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pivotTables/pivotTable9.xml" ContentType="application/vnd.openxmlformats-officedocument.spreadsheetml.pivot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tables/table8.xml" ContentType="application/vnd.openxmlformats-officedocument.spreadsheetml.table+xml"/>
  <Override PartName="/xl/comments5.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D:\Web Manajemen Data LPPM\Sistem-Manajemen-Data-LPPM\public\file_dosen\"/>
    </mc:Choice>
  </mc:AlternateContent>
  <xr:revisionPtr revIDLastSave="0" documentId="13_ncr:1_{D121C017-3F95-4A67-A2D6-511129AF8EB6}" xr6:coauthVersionLast="47" xr6:coauthVersionMax="47" xr10:uidLastSave="{00000000-0000-0000-0000-000000000000}"/>
  <bookViews>
    <workbookView xWindow="-108" yWindow="-108" windowWidth="23256" windowHeight="12456" firstSheet="38" activeTab="38" xr2:uid="{00000000-000D-0000-FFFF-FFFF00000000}"/>
  </bookViews>
  <sheets>
    <sheet name="Dashboard_Pengmas_08082024" sheetId="45" state="hidden" r:id="rId1"/>
    <sheet name="Dashboard_penelitian_08082024" sheetId="43" state="hidden" r:id="rId2"/>
    <sheet name="Data Sitasi Scopus" sheetId="49" state="hidden" r:id="rId3"/>
    <sheet name="Grafik PNLT" sheetId="59" state="hidden" r:id="rId4"/>
    <sheet name="Grafik SDG PNLT" sheetId="61" state="hidden" r:id="rId5"/>
    <sheet name="Grafik PKM" sheetId="60" state="hidden" r:id="rId6"/>
    <sheet name="Grafik SDG PKM" sheetId="66" state="hidden" r:id="rId7"/>
    <sheet name="Publikasi implementasi" sheetId="67" state="hidden" r:id="rId8"/>
    <sheet name="Pivot Publikasi" sheetId="69" state="hidden" r:id="rId9"/>
    <sheet name="Pivot Data KI" sheetId="81" state="hidden" r:id="rId10"/>
    <sheet name="Program start Up" sheetId="84" state="hidden" r:id="rId11"/>
    <sheet name="DATA PNLT KHUSUS AKRE 2025" sheetId="73" state="hidden" r:id="rId12"/>
    <sheet name="PKM AUDIT" sheetId="80" state="hidden" r:id="rId13"/>
    <sheet name="DATA PKM KHUSUS AKRE 2025" sheetId="78" state="hidden" r:id="rId14"/>
    <sheet name="KEUANGAN INTERNAL AKRE 2025" sheetId="77" state="hidden" r:id="rId15"/>
    <sheet name="KEUANGAN (INT+EKS) AKRE 2025" sheetId="72" state="hidden" r:id="rId16"/>
    <sheet name="KUG DTPR RPL" sheetId="96" state="hidden" r:id="rId17"/>
    <sheet name="PNLT DANA INTERNAL" sheetId="74" state="hidden" r:id="rId18"/>
    <sheet name="PKM DANA INTERNAL" sheetId="75" state="hidden" r:id="rId19"/>
    <sheet name="PKM DANA EKSTERNAL" sheetId="71" state="hidden" r:id="rId20"/>
    <sheet name="PNLT DANA EKSTERNAL" sheetId="70" state="hidden" r:id="rId21"/>
    <sheet name="PKM Copy" sheetId="44" state="hidden" r:id="rId22"/>
    <sheet name="SPM-D.DOSEN (2)" sheetId="39" state="hidden" r:id="rId23"/>
    <sheet name="PNLT Hibah Eksternal" sheetId="27" state="hidden" r:id="rId24"/>
    <sheet name="Data Penelitian" sheetId="30" state="hidden" r:id="rId25"/>
    <sheet name="PNLT - Sinta" sheetId="29" state="hidden" r:id="rId26"/>
    <sheet name="Publikasi Intern Kolaboraasi" sheetId="34" state="hidden" r:id="rId27"/>
    <sheet name="Sheet1" sheetId="24" state="hidden" r:id="rId28"/>
    <sheet name="Data Sinta" sheetId="8" state="hidden" r:id="rId29"/>
    <sheet name="Data Sinta Scopus" sheetId="9" state="hidden" r:id="rId30"/>
    <sheet name="Data Sinta WoS" sheetId="10" state="hidden" r:id="rId31"/>
    <sheet name="Data Sinta Garuda" sheetId="11" state="hidden" r:id="rId32"/>
    <sheet name="Buku" sheetId="7" state="hidden" r:id="rId33"/>
    <sheet name="Dashboard Penelitian" sheetId="16" state="hidden" r:id="rId34"/>
    <sheet name="Sheet4" sheetId="37" state="hidden" r:id="rId35"/>
    <sheet name="Detail1" sheetId="82" state="hidden" r:id="rId36"/>
    <sheet name="Detail2" sheetId="83" state="hidden" r:id="rId37"/>
    <sheet name="Data Inovasi TUS" sheetId="86" state="hidden" r:id="rId38"/>
    <sheet name="Data Dosen All" sheetId="88" r:id="rId39"/>
  </sheets>
  <definedNames>
    <definedName name="_xlnm._FilterDatabase" localSheetId="38" hidden="1">'Data Dosen All'!$A$1:$I$1</definedName>
    <definedName name="_xlnm._FilterDatabase" localSheetId="13" hidden="1">'DATA PKM KHUSUS AKRE 2025'!$AH$2:$AH$113</definedName>
    <definedName name="_xlnm._FilterDatabase" localSheetId="11" hidden="1">'DATA PNLT KHUSUS AKRE 2025'!$B$1:$CJ$210</definedName>
    <definedName name="_xlnm._FilterDatabase" localSheetId="31" hidden="1">'Data Sinta Garuda'!$B$146:$H$192</definedName>
    <definedName name="_xlnm._FilterDatabase" localSheetId="29" hidden="1">'Data Sinta Scopus'!$B$160:$H$218</definedName>
    <definedName name="_xlnm._FilterDatabase" localSheetId="30" hidden="1">'Data Sinta WoS'!$B$145:$H$191</definedName>
    <definedName name="_xlnm._FilterDatabase" localSheetId="2" hidden="1">'Data Sitasi Scopus'!$A$3:$H$3</definedName>
    <definedName name="_xlnm._FilterDatabase" localSheetId="12" hidden="1">'PKM AUDIT'!$AE$2:$AE$113</definedName>
    <definedName name="_xlnm._FilterDatabase" localSheetId="21" hidden="1">'PKM Copy'!#REF!</definedName>
    <definedName name="_xlnm._FilterDatabase" localSheetId="19" hidden="1">'PKM DANA EKSTERNAL'!$AF$2:$AF$16</definedName>
    <definedName name="_xlnm._FilterDatabase" localSheetId="18" hidden="1">'PKM DANA INTERNAL'!$AE$2:$AE$103</definedName>
    <definedName name="_xlnm._FilterDatabase" localSheetId="20" hidden="1">'PNLT DANA EKSTERNAL'!$B$1:$CB$33</definedName>
    <definedName name="_xlnm._FilterDatabase" localSheetId="17" hidden="1">'PNLT DANA INTERNAL'!$B$1:$CB$178</definedName>
    <definedName name="_xlnm._FilterDatabase" localSheetId="23" hidden="1">'PNLT Hibah Eksternal'!$B$2:$CB$20</definedName>
    <definedName name="_xlnm._FilterDatabase" localSheetId="7" hidden="1">'Publikasi implementasi'!$M$3:$M$780</definedName>
    <definedName name="data">#REF!</definedName>
    <definedName name="rapel">#REF!</definedName>
    <definedName name="Slicer_APPLICATION_YEAR">#N/A</definedName>
    <definedName name="Slicer_Kategori_Sumber_Dana">#N/A</definedName>
    <definedName name="Slicer_Kategori_Sumber_Dana1">#N/A</definedName>
    <definedName name="Slicer_Prodi1">#N/A</definedName>
    <definedName name="Slicer_Prodi21">#N/A</definedName>
    <definedName name="Slicer_Prodi51">#N/A</definedName>
    <definedName name="Slicer_Prodi81">#N/A</definedName>
    <definedName name="Slicer_Tahun_Usulan">#N/A</definedName>
    <definedName name="Slicer_Tahun_Usulan1">#N/A</definedName>
    <definedName name="Z_3F6FD3A7_A49F_486B_BD6B_8FA443876CC6_.wvu.FilterData" localSheetId="2" hidden="1">'Data Sitasi Scopus'!$A$3:$F$105</definedName>
    <definedName name="Z_40880D37_C395_4000_9736_FE36FC244D13_.wvu.FilterData" localSheetId="2" hidden="1">'Data Sitasi Scopus'!$A$3:$F$105</definedName>
    <definedName name="Z_80FA43C1_7974_466D_8CA7_D440ABCF7D04_.wvu.FilterData" localSheetId="2" hidden="1">'Data Sitasi Scopus'!$A$3:$F$105</definedName>
    <definedName name="Z_A3334E31_3B2D_4038_B89F_E540BA6E8798_.wvu.FilterData" localSheetId="2" hidden="1">'Data Sitasi Scopus'!$A$3:$F$105</definedName>
    <definedName name="Z_B955FF9C_3169_451D_84B9_EF719059244A_.wvu.FilterData" localSheetId="2" hidden="1">'Data Sitasi Scopus'!$A$3:$G$105</definedName>
    <definedName name="Z_BD69108F_0470_432A_A467_09C8F1D323BA_.wvu.FilterData" localSheetId="2" hidden="1">'Data Sitasi Scopus'!$A$3:$F$105</definedName>
    <definedName name="Z_CD04DA84_23D3_4EBA_A9AA_564F25F8A524_.wvu.FilterData" localSheetId="2" hidden="1">'Data Sitasi Scopus'!$A$3:$F$105</definedName>
    <definedName name="Z_EA4EFEC0_1500_4AD2_BF8D_B885322691E9_.wvu.FilterData" localSheetId="2" hidden="1">'Data Sitasi Scopus'!$A$3:$F$105</definedName>
    <definedName name="Z_EAC36F56_55FB_437D_BB6B_FE65CD504527_.wvu.FilterData" localSheetId="2" hidden="1">'Data Sitasi Scopus'!$A$3:$G$105</definedName>
  </definedNames>
  <calcPr calcId="191029"/>
  <pivotCaches>
    <pivotCache cacheId="0" r:id="rId40"/>
    <pivotCache cacheId="1" r:id="rId41"/>
    <pivotCache cacheId="2" r:id="rId42"/>
    <pivotCache cacheId="3" r:id="rId43"/>
    <pivotCache cacheId="4" r:id="rId44"/>
    <pivotCache cacheId="5" r:id="rId45"/>
    <pivotCache cacheId="6" r:id="rId46"/>
    <pivotCache cacheId="7" r:id="rId47"/>
    <pivotCache cacheId="8" r:id="rId48"/>
    <pivotCache cacheId="9" r:id="rId49"/>
  </pivotCaches>
  <extLst>
    <ext xmlns:x14="http://schemas.microsoft.com/office/spreadsheetml/2009/9/main" uri="{BBE1A952-AA13-448e-AADC-164F8A28A991}">
      <x14:slicerCaches>
        <x14:slicerCache r:id="rId50"/>
        <x14:slicerCache r:id="rId51"/>
        <x14:slicerCache r:id="rId52"/>
        <x14:slicerCache r:id="rId53"/>
        <x14:slicerCache r:id="rId54"/>
        <x14:slicerCache r:id="rId55"/>
        <x14:slicerCache r:id="rId56"/>
        <x14:slicerCache r:id="rId57"/>
        <x14:slicerCache r:id="rId5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30" l="1" a="1"/>
  <c r="P2" i="30" a="1"/>
  <c r="V2" i="30" a="1"/>
  <c r="T2" i="30" a="1"/>
  <c r="P2" i="29" a="1"/>
  <c r="F2" i="30" a="1"/>
  <c r="L2" i="30" a="1"/>
  <c r="U2" i="30" a="1"/>
  <c r="M2" i="30" a="1"/>
  <c r="Q2" i="30" a="1"/>
  <c r="W2" i="30" a="1"/>
  <c r="S2" i="30" a="1"/>
  <c r="R2" i="30" a="1"/>
  <c r="O2" i="30" a="1"/>
  <c r="N2" i="30" a="1"/>
  <c r="K2" i="30" a="1"/>
  <c r="J2" i="30" a="1"/>
  <c r="I2" i="30" a="1"/>
  <c r="H2" i="30" a="1"/>
  <c r="G2" i="30" a="1"/>
  <c r="E2" i="30" a="1"/>
  <c r="D2" i="30" a="1"/>
  <c r="C2" i="30" a="1"/>
  <c r="B2" i="30" a="1"/>
  <c r="AL2" i="29" a="1"/>
  <c r="AK2" i="29" a="1"/>
  <c r="AJ2" i="29" a="1"/>
  <c r="AI2" i="29" a="1"/>
  <c r="AH2" i="29" a="1"/>
  <c r="AG2" i="29" a="1"/>
  <c r="AF2" i="29" a="1"/>
  <c r="AE2" i="29" a="1"/>
  <c r="AD2" i="29" a="1"/>
  <c r="AC2" i="29" a="1"/>
  <c r="AB2" i="29" a="1"/>
  <c r="AA2" i="29" a="1"/>
  <c r="Z2" i="29" a="1"/>
  <c r="Y2" i="29" a="1"/>
  <c r="X2" i="29" a="1"/>
  <c r="W2" i="29" a="1"/>
  <c r="V2" i="29" a="1"/>
  <c r="T2" i="29" a="1"/>
  <c r="U2" i="29" a="1"/>
  <c r="S2" i="29" a="1"/>
  <c r="N2" i="29" a="1"/>
  <c r="M2" i="29" a="1"/>
  <c r="L2" i="29" a="1"/>
  <c r="K2" i="29" a="1"/>
  <c r="J2" i="29" a="1"/>
  <c r="I2" i="29" a="1"/>
  <c r="G2" i="29" a="1"/>
  <c r="D2" i="29" a="1"/>
  <c r="C2" i="29" a="1"/>
  <c r="B2" i="29" a="1"/>
  <c r="I68" i="96" a="1"/>
  <c r="I68" i="96" s="1"/>
  <c r="I59" i="96" a="1"/>
  <c r="I59" i="96" s="1"/>
  <c r="T52" i="96" a="1"/>
  <c r="T52" i="96" s="1"/>
  <c r="I53" i="96" a="1"/>
  <c r="I30" i="96" a="1"/>
  <c r="I23" i="96" a="1"/>
  <c r="I13" i="96" a="1"/>
  <c r="I52" i="96" a="1"/>
  <c r="I5" i="96" a="1"/>
  <c r="W55" i="96" a="1"/>
  <c r="W55" i="96" s="1"/>
  <c r="W54" i="96" a="1"/>
  <c r="W54" i="96" s="1"/>
  <c r="W53" i="96" a="1"/>
  <c r="W53" i="96" s="1"/>
  <c r="W52" i="96" a="1"/>
  <c r="W52" i="96" s="1"/>
  <c r="S55" i="96" a="1"/>
  <c r="S55" i="96" s="1"/>
  <c r="S54" i="96" a="1"/>
  <c r="S54" i="96" s="1"/>
  <c r="S53" i="96" a="1"/>
  <c r="S53" i="96" s="1"/>
  <c r="B72" i="96" a="1"/>
  <c r="B64" i="96" a="1"/>
  <c r="V55" i="96" a="1"/>
  <c r="V55" i="96" s="1"/>
  <c r="V54" i="96" a="1"/>
  <c r="V54" i="96" s="1"/>
  <c r="V53" i="96" a="1"/>
  <c r="V53" i="96" s="1"/>
  <c r="V52" i="96" a="1"/>
  <c r="V52" i="96" s="1"/>
  <c r="B58" i="96" a="1"/>
  <c r="S52" i="96" a="1"/>
  <c r="S52" i="96" s="1"/>
  <c r="B52" i="96" a="1"/>
  <c r="R55" i="96" a="1"/>
  <c r="R55" i="96" s="1"/>
  <c r="R54" i="96" a="1"/>
  <c r="R54" i="96" s="1"/>
  <c r="R53" i="96" a="1"/>
  <c r="R53" i="96" s="1"/>
  <c r="R52" i="96" a="1"/>
  <c r="R52" i="96" s="1"/>
  <c r="V8" i="96" a="1"/>
  <c r="V8" i="96" s="1"/>
  <c r="V7" i="96" a="1"/>
  <c r="V7" i="96" s="1"/>
  <c r="V6" i="96" a="1"/>
  <c r="V6" i="96" s="1"/>
  <c r="R8" i="96" a="1"/>
  <c r="R8" i="96" s="1"/>
  <c r="R7" i="96" a="1"/>
  <c r="R7" i="96" s="1"/>
  <c r="R6" i="96" a="1"/>
  <c r="R6" i="96" s="1"/>
  <c r="V5" i="96" a="1"/>
  <c r="V5" i="96" s="1"/>
  <c r="R5" i="96" a="1"/>
  <c r="R5" i="96" s="1"/>
  <c r="I53" i="96" l="1"/>
  <c r="I30" i="96"/>
  <c r="I23" i="96"/>
  <c r="I13" i="96"/>
  <c r="I52" i="96"/>
  <c r="I5" i="96"/>
  <c r="R58" i="96"/>
  <c r="R59" i="96"/>
  <c r="B58" i="96"/>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B3" i="29"/>
  <c r="B2" i="29"/>
  <c r="C321" i="29"/>
  <c r="C320" i="29"/>
  <c r="C319" i="29"/>
  <c r="C318" i="29"/>
  <c r="C317" i="29"/>
  <c r="C316" i="29"/>
  <c r="C315" i="29"/>
  <c r="C314" i="29"/>
  <c r="C313" i="29"/>
  <c r="C312" i="29"/>
  <c r="C311" i="29"/>
  <c r="C310" i="29"/>
  <c r="C309" i="29"/>
  <c r="C308" i="29"/>
  <c r="C307" i="29"/>
  <c r="C306" i="29"/>
  <c r="C305" i="29"/>
  <c r="C304" i="29"/>
  <c r="C303" i="29"/>
  <c r="C302" i="29"/>
  <c r="C301" i="29"/>
  <c r="C300" i="29"/>
  <c r="C299" i="29"/>
  <c r="C298" i="29"/>
  <c r="C297" i="29"/>
  <c r="C296" i="29"/>
  <c r="C295" i="29"/>
  <c r="C294" i="29"/>
  <c r="C293" i="29"/>
  <c r="C292" i="29"/>
  <c r="C291" i="29"/>
  <c r="C290" i="29"/>
  <c r="C289" i="29"/>
  <c r="C288" i="29"/>
  <c r="C287" i="29"/>
  <c r="C286" i="29"/>
  <c r="C285" i="29"/>
  <c r="C284" i="29"/>
  <c r="C283" i="29"/>
  <c r="C282" i="29"/>
  <c r="C281" i="29"/>
  <c r="C280" i="29"/>
  <c r="C279" i="29"/>
  <c r="C278" i="29"/>
  <c r="C277" i="29"/>
  <c r="C276" i="29"/>
  <c r="C275" i="29"/>
  <c r="C274" i="29"/>
  <c r="C273" i="29"/>
  <c r="C272" i="29"/>
  <c r="C271" i="29"/>
  <c r="C270" i="29"/>
  <c r="C269" i="29"/>
  <c r="C268" i="29"/>
  <c r="C267" i="29"/>
  <c r="C266" i="29"/>
  <c r="C265" i="29"/>
  <c r="C264" i="29"/>
  <c r="C263" i="29"/>
  <c r="C262" i="29"/>
  <c r="C261" i="29"/>
  <c r="C260" i="29"/>
  <c r="C259" i="29"/>
  <c r="C258" i="29"/>
  <c r="C257" i="29"/>
  <c r="C256" i="29"/>
  <c r="C255" i="29"/>
  <c r="C254" i="29"/>
  <c r="C253" i="29"/>
  <c r="C252" i="29"/>
  <c r="C251" i="29"/>
  <c r="C250" i="29"/>
  <c r="C249" i="29"/>
  <c r="C248" i="29"/>
  <c r="C247" i="29"/>
  <c r="C246" i="29"/>
  <c r="C245" i="29"/>
  <c r="C244" i="29"/>
  <c r="C243" i="29"/>
  <c r="C242" i="29"/>
  <c r="C241" i="29"/>
  <c r="C240" i="29"/>
  <c r="C239" i="29"/>
  <c r="C238" i="29"/>
  <c r="C237" i="29"/>
  <c r="C236" i="29"/>
  <c r="C235" i="29"/>
  <c r="C234" i="29"/>
  <c r="C233" i="29"/>
  <c r="C232" i="29"/>
  <c r="C231" i="29"/>
  <c r="C230" i="29"/>
  <c r="C229" i="29"/>
  <c r="C228" i="29"/>
  <c r="C227" i="29"/>
  <c r="C226" i="29"/>
  <c r="C225" i="29"/>
  <c r="C224" i="29"/>
  <c r="C223" i="29"/>
  <c r="C222" i="29"/>
  <c r="C221" i="29"/>
  <c r="C220" i="29"/>
  <c r="C219" i="29"/>
  <c r="C218" i="29"/>
  <c r="C217" i="29"/>
  <c r="C216" i="29"/>
  <c r="C215" i="29"/>
  <c r="C214" i="29"/>
  <c r="C213" i="29"/>
  <c r="C212" i="29"/>
  <c r="C211" i="29"/>
  <c r="C210" i="29"/>
  <c r="C209" i="29"/>
  <c r="C208" i="29"/>
  <c r="C207" i="29"/>
  <c r="C206" i="29"/>
  <c r="C205" i="29"/>
  <c r="C204" i="29"/>
  <c r="C203" i="29"/>
  <c r="C202" i="29"/>
  <c r="C201" i="29"/>
  <c r="C200" i="29"/>
  <c r="C199" i="29"/>
  <c r="C198" i="29"/>
  <c r="C197" i="29"/>
  <c r="C196" i="29"/>
  <c r="C195" i="29"/>
  <c r="C194" i="29"/>
  <c r="C193" i="29"/>
  <c r="C192" i="29"/>
  <c r="C191" i="29"/>
  <c r="C190" i="29"/>
  <c r="C189" i="29"/>
  <c r="C188" i="29"/>
  <c r="C187" i="29"/>
  <c r="C186" i="29"/>
  <c r="C185" i="29"/>
  <c r="C184" i="29"/>
  <c r="C183" i="29"/>
  <c r="C182" i="29"/>
  <c r="C181" i="29"/>
  <c r="C180" i="29"/>
  <c r="C179" i="29"/>
  <c r="C178" i="29"/>
  <c r="C177" i="29"/>
  <c r="C176" i="29"/>
  <c r="C175" i="29"/>
  <c r="C174" i="29"/>
  <c r="C173" i="29"/>
  <c r="C172" i="29"/>
  <c r="C171" i="29"/>
  <c r="C170" i="29"/>
  <c r="C169" i="29"/>
  <c r="C168" i="29"/>
  <c r="C167" i="29"/>
  <c r="C166" i="29"/>
  <c r="C165" i="29"/>
  <c r="C164" i="29"/>
  <c r="C163" i="29"/>
  <c r="C162" i="29"/>
  <c r="C161" i="29"/>
  <c r="C160" i="29"/>
  <c r="C159" i="29"/>
  <c r="C158" i="29"/>
  <c r="C157" i="29"/>
  <c r="C156" i="29"/>
  <c r="C155" i="29"/>
  <c r="C154" i="29"/>
  <c r="C153" i="29"/>
  <c r="C152" i="29"/>
  <c r="C151" i="29"/>
  <c r="C150" i="29"/>
  <c r="C149" i="29"/>
  <c r="C148" i="29"/>
  <c r="C147" i="29"/>
  <c r="C146" i="29"/>
  <c r="C145" i="29"/>
  <c r="C144" i="29"/>
  <c r="C143" i="29"/>
  <c r="C142" i="29"/>
  <c r="C141" i="29"/>
  <c r="C140" i="29"/>
  <c r="C139" i="29"/>
  <c r="C138" i="29"/>
  <c r="C137" i="29"/>
  <c r="C136" i="29"/>
  <c r="C135" i="29"/>
  <c r="C134" i="29"/>
  <c r="C133" i="29"/>
  <c r="C132" i="29"/>
  <c r="C131" i="29"/>
  <c r="C130" i="29"/>
  <c r="C129" i="29"/>
  <c r="C128" i="29"/>
  <c r="C127" i="29"/>
  <c r="C126" i="29"/>
  <c r="C125" i="29"/>
  <c r="C124" i="29"/>
  <c r="C123" i="29"/>
  <c r="C122" i="29"/>
  <c r="C121" i="29"/>
  <c r="C120" i="29"/>
  <c r="C119" i="29"/>
  <c r="C118" i="29"/>
  <c r="C117" i="29"/>
  <c r="C116" i="29"/>
  <c r="C115" i="29"/>
  <c r="C114" i="29"/>
  <c r="C113" i="29"/>
  <c r="C112" i="29"/>
  <c r="C111" i="29"/>
  <c r="C110" i="29"/>
  <c r="C109" i="29"/>
  <c r="C108" i="29"/>
  <c r="C107" i="29"/>
  <c r="C106" i="29"/>
  <c r="C105" i="29"/>
  <c r="C104" i="29"/>
  <c r="C103" i="29"/>
  <c r="C102" i="29"/>
  <c r="C101" i="29"/>
  <c r="C100" i="29"/>
  <c r="C99" i="29"/>
  <c r="C98" i="29"/>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70" i="29"/>
  <c r="C69" i="29"/>
  <c r="C68" i="29"/>
  <c r="C67" i="29"/>
  <c r="C66" i="29"/>
  <c r="C65" i="29"/>
  <c r="C64" i="29"/>
  <c r="C63" i="29"/>
  <c r="C62" i="29"/>
  <c r="C61" i="29"/>
  <c r="C60" i="29"/>
  <c r="C59" i="29"/>
  <c r="C58" i="29"/>
  <c r="C57" i="29"/>
  <c r="C56" i="29"/>
  <c r="C55" i="29"/>
  <c r="C54" i="29"/>
  <c r="C53" i="29"/>
  <c r="C52" i="29"/>
  <c r="C51" i="29"/>
  <c r="C50" i="29"/>
  <c r="C49" i="29"/>
  <c r="C48" i="29"/>
  <c r="C47" i="29"/>
  <c r="C46" i="29"/>
  <c r="C45" i="29"/>
  <c r="C44" i="29"/>
  <c r="C43" i="29"/>
  <c r="C42" i="29"/>
  <c r="C41" i="29"/>
  <c r="C40" i="29"/>
  <c r="C39" i="29"/>
  <c r="C38" i="29"/>
  <c r="C37" i="29"/>
  <c r="C36" i="29"/>
  <c r="C35" i="29"/>
  <c r="C34" i="29"/>
  <c r="C33" i="29"/>
  <c r="C32" i="29"/>
  <c r="C31" i="29"/>
  <c r="C30" i="29"/>
  <c r="C29" i="29"/>
  <c r="C28" i="29"/>
  <c r="C27" i="29"/>
  <c r="C26" i="29"/>
  <c r="C25" i="29"/>
  <c r="C24" i="29"/>
  <c r="C23" i="29"/>
  <c r="C22" i="29"/>
  <c r="C21" i="29"/>
  <c r="C20" i="29"/>
  <c r="C19" i="29"/>
  <c r="C18" i="29"/>
  <c r="C17" i="29"/>
  <c r="C16" i="29"/>
  <c r="C15" i="29"/>
  <c r="C14" i="29"/>
  <c r="C13" i="29"/>
  <c r="C12" i="29"/>
  <c r="C11" i="29"/>
  <c r="C10" i="29"/>
  <c r="C9" i="29"/>
  <c r="C8" i="29"/>
  <c r="C7" i="29"/>
  <c r="C6" i="29"/>
  <c r="C5" i="29"/>
  <c r="C4" i="29"/>
  <c r="C3" i="29"/>
  <c r="C2" i="29"/>
  <c r="D321" i="29"/>
  <c r="D320" i="29"/>
  <c r="D319" i="29"/>
  <c r="D318" i="29"/>
  <c r="D317" i="29"/>
  <c r="D316" i="29"/>
  <c r="D315" i="29"/>
  <c r="D314" i="29"/>
  <c r="D313" i="29"/>
  <c r="D312" i="29"/>
  <c r="D311" i="29"/>
  <c r="D310" i="29"/>
  <c r="D309" i="29"/>
  <c r="D308" i="29"/>
  <c r="D307" i="29"/>
  <c r="D306" i="29"/>
  <c r="D305" i="29"/>
  <c r="D304" i="29"/>
  <c r="D303" i="29"/>
  <c r="D302" i="29"/>
  <c r="D301" i="29"/>
  <c r="D300" i="29"/>
  <c r="D299" i="29"/>
  <c r="D298" i="29"/>
  <c r="D297" i="29"/>
  <c r="D296" i="29"/>
  <c r="D295" i="29"/>
  <c r="D294" i="29"/>
  <c r="D293" i="29"/>
  <c r="D292" i="29"/>
  <c r="D291" i="29"/>
  <c r="D290" i="29"/>
  <c r="D289" i="29"/>
  <c r="D288" i="29"/>
  <c r="D287" i="29"/>
  <c r="D286" i="29"/>
  <c r="D285" i="29"/>
  <c r="D284" i="29"/>
  <c r="D283" i="29"/>
  <c r="D282" i="29"/>
  <c r="D281" i="29"/>
  <c r="D280" i="29"/>
  <c r="D279" i="29"/>
  <c r="D278" i="29"/>
  <c r="D277" i="29"/>
  <c r="D276" i="29"/>
  <c r="D275" i="29"/>
  <c r="D274" i="29"/>
  <c r="D273" i="29"/>
  <c r="D272" i="29"/>
  <c r="D271" i="29"/>
  <c r="D270" i="29"/>
  <c r="D269" i="29"/>
  <c r="D268" i="29"/>
  <c r="D267" i="29"/>
  <c r="D266" i="29"/>
  <c r="D265" i="29"/>
  <c r="D264" i="29"/>
  <c r="D263" i="29"/>
  <c r="D262" i="29"/>
  <c r="D261" i="29"/>
  <c r="D260" i="29"/>
  <c r="D259" i="29"/>
  <c r="D258" i="29"/>
  <c r="D257" i="29"/>
  <c r="D256" i="29"/>
  <c r="D255" i="29"/>
  <c r="D254" i="29"/>
  <c r="D253" i="29"/>
  <c r="D252" i="29"/>
  <c r="D251" i="29"/>
  <c r="D250" i="29"/>
  <c r="D249" i="29"/>
  <c r="D248" i="29"/>
  <c r="D247" i="29"/>
  <c r="D246" i="29"/>
  <c r="D245" i="29"/>
  <c r="D244" i="29"/>
  <c r="D243" i="29"/>
  <c r="D242" i="29"/>
  <c r="D241" i="29"/>
  <c r="D240" i="29"/>
  <c r="D239" i="29"/>
  <c r="D238" i="29"/>
  <c r="D237" i="29"/>
  <c r="D236" i="29"/>
  <c r="D235" i="29"/>
  <c r="D234" i="29"/>
  <c r="D233" i="29"/>
  <c r="D232" i="29"/>
  <c r="D231" i="29"/>
  <c r="D230" i="29"/>
  <c r="D229" i="29"/>
  <c r="D228" i="29"/>
  <c r="D227" i="29"/>
  <c r="D226" i="29"/>
  <c r="D225" i="29"/>
  <c r="D224" i="29"/>
  <c r="D223" i="29"/>
  <c r="D222" i="29"/>
  <c r="D221" i="29"/>
  <c r="D220" i="29"/>
  <c r="D219" i="29"/>
  <c r="D218" i="29"/>
  <c r="D217" i="29"/>
  <c r="D216" i="29"/>
  <c r="D215" i="29"/>
  <c r="D214" i="29"/>
  <c r="D213" i="29"/>
  <c r="D212" i="29"/>
  <c r="D211" i="29"/>
  <c r="D210" i="29"/>
  <c r="D209" i="29"/>
  <c r="D208" i="29"/>
  <c r="D207" i="29"/>
  <c r="D206" i="29"/>
  <c r="D205" i="29"/>
  <c r="D204" i="29"/>
  <c r="D203" i="29"/>
  <c r="D202" i="29"/>
  <c r="D201" i="29"/>
  <c r="D200" i="29"/>
  <c r="D199" i="29"/>
  <c r="D198" i="29"/>
  <c r="D197" i="29"/>
  <c r="D196" i="29"/>
  <c r="D195" i="29"/>
  <c r="D194" i="29"/>
  <c r="D193" i="29"/>
  <c r="D192" i="29"/>
  <c r="D191" i="29"/>
  <c r="D190" i="29"/>
  <c r="D189" i="29"/>
  <c r="D188" i="29"/>
  <c r="D187" i="29"/>
  <c r="D186" i="29"/>
  <c r="D185" i="29"/>
  <c r="D184" i="29"/>
  <c r="D183" i="29"/>
  <c r="D182" i="29"/>
  <c r="D181" i="29"/>
  <c r="D180" i="29"/>
  <c r="D179" i="29"/>
  <c r="D178" i="29"/>
  <c r="D177" i="29"/>
  <c r="D176" i="29"/>
  <c r="D175" i="29"/>
  <c r="D174" i="29"/>
  <c r="D173" i="29"/>
  <c r="D172" i="29"/>
  <c r="D171" i="29"/>
  <c r="D170" i="29"/>
  <c r="D169" i="29"/>
  <c r="D168" i="29"/>
  <c r="D167" i="29"/>
  <c r="D166" i="29"/>
  <c r="D165" i="29"/>
  <c r="D164" i="29"/>
  <c r="D163" i="29"/>
  <c r="D162" i="29"/>
  <c r="D161" i="29"/>
  <c r="D160" i="29"/>
  <c r="D159" i="29"/>
  <c r="D158" i="29"/>
  <c r="D157" i="29"/>
  <c r="D156" i="29"/>
  <c r="D155" i="29"/>
  <c r="D154" i="29"/>
  <c r="D153" i="29"/>
  <c r="D152" i="29"/>
  <c r="D151" i="29"/>
  <c r="D150" i="29"/>
  <c r="D149" i="29"/>
  <c r="D148" i="29"/>
  <c r="D147" i="29"/>
  <c r="D146" i="29"/>
  <c r="D145" i="29"/>
  <c r="D144" i="29"/>
  <c r="D143" i="29"/>
  <c r="D142" i="29"/>
  <c r="D141" i="29"/>
  <c r="D140" i="29"/>
  <c r="D139" i="29"/>
  <c r="D138" i="29"/>
  <c r="D137" i="29"/>
  <c r="D136" i="29"/>
  <c r="D135" i="29"/>
  <c r="D134" i="29"/>
  <c r="D133" i="29"/>
  <c r="D132" i="29"/>
  <c r="D131" i="29"/>
  <c r="D130" i="29"/>
  <c r="D129" i="29"/>
  <c r="D128" i="29"/>
  <c r="D127" i="29"/>
  <c r="D126" i="29"/>
  <c r="D125" i="29"/>
  <c r="D124" i="29"/>
  <c r="D123" i="29"/>
  <c r="D122" i="29"/>
  <c r="D121" i="29"/>
  <c r="D120" i="29"/>
  <c r="D119" i="29"/>
  <c r="D118" i="29"/>
  <c r="D117" i="29"/>
  <c r="D116" i="29"/>
  <c r="D115" i="29"/>
  <c r="D114" i="29"/>
  <c r="D113" i="29"/>
  <c r="D112" i="29"/>
  <c r="D111" i="29"/>
  <c r="D110" i="29"/>
  <c r="D109" i="29"/>
  <c r="D108" i="29"/>
  <c r="D107" i="29"/>
  <c r="D106" i="29"/>
  <c r="D105" i="29"/>
  <c r="D104" i="29"/>
  <c r="D103" i="29"/>
  <c r="D102" i="29"/>
  <c r="D101" i="29"/>
  <c r="D100" i="29"/>
  <c r="D99" i="29"/>
  <c r="D98" i="29"/>
  <c r="D97" i="29"/>
  <c r="D96" i="29"/>
  <c r="D95" i="29"/>
  <c r="D94" i="29"/>
  <c r="D93" i="29"/>
  <c r="D92" i="29"/>
  <c r="D91" i="29"/>
  <c r="D90" i="29"/>
  <c r="D89" i="29"/>
  <c r="D88" i="29"/>
  <c r="D87" i="29"/>
  <c r="D86" i="29"/>
  <c r="D85" i="29"/>
  <c r="D84" i="29"/>
  <c r="D83" i="29"/>
  <c r="D82" i="29"/>
  <c r="D81" i="29"/>
  <c r="D80" i="29"/>
  <c r="D79" i="29"/>
  <c r="D78" i="29"/>
  <c r="D77" i="29"/>
  <c r="D76" i="29"/>
  <c r="D75" i="29"/>
  <c r="D74" i="29"/>
  <c r="D73" i="29"/>
  <c r="D72" i="29"/>
  <c r="D71" i="29"/>
  <c r="D70" i="29"/>
  <c r="D69" i="29"/>
  <c r="D68" i="29"/>
  <c r="D67" i="29"/>
  <c r="D66" i="29"/>
  <c r="D65" i="29"/>
  <c r="D64"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D35" i="29"/>
  <c r="D34" i="29"/>
  <c r="D33" i="29"/>
  <c r="D32" i="29"/>
  <c r="D31" i="29"/>
  <c r="D30" i="29"/>
  <c r="D29" i="29"/>
  <c r="D28" i="29"/>
  <c r="D27" i="29"/>
  <c r="D26" i="29"/>
  <c r="D25" i="29"/>
  <c r="D24" i="29"/>
  <c r="D23" i="29"/>
  <c r="D22" i="29"/>
  <c r="D21" i="29"/>
  <c r="D20" i="29"/>
  <c r="D19" i="29"/>
  <c r="D18" i="29"/>
  <c r="D17" i="29"/>
  <c r="D16" i="29"/>
  <c r="D15" i="29"/>
  <c r="D14" i="29"/>
  <c r="D13" i="29"/>
  <c r="D12" i="29"/>
  <c r="D11" i="29"/>
  <c r="D10" i="29"/>
  <c r="D9" i="29"/>
  <c r="D8" i="29"/>
  <c r="D7" i="29"/>
  <c r="D6" i="29"/>
  <c r="D5" i="29"/>
  <c r="D4" i="29"/>
  <c r="D3" i="29"/>
  <c r="D2" i="29"/>
  <c r="G321" i="29"/>
  <c r="G320" i="29"/>
  <c r="G319" i="29"/>
  <c r="G318" i="29"/>
  <c r="G317" i="29"/>
  <c r="G316" i="29"/>
  <c r="G315" i="29"/>
  <c r="G314" i="29"/>
  <c r="G313" i="29"/>
  <c r="G312" i="29"/>
  <c r="G311" i="29"/>
  <c r="G310" i="29"/>
  <c r="G309" i="29"/>
  <c r="G308" i="29"/>
  <c r="G307" i="29"/>
  <c r="G306" i="29"/>
  <c r="G305" i="29"/>
  <c r="G304" i="29"/>
  <c r="G303" i="29"/>
  <c r="G302" i="29"/>
  <c r="G301" i="29"/>
  <c r="G300" i="29"/>
  <c r="G299" i="29"/>
  <c r="G298" i="29"/>
  <c r="G297" i="29"/>
  <c r="G296" i="29"/>
  <c r="G295" i="29"/>
  <c r="G294" i="29"/>
  <c r="G293" i="29"/>
  <c r="G292" i="29"/>
  <c r="G291" i="29"/>
  <c r="G290" i="29"/>
  <c r="G289" i="29"/>
  <c r="G288" i="29"/>
  <c r="G287" i="29"/>
  <c r="G286" i="29"/>
  <c r="G285" i="29"/>
  <c r="G284" i="29"/>
  <c r="G283" i="29"/>
  <c r="G282" i="29"/>
  <c r="G281" i="29"/>
  <c r="G280" i="29"/>
  <c r="G279" i="29"/>
  <c r="G278" i="29"/>
  <c r="G277" i="29"/>
  <c r="G276" i="29"/>
  <c r="G275" i="29"/>
  <c r="G274" i="29"/>
  <c r="G273" i="29"/>
  <c r="G272" i="29"/>
  <c r="G271" i="29"/>
  <c r="G270" i="29"/>
  <c r="G269" i="29"/>
  <c r="G268" i="29"/>
  <c r="G267" i="29"/>
  <c r="G266" i="29"/>
  <c r="G265" i="29"/>
  <c r="G264" i="29"/>
  <c r="G263" i="29"/>
  <c r="G262" i="29"/>
  <c r="G261" i="29"/>
  <c r="G260" i="29"/>
  <c r="G259" i="29"/>
  <c r="G258" i="29"/>
  <c r="G257" i="29"/>
  <c r="G256" i="29"/>
  <c r="G255" i="29"/>
  <c r="G254" i="29"/>
  <c r="G253" i="29"/>
  <c r="G252" i="29"/>
  <c r="G251" i="29"/>
  <c r="G250" i="29"/>
  <c r="G249" i="29"/>
  <c r="G248" i="29"/>
  <c r="G247" i="29"/>
  <c r="G246" i="29"/>
  <c r="G245" i="29"/>
  <c r="G244" i="29"/>
  <c r="G243" i="29"/>
  <c r="G242" i="29"/>
  <c r="G241" i="29"/>
  <c r="G240" i="29"/>
  <c r="G239" i="29"/>
  <c r="G238" i="29"/>
  <c r="G237" i="29"/>
  <c r="G236" i="29"/>
  <c r="G235" i="29"/>
  <c r="G234" i="29"/>
  <c r="G233" i="29"/>
  <c r="G232" i="29"/>
  <c r="G231" i="29"/>
  <c r="G230" i="29"/>
  <c r="G229" i="29"/>
  <c r="G228" i="29"/>
  <c r="G227" i="29"/>
  <c r="G226" i="29"/>
  <c r="G225" i="29"/>
  <c r="G224" i="29"/>
  <c r="G223" i="29"/>
  <c r="G222" i="29"/>
  <c r="G221" i="29"/>
  <c r="G220" i="29"/>
  <c r="G219" i="29"/>
  <c r="G218" i="29"/>
  <c r="G217" i="29"/>
  <c r="G216" i="29"/>
  <c r="G215" i="29"/>
  <c r="G214" i="29"/>
  <c r="G213" i="29"/>
  <c r="G212" i="29"/>
  <c r="G211" i="29"/>
  <c r="G210" i="29"/>
  <c r="G209" i="29"/>
  <c r="G208" i="29"/>
  <c r="G207" i="29"/>
  <c r="G206" i="29"/>
  <c r="G205" i="29"/>
  <c r="G204" i="29"/>
  <c r="G203" i="29"/>
  <c r="G202" i="29"/>
  <c r="G201" i="29"/>
  <c r="G200" i="29"/>
  <c r="G199" i="29"/>
  <c r="G198" i="29"/>
  <c r="G197" i="29"/>
  <c r="G196" i="29"/>
  <c r="G195" i="29"/>
  <c r="G194" i="29"/>
  <c r="G193" i="29"/>
  <c r="G192" i="29"/>
  <c r="G191" i="29"/>
  <c r="G190" i="29"/>
  <c r="G189" i="29"/>
  <c r="G188" i="29"/>
  <c r="G187" i="29"/>
  <c r="G186" i="29"/>
  <c r="G185" i="29"/>
  <c r="G184" i="29"/>
  <c r="G183" i="29"/>
  <c r="G182" i="29"/>
  <c r="G181" i="29"/>
  <c r="G180" i="29"/>
  <c r="G179" i="29"/>
  <c r="G178" i="29"/>
  <c r="G177" i="29"/>
  <c r="G176" i="29"/>
  <c r="G175" i="29"/>
  <c r="G174" i="29"/>
  <c r="G173" i="29"/>
  <c r="G172" i="29"/>
  <c r="G171" i="29"/>
  <c r="G170" i="29"/>
  <c r="G169" i="29"/>
  <c r="G168" i="29"/>
  <c r="G167" i="29"/>
  <c r="G166" i="29"/>
  <c r="G165" i="29"/>
  <c r="G164" i="29"/>
  <c r="G163" i="29"/>
  <c r="G162" i="29"/>
  <c r="G161" i="29"/>
  <c r="G160" i="29"/>
  <c r="G159" i="29"/>
  <c r="G158" i="29"/>
  <c r="G157" i="29"/>
  <c r="G156" i="29"/>
  <c r="G155" i="29"/>
  <c r="G154" i="29"/>
  <c r="G153" i="29"/>
  <c r="G152" i="29"/>
  <c r="G151" i="29"/>
  <c r="G150" i="29"/>
  <c r="G149" i="29"/>
  <c r="G148" i="29"/>
  <c r="G147" i="29"/>
  <c r="G146" i="29"/>
  <c r="G145" i="29"/>
  <c r="G144" i="29"/>
  <c r="G143" i="29"/>
  <c r="G142" i="29"/>
  <c r="G141" i="29"/>
  <c r="G140" i="29"/>
  <c r="G139" i="29"/>
  <c r="G138" i="29"/>
  <c r="G137" i="29"/>
  <c r="G136" i="29"/>
  <c r="G135" i="29"/>
  <c r="G134" i="29"/>
  <c r="G133" i="29"/>
  <c r="G132" i="29"/>
  <c r="G131" i="29"/>
  <c r="G130" i="29"/>
  <c r="G129" i="29"/>
  <c r="G128" i="29"/>
  <c r="G127" i="29"/>
  <c r="G126" i="29"/>
  <c r="G125" i="29"/>
  <c r="G124" i="29"/>
  <c r="G123" i="29"/>
  <c r="G122" i="29"/>
  <c r="G121" i="29"/>
  <c r="G120" i="29"/>
  <c r="G119" i="29"/>
  <c r="G118" i="29"/>
  <c r="G117" i="29"/>
  <c r="G116" i="29"/>
  <c r="G115" i="29"/>
  <c r="G114" i="29"/>
  <c r="G113" i="29"/>
  <c r="G112" i="29"/>
  <c r="G111" i="29"/>
  <c r="G110" i="29"/>
  <c r="G109" i="29"/>
  <c r="G108" i="29"/>
  <c r="G107" i="29"/>
  <c r="G106" i="29"/>
  <c r="G105" i="29"/>
  <c r="G104" i="29"/>
  <c r="G103" i="29"/>
  <c r="G102" i="29"/>
  <c r="G101" i="29"/>
  <c r="G100" i="29"/>
  <c r="G99" i="29"/>
  <c r="G98" i="29"/>
  <c r="G97" i="29"/>
  <c r="G96" i="29"/>
  <c r="G95" i="29"/>
  <c r="G94" i="29"/>
  <c r="G93" i="29"/>
  <c r="G92" i="29"/>
  <c r="G91" i="29"/>
  <c r="G90" i="29"/>
  <c r="G89" i="29"/>
  <c r="G88" i="29"/>
  <c r="G87" i="29"/>
  <c r="G86" i="29"/>
  <c r="G85" i="29"/>
  <c r="G84" i="29"/>
  <c r="G83" i="29"/>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52" i="29"/>
  <c r="G51" i="29"/>
  <c r="G50" i="29"/>
  <c r="G49" i="29"/>
  <c r="G48" i="29"/>
  <c r="G47"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16" i="29"/>
  <c r="G15" i="29"/>
  <c r="G14" i="29"/>
  <c r="G13" i="29"/>
  <c r="G12" i="29"/>
  <c r="G11" i="29"/>
  <c r="G10" i="29"/>
  <c r="G9" i="29"/>
  <c r="G8" i="29"/>
  <c r="G7" i="29"/>
  <c r="G6" i="29"/>
  <c r="G5" i="29"/>
  <c r="G4" i="29"/>
  <c r="G3" i="29"/>
  <c r="G2" i="29"/>
  <c r="I321" i="29"/>
  <c r="I320" i="29"/>
  <c r="I319" i="29"/>
  <c r="I318" i="29"/>
  <c r="I317" i="29"/>
  <c r="I316" i="29"/>
  <c r="I315" i="29"/>
  <c r="I314" i="29"/>
  <c r="I313" i="29"/>
  <c r="I312" i="29"/>
  <c r="I311" i="29"/>
  <c r="I310" i="29"/>
  <c r="I309" i="29"/>
  <c r="I308" i="29"/>
  <c r="I307" i="29"/>
  <c r="I306" i="29"/>
  <c r="I305" i="29"/>
  <c r="I304" i="29"/>
  <c r="I303" i="29"/>
  <c r="I302" i="29"/>
  <c r="I301" i="29"/>
  <c r="I300" i="29"/>
  <c r="I299" i="29"/>
  <c r="I298" i="29"/>
  <c r="I297" i="29"/>
  <c r="I296" i="29"/>
  <c r="I295" i="29"/>
  <c r="I294" i="29"/>
  <c r="I293" i="29"/>
  <c r="I292" i="29"/>
  <c r="I291" i="29"/>
  <c r="I290" i="29"/>
  <c r="I289" i="29"/>
  <c r="I288" i="29"/>
  <c r="I287" i="29"/>
  <c r="I286" i="29"/>
  <c r="I285" i="29"/>
  <c r="I284" i="29"/>
  <c r="I283" i="29"/>
  <c r="I282" i="29"/>
  <c r="I281" i="29"/>
  <c r="I280" i="29"/>
  <c r="I279" i="29"/>
  <c r="I278" i="29"/>
  <c r="I277" i="29"/>
  <c r="I276" i="29"/>
  <c r="I275" i="29"/>
  <c r="I274" i="29"/>
  <c r="I273" i="29"/>
  <c r="I272" i="29"/>
  <c r="I271" i="29"/>
  <c r="I270" i="29"/>
  <c r="I269" i="29"/>
  <c r="I268" i="29"/>
  <c r="I267" i="29"/>
  <c r="I266" i="29"/>
  <c r="I265" i="29"/>
  <c r="I264" i="29"/>
  <c r="I263" i="29"/>
  <c r="I262" i="29"/>
  <c r="I261" i="29"/>
  <c r="I260" i="29"/>
  <c r="I259" i="29"/>
  <c r="I258" i="29"/>
  <c r="I257" i="29"/>
  <c r="I256" i="29"/>
  <c r="I255" i="29"/>
  <c r="I254" i="29"/>
  <c r="I253" i="29"/>
  <c r="I252" i="29"/>
  <c r="I251" i="29"/>
  <c r="I250" i="29"/>
  <c r="I249" i="29"/>
  <c r="I248" i="29"/>
  <c r="I247" i="29"/>
  <c r="I246" i="29"/>
  <c r="I245" i="29"/>
  <c r="I244" i="29"/>
  <c r="I243" i="29"/>
  <c r="I242" i="29"/>
  <c r="I241" i="29"/>
  <c r="I240" i="29"/>
  <c r="I239" i="29"/>
  <c r="I238" i="29"/>
  <c r="I237" i="29"/>
  <c r="I236" i="29"/>
  <c r="I235" i="29"/>
  <c r="I234" i="29"/>
  <c r="I233" i="29"/>
  <c r="I232" i="29"/>
  <c r="I231" i="29"/>
  <c r="I230" i="29"/>
  <c r="I229" i="29"/>
  <c r="I228" i="29"/>
  <c r="I227" i="29"/>
  <c r="I226" i="29"/>
  <c r="I225" i="29"/>
  <c r="I224" i="29"/>
  <c r="I223" i="29"/>
  <c r="I222" i="29"/>
  <c r="I221" i="29"/>
  <c r="I220" i="29"/>
  <c r="I219" i="29"/>
  <c r="I218" i="29"/>
  <c r="I217" i="29"/>
  <c r="I216" i="29"/>
  <c r="I215" i="29"/>
  <c r="I214" i="29"/>
  <c r="I213" i="29"/>
  <c r="I212" i="29"/>
  <c r="I211" i="29"/>
  <c r="I210" i="29"/>
  <c r="I209" i="29"/>
  <c r="I208" i="29"/>
  <c r="I207" i="29"/>
  <c r="I206" i="29"/>
  <c r="I205" i="29"/>
  <c r="I204" i="29"/>
  <c r="I203" i="29"/>
  <c r="I202" i="29"/>
  <c r="I201" i="29"/>
  <c r="I200" i="29"/>
  <c r="I199" i="29"/>
  <c r="I198" i="29"/>
  <c r="I197" i="29"/>
  <c r="I196" i="29"/>
  <c r="I195" i="29"/>
  <c r="I194" i="29"/>
  <c r="I193" i="29"/>
  <c r="I192" i="29"/>
  <c r="I191" i="29"/>
  <c r="I190" i="29"/>
  <c r="I189" i="29"/>
  <c r="I188" i="29"/>
  <c r="I187" i="29"/>
  <c r="I186" i="29"/>
  <c r="I185" i="29"/>
  <c r="I184" i="29"/>
  <c r="I183" i="29"/>
  <c r="I182" i="29"/>
  <c r="I181" i="29"/>
  <c r="I180" i="29"/>
  <c r="I179" i="29"/>
  <c r="I178" i="29"/>
  <c r="I177" i="29"/>
  <c r="I176" i="29"/>
  <c r="I175" i="29"/>
  <c r="I174" i="29"/>
  <c r="I173" i="29"/>
  <c r="I172" i="29"/>
  <c r="I171" i="29"/>
  <c r="I170" i="29"/>
  <c r="I169" i="29"/>
  <c r="I168" i="29"/>
  <c r="I167" i="29"/>
  <c r="I166" i="29"/>
  <c r="I165" i="29"/>
  <c r="I164" i="29"/>
  <c r="I163" i="29"/>
  <c r="I162" i="29"/>
  <c r="I161" i="29"/>
  <c r="I160" i="29"/>
  <c r="I159" i="29"/>
  <c r="I158" i="29"/>
  <c r="I157" i="29"/>
  <c r="I156" i="29"/>
  <c r="I155" i="29"/>
  <c r="I154" i="29"/>
  <c r="I153" i="29"/>
  <c r="I152" i="29"/>
  <c r="I151" i="29"/>
  <c r="I150" i="29"/>
  <c r="I149" i="29"/>
  <c r="I148" i="29"/>
  <c r="I147" i="29"/>
  <c r="I146" i="29"/>
  <c r="I145" i="29"/>
  <c r="I144" i="29"/>
  <c r="I143" i="29"/>
  <c r="I142" i="29"/>
  <c r="I141" i="29"/>
  <c r="I140" i="29"/>
  <c r="I139" i="29"/>
  <c r="I138" i="29"/>
  <c r="I137" i="29"/>
  <c r="I136" i="29"/>
  <c r="I135" i="29"/>
  <c r="I134" i="29"/>
  <c r="I133" i="29"/>
  <c r="I132" i="29"/>
  <c r="I131" i="29"/>
  <c r="I130" i="29"/>
  <c r="I129" i="29"/>
  <c r="I128" i="29"/>
  <c r="I127" i="29"/>
  <c r="I126" i="29"/>
  <c r="I125" i="29"/>
  <c r="I124" i="29"/>
  <c r="I123" i="29"/>
  <c r="I122" i="29"/>
  <c r="I121" i="29"/>
  <c r="I120" i="29"/>
  <c r="I119" i="29"/>
  <c r="I118" i="29"/>
  <c r="I117" i="29"/>
  <c r="I116" i="29"/>
  <c r="I115" i="29"/>
  <c r="I114" i="29"/>
  <c r="I113" i="29"/>
  <c r="I112" i="29"/>
  <c r="I111" i="29"/>
  <c r="I110" i="29"/>
  <c r="I109" i="29"/>
  <c r="I108" i="29"/>
  <c r="I107" i="29"/>
  <c r="I106" i="29"/>
  <c r="I105" i="29"/>
  <c r="I104" i="29"/>
  <c r="I103" i="29"/>
  <c r="I102" i="29"/>
  <c r="I101" i="29"/>
  <c r="I100" i="29"/>
  <c r="I99" i="29"/>
  <c r="I98" i="29"/>
  <c r="I97" i="29"/>
  <c r="I96" i="29"/>
  <c r="I95" i="29"/>
  <c r="I94" i="29"/>
  <c r="I93" i="29"/>
  <c r="I92" i="29"/>
  <c r="I91" i="29"/>
  <c r="I90" i="29"/>
  <c r="I89" i="29"/>
  <c r="I88" i="29"/>
  <c r="I87" i="29"/>
  <c r="I86" i="29"/>
  <c r="I85" i="29"/>
  <c r="I84" i="29"/>
  <c r="I83" i="29"/>
  <c r="I82" i="29"/>
  <c r="I81" i="29"/>
  <c r="I80" i="29"/>
  <c r="I79" i="29"/>
  <c r="I78" i="29"/>
  <c r="I77" i="29"/>
  <c r="I76" i="29"/>
  <c r="I75" i="29"/>
  <c r="I74" i="29"/>
  <c r="I73" i="29"/>
  <c r="I72" i="29"/>
  <c r="I71" i="29"/>
  <c r="I70" i="29"/>
  <c r="I69" i="29"/>
  <c r="I68" i="29"/>
  <c r="I67" i="29"/>
  <c r="I66" i="29"/>
  <c r="I65" i="29"/>
  <c r="I64" i="29"/>
  <c r="I63" i="29"/>
  <c r="I62" i="29"/>
  <c r="I61" i="29"/>
  <c r="I60" i="29"/>
  <c r="I59" i="29"/>
  <c r="I58" i="29"/>
  <c r="I57" i="29"/>
  <c r="I56" i="29"/>
  <c r="I55" i="29"/>
  <c r="I54" i="29"/>
  <c r="I53" i="29"/>
  <c r="I52" i="29"/>
  <c r="I51" i="29"/>
  <c r="I50" i="29"/>
  <c r="I49" i="29"/>
  <c r="I48" i="29"/>
  <c r="I47" i="29"/>
  <c r="I46" i="29"/>
  <c r="I45" i="29"/>
  <c r="I44" i="29"/>
  <c r="I43" i="29"/>
  <c r="I42" i="29"/>
  <c r="I41" i="29"/>
  <c r="I40" i="29"/>
  <c r="I39" i="29"/>
  <c r="I38" i="29"/>
  <c r="I37" i="29"/>
  <c r="I36" i="29"/>
  <c r="I35" i="29"/>
  <c r="I34" i="29"/>
  <c r="I33" i="29"/>
  <c r="I32" i="29"/>
  <c r="I31" i="29"/>
  <c r="I30" i="29"/>
  <c r="I29" i="29"/>
  <c r="I28" i="29"/>
  <c r="I27" i="29"/>
  <c r="I26" i="29"/>
  <c r="I25" i="29"/>
  <c r="I24" i="29"/>
  <c r="I23" i="29"/>
  <c r="I22" i="29"/>
  <c r="I21" i="29"/>
  <c r="I20" i="29"/>
  <c r="I19" i="29"/>
  <c r="I18" i="29"/>
  <c r="I17" i="29"/>
  <c r="I16" i="29"/>
  <c r="I15" i="29"/>
  <c r="I14" i="29"/>
  <c r="I13" i="29"/>
  <c r="I12" i="29"/>
  <c r="I11" i="29"/>
  <c r="I10" i="29"/>
  <c r="I9" i="29"/>
  <c r="I8" i="29"/>
  <c r="I7" i="29"/>
  <c r="I6" i="29"/>
  <c r="I5" i="29"/>
  <c r="I4" i="29"/>
  <c r="I3" i="29"/>
  <c r="I2" i="29"/>
  <c r="J321" i="29"/>
  <c r="J320" i="29"/>
  <c r="J319" i="29"/>
  <c r="J318" i="29"/>
  <c r="J317" i="29"/>
  <c r="J316" i="29"/>
  <c r="J315" i="29"/>
  <c r="J314" i="29"/>
  <c r="J313" i="29"/>
  <c r="J312" i="29"/>
  <c r="J311" i="29"/>
  <c r="J310" i="29"/>
  <c r="J309" i="29"/>
  <c r="J308" i="29"/>
  <c r="J307" i="29"/>
  <c r="J306" i="29"/>
  <c r="J305" i="29"/>
  <c r="J304" i="29"/>
  <c r="J303" i="29"/>
  <c r="J302" i="29"/>
  <c r="J301" i="29"/>
  <c r="J300" i="29"/>
  <c r="J299" i="29"/>
  <c r="J298" i="29"/>
  <c r="J297" i="29"/>
  <c r="J296" i="29"/>
  <c r="J295" i="29"/>
  <c r="J294" i="29"/>
  <c r="J293" i="29"/>
  <c r="J292" i="29"/>
  <c r="J291" i="29"/>
  <c r="J290" i="29"/>
  <c r="J289" i="29"/>
  <c r="J288" i="29"/>
  <c r="J287" i="29"/>
  <c r="J286" i="29"/>
  <c r="J285" i="29"/>
  <c r="J284" i="29"/>
  <c r="J283" i="29"/>
  <c r="J282" i="29"/>
  <c r="J281" i="29"/>
  <c r="J280" i="29"/>
  <c r="J279" i="29"/>
  <c r="J278" i="29"/>
  <c r="J277" i="29"/>
  <c r="J276" i="29"/>
  <c r="J275" i="29"/>
  <c r="J274" i="29"/>
  <c r="J273" i="29"/>
  <c r="J272" i="29"/>
  <c r="J271" i="29"/>
  <c r="J270" i="29"/>
  <c r="J269" i="29"/>
  <c r="J268" i="29"/>
  <c r="J267" i="29"/>
  <c r="J266" i="29"/>
  <c r="J265" i="29"/>
  <c r="J264" i="29"/>
  <c r="J263" i="29"/>
  <c r="J262" i="29"/>
  <c r="J261" i="29"/>
  <c r="J260" i="29"/>
  <c r="J259" i="29"/>
  <c r="J258" i="29"/>
  <c r="J257" i="29"/>
  <c r="J256" i="29"/>
  <c r="J255" i="29"/>
  <c r="J254" i="29"/>
  <c r="J253" i="29"/>
  <c r="J252" i="29"/>
  <c r="J251" i="29"/>
  <c r="J250" i="29"/>
  <c r="J249" i="29"/>
  <c r="J248" i="29"/>
  <c r="J247" i="29"/>
  <c r="J246" i="29"/>
  <c r="J245" i="29"/>
  <c r="J244" i="29"/>
  <c r="J243" i="29"/>
  <c r="J242" i="29"/>
  <c r="J241" i="29"/>
  <c r="J240" i="29"/>
  <c r="J239" i="29"/>
  <c r="J238" i="29"/>
  <c r="J237" i="29"/>
  <c r="J236" i="29"/>
  <c r="J235" i="29"/>
  <c r="J234" i="29"/>
  <c r="J233" i="29"/>
  <c r="J232" i="29"/>
  <c r="J231" i="29"/>
  <c r="J230" i="29"/>
  <c r="J229" i="29"/>
  <c r="J228" i="29"/>
  <c r="J227" i="29"/>
  <c r="J226" i="29"/>
  <c r="J225" i="29"/>
  <c r="J224" i="29"/>
  <c r="J223" i="29"/>
  <c r="J222" i="29"/>
  <c r="J221" i="29"/>
  <c r="J220" i="29"/>
  <c r="J219" i="29"/>
  <c r="J218" i="29"/>
  <c r="J217" i="29"/>
  <c r="J216" i="29"/>
  <c r="J215" i="29"/>
  <c r="J214" i="29"/>
  <c r="J213" i="29"/>
  <c r="J212" i="29"/>
  <c r="J211" i="29"/>
  <c r="J210" i="29"/>
  <c r="J209" i="29"/>
  <c r="J208" i="29"/>
  <c r="J207" i="29"/>
  <c r="J206" i="29"/>
  <c r="J205" i="29"/>
  <c r="J204" i="29"/>
  <c r="J203" i="29"/>
  <c r="J202" i="29"/>
  <c r="J201" i="29"/>
  <c r="J200" i="29"/>
  <c r="J199" i="29"/>
  <c r="J198" i="29"/>
  <c r="J197" i="29"/>
  <c r="J196" i="29"/>
  <c r="J195" i="29"/>
  <c r="J194" i="29"/>
  <c r="J193" i="29"/>
  <c r="J192" i="29"/>
  <c r="J191" i="29"/>
  <c r="J190" i="29"/>
  <c r="J189" i="29"/>
  <c r="J188" i="29"/>
  <c r="J187" i="29"/>
  <c r="J186" i="29"/>
  <c r="J185" i="29"/>
  <c r="J184" i="29"/>
  <c r="J183" i="29"/>
  <c r="J182" i="29"/>
  <c r="J181" i="29"/>
  <c r="J180" i="29"/>
  <c r="J179" i="29"/>
  <c r="J178" i="29"/>
  <c r="J177" i="29"/>
  <c r="J176" i="29"/>
  <c r="J175" i="29"/>
  <c r="J174" i="29"/>
  <c r="J173" i="29"/>
  <c r="J172" i="29"/>
  <c r="J171" i="29"/>
  <c r="J170" i="29"/>
  <c r="J169" i="29"/>
  <c r="J168" i="29"/>
  <c r="J167" i="29"/>
  <c r="J166" i="29"/>
  <c r="J165" i="29"/>
  <c r="J164" i="29"/>
  <c r="J163" i="29"/>
  <c r="J162" i="29"/>
  <c r="J161" i="29"/>
  <c r="J160" i="29"/>
  <c r="J159" i="29"/>
  <c r="J158" i="29"/>
  <c r="J157" i="29"/>
  <c r="J156" i="29"/>
  <c r="J155" i="29"/>
  <c r="J154" i="29"/>
  <c r="J153" i="29"/>
  <c r="J152" i="29"/>
  <c r="J151" i="29"/>
  <c r="J150" i="29"/>
  <c r="J149" i="29"/>
  <c r="J148" i="29"/>
  <c r="J147" i="29"/>
  <c r="J146" i="29"/>
  <c r="J145" i="29"/>
  <c r="J144" i="29"/>
  <c r="J143" i="29"/>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J12" i="29"/>
  <c r="J11" i="29"/>
  <c r="J10" i="29"/>
  <c r="J9" i="29"/>
  <c r="J8" i="29"/>
  <c r="J7" i="29"/>
  <c r="J6" i="29"/>
  <c r="J5" i="29"/>
  <c r="J4" i="29"/>
  <c r="J3" i="29"/>
  <c r="J2" i="29"/>
  <c r="K321" i="29"/>
  <c r="K320" i="29"/>
  <c r="K319" i="29"/>
  <c r="K318" i="29"/>
  <c r="K317" i="29"/>
  <c r="K316" i="29"/>
  <c r="K315" i="29"/>
  <c r="K314" i="29"/>
  <c r="K313" i="29"/>
  <c r="K312" i="29"/>
  <c r="K311" i="29"/>
  <c r="K310" i="29"/>
  <c r="K309" i="29"/>
  <c r="K308" i="29"/>
  <c r="K307" i="29"/>
  <c r="K306" i="29"/>
  <c r="K305" i="29"/>
  <c r="K304" i="29"/>
  <c r="K303" i="29"/>
  <c r="K302" i="29"/>
  <c r="K301" i="29"/>
  <c r="K300" i="29"/>
  <c r="K299" i="29"/>
  <c r="K298" i="29"/>
  <c r="K297" i="29"/>
  <c r="K296" i="29"/>
  <c r="K295" i="29"/>
  <c r="K294" i="29"/>
  <c r="K293" i="29"/>
  <c r="K292" i="29"/>
  <c r="K291" i="29"/>
  <c r="K290" i="29"/>
  <c r="K289" i="29"/>
  <c r="K288" i="29"/>
  <c r="K287" i="29"/>
  <c r="K286" i="29"/>
  <c r="K285" i="29"/>
  <c r="K284" i="29"/>
  <c r="K283" i="29"/>
  <c r="K282" i="29"/>
  <c r="K281" i="29"/>
  <c r="K280" i="29"/>
  <c r="K279" i="29"/>
  <c r="K278" i="29"/>
  <c r="K277" i="29"/>
  <c r="K276" i="29"/>
  <c r="K275" i="29"/>
  <c r="K274" i="29"/>
  <c r="K273" i="29"/>
  <c r="K272" i="29"/>
  <c r="K271" i="29"/>
  <c r="K270" i="29"/>
  <c r="K269" i="29"/>
  <c r="K268" i="29"/>
  <c r="K267" i="29"/>
  <c r="K266" i="29"/>
  <c r="K265" i="29"/>
  <c r="K264" i="29"/>
  <c r="K263" i="29"/>
  <c r="K262" i="29"/>
  <c r="K261" i="29"/>
  <c r="K260" i="29"/>
  <c r="K259" i="29"/>
  <c r="K258" i="29"/>
  <c r="K257" i="29"/>
  <c r="K256" i="29"/>
  <c r="K255" i="29"/>
  <c r="K254" i="29"/>
  <c r="K253" i="29"/>
  <c r="K252" i="29"/>
  <c r="K251" i="29"/>
  <c r="K250" i="29"/>
  <c r="K249" i="29"/>
  <c r="K248" i="29"/>
  <c r="K247" i="29"/>
  <c r="K246" i="29"/>
  <c r="K245" i="29"/>
  <c r="K244" i="29"/>
  <c r="K243" i="29"/>
  <c r="K242" i="29"/>
  <c r="K241" i="29"/>
  <c r="K240" i="29"/>
  <c r="K239" i="29"/>
  <c r="K238" i="29"/>
  <c r="K237" i="29"/>
  <c r="K236" i="29"/>
  <c r="K235" i="29"/>
  <c r="K234" i="29"/>
  <c r="K233" i="29"/>
  <c r="K232" i="29"/>
  <c r="K231" i="29"/>
  <c r="K230" i="29"/>
  <c r="K229" i="29"/>
  <c r="K228" i="29"/>
  <c r="K227" i="29"/>
  <c r="K226" i="29"/>
  <c r="K225" i="29"/>
  <c r="K224" i="29"/>
  <c r="K223" i="29"/>
  <c r="K222" i="29"/>
  <c r="K221" i="29"/>
  <c r="K220" i="29"/>
  <c r="K219" i="29"/>
  <c r="K218" i="29"/>
  <c r="K217" i="29"/>
  <c r="K216" i="29"/>
  <c r="K215" i="29"/>
  <c r="K214" i="29"/>
  <c r="K213" i="29"/>
  <c r="K212" i="29"/>
  <c r="K211" i="29"/>
  <c r="K210" i="29"/>
  <c r="K209" i="29"/>
  <c r="K208" i="29"/>
  <c r="K207" i="29"/>
  <c r="K206" i="29"/>
  <c r="K205" i="29"/>
  <c r="K204" i="29"/>
  <c r="K203" i="29"/>
  <c r="K202" i="29"/>
  <c r="K201" i="29"/>
  <c r="K200" i="29"/>
  <c r="K199" i="29"/>
  <c r="K198" i="29"/>
  <c r="K197" i="29"/>
  <c r="K196" i="29"/>
  <c r="K195" i="29"/>
  <c r="K194" i="29"/>
  <c r="K193" i="29"/>
  <c r="K192" i="29"/>
  <c r="K191" i="29"/>
  <c r="K190" i="29"/>
  <c r="K189" i="29"/>
  <c r="K188" i="29"/>
  <c r="K187" i="29"/>
  <c r="K186" i="29"/>
  <c r="K185" i="29"/>
  <c r="K184" i="29"/>
  <c r="K183" i="29"/>
  <c r="K182" i="29"/>
  <c r="K181" i="29"/>
  <c r="K180" i="29"/>
  <c r="K179" i="29"/>
  <c r="K178" i="29"/>
  <c r="K177" i="29"/>
  <c r="K176" i="29"/>
  <c r="K175" i="29"/>
  <c r="K174" i="29"/>
  <c r="K173" i="29"/>
  <c r="K172" i="29"/>
  <c r="K171" i="29"/>
  <c r="K170" i="29"/>
  <c r="K169" i="29"/>
  <c r="K168" i="29"/>
  <c r="K167" i="29"/>
  <c r="K166" i="29"/>
  <c r="K165" i="29"/>
  <c r="K164" i="29"/>
  <c r="K163" i="29"/>
  <c r="K162" i="29"/>
  <c r="K161" i="29"/>
  <c r="K160" i="29"/>
  <c r="K159" i="29"/>
  <c r="K158" i="29"/>
  <c r="K157" i="29"/>
  <c r="K156" i="29"/>
  <c r="K155" i="29"/>
  <c r="K154" i="29"/>
  <c r="K153" i="29"/>
  <c r="K152" i="29"/>
  <c r="K151" i="29"/>
  <c r="K150" i="29"/>
  <c r="K149" i="29"/>
  <c r="K148" i="29"/>
  <c r="K147" i="29"/>
  <c r="K146" i="29"/>
  <c r="K145" i="29"/>
  <c r="K144" i="29"/>
  <c r="K143" i="29"/>
  <c r="K142" i="29"/>
  <c r="K141" i="29"/>
  <c r="K140" i="29"/>
  <c r="K139" i="29"/>
  <c r="K138" i="29"/>
  <c r="K137" i="29"/>
  <c r="K136" i="29"/>
  <c r="K135" i="29"/>
  <c r="K134" i="29"/>
  <c r="K133" i="29"/>
  <c r="K132" i="29"/>
  <c r="K131" i="29"/>
  <c r="K130" i="29"/>
  <c r="K129" i="29"/>
  <c r="K128" i="29"/>
  <c r="K127" i="29"/>
  <c r="K126" i="29"/>
  <c r="K125" i="29"/>
  <c r="K124" i="29"/>
  <c r="K123" i="29"/>
  <c r="K122" i="29"/>
  <c r="K121" i="29"/>
  <c r="K120" i="29"/>
  <c r="K119" i="29"/>
  <c r="K118" i="29"/>
  <c r="K117" i="29"/>
  <c r="K116" i="29"/>
  <c r="K115" i="29"/>
  <c r="K114" i="29"/>
  <c r="K113" i="29"/>
  <c r="K112" i="29"/>
  <c r="K111" i="29"/>
  <c r="K110" i="29"/>
  <c r="K109" i="29"/>
  <c r="K108" i="29"/>
  <c r="K107" i="29"/>
  <c r="K106" i="29"/>
  <c r="K105" i="29"/>
  <c r="K104" i="29"/>
  <c r="K103" i="29"/>
  <c r="K102" i="29"/>
  <c r="K101" i="29"/>
  <c r="K100" i="29"/>
  <c r="K99" i="29"/>
  <c r="K98" i="29"/>
  <c r="K97" i="29"/>
  <c r="K96" i="29"/>
  <c r="K95" i="29"/>
  <c r="K94" i="29"/>
  <c r="K93" i="29"/>
  <c r="K92" i="29"/>
  <c r="K91" i="29"/>
  <c r="K90" i="29"/>
  <c r="K89" i="29"/>
  <c r="K88" i="29"/>
  <c r="K87" i="29"/>
  <c r="K86" i="29"/>
  <c r="K85" i="29"/>
  <c r="K84" i="29"/>
  <c r="K83" i="29"/>
  <c r="K82" i="29"/>
  <c r="K81" i="29"/>
  <c r="K80" i="29"/>
  <c r="K79" i="29"/>
  <c r="K78" i="29"/>
  <c r="K77" i="29"/>
  <c r="K76" i="29"/>
  <c r="K75" i="29"/>
  <c r="K74" i="29"/>
  <c r="K73" i="29"/>
  <c r="K72" i="29"/>
  <c r="K71" i="29"/>
  <c r="K70" i="29"/>
  <c r="K69" i="29"/>
  <c r="K68" i="29"/>
  <c r="K67" i="29"/>
  <c r="K66" i="29"/>
  <c r="K65" i="29"/>
  <c r="K64" i="29"/>
  <c r="K63" i="29"/>
  <c r="K62" i="29"/>
  <c r="K61" i="29"/>
  <c r="K60" i="29"/>
  <c r="K59" i="29"/>
  <c r="K58" i="29"/>
  <c r="K57" i="29"/>
  <c r="K56" i="29"/>
  <c r="K55" i="29"/>
  <c r="K54" i="29"/>
  <c r="K53" i="29"/>
  <c r="K52" i="29"/>
  <c r="K51" i="29"/>
  <c r="K50" i="29"/>
  <c r="K49" i="29"/>
  <c r="K48" i="29"/>
  <c r="K47" i="29"/>
  <c r="K46" i="29"/>
  <c r="K45" i="29"/>
  <c r="K44" i="29"/>
  <c r="K43" i="29"/>
  <c r="K42" i="29"/>
  <c r="K41" i="29"/>
  <c r="K40" i="29"/>
  <c r="K39" i="29"/>
  <c r="K38" i="29"/>
  <c r="K37" i="29"/>
  <c r="K36" i="29"/>
  <c r="K35" i="29"/>
  <c r="K34" i="29"/>
  <c r="K33" i="29"/>
  <c r="K32" i="29"/>
  <c r="K31" i="29"/>
  <c r="K30" i="29"/>
  <c r="K29" i="29"/>
  <c r="K28" i="29"/>
  <c r="K27" i="29"/>
  <c r="K26" i="29"/>
  <c r="K25" i="29"/>
  <c r="K24" i="29"/>
  <c r="K23" i="29"/>
  <c r="K22" i="29"/>
  <c r="K21" i="29"/>
  <c r="K20" i="29"/>
  <c r="K19" i="29"/>
  <c r="K18" i="29"/>
  <c r="K17" i="29"/>
  <c r="K16" i="29"/>
  <c r="K15" i="29"/>
  <c r="K14" i="29"/>
  <c r="K13" i="29"/>
  <c r="K12" i="29"/>
  <c r="K11" i="29"/>
  <c r="K10" i="29"/>
  <c r="K9" i="29"/>
  <c r="K8" i="29"/>
  <c r="K7" i="29"/>
  <c r="K6" i="29"/>
  <c r="K5" i="29"/>
  <c r="K4" i="29"/>
  <c r="K3" i="29"/>
  <c r="K2" i="29"/>
  <c r="L321" i="29"/>
  <c r="L320" i="29"/>
  <c r="L319" i="29"/>
  <c r="L318" i="29"/>
  <c r="L317" i="29"/>
  <c r="L316" i="29"/>
  <c r="L315" i="29"/>
  <c r="L314" i="29"/>
  <c r="L313" i="29"/>
  <c r="L312" i="29"/>
  <c r="L311" i="29"/>
  <c r="L310" i="29"/>
  <c r="L309" i="29"/>
  <c r="L308" i="29"/>
  <c r="L307" i="29"/>
  <c r="L306" i="29"/>
  <c r="L305" i="29"/>
  <c r="L304" i="29"/>
  <c r="L303" i="29"/>
  <c r="L302" i="29"/>
  <c r="L301" i="29"/>
  <c r="L300" i="29"/>
  <c r="L299" i="29"/>
  <c r="L298" i="29"/>
  <c r="L297" i="29"/>
  <c r="L296" i="29"/>
  <c r="L295" i="29"/>
  <c r="L294" i="29"/>
  <c r="L293" i="29"/>
  <c r="L292" i="29"/>
  <c r="L291" i="29"/>
  <c r="L290" i="29"/>
  <c r="L289" i="29"/>
  <c r="L288" i="29"/>
  <c r="L287" i="29"/>
  <c r="L286" i="29"/>
  <c r="L285" i="29"/>
  <c r="L284" i="29"/>
  <c r="L283" i="29"/>
  <c r="L282" i="29"/>
  <c r="L281" i="29"/>
  <c r="L280" i="29"/>
  <c r="L279" i="29"/>
  <c r="L278" i="29"/>
  <c r="L277" i="29"/>
  <c r="L276" i="29"/>
  <c r="L275" i="29"/>
  <c r="L274" i="29"/>
  <c r="L273" i="29"/>
  <c r="L272" i="29"/>
  <c r="L271" i="29"/>
  <c r="L270" i="29"/>
  <c r="L269" i="29"/>
  <c r="L268" i="29"/>
  <c r="L267" i="29"/>
  <c r="L266" i="29"/>
  <c r="L265" i="29"/>
  <c r="L264" i="29"/>
  <c r="L263" i="29"/>
  <c r="L262" i="29"/>
  <c r="L261" i="29"/>
  <c r="L260" i="29"/>
  <c r="L259" i="29"/>
  <c r="L258" i="29"/>
  <c r="L257" i="29"/>
  <c r="L256" i="29"/>
  <c r="L255" i="29"/>
  <c r="L254" i="29"/>
  <c r="L253" i="29"/>
  <c r="L252" i="29"/>
  <c r="L251" i="29"/>
  <c r="L250" i="29"/>
  <c r="L249" i="29"/>
  <c r="L248" i="29"/>
  <c r="L247" i="29"/>
  <c r="L246" i="29"/>
  <c r="L245" i="29"/>
  <c r="L244" i="29"/>
  <c r="L243" i="29"/>
  <c r="L242" i="29"/>
  <c r="L241" i="29"/>
  <c r="L240" i="29"/>
  <c r="L239" i="29"/>
  <c r="L238" i="29"/>
  <c r="L237" i="29"/>
  <c r="L236" i="29"/>
  <c r="L235" i="29"/>
  <c r="L234" i="29"/>
  <c r="L233" i="29"/>
  <c r="L232" i="29"/>
  <c r="L231" i="29"/>
  <c r="L230" i="29"/>
  <c r="L229" i="29"/>
  <c r="L228" i="29"/>
  <c r="L227" i="29"/>
  <c r="L226" i="29"/>
  <c r="L225" i="29"/>
  <c r="L224" i="29"/>
  <c r="L223" i="29"/>
  <c r="L222" i="29"/>
  <c r="L221" i="29"/>
  <c r="L220" i="29"/>
  <c r="L219" i="29"/>
  <c r="L218" i="29"/>
  <c r="L217" i="29"/>
  <c r="L216" i="29"/>
  <c r="L215" i="29"/>
  <c r="L214" i="29"/>
  <c r="L213" i="29"/>
  <c r="L212" i="29"/>
  <c r="L211" i="29"/>
  <c r="L210" i="29"/>
  <c r="L209" i="29"/>
  <c r="L208" i="29"/>
  <c r="L207" i="29"/>
  <c r="L206" i="29"/>
  <c r="L205" i="29"/>
  <c r="L204" i="29"/>
  <c r="L203" i="29"/>
  <c r="L202" i="29"/>
  <c r="L201" i="29"/>
  <c r="L200" i="29"/>
  <c r="L199" i="29"/>
  <c r="L198" i="29"/>
  <c r="L197" i="29"/>
  <c r="L196" i="29"/>
  <c r="L195" i="29"/>
  <c r="L194" i="29"/>
  <c r="L193" i="29"/>
  <c r="L192" i="29"/>
  <c r="L191" i="29"/>
  <c r="L190" i="29"/>
  <c r="L189" i="29"/>
  <c r="L188" i="29"/>
  <c r="L187" i="29"/>
  <c r="L186" i="29"/>
  <c r="L185" i="29"/>
  <c r="L184" i="29"/>
  <c r="L183" i="29"/>
  <c r="L182" i="29"/>
  <c r="L181" i="29"/>
  <c r="L180" i="29"/>
  <c r="L179" i="29"/>
  <c r="L178" i="29"/>
  <c r="L177" i="29"/>
  <c r="L176" i="29"/>
  <c r="L175" i="29"/>
  <c r="L174" i="29"/>
  <c r="L173" i="29"/>
  <c r="L172" i="29"/>
  <c r="L171" i="29"/>
  <c r="L170" i="29"/>
  <c r="L169" i="29"/>
  <c r="L168" i="29"/>
  <c r="L167" i="29"/>
  <c r="L166" i="29"/>
  <c r="L165" i="29"/>
  <c r="L164" i="29"/>
  <c r="L163" i="29"/>
  <c r="L162" i="29"/>
  <c r="L161" i="29"/>
  <c r="L160" i="29"/>
  <c r="L159" i="29"/>
  <c r="L158" i="29"/>
  <c r="L157" i="29"/>
  <c r="L156" i="29"/>
  <c r="L155" i="29"/>
  <c r="L154" i="29"/>
  <c r="L153" i="29"/>
  <c r="L152" i="29"/>
  <c r="L151" i="29"/>
  <c r="L150" i="29"/>
  <c r="L149" i="29"/>
  <c r="L148" i="29"/>
  <c r="L147" i="29"/>
  <c r="L146" i="29"/>
  <c r="L145" i="29"/>
  <c r="L144" i="29"/>
  <c r="L143" i="29"/>
  <c r="L142" i="29"/>
  <c r="L141" i="29"/>
  <c r="L140" i="29"/>
  <c r="L139" i="29"/>
  <c r="L138" i="29"/>
  <c r="L137" i="29"/>
  <c r="L136" i="29"/>
  <c r="L135" i="29"/>
  <c r="L134" i="29"/>
  <c r="L133" i="29"/>
  <c r="L132" i="29"/>
  <c r="L131" i="29"/>
  <c r="L130" i="29"/>
  <c r="L129" i="29"/>
  <c r="L128" i="29"/>
  <c r="L127" i="29"/>
  <c r="L126" i="29"/>
  <c r="L125" i="29"/>
  <c r="L124" i="29"/>
  <c r="L123" i="29"/>
  <c r="L122" i="29"/>
  <c r="L121" i="29"/>
  <c r="L120" i="29"/>
  <c r="L119" i="29"/>
  <c r="L118" i="29"/>
  <c r="L117" i="29"/>
  <c r="L116" i="29"/>
  <c r="L115" i="29"/>
  <c r="L114" i="29"/>
  <c r="L113" i="29"/>
  <c r="L112" i="29"/>
  <c r="L111" i="29"/>
  <c r="L110" i="29"/>
  <c r="L109" i="29"/>
  <c r="L108" i="29"/>
  <c r="L107" i="29"/>
  <c r="L106" i="29"/>
  <c r="L105" i="29"/>
  <c r="L104" i="29"/>
  <c r="L103" i="29"/>
  <c r="L102" i="29"/>
  <c r="L101" i="29"/>
  <c r="L100" i="29"/>
  <c r="L99" i="29"/>
  <c r="L98" i="29"/>
  <c r="L97" i="29"/>
  <c r="L96" i="29"/>
  <c r="L95" i="29"/>
  <c r="L94" i="29"/>
  <c r="L93" i="29"/>
  <c r="L92" i="29"/>
  <c r="L91" i="29"/>
  <c r="L90" i="29"/>
  <c r="L89" i="29"/>
  <c r="L88" i="29"/>
  <c r="L87" i="29"/>
  <c r="L86" i="29"/>
  <c r="L85" i="29"/>
  <c r="L84" i="29"/>
  <c r="L83" i="29"/>
  <c r="L82" i="29"/>
  <c r="L81" i="29"/>
  <c r="L80" i="29"/>
  <c r="L79" i="29"/>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L19" i="29"/>
  <c r="L18" i="29"/>
  <c r="L17" i="29"/>
  <c r="L16" i="29"/>
  <c r="L15" i="29"/>
  <c r="L14" i="29"/>
  <c r="L13" i="29"/>
  <c r="L12" i="29"/>
  <c r="L11" i="29"/>
  <c r="L10" i="29"/>
  <c r="L9" i="29"/>
  <c r="L8" i="29"/>
  <c r="L7" i="29"/>
  <c r="L6" i="29"/>
  <c r="L5" i="29"/>
  <c r="L4" i="29"/>
  <c r="L3" i="29"/>
  <c r="L2" i="29"/>
  <c r="M321" i="29"/>
  <c r="M320" i="29"/>
  <c r="M319" i="29"/>
  <c r="M318" i="29"/>
  <c r="M317" i="29"/>
  <c r="M316" i="29"/>
  <c r="M315" i="29"/>
  <c r="M314" i="29"/>
  <c r="M313" i="29"/>
  <c r="M312" i="29"/>
  <c r="M311" i="29"/>
  <c r="M310" i="29"/>
  <c r="M309" i="29"/>
  <c r="M308" i="29"/>
  <c r="M307" i="29"/>
  <c r="M306" i="29"/>
  <c r="M305" i="29"/>
  <c r="M304" i="29"/>
  <c r="M303" i="29"/>
  <c r="M302" i="29"/>
  <c r="M301" i="29"/>
  <c r="M300" i="29"/>
  <c r="M299" i="29"/>
  <c r="M298" i="29"/>
  <c r="M297" i="29"/>
  <c r="M296" i="29"/>
  <c r="M295" i="29"/>
  <c r="M294" i="29"/>
  <c r="M293" i="29"/>
  <c r="M292" i="29"/>
  <c r="M291" i="29"/>
  <c r="M290" i="29"/>
  <c r="M289" i="29"/>
  <c r="M288" i="29"/>
  <c r="M287" i="29"/>
  <c r="M286" i="29"/>
  <c r="M285" i="29"/>
  <c r="M284" i="29"/>
  <c r="M283" i="29"/>
  <c r="M282" i="29"/>
  <c r="M281" i="29"/>
  <c r="M280" i="29"/>
  <c r="M279" i="29"/>
  <c r="M278" i="29"/>
  <c r="M277" i="29"/>
  <c r="M276" i="29"/>
  <c r="M275" i="29"/>
  <c r="M274" i="29"/>
  <c r="M273" i="29"/>
  <c r="M272" i="29"/>
  <c r="M271" i="29"/>
  <c r="M270" i="29"/>
  <c r="M269" i="29"/>
  <c r="M268" i="29"/>
  <c r="M267" i="29"/>
  <c r="M266" i="29"/>
  <c r="M265" i="29"/>
  <c r="M264" i="29"/>
  <c r="M263" i="29"/>
  <c r="M262" i="29"/>
  <c r="M261" i="29"/>
  <c r="M260" i="29"/>
  <c r="M259" i="29"/>
  <c r="M258" i="29"/>
  <c r="M257" i="29"/>
  <c r="M256" i="29"/>
  <c r="M255" i="29"/>
  <c r="M254" i="29"/>
  <c r="M253" i="29"/>
  <c r="M252" i="29"/>
  <c r="M251" i="29"/>
  <c r="M250" i="29"/>
  <c r="M249" i="29"/>
  <c r="M248" i="29"/>
  <c r="M247" i="29"/>
  <c r="M246" i="29"/>
  <c r="M245" i="29"/>
  <c r="M244" i="29"/>
  <c r="M243" i="29"/>
  <c r="M242" i="29"/>
  <c r="M241" i="29"/>
  <c r="M240" i="29"/>
  <c r="M239" i="29"/>
  <c r="M238" i="29"/>
  <c r="M237" i="29"/>
  <c r="M236" i="29"/>
  <c r="M235" i="29"/>
  <c r="M234" i="29"/>
  <c r="M233" i="29"/>
  <c r="M232" i="29"/>
  <c r="M231" i="29"/>
  <c r="M230" i="29"/>
  <c r="M229" i="29"/>
  <c r="M228" i="29"/>
  <c r="M227" i="29"/>
  <c r="M226" i="29"/>
  <c r="M225" i="29"/>
  <c r="M224" i="29"/>
  <c r="M223" i="29"/>
  <c r="M222" i="29"/>
  <c r="M221" i="29"/>
  <c r="M220" i="29"/>
  <c r="M219" i="29"/>
  <c r="M218" i="29"/>
  <c r="M217" i="29"/>
  <c r="M216" i="29"/>
  <c r="M215" i="29"/>
  <c r="M214" i="29"/>
  <c r="M213" i="29"/>
  <c r="M212" i="29"/>
  <c r="M211" i="29"/>
  <c r="M210" i="29"/>
  <c r="M209" i="29"/>
  <c r="M208" i="29"/>
  <c r="M207" i="29"/>
  <c r="M206" i="29"/>
  <c r="M205" i="29"/>
  <c r="M204" i="29"/>
  <c r="M203" i="29"/>
  <c r="M202" i="29"/>
  <c r="M201" i="29"/>
  <c r="M200" i="29"/>
  <c r="M199" i="29"/>
  <c r="M198" i="29"/>
  <c r="M197" i="29"/>
  <c r="M196" i="29"/>
  <c r="M195" i="29"/>
  <c r="M194" i="29"/>
  <c r="M193" i="29"/>
  <c r="M192" i="29"/>
  <c r="M191" i="29"/>
  <c r="M190" i="29"/>
  <c r="M189" i="29"/>
  <c r="M188" i="29"/>
  <c r="M187" i="29"/>
  <c r="M186" i="29"/>
  <c r="M185" i="29"/>
  <c r="M184" i="29"/>
  <c r="M183" i="29"/>
  <c r="M182" i="29"/>
  <c r="M181" i="29"/>
  <c r="M180" i="29"/>
  <c r="M179" i="29"/>
  <c r="M178" i="29"/>
  <c r="M177" i="29"/>
  <c r="M176" i="29"/>
  <c r="M175" i="29"/>
  <c r="M174" i="29"/>
  <c r="M173" i="29"/>
  <c r="M172" i="29"/>
  <c r="M171" i="29"/>
  <c r="M170" i="29"/>
  <c r="M169" i="29"/>
  <c r="M168" i="29"/>
  <c r="M167" i="29"/>
  <c r="M166" i="29"/>
  <c r="M165" i="29"/>
  <c r="M164" i="29"/>
  <c r="M163" i="29"/>
  <c r="M162" i="29"/>
  <c r="M161" i="29"/>
  <c r="M160" i="29"/>
  <c r="M159" i="29"/>
  <c r="M158" i="29"/>
  <c r="M157" i="29"/>
  <c r="M156" i="29"/>
  <c r="M155" i="29"/>
  <c r="M154" i="29"/>
  <c r="M153" i="29"/>
  <c r="M152" i="29"/>
  <c r="M151" i="29"/>
  <c r="M150" i="29"/>
  <c r="M149" i="29"/>
  <c r="M148" i="29"/>
  <c r="M147" i="29"/>
  <c r="M146" i="29"/>
  <c r="M145" i="29"/>
  <c r="M144" i="29"/>
  <c r="M143" i="29"/>
  <c r="M142" i="29"/>
  <c r="M141" i="29"/>
  <c r="M140" i="29"/>
  <c r="M139" i="29"/>
  <c r="M138" i="29"/>
  <c r="M137" i="29"/>
  <c r="M136" i="29"/>
  <c r="M135" i="29"/>
  <c r="M134" i="29"/>
  <c r="M133" i="29"/>
  <c r="M132" i="29"/>
  <c r="M131" i="29"/>
  <c r="M130" i="29"/>
  <c r="M129" i="29"/>
  <c r="M128" i="29"/>
  <c r="M127" i="29"/>
  <c r="M126" i="29"/>
  <c r="M125" i="29"/>
  <c r="M124" i="29"/>
  <c r="M123" i="29"/>
  <c r="M122" i="29"/>
  <c r="M121" i="29"/>
  <c r="M120" i="29"/>
  <c r="M119" i="29"/>
  <c r="M118" i="29"/>
  <c r="M117" i="29"/>
  <c r="M116" i="29"/>
  <c r="M115" i="29"/>
  <c r="M114" i="29"/>
  <c r="M113" i="29"/>
  <c r="M112" i="29"/>
  <c r="M111" i="29"/>
  <c r="M110" i="29"/>
  <c r="M109" i="29"/>
  <c r="M108" i="29"/>
  <c r="M107" i="29"/>
  <c r="M106" i="29"/>
  <c r="M105" i="29"/>
  <c r="M104" i="29"/>
  <c r="M103" i="29"/>
  <c r="M102" i="29"/>
  <c r="M101" i="29"/>
  <c r="M100" i="29"/>
  <c r="M99" i="29"/>
  <c r="M98" i="29"/>
  <c r="M97" i="29"/>
  <c r="M96" i="29"/>
  <c r="M95" i="29"/>
  <c r="M94" i="29"/>
  <c r="M93" i="29"/>
  <c r="M92" i="29"/>
  <c r="M91" i="29"/>
  <c r="M90" i="29"/>
  <c r="M89"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M26" i="29"/>
  <c r="M25" i="29"/>
  <c r="M24" i="29"/>
  <c r="M23" i="29"/>
  <c r="M22" i="29"/>
  <c r="M21" i="29"/>
  <c r="M20" i="29"/>
  <c r="M19" i="29"/>
  <c r="M18" i="29"/>
  <c r="M17" i="29"/>
  <c r="M16" i="29"/>
  <c r="M15" i="29"/>
  <c r="M14" i="29"/>
  <c r="M13" i="29"/>
  <c r="M12" i="29"/>
  <c r="M11" i="29"/>
  <c r="M10" i="29"/>
  <c r="M9" i="29"/>
  <c r="M8" i="29"/>
  <c r="M7" i="29"/>
  <c r="M6" i="29"/>
  <c r="M5" i="29"/>
  <c r="M4" i="29"/>
  <c r="M3" i="29"/>
  <c r="M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8" i="29"/>
  <c r="N27" i="29"/>
  <c r="N26" i="29"/>
  <c r="N25" i="29"/>
  <c r="N24" i="29"/>
  <c r="N23" i="29"/>
  <c r="N22" i="29"/>
  <c r="N21" i="29"/>
  <c r="N20" i="29"/>
  <c r="N19" i="29"/>
  <c r="N18" i="29"/>
  <c r="N17" i="29"/>
  <c r="N16" i="29"/>
  <c r="N15" i="29"/>
  <c r="N14" i="29"/>
  <c r="N13" i="29"/>
  <c r="N12" i="29"/>
  <c r="N11" i="29"/>
  <c r="N10" i="29"/>
  <c r="N9" i="29"/>
  <c r="N8" i="29"/>
  <c r="N7" i="29"/>
  <c r="N6" i="29"/>
  <c r="N5" i="29"/>
  <c r="N4" i="29"/>
  <c r="N3" i="29"/>
  <c r="N2" i="29"/>
  <c r="S321" i="29"/>
  <c r="S320" i="29"/>
  <c r="S319" i="29"/>
  <c r="S318" i="29"/>
  <c r="S317" i="29"/>
  <c r="S316" i="29"/>
  <c r="S315" i="29"/>
  <c r="S314" i="29"/>
  <c r="S313" i="29"/>
  <c r="S312" i="29"/>
  <c r="S311" i="29"/>
  <c r="S310" i="29"/>
  <c r="S309" i="29"/>
  <c r="S308" i="29"/>
  <c r="S307" i="29"/>
  <c r="S306" i="29"/>
  <c r="S305" i="29"/>
  <c r="S304" i="29"/>
  <c r="S303" i="29"/>
  <c r="S302" i="29"/>
  <c r="S301" i="29"/>
  <c r="S300" i="29"/>
  <c r="S299" i="29"/>
  <c r="S298" i="29"/>
  <c r="S297" i="29"/>
  <c r="S296" i="29"/>
  <c r="S295" i="29"/>
  <c r="S294" i="29"/>
  <c r="S293" i="29"/>
  <c r="S292" i="29"/>
  <c r="S291" i="29"/>
  <c r="S290" i="29"/>
  <c r="S289" i="29"/>
  <c r="S288" i="29"/>
  <c r="S287" i="29"/>
  <c r="S286" i="29"/>
  <c r="S285" i="29"/>
  <c r="S284" i="29"/>
  <c r="S283" i="29"/>
  <c r="S282" i="29"/>
  <c r="S281" i="29"/>
  <c r="S280" i="29"/>
  <c r="S279" i="29"/>
  <c r="S278" i="29"/>
  <c r="S277" i="29"/>
  <c r="S276" i="29"/>
  <c r="S275" i="29"/>
  <c r="S274" i="29"/>
  <c r="S273" i="29"/>
  <c r="S272" i="29"/>
  <c r="S271" i="29"/>
  <c r="S270" i="29"/>
  <c r="S269" i="29"/>
  <c r="S268" i="29"/>
  <c r="S267" i="29"/>
  <c r="S266" i="29"/>
  <c r="S265" i="29"/>
  <c r="S264" i="29"/>
  <c r="S263" i="29"/>
  <c r="S262" i="29"/>
  <c r="S261" i="29"/>
  <c r="S260" i="29"/>
  <c r="S259" i="29"/>
  <c r="S258" i="29"/>
  <c r="S257" i="29"/>
  <c r="S256" i="29"/>
  <c r="S255" i="29"/>
  <c r="S254" i="29"/>
  <c r="S253" i="29"/>
  <c r="S252" i="29"/>
  <c r="S251" i="29"/>
  <c r="S250" i="29"/>
  <c r="S249" i="29"/>
  <c r="S248" i="29"/>
  <c r="S247" i="29"/>
  <c r="S246" i="29"/>
  <c r="S245" i="29"/>
  <c r="S244" i="29"/>
  <c r="S243" i="29"/>
  <c r="S242" i="29"/>
  <c r="S241" i="29"/>
  <c r="S240" i="29"/>
  <c r="S239" i="29"/>
  <c r="S238" i="29"/>
  <c r="S237" i="29"/>
  <c r="S236" i="29"/>
  <c r="S235" i="29"/>
  <c r="S234" i="29"/>
  <c r="S233" i="29"/>
  <c r="S232" i="29"/>
  <c r="S231" i="29"/>
  <c r="S230" i="29"/>
  <c r="S229" i="29"/>
  <c r="S228" i="29"/>
  <c r="S227" i="29"/>
  <c r="S226" i="29"/>
  <c r="S225" i="29"/>
  <c r="S224" i="29"/>
  <c r="S223" i="29"/>
  <c r="S222" i="29"/>
  <c r="S221" i="29"/>
  <c r="S220" i="29"/>
  <c r="S219" i="29"/>
  <c r="S218" i="29"/>
  <c r="S217" i="29"/>
  <c r="S216" i="29"/>
  <c r="S215" i="29"/>
  <c r="S214" i="29"/>
  <c r="S213" i="29"/>
  <c r="S212" i="29"/>
  <c r="S211" i="29"/>
  <c r="S210" i="29"/>
  <c r="S209" i="29"/>
  <c r="S208" i="29"/>
  <c r="S207" i="29"/>
  <c r="S206" i="29"/>
  <c r="S205" i="29"/>
  <c r="S204" i="29"/>
  <c r="S203" i="29"/>
  <c r="S202" i="29"/>
  <c r="S201" i="29"/>
  <c r="S200" i="29"/>
  <c r="S199" i="29"/>
  <c r="S198" i="29"/>
  <c r="S197" i="29"/>
  <c r="S196" i="29"/>
  <c r="S195" i="29"/>
  <c r="S194" i="29"/>
  <c r="S193" i="29"/>
  <c r="S192" i="29"/>
  <c r="S191" i="29"/>
  <c r="S190" i="29"/>
  <c r="S189" i="29"/>
  <c r="S188" i="29"/>
  <c r="S187" i="29"/>
  <c r="S186" i="29"/>
  <c r="S185" i="29"/>
  <c r="S184" i="29"/>
  <c r="S183" i="29"/>
  <c r="S182" i="29"/>
  <c r="S181" i="29"/>
  <c r="S180" i="29"/>
  <c r="S179" i="29"/>
  <c r="S178" i="29"/>
  <c r="S177" i="29"/>
  <c r="S176" i="29"/>
  <c r="S175" i="29"/>
  <c r="S174" i="29"/>
  <c r="S173" i="29"/>
  <c r="S172" i="29"/>
  <c r="S171" i="29"/>
  <c r="S170" i="29"/>
  <c r="S169" i="29"/>
  <c r="S168" i="29"/>
  <c r="S167" i="29"/>
  <c r="S166" i="29"/>
  <c r="S165" i="29"/>
  <c r="S164" i="29"/>
  <c r="S163" i="29"/>
  <c r="S162" i="29"/>
  <c r="S161" i="29"/>
  <c r="S160" i="29"/>
  <c r="S159" i="29"/>
  <c r="S158" i="29"/>
  <c r="S157" i="29"/>
  <c r="S156" i="29"/>
  <c r="S155" i="29"/>
  <c r="S154" i="29"/>
  <c r="S153" i="29"/>
  <c r="S152" i="29"/>
  <c r="S151" i="29"/>
  <c r="S150" i="29"/>
  <c r="S149" i="29"/>
  <c r="S148" i="29"/>
  <c r="S147" i="29"/>
  <c r="S146" i="29"/>
  <c r="S145" i="29"/>
  <c r="S144" i="29"/>
  <c r="S143" i="29"/>
  <c r="S142" i="29"/>
  <c r="S141" i="29"/>
  <c r="S140" i="29"/>
  <c r="S139" i="29"/>
  <c r="S138" i="29"/>
  <c r="S137" i="29"/>
  <c r="S136" i="29"/>
  <c r="S135" i="29"/>
  <c r="S134" i="29"/>
  <c r="S133" i="29"/>
  <c r="S132" i="29"/>
  <c r="S131" i="29"/>
  <c r="S130" i="29"/>
  <c r="S129" i="29"/>
  <c r="S128" i="29"/>
  <c r="S127" i="29"/>
  <c r="S126" i="29"/>
  <c r="S125" i="29"/>
  <c r="S124" i="29"/>
  <c r="S123" i="29"/>
  <c r="S122" i="29"/>
  <c r="S121" i="29"/>
  <c r="S120" i="29"/>
  <c r="S119" i="29"/>
  <c r="S118" i="29"/>
  <c r="S117" i="29"/>
  <c r="S116" i="29"/>
  <c r="S115" i="29"/>
  <c r="S114" i="29"/>
  <c r="S113" i="29"/>
  <c r="S112" i="29"/>
  <c r="S111" i="29"/>
  <c r="S110" i="29"/>
  <c r="S109" i="29"/>
  <c r="S108" i="29"/>
  <c r="S107" i="29"/>
  <c r="S106" i="29"/>
  <c r="S105" i="29"/>
  <c r="S104" i="29"/>
  <c r="S103" i="29"/>
  <c r="S102" i="29"/>
  <c r="S101" i="29"/>
  <c r="S100" i="29"/>
  <c r="S99" i="29"/>
  <c r="S98" i="29"/>
  <c r="S97" i="29"/>
  <c r="S96" i="29"/>
  <c r="S95" i="29"/>
  <c r="S94" i="29"/>
  <c r="S93" i="29"/>
  <c r="S92" i="29"/>
  <c r="S91" i="29"/>
  <c r="S90" i="29"/>
  <c r="S89" i="29"/>
  <c r="S88" i="29"/>
  <c r="S87" i="29"/>
  <c r="S86" i="29"/>
  <c r="S85" i="29"/>
  <c r="S84" i="29"/>
  <c r="S83" i="29"/>
  <c r="S82" i="29"/>
  <c r="S81" i="29"/>
  <c r="S80" i="29"/>
  <c r="S79" i="29"/>
  <c r="S78" i="29"/>
  <c r="S77" i="29"/>
  <c r="S76" i="29"/>
  <c r="S75" i="29"/>
  <c r="S74" i="29"/>
  <c r="S73" i="29"/>
  <c r="S72" i="29"/>
  <c r="S71" i="29"/>
  <c r="S70" i="29"/>
  <c r="S69" i="29"/>
  <c r="S68" i="29"/>
  <c r="S67" i="29"/>
  <c r="S66" i="29"/>
  <c r="S65" i="29"/>
  <c r="S64" i="29"/>
  <c r="S63" i="29"/>
  <c r="S62" i="29"/>
  <c r="S61" i="29"/>
  <c r="S60" i="29"/>
  <c r="S59" i="29"/>
  <c r="S58" i="29"/>
  <c r="S57" i="29"/>
  <c r="S56" i="29"/>
  <c r="S55" i="29"/>
  <c r="S54" i="29"/>
  <c r="S53" i="29"/>
  <c r="S52" i="29"/>
  <c r="S51" i="29"/>
  <c r="S50" i="29"/>
  <c r="S49" i="29"/>
  <c r="S48" i="29"/>
  <c r="S47" i="29"/>
  <c r="S46" i="29"/>
  <c r="S45" i="29"/>
  <c r="S44" i="29"/>
  <c r="S43" i="29"/>
  <c r="S42" i="29"/>
  <c r="S41" i="29"/>
  <c r="S40" i="29"/>
  <c r="S39" i="29"/>
  <c r="S38" i="29"/>
  <c r="S37" i="29"/>
  <c r="S36" i="29"/>
  <c r="S35" i="29"/>
  <c r="S34" i="29"/>
  <c r="S33" i="29"/>
  <c r="S32" i="29"/>
  <c r="S31" i="29"/>
  <c r="S30" i="29"/>
  <c r="S29" i="29"/>
  <c r="S28" i="29"/>
  <c r="S27" i="29"/>
  <c r="S26" i="29"/>
  <c r="S25" i="29"/>
  <c r="S24" i="29"/>
  <c r="S23" i="29"/>
  <c r="S22" i="29"/>
  <c r="S21" i="29"/>
  <c r="S20" i="29"/>
  <c r="S19" i="29"/>
  <c r="S18" i="29"/>
  <c r="S17" i="29"/>
  <c r="S16" i="29"/>
  <c r="S15" i="29"/>
  <c r="S14" i="29"/>
  <c r="S13" i="29"/>
  <c r="S12" i="29"/>
  <c r="S11" i="29"/>
  <c r="S10" i="29"/>
  <c r="S9" i="29"/>
  <c r="S8" i="29"/>
  <c r="S7" i="29"/>
  <c r="S6" i="29"/>
  <c r="S5" i="29"/>
  <c r="S4" i="29"/>
  <c r="S3" i="29"/>
  <c r="S2" i="29"/>
  <c r="U321" i="29"/>
  <c r="U320" i="29"/>
  <c r="U319" i="29"/>
  <c r="U318" i="29"/>
  <c r="U317" i="29"/>
  <c r="U316" i="29"/>
  <c r="U315" i="29"/>
  <c r="U314" i="29"/>
  <c r="U313" i="29"/>
  <c r="U312" i="29"/>
  <c r="U311" i="29"/>
  <c r="U310" i="29"/>
  <c r="U309" i="29"/>
  <c r="U308" i="29"/>
  <c r="U307" i="29"/>
  <c r="U306" i="29"/>
  <c r="U305" i="29"/>
  <c r="U304" i="29"/>
  <c r="U303" i="29"/>
  <c r="U302" i="29"/>
  <c r="U301" i="29"/>
  <c r="U300" i="29"/>
  <c r="U299" i="29"/>
  <c r="U298" i="29"/>
  <c r="U297" i="29"/>
  <c r="U296" i="29"/>
  <c r="U295" i="29"/>
  <c r="U294" i="29"/>
  <c r="U293" i="29"/>
  <c r="U292" i="29"/>
  <c r="U291" i="29"/>
  <c r="U290" i="29"/>
  <c r="U289" i="29"/>
  <c r="U288" i="29"/>
  <c r="U287" i="29"/>
  <c r="U286" i="29"/>
  <c r="U285" i="29"/>
  <c r="U284" i="29"/>
  <c r="U283" i="29"/>
  <c r="U282" i="29"/>
  <c r="U281" i="29"/>
  <c r="U280" i="29"/>
  <c r="U279" i="29"/>
  <c r="U278" i="29"/>
  <c r="U277" i="29"/>
  <c r="U276" i="29"/>
  <c r="U275" i="29"/>
  <c r="U274" i="29"/>
  <c r="U273" i="29"/>
  <c r="U272" i="29"/>
  <c r="U271" i="29"/>
  <c r="U270" i="29"/>
  <c r="U269" i="29"/>
  <c r="U268" i="29"/>
  <c r="U267" i="29"/>
  <c r="U266" i="29"/>
  <c r="U265" i="29"/>
  <c r="U264" i="29"/>
  <c r="U263" i="29"/>
  <c r="U262" i="29"/>
  <c r="U261" i="29"/>
  <c r="U260" i="29"/>
  <c r="U259" i="29"/>
  <c r="U258" i="29"/>
  <c r="U257" i="29"/>
  <c r="U256" i="29"/>
  <c r="U255" i="29"/>
  <c r="U254" i="29"/>
  <c r="U253" i="29"/>
  <c r="U252" i="29"/>
  <c r="U251" i="29"/>
  <c r="U250" i="29"/>
  <c r="U249" i="29"/>
  <c r="U248" i="29"/>
  <c r="U247" i="29"/>
  <c r="U246" i="29"/>
  <c r="U245" i="29"/>
  <c r="U244" i="29"/>
  <c r="U243" i="29"/>
  <c r="U242" i="29"/>
  <c r="U241" i="29"/>
  <c r="U240" i="29"/>
  <c r="U239" i="29"/>
  <c r="U238" i="29"/>
  <c r="U237" i="29"/>
  <c r="U236" i="29"/>
  <c r="U235" i="29"/>
  <c r="U234" i="29"/>
  <c r="U233" i="29"/>
  <c r="U232" i="29"/>
  <c r="U231" i="29"/>
  <c r="U230" i="29"/>
  <c r="U229" i="29"/>
  <c r="U228" i="29"/>
  <c r="U227" i="29"/>
  <c r="U226" i="29"/>
  <c r="U225" i="29"/>
  <c r="U224" i="29"/>
  <c r="U223" i="29"/>
  <c r="U222" i="29"/>
  <c r="U221" i="29"/>
  <c r="U220" i="29"/>
  <c r="U219" i="29"/>
  <c r="U218" i="29"/>
  <c r="U217" i="29"/>
  <c r="U216" i="29"/>
  <c r="U215" i="29"/>
  <c r="U214" i="29"/>
  <c r="U213" i="29"/>
  <c r="U212" i="29"/>
  <c r="U211" i="29"/>
  <c r="U210" i="29"/>
  <c r="U209" i="29"/>
  <c r="U208" i="29"/>
  <c r="U207" i="29"/>
  <c r="U206" i="29"/>
  <c r="U205" i="29"/>
  <c r="U204" i="29"/>
  <c r="U203" i="29"/>
  <c r="U202" i="29"/>
  <c r="U201" i="29"/>
  <c r="U200" i="29"/>
  <c r="U199" i="29"/>
  <c r="U198" i="29"/>
  <c r="U197" i="29"/>
  <c r="U196" i="29"/>
  <c r="U195" i="29"/>
  <c r="U194" i="29"/>
  <c r="U193" i="29"/>
  <c r="U192" i="29"/>
  <c r="U191" i="29"/>
  <c r="U190" i="29"/>
  <c r="U189" i="29"/>
  <c r="U188" i="29"/>
  <c r="U187" i="29"/>
  <c r="U186" i="29"/>
  <c r="U185" i="29"/>
  <c r="U184" i="29"/>
  <c r="U183" i="29"/>
  <c r="U182" i="29"/>
  <c r="U181" i="29"/>
  <c r="U180" i="29"/>
  <c r="U179" i="29"/>
  <c r="U178" i="29"/>
  <c r="U177" i="29"/>
  <c r="U176" i="29"/>
  <c r="U175" i="29"/>
  <c r="U174" i="29"/>
  <c r="U173" i="29"/>
  <c r="U172" i="29"/>
  <c r="U171" i="29"/>
  <c r="U170" i="29"/>
  <c r="U169" i="29"/>
  <c r="U168" i="29"/>
  <c r="U167" i="29"/>
  <c r="U166" i="29"/>
  <c r="U165" i="29"/>
  <c r="U164" i="29"/>
  <c r="U163" i="29"/>
  <c r="U162" i="29"/>
  <c r="U161" i="29"/>
  <c r="U160" i="29"/>
  <c r="U159" i="29"/>
  <c r="U158" i="29"/>
  <c r="U157" i="29"/>
  <c r="U156" i="29"/>
  <c r="U155" i="29"/>
  <c r="U154" i="29"/>
  <c r="U153" i="29"/>
  <c r="U152" i="29"/>
  <c r="U151" i="29"/>
  <c r="U150" i="29"/>
  <c r="U149" i="29"/>
  <c r="U148" i="29"/>
  <c r="U147" i="29"/>
  <c r="U146" i="29"/>
  <c r="U145" i="29"/>
  <c r="U144" i="29"/>
  <c r="U143" i="29"/>
  <c r="U142" i="29"/>
  <c r="U141" i="29"/>
  <c r="U140" i="29"/>
  <c r="U139" i="29"/>
  <c r="U138" i="29"/>
  <c r="U137" i="29"/>
  <c r="U136" i="29"/>
  <c r="U135" i="29"/>
  <c r="U134" i="29"/>
  <c r="U133" i="29"/>
  <c r="U132" i="29"/>
  <c r="U131" i="29"/>
  <c r="U130" i="29"/>
  <c r="U129" i="29"/>
  <c r="U128" i="29"/>
  <c r="U127" i="29"/>
  <c r="U126" i="29"/>
  <c r="U125" i="29"/>
  <c r="U124" i="29"/>
  <c r="U123" i="29"/>
  <c r="U122" i="29"/>
  <c r="U121" i="29"/>
  <c r="U120" i="29"/>
  <c r="U119" i="29"/>
  <c r="U118" i="29"/>
  <c r="U117" i="29"/>
  <c r="U116" i="29"/>
  <c r="U115" i="29"/>
  <c r="U114" i="29"/>
  <c r="U113" i="29"/>
  <c r="U112" i="29"/>
  <c r="U111" i="29"/>
  <c r="U110" i="29"/>
  <c r="U109" i="29"/>
  <c r="U108" i="29"/>
  <c r="U107" i="29"/>
  <c r="U106" i="29"/>
  <c r="U105" i="29"/>
  <c r="U104" i="29"/>
  <c r="U103" i="29"/>
  <c r="U102" i="29"/>
  <c r="U101" i="29"/>
  <c r="U100" i="29"/>
  <c r="U99" i="29"/>
  <c r="U98" i="29"/>
  <c r="U97" i="29"/>
  <c r="U96" i="29"/>
  <c r="U95" i="29"/>
  <c r="U94" i="29"/>
  <c r="U93" i="29"/>
  <c r="U92" i="29"/>
  <c r="U91" i="29"/>
  <c r="U90" i="29"/>
  <c r="U89" i="29"/>
  <c r="U88" i="29"/>
  <c r="U87" i="29"/>
  <c r="U86" i="29"/>
  <c r="U85" i="29"/>
  <c r="U84" i="29"/>
  <c r="U83" i="29"/>
  <c r="U82" i="29"/>
  <c r="U81" i="29"/>
  <c r="U80" i="29"/>
  <c r="U79" i="29"/>
  <c r="U78" i="29"/>
  <c r="U77" i="29"/>
  <c r="U76" i="29"/>
  <c r="U75" i="29"/>
  <c r="U74" i="29"/>
  <c r="U73" i="29"/>
  <c r="U72" i="29"/>
  <c r="U71" i="29"/>
  <c r="U70" i="29"/>
  <c r="U69" i="29"/>
  <c r="U68" i="29"/>
  <c r="U67" i="29"/>
  <c r="U66" i="29"/>
  <c r="U65" i="29"/>
  <c r="U64" i="29"/>
  <c r="U63" i="29"/>
  <c r="U62" i="29"/>
  <c r="U61" i="29"/>
  <c r="U60" i="29"/>
  <c r="U59" i="29"/>
  <c r="U58" i="29"/>
  <c r="U57" i="29"/>
  <c r="U56" i="29"/>
  <c r="U55" i="29"/>
  <c r="U54" i="29"/>
  <c r="U53" i="29"/>
  <c r="U52" i="29"/>
  <c r="U51" i="29"/>
  <c r="U50" i="29"/>
  <c r="U49" i="29"/>
  <c r="U48" i="29"/>
  <c r="U47" i="29"/>
  <c r="U46" i="29"/>
  <c r="U45" i="29"/>
  <c r="U44" i="29"/>
  <c r="U43" i="29"/>
  <c r="U42" i="29"/>
  <c r="U41" i="29"/>
  <c r="U40" i="29"/>
  <c r="U39" i="29"/>
  <c r="U38" i="29"/>
  <c r="U37" i="29"/>
  <c r="U36" i="29"/>
  <c r="U35" i="29"/>
  <c r="U34" i="29"/>
  <c r="U33" i="29"/>
  <c r="U32" i="29"/>
  <c r="U31" i="29"/>
  <c r="U30" i="29"/>
  <c r="U29" i="29"/>
  <c r="U28" i="29"/>
  <c r="U27" i="29"/>
  <c r="U26" i="29"/>
  <c r="U25" i="29"/>
  <c r="U24" i="29"/>
  <c r="U23" i="29"/>
  <c r="U22" i="29"/>
  <c r="U21" i="29"/>
  <c r="U20" i="29"/>
  <c r="U19" i="29"/>
  <c r="U18" i="29"/>
  <c r="U17" i="29"/>
  <c r="U16" i="29"/>
  <c r="U15" i="29"/>
  <c r="U14" i="29"/>
  <c r="U13" i="29"/>
  <c r="U12" i="29"/>
  <c r="U11" i="29"/>
  <c r="U10" i="29"/>
  <c r="U9" i="29"/>
  <c r="U8" i="29"/>
  <c r="U7" i="29"/>
  <c r="U6" i="29"/>
  <c r="U5" i="29"/>
  <c r="U4" i="29"/>
  <c r="U3" i="29"/>
  <c r="U2" i="29"/>
  <c r="T321" i="29"/>
  <c r="T320" i="29"/>
  <c r="T319" i="29"/>
  <c r="T318" i="29"/>
  <c r="T317" i="29"/>
  <c r="T316" i="29"/>
  <c r="T315" i="29"/>
  <c r="T314" i="29"/>
  <c r="T313" i="29"/>
  <c r="T312" i="29"/>
  <c r="T311" i="29"/>
  <c r="T310" i="29"/>
  <c r="T309" i="29"/>
  <c r="T308" i="29"/>
  <c r="T307" i="29"/>
  <c r="T306" i="29"/>
  <c r="T305" i="29"/>
  <c r="T304" i="29"/>
  <c r="T303" i="29"/>
  <c r="T302" i="29"/>
  <c r="T301" i="29"/>
  <c r="T300" i="29"/>
  <c r="T299" i="29"/>
  <c r="T298" i="29"/>
  <c r="T297" i="29"/>
  <c r="T296" i="29"/>
  <c r="T295" i="29"/>
  <c r="T294" i="29"/>
  <c r="T293" i="29"/>
  <c r="T292" i="29"/>
  <c r="T291" i="29"/>
  <c r="T290" i="29"/>
  <c r="T289" i="29"/>
  <c r="T288" i="29"/>
  <c r="T287" i="29"/>
  <c r="T286" i="29"/>
  <c r="T285" i="29"/>
  <c r="T284" i="29"/>
  <c r="T283" i="29"/>
  <c r="T282" i="29"/>
  <c r="T281" i="29"/>
  <c r="T280" i="29"/>
  <c r="T279" i="29"/>
  <c r="T278" i="29"/>
  <c r="T277" i="29"/>
  <c r="T276" i="29"/>
  <c r="T275" i="29"/>
  <c r="T274" i="29"/>
  <c r="T273" i="29"/>
  <c r="T272" i="29"/>
  <c r="T271" i="29"/>
  <c r="T270" i="29"/>
  <c r="T269" i="29"/>
  <c r="T268" i="29"/>
  <c r="T267" i="29"/>
  <c r="T266" i="29"/>
  <c r="T265" i="29"/>
  <c r="T264" i="29"/>
  <c r="T263" i="29"/>
  <c r="T262" i="29"/>
  <c r="T261" i="29"/>
  <c r="T260" i="29"/>
  <c r="T259" i="29"/>
  <c r="T258" i="29"/>
  <c r="T257" i="29"/>
  <c r="T256" i="29"/>
  <c r="T255" i="29"/>
  <c r="T254" i="29"/>
  <c r="T253" i="29"/>
  <c r="T252" i="29"/>
  <c r="T251" i="29"/>
  <c r="T250" i="29"/>
  <c r="T249" i="29"/>
  <c r="T248" i="29"/>
  <c r="T247" i="29"/>
  <c r="T246" i="29"/>
  <c r="T245" i="29"/>
  <c r="T244" i="29"/>
  <c r="T243" i="29"/>
  <c r="T242" i="29"/>
  <c r="T241" i="29"/>
  <c r="T240" i="29"/>
  <c r="T239" i="29"/>
  <c r="T238" i="29"/>
  <c r="T237" i="29"/>
  <c r="T236" i="29"/>
  <c r="T235" i="29"/>
  <c r="T234" i="29"/>
  <c r="T233" i="29"/>
  <c r="T232" i="29"/>
  <c r="T231" i="29"/>
  <c r="T230" i="29"/>
  <c r="T229" i="29"/>
  <c r="T228" i="29"/>
  <c r="T227" i="29"/>
  <c r="T226" i="29"/>
  <c r="T225" i="29"/>
  <c r="T224" i="29"/>
  <c r="T223" i="29"/>
  <c r="T222" i="29"/>
  <c r="T221" i="29"/>
  <c r="T220" i="29"/>
  <c r="T219" i="29"/>
  <c r="T218" i="29"/>
  <c r="T217" i="29"/>
  <c r="T216" i="29"/>
  <c r="T215" i="29"/>
  <c r="T214" i="29"/>
  <c r="T213" i="29"/>
  <c r="T212" i="29"/>
  <c r="T211" i="29"/>
  <c r="T210" i="29"/>
  <c r="T209" i="29"/>
  <c r="T208" i="29"/>
  <c r="T207" i="29"/>
  <c r="T206" i="29"/>
  <c r="T205" i="29"/>
  <c r="T204" i="29"/>
  <c r="T203" i="29"/>
  <c r="T202" i="29"/>
  <c r="T201" i="29"/>
  <c r="T200" i="29"/>
  <c r="T199" i="29"/>
  <c r="T198" i="29"/>
  <c r="T197" i="29"/>
  <c r="T196" i="29"/>
  <c r="T195" i="29"/>
  <c r="T194" i="29"/>
  <c r="T193" i="29"/>
  <c r="T192" i="29"/>
  <c r="T191" i="29"/>
  <c r="T190" i="29"/>
  <c r="T189" i="29"/>
  <c r="T188" i="29"/>
  <c r="T187" i="29"/>
  <c r="T186" i="29"/>
  <c r="T185" i="29"/>
  <c r="T184" i="29"/>
  <c r="T183" i="29"/>
  <c r="T182" i="29"/>
  <c r="T181" i="29"/>
  <c r="T180" i="29"/>
  <c r="T179" i="29"/>
  <c r="T178" i="29"/>
  <c r="T177" i="29"/>
  <c r="T176" i="29"/>
  <c r="T175" i="29"/>
  <c r="T174" i="29"/>
  <c r="T173" i="29"/>
  <c r="T172" i="29"/>
  <c r="T171" i="29"/>
  <c r="T170" i="29"/>
  <c r="T169" i="29"/>
  <c r="T168" i="29"/>
  <c r="T167" i="29"/>
  <c r="T166" i="29"/>
  <c r="T165" i="29"/>
  <c r="T164" i="29"/>
  <c r="T163" i="29"/>
  <c r="T162" i="29"/>
  <c r="T161" i="29"/>
  <c r="T160" i="29"/>
  <c r="T159" i="29"/>
  <c r="T158" i="29"/>
  <c r="T157" i="29"/>
  <c r="T156" i="29"/>
  <c r="T155" i="29"/>
  <c r="T154" i="29"/>
  <c r="T153" i="29"/>
  <c r="T152" i="29"/>
  <c r="T151" i="29"/>
  <c r="T150" i="29"/>
  <c r="T149" i="29"/>
  <c r="T148" i="29"/>
  <c r="T147" i="29"/>
  <c r="T146" i="29"/>
  <c r="T145" i="29"/>
  <c r="T144" i="29"/>
  <c r="T143" i="29"/>
  <c r="T142" i="29"/>
  <c r="T141" i="29"/>
  <c r="T140" i="29"/>
  <c r="T139" i="29"/>
  <c r="T138" i="29"/>
  <c r="T137" i="29"/>
  <c r="T136" i="29"/>
  <c r="T135" i="29"/>
  <c r="T134" i="29"/>
  <c r="T133" i="29"/>
  <c r="T132" i="29"/>
  <c r="T131" i="29"/>
  <c r="T130" i="29"/>
  <c r="T129" i="29"/>
  <c r="T128" i="29"/>
  <c r="T127" i="29"/>
  <c r="T126" i="29"/>
  <c r="T125" i="29"/>
  <c r="T124" i="29"/>
  <c r="T123" i="29"/>
  <c r="T122" i="29"/>
  <c r="T121" i="29"/>
  <c r="T120" i="29"/>
  <c r="T119" i="29"/>
  <c r="T118" i="29"/>
  <c r="T117" i="29"/>
  <c r="T116" i="29"/>
  <c r="T115" i="29"/>
  <c r="T114" i="29"/>
  <c r="T113" i="29"/>
  <c r="T112" i="29"/>
  <c r="T111" i="29"/>
  <c r="T110" i="29"/>
  <c r="T109" i="29"/>
  <c r="T108" i="29"/>
  <c r="T107" i="29"/>
  <c r="T106" i="29"/>
  <c r="T105" i="29"/>
  <c r="T104" i="29"/>
  <c r="T103" i="29"/>
  <c r="T102" i="29"/>
  <c r="T101" i="29"/>
  <c r="T100" i="29"/>
  <c r="T99" i="29"/>
  <c r="T98" i="29"/>
  <c r="T97" i="29"/>
  <c r="T96" i="29"/>
  <c r="T95" i="29"/>
  <c r="T94" i="29"/>
  <c r="T93" i="29"/>
  <c r="T92" i="29"/>
  <c r="T91" i="29"/>
  <c r="T90" i="29"/>
  <c r="T89" i="29"/>
  <c r="T88" i="29"/>
  <c r="T87" i="29"/>
  <c r="T86" i="29"/>
  <c r="T85" i="29"/>
  <c r="T84" i="29"/>
  <c r="T83" i="29"/>
  <c r="T82" i="29"/>
  <c r="T81" i="29"/>
  <c r="T80" i="29"/>
  <c r="T79" i="29"/>
  <c r="T78" i="29"/>
  <c r="T77" i="29"/>
  <c r="T76" i="29"/>
  <c r="T75" i="29"/>
  <c r="T74" i="29"/>
  <c r="T73" i="29"/>
  <c r="T72" i="29"/>
  <c r="T71" i="29"/>
  <c r="T70" i="29"/>
  <c r="T69" i="29"/>
  <c r="T68" i="29"/>
  <c r="T67" i="29"/>
  <c r="T66" i="29"/>
  <c r="T65" i="29"/>
  <c r="T64" i="29"/>
  <c r="T63" i="29"/>
  <c r="T62" i="29"/>
  <c r="T61" i="29"/>
  <c r="T60" i="29"/>
  <c r="T59" i="29"/>
  <c r="T58" i="29"/>
  <c r="T57" i="29"/>
  <c r="T56" i="29"/>
  <c r="T55" i="29"/>
  <c r="T54" i="29"/>
  <c r="T53" i="29"/>
  <c r="T52" i="29"/>
  <c r="T51" i="29"/>
  <c r="T50" i="29"/>
  <c r="T49" i="29"/>
  <c r="T48" i="29"/>
  <c r="T47" i="29"/>
  <c r="T46" i="29"/>
  <c r="T45" i="29"/>
  <c r="T44" i="29"/>
  <c r="T43" i="29"/>
  <c r="T42" i="29"/>
  <c r="T41" i="29"/>
  <c r="T40" i="29"/>
  <c r="T39" i="29"/>
  <c r="T38" i="29"/>
  <c r="T37" i="29"/>
  <c r="T36" i="29"/>
  <c r="T35" i="29"/>
  <c r="T34" i="29"/>
  <c r="T33" i="29"/>
  <c r="T32" i="29"/>
  <c r="T31" i="29"/>
  <c r="T30" i="29"/>
  <c r="T29" i="29"/>
  <c r="T28" i="29"/>
  <c r="T27" i="29"/>
  <c r="T26" i="29"/>
  <c r="T25" i="29"/>
  <c r="T24" i="29"/>
  <c r="T23" i="29"/>
  <c r="T22" i="29"/>
  <c r="T21" i="29"/>
  <c r="T20" i="29"/>
  <c r="T19" i="29"/>
  <c r="T18" i="29"/>
  <c r="T17" i="29"/>
  <c r="T16" i="29"/>
  <c r="T15" i="29"/>
  <c r="T14" i="29"/>
  <c r="T13" i="29"/>
  <c r="T12" i="29"/>
  <c r="T11" i="29"/>
  <c r="T10" i="29"/>
  <c r="T9" i="29"/>
  <c r="T8" i="29"/>
  <c r="T7" i="29"/>
  <c r="T6" i="29"/>
  <c r="T5" i="29"/>
  <c r="T4" i="29"/>
  <c r="T3" i="29"/>
  <c r="T2" i="29"/>
  <c r="V321" i="29"/>
  <c r="V320" i="29"/>
  <c r="V319" i="29"/>
  <c r="V318" i="29"/>
  <c r="V317" i="29"/>
  <c r="V316" i="29"/>
  <c r="V315" i="29"/>
  <c r="V314" i="29"/>
  <c r="V313" i="29"/>
  <c r="V312" i="29"/>
  <c r="V311" i="29"/>
  <c r="V310" i="29"/>
  <c r="V309" i="29"/>
  <c r="V308" i="29"/>
  <c r="V307" i="29"/>
  <c r="V306" i="29"/>
  <c r="V305" i="29"/>
  <c r="V304" i="29"/>
  <c r="V303" i="29"/>
  <c r="V302" i="29"/>
  <c r="V301" i="29"/>
  <c r="V300" i="29"/>
  <c r="V299" i="29"/>
  <c r="V298" i="29"/>
  <c r="V297" i="29"/>
  <c r="V296" i="29"/>
  <c r="V295" i="29"/>
  <c r="V294" i="29"/>
  <c r="V293" i="29"/>
  <c r="V292" i="29"/>
  <c r="V291" i="29"/>
  <c r="V290" i="29"/>
  <c r="V289" i="29"/>
  <c r="V288" i="29"/>
  <c r="V287" i="29"/>
  <c r="V286" i="29"/>
  <c r="V285" i="29"/>
  <c r="V284" i="29"/>
  <c r="V283" i="29"/>
  <c r="V282" i="29"/>
  <c r="V281" i="29"/>
  <c r="V280" i="29"/>
  <c r="V279" i="29"/>
  <c r="V278" i="29"/>
  <c r="V277" i="29"/>
  <c r="V276" i="29"/>
  <c r="V275" i="29"/>
  <c r="V274" i="29"/>
  <c r="V273" i="29"/>
  <c r="V272" i="29"/>
  <c r="V271" i="29"/>
  <c r="V270" i="29"/>
  <c r="V269" i="29"/>
  <c r="V268" i="29"/>
  <c r="V267" i="29"/>
  <c r="V266" i="29"/>
  <c r="V265" i="29"/>
  <c r="V264" i="29"/>
  <c r="V263" i="29"/>
  <c r="V262" i="29"/>
  <c r="V261" i="29"/>
  <c r="V260" i="29"/>
  <c r="V259" i="29"/>
  <c r="V258" i="29"/>
  <c r="V257" i="29"/>
  <c r="V256" i="29"/>
  <c r="V255" i="29"/>
  <c r="V254" i="29"/>
  <c r="V253" i="29"/>
  <c r="V252" i="29"/>
  <c r="V251" i="29"/>
  <c r="V250" i="29"/>
  <c r="V249" i="29"/>
  <c r="V248" i="29"/>
  <c r="V247" i="29"/>
  <c r="V246" i="29"/>
  <c r="V245" i="29"/>
  <c r="V244" i="29"/>
  <c r="V243" i="29"/>
  <c r="V242" i="29"/>
  <c r="V241" i="29"/>
  <c r="V240" i="29"/>
  <c r="V239" i="29"/>
  <c r="V238" i="29"/>
  <c r="V237" i="29"/>
  <c r="V236" i="29"/>
  <c r="V235" i="29"/>
  <c r="V234" i="29"/>
  <c r="V233" i="29"/>
  <c r="V232" i="29"/>
  <c r="V231" i="29"/>
  <c r="V230" i="29"/>
  <c r="V229" i="29"/>
  <c r="V228" i="29"/>
  <c r="V227" i="29"/>
  <c r="V226" i="29"/>
  <c r="V225" i="29"/>
  <c r="V224" i="29"/>
  <c r="V223" i="29"/>
  <c r="V222" i="29"/>
  <c r="V221" i="29"/>
  <c r="V220" i="29"/>
  <c r="V219" i="29"/>
  <c r="V218" i="29"/>
  <c r="V217" i="29"/>
  <c r="V216" i="29"/>
  <c r="V215" i="29"/>
  <c r="V214" i="29"/>
  <c r="V213" i="29"/>
  <c r="V212" i="29"/>
  <c r="V211" i="29"/>
  <c r="V210" i="29"/>
  <c r="V209" i="29"/>
  <c r="V208" i="29"/>
  <c r="V207" i="29"/>
  <c r="V206" i="29"/>
  <c r="V205" i="29"/>
  <c r="V204" i="29"/>
  <c r="V203" i="29"/>
  <c r="V202" i="29"/>
  <c r="V201" i="29"/>
  <c r="V200" i="29"/>
  <c r="V199" i="29"/>
  <c r="V198" i="29"/>
  <c r="V197" i="29"/>
  <c r="V196" i="29"/>
  <c r="V195" i="29"/>
  <c r="V194" i="29"/>
  <c r="V193" i="29"/>
  <c r="V192" i="29"/>
  <c r="V191" i="29"/>
  <c r="V190" i="29"/>
  <c r="V189" i="29"/>
  <c r="V188" i="29"/>
  <c r="V187" i="29"/>
  <c r="V186" i="29"/>
  <c r="V185" i="29"/>
  <c r="V184" i="29"/>
  <c r="V183" i="29"/>
  <c r="V182" i="29"/>
  <c r="V181" i="29"/>
  <c r="V180" i="29"/>
  <c r="V179" i="29"/>
  <c r="V178" i="29"/>
  <c r="V177" i="29"/>
  <c r="V176" i="29"/>
  <c r="V175" i="29"/>
  <c r="V174" i="29"/>
  <c r="V173" i="29"/>
  <c r="V172" i="29"/>
  <c r="V171" i="29"/>
  <c r="V170" i="29"/>
  <c r="V169" i="29"/>
  <c r="V168" i="29"/>
  <c r="V167" i="29"/>
  <c r="V166" i="29"/>
  <c r="V165" i="29"/>
  <c r="V164" i="29"/>
  <c r="V163" i="29"/>
  <c r="V162" i="29"/>
  <c r="V161" i="29"/>
  <c r="V160" i="29"/>
  <c r="V159" i="29"/>
  <c r="V158" i="29"/>
  <c r="V157" i="29"/>
  <c r="V156" i="29"/>
  <c r="V155" i="29"/>
  <c r="V154" i="29"/>
  <c r="V153" i="29"/>
  <c r="V152" i="29"/>
  <c r="V151" i="29"/>
  <c r="V150" i="29"/>
  <c r="V149" i="29"/>
  <c r="V148" i="29"/>
  <c r="V147" i="29"/>
  <c r="V146" i="29"/>
  <c r="V145" i="29"/>
  <c r="V144" i="29"/>
  <c r="V143" i="29"/>
  <c r="V142" i="29"/>
  <c r="V141" i="29"/>
  <c r="V140" i="29"/>
  <c r="V139" i="29"/>
  <c r="V138" i="29"/>
  <c r="V137" i="29"/>
  <c r="V136" i="29"/>
  <c r="V135" i="29"/>
  <c r="V134" i="29"/>
  <c r="V133" i="29"/>
  <c r="V132" i="29"/>
  <c r="V131" i="29"/>
  <c r="V130" i="29"/>
  <c r="V129" i="29"/>
  <c r="V128" i="29"/>
  <c r="V127" i="29"/>
  <c r="V126" i="29"/>
  <c r="V125" i="29"/>
  <c r="V124" i="29"/>
  <c r="V123" i="29"/>
  <c r="V122" i="29"/>
  <c r="V121" i="29"/>
  <c r="V120" i="29"/>
  <c r="V119" i="29"/>
  <c r="V118" i="29"/>
  <c r="V117" i="29"/>
  <c r="V116" i="29"/>
  <c r="V115" i="29"/>
  <c r="V114" i="29"/>
  <c r="V113" i="29"/>
  <c r="V112" i="29"/>
  <c r="V111" i="29"/>
  <c r="V110" i="29"/>
  <c r="V109" i="29"/>
  <c r="V108" i="29"/>
  <c r="V107" i="29"/>
  <c r="V106" i="29"/>
  <c r="V105" i="29"/>
  <c r="V104" i="29"/>
  <c r="V103" i="29"/>
  <c r="V102" i="29"/>
  <c r="V101" i="29"/>
  <c r="V100" i="29"/>
  <c r="V99" i="29"/>
  <c r="V98" i="29"/>
  <c r="V97" i="29"/>
  <c r="V96" i="29"/>
  <c r="V95" i="29"/>
  <c r="V94" i="29"/>
  <c r="V93" i="29"/>
  <c r="V92" i="29"/>
  <c r="V91" i="29"/>
  <c r="V90" i="29"/>
  <c r="V89" i="29"/>
  <c r="V88" i="29"/>
  <c r="V87" i="29"/>
  <c r="V86" i="29"/>
  <c r="V85" i="29"/>
  <c r="V84" i="29"/>
  <c r="V83" i="29"/>
  <c r="V82" i="29"/>
  <c r="V81" i="29"/>
  <c r="V80" i="29"/>
  <c r="V79" i="29"/>
  <c r="V78" i="29"/>
  <c r="V77" i="29"/>
  <c r="V76" i="29"/>
  <c r="V75" i="29"/>
  <c r="V74" i="29"/>
  <c r="V73" i="29"/>
  <c r="V72" i="29"/>
  <c r="V71" i="29"/>
  <c r="V70" i="29"/>
  <c r="V69" i="29"/>
  <c r="V68" i="29"/>
  <c r="V67" i="29"/>
  <c r="V66" i="29"/>
  <c r="V65" i="29"/>
  <c r="V64" i="29"/>
  <c r="V63" i="29"/>
  <c r="V62" i="29"/>
  <c r="V61" i="29"/>
  <c r="V60" i="29"/>
  <c r="V59" i="29"/>
  <c r="V58" i="29"/>
  <c r="V57" i="29"/>
  <c r="V56" i="29"/>
  <c r="V55" i="29"/>
  <c r="V54" i="29"/>
  <c r="V53" i="29"/>
  <c r="V52" i="29"/>
  <c r="V51" i="29"/>
  <c r="V50" i="29"/>
  <c r="V49" i="29"/>
  <c r="V48" i="29"/>
  <c r="V47" i="29"/>
  <c r="V46" i="29"/>
  <c r="V45" i="29"/>
  <c r="V44" i="29"/>
  <c r="V43" i="29"/>
  <c r="V42" i="29"/>
  <c r="V41" i="29"/>
  <c r="V40" i="29"/>
  <c r="V39" i="29"/>
  <c r="V38" i="29"/>
  <c r="V37" i="29"/>
  <c r="V36" i="29"/>
  <c r="V35" i="29"/>
  <c r="V34" i="29"/>
  <c r="V33" i="29"/>
  <c r="V32" i="29"/>
  <c r="V31" i="29"/>
  <c r="V30" i="29"/>
  <c r="V29" i="29"/>
  <c r="V28" i="29"/>
  <c r="V27" i="29"/>
  <c r="V26" i="29"/>
  <c r="V25" i="29"/>
  <c r="V24" i="29"/>
  <c r="V23" i="29"/>
  <c r="V22" i="29"/>
  <c r="V21" i="29"/>
  <c r="V20" i="29"/>
  <c r="V19" i="29"/>
  <c r="V18" i="29"/>
  <c r="V17" i="29"/>
  <c r="V16" i="29"/>
  <c r="V15" i="29"/>
  <c r="V14" i="29"/>
  <c r="V13" i="29"/>
  <c r="V12" i="29"/>
  <c r="V11" i="29"/>
  <c r="V10" i="29"/>
  <c r="V9" i="29"/>
  <c r="V8" i="29"/>
  <c r="V7" i="29"/>
  <c r="V6" i="29"/>
  <c r="V5" i="29"/>
  <c r="V4" i="29"/>
  <c r="V3" i="29"/>
  <c r="V2" i="29"/>
  <c r="W321" i="29"/>
  <c r="W320" i="29"/>
  <c r="W319" i="29"/>
  <c r="W318" i="29"/>
  <c r="W317" i="29"/>
  <c r="W316" i="29"/>
  <c r="W315" i="29"/>
  <c r="W314" i="29"/>
  <c r="W313" i="29"/>
  <c r="W312" i="29"/>
  <c r="W311" i="29"/>
  <c r="W310" i="29"/>
  <c r="W309" i="29"/>
  <c r="W308" i="29"/>
  <c r="W307" i="29"/>
  <c r="W306" i="29"/>
  <c r="W305" i="29"/>
  <c r="W304" i="29"/>
  <c r="W303" i="29"/>
  <c r="W302" i="29"/>
  <c r="W301" i="29"/>
  <c r="W300" i="29"/>
  <c r="W299" i="29"/>
  <c r="W298" i="29"/>
  <c r="W297" i="29"/>
  <c r="W296" i="29"/>
  <c r="W295" i="29"/>
  <c r="W294" i="29"/>
  <c r="W293" i="29"/>
  <c r="W292" i="29"/>
  <c r="W291" i="29"/>
  <c r="W290" i="29"/>
  <c r="W289" i="29"/>
  <c r="W288" i="29"/>
  <c r="W287" i="29"/>
  <c r="W286" i="29"/>
  <c r="W285" i="29"/>
  <c r="W284" i="29"/>
  <c r="W283" i="29"/>
  <c r="W282" i="29"/>
  <c r="W281" i="29"/>
  <c r="W280" i="29"/>
  <c r="W279" i="29"/>
  <c r="W278" i="29"/>
  <c r="W277" i="29"/>
  <c r="W276" i="29"/>
  <c r="W275" i="29"/>
  <c r="W274" i="29"/>
  <c r="W273" i="29"/>
  <c r="W272" i="29"/>
  <c r="W271" i="29"/>
  <c r="W270" i="29"/>
  <c r="W269" i="29"/>
  <c r="W268" i="29"/>
  <c r="W267" i="29"/>
  <c r="W266" i="29"/>
  <c r="W265" i="29"/>
  <c r="W264" i="29"/>
  <c r="W263" i="29"/>
  <c r="W262" i="29"/>
  <c r="W261" i="29"/>
  <c r="W260" i="29"/>
  <c r="W259" i="29"/>
  <c r="W258" i="29"/>
  <c r="W257" i="29"/>
  <c r="W256" i="29"/>
  <c r="W255" i="29"/>
  <c r="W254" i="29"/>
  <c r="W253" i="29"/>
  <c r="W252" i="29"/>
  <c r="W251" i="29"/>
  <c r="W250" i="29"/>
  <c r="W249" i="29"/>
  <c r="W248" i="29"/>
  <c r="W247" i="29"/>
  <c r="W246" i="29"/>
  <c r="W245" i="29"/>
  <c r="W244" i="29"/>
  <c r="W243" i="29"/>
  <c r="W242" i="29"/>
  <c r="W241" i="29"/>
  <c r="W240" i="29"/>
  <c r="W239" i="29"/>
  <c r="W238" i="29"/>
  <c r="W237" i="29"/>
  <c r="W236" i="29"/>
  <c r="W235" i="29"/>
  <c r="W234" i="29"/>
  <c r="W233" i="29"/>
  <c r="W232" i="29"/>
  <c r="W231" i="29"/>
  <c r="W230" i="29"/>
  <c r="W229" i="29"/>
  <c r="W228" i="29"/>
  <c r="W227" i="29"/>
  <c r="W226" i="29"/>
  <c r="W225" i="29"/>
  <c r="W224" i="29"/>
  <c r="W223" i="29"/>
  <c r="W222" i="29"/>
  <c r="W221" i="29"/>
  <c r="W220" i="29"/>
  <c r="W219" i="29"/>
  <c r="W218" i="29"/>
  <c r="W217" i="29"/>
  <c r="W216" i="29"/>
  <c r="W215" i="29"/>
  <c r="W214" i="29"/>
  <c r="W213" i="29"/>
  <c r="W212" i="29"/>
  <c r="W211" i="29"/>
  <c r="W210" i="29"/>
  <c r="W209" i="29"/>
  <c r="W208" i="29"/>
  <c r="W207" i="29"/>
  <c r="W206" i="29"/>
  <c r="W205" i="29"/>
  <c r="W204" i="29"/>
  <c r="W203" i="29"/>
  <c r="W202" i="29"/>
  <c r="W201" i="29"/>
  <c r="W200" i="29"/>
  <c r="W199" i="29"/>
  <c r="W198" i="29"/>
  <c r="W197" i="29"/>
  <c r="W196" i="29"/>
  <c r="W195" i="29"/>
  <c r="W194" i="29"/>
  <c r="W193" i="29"/>
  <c r="W192" i="29"/>
  <c r="W191" i="29"/>
  <c r="W190" i="29"/>
  <c r="W189" i="29"/>
  <c r="W188" i="29"/>
  <c r="W187" i="29"/>
  <c r="W186" i="29"/>
  <c r="W185" i="29"/>
  <c r="W184" i="29"/>
  <c r="W183" i="29"/>
  <c r="W182" i="29"/>
  <c r="W181" i="29"/>
  <c r="W180" i="29"/>
  <c r="W179" i="29"/>
  <c r="W178" i="29"/>
  <c r="W177" i="29"/>
  <c r="W176" i="29"/>
  <c r="W175" i="29"/>
  <c r="W174" i="29"/>
  <c r="W173" i="29"/>
  <c r="W172" i="29"/>
  <c r="W171" i="29"/>
  <c r="W170" i="29"/>
  <c r="W169" i="29"/>
  <c r="W168" i="29"/>
  <c r="W167" i="29"/>
  <c r="W166" i="29"/>
  <c r="W165" i="29"/>
  <c r="W164" i="29"/>
  <c r="W163" i="29"/>
  <c r="W162" i="29"/>
  <c r="W161" i="29"/>
  <c r="W160" i="29"/>
  <c r="W159" i="29"/>
  <c r="W158" i="29"/>
  <c r="W157" i="29"/>
  <c r="W156" i="29"/>
  <c r="W155" i="29"/>
  <c r="W154" i="29"/>
  <c r="W153" i="29"/>
  <c r="W152" i="29"/>
  <c r="W151" i="29"/>
  <c r="W150" i="29"/>
  <c r="W149" i="29"/>
  <c r="W148" i="29"/>
  <c r="W147" i="29"/>
  <c r="W146" i="29"/>
  <c r="W145" i="29"/>
  <c r="W144" i="29"/>
  <c r="W143" i="29"/>
  <c r="W142" i="29"/>
  <c r="W141" i="29"/>
  <c r="W140" i="29"/>
  <c r="W139" i="29"/>
  <c r="W138" i="29"/>
  <c r="W137" i="29"/>
  <c r="W136" i="29"/>
  <c r="W135" i="29"/>
  <c r="W134" i="29"/>
  <c r="W133" i="29"/>
  <c r="W132" i="29"/>
  <c r="W131" i="29"/>
  <c r="W130" i="29"/>
  <c r="W129" i="29"/>
  <c r="W128" i="29"/>
  <c r="W127" i="29"/>
  <c r="W126" i="29"/>
  <c r="W125" i="29"/>
  <c r="W124" i="29"/>
  <c r="W123" i="29"/>
  <c r="W122" i="29"/>
  <c r="W121" i="29"/>
  <c r="W120" i="29"/>
  <c r="W119" i="29"/>
  <c r="W118" i="29"/>
  <c r="W117" i="29"/>
  <c r="W116" i="29"/>
  <c r="W115" i="29"/>
  <c r="W114" i="29"/>
  <c r="W113" i="29"/>
  <c r="W112" i="29"/>
  <c r="W111" i="29"/>
  <c r="W110" i="29"/>
  <c r="W109" i="29"/>
  <c r="W108" i="29"/>
  <c r="W107" i="29"/>
  <c r="W106" i="29"/>
  <c r="W105" i="29"/>
  <c r="W104" i="29"/>
  <c r="W103" i="29"/>
  <c r="W102" i="29"/>
  <c r="W101" i="29"/>
  <c r="W100" i="29"/>
  <c r="W99" i="29"/>
  <c r="W98" i="29"/>
  <c r="W97" i="29"/>
  <c r="W96" i="29"/>
  <c r="W95" i="29"/>
  <c r="W94" i="29"/>
  <c r="W93" i="29"/>
  <c r="W92" i="29"/>
  <c r="W91" i="29"/>
  <c r="W90" i="29"/>
  <c r="W89" i="29"/>
  <c r="W88" i="29"/>
  <c r="W87" i="29"/>
  <c r="W86" i="29"/>
  <c r="W85" i="29"/>
  <c r="W84" i="29"/>
  <c r="W83" i="29"/>
  <c r="W82" i="29"/>
  <c r="W81" i="29"/>
  <c r="W80" i="29"/>
  <c r="W79" i="29"/>
  <c r="W78" i="29"/>
  <c r="W77" i="29"/>
  <c r="W76" i="29"/>
  <c r="W75" i="29"/>
  <c r="W74" i="29"/>
  <c r="W73" i="29"/>
  <c r="W72" i="29"/>
  <c r="W71" i="29"/>
  <c r="W70" i="29"/>
  <c r="W69" i="29"/>
  <c r="W68" i="29"/>
  <c r="W67" i="29"/>
  <c r="W66" i="29"/>
  <c r="W65" i="29"/>
  <c r="W64" i="29"/>
  <c r="W63" i="29"/>
  <c r="W62" i="29"/>
  <c r="W61" i="29"/>
  <c r="W60" i="29"/>
  <c r="W59" i="29"/>
  <c r="W58" i="29"/>
  <c r="W57" i="29"/>
  <c r="W56" i="29"/>
  <c r="W55" i="29"/>
  <c r="W54" i="29"/>
  <c r="W53" i="29"/>
  <c r="W52" i="29"/>
  <c r="W51" i="29"/>
  <c r="W50" i="29"/>
  <c r="W49" i="29"/>
  <c r="W48" i="29"/>
  <c r="W47" i="29"/>
  <c r="W46" i="29"/>
  <c r="W45" i="29"/>
  <c r="W44" i="29"/>
  <c r="W43" i="29"/>
  <c r="W42" i="29"/>
  <c r="W41" i="29"/>
  <c r="W40" i="29"/>
  <c r="W39" i="29"/>
  <c r="W38" i="29"/>
  <c r="W37" i="29"/>
  <c r="W36" i="29"/>
  <c r="W35" i="29"/>
  <c r="W34" i="29"/>
  <c r="W33" i="29"/>
  <c r="W32" i="29"/>
  <c r="W31" i="29"/>
  <c r="W30" i="29"/>
  <c r="W29" i="29"/>
  <c r="W28" i="29"/>
  <c r="W27" i="29"/>
  <c r="W26" i="29"/>
  <c r="W25" i="29"/>
  <c r="W24" i="29"/>
  <c r="W23" i="29"/>
  <c r="W22" i="29"/>
  <c r="W21" i="29"/>
  <c r="W20" i="29"/>
  <c r="W19" i="29"/>
  <c r="W18" i="29"/>
  <c r="W17" i="29"/>
  <c r="W16" i="29"/>
  <c r="W15" i="29"/>
  <c r="W14" i="29"/>
  <c r="W13" i="29"/>
  <c r="W12" i="29"/>
  <c r="W11" i="29"/>
  <c r="W10" i="29"/>
  <c r="W9" i="29"/>
  <c r="W8" i="29"/>
  <c r="W7" i="29"/>
  <c r="W6" i="29"/>
  <c r="W5" i="29"/>
  <c r="W4" i="29"/>
  <c r="W3" i="29"/>
  <c r="W2" i="29"/>
  <c r="X321" i="29"/>
  <c r="X320" i="29"/>
  <c r="X319" i="29"/>
  <c r="X318" i="29"/>
  <c r="X317" i="29"/>
  <c r="X316" i="29"/>
  <c r="X315" i="29"/>
  <c r="X314" i="29"/>
  <c r="X313" i="29"/>
  <c r="X312" i="29"/>
  <c r="X311" i="29"/>
  <c r="X310" i="29"/>
  <c r="X309" i="29"/>
  <c r="X308" i="29"/>
  <c r="X307" i="29"/>
  <c r="X306" i="29"/>
  <c r="X305" i="29"/>
  <c r="X304" i="29"/>
  <c r="X303" i="29"/>
  <c r="X302" i="29"/>
  <c r="X301" i="29"/>
  <c r="X300" i="29"/>
  <c r="X299" i="29"/>
  <c r="X298" i="29"/>
  <c r="X297" i="29"/>
  <c r="X296" i="29"/>
  <c r="X295" i="29"/>
  <c r="X294" i="29"/>
  <c r="X293" i="29"/>
  <c r="X292" i="29"/>
  <c r="X291" i="29"/>
  <c r="X290" i="29"/>
  <c r="X289" i="29"/>
  <c r="X288" i="29"/>
  <c r="X287" i="29"/>
  <c r="X286" i="29"/>
  <c r="X285" i="29"/>
  <c r="X284" i="29"/>
  <c r="X283" i="29"/>
  <c r="X282" i="29"/>
  <c r="X281" i="29"/>
  <c r="X280" i="29"/>
  <c r="X279" i="29"/>
  <c r="X278" i="29"/>
  <c r="X277" i="29"/>
  <c r="X276" i="29"/>
  <c r="X275" i="29"/>
  <c r="X274" i="29"/>
  <c r="X273" i="29"/>
  <c r="X272" i="29"/>
  <c r="X271" i="29"/>
  <c r="X270" i="29"/>
  <c r="X269" i="29"/>
  <c r="X268" i="29"/>
  <c r="X267" i="29"/>
  <c r="X266" i="29"/>
  <c r="X265" i="29"/>
  <c r="X264" i="29"/>
  <c r="X263" i="29"/>
  <c r="X262" i="29"/>
  <c r="X261" i="29"/>
  <c r="X260" i="29"/>
  <c r="X259" i="29"/>
  <c r="X258" i="29"/>
  <c r="X257" i="29"/>
  <c r="X256" i="29"/>
  <c r="X255" i="29"/>
  <c r="X254" i="29"/>
  <c r="X253" i="29"/>
  <c r="X252" i="29"/>
  <c r="X251" i="29"/>
  <c r="X250" i="29"/>
  <c r="X249" i="29"/>
  <c r="X248" i="29"/>
  <c r="X247" i="29"/>
  <c r="X246" i="29"/>
  <c r="X245" i="29"/>
  <c r="X244" i="29"/>
  <c r="X243" i="29"/>
  <c r="X242" i="29"/>
  <c r="X241" i="29"/>
  <c r="X240" i="29"/>
  <c r="X239" i="29"/>
  <c r="X238" i="29"/>
  <c r="X237" i="29"/>
  <c r="X236" i="29"/>
  <c r="X235" i="29"/>
  <c r="X234" i="29"/>
  <c r="X233" i="29"/>
  <c r="X232" i="29"/>
  <c r="X231" i="29"/>
  <c r="X230" i="29"/>
  <c r="X229" i="29"/>
  <c r="X228" i="29"/>
  <c r="X227" i="29"/>
  <c r="X226" i="29"/>
  <c r="X225" i="29"/>
  <c r="X224" i="29"/>
  <c r="X223" i="29"/>
  <c r="X222" i="29"/>
  <c r="X221" i="29"/>
  <c r="X220" i="29"/>
  <c r="X219" i="29"/>
  <c r="X218" i="29"/>
  <c r="X217" i="29"/>
  <c r="X216" i="29"/>
  <c r="X215" i="29"/>
  <c r="X214" i="29"/>
  <c r="X213" i="29"/>
  <c r="X212" i="29"/>
  <c r="X211" i="29"/>
  <c r="X210" i="29"/>
  <c r="X209" i="29"/>
  <c r="X208" i="29"/>
  <c r="X207" i="29"/>
  <c r="X206" i="29"/>
  <c r="X205" i="29"/>
  <c r="X204" i="29"/>
  <c r="X203" i="29"/>
  <c r="X202" i="29"/>
  <c r="X201" i="29"/>
  <c r="X200" i="29"/>
  <c r="X199" i="29"/>
  <c r="X198" i="29"/>
  <c r="X197" i="29"/>
  <c r="X196" i="29"/>
  <c r="X195" i="29"/>
  <c r="X194" i="29"/>
  <c r="X193" i="29"/>
  <c r="X192" i="29"/>
  <c r="X191" i="29"/>
  <c r="X190" i="29"/>
  <c r="X189" i="29"/>
  <c r="X188" i="29"/>
  <c r="X187" i="29"/>
  <c r="X186" i="29"/>
  <c r="X185" i="29"/>
  <c r="X184" i="29"/>
  <c r="X183" i="29"/>
  <c r="X182" i="29"/>
  <c r="X181" i="29"/>
  <c r="X180" i="29"/>
  <c r="X179" i="29"/>
  <c r="X178" i="29"/>
  <c r="X177" i="29"/>
  <c r="X176" i="29"/>
  <c r="X175" i="29"/>
  <c r="X174" i="29"/>
  <c r="X173" i="29"/>
  <c r="X172" i="29"/>
  <c r="X171" i="29"/>
  <c r="X170" i="29"/>
  <c r="X169" i="29"/>
  <c r="X168" i="29"/>
  <c r="X167" i="29"/>
  <c r="X166" i="29"/>
  <c r="X165" i="29"/>
  <c r="X164" i="29"/>
  <c r="X163" i="29"/>
  <c r="X162" i="29"/>
  <c r="X161" i="29"/>
  <c r="X160" i="29"/>
  <c r="X159" i="29"/>
  <c r="X158" i="29"/>
  <c r="X157" i="29"/>
  <c r="X156" i="29"/>
  <c r="X155" i="29"/>
  <c r="X154" i="29"/>
  <c r="X153" i="29"/>
  <c r="X152" i="29"/>
  <c r="X151" i="29"/>
  <c r="X150" i="29"/>
  <c r="X149" i="29"/>
  <c r="X148" i="29"/>
  <c r="X147" i="29"/>
  <c r="X146" i="29"/>
  <c r="X145" i="29"/>
  <c r="X144" i="29"/>
  <c r="X143" i="29"/>
  <c r="X142" i="29"/>
  <c r="X141" i="29"/>
  <c r="X140" i="29"/>
  <c r="X139" i="29"/>
  <c r="X138" i="29"/>
  <c r="X137" i="29"/>
  <c r="X136" i="29"/>
  <c r="X135" i="29"/>
  <c r="X134" i="29"/>
  <c r="X133" i="29"/>
  <c r="X132" i="29"/>
  <c r="X131" i="29"/>
  <c r="X130" i="29"/>
  <c r="X129" i="29"/>
  <c r="X128" i="29"/>
  <c r="X127" i="29"/>
  <c r="X126" i="29"/>
  <c r="X125" i="29"/>
  <c r="X124" i="29"/>
  <c r="X123" i="29"/>
  <c r="X122" i="29"/>
  <c r="X121" i="29"/>
  <c r="X120" i="29"/>
  <c r="X119" i="29"/>
  <c r="X118" i="29"/>
  <c r="X117" i="29"/>
  <c r="X116" i="29"/>
  <c r="X115" i="29"/>
  <c r="X114" i="29"/>
  <c r="X113" i="29"/>
  <c r="X112" i="29"/>
  <c r="X111" i="29"/>
  <c r="X110" i="29"/>
  <c r="X109" i="29"/>
  <c r="X108" i="29"/>
  <c r="X107" i="29"/>
  <c r="X106" i="29"/>
  <c r="X105" i="29"/>
  <c r="X104" i="29"/>
  <c r="X103" i="29"/>
  <c r="X102" i="29"/>
  <c r="X101" i="29"/>
  <c r="X100" i="29"/>
  <c r="X99" i="29"/>
  <c r="X98" i="29"/>
  <c r="X97" i="29"/>
  <c r="X96" i="29"/>
  <c r="X95" i="29"/>
  <c r="X94" i="29"/>
  <c r="X93" i="29"/>
  <c r="X92" i="29"/>
  <c r="X91" i="29"/>
  <c r="X90" i="29"/>
  <c r="X89" i="29"/>
  <c r="X88" i="29"/>
  <c r="X87" i="29"/>
  <c r="X86" i="29"/>
  <c r="X85" i="29"/>
  <c r="X84" i="29"/>
  <c r="X83" i="29"/>
  <c r="X82" i="29"/>
  <c r="X81" i="29"/>
  <c r="X80" i="29"/>
  <c r="X79" i="29"/>
  <c r="X78" i="29"/>
  <c r="X77" i="29"/>
  <c r="X76" i="29"/>
  <c r="X75" i="29"/>
  <c r="X74" i="29"/>
  <c r="X73" i="29"/>
  <c r="X72" i="29"/>
  <c r="X71" i="29"/>
  <c r="X70" i="29"/>
  <c r="X69" i="29"/>
  <c r="X68" i="29"/>
  <c r="X67" i="29"/>
  <c r="X66" i="29"/>
  <c r="X65" i="29"/>
  <c r="X64" i="29"/>
  <c r="X63" i="29"/>
  <c r="X62" i="29"/>
  <c r="X61" i="29"/>
  <c r="X60" i="29"/>
  <c r="X59" i="29"/>
  <c r="X58" i="29"/>
  <c r="X57" i="29"/>
  <c r="X56" i="29"/>
  <c r="X55" i="29"/>
  <c r="X54" i="29"/>
  <c r="X53" i="29"/>
  <c r="X52" i="29"/>
  <c r="X51" i="29"/>
  <c r="X50" i="29"/>
  <c r="X49" i="29"/>
  <c r="X48" i="29"/>
  <c r="X47" i="29"/>
  <c r="X46" i="29"/>
  <c r="X45" i="29"/>
  <c r="X44" i="29"/>
  <c r="X43" i="29"/>
  <c r="X42" i="29"/>
  <c r="X41" i="29"/>
  <c r="X40" i="29"/>
  <c r="X39" i="29"/>
  <c r="X38" i="29"/>
  <c r="X37" i="29"/>
  <c r="X36" i="29"/>
  <c r="X35" i="29"/>
  <c r="X34" i="29"/>
  <c r="X33" i="29"/>
  <c r="X32" i="29"/>
  <c r="X31" i="29"/>
  <c r="X30" i="29"/>
  <c r="X29" i="29"/>
  <c r="X28" i="29"/>
  <c r="X27" i="29"/>
  <c r="X26" i="29"/>
  <c r="X25" i="29"/>
  <c r="X24" i="29"/>
  <c r="X23" i="29"/>
  <c r="X22" i="29"/>
  <c r="X21" i="29"/>
  <c r="X20" i="29"/>
  <c r="X19" i="29"/>
  <c r="X18" i="29"/>
  <c r="X17" i="29"/>
  <c r="X16" i="29"/>
  <c r="X15" i="29"/>
  <c r="X14" i="29"/>
  <c r="X13" i="29"/>
  <c r="X12" i="29"/>
  <c r="X11" i="29"/>
  <c r="X10" i="29"/>
  <c r="X9" i="29"/>
  <c r="X8" i="29"/>
  <c r="X7" i="29"/>
  <c r="X6" i="29"/>
  <c r="X5" i="29"/>
  <c r="X4" i="29"/>
  <c r="X3" i="29"/>
  <c r="X2" i="29"/>
  <c r="Y321" i="29"/>
  <c r="Y320" i="29"/>
  <c r="Y319" i="29"/>
  <c r="Y318" i="29"/>
  <c r="Y317" i="29"/>
  <c r="Y316" i="29"/>
  <c r="Y315" i="29"/>
  <c r="Y314" i="29"/>
  <c r="Y313" i="29"/>
  <c r="Y312" i="29"/>
  <c r="Y311" i="29"/>
  <c r="Y310" i="29"/>
  <c r="Y309" i="29"/>
  <c r="Y308" i="29"/>
  <c r="Y307" i="29"/>
  <c r="Y306" i="29"/>
  <c r="Y305" i="29"/>
  <c r="Y304" i="29"/>
  <c r="Y303" i="29"/>
  <c r="Y302" i="29"/>
  <c r="Y301" i="29"/>
  <c r="Y300" i="29"/>
  <c r="Y299" i="29"/>
  <c r="Y298" i="29"/>
  <c r="Y297" i="29"/>
  <c r="Y296" i="29"/>
  <c r="Y295" i="29"/>
  <c r="Y294" i="29"/>
  <c r="Y293" i="29"/>
  <c r="Y292" i="29"/>
  <c r="Y291" i="29"/>
  <c r="Y290" i="29"/>
  <c r="Y289" i="29"/>
  <c r="Y288" i="29"/>
  <c r="Y287" i="29"/>
  <c r="Y286" i="29"/>
  <c r="Y285" i="29"/>
  <c r="Y284" i="29"/>
  <c r="Y283" i="29"/>
  <c r="Y282" i="29"/>
  <c r="Y281" i="29"/>
  <c r="Y280" i="29"/>
  <c r="Y279" i="29"/>
  <c r="Y278" i="29"/>
  <c r="Y277" i="29"/>
  <c r="Y276" i="29"/>
  <c r="Y275" i="29"/>
  <c r="Y274" i="29"/>
  <c r="Y273" i="29"/>
  <c r="Y272" i="29"/>
  <c r="Y271" i="29"/>
  <c r="Y270" i="29"/>
  <c r="Y269" i="29"/>
  <c r="Y268" i="29"/>
  <c r="Y267" i="29"/>
  <c r="Y266" i="29"/>
  <c r="Y265" i="29"/>
  <c r="Y264" i="29"/>
  <c r="Y263" i="29"/>
  <c r="Y262" i="29"/>
  <c r="Y261" i="29"/>
  <c r="Y260" i="29"/>
  <c r="Y259" i="29"/>
  <c r="Y258" i="29"/>
  <c r="Y257" i="29"/>
  <c r="Y256" i="29"/>
  <c r="Y255" i="29"/>
  <c r="Y254" i="29"/>
  <c r="Y253" i="29"/>
  <c r="Y252" i="29"/>
  <c r="Y251" i="29"/>
  <c r="Y250" i="29"/>
  <c r="Y249" i="29"/>
  <c r="Y248" i="29"/>
  <c r="Y247" i="29"/>
  <c r="Y246" i="29"/>
  <c r="Y245" i="29"/>
  <c r="Y244" i="29"/>
  <c r="Y243" i="29"/>
  <c r="Y242" i="29"/>
  <c r="Y241" i="29"/>
  <c r="Y240" i="29"/>
  <c r="Y239" i="29"/>
  <c r="Y238" i="29"/>
  <c r="Y237" i="29"/>
  <c r="Y236" i="29"/>
  <c r="Y235" i="29"/>
  <c r="Y234" i="29"/>
  <c r="Y233" i="29"/>
  <c r="Y232" i="29"/>
  <c r="Y231" i="29"/>
  <c r="Y230" i="29"/>
  <c r="Y229" i="29"/>
  <c r="Y228" i="29"/>
  <c r="Y227" i="29"/>
  <c r="Y226" i="29"/>
  <c r="Y225" i="29"/>
  <c r="Y224" i="29"/>
  <c r="Y223" i="29"/>
  <c r="Y222" i="29"/>
  <c r="Y221" i="29"/>
  <c r="Y220" i="29"/>
  <c r="Y219" i="29"/>
  <c r="Y218" i="29"/>
  <c r="Y217" i="29"/>
  <c r="Y216" i="29"/>
  <c r="Y215" i="29"/>
  <c r="Y214" i="29"/>
  <c r="Y213" i="29"/>
  <c r="Y212" i="29"/>
  <c r="Y211" i="29"/>
  <c r="Y210" i="29"/>
  <c r="Y209" i="29"/>
  <c r="Y208" i="29"/>
  <c r="Y207" i="29"/>
  <c r="Y206" i="29"/>
  <c r="Y205" i="29"/>
  <c r="Y204" i="29"/>
  <c r="Y203" i="29"/>
  <c r="Y202" i="29"/>
  <c r="Y201" i="29"/>
  <c r="Y200" i="29"/>
  <c r="Y199" i="29"/>
  <c r="Y198" i="29"/>
  <c r="Y197" i="29"/>
  <c r="Y196" i="29"/>
  <c r="Y195" i="29"/>
  <c r="Y194" i="29"/>
  <c r="Y193" i="29"/>
  <c r="Y192" i="29"/>
  <c r="Y191" i="29"/>
  <c r="Y190" i="29"/>
  <c r="Y189" i="29"/>
  <c r="Y188" i="29"/>
  <c r="Y187" i="29"/>
  <c r="Y186" i="29"/>
  <c r="Y185" i="29"/>
  <c r="Y184" i="29"/>
  <c r="Y183" i="29"/>
  <c r="Y182" i="29"/>
  <c r="Y181" i="29"/>
  <c r="Y180" i="29"/>
  <c r="Y179" i="29"/>
  <c r="Y178" i="29"/>
  <c r="Y177" i="29"/>
  <c r="Y176" i="29"/>
  <c r="Y175" i="29"/>
  <c r="Y174" i="29"/>
  <c r="Y173" i="29"/>
  <c r="Y172" i="29"/>
  <c r="Y171" i="29"/>
  <c r="Y170" i="29"/>
  <c r="Y169" i="29"/>
  <c r="Y168" i="29"/>
  <c r="Y167" i="29"/>
  <c r="Y166" i="29"/>
  <c r="Y165" i="29"/>
  <c r="Y164" i="29"/>
  <c r="Y163" i="29"/>
  <c r="Y162" i="29"/>
  <c r="Y161" i="29"/>
  <c r="Y160" i="29"/>
  <c r="Y159" i="29"/>
  <c r="Y158" i="29"/>
  <c r="Y157" i="29"/>
  <c r="Y156" i="29"/>
  <c r="Y155" i="29"/>
  <c r="Y154" i="29"/>
  <c r="Y153" i="29"/>
  <c r="Y152" i="29"/>
  <c r="Y151" i="29"/>
  <c r="Y150" i="29"/>
  <c r="Y149" i="29"/>
  <c r="Y148" i="29"/>
  <c r="Y147" i="29"/>
  <c r="Y146" i="29"/>
  <c r="Y145" i="29"/>
  <c r="Y144" i="29"/>
  <c r="Y143" i="29"/>
  <c r="Y142" i="29"/>
  <c r="Y141" i="29"/>
  <c r="Y140" i="29"/>
  <c r="Y139" i="29"/>
  <c r="Y138" i="29"/>
  <c r="Y137" i="29"/>
  <c r="Y136" i="29"/>
  <c r="Y135" i="29"/>
  <c r="Y134" i="29"/>
  <c r="Y133" i="29"/>
  <c r="Y132" i="29"/>
  <c r="Y131" i="29"/>
  <c r="Y130" i="29"/>
  <c r="Y129" i="29"/>
  <c r="Y128" i="29"/>
  <c r="Y127" i="29"/>
  <c r="Y126" i="29"/>
  <c r="Y125" i="29"/>
  <c r="Y124" i="29"/>
  <c r="Y123" i="29"/>
  <c r="Y122" i="29"/>
  <c r="Y121" i="29"/>
  <c r="Y120" i="29"/>
  <c r="Y119" i="29"/>
  <c r="Y118" i="29"/>
  <c r="Y117" i="29"/>
  <c r="Y116" i="29"/>
  <c r="Y115" i="29"/>
  <c r="Y114" i="29"/>
  <c r="Y113" i="29"/>
  <c r="Y112" i="29"/>
  <c r="Y111" i="29"/>
  <c r="Y110" i="29"/>
  <c r="Y109" i="29"/>
  <c r="Y108" i="29"/>
  <c r="Y107" i="29"/>
  <c r="Y106" i="29"/>
  <c r="Y105" i="29"/>
  <c r="Y104" i="29"/>
  <c r="Y103" i="29"/>
  <c r="Y102" i="29"/>
  <c r="Y101" i="29"/>
  <c r="Y100" i="29"/>
  <c r="Y99" i="29"/>
  <c r="Y98" i="29"/>
  <c r="Y97" i="29"/>
  <c r="Y96" i="29"/>
  <c r="Y95" i="29"/>
  <c r="Y94" i="29"/>
  <c r="Y93" i="29"/>
  <c r="Y92" i="29"/>
  <c r="Y91" i="29"/>
  <c r="Y90" i="29"/>
  <c r="Y89" i="29"/>
  <c r="Y88" i="29"/>
  <c r="Y87" i="29"/>
  <c r="Y86" i="29"/>
  <c r="Y85" i="29"/>
  <c r="Y84" i="29"/>
  <c r="Y83" i="29"/>
  <c r="Y82" i="29"/>
  <c r="Y81" i="29"/>
  <c r="Y80" i="29"/>
  <c r="Y79" i="29"/>
  <c r="Y78" i="29"/>
  <c r="Y77" i="29"/>
  <c r="Y76" i="29"/>
  <c r="Y75" i="29"/>
  <c r="Y74" i="29"/>
  <c r="Y73" i="29"/>
  <c r="Y72" i="29"/>
  <c r="Y71" i="29"/>
  <c r="Y70" i="29"/>
  <c r="Y69" i="29"/>
  <c r="Y68" i="29"/>
  <c r="Y67" i="29"/>
  <c r="Y66" i="29"/>
  <c r="Y65" i="29"/>
  <c r="Y64" i="29"/>
  <c r="Y63" i="29"/>
  <c r="Y62" i="29"/>
  <c r="Y61" i="29"/>
  <c r="Y60" i="29"/>
  <c r="Y59" i="29"/>
  <c r="Y58" i="29"/>
  <c r="Y57" i="29"/>
  <c r="Y56" i="29"/>
  <c r="Y55" i="29"/>
  <c r="Y54" i="29"/>
  <c r="Y53" i="29"/>
  <c r="Y52" i="29"/>
  <c r="Y51" i="29"/>
  <c r="Y50" i="29"/>
  <c r="Y49" i="29"/>
  <c r="Y48" i="29"/>
  <c r="Y47" i="29"/>
  <c r="Y46" i="29"/>
  <c r="Y45" i="29"/>
  <c r="Y44" i="29"/>
  <c r="Y43" i="29"/>
  <c r="Y42" i="29"/>
  <c r="Y41" i="29"/>
  <c r="Y40" i="29"/>
  <c r="Y39" i="29"/>
  <c r="Y38" i="29"/>
  <c r="Y37" i="29"/>
  <c r="Y36" i="29"/>
  <c r="Y35" i="29"/>
  <c r="Y34" i="29"/>
  <c r="Y33" i="29"/>
  <c r="Y32" i="29"/>
  <c r="Y31" i="29"/>
  <c r="Y30" i="29"/>
  <c r="Y29" i="29"/>
  <c r="Y28" i="29"/>
  <c r="Y27" i="29"/>
  <c r="Y26" i="29"/>
  <c r="Y25" i="29"/>
  <c r="Y24" i="29"/>
  <c r="Y23" i="29"/>
  <c r="Y22" i="29"/>
  <c r="Y21" i="29"/>
  <c r="Y20" i="29"/>
  <c r="Y19" i="29"/>
  <c r="Y18" i="29"/>
  <c r="Y17" i="29"/>
  <c r="Y16" i="29"/>
  <c r="Y15" i="29"/>
  <c r="Y14" i="29"/>
  <c r="Y13" i="29"/>
  <c r="Y12" i="29"/>
  <c r="Y11" i="29"/>
  <c r="Y10" i="29"/>
  <c r="Y9" i="29"/>
  <c r="Y8" i="29"/>
  <c r="Y7" i="29"/>
  <c r="Y6" i="29"/>
  <c r="Y5" i="29"/>
  <c r="Y4" i="29"/>
  <c r="Y3" i="29"/>
  <c r="Y2" i="29"/>
  <c r="Z321" i="29"/>
  <c r="Z320" i="29"/>
  <c r="Z319" i="29"/>
  <c r="Z318" i="29"/>
  <c r="Z317" i="29"/>
  <c r="Z316" i="29"/>
  <c r="Z315" i="29"/>
  <c r="Z314" i="29"/>
  <c r="Z313" i="29"/>
  <c r="Z312" i="29"/>
  <c r="Z311" i="29"/>
  <c r="Z310" i="29"/>
  <c r="Z309" i="29"/>
  <c r="Z308" i="29"/>
  <c r="Z307" i="29"/>
  <c r="Z306" i="29"/>
  <c r="Z305" i="29"/>
  <c r="Z304" i="29"/>
  <c r="Z303" i="29"/>
  <c r="Z302" i="29"/>
  <c r="Z301" i="29"/>
  <c r="Z300" i="29"/>
  <c r="Z299" i="29"/>
  <c r="Z298" i="29"/>
  <c r="Z297" i="29"/>
  <c r="Z296" i="29"/>
  <c r="Z295" i="29"/>
  <c r="Z294" i="29"/>
  <c r="Z293" i="29"/>
  <c r="Z292" i="29"/>
  <c r="Z291" i="29"/>
  <c r="Z290" i="29"/>
  <c r="Z289" i="29"/>
  <c r="Z288" i="29"/>
  <c r="Z287" i="29"/>
  <c r="Z286" i="29"/>
  <c r="Z285" i="29"/>
  <c r="Z284" i="29"/>
  <c r="Z283" i="29"/>
  <c r="Z282" i="29"/>
  <c r="Z281" i="29"/>
  <c r="Z280" i="29"/>
  <c r="Z279" i="29"/>
  <c r="Z278" i="29"/>
  <c r="Z277" i="29"/>
  <c r="Z276" i="29"/>
  <c r="Z275" i="29"/>
  <c r="Z274" i="29"/>
  <c r="Z273" i="29"/>
  <c r="Z272" i="29"/>
  <c r="Z271" i="29"/>
  <c r="Z270" i="29"/>
  <c r="Z269" i="29"/>
  <c r="Z268" i="29"/>
  <c r="Z267" i="29"/>
  <c r="Z266" i="29"/>
  <c r="Z265" i="29"/>
  <c r="Z264" i="29"/>
  <c r="Z263" i="29"/>
  <c r="Z262" i="29"/>
  <c r="Z261" i="29"/>
  <c r="Z260" i="29"/>
  <c r="Z259" i="29"/>
  <c r="Z258" i="29"/>
  <c r="Z257" i="29"/>
  <c r="Z256" i="29"/>
  <c r="Z255" i="29"/>
  <c r="Z254" i="29"/>
  <c r="Z253" i="29"/>
  <c r="Z252" i="29"/>
  <c r="Z251" i="29"/>
  <c r="Z250" i="29"/>
  <c r="Z249" i="29"/>
  <c r="Z248" i="29"/>
  <c r="Z247" i="29"/>
  <c r="Z246" i="29"/>
  <c r="Z245" i="29"/>
  <c r="Z244" i="29"/>
  <c r="Z243" i="29"/>
  <c r="Z242" i="29"/>
  <c r="Z241" i="29"/>
  <c r="Z240" i="29"/>
  <c r="Z239" i="29"/>
  <c r="Z238" i="29"/>
  <c r="Z237" i="29"/>
  <c r="Z236" i="29"/>
  <c r="Z235" i="29"/>
  <c r="Z234" i="29"/>
  <c r="Z233" i="29"/>
  <c r="Z232" i="29"/>
  <c r="Z231" i="29"/>
  <c r="Z230" i="29"/>
  <c r="Z229" i="29"/>
  <c r="Z228" i="29"/>
  <c r="Z227" i="29"/>
  <c r="Z226" i="29"/>
  <c r="Z225" i="29"/>
  <c r="Z224" i="29"/>
  <c r="Z223" i="29"/>
  <c r="Z222" i="29"/>
  <c r="Z221" i="29"/>
  <c r="Z220" i="29"/>
  <c r="Z219" i="29"/>
  <c r="Z218" i="29"/>
  <c r="Z217" i="29"/>
  <c r="Z216" i="29"/>
  <c r="Z215" i="29"/>
  <c r="Z214" i="29"/>
  <c r="Z213" i="29"/>
  <c r="Z212" i="29"/>
  <c r="Z211" i="29"/>
  <c r="Z210" i="29"/>
  <c r="Z209" i="29"/>
  <c r="Z208" i="29"/>
  <c r="Z207" i="29"/>
  <c r="Z206" i="29"/>
  <c r="Z205" i="29"/>
  <c r="Z204" i="29"/>
  <c r="Z203" i="29"/>
  <c r="Z202" i="29"/>
  <c r="Z201" i="29"/>
  <c r="Z200" i="29"/>
  <c r="Z199" i="29"/>
  <c r="Z198" i="29"/>
  <c r="Z197" i="29"/>
  <c r="Z196" i="29"/>
  <c r="Z195" i="29"/>
  <c r="Z194" i="29"/>
  <c r="Z193" i="29"/>
  <c r="Z192" i="29"/>
  <c r="Z191" i="29"/>
  <c r="Z190" i="29"/>
  <c r="Z189" i="29"/>
  <c r="Z188" i="29"/>
  <c r="Z187" i="29"/>
  <c r="Z186" i="29"/>
  <c r="Z185" i="29"/>
  <c r="Z184" i="29"/>
  <c r="Z183" i="29"/>
  <c r="Z182" i="29"/>
  <c r="Z181" i="29"/>
  <c r="Z180" i="29"/>
  <c r="Z179" i="29"/>
  <c r="Z178" i="29"/>
  <c r="Z177" i="29"/>
  <c r="Z176" i="29"/>
  <c r="Z175" i="29"/>
  <c r="Z174" i="29"/>
  <c r="Z173" i="29"/>
  <c r="Z172" i="29"/>
  <c r="Z171" i="29"/>
  <c r="Z170" i="29"/>
  <c r="Z169" i="29"/>
  <c r="Z168" i="29"/>
  <c r="Z167" i="29"/>
  <c r="Z166" i="29"/>
  <c r="Z165" i="29"/>
  <c r="Z164" i="29"/>
  <c r="Z163" i="29"/>
  <c r="Z162" i="29"/>
  <c r="Z161" i="29"/>
  <c r="Z160" i="29"/>
  <c r="Z159" i="29"/>
  <c r="Z158" i="29"/>
  <c r="Z157" i="29"/>
  <c r="Z156" i="29"/>
  <c r="Z155" i="29"/>
  <c r="Z154" i="29"/>
  <c r="Z153" i="29"/>
  <c r="Z152" i="29"/>
  <c r="Z151" i="29"/>
  <c r="Z150" i="29"/>
  <c r="Z149" i="29"/>
  <c r="Z148" i="29"/>
  <c r="Z147" i="29"/>
  <c r="Z146" i="29"/>
  <c r="Z145" i="29"/>
  <c r="Z144" i="29"/>
  <c r="Z143" i="29"/>
  <c r="Z142" i="29"/>
  <c r="Z141" i="29"/>
  <c r="Z140" i="29"/>
  <c r="Z139" i="29"/>
  <c r="Z138" i="29"/>
  <c r="Z137" i="29"/>
  <c r="Z136" i="29"/>
  <c r="Z135" i="29"/>
  <c r="Z134" i="29"/>
  <c r="Z133" i="29"/>
  <c r="Z132" i="29"/>
  <c r="Z131" i="29"/>
  <c r="Z130" i="29"/>
  <c r="Z129" i="29"/>
  <c r="Z128" i="29"/>
  <c r="Z127" i="29"/>
  <c r="Z126" i="29"/>
  <c r="Z125" i="29"/>
  <c r="Z124" i="29"/>
  <c r="Z123" i="29"/>
  <c r="Z122" i="29"/>
  <c r="Z121" i="29"/>
  <c r="Z120" i="29"/>
  <c r="Z119" i="29"/>
  <c r="Z118" i="29"/>
  <c r="Z117" i="29"/>
  <c r="Z116" i="29"/>
  <c r="Z115" i="29"/>
  <c r="Z114" i="29"/>
  <c r="Z113" i="29"/>
  <c r="Z112" i="29"/>
  <c r="Z111" i="29"/>
  <c r="Z110" i="29"/>
  <c r="Z109" i="29"/>
  <c r="Z108" i="29"/>
  <c r="Z107" i="29"/>
  <c r="Z106" i="29"/>
  <c r="Z105" i="29"/>
  <c r="Z104" i="29"/>
  <c r="Z103" i="29"/>
  <c r="Z102" i="29"/>
  <c r="Z101" i="29"/>
  <c r="Z100" i="29"/>
  <c r="Z99" i="29"/>
  <c r="Z98" i="29"/>
  <c r="Z97" i="29"/>
  <c r="Z96" i="29"/>
  <c r="Z95" i="29"/>
  <c r="Z94" i="29"/>
  <c r="Z93" i="29"/>
  <c r="Z92" i="29"/>
  <c r="Z91" i="29"/>
  <c r="Z90" i="29"/>
  <c r="Z89" i="29"/>
  <c r="Z88" i="29"/>
  <c r="Z87" i="29"/>
  <c r="Z86" i="29"/>
  <c r="Z85" i="29"/>
  <c r="Z84" i="29"/>
  <c r="Z83" i="29"/>
  <c r="Z82" i="29"/>
  <c r="Z81" i="29"/>
  <c r="Z80" i="29"/>
  <c r="Z79" i="29"/>
  <c r="Z78" i="29"/>
  <c r="Z77" i="29"/>
  <c r="Z76" i="29"/>
  <c r="Z75" i="29"/>
  <c r="Z74" i="29"/>
  <c r="Z73" i="29"/>
  <c r="Z72" i="29"/>
  <c r="Z71" i="29"/>
  <c r="Z70" i="29"/>
  <c r="Z69" i="29"/>
  <c r="Z68" i="29"/>
  <c r="Z67" i="29"/>
  <c r="Z66" i="29"/>
  <c r="Z65" i="29"/>
  <c r="Z64" i="29"/>
  <c r="Z63" i="29"/>
  <c r="Z62" i="29"/>
  <c r="Z61" i="29"/>
  <c r="Z60" i="29"/>
  <c r="Z59" i="29"/>
  <c r="Z58" i="29"/>
  <c r="Z57" i="29"/>
  <c r="Z56" i="29"/>
  <c r="Z55" i="29"/>
  <c r="Z54" i="29"/>
  <c r="Z53" i="29"/>
  <c r="Z52" i="29"/>
  <c r="Z51" i="29"/>
  <c r="Z50" i="29"/>
  <c r="Z49" i="29"/>
  <c r="Z48" i="29"/>
  <c r="Z47" i="29"/>
  <c r="Z46" i="29"/>
  <c r="Z45" i="29"/>
  <c r="Z44" i="29"/>
  <c r="Z43" i="29"/>
  <c r="Z42" i="29"/>
  <c r="Z41" i="29"/>
  <c r="Z40" i="29"/>
  <c r="Z39" i="29"/>
  <c r="Z38" i="29"/>
  <c r="Z37" i="29"/>
  <c r="Z36" i="29"/>
  <c r="Z35" i="29"/>
  <c r="Z34" i="29"/>
  <c r="Z33" i="29"/>
  <c r="Z32" i="29"/>
  <c r="Z31" i="29"/>
  <c r="Z30" i="29"/>
  <c r="Z29" i="29"/>
  <c r="Z28" i="29"/>
  <c r="Z27" i="29"/>
  <c r="Z26" i="29"/>
  <c r="Z25" i="29"/>
  <c r="Z24" i="29"/>
  <c r="Z23" i="29"/>
  <c r="Z22" i="29"/>
  <c r="Z21" i="29"/>
  <c r="Z20" i="29"/>
  <c r="Z19" i="29"/>
  <c r="Z18" i="29"/>
  <c r="Z17" i="29"/>
  <c r="Z16" i="29"/>
  <c r="Z15" i="29"/>
  <c r="Z14" i="29"/>
  <c r="Z13" i="29"/>
  <c r="Z12" i="29"/>
  <c r="Z11" i="29"/>
  <c r="Z10" i="29"/>
  <c r="Z9" i="29"/>
  <c r="Z8" i="29"/>
  <c r="Z7" i="29"/>
  <c r="Z6" i="29"/>
  <c r="Z5" i="29"/>
  <c r="Z4" i="29"/>
  <c r="Z3" i="29"/>
  <c r="Z2" i="29"/>
  <c r="AA321" i="29"/>
  <c r="AA320" i="29"/>
  <c r="AA319" i="29"/>
  <c r="AA318" i="29"/>
  <c r="AA317" i="29"/>
  <c r="AA316" i="29"/>
  <c r="AA315" i="29"/>
  <c r="AA314" i="29"/>
  <c r="AA313" i="29"/>
  <c r="AA312" i="29"/>
  <c r="AA311" i="29"/>
  <c r="AA310" i="29"/>
  <c r="AA309" i="29"/>
  <c r="AA308" i="29"/>
  <c r="AA307" i="29"/>
  <c r="AA306" i="29"/>
  <c r="AA305" i="29"/>
  <c r="AA304" i="29"/>
  <c r="AA303" i="29"/>
  <c r="AA302" i="29"/>
  <c r="AA301" i="29"/>
  <c r="AA300" i="29"/>
  <c r="AA299" i="29"/>
  <c r="AA298" i="29"/>
  <c r="AA297" i="29"/>
  <c r="AA296" i="29"/>
  <c r="AA295" i="29"/>
  <c r="AA294" i="29"/>
  <c r="AA293" i="29"/>
  <c r="AA292" i="29"/>
  <c r="AA291" i="29"/>
  <c r="AA290" i="29"/>
  <c r="AA289" i="29"/>
  <c r="AA288" i="29"/>
  <c r="AA287" i="29"/>
  <c r="AA286" i="29"/>
  <c r="AA285" i="29"/>
  <c r="AA284" i="29"/>
  <c r="AA283" i="29"/>
  <c r="AA282" i="29"/>
  <c r="AA281" i="29"/>
  <c r="AA280" i="29"/>
  <c r="AA279" i="29"/>
  <c r="AA278" i="29"/>
  <c r="AA277" i="29"/>
  <c r="AA276" i="29"/>
  <c r="AA275" i="29"/>
  <c r="AA274" i="29"/>
  <c r="AA273" i="29"/>
  <c r="AA272" i="29"/>
  <c r="AA271" i="29"/>
  <c r="AA270" i="29"/>
  <c r="AA269" i="29"/>
  <c r="AA268" i="29"/>
  <c r="AA267" i="29"/>
  <c r="AA266" i="29"/>
  <c r="AA265" i="29"/>
  <c r="AA264" i="29"/>
  <c r="AA263" i="29"/>
  <c r="AA262" i="29"/>
  <c r="AA261" i="29"/>
  <c r="AA260" i="29"/>
  <c r="AA259" i="29"/>
  <c r="AA258" i="29"/>
  <c r="AA257" i="29"/>
  <c r="AA256" i="29"/>
  <c r="AA255" i="29"/>
  <c r="AA254" i="29"/>
  <c r="AA253" i="29"/>
  <c r="AA252" i="29"/>
  <c r="AA251" i="29"/>
  <c r="AA250" i="29"/>
  <c r="AA249" i="29"/>
  <c r="AA248" i="29"/>
  <c r="AA247" i="29"/>
  <c r="AA246" i="29"/>
  <c r="AA245" i="29"/>
  <c r="AA244" i="29"/>
  <c r="AA243" i="29"/>
  <c r="AA242" i="29"/>
  <c r="AA241" i="29"/>
  <c r="AA240" i="29"/>
  <c r="AA239" i="29"/>
  <c r="AA238" i="29"/>
  <c r="AA237" i="29"/>
  <c r="AA236" i="29"/>
  <c r="AA235" i="29"/>
  <c r="AA234" i="29"/>
  <c r="AA233" i="29"/>
  <c r="AA232" i="29"/>
  <c r="AA231" i="29"/>
  <c r="AA230" i="29"/>
  <c r="AA229" i="29"/>
  <c r="AA228" i="29"/>
  <c r="AA227" i="29"/>
  <c r="AA226" i="29"/>
  <c r="AA225" i="29"/>
  <c r="AA224" i="29"/>
  <c r="AA223" i="29"/>
  <c r="AA222" i="29"/>
  <c r="AA221" i="29"/>
  <c r="AA220" i="29"/>
  <c r="AA219" i="29"/>
  <c r="AA218" i="29"/>
  <c r="AA217" i="29"/>
  <c r="AA216" i="29"/>
  <c r="AA215" i="29"/>
  <c r="AA214" i="29"/>
  <c r="AA213" i="29"/>
  <c r="AA212" i="29"/>
  <c r="AA211" i="29"/>
  <c r="AA210" i="29"/>
  <c r="AA209" i="29"/>
  <c r="AA208" i="29"/>
  <c r="AA207" i="29"/>
  <c r="AA206" i="29"/>
  <c r="AA205" i="29"/>
  <c r="AA204" i="29"/>
  <c r="AA203" i="29"/>
  <c r="AA202" i="29"/>
  <c r="AA201" i="29"/>
  <c r="AA200" i="29"/>
  <c r="AA199" i="29"/>
  <c r="AA198" i="29"/>
  <c r="AA197" i="29"/>
  <c r="AA196" i="29"/>
  <c r="AA195" i="29"/>
  <c r="AA194" i="29"/>
  <c r="AA193" i="29"/>
  <c r="AA192" i="29"/>
  <c r="AA191" i="29"/>
  <c r="AA190" i="29"/>
  <c r="AA189" i="29"/>
  <c r="AA188" i="29"/>
  <c r="AA187" i="29"/>
  <c r="AA186" i="29"/>
  <c r="AA185" i="29"/>
  <c r="AA184" i="29"/>
  <c r="AA183" i="29"/>
  <c r="AA182" i="29"/>
  <c r="AA181" i="29"/>
  <c r="AA180" i="29"/>
  <c r="AA179" i="29"/>
  <c r="AA178" i="29"/>
  <c r="AA177" i="29"/>
  <c r="AA176" i="29"/>
  <c r="AA175" i="29"/>
  <c r="AA174" i="29"/>
  <c r="AA173" i="29"/>
  <c r="AA172" i="29"/>
  <c r="AA171" i="29"/>
  <c r="AA170" i="29"/>
  <c r="AA169" i="29"/>
  <c r="AA168" i="29"/>
  <c r="AA167" i="29"/>
  <c r="AA166" i="29"/>
  <c r="AA165" i="29"/>
  <c r="AA164" i="29"/>
  <c r="AA163" i="29"/>
  <c r="AA162" i="29"/>
  <c r="AA161" i="29"/>
  <c r="AA160" i="29"/>
  <c r="AA159" i="29"/>
  <c r="AA158" i="29"/>
  <c r="AA157" i="29"/>
  <c r="AA156" i="29"/>
  <c r="AA155" i="29"/>
  <c r="AA154" i="29"/>
  <c r="AA153" i="29"/>
  <c r="AA152" i="29"/>
  <c r="AA151" i="29"/>
  <c r="AA150" i="29"/>
  <c r="AA149" i="29"/>
  <c r="AA148" i="29"/>
  <c r="AA147" i="29"/>
  <c r="AA146" i="29"/>
  <c r="AA145" i="29"/>
  <c r="AA144" i="29"/>
  <c r="AA143" i="29"/>
  <c r="AA142" i="29"/>
  <c r="AA141" i="29"/>
  <c r="AA140" i="29"/>
  <c r="AA139" i="29"/>
  <c r="AA138" i="29"/>
  <c r="AA137" i="29"/>
  <c r="AA136" i="29"/>
  <c r="AA135" i="29"/>
  <c r="AA134" i="29"/>
  <c r="AA133" i="29"/>
  <c r="AA132" i="29"/>
  <c r="AA131" i="29"/>
  <c r="AA130" i="29"/>
  <c r="AA129" i="29"/>
  <c r="AA128" i="29"/>
  <c r="AA127" i="29"/>
  <c r="AA126" i="29"/>
  <c r="AA125" i="29"/>
  <c r="AA124" i="29"/>
  <c r="AA123" i="29"/>
  <c r="AA122" i="29"/>
  <c r="AA121" i="29"/>
  <c r="AA120" i="29"/>
  <c r="AA119" i="29"/>
  <c r="AA118" i="29"/>
  <c r="AA117" i="29"/>
  <c r="AA116" i="29"/>
  <c r="AA115" i="29"/>
  <c r="AA114" i="29"/>
  <c r="AA113" i="29"/>
  <c r="AA112" i="29"/>
  <c r="AA111" i="29"/>
  <c r="AA110" i="29"/>
  <c r="AA109" i="29"/>
  <c r="AA108" i="29"/>
  <c r="AA107" i="29"/>
  <c r="AA106" i="29"/>
  <c r="AA105" i="29"/>
  <c r="AA104" i="29"/>
  <c r="AA103" i="29"/>
  <c r="AA102" i="29"/>
  <c r="AA101" i="29"/>
  <c r="AA100" i="29"/>
  <c r="AA99" i="29"/>
  <c r="AA98" i="29"/>
  <c r="AA97" i="29"/>
  <c r="AA96" i="29"/>
  <c r="AA95" i="29"/>
  <c r="AA94" i="29"/>
  <c r="AA93" i="29"/>
  <c r="AA92" i="29"/>
  <c r="AA91" i="29"/>
  <c r="AA90" i="29"/>
  <c r="AA89" i="29"/>
  <c r="AA88" i="29"/>
  <c r="AA87" i="29"/>
  <c r="AA86" i="29"/>
  <c r="AA85" i="29"/>
  <c r="AA84" i="29"/>
  <c r="AA83" i="29"/>
  <c r="AA82" i="29"/>
  <c r="AA81" i="29"/>
  <c r="AA80" i="29"/>
  <c r="AA79" i="29"/>
  <c r="AA78" i="29"/>
  <c r="AA77" i="29"/>
  <c r="AA76" i="29"/>
  <c r="AA75" i="29"/>
  <c r="AA74" i="29"/>
  <c r="AA73" i="29"/>
  <c r="AA72" i="29"/>
  <c r="AA71" i="29"/>
  <c r="AA70" i="29"/>
  <c r="AA69" i="29"/>
  <c r="AA68" i="29"/>
  <c r="AA67" i="29"/>
  <c r="AA66" i="29"/>
  <c r="AA65" i="29"/>
  <c r="AA64" i="29"/>
  <c r="AA63" i="29"/>
  <c r="AA62" i="29"/>
  <c r="AA61" i="29"/>
  <c r="AA60" i="29"/>
  <c r="AA59" i="29"/>
  <c r="AA58" i="29"/>
  <c r="AA57" i="29"/>
  <c r="AA56" i="29"/>
  <c r="AA55" i="29"/>
  <c r="AA54" i="29"/>
  <c r="AA53" i="29"/>
  <c r="AA52" i="29"/>
  <c r="AA51" i="29"/>
  <c r="AA50" i="29"/>
  <c r="AA49" i="29"/>
  <c r="AA48" i="29"/>
  <c r="AA47" i="29"/>
  <c r="AA46" i="29"/>
  <c r="AA45" i="29"/>
  <c r="AA44" i="29"/>
  <c r="AA43" i="29"/>
  <c r="AA42" i="29"/>
  <c r="AA41" i="29"/>
  <c r="AA40" i="29"/>
  <c r="AA39" i="29"/>
  <c r="AA38" i="29"/>
  <c r="AA37" i="29"/>
  <c r="AA36" i="29"/>
  <c r="AA35" i="29"/>
  <c r="AA34" i="29"/>
  <c r="AA33" i="29"/>
  <c r="AA32" i="29"/>
  <c r="AA31" i="29"/>
  <c r="AA30" i="29"/>
  <c r="AA29" i="29"/>
  <c r="AA28" i="29"/>
  <c r="AA27" i="29"/>
  <c r="AA26" i="29"/>
  <c r="AA25" i="29"/>
  <c r="AA24" i="29"/>
  <c r="AA23" i="29"/>
  <c r="AA22" i="29"/>
  <c r="AA21" i="29"/>
  <c r="AA20" i="29"/>
  <c r="AA19" i="29"/>
  <c r="AA18" i="29"/>
  <c r="AA17" i="29"/>
  <c r="AA16" i="29"/>
  <c r="AA15" i="29"/>
  <c r="AA14" i="29"/>
  <c r="AA13" i="29"/>
  <c r="AA12" i="29"/>
  <c r="AA11" i="29"/>
  <c r="AA10" i="29"/>
  <c r="AA9" i="29"/>
  <c r="AA8" i="29"/>
  <c r="AA7" i="29"/>
  <c r="AA6" i="29"/>
  <c r="AA5" i="29"/>
  <c r="AA4" i="29"/>
  <c r="AA3" i="29"/>
  <c r="AA2" i="29"/>
  <c r="AB321" i="29"/>
  <c r="AB320" i="29"/>
  <c r="AB319" i="29"/>
  <c r="AB318" i="29"/>
  <c r="AB317" i="29"/>
  <c r="AB316" i="29"/>
  <c r="AB315" i="29"/>
  <c r="AB314" i="29"/>
  <c r="AB313" i="29"/>
  <c r="AB312" i="29"/>
  <c r="AB311" i="29"/>
  <c r="AB310" i="29"/>
  <c r="AB309" i="29"/>
  <c r="AB308" i="29"/>
  <c r="AB307" i="29"/>
  <c r="AB306" i="29"/>
  <c r="AB305" i="29"/>
  <c r="AB304" i="29"/>
  <c r="AB303" i="29"/>
  <c r="AB302" i="29"/>
  <c r="AB301" i="29"/>
  <c r="AB300" i="29"/>
  <c r="AB299" i="29"/>
  <c r="AB298" i="29"/>
  <c r="AB297" i="29"/>
  <c r="AB296" i="29"/>
  <c r="AB295" i="29"/>
  <c r="AB294" i="29"/>
  <c r="AB293" i="29"/>
  <c r="AB292" i="29"/>
  <c r="AB291" i="29"/>
  <c r="AB290" i="29"/>
  <c r="AB289" i="29"/>
  <c r="AB288" i="29"/>
  <c r="AB287" i="29"/>
  <c r="AB286" i="29"/>
  <c r="AB285" i="29"/>
  <c r="AB284" i="29"/>
  <c r="AB283" i="29"/>
  <c r="AB282" i="29"/>
  <c r="AB281" i="29"/>
  <c r="AB280" i="29"/>
  <c r="AB279" i="29"/>
  <c r="AB278" i="29"/>
  <c r="AB277" i="29"/>
  <c r="AB276" i="29"/>
  <c r="AB275" i="29"/>
  <c r="AB274" i="29"/>
  <c r="AB273" i="29"/>
  <c r="AB272" i="29"/>
  <c r="AB271" i="29"/>
  <c r="AB270" i="29"/>
  <c r="AB269" i="29"/>
  <c r="AB268" i="29"/>
  <c r="AB267" i="29"/>
  <c r="AB266" i="29"/>
  <c r="AB265" i="29"/>
  <c r="AB264" i="29"/>
  <c r="AB263" i="29"/>
  <c r="AB262" i="29"/>
  <c r="AB261" i="29"/>
  <c r="AB260" i="29"/>
  <c r="AB259" i="29"/>
  <c r="AB258" i="29"/>
  <c r="AB257" i="29"/>
  <c r="AB256" i="29"/>
  <c r="AB255" i="29"/>
  <c r="AB254" i="29"/>
  <c r="AB253" i="29"/>
  <c r="AB252" i="29"/>
  <c r="AB251" i="29"/>
  <c r="AB250" i="29"/>
  <c r="AB249" i="29"/>
  <c r="AB248" i="29"/>
  <c r="AB247" i="29"/>
  <c r="AB246" i="29"/>
  <c r="AB245" i="29"/>
  <c r="AB244" i="29"/>
  <c r="AB243" i="29"/>
  <c r="AB242" i="29"/>
  <c r="AB241" i="29"/>
  <c r="AB240" i="29"/>
  <c r="AB239" i="29"/>
  <c r="AB238" i="29"/>
  <c r="AB237" i="29"/>
  <c r="AB236" i="29"/>
  <c r="AB235" i="29"/>
  <c r="AB234" i="29"/>
  <c r="AB233" i="29"/>
  <c r="AB232" i="29"/>
  <c r="AB231" i="29"/>
  <c r="AB230" i="29"/>
  <c r="AB229" i="29"/>
  <c r="AB228" i="29"/>
  <c r="AB227" i="29"/>
  <c r="AB226" i="29"/>
  <c r="AB225" i="29"/>
  <c r="AB224" i="29"/>
  <c r="AB223" i="29"/>
  <c r="AB222" i="29"/>
  <c r="AB221" i="29"/>
  <c r="AB220" i="29"/>
  <c r="AB219" i="29"/>
  <c r="AB218" i="29"/>
  <c r="AB217" i="29"/>
  <c r="AB216" i="29"/>
  <c r="AB215" i="29"/>
  <c r="AB214" i="29"/>
  <c r="AB213" i="29"/>
  <c r="AB212" i="29"/>
  <c r="AB211" i="29"/>
  <c r="AB210" i="29"/>
  <c r="AB209" i="29"/>
  <c r="AB208" i="29"/>
  <c r="AB207" i="29"/>
  <c r="AB206" i="29"/>
  <c r="AB205" i="29"/>
  <c r="AB204" i="29"/>
  <c r="AB203" i="29"/>
  <c r="AB202" i="29"/>
  <c r="AB201" i="29"/>
  <c r="AB200" i="29"/>
  <c r="AB199" i="29"/>
  <c r="AB198" i="29"/>
  <c r="AB197" i="29"/>
  <c r="AB196" i="29"/>
  <c r="AB195" i="29"/>
  <c r="AB194" i="29"/>
  <c r="AB193" i="29"/>
  <c r="AB192" i="29"/>
  <c r="AB191" i="29"/>
  <c r="AB190" i="29"/>
  <c r="AB189" i="29"/>
  <c r="AB188" i="29"/>
  <c r="AB187" i="29"/>
  <c r="AB186" i="29"/>
  <c r="AB185" i="29"/>
  <c r="AB184" i="29"/>
  <c r="AB183" i="29"/>
  <c r="AB182" i="29"/>
  <c r="AB181" i="29"/>
  <c r="AB180" i="29"/>
  <c r="AB179" i="29"/>
  <c r="AB178" i="29"/>
  <c r="AB177" i="29"/>
  <c r="AB176" i="29"/>
  <c r="AB175" i="29"/>
  <c r="AB174" i="29"/>
  <c r="AB173" i="29"/>
  <c r="AB172" i="29"/>
  <c r="AB171" i="29"/>
  <c r="AB170" i="29"/>
  <c r="AB169" i="29"/>
  <c r="AB168" i="29"/>
  <c r="AB167" i="29"/>
  <c r="AB166" i="29"/>
  <c r="AB165" i="29"/>
  <c r="AB164" i="29"/>
  <c r="AB163" i="29"/>
  <c r="AB162" i="29"/>
  <c r="AB161" i="29"/>
  <c r="AB160" i="29"/>
  <c r="AB159" i="29"/>
  <c r="AB158" i="29"/>
  <c r="AB157" i="29"/>
  <c r="AB156" i="29"/>
  <c r="AB155" i="29"/>
  <c r="AB154" i="29"/>
  <c r="AB153" i="29"/>
  <c r="AB152" i="29"/>
  <c r="AB151" i="29"/>
  <c r="AB150" i="29"/>
  <c r="AB149" i="29"/>
  <c r="AB148" i="29"/>
  <c r="AB147" i="29"/>
  <c r="AB146" i="29"/>
  <c r="AB145" i="29"/>
  <c r="AB144" i="29"/>
  <c r="AB143" i="29"/>
  <c r="AB142" i="29"/>
  <c r="AB141" i="29"/>
  <c r="AB140" i="29"/>
  <c r="AB139" i="29"/>
  <c r="AB138" i="29"/>
  <c r="AB137" i="29"/>
  <c r="AB136" i="29"/>
  <c r="AB135" i="29"/>
  <c r="AB134" i="29"/>
  <c r="AB133" i="29"/>
  <c r="AB132" i="29"/>
  <c r="AB131" i="29"/>
  <c r="AB130" i="29"/>
  <c r="AB129" i="29"/>
  <c r="AB128" i="29"/>
  <c r="AB127" i="29"/>
  <c r="AB126" i="29"/>
  <c r="AB125" i="29"/>
  <c r="AB124" i="29"/>
  <c r="AB123" i="29"/>
  <c r="AB122" i="29"/>
  <c r="AB121" i="29"/>
  <c r="AB120" i="29"/>
  <c r="AB119" i="29"/>
  <c r="AB118" i="29"/>
  <c r="AB117" i="29"/>
  <c r="AB116" i="29"/>
  <c r="AB115" i="29"/>
  <c r="AB114" i="29"/>
  <c r="AB113" i="29"/>
  <c r="AB112" i="29"/>
  <c r="AB111" i="29"/>
  <c r="AB110" i="29"/>
  <c r="AB109" i="29"/>
  <c r="AB108" i="29"/>
  <c r="AB107" i="29"/>
  <c r="AB106" i="29"/>
  <c r="AB105" i="29"/>
  <c r="AB104" i="29"/>
  <c r="AB103" i="29"/>
  <c r="AB102" i="29"/>
  <c r="AB101" i="29"/>
  <c r="AB100" i="29"/>
  <c r="AB99" i="29"/>
  <c r="AB98" i="29"/>
  <c r="AB97" i="29"/>
  <c r="AB96" i="29"/>
  <c r="AB95" i="29"/>
  <c r="AB94" i="29"/>
  <c r="AB93" i="29"/>
  <c r="AB92" i="29"/>
  <c r="AB91" i="29"/>
  <c r="AB90" i="29"/>
  <c r="AB89" i="29"/>
  <c r="AB88" i="29"/>
  <c r="AB87" i="29"/>
  <c r="AB86" i="29"/>
  <c r="AB85" i="29"/>
  <c r="AB84" i="29"/>
  <c r="AB83" i="29"/>
  <c r="AB82" i="29"/>
  <c r="AB81" i="29"/>
  <c r="AB80" i="29"/>
  <c r="AB79" i="29"/>
  <c r="AB78" i="29"/>
  <c r="AB77" i="29"/>
  <c r="AB76" i="29"/>
  <c r="AB75" i="29"/>
  <c r="AB74" i="29"/>
  <c r="AB73" i="29"/>
  <c r="AB72" i="29"/>
  <c r="AB71" i="29"/>
  <c r="AB70" i="29"/>
  <c r="AB69" i="29"/>
  <c r="AB68" i="29"/>
  <c r="AB67" i="29"/>
  <c r="AB66" i="29"/>
  <c r="AB65" i="29"/>
  <c r="AB64" i="29"/>
  <c r="AB63" i="29"/>
  <c r="AB62" i="29"/>
  <c r="AB61" i="29"/>
  <c r="AB60" i="29"/>
  <c r="AB59" i="29"/>
  <c r="AB58" i="29"/>
  <c r="AB57" i="29"/>
  <c r="AB56" i="29"/>
  <c r="AB55" i="29"/>
  <c r="AB54" i="29"/>
  <c r="AB53" i="29"/>
  <c r="AB52" i="29"/>
  <c r="AB51" i="29"/>
  <c r="AB50" i="29"/>
  <c r="AB49" i="29"/>
  <c r="AB48" i="29"/>
  <c r="AB47" i="29"/>
  <c r="AB46" i="29"/>
  <c r="AB45" i="29"/>
  <c r="AB44" i="29"/>
  <c r="AB43" i="29"/>
  <c r="AB42" i="29"/>
  <c r="AB41" i="29"/>
  <c r="AB40" i="29"/>
  <c r="AB39" i="29"/>
  <c r="AB38" i="29"/>
  <c r="AB37" i="29"/>
  <c r="AB36" i="29"/>
  <c r="AB35" i="29"/>
  <c r="AB34" i="29"/>
  <c r="AB33" i="29"/>
  <c r="AB32" i="29"/>
  <c r="AB31" i="29"/>
  <c r="AB30" i="29"/>
  <c r="AB29" i="29"/>
  <c r="AB28" i="29"/>
  <c r="AB27" i="29"/>
  <c r="AB26" i="29"/>
  <c r="AB25" i="29"/>
  <c r="AB24" i="29"/>
  <c r="AB23" i="29"/>
  <c r="AB22" i="29"/>
  <c r="AB21" i="29"/>
  <c r="AB20" i="29"/>
  <c r="AB19" i="29"/>
  <c r="AB18" i="29"/>
  <c r="AB17" i="29"/>
  <c r="AB16" i="29"/>
  <c r="AB15" i="29"/>
  <c r="AB14" i="29"/>
  <c r="AB13" i="29"/>
  <c r="AB12" i="29"/>
  <c r="AB11" i="29"/>
  <c r="AB10" i="29"/>
  <c r="AB9" i="29"/>
  <c r="AB8" i="29"/>
  <c r="AB7" i="29"/>
  <c r="AB6" i="29"/>
  <c r="AB5" i="29"/>
  <c r="AB4" i="29"/>
  <c r="AB3" i="29"/>
  <c r="AB2" i="29"/>
  <c r="AC321" i="29"/>
  <c r="AC320" i="29"/>
  <c r="AC319" i="29"/>
  <c r="AC318" i="29"/>
  <c r="AC317" i="29"/>
  <c r="AC316" i="29"/>
  <c r="AC315" i="29"/>
  <c r="AC314" i="29"/>
  <c r="AC313" i="29"/>
  <c r="AC312" i="29"/>
  <c r="AC311" i="29"/>
  <c r="AC310" i="29"/>
  <c r="AC309" i="29"/>
  <c r="AC308" i="29"/>
  <c r="AC307" i="29"/>
  <c r="AC306" i="29"/>
  <c r="AC305" i="29"/>
  <c r="AC304" i="29"/>
  <c r="AC303" i="29"/>
  <c r="AC302" i="29"/>
  <c r="AC301" i="29"/>
  <c r="AC300" i="29"/>
  <c r="AC299" i="29"/>
  <c r="AC298" i="29"/>
  <c r="AC297" i="29"/>
  <c r="AC296" i="29"/>
  <c r="AC295" i="29"/>
  <c r="AC294" i="29"/>
  <c r="AC293" i="29"/>
  <c r="AC292" i="29"/>
  <c r="AC291" i="29"/>
  <c r="AC290" i="29"/>
  <c r="AC289" i="29"/>
  <c r="AC288" i="29"/>
  <c r="AC287" i="29"/>
  <c r="AC286" i="29"/>
  <c r="AC285" i="29"/>
  <c r="AC284" i="29"/>
  <c r="AC283" i="29"/>
  <c r="AC282" i="29"/>
  <c r="AC281" i="29"/>
  <c r="AC280" i="29"/>
  <c r="AC279" i="29"/>
  <c r="AC278" i="29"/>
  <c r="AC277" i="29"/>
  <c r="AC276" i="29"/>
  <c r="AC275" i="29"/>
  <c r="AC274" i="29"/>
  <c r="AC273" i="29"/>
  <c r="AC272" i="29"/>
  <c r="AC271" i="29"/>
  <c r="AC270" i="29"/>
  <c r="AC269" i="29"/>
  <c r="AC268" i="29"/>
  <c r="AC267" i="29"/>
  <c r="AC266" i="29"/>
  <c r="AC265" i="29"/>
  <c r="AC264" i="29"/>
  <c r="AC263" i="29"/>
  <c r="AC262" i="29"/>
  <c r="AC261" i="29"/>
  <c r="AC260" i="29"/>
  <c r="AC259" i="29"/>
  <c r="AC258" i="29"/>
  <c r="AC257" i="29"/>
  <c r="AC256" i="29"/>
  <c r="AC255" i="29"/>
  <c r="AC254" i="29"/>
  <c r="AC253" i="29"/>
  <c r="AC252" i="29"/>
  <c r="AC251" i="29"/>
  <c r="AC250" i="29"/>
  <c r="AC249" i="29"/>
  <c r="AC248" i="29"/>
  <c r="AC247" i="29"/>
  <c r="AC246" i="29"/>
  <c r="AC245" i="29"/>
  <c r="AC244" i="29"/>
  <c r="AC243" i="29"/>
  <c r="AC242" i="29"/>
  <c r="AC241" i="29"/>
  <c r="AC240" i="29"/>
  <c r="AC239" i="29"/>
  <c r="AC238" i="29"/>
  <c r="AC237" i="29"/>
  <c r="AC236" i="29"/>
  <c r="AC235" i="29"/>
  <c r="AC234" i="29"/>
  <c r="AC233" i="29"/>
  <c r="AC232" i="29"/>
  <c r="AC231" i="29"/>
  <c r="AC230" i="29"/>
  <c r="AC229" i="29"/>
  <c r="AC228" i="29"/>
  <c r="AC227" i="29"/>
  <c r="AC226" i="29"/>
  <c r="AC225" i="29"/>
  <c r="AC224" i="29"/>
  <c r="AC223" i="29"/>
  <c r="AC222" i="29"/>
  <c r="AC221" i="29"/>
  <c r="AC220" i="29"/>
  <c r="AC219" i="29"/>
  <c r="AC218" i="29"/>
  <c r="AC217" i="29"/>
  <c r="AC216" i="29"/>
  <c r="AC215" i="29"/>
  <c r="AC214" i="29"/>
  <c r="AC213" i="29"/>
  <c r="AC212" i="29"/>
  <c r="AC211" i="29"/>
  <c r="AC210" i="29"/>
  <c r="AC209" i="29"/>
  <c r="AC208" i="29"/>
  <c r="AC207" i="29"/>
  <c r="AC206" i="29"/>
  <c r="AC205" i="29"/>
  <c r="AC204" i="29"/>
  <c r="AC203" i="29"/>
  <c r="AC202" i="29"/>
  <c r="AC201" i="29"/>
  <c r="AC200" i="29"/>
  <c r="AC199" i="29"/>
  <c r="AC198" i="29"/>
  <c r="AC197" i="29"/>
  <c r="AC196" i="29"/>
  <c r="AC195" i="29"/>
  <c r="AC194" i="29"/>
  <c r="AC193" i="29"/>
  <c r="AC192" i="29"/>
  <c r="AC191" i="29"/>
  <c r="AC190" i="29"/>
  <c r="AC189" i="29"/>
  <c r="AC188" i="29"/>
  <c r="AC187" i="29"/>
  <c r="AC186" i="29"/>
  <c r="AC185" i="29"/>
  <c r="AC184" i="29"/>
  <c r="AC183" i="29"/>
  <c r="AC182" i="29"/>
  <c r="AC181" i="29"/>
  <c r="AC180" i="29"/>
  <c r="AC179" i="29"/>
  <c r="AC178" i="29"/>
  <c r="AC177" i="29"/>
  <c r="AC176" i="29"/>
  <c r="AC175" i="29"/>
  <c r="AC174" i="29"/>
  <c r="AC173" i="29"/>
  <c r="AC172" i="29"/>
  <c r="AC171" i="29"/>
  <c r="AC170" i="29"/>
  <c r="AC169" i="29"/>
  <c r="AC168" i="29"/>
  <c r="AC167" i="29"/>
  <c r="AC166" i="29"/>
  <c r="AC165" i="29"/>
  <c r="AC164" i="29"/>
  <c r="AC163" i="29"/>
  <c r="AC162" i="29"/>
  <c r="AC161" i="29"/>
  <c r="AC160" i="29"/>
  <c r="AC159" i="29"/>
  <c r="AC158" i="29"/>
  <c r="AC157" i="29"/>
  <c r="AC156" i="29"/>
  <c r="AC155" i="29"/>
  <c r="AC154" i="29"/>
  <c r="AC153" i="29"/>
  <c r="AC152" i="29"/>
  <c r="AC151" i="29"/>
  <c r="AC150" i="29"/>
  <c r="AC149" i="29"/>
  <c r="AC148" i="29"/>
  <c r="AC147" i="29"/>
  <c r="AC146" i="29"/>
  <c r="AC145" i="29"/>
  <c r="AC144" i="29"/>
  <c r="AC143" i="29"/>
  <c r="AC142" i="29"/>
  <c r="AC141" i="29"/>
  <c r="AC140" i="29"/>
  <c r="AC139" i="29"/>
  <c r="AC138" i="29"/>
  <c r="AC137" i="29"/>
  <c r="AC136" i="29"/>
  <c r="AC135" i="29"/>
  <c r="AC134" i="29"/>
  <c r="AC133" i="29"/>
  <c r="AC132" i="29"/>
  <c r="AC131" i="29"/>
  <c r="AC130" i="29"/>
  <c r="AC129" i="29"/>
  <c r="AC128" i="29"/>
  <c r="AC127" i="29"/>
  <c r="AC126" i="29"/>
  <c r="AC125" i="29"/>
  <c r="AC124" i="29"/>
  <c r="AC123" i="29"/>
  <c r="AC122" i="29"/>
  <c r="AC121" i="29"/>
  <c r="AC120" i="29"/>
  <c r="AC119" i="29"/>
  <c r="AC118" i="29"/>
  <c r="AC117" i="29"/>
  <c r="AC116" i="29"/>
  <c r="AC115" i="29"/>
  <c r="AC114" i="29"/>
  <c r="AC113" i="29"/>
  <c r="AC112" i="29"/>
  <c r="AC111" i="29"/>
  <c r="AC110" i="29"/>
  <c r="AC109" i="29"/>
  <c r="AC108" i="29"/>
  <c r="AC107" i="29"/>
  <c r="AC106" i="29"/>
  <c r="AC105" i="29"/>
  <c r="AC104" i="29"/>
  <c r="AC103" i="29"/>
  <c r="AC102" i="29"/>
  <c r="AC101" i="29"/>
  <c r="AC100" i="29"/>
  <c r="AC99" i="29"/>
  <c r="AC98" i="29"/>
  <c r="AC97" i="29"/>
  <c r="AC96" i="29"/>
  <c r="AC95" i="29"/>
  <c r="AC94" i="29"/>
  <c r="AC93" i="29"/>
  <c r="AC92" i="29"/>
  <c r="AC91" i="29"/>
  <c r="AC90" i="29"/>
  <c r="AC89" i="29"/>
  <c r="AC88" i="29"/>
  <c r="AC87" i="29"/>
  <c r="AC86" i="29"/>
  <c r="AC85" i="29"/>
  <c r="AC84" i="29"/>
  <c r="AC83" i="29"/>
  <c r="AC82" i="29"/>
  <c r="AC81" i="29"/>
  <c r="AC80" i="29"/>
  <c r="AC79" i="29"/>
  <c r="AC78" i="29"/>
  <c r="AC77" i="29"/>
  <c r="AC76" i="29"/>
  <c r="AC75" i="29"/>
  <c r="AC74" i="29"/>
  <c r="AC73" i="29"/>
  <c r="AC72" i="29"/>
  <c r="AC71" i="29"/>
  <c r="AC70" i="29"/>
  <c r="AC69" i="29"/>
  <c r="AC68" i="29"/>
  <c r="AC67" i="29"/>
  <c r="AC66" i="29"/>
  <c r="AC65" i="29"/>
  <c r="AC64" i="29"/>
  <c r="AC63" i="29"/>
  <c r="AC62" i="29"/>
  <c r="AC61" i="29"/>
  <c r="AC60" i="29"/>
  <c r="AC59" i="29"/>
  <c r="AC58" i="29"/>
  <c r="AC57" i="29"/>
  <c r="AC56" i="29"/>
  <c r="AC55" i="29"/>
  <c r="AC54" i="29"/>
  <c r="AC53" i="29"/>
  <c r="AC52" i="29"/>
  <c r="AC51" i="29"/>
  <c r="AC50" i="29"/>
  <c r="AC49" i="29"/>
  <c r="AC48" i="29"/>
  <c r="AC47" i="29"/>
  <c r="AC46" i="29"/>
  <c r="AC45" i="29"/>
  <c r="AC44" i="29"/>
  <c r="AC43" i="29"/>
  <c r="AC42" i="29"/>
  <c r="AC41" i="29"/>
  <c r="AC40" i="29"/>
  <c r="AC39" i="29"/>
  <c r="AC38" i="29"/>
  <c r="AC37" i="29"/>
  <c r="AC36" i="29"/>
  <c r="AC35" i="29"/>
  <c r="AC34" i="29"/>
  <c r="AC33" i="29"/>
  <c r="AC32" i="29"/>
  <c r="AC31" i="29"/>
  <c r="AC30" i="29"/>
  <c r="AC29" i="29"/>
  <c r="AC28" i="29"/>
  <c r="AC27" i="29"/>
  <c r="AC26" i="29"/>
  <c r="AC25" i="29"/>
  <c r="AC24" i="29"/>
  <c r="AC23" i="29"/>
  <c r="AC22" i="29"/>
  <c r="AC21" i="29"/>
  <c r="AC20" i="29"/>
  <c r="AC19" i="29"/>
  <c r="AC18" i="29"/>
  <c r="AC17" i="29"/>
  <c r="AC16" i="29"/>
  <c r="AC15" i="29"/>
  <c r="AC14" i="29"/>
  <c r="AC13" i="29"/>
  <c r="AC12" i="29"/>
  <c r="AC11" i="29"/>
  <c r="AC10" i="29"/>
  <c r="AC9" i="29"/>
  <c r="AC8" i="29"/>
  <c r="AC7" i="29"/>
  <c r="AC6" i="29"/>
  <c r="AC5" i="29"/>
  <c r="AC4" i="29"/>
  <c r="AC3" i="29"/>
  <c r="AC2" i="29"/>
  <c r="AD321" i="29"/>
  <c r="AD320" i="29"/>
  <c r="AD319" i="29"/>
  <c r="AD318" i="29"/>
  <c r="AD317" i="29"/>
  <c r="AD316" i="29"/>
  <c r="AD315" i="29"/>
  <c r="AD314" i="29"/>
  <c r="AD313" i="29"/>
  <c r="AD312" i="29"/>
  <c r="AD311" i="29"/>
  <c r="AD310" i="29"/>
  <c r="AD309" i="29"/>
  <c r="AD308" i="29"/>
  <c r="AD307" i="29"/>
  <c r="AD306" i="29"/>
  <c r="AD305" i="29"/>
  <c r="AD304" i="29"/>
  <c r="AD303" i="29"/>
  <c r="AD302" i="29"/>
  <c r="AD301" i="29"/>
  <c r="AD300" i="29"/>
  <c r="AD299" i="29"/>
  <c r="AD298" i="29"/>
  <c r="AD297" i="29"/>
  <c r="AD296" i="29"/>
  <c r="AD295" i="29"/>
  <c r="AD294" i="29"/>
  <c r="AD293" i="29"/>
  <c r="AD292" i="29"/>
  <c r="AD291" i="29"/>
  <c r="AD290" i="29"/>
  <c r="AD289" i="29"/>
  <c r="AD288" i="29"/>
  <c r="AD287" i="29"/>
  <c r="AD286" i="29"/>
  <c r="AD285" i="29"/>
  <c r="AD284" i="29"/>
  <c r="AD283" i="29"/>
  <c r="AD282" i="29"/>
  <c r="AD281" i="29"/>
  <c r="AD280" i="29"/>
  <c r="AD279" i="29"/>
  <c r="AD278" i="29"/>
  <c r="AD277" i="29"/>
  <c r="AD276" i="29"/>
  <c r="AD275" i="29"/>
  <c r="AD274" i="29"/>
  <c r="AD273" i="29"/>
  <c r="AD272" i="29"/>
  <c r="AD271" i="29"/>
  <c r="AD270" i="29"/>
  <c r="AD269" i="29"/>
  <c r="AD268" i="29"/>
  <c r="AD267" i="29"/>
  <c r="AD266" i="29"/>
  <c r="AD265" i="29"/>
  <c r="AD264" i="29"/>
  <c r="AD263" i="29"/>
  <c r="AD262" i="29"/>
  <c r="AD261" i="29"/>
  <c r="AD260" i="29"/>
  <c r="AD259" i="29"/>
  <c r="AD258" i="29"/>
  <c r="AD257" i="29"/>
  <c r="AD256" i="29"/>
  <c r="AD255" i="29"/>
  <c r="AD254" i="29"/>
  <c r="AD253" i="29"/>
  <c r="AD252" i="29"/>
  <c r="AD251" i="29"/>
  <c r="AD250" i="29"/>
  <c r="AD249" i="29"/>
  <c r="AD248" i="29"/>
  <c r="AD247" i="29"/>
  <c r="AD246" i="29"/>
  <c r="AD245" i="29"/>
  <c r="AD244" i="29"/>
  <c r="AD243" i="29"/>
  <c r="AD242" i="29"/>
  <c r="AD241" i="29"/>
  <c r="AD240" i="29"/>
  <c r="AD239" i="29"/>
  <c r="AD238" i="29"/>
  <c r="AD237" i="29"/>
  <c r="AD236" i="29"/>
  <c r="AD235" i="29"/>
  <c r="AD234" i="29"/>
  <c r="AD233" i="29"/>
  <c r="AD232" i="29"/>
  <c r="AD231" i="29"/>
  <c r="AD230" i="29"/>
  <c r="AD229" i="29"/>
  <c r="AD228" i="29"/>
  <c r="AD227" i="29"/>
  <c r="AD226" i="29"/>
  <c r="AD225" i="29"/>
  <c r="AD224" i="29"/>
  <c r="AD223" i="29"/>
  <c r="AD222" i="29"/>
  <c r="AD221" i="29"/>
  <c r="AD220" i="29"/>
  <c r="AD219" i="29"/>
  <c r="AD218" i="29"/>
  <c r="AD217" i="29"/>
  <c r="AD216" i="29"/>
  <c r="AD215" i="29"/>
  <c r="AD214" i="29"/>
  <c r="AD213" i="29"/>
  <c r="AD212" i="29"/>
  <c r="AD211" i="29"/>
  <c r="AD210" i="29"/>
  <c r="AD209" i="29"/>
  <c r="AD208" i="29"/>
  <c r="AD207" i="29"/>
  <c r="AD206" i="29"/>
  <c r="AD205" i="29"/>
  <c r="AD204" i="29"/>
  <c r="AD203" i="29"/>
  <c r="AD202" i="29"/>
  <c r="AD201" i="29"/>
  <c r="AD200" i="29"/>
  <c r="AD199" i="29"/>
  <c r="AD198" i="29"/>
  <c r="AD197" i="29"/>
  <c r="AD196" i="29"/>
  <c r="AD195" i="29"/>
  <c r="AD194" i="29"/>
  <c r="AD193" i="29"/>
  <c r="AD192" i="29"/>
  <c r="AD191" i="29"/>
  <c r="AD190" i="29"/>
  <c r="AD189" i="29"/>
  <c r="AD188" i="29"/>
  <c r="AD187" i="29"/>
  <c r="AD186" i="29"/>
  <c r="AD185" i="29"/>
  <c r="AD184" i="29"/>
  <c r="AD183" i="29"/>
  <c r="AD182" i="29"/>
  <c r="AD181" i="29"/>
  <c r="AD180" i="29"/>
  <c r="AD179" i="29"/>
  <c r="AD178" i="29"/>
  <c r="AD177" i="29"/>
  <c r="AD176" i="29"/>
  <c r="AD175" i="29"/>
  <c r="AD174" i="29"/>
  <c r="AD173" i="29"/>
  <c r="AD172" i="29"/>
  <c r="AD171" i="29"/>
  <c r="AD170" i="29"/>
  <c r="AD169" i="29"/>
  <c r="AD168" i="29"/>
  <c r="AD167" i="29"/>
  <c r="AD166" i="29"/>
  <c r="AD165" i="29"/>
  <c r="AD164" i="29"/>
  <c r="AD163" i="29"/>
  <c r="AD162" i="29"/>
  <c r="AD161" i="29"/>
  <c r="AD160" i="29"/>
  <c r="AD159" i="29"/>
  <c r="AD158" i="29"/>
  <c r="AD157" i="29"/>
  <c r="AD156" i="29"/>
  <c r="AD155" i="29"/>
  <c r="AD154" i="29"/>
  <c r="AD153" i="29"/>
  <c r="AD152" i="29"/>
  <c r="AD151" i="29"/>
  <c r="AD150" i="29"/>
  <c r="AD149" i="29"/>
  <c r="AD148" i="29"/>
  <c r="AD147" i="29"/>
  <c r="AD146" i="29"/>
  <c r="AD145" i="29"/>
  <c r="AD144" i="29"/>
  <c r="AD143" i="29"/>
  <c r="AD142" i="29"/>
  <c r="AD141" i="29"/>
  <c r="AD140" i="29"/>
  <c r="AD139" i="29"/>
  <c r="AD138" i="29"/>
  <c r="AD137" i="29"/>
  <c r="AD136" i="29"/>
  <c r="AD135" i="29"/>
  <c r="AD134" i="29"/>
  <c r="AD133" i="29"/>
  <c r="AD132" i="29"/>
  <c r="AD131" i="29"/>
  <c r="AD130" i="29"/>
  <c r="AD129" i="29"/>
  <c r="AD128" i="29"/>
  <c r="AD127" i="29"/>
  <c r="AD126" i="29"/>
  <c r="AD125" i="29"/>
  <c r="AD124" i="29"/>
  <c r="AD123" i="29"/>
  <c r="AD122" i="29"/>
  <c r="AD121" i="29"/>
  <c r="AD120" i="29"/>
  <c r="AD119" i="29"/>
  <c r="AD118" i="29"/>
  <c r="AD117" i="29"/>
  <c r="AD116" i="29"/>
  <c r="AD115" i="29"/>
  <c r="AD114" i="29"/>
  <c r="AD113" i="29"/>
  <c r="AD112" i="29"/>
  <c r="AD111" i="29"/>
  <c r="AD110" i="29"/>
  <c r="AD109" i="29"/>
  <c r="AD108" i="29"/>
  <c r="AD107" i="29"/>
  <c r="AD106" i="29"/>
  <c r="AD105" i="29"/>
  <c r="AD104" i="29"/>
  <c r="AD103" i="29"/>
  <c r="AD102" i="29"/>
  <c r="AD101" i="29"/>
  <c r="AD100" i="29"/>
  <c r="AD99" i="29"/>
  <c r="AD98" i="29"/>
  <c r="AD97" i="29"/>
  <c r="AD96" i="29"/>
  <c r="AD95" i="29"/>
  <c r="AD94" i="29"/>
  <c r="AD93" i="29"/>
  <c r="AD92" i="29"/>
  <c r="AD91" i="29"/>
  <c r="AD90" i="29"/>
  <c r="AD89" i="29"/>
  <c r="AD88" i="29"/>
  <c r="AD87" i="29"/>
  <c r="AD86" i="29"/>
  <c r="AD85" i="29"/>
  <c r="AD84" i="29"/>
  <c r="AD83" i="29"/>
  <c r="AD82" i="29"/>
  <c r="AD81" i="29"/>
  <c r="AD80" i="29"/>
  <c r="AD79" i="29"/>
  <c r="AD78" i="29"/>
  <c r="AD77" i="29"/>
  <c r="AD76" i="29"/>
  <c r="AD75" i="29"/>
  <c r="AD74" i="29"/>
  <c r="AD73" i="29"/>
  <c r="AD72" i="29"/>
  <c r="AD71" i="29"/>
  <c r="AD70" i="29"/>
  <c r="AD69" i="29"/>
  <c r="AD68" i="29"/>
  <c r="AD67" i="29"/>
  <c r="AD66" i="29"/>
  <c r="AD65" i="29"/>
  <c r="AD64" i="29"/>
  <c r="AD63" i="29"/>
  <c r="AD62" i="29"/>
  <c r="AD61" i="29"/>
  <c r="AD60" i="29"/>
  <c r="AD59" i="29"/>
  <c r="AD58" i="29"/>
  <c r="AD57" i="29"/>
  <c r="AD56" i="29"/>
  <c r="AD55" i="29"/>
  <c r="AD54" i="29"/>
  <c r="AD53" i="29"/>
  <c r="AD52" i="29"/>
  <c r="AD51" i="29"/>
  <c r="AD50" i="29"/>
  <c r="AD49" i="29"/>
  <c r="AD48" i="29"/>
  <c r="AD47" i="29"/>
  <c r="AD46" i="29"/>
  <c r="AD45" i="29"/>
  <c r="AD44" i="29"/>
  <c r="AD43" i="29"/>
  <c r="AD42" i="29"/>
  <c r="AD41" i="29"/>
  <c r="AD40" i="29"/>
  <c r="AD39" i="29"/>
  <c r="AD38" i="29"/>
  <c r="AD37" i="29"/>
  <c r="AD36" i="29"/>
  <c r="AD35" i="29"/>
  <c r="AD34" i="29"/>
  <c r="AD33" i="29"/>
  <c r="AD32" i="29"/>
  <c r="AD31" i="29"/>
  <c r="AD30" i="29"/>
  <c r="AD29" i="29"/>
  <c r="AD28" i="29"/>
  <c r="AD27" i="29"/>
  <c r="AD26" i="29"/>
  <c r="AD25" i="29"/>
  <c r="AD24" i="29"/>
  <c r="AD23" i="29"/>
  <c r="AD22" i="29"/>
  <c r="AD21" i="29"/>
  <c r="AD20" i="29"/>
  <c r="AD19" i="29"/>
  <c r="AD18" i="29"/>
  <c r="AD17" i="29"/>
  <c r="AD16" i="29"/>
  <c r="AD15" i="29"/>
  <c r="AD14" i="29"/>
  <c r="AD13" i="29"/>
  <c r="AD12" i="29"/>
  <c r="AD11" i="29"/>
  <c r="AD10" i="29"/>
  <c r="AD9" i="29"/>
  <c r="AD8" i="29"/>
  <c r="AD7" i="29"/>
  <c r="AD6" i="29"/>
  <c r="AD5" i="29"/>
  <c r="AD4" i="29"/>
  <c r="AD3" i="29"/>
  <c r="AD2" i="29"/>
  <c r="AE321" i="29"/>
  <c r="AE320" i="29"/>
  <c r="AE319" i="29"/>
  <c r="AE318" i="29"/>
  <c r="AE317" i="29"/>
  <c r="AE316" i="29"/>
  <c r="AE315" i="29"/>
  <c r="AE314" i="29"/>
  <c r="AE313" i="29"/>
  <c r="AE312" i="29"/>
  <c r="AE311" i="29"/>
  <c r="AE310" i="29"/>
  <c r="AE309" i="29"/>
  <c r="AE308" i="29"/>
  <c r="AE307" i="29"/>
  <c r="AE306" i="29"/>
  <c r="AE305" i="29"/>
  <c r="AE304" i="29"/>
  <c r="AE303" i="29"/>
  <c r="AE302" i="29"/>
  <c r="AE301" i="29"/>
  <c r="AE300" i="29"/>
  <c r="AE299" i="29"/>
  <c r="AE298" i="29"/>
  <c r="AE297" i="29"/>
  <c r="AE296" i="29"/>
  <c r="AE295" i="29"/>
  <c r="AE294" i="29"/>
  <c r="AE293" i="29"/>
  <c r="AE292" i="29"/>
  <c r="AE291" i="29"/>
  <c r="AE290" i="29"/>
  <c r="AE289" i="29"/>
  <c r="AE288" i="29"/>
  <c r="AE287" i="29"/>
  <c r="AE286" i="29"/>
  <c r="AE285" i="29"/>
  <c r="AE284" i="29"/>
  <c r="AE283" i="29"/>
  <c r="AE282" i="29"/>
  <c r="AE281" i="29"/>
  <c r="AE280" i="29"/>
  <c r="AE279" i="29"/>
  <c r="AE278" i="29"/>
  <c r="AE277" i="29"/>
  <c r="AE276" i="29"/>
  <c r="AE275" i="29"/>
  <c r="AE274" i="29"/>
  <c r="AE273" i="29"/>
  <c r="AE272" i="29"/>
  <c r="AE271" i="29"/>
  <c r="AE270" i="29"/>
  <c r="AE269" i="29"/>
  <c r="AE268" i="29"/>
  <c r="AE267" i="29"/>
  <c r="AE266" i="29"/>
  <c r="AE265" i="29"/>
  <c r="AE264" i="29"/>
  <c r="AE263" i="29"/>
  <c r="AE262" i="29"/>
  <c r="AE261" i="29"/>
  <c r="AE260" i="29"/>
  <c r="AE259" i="29"/>
  <c r="AE258" i="29"/>
  <c r="AE257" i="29"/>
  <c r="AE256" i="29"/>
  <c r="AE255" i="29"/>
  <c r="AE254" i="29"/>
  <c r="AE253" i="29"/>
  <c r="AE252" i="29"/>
  <c r="AE251" i="29"/>
  <c r="AE250" i="29"/>
  <c r="AE249" i="29"/>
  <c r="AE248" i="29"/>
  <c r="AE247" i="29"/>
  <c r="AE246" i="29"/>
  <c r="AE245" i="29"/>
  <c r="AE244" i="29"/>
  <c r="AE243" i="29"/>
  <c r="AE242" i="29"/>
  <c r="AE241" i="29"/>
  <c r="AE240" i="29"/>
  <c r="AE239" i="29"/>
  <c r="AE238" i="29"/>
  <c r="AE237" i="29"/>
  <c r="AE236" i="29"/>
  <c r="AE235" i="29"/>
  <c r="AE234" i="29"/>
  <c r="AE233" i="29"/>
  <c r="AE232" i="29"/>
  <c r="AE231" i="29"/>
  <c r="AE230" i="29"/>
  <c r="AE229" i="29"/>
  <c r="AE228" i="29"/>
  <c r="AE227" i="29"/>
  <c r="AE226" i="29"/>
  <c r="AE225" i="29"/>
  <c r="AE224" i="29"/>
  <c r="AE223" i="29"/>
  <c r="AE222" i="29"/>
  <c r="AE221" i="29"/>
  <c r="AE220" i="29"/>
  <c r="AE219" i="29"/>
  <c r="AE218" i="29"/>
  <c r="AE217" i="29"/>
  <c r="AE216" i="29"/>
  <c r="AE215" i="29"/>
  <c r="AE214" i="29"/>
  <c r="AE213" i="29"/>
  <c r="AE212" i="29"/>
  <c r="AE211" i="29"/>
  <c r="AE210" i="29"/>
  <c r="AE209" i="29"/>
  <c r="AE208" i="29"/>
  <c r="AE207" i="29"/>
  <c r="AE206" i="29"/>
  <c r="AE205" i="29"/>
  <c r="AE204" i="29"/>
  <c r="AE203" i="29"/>
  <c r="AE202" i="29"/>
  <c r="AE201" i="29"/>
  <c r="AE200" i="29"/>
  <c r="AE199" i="29"/>
  <c r="AE198" i="29"/>
  <c r="AE197" i="29"/>
  <c r="AE196" i="29"/>
  <c r="AE195" i="29"/>
  <c r="AE194" i="29"/>
  <c r="AE193" i="29"/>
  <c r="AE192" i="29"/>
  <c r="AE191" i="29"/>
  <c r="AE190" i="29"/>
  <c r="AE189" i="29"/>
  <c r="AE188" i="29"/>
  <c r="AE187" i="29"/>
  <c r="AE186" i="29"/>
  <c r="AE185" i="29"/>
  <c r="AE184" i="29"/>
  <c r="AE183" i="29"/>
  <c r="AE182" i="29"/>
  <c r="AE181" i="29"/>
  <c r="AE180" i="29"/>
  <c r="AE179" i="29"/>
  <c r="AE178" i="29"/>
  <c r="AE177" i="29"/>
  <c r="AE176" i="29"/>
  <c r="AE175" i="29"/>
  <c r="AE174" i="29"/>
  <c r="AE173" i="29"/>
  <c r="AE172" i="29"/>
  <c r="AE171" i="29"/>
  <c r="AE170" i="29"/>
  <c r="AE169" i="29"/>
  <c r="AE168" i="29"/>
  <c r="AE167" i="29"/>
  <c r="AE166" i="29"/>
  <c r="AE165" i="29"/>
  <c r="AE164" i="29"/>
  <c r="AE163" i="29"/>
  <c r="AE162" i="29"/>
  <c r="AE161" i="29"/>
  <c r="AE160" i="29"/>
  <c r="AE159" i="29"/>
  <c r="AE158" i="29"/>
  <c r="AE157" i="29"/>
  <c r="AE156" i="29"/>
  <c r="AE155" i="29"/>
  <c r="AE154" i="29"/>
  <c r="AE153" i="29"/>
  <c r="AE152" i="29"/>
  <c r="AE151" i="29"/>
  <c r="AE150" i="29"/>
  <c r="AE149" i="29"/>
  <c r="AE148" i="29"/>
  <c r="AE147" i="29"/>
  <c r="AE146" i="29"/>
  <c r="AE145" i="29"/>
  <c r="AE144" i="29"/>
  <c r="AE143" i="29"/>
  <c r="AE142" i="29"/>
  <c r="AE141" i="29"/>
  <c r="AE140" i="29"/>
  <c r="AE139" i="29"/>
  <c r="AE138" i="29"/>
  <c r="AE137" i="29"/>
  <c r="AE136" i="29"/>
  <c r="AE135" i="29"/>
  <c r="AE134" i="29"/>
  <c r="AE133" i="29"/>
  <c r="AE132" i="29"/>
  <c r="AE131" i="29"/>
  <c r="AE130" i="29"/>
  <c r="AE129" i="29"/>
  <c r="AE128" i="29"/>
  <c r="AE127" i="29"/>
  <c r="AE126" i="29"/>
  <c r="AE125" i="29"/>
  <c r="AE124" i="29"/>
  <c r="AE123" i="29"/>
  <c r="AE122" i="29"/>
  <c r="AE121" i="29"/>
  <c r="AE120" i="29"/>
  <c r="AE119" i="29"/>
  <c r="AE118" i="29"/>
  <c r="AE117" i="29"/>
  <c r="AE116" i="29"/>
  <c r="AE115" i="29"/>
  <c r="AE114" i="29"/>
  <c r="AE113" i="29"/>
  <c r="AE112" i="29"/>
  <c r="AE111" i="29"/>
  <c r="AE110" i="29"/>
  <c r="AE109" i="29"/>
  <c r="AE108" i="29"/>
  <c r="AE107" i="29"/>
  <c r="AE106" i="29"/>
  <c r="AE105" i="29"/>
  <c r="AE104" i="29"/>
  <c r="AE103" i="29"/>
  <c r="AE102" i="29"/>
  <c r="AE101" i="29"/>
  <c r="AE100" i="29"/>
  <c r="AE99" i="29"/>
  <c r="AE98" i="29"/>
  <c r="AE97" i="29"/>
  <c r="AE96" i="29"/>
  <c r="AE95" i="29"/>
  <c r="AE94" i="29"/>
  <c r="AE93" i="29"/>
  <c r="AE92" i="29"/>
  <c r="AE91" i="29"/>
  <c r="AE90" i="29"/>
  <c r="AE89" i="29"/>
  <c r="AE88" i="29"/>
  <c r="AE87" i="29"/>
  <c r="AE86" i="29"/>
  <c r="AE85" i="29"/>
  <c r="AE84" i="29"/>
  <c r="AE83" i="29"/>
  <c r="AE82" i="29"/>
  <c r="AE81" i="29"/>
  <c r="AE80" i="29"/>
  <c r="AE79" i="29"/>
  <c r="AE78" i="29"/>
  <c r="AE77" i="29"/>
  <c r="AE76" i="29"/>
  <c r="AE75" i="29"/>
  <c r="AE74" i="29"/>
  <c r="AE73" i="29"/>
  <c r="AE72" i="29"/>
  <c r="AE71" i="29"/>
  <c r="AE70" i="29"/>
  <c r="AE69" i="29"/>
  <c r="AE68" i="29"/>
  <c r="AE67" i="29"/>
  <c r="AE66" i="29"/>
  <c r="AE65" i="29"/>
  <c r="AE64" i="29"/>
  <c r="AE63" i="29"/>
  <c r="AE62" i="29"/>
  <c r="AE61" i="29"/>
  <c r="AE60" i="29"/>
  <c r="AE59" i="29"/>
  <c r="AE58" i="29"/>
  <c r="AE57" i="29"/>
  <c r="AE56" i="29"/>
  <c r="AE55" i="29"/>
  <c r="AE54" i="29"/>
  <c r="AE53" i="29"/>
  <c r="AE52" i="29"/>
  <c r="AE51" i="29"/>
  <c r="AE50" i="29"/>
  <c r="AE49" i="29"/>
  <c r="AE48" i="29"/>
  <c r="AE47" i="29"/>
  <c r="AE46" i="29"/>
  <c r="AE45" i="29"/>
  <c r="AE44" i="29"/>
  <c r="AE43" i="29"/>
  <c r="AE42" i="29"/>
  <c r="AE41" i="29"/>
  <c r="AE40" i="29"/>
  <c r="AE39" i="29"/>
  <c r="AE38" i="29"/>
  <c r="AE37" i="29"/>
  <c r="AE36" i="29"/>
  <c r="AE35" i="29"/>
  <c r="AE34" i="29"/>
  <c r="AE33" i="29"/>
  <c r="AE32" i="29"/>
  <c r="AE31" i="29"/>
  <c r="AE30" i="29"/>
  <c r="AE29" i="29"/>
  <c r="AE28" i="29"/>
  <c r="AE27" i="29"/>
  <c r="AE26" i="29"/>
  <c r="AE25" i="29"/>
  <c r="AE24" i="29"/>
  <c r="AE23" i="29"/>
  <c r="AE22" i="29"/>
  <c r="AE21" i="29"/>
  <c r="AE20" i="29"/>
  <c r="AE19" i="29"/>
  <c r="AE18" i="29"/>
  <c r="AE17" i="29"/>
  <c r="AE16" i="29"/>
  <c r="AE15" i="29"/>
  <c r="AE14" i="29"/>
  <c r="AE13" i="29"/>
  <c r="AE12" i="29"/>
  <c r="AE11" i="29"/>
  <c r="AE10" i="29"/>
  <c r="AE9" i="29"/>
  <c r="AE8" i="29"/>
  <c r="AE7" i="29"/>
  <c r="AE6" i="29"/>
  <c r="AE5" i="29"/>
  <c r="AE4" i="29"/>
  <c r="AE3" i="29"/>
  <c r="AE2" i="29"/>
  <c r="AF321" i="29"/>
  <c r="AF320" i="29"/>
  <c r="AF319" i="29"/>
  <c r="AF318" i="29"/>
  <c r="AF317" i="29"/>
  <c r="AF316" i="29"/>
  <c r="AF315" i="29"/>
  <c r="AF314" i="29"/>
  <c r="AF313" i="29"/>
  <c r="AF312" i="29"/>
  <c r="AF311" i="29"/>
  <c r="AF310" i="29"/>
  <c r="AF309" i="29"/>
  <c r="AF308" i="29"/>
  <c r="AF307" i="29"/>
  <c r="AF306" i="29"/>
  <c r="AF305" i="29"/>
  <c r="AF304" i="29"/>
  <c r="AF303" i="29"/>
  <c r="AF302" i="29"/>
  <c r="AF301" i="29"/>
  <c r="AF300" i="29"/>
  <c r="AF299" i="29"/>
  <c r="AF298" i="29"/>
  <c r="AF297" i="29"/>
  <c r="AF296" i="29"/>
  <c r="AF295" i="29"/>
  <c r="AF294" i="29"/>
  <c r="AF293" i="29"/>
  <c r="AF292" i="29"/>
  <c r="AF291" i="29"/>
  <c r="AF290" i="29"/>
  <c r="AF289" i="29"/>
  <c r="AF288" i="29"/>
  <c r="AF287" i="29"/>
  <c r="AF286" i="29"/>
  <c r="AF285" i="29"/>
  <c r="AF284" i="29"/>
  <c r="AF283" i="29"/>
  <c r="AF282" i="29"/>
  <c r="AF281" i="29"/>
  <c r="AF280" i="29"/>
  <c r="AF279" i="29"/>
  <c r="AF278" i="29"/>
  <c r="AF277" i="29"/>
  <c r="AF276" i="29"/>
  <c r="AF275" i="29"/>
  <c r="AF274" i="29"/>
  <c r="AF273" i="29"/>
  <c r="AF272" i="29"/>
  <c r="AF271" i="29"/>
  <c r="AF270" i="29"/>
  <c r="AF269" i="29"/>
  <c r="AF268" i="29"/>
  <c r="AF267" i="29"/>
  <c r="AF266" i="29"/>
  <c r="AF265" i="29"/>
  <c r="AF264" i="29"/>
  <c r="AF263" i="29"/>
  <c r="AF262" i="29"/>
  <c r="AF261" i="29"/>
  <c r="AF260" i="29"/>
  <c r="AF259" i="29"/>
  <c r="AF258" i="29"/>
  <c r="AF257" i="29"/>
  <c r="AF256" i="29"/>
  <c r="AF255" i="29"/>
  <c r="AF254" i="29"/>
  <c r="AF253" i="29"/>
  <c r="AF252" i="29"/>
  <c r="AF251" i="29"/>
  <c r="AF250" i="29"/>
  <c r="AF249" i="29"/>
  <c r="AF248" i="29"/>
  <c r="AF247" i="29"/>
  <c r="AF246" i="29"/>
  <c r="AF245" i="29"/>
  <c r="AF244" i="29"/>
  <c r="AF243" i="29"/>
  <c r="AF242" i="29"/>
  <c r="AF241" i="29"/>
  <c r="AF240" i="29"/>
  <c r="AF239" i="29"/>
  <c r="AF238" i="29"/>
  <c r="AF237" i="29"/>
  <c r="AF236" i="29"/>
  <c r="AF235" i="29"/>
  <c r="AF234" i="29"/>
  <c r="AF233" i="29"/>
  <c r="AF232" i="29"/>
  <c r="AF231" i="29"/>
  <c r="AF230" i="29"/>
  <c r="AF229" i="29"/>
  <c r="AF228" i="29"/>
  <c r="AF227" i="29"/>
  <c r="AF226" i="29"/>
  <c r="AF225" i="29"/>
  <c r="AF224" i="29"/>
  <c r="AF223" i="29"/>
  <c r="AF222" i="29"/>
  <c r="AF221" i="29"/>
  <c r="AF220" i="29"/>
  <c r="AF219" i="29"/>
  <c r="AF218" i="29"/>
  <c r="AF217" i="29"/>
  <c r="AF216" i="29"/>
  <c r="AF215" i="29"/>
  <c r="AF214" i="29"/>
  <c r="AF213" i="29"/>
  <c r="AF212" i="29"/>
  <c r="AF211" i="29"/>
  <c r="AF210" i="29"/>
  <c r="AF209" i="29"/>
  <c r="AF208" i="29"/>
  <c r="AF207" i="29"/>
  <c r="AF206" i="29"/>
  <c r="AF205" i="29"/>
  <c r="AF204" i="29"/>
  <c r="AF203" i="29"/>
  <c r="AF202" i="29"/>
  <c r="AF201" i="29"/>
  <c r="AF200" i="29"/>
  <c r="AF199" i="29"/>
  <c r="AF198" i="29"/>
  <c r="AF197" i="29"/>
  <c r="AF196" i="29"/>
  <c r="AF195" i="29"/>
  <c r="AF194" i="29"/>
  <c r="AF193" i="29"/>
  <c r="AF192" i="29"/>
  <c r="AF191" i="29"/>
  <c r="AF190" i="29"/>
  <c r="AF189" i="29"/>
  <c r="AF188" i="29"/>
  <c r="AF187" i="29"/>
  <c r="AF186" i="29"/>
  <c r="AF185" i="29"/>
  <c r="AF184" i="29"/>
  <c r="AF183" i="29"/>
  <c r="AF182" i="29"/>
  <c r="AF181" i="29"/>
  <c r="AF180" i="29"/>
  <c r="AF179" i="29"/>
  <c r="AF178" i="29"/>
  <c r="AF177" i="29"/>
  <c r="AF176" i="29"/>
  <c r="AF175" i="29"/>
  <c r="AF174" i="29"/>
  <c r="AF173" i="29"/>
  <c r="AF172" i="29"/>
  <c r="AF171" i="29"/>
  <c r="AF170" i="29"/>
  <c r="AF169" i="29"/>
  <c r="AF168" i="29"/>
  <c r="AF167" i="29"/>
  <c r="AF166" i="29"/>
  <c r="AF165" i="29"/>
  <c r="AF164" i="29"/>
  <c r="AF163" i="29"/>
  <c r="AF162" i="29"/>
  <c r="AF161" i="29"/>
  <c r="AF160" i="29"/>
  <c r="AF159" i="29"/>
  <c r="AF158" i="29"/>
  <c r="AF157" i="29"/>
  <c r="AF156" i="29"/>
  <c r="AF155" i="29"/>
  <c r="AF154" i="29"/>
  <c r="AF153" i="29"/>
  <c r="AF152" i="29"/>
  <c r="AF151" i="29"/>
  <c r="AF150" i="29"/>
  <c r="AF149" i="29"/>
  <c r="AF148" i="29"/>
  <c r="AF147" i="29"/>
  <c r="AF146" i="29"/>
  <c r="AF145" i="29"/>
  <c r="AF144" i="29"/>
  <c r="AF143" i="29"/>
  <c r="AF142" i="29"/>
  <c r="AF141" i="29"/>
  <c r="AF140" i="29"/>
  <c r="AF139" i="29"/>
  <c r="AF138" i="29"/>
  <c r="AF137" i="29"/>
  <c r="AF136" i="29"/>
  <c r="AF135" i="29"/>
  <c r="AF134" i="29"/>
  <c r="AF133" i="29"/>
  <c r="AF132" i="29"/>
  <c r="AF131" i="29"/>
  <c r="AF130" i="29"/>
  <c r="AF129" i="29"/>
  <c r="AF128" i="29"/>
  <c r="AF127" i="29"/>
  <c r="AF126" i="29"/>
  <c r="AF125" i="29"/>
  <c r="AF124" i="29"/>
  <c r="AF123" i="29"/>
  <c r="AF122" i="29"/>
  <c r="AF121" i="29"/>
  <c r="AF120" i="29"/>
  <c r="AF119" i="29"/>
  <c r="AF118" i="29"/>
  <c r="AF117" i="29"/>
  <c r="AF116" i="29"/>
  <c r="AF115" i="29"/>
  <c r="AF114" i="29"/>
  <c r="AF113" i="29"/>
  <c r="AF112" i="29"/>
  <c r="AF111" i="29"/>
  <c r="AF110" i="29"/>
  <c r="AF109" i="29"/>
  <c r="AF108" i="29"/>
  <c r="AF107" i="29"/>
  <c r="AF106" i="29"/>
  <c r="AF105" i="29"/>
  <c r="AF104" i="29"/>
  <c r="AF103" i="29"/>
  <c r="AF102" i="29"/>
  <c r="AF101" i="29"/>
  <c r="AF100" i="29"/>
  <c r="AF99" i="29"/>
  <c r="AF98" i="29"/>
  <c r="AF97" i="29"/>
  <c r="AF96" i="29"/>
  <c r="AF95" i="29"/>
  <c r="AF94" i="29"/>
  <c r="AF93" i="29"/>
  <c r="AF92" i="29"/>
  <c r="AF91" i="29"/>
  <c r="AF90" i="29"/>
  <c r="AF89" i="29"/>
  <c r="AF88" i="29"/>
  <c r="AF87" i="29"/>
  <c r="AF86" i="29"/>
  <c r="AF85" i="29"/>
  <c r="AF84" i="29"/>
  <c r="AF83" i="29"/>
  <c r="AF82" i="29"/>
  <c r="AF81" i="29"/>
  <c r="AF80" i="29"/>
  <c r="AF79" i="29"/>
  <c r="AF78" i="29"/>
  <c r="AF77" i="29"/>
  <c r="AF76" i="29"/>
  <c r="AF75" i="29"/>
  <c r="AF74" i="29"/>
  <c r="AF73" i="29"/>
  <c r="AF72" i="29"/>
  <c r="AF71" i="29"/>
  <c r="AF70" i="29"/>
  <c r="AF69" i="29"/>
  <c r="AF68" i="29"/>
  <c r="AF67" i="29"/>
  <c r="AF66" i="29"/>
  <c r="AF65" i="29"/>
  <c r="AF64" i="29"/>
  <c r="AF63" i="29"/>
  <c r="AF62" i="29"/>
  <c r="AF61" i="29"/>
  <c r="AF60" i="29"/>
  <c r="AF59" i="29"/>
  <c r="AF58" i="29"/>
  <c r="AF57" i="29"/>
  <c r="AF56" i="29"/>
  <c r="AF55" i="29"/>
  <c r="AF54" i="29"/>
  <c r="AF53" i="29"/>
  <c r="AF52" i="29"/>
  <c r="AF51" i="29"/>
  <c r="AF50" i="29"/>
  <c r="AF49" i="29"/>
  <c r="AF48" i="29"/>
  <c r="AF47" i="29"/>
  <c r="AF46" i="29"/>
  <c r="AF45" i="29"/>
  <c r="AF44" i="29"/>
  <c r="AF43" i="29"/>
  <c r="AF42" i="29"/>
  <c r="AF41" i="29"/>
  <c r="AF40" i="29"/>
  <c r="AF39" i="29"/>
  <c r="AF38" i="29"/>
  <c r="AF37" i="29"/>
  <c r="AF36" i="29"/>
  <c r="AF35" i="29"/>
  <c r="AF34" i="29"/>
  <c r="AF33" i="29"/>
  <c r="AF32" i="29"/>
  <c r="AF31" i="29"/>
  <c r="AF30" i="29"/>
  <c r="AF29" i="29"/>
  <c r="AF28" i="29"/>
  <c r="AF27" i="29"/>
  <c r="AF26" i="29"/>
  <c r="AF25" i="29"/>
  <c r="AF24" i="29"/>
  <c r="AF23" i="29"/>
  <c r="AF22" i="29"/>
  <c r="AF21" i="29"/>
  <c r="AF20" i="29"/>
  <c r="AF19" i="29"/>
  <c r="AF18" i="29"/>
  <c r="AF17" i="29"/>
  <c r="AF16" i="29"/>
  <c r="AF15" i="29"/>
  <c r="AF14" i="29"/>
  <c r="AF13" i="29"/>
  <c r="AF12" i="29"/>
  <c r="AF11" i="29"/>
  <c r="AF10" i="29"/>
  <c r="AF9" i="29"/>
  <c r="AF8" i="29"/>
  <c r="AF7" i="29"/>
  <c r="AF6" i="29"/>
  <c r="AF5" i="29"/>
  <c r="AF4" i="29"/>
  <c r="AF3" i="29"/>
  <c r="AF2" i="29"/>
  <c r="AG321" i="29"/>
  <c r="AG320" i="29"/>
  <c r="AG319" i="29"/>
  <c r="AG318" i="29"/>
  <c r="AG317" i="29"/>
  <c r="AG316" i="29"/>
  <c r="AG315" i="29"/>
  <c r="AG314" i="29"/>
  <c r="AG313" i="29"/>
  <c r="AG312" i="29"/>
  <c r="AG311" i="29"/>
  <c r="AG310" i="29"/>
  <c r="AG309" i="29"/>
  <c r="AG308" i="29"/>
  <c r="AG307" i="29"/>
  <c r="AG306" i="29"/>
  <c r="AG305" i="29"/>
  <c r="AG304" i="29"/>
  <c r="AG303" i="29"/>
  <c r="AG302" i="29"/>
  <c r="AG301" i="29"/>
  <c r="AG300" i="29"/>
  <c r="AG299" i="29"/>
  <c r="AG298" i="29"/>
  <c r="AG297" i="29"/>
  <c r="AG296" i="29"/>
  <c r="AG295" i="29"/>
  <c r="AG294" i="29"/>
  <c r="AG293" i="29"/>
  <c r="AG292" i="29"/>
  <c r="AG291" i="29"/>
  <c r="AG290" i="29"/>
  <c r="AG289" i="29"/>
  <c r="AG288" i="29"/>
  <c r="AG287" i="29"/>
  <c r="AG286" i="29"/>
  <c r="AG285" i="29"/>
  <c r="AG284" i="29"/>
  <c r="AG283" i="29"/>
  <c r="AG282" i="29"/>
  <c r="AG281" i="29"/>
  <c r="AG280" i="29"/>
  <c r="AG279" i="29"/>
  <c r="AG278" i="29"/>
  <c r="AG277" i="29"/>
  <c r="AG276" i="29"/>
  <c r="AG275" i="29"/>
  <c r="AG274" i="29"/>
  <c r="AG273" i="29"/>
  <c r="AG272" i="29"/>
  <c r="AG271" i="29"/>
  <c r="AG270" i="29"/>
  <c r="AG269" i="29"/>
  <c r="AG268" i="29"/>
  <c r="AG267" i="29"/>
  <c r="AG266" i="29"/>
  <c r="AG265" i="29"/>
  <c r="AG264" i="29"/>
  <c r="AG263" i="29"/>
  <c r="AG262" i="29"/>
  <c r="AG261" i="29"/>
  <c r="AG260" i="29"/>
  <c r="AG259" i="29"/>
  <c r="AG258" i="29"/>
  <c r="AG257" i="29"/>
  <c r="AG256" i="29"/>
  <c r="AG255" i="29"/>
  <c r="AG254" i="29"/>
  <c r="AG253" i="29"/>
  <c r="AG252" i="29"/>
  <c r="AG251" i="29"/>
  <c r="AG250" i="29"/>
  <c r="AG249" i="29"/>
  <c r="AG248" i="29"/>
  <c r="AG247" i="29"/>
  <c r="AG246" i="29"/>
  <c r="AG245" i="29"/>
  <c r="AG244" i="29"/>
  <c r="AG243" i="29"/>
  <c r="AG242" i="29"/>
  <c r="AG241" i="29"/>
  <c r="AG240" i="29"/>
  <c r="AG239" i="29"/>
  <c r="AG238" i="29"/>
  <c r="AG237" i="29"/>
  <c r="AG236" i="29"/>
  <c r="AG235" i="29"/>
  <c r="AG234" i="29"/>
  <c r="AG233" i="29"/>
  <c r="AG232" i="29"/>
  <c r="AG231" i="29"/>
  <c r="AG230" i="29"/>
  <c r="AG229" i="29"/>
  <c r="AG228" i="29"/>
  <c r="AG227" i="29"/>
  <c r="AG226" i="29"/>
  <c r="AG225" i="29"/>
  <c r="AG224" i="29"/>
  <c r="AG223" i="29"/>
  <c r="AG222" i="29"/>
  <c r="AG221" i="29"/>
  <c r="AG220" i="29"/>
  <c r="AG219" i="29"/>
  <c r="AG218" i="29"/>
  <c r="AG217" i="29"/>
  <c r="AG216" i="29"/>
  <c r="AG215" i="29"/>
  <c r="AG214" i="29"/>
  <c r="AG213" i="29"/>
  <c r="AG212" i="29"/>
  <c r="AG211" i="29"/>
  <c r="AG210" i="29"/>
  <c r="AG209" i="29"/>
  <c r="AG208" i="29"/>
  <c r="AG207" i="29"/>
  <c r="AG206" i="29"/>
  <c r="AG205" i="29"/>
  <c r="AG204" i="29"/>
  <c r="AG203" i="29"/>
  <c r="AG202" i="29"/>
  <c r="AG201" i="29"/>
  <c r="AG200" i="29"/>
  <c r="AG199" i="29"/>
  <c r="AG198" i="29"/>
  <c r="AG197" i="29"/>
  <c r="AG196" i="29"/>
  <c r="AG195" i="29"/>
  <c r="AG194" i="29"/>
  <c r="AG193" i="29"/>
  <c r="AG192" i="29"/>
  <c r="AG191" i="29"/>
  <c r="AG190" i="29"/>
  <c r="AG189" i="29"/>
  <c r="AG188" i="29"/>
  <c r="AG187" i="29"/>
  <c r="AG186" i="29"/>
  <c r="AG185" i="29"/>
  <c r="AG184" i="29"/>
  <c r="AG183" i="29"/>
  <c r="AG182" i="29"/>
  <c r="AG181" i="29"/>
  <c r="AG180" i="29"/>
  <c r="AG179" i="29"/>
  <c r="AG178" i="29"/>
  <c r="AG177" i="29"/>
  <c r="AG176" i="29"/>
  <c r="AG175" i="29"/>
  <c r="AG174" i="29"/>
  <c r="AG173" i="29"/>
  <c r="AG172" i="29"/>
  <c r="AG171" i="29"/>
  <c r="AG170" i="29"/>
  <c r="AG169" i="29"/>
  <c r="AG168" i="29"/>
  <c r="AG167" i="29"/>
  <c r="AG166" i="29"/>
  <c r="AG165" i="29"/>
  <c r="AG164" i="29"/>
  <c r="AG163" i="29"/>
  <c r="AG162" i="29"/>
  <c r="AG161" i="29"/>
  <c r="AG160" i="29"/>
  <c r="AG159" i="29"/>
  <c r="AG158" i="29"/>
  <c r="AG157" i="29"/>
  <c r="AG156" i="29"/>
  <c r="AG155" i="29"/>
  <c r="AG154" i="29"/>
  <c r="AG153" i="29"/>
  <c r="AG152" i="29"/>
  <c r="AG151" i="29"/>
  <c r="AG150" i="29"/>
  <c r="AG149" i="29"/>
  <c r="AG148" i="29"/>
  <c r="AG147" i="29"/>
  <c r="AG146" i="29"/>
  <c r="AG145" i="29"/>
  <c r="AG144" i="29"/>
  <c r="AG143" i="29"/>
  <c r="AG142" i="29"/>
  <c r="AG141" i="29"/>
  <c r="AG140" i="29"/>
  <c r="AG139" i="29"/>
  <c r="AG138" i="29"/>
  <c r="AG137" i="29"/>
  <c r="AG136" i="29"/>
  <c r="AG135" i="29"/>
  <c r="AG134" i="29"/>
  <c r="AG133" i="29"/>
  <c r="AG132" i="29"/>
  <c r="AG131" i="29"/>
  <c r="AG130" i="29"/>
  <c r="AG129" i="29"/>
  <c r="AG128" i="29"/>
  <c r="AG127" i="29"/>
  <c r="AG126" i="29"/>
  <c r="AG125" i="29"/>
  <c r="AG124" i="29"/>
  <c r="AG123" i="29"/>
  <c r="AG122" i="29"/>
  <c r="AG121" i="29"/>
  <c r="AG120" i="29"/>
  <c r="AG119" i="29"/>
  <c r="AG118" i="29"/>
  <c r="AG117" i="29"/>
  <c r="AG116" i="29"/>
  <c r="AG115" i="29"/>
  <c r="AG114" i="29"/>
  <c r="AG113" i="29"/>
  <c r="AG112" i="29"/>
  <c r="AG111" i="29"/>
  <c r="AG110" i="29"/>
  <c r="AG109" i="29"/>
  <c r="AG108" i="29"/>
  <c r="AG107" i="29"/>
  <c r="AG106" i="29"/>
  <c r="AG105" i="29"/>
  <c r="AG104" i="29"/>
  <c r="AG103" i="29"/>
  <c r="AG102" i="29"/>
  <c r="AG101" i="29"/>
  <c r="AG100" i="29"/>
  <c r="AG99" i="29"/>
  <c r="AG98" i="29"/>
  <c r="AG97" i="29"/>
  <c r="AG96" i="29"/>
  <c r="AG95" i="29"/>
  <c r="AG94" i="29"/>
  <c r="AG93" i="29"/>
  <c r="AG92" i="29"/>
  <c r="AG91" i="29"/>
  <c r="AG90" i="29"/>
  <c r="AG89" i="29"/>
  <c r="AG88" i="29"/>
  <c r="AG87" i="29"/>
  <c r="AG86" i="29"/>
  <c r="AG85" i="29"/>
  <c r="AG84" i="29"/>
  <c r="AG83" i="29"/>
  <c r="AG82" i="29"/>
  <c r="AG81" i="29"/>
  <c r="AG80" i="29"/>
  <c r="AG79" i="29"/>
  <c r="AG78" i="29"/>
  <c r="AG77" i="29"/>
  <c r="AG76" i="29"/>
  <c r="AG75" i="29"/>
  <c r="AG74" i="29"/>
  <c r="AG73" i="29"/>
  <c r="AG72" i="29"/>
  <c r="AG71" i="29"/>
  <c r="AG70" i="29"/>
  <c r="AG69" i="29"/>
  <c r="AG68" i="29"/>
  <c r="AG67" i="29"/>
  <c r="AG66" i="29"/>
  <c r="AG65" i="29"/>
  <c r="AG64" i="29"/>
  <c r="AG63" i="29"/>
  <c r="AG62" i="29"/>
  <c r="AG61" i="29"/>
  <c r="AG60" i="29"/>
  <c r="AG59" i="29"/>
  <c r="AG58" i="29"/>
  <c r="AG57" i="29"/>
  <c r="AG56" i="29"/>
  <c r="AG55" i="29"/>
  <c r="AG54" i="29"/>
  <c r="AG53" i="29"/>
  <c r="AG52" i="29"/>
  <c r="AG51" i="29"/>
  <c r="AG50" i="29"/>
  <c r="AG49" i="29"/>
  <c r="AG48" i="29"/>
  <c r="AG47" i="29"/>
  <c r="AG46" i="29"/>
  <c r="AG45" i="29"/>
  <c r="AG44" i="29"/>
  <c r="AG43" i="29"/>
  <c r="AG42" i="29"/>
  <c r="AG41" i="29"/>
  <c r="AG40" i="29"/>
  <c r="AG39" i="29"/>
  <c r="AG38" i="29"/>
  <c r="AG37" i="29"/>
  <c r="AG36" i="29"/>
  <c r="AG35" i="29"/>
  <c r="AG34" i="29"/>
  <c r="AG33" i="29"/>
  <c r="AG32" i="29"/>
  <c r="AG31" i="29"/>
  <c r="AG30" i="29"/>
  <c r="AG29" i="29"/>
  <c r="AG28" i="29"/>
  <c r="AG27" i="29"/>
  <c r="AG26" i="29"/>
  <c r="AG25" i="29"/>
  <c r="AG24" i="29"/>
  <c r="AG23" i="29"/>
  <c r="AG22" i="29"/>
  <c r="AG21" i="29"/>
  <c r="AG20" i="29"/>
  <c r="AG19" i="29"/>
  <c r="AG18" i="29"/>
  <c r="AG17" i="29"/>
  <c r="AG16" i="29"/>
  <c r="AG15" i="29"/>
  <c r="AG14" i="29"/>
  <c r="AG13" i="29"/>
  <c r="AG12" i="29"/>
  <c r="AG11" i="29"/>
  <c r="AG10" i="29"/>
  <c r="AG9" i="29"/>
  <c r="AG8" i="29"/>
  <c r="AG7" i="29"/>
  <c r="AG6" i="29"/>
  <c r="AG5" i="29"/>
  <c r="AG4" i="29"/>
  <c r="AG3" i="29"/>
  <c r="AG2" i="29"/>
  <c r="AH321" i="29"/>
  <c r="AH320" i="29"/>
  <c r="AH319" i="29"/>
  <c r="AH318" i="29"/>
  <c r="AH317" i="29"/>
  <c r="AH316" i="29"/>
  <c r="AH315" i="29"/>
  <c r="AH314" i="29"/>
  <c r="AH313" i="29"/>
  <c r="AH312" i="29"/>
  <c r="AH311" i="29"/>
  <c r="AH310" i="29"/>
  <c r="AH309" i="29"/>
  <c r="AH308" i="29"/>
  <c r="AH307" i="29"/>
  <c r="AH306" i="29"/>
  <c r="AH305" i="29"/>
  <c r="AH304" i="29"/>
  <c r="AH303" i="29"/>
  <c r="AH302" i="29"/>
  <c r="AH301" i="29"/>
  <c r="AH300" i="29"/>
  <c r="AH299" i="29"/>
  <c r="AH298" i="29"/>
  <c r="AH297" i="29"/>
  <c r="AH296" i="29"/>
  <c r="AH295" i="29"/>
  <c r="AH294" i="29"/>
  <c r="AH293" i="29"/>
  <c r="AH292" i="29"/>
  <c r="AH291" i="29"/>
  <c r="AH290" i="29"/>
  <c r="AH289" i="29"/>
  <c r="AH288" i="29"/>
  <c r="AH287" i="29"/>
  <c r="AH286" i="29"/>
  <c r="AH285" i="29"/>
  <c r="AH284" i="29"/>
  <c r="AH283" i="29"/>
  <c r="AH282" i="29"/>
  <c r="AH281" i="29"/>
  <c r="AH280" i="29"/>
  <c r="AH279" i="29"/>
  <c r="AH278" i="29"/>
  <c r="AH277" i="29"/>
  <c r="AH276" i="29"/>
  <c r="AH275" i="29"/>
  <c r="AH274" i="29"/>
  <c r="AH273" i="29"/>
  <c r="AH272" i="29"/>
  <c r="AH271" i="29"/>
  <c r="AH270" i="29"/>
  <c r="AH269" i="29"/>
  <c r="AH268" i="29"/>
  <c r="AH267" i="29"/>
  <c r="AH266" i="29"/>
  <c r="AH265" i="29"/>
  <c r="AH264" i="29"/>
  <c r="AH263" i="29"/>
  <c r="AH262" i="29"/>
  <c r="AH261" i="29"/>
  <c r="AH260" i="29"/>
  <c r="AH259" i="29"/>
  <c r="AH258" i="29"/>
  <c r="AH257" i="29"/>
  <c r="AH256" i="29"/>
  <c r="AH255" i="29"/>
  <c r="AH254" i="29"/>
  <c r="AH253" i="29"/>
  <c r="AH252" i="29"/>
  <c r="AH251" i="29"/>
  <c r="AH250" i="29"/>
  <c r="AH249" i="29"/>
  <c r="AH248" i="29"/>
  <c r="AH247" i="29"/>
  <c r="AH246" i="29"/>
  <c r="AH245" i="29"/>
  <c r="AH244" i="29"/>
  <c r="AH243" i="29"/>
  <c r="AH242" i="29"/>
  <c r="AH241" i="29"/>
  <c r="AH240" i="29"/>
  <c r="AH239" i="29"/>
  <c r="AH238" i="29"/>
  <c r="AH237" i="29"/>
  <c r="AH236" i="29"/>
  <c r="AH235" i="29"/>
  <c r="AH234" i="29"/>
  <c r="AH233" i="29"/>
  <c r="AH232" i="29"/>
  <c r="AH231" i="29"/>
  <c r="AH230" i="29"/>
  <c r="AH229" i="29"/>
  <c r="AH228" i="29"/>
  <c r="AH227" i="29"/>
  <c r="AH226" i="29"/>
  <c r="AH225" i="29"/>
  <c r="AH224" i="29"/>
  <c r="AH223" i="29"/>
  <c r="AH222" i="29"/>
  <c r="AH221" i="29"/>
  <c r="AH220" i="29"/>
  <c r="AH219" i="29"/>
  <c r="AH218" i="29"/>
  <c r="AH217" i="29"/>
  <c r="AH216" i="29"/>
  <c r="AH215" i="29"/>
  <c r="AH214" i="29"/>
  <c r="AH213" i="29"/>
  <c r="AH212" i="29"/>
  <c r="AH211" i="29"/>
  <c r="AH210" i="29"/>
  <c r="AH209" i="29"/>
  <c r="AH208" i="29"/>
  <c r="AH207" i="29"/>
  <c r="AH206" i="29"/>
  <c r="AH205" i="29"/>
  <c r="AH204" i="29"/>
  <c r="AH203" i="29"/>
  <c r="AH202" i="29"/>
  <c r="AH201" i="29"/>
  <c r="AH200" i="29"/>
  <c r="AH199" i="29"/>
  <c r="AH198" i="29"/>
  <c r="AH197" i="29"/>
  <c r="AH196" i="29"/>
  <c r="AH195" i="29"/>
  <c r="AH194" i="29"/>
  <c r="AH193" i="29"/>
  <c r="AH192" i="29"/>
  <c r="AH191" i="29"/>
  <c r="AH190" i="29"/>
  <c r="AH189" i="29"/>
  <c r="AH188" i="29"/>
  <c r="AH187" i="29"/>
  <c r="AH186" i="29"/>
  <c r="AH185" i="29"/>
  <c r="AH184" i="29"/>
  <c r="AH183" i="29"/>
  <c r="AH182" i="29"/>
  <c r="AH181" i="29"/>
  <c r="AH180" i="29"/>
  <c r="AH179" i="29"/>
  <c r="AH178" i="29"/>
  <c r="AH177" i="29"/>
  <c r="AH176" i="29"/>
  <c r="AH175" i="29"/>
  <c r="AH174" i="29"/>
  <c r="AH173" i="29"/>
  <c r="AH172" i="29"/>
  <c r="AH171" i="29"/>
  <c r="AH170" i="29"/>
  <c r="AH169" i="29"/>
  <c r="AH168" i="29"/>
  <c r="AH167" i="29"/>
  <c r="AH166" i="29"/>
  <c r="AH165" i="29"/>
  <c r="AH164" i="29"/>
  <c r="AH163" i="29"/>
  <c r="AH162" i="29"/>
  <c r="AH161" i="29"/>
  <c r="AH160" i="29"/>
  <c r="AH159" i="29"/>
  <c r="AH158" i="29"/>
  <c r="AH157" i="29"/>
  <c r="AH156" i="29"/>
  <c r="AH155" i="29"/>
  <c r="AH154" i="29"/>
  <c r="AH153" i="29"/>
  <c r="AH152" i="29"/>
  <c r="AH151" i="29"/>
  <c r="AH150" i="29"/>
  <c r="AH149" i="29"/>
  <c r="AH148" i="29"/>
  <c r="AH147" i="29"/>
  <c r="AH146" i="29"/>
  <c r="AH145" i="29"/>
  <c r="AH144" i="29"/>
  <c r="AH143" i="29"/>
  <c r="AH142" i="29"/>
  <c r="AH141" i="29"/>
  <c r="AH140" i="29"/>
  <c r="AH139" i="29"/>
  <c r="AH138" i="29"/>
  <c r="AH137" i="29"/>
  <c r="AH136" i="29"/>
  <c r="AH135" i="29"/>
  <c r="AH134" i="29"/>
  <c r="AH133" i="29"/>
  <c r="AH132" i="29"/>
  <c r="AH131" i="29"/>
  <c r="AH130" i="29"/>
  <c r="AH129" i="29"/>
  <c r="AH128" i="29"/>
  <c r="AH127" i="29"/>
  <c r="AH126" i="29"/>
  <c r="AH125" i="29"/>
  <c r="AH124" i="29"/>
  <c r="AH123" i="29"/>
  <c r="AH122" i="29"/>
  <c r="AH121" i="29"/>
  <c r="AH120" i="29"/>
  <c r="AH119" i="29"/>
  <c r="AH118" i="29"/>
  <c r="AH117" i="29"/>
  <c r="AH116" i="29"/>
  <c r="AH115" i="29"/>
  <c r="AH114" i="29"/>
  <c r="AH113" i="29"/>
  <c r="AH112" i="29"/>
  <c r="AH111" i="29"/>
  <c r="AH110" i="29"/>
  <c r="AH109" i="29"/>
  <c r="AH108" i="29"/>
  <c r="AH107" i="29"/>
  <c r="AH106" i="29"/>
  <c r="AH105" i="29"/>
  <c r="AH104" i="29"/>
  <c r="AH103" i="29"/>
  <c r="AH102" i="29"/>
  <c r="AH101" i="29"/>
  <c r="AH100" i="29"/>
  <c r="AH99" i="29"/>
  <c r="AH98" i="29"/>
  <c r="AH97" i="29"/>
  <c r="AH96" i="29"/>
  <c r="AH95" i="29"/>
  <c r="AH94" i="29"/>
  <c r="AH93" i="29"/>
  <c r="AH92" i="29"/>
  <c r="AH91" i="29"/>
  <c r="AH90" i="29"/>
  <c r="AH89" i="29"/>
  <c r="AH88" i="29"/>
  <c r="AH87" i="29"/>
  <c r="AH86" i="29"/>
  <c r="AH85" i="29"/>
  <c r="AH84" i="29"/>
  <c r="AH83" i="29"/>
  <c r="AH82" i="29"/>
  <c r="AH81" i="29"/>
  <c r="AH80" i="29"/>
  <c r="AH79" i="29"/>
  <c r="AH78" i="29"/>
  <c r="AH77" i="29"/>
  <c r="AH76" i="29"/>
  <c r="AH75" i="29"/>
  <c r="AH74" i="29"/>
  <c r="AH73" i="29"/>
  <c r="AH72" i="29"/>
  <c r="AH71" i="29"/>
  <c r="AH70" i="29"/>
  <c r="AH69" i="29"/>
  <c r="AH68" i="29"/>
  <c r="AH67" i="29"/>
  <c r="AH66" i="29"/>
  <c r="AH65" i="29"/>
  <c r="AH64" i="29"/>
  <c r="AH63" i="29"/>
  <c r="AH62" i="29"/>
  <c r="AH61" i="29"/>
  <c r="AH60" i="29"/>
  <c r="AH59" i="29"/>
  <c r="AH58" i="29"/>
  <c r="AH57" i="29"/>
  <c r="AH56" i="29"/>
  <c r="AH55" i="29"/>
  <c r="AH54" i="29"/>
  <c r="AH53" i="29"/>
  <c r="AH52" i="29"/>
  <c r="AH51" i="29"/>
  <c r="AH50" i="29"/>
  <c r="AH49" i="29"/>
  <c r="AH48" i="29"/>
  <c r="AH47" i="29"/>
  <c r="AH46" i="29"/>
  <c r="AH45" i="29"/>
  <c r="AH44" i="29"/>
  <c r="AH43" i="29"/>
  <c r="AH42" i="29"/>
  <c r="AH41" i="29"/>
  <c r="AH40" i="29"/>
  <c r="AH39" i="29"/>
  <c r="AH38" i="29"/>
  <c r="AH37" i="29"/>
  <c r="AH36" i="29"/>
  <c r="AH35" i="29"/>
  <c r="AH34" i="29"/>
  <c r="AH33" i="29"/>
  <c r="AH32" i="29"/>
  <c r="AH31" i="29"/>
  <c r="AH30" i="29"/>
  <c r="AH29" i="29"/>
  <c r="AH28" i="29"/>
  <c r="AH27" i="29"/>
  <c r="AH26" i="29"/>
  <c r="AH25" i="29"/>
  <c r="AH24" i="29"/>
  <c r="AH23" i="29"/>
  <c r="AH22" i="29"/>
  <c r="AH21" i="29"/>
  <c r="AH20" i="29"/>
  <c r="AH19" i="29"/>
  <c r="AH18" i="29"/>
  <c r="AH17" i="29"/>
  <c r="AH16" i="29"/>
  <c r="AH15" i="29"/>
  <c r="AH14" i="29"/>
  <c r="AH13" i="29"/>
  <c r="AH12" i="29"/>
  <c r="AH11" i="29"/>
  <c r="AH10" i="29"/>
  <c r="AH9" i="29"/>
  <c r="AH8" i="29"/>
  <c r="AH7" i="29"/>
  <c r="AH6" i="29"/>
  <c r="AH5" i="29"/>
  <c r="AH4" i="29"/>
  <c r="AH3" i="29"/>
  <c r="AH2" i="29"/>
  <c r="AI321" i="29"/>
  <c r="AI320" i="29"/>
  <c r="AI319" i="29"/>
  <c r="AI318" i="29"/>
  <c r="AI317" i="29"/>
  <c r="AI316" i="29"/>
  <c r="AI315" i="29"/>
  <c r="AI314" i="29"/>
  <c r="AI313" i="29"/>
  <c r="AI312" i="29"/>
  <c r="AI311" i="29"/>
  <c r="AI310" i="29"/>
  <c r="AI309" i="29"/>
  <c r="AI308" i="29"/>
  <c r="AI307" i="29"/>
  <c r="AI306" i="29"/>
  <c r="AI305" i="29"/>
  <c r="AI304" i="29"/>
  <c r="AI303" i="29"/>
  <c r="AI302" i="29"/>
  <c r="AI301" i="29"/>
  <c r="AI300" i="29"/>
  <c r="AI299" i="29"/>
  <c r="AI298" i="29"/>
  <c r="AI297" i="29"/>
  <c r="AI296" i="29"/>
  <c r="AI295" i="29"/>
  <c r="AI294" i="29"/>
  <c r="AI293" i="29"/>
  <c r="AI292" i="29"/>
  <c r="AI291" i="29"/>
  <c r="AI290" i="29"/>
  <c r="AI289" i="29"/>
  <c r="AI288" i="29"/>
  <c r="AI287" i="29"/>
  <c r="AI286" i="29"/>
  <c r="AI285" i="29"/>
  <c r="AI284" i="29"/>
  <c r="AI283" i="29"/>
  <c r="AI282" i="29"/>
  <c r="AI281" i="29"/>
  <c r="AI280" i="29"/>
  <c r="AI279" i="29"/>
  <c r="AI278" i="29"/>
  <c r="AI277" i="29"/>
  <c r="AI276" i="29"/>
  <c r="AI275" i="29"/>
  <c r="AI274" i="29"/>
  <c r="AI273" i="29"/>
  <c r="AI272" i="29"/>
  <c r="AI271" i="29"/>
  <c r="AI270" i="29"/>
  <c r="AI269" i="29"/>
  <c r="AI268" i="29"/>
  <c r="AI267" i="29"/>
  <c r="AI266" i="29"/>
  <c r="AI265" i="29"/>
  <c r="AI264" i="29"/>
  <c r="AI263" i="29"/>
  <c r="AI262" i="29"/>
  <c r="AI261" i="29"/>
  <c r="AI260" i="29"/>
  <c r="AI259" i="29"/>
  <c r="AI258" i="29"/>
  <c r="AI257" i="29"/>
  <c r="AI256" i="29"/>
  <c r="AI255" i="29"/>
  <c r="AI254" i="29"/>
  <c r="AI253" i="29"/>
  <c r="AI252" i="29"/>
  <c r="AI251" i="29"/>
  <c r="AI250" i="29"/>
  <c r="AI249" i="29"/>
  <c r="AI248" i="29"/>
  <c r="AI247" i="29"/>
  <c r="AI246" i="29"/>
  <c r="AI245" i="29"/>
  <c r="AI244" i="29"/>
  <c r="AI243" i="29"/>
  <c r="AI242" i="29"/>
  <c r="AI241" i="29"/>
  <c r="AI240" i="29"/>
  <c r="AI239" i="29"/>
  <c r="AI238" i="29"/>
  <c r="AI237" i="29"/>
  <c r="AI236" i="29"/>
  <c r="AI235" i="29"/>
  <c r="AI234" i="29"/>
  <c r="AI233" i="29"/>
  <c r="AI232" i="29"/>
  <c r="AI231" i="29"/>
  <c r="AI230" i="29"/>
  <c r="AI229" i="29"/>
  <c r="AI228" i="29"/>
  <c r="AI227" i="29"/>
  <c r="AI226" i="29"/>
  <c r="AI225" i="29"/>
  <c r="AI224" i="29"/>
  <c r="AI223" i="29"/>
  <c r="AI222" i="29"/>
  <c r="AI221" i="29"/>
  <c r="AI220" i="29"/>
  <c r="AI219" i="29"/>
  <c r="AI218" i="29"/>
  <c r="AI217" i="29"/>
  <c r="AI216" i="29"/>
  <c r="AI215" i="29"/>
  <c r="AI214" i="29"/>
  <c r="AI213" i="29"/>
  <c r="AI212" i="29"/>
  <c r="AI211" i="29"/>
  <c r="AI210" i="29"/>
  <c r="AI209" i="29"/>
  <c r="AI208" i="29"/>
  <c r="AI207" i="29"/>
  <c r="AI206" i="29"/>
  <c r="AI205" i="29"/>
  <c r="AI204" i="29"/>
  <c r="AI203" i="29"/>
  <c r="AI202" i="29"/>
  <c r="AI201" i="29"/>
  <c r="AI200" i="29"/>
  <c r="AI199" i="29"/>
  <c r="AI198" i="29"/>
  <c r="AI197" i="29"/>
  <c r="AI196" i="29"/>
  <c r="AI195" i="29"/>
  <c r="AI194" i="29"/>
  <c r="AI193" i="29"/>
  <c r="AI192" i="29"/>
  <c r="AI191" i="29"/>
  <c r="AI190" i="29"/>
  <c r="AI189" i="29"/>
  <c r="AI188" i="29"/>
  <c r="AI187" i="29"/>
  <c r="AI186" i="29"/>
  <c r="AI185" i="29"/>
  <c r="AI184" i="29"/>
  <c r="AI183" i="29"/>
  <c r="AI182" i="29"/>
  <c r="AI181" i="29"/>
  <c r="AI180" i="29"/>
  <c r="AI179" i="29"/>
  <c r="AI178" i="29"/>
  <c r="AI177" i="29"/>
  <c r="AI176" i="29"/>
  <c r="AI175" i="29"/>
  <c r="AI174" i="29"/>
  <c r="AI173" i="29"/>
  <c r="AI172" i="29"/>
  <c r="AI171" i="29"/>
  <c r="AI170" i="29"/>
  <c r="AI169" i="29"/>
  <c r="AI168" i="29"/>
  <c r="AI167" i="29"/>
  <c r="AI166" i="29"/>
  <c r="AI165" i="29"/>
  <c r="AI164" i="29"/>
  <c r="AI163" i="29"/>
  <c r="AI162" i="29"/>
  <c r="AI161" i="29"/>
  <c r="AI160" i="29"/>
  <c r="AI159" i="29"/>
  <c r="AI158" i="29"/>
  <c r="AI157" i="29"/>
  <c r="AI156" i="29"/>
  <c r="AI155" i="29"/>
  <c r="AI154" i="29"/>
  <c r="AI153" i="29"/>
  <c r="AI152" i="29"/>
  <c r="AI151" i="29"/>
  <c r="AI150" i="29"/>
  <c r="AI149" i="29"/>
  <c r="AI148" i="29"/>
  <c r="AI147" i="29"/>
  <c r="AI146" i="29"/>
  <c r="AI145" i="29"/>
  <c r="AI144" i="29"/>
  <c r="AI143" i="29"/>
  <c r="AI142" i="29"/>
  <c r="AI141" i="29"/>
  <c r="AI140" i="29"/>
  <c r="AI139" i="29"/>
  <c r="AI138" i="29"/>
  <c r="AI137" i="29"/>
  <c r="AI136" i="29"/>
  <c r="AI135" i="29"/>
  <c r="AI134" i="29"/>
  <c r="AI133" i="29"/>
  <c r="AI132" i="29"/>
  <c r="AI131" i="29"/>
  <c r="AI130" i="29"/>
  <c r="AI129" i="29"/>
  <c r="AI128" i="29"/>
  <c r="AI127" i="29"/>
  <c r="AI126" i="29"/>
  <c r="AI125" i="29"/>
  <c r="AI124" i="29"/>
  <c r="AI123" i="29"/>
  <c r="AI122" i="29"/>
  <c r="AI121" i="29"/>
  <c r="AI120" i="29"/>
  <c r="AI119" i="29"/>
  <c r="AI118" i="29"/>
  <c r="AI117" i="29"/>
  <c r="AI116" i="29"/>
  <c r="AI115" i="29"/>
  <c r="AI114" i="29"/>
  <c r="AI113" i="29"/>
  <c r="AI112" i="29"/>
  <c r="AI111" i="29"/>
  <c r="AI110" i="29"/>
  <c r="AI109" i="29"/>
  <c r="AI108" i="29"/>
  <c r="AI107" i="29"/>
  <c r="AI106" i="29"/>
  <c r="AI105" i="29"/>
  <c r="AI104" i="29"/>
  <c r="AI103" i="29"/>
  <c r="AI102" i="29"/>
  <c r="AI101" i="29"/>
  <c r="AI100" i="29"/>
  <c r="AI99" i="29"/>
  <c r="AI98" i="29"/>
  <c r="AI97" i="29"/>
  <c r="AI96" i="29"/>
  <c r="AI95" i="29"/>
  <c r="AI94" i="29"/>
  <c r="AI93" i="29"/>
  <c r="AI92" i="29"/>
  <c r="AI91" i="29"/>
  <c r="AI90" i="29"/>
  <c r="AI89" i="29"/>
  <c r="AI88" i="29"/>
  <c r="AI87" i="29"/>
  <c r="AI86" i="29"/>
  <c r="AI85" i="29"/>
  <c r="AI84" i="29"/>
  <c r="AI83" i="29"/>
  <c r="AI82" i="29"/>
  <c r="AI81" i="29"/>
  <c r="AI80" i="29"/>
  <c r="AI79" i="29"/>
  <c r="AI78" i="29"/>
  <c r="AI77" i="29"/>
  <c r="AI76" i="29"/>
  <c r="AI75" i="29"/>
  <c r="AI74" i="29"/>
  <c r="AI73" i="29"/>
  <c r="AI72" i="29"/>
  <c r="AI71" i="29"/>
  <c r="AI70" i="29"/>
  <c r="AI69" i="29"/>
  <c r="AI68" i="29"/>
  <c r="AI67" i="29"/>
  <c r="AI66" i="29"/>
  <c r="AI65" i="29"/>
  <c r="AI64" i="29"/>
  <c r="AI63" i="29"/>
  <c r="AI62" i="29"/>
  <c r="AI61" i="29"/>
  <c r="AI60" i="29"/>
  <c r="AI59" i="29"/>
  <c r="AI58" i="29"/>
  <c r="AI57" i="29"/>
  <c r="AI56" i="29"/>
  <c r="AI55" i="29"/>
  <c r="AI54" i="29"/>
  <c r="AI53" i="29"/>
  <c r="AI52" i="29"/>
  <c r="AI51" i="29"/>
  <c r="AI50" i="29"/>
  <c r="AI49" i="29"/>
  <c r="AI48" i="29"/>
  <c r="AI47" i="29"/>
  <c r="AI46" i="29"/>
  <c r="AI45" i="29"/>
  <c r="AI44" i="29"/>
  <c r="AI43" i="29"/>
  <c r="AI42" i="29"/>
  <c r="AI41" i="29"/>
  <c r="AI40" i="29"/>
  <c r="AI39" i="29"/>
  <c r="AI38" i="29"/>
  <c r="AI37" i="29"/>
  <c r="AI36" i="29"/>
  <c r="AI35" i="29"/>
  <c r="AI34" i="29"/>
  <c r="AI33" i="29"/>
  <c r="AI32" i="29"/>
  <c r="AI31" i="29"/>
  <c r="AI30" i="29"/>
  <c r="AI29" i="29"/>
  <c r="AI28" i="29"/>
  <c r="AI27" i="29"/>
  <c r="AI26" i="29"/>
  <c r="AI25" i="29"/>
  <c r="AI24" i="29"/>
  <c r="AI23" i="29"/>
  <c r="AI22" i="29"/>
  <c r="AI21" i="29"/>
  <c r="AI20" i="29"/>
  <c r="AI19" i="29"/>
  <c r="AI18" i="29"/>
  <c r="AI17" i="29"/>
  <c r="AI16" i="29"/>
  <c r="AI15" i="29"/>
  <c r="AI14" i="29"/>
  <c r="AI13" i="29"/>
  <c r="AI12" i="29"/>
  <c r="AI11" i="29"/>
  <c r="AI10" i="29"/>
  <c r="AI9" i="29"/>
  <c r="AI8" i="29"/>
  <c r="AI7" i="29"/>
  <c r="AI6" i="29"/>
  <c r="AI5" i="29"/>
  <c r="AI4" i="29"/>
  <c r="AI3" i="29"/>
  <c r="AI2" i="29"/>
  <c r="AJ321" i="29"/>
  <c r="AJ320" i="29"/>
  <c r="AJ319" i="29"/>
  <c r="AJ318" i="29"/>
  <c r="AJ317" i="29"/>
  <c r="AJ316" i="29"/>
  <c r="AJ315" i="29"/>
  <c r="AJ314" i="29"/>
  <c r="AJ313" i="29"/>
  <c r="AJ312" i="29"/>
  <c r="AJ311" i="29"/>
  <c r="AJ310" i="29"/>
  <c r="AJ309" i="29"/>
  <c r="AJ308" i="29"/>
  <c r="AJ307" i="29"/>
  <c r="AJ306" i="29"/>
  <c r="AJ305" i="29"/>
  <c r="AJ304" i="29"/>
  <c r="AJ303" i="29"/>
  <c r="AJ302" i="29"/>
  <c r="AJ301" i="29"/>
  <c r="AJ300" i="29"/>
  <c r="AJ299" i="29"/>
  <c r="AJ298" i="29"/>
  <c r="AJ297" i="29"/>
  <c r="AJ296" i="29"/>
  <c r="AJ295" i="29"/>
  <c r="AJ294" i="29"/>
  <c r="AJ293" i="29"/>
  <c r="AJ292" i="29"/>
  <c r="AJ291" i="29"/>
  <c r="AJ290" i="29"/>
  <c r="AJ289" i="29"/>
  <c r="AJ288" i="29"/>
  <c r="AJ287" i="29"/>
  <c r="AJ286" i="29"/>
  <c r="AJ285" i="29"/>
  <c r="AJ284" i="29"/>
  <c r="AJ283" i="29"/>
  <c r="AJ282" i="29"/>
  <c r="AJ281" i="29"/>
  <c r="AJ280" i="29"/>
  <c r="AJ279" i="29"/>
  <c r="AJ278" i="29"/>
  <c r="AJ277" i="29"/>
  <c r="AJ276" i="29"/>
  <c r="AJ275" i="29"/>
  <c r="AJ274" i="29"/>
  <c r="AJ273" i="29"/>
  <c r="AJ272" i="29"/>
  <c r="AJ271" i="29"/>
  <c r="AJ270" i="29"/>
  <c r="AJ269" i="29"/>
  <c r="AJ268" i="29"/>
  <c r="AJ267" i="29"/>
  <c r="AJ266" i="29"/>
  <c r="AJ265" i="29"/>
  <c r="AJ264" i="29"/>
  <c r="AJ263" i="29"/>
  <c r="AJ262" i="29"/>
  <c r="AJ261" i="29"/>
  <c r="AJ260" i="29"/>
  <c r="AJ259" i="29"/>
  <c r="AJ258" i="29"/>
  <c r="AJ257" i="29"/>
  <c r="AJ256" i="29"/>
  <c r="AJ255" i="29"/>
  <c r="AJ254" i="29"/>
  <c r="AJ253" i="29"/>
  <c r="AJ252" i="29"/>
  <c r="AJ251" i="29"/>
  <c r="AJ250" i="29"/>
  <c r="AJ249" i="29"/>
  <c r="AJ248" i="29"/>
  <c r="AJ247" i="29"/>
  <c r="AJ246" i="29"/>
  <c r="AJ245" i="29"/>
  <c r="AJ244" i="29"/>
  <c r="AJ243" i="29"/>
  <c r="AJ242" i="29"/>
  <c r="AJ241" i="29"/>
  <c r="AJ240" i="29"/>
  <c r="AJ239" i="29"/>
  <c r="AJ238" i="29"/>
  <c r="AJ237" i="29"/>
  <c r="AJ236" i="29"/>
  <c r="AJ235" i="29"/>
  <c r="AJ234" i="29"/>
  <c r="AJ233" i="29"/>
  <c r="AJ232" i="29"/>
  <c r="AJ231" i="29"/>
  <c r="AJ230" i="29"/>
  <c r="AJ229" i="29"/>
  <c r="AJ228" i="29"/>
  <c r="AJ227" i="29"/>
  <c r="AJ226" i="29"/>
  <c r="AJ225" i="29"/>
  <c r="AJ224" i="29"/>
  <c r="AJ223" i="29"/>
  <c r="AJ222" i="29"/>
  <c r="AJ221" i="29"/>
  <c r="AJ220" i="29"/>
  <c r="AJ219" i="29"/>
  <c r="AJ218" i="29"/>
  <c r="AJ217" i="29"/>
  <c r="AJ216" i="29"/>
  <c r="AJ215" i="29"/>
  <c r="AJ214" i="29"/>
  <c r="AJ213" i="29"/>
  <c r="AJ212" i="29"/>
  <c r="AJ211" i="29"/>
  <c r="AJ210" i="29"/>
  <c r="AJ209" i="29"/>
  <c r="AJ208" i="29"/>
  <c r="AJ207" i="29"/>
  <c r="AJ206" i="29"/>
  <c r="AJ205" i="29"/>
  <c r="AJ204" i="29"/>
  <c r="AJ203" i="29"/>
  <c r="AJ202" i="29"/>
  <c r="AJ201" i="29"/>
  <c r="AJ200" i="29"/>
  <c r="AJ199" i="29"/>
  <c r="AJ198" i="29"/>
  <c r="AJ197" i="29"/>
  <c r="AJ196" i="29"/>
  <c r="AJ195" i="29"/>
  <c r="AJ194" i="29"/>
  <c r="AJ193" i="29"/>
  <c r="AJ192" i="29"/>
  <c r="AJ191" i="29"/>
  <c r="AJ190" i="29"/>
  <c r="AJ189" i="29"/>
  <c r="AJ188" i="29"/>
  <c r="AJ187" i="29"/>
  <c r="AJ186" i="29"/>
  <c r="AJ185" i="29"/>
  <c r="AJ184" i="29"/>
  <c r="AJ183" i="29"/>
  <c r="AJ182" i="29"/>
  <c r="AJ181" i="29"/>
  <c r="AJ180" i="29"/>
  <c r="AJ179" i="29"/>
  <c r="AJ178" i="29"/>
  <c r="AJ177" i="29"/>
  <c r="AJ176" i="29"/>
  <c r="AJ175" i="29"/>
  <c r="AJ174" i="29"/>
  <c r="AJ173" i="29"/>
  <c r="AJ172" i="29"/>
  <c r="AJ171" i="29"/>
  <c r="AJ170" i="29"/>
  <c r="AJ169" i="29"/>
  <c r="AJ168" i="29"/>
  <c r="AJ167" i="29"/>
  <c r="AJ166" i="29"/>
  <c r="AJ165" i="29"/>
  <c r="AJ164" i="29"/>
  <c r="AJ163" i="29"/>
  <c r="AJ162" i="29"/>
  <c r="AJ161" i="29"/>
  <c r="AJ160" i="29"/>
  <c r="AJ159" i="29"/>
  <c r="AJ158" i="29"/>
  <c r="AJ157" i="29"/>
  <c r="AJ156" i="29"/>
  <c r="AJ155" i="29"/>
  <c r="AJ154" i="29"/>
  <c r="AJ153" i="29"/>
  <c r="AJ152" i="29"/>
  <c r="AJ151" i="29"/>
  <c r="AJ150" i="29"/>
  <c r="AJ149" i="29"/>
  <c r="AJ148" i="29"/>
  <c r="AJ147" i="29"/>
  <c r="AJ146" i="29"/>
  <c r="AJ145" i="29"/>
  <c r="AJ144" i="29"/>
  <c r="AJ143" i="29"/>
  <c r="AJ142" i="29"/>
  <c r="AJ141" i="29"/>
  <c r="AJ140" i="29"/>
  <c r="AJ139" i="29"/>
  <c r="AJ138" i="29"/>
  <c r="AJ137" i="29"/>
  <c r="AJ136" i="29"/>
  <c r="AJ135" i="29"/>
  <c r="AJ134" i="29"/>
  <c r="AJ133" i="29"/>
  <c r="AJ132" i="29"/>
  <c r="AJ131" i="29"/>
  <c r="AJ130" i="29"/>
  <c r="AJ129" i="29"/>
  <c r="AJ128" i="29"/>
  <c r="AJ127" i="29"/>
  <c r="AJ126" i="29"/>
  <c r="AJ125" i="29"/>
  <c r="AJ124" i="29"/>
  <c r="AJ123" i="29"/>
  <c r="AJ122" i="29"/>
  <c r="AJ121" i="29"/>
  <c r="AJ120" i="29"/>
  <c r="AJ119" i="29"/>
  <c r="AJ118" i="29"/>
  <c r="AJ117" i="29"/>
  <c r="AJ116" i="29"/>
  <c r="AJ115" i="29"/>
  <c r="AJ114" i="29"/>
  <c r="AJ113" i="29"/>
  <c r="AJ112" i="29"/>
  <c r="AJ111" i="29"/>
  <c r="AJ110" i="29"/>
  <c r="AJ109" i="29"/>
  <c r="AJ108" i="29"/>
  <c r="AJ107" i="29"/>
  <c r="AJ106" i="29"/>
  <c r="AJ105" i="29"/>
  <c r="AJ104" i="29"/>
  <c r="AJ103" i="29"/>
  <c r="AJ102" i="29"/>
  <c r="AJ101" i="29"/>
  <c r="AJ100" i="29"/>
  <c r="AJ99" i="29"/>
  <c r="AJ98" i="29"/>
  <c r="AJ97" i="29"/>
  <c r="AJ96" i="29"/>
  <c r="AJ95" i="29"/>
  <c r="AJ94" i="29"/>
  <c r="AJ93" i="29"/>
  <c r="AJ92" i="29"/>
  <c r="AJ91" i="29"/>
  <c r="AJ90" i="29"/>
  <c r="AJ89" i="29"/>
  <c r="AJ88" i="29"/>
  <c r="AJ87" i="29"/>
  <c r="AJ86" i="29"/>
  <c r="AJ85" i="29"/>
  <c r="AJ84" i="29"/>
  <c r="AJ83" i="29"/>
  <c r="AJ82" i="29"/>
  <c r="AJ81" i="29"/>
  <c r="AJ80" i="29"/>
  <c r="AJ79" i="29"/>
  <c r="AJ78" i="29"/>
  <c r="AJ77" i="29"/>
  <c r="AJ76" i="29"/>
  <c r="AJ75" i="29"/>
  <c r="AJ74" i="29"/>
  <c r="AJ73" i="29"/>
  <c r="AJ72" i="29"/>
  <c r="AJ71" i="29"/>
  <c r="AJ70" i="29"/>
  <c r="AJ69" i="29"/>
  <c r="AJ68" i="29"/>
  <c r="AJ67" i="29"/>
  <c r="AJ66" i="29"/>
  <c r="AJ65" i="29"/>
  <c r="AJ64" i="29"/>
  <c r="AJ63" i="29"/>
  <c r="AJ62" i="29"/>
  <c r="AJ61" i="29"/>
  <c r="AJ60" i="29"/>
  <c r="AJ59" i="29"/>
  <c r="AJ58" i="29"/>
  <c r="AJ57" i="29"/>
  <c r="AJ56" i="29"/>
  <c r="AJ55" i="29"/>
  <c r="AJ54" i="29"/>
  <c r="AJ53" i="29"/>
  <c r="AJ52" i="29"/>
  <c r="AJ51" i="29"/>
  <c r="AJ50" i="29"/>
  <c r="AJ49" i="29"/>
  <c r="AJ48" i="29"/>
  <c r="AJ47" i="29"/>
  <c r="AJ46" i="29"/>
  <c r="AJ45" i="29"/>
  <c r="AJ44" i="29"/>
  <c r="AJ43" i="29"/>
  <c r="AJ42" i="29"/>
  <c r="AJ41" i="29"/>
  <c r="AJ40" i="29"/>
  <c r="AJ39" i="29"/>
  <c r="AJ38" i="29"/>
  <c r="AJ37" i="29"/>
  <c r="AJ36" i="29"/>
  <c r="AJ35" i="29"/>
  <c r="AJ34" i="29"/>
  <c r="AJ33" i="29"/>
  <c r="AJ32" i="29"/>
  <c r="AJ31" i="29"/>
  <c r="AJ30" i="29"/>
  <c r="AJ29" i="29"/>
  <c r="AJ28" i="29"/>
  <c r="AJ27" i="29"/>
  <c r="AJ26" i="29"/>
  <c r="AJ25" i="29"/>
  <c r="AJ24" i="29"/>
  <c r="AJ23" i="29"/>
  <c r="AJ22" i="29"/>
  <c r="AJ21" i="29"/>
  <c r="AJ20" i="29"/>
  <c r="AJ19" i="29"/>
  <c r="AJ18" i="29"/>
  <c r="AJ17" i="29"/>
  <c r="AJ16" i="29"/>
  <c r="AJ15" i="29"/>
  <c r="AJ14" i="29"/>
  <c r="AJ13" i="29"/>
  <c r="AJ12" i="29"/>
  <c r="AJ11" i="29"/>
  <c r="AJ10" i="29"/>
  <c r="AJ9" i="29"/>
  <c r="AJ8" i="29"/>
  <c r="AJ7" i="29"/>
  <c r="AJ6" i="29"/>
  <c r="AJ5" i="29"/>
  <c r="AJ4" i="29"/>
  <c r="AJ3" i="29"/>
  <c r="AJ2" i="29"/>
  <c r="AK321" i="29"/>
  <c r="AK320" i="29"/>
  <c r="AK319" i="29"/>
  <c r="AK318" i="29"/>
  <c r="AK317" i="29"/>
  <c r="AK316" i="29"/>
  <c r="AK315" i="29"/>
  <c r="AK314" i="29"/>
  <c r="AK313" i="29"/>
  <c r="AK312" i="29"/>
  <c r="AK311" i="29"/>
  <c r="AK310" i="29"/>
  <c r="AK309" i="29"/>
  <c r="AK308" i="29"/>
  <c r="AK307" i="29"/>
  <c r="AK306" i="29"/>
  <c r="AK305" i="29"/>
  <c r="AK304" i="29"/>
  <c r="AK303" i="29"/>
  <c r="AK302" i="29"/>
  <c r="AK301" i="29"/>
  <c r="AK300" i="29"/>
  <c r="AK299" i="29"/>
  <c r="AK298" i="29"/>
  <c r="AK297" i="29"/>
  <c r="AK296" i="29"/>
  <c r="AK295" i="29"/>
  <c r="AK294" i="29"/>
  <c r="AK293" i="29"/>
  <c r="AK292" i="29"/>
  <c r="AK291" i="29"/>
  <c r="AK290" i="29"/>
  <c r="AK289" i="29"/>
  <c r="AK288" i="29"/>
  <c r="AK287" i="29"/>
  <c r="AK286" i="29"/>
  <c r="AK285" i="29"/>
  <c r="AK284" i="29"/>
  <c r="AK283" i="29"/>
  <c r="AK282" i="29"/>
  <c r="AK281" i="29"/>
  <c r="AK280" i="29"/>
  <c r="AK279" i="29"/>
  <c r="AK278" i="29"/>
  <c r="AK277" i="29"/>
  <c r="AK276" i="29"/>
  <c r="AK275" i="29"/>
  <c r="AK274" i="29"/>
  <c r="AK273" i="29"/>
  <c r="AK272" i="29"/>
  <c r="AK271" i="29"/>
  <c r="AK270" i="29"/>
  <c r="AK269" i="29"/>
  <c r="AK268" i="29"/>
  <c r="AK267" i="29"/>
  <c r="AK266" i="29"/>
  <c r="AK265" i="29"/>
  <c r="AK264" i="29"/>
  <c r="AK263" i="29"/>
  <c r="AK262" i="29"/>
  <c r="AK261" i="29"/>
  <c r="AK260" i="29"/>
  <c r="AK259" i="29"/>
  <c r="AK258" i="29"/>
  <c r="AK257" i="29"/>
  <c r="AK256" i="29"/>
  <c r="AK255" i="29"/>
  <c r="AK254" i="29"/>
  <c r="AK253" i="29"/>
  <c r="AK252" i="29"/>
  <c r="AK251" i="29"/>
  <c r="AK250" i="29"/>
  <c r="AK249" i="29"/>
  <c r="AK248" i="29"/>
  <c r="AK247" i="29"/>
  <c r="AK246" i="29"/>
  <c r="AK245" i="29"/>
  <c r="AK244" i="29"/>
  <c r="AK243" i="29"/>
  <c r="AK242" i="29"/>
  <c r="AK241" i="29"/>
  <c r="AK240" i="29"/>
  <c r="AK239" i="29"/>
  <c r="AK238" i="29"/>
  <c r="AK237" i="29"/>
  <c r="AK236" i="29"/>
  <c r="AK235" i="29"/>
  <c r="AK234" i="29"/>
  <c r="AK233" i="29"/>
  <c r="AK232" i="29"/>
  <c r="AK231" i="29"/>
  <c r="AK230" i="29"/>
  <c r="AK229" i="29"/>
  <c r="AK228" i="29"/>
  <c r="AK227" i="29"/>
  <c r="AK226" i="29"/>
  <c r="AK225" i="29"/>
  <c r="AK224" i="29"/>
  <c r="AK223" i="29"/>
  <c r="AK222" i="29"/>
  <c r="AK221" i="29"/>
  <c r="AK220" i="29"/>
  <c r="AK219" i="29"/>
  <c r="AK218" i="29"/>
  <c r="AK217" i="29"/>
  <c r="AK216" i="29"/>
  <c r="AK215" i="29"/>
  <c r="AK214" i="29"/>
  <c r="AK213" i="29"/>
  <c r="AK212" i="29"/>
  <c r="AK211" i="29"/>
  <c r="AK210" i="29"/>
  <c r="AK209" i="29"/>
  <c r="AK208" i="29"/>
  <c r="AK207" i="29"/>
  <c r="AK206" i="29"/>
  <c r="AK205" i="29"/>
  <c r="AK204" i="29"/>
  <c r="AK203" i="29"/>
  <c r="AK202" i="29"/>
  <c r="AK201" i="29"/>
  <c r="AK200" i="29"/>
  <c r="AK199" i="29"/>
  <c r="AK198" i="29"/>
  <c r="AK197" i="29"/>
  <c r="AK196" i="29"/>
  <c r="AK195" i="29"/>
  <c r="AK194" i="29"/>
  <c r="AK193" i="29"/>
  <c r="AK192" i="29"/>
  <c r="AK191" i="29"/>
  <c r="AK190" i="29"/>
  <c r="AK189" i="29"/>
  <c r="AK188" i="29"/>
  <c r="AK187" i="29"/>
  <c r="AK186" i="29"/>
  <c r="AK185" i="29"/>
  <c r="AK184" i="29"/>
  <c r="AK183" i="29"/>
  <c r="AK182" i="29"/>
  <c r="AK181" i="29"/>
  <c r="AK180" i="29"/>
  <c r="AK179" i="29"/>
  <c r="AK178" i="29"/>
  <c r="AK177" i="29"/>
  <c r="AK176" i="29"/>
  <c r="AK175" i="29"/>
  <c r="AK174" i="29"/>
  <c r="AK173" i="29"/>
  <c r="AK172" i="29"/>
  <c r="AK171" i="29"/>
  <c r="AK170" i="29"/>
  <c r="AK169" i="29"/>
  <c r="AK168" i="29"/>
  <c r="AK167" i="29"/>
  <c r="AK166" i="29"/>
  <c r="AK165" i="29"/>
  <c r="AK164" i="29"/>
  <c r="AK163" i="29"/>
  <c r="AK162" i="29"/>
  <c r="AK161" i="29"/>
  <c r="AK160" i="29"/>
  <c r="AK159" i="29"/>
  <c r="AK158" i="29"/>
  <c r="AK157" i="29"/>
  <c r="AK156" i="29"/>
  <c r="AK155" i="29"/>
  <c r="AK154" i="29"/>
  <c r="AK153" i="29"/>
  <c r="AK152" i="29"/>
  <c r="AK151" i="29"/>
  <c r="AK150" i="29"/>
  <c r="AK149" i="29"/>
  <c r="AK148" i="29"/>
  <c r="AK147" i="29"/>
  <c r="AK146" i="29"/>
  <c r="AK145" i="29"/>
  <c r="AK144" i="29"/>
  <c r="AK143" i="29"/>
  <c r="AK142" i="29"/>
  <c r="AK141" i="29"/>
  <c r="AK140" i="29"/>
  <c r="AK139" i="29"/>
  <c r="AK138" i="29"/>
  <c r="AK137" i="29"/>
  <c r="AK136" i="29"/>
  <c r="AK135" i="29"/>
  <c r="AK134" i="29"/>
  <c r="AK133" i="29"/>
  <c r="AK132" i="29"/>
  <c r="AK131" i="29"/>
  <c r="AK130" i="29"/>
  <c r="AK129" i="29"/>
  <c r="AK128" i="29"/>
  <c r="AK127" i="29"/>
  <c r="AK126" i="29"/>
  <c r="AK125" i="29"/>
  <c r="AK124" i="29"/>
  <c r="AK123" i="29"/>
  <c r="AK122" i="29"/>
  <c r="AK121" i="29"/>
  <c r="AK120" i="29"/>
  <c r="AK119" i="29"/>
  <c r="AK118" i="29"/>
  <c r="AK117" i="29"/>
  <c r="AK116" i="29"/>
  <c r="AK115" i="29"/>
  <c r="AK114" i="29"/>
  <c r="AK113" i="29"/>
  <c r="AK112" i="29"/>
  <c r="AK111" i="29"/>
  <c r="AK110" i="29"/>
  <c r="AK109" i="29"/>
  <c r="AK108" i="29"/>
  <c r="AK107" i="29"/>
  <c r="AK106" i="29"/>
  <c r="AK105" i="29"/>
  <c r="AK104" i="29"/>
  <c r="AK103" i="29"/>
  <c r="AK102" i="29"/>
  <c r="AK101" i="29"/>
  <c r="AK100" i="29"/>
  <c r="AK99" i="29"/>
  <c r="AK98" i="29"/>
  <c r="AK97" i="29"/>
  <c r="AK96" i="29"/>
  <c r="AK95" i="29"/>
  <c r="AK94" i="29"/>
  <c r="AK93" i="29"/>
  <c r="AK92" i="29"/>
  <c r="AK91" i="29"/>
  <c r="AK90" i="29"/>
  <c r="AK89" i="29"/>
  <c r="AK88" i="29"/>
  <c r="AK87" i="29"/>
  <c r="AK86" i="29"/>
  <c r="AK85" i="29"/>
  <c r="AK84" i="29"/>
  <c r="AK83" i="29"/>
  <c r="AK82" i="29"/>
  <c r="AK81" i="29"/>
  <c r="AK80" i="29"/>
  <c r="AK79" i="29"/>
  <c r="AK78" i="29"/>
  <c r="AK77" i="29"/>
  <c r="AK76" i="29"/>
  <c r="AK75" i="29"/>
  <c r="AK74" i="29"/>
  <c r="AK73" i="29"/>
  <c r="AK72" i="29"/>
  <c r="AK71" i="29"/>
  <c r="AK70" i="29"/>
  <c r="AK69" i="29"/>
  <c r="AK68" i="29"/>
  <c r="AK67" i="29"/>
  <c r="AK66" i="29"/>
  <c r="AK65" i="29"/>
  <c r="AK64" i="29"/>
  <c r="AK63" i="29"/>
  <c r="AK62" i="29"/>
  <c r="AK61" i="29"/>
  <c r="AK60" i="29"/>
  <c r="AK59" i="29"/>
  <c r="AK58" i="29"/>
  <c r="AK57" i="29"/>
  <c r="AK56" i="29"/>
  <c r="AK55" i="29"/>
  <c r="AK54" i="29"/>
  <c r="AK53" i="29"/>
  <c r="AK52" i="29"/>
  <c r="AK51" i="29"/>
  <c r="AK50" i="29"/>
  <c r="AK49" i="29"/>
  <c r="AK48" i="29"/>
  <c r="AK47" i="29"/>
  <c r="AK46" i="29"/>
  <c r="AK45" i="29"/>
  <c r="AK44" i="29"/>
  <c r="AK43" i="29"/>
  <c r="AK42" i="29"/>
  <c r="AK41" i="29"/>
  <c r="AK40" i="29"/>
  <c r="AK39" i="29"/>
  <c r="AK38" i="29"/>
  <c r="AK37" i="29"/>
  <c r="AK36" i="29"/>
  <c r="AK35" i="29"/>
  <c r="AK34" i="29"/>
  <c r="AK33" i="29"/>
  <c r="AK32" i="29"/>
  <c r="AK31" i="29"/>
  <c r="AK30" i="29"/>
  <c r="AK29" i="29"/>
  <c r="AK28" i="29"/>
  <c r="AK27" i="29"/>
  <c r="AK26" i="29"/>
  <c r="AK25" i="29"/>
  <c r="AK24" i="29"/>
  <c r="AK23" i="29"/>
  <c r="AK22" i="29"/>
  <c r="AK21" i="29"/>
  <c r="AK20" i="29"/>
  <c r="AK19" i="29"/>
  <c r="AK18" i="29"/>
  <c r="AK17" i="29"/>
  <c r="AK16" i="29"/>
  <c r="AK15" i="29"/>
  <c r="AK14" i="29"/>
  <c r="AK13" i="29"/>
  <c r="AK12" i="29"/>
  <c r="AK11" i="29"/>
  <c r="AK10" i="29"/>
  <c r="AK9" i="29"/>
  <c r="AK8" i="29"/>
  <c r="AK7" i="29"/>
  <c r="AK6" i="29"/>
  <c r="AK5" i="29"/>
  <c r="AK4" i="29"/>
  <c r="AK3" i="29"/>
  <c r="AK2" i="29"/>
  <c r="AL321" i="29"/>
  <c r="AL320" i="29"/>
  <c r="AL319" i="29"/>
  <c r="AL318" i="29"/>
  <c r="AL317" i="29"/>
  <c r="AL316" i="29"/>
  <c r="AL315" i="29"/>
  <c r="AL314" i="29"/>
  <c r="AL313" i="29"/>
  <c r="AL312" i="29"/>
  <c r="AL311" i="29"/>
  <c r="AL310" i="29"/>
  <c r="AL309" i="29"/>
  <c r="AL308" i="29"/>
  <c r="AL307" i="29"/>
  <c r="AL306" i="29"/>
  <c r="AL305" i="29"/>
  <c r="AL304" i="29"/>
  <c r="AL303" i="29"/>
  <c r="AL302" i="29"/>
  <c r="AL301" i="29"/>
  <c r="AL300" i="29"/>
  <c r="AL299" i="29"/>
  <c r="AL298" i="29"/>
  <c r="AL297" i="29"/>
  <c r="AL296" i="29"/>
  <c r="AL295" i="29"/>
  <c r="AL294" i="29"/>
  <c r="AL293" i="29"/>
  <c r="AL292" i="29"/>
  <c r="AL291" i="29"/>
  <c r="AL290" i="29"/>
  <c r="AL289" i="29"/>
  <c r="AL288" i="29"/>
  <c r="AL287" i="29"/>
  <c r="AL286" i="29"/>
  <c r="AL285" i="29"/>
  <c r="AL284" i="29"/>
  <c r="AL283" i="29"/>
  <c r="AL282" i="29"/>
  <c r="AL281" i="29"/>
  <c r="AL280" i="29"/>
  <c r="AL279" i="29"/>
  <c r="AL278" i="29"/>
  <c r="AL277" i="29"/>
  <c r="AL276" i="29"/>
  <c r="AL275" i="29"/>
  <c r="AL274" i="29"/>
  <c r="AL273" i="29"/>
  <c r="AL272" i="29"/>
  <c r="AL271" i="29"/>
  <c r="AL270" i="29"/>
  <c r="AL269" i="29"/>
  <c r="AL268" i="29"/>
  <c r="AL267" i="29"/>
  <c r="AL266" i="29"/>
  <c r="AL265" i="29"/>
  <c r="AL264" i="29"/>
  <c r="AL263" i="29"/>
  <c r="AL262" i="29"/>
  <c r="AL261" i="29"/>
  <c r="AL260" i="29"/>
  <c r="AL259" i="29"/>
  <c r="AL258" i="29"/>
  <c r="AL257" i="29"/>
  <c r="AL256" i="29"/>
  <c r="AL255" i="29"/>
  <c r="AL254" i="29"/>
  <c r="AL253" i="29"/>
  <c r="AL252" i="29"/>
  <c r="AL251" i="29"/>
  <c r="AL250" i="29"/>
  <c r="AL249" i="29"/>
  <c r="AL248" i="29"/>
  <c r="AL247" i="29"/>
  <c r="AL246" i="29"/>
  <c r="AL245" i="29"/>
  <c r="AL244" i="29"/>
  <c r="AL243" i="29"/>
  <c r="AL242" i="29"/>
  <c r="AL241" i="29"/>
  <c r="AL240" i="29"/>
  <c r="AL239" i="29"/>
  <c r="AL238" i="29"/>
  <c r="AL237" i="29"/>
  <c r="AL236" i="29"/>
  <c r="AL235" i="29"/>
  <c r="AL234" i="29"/>
  <c r="AL233" i="29"/>
  <c r="AL232" i="29"/>
  <c r="AL231" i="29"/>
  <c r="AL230" i="29"/>
  <c r="AL229" i="29"/>
  <c r="AL228" i="29"/>
  <c r="AL227" i="29"/>
  <c r="AL226" i="29"/>
  <c r="AL225" i="29"/>
  <c r="AL224" i="29"/>
  <c r="AL223" i="29"/>
  <c r="AL222" i="29"/>
  <c r="AL221" i="29"/>
  <c r="AL220" i="29"/>
  <c r="AL219" i="29"/>
  <c r="AL218" i="29"/>
  <c r="AL217" i="29"/>
  <c r="AL216" i="29"/>
  <c r="AL215" i="29"/>
  <c r="AL214" i="29"/>
  <c r="AL213" i="29"/>
  <c r="AL212" i="29"/>
  <c r="AL211" i="29"/>
  <c r="AL210" i="29"/>
  <c r="AL209" i="29"/>
  <c r="AL208" i="29"/>
  <c r="AL207" i="29"/>
  <c r="AL206" i="29"/>
  <c r="AL205" i="29"/>
  <c r="AL204" i="29"/>
  <c r="AL203" i="29"/>
  <c r="AL202" i="29"/>
  <c r="AL201" i="29"/>
  <c r="AL200" i="29"/>
  <c r="AL199" i="29"/>
  <c r="AL198" i="29"/>
  <c r="AL197" i="29"/>
  <c r="AL196" i="29"/>
  <c r="AL195" i="29"/>
  <c r="AL194" i="29"/>
  <c r="AL193" i="29"/>
  <c r="AL192" i="29"/>
  <c r="AL191" i="29"/>
  <c r="AL190" i="29"/>
  <c r="AL189" i="29"/>
  <c r="AL188" i="29"/>
  <c r="AL187" i="29"/>
  <c r="AL186" i="29"/>
  <c r="AL185" i="29"/>
  <c r="AL184" i="29"/>
  <c r="AL183" i="29"/>
  <c r="AL182" i="29"/>
  <c r="AL181" i="29"/>
  <c r="AL180" i="29"/>
  <c r="AL179" i="29"/>
  <c r="AL178" i="29"/>
  <c r="AL177" i="29"/>
  <c r="AL176" i="29"/>
  <c r="AL175" i="29"/>
  <c r="AL174" i="29"/>
  <c r="AL173" i="29"/>
  <c r="AL172" i="29"/>
  <c r="AL171" i="29"/>
  <c r="AL170" i="29"/>
  <c r="AL169" i="29"/>
  <c r="AL168" i="29"/>
  <c r="AL167" i="29"/>
  <c r="AL166" i="29"/>
  <c r="AL165" i="29"/>
  <c r="AL164" i="29"/>
  <c r="AL163" i="29"/>
  <c r="AL162" i="29"/>
  <c r="AL161" i="29"/>
  <c r="AL160" i="29"/>
  <c r="AL159" i="29"/>
  <c r="AL158" i="29"/>
  <c r="AL157" i="29"/>
  <c r="AL156" i="29"/>
  <c r="AL155" i="29"/>
  <c r="AL154" i="29"/>
  <c r="AL153" i="29"/>
  <c r="AL152" i="29"/>
  <c r="AL151" i="29"/>
  <c r="AL150" i="29"/>
  <c r="AL149" i="29"/>
  <c r="AL148" i="29"/>
  <c r="AL147" i="29"/>
  <c r="AL146" i="29"/>
  <c r="AL145" i="29"/>
  <c r="AL144" i="29"/>
  <c r="AL143" i="29"/>
  <c r="AL142" i="29"/>
  <c r="AL141" i="29"/>
  <c r="AL140" i="29"/>
  <c r="AL139" i="29"/>
  <c r="AL138" i="29"/>
  <c r="AL137" i="29"/>
  <c r="AL136" i="29"/>
  <c r="AL135" i="29"/>
  <c r="AL134" i="29"/>
  <c r="AL133" i="29"/>
  <c r="AL132" i="29"/>
  <c r="AL131" i="29"/>
  <c r="AL130" i="29"/>
  <c r="AL129" i="29"/>
  <c r="AL128" i="29"/>
  <c r="AL127" i="29"/>
  <c r="AL126" i="29"/>
  <c r="AL125" i="29"/>
  <c r="AL124" i="29"/>
  <c r="AL123" i="29"/>
  <c r="AL122" i="29"/>
  <c r="AL121" i="29"/>
  <c r="AL120" i="29"/>
  <c r="AL119" i="29"/>
  <c r="AL118" i="29"/>
  <c r="AL117" i="29"/>
  <c r="AL116" i="29"/>
  <c r="AL115" i="29"/>
  <c r="AL114" i="29"/>
  <c r="AL113" i="29"/>
  <c r="AL112" i="29"/>
  <c r="AL111" i="29"/>
  <c r="AL110" i="29"/>
  <c r="AL109" i="29"/>
  <c r="AL108" i="29"/>
  <c r="AL107" i="29"/>
  <c r="AL106" i="29"/>
  <c r="AL105" i="29"/>
  <c r="AL104" i="29"/>
  <c r="AL103" i="29"/>
  <c r="AL102" i="29"/>
  <c r="AL101" i="29"/>
  <c r="AL100" i="29"/>
  <c r="AL99" i="29"/>
  <c r="AL98" i="29"/>
  <c r="AL97" i="29"/>
  <c r="AL96" i="29"/>
  <c r="AL95" i="29"/>
  <c r="AL94" i="29"/>
  <c r="AL93" i="29"/>
  <c r="AL92" i="29"/>
  <c r="AL91" i="29"/>
  <c r="AL90" i="29"/>
  <c r="AL89" i="29"/>
  <c r="AL88" i="29"/>
  <c r="AL87" i="29"/>
  <c r="AL86" i="29"/>
  <c r="AL85" i="29"/>
  <c r="AL84" i="29"/>
  <c r="AL83" i="29"/>
  <c r="AL82" i="29"/>
  <c r="AL81" i="29"/>
  <c r="AL80" i="29"/>
  <c r="AL79" i="29"/>
  <c r="AL78" i="29"/>
  <c r="AL77" i="29"/>
  <c r="AL76" i="29"/>
  <c r="AL75" i="29"/>
  <c r="AL74" i="29"/>
  <c r="AL73" i="29"/>
  <c r="AL72" i="29"/>
  <c r="AL71" i="29"/>
  <c r="AL70" i="29"/>
  <c r="AL69" i="29"/>
  <c r="AL68" i="29"/>
  <c r="AL67" i="29"/>
  <c r="AL66" i="29"/>
  <c r="AL65" i="29"/>
  <c r="AL64" i="29"/>
  <c r="AL63" i="29"/>
  <c r="AL62" i="29"/>
  <c r="AL61" i="29"/>
  <c r="AL60" i="29"/>
  <c r="AL59" i="29"/>
  <c r="AL58" i="29"/>
  <c r="AL57" i="29"/>
  <c r="AL56" i="29"/>
  <c r="AL55" i="29"/>
  <c r="AL54" i="29"/>
  <c r="AL53" i="29"/>
  <c r="AL52" i="29"/>
  <c r="AL51" i="29"/>
  <c r="AL50" i="29"/>
  <c r="AL49" i="29"/>
  <c r="AL48" i="29"/>
  <c r="AL47" i="29"/>
  <c r="AL46" i="29"/>
  <c r="AL45" i="29"/>
  <c r="AL44" i="29"/>
  <c r="AL43" i="29"/>
  <c r="AL42" i="29"/>
  <c r="AL41" i="29"/>
  <c r="AL40" i="29"/>
  <c r="AL39" i="29"/>
  <c r="AL38" i="29"/>
  <c r="AL37" i="29"/>
  <c r="AL36" i="29"/>
  <c r="AL35" i="29"/>
  <c r="AL34" i="29"/>
  <c r="AL33" i="29"/>
  <c r="AL32" i="29"/>
  <c r="AL31" i="29"/>
  <c r="AL30" i="29"/>
  <c r="AL29" i="29"/>
  <c r="AL28" i="29"/>
  <c r="AL27" i="29"/>
  <c r="AL26" i="29"/>
  <c r="AL25" i="29"/>
  <c r="AL24" i="29"/>
  <c r="AL23" i="29"/>
  <c r="AL22" i="29"/>
  <c r="AL21" i="29"/>
  <c r="AL20" i="29"/>
  <c r="AL19" i="29"/>
  <c r="AL18" i="29"/>
  <c r="AL17" i="29"/>
  <c r="AL16" i="29"/>
  <c r="AL15" i="29"/>
  <c r="AL14" i="29"/>
  <c r="AL13" i="29"/>
  <c r="AL12" i="29"/>
  <c r="AL11" i="29"/>
  <c r="AL10" i="29"/>
  <c r="AL9" i="29"/>
  <c r="AL8" i="29"/>
  <c r="AL7" i="29"/>
  <c r="AL6" i="29"/>
  <c r="AL5" i="29"/>
  <c r="AL4" i="29"/>
  <c r="AL3" i="29"/>
  <c r="AL2" i="29"/>
  <c r="B321" i="30"/>
  <c r="B320" i="30"/>
  <c r="B319" i="30"/>
  <c r="B318" i="30"/>
  <c r="B317" i="30"/>
  <c r="B316" i="30"/>
  <c r="B315" i="30"/>
  <c r="B314" i="30"/>
  <c r="B313" i="30"/>
  <c r="B312" i="30"/>
  <c r="B311" i="30"/>
  <c r="B310" i="30"/>
  <c r="B309" i="30"/>
  <c r="B308" i="30"/>
  <c r="B307" i="30"/>
  <c r="B306" i="30"/>
  <c r="B305" i="30"/>
  <c r="B304" i="30"/>
  <c r="B303" i="30"/>
  <c r="B302" i="30"/>
  <c r="B301" i="30"/>
  <c r="B300" i="30"/>
  <c r="B299" i="30"/>
  <c r="B298" i="30"/>
  <c r="B297" i="30"/>
  <c r="B296" i="30"/>
  <c r="B295" i="30"/>
  <c r="B294" i="30"/>
  <c r="B293" i="30"/>
  <c r="B292" i="30"/>
  <c r="B291" i="30"/>
  <c r="B290" i="30"/>
  <c r="B289" i="30"/>
  <c r="B288" i="30"/>
  <c r="B287" i="30"/>
  <c r="B286" i="30"/>
  <c r="B285" i="30"/>
  <c r="B284" i="30"/>
  <c r="B283" i="30"/>
  <c r="B282" i="30"/>
  <c r="B281" i="30"/>
  <c r="B280" i="30"/>
  <c r="B279" i="30"/>
  <c r="B278" i="30"/>
  <c r="B277" i="30"/>
  <c r="B276" i="30"/>
  <c r="B275" i="30"/>
  <c r="B274" i="30"/>
  <c r="B273" i="30"/>
  <c r="B272" i="30"/>
  <c r="B271" i="30"/>
  <c r="B270" i="30"/>
  <c r="B269" i="30"/>
  <c r="B268" i="30"/>
  <c r="B267" i="30"/>
  <c r="B266" i="30"/>
  <c r="B265" i="30"/>
  <c r="B264" i="30"/>
  <c r="B263" i="30"/>
  <c r="B262" i="30"/>
  <c r="B261" i="30"/>
  <c r="B260" i="30"/>
  <c r="B259" i="30"/>
  <c r="B258" i="30"/>
  <c r="B257" i="30"/>
  <c r="B256" i="30"/>
  <c r="B255" i="30"/>
  <c r="B254" i="30"/>
  <c r="B253" i="30"/>
  <c r="B252" i="30"/>
  <c r="B251" i="30"/>
  <c r="B250" i="30"/>
  <c r="B249" i="30"/>
  <c r="B248" i="30"/>
  <c r="B247" i="30"/>
  <c r="B246" i="30"/>
  <c r="B245" i="30"/>
  <c r="B244" i="30"/>
  <c r="B243" i="30"/>
  <c r="B242" i="30"/>
  <c r="B241" i="30"/>
  <c r="B240" i="30"/>
  <c r="B239" i="30"/>
  <c r="B238" i="30"/>
  <c r="B237" i="30"/>
  <c r="B236" i="30"/>
  <c r="B235" i="30"/>
  <c r="B234" i="30"/>
  <c r="B233" i="30"/>
  <c r="B232" i="30"/>
  <c r="B231" i="30"/>
  <c r="B230" i="30"/>
  <c r="B229" i="30"/>
  <c r="B228" i="30"/>
  <c r="B227" i="30"/>
  <c r="B226" i="30"/>
  <c r="B225" i="30"/>
  <c r="B224" i="30"/>
  <c r="B223" i="30"/>
  <c r="B222" i="30"/>
  <c r="B221" i="30"/>
  <c r="B220" i="30"/>
  <c r="B219" i="30"/>
  <c r="B218" i="30"/>
  <c r="B217" i="30"/>
  <c r="B216" i="30"/>
  <c r="B215" i="30"/>
  <c r="B214" i="30"/>
  <c r="B213" i="30"/>
  <c r="B212" i="30"/>
  <c r="B211" i="30"/>
  <c r="B210" i="30"/>
  <c r="B209" i="30"/>
  <c r="B208" i="30"/>
  <c r="B207" i="30"/>
  <c r="B206" i="30"/>
  <c r="B205" i="30"/>
  <c r="B204" i="30"/>
  <c r="B203" i="30"/>
  <c r="B202" i="30"/>
  <c r="B201" i="30"/>
  <c r="B200" i="30"/>
  <c r="B199" i="30"/>
  <c r="B198" i="30"/>
  <c r="B197" i="30"/>
  <c r="B196" i="30"/>
  <c r="B195" i="30"/>
  <c r="B194" i="30"/>
  <c r="B193" i="30"/>
  <c r="B192" i="30"/>
  <c r="B191" i="30"/>
  <c r="B190" i="30"/>
  <c r="B189" i="30"/>
  <c r="B188" i="30"/>
  <c r="B187" i="30"/>
  <c r="B186" i="30"/>
  <c r="B185" i="30"/>
  <c r="B184" i="30"/>
  <c r="B183" i="30"/>
  <c r="B182" i="30"/>
  <c r="B181" i="30"/>
  <c r="B180" i="30"/>
  <c r="B179" i="30"/>
  <c r="B178" i="30"/>
  <c r="B177" i="30"/>
  <c r="B176" i="30"/>
  <c r="B175" i="30"/>
  <c r="B174" i="30"/>
  <c r="B173" i="30"/>
  <c r="B172" i="30"/>
  <c r="B171" i="30"/>
  <c r="B170" i="30"/>
  <c r="B169" i="30"/>
  <c r="B168" i="30"/>
  <c r="B167" i="30"/>
  <c r="B166" i="30"/>
  <c r="B165" i="30"/>
  <c r="B164" i="30"/>
  <c r="B163" i="30"/>
  <c r="B162" i="30"/>
  <c r="B161" i="30"/>
  <c r="B160" i="30"/>
  <c r="B159" i="30"/>
  <c r="B158" i="30"/>
  <c r="B157" i="30"/>
  <c r="B156" i="30"/>
  <c r="B155" i="30"/>
  <c r="B154" i="30"/>
  <c r="B153" i="30"/>
  <c r="B152" i="30"/>
  <c r="B151" i="30"/>
  <c r="B150" i="30"/>
  <c r="B149" i="30"/>
  <c r="B148" i="30"/>
  <c r="B147" i="30"/>
  <c r="B146" i="30"/>
  <c r="B145" i="30"/>
  <c r="B144" i="30"/>
  <c r="B143" i="30"/>
  <c r="B142" i="30"/>
  <c r="B141" i="30"/>
  <c r="B140" i="30"/>
  <c r="B139" i="30"/>
  <c r="B138" i="30"/>
  <c r="B137" i="30"/>
  <c r="B136" i="30"/>
  <c r="B135" i="30"/>
  <c r="B134" i="30"/>
  <c r="B133" i="30"/>
  <c r="B132" i="30"/>
  <c r="B131" i="30"/>
  <c r="B130" i="30"/>
  <c r="B129" i="30"/>
  <c r="B128" i="30"/>
  <c r="B127" i="30"/>
  <c r="B126" i="30"/>
  <c r="B125" i="30"/>
  <c r="B124" i="30"/>
  <c r="B123" i="30"/>
  <c r="B122" i="30"/>
  <c r="B121" i="30"/>
  <c r="B120" i="30"/>
  <c r="B119" i="30"/>
  <c r="B118" i="30"/>
  <c r="B117" i="30"/>
  <c r="B116" i="30"/>
  <c r="B115" i="30"/>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90" i="30"/>
  <c r="B89" i="30"/>
  <c r="B88" i="30"/>
  <c r="B87" i="30"/>
  <c r="B86" i="30"/>
  <c r="B85" i="30"/>
  <c r="B84" i="30"/>
  <c r="B83" i="30"/>
  <c r="B82" i="30"/>
  <c r="B81" i="30"/>
  <c r="B80" i="30"/>
  <c r="B79" i="30"/>
  <c r="B78" i="30"/>
  <c r="B77" i="30"/>
  <c r="B76" i="30"/>
  <c r="B75" i="30"/>
  <c r="B74" i="30"/>
  <c r="B73" i="30"/>
  <c r="B72" i="30"/>
  <c r="B71" i="30"/>
  <c r="B70" i="30"/>
  <c r="B69" i="30"/>
  <c r="B68" i="30"/>
  <c r="B67" i="30"/>
  <c r="B66" i="30"/>
  <c r="B65" i="30"/>
  <c r="B64" i="30"/>
  <c r="B63" i="30"/>
  <c r="B62" i="30"/>
  <c r="B61" i="30"/>
  <c r="B60" i="30"/>
  <c r="B59" i="30"/>
  <c r="B58" i="30"/>
  <c r="B57" i="30"/>
  <c r="B56" i="30"/>
  <c r="B55" i="30"/>
  <c r="B54" i="30"/>
  <c r="B53" i="30"/>
  <c r="B52" i="30"/>
  <c r="B51" i="30"/>
  <c r="B50" i="30"/>
  <c r="B49" i="30"/>
  <c r="B48" i="30"/>
  <c r="B47" i="30"/>
  <c r="B46" i="30"/>
  <c r="B45" i="30"/>
  <c r="B44" i="30"/>
  <c r="B43" i="30"/>
  <c r="B42" i="30"/>
  <c r="B41" i="30"/>
  <c r="B40" i="30"/>
  <c r="B39" i="30"/>
  <c r="B38"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4" i="30"/>
  <c r="B3" i="30"/>
  <c r="B2" i="30"/>
  <c r="C321" i="30"/>
  <c r="C320" i="30"/>
  <c r="C319" i="30"/>
  <c r="C318" i="30"/>
  <c r="C317" i="30"/>
  <c r="C316" i="30"/>
  <c r="C315" i="30"/>
  <c r="C314" i="30"/>
  <c r="C313" i="30"/>
  <c r="C312" i="30"/>
  <c r="C311" i="30"/>
  <c r="C310" i="30"/>
  <c r="C309" i="30"/>
  <c r="C308" i="30"/>
  <c r="C307" i="30"/>
  <c r="C306" i="30"/>
  <c r="C305" i="30"/>
  <c r="C304" i="30"/>
  <c r="C303" i="30"/>
  <c r="C302" i="30"/>
  <c r="C301" i="30"/>
  <c r="C300" i="30"/>
  <c r="C299" i="30"/>
  <c r="C298" i="30"/>
  <c r="C297" i="30"/>
  <c r="C296" i="30"/>
  <c r="C295" i="30"/>
  <c r="C294" i="30"/>
  <c r="C293" i="30"/>
  <c r="C292" i="30"/>
  <c r="C291" i="30"/>
  <c r="C290" i="30"/>
  <c r="C289" i="30"/>
  <c r="C288" i="30"/>
  <c r="C287" i="30"/>
  <c r="C286" i="30"/>
  <c r="C285" i="30"/>
  <c r="C284" i="30"/>
  <c r="C283" i="30"/>
  <c r="C282" i="30"/>
  <c r="C281" i="30"/>
  <c r="C280" i="30"/>
  <c r="C279" i="30"/>
  <c r="C278" i="30"/>
  <c r="C277" i="30"/>
  <c r="C276" i="30"/>
  <c r="C275" i="30"/>
  <c r="C274" i="30"/>
  <c r="C273" i="30"/>
  <c r="C272" i="30"/>
  <c r="C271" i="30"/>
  <c r="C270" i="30"/>
  <c r="C269" i="30"/>
  <c r="C268" i="30"/>
  <c r="C267" i="30"/>
  <c r="C266" i="30"/>
  <c r="C265" i="30"/>
  <c r="C264" i="30"/>
  <c r="C263" i="30"/>
  <c r="C262" i="30"/>
  <c r="C261" i="30"/>
  <c r="C260" i="30"/>
  <c r="C259" i="30"/>
  <c r="C258" i="30"/>
  <c r="C257" i="30"/>
  <c r="C256" i="30"/>
  <c r="C255" i="30"/>
  <c r="C254" i="30"/>
  <c r="C253" i="30"/>
  <c r="C252" i="30"/>
  <c r="C251" i="30"/>
  <c r="C250" i="30"/>
  <c r="C249" i="30"/>
  <c r="C248" i="30"/>
  <c r="C247" i="30"/>
  <c r="C246" i="30"/>
  <c r="C245" i="30"/>
  <c r="C244" i="30"/>
  <c r="C243" i="30"/>
  <c r="C242" i="30"/>
  <c r="C241" i="30"/>
  <c r="C240" i="30"/>
  <c r="C239" i="30"/>
  <c r="C238" i="30"/>
  <c r="C237" i="30"/>
  <c r="C236" i="30"/>
  <c r="C235" i="30"/>
  <c r="C234" i="30"/>
  <c r="C233" i="30"/>
  <c r="C232" i="30"/>
  <c r="C231" i="30"/>
  <c r="C230" i="30"/>
  <c r="C229" i="30"/>
  <c r="C228" i="30"/>
  <c r="C227" i="30"/>
  <c r="C226" i="30"/>
  <c r="C225" i="30"/>
  <c r="C224" i="30"/>
  <c r="C223" i="30"/>
  <c r="C222" i="30"/>
  <c r="C221" i="30"/>
  <c r="C220" i="30"/>
  <c r="C219" i="30"/>
  <c r="C218" i="30"/>
  <c r="C217" i="30"/>
  <c r="C216" i="30"/>
  <c r="C215" i="30"/>
  <c r="C214" i="30"/>
  <c r="C213" i="30"/>
  <c r="C212" i="30"/>
  <c r="C211" i="30"/>
  <c r="C210" i="30"/>
  <c r="C209" i="30"/>
  <c r="C208" i="30"/>
  <c r="C207" i="30"/>
  <c r="C206" i="30"/>
  <c r="C205" i="30"/>
  <c r="C204" i="30"/>
  <c r="C203" i="30"/>
  <c r="C202" i="30"/>
  <c r="C201" i="30"/>
  <c r="C200" i="30"/>
  <c r="C199" i="30"/>
  <c r="C198" i="30"/>
  <c r="C197" i="30"/>
  <c r="C196" i="30"/>
  <c r="C195" i="30"/>
  <c r="C194" i="30"/>
  <c r="C193" i="30"/>
  <c r="C192" i="30"/>
  <c r="C191" i="30"/>
  <c r="C190" i="30"/>
  <c r="C189" i="30"/>
  <c r="C188" i="30"/>
  <c r="C187" i="30"/>
  <c r="C186" i="30"/>
  <c r="C185" i="30"/>
  <c r="C184" i="30"/>
  <c r="C183" i="30"/>
  <c r="C182" i="30"/>
  <c r="C181" i="30"/>
  <c r="C180" i="30"/>
  <c r="C179" i="30"/>
  <c r="C178" i="30"/>
  <c r="C177" i="30"/>
  <c r="C176" i="30"/>
  <c r="C175" i="30"/>
  <c r="C174" i="30"/>
  <c r="C173" i="30"/>
  <c r="C172" i="30"/>
  <c r="C171" i="30"/>
  <c r="C170" i="30"/>
  <c r="C169" i="30"/>
  <c r="C168" i="30"/>
  <c r="C167" i="30"/>
  <c r="C166" i="30"/>
  <c r="C165" i="30"/>
  <c r="C164" i="30"/>
  <c r="C163" i="30"/>
  <c r="C162" i="30"/>
  <c r="C161" i="30"/>
  <c r="C160" i="30"/>
  <c r="C159" i="30"/>
  <c r="C158" i="30"/>
  <c r="C157" i="30"/>
  <c r="C156" i="30"/>
  <c r="C155" i="30"/>
  <c r="C154" i="30"/>
  <c r="C153" i="30"/>
  <c r="C152" i="30"/>
  <c r="C151" i="30"/>
  <c r="C150" i="30"/>
  <c r="C149" i="30"/>
  <c r="C148" i="30"/>
  <c r="C147" i="30"/>
  <c r="C146" i="30"/>
  <c r="C145" i="30"/>
  <c r="C144" i="30"/>
  <c r="C143" i="30"/>
  <c r="C142" i="30"/>
  <c r="C141" i="30"/>
  <c r="C140" i="30"/>
  <c r="C139" i="30"/>
  <c r="C138" i="30"/>
  <c r="C137" i="30"/>
  <c r="C136" i="30"/>
  <c r="C135" i="30"/>
  <c r="C134" i="30"/>
  <c r="C133" i="30"/>
  <c r="C132" i="30"/>
  <c r="C131" i="30"/>
  <c r="C130" i="30"/>
  <c r="C129" i="30"/>
  <c r="C128" i="30"/>
  <c r="C127" i="30"/>
  <c r="C126" i="30"/>
  <c r="C125" i="30"/>
  <c r="C124" i="30"/>
  <c r="C123" i="30"/>
  <c r="C122" i="30"/>
  <c r="C121" i="30"/>
  <c r="C120" i="30"/>
  <c r="C119" i="30"/>
  <c r="C118" i="30"/>
  <c r="C117" i="30"/>
  <c r="C116" i="30"/>
  <c r="C115" i="30"/>
  <c r="C114" i="30"/>
  <c r="C113" i="30"/>
  <c r="C112" i="30"/>
  <c r="C111" i="30"/>
  <c r="C110" i="30"/>
  <c r="C109" i="30"/>
  <c r="C108" i="30"/>
  <c r="C107" i="30"/>
  <c r="C106" i="30"/>
  <c r="C105" i="30"/>
  <c r="C104" i="30"/>
  <c r="C103" i="30"/>
  <c r="C102" i="30"/>
  <c r="C101" i="30"/>
  <c r="C100" i="30"/>
  <c r="C99" i="30"/>
  <c r="C98" i="30"/>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 i="30"/>
  <c r="C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E321" i="30"/>
  <c r="E320" i="30"/>
  <c r="E319" i="30"/>
  <c r="E318" i="30"/>
  <c r="E317" i="30"/>
  <c r="E316" i="30"/>
  <c r="E315" i="30"/>
  <c r="E314" i="30"/>
  <c r="E313" i="30"/>
  <c r="E312" i="30"/>
  <c r="E311" i="30"/>
  <c r="E310" i="30"/>
  <c r="E309" i="30"/>
  <c r="E308" i="30"/>
  <c r="E307" i="30"/>
  <c r="E306" i="30"/>
  <c r="E305" i="30"/>
  <c r="E304" i="30"/>
  <c r="E303" i="30"/>
  <c r="E302" i="30"/>
  <c r="E301" i="30"/>
  <c r="E300" i="30"/>
  <c r="E299" i="30"/>
  <c r="E298" i="30"/>
  <c r="E297" i="30"/>
  <c r="E296" i="30"/>
  <c r="E295" i="30"/>
  <c r="E294" i="30"/>
  <c r="E293" i="30"/>
  <c r="E292" i="30"/>
  <c r="E291" i="30"/>
  <c r="E290" i="30"/>
  <c r="E289" i="30"/>
  <c r="E288" i="30"/>
  <c r="E287" i="30"/>
  <c r="E286" i="30"/>
  <c r="E285" i="30"/>
  <c r="E284" i="30"/>
  <c r="E283" i="30"/>
  <c r="E282" i="30"/>
  <c r="E281" i="30"/>
  <c r="E280" i="30"/>
  <c r="E279" i="30"/>
  <c r="E278" i="30"/>
  <c r="E277" i="30"/>
  <c r="E276" i="30"/>
  <c r="E275" i="30"/>
  <c r="E274" i="30"/>
  <c r="E273" i="30"/>
  <c r="E272" i="30"/>
  <c r="E271" i="30"/>
  <c r="E270" i="30"/>
  <c r="E269" i="30"/>
  <c r="E268" i="30"/>
  <c r="E267" i="30"/>
  <c r="E266" i="30"/>
  <c r="E265" i="30"/>
  <c r="E264" i="30"/>
  <c r="E263" i="30"/>
  <c r="E262" i="30"/>
  <c r="E261" i="30"/>
  <c r="E260" i="30"/>
  <c r="E259" i="30"/>
  <c r="E258" i="30"/>
  <c r="E257" i="30"/>
  <c r="E256" i="30"/>
  <c r="E255" i="30"/>
  <c r="E254" i="30"/>
  <c r="E253" i="30"/>
  <c r="E252" i="30"/>
  <c r="E251" i="30"/>
  <c r="E250" i="30"/>
  <c r="E249" i="30"/>
  <c r="E248" i="30"/>
  <c r="E247" i="30"/>
  <c r="E246" i="30"/>
  <c r="E245" i="30"/>
  <c r="E244" i="30"/>
  <c r="E243" i="30"/>
  <c r="E242" i="30"/>
  <c r="E241" i="30"/>
  <c r="E240" i="30"/>
  <c r="E239" i="30"/>
  <c r="E238" i="30"/>
  <c r="E237" i="30"/>
  <c r="E236" i="30"/>
  <c r="E235" i="30"/>
  <c r="E234" i="30"/>
  <c r="E233" i="30"/>
  <c r="E232" i="30"/>
  <c r="E231" i="30"/>
  <c r="E230" i="30"/>
  <c r="E229" i="30"/>
  <c r="E228" i="30"/>
  <c r="E227" i="30"/>
  <c r="E226" i="30"/>
  <c r="E225" i="30"/>
  <c r="E224" i="30"/>
  <c r="E223" i="30"/>
  <c r="E222" i="30"/>
  <c r="E221" i="30"/>
  <c r="E220" i="30"/>
  <c r="E219" i="30"/>
  <c r="E218" i="30"/>
  <c r="E217" i="30"/>
  <c r="E216" i="30"/>
  <c r="E215" i="30"/>
  <c r="E214" i="30"/>
  <c r="E213" i="30"/>
  <c r="E212" i="30"/>
  <c r="E211" i="30"/>
  <c r="E210" i="30"/>
  <c r="E209" i="30"/>
  <c r="E208" i="30"/>
  <c r="E207" i="30"/>
  <c r="E206" i="30"/>
  <c r="E205" i="30"/>
  <c r="E204" i="30"/>
  <c r="E203"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E6" i="30"/>
  <c r="E5" i="30"/>
  <c r="E4" i="30"/>
  <c r="E3" i="30"/>
  <c r="E2" i="30"/>
  <c r="G321" i="30"/>
  <c r="G320" i="30"/>
  <c r="G319" i="30"/>
  <c r="G318" i="30"/>
  <c r="G317" i="30"/>
  <c r="G316" i="30"/>
  <c r="G315" i="30"/>
  <c r="G314" i="30"/>
  <c r="G313" i="30"/>
  <c r="G312" i="30"/>
  <c r="G311" i="30"/>
  <c r="G310" i="30"/>
  <c r="G309" i="30"/>
  <c r="G308" i="30"/>
  <c r="G307" i="30"/>
  <c r="G306" i="30"/>
  <c r="G305" i="30"/>
  <c r="G304" i="30"/>
  <c r="G303" i="30"/>
  <c r="G302" i="30"/>
  <c r="G301" i="30"/>
  <c r="G300" i="30"/>
  <c r="G299" i="30"/>
  <c r="G298" i="30"/>
  <c r="G297" i="30"/>
  <c r="G296" i="30"/>
  <c r="G295" i="30"/>
  <c r="G294" i="30"/>
  <c r="G293" i="30"/>
  <c r="G292" i="30"/>
  <c r="G291" i="30"/>
  <c r="G290" i="30"/>
  <c r="G289" i="30"/>
  <c r="G288" i="30"/>
  <c r="G287" i="30"/>
  <c r="G286" i="30"/>
  <c r="G285" i="30"/>
  <c r="G284" i="30"/>
  <c r="G283" i="30"/>
  <c r="G282" i="30"/>
  <c r="G281" i="30"/>
  <c r="G280" i="30"/>
  <c r="G279" i="30"/>
  <c r="G278" i="30"/>
  <c r="G277" i="30"/>
  <c r="G276" i="30"/>
  <c r="G275" i="30"/>
  <c r="G274" i="30"/>
  <c r="G273" i="30"/>
  <c r="G272" i="30"/>
  <c r="G271" i="30"/>
  <c r="G270" i="30"/>
  <c r="G269" i="30"/>
  <c r="G268" i="30"/>
  <c r="G267" i="30"/>
  <c r="G266" i="30"/>
  <c r="G265" i="30"/>
  <c r="G264" i="30"/>
  <c r="G263" i="30"/>
  <c r="G262" i="30"/>
  <c r="G261" i="30"/>
  <c r="G260" i="30"/>
  <c r="G259" i="30"/>
  <c r="G258" i="30"/>
  <c r="G257" i="30"/>
  <c r="G256" i="30"/>
  <c r="G255" i="30"/>
  <c r="G254" i="30"/>
  <c r="G253" i="30"/>
  <c r="G252" i="30"/>
  <c r="G251" i="30"/>
  <c r="G250" i="30"/>
  <c r="G249" i="30"/>
  <c r="G248" i="30"/>
  <c r="G247" i="30"/>
  <c r="G246" i="30"/>
  <c r="G245" i="30"/>
  <c r="G244" i="30"/>
  <c r="G243" i="30"/>
  <c r="G242" i="30"/>
  <c r="G241" i="30"/>
  <c r="G240" i="30"/>
  <c r="G239" i="30"/>
  <c r="G238" i="30"/>
  <c r="G237" i="30"/>
  <c r="G236" i="30"/>
  <c r="G235" i="30"/>
  <c r="G234" i="30"/>
  <c r="G233" i="30"/>
  <c r="G232" i="30"/>
  <c r="G231" i="30"/>
  <c r="G230" i="30"/>
  <c r="G229" i="30"/>
  <c r="G228" i="30"/>
  <c r="G227" i="30"/>
  <c r="G226" i="30"/>
  <c r="G225" i="30"/>
  <c r="G224" i="30"/>
  <c r="G223" i="30"/>
  <c r="G222" i="30"/>
  <c r="G221" i="30"/>
  <c r="G220" i="30"/>
  <c r="G219" i="30"/>
  <c r="G218" i="30"/>
  <c r="G217" i="30"/>
  <c r="G216" i="30"/>
  <c r="G215" i="30"/>
  <c r="G214" i="30"/>
  <c r="G213" i="30"/>
  <c r="G212" i="30"/>
  <c r="G211" i="30"/>
  <c r="G210" i="30"/>
  <c r="G209" i="30"/>
  <c r="G208" i="30"/>
  <c r="G207" i="30"/>
  <c r="G206" i="30"/>
  <c r="G205" i="30"/>
  <c r="G204" i="30"/>
  <c r="G20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9" i="30"/>
  <c r="G108"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52" i="30"/>
  <c r="G51" i="30"/>
  <c r="G50" i="30"/>
  <c r="G49" i="30"/>
  <c r="G48" i="30"/>
  <c r="G47"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16" i="30"/>
  <c r="G15" i="30"/>
  <c r="G14" i="30"/>
  <c r="G13" i="30"/>
  <c r="G12" i="30"/>
  <c r="G11" i="30"/>
  <c r="G10" i="30"/>
  <c r="G9" i="30"/>
  <c r="G8" i="30"/>
  <c r="G7" i="30"/>
  <c r="G6" i="30"/>
  <c r="G5" i="30"/>
  <c r="G4" i="30"/>
  <c r="G3" i="30"/>
  <c r="G2" i="30"/>
  <c r="H321" i="30"/>
  <c r="H320" i="30"/>
  <c r="H319" i="30"/>
  <c r="H318" i="30"/>
  <c r="H317" i="30"/>
  <c r="H316" i="30"/>
  <c r="H315" i="30"/>
  <c r="H314" i="30"/>
  <c r="H313" i="30"/>
  <c r="H312" i="30"/>
  <c r="H311" i="30"/>
  <c r="H310" i="30"/>
  <c r="H309" i="30"/>
  <c r="H308" i="30"/>
  <c r="H307" i="30"/>
  <c r="H306" i="30"/>
  <c r="H305" i="30"/>
  <c r="H304" i="30"/>
  <c r="H303" i="30"/>
  <c r="H302" i="30"/>
  <c r="H301" i="30"/>
  <c r="H300" i="30"/>
  <c r="H299" i="30"/>
  <c r="H298" i="30"/>
  <c r="H297" i="30"/>
  <c r="H296" i="30"/>
  <c r="H295" i="30"/>
  <c r="H294" i="30"/>
  <c r="H293" i="30"/>
  <c r="H292" i="30"/>
  <c r="H291" i="30"/>
  <c r="H290" i="30"/>
  <c r="H289" i="30"/>
  <c r="H288" i="30"/>
  <c r="H287" i="30"/>
  <c r="H286" i="30"/>
  <c r="H285" i="30"/>
  <c r="H284" i="30"/>
  <c r="H283" i="30"/>
  <c r="H282" i="30"/>
  <c r="H281" i="30"/>
  <c r="H280" i="30"/>
  <c r="H279" i="30"/>
  <c r="H278" i="30"/>
  <c r="H277" i="30"/>
  <c r="H276" i="30"/>
  <c r="H275" i="30"/>
  <c r="H274" i="30"/>
  <c r="H273" i="30"/>
  <c r="H272" i="30"/>
  <c r="H271" i="30"/>
  <c r="H270" i="30"/>
  <c r="H269" i="30"/>
  <c r="H268" i="30"/>
  <c r="H267" i="30"/>
  <c r="H266" i="30"/>
  <c r="H265" i="30"/>
  <c r="H264" i="30"/>
  <c r="H263" i="30"/>
  <c r="H262" i="30"/>
  <c r="H261" i="30"/>
  <c r="H260" i="30"/>
  <c r="H259" i="30"/>
  <c r="H258" i="30"/>
  <c r="H257" i="30"/>
  <c r="H256" i="30"/>
  <c r="H255" i="30"/>
  <c r="H254" i="30"/>
  <c r="H253" i="30"/>
  <c r="H252" i="30"/>
  <c r="H251" i="30"/>
  <c r="H250" i="30"/>
  <c r="H249" i="30"/>
  <c r="H248" i="30"/>
  <c r="H247" i="30"/>
  <c r="H246" i="30"/>
  <c r="H245" i="30"/>
  <c r="H244" i="30"/>
  <c r="H243" i="30"/>
  <c r="H242" i="30"/>
  <c r="H241" i="30"/>
  <c r="H240" i="30"/>
  <c r="H239" i="30"/>
  <c r="H238" i="30"/>
  <c r="H237" i="30"/>
  <c r="H236" i="30"/>
  <c r="H235" i="30"/>
  <c r="H234" i="30"/>
  <c r="H233" i="30"/>
  <c r="H232" i="30"/>
  <c r="H231" i="30"/>
  <c r="H230" i="30"/>
  <c r="H229" i="30"/>
  <c r="H228" i="30"/>
  <c r="H227" i="30"/>
  <c r="H226" i="30"/>
  <c r="H225" i="30"/>
  <c r="H224" i="30"/>
  <c r="H223" i="30"/>
  <c r="H222" i="30"/>
  <c r="H221" i="30"/>
  <c r="H220" i="30"/>
  <c r="H219" i="30"/>
  <c r="H218" i="30"/>
  <c r="H217" i="30"/>
  <c r="H216" i="30"/>
  <c r="H215" i="30"/>
  <c r="H214" i="30"/>
  <c r="H213" i="30"/>
  <c r="H212" i="30"/>
  <c r="H211" i="30"/>
  <c r="H210" i="30"/>
  <c r="H209" i="30"/>
  <c r="H208" i="30"/>
  <c r="H207" i="30"/>
  <c r="H206" i="30"/>
  <c r="H205" i="30"/>
  <c r="H204" i="30"/>
  <c r="H203" i="30"/>
  <c r="H202" i="30"/>
  <c r="H201" i="30"/>
  <c r="H200" i="30"/>
  <c r="H199" i="30"/>
  <c r="H198" i="30"/>
  <c r="H197" i="30"/>
  <c r="H196" i="30"/>
  <c r="H195" i="30"/>
  <c r="H194" i="30"/>
  <c r="H193" i="30"/>
  <c r="H192" i="30"/>
  <c r="H191" i="30"/>
  <c r="H190" i="30"/>
  <c r="H189" i="30"/>
  <c r="H188" i="30"/>
  <c r="H187" i="30"/>
  <c r="H186" i="30"/>
  <c r="H185" i="30"/>
  <c r="H184" i="30"/>
  <c r="H183" i="30"/>
  <c r="H182" i="30"/>
  <c r="H181" i="30"/>
  <c r="H180" i="30"/>
  <c r="H179" i="30"/>
  <c r="H178" i="30"/>
  <c r="H177" i="30"/>
  <c r="H176" i="30"/>
  <c r="H175" i="30"/>
  <c r="H174" i="30"/>
  <c r="H173" i="30"/>
  <c r="H172" i="30"/>
  <c r="H171" i="30"/>
  <c r="H170" i="30"/>
  <c r="H169" i="30"/>
  <c r="H168" i="30"/>
  <c r="H167" i="30"/>
  <c r="H166" i="30"/>
  <c r="H165" i="30"/>
  <c r="H164" i="30"/>
  <c r="H163" i="30"/>
  <c r="H162" i="30"/>
  <c r="H161" i="30"/>
  <c r="H160" i="30"/>
  <c r="H159" i="30"/>
  <c r="H158" i="30"/>
  <c r="H157" i="30"/>
  <c r="H156" i="30"/>
  <c r="H155" i="30"/>
  <c r="H154" i="30"/>
  <c r="H153" i="30"/>
  <c r="H152" i="30"/>
  <c r="H151" i="30"/>
  <c r="H150" i="30"/>
  <c r="H149" i="30"/>
  <c r="H148" i="30"/>
  <c r="H147" i="30"/>
  <c r="H146" i="30"/>
  <c r="H145" i="30"/>
  <c r="H144" i="30"/>
  <c r="H143" i="30"/>
  <c r="H142" i="30"/>
  <c r="H141" i="30"/>
  <c r="H140" i="30"/>
  <c r="H139" i="30"/>
  <c r="H138" i="30"/>
  <c r="H137" i="30"/>
  <c r="H136" i="30"/>
  <c r="H135" i="30"/>
  <c r="H134" i="30"/>
  <c r="H133" i="30"/>
  <c r="H132" i="30"/>
  <c r="H131" i="30"/>
  <c r="H130" i="30"/>
  <c r="H129" i="30"/>
  <c r="H128" i="30"/>
  <c r="H127" i="30"/>
  <c r="H126" i="30"/>
  <c r="H125" i="30"/>
  <c r="H124" i="30"/>
  <c r="H123" i="30"/>
  <c r="H122" i="30"/>
  <c r="H121" i="30"/>
  <c r="H120" i="30"/>
  <c r="H119" i="30"/>
  <c r="H118" i="30"/>
  <c r="H117" i="30"/>
  <c r="H116" i="30"/>
  <c r="H115" i="30"/>
  <c r="H114" i="30"/>
  <c r="H113" i="30"/>
  <c r="H112" i="30"/>
  <c r="H111" i="30"/>
  <c r="H110" i="30"/>
  <c r="H109" i="30"/>
  <c r="H108" i="30"/>
  <c r="H107" i="30"/>
  <c r="H106" i="30"/>
  <c r="H105" i="30"/>
  <c r="H104" i="30"/>
  <c r="H103" i="30"/>
  <c r="H102" i="30"/>
  <c r="H101" i="30"/>
  <c r="H100" i="30"/>
  <c r="H99" i="30"/>
  <c r="H98" i="30"/>
  <c r="H97" i="30"/>
  <c r="H96" i="30"/>
  <c r="H95" i="30"/>
  <c r="H94" i="30"/>
  <c r="H93" i="30"/>
  <c r="H92" i="30"/>
  <c r="H91" i="30"/>
  <c r="H90" i="30"/>
  <c r="H89" i="30"/>
  <c r="H88" i="30"/>
  <c r="H87" i="30"/>
  <c r="H86" i="30"/>
  <c r="H85" i="30"/>
  <c r="H84" i="30"/>
  <c r="H83" i="30"/>
  <c r="H82" i="30"/>
  <c r="H81" i="30"/>
  <c r="H80" i="30"/>
  <c r="H79" i="30"/>
  <c r="H78" i="30"/>
  <c r="H77" i="30"/>
  <c r="H76" i="30"/>
  <c r="H75" i="30"/>
  <c r="H74" i="30"/>
  <c r="H73" i="30"/>
  <c r="H72" i="30"/>
  <c r="H71" i="30"/>
  <c r="H70" i="30"/>
  <c r="H69" i="30"/>
  <c r="H68" i="30"/>
  <c r="H67" i="30"/>
  <c r="H66" i="30"/>
  <c r="H65" i="30"/>
  <c r="H64" i="30"/>
  <c r="H63" i="30"/>
  <c r="H62" i="30"/>
  <c r="H61" i="30"/>
  <c r="H60" i="30"/>
  <c r="H59" i="30"/>
  <c r="H58" i="30"/>
  <c r="H57" i="30"/>
  <c r="H56" i="30"/>
  <c r="H55" i="30"/>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H7" i="30"/>
  <c r="H6" i="30"/>
  <c r="H5" i="30"/>
  <c r="H4" i="30"/>
  <c r="H3" i="30"/>
  <c r="H2" i="30"/>
  <c r="I321" i="30"/>
  <c r="I320" i="30"/>
  <c r="I319" i="30"/>
  <c r="I318" i="30"/>
  <c r="I317" i="30"/>
  <c r="I316" i="30"/>
  <c r="I315" i="30"/>
  <c r="I314" i="30"/>
  <c r="I313" i="30"/>
  <c r="I312" i="30"/>
  <c r="I311" i="30"/>
  <c r="I310" i="30"/>
  <c r="I309" i="30"/>
  <c r="I308" i="30"/>
  <c r="I307" i="30"/>
  <c r="I306" i="30"/>
  <c r="I305" i="30"/>
  <c r="I304" i="30"/>
  <c r="I303" i="30"/>
  <c r="I302" i="30"/>
  <c r="I301" i="30"/>
  <c r="I300" i="30"/>
  <c r="I299" i="30"/>
  <c r="I298" i="30"/>
  <c r="I297" i="30"/>
  <c r="I296" i="30"/>
  <c r="I295" i="30"/>
  <c r="I294" i="30"/>
  <c r="I293" i="30"/>
  <c r="I292" i="30"/>
  <c r="I291" i="30"/>
  <c r="I290" i="30"/>
  <c r="I289" i="30"/>
  <c r="I288" i="30"/>
  <c r="I287" i="30"/>
  <c r="I286" i="30"/>
  <c r="I285" i="30"/>
  <c r="I284" i="30"/>
  <c r="I283" i="30"/>
  <c r="I282" i="30"/>
  <c r="I281" i="30"/>
  <c r="I280" i="30"/>
  <c r="I279" i="30"/>
  <c r="I278" i="30"/>
  <c r="I277" i="30"/>
  <c r="I276" i="30"/>
  <c r="I275" i="30"/>
  <c r="I274" i="30"/>
  <c r="I273" i="30"/>
  <c r="I272" i="30"/>
  <c r="I271" i="30"/>
  <c r="I270" i="30"/>
  <c r="I269" i="30"/>
  <c r="I268" i="30"/>
  <c r="I267" i="30"/>
  <c r="I266" i="30"/>
  <c r="I265" i="30"/>
  <c r="I264" i="30"/>
  <c r="I263" i="30"/>
  <c r="I262" i="30"/>
  <c r="I261" i="30"/>
  <c r="I260" i="30"/>
  <c r="I259" i="30"/>
  <c r="I258" i="30"/>
  <c r="I257" i="30"/>
  <c r="I256" i="30"/>
  <c r="I255" i="30"/>
  <c r="I254" i="30"/>
  <c r="I253" i="30"/>
  <c r="I252" i="30"/>
  <c r="I251" i="30"/>
  <c r="I250" i="30"/>
  <c r="I249" i="30"/>
  <c r="I248" i="30"/>
  <c r="I247" i="30"/>
  <c r="I246" i="30"/>
  <c r="I245" i="30"/>
  <c r="I244" i="30"/>
  <c r="I243" i="30"/>
  <c r="I242" i="30"/>
  <c r="I241" i="30"/>
  <c r="I240" i="30"/>
  <c r="I239" i="30"/>
  <c r="I238" i="30"/>
  <c r="I237" i="30"/>
  <c r="I236" i="30"/>
  <c r="I235" i="30"/>
  <c r="I234" i="30"/>
  <c r="I233" i="30"/>
  <c r="I232" i="30"/>
  <c r="I231" i="30"/>
  <c r="I230" i="30"/>
  <c r="I229" i="30"/>
  <c r="I228" i="30"/>
  <c r="I227" i="30"/>
  <c r="I226" i="30"/>
  <c r="I225" i="30"/>
  <c r="I224" i="30"/>
  <c r="I223" i="30"/>
  <c r="I222" i="30"/>
  <c r="I221" i="30"/>
  <c r="I220" i="30"/>
  <c r="I219" i="30"/>
  <c r="I218" i="30"/>
  <c r="I217" i="30"/>
  <c r="I216" i="30"/>
  <c r="I215" i="30"/>
  <c r="I214" i="30"/>
  <c r="I213" i="30"/>
  <c r="I212" i="30"/>
  <c r="I211" i="30"/>
  <c r="I210" i="30"/>
  <c r="I209" i="30"/>
  <c r="I208" i="30"/>
  <c r="I207" i="30"/>
  <c r="I206" i="30"/>
  <c r="I205" i="30"/>
  <c r="I204" i="30"/>
  <c r="I203" i="30"/>
  <c r="I202" i="30"/>
  <c r="I201" i="30"/>
  <c r="I200" i="30"/>
  <c r="I199" i="30"/>
  <c r="I198" i="30"/>
  <c r="I197" i="30"/>
  <c r="I196" i="30"/>
  <c r="I195" i="30"/>
  <c r="I194" i="30"/>
  <c r="I193" i="30"/>
  <c r="I192" i="30"/>
  <c r="I191" i="30"/>
  <c r="I190" i="30"/>
  <c r="I189" i="30"/>
  <c r="I188"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42" i="30"/>
  <c r="I141" i="30"/>
  <c r="I140" i="30"/>
  <c r="I139" i="30"/>
  <c r="I138" i="30"/>
  <c r="I137" i="30"/>
  <c r="I136" i="30"/>
  <c r="I135" i="30"/>
  <c r="I134" i="30"/>
  <c r="I133" i="30"/>
  <c r="I132" i="30"/>
  <c r="I131" i="30"/>
  <c r="I130" i="30"/>
  <c r="I129" i="30"/>
  <c r="I128" i="30"/>
  <c r="I127" i="30"/>
  <c r="I126" i="30"/>
  <c r="I125" i="30"/>
  <c r="I124" i="30"/>
  <c r="I123" i="30"/>
  <c r="I122" i="30"/>
  <c r="I121" i="30"/>
  <c r="I120" i="30"/>
  <c r="I119" i="30"/>
  <c r="I118" i="30"/>
  <c r="I117" i="30"/>
  <c r="I116" i="30"/>
  <c r="I115" i="30"/>
  <c r="I114" i="30"/>
  <c r="I113" i="30"/>
  <c r="I112" i="30"/>
  <c r="I111" i="30"/>
  <c r="I110" i="30"/>
  <c r="I109" i="30"/>
  <c r="I108" i="30"/>
  <c r="I107" i="30"/>
  <c r="I106" i="30"/>
  <c r="I105" i="30"/>
  <c r="I104" i="30"/>
  <c r="I103" i="30"/>
  <c r="I102" i="30"/>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76" i="30"/>
  <c r="I75" i="30"/>
  <c r="I74" i="30"/>
  <c r="I73" i="30"/>
  <c r="I72" i="30"/>
  <c r="I71" i="30"/>
  <c r="I70" i="30"/>
  <c r="I69" i="30"/>
  <c r="I68" i="30"/>
  <c r="I67" i="30"/>
  <c r="I66" i="30"/>
  <c r="I65" i="30"/>
  <c r="I64" i="30"/>
  <c r="I63" i="30"/>
  <c r="I62" i="30"/>
  <c r="I61" i="30"/>
  <c r="I60" i="30"/>
  <c r="I59" i="30"/>
  <c r="I58" i="30"/>
  <c r="I57" i="30"/>
  <c r="I56" i="30"/>
  <c r="I55" i="30"/>
  <c r="I54" i="30"/>
  <c r="I53" i="30"/>
  <c r="I52" i="30"/>
  <c r="I51" i="30"/>
  <c r="I50" i="30"/>
  <c r="I49" i="30"/>
  <c r="I48" i="30"/>
  <c r="I47" i="30"/>
  <c r="I46" i="30"/>
  <c r="I45" i="30"/>
  <c r="I44" i="30"/>
  <c r="I43" i="30"/>
  <c r="I42" i="30"/>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I12" i="30"/>
  <c r="I11" i="30"/>
  <c r="I10" i="30"/>
  <c r="I9" i="30"/>
  <c r="I8" i="30"/>
  <c r="I7" i="30"/>
  <c r="I6" i="30"/>
  <c r="I5" i="30"/>
  <c r="I4" i="30"/>
  <c r="I3" i="30"/>
  <c r="I2" i="30"/>
  <c r="J321" i="30"/>
  <c r="J320" i="30"/>
  <c r="J319" i="30"/>
  <c r="J318" i="30"/>
  <c r="J317" i="30"/>
  <c r="J316" i="30"/>
  <c r="J315" i="30"/>
  <c r="J314" i="30"/>
  <c r="J313" i="30"/>
  <c r="J312" i="30"/>
  <c r="J311" i="30"/>
  <c r="J310" i="30"/>
  <c r="J309" i="30"/>
  <c r="J308" i="30"/>
  <c r="J307" i="30"/>
  <c r="J306" i="30"/>
  <c r="J305" i="30"/>
  <c r="J304" i="30"/>
  <c r="J303" i="30"/>
  <c r="J302" i="30"/>
  <c r="J301" i="30"/>
  <c r="J300" i="30"/>
  <c r="J299" i="30"/>
  <c r="J298" i="30"/>
  <c r="J297" i="30"/>
  <c r="J296" i="30"/>
  <c r="J295" i="30"/>
  <c r="J294" i="30"/>
  <c r="J293" i="30"/>
  <c r="J292" i="30"/>
  <c r="J291" i="30"/>
  <c r="J290" i="30"/>
  <c r="J289" i="30"/>
  <c r="J288" i="30"/>
  <c r="J287" i="30"/>
  <c r="J286" i="30"/>
  <c r="J285" i="30"/>
  <c r="J284" i="30"/>
  <c r="J283" i="30"/>
  <c r="J282" i="30"/>
  <c r="J281" i="30"/>
  <c r="J280" i="30"/>
  <c r="J279" i="30"/>
  <c r="J278" i="30"/>
  <c r="J277" i="30"/>
  <c r="J276" i="30"/>
  <c r="J275" i="30"/>
  <c r="J274" i="30"/>
  <c r="J273" i="30"/>
  <c r="J272" i="30"/>
  <c r="J271" i="30"/>
  <c r="J270" i="30"/>
  <c r="J269" i="30"/>
  <c r="J268" i="30"/>
  <c r="J267" i="30"/>
  <c r="J266" i="30"/>
  <c r="J265" i="30"/>
  <c r="J264" i="30"/>
  <c r="J263" i="30"/>
  <c r="J262" i="30"/>
  <c r="J261" i="30"/>
  <c r="J260" i="30"/>
  <c r="J259" i="30"/>
  <c r="J258" i="30"/>
  <c r="J257" i="30"/>
  <c r="J256" i="30"/>
  <c r="J255" i="30"/>
  <c r="J254" i="30"/>
  <c r="J253" i="30"/>
  <c r="J252" i="30"/>
  <c r="J251" i="30"/>
  <c r="J250" i="30"/>
  <c r="J249" i="30"/>
  <c r="J248" i="30"/>
  <c r="J247" i="30"/>
  <c r="J246" i="30"/>
  <c r="J245" i="30"/>
  <c r="J244" i="30"/>
  <c r="J243" i="30"/>
  <c r="J242" i="30"/>
  <c r="J241" i="30"/>
  <c r="J240" i="30"/>
  <c r="J239" i="30"/>
  <c r="J238" i="30"/>
  <c r="J237" i="30"/>
  <c r="J236" i="30"/>
  <c r="J235" i="30"/>
  <c r="J234" i="30"/>
  <c r="J233" i="30"/>
  <c r="J232" i="30"/>
  <c r="J231" i="30"/>
  <c r="J230" i="30"/>
  <c r="J229" i="30"/>
  <c r="J228" i="30"/>
  <c r="J227" i="30"/>
  <c r="J226" i="30"/>
  <c r="J225" i="30"/>
  <c r="J224" i="30"/>
  <c r="J223" i="30"/>
  <c r="J222" i="30"/>
  <c r="J221" i="30"/>
  <c r="J220" i="30"/>
  <c r="J219" i="30"/>
  <c r="J218" i="30"/>
  <c r="J217" i="30"/>
  <c r="J216" i="30"/>
  <c r="J215" i="30"/>
  <c r="J214" i="30"/>
  <c r="J213" i="30"/>
  <c r="J212" i="30"/>
  <c r="J211" i="30"/>
  <c r="J210" i="30"/>
  <c r="J209" i="30"/>
  <c r="J208" i="30"/>
  <c r="J207" i="30"/>
  <c r="J206" i="30"/>
  <c r="J205" i="30"/>
  <c r="J204" i="30"/>
  <c r="J203" i="30"/>
  <c r="J202" i="30"/>
  <c r="J201" i="30"/>
  <c r="J200" i="30"/>
  <c r="J199" i="30"/>
  <c r="J198" i="30"/>
  <c r="J197" i="30"/>
  <c r="J196" i="30"/>
  <c r="J195" i="30"/>
  <c r="J194" i="30"/>
  <c r="J193" i="30"/>
  <c r="J192" i="30"/>
  <c r="J191" i="30"/>
  <c r="J190" i="30"/>
  <c r="J189"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40" i="30"/>
  <c r="J139" i="30"/>
  <c r="J138" i="30"/>
  <c r="J137" i="30"/>
  <c r="J136" i="30"/>
  <c r="J135" i="30"/>
  <c r="J134" i="30"/>
  <c r="J133" i="30"/>
  <c r="J132" i="30"/>
  <c r="J131" i="30"/>
  <c r="J130" i="30"/>
  <c r="J129" i="30"/>
  <c r="J128" i="30"/>
  <c r="J127" i="30"/>
  <c r="J126" i="30"/>
  <c r="J125" i="30"/>
  <c r="J124" i="30"/>
  <c r="J123" i="30"/>
  <c r="J122" i="30"/>
  <c r="J121" i="30"/>
  <c r="J120" i="30"/>
  <c r="J119" i="30"/>
  <c r="J118" i="30"/>
  <c r="J117" i="30"/>
  <c r="J116" i="30"/>
  <c r="J115" i="30"/>
  <c r="J114" i="30"/>
  <c r="J113" i="30"/>
  <c r="J112" i="30"/>
  <c r="J111" i="30"/>
  <c r="J110" i="30"/>
  <c r="J109" i="30"/>
  <c r="J108" i="30"/>
  <c r="J107" i="30"/>
  <c r="J106" i="30"/>
  <c r="J105" i="30"/>
  <c r="J104" i="30"/>
  <c r="J103" i="30"/>
  <c r="J102" i="30"/>
  <c r="J101" i="30"/>
  <c r="J100" i="30"/>
  <c r="J99" i="30"/>
  <c r="J98" i="30"/>
  <c r="J97" i="30"/>
  <c r="J96" i="30"/>
  <c r="J95" i="30"/>
  <c r="J94" i="30"/>
  <c r="J93" i="30"/>
  <c r="J92" i="30"/>
  <c r="J91" i="30"/>
  <c r="J90" i="30"/>
  <c r="J89" i="30"/>
  <c r="J88" i="30"/>
  <c r="J87" i="30"/>
  <c r="J86" i="30"/>
  <c r="J85" i="30"/>
  <c r="J84" i="30"/>
  <c r="J83" i="30"/>
  <c r="J82" i="30"/>
  <c r="J81" i="30"/>
  <c r="J80" i="30"/>
  <c r="J79" i="30"/>
  <c r="J78" i="30"/>
  <c r="J77" i="30"/>
  <c r="J76" i="30"/>
  <c r="J75" i="30"/>
  <c r="J74" i="30"/>
  <c r="J73" i="30"/>
  <c r="J72" i="30"/>
  <c r="J71" i="30"/>
  <c r="J70" i="30"/>
  <c r="J69" i="30"/>
  <c r="J68" i="30"/>
  <c r="J67" i="30"/>
  <c r="J66" i="30"/>
  <c r="J65" i="30"/>
  <c r="J64" i="30"/>
  <c r="J63" i="30"/>
  <c r="J62" i="30"/>
  <c r="J61" i="30"/>
  <c r="J60" i="30"/>
  <c r="J59" i="30"/>
  <c r="J58" i="30"/>
  <c r="J57" i="30"/>
  <c r="J56" i="30"/>
  <c r="J55" i="30"/>
  <c r="J54" i="30"/>
  <c r="J53" i="30"/>
  <c r="J52" i="30"/>
  <c r="J51" i="30"/>
  <c r="J50" i="30"/>
  <c r="J49" i="30"/>
  <c r="J48" i="30"/>
  <c r="J47" i="30"/>
  <c r="J46" i="30"/>
  <c r="J45" i="30"/>
  <c r="J44" i="30"/>
  <c r="J43" i="30"/>
  <c r="J42" i="30"/>
  <c r="J41" i="30"/>
  <c r="J40" i="30"/>
  <c r="J39" i="30"/>
  <c r="J38" i="30"/>
  <c r="J37" i="30"/>
  <c r="J36" i="30"/>
  <c r="J35" i="30"/>
  <c r="J34" i="30"/>
  <c r="J33" i="30"/>
  <c r="J32" i="30"/>
  <c r="J31" i="30"/>
  <c r="J30" i="30"/>
  <c r="J29" i="30"/>
  <c r="J28" i="30"/>
  <c r="J27" i="30"/>
  <c r="J26" i="30"/>
  <c r="J25" i="30"/>
  <c r="J24" i="30"/>
  <c r="J23" i="30"/>
  <c r="J22" i="30"/>
  <c r="J21" i="30"/>
  <c r="J20" i="30"/>
  <c r="J19" i="30"/>
  <c r="J18" i="30"/>
  <c r="J17" i="30"/>
  <c r="J16" i="30"/>
  <c r="J15" i="30"/>
  <c r="J14" i="30"/>
  <c r="J13" i="30"/>
  <c r="J12" i="30"/>
  <c r="J11" i="30"/>
  <c r="J10" i="30"/>
  <c r="J9" i="30"/>
  <c r="J8" i="30"/>
  <c r="J7" i="30"/>
  <c r="J6" i="30"/>
  <c r="J5" i="30"/>
  <c r="J4" i="30"/>
  <c r="J3" i="30"/>
  <c r="J2" i="30"/>
  <c r="K321" i="30"/>
  <c r="K320" i="30"/>
  <c r="K319" i="30"/>
  <c r="K318" i="30"/>
  <c r="K317" i="30"/>
  <c r="K316" i="30"/>
  <c r="K315" i="30"/>
  <c r="K314" i="30"/>
  <c r="K313" i="30"/>
  <c r="K312" i="30"/>
  <c r="K311" i="30"/>
  <c r="K310" i="30"/>
  <c r="K309" i="30"/>
  <c r="K308" i="30"/>
  <c r="K307" i="30"/>
  <c r="K306" i="30"/>
  <c r="K305" i="30"/>
  <c r="K304" i="30"/>
  <c r="K303" i="30"/>
  <c r="K302" i="30"/>
  <c r="K301" i="30"/>
  <c r="K300" i="30"/>
  <c r="K299" i="30"/>
  <c r="K298" i="30"/>
  <c r="K297" i="30"/>
  <c r="K296" i="30"/>
  <c r="K295" i="30"/>
  <c r="K294" i="30"/>
  <c r="K293" i="30"/>
  <c r="K292" i="30"/>
  <c r="K291" i="30"/>
  <c r="K290" i="30"/>
  <c r="K289" i="30"/>
  <c r="K288" i="30"/>
  <c r="K287" i="30"/>
  <c r="K286" i="30"/>
  <c r="K285" i="30"/>
  <c r="K284" i="30"/>
  <c r="K283" i="30"/>
  <c r="K282" i="30"/>
  <c r="K281" i="30"/>
  <c r="K280" i="30"/>
  <c r="K279" i="30"/>
  <c r="K278" i="30"/>
  <c r="K277" i="30"/>
  <c r="K276" i="30"/>
  <c r="K275" i="30"/>
  <c r="K274" i="30"/>
  <c r="K273" i="30"/>
  <c r="K272" i="30"/>
  <c r="K271" i="30"/>
  <c r="K270" i="30"/>
  <c r="K269" i="30"/>
  <c r="K268" i="30"/>
  <c r="K267" i="30"/>
  <c r="K266" i="30"/>
  <c r="K265" i="30"/>
  <c r="K264" i="30"/>
  <c r="K263" i="30"/>
  <c r="K262" i="30"/>
  <c r="K261" i="30"/>
  <c r="K260" i="30"/>
  <c r="K259" i="30"/>
  <c r="K258" i="30"/>
  <c r="K257" i="30"/>
  <c r="K256" i="30"/>
  <c r="K255" i="30"/>
  <c r="K254" i="30"/>
  <c r="K253" i="30"/>
  <c r="K252" i="30"/>
  <c r="K251" i="30"/>
  <c r="K250" i="30"/>
  <c r="K249" i="30"/>
  <c r="K248" i="30"/>
  <c r="K247" i="30"/>
  <c r="K246" i="30"/>
  <c r="K245" i="30"/>
  <c r="K244" i="30"/>
  <c r="K243" i="30"/>
  <c r="K242" i="30"/>
  <c r="K241" i="30"/>
  <c r="K240" i="30"/>
  <c r="K239" i="30"/>
  <c r="K238" i="30"/>
  <c r="K237" i="30"/>
  <c r="K236" i="30"/>
  <c r="K235" i="30"/>
  <c r="K234" i="30"/>
  <c r="K233" i="30"/>
  <c r="K232" i="30"/>
  <c r="K231" i="30"/>
  <c r="K230" i="30"/>
  <c r="K229" i="30"/>
  <c r="K228" i="30"/>
  <c r="K227" i="30"/>
  <c r="K226" i="30"/>
  <c r="K225" i="30"/>
  <c r="K224" i="30"/>
  <c r="K223" i="30"/>
  <c r="K222" i="30"/>
  <c r="K221" i="30"/>
  <c r="K220" i="30"/>
  <c r="K219" i="30"/>
  <c r="K218" i="30"/>
  <c r="K217" i="30"/>
  <c r="K216" i="30"/>
  <c r="K215" i="30"/>
  <c r="K214" i="30"/>
  <c r="K213" i="30"/>
  <c r="K212" i="30"/>
  <c r="K211" i="30"/>
  <c r="K210" i="30"/>
  <c r="K209" i="30"/>
  <c r="K208" i="30"/>
  <c r="K207" i="30"/>
  <c r="K206" i="30"/>
  <c r="K205" i="30"/>
  <c r="K204" i="30"/>
  <c r="K203"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1" i="30"/>
  <c r="K100" i="30"/>
  <c r="K99" i="30"/>
  <c r="K98" i="30"/>
  <c r="K97" i="30"/>
  <c r="K96" i="30"/>
  <c r="K95"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K2" i="30"/>
  <c r="N321" i="30"/>
  <c r="N320" i="30"/>
  <c r="N319" i="30"/>
  <c r="N318" i="30"/>
  <c r="N317" i="30"/>
  <c r="N316" i="30"/>
  <c r="N315" i="30"/>
  <c r="N314" i="30"/>
  <c r="N313" i="30"/>
  <c r="N312" i="30"/>
  <c r="N311" i="30"/>
  <c r="N310" i="30"/>
  <c r="N309" i="30"/>
  <c r="N308" i="30"/>
  <c r="N307" i="30"/>
  <c r="N306" i="30"/>
  <c r="N305" i="30"/>
  <c r="N304" i="30"/>
  <c r="N303" i="30"/>
  <c r="N302" i="30"/>
  <c r="N301" i="30"/>
  <c r="N300" i="30"/>
  <c r="N299" i="30"/>
  <c r="N298" i="30"/>
  <c r="N297" i="30"/>
  <c r="N296" i="30"/>
  <c r="N295" i="30"/>
  <c r="N294" i="30"/>
  <c r="N293" i="30"/>
  <c r="N292" i="30"/>
  <c r="N291" i="30"/>
  <c r="N290" i="30"/>
  <c r="N289" i="30"/>
  <c r="N288" i="30"/>
  <c r="N287" i="30"/>
  <c r="N286" i="30"/>
  <c r="N285" i="30"/>
  <c r="N284" i="30"/>
  <c r="N283" i="30"/>
  <c r="N282" i="30"/>
  <c r="N281" i="30"/>
  <c r="N280" i="30"/>
  <c r="N279" i="30"/>
  <c r="N278" i="30"/>
  <c r="N277" i="30"/>
  <c r="N276" i="30"/>
  <c r="N275" i="30"/>
  <c r="N274" i="30"/>
  <c r="N273" i="30"/>
  <c r="N272" i="30"/>
  <c r="N271" i="30"/>
  <c r="N270" i="30"/>
  <c r="N269" i="30"/>
  <c r="N268" i="30"/>
  <c r="N267" i="30"/>
  <c r="N266" i="30"/>
  <c r="N265" i="30"/>
  <c r="N264" i="30"/>
  <c r="N263" i="30"/>
  <c r="N262" i="30"/>
  <c r="N261" i="30"/>
  <c r="N260" i="30"/>
  <c r="N259" i="30"/>
  <c r="N258" i="30"/>
  <c r="N257" i="30"/>
  <c r="N256" i="30"/>
  <c r="N255" i="30"/>
  <c r="N254" i="30"/>
  <c r="N253" i="30"/>
  <c r="N252" i="30"/>
  <c r="N251" i="30"/>
  <c r="N250" i="30"/>
  <c r="N249" i="30"/>
  <c r="N248" i="30"/>
  <c r="N247" i="30"/>
  <c r="N246" i="30"/>
  <c r="N245" i="30"/>
  <c r="N244" i="30"/>
  <c r="N243" i="30"/>
  <c r="N242" i="30"/>
  <c r="N241" i="30"/>
  <c r="N240" i="30"/>
  <c r="N239" i="30"/>
  <c r="N238" i="30"/>
  <c r="N237" i="30"/>
  <c r="N236" i="30"/>
  <c r="N235" i="30"/>
  <c r="N234" i="30"/>
  <c r="N233" i="30"/>
  <c r="N232" i="30"/>
  <c r="N231" i="30"/>
  <c r="N230" i="30"/>
  <c r="N229" i="30"/>
  <c r="N228" i="30"/>
  <c r="N227" i="30"/>
  <c r="N226" i="30"/>
  <c r="N225" i="30"/>
  <c r="N224" i="30"/>
  <c r="N223" i="30"/>
  <c r="N222" i="30"/>
  <c r="N221" i="30"/>
  <c r="N220" i="30"/>
  <c r="N219" i="30"/>
  <c r="N218" i="30"/>
  <c r="N217" i="30"/>
  <c r="N216" i="30"/>
  <c r="N215" i="30"/>
  <c r="N214" i="30"/>
  <c r="N213" i="30"/>
  <c r="N212" i="30"/>
  <c r="N211" i="30"/>
  <c r="N210" i="30"/>
  <c r="N209" i="30"/>
  <c r="N208" i="30"/>
  <c r="N207" i="30"/>
  <c r="N206" i="30"/>
  <c r="N205" i="30"/>
  <c r="N204" i="30"/>
  <c r="N20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N2" i="30"/>
  <c r="O321" i="30"/>
  <c r="O320" i="30"/>
  <c r="O319" i="30"/>
  <c r="O318" i="30"/>
  <c r="O317" i="30"/>
  <c r="O316" i="30"/>
  <c r="O315" i="30"/>
  <c r="O314" i="30"/>
  <c r="O313" i="30"/>
  <c r="O312" i="30"/>
  <c r="O311" i="30"/>
  <c r="O310" i="30"/>
  <c r="O309" i="30"/>
  <c r="O308" i="30"/>
  <c r="O307" i="30"/>
  <c r="O306" i="30"/>
  <c r="O305" i="30"/>
  <c r="O304" i="30"/>
  <c r="O303" i="30"/>
  <c r="O302" i="30"/>
  <c r="O301" i="30"/>
  <c r="O300" i="30"/>
  <c r="O299" i="30"/>
  <c r="O298" i="30"/>
  <c r="O297" i="30"/>
  <c r="O296" i="30"/>
  <c r="O295" i="30"/>
  <c r="O294" i="30"/>
  <c r="O293" i="30"/>
  <c r="O292" i="30"/>
  <c r="O291" i="30"/>
  <c r="O290" i="30"/>
  <c r="O289" i="30"/>
  <c r="O288" i="30"/>
  <c r="O287" i="30"/>
  <c r="O286" i="30"/>
  <c r="O285" i="30"/>
  <c r="O284" i="30"/>
  <c r="O283" i="30"/>
  <c r="O282" i="30"/>
  <c r="O281" i="30"/>
  <c r="O280" i="30"/>
  <c r="O279" i="30"/>
  <c r="O278" i="30"/>
  <c r="O277" i="30"/>
  <c r="O276" i="30"/>
  <c r="O275" i="30"/>
  <c r="O274" i="30"/>
  <c r="O273" i="30"/>
  <c r="O272" i="30"/>
  <c r="O271" i="30"/>
  <c r="O270" i="30"/>
  <c r="O269" i="30"/>
  <c r="O268" i="30"/>
  <c r="O267" i="30"/>
  <c r="O266" i="30"/>
  <c r="O265" i="30"/>
  <c r="O264" i="30"/>
  <c r="O263" i="30"/>
  <c r="O262" i="30"/>
  <c r="O261" i="30"/>
  <c r="O260" i="30"/>
  <c r="O259" i="30"/>
  <c r="O258" i="30"/>
  <c r="O257" i="30"/>
  <c r="O256" i="30"/>
  <c r="O255" i="30"/>
  <c r="O254" i="30"/>
  <c r="O253" i="30"/>
  <c r="O252" i="30"/>
  <c r="O251" i="30"/>
  <c r="O250" i="30"/>
  <c r="O249" i="30"/>
  <c r="O248" i="30"/>
  <c r="O247" i="30"/>
  <c r="O246" i="30"/>
  <c r="O245" i="30"/>
  <c r="O244" i="30"/>
  <c r="O243" i="30"/>
  <c r="O242" i="30"/>
  <c r="O241" i="30"/>
  <c r="O240" i="30"/>
  <c r="O239" i="30"/>
  <c r="O238" i="30"/>
  <c r="O237" i="30"/>
  <c r="O236" i="30"/>
  <c r="O235" i="30"/>
  <c r="O234" i="30"/>
  <c r="O233" i="30"/>
  <c r="O232" i="30"/>
  <c r="O231" i="30"/>
  <c r="O230" i="30"/>
  <c r="O229" i="30"/>
  <c r="O228" i="30"/>
  <c r="O227" i="30"/>
  <c r="O226" i="30"/>
  <c r="O225" i="30"/>
  <c r="O224" i="30"/>
  <c r="O223" i="30"/>
  <c r="O222" i="30"/>
  <c r="O221" i="30"/>
  <c r="O220" i="30"/>
  <c r="O219" i="30"/>
  <c r="O218" i="30"/>
  <c r="O217" i="30"/>
  <c r="O216" i="30"/>
  <c r="O215" i="30"/>
  <c r="O214" i="30"/>
  <c r="O213" i="30"/>
  <c r="O212" i="30"/>
  <c r="O211" i="30"/>
  <c r="O210" i="30"/>
  <c r="O209" i="30"/>
  <c r="O208" i="30"/>
  <c r="O207" i="30"/>
  <c r="O206" i="30"/>
  <c r="O205" i="30"/>
  <c r="O204" i="30"/>
  <c r="O203" i="30"/>
  <c r="O202" i="30"/>
  <c r="O201" i="30"/>
  <c r="O200" i="30"/>
  <c r="O199" i="30"/>
  <c r="O198" i="30"/>
  <c r="O197" i="30"/>
  <c r="O196" i="30"/>
  <c r="O195" i="30"/>
  <c r="O194" i="30"/>
  <c r="O193" i="30"/>
  <c r="O192" i="30"/>
  <c r="O191" i="30"/>
  <c r="O190" i="30"/>
  <c r="O189" i="30"/>
  <c r="O188" i="30"/>
  <c r="O187" i="30"/>
  <c r="O186" i="30"/>
  <c r="O185" i="30"/>
  <c r="O184" i="30"/>
  <c r="O183" i="30"/>
  <c r="O182" i="30"/>
  <c r="O181" i="30"/>
  <c r="O180" i="30"/>
  <c r="O179" i="30"/>
  <c r="O178" i="30"/>
  <c r="O177" i="30"/>
  <c r="O176" i="30"/>
  <c r="O175" i="30"/>
  <c r="O174" i="30"/>
  <c r="O173" i="30"/>
  <c r="O172" i="30"/>
  <c r="O171" i="30"/>
  <c r="O170" i="30"/>
  <c r="O169" i="30"/>
  <c r="O168" i="30"/>
  <c r="O167" i="30"/>
  <c r="O166" i="30"/>
  <c r="O165" i="30"/>
  <c r="O164" i="30"/>
  <c r="O163" i="30"/>
  <c r="O162" i="30"/>
  <c r="O161" i="30"/>
  <c r="O160" i="30"/>
  <c r="O159" i="30"/>
  <c r="O158" i="30"/>
  <c r="O157" i="30"/>
  <c r="O156" i="30"/>
  <c r="O155" i="30"/>
  <c r="O154" i="30"/>
  <c r="O153" i="30"/>
  <c r="O152" i="30"/>
  <c r="O151" i="30"/>
  <c r="O150" i="30"/>
  <c r="O149" i="30"/>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7" i="30"/>
  <c r="O76" i="30"/>
  <c r="O75" i="30"/>
  <c r="O74" i="30"/>
  <c r="O73" i="30"/>
  <c r="O72" i="30"/>
  <c r="O71" i="30"/>
  <c r="O70" i="30"/>
  <c r="O69" i="30"/>
  <c r="O68" i="30"/>
  <c r="O67" i="30"/>
  <c r="O66" i="30"/>
  <c r="O65" i="30"/>
  <c r="O64" i="30"/>
  <c r="O63" i="30"/>
  <c r="O62" i="30"/>
  <c r="O61" i="30"/>
  <c r="O60" i="30"/>
  <c r="O59" i="30"/>
  <c r="O58" i="30"/>
  <c r="O57" i="30"/>
  <c r="O56" i="30"/>
  <c r="O55" i="30"/>
  <c r="O54" i="30"/>
  <c r="O53" i="30"/>
  <c r="O52" i="30"/>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O2" i="30"/>
  <c r="R321" i="30"/>
  <c r="R320" i="30"/>
  <c r="R319" i="30"/>
  <c r="R318" i="30"/>
  <c r="R317" i="30"/>
  <c r="R316" i="30"/>
  <c r="R315" i="30"/>
  <c r="R314" i="30"/>
  <c r="R313" i="30"/>
  <c r="R312" i="30"/>
  <c r="R311" i="30"/>
  <c r="R310" i="30"/>
  <c r="R309" i="30"/>
  <c r="R308" i="30"/>
  <c r="R307" i="30"/>
  <c r="R306" i="30"/>
  <c r="R305" i="30"/>
  <c r="R304" i="30"/>
  <c r="R303" i="30"/>
  <c r="R302" i="30"/>
  <c r="R301" i="30"/>
  <c r="R300" i="30"/>
  <c r="R299" i="30"/>
  <c r="R298" i="30"/>
  <c r="R297" i="30"/>
  <c r="R296" i="30"/>
  <c r="R295" i="30"/>
  <c r="R294" i="30"/>
  <c r="R293" i="30"/>
  <c r="R292" i="30"/>
  <c r="R291" i="30"/>
  <c r="R290" i="30"/>
  <c r="R289" i="30"/>
  <c r="R288" i="30"/>
  <c r="R287" i="30"/>
  <c r="R286" i="30"/>
  <c r="R285" i="30"/>
  <c r="R284" i="30"/>
  <c r="R283" i="30"/>
  <c r="R282" i="30"/>
  <c r="R281" i="30"/>
  <c r="R280" i="30"/>
  <c r="R279" i="30"/>
  <c r="R278" i="30"/>
  <c r="R277" i="30"/>
  <c r="R276" i="30"/>
  <c r="R275" i="30"/>
  <c r="R274" i="30"/>
  <c r="R273" i="30"/>
  <c r="R272" i="30"/>
  <c r="R271" i="30"/>
  <c r="R270" i="30"/>
  <c r="R269" i="30"/>
  <c r="R268" i="30"/>
  <c r="R267" i="30"/>
  <c r="R266" i="30"/>
  <c r="R265" i="30"/>
  <c r="R264" i="30"/>
  <c r="R263" i="30"/>
  <c r="R262" i="30"/>
  <c r="R261" i="30"/>
  <c r="R260" i="30"/>
  <c r="R259" i="30"/>
  <c r="R258" i="30"/>
  <c r="R257" i="30"/>
  <c r="R256" i="30"/>
  <c r="R255" i="30"/>
  <c r="R254" i="30"/>
  <c r="R253" i="30"/>
  <c r="R252" i="30"/>
  <c r="R251" i="30"/>
  <c r="R250" i="30"/>
  <c r="R249" i="30"/>
  <c r="R248" i="30"/>
  <c r="R247" i="30"/>
  <c r="R246" i="30"/>
  <c r="R245" i="30"/>
  <c r="R244" i="30"/>
  <c r="R243" i="30"/>
  <c r="R242" i="30"/>
  <c r="R241" i="30"/>
  <c r="R240" i="30"/>
  <c r="R239" i="30"/>
  <c r="R238" i="30"/>
  <c r="R237" i="30"/>
  <c r="R236" i="30"/>
  <c r="R235" i="30"/>
  <c r="R234" i="30"/>
  <c r="R233" i="30"/>
  <c r="R232" i="30"/>
  <c r="R231" i="30"/>
  <c r="R230" i="30"/>
  <c r="R229" i="30"/>
  <c r="R228" i="30"/>
  <c r="R227" i="30"/>
  <c r="R226" i="30"/>
  <c r="R225" i="30"/>
  <c r="R224" i="30"/>
  <c r="R223" i="30"/>
  <c r="R222" i="30"/>
  <c r="R221" i="30"/>
  <c r="R220" i="30"/>
  <c r="R219" i="30"/>
  <c r="R218" i="30"/>
  <c r="R217" i="30"/>
  <c r="R216" i="30"/>
  <c r="R215" i="30"/>
  <c r="R214" i="30"/>
  <c r="R213" i="30"/>
  <c r="R212" i="30"/>
  <c r="R211" i="30"/>
  <c r="R210" i="30"/>
  <c r="R209" i="30"/>
  <c r="R208" i="30"/>
  <c r="R207" i="30"/>
  <c r="R206" i="30"/>
  <c r="R205" i="30"/>
  <c r="R204" i="30"/>
  <c r="R203" i="30"/>
  <c r="R202" i="30"/>
  <c r="R201" i="30"/>
  <c r="R200" i="30"/>
  <c r="R199" i="30"/>
  <c r="R198" i="30"/>
  <c r="R197" i="30"/>
  <c r="R196" i="30"/>
  <c r="R195" i="30"/>
  <c r="R194" i="30"/>
  <c r="R193" i="30"/>
  <c r="R192" i="30"/>
  <c r="R191" i="30"/>
  <c r="R190" i="30"/>
  <c r="R189" i="30"/>
  <c r="R188" i="30"/>
  <c r="R187" i="30"/>
  <c r="R186" i="30"/>
  <c r="R185" i="30"/>
  <c r="R184" i="30"/>
  <c r="R183" i="30"/>
  <c r="R182" i="30"/>
  <c r="R181" i="30"/>
  <c r="R180" i="30"/>
  <c r="R179" i="30"/>
  <c r="R178" i="30"/>
  <c r="R177" i="30"/>
  <c r="R176" i="30"/>
  <c r="R175" i="30"/>
  <c r="R174" i="30"/>
  <c r="R173" i="30"/>
  <c r="R172" i="30"/>
  <c r="R171" i="30"/>
  <c r="R170" i="30"/>
  <c r="R169" i="30"/>
  <c r="R168" i="30"/>
  <c r="R167" i="30"/>
  <c r="R166" i="30"/>
  <c r="R165" i="30"/>
  <c r="R164" i="30"/>
  <c r="R163" i="30"/>
  <c r="R162" i="30"/>
  <c r="R161" i="30"/>
  <c r="R160" i="30"/>
  <c r="R159" i="30"/>
  <c r="R158" i="30"/>
  <c r="R157" i="30"/>
  <c r="R156" i="30"/>
  <c r="R155" i="30"/>
  <c r="R154" i="30"/>
  <c r="R153" i="30"/>
  <c r="R152" i="30"/>
  <c r="R151" i="30"/>
  <c r="R150" i="30"/>
  <c r="R149" i="30"/>
  <c r="R148" i="30"/>
  <c r="R147" i="30"/>
  <c r="R146" i="30"/>
  <c r="R145" i="30"/>
  <c r="R144" i="30"/>
  <c r="R143" i="30"/>
  <c r="R142" i="30"/>
  <c r="R141" i="30"/>
  <c r="R140" i="30"/>
  <c r="R139" i="30"/>
  <c r="R138" i="30"/>
  <c r="R137" i="30"/>
  <c r="R136" i="30"/>
  <c r="R135" i="30"/>
  <c r="R134" i="30"/>
  <c r="R133" i="30"/>
  <c r="R132" i="30"/>
  <c r="R131" i="30"/>
  <c r="R130" i="30"/>
  <c r="R129" i="30"/>
  <c r="R128" i="30"/>
  <c r="R127" i="30"/>
  <c r="R126" i="30"/>
  <c r="R125" i="30"/>
  <c r="R124" i="30"/>
  <c r="R123" i="30"/>
  <c r="R122" i="30"/>
  <c r="R121" i="30"/>
  <c r="R120" i="30"/>
  <c r="R119" i="30"/>
  <c r="R118" i="30"/>
  <c r="R117" i="30"/>
  <c r="R116" i="30"/>
  <c r="R115" i="30"/>
  <c r="R114" i="30"/>
  <c r="R113" i="30"/>
  <c r="R112" i="30"/>
  <c r="R111" i="30"/>
  <c r="R110" i="30"/>
  <c r="R109" i="30"/>
  <c r="R108" i="30"/>
  <c r="R107" i="30"/>
  <c r="R106" i="30"/>
  <c r="R105" i="30"/>
  <c r="R104" i="30"/>
  <c r="R103" i="30"/>
  <c r="R102" i="30"/>
  <c r="R101" i="30"/>
  <c r="R100" i="30"/>
  <c r="R99" i="30"/>
  <c r="R98" i="30"/>
  <c r="R97" i="30"/>
  <c r="R96" i="30"/>
  <c r="R95" i="30"/>
  <c r="R94" i="30"/>
  <c r="R93" i="30"/>
  <c r="R92" i="30"/>
  <c r="R91" i="30"/>
  <c r="R90" i="30"/>
  <c r="R89" i="30"/>
  <c r="R88" i="30"/>
  <c r="R87" i="30"/>
  <c r="R86" i="30"/>
  <c r="R85" i="30"/>
  <c r="R84" i="30"/>
  <c r="R83" i="30"/>
  <c r="R82" i="30"/>
  <c r="R81" i="30"/>
  <c r="R80" i="30"/>
  <c r="R79" i="30"/>
  <c r="R78" i="30"/>
  <c r="R77" i="30"/>
  <c r="R76" i="30"/>
  <c r="R75" i="30"/>
  <c r="R74" i="30"/>
  <c r="R73" i="30"/>
  <c r="R72" i="30"/>
  <c r="R71" i="30"/>
  <c r="R70" i="30"/>
  <c r="R69" i="30"/>
  <c r="R68" i="30"/>
  <c r="R67" i="30"/>
  <c r="R66" i="30"/>
  <c r="R65" i="30"/>
  <c r="R64" i="30"/>
  <c r="R63" i="30"/>
  <c r="R62" i="30"/>
  <c r="R61" i="30"/>
  <c r="R60" i="30"/>
  <c r="R59" i="30"/>
  <c r="R58" i="30"/>
  <c r="R57" i="30"/>
  <c r="R56" i="30"/>
  <c r="R55" i="30"/>
  <c r="R54" i="30"/>
  <c r="R53" i="30"/>
  <c r="R52" i="30"/>
  <c r="R51" i="30"/>
  <c r="R50" i="30"/>
  <c r="R49" i="30"/>
  <c r="R48" i="30"/>
  <c r="R47" i="30"/>
  <c r="R46" i="30"/>
  <c r="R45" i="30"/>
  <c r="R44" i="30"/>
  <c r="R43" i="30"/>
  <c r="R42" i="30"/>
  <c r="R41" i="30"/>
  <c r="R40" i="30"/>
  <c r="R39" i="30"/>
  <c r="R38" i="30"/>
  <c r="R37" i="30"/>
  <c r="R36" i="30"/>
  <c r="R35" i="30"/>
  <c r="R34" i="30"/>
  <c r="R33" i="30"/>
  <c r="R32" i="30"/>
  <c r="R31" i="30"/>
  <c r="R30" i="30"/>
  <c r="R29" i="30"/>
  <c r="R28" i="30"/>
  <c r="R27" i="30"/>
  <c r="R26" i="30"/>
  <c r="R25" i="30"/>
  <c r="R24" i="30"/>
  <c r="R23" i="30"/>
  <c r="R22" i="30"/>
  <c r="R21" i="30"/>
  <c r="R20" i="30"/>
  <c r="R19" i="30"/>
  <c r="R18" i="30"/>
  <c r="R17" i="30"/>
  <c r="R16" i="30"/>
  <c r="R15" i="30"/>
  <c r="R14" i="30"/>
  <c r="R13" i="30"/>
  <c r="R12" i="30"/>
  <c r="R11" i="30"/>
  <c r="R10" i="30"/>
  <c r="R9" i="30"/>
  <c r="R8" i="30"/>
  <c r="R7" i="30"/>
  <c r="R6" i="30"/>
  <c r="R5" i="30"/>
  <c r="R4" i="30"/>
  <c r="R3" i="30"/>
  <c r="R2" i="30"/>
  <c r="S321" i="30"/>
  <c r="S320" i="30"/>
  <c r="S319" i="30"/>
  <c r="S318" i="30"/>
  <c r="S317" i="30"/>
  <c r="S316" i="30"/>
  <c r="S315" i="30"/>
  <c r="S314" i="30"/>
  <c r="S313" i="30"/>
  <c r="S312" i="30"/>
  <c r="S311" i="30"/>
  <c r="S310" i="30"/>
  <c r="S309" i="30"/>
  <c r="S308" i="30"/>
  <c r="S307" i="30"/>
  <c r="S306" i="30"/>
  <c r="S305" i="30"/>
  <c r="S304" i="30"/>
  <c r="S303" i="30"/>
  <c r="S302" i="30"/>
  <c r="S301" i="30"/>
  <c r="S300" i="30"/>
  <c r="S299" i="30"/>
  <c r="S298" i="30"/>
  <c r="S297" i="30"/>
  <c r="S296" i="30"/>
  <c r="S295" i="30"/>
  <c r="S294" i="30"/>
  <c r="S293" i="30"/>
  <c r="S292" i="30"/>
  <c r="S291" i="30"/>
  <c r="S290" i="30"/>
  <c r="S289" i="30"/>
  <c r="S288" i="30"/>
  <c r="S287" i="30"/>
  <c r="S286" i="30"/>
  <c r="S285" i="30"/>
  <c r="S284" i="30"/>
  <c r="S283" i="30"/>
  <c r="S282" i="30"/>
  <c r="S281" i="30"/>
  <c r="S280" i="30"/>
  <c r="S279" i="30"/>
  <c r="S278" i="30"/>
  <c r="S277" i="30"/>
  <c r="S276" i="30"/>
  <c r="S275" i="30"/>
  <c r="S274" i="30"/>
  <c r="S273" i="30"/>
  <c r="S272" i="30"/>
  <c r="S271" i="30"/>
  <c r="S270" i="30"/>
  <c r="S269" i="30"/>
  <c r="S268" i="30"/>
  <c r="S267" i="30"/>
  <c r="S266" i="30"/>
  <c r="S265" i="30"/>
  <c r="S264" i="30"/>
  <c r="S263" i="30"/>
  <c r="S262" i="30"/>
  <c r="S261" i="30"/>
  <c r="S260" i="30"/>
  <c r="S259" i="30"/>
  <c r="S258" i="30"/>
  <c r="S257" i="30"/>
  <c r="S256" i="30"/>
  <c r="S255" i="30"/>
  <c r="S254" i="30"/>
  <c r="S253" i="30"/>
  <c r="S252" i="30"/>
  <c r="S251" i="30"/>
  <c r="S250" i="30"/>
  <c r="S249" i="30"/>
  <c r="S248" i="30"/>
  <c r="S247" i="30"/>
  <c r="S246" i="30"/>
  <c r="S245" i="30"/>
  <c r="S244" i="30"/>
  <c r="S243" i="30"/>
  <c r="S242" i="30"/>
  <c r="S241" i="30"/>
  <c r="S240" i="30"/>
  <c r="S239" i="30"/>
  <c r="S238" i="30"/>
  <c r="S237" i="30"/>
  <c r="S236" i="30"/>
  <c r="S235" i="30"/>
  <c r="S234" i="30"/>
  <c r="S233" i="30"/>
  <c r="S232" i="30"/>
  <c r="S231" i="30"/>
  <c r="S230" i="30"/>
  <c r="S229" i="30"/>
  <c r="S228" i="30"/>
  <c r="S227" i="30"/>
  <c r="S226" i="30"/>
  <c r="S225" i="30"/>
  <c r="S224" i="30"/>
  <c r="S223" i="30"/>
  <c r="S222" i="30"/>
  <c r="S221" i="30"/>
  <c r="S220" i="30"/>
  <c r="S219" i="30"/>
  <c r="S218" i="30"/>
  <c r="S217" i="30"/>
  <c r="S216" i="30"/>
  <c r="S215" i="30"/>
  <c r="S214" i="30"/>
  <c r="S213" i="30"/>
  <c r="S212" i="30"/>
  <c r="S211" i="30"/>
  <c r="S210" i="30"/>
  <c r="S209" i="30"/>
  <c r="S208" i="30"/>
  <c r="S207" i="30"/>
  <c r="S206" i="30"/>
  <c r="S205" i="30"/>
  <c r="S204" i="30"/>
  <c r="S203" i="30"/>
  <c r="S202" i="30"/>
  <c r="S201" i="30"/>
  <c r="S200" i="30"/>
  <c r="S199" i="30"/>
  <c r="S198" i="30"/>
  <c r="S197" i="30"/>
  <c r="S196" i="30"/>
  <c r="S195" i="30"/>
  <c r="S194" i="30"/>
  <c r="S193" i="30"/>
  <c r="S192" i="30"/>
  <c r="S191" i="30"/>
  <c r="S190" i="30"/>
  <c r="S189" i="30"/>
  <c r="S188" i="30"/>
  <c r="S187" i="30"/>
  <c r="S186" i="30"/>
  <c r="S185" i="30"/>
  <c r="S184" i="30"/>
  <c r="S183" i="30"/>
  <c r="S182" i="30"/>
  <c r="S181" i="30"/>
  <c r="S180" i="30"/>
  <c r="S179" i="30"/>
  <c r="S178" i="30"/>
  <c r="S177" i="30"/>
  <c r="S176" i="30"/>
  <c r="S175" i="30"/>
  <c r="S174" i="30"/>
  <c r="S173" i="30"/>
  <c r="S172" i="30"/>
  <c r="S171" i="30"/>
  <c r="S170" i="30"/>
  <c r="S169" i="30"/>
  <c r="S168" i="30"/>
  <c r="S167" i="30"/>
  <c r="S166" i="30"/>
  <c r="S165" i="30"/>
  <c r="S164" i="30"/>
  <c r="S163" i="30"/>
  <c r="S162" i="30"/>
  <c r="S161" i="30"/>
  <c r="S160" i="30"/>
  <c r="S159" i="30"/>
  <c r="S158" i="30"/>
  <c r="S157" i="30"/>
  <c r="S156" i="30"/>
  <c r="S155" i="30"/>
  <c r="S154" i="30"/>
  <c r="S153" i="30"/>
  <c r="S152" i="30"/>
  <c r="S151" i="30"/>
  <c r="S150" i="30"/>
  <c r="S149" i="30"/>
  <c r="S148" i="30"/>
  <c r="S147" i="30"/>
  <c r="S146" i="30"/>
  <c r="S145" i="30"/>
  <c r="S144" i="30"/>
  <c r="S143" i="30"/>
  <c r="S142" i="30"/>
  <c r="S141" i="30"/>
  <c r="S140" i="30"/>
  <c r="S139" i="30"/>
  <c r="S138" i="30"/>
  <c r="S137" i="30"/>
  <c r="S136" i="30"/>
  <c r="S135" i="30"/>
  <c r="S134" i="30"/>
  <c r="S133" i="30"/>
  <c r="S132" i="30"/>
  <c r="S131" i="30"/>
  <c r="S130" i="30"/>
  <c r="S129" i="30"/>
  <c r="S128" i="30"/>
  <c r="S127" i="30"/>
  <c r="S126" i="30"/>
  <c r="S125" i="30"/>
  <c r="S124" i="30"/>
  <c r="S123" i="30"/>
  <c r="S122" i="30"/>
  <c r="S121" i="30"/>
  <c r="S120" i="30"/>
  <c r="S119" i="30"/>
  <c r="S118" i="30"/>
  <c r="S117" i="30"/>
  <c r="S116" i="30"/>
  <c r="S115" i="30"/>
  <c r="S114" i="30"/>
  <c r="S113" i="30"/>
  <c r="S112" i="30"/>
  <c r="S111" i="30"/>
  <c r="S110" i="30"/>
  <c r="S109" i="30"/>
  <c r="S108" i="30"/>
  <c r="S107" i="30"/>
  <c r="S106" i="30"/>
  <c r="S105" i="30"/>
  <c r="S104" i="30"/>
  <c r="S103" i="30"/>
  <c r="S102" i="30"/>
  <c r="S101" i="30"/>
  <c r="S100" i="30"/>
  <c r="S99" i="30"/>
  <c r="S98" i="30"/>
  <c r="S97" i="30"/>
  <c r="S96" i="30"/>
  <c r="S95" i="30"/>
  <c r="S94" i="30"/>
  <c r="S93" i="30"/>
  <c r="S92" i="30"/>
  <c r="S91" i="30"/>
  <c r="S90" i="30"/>
  <c r="S89" i="30"/>
  <c r="S88" i="30"/>
  <c r="S87" i="30"/>
  <c r="S86" i="30"/>
  <c r="S85" i="30"/>
  <c r="S84" i="30"/>
  <c r="S83" i="30"/>
  <c r="S82" i="30"/>
  <c r="S81" i="30"/>
  <c r="S80" i="30"/>
  <c r="S79" i="30"/>
  <c r="S78" i="30"/>
  <c r="S77" i="30"/>
  <c r="S76" i="30"/>
  <c r="S75" i="30"/>
  <c r="S74" i="30"/>
  <c r="S73" i="30"/>
  <c r="S72" i="30"/>
  <c r="S71" i="30"/>
  <c r="S70" i="30"/>
  <c r="S69" i="30"/>
  <c r="S68" i="30"/>
  <c r="S67" i="30"/>
  <c r="S66" i="30"/>
  <c r="S65" i="30"/>
  <c r="S64" i="30"/>
  <c r="S63" i="30"/>
  <c r="S62" i="30"/>
  <c r="S61" i="30"/>
  <c r="S60" i="30"/>
  <c r="S59" i="30"/>
  <c r="S58" i="30"/>
  <c r="S57" i="30"/>
  <c r="S56" i="30"/>
  <c r="S55" i="30"/>
  <c r="S54" i="30"/>
  <c r="S53" i="30"/>
  <c r="S52" i="30"/>
  <c r="S51" i="30"/>
  <c r="S50" i="30"/>
  <c r="S49" i="30"/>
  <c r="S48" i="30"/>
  <c r="S47" i="30"/>
  <c r="S46" i="30"/>
  <c r="S45" i="30"/>
  <c r="S44" i="30"/>
  <c r="S43" i="30"/>
  <c r="S42" i="30"/>
  <c r="S41" i="30"/>
  <c r="S40" i="30"/>
  <c r="S39" i="30"/>
  <c r="S38" i="30"/>
  <c r="S37" i="30"/>
  <c r="S36" i="30"/>
  <c r="S35" i="30"/>
  <c r="S34" i="30"/>
  <c r="S33" i="30"/>
  <c r="S32" i="30"/>
  <c r="S31" i="30"/>
  <c r="S30" i="30"/>
  <c r="S29" i="30"/>
  <c r="S28" i="30"/>
  <c r="S27" i="30"/>
  <c r="S26" i="30"/>
  <c r="S25" i="30"/>
  <c r="S24" i="30"/>
  <c r="S23" i="30"/>
  <c r="S22" i="30"/>
  <c r="S21" i="30"/>
  <c r="S20" i="30"/>
  <c r="S19" i="30"/>
  <c r="S18" i="30"/>
  <c r="S17" i="30"/>
  <c r="S16" i="30"/>
  <c r="S15" i="30"/>
  <c r="S14" i="30"/>
  <c r="S13" i="30"/>
  <c r="S12" i="30"/>
  <c r="S11" i="30"/>
  <c r="S10" i="30"/>
  <c r="S9" i="30"/>
  <c r="S8" i="30"/>
  <c r="S7" i="30"/>
  <c r="S6" i="30"/>
  <c r="S5" i="30"/>
  <c r="S4" i="30"/>
  <c r="S3" i="30"/>
  <c r="S2" i="30"/>
  <c r="W321" i="30"/>
  <c r="W320" i="30"/>
  <c r="W319" i="30"/>
  <c r="W318" i="30"/>
  <c r="W317" i="30"/>
  <c r="W316" i="30"/>
  <c r="W315" i="30"/>
  <c r="W314" i="30"/>
  <c r="W313" i="30"/>
  <c r="W312" i="30"/>
  <c r="W311" i="30"/>
  <c r="W310" i="30"/>
  <c r="W309" i="30"/>
  <c r="W308" i="30"/>
  <c r="W307" i="30"/>
  <c r="W306" i="30"/>
  <c r="W305" i="30"/>
  <c r="W304" i="30"/>
  <c r="W303" i="30"/>
  <c r="W302" i="30"/>
  <c r="W301" i="30"/>
  <c r="W300" i="30"/>
  <c r="W299" i="30"/>
  <c r="W298" i="30"/>
  <c r="W297" i="30"/>
  <c r="W296" i="30"/>
  <c r="W295" i="30"/>
  <c r="W294" i="30"/>
  <c r="W293" i="30"/>
  <c r="W292" i="30"/>
  <c r="W291" i="30"/>
  <c r="W290" i="30"/>
  <c r="W289" i="30"/>
  <c r="W288" i="30"/>
  <c r="W287" i="30"/>
  <c r="W286" i="30"/>
  <c r="W285" i="30"/>
  <c r="W284" i="30"/>
  <c r="W283" i="30"/>
  <c r="W282" i="30"/>
  <c r="W281" i="30"/>
  <c r="W280" i="30"/>
  <c r="W279" i="30"/>
  <c r="W278" i="30"/>
  <c r="W277" i="30"/>
  <c r="W276" i="30"/>
  <c r="W275" i="30"/>
  <c r="W274" i="30"/>
  <c r="W273" i="30"/>
  <c r="W272" i="30"/>
  <c r="W271" i="30"/>
  <c r="W270" i="30"/>
  <c r="W269" i="30"/>
  <c r="W268" i="30"/>
  <c r="W267" i="30"/>
  <c r="W266" i="30"/>
  <c r="W265" i="30"/>
  <c r="W264" i="30"/>
  <c r="W263" i="30"/>
  <c r="W262" i="30"/>
  <c r="W261" i="30"/>
  <c r="W260" i="30"/>
  <c r="W259" i="30"/>
  <c r="W258" i="30"/>
  <c r="W257" i="30"/>
  <c r="W256" i="30"/>
  <c r="W255" i="30"/>
  <c r="W254" i="30"/>
  <c r="W253" i="30"/>
  <c r="W252" i="30"/>
  <c r="W251" i="30"/>
  <c r="W250" i="30"/>
  <c r="W249" i="30"/>
  <c r="W248" i="30"/>
  <c r="W247" i="30"/>
  <c r="W246" i="30"/>
  <c r="W245" i="30"/>
  <c r="W244" i="30"/>
  <c r="W243" i="30"/>
  <c r="W242" i="30"/>
  <c r="W241" i="30"/>
  <c r="W240" i="30"/>
  <c r="W239" i="30"/>
  <c r="W238" i="30"/>
  <c r="W237" i="30"/>
  <c r="W236" i="30"/>
  <c r="W235" i="30"/>
  <c r="W234" i="30"/>
  <c r="W233" i="30"/>
  <c r="W232" i="30"/>
  <c r="W231" i="30"/>
  <c r="W230" i="30"/>
  <c r="W229" i="30"/>
  <c r="W228" i="30"/>
  <c r="W227" i="30"/>
  <c r="W226" i="30"/>
  <c r="W225" i="30"/>
  <c r="W224" i="30"/>
  <c r="W223" i="30"/>
  <c r="W222" i="30"/>
  <c r="W221" i="30"/>
  <c r="W220" i="30"/>
  <c r="W219" i="30"/>
  <c r="W218" i="30"/>
  <c r="W217" i="30"/>
  <c r="W216" i="30"/>
  <c r="W215" i="30"/>
  <c r="W214" i="30"/>
  <c r="W213" i="30"/>
  <c r="W212" i="30"/>
  <c r="W211" i="30"/>
  <c r="W210" i="30"/>
  <c r="W209" i="30"/>
  <c r="W208" i="30"/>
  <c r="W207" i="30"/>
  <c r="W206" i="30"/>
  <c r="W205" i="30"/>
  <c r="W204" i="30"/>
  <c r="W203" i="30"/>
  <c r="W202" i="30"/>
  <c r="W201" i="30"/>
  <c r="W200" i="30"/>
  <c r="W199" i="30"/>
  <c r="W198" i="30"/>
  <c r="W197" i="30"/>
  <c r="W196" i="30"/>
  <c r="W195" i="30"/>
  <c r="W194" i="30"/>
  <c r="W193" i="30"/>
  <c r="W192" i="30"/>
  <c r="W191" i="30"/>
  <c r="W190" i="30"/>
  <c r="W189" i="30"/>
  <c r="W188" i="30"/>
  <c r="W187" i="30"/>
  <c r="W186" i="30"/>
  <c r="W185" i="30"/>
  <c r="W184" i="30"/>
  <c r="W183" i="30"/>
  <c r="W182" i="30"/>
  <c r="W181" i="30"/>
  <c r="W180" i="30"/>
  <c r="W179" i="30"/>
  <c r="W178" i="30"/>
  <c r="W177" i="30"/>
  <c r="W176" i="30"/>
  <c r="W175" i="30"/>
  <c r="W174" i="30"/>
  <c r="W173" i="30"/>
  <c r="W172" i="30"/>
  <c r="W171" i="30"/>
  <c r="W170" i="30"/>
  <c r="W169" i="30"/>
  <c r="W168" i="30"/>
  <c r="W167" i="30"/>
  <c r="W166" i="30"/>
  <c r="W165" i="30"/>
  <c r="W164" i="30"/>
  <c r="W163" i="30"/>
  <c r="W162" i="30"/>
  <c r="W161" i="30"/>
  <c r="W160" i="30"/>
  <c r="W159" i="30"/>
  <c r="W158" i="30"/>
  <c r="W157" i="30"/>
  <c r="W156" i="30"/>
  <c r="W155" i="30"/>
  <c r="W154" i="30"/>
  <c r="W153" i="30"/>
  <c r="W152" i="30"/>
  <c r="W151" i="30"/>
  <c r="W150" i="30"/>
  <c r="W149" i="30"/>
  <c r="W148" i="30"/>
  <c r="W147" i="30"/>
  <c r="W146" i="30"/>
  <c r="W145" i="30"/>
  <c r="W144" i="30"/>
  <c r="W143" i="30"/>
  <c r="W142" i="30"/>
  <c r="W141" i="30"/>
  <c r="W140" i="30"/>
  <c r="W139" i="30"/>
  <c r="W138" i="30"/>
  <c r="W137" i="30"/>
  <c r="W136" i="30"/>
  <c r="W135" i="30"/>
  <c r="W134" i="30"/>
  <c r="W133" i="30"/>
  <c r="W132" i="30"/>
  <c r="W131" i="30"/>
  <c r="W130" i="30"/>
  <c r="W129" i="30"/>
  <c r="W128" i="30"/>
  <c r="W127" i="30"/>
  <c r="W126" i="30"/>
  <c r="W125" i="30"/>
  <c r="W124" i="30"/>
  <c r="W123" i="30"/>
  <c r="W122" i="30"/>
  <c r="W121" i="30"/>
  <c r="W120" i="30"/>
  <c r="W119" i="30"/>
  <c r="W118" i="30"/>
  <c r="W117" i="30"/>
  <c r="W116" i="30"/>
  <c r="W115" i="30"/>
  <c r="W114" i="30"/>
  <c r="W113" i="30"/>
  <c r="W112" i="30"/>
  <c r="W111" i="30"/>
  <c r="W110" i="30"/>
  <c r="W109" i="30"/>
  <c r="W108" i="30"/>
  <c r="W107" i="30"/>
  <c r="W106" i="30"/>
  <c r="W105" i="30"/>
  <c r="W104" i="30"/>
  <c r="W103" i="30"/>
  <c r="W102" i="30"/>
  <c r="W101" i="30"/>
  <c r="W100" i="30"/>
  <c r="W99" i="30"/>
  <c r="W98" i="30"/>
  <c r="W97" i="30"/>
  <c r="W96" i="30"/>
  <c r="W95" i="30"/>
  <c r="W94" i="30"/>
  <c r="W93" i="30"/>
  <c r="W92" i="30"/>
  <c r="W91" i="30"/>
  <c r="W90" i="30"/>
  <c r="W89" i="30"/>
  <c r="W88" i="30"/>
  <c r="W87" i="30"/>
  <c r="W86" i="30"/>
  <c r="W85" i="30"/>
  <c r="W84" i="30"/>
  <c r="W83" i="30"/>
  <c r="W82" i="30"/>
  <c r="W81" i="30"/>
  <c r="W80" i="30"/>
  <c r="W79" i="30"/>
  <c r="W78" i="30"/>
  <c r="W77" i="30"/>
  <c r="W76" i="30"/>
  <c r="W75" i="30"/>
  <c r="W74" i="30"/>
  <c r="W73" i="30"/>
  <c r="W72" i="30"/>
  <c r="W71" i="30"/>
  <c r="W70" i="30"/>
  <c r="W69" i="30"/>
  <c r="W68" i="30"/>
  <c r="W67" i="30"/>
  <c r="W66" i="30"/>
  <c r="W65" i="30"/>
  <c r="W64" i="30"/>
  <c r="W63" i="30"/>
  <c r="W62" i="30"/>
  <c r="W61" i="30"/>
  <c r="W60" i="30"/>
  <c r="W59" i="30"/>
  <c r="W58" i="30"/>
  <c r="W57" i="30"/>
  <c r="W56" i="30"/>
  <c r="W55" i="30"/>
  <c r="W54" i="30"/>
  <c r="W53" i="30"/>
  <c r="W52" i="30"/>
  <c r="W51" i="30"/>
  <c r="W50" i="30"/>
  <c r="W49" i="30"/>
  <c r="W48" i="30"/>
  <c r="W47" i="30"/>
  <c r="W46" i="30"/>
  <c r="W45" i="30"/>
  <c r="W44" i="30"/>
  <c r="W43" i="30"/>
  <c r="W42" i="30"/>
  <c r="W41" i="30"/>
  <c r="W40" i="30"/>
  <c r="W39" i="30"/>
  <c r="W38" i="30"/>
  <c r="W37" i="30"/>
  <c r="W36" i="30"/>
  <c r="W35" i="30"/>
  <c r="W34" i="30"/>
  <c r="W33" i="30"/>
  <c r="W32" i="30"/>
  <c r="W31" i="30"/>
  <c r="W30" i="30"/>
  <c r="W29" i="30"/>
  <c r="W28" i="30"/>
  <c r="W27" i="30"/>
  <c r="W26" i="30"/>
  <c r="W25" i="30"/>
  <c r="W24" i="30"/>
  <c r="W23" i="30"/>
  <c r="W22" i="30"/>
  <c r="W21" i="30"/>
  <c r="W20" i="30"/>
  <c r="W19" i="30"/>
  <c r="W18" i="30"/>
  <c r="W17" i="30"/>
  <c r="W16" i="30"/>
  <c r="W15" i="30"/>
  <c r="W14" i="30"/>
  <c r="W13" i="30"/>
  <c r="W12" i="30"/>
  <c r="W11" i="30"/>
  <c r="W10" i="30"/>
  <c r="W9" i="30"/>
  <c r="W8" i="30"/>
  <c r="W7" i="30"/>
  <c r="W6" i="30"/>
  <c r="W5" i="30"/>
  <c r="W4" i="30"/>
  <c r="W3" i="30"/>
  <c r="W2" i="30"/>
  <c r="M5" i="30"/>
  <c r="U3" i="30"/>
  <c r="L278" i="30"/>
  <c r="L213" i="30"/>
  <c r="L163" i="30"/>
  <c r="L60" i="30"/>
  <c r="L22" i="30"/>
  <c r="L3" i="30"/>
  <c r="F321" i="30"/>
  <c r="F320" i="30"/>
  <c r="F319" i="30"/>
  <c r="F318" i="30"/>
  <c r="F317" i="30"/>
  <c r="F316" i="30"/>
  <c r="F315" i="30"/>
  <c r="F314" i="30"/>
  <c r="F313" i="30"/>
  <c r="F312" i="30"/>
  <c r="F311" i="30"/>
  <c r="F310" i="30"/>
  <c r="F309" i="30"/>
  <c r="F308" i="30"/>
  <c r="F307" i="30"/>
  <c r="F306" i="30"/>
  <c r="F305" i="30"/>
  <c r="F304" i="30"/>
  <c r="F303" i="30"/>
  <c r="F302" i="30"/>
  <c r="F301" i="30"/>
  <c r="F300" i="30"/>
  <c r="F299" i="30"/>
  <c r="F298" i="30"/>
  <c r="F297" i="30"/>
  <c r="F296" i="30"/>
  <c r="F295" i="30"/>
  <c r="F294" i="30"/>
  <c r="F293" i="30"/>
  <c r="F292" i="30"/>
  <c r="F291" i="30"/>
  <c r="F290" i="30"/>
  <c r="F289" i="30"/>
  <c r="F288" i="30"/>
  <c r="F287" i="30"/>
  <c r="F286" i="30"/>
  <c r="F285" i="30"/>
  <c r="F284" i="30"/>
  <c r="F283" i="30"/>
  <c r="F282" i="30"/>
  <c r="F281" i="30"/>
  <c r="F280" i="30"/>
  <c r="F279" i="30"/>
  <c r="F278" i="30"/>
  <c r="F277" i="30"/>
  <c r="F276" i="30"/>
  <c r="F275" i="30"/>
  <c r="F274" i="30"/>
  <c r="F273" i="30"/>
  <c r="F272" i="30"/>
  <c r="F271" i="30"/>
  <c r="F270" i="30"/>
  <c r="F269" i="30"/>
  <c r="F268" i="30"/>
  <c r="F267" i="30"/>
  <c r="F266" i="30"/>
  <c r="F265" i="30"/>
  <c r="F264" i="30"/>
  <c r="F263" i="30"/>
  <c r="F262" i="30"/>
  <c r="F261" i="30"/>
  <c r="F260" i="30"/>
  <c r="F259" i="30"/>
  <c r="F258" i="30"/>
  <c r="F257" i="30"/>
  <c r="F256" i="30"/>
  <c r="F255" i="30"/>
  <c r="F254" i="30"/>
  <c r="F253" i="30"/>
  <c r="F252" i="30"/>
  <c r="F251" i="30"/>
  <c r="F250" i="30"/>
  <c r="F249" i="30"/>
  <c r="F248" i="30"/>
  <c r="F247" i="30"/>
  <c r="F246" i="30"/>
  <c r="F245" i="30"/>
  <c r="F244" i="30"/>
  <c r="F243" i="30"/>
  <c r="F242" i="30"/>
  <c r="F241" i="30"/>
  <c r="F240" i="30"/>
  <c r="F239" i="30"/>
  <c r="F238" i="30"/>
  <c r="F237" i="30"/>
  <c r="F236" i="30"/>
  <c r="F235" i="30"/>
  <c r="F234" i="30"/>
  <c r="F233" i="30"/>
  <c r="F232" i="30"/>
  <c r="F231" i="30"/>
  <c r="F230" i="30"/>
  <c r="F229" i="30"/>
  <c r="F228" i="30"/>
  <c r="F227" i="30"/>
  <c r="F226" i="30"/>
  <c r="F225" i="30"/>
  <c r="F224" i="30"/>
  <c r="F223" i="30"/>
  <c r="F222" i="30"/>
  <c r="F221" i="30"/>
  <c r="F220" i="30"/>
  <c r="F219" i="30"/>
  <c r="F218" i="30"/>
  <c r="F217" i="30"/>
  <c r="F216" i="30"/>
  <c r="F215" i="30"/>
  <c r="F214" i="30"/>
  <c r="F213" i="30"/>
  <c r="F212" i="30"/>
  <c r="F211" i="30"/>
  <c r="F210" i="30"/>
  <c r="F209" i="30"/>
  <c r="F208" i="30"/>
  <c r="F207" i="30"/>
  <c r="F206" i="30"/>
  <c r="F205" i="30"/>
  <c r="F204" i="30"/>
  <c r="F203"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6" i="30"/>
  <c r="F84" i="30"/>
  <c r="F83" i="30"/>
  <c r="F82" i="30"/>
  <c r="F81" i="30"/>
  <c r="F80" i="30"/>
  <c r="F79" i="30"/>
  <c r="F78" i="30"/>
  <c r="F77" i="30"/>
  <c r="F76" i="30"/>
  <c r="F75" i="30"/>
  <c r="F74" i="30"/>
  <c r="F73" i="30"/>
  <c r="F72" i="30"/>
  <c r="F71" i="30"/>
  <c r="F70" i="30"/>
  <c r="F69" i="30"/>
  <c r="F68" i="30"/>
  <c r="F67" i="30"/>
  <c r="F66" i="30"/>
  <c r="F65" i="30"/>
  <c r="F64" i="30"/>
  <c r="F63" i="30"/>
  <c r="F62" i="30"/>
  <c r="F61" i="30"/>
  <c r="F60" i="30"/>
  <c r="F59" i="30"/>
  <c r="F58" i="30"/>
  <c r="F57" i="30"/>
  <c r="F56" i="30"/>
  <c r="F55" i="30"/>
  <c r="F54" i="30"/>
  <c r="F53" i="30"/>
  <c r="F52" i="30"/>
  <c r="F51" i="30"/>
  <c r="F50" i="30"/>
  <c r="F49" i="30"/>
  <c r="F48" i="30"/>
  <c r="F47" i="30"/>
  <c r="F46" i="30"/>
  <c r="F45" i="30"/>
  <c r="F44" i="30"/>
  <c r="F43" i="30"/>
  <c r="F42" i="30"/>
  <c r="F41" i="30"/>
  <c r="F40" i="30"/>
  <c r="F39" i="30"/>
  <c r="F38" i="30"/>
  <c r="F37" i="30"/>
  <c r="F36" i="30"/>
  <c r="F35"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F3" i="30"/>
  <c r="F2" i="30"/>
  <c r="P321" i="29"/>
  <c r="P320" i="29"/>
  <c r="P319" i="29"/>
  <c r="P318" i="29"/>
  <c r="P317" i="29"/>
  <c r="P316" i="29"/>
  <c r="P315" i="29"/>
  <c r="P314" i="29"/>
  <c r="P313" i="29"/>
  <c r="P312" i="29"/>
  <c r="P311" i="29"/>
  <c r="P310" i="29"/>
  <c r="P309" i="29"/>
  <c r="P308" i="29"/>
  <c r="P307" i="29"/>
  <c r="P306" i="29"/>
  <c r="P305" i="29"/>
  <c r="P304" i="29"/>
  <c r="P303" i="29"/>
  <c r="P302" i="29"/>
  <c r="P301" i="29"/>
  <c r="P300" i="29"/>
  <c r="P299" i="29"/>
  <c r="P298" i="29"/>
  <c r="P297" i="29"/>
  <c r="P296" i="29"/>
  <c r="P295" i="29"/>
  <c r="P294" i="29"/>
  <c r="P293" i="29"/>
  <c r="P292" i="29"/>
  <c r="P291" i="29"/>
  <c r="P290" i="29"/>
  <c r="P289" i="29"/>
  <c r="P288" i="29"/>
  <c r="P287" i="29"/>
  <c r="P286" i="29"/>
  <c r="P285" i="29"/>
  <c r="P284" i="29"/>
  <c r="P283" i="29"/>
  <c r="P282" i="29"/>
  <c r="P281" i="29"/>
  <c r="P280" i="29"/>
  <c r="P279" i="29"/>
  <c r="P278" i="29"/>
  <c r="P277" i="29"/>
  <c r="P276" i="29"/>
  <c r="P275" i="29"/>
  <c r="P274" i="29"/>
  <c r="P273" i="29"/>
  <c r="P272" i="29"/>
  <c r="P271" i="29"/>
  <c r="P270" i="29"/>
  <c r="P269" i="29"/>
  <c r="P268" i="29"/>
  <c r="P267" i="29"/>
  <c r="P266" i="29"/>
  <c r="P265" i="29"/>
  <c r="P264" i="29"/>
  <c r="P263" i="29"/>
  <c r="P262" i="29"/>
  <c r="P261" i="29"/>
  <c r="P260" i="29"/>
  <c r="P259" i="29"/>
  <c r="P258" i="29"/>
  <c r="P257" i="29"/>
  <c r="P256" i="29"/>
  <c r="P255" i="29"/>
  <c r="P254" i="29"/>
  <c r="P253" i="29"/>
  <c r="P252" i="29"/>
  <c r="P251" i="29"/>
  <c r="P250" i="29"/>
  <c r="P249" i="29"/>
  <c r="P248" i="29"/>
  <c r="P247" i="29"/>
  <c r="P246" i="29"/>
  <c r="P245" i="29"/>
  <c r="P244" i="29"/>
  <c r="P243" i="29"/>
  <c r="P242" i="29"/>
  <c r="P241" i="29"/>
  <c r="P240" i="29"/>
  <c r="P239" i="29"/>
  <c r="P238" i="29"/>
  <c r="P237" i="29"/>
  <c r="P236" i="29"/>
  <c r="P235" i="29"/>
  <c r="P234" i="29"/>
  <c r="P233" i="29"/>
  <c r="P232" i="29"/>
  <c r="P231" i="29"/>
  <c r="P230" i="29"/>
  <c r="P229" i="29"/>
  <c r="P228" i="29"/>
  <c r="P227" i="29"/>
  <c r="P226" i="29"/>
  <c r="P225" i="29"/>
  <c r="P224" i="29"/>
  <c r="P223" i="29"/>
  <c r="P222" i="29"/>
  <c r="P221" i="29"/>
  <c r="P220" i="29"/>
  <c r="P219" i="29"/>
  <c r="P218" i="29"/>
  <c r="P217" i="29"/>
  <c r="P216" i="29"/>
  <c r="P215" i="29"/>
  <c r="P214" i="29"/>
  <c r="P213" i="29"/>
  <c r="P212" i="29"/>
  <c r="P211" i="29"/>
  <c r="P210" i="29"/>
  <c r="P209" i="29"/>
  <c r="P208" i="29"/>
  <c r="P207" i="29"/>
  <c r="P206" i="29"/>
  <c r="P205" i="29"/>
  <c r="P204" i="29"/>
  <c r="P203" i="29"/>
  <c r="P202" i="29"/>
  <c r="P201" i="29"/>
  <c r="P200" i="29"/>
  <c r="P199" i="29"/>
  <c r="P198" i="29"/>
  <c r="P197" i="29"/>
  <c r="P196" i="29"/>
  <c r="P195" i="29"/>
  <c r="P194" i="29"/>
  <c r="P193" i="29"/>
  <c r="P192" i="29"/>
  <c r="P191" i="29"/>
  <c r="P190" i="29"/>
  <c r="P189" i="29"/>
  <c r="P188" i="29"/>
  <c r="P187" i="29"/>
  <c r="P186" i="29"/>
  <c r="P185" i="29"/>
  <c r="P184" i="29"/>
  <c r="P183" i="29"/>
  <c r="P182" i="29"/>
  <c r="P181" i="29"/>
  <c r="P180" i="29"/>
  <c r="P179" i="29"/>
  <c r="P178" i="29"/>
  <c r="P177" i="29"/>
  <c r="P176" i="29"/>
  <c r="P175" i="29"/>
  <c r="P174" i="29"/>
  <c r="P173" i="29"/>
  <c r="P172" i="29"/>
  <c r="P171" i="29"/>
  <c r="P170" i="29"/>
  <c r="P169" i="29"/>
  <c r="P168" i="29"/>
  <c r="P167" i="29"/>
  <c r="P166" i="29"/>
  <c r="P165" i="29"/>
  <c r="P164" i="29"/>
  <c r="P163" i="29"/>
  <c r="P162" i="29"/>
  <c r="P161" i="29"/>
  <c r="P160" i="29"/>
  <c r="P159" i="29"/>
  <c r="P158" i="29"/>
  <c r="P157" i="29"/>
  <c r="P156" i="29"/>
  <c r="P155" i="29"/>
  <c r="P154" i="29"/>
  <c r="P153" i="29"/>
  <c r="P152" i="29"/>
  <c r="P151" i="29"/>
  <c r="P150" i="29"/>
  <c r="P149" i="29"/>
  <c r="P148" i="29"/>
  <c r="P147" i="29"/>
  <c r="P146" i="29"/>
  <c r="P145" i="29"/>
  <c r="P144" i="29"/>
  <c r="P143" i="29"/>
  <c r="P142" i="29"/>
  <c r="P141" i="29"/>
  <c r="P140" i="29"/>
  <c r="P139" i="29"/>
  <c r="P138" i="29"/>
  <c r="P137" i="29"/>
  <c r="P136" i="29"/>
  <c r="P135" i="29"/>
  <c r="P134" i="29"/>
  <c r="P133" i="29"/>
  <c r="P132" i="29"/>
  <c r="P131" i="29"/>
  <c r="P130" i="29"/>
  <c r="P129" i="29"/>
  <c r="P128" i="29"/>
  <c r="P127" i="29"/>
  <c r="P126" i="29"/>
  <c r="P125" i="29"/>
  <c r="P124" i="29"/>
  <c r="P123" i="29"/>
  <c r="P122" i="29"/>
  <c r="P121" i="29"/>
  <c r="P120" i="29"/>
  <c r="P119" i="29"/>
  <c r="P118" i="29"/>
  <c r="P117" i="29"/>
  <c r="P116" i="29"/>
  <c r="P115" i="29"/>
  <c r="P114" i="29"/>
  <c r="P113" i="29"/>
  <c r="P112" i="29"/>
  <c r="P111" i="29"/>
  <c r="P110" i="29"/>
  <c r="P109" i="29"/>
  <c r="P108" i="29"/>
  <c r="P107" i="29"/>
  <c r="P106" i="29"/>
  <c r="P105" i="29"/>
  <c r="P104" i="29"/>
  <c r="P103" i="29"/>
  <c r="P102" i="29"/>
  <c r="P101" i="29"/>
  <c r="P100" i="29"/>
  <c r="P99" i="29"/>
  <c r="P98" i="29"/>
  <c r="P97" i="29"/>
  <c r="P96" i="29"/>
  <c r="P95" i="29"/>
  <c r="P94" i="29"/>
  <c r="P93" i="29"/>
  <c r="P92" i="29"/>
  <c r="P91" i="29"/>
  <c r="P90" i="29"/>
  <c r="P89" i="29"/>
  <c r="P88" i="29"/>
  <c r="P86" i="29"/>
  <c r="P84" i="29"/>
  <c r="P83" i="29"/>
  <c r="P82" i="29"/>
  <c r="P81" i="29"/>
  <c r="P80" i="29"/>
  <c r="P79" i="29"/>
  <c r="P78" i="29"/>
  <c r="P77" i="29"/>
  <c r="P76" i="29"/>
  <c r="P75" i="29"/>
  <c r="P74" i="29"/>
  <c r="P73" i="29"/>
  <c r="P72" i="29"/>
  <c r="P71" i="29"/>
  <c r="P70" i="29"/>
  <c r="P69" i="29"/>
  <c r="P68" i="29"/>
  <c r="P67" i="29"/>
  <c r="P66" i="29"/>
  <c r="P65" i="29"/>
  <c r="P64" i="29"/>
  <c r="P63" i="29"/>
  <c r="P62" i="29"/>
  <c r="P61" i="29"/>
  <c r="P60" i="29"/>
  <c r="P59" i="29"/>
  <c r="P58" i="29"/>
  <c r="P57" i="29"/>
  <c r="P56" i="29"/>
  <c r="P55" i="29"/>
  <c r="P54" i="29"/>
  <c r="P53" i="29"/>
  <c r="P52" i="29"/>
  <c r="P51" i="29"/>
  <c r="P50" i="29"/>
  <c r="P49" i="29"/>
  <c r="P48" i="29"/>
  <c r="P47" i="29"/>
  <c r="P46" i="29"/>
  <c r="P45" i="29"/>
  <c r="P44" i="29"/>
  <c r="P43" i="29"/>
  <c r="P42" i="29"/>
  <c r="P41" i="29"/>
  <c r="P40" i="29"/>
  <c r="P39" i="29"/>
  <c r="P38" i="29"/>
  <c r="P37" i="29"/>
  <c r="P36" i="29"/>
  <c r="P35" i="29"/>
  <c r="P34" i="29"/>
  <c r="P33" i="29"/>
  <c r="P32" i="29"/>
  <c r="P31" i="29"/>
  <c r="P30" i="29"/>
  <c r="P29" i="29"/>
  <c r="P28" i="29"/>
  <c r="P27" i="29"/>
  <c r="P26" i="29"/>
  <c r="P25" i="29"/>
  <c r="P24" i="29"/>
  <c r="P23" i="29"/>
  <c r="P22" i="29"/>
  <c r="P21" i="29"/>
  <c r="P20" i="29"/>
  <c r="P19" i="29"/>
  <c r="P18" i="29"/>
  <c r="P17" i="29"/>
  <c r="P16" i="29"/>
  <c r="P15" i="29"/>
  <c r="P14" i="29"/>
  <c r="P13" i="29"/>
  <c r="P12" i="29"/>
  <c r="P11" i="29"/>
  <c r="P10" i="29"/>
  <c r="P9" i="29"/>
  <c r="P8" i="29"/>
  <c r="P7" i="29"/>
  <c r="P6" i="29"/>
  <c r="P5" i="29"/>
  <c r="P4" i="29"/>
  <c r="P3" i="29"/>
  <c r="P2" i="29"/>
  <c r="T320" i="30"/>
  <c r="T319" i="30"/>
  <c r="T307" i="30"/>
  <c r="T279" i="30"/>
  <c r="T278" i="30"/>
  <c r="T277" i="30"/>
  <c r="T275" i="30"/>
  <c r="T268" i="30"/>
  <c r="T261" i="30"/>
  <c r="T257" i="30"/>
  <c r="T242" i="30"/>
  <c r="T238" i="30"/>
  <c r="T237" i="30"/>
  <c r="T236" i="30"/>
  <c r="T235" i="30"/>
  <c r="T234" i="30"/>
  <c r="T232" i="30"/>
  <c r="T227" i="30"/>
  <c r="T224" i="30"/>
  <c r="T223" i="30"/>
  <c r="T222" i="30"/>
  <c r="T221" i="30"/>
  <c r="T213" i="30"/>
  <c r="T208" i="30"/>
  <c r="T201" i="30"/>
  <c r="T196" i="30"/>
  <c r="T193" i="30"/>
  <c r="T192" i="30"/>
  <c r="T190" i="30"/>
  <c r="T189" i="30"/>
  <c r="T187" i="30"/>
  <c r="T178" i="30"/>
  <c r="T176" i="30"/>
  <c r="T175" i="30"/>
  <c r="T171" i="30"/>
  <c r="T170" i="30"/>
  <c r="T169" i="30"/>
  <c r="T165" i="30"/>
  <c r="T163" i="30"/>
  <c r="T161" i="30"/>
  <c r="T160" i="30"/>
  <c r="T157" i="30"/>
  <c r="T155" i="30"/>
  <c r="T148" i="30"/>
  <c r="T146" i="30"/>
  <c r="T144" i="30"/>
  <c r="T143" i="30"/>
  <c r="T142" i="30"/>
  <c r="T138" i="30"/>
  <c r="T137" i="30"/>
  <c r="T134" i="30"/>
  <c r="T132" i="30"/>
  <c r="T129" i="30"/>
  <c r="T128" i="30"/>
  <c r="T127" i="30"/>
  <c r="T126" i="30"/>
  <c r="T125" i="30"/>
  <c r="T123" i="30"/>
  <c r="T119" i="30"/>
  <c r="T118" i="30"/>
  <c r="T117" i="30"/>
  <c r="T116" i="30"/>
  <c r="T115" i="30"/>
  <c r="T114" i="30"/>
  <c r="T113" i="30"/>
  <c r="T112" i="30"/>
  <c r="T111" i="30"/>
  <c r="T110" i="30"/>
  <c r="T109" i="30"/>
  <c r="T108" i="30"/>
  <c r="T107" i="30"/>
  <c r="T106" i="30"/>
  <c r="T105" i="30"/>
  <c r="T104" i="30"/>
  <c r="T103" i="30"/>
  <c r="T102" i="30"/>
  <c r="T101" i="30"/>
  <c r="T100" i="30"/>
  <c r="T99" i="30"/>
  <c r="T98" i="30"/>
  <c r="T97" i="30"/>
  <c r="T96" i="30"/>
  <c r="T95" i="30"/>
  <c r="T94" i="30"/>
  <c r="T93" i="30"/>
  <c r="T92" i="30"/>
  <c r="T89" i="30"/>
  <c r="T88" i="30"/>
  <c r="T86" i="30"/>
  <c r="T83" i="30"/>
  <c r="T80" i="30"/>
  <c r="T79" i="30"/>
  <c r="T76" i="30"/>
  <c r="T73" i="30"/>
  <c r="T71" i="30"/>
  <c r="T66" i="30"/>
  <c r="T61" i="30"/>
  <c r="T60" i="30"/>
  <c r="T59" i="30"/>
  <c r="T57" i="30"/>
  <c r="T56" i="30"/>
  <c r="T55" i="30"/>
  <c r="T54" i="30"/>
  <c r="T51" i="30"/>
  <c r="T46" i="30"/>
  <c r="T43" i="30"/>
  <c r="T42" i="30"/>
  <c r="T40" i="30"/>
  <c r="T39" i="30"/>
  <c r="T38" i="30"/>
  <c r="T37" i="30"/>
  <c r="T34" i="30"/>
  <c r="T33" i="30"/>
  <c r="T32" i="30"/>
  <c r="T31" i="30"/>
  <c r="T25" i="30"/>
  <c r="T23" i="30"/>
  <c r="T22" i="30"/>
  <c r="T19" i="30"/>
  <c r="T11" i="30"/>
  <c r="T6" i="30"/>
  <c r="T5" i="30"/>
  <c r="T4" i="30"/>
  <c r="T3" i="30"/>
  <c r="T2" i="30"/>
  <c r="V321" i="30"/>
  <c r="V320" i="30"/>
  <c r="V319" i="30"/>
  <c r="V318" i="30"/>
  <c r="V317" i="30"/>
  <c r="V316" i="30"/>
  <c r="V315" i="30"/>
  <c r="V314" i="30"/>
  <c r="V313" i="30"/>
  <c r="V312" i="30"/>
  <c r="V311" i="30"/>
  <c r="V310" i="30"/>
  <c r="V309" i="30"/>
  <c r="V308" i="30"/>
  <c r="V307" i="30"/>
  <c r="V306" i="30"/>
  <c r="V305" i="30"/>
  <c r="V304" i="30"/>
  <c r="V303" i="30"/>
  <c r="V302" i="30"/>
  <c r="V301" i="30"/>
  <c r="V300" i="30"/>
  <c r="V299" i="30"/>
  <c r="V298" i="30"/>
  <c r="V297" i="30"/>
  <c r="V296" i="30"/>
  <c r="V295" i="30"/>
  <c r="V294" i="30"/>
  <c r="V293" i="30"/>
  <c r="V292" i="30"/>
  <c r="V291" i="30"/>
  <c r="V290" i="30"/>
  <c r="V289" i="30"/>
  <c r="V288" i="30"/>
  <c r="V287" i="30"/>
  <c r="V286" i="30"/>
  <c r="V285" i="30"/>
  <c r="V284" i="30"/>
  <c r="V283" i="30"/>
  <c r="V282" i="30"/>
  <c r="V281" i="30"/>
  <c r="V280" i="30"/>
  <c r="V279" i="30"/>
  <c r="V278" i="30"/>
  <c r="V277" i="30"/>
  <c r="V276" i="30"/>
  <c r="V275" i="30"/>
  <c r="V274" i="30"/>
  <c r="V273" i="30"/>
  <c r="V272" i="30"/>
  <c r="V271" i="30"/>
  <c r="V270" i="30"/>
  <c r="V269" i="30"/>
  <c r="V268" i="30"/>
  <c r="V267" i="30"/>
  <c r="V266" i="30"/>
  <c r="V265" i="30"/>
  <c r="V264" i="30"/>
  <c r="V263" i="30"/>
  <c r="V262" i="30"/>
  <c r="V261" i="30"/>
  <c r="V260" i="30"/>
  <c r="V259" i="30"/>
  <c r="V258" i="30"/>
  <c r="V257" i="30"/>
  <c r="V256" i="30"/>
  <c r="V255" i="30"/>
  <c r="V254" i="30"/>
  <c r="V253" i="30"/>
  <c r="V252" i="30"/>
  <c r="V251" i="30"/>
  <c r="V250" i="30"/>
  <c r="V249" i="30"/>
  <c r="V248" i="30"/>
  <c r="V247" i="30"/>
  <c r="V246" i="30"/>
  <c r="V245" i="30"/>
  <c r="V244" i="30"/>
  <c r="V243" i="30"/>
  <c r="V242" i="30"/>
  <c r="V241" i="30"/>
  <c r="V240" i="30"/>
  <c r="V239" i="30"/>
  <c r="V238" i="30"/>
  <c r="V237" i="30"/>
  <c r="V236" i="30"/>
  <c r="V235" i="30"/>
  <c r="V234" i="30"/>
  <c r="V233" i="30"/>
  <c r="V232" i="30"/>
  <c r="V231" i="30"/>
  <c r="V230" i="30"/>
  <c r="V229" i="30"/>
  <c r="V228" i="30"/>
  <c r="V227" i="30"/>
  <c r="V226" i="30"/>
  <c r="V225" i="30"/>
  <c r="V224" i="30"/>
  <c r="V223" i="30"/>
  <c r="V222" i="30"/>
  <c r="V221" i="30"/>
  <c r="V220" i="30"/>
  <c r="V219" i="30"/>
  <c r="V218" i="30"/>
  <c r="V217" i="30"/>
  <c r="V216" i="30"/>
  <c r="V215" i="30"/>
  <c r="V214" i="30"/>
  <c r="V213" i="30"/>
  <c r="V212" i="30"/>
  <c r="V211" i="30"/>
  <c r="V210" i="30"/>
  <c r="V209" i="30"/>
  <c r="V208" i="30"/>
  <c r="V206" i="30"/>
  <c r="V205" i="30"/>
  <c r="V204" i="30"/>
  <c r="V203" i="30"/>
  <c r="V202" i="30"/>
  <c r="V201" i="30"/>
  <c r="V200" i="30"/>
  <c r="V199" i="30"/>
  <c r="V198" i="30"/>
  <c r="V197" i="30"/>
  <c r="V196" i="30"/>
  <c r="V195" i="30"/>
  <c r="V194" i="30"/>
  <c r="V193" i="30"/>
  <c r="V192" i="30"/>
  <c r="V191" i="30"/>
  <c r="V190" i="30"/>
  <c r="V189" i="30"/>
  <c r="V188" i="30"/>
  <c r="V187" i="30"/>
  <c r="V186" i="30"/>
  <c r="V185" i="30"/>
  <c r="V184" i="30"/>
  <c r="V183" i="30"/>
  <c r="V182" i="30"/>
  <c r="V181" i="30"/>
  <c r="V180" i="30"/>
  <c r="V179" i="30"/>
  <c r="V178" i="30"/>
  <c r="V177" i="30"/>
  <c r="V176" i="30"/>
  <c r="V175" i="30"/>
  <c r="V174" i="30"/>
  <c r="V173" i="30"/>
  <c r="V172" i="30"/>
  <c r="V171" i="30"/>
  <c r="V170" i="30"/>
  <c r="V169" i="30"/>
  <c r="V168" i="30"/>
  <c r="V167" i="30"/>
  <c r="V166" i="30"/>
  <c r="V165" i="30"/>
  <c r="V164" i="30"/>
  <c r="V163" i="30"/>
  <c r="V162" i="30"/>
  <c r="V161" i="30"/>
  <c r="V160" i="30"/>
  <c r="V159" i="30"/>
  <c r="V158" i="30"/>
  <c r="V157" i="30"/>
  <c r="V156" i="30"/>
  <c r="V155" i="30"/>
  <c r="V154" i="30"/>
  <c r="V153" i="30"/>
  <c r="V152" i="30"/>
  <c r="V151" i="30"/>
  <c r="V150" i="30"/>
  <c r="V149" i="30"/>
  <c r="V148" i="30"/>
  <c r="V147" i="30"/>
  <c r="V146" i="30"/>
  <c r="V145" i="30"/>
  <c r="V144" i="30"/>
  <c r="V143" i="30"/>
  <c r="V142" i="30"/>
  <c r="V141" i="30"/>
  <c r="V140" i="30"/>
  <c r="V139" i="30"/>
  <c r="V138" i="30"/>
  <c r="V137" i="30"/>
  <c r="V136" i="30"/>
  <c r="V135" i="30"/>
  <c r="V134" i="30"/>
  <c r="V133" i="30"/>
  <c r="V132" i="30"/>
  <c r="V131" i="30"/>
  <c r="V130" i="30"/>
  <c r="V129" i="30"/>
  <c r="V128" i="30"/>
  <c r="V127" i="30"/>
  <c r="V126" i="30"/>
  <c r="V125" i="30"/>
  <c r="V124" i="30"/>
  <c r="V123" i="30"/>
  <c r="V122" i="30"/>
  <c r="V121" i="30"/>
  <c r="V120" i="30"/>
  <c r="V119" i="30"/>
  <c r="V118" i="30"/>
  <c r="V117" i="30"/>
  <c r="V116" i="30"/>
  <c r="V115" i="30"/>
  <c r="V114" i="30"/>
  <c r="V113" i="30"/>
  <c r="V112" i="30"/>
  <c r="V111" i="30"/>
  <c r="V110" i="30"/>
  <c r="V109" i="30"/>
  <c r="V108" i="30"/>
  <c r="V107" i="30"/>
  <c r="V106" i="30"/>
  <c r="V105" i="30"/>
  <c r="V104" i="30"/>
  <c r="V103" i="30"/>
  <c r="V102" i="30"/>
  <c r="V101" i="30"/>
  <c r="V100" i="30"/>
  <c r="V99" i="30"/>
  <c r="V98" i="30"/>
  <c r="V97" i="30"/>
  <c r="V96" i="30"/>
  <c r="V95" i="30"/>
  <c r="V94" i="30"/>
  <c r="V93" i="30"/>
  <c r="V92" i="30"/>
  <c r="V91" i="30"/>
  <c r="V90" i="30"/>
  <c r="V89" i="30"/>
  <c r="V88" i="30"/>
  <c r="V87" i="30"/>
  <c r="V86" i="30"/>
  <c r="V85" i="30"/>
  <c r="V84" i="30"/>
  <c r="V83" i="30"/>
  <c r="V82" i="30"/>
  <c r="V81" i="30"/>
  <c r="V80" i="30"/>
  <c r="V79" i="30"/>
  <c r="V78" i="30"/>
  <c r="V77" i="30"/>
  <c r="V76" i="30"/>
  <c r="V75" i="30"/>
  <c r="V74" i="30"/>
  <c r="V73" i="30"/>
  <c r="V72" i="30"/>
  <c r="V71" i="30"/>
  <c r="V70" i="30"/>
  <c r="V69" i="30"/>
  <c r="V68" i="30"/>
  <c r="V67" i="30"/>
  <c r="V66" i="30"/>
  <c r="V65" i="30"/>
  <c r="V64" i="30"/>
  <c r="V63" i="30"/>
  <c r="V62" i="30"/>
  <c r="V61" i="30"/>
  <c r="V60" i="30"/>
  <c r="V59" i="30"/>
  <c r="V58" i="30"/>
  <c r="V57" i="30"/>
  <c r="V56" i="30"/>
  <c r="V55" i="30"/>
  <c r="V54" i="30"/>
  <c r="V53" i="30"/>
  <c r="V52" i="30"/>
  <c r="V51" i="30"/>
  <c r="V50" i="30"/>
  <c r="V49" i="30"/>
  <c r="V48" i="30"/>
  <c r="V47" i="30"/>
  <c r="V46" i="30"/>
  <c r="V45" i="30"/>
  <c r="V44" i="30"/>
  <c r="V43" i="30"/>
  <c r="V42" i="30"/>
  <c r="V41" i="30"/>
  <c r="V40" i="30"/>
  <c r="V39" i="30"/>
  <c r="V38" i="30"/>
  <c r="V37" i="30"/>
  <c r="V36" i="30"/>
  <c r="V35" i="30"/>
  <c r="V34" i="30"/>
  <c r="V33" i="30"/>
  <c r="V32" i="30"/>
  <c r="V31" i="30"/>
  <c r="V30" i="30"/>
  <c r="V29" i="30"/>
  <c r="V28" i="30"/>
  <c r="V27" i="30"/>
  <c r="V26" i="30"/>
  <c r="V25" i="30"/>
  <c r="V24" i="30"/>
  <c r="V23" i="30"/>
  <c r="V22" i="30"/>
  <c r="V21" i="30"/>
  <c r="V20" i="30"/>
  <c r="V19" i="30"/>
  <c r="V18" i="30"/>
  <c r="V17" i="30"/>
  <c r="V16" i="30"/>
  <c r="V15" i="30"/>
  <c r="V14" i="30"/>
  <c r="V13" i="30"/>
  <c r="V12" i="30"/>
  <c r="V11" i="30"/>
  <c r="V10" i="30"/>
  <c r="V9" i="30"/>
  <c r="V8" i="30"/>
  <c r="V7" i="30"/>
  <c r="V6" i="30"/>
  <c r="V5" i="30"/>
  <c r="V4" i="30"/>
  <c r="V3" i="30"/>
  <c r="V2" i="30"/>
  <c r="P320" i="30"/>
  <c r="P319" i="30"/>
  <c r="P278" i="30"/>
  <c r="P277" i="30"/>
  <c r="P227" i="30"/>
  <c r="P224" i="30"/>
  <c r="P223" i="30"/>
  <c r="P222" i="30"/>
  <c r="P221" i="30"/>
  <c r="P213" i="30"/>
  <c r="P178" i="30"/>
  <c r="P161" i="30"/>
  <c r="P160" i="30"/>
  <c r="P125" i="30"/>
  <c r="P93" i="30"/>
  <c r="P89" i="30"/>
  <c r="P88" i="30"/>
  <c r="P87" i="30"/>
  <c r="P86" i="30"/>
  <c r="P83" i="30"/>
  <c r="P60" i="30"/>
  <c r="P58" i="30"/>
  <c r="P57" i="30"/>
  <c r="P56" i="30"/>
  <c r="P55" i="30"/>
  <c r="P22" i="30"/>
  <c r="P3" i="30"/>
  <c r="X320" i="30"/>
  <c r="X319" i="30"/>
  <c r="X318" i="30"/>
  <c r="X317" i="30"/>
  <c r="X316" i="30"/>
  <c r="X315" i="30"/>
  <c r="X314" i="30"/>
  <c r="X313" i="30"/>
  <c r="X312" i="30"/>
  <c r="X311" i="30"/>
  <c r="X310" i="30"/>
  <c r="X309" i="30"/>
  <c r="X308" i="30"/>
  <c r="X307" i="30"/>
  <c r="X306" i="30"/>
  <c r="X305" i="30"/>
  <c r="X304" i="30"/>
  <c r="X303" i="30"/>
  <c r="X302" i="30"/>
  <c r="X301" i="30"/>
  <c r="X300" i="30"/>
  <c r="X299" i="30"/>
  <c r="X298" i="30"/>
  <c r="X297" i="30"/>
  <c r="X296" i="30"/>
  <c r="X295" i="30"/>
  <c r="X294" i="30"/>
  <c r="X293" i="30"/>
  <c r="X292" i="30"/>
  <c r="X291" i="30"/>
  <c r="X290" i="30"/>
  <c r="X289" i="30"/>
  <c r="X288" i="30"/>
  <c r="X287" i="30"/>
  <c r="X286" i="30"/>
  <c r="X285" i="30"/>
  <c r="X284" i="30"/>
  <c r="X283" i="30"/>
  <c r="X282" i="30"/>
  <c r="X281" i="30"/>
  <c r="X280" i="30"/>
  <c r="X279" i="30"/>
  <c r="X278" i="30"/>
  <c r="X277" i="30"/>
  <c r="X275" i="30"/>
  <c r="X274" i="30"/>
  <c r="X272" i="30"/>
  <c r="X271" i="30"/>
  <c r="X270" i="30"/>
  <c r="X269" i="30"/>
  <c r="X268" i="30"/>
  <c r="X267" i="30"/>
  <c r="X266" i="30"/>
  <c r="X265" i="30"/>
  <c r="X264" i="30"/>
  <c r="X263" i="30"/>
  <c r="X262" i="30"/>
  <c r="X261" i="30"/>
  <c r="X260" i="30"/>
  <c r="X258" i="30"/>
  <c r="X257" i="30"/>
  <c r="X256" i="30"/>
  <c r="X255" i="30"/>
  <c r="X254" i="30"/>
  <c r="X253" i="30"/>
  <c r="X252" i="30"/>
  <c r="X251" i="30"/>
  <c r="X250" i="30"/>
  <c r="X248" i="30"/>
  <c r="X247" i="30"/>
  <c r="X246" i="30"/>
  <c r="X245" i="30"/>
  <c r="X243" i="30"/>
  <c r="X242" i="30"/>
  <c r="X241" i="30"/>
  <c r="X240" i="30"/>
  <c r="X239" i="30"/>
  <c r="X238" i="30"/>
  <c r="X237" i="30"/>
  <c r="X236" i="30"/>
  <c r="X235" i="30"/>
  <c r="X234" i="30"/>
  <c r="X232" i="30"/>
  <c r="X228" i="30"/>
  <c r="X227" i="30"/>
  <c r="X226" i="30"/>
  <c r="X225" i="30"/>
  <c r="X224" i="30"/>
  <c r="X223" i="30"/>
  <c r="X222" i="30"/>
  <c r="X221" i="30"/>
  <c r="X213" i="30"/>
  <c r="X212" i="30"/>
  <c r="X210" i="30"/>
  <c r="X209" i="30"/>
  <c r="X208" i="30"/>
  <c r="X207" i="30"/>
  <c r="X206" i="30"/>
  <c r="X205" i="30"/>
  <c r="X204" i="30"/>
  <c r="X203" i="30"/>
  <c r="X202" i="30"/>
  <c r="X201" i="30"/>
  <c r="X200" i="30"/>
  <c r="X199" i="30"/>
  <c r="X198" i="30"/>
  <c r="X196" i="30"/>
  <c r="X195" i="30"/>
  <c r="X194" i="30"/>
  <c r="X192" i="30"/>
  <c r="X191" i="30"/>
  <c r="X190" i="30"/>
  <c r="X189" i="30"/>
  <c r="X188" i="30"/>
  <c r="X187" i="30"/>
  <c r="X185" i="30"/>
  <c r="X183" i="30"/>
  <c r="X178" i="30"/>
  <c r="X177" i="30"/>
  <c r="X176" i="30"/>
  <c r="X175" i="30"/>
  <c r="X174" i="30"/>
  <c r="X173" i="30"/>
  <c r="X172" i="30"/>
  <c r="X171" i="30"/>
  <c r="X170" i="30"/>
  <c r="X169" i="30"/>
  <c r="X168" i="30"/>
  <c r="X167" i="30"/>
  <c r="X166" i="30"/>
  <c r="X165" i="30"/>
  <c r="X164" i="30"/>
  <c r="X163" i="30"/>
  <c r="X162" i="30"/>
  <c r="X161" i="30"/>
  <c r="X160" i="30"/>
  <c r="X157" i="30"/>
  <c r="X156" i="30"/>
  <c r="X155" i="30"/>
  <c r="X153" i="30"/>
  <c r="X152" i="30"/>
  <c r="X151" i="30"/>
  <c r="X148" i="30"/>
  <c r="X146" i="30"/>
  <c r="X144" i="30"/>
  <c r="X143" i="30"/>
  <c r="X142" i="30"/>
  <c r="X141" i="30"/>
  <c r="X140" i="30"/>
  <c r="X139" i="30"/>
  <c r="X138" i="30"/>
  <c r="X137" i="30"/>
  <c r="X136" i="30"/>
  <c r="X135" i="30"/>
  <c r="X134" i="30"/>
  <c r="X133" i="30"/>
  <c r="X132" i="30"/>
  <c r="X131" i="30"/>
  <c r="X130" i="30"/>
  <c r="X129" i="30"/>
  <c r="X128" i="30"/>
  <c r="X127" i="30"/>
  <c r="X126" i="30"/>
  <c r="X125" i="30"/>
  <c r="X124" i="30"/>
  <c r="X123" i="30"/>
  <c r="X122" i="30"/>
  <c r="X121" i="30"/>
  <c r="X118" i="30"/>
  <c r="X117" i="30"/>
  <c r="X116" i="30"/>
  <c r="X115" i="30"/>
  <c r="X114" i="30"/>
  <c r="X113" i="30"/>
  <c r="X112" i="30"/>
  <c r="X111" i="30"/>
  <c r="X109" i="30"/>
  <c r="X108" i="30"/>
  <c r="X107" i="30"/>
  <c r="X106" i="30"/>
  <c r="X105" i="30"/>
  <c r="X104" i="30"/>
  <c r="X103" i="30"/>
  <c r="X102" i="30"/>
  <c r="X101" i="30"/>
  <c r="X100" i="30"/>
  <c r="X99" i="30"/>
  <c r="X98" i="30"/>
  <c r="X97" i="30"/>
  <c r="X96" i="30"/>
  <c r="X95" i="30"/>
  <c r="X93" i="30"/>
  <c r="X92" i="30"/>
  <c r="X91" i="30"/>
  <c r="X90" i="30"/>
  <c r="X89" i="30"/>
  <c r="X88" i="30"/>
  <c r="X87" i="30"/>
  <c r="X86" i="30"/>
  <c r="X84" i="30"/>
  <c r="X83" i="30"/>
  <c r="X81" i="30"/>
  <c r="X80" i="30"/>
  <c r="X79" i="30"/>
  <c r="X78" i="30"/>
  <c r="X77" i="30"/>
  <c r="X76" i="30"/>
  <c r="X75" i="30"/>
  <c r="X74" i="30"/>
  <c r="X73" i="30"/>
  <c r="X72" i="30"/>
  <c r="X71" i="30"/>
  <c r="X70" i="30"/>
  <c r="X69" i="30"/>
  <c r="X68" i="30"/>
  <c r="X67" i="30"/>
  <c r="X66" i="30"/>
  <c r="X65" i="30"/>
  <c r="X64" i="30"/>
  <c r="X63" i="30"/>
  <c r="X62" i="30"/>
  <c r="X61" i="30"/>
  <c r="X60" i="30"/>
  <c r="X59" i="30"/>
  <c r="X58" i="30"/>
  <c r="X57" i="30"/>
  <c r="X56" i="30"/>
  <c r="X55" i="30"/>
  <c r="X51" i="30"/>
  <c r="X50" i="30"/>
  <c r="X49" i="30"/>
  <c r="X46" i="30"/>
  <c r="X45" i="30"/>
  <c r="X44" i="30"/>
  <c r="X43" i="30"/>
  <c r="X42" i="30"/>
  <c r="X41" i="30"/>
  <c r="X40" i="30"/>
  <c r="X39" i="30"/>
  <c r="X38" i="30"/>
  <c r="X37" i="30"/>
  <c r="X36" i="30"/>
  <c r="X35" i="30"/>
  <c r="X34" i="30"/>
  <c r="X33" i="30"/>
  <c r="X32" i="30"/>
  <c r="X31" i="30"/>
  <c r="X30" i="30"/>
  <c r="X29" i="30"/>
  <c r="X28" i="30"/>
  <c r="X27" i="30"/>
  <c r="X26" i="30"/>
  <c r="X25" i="30"/>
  <c r="X24" i="30"/>
  <c r="X23" i="30"/>
  <c r="X22" i="30"/>
  <c r="X21" i="30"/>
  <c r="X20" i="30"/>
  <c r="X19" i="30"/>
  <c r="X18" i="30"/>
  <c r="X17" i="30"/>
  <c r="X16" i="30"/>
  <c r="X15" i="30"/>
  <c r="X14" i="30"/>
  <c r="X13" i="30"/>
  <c r="X12" i="30"/>
  <c r="X11" i="30"/>
  <c r="X10" i="30"/>
  <c r="X9" i="30"/>
  <c r="X6" i="30"/>
  <c r="X5" i="30"/>
  <c r="X4" i="30"/>
  <c r="X3" i="30"/>
  <c r="X2" i="30"/>
  <c r="U52" i="96"/>
  <c r="B64" i="96"/>
  <c r="B72" i="96"/>
  <c r="B52" i="96"/>
  <c r="R60" i="96"/>
  <c r="AC165" i="72" l="1" a="1"/>
  <c r="AC165" i="72" s="1"/>
  <c r="AD165" i="72" a="1"/>
  <c r="AD165" i="72" s="1"/>
  <c r="AE165" i="72" a="1"/>
  <c r="AE165" i="72" s="1"/>
  <c r="AC166" i="72" a="1"/>
  <c r="AC166" i="72" s="1"/>
  <c r="AD166" i="72" a="1"/>
  <c r="AD166" i="72" s="1"/>
  <c r="AE166" i="72" a="1"/>
  <c r="AE166" i="72" s="1"/>
  <c r="AB166" i="72" a="1"/>
  <c r="AB166" i="72" s="1"/>
  <c r="AB165" i="72" a="1"/>
  <c r="AB165" i="72" s="1"/>
  <c r="Y165" i="72" a="1"/>
  <c r="Y165" i="72" s="1"/>
  <c r="Z165" i="72" a="1"/>
  <c r="Z165" i="72" s="1"/>
  <c r="AA165" i="72" a="1"/>
  <c r="AA165" i="72" s="1"/>
  <c r="Y166" i="72" a="1"/>
  <c r="Y166" i="72" s="1"/>
  <c r="Z166" i="72" a="1"/>
  <c r="Z166" i="72" s="1"/>
  <c r="AA166" i="72" a="1"/>
  <c r="AA166" i="72" s="1"/>
  <c r="X166" i="72" a="1"/>
  <c r="X166" i="72" s="1"/>
  <c r="X165" i="72" a="1"/>
  <c r="X165" i="72" s="1"/>
  <c r="U165" i="72" a="1"/>
  <c r="U165" i="72" s="1"/>
  <c r="V165" i="72" a="1"/>
  <c r="V165" i="72" s="1"/>
  <c r="W165" i="72" a="1"/>
  <c r="W165" i="72" s="1"/>
  <c r="U166" i="72" a="1"/>
  <c r="U166" i="72" s="1"/>
  <c r="V166" i="72" a="1"/>
  <c r="V166" i="72" s="1"/>
  <c r="W166" i="72" a="1"/>
  <c r="W166" i="72" s="1"/>
  <c r="R165" i="72" a="1"/>
  <c r="R165" i="72" s="1"/>
  <c r="T166" i="72" a="1"/>
  <c r="T166" i="72" s="1"/>
  <c r="T165" i="72" a="1"/>
  <c r="T165" i="72" s="1"/>
  <c r="Q165" i="72" a="1"/>
  <c r="Q165" i="72" s="1"/>
  <c r="S165" i="72" a="1"/>
  <c r="S165" i="72" s="1"/>
  <c r="Q166" i="72" a="1"/>
  <c r="Q166" i="72" s="1"/>
  <c r="R166" i="72" a="1"/>
  <c r="R166" i="72" s="1"/>
  <c r="S166" i="72" a="1"/>
  <c r="S166" i="72" s="1"/>
  <c r="P166" i="72" a="1"/>
  <c r="P166" i="72" s="1"/>
  <c r="P165" i="72" a="1"/>
  <c r="P165" i="72" s="1"/>
  <c r="U278" i="30"/>
  <c r="U277" i="30"/>
  <c r="U276" i="30"/>
  <c r="U275" i="30"/>
  <c r="U274" i="30"/>
  <c r="U273" i="30"/>
  <c r="U272" i="30"/>
  <c r="U271" i="30"/>
  <c r="U270" i="30"/>
  <c r="U269" i="30"/>
  <c r="U268" i="30"/>
  <c r="U267" i="30"/>
  <c r="U266" i="30"/>
  <c r="U265" i="30"/>
  <c r="U264" i="30"/>
  <c r="U263" i="30"/>
  <c r="U262" i="30"/>
  <c r="U261" i="30"/>
  <c r="U260" i="30"/>
  <c r="U259" i="30"/>
  <c r="U258" i="30"/>
  <c r="U257" i="30"/>
  <c r="U256" i="30"/>
  <c r="U255" i="30"/>
  <c r="U254" i="30"/>
  <c r="U253" i="30"/>
  <c r="U252" i="30"/>
  <c r="U251" i="30"/>
  <c r="U250" i="30"/>
  <c r="U249" i="30"/>
  <c r="U248" i="30"/>
  <c r="U247" i="30"/>
  <c r="U246" i="30"/>
  <c r="U245" i="30"/>
  <c r="U244" i="30"/>
  <c r="U243" i="30"/>
  <c r="U242" i="30"/>
  <c r="U241" i="30"/>
  <c r="U240" i="30"/>
  <c r="U239" i="30"/>
  <c r="U238" i="30"/>
  <c r="U237" i="30"/>
  <c r="U236" i="30"/>
  <c r="U235" i="30"/>
  <c r="U234" i="30"/>
  <c r="U233" i="30"/>
  <c r="U232" i="30"/>
  <c r="U231" i="30"/>
  <c r="U230" i="30"/>
  <c r="U229" i="30"/>
  <c r="U228" i="30"/>
  <c r="U227" i="30"/>
  <c r="U226" i="30"/>
  <c r="U225" i="30"/>
  <c r="U224" i="30"/>
  <c r="U223" i="30"/>
  <c r="U222" i="30"/>
  <c r="U221" i="30"/>
  <c r="U220" i="30"/>
  <c r="U219" i="30"/>
  <c r="U218" i="30"/>
  <c r="U217" i="30"/>
  <c r="U216" i="30"/>
  <c r="U215" i="30"/>
  <c r="U214" i="30"/>
  <c r="U213" i="30"/>
  <c r="U212" i="30"/>
  <c r="U211" i="30"/>
  <c r="U210" i="30"/>
  <c r="U209" i="30"/>
  <c r="U208" i="30"/>
  <c r="U207" i="30"/>
  <c r="U206" i="30"/>
  <c r="U205" i="30"/>
  <c r="U204" i="30"/>
  <c r="U203" i="30"/>
  <c r="U202" i="30"/>
  <c r="U201" i="30"/>
  <c r="U200" i="30"/>
  <c r="U199" i="30"/>
  <c r="U198" i="30"/>
  <c r="U197" i="30"/>
  <c r="U196" i="30"/>
  <c r="U195" i="30"/>
  <c r="U194" i="30"/>
  <c r="U193" i="30"/>
  <c r="U192" i="30"/>
  <c r="U191" i="30"/>
  <c r="U190" i="30"/>
  <c r="U189" i="30"/>
  <c r="U188" i="30"/>
  <c r="U187" i="30"/>
  <c r="U186" i="30"/>
  <c r="U185" i="30"/>
  <c r="U184" i="30"/>
  <c r="U183" i="30"/>
  <c r="U182" i="30"/>
  <c r="U181" i="30"/>
  <c r="U180" i="30"/>
  <c r="U179" i="30"/>
  <c r="U178" i="30"/>
  <c r="U177" i="30"/>
  <c r="U176" i="30"/>
  <c r="U175" i="30"/>
  <c r="U174" i="30"/>
  <c r="U173" i="30"/>
  <c r="U172" i="30"/>
  <c r="U171" i="30"/>
  <c r="U170" i="30"/>
  <c r="U169" i="30"/>
  <c r="U168" i="30"/>
  <c r="U167" i="30"/>
  <c r="U166" i="30"/>
  <c r="U165" i="30"/>
  <c r="U164" i="30"/>
  <c r="U163" i="30"/>
  <c r="U162" i="30"/>
  <c r="U161" i="30"/>
  <c r="U160" i="30"/>
  <c r="U159" i="30"/>
  <c r="U158" i="30"/>
  <c r="U157" i="30"/>
  <c r="U156" i="30"/>
  <c r="U155" i="30"/>
  <c r="U154" i="30"/>
  <c r="U153" i="30"/>
  <c r="U152" i="30"/>
  <c r="U151" i="30"/>
  <c r="U150" i="30"/>
  <c r="U149" i="30"/>
  <c r="U148" i="30"/>
  <c r="U147" i="30"/>
  <c r="U146" i="30"/>
  <c r="U145" i="30"/>
  <c r="U144" i="30"/>
  <c r="U143" i="30"/>
  <c r="U142" i="30"/>
  <c r="U141" i="30"/>
  <c r="U140" i="30"/>
  <c r="U139" i="30"/>
  <c r="U138" i="30"/>
  <c r="U137" i="30"/>
  <c r="U136" i="30"/>
  <c r="U135" i="30"/>
  <c r="U134" i="30"/>
  <c r="U133" i="30"/>
  <c r="U132" i="30"/>
  <c r="U131" i="30"/>
  <c r="U130" i="30"/>
  <c r="U129" i="30"/>
  <c r="U128" i="30"/>
  <c r="U127" i="30"/>
  <c r="U126" i="30"/>
  <c r="U125" i="30"/>
  <c r="U124" i="30"/>
  <c r="U123" i="30"/>
  <c r="U122" i="30"/>
  <c r="U121" i="30"/>
  <c r="U120" i="30"/>
  <c r="U119" i="30"/>
  <c r="U118" i="30"/>
  <c r="U117" i="30"/>
  <c r="U116" i="30"/>
  <c r="U115" i="30"/>
  <c r="U114" i="30"/>
  <c r="U113" i="30"/>
  <c r="U112" i="30"/>
  <c r="U111" i="30"/>
  <c r="U110" i="30"/>
  <c r="U109" i="30"/>
  <c r="U108" i="30"/>
  <c r="U107" i="30"/>
  <c r="U106" i="30"/>
  <c r="U105" i="30"/>
  <c r="U104" i="30"/>
  <c r="U103" i="30"/>
  <c r="U102" i="30"/>
  <c r="U101" i="30"/>
  <c r="U100" i="30"/>
  <c r="U99" i="30"/>
  <c r="U98" i="30"/>
  <c r="U97" i="30"/>
  <c r="U96" i="30"/>
  <c r="U95" i="30"/>
  <c r="U94" i="30"/>
  <c r="U93" i="30"/>
  <c r="U92" i="30"/>
  <c r="U91" i="30"/>
  <c r="U90" i="30"/>
  <c r="U89" i="30"/>
  <c r="U88" i="30"/>
  <c r="U87" i="30"/>
  <c r="U86" i="30"/>
  <c r="U85" i="30"/>
  <c r="U84" i="30"/>
  <c r="U83" i="30"/>
  <c r="U82" i="30"/>
  <c r="U81" i="30"/>
  <c r="U80" i="30"/>
  <c r="U79" i="30"/>
  <c r="U78" i="30"/>
  <c r="U77" i="30"/>
  <c r="U76" i="30"/>
  <c r="U75" i="30"/>
  <c r="U74" i="30"/>
  <c r="U73" i="30"/>
  <c r="U72" i="30"/>
  <c r="U71" i="30"/>
  <c r="U70" i="30"/>
  <c r="U69" i="30"/>
  <c r="U68" i="30"/>
  <c r="U67" i="30"/>
  <c r="U66" i="30"/>
  <c r="U65" i="30"/>
  <c r="U64" i="30"/>
  <c r="U63" i="30"/>
  <c r="U62" i="30"/>
  <c r="U61" i="30"/>
  <c r="U60" i="30"/>
  <c r="U59" i="30"/>
  <c r="U58" i="30"/>
  <c r="U57" i="30"/>
  <c r="U56" i="30"/>
  <c r="U55" i="30"/>
  <c r="U54" i="30"/>
  <c r="U53" i="30"/>
  <c r="U52" i="30"/>
  <c r="U51" i="30"/>
  <c r="U50" i="30"/>
  <c r="U49" i="30"/>
  <c r="U48" i="30"/>
  <c r="U47" i="30"/>
  <c r="U46" i="30"/>
  <c r="U45" i="30"/>
  <c r="U44" i="30"/>
  <c r="U43" i="30"/>
  <c r="U42" i="30"/>
  <c r="U41" i="30"/>
  <c r="U40" i="30"/>
  <c r="U39" i="30"/>
  <c r="U38" i="30"/>
  <c r="U37" i="30"/>
  <c r="U36" i="30"/>
  <c r="U35" i="30"/>
  <c r="U34" i="30"/>
  <c r="U33" i="30"/>
  <c r="U32" i="30"/>
  <c r="U31" i="30"/>
  <c r="U30" i="30"/>
  <c r="U29" i="30"/>
  <c r="U28" i="30"/>
  <c r="U27" i="30"/>
  <c r="U26" i="30"/>
  <c r="U25" i="30"/>
  <c r="U24" i="30"/>
  <c r="U23" i="30"/>
  <c r="U22" i="30"/>
  <c r="U21" i="30"/>
  <c r="U20" i="30"/>
  <c r="U19" i="30"/>
  <c r="U18" i="30"/>
  <c r="U17" i="30"/>
  <c r="U16" i="30"/>
  <c r="U15" i="30"/>
  <c r="U14" i="30"/>
  <c r="U13" i="30"/>
  <c r="U12" i="30"/>
  <c r="U11" i="30"/>
  <c r="U10" i="30"/>
  <c r="U9" i="30"/>
  <c r="U8" i="30"/>
  <c r="U7" i="30"/>
  <c r="U6" i="30"/>
  <c r="U5" i="30"/>
  <c r="U4" i="30"/>
  <c r="U2" i="30"/>
  <c r="Q3" i="30"/>
  <c r="Q4" i="30"/>
  <c r="Q5" i="30"/>
  <c r="Q6" i="30"/>
  <c r="Q7" i="30"/>
  <c r="Q8" i="30"/>
  <c r="Q9" i="30"/>
  <c r="Q10" i="30"/>
  <c r="Q11" i="30"/>
  <c r="Q12" i="30"/>
  <c r="Q13" i="30"/>
  <c r="Q14" i="30"/>
  <c r="Q15" i="30"/>
  <c r="Q16" i="30"/>
  <c r="Q17" i="30"/>
  <c r="Q18" i="30"/>
  <c r="Q19" i="30"/>
  <c r="Q20" i="30"/>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4" i="30"/>
  <c r="Q55" i="30"/>
  <c r="Q56" i="30"/>
  <c r="Q57" i="30"/>
  <c r="Q58" i="30"/>
  <c r="Q59" i="30"/>
  <c r="Q60" i="30"/>
  <c r="Q61" i="30"/>
  <c r="Q62" i="30"/>
  <c r="Q63" i="30"/>
  <c r="Q64" i="30"/>
  <c r="Q65" i="30"/>
  <c r="Q66" i="30"/>
  <c r="Q67" i="30"/>
  <c r="Q68" i="30"/>
  <c r="Q69" i="30"/>
  <c r="Q70" i="30"/>
  <c r="Q71" i="30"/>
  <c r="Q72" i="30"/>
  <c r="Q73" i="30"/>
  <c r="Q74" i="30"/>
  <c r="Q75" i="30"/>
  <c r="Q76" i="30"/>
  <c r="Q77" i="30"/>
  <c r="Q78" i="30"/>
  <c r="Q79" i="30"/>
  <c r="Q80" i="30"/>
  <c r="Q81" i="30"/>
  <c r="Q82" i="30"/>
  <c r="Q83" i="30"/>
  <c r="Q84" i="30"/>
  <c r="Q85" i="30"/>
  <c r="Q86" i="30"/>
  <c r="Q87" i="30"/>
  <c r="Q88" i="30"/>
  <c r="Q89" i="30"/>
  <c r="Q90" i="30"/>
  <c r="Q91" i="30"/>
  <c r="Q92" i="30"/>
  <c r="Q93" i="30"/>
  <c r="Q94" i="30"/>
  <c r="Q95" i="30"/>
  <c r="Q96" i="30"/>
  <c r="Q97" i="30"/>
  <c r="Q98" i="30"/>
  <c r="Q99" i="30"/>
  <c r="Q100" i="30"/>
  <c r="Q101" i="30"/>
  <c r="Q102" i="30"/>
  <c r="Q103" i="30"/>
  <c r="Q104" i="30"/>
  <c r="Q105" i="30"/>
  <c r="Q106" i="30"/>
  <c r="Q107" i="30"/>
  <c r="Q108" i="30"/>
  <c r="Q109" i="30"/>
  <c r="Q110" i="30"/>
  <c r="Q111" i="30"/>
  <c r="Q112" i="30"/>
  <c r="Q113" i="30"/>
  <c r="Q114" i="30"/>
  <c r="Q115" i="30"/>
  <c r="Q116" i="30"/>
  <c r="Q117" i="30"/>
  <c r="Q118" i="30"/>
  <c r="Q119" i="30"/>
  <c r="Q120" i="30"/>
  <c r="Q121" i="30"/>
  <c r="Q122" i="30"/>
  <c r="Q123" i="30"/>
  <c r="Q124" i="30"/>
  <c r="Q125" i="30"/>
  <c r="Q126" i="30"/>
  <c r="Q127" i="30"/>
  <c r="Q128" i="30"/>
  <c r="Q129" i="30"/>
  <c r="Q130" i="30"/>
  <c r="Q131" i="30"/>
  <c r="Q132" i="30"/>
  <c r="Q133" i="30"/>
  <c r="Q134" i="30"/>
  <c r="Q135" i="30"/>
  <c r="Q136" i="30"/>
  <c r="Q137" i="30"/>
  <c r="Q138" i="30"/>
  <c r="Q139" i="30"/>
  <c r="Q140" i="30"/>
  <c r="Q141" i="30"/>
  <c r="Q142" i="30"/>
  <c r="Q143" i="30"/>
  <c r="Q144" i="30"/>
  <c r="Q145" i="30"/>
  <c r="Q146" i="30"/>
  <c r="Q147" i="30"/>
  <c r="Q148" i="30"/>
  <c r="Q149" i="30"/>
  <c r="Q150" i="30"/>
  <c r="Q151" i="30"/>
  <c r="Q152" i="30"/>
  <c r="Q153" i="30"/>
  <c r="Q154" i="30"/>
  <c r="Q155" i="30"/>
  <c r="Q156" i="30"/>
  <c r="Q157" i="30"/>
  <c r="Q158" i="30"/>
  <c r="Q159" i="30"/>
  <c r="Q160" i="30"/>
  <c r="Q161" i="30"/>
  <c r="Q162" i="30"/>
  <c r="Q163" i="30"/>
  <c r="Q164" i="30"/>
  <c r="Q165" i="30"/>
  <c r="Q166" i="30"/>
  <c r="Q167" i="30"/>
  <c r="Q168" i="30"/>
  <c r="Q169" i="30"/>
  <c r="Q170" i="30"/>
  <c r="Q171" i="30"/>
  <c r="Q172" i="30"/>
  <c r="Q173" i="30"/>
  <c r="Q174" i="30"/>
  <c r="Q175" i="30"/>
  <c r="Q176" i="30"/>
  <c r="Q177" i="30"/>
  <c r="Q178" i="30"/>
  <c r="Q179" i="30"/>
  <c r="Q180" i="30"/>
  <c r="Q181" i="30"/>
  <c r="Q182" i="30"/>
  <c r="Q183" i="30"/>
  <c r="Q184" i="30"/>
  <c r="Q185" i="30"/>
  <c r="Q186" i="30"/>
  <c r="Q187" i="30"/>
  <c r="Q188" i="30"/>
  <c r="Q189" i="30"/>
  <c r="Q190" i="30"/>
  <c r="Q191" i="30"/>
  <c r="Q192" i="30"/>
  <c r="Q193" i="30"/>
  <c r="Q194" i="30"/>
  <c r="Q195" i="30"/>
  <c r="Q196" i="30"/>
  <c r="Q197" i="30"/>
  <c r="Q198" i="30"/>
  <c r="Q199" i="30"/>
  <c r="Q200" i="30"/>
  <c r="Q201" i="30"/>
  <c r="Q202" i="30"/>
  <c r="Q203" i="30"/>
  <c r="Q204" i="30"/>
  <c r="Q205" i="30"/>
  <c r="Q206" i="30"/>
  <c r="Q207" i="30"/>
  <c r="Q208" i="30"/>
  <c r="Q209" i="30"/>
  <c r="Q210" i="30"/>
  <c r="Q211" i="30"/>
  <c r="Q212" i="30"/>
  <c r="Q213" i="30"/>
  <c r="Q214" i="30"/>
  <c r="Q215" i="30"/>
  <c r="Q216" i="30"/>
  <c r="Q217" i="30"/>
  <c r="Q218" i="30"/>
  <c r="Q219" i="30"/>
  <c r="Q220" i="30"/>
  <c r="Q221" i="30"/>
  <c r="Q222" i="30"/>
  <c r="Q223" i="30"/>
  <c r="Q224" i="30"/>
  <c r="Q225" i="30"/>
  <c r="Q226" i="30"/>
  <c r="Q227" i="30"/>
  <c r="Q228" i="30"/>
  <c r="Q229" i="30"/>
  <c r="Q230" i="30"/>
  <c r="Q231" i="30"/>
  <c r="Q232" i="30"/>
  <c r="Q233" i="30"/>
  <c r="Q234" i="30"/>
  <c r="Q235" i="30"/>
  <c r="Q236" i="30"/>
  <c r="Q237" i="30"/>
  <c r="Q238" i="30"/>
  <c r="Q239" i="30"/>
  <c r="Q240" i="30"/>
  <c r="Q241" i="30"/>
  <c r="Q242" i="30"/>
  <c r="Q243" i="30"/>
  <c r="Q244" i="30"/>
  <c r="Q245" i="30"/>
  <c r="Q246" i="30"/>
  <c r="Q247" i="30"/>
  <c r="Q248" i="30"/>
  <c r="Q249" i="30"/>
  <c r="Q250" i="30"/>
  <c r="Q251" i="30"/>
  <c r="Q252" i="30"/>
  <c r="Q253" i="30"/>
  <c r="Q254" i="30"/>
  <c r="Q255" i="30"/>
  <c r="Q256" i="30"/>
  <c r="Q257" i="30"/>
  <c r="Q258" i="30"/>
  <c r="Q259" i="30"/>
  <c r="Q260" i="30"/>
  <c r="Q261" i="30"/>
  <c r="Q262" i="30"/>
  <c r="Q263" i="30"/>
  <c r="Q264" i="30"/>
  <c r="Q265" i="30"/>
  <c r="Q266" i="30"/>
  <c r="Q267" i="30"/>
  <c r="Q268" i="30"/>
  <c r="Q269" i="30"/>
  <c r="Q270" i="30"/>
  <c r="Q271" i="30"/>
  <c r="Q272" i="30"/>
  <c r="Q273" i="30"/>
  <c r="Q274" i="30"/>
  <c r="Q275" i="30"/>
  <c r="Q276" i="30"/>
  <c r="Q277" i="30"/>
  <c r="Q278" i="30"/>
  <c r="Q279" i="30"/>
  <c r="Q280" i="30"/>
  <c r="Q281" i="30"/>
  <c r="Q282" i="30"/>
  <c r="Q283" i="30"/>
  <c r="Q284" i="30"/>
  <c r="Q285" i="30"/>
  <c r="Q286" i="30"/>
  <c r="Q287" i="30"/>
  <c r="Q288" i="30"/>
  <c r="Q289" i="30"/>
  <c r="Q290" i="30"/>
  <c r="Q291" i="30"/>
  <c r="Q292" i="30"/>
  <c r="Q293" i="30"/>
  <c r="Q294" i="30"/>
  <c r="Q295" i="30"/>
  <c r="Q296" i="30"/>
  <c r="Q297" i="30"/>
  <c r="Q298" i="30"/>
  <c r="Q299" i="30"/>
  <c r="Q300" i="30"/>
  <c r="Q301" i="30"/>
  <c r="Q302" i="30"/>
  <c r="Q303" i="30"/>
  <c r="Q304" i="30"/>
  <c r="Q305" i="30"/>
  <c r="Q306" i="30"/>
  <c r="Q307" i="30"/>
  <c r="Q308" i="30"/>
  <c r="Q309" i="30"/>
  <c r="Q310" i="30"/>
  <c r="Q311" i="30"/>
  <c r="Q312" i="30"/>
  <c r="Q313" i="30"/>
  <c r="Q314" i="30"/>
  <c r="Q315" i="30"/>
  <c r="Q316" i="30"/>
  <c r="Q317" i="30"/>
  <c r="Q318" i="30"/>
  <c r="Q319" i="30"/>
  <c r="Q320" i="30"/>
  <c r="Q321" i="30"/>
  <c r="Q2" i="30"/>
  <c r="M3" i="30"/>
  <c r="M4"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1" i="30"/>
  <c r="M42" i="30"/>
  <c r="M43" i="30"/>
  <c r="M44" i="30"/>
  <c r="M45" i="30"/>
  <c r="M46" i="30"/>
  <c r="M47" i="30"/>
  <c r="M48" i="30"/>
  <c r="M49" i="30"/>
  <c r="M50" i="30"/>
  <c r="M51" i="30"/>
  <c r="M52" i="30"/>
  <c r="M53" i="30"/>
  <c r="M54" i="30"/>
  <c r="M55" i="30"/>
  <c r="M56" i="30"/>
  <c r="M57" i="30"/>
  <c r="M58" i="30"/>
  <c r="M59" i="30"/>
  <c r="M60" i="30"/>
  <c r="M61" i="30"/>
  <c r="M62" i="30"/>
  <c r="M63" i="30"/>
  <c r="M64" i="30"/>
  <c r="M65" i="30"/>
  <c r="M66" i="30"/>
  <c r="M67" i="30"/>
  <c r="M68" i="30"/>
  <c r="M69" i="30"/>
  <c r="M70" i="30"/>
  <c r="M71" i="30"/>
  <c r="M72" i="30"/>
  <c r="M73" i="30"/>
  <c r="M74" i="30"/>
  <c r="M75" i="30"/>
  <c r="M76" i="30"/>
  <c r="M77" i="30"/>
  <c r="M78" i="30"/>
  <c r="M79" i="30"/>
  <c r="M80" i="30"/>
  <c r="M81" i="30"/>
  <c r="M82" i="30"/>
  <c r="M83" i="30"/>
  <c r="M84" i="30"/>
  <c r="M85" i="30"/>
  <c r="M86" i="30"/>
  <c r="M87" i="30"/>
  <c r="M88" i="30"/>
  <c r="M89" i="30"/>
  <c r="M90" i="30"/>
  <c r="M91" i="30"/>
  <c r="M92" i="30"/>
  <c r="M93" i="30"/>
  <c r="M94" i="30"/>
  <c r="M95" i="30"/>
  <c r="M96" i="30"/>
  <c r="M97" i="30"/>
  <c r="M98" i="30"/>
  <c r="M99" i="30"/>
  <c r="M100" i="30"/>
  <c r="M101" i="30"/>
  <c r="M102" i="30"/>
  <c r="M103" i="30"/>
  <c r="M104" i="30"/>
  <c r="M105" i="30"/>
  <c r="M106" i="30"/>
  <c r="M107" i="30"/>
  <c r="M108" i="30"/>
  <c r="M109" i="30"/>
  <c r="M110" i="30"/>
  <c r="M111" i="30"/>
  <c r="M112" i="30"/>
  <c r="M113" i="30"/>
  <c r="M114" i="30"/>
  <c r="M115" i="30"/>
  <c r="M116" i="30"/>
  <c r="M117" i="30"/>
  <c r="M118" i="30"/>
  <c r="M119" i="30"/>
  <c r="M120" i="30"/>
  <c r="M121" i="30"/>
  <c r="M122" i="30"/>
  <c r="M123" i="30"/>
  <c r="M124" i="30"/>
  <c r="M125" i="30"/>
  <c r="M126" i="30"/>
  <c r="M127" i="30"/>
  <c r="M128" i="30"/>
  <c r="M129" i="30"/>
  <c r="M130" i="30"/>
  <c r="M131" i="30"/>
  <c r="M132" i="30"/>
  <c r="M133" i="30"/>
  <c r="M134" i="30"/>
  <c r="M135" i="30"/>
  <c r="M136" i="30"/>
  <c r="M137" i="30"/>
  <c r="M138" i="30"/>
  <c r="M139" i="30"/>
  <c r="M140" i="30"/>
  <c r="M141" i="30"/>
  <c r="M142" i="30"/>
  <c r="M143" i="30"/>
  <c r="M144" i="30"/>
  <c r="M145" i="30"/>
  <c r="M146" i="30"/>
  <c r="M147" i="30"/>
  <c r="M148" i="30"/>
  <c r="M149" i="30"/>
  <c r="M150" i="30"/>
  <c r="M151" i="30"/>
  <c r="M152" i="30"/>
  <c r="M153" i="30"/>
  <c r="M154" i="30"/>
  <c r="M155" i="30"/>
  <c r="M156" i="30"/>
  <c r="M157" i="30"/>
  <c r="M158" i="30"/>
  <c r="M159" i="30"/>
  <c r="M160" i="30"/>
  <c r="M161" i="30"/>
  <c r="M162" i="30"/>
  <c r="M163" i="30"/>
  <c r="M164" i="30"/>
  <c r="M165" i="30"/>
  <c r="M166" i="30"/>
  <c r="M167" i="30"/>
  <c r="M168" i="30"/>
  <c r="M169" i="30"/>
  <c r="M170" i="30"/>
  <c r="M171" i="30"/>
  <c r="M172" i="30"/>
  <c r="M173" i="30"/>
  <c r="M174" i="30"/>
  <c r="M175" i="30"/>
  <c r="M176" i="30"/>
  <c r="M177" i="30"/>
  <c r="M178" i="30"/>
  <c r="M179" i="30"/>
  <c r="M180" i="30"/>
  <c r="M181" i="30"/>
  <c r="M182" i="30"/>
  <c r="M183" i="30"/>
  <c r="M184" i="30"/>
  <c r="M185" i="30"/>
  <c r="M186" i="30"/>
  <c r="M187" i="30"/>
  <c r="M188" i="30"/>
  <c r="M189" i="30"/>
  <c r="M190" i="30"/>
  <c r="M191" i="30"/>
  <c r="M192" i="30"/>
  <c r="M193" i="30"/>
  <c r="M194" i="30"/>
  <c r="M195" i="30"/>
  <c r="M196" i="30"/>
  <c r="M197" i="30"/>
  <c r="M198" i="30"/>
  <c r="M199" i="30"/>
  <c r="M200" i="30"/>
  <c r="M201" i="30"/>
  <c r="M202" i="30"/>
  <c r="M203" i="30"/>
  <c r="M204" i="30"/>
  <c r="M205" i="30"/>
  <c r="M206" i="30"/>
  <c r="M207" i="30"/>
  <c r="M208" i="30"/>
  <c r="M209" i="30"/>
  <c r="M210" i="30"/>
  <c r="M211" i="30"/>
  <c r="M212" i="30"/>
  <c r="M213" i="30"/>
  <c r="M214" i="30"/>
  <c r="M215" i="30"/>
  <c r="M216" i="30"/>
  <c r="M217" i="30"/>
  <c r="M218" i="30"/>
  <c r="M219" i="30"/>
  <c r="M220" i="30"/>
  <c r="M221" i="30"/>
  <c r="M222" i="30"/>
  <c r="M223" i="30"/>
  <c r="M224" i="30"/>
  <c r="M225" i="30"/>
  <c r="M226" i="30"/>
  <c r="M227" i="30"/>
  <c r="M228" i="30"/>
  <c r="M229" i="30"/>
  <c r="M230" i="30"/>
  <c r="M231" i="30"/>
  <c r="M232" i="30"/>
  <c r="M233" i="30"/>
  <c r="M234" i="30"/>
  <c r="M235" i="30"/>
  <c r="M236" i="30"/>
  <c r="M237" i="30"/>
  <c r="M238" i="30"/>
  <c r="M239" i="30"/>
  <c r="M240" i="30"/>
  <c r="M241" i="30"/>
  <c r="M242" i="30"/>
  <c r="M243" i="30"/>
  <c r="M244" i="30"/>
  <c r="M245" i="30"/>
  <c r="M246" i="30"/>
  <c r="M247" i="30"/>
  <c r="M248" i="30"/>
  <c r="M249" i="30"/>
  <c r="M250" i="30"/>
  <c r="M251" i="30"/>
  <c r="M252" i="30"/>
  <c r="M253" i="30"/>
  <c r="M254" i="30"/>
  <c r="M255" i="30"/>
  <c r="M256" i="30"/>
  <c r="M257" i="30"/>
  <c r="M258" i="30"/>
  <c r="M259" i="30"/>
  <c r="M260" i="30"/>
  <c r="M261" i="30"/>
  <c r="M262" i="30"/>
  <c r="M263" i="30"/>
  <c r="M264" i="30"/>
  <c r="M265" i="30"/>
  <c r="M266" i="30"/>
  <c r="M267" i="30"/>
  <c r="M268" i="30"/>
  <c r="M269" i="30"/>
  <c r="M270" i="30"/>
  <c r="M271" i="30"/>
  <c r="M272" i="30"/>
  <c r="M273" i="30"/>
  <c r="M274" i="30"/>
  <c r="M275" i="30"/>
  <c r="M276" i="30"/>
  <c r="M277" i="30"/>
  <c r="M278" i="30"/>
  <c r="M279" i="30"/>
  <c r="M280" i="30"/>
  <c r="M281" i="30"/>
  <c r="M282" i="30"/>
  <c r="M283" i="30"/>
  <c r="M284" i="30"/>
  <c r="M285" i="30"/>
  <c r="M286" i="30"/>
  <c r="M287" i="30"/>
  <c r="M288" i="30"/>
  <c r="M289" i="30"/>
  <c r="M290" i="30"/>
  <c r="M291" i="30"/>
  <c r="M292" i="30"/>
  <c r="M293" i="30"/>
  <c r="M294" i="30"/>
  <c r="M295" i="30"/>
  <c r="M296" i="30"/>
  <c r="M297" i="30"/>
  <c r="M298" i="30"/>
  <c r="M299" i="30"/>
  <c r="M300" i="30"/>
  <c r="M301" i="30"/>
  <c r="M302" i="30"/>
  <c r="M303" i="30"/>
  <c r="M304" i="30"/>
  <c r="M305" i="30"/>
  <c r="M306" i="30"/>
  <c r="M307" i="30"/>
  <c r="M308" i="30"/>
  <c r="M309" i="30"/>
  <c r="M310" i="30"/>
  <c r="M311" i="30"/>
  <c r="M312" i="30"/>
  <c r="M313" i="30"/>
  <c r="M314" i="30"/>
  <c r="M315" i="30"/>
  <c r="M316" i="30"/>
  <c r="M317" i="30"/>
  <c r="M318" i="30"/>
  <c r="M319" i="30"/>
  <c r="M320" i="30"/>
  <c r="M321" i="30"/>
  <c r="M2" i="30"/>
  <c r="S146" i="72"/>
  <c r="S145" i="72"/>
  <c r="S144" i="72"/>
  <c r="S141" i="72"/>
  <c r="R146" i="72"/>
  <c r="R145" i="72"/>
  <c r="R144" i="72"/>
  <c r="Q146" i="72"/>
  <c r="Q145" i="72"/>
  <c r="Q144" i="72"/>
  <c r="P145" i="72"/>
  <c r="P146" i="72"/>
  <c r="P144" i="72"/>
  <c r="S142" i="72"/>
  <c r="S140" i="72"/>
  <c r="R142" i="72"/>
  <c r="R141" i="72"/>
  <c r="R140" i="72"/>
  <c r="Q142" i="72"/>
  <c r="Q141" i="72"/>
  <c r="Q140" i="72"/>
  <c r="P142" i="72"/>
  <c r="P141" i="72"/>
  <c r="P140" i="72"/>
  <c r="U27" i="72"/>
  <c r="L125" i="30"/>
  <c r="AC6" i="72"/>
  <c r="AB7" i="72"/>
  <c r="AC7" i="72"/>
  <c r="AD7" i="72"/>
  <c r="AD8" i="72"/>
  <c r="AB11" i="72"/>
  <c r="AC11" i="72"/>
  <c r="AD11" i="72"/>
  <c r="AB12" i="72"/>
  <c r="AC12" i="72"/>
  <c r="AD12" i="72"/>
  <c r="AB13" i="72"/>
  <c r="AC13" i="72"/>
  <c r="AD13" i="72"/>
  <c r="AD17" i="72"/>
  <c r="AD19" i="72"/>
  <c r="AD20" i="72"/>
  <c r="AB21" i="72"/>
  <c r="AC21" i="72"/>
  <c r="AD21" i="72"/>
  <c r="AB22" i="72"/>
  <c r="AC22" i="72"/>
  <c r="AD22" i="72"/>
  <c r="AD23" i="72"/>
  <c r="AD24" i="72"/>
  <c r="AD25" i="72"/>
  <c r="AD26" i="72"/>
  <c r="AD27" i="72"/>
  <c r="AB30" i="72"/>
  <c r="AC30" i="72"/>
  <c r="AD30" i="72"/>
  <c r="AD32" i="72"/>
  <c r="AB33" i="72"/>
  <c r="AC33" i="72"/>
  <c r="AD33" i="72"/>
  <c r="AD34" i="72"/>
  <c r="AD35" i="72"/>
  <c r="AD36" i="72"/>
  <c r="AD38" i="72"/>
  <c r="AB39" i="72"/>
  <c r="AC39" i="72"/>
  <c r="AD39" i="72"/>
  <c r="AB40" i="72"/>
  <c r="AC40" i="72"/>
  <c r="AD40" i="72"/>
  <c r="AB41" i="72"/>
  <c r="AC41" i="72"/>
  <c r="AD41" i="72"/>
  <c r="AB42" i="72"/>
  <c r="AC42" i="72"/>
  <c r="AD42" i="72"/>
  <c r="AD44" i="72"/>
  <c r="AD45" i="72"/>
  <c r="AD46" i="72"/>
  <c r="AB47" i="72"/>
  <c r="AC47" i="72"/>
  <c r="AD47" i="72"/>
  <c r="AB48" i="72"/>
  <c r="AC48" i="72"/>
  <c r="AD48" i="72"/>
  <c r="AD49" i="72"/>
  <c r="AD51" i="72"/>
  <c r="AC52" i="72"/>
  <c r="AD53" i="72"/>
  <c r="AD54" i="72"/>
  <c r="AC55" i="72"/>
  <c r="AC57" i="72"/>
  <c r="AD58" i="72"/>
  <c r="AD59" i="72"/>
  <c r="AB62" i="72"/>
  <c r="AC62" i="72"/>
  <c r="AD62" i="72"/>
  <c r="AB63" i="72"/>
  <c r="AC63" i="72"/>
  <c r="AD63" i="72"/>
  <c r="AB64" i="72"/>
  <c r="AC64" i="72"/>
  <c r="AD64" i="72"/>
  <c r="AD67" i="72"/>
  <c r="AD70" i="72"/>
  <c r="AB71" i="72"/>
  <c r="AC71" i="72"/>
  <c r="AD71" i="72"/>
  <c r="AB73" i="72"/>
  <c r="AC73" i="72"/>
  <c r="AD73" i="72"/>
  <c r="AD74" i="72"/>
  <c r="AB75" i="72"/>
  <c r="AC75" i="72"/>
  <c r="AD75" i="72"/>
  <c r="AB76" i="72"/>
  <c r="AC76" i="72"/>
  <c r="AD76" i="72"/>
  <c r="AB77" i="72"/>
  <c r="AC77" i="72"/>
  <c r="AD77" i="72"/>
  <c r="AD78" i="72"/>
  <c r="AB79" i="72"/>
  <c r="AC79" i="72"/>
  <c r="AD79" i="72"/>
  <c r="AB81" i="72"/>
  <c r="AC81" i="72"/>
  <c r="AD81" i="72"/>
  <c r="AB82" i="72"/>
  <c r="AC82" i="72"/>
  <c r="AD82" i="72"/>
  <c r="AD83" i="72"/>
  <c r="AD84" i="72"/>
  <c r="AB85" i="72"/>
  <c r="AC85" i="72"/>
  <c r="AD85" i="72"/>
  <c r="AD86" i="72"/>
  <c r="AD87" i="72"/>
  <c r="AD89" i="72"/>
  <c r="AD90" i="72"/>
  <c r="AB91" i="72"/>
  <c r="AC91" i="72"/>
  <c r="AD91" i="72"/>
  <c r="AD92" i="72"/>
  <c r="AD93" i="72"/>
  <c r="AB94" i="72"/>
  <c r="AC94" i="72"/>
  <c r="AD94" i="72"/>
  <c r="AB95" i="72"/>
  <c r="AC95" i="72"/>
  <c r="AD95" i="72"/>
  <c r="AB96" i="72"/>
  <c r="AC96" i="72"/>
  <c r="AD96" i="72"/>
  <c r="AB97" i="72"/>
  <c r="AC97" i="72"/>
  <c r="AD97" i="72"/>
  <c r="AD99" i="72"/>
  <c r="AD100" i="72"/>
  <c r="AD102" i="72"/>
  <c r="AB103" i="72"/>
  <c r="AC103" i="72"/>
  <c r="AD103" i="72"/>
  <c r="AB104" i="72"/>
  <c r="AC104" i="72"/>
  <c r="AD104" i="72"/>
  <c r="AB105" i="72"/>
  <c r="AC105" i="72"/>
  <c r="AD105" i="72"/>
  <c r="AB106" i="72"/>
  <c r="AC106" i="72"/>
  <c r="AD106" i="72"/>
  <c r="AD107" i="72"/>
  <c r="AD108" i="72"/>
  <c r="AB109" i="72"/>
  <c r="AC109" i="72"/>
  <c r="AD109" i="72"/>
  <c r="AD110" i="72"/>
  <c r="AB111" i="72"/>
  <c r="AC111" i="72"/>
  <c r="AD111" i="72"/>
  <c r="AB112" i="72"/>
  <c r="AC112" i="72"/>
  <c r="AD112" i="72"/>
  <c r="AB114" i="72"/>
  <c r="AC114" i="72"/>
  <c r="AD114" i="72"/>
  <c r="AB115" i="72"/>
  <c r="AC115" i="72"/>
  <c r="AD115" i="72"/>
  <c r="AB116" i="72"/>
  <c r="AC116" i="72"/>
  <c r="AD116" i="72"/>
  <c r="AB117" i="72"/>
  <c r="AC117" i="72"/>
  <c r="AD117" i="72"/>
  <c r="AB118" i="72"/>
  <c r="AC118" i="72"/>
  <c r="AD118" i="72"/>
  <c r="AB119" i="72"/>
  <c r="AC119" i="72"/>
  <c r="AD119" i="72"/>
  <c r="AB120" i="72"/>
  <c r="AC120" i="72"/>
  <c r="AD120" i="72"/>
  <c r="AD122" i="72"/>
  <c r="AD123" i="72"/>
  <c r="AD124" i="72"/>
  <c r="AB125" i="72"/>
  <c r="AC125" i="72"/>
  <c r="AD125" i="72"/>
  <c r="AD5" i="72"/>
  <c r="AC5" i="72"/>
  <c r="AB5" i="72"/>
  <c r="V6" i="72"/>
  <c r="W6" i="72"/>
  <c r="X6" i="72"/>
  <c r="V8" i="72"/>
  <c r="W8" i="72"/>
  <c r="X8" i="72"/>
  <c r="V10" i="72"/>
  <c r="W10" i="72"/>
  <c r="X10" i="72"/>
  <c r="V11" i="72"/>
  <c r="W11" i="72"/>
  <c r="X11" i="72"/>
  <c r="X12" i="72"/>
  <c r="V13" i="72"/>
  <c r="W13" i="72"/>
  <c r="X13" i="72"/>
  <c r="X14" i="72"/>
  <c r="X15" i="72"/>
  <c r="V16" i="72"/>
  <c r="W16" i="72"/>
  <c r="X16" i="72"/>
  <c r="V19" i="72"/>
  <c r="W19" i="72"/>
  <c r="X19" i="72"/>
  <c r="V20" i="72"/>
  <c r="W20" i="72"/>
  <c r="X20" i="72"/>
  <c r="V21" i="72"/>
  <c r="W21" i="72"/>
  <c r="X21" i="72"/>
  <c r="W22" i="72"/>
  <c r="V23" i="72"/>
  <c r="W23" i="72"/>
  <c r="X23" i="72"/>
  <c r="X24" i="72"/>
  <c r="W25" i="72"/>
  <c r="X27" i="72"/>
  <c r="V30" i="72"/>
  <c r="W30" i="72"/>
  <c r="X30" i="72"/>
  <c r="X31" i="72"/>
  <c r="X32" i="72"/>
  <c r="V33" i="72"/>
  <c r="W33" i="72"/>
  <c r="X33" i="72"/>
  <c r="X34" i="72"/>
  <c r="X35" i="72"/>
  <c r="X36" i="72"/>
  <c r="V37" i="72"/>
  <c r="W37" i="72"/>
  <c r="X37" i="72"/>
  <c r="V38" i="72"/>
  <c r="W38" i="72"/>
  <c r="X38" i="72"/>
  <c r="V39" i="72"/>
  <c r="W39" i="72"/>
  <c r="X39" i="72"/>
  <c r="V40" i="72"/>
  <c r="W40" i="72"/>
  <c r="X40" i="72"/>
  <c r="V41" i="72"/>
  <c r="W41" i="72"/>
  <c r="X41" i="72"/>
  <c r="V42" i="72"/>
  <c r="W42" i="72"/>
  <c r="X42" i="72"/>
  <c r="X43" i="72"/>
  <c r="V44" i="72"/>
  <c r="W44" i="72"/>
  <c r="X44" i="72"/>
  <c r="X45" i="72"/>
  <c r="V46" i="72"/>
  <c r="W46" i="72"/>
  <c r="X46" i="72"/>
  <c r="V47" i="72"/>
  <c r="W47" i="72"/>
  <c r="X47" i="72"/>
  <c r="X52" i="72"/>
  <c r="X53" i="72"/>
  <c r="X54" i="72"/>
  <c r="X55" i="72"/>
  <c r="X56" i="72"/>
  <c r="X57" i="72"/>
  <c r="X58" i="72"/>
  <c r="V61" i="72"/>
  <c r="W61" i="72"/>
  <c r="X61" i="72"/>
  <c r="V62" i="72"/>
  <c r="W62" i="72"/>
  <c r="X62" i="72"/>
  <c r="V64" i="72"/>
  <c r="W64" i="72"/>
  <c r="X64" i="72"/>
  <c r="V66" i="72"/>
  <c r="W66" i="72"/>
  <c r="X66" i="72"/>
  <c r="V67" i="72"/>
  <c r="W67" i="72"/>
  <c r="X67" i="72"/>
  <c r="V68" i="72"/>
  <c r="W68" i="72"/>
  <c r="X68" i="72"/>
  <c r="W70" i="72"/>
  <c r="X71" i="72"/>
  <c r="V72" i="72"/>
  <c r="W72" i="72"/>
  <c r="X72" i="72"/>
  <c r="V73" i="72"/>
  <c r="W73" i="72"/>
  <c r="X73" i="72"/>
  <c r="X74" i="72"/>
  <c r="V75" i="72"/>
  <c r="W75" i="72"/>
  <c r="X75" i="72"/>
  <c r="X76" i="72"/>
  <c r="V77" i="72"/>
  <c r="W77" i="72"/>
  <c r="X77" i="72"/>
  <c r="V79" i="72"/>
  <c r="W79" i="72"/>
  <c r="X79" i="72"/>
  <c r="V80" i="72"/>
  <c r="W80" i="72"/>
  <c r="X80" i="72"/>
  <c r="V81" i="72"/>
  <c r="W81" i="72"/>
  <c r="X81" i="72"/>
  <c r="W82" i="72"/>
  <c r="X85" i="72"/>
  <c r="X86" i="72"/>
  <c r="X88" i="72"/>
  <c r="V89" i="72"/>
  <c r="W89" i="72"/>
  <c r="X89" i="72"/>
  <c r="V90" i="72"/>
  <c r="W90" i="72"/>
  <c r="X90" i="72"/>
  <c r="V91" i="72"/>
  <c r="W91" i="72"/>
  <c r="X91" i="72"/>
  <c r="V92" i="72"/>
  <c r="W92" i="72"/>
  <c r="X92" i="72"/>
  <c r="V93" i="72"/>
  <c r="W93" i="72"/>
  <c r="X93" i="72"/>
  <c r="V94" i="72"/>
  <c r="W94" i="72"/>
  <c r="X94" i="72"/>
  <c r="V95" i="72"/>
  <c r="W95" i="72"/>
  <c r="X95" i="72"/>
  <c r="V96" i="72"/>
  <c r="W96" i="72"/>
  <c r="X96" i="72"/>
  <c r="V97" i="72"/>
  <c r="W97" i="72"/>
  <c r="X97" i="72"/>
  <c r="W98" i="72"/>
  <c r="X101" i="72"/>
  <c r="V103" i="72"/>
  <c r="W103" i="72"/>
  <c r="X103" i="72"/>
  <c r="V104" i="72"/>
  <c r="W104" i="72"/>
  <c r="X104" i="72"/>
  <c r="V105" i="72"/>
  <c r="W105" i="72"/>
  <c r="X105" i="72"/>
  <c r="V106" i="72"/>
  <c r="W106" i="72"/>
  <c r="X106" i="72"/>
  <c r="V107" i="72"/>
  <c r="W107" i="72"/>
  <c r="X107" i="72"/>
  <c r="V108" i="72"/>
  <c r="W108" i="72"/>
  <c r="X108" i="72"/>
  <c r="V109" i="72"/>
  <c r="W109" i="72"/>
  <c r="X109" i="72"/>
  <c r="X110" i="72"/>
  <c r="V112" i="72"/>
  <c r="W112" i="72"/>
  <c r="X112" i="72"/>
  <c r="V114" i="72"/>
  <c r="W114" i="72"/>
  <c r="X114" i="72"/>
  <c r="V115" i="72"/>
  <c r="W115" i="72"/>
  <c r="X115" i="72"/>
  <c r="V116" i="72"/>
  <c r="W116" i="72"/>
  <c r="X116" i="72"/>
  <c r="V117" i="72"/>
  <c r="W117" i="72"/>
  <c r="X117" i="72"/>
  <c r="V118" i="72"/>
  <c r="W118" i="72"/>
  <c r="X118" i="72"/>
  <c r="V119" i="72"/>
  <c r="W119" i="72"/>
  <c r="X119" i="72"/>
  <c r="V120" i="72"/>
  <c r="W120" i="72"/>
  <c r="X120" i="72"/>
  <c r="X121" i="72"/>
  <c r="X122" i="72"/>
  <c r="X123" i="72"/>
  <c r="V125" i="72"/>
  <c r="W125" i="72"/>
  <c r="X125" i="72"/>
  <c r="X5" i="72"/>
  <c r="W5" i="72"/>
  <c r="V5" i="72"/>
  <c r="AG6" i="72"/>
  <c r="AG7" i="72"/>
  <c r="AG8" i="72"/>
  <c r="AE11" i="72"/>
  <c r="AF11" i="72"/>
  <c r="AG11" i="72"/>
  <c r="AG12" i="72"/>
  <c r="AG19" i="72"/>
  <c r="AG20" i="72"/>
  <c r="AG21" i="72"/>
  <c r="AG22" i="72"/>
  <c r="AG23" i="72"/>
  <c r="AG24" i="72"/>
  <c r="AG25" i="72"/>
  <c r="AG26" i="72"/>
  <c r="AG27" i="72"/>
  <c r="AG30" i="72"/>
  <c r="AF33" i="72"/>
  <c r="AG33" i="72"/>
  <c r="AG34" i="72"/>
  <c r="AG35" i="72"/>
  <c r="AG37" i="72"/>
  <c r="AG38" i="72"/>
  <c r="AE39" i="72"/>
  <c r="AF39" i="72"/>
  <c r="AG39" i="72"/>
  <c r="AE40" i="72"/>
  <c r="AF40" i="72"/>
  <c r="AG40" i="72"/>
  <c r="AG41" i="72"/>
  <c r="AG44" i="72"/>
  <c r="AG45" i="72"/>
  <c r="AG46" i="72"/>
  <c r="AG47" i="72"/>
  <c r="AG48" i="72"/>
  <c r="AG59" i="72"/>
  <c r="AE62" i="72"/>
  <c r="AF62" i="72"/>
  <c r="AG62" i="72"/>
  <c r="AF63" i="72"/>
  <c r="AE64" i="72"/>
  <c r="AF64" i="72"/>
  <c r="AG64" i="72"/>
  <c r="AG70" i="72"/>
  <c r="AG71" i="72"/>
  <c r="AE73" i="72"/>
  <c r="AF73" i="72"/>
  <c r="AG73" i="72"/>
  <c r="AG75" i="72"/>
  <c r="AG78" i="72"/>
  <c r="AG79" i="72"/>
  <c r="AE81" i="72"/>
  <c r="AF81" i="72"/>
  <c r="AG81" i="72"/>
  <c r="AG82" i="72"/>
  <c r="AG83" i="72"/>
  <c r="AG84" i="72"/>
  <c r="AG85" i="72"/>
  <c r="AG86" i="72"/>
  <c r="AG87" i="72"/>
  <c r="AG89" i="72"/>
  <c r="AG90" i="72"/>
  <c r="AG91" i="72"/>
  <c r="AG92" i="72"/>
  <c r="AG93" i="72"/>
  <c r="AE94" i="72"/>
  <c r="AF94" i="72"/>
  <c r="AG94" i="72"/>
  <c r="AE95" i="72"/>
  <c r="AF95" i="72"/>
  <c r="AG95" i="72"/>
  <c r="AE96" i="72"/>
  <c r="AF96" i="72"/>
  <c r="AG96" i="72"/>
  <c r="AE97" i="72"/>
  <c r="AF97" i="72"/>
  <c r="AG97" i="72"/>
  <c r="AG99" i="72"/>
  <c r="AG101" i="72"/>
  <c r="AG102" i="72"/>
  <c r="AE103" i="72"/>
  <c r="AF103" i="72"/>
  <c r="AG103" i="72"/>
  <c r="AE104" i="72"/>
  <c r="AF104" i="72"/>
  <c r="AG104" i="72"/>
  <c r="AE105" i="72"/>
  <c r="AF105" i="72"/>
  <c r="AG105" i="72"/>
  <c r="AE106" i="72"/>
  <c r="AF106" i="72"/>
  <c r="AG106" i="72"/>
  <c r="AG109" i="72"/>
  <c r="AG111" i="72"/>
  <c r="AE112" i="72"/>
  <c r="AF112" i="72"/>
  <c r="AG112" i="72"/>
  <c r="AE115" i="72"/>
  <c r="AF115" i="72"/>
  <c r="AG115" i="72"/>
  <c r="AF116" i="72"/>
  <c r="AE117" i="72"/>
  <c r="AF117" i="72"/>
  <c r="AG117" i="72"/>
  <c r="AE118" i="72"/>
  <c r="AF118" i="72"/>
  <c r="AG118" i="72"/>
  <c r="AE119" i="72"/>
  <c r="AF119" i="72"/>
  <c r="AG119" i="72"/>
  <c r="AE120" i="72"/>
  <c r="AF120" i="72"/>
  <c r="AG120" i="72"/>
  <c r="AG121" i="72"/>
  <c r="AG122" i="72"/>
  <c r="AG123" i="72"/>
  <c r="AG124" i="72"/>
  <c r="AE125" i="72"/>
  <c r="AF125" i="72"/>
  <c r="AG125" i="72"/>
  <c r="AG5" i="72"/>
  <c r="AA6" i="72"/>
  <c r="AA8" i="72"/>
  <c r="Y11" i="72"/>
  <c r="Z11" i="72"/>
  <c r="AA11" i="72"/>
  <c r="AA12" i="72"/>
  <c r="Y13" i="72"/>
  <c r="Z13" i="72"/>
  <c r="AA13" i="72"/>
  <c r="AA14" i="72"/>
  <c r="AA16" i="72"/>
  <c r="AA19" i="72"/>
  <c r="Y20" i="72"/>
  <c r="Z20" i="72"/>
  <c r="AA20" i="72"/>
  <c r="Y21" i="72"/>
  <c r="Z21" i="72"/>
  <c r="AA21" i="72"/>
  <c r="AA22" i="72"/>
  <c r="Y23" i="72"/>
  <c r="Z23" i="72"/>
  <c r="AA23" i="72"/>
  <c r="AA25" i="72"/>
  <c r="Z26" i="72"/>
  <c r="AA28" i="72"/>
  <c r="AA29" i="72"/>
  <c r="AA30" i="72"/>
  <c r="Y33" i="72"/>
  <c r="Z33" i="72"/>
  <c r="AA33" i="72"/>
  <c r="AA34" i="72"/>
  <c r="AA35" i="72"/>
  <c r="AA36" i="72"/>
  <c r="AA37" i="72"/>
  <c r="Y38" i="72"/>
  <c r="Z38" i="72"/>
  <c r="AA38" i="72"/>
  <c r="Y39" i="72"/>
  <c r="Z39" i="72"/>
  <c r="AA39" i="72"/>
  <c r="AA40" i="72"/>
  <c r="Y41" i="72"/>
  <c r="Z41" i="72"/>
  <c r="AA41" i="72"/>
  <c r="AA42" i="72"/>
  <c r="AA43" i="72"/>
  <c r="AA44" i="72"/>
  <c r="Y45" i="72"/>
  <c r="Z45" i="72"/>
  <c r="AA45" i="72"/>
  <c r="AA46" i="72"/>
  <c r="AA47" i="72"/>
  <c r="AA48" i="72"/>
  <c r="AA49" i="72"/>
  <c r="Y51" i="72"/>
  <c r="Z51" i="72"/>
  <c r="AA51" i="72"/>
  <c r="AA52" i="72"/>
  <c r="AA53" i="72"/>
  <c r="AA54" i="72"/>
  <c r="AA55" i="72"/>
  <c r="AA57" i="72"/>
  <c r="AA58" i="72"/>
  <c r="AA59" i="72"/>
  <c r="Y62" i="72"/>
  <c r="Z62" i="72"/>
  <c r="AA62" i="72"/>
  <c r="AA63" i="72"/>
  <c r="Y64" i="72"/>
  <c r="Z64" i="72"/>
  <c r="AA64" i="72"/>
  <c r="AA67" i="72"/>
  <c r="Z68" i="72"/>
  <c r="AA70" i="72"/>
  <c r="AA71" i="72"/>
  <c r="Y73" i="72"/>
  <c r="Z73" i="72"/>
  <c r="AA73" i="72"/>
  <c r="AA74" i="72"/>
  <c r="AA75" i="72"/>
  <c r="AA76" i="72"/>
  <c r="AA77" i="72"/>
  <c r="AA78" i="72"/>
  <c r="AA79" i="72"/>
  <c r="AA80" i="72"/>
  <c r="Y81" i="72"/>
  <c r="Z81" i="72"/>
  <c r="AA81" i="72"/>
  <c r="AA82" i="72"/>
  <c r="AA83" i="72"/>
  <c r="AA84" i="72"/>
  <c r="Y85" i="72"/>
  <c r="Z85" i="72"/>
  <c r="AA85" i="72"/>
  <c r="AA86" i="72"/>
  <c r="AA87" i="72"/>
  <c r="AA89" i="72"/>
  <c r="AA90" i="72"/>
  <c r="AA91" i="72"/>
  <c r="AA92" i="72"/>
  <c r="AA93" i="72"/>
  <c r="Y94" i="72"/>
  <c r="Z94" i="72"/>
  <c r="AA94" i="72"/>
  <c r="Y95" i="72"/>
  <c r="Z95" i="72"/>
  <c r="AA95" i="72"/>
  <c r="Y96" i="72"/>
  <c r="Z96" i="72"/>
  <c r="AA96" i="72"/>
  <c r="Y97" i="72"/>
  <c r="Z97" i="72"/>
  <c r="AA97" i="72"/>
  <c r="AA99" i="72"/>
  <c r="AA100" i="72"/>
  <c r="Y101" i="72"/>
  <c r="Z101" i="72"/>
  <c r="AA101" i="72"/>
  <c r="AA102" i="72"/>
  <c r="AA103" i="72"/>
  <c r="Y104" i="72"/>
  <c r="Z104" i="72"/>
  <c r="AA104" i="72"/>
  <c r="Y105" i="72"/>
  <c r="Z105" i="72"/>
  <c r="AA105" i="72"/>
  <c r="Y106" i="72"/>
  <c r="Z106" i="72"/>
  <c r="AA106" i="72"/>
  <c r="AA107" i="72"/>
  <c r="AA108" i="72"/>
  <c r="AA109" i="72"/>
  <c r="AA110" i="72"/>
  <c r="AA111" i="72"/>
  <c r="Y112" i="72"/>
  <c r="Z112" i="72"/>
  <c r="AA112" i="72"/>
  <c r="AA113" i="72"/>
  <c r="AA114" i="72"/>
  <c r="AA115" i="72"/>
  <c r="AA116" i="72"/>
  <c r="Y117" i="72"/>
  <c r="Z117" i="72"/>
  <c r="AA117" i="72"/>
  <c r="AA118" i="72"/>
  <c r="Y119" i="72"/>
  <c r="Z119" i="72"/>
  <c r="AA119" i="72"/>
  <c r="Y120" i="72"/>
  <c r="Z120" i="72"/>
  <c r="AA120" i="72"/>
  <c r="AA121" i="72"/>
  <c r="AA122" i="72"/>
  <c r="AA123" i="72"/>
  <c r="AA124" i="72"/>
  <c r="AA125" i="72"/>
  <c r="AA5" i="72"/>
  <c r="I67" i="72"/>
  <c r="T66" i="72"/>
  <c r="L162" i="30"/>
  <c r="N55" i="72"/>
  <c r="T162" i="30"/>
  <c r="P162" i="30"/>
  <c r="AF66" i="72"/>
  <c r="AK121" i="72"/>
  <c r="AL14" i="72"/>
  <c r="AM63" i="72"/>
  <c r="AA10" i="72"/>
  <c r="U68" i="72"/>
  <c r="T19" i="72"/>
  <c r="S61" i="72"/>
  <c r="S114" i="72"/>
  <c r="AG53" i="72"/>
  <c r="AG54" i="72"/>
  <c r="AG107" i="72"/>
  <c r="AG108" i="72"/>
  <c r="AK84" i="72"/>
  <c r="AA69" i="72"/>
  <c r="G6" i="72"/>
  <c r="AF65" i="72"/>
  <c r="I35" i="72"/>
  <c r="O76" i="72"/>
  <c r="O121" i="72"/>
  <c r="AE33" i="72"/>
  <c r="O48" i="72"/>
  <c r="AG32" i="72"/>
  <c r="T21" i="72"/>
  <c r="T74" i="72"/>
  <c r="Y30" i="72"/>
  <c r="U13" i="72"/>
  <c r="U42" i="72"/>
  <c r="AG17" i="72"/>
  <c r="U63" i="72"/>
  <c r="U14" i="72"/>
  <c r="N48" i="72"/>
  <c r="N107" i="72"/>
  <c r="N9" i="72"/>
  <c r="T41" i="72"/>
  <c r="N108" i="72"/>
  <c r="H14" i="72"/>
  <c r="N47" i="72"/>
  <c r="N123" i="72"/>
  <c r="N98" i="72"/>
  <c r="N26" i="72"/>
  <c r="H13" i="72"/>
  <c r="H76" i="72"/>
  <c r="H45" i="72"/>
  <c r="P120" i="30"/>
  <c r="P121" i="30"/>
  <c r="P122" i="30"/>
  <c r="P123" i="30"/>
  <c r="P126" i="30"/>
  <c r="P127" i="30"/>
  <c r="P128" i="30"/>
  <c r="P129" i="30"/>
  <c r="P130" i="30"/>
  <c r="P131" i="30"/>
  <c r="P132" i="30"/>
  <c r="P133" i="30"/>
  <c r="P134" i="30"/>
  <c r="P135" i="30"/>
  <c r="P136" i="30"/>
  <c r="P137" i="30"/>
  <c r="P138" i="30"/>
  <c r="P139" i="30"/>
  <c r="P140" i="30"/>
  <c r="P141" i="30"/>
  <c r="P142" i="30"/>
  <c r="P143" i="30"/>
  <c r="P144" i="30"/>
  <c r="P145" i="30"/>
  <c r="P146" i="30"/>
  <c r="P147" i="30"/>
  <c r="P149" i="30"/>
  <c r="P151" i="30"/>
  <c r="P152" i="30"/>
  <c r="P153" i="30"/>
  <c r="P154" i="30"/>
  <c r="P155" i="30"/>
  <c r="P156" i="30"/>
  <c r="P158" i="30"/>
  <c r="P159" i="30"/>
  <c r="P163" i="30"/>
  <c r="P164" i="30"/>
  <c r="P165" i="30"/>
  <c r="P166" i="30"/>
  <c r="P167" i="30"/>
  <c r="P168" i="30"/>
  <c r="P169" i="30"/>
  <c r="P107" i="30"/>
  <c r="P108" i="30"/>
  <c r="P109" i="30"/>
  <c r="P110" i="30"/>
  <c r="P111" i="30"/>
  <c r="P112" i="30"/>
  <c r="P113" i="30"/>
  <c r="P114" i="30"/>
  <c r="P115" i="30"/>
  <c r="P116" i="30"/>
  <c r="P117" i="30"/>
  <c r="P118" i="30"/>
  <c r="P119" i="30"/>
  <c r="P101" i="30"/>
  <c r="P102" i="30"/>
  <c r="P103" i="30"/>
  <c r="P104" i="30"/>
  <c r="P105" i="30"/>
  <c r="P106" i="30"/>
  <c r="P94" i="30"/>
  <c r="P95" i="30"/>
  <c r="P96" i="30"/>
  <c r="P97" i="30"/>
  <c r="P98" i="30"/>
  <c r="P99" i="30"/>
  <c r="P100" i="30"/>
  <c r="P90" i="30"/>
  <c r="P91" i="30"/>
  <c r="P92" i="30"/>
  <c r="P84" i="30"/>
  <c r="P82" i="30"/>
  <c r="P81" i="30"/>
  <c r="L97" i="30"/>
  <c r="L98" i="30"/>
  <c r="L99"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6" i="30"/>
  <c r="L127" i="30"/>
  <c r="L128" i="30"/>
  <c r="L129" i="30"/>
  <c r="L130" i="30"/>
  <c r="L131" i="30"/>
  <c r="L132" i="30"/>
  <c r="L86" i="30"/>
  <c r="L88" i="30"/>
  <c r="L89" i="30"/>
  <c r="L90" i="30"/>
  <c r="L91" i="30"/>
  <c r="L92" i="30"/>
  <c r="L93" i="30"/>
  <c r="L94" i="30"/>
  <c r="L95" i="30"/>
  <c r="L96" i="30"/>
  <c r="AI50" i="72"/>
  <c r="P279" i="30"/>
  <c r="L318" i="30"/>
  <c r="L279" i="30"/>
  <c r="T225" i="30"/>
  <c r="X321" i="30"/>
  <c r="X276" i="30"/>
  <c r="X273" i="30"/>
  <c r="X259" i="30"/>
  <c r="X249" i="30"/>
  <c r="X244" i="30"/>
  <c r="X233" i="30"/>
  <c r="X229" i="30"/>
  <c r="X230" i="30"/>
  <c r="X231" i="30"/>
  <c r="T276" i="30"/>
  <c r="T269" i="30"/>
  <c r="T271" i="30"/>
  <c r="T272" i="30"/>
  <c r="T273" i="30"/>
  <c r="T274" i="30"/>
  <c r="T264" i="30"/>
  <c r="T265" i="30"/>
  <c r="T266" i="30"/>
  <c r="T267" i="30"/>
  <c r="T258" i="30"/>
  <c r="T259" i="30"/>
  <c r="T260" i="30"/>
  <c r="T243" i="30"/>
  <c r="T245" i="30"/>
  <c r="T247" i="30"/>
  <c r="T248" i="30"/>
  <c r="T249" i="30"/>
  <c r="T250" i="30"/>
  <c r="T251" i="30"/>
  <c r="T252" i="30"/>
  <c r="T253" i="30"/>
  <c r="T254" i="30"/>
  <c r="T255" i="30"/>
  <c r="T256" i="30"/>
  <c r="T239" i="30"/>
  <c r="T233" i="30"/>
  <c r="T228" i="30"/>
  <c r="T229" i="30"/>
  <c r="T230" i="30"/>
  <c r="T231" i="30"/>
  <c r="T226" i="30"/>
  <c r="P261" i="30"/>
  <c r="P262" i="30"/>
  <c r="P263" i="30"/>
  <c r="P265" i="30"/>
  <c r="P266" i="30"/>
  <c r="P267" i="30"/>
  <c r="P268" i="30"/>
  <c r="P270" i="30"/>
  <c r="P271" i="30"/>
  <c r="P273" i="30"/>
  <c r="P275" i="30"/>
  <c r="P276" i="30"/>
  <c r="P255" i="30"/>
  <c r="P256" i="30"/>
  <c r="P257" i="30"/>
  <c r="P258" i="30"/>
  <c r="P260" i="30"/>
  <c r="P243" i="30"/>
  <c r="P244" i="30"/>
  <c r="P245" i="30"/>
  <c r="P246" i="30"/>
  <c r="P247" i="30"/>
  <c r="P248" i="30"/>
  <c r="P250" i="30"/>
  <c r="P251" i="30"/>
  <c r="P232" i="30"/>
  <c r="P234" i="30"/>
  <c r="P235" i="30"/>
  <c r="P236" i="30"/>
  <c r="P237" i="30"/>
  <c r="P238" i="30"/>
  <c r="P239" i="30"/>
  <c r="P240" i="30"/>
  <c r="P241" i="30"/>
  <c r="P242" i="30"/>
  <c r="P228" i="30"/>
  <c r="P229" i="30"/>
  <c r="P230" i="30"/>
  <c r="P231" i="30"/>
  <c r="P226" i="30"/>
  <c r="P225" i="30"/>
  <c r="L222" i="30"/>
  <c r="L223" i="30"/>
  <c r="L224" i="30"/>
  <c r="L225" i="30"/>
  <c r="L226" i="30"/>
  <c r="L227" i="30"/>
  <c r="L228" i="30"/>
  <c r="L230" i="30"/>
  <c r="L231" i="30"/>
  <c r="L232" i="30"/>
  <c r="L233" i="30"/>
  <c r="L234" i="30"/>
  <c r="L235" i="30"/>
  <c r="L236" i="30"/>
  <c r="L237" i="30"/>
  <c r="L238" i="30"/>
  <c r="L239" i="30"/>
  <c r="L240" i="30"/>
  <c r="L241" i="30"/>
  <c r="L242"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21" i="30"/>
  <c r="X180" i="30"/>
  <c r="X181" i="30"/>
  <c r="X182" i="30"/>
  <c r="X179" i="30"/>
  <c r="X184" i="30"/>
  <c r="X186" i="30"/>
  <c r="X211" i="30"/>
  <c r="X214" i="30"/>
  <c r="X215" i="30"/>
  <c r="X216" i="30"/>
  <c r="X218" i="30"/>
  <c r="X220" i="30"/>
  <c r="T166" i="30"/>
  <c r="T167" i="30"/>
  <c r="T168" i="30"/>
  <c r="T172" i="30"/>
  <c r="T173" i="30"/>
  <c r="T177" i="30"/>
  <c r="T179" i="30"/>
  <c r="T180" i="30"/>
  <c r="T182" i="30"/>
  <c r="T184" i="30"/>
  <c r="T185" i="30"/>
  <c r="T188" i="30"/>
  <c r="T194" i="30"/>
  <c r="T198" i="30"/>
  <c r="T199" i="30"/>
  <c r="T200" i="30"/>
  <c r="T202" i="30"/>
  <c r="T203" i="30"/>
  <c r="T204" i="30"/>
  <c r="T205" i="30"/>
  <c r="T206" i="30"/>
  <c r="T207" i="30"/>
  <c r="T209" i="30"/>
  <c r="T211" i="30"/>
  <c r="T212" i="30"/>
  <c r="T214" i="30"/>
  <c r="T215" i="30"/>
  <c r="T217" i="30"/>
  <c r="T218" i="30"/>
  <c r="T220" i="30"/>
  <c r="T164" i="30"/>
  <c r="L165" i="30"/>
  <c r="L166" i="30"/>
  <c r="L167" i="30"/>
  <c r="L168" i="30"/>
  <c r="L169" i="30"/>
  <c r="L170" i="30"/>
  <c r="L171" i="30"/>
  <c r="L172" i="30"/>
  <c r="L173" i="30"/>
  <c r="L174" i="30"/>
  <c r="L175" i="30"/>
  <c r="L176" i="30"/>
  <c r="L177" i="30"/>
  <c r="L178" i="30"/>
  <c r="L179" i="30"/>
  <c r="L180" i="30"/>
  <c r="L181" i="30"/>
  <c r="L182" i="30"/>
  <c r="L184" i="30"/>
  <c r="L185" i="30"/>
  <c r="L186" i="30"/>
  <c r="L187" i="30"/>
  <c r="L188" i="30"/>
  <c r="L189" i="30"/>
  <c r="L190" i="30"/>
  <c r="L191" i="30"/>
  <c r="L192" i="30"/>
  <c r="L193" i="30"/>
  <c r="L194" i="30"/>
  <c r="L195" i="30"/>
  <c r="L196" i="30"/>
  <c r="L197" i="30"/>
  <c r="L199" i="30"/>
  <c r="L200" i="30"/>
  <c r="L201" i="30"/>
  <c r="L202" i="30"/>
  <c r="L204" i="30"/>
  <c r="L205" i="30"/>
  <c r="L206" i="30"/>
  <c r="L207" i="30"/>
  <c r="L208" i="30"/>
  <c r="L209" i="30"/>
  <c r="L210" i="30"/>
  <c r="L212" i="30"/>
  <c r="L214" i="30"/>
  <c r="L215" i="30"/>
  <c r="L216" i="30"/>
  <c r="L217" i="30"/>
  <c r="L218" i="30"/>
  <c r="L219" i="30"/>
  <c r="L220" i="30"/>
  <c r="L164" i="30"/>
  <c r="P170" i="30"/>
  <c r="P171" i="30"/>
  <c r="P172" i="30"/>
  <c r="P173" i="30"/>
  <c r="P174" i="30"/>
  <c r="P175" i="30"/>
  <c r="P176" i="30"/>
  <c r="P177" i="30"/>
  <c r="P179" i="30"/>
  <c r="P180" i="30"/>
  <c r="P181" i="30"/>
  <c r="P182" i="30"/>
  <c r="P183" i="30"/>
  <c r="P184" i="30"/>
  <c r="P185" i="30"/>
  <c r="P186" i="30"/>
  <c r="P187" i="30"/>
  <c r="P188" i="30"/>
  <c r="P189" i="30"/>
  <c r="P190" i="30"/>
  <c r="P191" i="30"/>
  <c r="P192" i="30"/>
  <c r="P193" i="30"/>
  <c r="P194" i="30"/>
  <c r="P195" i="30"/>
  <c r="P196" i="30"/>
  <c r="P198" i="30"/>
  <c r="P199" i="30"/>
  <c r="P200" i="30"/>
  <c r="P202" i="30"/>
  <c r="P203" i="30"/>
  <c r="P204" i="30"/>
  <c r="P205" i="30"/>
  <c r="P206" i="30"/>
  <c r="P207" i="30"/>
  <c r="P208" i="30"/>
  <c r="P209" i="30"/>
  <c r="P210" i="30"/>
  <c r="P211" i="30"/>
  <c r="P212" i="30"/>
  <c r="P214" i="30"/>
  <c r="P215" i="30"/>
  <c r="P218" i="30"/>
  <c r="P219" i="30"/>
  <c r="P220" i="30"/>
  <c r="X145" i="30"/>
  <c r="X147" i="30"/>
  <c r="X149" i="30"/>
  <c r="X150" i="30"/>
  <c r="X154" i="30"/>
  <c r="X158" i="30"/>
  <c r="X159" i="30"/>
  <c r="T130" i="30"/>
  <c r="T131" i="30"/>
  <c r="T133" i="30"/>
  <c r="T135" i="30"/>
  <c r="T136" i="30"/>
  <c r="T139" i="30"/>
  <c r="T140" i="30"/>
  <c r="T141" i="30"/>
  <c r="T145" i="30"/>
  <c r="T147" i="30"/>
  <c r="T149" i="30"/>
  <c r="T150" i="30"/>
  <c r="T152" i="30"/>
  <c r="T153" i="30"/>
  <c r="T154" i="30"/>
  <c r="T156" i="30"/>
  <c r="T158" i="30"/>
  <c r="T159" i="30"/>
  <c r="L133" i="30"/>
  <c r="L134" i="30"/>
  <c r="L135" i="30"/>
  <c r="L136" i="30"/>
  <c r="L137" i="30"/>
  <c r="L138" i="30"/>
  <c r="L139" i="30"/>
  <c r="L140" i="30"/>
  <c r="L141" i="30"/>
  <c r="L142" i="30"/>
  <c r="L143" i="30"/>
  <c r="L144" i="30"/>
  <c r="L145" i="30"/>
  <c r="L146" i="30"/>
  <c r="L147" i="30"/>
  <c r="L149" i="30"/>
  <c r="L152" i="30"/>
  <c r="L153" i="30"/>
  <c r="L154" i="30"/>
  <c r="L155" i="30"/>
  <c r="L156" i="30"/>
  <c r="L157" i="30"/>
  <c r="L158" i="30"/>
  <c r="L159" i="30"/>
  <c r="L160" i="30"/>
  <c r="L161" i="30"/>
  <c r="X119" i="30"/>
  <c r="X120" i="30"/>
  <c r="X82" i="30"/>
  <c r="T62" i="30"/>
  <c r="T63" i="30"/>
  <c r="T64" i="30"/>
  <c r="T65" i="30"/>
  <c r="T67" i="30"/>
  <c r="T68" i="30"/>
  <c r="T69" i="30"/>
  <c r="T72" i="30"/>
  <c r="T74" i="30"/>
  <c r="T75" i="30"/>
  <c r="T77" i="30"/>
  <c r="T78" i="30"/>
  <c r="T81" i="30"/>
  <c r="T82" i="30"/>
  <c r="T84" i="30"/>
  <c r="T90" i="30"/>
  <c r="T91" i="30"/>
  <c r="T120" i="30"/>
  <c r="T121" i="30"/>
  <c r="T122" i="30"/>
  <c r="P62" i="30"/>
  <c r="P63" i="30"/>
  <c r="P64" i="30"/>
  <c r="P65" i="30"/>
  <c r="P66" i="30"/>
  <c r="P67" i="30"/>
  <c r="P68" i="30"/>
  <c r="P69" i="30"/>
  <c r="P70" i="30"/>
  <c r="P71" i="30"/>
  <c r="P72" i="30"/>
  <c r="P73" i="30"/>
  <c r="P74" i="30"/>
  <c r="P75" i="30"/>
  <c r="P76" i="30"/>
  <c r="P77" i="30"/>
  <c r="P78" i="30"/>
  <c r="P79" i="30"/>
  <c r="P80" i="30"/>
  <c r="P61" i="30"/>
  <c r="L62" i="30"/>
  <c r="L63" i="30"/>
  <c r="L64" i="30"/>
  <c r="L65" i="30"/>
  <c r="L66" i="30"/>
  <c r="L67" i="30"/>
  <c r="L68" i="30"/>
  <c r="L69" i="30"/>
  <c r="L70" i="30"/>
  <c r="L71" i="30"/>
  <c r="L72" i="30"/>
  <c r="L73" i="30"/>
  <c r="L74" i="30"/>
  <c r="L75" i="30"/>
  <c r="L76" i="30"/>
  <c r="L77" i="30"/>
  <c r="L78" i="30"/>
  <c r="L79" i="30"/>
  <c r="L80" i="30"/>
  <c r="L81" i="30"/>
  <c r="L82" i="30"/>
  <c r="L83" i="30"/>
  <c r="L84" i="30"/>
  <c r="L61" i="30"/>
  <c r="T45" i="30"/>
  <c r="T47" i="30"/>
  <c r="T48" i="30"/>
  <c r="T49" i="30"/>
  <c r="T50" i="30"/>
  <c r="T52" i="30"/>
  <c r="T53" i="30"/>
  <c r="T58" i="30"/>
  <c r="T44" i="30"/>
  <c r="T41" i="30"/>
  <c r="T24" i="30"/>
  <c r="T26" i="30"/>
  <c r="T27" i="30"/>
  <c r="T28" i="30"/>
  <c r="T29" i="30"/>
  <c r="T30" i="30"/>
  <c r="T36" i="30"/>
  <c r="T35" i="30"/>
  <c r="P24" i="30"/>
  <c r="P25" i="30"/>
  <c r="P26" i="30"/>
  <c r="P27" i="30"/>
  <c r="P28" i="30"/>
  <c r="P29" i="30"/>
  <c r="P30" i="30"/>
  <c r="P31" i="30"/>
  <c r="P32" i="30"/>
  <c r="P33" i="30"/>
  <c r="P34" i="30"/>
  <c r="P35" i="30"/>
  <c r="P36" i="30"/>
  <c r="P37" i="30"/>
  <c r="P38" i="30"/>
  <c r="P39" i="30"/>
  <c r="P40" i="30"/>
  <c r="P41" i="30"/>
  <c r="P42" i="30"/>
  <c r="P43" i="30"/>
  <c r="P44" i="30"/>
  <c r="P45" i="30"/>
  <c r="P47" i="30"/>
  <c r="P48" i="30"/>
  <c r="P49" i="30"/>
  <c r="P50" i="30"/>
  <c r="P51" i="30"/>
  <c r="P52" i="30"/>
  <c r="P53" i="30"/>
  <c r="P54" i="30"/>
  <c r="P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23" i="30"/>
  <c r="X8" i="30"/>
  <c r="X7" i="30"/>
  <c r="T7" i="30"/>
  <c r="T8" i="30"/>
  <c r="T9" i="30"/>
  <c r="T10" i="30"/>
  <c r="T12" i="30"/>
  <c r="T13" i="30"/>
  <c r="T14" i="30"/>
  <c r="T15" i="30"/>
  <c r="T16" i="30"/>
  <c r="T17" i="30"/>
  <c r="T18" i="30"/>
  <c r="T20" i="30"/>
  <c r="T21" i="30"/>
  <c r="P5" i="30"/>
  <c r="P6" i="30"/>
  <c r="P7" i="30"/>
  <c r="P8" i="30"/>
  <c r="P9" i="30"/>
  <c r="P10" i="30"/>
  <c r="P11" i="30"/>
  <c r="P12" i="30"/>
  <c r="P13" i="30"/>
  <c r="P14" i="30"/>
  <c r="P15" i="30"/>
  <c r="P16" i="30"/>
  <c r="P17" i="30"/>
  <c r="P18" i="30"/>
  <c r="P19" i="30"/>
  <c r="P20" i="30"/>
  <c r="P21" i="30"/>
  <c r="P4" i="30"/>
  <c r="L5" i="30"/>
  <c r="L6" i="30"/>
  <c r="L7" i="30"/>
  <c r="L8" i="30"/>
  <c r="L9" i="30"/>
  <c r="L10" i="30"/>
  <c r="L11" i="30"/>
  <c r="L12" i="30"/>
  <c r="L13" i="30"/>
  <c r="L14" i="30"/>
  <c r="L15" i="30"/>
  <c r="L16" i="30"/>
  <c r="L17" i="30"/>
  <c r="L18" i="30"/>
  <c r="L19" i="30"/>
  <c r="L20" i="30"/>
  <c r="L21" i="30"/>
  <c r="L4" i="30"/>
  <c r="P2" i="30"/>
  <c r="L2" i="30"/>
  <c r="G20" i="61"/>
  <c r="G19" i="61"/>
  <c r="G18" i="61"/>
  <c r="G17" i="61"/>
  <c r="G16" i="61"/>
  <c r="G15" i="61"/>
  <c r="G14" i="61"/>
  <c r="G13" i="61"/>
  <c r="G12" i="61"/>
  <c r="G11" i="61"/>
  <c r="G10" i="61"/>
  <c r="G9" i="61"/>
  <c r="G8" i="61"/>
  <c r="G7" i="61"/>
  <c r="G6" i="61"/>
  <c r="G5" i="61"/>
  <c r="G4" i="61"/>
  <c r="G42" i="61"/>
  <c r="G41" i="61"/>
  <c r="G40" i="61"/>
  <c r="G39" i="61"/>
  <c r="G38" i="61"/>
  <c r="G37" i="61"/>
  <c r="G36" i="61"/>
  <c r="G35" i="61"/>
  <c r="G34" i="61"/>
  <c r="G33" i="61"/>
  <c r="G32" i="61"/>
  <c r="G31" i="61"/>
  <c r="G30" i="61"/>
  <c r="G29" i="61"/>
  <c r="G28" i="61"/>
  <c r="G27" i="61"/>
  <c r="G26" i="61"/>
  <c r="C4" i="61"/>
  <c r="C5" i="61"/>
  <c r="C20" i="61"/>
  <c r="C19" i="61"/>
  <c r="C18" i="61"/>
  <c r="C17" i="61"/>
  <c r="C16" i="61"/>
  <c r="C15" i="61"/>
  <c r="C14" i="61"/>
  <c r="C13" i="61"/>
  <c r="C12" i="61"/>
  <c r="C11" i="61"/>
  <c r="C10" i="61"/>
  <c r="C9" i="61"/>
  <c r="C8" i="61"/>
  <c r="C7" i="61"/>
  <c r="C6" i="61"/>
  <c r="AK6" i="72"/>
  <c r="AK7" i="72"/>
  <c r="AK11" i="72"/>
  <c r="AK20" i="72"/>
  <c r="AK22" i="72"/>
  <c r="AK26" i="72"/>
  <c r="AK30" i="72"/>
  <c r="AK39" i="72"/>
  <c r="AK41" i="72"/>
  <c r="AK42" i="72"/>
  <c r="AK48" i="72"/>
  <c r="AK53" i="72"/>
  <c r="AK62" i="72"/>
  <c r="AK73" i="72"/>
  <c r="AK74" i="72"/>
  <c r="AK75" i="72"/>
  <c r="AK81" i="72"/>
  <c r="AK90" i="72"/>
  <c r="AK94" i="72"/>
  <c r="AK95" i="72"/>
  <c r="AK96" i="72"/>
  <c r="AK97" i="72"/>
  <c r="AK104" i="72"/>
  <c r="AK105" i="72"/>
  <c r="AK106" i="72"/>
  <c r="AK112" i="72"/>
  <c r="AK117" i="72"/>
  <c r="AK119" i="72"/>
  <c r="AK120" i="72"/>
  <c r="AM6" i="72"/>
  <c r="AM7" i="72"/>
  <c r="AM8" i="72"/>
  <c r="AM11" i="72"/>
  <c r="AM12" i="72"/>
  <c r="AM15" i="72"/>
  <c r="AM17" i="72"/>
  <c r="AM19" i="72"/>
  <c r="AM20" i="72"/>
  <c r="AM21" i="72"/>
  <c r="AM22" i="72"/>
  <c r="AM23" i="72"/>
  <c r="AM24" i="72"/>
  <c r="AM25" i="72"/>
  <c r="AM26" i="72"/>
  <c r="AM30" i="72"/>
  <c r="AM32" i="72"/>
  <c r="AM33" i="72"/>
  <c r="AM34" i="72"/>
  <c r="AM35" i="72"/>
  <c r="AM36" i="72"/>
  <c r="AM37" i="72"/>
  <c r="AM38" i="72"/>
  <c r="AM39" i="72"/>
  <c r="AM40" i="72"/>
  <c r="AM41" i="72"/>
  <c r="AM42" i="72"/>
  <c r="AM44" i="72"/>
  <c r="AM45" i="72"/>
  <c r="AM46" i="72"/>
  <c r="AM47" i="72"/>
  <c r="AM48" i="72"/>
  <c r="AM51" i="72"/>
  <c r="AM53" i="72"/>
  <c r="AM54" i="72"/>
  <c r="AM58" i="72"/>
  <c r="AM59" i="72"/>
  <c r="AM62" i="72"/>
  <c r="AM64" i="72"/>
  <c r="AM70" i="72"/>
  <c r="AM71" i="72"/>
  <c r="AM73" i="72"/>
  <c r="AM74" i="72"/>
  <c r="AM75" i="72"/>
  <c r="AM76" i="72"/>
  <c r="AM77" i="72"/>
  <c r="AM79" i="72"/>
  <c r="AM81" i="72"/>
  <c r="AM82" i="72"/>
  <c r="AM83" i="72"/>
  <c r="AM84" i="72"/>
  <c r="AM85" i="72"/>
  <c r="AM86" i="72"/>
  <c r="AM87" i="72"/>
  <c r="AM89" i="72"/>
  <c r="AM90" i="72"/>
  <c r="AM91" i="72"/>
  <c r="AM92" i="72"/>
  <c r="AM93" i="72"/>
  <c r="AM94" i="72"/>
  <c r="AM95" i="72"/>
  <c r="AM96" i="72"/>
  <c r="AM97" i="72"/>
  <c r="AM99" i="72"/>
  <c r="AM101" i="72"/>
  <c r="AM102" i="72"/>
  <c r="AM103" i="72"/>
  <c r="AM104" i="72"/>
  <c r="AM105" i="72"/>
  <c r="AM106" i="72"/>
  <c r="AM107" i="72"/>
  <c r="AM109" i="72"/>
  <c r="AM110" i="72"/>
  <c r="AM111" i="72"/>
  <c r="AM112" i="72"/>
  <c r="AM113" i="72"/>
  <c r="AM115" i="72"/>
  <c r="AM117" i="72"/>
  <c r="AM118" i="72"/>
  <c r="AM119" i="72"/>
  <c r="AM120" i="72"/>
  <c r="AM121" i="72"/>
  <c r="AM122" i="72"/>
  <c r="AM123" i="72"/>
  <c r="AM124" i="72"/>
  <c r="AM125" i="72"/>
  <c r="AM5" i="72"/>
  <c r="AM78" i="72"/>
  <c r="AM66" i="72"/>
  <c r="AG13" i="72"/>
  <c r="AL6" i="72"/>
  <c r="AL7" i="72"/>
  <c r="AL11" i="72"/>
  <c r="AL20" i="72"/>
  <c r="AL22" i="72"/>
  <c r="AL26" i="72"/>
  <c r="AL30" i="72"/>
  <c r="AL39" i="72"/>
  <c r="AL41" i="72"/>
  <c r="AL42" i="72"/>
  <c r="AL48" i="72"/>
  <c r="AL53" i="72"/>
  <c r="AL62" i="72"/>
  <c r="AL63" i="72"/>
  <c r="AL73" i="72"/>
  <c r="AL74" i="72"/>
  <c r="AL75" i="72"/>
  <c r="AL81" i="72"/>
  <c r="AL84" i="72"/>
  <c r="AL90" i="72"/>
  <c r="AL94" i="72"/>
  <c r="AL95" i="72"/>
  <c r="AL96" i="72"/>
  <c r="AL97" i="72"/>
  <c r="AL104" i="72"/>
  <c r="AL105" i="72"/>
  <c r="AL106" i="72"/>
  <c r="AL112" i="72"/>
  <c r="AL117" i="72"/>
  <c r="AL119" i="72"/>
  <c r="AL120" i="72"/>
  <c r="U6" i="72"/>
  <c r="U7" i="72"/>
  <c r="U8" i="72"/>
  <c r="T11" i="72"/>
  <c r="U11" i="72"/>
  <c r="U12" i="72"/>
  <c r="T14" i="72"/>
  <c r="U16" i="72"/>
  <c r="U19" i="72"/>
  <c r="T20" i="72"/>
  <c r="U20" i="72"/>
  <c r="U21" i="72"/>
  <c r="U22" i="72"/>
  <c r="T23" i="72"/>
  <c r="U23" i="72"/>
  <c r="U24" i="72"/>
  <c r="U25" i="72"/>
  <c r="U26" i="72"/>
  <c r="U30" i="72"/>
  <c r="U31" i="72"/>
  <c r="U33" i="72"/>
  <c r="U34" i="72"/>
  <c r="T36" i="72"/>
  <c r="T37" i="72"/>
  <c r="U37" i="72"/>
  <c r="U38" i="72"/>
  <c r="T39" i="72"/>
  <c r="U39" i="72"/>
  <c r="T40" i="72"/>
  <c r="U40" i="72"/>
  <c r="U41" i="72"/>
  <c r="U44" i="72"/>
  <c r="U45" i="72"/>
  <c r="U46" i="72"/>
  <c r="U47" i="72"/>
  <c r="U49" i="72"/>
  <c r="U54" i="72"/>
  <c r="T56" i="72"/>
  <c r="U57" i="72"/>
  <c r="U59" i="72"/>
  <c r="U61" i="72"/>
  <c r="T62" i="72"/>
  <c r="U62" i="72"/>
  <c r="T63" i="72"/>
  <c r="U64" i="72"/>
  <c r="U65" i="72"/>
  <c r="U66" i="72"/>
  <c r="U67" i="72"/>
  <c r="U70" i="72"/>
  <c r="U71" i="72"/>
  <c r="U72" i="72"/>
  <c r="T73" i="72"/>
  <c r="U73" i="72"/>
  <c r="U75" i="72"/>
  <c r="T76" i="72"/>
  <c r="U78" i="72"/>
  <c r="U79" i="72"/>
  <c r="T81" i="72"/>
  <c r="U81" i="72"/>
  <c r="U82" i="72"/>
  <c r="U83" i="72"/>
  <c r="U84" i="72"/>
  <c r="U85" i="72"/>
  <c r="U86" i="72"/>
  <c r="U87" i="72"/>
  <c r="U88" i="72"/>
  <c r="U89" i="72"/>
  <c r="T90" i="72"/>
  <c r="U90" i="72"/>
  <c r="U91" i="72"/>
  <c r="T92" i="72"/>
  <c r="U92" i="72"/>
  <c r="U93" i="72"/>
  <c r="T94" i="72"/>
  <c r="U94" i="72"/>
  <c r="T95" i="72"/>
  <c r="U95" i="72"/>
  <c r="T96" i="72"/>
  <c r="U96" i="72"/>
  <c r="T97" i="72"/>
  <c r="U97" i="72"/>
  <c r="U98" i="72"/>
  <c r="U99" i="72"/>
  <c r="U101" i="72"/>
  <c r="U102" i="72"/>
  <c r="U103" i="72"/>
  <c r="T104" i="72"/>
  <c r="U104" i="72"/>
  <c r="T105" i="72"/>
  <c r="U105" i="72"/>
  <c r="T106" i="72"/>
  <c r="U106" i="72"/>
  <c r="U109" i="72"/>
  <c r="U111" i="72"/>
  <c r="T112" i="72"/>
  <c r="U112" i="72"/>
  <c r="U113" i="72"/>
  <c r="U114" i="72"/>
  <c r="U115" i="72"/>
  <c r="T116" i="72"/>
  <c r="U116" i="72"/>
  <c r="T117" i="72"/>
  <c r="U117" i="72"/>
  <c r="U118" i="72"/>
  <c r="T119" i="72"/>
  <c r="U119" i="72"/>
  <c r="T120" i="72"/>
  <c r="U120" i="72"/>
  <c r="T121" i="72"/>
  <c r="U122" i="72"/>
  <c r="U123" i="72"/>
  <c r="U124" i="72"/>
  <c r="T125" i="72"/>
  <c r="U125" i="72"/>
  <c r="U5" i="72"/>
  <c r="T5" i="72"/>
  <c r="I6" i="72"/>
  <c r="I7" i="72"/>
  <c r="I8" i="72"/>
  <c r="I10" i="72"/>
  <c r="I11" i="72"/>
  <c r="I12" i="72"/>
  <c r="I14" i="72"/>
  <c r="I16" i="72"/>
  <c r="I17" i="72"/>
  <c r="I19" i="72"/>
  <c r="I20" i="72"/>
  <c r="I21" i="72"/>
  <c r="I22" i="72"/>
  <c r="I23" i="72"/>
  <c r="I24" i="72"/>
  <c r="I25" i="72"/>
  <c r="I26" i="72"/>
  <c r="I27" i="72"/>
  <c r="I28" i="72"/>
  <c r="I29" i="72"/>
  <c r="I30" i="72"/>
  <c r="I32" i="72"/>
  <c r="I33" i="72"/>
  <c r="I34" i="72"/>
  <c r="I36" i="72"/>
  <c r="I37" i="72"/>
  <c r="I38" i="72"/>
  <c r="I39" i="72"/>
  <c r="I40" i="72"/>
  <c r="I41" i="72"/>
  <c r="I42" i="72"/>
  <c r="I43" i="72"/>
  <c r="I44" i="72"/>
  <c r="I45" i="72"/>
  <c r="I46" i="72"/>
  <c r="I47" i="72"/>
  <c r="I48" i="72"/>
  <c r="I49" i="72"/>
  <c r="I51" i="72"/>
  <c r="I52" i="72"/>
  <c r="I53" i="72"/>
  <c r="I54" i="72"/>
  <c r="I55" i="72"/>
  <c r="I56" i="72"/>
  <c r="I57" i="72"/>
  <c r="I58" i="72"/>
  <c r="I59" i="72"/>
  <c r="I60" i="72"/>
  <c r="I61" i="72"/>
  <c r="I62" i="72"/>
  <c r="I64" i="72"/>
  <c r="I69" i="72"/>
  <c r="I70" i="72"/>
  <c r="I71" i="72"/>
  <c r="I73" i="72"/>
  <c r="I74" i="72"/>
  <c r="I75" i="72"/>
  <c r="I76" i="72"/>
  <c r="I77" i="72"/>
  <c r="I78" i="72"/>
  <c r="I79" i="72"/>
  <c r="I80" i="72"/>
  <c r="I81" i="72"/>
  <c r="I82" i="72"/>
  <c r="I83" i="72"/>
  <c r="I84" i="72"/>
  <c r="I85" i="72"/>
  <c r="I86" i="72"/>
  <c r="I87" i="72"/>
  <c r="I88" i="72"/>
  <c r="I89" i="72"/>
  <c r="I90" i="72"/>
  <c r="I91" i="72"/>
  <c r="I92" i="72"/>
  <c r="I93" i="72"/>
  <c r="I94" i="72"/>
  <c r="I95" i="72"/>
  <c r="I96" i="72"/>
  <c r="I97" i="72"/>
  <c r="I98" i="72"/>
  <c r="I99" i="72"/>
  <c r="I100" i="72"/>
  <c r="I101" i="72"/>
  <c r="I102" i="72"/>
  <c r="I103" i="72"/>
  <c r="I104" i="72"/>
  <c r="I105" i="72"/>
  <c r="I106" i="72"/>
  <c r="I107" i="72"/>
  <c r="I108" i="72"/>
  <c r="I109" i="72"/>
  <c r="I110" i="72"/>
  <c r="I111" i="72"/>
  <c r="I112" i="72"/>
  <c r="I113" i="72"/>
  <c r="I114" i="72"/>
  <c r="I115" i="72"/>
  <c r="I116" i="72"/>
  <c r="I117" i="72"/>
  <c r="I118" i="72"/>
  <c r="I119" i="72"/>
  <c r="I120" i="72"/>
  <c r="I121" i="72"/>
  <c r="I122" i="72"/>
  <c r="I123" i="72"/>
  <c r="I124" i="72"/>
  <c r="I125" i="72"/>
  <c r="I5" i="72"/>
  <c r="O6" i="72"/>
  <c r="O8" i="72"/>
  <c r="O11" i="72"/>
  <c r="O12" i="72"/>
  <c r="O19" i="72"/>
  <c r="O20" i="72"/>
  <c r="O21" i="72"/>
  <c r="O22" i="72"/>
  <c r="O23" i="72"/>
  <c r="O25" i="72"/>
  <c r="O28" i="72"/>
  <c r="O29" i="72"/>
  <c r="O30" i="72"/>
  <c r="O31" i="72"/>
  <c r="O33" i="72"/>
  <c r="O34" i="72"/>
  <c r="O36" i="72"/>
  <c r="O37" i="72"/>
  <c r="O38" i="72"/>
  <c r="O39" i="72"/>
  <c r="O40" i="72"/>
  <c r="O41" i="72"/>
  <c r="O42" i="72"/>
  <c r="O44" i="72"/>
  <c r="O45" i="72"/>
  <c r="O46" i="72"/>
  <c r="O47" i="72"/>
  <c r="O50" i="72"/>
  <c r="O51" i="72"/>
  <c r="O53" i="72"/>
  <c r="O54" i="72"/>
  <c r="O58" i="72"/>
  <c r="O59" i="72"/>
  <c r="O62" i="72"/>
  <c r="O64" i="72"/>
  <c r="O70" i="72"/>
  <c r="O71" i="72"/>
  <c r="O72" i="72"/>
  <c r="O73" i="72"/>
  <c r="O74" i="72"/>
  <c r="O75" i="72"/>
  <c r="O77" i="72"/>
  <c r="O78" i="72"/>
  <c r="O79" i="72"/>
  <c r="O80" i="72"/>
  <c r="O81" i="72"/>
  <c r="O82" i="72"/>
  <c r="O83" i="72"/>
  <c r="O84" i="72"/>
  <c r="O85" i="72"/>
  <c r="O86" i="72"/>
  <c r="O87" i="72"/>
  <c r="O89" i="72"/>
  <c r="O90" i="72"/>
  <c r="O91" i="72"/>
  <c r="O92" i="72"/>
  <c r="O93" i="72"/>
  <c r="O94" i="72"/>
  <c r="O95" i="72"/>
  <c r="O96" i="72"/>
  <c r="O97" i="72"/>
  <c r="O99" i="72"/>
  <c r="O100" i="72"/>
  <c r="O101" i="72"/>
  <c r="O102" i="72"/>
  <c r="O103" i="72"/>
  <c r="O104" i="72"/>
  <c r="O105" i="72"/>
  <c r="O106" i="72"/>
  <c r="O107" i="72"/>
  <c r="O109" i="72"/>
  <c r="O110" i="72"/>
  <c r="O111" i="72"/>
  <c r="O112" i="72"/>
  <c r="O114" i="72"/>
  <c r="O115" i="72"/>
  <c r="O116" i="72"/>
  <c r="O117" i="72"/>
  <c r="O118" i="72"/>
  <c r="O119" i="72"/>
  <c r="O120" i="72"/>
  <c r="O122" i="72"/>
  <c r="O123" i="72"/>
  <c r="O124" i="72"/>
  <c r="O125" i="72"/>
  <c r="O5" i="72"/>
  <c r="N11" i="72"/>
  <c r="N16" i="72"/>
  <c r="N20" i="72"/>
  <c r="N23" i="72"/>
  <c r="N25" i="72"/>
  <c r="N27" i="72"/>
  <c r="N33" i="72"/>
  <c r="N37" i="72"/>
  <c r="N38" i="72"/>
  <c r="N39" i="72"/>
  <c r="N40" i="72"/>
  <c r="N49" i="72"/>
  <c r="N51" i="72"/>
  <c r="N53" i="72"/>
  <c r="N56" i="72"/>
  <c r="N58" i="72"/>
  <c r="N61" i="72"/>
  <c r="N62" i="72"/>
  <c r="N66" i="72"/>
  <c r="N69" i="72"/>
  <c r="N70" i="72"/>
  <c r="N73" i="72"/>
  <c r="N81" i="72"/>
  <c r="N87" i="72"/>
  <c r="N88" i="72"/>
  <c r="N89" i="72"/>
  <c r="N90" i="72"/>
  <c r="N91" i="72"/>
  <c r="N92" i="72"/>
  <c r="N93" i="72"/>
  <c r="N94" i="72"/>
  <c r="N95" i="72"/>
  <c r="N96" i="72"/>
  <c r="N97" i="72"/>
  <c r="N99" i="72"/>
  <c r="N100" i="72"/>
  <c r="N101" i="72"/>
  <c r="N103" i="72"/>
  <c r="N104" i="72"/>
  <c r="N105" i="72"/>
  <c r="N106" i="72"/>
  <c r="N110" i="72"/>
  <c r="N111" i="72"/>
  <c r="N112" i="72"/>
  <c r="N113" i="72"/>
  <c r="N114" i="72"/>
  <c r="N115" i="72"/>
  <c r="N116" i="72"/>
  <c r="N117" i="72"/>
  <c r="N118" i="72"/>
  <c r="N119" i="72"/>
  <c r="N120" i="72"/>
  <c r="N125" i="72"/>
  <c r="H6" i="72"/>
  <c r="H7" i="72"/>
  <c r="H8" i="72"/>
  <c r="H9" i="72"/>
  <c r="H10" i="72"/>
  <c r="H11" i="72"/>
  <c r="H16" i="72"/>
  <c r="H18" i="72"/>
  <c r="H19" i="72"/>
  <c r="H20" i="72"/>
  <c r="H21" i="72"/>
  <c r="H22" i="72"/>
  <c r="H23" i="72"/>
  <c r="H25" i="72"/>
  <c r="H27" i="72"/>
  <c r="H28" i="72"/>
  <c r="H29" i="72"/>
  <c r="H31" i="72"/>
  <c r="H32" i="72"/>
  <c r="H35" i="72"/>
  <c r="H36" i="72"/>
  <c r="H37" i="72"/>
  <c r="H38" i="72"/>
  <c r="H39" i="72"/>
  <c r="H40" i="72"/>
  <c r="H47" i="72"/>
  <c r="H48" i="72"/>
  <c r="H49" i="72"/>
  <c r="H50" i="72"/>
  <c r="H51" i="72"/>
  <c r="H52" i="72"/>
  <c r="H53" i="72"/>
  <c r="H54" i="72"/>
  <c r="H55" i="72"/>
  <c r="H56" i="72"/>
  <c r="H57" i="72"/>
  <c r="H58" i="72"/>
  <c r="H59" i="72"/>
  <c r="H61" i="72"/>
  <c r="H62" i="72"/>
  <c r="H63" i="72"/>
  <c r="H64" i="72"/>
  <c r="H66" i="72"/>
  <c r="H67" i="72"/>
  <c r="H68" i="72"/>
  <c r="H69" i="72"/>
  <c r="H70" i="72"/>
  <c r="H71" i="72"/>
  <c r="H72" i="72"/>
  <c r="H73" i="72"/>
  <c r="H75" i="72"/>
  <c r="H77" i="72"/>
  <c r="H78" i="72"/>
  <c r="H79" i="72"/>
  <c r="H80" i="72"/>
  <c r="H81" i="72"/>
  <c r="H82" i="72"/>
  <c r="H83" i="72"/>
  <c r="H84" i="72"/>
  <c r="H85" i="72"/>
  <c r="H86" i="72"/>
  <c r="H87" i="72"/>
  <c r="H88" i="72"/>
  <c r="H89" i="72"/>
  <c r="H90" i="72"/>
  <c r="H91" i="72"/>
  <c r="H92" i="72"/>
  <c r="H93" i="72"/>
  <c r="H94" i="72"/>
  <c r="H95" i="72"/>
  <c r="H96" i="72"/>
  <c r="H97" i="72"/>
  <c r="H98" i="72"/>
  <c r="H99" i="72"/>
  <c r="H100" i="72"/>
  <c r="H101" i="72"/>
  <c r="H102" i="72"/>
  <c r="H103" i="72"/>
  <c r="H104" i="72"/>
  <c r="H105" i="72"/>
  <c r="H106" i="72"/>
  <c r="H107" i="72"/>
  <c r="H109" i="72"/>
  <c r="H110" i="72"/>
  <c r="H111" i="72"/>
  <c r="H112" i="72"/>
  <c r="H113" i="72"/>
  <c r="H114" i="72"/>
  <c r="H115" i="72"/>
  <c r="H116" i="72"/>
  <c r="H117" i="72"/>
  <c r="H118" i="72"/>
  <c r="H119" i="72"/>
  <c r="H120" i="72"/>
  <c r="H122" i="72"/>
  <c r="H123" i="72"/>
  <c r="H124" i="72"/>
  <c r="H125" i="72"/>
  <c r="H5" i="72"/>
  <c r="D40" i="72"/>
  <c r="E40" i="72"/>
  <c r="F40" i="72"/>
  <c r="G40" i="72"/>
  <c r="J40" i="72"/>
  <c r="K40" i="72"/>
  <c r="L40" i="72"/>
  <c r="M40" i="72"/>
  <c r="P40" i="72"/>
  <c r="Q40" i="72"/>
  <c r="R40" i="72"/>
  <c r="S40" i="72"/>
  <c r="AJ40" i="72"/>
  <c r="S11" i="72"/>
  <c r="S20" i="72"/>
  <c r="S37" i="72"/>
  <c r="S39" i="72"/>
  <c r="S62" i="72"/>
  <c r="S73" i="72"/>
  <c r="S81" i="72"/>
  <c r="S90" i="72"/>
  <c r="S94" i="72"/>
  <c r="S95" i="72"/>
  <c r="S96" i="72"/>
  <c r="S97" i="72"/>
  <c r="S104" i="72"/>
  <c r="S105" i="72"/>
  <c r="S106" i="72"/>
  <c r="S112" i="72"/>
  <c r="S115" i="72"/>
  <c r="S117" i="72"/>
  <c r="S118" i="72"/>
  <c r="S119" i="72"/>
  <c r="S120" i="72"/>
  <c r="S125" i="72"/>
  <c r="S5" i="72"/>
  <c r="L5" i="72"/>
  <c r="AI6" i="72"/>
  <c r="AJ6" i="72"/>
  <c r="AI7" i="72"/>
  <c r="AJ7" i="72"/>
  <c r="AJ8" i="72"/>
  <c r="AI9" i="72"/>
  <c r="AJ9" i="72"/>
  <c r="AJ10" i="72"/>
  <c r="AI11" i="72"/>
  <c r="AJ11" i="72"/>
  <c r="AI12" i="72"/>
  <c r="AJ12" i="72"/>
  <c r="AI13" i="72"/>
  <c r="AJ13" i="72"/>
  <c r="AJ14" i="72"/>
  <c r="AJ15" i="72"/>
  <c r="AJ16" i="72"/>
  <c r="AI17" i="72"/>
  <c r="AJ17" i="72"/>
  <c r="AJ18" i="72"/>
  <c r="AJ19" i="72"/>
  <c r="AJ20" i="72"/>
  <c r="AI21" i="72"/>
  <c r="AJ21" i="72"/>
  <c r="AI22" i="72"/>
  <c r="AJ22" i="72"/>
  <c r="AJ24" i="72"/>
  <c r="AJ25" i="72"/>
  <c r="AI27" i="72"/>
  <c r="AJ27" i="72"/>
  <c r="AI30" i="72"/>
  <c r="AJ30" i="72"/>
  <c r="AI31" i="72"/>
  <c r="AJ31" i="72"/>
  <c r="AJ32" i="72"/>
  <c r="AI33" i="72"/>
  <c r="AJ33" i="72"/>
  <c r="AJ34" i="72"/>
  <c r="AI35" i="72"/>
  <c r="AJ35" i="72"/>
  <c r="AJ36" i="72"/>
  <c r="AJ37" i="72"/>
  <c r="AJ38" i="72"/>
  <c r="AI39" i="72"/>
  <c r="AJ39" i="72"/>
  <c r="AI41" i="72"/>
  <c r="AJ41" i="72"/>
  <c r="AI42" i="72"/>
  <c r="AJ42" i="72"/>
  <c r="AI43" i="72"/>
  <c r="AJ43" i="72"/>
  <c r="AI44" i="72"/>
  <c r="AJ44" i="72"/>
  <c r="AI45" i="72"/>
  <c r="AJ45" i="72"/>
  <c r="AI46" i="72"/>
  <c r="AJ46" i="72"/>
  <c r="AJ47" i="72"/>
  <c r="AJ48" i="72"/>
  <c r="AJ49" i="72"/>
  <c r="AJ50" i="72"/>
  <c r="AJ51" i="72"/>
  <c r="AI52" i="72"/>
  <c r="AJ53" i="72"/>
  <c r="AI54" i="72"/>
  <c r="AJ54" i="72"/>
  <c r="AJ55" i="72"/>
  <c r="AJ56" i="72"/>
  <c r="AJ57" i="72"/>
  <c r="AI58" i="72"/>
  <c r="AJ58" i="72"/>
  <c r="AI59" i="72"/>
  <c r="AJ59" i="72"/>
  <c r="AJ60" i="72"/>
  <c r="AI61" i="72"/>
  <c r="AJ61" i="72"/>
  <c r="AI62" i="72"/>
  <c r="AJ62" i="72"/>
  <c r="AI63" i="72"/>
  <c r="AJ63" i="72"/>
  <c r="AJ64" i="72"/>
  <c r="AJ66" i="72"/>
  <c r="AI67" i="72"/>
  <c r="AJ67" i="72"/>
  <c r="AJ68" i="72"/>
  <c r="AJ69" i="72"/>
  <c r="AJ70" i="72"/>
  <c r="AJ71" i="72"/>
  <c r="AJ72" i="72"/>
  <c r="AI73" i="72"/>
  <c r="AJ73" i="72"/>
  <c r="AJ74" i="72"/>
  <c r="AI75" i="72"/>
  <c r="AJ75" i="72"/>
  <c r="AI76" i="72"/>
  <c r="AJ76" i="72"/>
  <c r="AJ77" i="72"/>
  <c r="AI78" i="72"/>
  <c r="AJ78" i="72"/>
  <c r="AJ79" i="72"/>
  <c r="AJ80" i="72"/>
  <c r="AI81" i="72"/>
  <c r="AJ81" i="72"/>
  <c r="AJ82" i="72"/>
  <c r="AJ83" i="72"/>
  <c r="AJ84" i="72"/>
  <c r="AJ85" i="72"/>
  <c r="AJ87" i="72"/>
  <c r="AJ88" i="72"/>
  <c r="AJ89" i="72"/>
  <c r="AJ90" i="72"/>
  <c r="AJ91" i="72"/>
  <c r="AJ92" i="72"/>
  <c r="AJ93" i="72"/>
  <c r="AI94" i="72"/>
  <c r="AJ94" i="72"/>
  <c r="AI95" i="72"/>
  <c r="AJ95" i="72"/>
  <c r="AI96" i="72"/>
  <c r="AJ96" i="72"/>
  <c r="AI97" i="72"/>
  <c r="AJ97" i="72"/>
  <c r="AJ98" i="72"/>
  <c r="AJ99" i="72"/>
  <c r="AJ100" i="72"/>
  <c r="AJ101" i="72"/>
  <c r="AJ102" i="72"/>
  <c r="AJ103" i="72"/>
  <c r="AI104" i="72"/>
  <c r="AJ104" i="72"/>
  <c r="AI105" i="72"/>
  <c r="AJ105" i="72"/>
  <c r="AI106" i="72"/>
  <c r="AJ106" i="72"/>
  <c r="AI107" i="72"/>
  <c r="AJ107" i="72"/>
  <c r="AJ108" i="72"/>
  <c r="AJ109" i="72"/>
  <c r="AJ110" i="72"/>
  <c r="AI111" i="72"/>
  <c r="AJ111" i="72"/>
  <c r="AI112" i="72"/>
  <c r="AJ112" i="72"/>
  <c r="AJ113" i="72"/>
  <c r="AI114" i="72"/>
  <c r="AJ114" i="72"/>
  <c r="AJ115" i="72"/>
  <c r="AJ116" i="72"/>
  <c r="AI117" i="72"/>
  <c r="AJ117" i="72"/>
  <c r="AI118" i="72"/>
  <c r="AJ118" i="72"/>
  <c r="AI119" i="72"/>
  <c r="AJ119" i="72"/>
  <c r="AI120" i="72"/>
  <c r="AJ120" i="72"/>
  <c r="AI122" i="72"/>
  <c r="AJ122" i="72"/>
  <c r="AI123" i="72"/>
  <c r="AJ124" i="72"/>
  <c r="AJ125" i="72"/>
  <c r="AJ5" i="72"/>
  <c r="AJ1" i="72"/>
  <c r="R7" i="72"/>
  <c r="Q8" i="72"/>
  <c r="R8" i="72"/>
  <c r="Q10" i="72"/>
  <c r="R10" i="72"/>
  <c r="Q11" i="72"/>
  <c r="R11" i="72"/>
  <c r="R13" i="72"/>
  <c r="R15" i="72"/>
  <c r="Q16" i="72"/>
  <c r="R16" i="72"/>
  <c r="R17" i="72"/>
  <c r="R18" i="72"/>
  <c r="R19" i="72"/>
  <c r="Q20" i="72"/>
  <c r="R20" i="72"/>
  <c r="Q21" i="72"/>
  <c r="R21" i="72"/>
  <c r="Q22" i="72"/>
  <c r="R22" i="72"/>
  <c r="Q23" i="72"/>
  <c r="R23" i="72"/>
  <c r="R24" i="72"/>
  <c r="Q25" i="72"/>
  <c r="R25" i="72"/>
  <c r="R26" i="72"/>
  <c r="Q28" i="72"/>
  <c r="R28" i="72"/>
  <c r="Q29" i="72"/>
  <c r="R29" i="72"/>
  <c r="R30" i="72"/>
  <c r="R31" i="72"/>
  <c r="R32" i="72"/>
  <c r="R33" i="72"/>
  <c r="R34" i="72"/>
  <c r="Q35" i="72"/>
  <c r="R35" i="72"/>
  <c r="Q36" i="72"/>
  <c r="R36" i="72"/>
  <c r="Q37" i="72"/>
  <c r="R37" i="72"/>
  <c r="Q38" i="72"/>
  <c r="R38" i="72"/>
  <c r="Q39" i="72"/>
  <c r="R39" i="72"/>
  <c r="Q41" i="72"/>
  <c r="R41" i="72"/>
  <c r="R42" i="72"/>
  <c r="R43" i="72"/>
  <c r="Q44" i="72"/>
  <c r="R44" i="72"/>
  <c r="R45" i="72"/>
  <c r="Q47" i="72"/>
  <c r="R47" i="72"/>
  <c r="R48" i="72"/>
  <c r="R49" i="72"/>
  <c r="R50" i="72"/>
  <c r="R51" i="72"/>
  <c r="Q52" i="72"/>
  <c r="R52" i="72"/>
  <c r="Q53" i="72"/>
  <c r="R53" i="72"/>
  <c r="Q54" i="72"/>
  <c r="R54" i="72"/>
  <c r="Q55" i="72"/>
  <c r="R55" i="72"/>
  <c r="Q56" i="72"/>
  <c r="R56" i="72"/>
  <c r="Q57" i="72"/>
  <c r="R57" i="72"/>
  <c r="Q58" i="72"/>
  <c r="R58" i="72"/>
  <c r="Q59" i="72"/>
  <c r="R59" i="72"/>
  <c r="Q60" i="72"/>
  <c r="R60" i="72"/>
  <c r="Q61" i="72"/>
  <c r="R61" i="72"/>
  <c r="Q62" i="72"/>
  <c r="R62" i="72"/>
  <c r="R64" i="72"/>
  <c r="Q66" i="72"/>
  <c r="R66" i="72"/>
  <c r="Q69" i="72"/>
  <c r="R69" i="72"/>
  <c r="Q70" i="72"/>
  <c r="R70" i="72"/>
  <c r="Q71" i="72"/>
  <c r="R71" i="72"/>
  <c r="Q72" i="72"/>
  <c r="R72" i="72"/>
  <c r="Q73" i="72"/>
  <c r="R73" i="72"/>
  <c r="R74" i="72"/>
  <c r="Q75" i="72"/>
  <c r="R75" i="72"/>
  <c r="Q77" i="72"/>
  <c r="R77" i="72"/>
  <c r="Q78" i="72"/>
  <c r="R78" i="72"/>
  <c r="Q79" i="72"/>
  <c r="R79" i="72"/>
  <c r="Q80" i="72"/>
  <c r="R80" i="72"/>
  <c r="Q81" i="72"/>
  <c r="R81" i="72"/>
  <c r="R82" i="72"/>
  <c r="R83" i="72"/>
  <c r="R86" i="72"/>
  <c r="Q87" i="72"/>
  <c r="R87" i="72"/>
  <c r="Q88" i="72"/>
  <c r="R88" i="72"/>
  <c r="Q89" i="72"/>
  <c r="R89" i="72"/>
  <c r="Q90" i="72"/>
  <c r="R90" i="72"/>
  <c r="Q91" i="72"/>
  <c r="R91" i="72"/>
  <c r="Q92" i="72"/>
  <c r="R92" i="72"/>
  <c r="Q93" i="72"/>
  <c r="R93" i="72"/>
  <c r="Q94" i="72"/>
  <c r="R94" i="72"/>
  <c r="Q95" i="72"/>
  <c r="R95" i="72"/>
  <c r="Q96" i="72"/>
  <c r="R96" i="72"/>
  <c r="Q97" i="72"/>
  <c r="R97" i="72"/>
  <c r="R98" i="72"/>
  <c r="Q100" i="72"/>
  <c r="R100" i="72"/>
  <c r="Q101" i="72"/>
  <c r="R101" i="72"/>
  <c r="Q102" i="72"/>
  <c r="R102" i="72"/>
  <c r="Q103" i="72"/>
  <c r="R103" i="72"/>
  <c r="Q104" i="72"/>
  <c r="R104" i="72"/>
  <c r="Q105" i="72"/>
  <c r="R105" i="72"/>
  <c r="Q106" i="72"/>
  <c r="R106" i="72"/>
  <c r="R107" i="72"/>
  <c r="Q108" i="72"/>
  <c r="R108" i="72"/>
  <c r="R109" i="72"/>
  <c r="Q110" i="72"/>
  <c r="R110" i="72"/>
  <c r="Q111" i="72"/>
  <c r="R111" i="72"/>
  <c r="Q112" i="72"/>
  <c r="R112" i="72"/>
  <c r="Q113" i="72"/>
  <c r="R113" i="72"/>
  <c r="Q114" i="72"/>
  <c r="R114" i="72"/>
  <c r="Q115" i="72"/>
  <c r="R115" i="72"/>
  <c r="Q116" i="72"/>
  <c r="R116" i="72"/>
  <c r="Q117" i="72"/>
  <c r="R117" i="72"/>
  <c r="Q118" i="72"/>
  <c r="R118" i="72"/>
  <c r="Q119" i="72"/>
  <c r="R119" i="72"/>
  <c r="Q120" i="72"/>
  <c r="R120" i="72"/>
  <c r="R121" i="72"/>
  <c r="Q122" i="72"/>
  <c r="R122" i="72"/>
  <c r="R123" i="72"/>
  <c r="R124" i="72"/>
  <c r="Q125" i="72"/>
  <c r="R125" i="72"/>
  <c r="R5" i="72"/>
  <c r="Q5" i="72"/>
  <c r="L6" i="72"/>
  <c r="L7" i="72"/>
  <c r="L8" i="72"/>
  <c r="K10" i="72"/>
  <c r="L10" i="72"/>
  <c r="K11" i="72"/>
  <c r="L11" i="72"/>
  <c r="L12" i="72"/>
  <c r="L14" i="72"/>
  <c r="L15" i="72"/>
  <c r="L16" i="72"/>
  <c r="L17" i="72"/>
  <c r="L18" i="72"/>
  <c r="K19" i="72"/>
  <c r="L19" i="72"/>
  <c r="K20" i="72"/>
  <c r="L20" i="72"/>
  <c r="L21" i="72"/>
  <c r="L22" i="72"/>
  <c r="K23" i="72"/>
  <c r="L23" i="72"/>
  <c r="L24" i="72"/>
  <c r="L25" i="72"/>
  <c r="L26" i="72"/>
  <c r="K27" i="72"/>
  <c r="L27" i="72"/>
  <c r="K28" i="72"/>
  <c r="L28" i="72"/>
  <c r="K29" i="72"/>
  <c r="L29" i="72"/>
  <c r="L30" i="72"/>
  <c r="L31" i="72"/>
  <c r="L32" i="72"/>
  <c r="L33" i="72"/>
  <c r="L34" i="72"/>
  <c r="K35" i="72"/>
  <c r="L35" i="72"/>
  <c r="K36" i="72"/>
  <c r="L36" i="72"/>
  <c r="K37" i="72"/>
  <c r="L37" i="72"/>
  <c r="K38" i="72"/>
  <c r="L38" i="72"/>
  <c r="K39" i="72"/>
  <c r="L39" i="72"/>
  <c r="L41" i="72"/>
  <c r="L42" i="72"/>
  <c r="L43" i="72"/>
  <c r="L44" i="72"/>
  <c r="L45" i="72"/>
  <c r="L46" i="72"/>
  <c r="L47" i="72"/>
  <c r="L48" i="72"/>
  <c r="K49" i="72"/>
  <c r="L49" i="72"/>
  <c r="K50" i="72"/>
  <c r="L50" i="72"/>
  <c r="K51" i="72"/>
  <c r="L51" i="72"/>
  <c r="K52" i="72"/>
  <c r="L52" i="72"/>
  <c r="K53" i="72"/>
  <c r="L53" i="72"/>
  <c r="K54" i="72"/>
  <c r="L54" i="72"/>
  <c r="K55" i="72"/>
  <c r="L55" i="72"/>
  <c r="K56" i="72"/>
  <c r="L56" i="72"/>
  <c r="K57" i="72"/>
  <c r="L57" i="72"/>
  <c r="K58" i="72"/>
  <c r="L58" i="72"/>
  <c r="K59" i="72"/>
  <c r="L59" i="72"/>
  <c r="K60" i="72"/>
  <c r="L60" i="72"/>
  <c r="K61" i="72"/>
  <c r="L61" i="72"/>
  <c r="K62" i="72"/>
  <c r="L62" i="72"/>
  <c r="L63" i="72"/>
  <c r="L64" i="72"/>
  <c r="L65" i="72"/>
  <c r="K66" i="72"/>
  <c r="L66" i="72"/>
  <c r="L67" i="72"/>
  <c r="L68" i="72"/>
  <c r="K69" i="72"/>
  <c r="L69" i="72"/>
  <c r="K70" i="72"/>
  <c r="L70" i="72"/>
  <c r="K71" i="72"/>
  <c r="L71" i="72"/>
  <c r="K72" i="72"/>
  <c r="L72" i="72"/>
  <c r="K73" i="72"/>
  <c r="L73" i="72"/>
  <c r="L74" i="72"/>
  <c r="K75" i="72"/>
  <c r="L75" i="72"/>
  <c r="L77" i="72"/>
  <c r="K78" i="72"/>
  <c r="L78" i="72"/>
  <c r="K79" i="72"/>
  <c r="L79" i="72"/>
  <c r="K80" i="72"/>
  <c r="L80" i="72"/>
  <c r="K81" i="72"/>
  <c r="L81" i="72"/>
  <c r="L82" i="72"/>
  <c r="L83" i="72"/>
  <c r="L84" i="72"/>
  <c r="L85" i="72"/>
  <c r="L86" i="72"/>
  <c r="K87" i="72"/>
  <c r="L87" i="72"/>
  <c r="K88" i="72"/>
  <c r="L88" i="72"/>
  <c r="K89" i="72"/>
  <c r="L89" i="72"/>
  <c r="K90" i="72"/>
  <c r="L90" i="72"/>
  <c r="K91" i="72"/>
  <c r="L91" i="72"/>
  <c r="K92" i="72"/>
  <c r="L92" i="72"/>
  <c r="K93" i="72"/>
  <c r="L93" i="72"/>
  <c r="K94" i="72"/>
  <c r="L94" i="72"/>
  <c r="K95" i="72"/>
  <c r="L95" i="72"/>
  <c r="K96" i="72"/>
  <c r="L96" i="72"/>
  <c r="K97" i="72"/>
  <c r="L97" i="72"/>
  <c r="L98" i="72"/>
  <c r="L99" i="72"/>
  <c r="K100" i="72"/>
  <c r="L100" i="72"/>
  <c r="K101" i="72"/>
  <c r="L101" i="72"/>
  <c r="K102" i="72"/>
  <c r="L102" i="72"/>
  <c r="K103" i="72"/>
  <c r="L103" i="72"/>
  <c r="K104" i="72"/>
  <c r="L104" i="72"/>
  <c r="K105" i="72"/>
  <c r="L105" i="72"/>
  <c r="K106" i="72"/>
  <c r="L106" i="72"/>
  <c r="L107" i="72"/>
  <c r="L108" i="72"/>
  <c r="L109" i="72"/>
  <c r="K110" i="72"/>
  <c r="L110" i="72"/>
  <c r="K111" i="72"/>
  <c r="L111" i="72"/>
  <c r="K112" i="72"/>
  <c r="L112" i="72"/>
  <c r="K113" i="72"/>
  <c r="L113" i="72"/>
  <c r="K114" i="72"/>
  <c r="L114" i="72"/>
  <c r="K115" i="72"/>
  <c r="L115" i="72"/>
  <c r="K116" i="72"/>
  <c r="L116" i="72"/>
  <c r="K117" i="72"/>
  <c r="L117" i="72"/>
  <c r="K118" i="72"/>
  <c r="L118" i="72"/>
  <c r="K119" i="72"/>
  <c r="L119" i="72"/>
  <c r="K120" i="72"/>
  <c r="L120" i="72"/>
  <c r="L121" i="72"/>
  <c r="L122" i="72"/>
  <c r="L123" i="72"/>
  <c r="L124" i="72"/>
  <c r="K125" i="72"/>
  <c r="L125" i="72"/>
  <c r="K5" i="72"/>
  <c r="E7" i="72"/>
  <c r="E9" i="72"/>
  <c r="E10" i="72"/>
  <c r="E11" i="72"/>
  <c r="E18" i="72"/>
  <c r="E19" i="72"/>
  <c r="E20" i="72"/>
  <c r="E24" i="72"/>
  <c r="E25" i="72"/>
  <c r="E26" i="72"/>
  <c r="E27" i="72"/>
  <c r="E28" i="72"/>
  <c r="E29" i="72"/>
  <c r="E30" i="72"/>
  <c r="E34" i="72"/>
  <c r="E35" i="72"/>
  <c r="E36" i="72"/>
  <c r="E37" i="72"/>
  <c r="E38" i="72"/>
  <c r="E39" i="72"/>
  <c r="E41" i="72"/>
  <c r="E42" i="72"/>
  <c r="E47" i="72"/>
  <c r="E49" i="72"/>
  <c r="E50" i="72"/>
  <c r="E51" i="72"/>
  <c r="E52" i="72"/>
  <c r="E53" i="72"/>
  <c r="E54" i="72"/>
  <c r="E55" i="72"/>
  <c r="E56" i="72"/>
  <c r="E57" i="72"/>
  <c r="E58" i="72"/>
  <c r="E59" i="72"/>
  <c r="E60" i="72"/>
  <c r="E61" i="72"/>
  <c r="E62" i="72"/>
  <c r="E67" i="72"/>
  <c r="E69" i="72"/>
  <c r="E70" i="72"/>
  <c r="E71" i="72"/>
  <c r="E72" i="72"/>
  <c r="E73" i="72"/>
  <c r="E78" i="72"/>
  <c r="E79" i="72"/>
  <c r="E80" i="72"/>
  <c r="E81" i="72"/>
  <c r="E83" i="72"/>
  <c r="E84" i="72"/>
  <c r="E85" i="72"/>
  <c r="E86" i="72"/>
  <c r="E87" i="72"/>
  <c r="E88" i="72"/>
  <c r="E89" i="72"/>
  <c r="E90" i="72"/>
  <c r="E91" i="72"/>
  <c r="E92" i="72"/>
  <c r="E93" i="72"/>
  <c r="E94" i="72"/>
  <c r="E95" i="72"/>
  <c r="E96" i="72"/>
  <c r="E97" i="72"/>
  <c r="E98" i="72"/>
  <c r="E99" i="72"/>
  <c r="E100" i="72"/>
  <c r="E101" i="72"/>
  <c r="E102" i="72"/>
  <c r="E103" i="72"/>
  <c r="E104" i="72"/>
  <c r="E105" i="72"/>
  <c r="E106" i="72"/>
  <c r="E109" i="72"/>
  <c r="E110" i="72"/>
  <c r="E111" i="72"/>
  <c r="E112" i="72"/>
  <c r="E113" i="72"/>
  <c r="E114" i="72"/>
  <c r="E115" i="72"/>
  <c r="E116" i="72"/>
  <c r="E117" i="72"/>
  <c r="E118" i="72"/>
  <c r="E119" i="72"/>
  <c r="E120" i="72"/>
  <c r="E122" i="72"/>
  <c r="E123" i="72"/>
  <c r="E124" i="72"/>
  <c r="E125" i="72"/>
  <c r="E5" i="72"/>
  <c r="F15" i="72"/>
  <c r="F16" i="72"/>
  <c r="F17" i="72"/>
  <c r="F19" i="72"/>
  <c r="F20" i="72"/>
  <c r="F23" i="72"/>
  <c r="F24" i="72"/>
  <c r="F25" i="72"/>
  <c r="F26" i="72"/>
  <c r="F27" i="72"/>
  <c r="F28" i="72"/>
  <c r="F29" i="72"/>
  <c r="F31" i="72"/>
  <c r="F34" i="72"/>
  <c r="F35" i="72"/>
  <c r="F36" i="72"/>
  <c r="F37" i="72"/>
  <c r="F38" i="72"/>
  <c r="F39" i="72"/>
  <c r="F41" i="72"/>
  <c r="F46" i="72"/>
  <c r="F48" i="72"/>
  <c r="F49" i="72"/>
  <c r="F50" i="72"/>
  <c r="F51" i="72"/>
  <c r="F52" i="72"/>
  <c r="F53" i="72"/>
  <c r="F54" i="72"/>
  <c r="F55" i="72"/>
  <c r="F56" i="72"/>
  <c r="F57" i="72"/>
  <c r="F58" i="72"/>
  <c r="F59" i="72"/>
  <c r="F60" i="72"/>
  <c r="F61" i="72"/>
  <c r="F62" i="72"/>
  <c r="F64" i="72"/>
  <c r="F66" i="72"/>
  <c r="F68" i="72"/>
  <c r="F69" i="72"/>
  <c r="F70" i="72"/>
  <c r="F71" i="72"/>
  <c r="F72" i="72"/>
  <c r="F73" i="72"/>
  <c r="F78" i="72"/>
  <c r="F79" i="72"/>
  <c r="F80" i="72"/>
  <c r="F81" i="72"/>
  <c r="F83" i="72"/>
  <c r="F84" i="72"/>
  <c r="F85" i="72"/>
  <c r="F86" i="72"/>
  <c r="F87" i="72"/>
  <c r="F88" i="72"/>
  <c r="F89" i="72"/>
  <c r="F90" i="72"/>
  <c r="F91" i="72"/>
  <c r="F92" i="72"/>
  <c r="F93" i="72"/>
  <c r="F94" i="72"/>
  <c r="F95" i="72"/>
  <c r="F96" i="72"/>
  <c r="F97" i="72"/>
  <c r="F98" i="72"/>
  <c r="F99" i="72"/>
  <c r="F100" i="72"/>
  <c r="F101" i="72"/>
  <c r="F102" i="72"/>
  <c r="F103" i="72"/>
  <c r="F104" i="72"/>
  <c r="F105" i="72"/>
  <c r="F106" i="72"/>
  <c r="F107" i="72"/>
  <c r="F109" i="72"/>
  <c r="F110" i="72"/>
  <c r="F111" i="72"/>
  <c r="F112" i="72"/>
  <c r="F113" i="72"/>
  <c r="F114" i="72"/>
  <c r="F115" i="72"/>
  <c r="F116" i="72"/>
  <c r="F117" i="72"/>
  <c r="F118" i="72"/>
  <c r="F119" i="72"/>
  <c r="F120" i="72"/>
  <c r="F121" i="72"/>
  <c r="F122" i="72"/>
  <c r="F123" i="72"/>
  <c r="F124" i="72"/>
  <c r="F125" i="72"/>
  <c r="F8" i="72"/>
  <c r="F9" i="72"/>
  <c r="F10" i="72"/>
  <c r="F11" i="72"/>
  <c r="F12" i="72"/>
  <c r="F5" i="72"/>
  <c r="D5" i="72"/>
  <c r="M11" i="72"/>
  <c r="M20" i="72"/>
  <c r="M23" i="72"/>
  <c r="M25" i="72"/>
  <c r="M29" i="72"/>
  <c r="M33" i="72"/>
  <c r="M37" i="72"/>
  <c r="M38" i="72"/>
  <c r="M39" i="72"/>
  <c r="M51" i="72"/>
  <c r="M53" i="72"/>
  <c r="M54" i="72"/>
  <c r="M58" i="72"/>
  <c r="M62" i="72"/>
  <c r="M70" i="72"/>
  <c r="M71" i="72"/>
  <c r="M73" i="72"/>
  <c r="M79" i="72"/>
  <c r="M81" i="72"/>
  <c r="M87" i="72"/>
  <c r="M89" i="72"/>
  <c r="M90" i="72"/>
  <c r="M91" i="72"/>
  <c r="M92" i="72"/>
  <c r="M93" i="72"/>
  <c r="M94" i="72"/>
  <c r="M95" i="72"/>
  <c r="M96" i="72"/>
  <c r="M97" i="72"/>
  <c r="M99" i="72"/>
  <c r="M100" i="72"/>
  <c r="M101" i="72"/>
  <c r="M102" i="72"/>
  <c r="M103" i="72"/>
  <c r="M104" i="72"/>
  <c r="M105" i="72"/>
  <c r="M106" i="72"/>
  <c r="M110" i="72"/>
  <c r="M111" i="72"/>
  <c r="M112" i="72"/>
  <c r="M114" i="72"/>
  <c r="M115" i="72"/>
  <c r="M116" i="72"/>
  <c r="M117" i="72"/>
  <c r="M118" i="72"/>
  <c r="M119" i="72"/>
  <c r="M120" i="72"/>
  <c r="M125" i="72"/>
  <c r="G7" i="72"/>
  <c r="G8" i="72"/>
  <c r="G10" i="72"/>
  <c r="G11" i="72"/>
  <c r="G16" i="72"/>
  <c r="G19" i="72"/>
  <c r="G20" i="72"/>
  <c r="G21" i="72"/>
  <c r="G22" i="72"/>
  <c r="G23" i="72"/>
  <c r="G25" i="72"/>
  <c r="G27" i="72"/>
  <c r="G28" i="72"/>
  <c r="G29" i="72"/>
  <c r="G32" i="72"/>
  <c r="G35" i="72"/>
  <c r="G36" i="72"/>
  <c r="G37" i="72"/>
  <c r="G38" i="72"/>
  <c r="G39" i="72"/>
  <c r="G47" i="72"/>
  <c r="G48" i="72"/>
  <c r="G49" i="72"/>
  <c r="G51" i="72"/>
  <c r="G52" i="72"/>
  <c r="G53" i="72"/>
  <c r="G54" i="72"/>
  <c r="G55" i="72"/>
  <c r="G56" i="72"/>
  <c r="G57" i="72"/>
  <c r="G58" i="72"/>
  <c r="G59" i="72"/>
  <c r="G61" i="72"/>
  <c r="G62" i="72"/>
  <c r="G64" i="72"/>
  <c r="G66" i="72"/>
  <c r="G69" i="72"/>
  <c r="G70" i="72"/>
  <c r="G71" i="72"/>
  <c r="G73" i="72"/>
  <c r="G75" i="72"/>
  <c r="G77" i="72"/>
  <c r="G78" i="72"/>
  <c r="G79" i="72"/>
  <c r="G80" i="72"/>
  <c r="G81" i="72"/>
  <c r="G82" i="72"/>
  <c r="G83" i="72"/>
  <c r="G84" i="72"/>
  <c r="G85" i="72"/>
  <c r="G86" i="72"/>
  <c r="G87" i="72"/>
  <c r="G88" i="72"/>
  <c r="G89" i="72"/>
  <c r="G90" i="72"/>
  <c r="G91" i="72"/>
  <c r="G92" i="72"/>
  <c r="G93" i="72"/>
  <c r="G94" i="72"/>
  <c r="G95" i="72"/>
  <c r="G96" i="72"/>
  <c r="G97" i="72"/>
  <c r="G98" i="72"/>
  <c r="G99" i="72"/>
  <c r="G100" i="72"/>
  <c r="G101" i="72"/>
  <c r="G102" i="72"/>
  <c r="G103" i="72"/>
  <c r="G104" i="72"/>
  <c r="G105" i="72"/>
  <c r="G106" i="72"/>
  <c r="G107" i="72"/>
  <c r="G109" i="72"/>
  <c r="G110" i="72"/>
  <c r="G111" i="72"/>
  <c r="G112" i="72"/>
  <c r="G113" i="72"/>
  <c r="G114" i="72"/>
  <c r="G115" i="72"/>
  <c r="G116" i="72"/>
  <c r="G117" i="72"/>
  <c r="G118" i="72"/>
  <c r="G119" i="72"/>
  <c r="G120" i="72"/>
  <c r="G122" i="72"/>
  <c r="G123" i="72"/>
  <c r="G124" i="72"/>
  <c r="G125" i="72"/>
  <c r="G5" i="72"/>
  <c r="S92" i="72"/>
  <c r="M8" i="72"/>
  <c r="AM60" i="72"/>
  <c r="AM16" i="72"/>
  <c r="O68" i="72"/>
  <c r="AA31" i="72"/>
  <c r="AM55" i="72"/>
  <c r="AM9" i="72"/>
  <c r="Y65" i="72"/>
  <c r="N122" i="72"/>
  <c r="N86" i="72"/>
  <c r="N68" i="72"/>
  <c r="Z65" i="72"/>
  <c r="N109" i="72"/>
  <c r="N121" i="72"/>
  <c r="H24" i="72"/>
  <c r="H108" i="72"/>
  <c r="AM114" i="72"/>
  <c r="T103" i="72"/>
  <c r="S116" i="72"/>
  <c r="N18" i="72"/>
  <c r="AL9" i="72"/>
  <c r="U52" i="72"/>
  <c r="T89" i="72"/>
  <c r="AM57" i="72"/>
  <c r="AA61" i="72"/>
  <c r="AA72" i="72"/>
  <c r="AA98" i="72"/>
  <c r="AM29" i="72"/>
  <c r="I15" i="72"/>
  <c r="Z17" i="72"/>
  <c r="O24" i="72"/>
  <c r="Z27" i="72"/>
  <c r="N57" i="72"/>
  <c r="I65" i="72"/>
  <c r="AE116" i="72"/>
  <c r="Z24" i="72"/>
  <c r="T118" i="72"/>
  <c r="T115" i="72"/>
  <c r="N52" i="72"/>
  <c r="AM49" i="72"/>
  <c r="O15" i="72"/>
  <c r="AM28" i="72"/>
  <c r="AA66" i="72"/>
  <c r="AM52" i="72"/>
  <c r="N71" i="72"/>
  <c r="N102" i="72"/>
  <c r="N79" i="72"/>
  <c r="N36" i="72"/>
  <c r="AK31" i="72"/>
  <c r="AH6" i="72"/>
  <c r="AH7" i="72"/>
  <c r="AH9" i="72"/>
  <c r="AH11" i="72"/>
  <c r="AH12" i="72"/>
  <c r="AH13" i="72"/>
  <c r="AH17" i="72"/>
  <c r="AH21" i="72"/>
  <c r="AH22" i="72"/>
  <c r="P5" i="72"/>
  <c r="L315" i="30" l="1"/>
  <c r="L312" i="30"/>
  <c r="L309" i="30"/>
  <c r="L306" i="30"/>
  <c r="L303" i="30"/>
  <c r="L300" i="30"/>
  <c r="L297" i="30"/>
  <c r="L294" i="30"/>
  <c r="L291" i="30"/>
  <c r="L288" i="30"/>
  <c r="L285" i="30"/>
  <c r="L282" i="30"/>
  <c r="P315" i="30"/>
  <c r="P312" i="30"/>
  <c r="P309" i="30"/>
  <c r="P306" i="30"/>
  <c r="P303" i="30"/>
  <c r="P300" i="30"/>
  <c r="P297" i="30"/>
  <c r="P294" i="30"/>
  <c r="P291" i="30"/>
  <c r="P288" i="30"/>
  <c r="P285" i="30"/>
  <c r="P282" i="30"/>
  <c r="L320" i="30"/>
  <c r="L313" i="30"/>
  <c r="L310" i="30"/>
  <c r="L307" i="30"/>
  <c r="L304" i="30"/>
  <c r="L301" i="30"/>
  <c r="L298" i="30"/>
  <c r="L295" i="30"/>
  <c r="L292" i="30"/>
  <c r="L289" i="30"/>
  <c r="L283" i="30"/>
  <c r="L280" i="30"/>
  <c r="P316" i="30"/>
  <c r="P313" i="30"/>
  <c r="P310" i="30"/>
  <c r="P307" i="30"/>
  <c r="P304" i="30"/>
  <c r="P301" i="30"/>
  <c r="P298" i="30"/>
  <c r="P295" i="30"/>
  <c r="P292" i="30"/>
  <c r="P289" i="30"/>
  <c r="P283" i="30"/>
  <c r="P280" i="30"/>
  <c r="L314" i="30"/>
  <c r="L311" i="30"/>
  <c r="L308" i="30"/>
  <c r="L305" i="30"/>
  <c r="L302" i="30"/>
  <c r="L299" i="30"/>
  <c r="L296" i="30"/>
  <c r="L293" i="30"/>
  <c r="L290" i="30"/>
  <c r="L287" i="30"/>
  <c r="L284" i="30"/>
  <c r="L281" i="30"/>
  <c r="P317" i="30"/>
  <c r="P318" i="30"/>
  <c r="P314" i="30"/>
  <c r="P311" i="30"/>
  <c r="P308" i="30"/>
  <c r="P305" i="30"/>
  <c r="P302" i="30"/>
  <c r="P299" i="30"/>
  <c r="P296" i="30"/>
  <c r="P293" i="30"/>
  <c r="P290" i="30"/>
  <c r="P287" i="30"/>
  <c r="P284" i="30"/>
  <c r="P281" i="30"/>
  <c r="L316" i="30"/>
  <c r="L317" i="30"/>
  <c r="U279" i="30"/>
  <c r="U280" i="30"/>
  <c r="U281" i="30"/>
  <c r="U282" i="30"/>
  <c r="U283" i="30"/>
  <c r="U284" i="30"/>
  <c r="U285" i="30"/>
  <c r="U286" i="30"/>
  <c r="U287" i="30"/>
  <c r="U288" i="30"/>
  <c r="U289" i="30"/>
  <c r="U290" i="30"/>
  <c r="U291" i="30"/>
  <c r="U292" i="30"/>
  <c r="U293" i="30"/>
  <c r="U294" i="30"/>
  <c r="U295" i="30"/>
  <c r="U296" i="30"/>
  <c r="U297" i="30"/>
  <c r="U298" i="30"/>
  <c r="U299" i="30"/>
  <c r="U300" i="30"/>
  <c r="U301" i="30"/>
  <c r="U302" i="30"/>
  <c r="U303" i="30"/>
  <c r="U304" i="30"/>
  <c r="U305" i="30"/>
  <c r="U306" i="30"/>
  <c r="U307" i="30"/>
  <c r="U308" i="30"/>
  <c r="U309" i="30"/>
  <c r="U310" i="30"/>
  <c r="U311" i="30"/>
  <c r="U312" i="30"/>
  <c r="U313" i="30"/>
  <c r="U314" i="30"/>
  <c r="U315" i="30"/>
  <c r="U316" i="30"/>
  <c r="U317" i="30"/>
  <c r="U318" i="30"/>
  <c r="U319" i="30"/>
  <c r="U320" i="30"/>
  <c r="U321" i="30"/>
  <c r="F13" i="72"/>
  <c r="P46" i="30"/>
  <c r="X29" i="72"/>
  <c r="P197" i="30"/>
  <c r="X18" i="72"/>
  <c r="X197" i="30"/>
  <c r="AD43" i="72"/>
  <c r="P233" i="30"/>
  <c r="AB67" i="72"/>
  <c r="P272" i="30"/>
  <c r="AC98" i="72"/>
  <c r="P264" i="30"/>
  <c r="AC80" i="72"/>
  <c r="T241" i="30"/>
  <c r="AB99" i="72"/>
  <c r="T263" i="30"/>
  <c r="AD66" i="72"/>
  <c r="P217" i="30"/>
  <c r="W99" i="72"/>
  <c r="L198" i="30"/>
  <c r="AD61" i="72"/>
  <c r="T219" i="30"/>
  <c r="X51" i="72"/>
  <c r="T210" i="30"/>
  <c r="X102" i="72"/>
  <c r="T195" i="30"/>
  <c r="W124" i="72"/>
  <c r="T186" i="30"/>
  <c r="AD88" i="72"/>
  <c r="X219" i="30"/>
  <c r="X60" i="72"/>
  <c r="X193" i="30"/>
  <c r="AC65" i="72"/>
  <c r="L229" i="30"/>
  <c r="AB90" i="72"/>
  <c r="P249" i="30"/>
  <c r="AB107" i="72"/>
  <c r="P259" i="30"/>
  <c r="AJ26" i="72"/>
  <c r="L321" i="30"/>
  <c r="AB19" i="72"/>
  <c r="T240" i="30"/>
  <c r="AC59" i="72"/>
  <c r="T246" i="30"/>
  <c r="AC72" i="72"/>
  <c r="T262" i="30"/>
  <c r="AJ28" i="72"/>
  <c r="T321" i="30"/>
  <c r="AJ52" i="72"/>
  <c r="P286" i="30"/>
  <c r="R46" i="72"/>
  <c r="P148" i="30"/>
  <c r="L13" i="72"/>
  <c r="T124" i="30"/>
  <c r="R6" i="72"/>
  <c r="L148" i="30"/>
  <c r="AD69" i="72"/>
  <c r="P216" i="30"/>
  <c r="W63" i="72"/>
  <c r="T181" i="30"/>
  <c r="W113" i="72"/>
  <c r="T174" i="30"/>
  <c r="AC16" i="72"/>
  <c r="P252" i="30"/>
  <c r="AC44" i="72"/>
  <c r="P254" i="30"/>
  <c r="AC56" i="72"/>
  <c r="P274" i="30"/>
  <c r="AB27" i="72"/>
  <c r="T270" i="30"/>
  <c r="X87" i="72"/>
  <c r="T191" i="30"/>
  <c r="AD68" i="72"/>
  <c r="X217" i="30"/>
  <c r="AB25" i="72"/>
  <c r="L243" i="30"/>
  <c r="AC121" i="72"/>
  <c r="T244" i="30"/>
  <c r="L9" i="72"/>
  <c r="L124" i="30"/>
  <c r="R99" i="72"/>
  <c r="L151" i="30"/>
  <c r="AC23" i="72"/>
  <c r="P253" i="30"/>
  <c r="AB74" i="72"/>
  <c r="P269" i="30"/>
  <c r="AJ121" i="72"/>
  <c r="L319" i="30"/>
  <c r="AJ86" i="72"/>
  <c r="L286" i="30"/>
  <c r="R27" i="72"/>
  <c r="P150" i="30"/>
  <c r="K122" i="72"/>
  <c r="T70" i="30"/>
  <c r="R12" i="72"/>
  <c r="L150" i="30"/>
  <c r="R68" i="72"/>
  <c r="T151" i="30"/>
  <c r="W100" i="72"/>
  <c r="P201" i="30"/>
  <c r="X65" i="72"/>
  <c r="L211" i="30"/>
  <c r="W78" i="72"/>
  <c r="L203" i="30"/>
  <c r="X49" i="72"/>
  <c r="L183" i="30"/>
  <c r="AD113" i="72"/>
  <c r="T216" i="30"/>
  <c r="X17" i="72"/>
  <c r="T197" i="30"/>
  <c r="X59" i="72"/>
  <c r="T183" i="30"/>
  <c r="AJ23" i="72"/>
  <c r="P321" i="30"/>
  <c r="P19" i="72"/>
  <c r="P157" i="30"/>
  <c r="L76" i="72"/>
  <c r="P124" i="30"/>
  <c r="Q27" i="72"/>
  <c r="Q12" i="72"/>
  <c r="K99" i="72"/>
  <c r="O35" i="72"/>
  <c r="AA65" i="72"/>
  <c r="Y68" i="72"/>
  <c r="T61" i="72"/>
  <c r="AL13" i="72"/>
  <c r="T55" i="72"/>
  <c r="T60" i="72"/>
  <c r="AF68" i="72"/>
  <c r="AF10" i="72"/>
  <c r="N35" i="72"/>
  <c r="M35" i="72"/>
  <c r="N60" i="72"/>
  <c r="AL31" i="72"/>
  <c r="N12" i="72"/>
  <c r="N28" i="72"/>
  <c r="M28" i="72"/>
  <c r="T47" i="72"/>
  <c r="S47" i="72"/>
  <c r="AA56" i="72"/>
  <c r="AM56" i="72"/>
  <c r="Y63" i="72"/>
  <c r="Z63" i="72"/>
  <c r="S103" i="72"/>
  <c r="AM80" i="72"/>
  <c r="T30" i="72"/>
  <c r="Z30" i="72"/>
  <c r="T67" i="72"/>
  <c r="N67" i="72"/>
  <c r="N8" i="72"/>
  <c r="AA50" i="72"/>
  <c r="AM50" i="72"/>
  <c r="M72" i="72"/>
  <c r="N72" i="72"/>
  <c r="O98" i="72"/>
  <c r="AM98" i="72"/>
  <c r="T10" i="72"/>
  <c r="N10" i="72"/>
  <c r="S27" i="72"/>
  <c r="Y75" i="72"/>
  <c r="Z75" i="72"/>
  <c r="AK16" i="72"/>
  <c r="S16" i="72"/>
  <c r="T16" i="72"/>
  <c r="U100" i="72"/>
  <c r="AG100" i="72"/>
  <c r="T79" i="72"/>
  <c r="S79" i="72"/>
  <c r="H60" i="72"/>
  <c r="G60" i="72"/>
  <c r="G74" i="72"/>
  <c r="H74" i="72"/>
  <c r="H135" i="72" s="1"/>
  <c r="AA88" i="72"/>
  <c r="AM88" i="72"/>
  <c r="AK54" i="72"/>
  <c r="N54" i="72"/>
  <c r="M36" i="72"/>
  <c r="S89" i="72"/>
  <c r="S41" i="72"/>
  <c r="AK9" i="72"/>
  <c r="AF101" i="72"/>
  <c r="AK29" i="72"/>
  <c r="N29" i="72"/>
  <c r="AE101" i="72"/>
  <c r="N64" i="72"/>
  <c r="H44" i="72"/>
  <c r="T111" i="72"/>
  <c r="T109" i="72"/>
  <c r="T27" i="72"/>
  <c r="S87" i="72"/>
  <c r="AG43" i="72"/>
  <c r="AG76" i="72"/>
  <c r="AM18" i="72"/>
  <c r="AM72" i="72"/>
  <c r="AL27" i="72"/>
  <c r="AM68" i="72"/>
  <c r="AM61" i="72"/>
  <c r="AM43" i="72"/>
  <c r="AM31" i="72"/>
  <c r="AM14" i="72"/>
  <c r="AM10" i="72"/>
  <c r="AK27" i="72"/>
  <c r="N24" i="72"/>
  <c r="N7" i="72"/>
  <c r="T8" i="72"/>
  <c r="T32" i="72"/>
  <c r="AL25" i="72"/>
  <c r="S66" i="72"/>
  <c r="AG42" i="72"/>
  <c r="AM69" i="72"/>
  <c r="AK100" i="72"/>
  <c r="AE63" i="72"/>
  <c r="U15" i="72"/>
  <c r="AM100" i="72"/>
  <c r="AG116" i="72"/>
  <c r="AA60" i="72"/>
  <c r="AM27" i="72"/>
  <c r="U17" i="72"/>
  <c r="AA68" i="72"/>
  <c r="AG63" i="72"/>
  <c r="AA18" i="72"/>
  <c r="O13" i="72"/>
  <c r="AG114" i="72"/>
  <c r="AG67" i="72"/>
  <c r="AL51" i="72"/>
  <c r="AL33" i="72"/>
  <c r="T114" i="72"/>
  <c r="G68" i="72"/>
  <c r="AL76" i="72"/>
  <c r="AL108" i="72"/>
  <c r="N6" i="72"/>
  <c r="O9" i="72"/>
  <c r="AK8" i="72"/>
  <c r="U107" i="72"/>
  <c r="AK25" i="72"/>
  <c r="AL44" i="72"/>
  <c r="G67" i="72"/>
  <c r="G63" i="72"/>
  <c r="O43" i="72"/>
  <c r="U69" i="72"/>
  <c r="AL67" i="72"/>
  <c r="T87" i="72"/>
  <c r="AK51" i="72"/>
  <c r="AK21" i="72"/>
  <c r="U28" i="72"/>
  <c r="AK45" i="72"/>
  <c r="AL21" i="72"/>
  <c r="AF98" i="72"/>
  <c r="AL45" i="72"/>
  <c r="O32" i="72"/>
  <c r="I68" i="72"/>
  <c r="O108" i="72"/>
  <c r="G44" i="72"/>
  <c r="I66" i="72"/>
  <c r="I13" i="72"/>
  <c r="AK76" i="72"/>
  <c r="S19" i="72"/>
  <c r="T29" i="72"/>
  <c r="AF14" i="72"/>
  <c r="I63" i="72"/>
  <c r="U9" i="72"/>
  <c r="AK44" i="72"/>
  <c r="U50" i="72"/>
  <c r="O14" i="72"/>
  <c r="O63" i="72"/>
  <c r="U53" i="72"/>
  <c r="AK33" i="72"/>
  <c r="Z9" i="72"/>
  <c r="O65" i="72"/>
  <c r="G14" i="72"/>
  <c r="Q147" i="72"/>
  <c r="R143" i="72"/>
  <c r="S143" i="72"/>
  <c r="S147" i="72"/>
  <c r="R147" i="72"/>
  <c r="P167" i="72"/>
  <c r="AB167" i="72"/>
  <c r="AC28" i="72"/>
  <c r="P143" i="72"/>
  <c r="P147" i="72"/>
  <c r="Q143" i="72"/>
  <c r="Q167" i="72"/>
  <c r="S167" i="72"/>
  <c r="V167" i="72"/>
  <c r="U167" i="72"/>
  <c r="R167" i="72"/>
  <c r="T167" i="72"/>
  <c r="W167" i="72"/>
  <c r="X167" i="72"/>
  <c r="AA167" i="72"/>
  <c r="Z167" i="72"/>
  <c r="Y167" i="72"/>
  <c r="AE167" i="72"/>
  <c r="AD167" i="72"/>
  <c r="AC167" i="72"/>
  <c r="AG29" i="72"/>
  <c r="P156" i="72" a="1"/>
  <c r="P156" i="72" s="1"/>
  <c r="Q156" i="72" a="1"/>
  <c r="Q156" i="72" s="1"/>
  <c r="R156" i="72" a="1"/>
  <c r="R156" i="72" s="1"/>
  <c r="S156" i="72" a="1"/>
  <c r="S156" i="72" s="1"/>
  <c r="T156" i="72" a="1"/>
  <c r="T156" i="72" s="1"/>
  <c r="U156" i="72" a="1"/>
  <c r="U156" i="72" s="1"/>
  <c r="V156" i="72" a="1"/>
  <c r="V156" i="72" s="1"/>
  <c r="W156" i="72" a="1"/>
  <c r="W156" i="72" s="1"/>
  <c r="X156" i="72" a="1"/>
  <c r="X156" i="72" s="1"/>
  <c r="Y156" i="72" a="1"/>
  <c r="Y156" i="72" s="1"/>
  <c r="Z156" i="72" a="1"/>
  <c r="Z156" i="72" s="1"/>
  <c r="AA156" i="72" a="1"/>
  <c r="AA156" i="72" s="1"/>
  <c r="AB156" i="72" a="1"/>
  <c r="AB156" i="72" s="1"/>
  <c r="AC156" i="72" a="1"/>
  <c r="AC156" i="72" s="1"/>
  <c r="AD156" i="72" a="1"/>
  <c r="AD156" i="72" s="1"/>
  <c r="AE156" i="72" a="1"/>
  <c r="AE156" i="72" s="1"/>
  <c r="AE155" i="72" a="1"/>
  <c r="AE155" i="72" s="1"/>
  <c r="AD155" i="72" a="1"/>
  <c r="AD155" i="72" s="1"/>
  <c r="AC155" i="72" a="1"/>
  <c r="AC155" i="72" s="1"/>
  <c r="AB155" i="72" a="1"/>
  <c r="AB155" i="72" s="1"/>
  <c r="AA155" i="72" a="1"/>
  <c r="AA155" i="72" s="1"/>
  <c r="Z155" i="72" a="1"/>
  <c r="Z155" i="72" s="1"/>
  <c r="Y155" i="72" a="1"/>
  <c r="Y155" i="72" s="1"/>
  <c r="X155" i="72" a="1"/>
  <c r="X155" i="72" s="1"/>
  <c r="W155" i="72" a="1"/>
  <c r="W155" i="72" s="1"/>
  <c r="V155" i="72" a="1"/>
  <c r="V155" i="72" s="1"/>
  <c r="U155" i="72" a="1"/>
  <c r="U155" i="72" s="1"/>
  <c r="T155" i="72" a="1"/>
  <c r="T155" i="72" s="1"/>
  <c r="S155" i="72" a="1"/>
  <c r="S155" i="72" s="1"/>
  <c r="R155" i="72" a="1"/>
  <c r="R155" i="72" s="1"/>
  <c r="Q155" i="72" a="1"/>
  <c r="Q155" i="72" s="1"/>
  <c r="P155" i="72" a="1"/>
  <c r="P155" i="72" s="1"/>
  <c r="AE121" i="72"/>
  <c r="AF121" i="72"/>
  <c r="N78" i="72"/>
  <c r="M78" i="72"/>
  <c r="O27" i="72"/>
  <c r="M27" i="72"/>
  <c r="T70" i="72"/>
  <c r="S70" i="72"/>
  <c r="AE12" i="72"/>
  <c r="AF12" i="72"/>
  <c r="AE111" i="72"/>
  <c r="AF111" i="72"/>
  <c r="AE124" i="72"/>
  <c r="AF124" i="72"/>
  <c r="AA7" i="72"/>
  <c r="O7" i="72"/>
  <c r="O26" i="72"/>
  <c r="O131" i="72" s="1"/>
  <c r="M26" i="72"/>
  <c r="AK88" i="72"/>
  <c r="AL88" i="72"/>
  <c r="AK111" i="72"/>
  <c r="AL111" i="72"/>
  <c r="AE22" i="72"/>
  <c r="AF22" i="72"/>
  <c r="AG52" i="72"/>
  <c r="O52" i="72"/>
  <c r="M52" i="72"/>
  <c r="O56" i="72"/>
  <c r="M56" i="72"/>
  <c r="I50" i="72"/>
  <c r="I133" i="72" s="1"/>
  <c r="G50" i="72"/>
  <c r="O66" i="72"/>
  <c r="M66" i="72"/>
  <c r="O69" i="72"/>
  <c r="M69" i="72"/>
  <c r="I9" i="72"/>
  <c r="I129" i="72" s="1"/>
  <c r="G9" i="72"/>
  <c r="Y93" i="72"/>
  <c r="Z93" i="72"/>
  <c r="AF15" i="72"/>
  <c r="T15" i="72"/>
  <c r="S15" i="72"/>
  <c r="T53" i="72"/>
  <c r="S53" i="72"/>
  <c r="T54" i="72"/>
  <c r="S54" i="72"/>
  <c r="T58" i="72"/>
  <c r="S58" i="72"/>
  <c r="AF69" i="72"/>
  <c r="T69" i="72"/>
  <c r="S69" i="72"/>
  <c r="T113" i="72"/>
  <c r="S113" i="72"/>
  <c r="Y90" i="72"/>
  <c r="Z90" i="72"/>
  <c r="AG77" i="72"/>
  <c r="U77" i="72"/>
  <c r="U60" i="72"/>
  <c r="S60" i="72"/>
  <c r="AG110" i="72"/>
  <c r="U110" i="72"/>
  <c r="U55" i="72"/>
  <c r="S55" i="72"/>
  <c r="O113" i="72"/>
  <c r="M113" i="72"/>
  <c r="AG49" i="72"/>
  <c r="O49" i="72"/>
  <c r="M49" i="72"/>
  <c r="T88" i="72"/>
  <c r="S88" i="72"/>
  <c r="Y82" i="72"/>
  <c r="Z82" i="72"/>
  <c r="AE5" i="72"/>
  <c r="Z5" i="72"/>
  <c r="Y5" i="72"/>
  <c r="N50" i="72"/>
  <c r="M50" i="72"/>
  <c r="T28" i="72"/>
  <c r="S28" i="72"/>
  <c r="T71" i="72"/>
  <c r="S71" i="72"/>
  <c r="T72" i="72"/>
  <c r="S72" i="72"/>
  <c r="Y115" i="72"/>
  <c r="Z115" i="72"/>
  <c r="Y72" i="72"/>
  <c r="Z72" i="72"/>
  <c r="Y118" i="72"/>
  <c r="Z118" i="72"/>
  <c r="Y40" i="72"/>
  <c r="Z40" i="72"/>
  <c r="Y114" i="72"/>
  <c r="Z114" i="72"/>
  <c r="Y91" i="72"/>
  <c r="Z91" i="72"/>
  <c r="AK77" i="72"/>
  <c r="AL77" i="72"/>
  <c r="AK87" i="72"/>
  <c r="AL87" i="72"/>
  <c r="AE76" i="72"/>
  <c r="AF76" i="72"/>
  <c r="N59" i="72"/>
  <c r="M59" i="72"/>
  <c r="AE67" i="72"/>
  <c r="AF67" i="72"/>
  <c r="AG72" i="72"/>
  <c r="I72" i="72"/>
  <c r="G72" i="72"/>
  <c r="AG61" i="72"/>
  <c r="O61" i="72"/>
  <c r="M61" i="72"/>
  <c r="AG57" i="72"/>
  <c r="O57" i="72"/>
  <c r="M57" i="72"/>
  <c r="Y47" i="72"/>
  <c r="Z47" i="72"/>
  <c r="AF18" i="72"/>
  <c r="T18" i="72"/>
  <c r="T59" i="72"/>
  <c r="S59" i="72"/>
  <c r="Y61" i="72"/>
  <c r="Z61" i="72"/>
  <c r="AG74" i="72"/>
  <c r="U74" i="72"/>
  <c r="U56" i="72"/>
  <c r="S56" i="72"/>
  <c r="AG36" i="72"/>
  <c r="U36" i="72"/>
  <c r="S36" i="72"/>
  <c r="U29" i="72"/>
  <c r="U131" i="72" s="1"/>
  <c r="S29" i="72"/>
  <c r="T91" i="72"/>
  <c r="S91" i="72"/>
  <c r="N5" i="72"/>
  <c r="N129" i="72" s="1"/>
  <c r="M5" i="72"/>
  <c r="Y103" i="72"/>
  <c r="Z103" i="72"/>
  <c r="Y125" i="72"/>
  <c r="Z125" i="72"/>
  <c r="T57" i="72"/>
  <c r="S57" i="72"/>
  <c r="T93" i="72"/>
  <c r="S93" i="72"/>
  <c r="T38" i="72"/>
  <c r="S38" i="72"/>
  <c r="H43" i="72"/>
  <c r="AK43" i="72"/>
  <c r="AL43" i="72"/>
  <c r="H12" i="72"/>
  <c r="AK12" i="72"/>
  <c r="AL12" i="72"/>
  <c r="H17" i="72"/>
  <c r="AK17" i="72"/>
  <c r="AL17" i="72"/>
  <c r="N21" i="72"/>
  <c r="AE21" i="72"/>
  <c r="AF21" i="72"/>
  <c r="N13" i="72"/>
  <c r="AE13" i="72"/>
  <c r="AF13" i="72"/>
  <c r="AK124" i="72"/>
  <c r="AL124" i="72"/>
  <c r="H30" i="72"/>
  <c r="G30" i="72"/>
  <c r="AE41" i="72"/>
  <c r="AF41" i="72"/>
  <c r="O60" i="72"/>
  <c r="M60" i="72"/>
  <c r="O18" i="72"/>
  <c r="M18" i="72"/>
  <c r="I18" i="72"/>
  <c r="G18" i="72"/>
  <c r="U10" i="72"/>
  <c r="U129" i="72" s="1"/>
  <c r="S10" i="72"/>
  <c r="AG51" i="72"/>
  <c r="U51" i="72"/>
  <c r="AG58" i="72"/>
  <c r="U58" i="72"/>
  <c r="O55" i="72"/>
  <c r="M55" i="72"/>
  <c r="AG88" i="72"/>
  <c r="O88" i="72"/>
  <c r="M88" i="72"/>
  <c r="AG31" i="72"/>
  <c r="I31" i="72"/>
  <c r="I132" i="72" s="1"/>
  <c r="G31" i="72"/>
  <c r="AG16" i="72"/>
  <c r="O16" i="72"/>
  <c r="M16" i="72"/>
  <c r="O10" i="72"/>
  <c r="M10" i="72"/>
  <c r="N80" i="72"/>
  <c r="M80" i="72"/>
  <c r="AK23" i="72"/>
  <c r="S23" i="72"/>
  <c r="Y89" i="72"/>
  <c r="Z89" i="72"/>
  <c r="AG80" i="72"/>
  <c r="T80" i="72"/>
  <c r="U80" i="72"/>
  <c r="S80" i="72"/>
  <c r="Y37" i="72"/>
  <c r="Z37" i="72"/>
  <c r="N83" i="72"/>
  <c r="AE30" i="72"/>
  <c r="AF30" i="72"/>
  <c r="O17" i="72"/>
  <c r="T107" i="72"/>
  <c r="T122" i="72"/>
  <c r="AE122" i="72"/>
  <c r="AF122" i="72"/>
  <c r="AE6" i="72"/>
  <c r="AF6" i="72"/>
  <c r="T45" i="72"/>
  <c r="AE42" i="72"/>
  <c r="AF42" i="72"/>
  <c r="T7" i="72"/>
  <c r="AE7" i="72"/>
  <c r="AF7" i="72"/>
  <c r="T17" i="72"/>
  <c r="AE17" i="72"/>
  <c r="AF17" i="72"/>
  <c r="AE123" i="72"/>
  <c r="AF123" i="72"/>
  <c r="AE48" i="72"/>
  <c r="AF48" i="72"/>
  <c r="AE26" i="72"/>
  <c r="AF26" i="72"/>
  <c r="Y16" i="72"/>
  <c r="Z16" i="72"/>
  <c r="Y84" i="72"/>
  <c r="Z84" i="72"/>
  <c r="Y80" i="72"/>
  <c r="Z80" i="72"/>
  <c r="AK108" i="72"/>
  <c r="AL101" i="72"/>
  <c r="AK82" i="72"/>
  <c r="AK36" i="72"/>
  <c r="AL86" i="72"/>
  <c r="AK102" i="72"/>
  <c r="AK35" i="72"/>
  <c r="AL110" i="72"/>
  <c r="Y116" i="72"/>
  <c r="Z116" i="72"/>
  <c r="AK99" i="72"/>
  <c r="Y99" i="72"/>
  <c r="Z99" i="72"/>
  <c r="Z15" i="72"/>
  <c r="AK64" i="72"/>
  <c r="AL79" i="72"/>
  <c r="Y66" i="72"/>
  <c r="Z66" i="72"/>
  <c r="Y92" i="72"/>
  <c r="Z92" i="72"/>
  <c r="Y10" i="72"/>
  <c r="Z10" i="72"/>
  <c r="V124" i="72"/>
  <c r="X124" i="72"/>
  <c r="AB86" i="72"/>
  <c r="AC86" i="72"/>
  <c r="AB6" i="72"/>
  <c r="AD6" i="72"/>
  <c r="AC19" i="72"/>
  <c r="AB59" i="72"/>
  <c r="AC24" i="72"/>
  <c r="AB58" i="72"/>
  <c r="AC37" i="72"/>
  <c r="AC99" i="72"/>
  <c r="AC58" i="72"/>
  <c r="AB34" i="72"/>
  <c r="AC27" i="72"/>
  <c r="AC34" i="72"/>
  <c r="AC31" i="72"/>
  <c r="AD101" i="72"/>
  <c r="AC90" i="72"/>
  <c r="AB44" i="72"/>
  <c r="AC9" i="72"/>
  <c r="AB23" i="72"/>
  <c r="AC107" i="72"/>
  <c r="AB24" i="72"/>
  <c r="AC74" i="72"/>
  <c r="AC67" i="72"/>
  <c r="V99" i="72"/>
  <c r="X99" i="72"/>
  <c r="AC25" i="72"/>
  <c r="AC15" i="72"/>
  <c r="AC10" i="72"/>
  <c r="AG55" i="72"/>
  <c r="X50" i="72"/>
  <c r="X48" i="72"/>
  <c r="X28" i="72"/>
  <c r="AK79" i="72"/>
  <c r="AK113" i="72"/>
  <c r="AJ29" i="72"/>
  <c r="AJ131" i="72" s="1"/>
  <c r="X83" i="72"/>
  <c r="AJ65" i="72"/>
  <c r="AJ134" i="72" s="1"/>
  <c r="AD50" i="72"/>
  <c r="AC29" i="72"/>
  <c r="AC60" i="72"/>
  <c r="N41" i="72"/>
  <c r="H41" i="72"/>
  <c r="AL116" i="72"/>
  <c r="AK66" i="72"/>
  <c r="N76" i="72"/>
  <c r="N30" i="72"/>
  <c r="AK55" i="72"/>
  <c r="AK83" i="72"/>
  <c r="P6" i="72"/>
  <c r="AC14" i="72"/>
  <c r="N63" i="72"/>
  <c r="AG56" i="72"/>
  <c r="AF28" i="72"/>
  <c r="Z32" i="72"/>
  <c r="AG113" i="72"/>
  <c r="U134" i="72"/>
  <c r="AM129" i="72"/>
  <c r="AF9" i="72"/>
  <c r="Y52" i="72"/>
  <c r="Z52" i="72"/>
  <c r="Y31" i="72"/>
  <c r="Z31" i="72"/>
  <c r="Y121" i="72"/>
  <c r="Z121" i="72"/>
  <c r="Y78" i="72"/>
  <c r="Z78" i="72"/>
  <c r="Y98" i="72"/>
  <c r="Z98" i="72"/>
  <c r="Y113" i="72"/>
  <c r="Z113" i="72"/>
  <c r="Y42" i="72"/>
  <c r="Z42" i="72"/>
  <c r="Y86" i="72"/>
  <c r="Z86" i="72"/>
  <c r="Y14" i="72"/>
  <c r="Z14" i="72"/>
  <c r="Y18" i="72"/>
  <c r="Z18" i="72"/>
  <c r="Y50" i="72"/>
  <c r="Z50" i="72"/>
  <c r="Y46" i="72"/>
  <c r="Z46" i="72"/>
  <c r="Y108" i="72"/>
  <c r="Z108" i="72"/>
  <c r="Y53" i="72"/>
  <c r="Z53" i="72"/>
  <c r="Y32" i="72"/>
  <c r="AA32" i="72"/>
  <c r="AA132" i="72" s="1"/>
  <c r="Y17" i="72"/>
  <c r="AA17" i="72"/>
  <c r="Y27" i="72"/>
  <c r="AA27" i="72"/>
  <c r="Y70" i="72"/>
  <c r="Z70" i="72"/>
  <c r="Y49" i="72"/>
  <c r="Z49" i="72"/>
  <c r="Y7" i="72"/>
  <c r="Z7" i="72"/>
  <c r="Y83" i="72"/>
  <c r="Z83" i="72"/>
  <c r="Y12" i="72"/>
  <c r="Z12" i="72"/>
  <c r="Y110" i="72"/>
  <c r="Z110" i="72"/>
  <c r="Y111" i="72"/>
  <c r="Z111" i="72"/>
  <c r="Y25" i="72"/>
  <c r="Z25" i="72"/>
  <c r="Y8" i="72"/>
  <c r="Z8" i="72"/>
  <c r="Y36" i="72"/>
  <c r="Z36" i="72"/>
  <c r="Y35" i="72"/>
  <c r="Z35" i="72"/>
  <c r="Y79" i="72"/>
  <c r="Z79" i="72"/>
  <c r="Y102" i="72"/>
  <c r="Z102" i="72"/>
  <c r="Y71" i="72"/>
  <c r="Z71" i="72"/>
  <c r="Y55" i="72"/>
  <c r="Z55" i="72"/>
  <c r="Y122" i="72"/>
  <c r="Z122" i="72"/>
  <c r="Y56" i="72"/>
  <c r="Z56" i="72"/>
  <c r="Y74" i="72"/>
  <c r="Z74" i="72"/>
  <c r="Y100" i="72"/>
  <c r="Z100" i="72"/>
  <c r="Y124" i="72"/>
  <c r="Z124" i="72"/>
  <c r="Y58" i="72"/>
  <c r="Z58" i="72"/>
  <c r="Y43" i="72"/>
  <c r="Z43" i="72"/>
  <c r="Y69" i="72"/>
  <c r="Z69" i="72"/>
  <c r="Y26" i="72"/>
  <c r="AA26" i="72"/>
  <c r="Y48" i="72"/>
  <c r="Z48" i="72"/>
  <c r="Y54" i="72"/>
  <c r="Z54" i="72"/>
  <c r="Y28" i="72"/>
  <c r="Z28" i="72"/>
  <c r="Y88" i="72"/>
  <c r="Z88" i="72"/>
  <c r="Y29" i="72"/>
  <c r="Z29" i="72"/>
  <c r="Y109" i="72"/>
  <c r="Z109" i="72"/>
  <c r="Y22" i="72"/>
  <c r="Z22" i="72"/>
  <c r="Y19" i="72"/>
  <c r="Z19" i="72"/>
  <c r="Y34" i="72"/>
  <c r="Z34" i="72"/>
  <c r="AE66" i="72"/>
  <c r="AG66" i="72"/>
  <c r="AE28" i="72"/>
  <c r="AG28" i="72"/>
  <c r="Y9" i="72"/>
  <c r="AA9" i="72"/>
  <c r="AE110" i="72"/>
  <c r="AF110" i="72"/>
  <c r="AE93" i="72"/>
  <c r="AF93" i="72"/>
  <c r="AE55" i="72"/>
  <c r="AF55" i="72"/>
  <c r="AE79" i="72"/>
  <c r="AF79" i="72"/>
  <c r="AE34" i="72"/>
  <c r="AF34" i="72"/>
  <c r="AE32" i="72"/>
  <c r="AF32" i="72"/>
  <c r="AE71" i="72"/>
  <c r="AF71" i="72"/>
  <c r="AE58" i="72"/>
  <c r="AF58" i="72"/>
  <c r="AE113" i="72"/>
  <c r="AF113" i="72"/>
  <c r="AE29" i="72"/>
  <c r="AF29" i="72"/>
  <c r="AE23" i="72"/>
  <c r="AF23" i="72"/>
  <c r="AE90" i="72"/>
  <c r="AF90" i="72"/>
  <c r="AE31" i="72"/>
  <c r="AF31" i="72"/>
  <c r="AE77" i="72"/>
  <c r="AF77" i="72"/>
  <c r="AE51" i="72"/>
  <c r="AF51" i="72"/>
  <c r="AE88" i="72"/>
  <c r="AF88" i="72"/>
  <c r="AE82" i="72"/>
  <c r="AF82" i="72"/>
  <c r="AF5" i="72"/>
  <c r="Y60" i="72"/>
  <c r="Z60" i="72"/>
  <c r="Y77" i="72"/>
  <c r="Z77" i="72"/>
  <c r="Y57" i="72"/>
  <c r="Z57" i="72"/>
  <c r="Y6" i="72"/>
  <c r="Z6" i="72"/>
  <c r="Y87" i="72"/>
  <c r="Z87" i="72"/>
  <c r="Y76" i="72"/>
  <c r="Z76" i="72"/>
  <c r="Y59" i="72"/>
  <c r="Z59" i="72"/>
  <c r="Y44" i="72"/>
  <c r="Z44" i="72"/>
  <c r="Y24" i="72"/>
  <c r="AA24" i="72"/>
  <c r="Y107" i="72"/>
  <c r="Z107" i="72"/>
  <c r="Y123" i="72"/>
  <c r="Z123" i="72"/>
  <c r="Y67" i="72"/>
  <c r="Z67" i="72"/>
  <c r="Y15" i="72"/>
  <c r="AA15" i="72"/>
  <c r="AE14" i="72"/>
  <c r="AG14" i="72"/>
  <c r="AE98" i="72"/>
  <c r="AG98" i="72"/>
  <c r="AE109" i="72"/>
  <c r="AF109" i="72"/>
  <c r="AE47" i="72"/>
  <c r="AF47" i="72"/>
  <c r="AE89" i="72"/>
  <c r="AF89" i="72"/>
  <c r="AE36" i="72"/>
  <c r="AF36" i="72"/>
  <c r="AE102" i="72"/>
  <c r="AF102" i="72"/>
  <c r="AE44" i="72"/>
  <c r="AF44" i="72"/>
  <c r="AE100" i="72"/>
  <c r="AF100" i="72"/>
  <c r="AE20" i="72"/>
  <c r="AF20" i="72"/>
  <c r="AE46" i="72"/>
  <c r="AF46" i="72"/>
  <c r="AE74" i="72"/>
  <c r="AF74" i="72"/>
  <c r="AE91" i="72"/>
  <c r="AF91" i="72"/>
  <c r="AE86" i="72"/>
  <c r="AF86" i="72"/>
  <c r="AE25" i="72"/>
  <c r="AF25" i="72"/>
  <c r="AE70" i="72"/>
  <c r="AF70" i="72"/>
  <c r="AE45" i="72"/>
  <c r="AF45" i="72"/>
  <c r="AE60" i="72"/>
  <c r="AG60" i="72"/>
  <c r="AE18" i="72"/>
  <c r="AG18" i="72"/>
  <c r="AE65" i="72"/>
  <c r="AG65" i="72"/>
  <c r="AE10" i="72"/>
  <c r="AG10" i="72"/>
  <c r="AE9" i="72"/>
  <c r="AG9" i="72"/>
  <c r="AE83" i="72"/>
  <c r="AF83" i="72"/>
  <c r="AE75" i="72"/>
  <c r="AF75" i="72"/>
  <c r="AE92" i="72"/>
  <c r="AF92" i="72"/>
  <c r="AE69" i="72"/>
  <c r="AG69" i="72"/>
  <c r="AE27" i="72"/>
  <c r="AF27" i="72"/>
  <c r="AE16" i="72"/>
  <c r="AF16" i="72"/>
  <c r="AE84" i="72"/>
  <c r="AF84" i="72"/>
  <c r="AE87" i="72"/>
  <c r="AF87" i="72"/>
  <c r="AE57" i="72"/>
  <c r="AF57" i="72"/>
  <c r="AE56" i="72"/>
  <c r="AF56" i="72"/>
  <c r="AF60" i="72"/>
  <c r="AE107" i="72"/>
  <c r="AF107" i="72"/>
  <c r="AE54" i="72"/>
  <c r="AF54" i="72"/>
  <c r="AE53" i="72"/>
  <c r="AF53" i="72"/>
  <c r="AE37" i="72"/>
  <c r="AF37" i="72"/>
  <c r="AE43" i="72"/>
  <c r="AF43" i="72"/>
  <c r="AE80" i="72"/>
  <c r="AF80" i="72"/>
  <c r="AE114" i="72"/>
  <c r="AF114" i="72"/>
  <c r="AE24" i="72"/>
  <c r="AF24" i="72"/>
  <c r="AE8" i="72"/>
  <c r="AF8" i="72"/>
  <c r="AE108" i="72"/>
  <c r="AF108" i="72"/>
  <c r="AE52" i="72"/>
  <c r="AF52" i="72"/>
  <c r="AE99" i="72"/>
  <c r="AF99" i="72"/>
  <c r="AE49" i="72"/>
  <c r="AF49" i="72"/>
  <c r="AE61" i="72"/>
  <c r="AF61" i="72"/>
  <c r="AE59" i="72"/>
  <c r="AF59" i="72"/>
  <c r="AE72" i="72"/>
  <c r="AF72" i="72"/>
  <c r="AE35" i="72"/>
  <c r="AF35" i="72"/>
  <c r="AE19" i="72"/>
  <c r="AF19" i="72"/>
  <c r="AE38" i="72"/>
  <c r="AF38" i="72"/>
  <c r="AE85" i="72"/>
  <c r="AF85" i="72"/>
  <c r="AF50" i="72"/>
  <c r="AE78" i="72"/>
  <c r="AF78" i="72"/>
  <c r="AE50" i="72"/>
  <c r="AG50" i="72"/>
  <c r="AE68" i="72"/>
  <c r="AG68" i="72"/>
  <c r="AE15" i="72"/>
  <c r="AG15" i="72"/>
  <c r="AB52" i="72"/>
  <c r="AD52" i="72"/>
  <c r="AB56" i="72"/>
  <c r="AD56" i="72"/>
  <c r="AB28" i="72"/>
  <c r="AD28" i="72"/>
  <c r="AB15" i="72"/>
  <c r="AD15" i="72"/>
  <c r="AB60" i="72"/>
  <c r="AD60" i="72"/>
  <c r="AB18" i="72"/>
  <c r="AD18" i="72"/>
  <c r="AB65" i="72"/>
  <c r="AD65" i="72"/>
  <c r="AB10" i="72"/>
  <c r="AD10" i="72"/>
  <c r="AB9" i="72"/>
  <c r="AD9" i="72"/>
  <c r="AB57" i="72"/>
  <c r="AD57" i="72"/>
  <c r="AB72" i="72"/>
  <c r="AD72" i="72"/>
  <c r="AB98" i="72"/>
  <c r="AD98" i="72"/>
  <c r="AB55" i="72"/>
  <c r="AD55" i="72"/>
  <c r="AB31" i="72"/>
  <c r="AD31" i="72"/>
  <c r="AB16" i="72"/>
  <c r="AD16" i="72"/>
  <c r="AB80" i="72"/>
  <c r="AD80" i="72"/>
  <c r="AD135" i="72" s="1"/>
  <c r="AB8" i="72"/>
  <c r="AC8" i="72"/>
  <c r="AB50" i="72"/>
  <c r="AC50" i="72"/>
  <c r="AB66" i="72"/>
  <c r="AC66" i="72"/>
  <c r="AB124" i="72"/>
  <c r="AC124" i="72"/>
  <c r="AB100" i="72"/>
  <c r="AC100" i="72"/>
  <c r="AB70" i="72"/>
  <c r="AC70" i="72"/>
  <c r="AB32" i="72"/>
  <c r="AC32" i="72"/>
  <c r="AB93" i="72"/>
  <c r="AC93" i="72"/>
  <c r="AB49" i="72"/>
  <c r="AC49" i="72"/>
  <c r="AB26" i="72"/>
  <c r="AC26" i="72"/>
  <c r="AB51" i="72"/>
  <c r="AC51" i="72"/>
  <c r="AB102" i="72"/>
  <c r="AC102" i="72"/>
  <c r="AB17" i="72"/>
  <c r="AC17" i="72"/>
  <c r="AB61" i="72"/>
  <c r="AC61" i="72"/>
  <c r="AB38" i="72"/>
  <c r="AC38" i="72"/>
  <c r="AB78" i="72"/>
  <c r="AC78" i="72"/>
  <c r="AB110" i="72"/>
  <c r="AC110" i="72"/>
  <c r="AB92" i="72"/>
  <c r="AC92" i="72"/>
  <c r="AB69" i="72"/>
  <c r="AC69" i="72"/>
  <c r="AC18" i="72"/>
  <c r="AB121" i="72"/>
  <c r="AD121" i="72"/>
  <c r="AB29" i="72"/>
  <c r="AD29" i="72"/>
  <c r="AB14" i="72"/>
  <c r="AD14" i="72"/>
  <c r="AB84" i="72"/>
  <c r="AC84" i="72"/>
  <c r="AB113" i="72"/>
  <c r="AC113" i="72"/>
  <c r="AB53" i="72"/>
  <c r="AC53" i="72"/>
  <c r="AB89" i="72"/>
  <c r="AC89" i="72"/>
  <c r="AB68" i="72"/>
  <c r="AC68" i="72"/>
  <c r="AB43" i="72"/>
  <c r="AC43" i="72"/>
  <c r="AB35" i="72"/>
  <c r="AC35" i="72"/>
  <c r="AB46" i="72"/>
  <c r="AC46" i="72"/>
  <c r="AB122" i="72"/>
  <c r="AC122" i="72"/>
  <c r="AB108" i="72"/>
  <c r="AC108" i="72"/>
  <c r="AB83" i="72"/>
  <c r="AC83" i="72"/>
  <c r="AB37" i="72"/>
  <c r="AD37" i="72"/>
  <c r="AB123" i="72"/>
  <c r="AC123" i="72"/>
  <c r="AB36" i="72"/>
  <c r="AC36" i="72"/>
  <c r="AB54" i="72"/>
  <c r="AC54" i="72"/>
  <c r="AB88" i="72"/>
  <c r="AC88" i="72"/>
  <c r="AB101" i="72"/>
  <c r="AC101" i="72"/>
  <c r="AB45" i="72"/>
  <c r="AC45" i="72"/>
  <c r="AB20" i="72"/>
  <c r="AC20" i="72"/>
  <c r="AB87" i="72"/>
  <c r="AC87" i="72"/>
  <c r="V15" i="72"/>
  <c r="W15" i="72"/>
  <c r="V63" i="72"/>
  <c r="X63" i="72"/>
  <c r="V34" i="72"/>
  <c r="W34" i="72"/>
  <c r="V43" i="72"/>
  <c r="W43" i="72"/>
  <c r="V123" i="72"/>
  <c r="W123" i="72"/>
  <c r="V98" i="72"/>
  <c r="X98" i="72"/>
  <c r="V84" i="72"/>
  <c r="X84" i="72"/>
  <c r="W26" i="72"/>
  <c r="V22" i="72"/>
  <c r="X22" i="72"/>
  <c r="V48" i="72"/>
  <c r="W48" i="72"/>
  <c r="V31" i="72"/>
  <c r="W31" i="72"/>
  <c r="W69" i="72"/>
  <c r="V102" i="72"/>
  <c r="W102" i="72"/>
  <c r="V87" i="72"/>
  <c r="W87" i="72"/>
  <c r="V57" i="72"/>
  <c r="W57" i="72"/>
  <c r="V85" i="72"/>
  <c r="W85" i="72"/>
  <c r="V27" i="72"/>
  <c r="W27" i="72"/>
  <c r="V17" i="72"/>
  <c r="W17" i="72"/>
  <c r="V14" i="72"/>
  <c r="W14" i="72"/>
  <c r="V54" i="72"/>
  <c r="W54" i="72"/>
  <c r="V53" i="72"/>
  <c r="W53" i="72"/>
  <c r="V58" i="72"/>
  <c r="W58" i="72"/>
  <c r="V122" i="72"/>
  <c r="W122" i="72"/>
  <c r="V101" i="72"/>
  <c r="W101" i="72"/>
  <c r="V29" i="72"/>
  <c r="W29" i="72"/>
  <c r="V121" i="72"/>
  <c r="W121" i="72"/>
  <c r="V7" i="72"/>
  <c r="X7" i="72"/>
  <c r="V69" i="72"/>
  <c r="X69" i="72"/>
  <c r="V100" i="72"/>
  <c r="X100" i="72"/>
  <c r="V9" i="72"/>
  <c r="X9" i="72"/>
  <c r="V70" i="72"/>
  <c r="X70" i="72"/>
  <c r="X111" i="72"/>
  <c r="V78" i="72"/>
  <c r="X78" i="72"/>
  <c r="V113" i="72"/>
  <c r="X113" i="72"/>
  <c r="V26" i="72"/>
  <c r="X26" i="72"/>
  <c r="V49" i="72"/>
  <c r="W49" i="72"/>
  <c r="V65" i="72"/>
  <c r="W65" i="72"/>
  <c r="V50" i="72"/>
  <c r="W50" i="72"/>
  <c r="V74" i="72"/>
  <c r="W74" i="72"/>
  <c r="V55" i="72"/>
  <c r="W55" i="72"/>
  <c r="V83" i="72"/>
  <c r="W83" i="72"/>
  <c r="V111" i="72"/>
  <c r="W111" i="72"/>
  <c r="V110" i="72"/>
  <c r="W110" i="72"/>
  <c r="V88" i="72"/>
  <c r="W88" i="72"/>
  <c r="V32" i="72"/>
  <c r="W32" i="72"/>
  <c r="V35" i="72"/>
  <c r="W35" i="72"/>
  <c r="V36" i="72"/>
  <c r="W36" i="72"/>
  <c r="V60" i="72"/>
  <c r="W60" i="72"/>
  <c r="V76" i="72"/>
  <c r="W76" i="72"/>
  <c r="V18" i="72"/>
  <c r="W18" i="72"/>
  <c r="V24" i="72"/>
  <c r="W24" i="72"/>
  <c r="V51" i="72"/>
  <c r="W51" i="72"/>
  <c r="V52" i="72"/>
  <c r="W52" i="72"/>
  <c r="V12" i="72"/>
  <c r="W12" i="72"/>
  <c r="V71" i="72"/>
  <c r="W71" i="72"/>
  <c r="V82" i="72"/>
  <c r="X82" i="72"/>
  <c r="V25" i="72"/>
  <c r="X25" i="72"/>
  <c r="V59" i="72"/>
  <c r="W59" i="72"/>
  <c r="W9" i="72"/>
  <c r="W84" i="72"/>
  <c r="V45" i="72"/>
  <c r="W45" i="72"/>
  <c r="V56" i="72"/>
  <c r="W56" i="72"/>
  <c r="W7" i="72"/>
  <c r="V28" i="72"/>
  <c r="W28" i="72"/>
  <c r="V86" i="72"/>
  <c r="W86" i="72"/>
  <c r="H129" i="72"/>
  <c r="AK101" i="72"/>
  <c r="AK14" i="72"/>
  <c r="AK89" i="72"/>
  <c r="N75" i="72"/>
  <c r="AM108" i="72"/>
  <c r="AK63" i="72"/>
  <c r="N44" i="72"/>
  <c r="AJ129" i="72"/>
  <c r="AK110" i="72"/>
  <c r="AK86" i="72"/>
  <c r="N31" i="72"/>
  <c r="N15" i="72"/>
  <c r="G129" i="72"/>
  <c r="AL50" i="72"/>
  <c r="AK50" i="72"/>
  <c r="AL52" i="72"/>
  <c r="AK52" i="72"/>
  <c r="AL28" i="72"/>
  <c r="AK28" i="72"/>
  <c r="AL71" i="72"/>
  <c r="AK71" i="72"/>
  <c r="AL72" i="72"/>
  <c r="AK72" i="72"/>
  <c r="AL19" i="72"/>
  <c r="AK19" i="72"/>
  <c r="AL115" i="72"/>
  <c r="AK115" i="72"/>
  <c r="AL122" i="72"/>
  <c r="AK122" i="72"/>
  <c r="AL69" i="72"/>
  <c r="AK69" i="72"/>
  <c r="AL18" i="72"/>
  <c r="AK18" i="72"/>
  <c r="AL118" i="72"/>
  <c r="AK118" i="72"/>
  <c r="AL107" i="72"/>
  <c r="AK107" i="72"/>
  <c r="AL58" i="72"/>
  <c r="AK58" i="72"/>
  <c r="AL40" i="72"/>
  <c r="AK40" i="72"/>
  <c r="AL114" i="72"/>
  <c r="AK114" i="72"/>
  <c r="AL37" i="72"/>
  <c r="AK37" i="72"/>
  <c r="AL78" i="72"/>
  <c r="AK78" i="72"/>
  <c r="AL24" i="72"/>
  <c r="AK24" i="72"/>
  <c r="AL91" i="72"/>
  <c r="AK91" i="72"/>
  <c r="AL34" i="72"/>
  <c r="AK34" i="72"/>
  <c r="AL93" i="72"/>
  <c r="AK93" i="72"/>
  <c r="AL98" i="72"/>
  <c r="AK98" i="72"/>
  <c r="AK116" i="72"/>
  <c r="AM116" i="72"/>
  <c r="AM65" i="72"/>
  <c r="AL5" i="72"/>
  <c r="AK5" i="72"/>
  <c r="AL10" i="72"/>
  <c r="AK10" i="72"/>
  <c r="AL68" i="72"/>
  <c r="AK68" i="72"/>
  <c r="AL60" i="72"/>
  <c r="AK60" i="72"/>
  <c r="AL103" i="72"/>
  <c r="AK103" i="72"/>
  <c r="AL70" i="72"/>
  <c r="AK70" i="72"/>
  <c r="AL59" i="72"/>
  <c r="AK59" i="72"/>
  <c r="AL56" i="72"/>
  <c r="AK56" i="72"/>
  <c r="AL109" i="72"/>
  <c r="AK109" i="72"/>
  <c r="AL57" i="72"/>
  <c r="AK57" i="72"/>
  <c r="AL32" i="72"/>
  <c r="AK32" i="72"/>
  <c r="AL125" i="72"/>
  <c r="AK125" i="72"/>
  <c r="AL80" i="72"/>
  <c r="AK80" i="72"/>
  <c r="AL49" i="72"/>
  <c r="AK49" i="72"/>
  <c r="AL38" i="72"/>
  <c r="AK38" i="72"/>
  <c r="AL85" i="72"/>
  <c r="AK85" i="72"/>
  <c r="AL123" i="72"/>
  <c r="AK123" i="72"/>
  <c r="AL61" i="72"/>
  <c r="AK61" i="72"/>
  <c r="AL47" i="72"/>
  <c r="AK47" i="72"/>
  <c r="AL92" i="72"/>
  <c r="AK92" i="72"/>
  <c r="AK67" i="72"/>
  <c r="AM67" i="72"/>
  <c r="AK13" i="72"/>
  <c r="AM13" i="72"/>
  <c r="AM130" i="72" s="1"/>
  <c r="AL82" i="72"/>
  <c r="AL36" i="72"/>
  <c r="AL102" i="72"/>
  <c r="AL100" i="72"/>
  <c r="AL121" i="72"/>
  <c r="AL35" i="72"/>
  <c r="AL16" i="72"/>
  <c r="AL99" i="72"/>
  <c r="AL64" i="72"/>
  <c r="AL29" i="72"/>
  <c r="AL113" i="72"/>
  <c r="AL66" i="72"/>
  <c r="AL83" i="72"/>
  <c r="L135" i="72"/>
  <c r="L134" i="72"/>
  <c r="L133" i="72"/>
  <c r="L132" i="72"/>
  <c r="L131" i="72"/>
  <c r="L130" i="72"/>
  <c r="R133" i="72"/>
  <c r="R132" i="72"/>
  <c r="R131" i="72"/>
  <c r="AJ135" i="72"/>
  <c r="AJ133" i="72"/>
  <c r="AJ132" i="72"/>
  <c r="AJ130" i="72"/>
  <c r="L129" i="72"/>
  <c r="O135" i="72"/>
  <c r="O132" i="72"/>
  <c r="I135" i="72"/>
  <c r="I131" i="72"/>
  <c r="AA134" i="72"/>
  <c r="AA133" i="72"/>
  <c r="AM135" i="72"/>
  <c r="AM133" i="72"/>
  <c r="AM132" i="72"/>
  <c r="AM131" i="72"/>
  <c r="AL8" i="72"/>
  <c r="AL23" i="72"/>
  <c r="AL54" i="72"/>
  <c r="AL55" i="72"/>
  <c r="AL89" i="72"/>
  <c r="N14" i="72"/>
  <c r="N124" i="72"/>
  <c r="AA135" i="72"/>
  <c r="L126" i="72"/>
  <c r="M48" i="72"/>
  <c r="G17" i="72"/>
  <c r="S107" i="72"/>
  <c r="S111" i="72"/>
  <c r="S122" i="72"/>
  <c r="S30" i="72"/>
  <c r="S45" i="72"/>
  <c r="S109" i="72"/>
  <c r="S74" i="72"/>
  <c r="S21" i="72"/>
  <c r="S8" i="72"/>
  <c r="S7" i="72"/>
  <c r="S67" i="72"/>
  <c r="S14" i="72"/>
  <c r="S63" i="72"/>
  <c r="S17" i="72"/>
  <c r="G13" i="72"/>
  <c r="G76" i="72"/>
  <c r="G135" i="72" s="1"/>
  <c r="G41" i="72"/>
  <c r="G45" i="72"/>
  <c r="M75" i="72"/>
  <c r="M107" i="72"/>
  <c r="M64" i="72"/>
  <c r="M41" i="72"/>
  <c r="M44" i="72"/>
  <c r="M24" i="72"/>
  <c r="M9" i="72"/>
  <c r="M30" i="72"/>
  <c r="M31" i="72"/>
  <c r="M63" i="72"/>
  <c r="M83" i="72"/>
  <c r="M98" i="72"/>
  <c r="M123" i="72"/>
  <c r="M12" i="72"/>
  <c r="M76" i="72"/>
  <c r="M47" i="72"/>
  <c r="M15" i="72"/>
  <c r="M108" i="72"/>
  <c r="G43" i="72"/>
  <c r="G108" i="72"/>
  <c r="G24" i="72"/>
  <c r="G12" i="72"/>
  <c r="M21" i="72"/>
  <c r="M13" i="72"/>
  <c r="M121" i="72"/>
  <c r="M109" i="72"/>
  <c r="M6" i="72"/>
  <c r="M68" i="72"/>
  <c r="M86" i="72"/>
  <c r="M122" i="72"/>
  <c r="M7" i="72"/>
  <c r="M14" i="72"/>
  <c r="M124" i="72"/>
  <c r="N82" i="72"/>
  <c r="N32" i="72"/>
  <c r="N43" i="72"/>
  <c r="N22" i="72"/>
  <c r="N131" i="72" s="1"/>
  <c r="N19" i="72"/>
  <c r="N84" i="72"/>
  <c r="N34" i="72"/>
  <c r="O67" i="72"/>
  <c r="N85" i="72"/>
  <c r="N74" i="72"/>
  <c r="N45" i="72"/>
  <c r="N17" i="72"/>
  <c r="N77" i="72"/>
  <c r="I130" i="72" l="1"/>
  <c r="AG131" i="72"/>
  <c r="O133" i="72"/>
  <c r="I134" i="72"/>
  <c r="AG132" i="72"/>
  <c r="Y157" i="72"/>
  <c r="O130" i="72"/>
  <c r="I126" i="72"/>
  <c r="AG135" i="72"/>
  <c r="V157" i="72"/>
  <c r="O129" i="72"/>
  <c r="O134" i="72"/>
  <c r="T157" i="72"/>
  <c r="R157" i="72"/>
  <c r="P157" i="72"/>
  <c r="Q157" i="72"/>
  <c r="AD157" i="72"/>
  <c r="X157" i="72"/>
  <c r="S157" i="72"/>
  <c r="U157" i="72"/>
  <c r="AA157" i="72"/>
  <c r="AA130" i="72"/>
  <c r="AB157" i="72"/>
  <c r="AA129" i="72"/>
  <c r="W157" i="72"/>
  <c r="Z157" i="72"/>
  <c r="AC157" i="72"/>
  <c r="AE157" i="72"/>
  <c r="AD132" i="72"/>
  <c r="AG134" i="72"/>
  <c r="AD134" i="72"/>
  <c r="AF130" i="72"/>
  <c r="AG129" i="72"/>
  <c r="Z134" i="72"/>
  <c r="AF131" i="72"/>
  <c r="Z132" i="72"/>
  <c r="AF129" i="72"/>
  <c r="AF134" i="72"/>
  <c r="AG133" i="72"/>
  <c r="Z129" i="72"/>
  <c r="AD133" i="72"/>
  <c r="Y134" i="72"/>
  <c r="AD129" i="72"/>
  <c r="AL131" i="72"/>
  <c r="AM134" i="72"/>
  <c r="AF135" i="72"/>
  <c r="AA131" i="72"/>
  <c r="Z135" i="72"/>
  <c r="Z131" i="72"/>
  <c r="Z130" i="72"/>
  <c r="Z133" i="72"/>
  <c r="AM126" i="72"/>
  <c r="AL132" i="72"/>
  <c r="AL135" i="72"/>
  <c r="AL129" i="72"/>
  <c r="AE134" i="72"/>
  <c r="N135" i="72"/>
  <c r="N132" i="72"/>
  <c r="M129" i="72"/>
  <c r="Y129" i="72"/>
  <c r="Y131" i="72"/>
  <c r="Y130" i="72"/>
  <c r="Y133" i="72"/>
  <c r="Y132" i="72"/>
  <c r="AE133" i="72"/>
  <c r="AE135" i="72"/>
  <c r="AE131" i="72"/>
  <c r="AE132" i="72"/>
  <c r="AK132" i="72"/>
  <c r="AK129" i="72"/>
  <c r="AK135" i="72"/>
  <c r="Y135" i="72"/>
  <c r="N130" i="72"/>
  <c r="AK131" i="72"/>
  <c r="AF132" i="72"/>
  <c r="AF133" i="72"/>
  <c r="AE129" i="72"/>
  <c r="O126" i="72"/>
  <c r="AA126" i="72"/>
  <c r="Z126" i="72"/>
  <c r="Y126" i="72"/>
  <c r="AF126" i="72"/>
  <c r="M77" i="72"/>
  <c r="M17" i="72"/>
  <c r="M45" i="72"/>
  <c r="M74" i="72"/>
  <c r="M85" i="72"/>
  <c r="M67" i="72"/>
  <c r="M34" i="72"/>
  <c r="M84" i="72"/>
  <c r="M19" i="72"/>
  <c r="M22" i="72"/>
  <c r="M131" i="72" s="1"/>
  <c r="M43" i="72"/>
  <c r="M32" i="72"/>
  <c r="M82" i="72"/>
  <c r="J270" i="74"/>
  <c r="M135" i="72" l="1"/>
  <c r="M132" i="72"/>
  <c r="M130" i="72"/>
  <c r="CF52" i="70" l="1"/>
  <c r="CE52" i="70"/>
  <c r="CD52" i="70"/>
  <c r="CC52" i="70"/>
  <c r="T52" i="70"/>
  <c r="CT3" i="80"/>
  <c r="CT5" i="80"/>
  <c r="CT2" i="80"/>
  <c r="U122" i="80"/>
  <c r="U123" i="80"/>
  <c r="U124" i="80"/>
  <c r="U125" i="80"/>
  <c r="U126" i="80"/>
  <c r="U127" i="80"/>
  <c r="U128" i="80"/>
  <c r="U129" i="80"/>
  <c r="AD129" i="80"/>
  <c r="AK129" i="80"/>
  <c r="U130" i="80"/>
  <c r="AD130" i="80"/>
  <c r="AK130" i="80"/>
  <c r="U131" i="80"/>
  <c r="AD131" i="80"/>
  <c r="AK131" i="80"/>
  <c r="AR131" i="80"/>
  <c r="AY131" i="80"/>
  <c r="U132" i="80"/>
  <c r="AD132" i="80"/>
  <c r="AK132" i="80"/>
  <c r="U133" i="80"/>
  <c r="AD133" i="80"/>
  <c r="AK133" i="80"/>
  <c r="U134" i="80"/>
  <c r="AD134" i="80"/>
  <c r="AK134" i="80"/>
  <c r="U135" i="80"/>
  <c r="AD135" i="80"/>
  <c r="AK135" i="80"/>
  <c r="U136" i="80"/>
  <c r="AD136" i="80"/>
  <c r="AK136" i="80"/>
  <c r="AR136" i="80"/>
  <c r="U137" i="80"/>
  <c r="AD137" i="80"/>
  <c r="AK137" i="80"/>
  <c r="U138" i="80"/>
  <c r="AD138" i="80"/>
  <c r="AK138" i="80"/>
  <c r="AR138" i="80"/>
  <c r="U139" i="80"/>
  <c r="AD139" i="80"/>
  <c r="AK139" i="80"/>
  <c r="U140" i="80"/>
  <c r="AD140" i="80"/>
  <c r="AK140" i="80"/>
  <c r="U141" i="80"/>
  <c r="AD141" i="80"/>
  <c r="AK141" i="80"/>
  <c r="AR141" i="80"/>
  <c r="U142" i="80"/>
  <c r="AD142" i="80"/>
  <c r="AK142" i="80"/>
  <c r="U143" i="80"/>
  <c r="AD143" i="80"/>
  <c r="AK143" i="80"/>
  <c r="AR143" i="80"/>
  <c r="AY143" i="80"/>
  <c r="BF143" i="80"/>
  <c r="BM143" i="80"/>
  <c r="U144" i="80"/>
  <c r="AD144" i="80"/>
  <c r="AK144" i="80"/>
  <c r="AR144" i="80"/>
  <c r="U145" i="80"/>
  <c r="AD145" i="80"/>
  <c r="AK145" i="80"/>
  <c r="U146" i="80"/>
  <c r="AD146" i="80"/>
  <c r="AK146" i="80"/>
  <c r="AR146" i="80"/>
  <c r="U147" i="80"/>
  <c r="AD147" i="80"/>
  <c r="AK147" i="80"/>
  <c r="U148" i="80"/>
  <c r="AD148" i="80"/>
  <c r="AK148" i="80"/>
  <c r="AR148" i="80"/>
  <c r="U149" i="80"/>
  <c r="AD149" i="80"/>
  <c r="AK149" i="80"/>
  <c r="U150" i="80"/>
  <c r="AD150" i="80"/>
  <c r="AK150" i="80"/>
  <c r="AR150" i="80"/>
  <c r="U151" i="80"/>
  <c r="AD151" i="80"/>
  <c r="AK151" i="80"/>
  <c r="AR151" i="80"/>
  <c r="U152" i="80"/>
  <c r="AD152" i="80"/>
  <c r="AK152" i="80"/>
  <c r="U153" i="80"/>
  <c r="AD153" i="80"/>
  <c r="AK153" i="80"/>
  <c r="U154" i="80"/>
  <c r="AD154" i="80"/>
  <c r="AK154" i="80"/>
  <c r="AR154" i="80"/>
  <c r="AY154" i="80"/>
  <c r="U155" i="80"/>
  <c r="AD155" i="80"/>
  <c r="AK155" i="80"/>
  <c r="U156" i="80"/>
  <c r="AD156" i="80"/>
  <c r="AK156" i="80"/>
  <c r="U157" i="80"/>
  <c r="AD157" i="80"/>
  <c r="AK157" i="80"/>
  <c r="U158" i="80"/>
  <c r="AD158" i="80"/>
  <c r="AK158" i="80"/>
  <c r="U159" i="80"/>
  <c r="AD159" i="80"/>
  <c r="U160" i="80"/>
  <c r="AD160" i="80"/>
  <c r="AK160" i="80"/>
  <c r="AR160" i="80"/>
  <c r="U161" i="80"/>
  <c r="AD161" i="80"/>
  <c r="AK161" i="80"/>
  <c r="U162" i="80"/>
  <c r="AD162" i="80"/>
  <c r="AK162" i="80"/>
  <c r="U163" i="80"/>
  <c r="AD163" i="80"/>
  <c r="AK163" i="80"/>
  <c r="U114" i="80"/>
  <c r="AD114" i="80"/>
  <c r="AK114" i="80"/>
  <c r="AR114" i="80"/>
  <c r="AY114" i="80"/>
  <c r="BF114" i="80"/>
  <c r="U115" i="80"/>
  <c r="AD115" i="80"/>
  <c r="AK115" i="80"/>
  <c r="AR115" i="80"/>
  <c r="AY115" i="80"/>
  <c r="BF115" i="80"/>
  <c r="U116" i="80"/>
  <c r="AD116" i="80"/>
  <c r="AK116" i="80"/>
  <c r="AR116" i="80"/>
  <c r="AY116" i="80"/>
  <c r="BF116" i="80"/>
  <c r="U117" i="80"/>
  <c r="AD117" i="80"/>
  <c r="AK117" i="80"/>
  <c r="AR117" i="80"/>
  <c r="AY117" i="80"/>
  <c r="BF117" i="80"/>
  <c r="U118" i="80"/>
  <c r="AD118" i="80"/>
  <c r="AK118" i="80"/>
  <c r="AR118" i="80"/>
  <c r="AY118" i="80"/>
  <c r="BF118" i="80"/>
  <c r="U119" i="80"/>
  <c r="AD119" i="80"/>
  <c r="AK119" i="80"/>
  <c r="AR119" i="80"/>
  <c r="AY119" i="80"/>
  <c r="BF119" i="80"/>
  <c r="U120" i="80"/>
  <c r="AD120" i="80"/>
  <c r="AK120" i="80"/>
  <c r="AR120" i="80"/>
  <c r="AY120" i="80"/>
  <c r="BF120" i="80"/>
  <c r="U77" i="80"/>
  <c r="AD77" i="80" s="1"/>
  <c r="U78" i="80"/>
  <c r="AD78" i="80" s="1"/>
  <c r="U79" i="80"/>
  <c r="AD79" i="80" s="1"/>
  <c r="U80" i="80"/>
  <c r="AK80" i="80" s="1"/>
  <c r="U81" i="80"/>
  <c r="AD81" i="80" s="1"/>
  <c r="U82" i="80"/>
  <c r="AD82" i="80" s="1"/>
  <c r="U83" i="80"/>
  <c r="AD83" i="80" s="1"/>
  <c r="U84" i="80"/>
  <c r="AD84" i="80" s="1"/>
  <c r="U85" i="80"/>
  <c r="AD85" i="80" s="1"/>
  <c r="U86" i="80"/>
  <c r="AD86" i="80" s="1"/>
  <c r="U87" i="80"/>
  <c r="AD87" i="80" s="1"/>
  <c r="U88" i="80"/>
  <c r="AD88" i="80" s="1"/>
  <c r="U89" i="80"/>
  <c r="AK89" i="80" s="1"/>
  <c r="U90" i="80"/>
  <c r="AK90" i="80" s="1"/>
  <c r="U91" i="80"/>
  <c r="AD91" i="80" s="1"/>
  <c r="U92" i="80"/>
  <c r="AD92" i="80" s="1"/>
  <c r="U93" i="80"/>
  <c r="AD93" i="80" s="1"/>
  <c r="U94" i="80"/>
  <c r="AD94" i="80" s="1"/>
  <c r="U95" i="80"/>
  <c r="AD95" i="80" s="1"/>
  <c r="U96" i="80"/>
  <c r="AD96" i="80" s="1"/>
  <c r="AK96" i="80" s="1"/>
  <c r="U97" i="80"/>
  <c r="AD97" i="80" s="1"/>
  <c r="U98" i="80"/>
  <c r="AD98" i="80" s="1"/>
  <c r="U99" i="80"/>
  <c r="AD99" i="80" s="1"/>
  <c r="U100" i="80"/>
  <c r="AD100" i="80" s="1"/>
  <c r="U101" i="80"/>
  <c r="AD101" i="80" s="1"/>
  <c r="U102" i="80"/>
  <c r="AD102" i="80" s="1"/>
  <c r="U103" i="80"/>
  <c r="AD103" i="80" s="1"/>
  <c r="U104" i="80"/>
  <c r="AK104" i="80" s="1"/>
  <c r="U105" i="80"/>
  <c r="AK105" i="80" s="1"/>
  <c r="U106" i="80"/>
  <c r="AD106" i="80" s="1"/>
  <c r="U107" i="80"/>
  <c r="AD107" i="80" s="1"/>
  <c r="U108" i="80"/>
  <c r="AD108" i="80" s="1"/>
  <c r="U109" i="80"/>
  <c r="AD109" i="80" s="1"/>
  <c r="U110" i="80"/>
  <c r="AD110" i="80" s="1"/>
  <c r="U111" i="80"/>
  <c r="AD111" i="80" s="1"/>
  <c r="AK111" i="80" s="1"/>
  <c r="U112" i="80"/>
  <c r="AD112" i="80" s="1"/>
  <c r="AK112" i="80" s="1"/>
  <c r="U39" i="80"/>
  <c r="AD39" i="80" s="1"/>
  <c r="U40" i="80"/>
  <c r="AD40" i="80" s="1"/>
  <c r="U41" i="80"/>
  <c r="AD41" i="80" s="1"/>
  <c r="U42" i="80"/>
  <c r="AK42" i="80" s="1"/>
  <c r="U43" i="80"/>
  <c r="AD43" i="80" s="1"/>
  <c r="U44" i="80"/>
  <c r="AK44" i="80" s="1"/>
  <c r="U45" i="80"/>
  <c r="AD45" i="80" s="1"/>
  <c r="U46" i="80"/>
  <c r="AD46" i="80" s="1"/>
  <c r="U47" i="80"/>
  <c r="AK47" i="80" s="1"/>
  <c r="U48" i="80"/>
  <c r="AD48" i="80" s="1"/>
  <c r="U49" i="80"/>
  <c r="U50" i="80"/>
  <c r="AD50" i="80" s="1"/>
  <c r="U51" i="80"/>
  <c r="AD51" i="80" s="1"/>
  <c r="U52" i="80"/>
  <c r="AD52" i="80" s="1"/>
  <c r="U53" i="80"/>
  <c r="AD53" i="80" s="1"/>
  <c r="U54" i="80"/>
  <c r="AD54" i="80" s="1"/>
  <c r="U55" i="80"/>
  <c r="AD55" i="80" s="1"/>
  <c r="U56" i="80"/>
  <c r="AD56" i="80" s="1"/>
  <c r="U57" i="80"/>
  <c r="AK57" i="80" s="1"/>
  <c r="U58" i="80"/>
  <c r="AD58" i="80" s="1"/>
  <c r="U59" i="80"/>
  <c r="AD59" i="80" s="1"/>
  <c r="U60" i="80"/>
  <c r="AD60" i="80" s="1"/>
  <c r="U61" i="80"/>
  <c r="AD61" i="80" s="1"/>
  <c r="U62" i="80"/>
  <c r="AD62" i="80" s="1"/>
  <c r="U63" i="80"/>
  <c r="AD63" i="80" s="1"/>
  <c r="U64" i="80"/>
  <c r="AD64" i="80" s="1"/>
  <c r="U65" i="80"/>
  <c r="AD65" i="80" s="1"/>
  <c r="U66" i="80"/>
  <c r="AD66" i="80" s="1"/>
  <c r="U67" i="80"/>
  <c r="AD67" i="80" s="1"/>
  <c r="U68" i="80"/>
  <c r="AD68" i="80" s="1"/>
  <c r="U69" i="80"/>
  <c r="AD69" i="80" s="1"/>
  <c r="U70" i="80"/>
  <c r="AD70" i="80" s="1"/>
  <c r="U71" i="80"/>
  <c r="AD71" i="80" s="1"/>
  <c r="U72" i="80"/>
  <c r="AD72" i="80" s="1"/>
  <c r="U73" i="80"/>
  <c r="U74" i="80"/>
  <c r="U75" i="80"/>
  <c r="AK36" i="80"/>
  <c r="AD36" i="80"/>
  <c r="U36" i="80"/>
  <c r="J8" i="80"/>
  <c r="U8" i="80"/>
  <c r="AD8" i="80"/>
  <c r="AK8" i="80"/>
  <c r="J9" i="80"/>
  <c r="U9" i="80"/>
  <c r="AD9" i="80"/>
  <c r="AK9" i="80"/>
  <c r="J10" i="80"/>
  <c r="U10" i="80"/>
  <c r="AD10" i="80"/>
  <c r="AK10" i="80"/>
  <c r="J11" i="80"/>
  <c r="U11" i="80"/>
  <c r="AD11" i="80"/>
  <c r="AK11" i="80"/>
  <c r="J12" i="80"/>
  <c r="U12" i="80"/>
  <c r="AD12" i="80"/>
  <c r="AK12" i="80"/>
  <c r="J13" i="80"/>
  <c r="U13" i="80"/>
  <c r="AD13" i="80"/>
  <c r="AK13" i="80"/>
  <c r="J14" i="80"/>
  <c r="U14" i="80"/>
  <c r="AD14" i="80"/>
  <c r="AK14" i="80"/>
  <c r="J15" i="80"/>
  <c r="U15" i="80"/>
  <c r="AD15" i="80"/>
  <c r="J16" i="80"/>
  <c r="U16" i="80"/>
  <c r="AD16" i="80"/>
  <c r="J17" i="80"/>
  <c r="U17" i="80"/>
  <c r="AD17" i="80"/>
  <c r="AK17" i="80"/>
  <c r="J18" i="80"/>
  <c r="U18" i="80"/>
  <c r="AD18" i="80"/>
  <c r="AK18" i="80"/>
  <c r="J19" i="80"/>
  <c r="U19" i="80"/>
  <c r="AD19" i="80"/>
  <c r="AK19" i="80"/>
  <c r="AR19" i="80"/>
  <c r="AY19" i="80"/>
  <c r="J20" i="80"/>
  <c r="U20" i="80"/>
  <c r="AD20" i="80"/>
  <c r="AK20" i="80"/>
  <c r="AR20" i="80"/>
  <c r="J21" i="80"/>
  <c r="U21" i="80"/>
  <c r="AD21" i="80"/>
  <c r="AK21" i="80"/>
  <c r="AR21" i="80"/>
  <c r="J22" i="80"/>
  <c r="U22" i="80"/>
  <c r="AD22" i="80"/>
  <c r="AK22" i="80"/>
  <c r="AR22" i="80"/>
  <c r="AY22" i="80"/>
  <c r="J23" i="80"/>
  <c r="U23" i="80"/>
  <c r="AD23" i="80"/>
  <c r="AK23" i="80"/>
  <c r="J24" i="80"/>
  <c r="U24" i="80"/>
  <c r="AD24" i="80"/>
  <c r="AK24" i="80"/>
  <c r="AR24" i="80"/>
  <c r="J25" i="80"/>
  <c r="U25" i="80"/>
  <c r="AK25" i="80"/>
  <c r="J26" i="80"/>
  <c r="U26" i="80"/>
  <c r="AD26" i="80"/>
  <c r="J27" i="80"/>
  <c r="U27" i="80"/>
  <c r="AD27" i="80"/>
  <c r="U28" i="80"/>
  <c r="AD28" i="80"/>
  <c r="U29" i="80"/>
  <c r="AD29" i="80"/>
  <c r="AK29" i="80"/>
  <c r="U30" i="80"/>
  <c r="AD30" i="80"/>
  <c r="AK30" i="80"/>
  <c r="U2" i="80"/>
  <c r="AD2" i="80" s="1"/>
  <c r="U3" i="80"/>
  <c r="AK3" i="80" s="1"/>
  <c r="U4" i="80"/>
  <c r="AD4" i="80"/>
  <c r="U5" i="80"/>
  <c r="AD5" i="80" s="1"/>
  <c r="U6" i="80"/>
  <c r="AD6" i="80" s="1"/>
  <c r="V122" i="78"/>
  <c r="V123" i="78"/>
  <c r="V124" i="78"/>
  <c r="V125" i="78"/>
  <c r="V126" i="78"/>
  <c r="V127" i="78"/>
  <c r="V128" i="78"/>
  <c r="V129" i="78"/>
  <c r="V130" i="78"/>
  <c r="V131" i="78"/>
  <c r="V132" i="78"/>
  <c r="V133" i="78"/>
  <c r="V134" i="78"/>
  <c r="V135" i="78"/>
  <c r="V136" i="78"/>
  <c r="V137" i="78"/>
  <c r="V138" i="78"/>
  <c r="V139" i="78"/>
  <c r="V140" i="78"/>
  <c r="V141" i="78"/>
  <c r="V142" i="78"/>
  <c r="V143" i="78"/>
  <c r="V144" i="78"/>
  <c r="V145" i="78"/>
  <c r="V146" i="78"/>
  <c r="V147" i="78"/>
  <c r="V148" i="78"/>
  <c r="V149" i="78"/>
  <c r="V150" i="78"/>
  <c r="V151" i="78"/>
  <c r="V152" i="78"/>
  <c r="V153" i="78"/>
  <c r="V154" i="78"/>
  <c r="V155" i="78"/>
  <c r="V156" i="78"/>
  <c r="V157" i="78"/>
  <c r="V158" i="78"/>
  <c r="V159" i="78"/>
  <c r="V160" i="78"/>
  <c r="V161" i="78"/>
  <c r="V162" i="78"/>
  <c r="V163" i="78"/>
  <c r="T86" i="73"/>
  <c r="T88" i="73"/>
  <c r="T89" i="73"/>
  <c r="T90" i="73"/>
  <c r="T91" i="73"/>
  <c r="T92" i="73"/>
  <c r="T93" i="73"/>
  <c r="T94" i="73"/>
  <c r="T95" i="73"/>
  <c r="T96" i="73"/>
  <c r="T97" i="73"/>
  <c r="T98" i="73"/>
  <c r="T99" i="73"/>
  <c r="T100" i="73"/>
  <c r="T101" i="73"/>
  <c r="T102" i="73"/>
  <c r="T103" i="73"/>
  <c r="T104" i="73"/>
  <c r="T105" i="73"/>
  <c r="T106" i="73"/>
  <c r="T107" i="73"/>
  <c r="T108" i="73"/>
  <c r="T109" i="73"/>
  <c r="T110" i="73"/>
  <c r="T111" i="73"/>
  <c r="T112" i="73"/>
  <c r="T113" i="73"/>
  <c r="T114" i="73"/>
  <c r="T115" i="73"/>
  <c r="T116" i="73"/>
  <c r="T117" i="73"/>
  <c r="T118" i="73"/>
  <c r="T119" i="73"/>
  <c r="T120" i="73"/>
  <c r="T121" i="73"/>
  <c r="T122" i="73"/>
  <c r="T123" i="73"/>
  <c r="T124" i="73"/>
  <c r="BE52" i="73"/>
  <c r="AW47" i="73"/>
  <c r="AW48" i="73"/>
  <c r="AW52" i="73"/>
  <c r="AW53" i="73"/>
  <c r="AW54" i="73"/>
  <c r="AW59" i="73"/>
  <c r="AN44" i="73"/>
  <c r="AN45" i="73"/>
  <c r="AN47" i="73"/>
  <c r="AN48" i="73"/>
  <c r="AN49" i="73"/>
  <c r="AN50" i="73"/>
  <c r="AN52" i="73"/>
  <c r="AN53" i="73"/>
  <c r="AN58" i="73"/>
  <c r="AN41" i="73"/>
  <c r="AN35" i="73"/>
  <c r="AN36" i="73"/>
  <c r="AN26" i="73"/>
  <c r="AN27" i="73"/>
  <c r="AN28" i="73"/>
  <c r="AN29" i="73"/>
  <c r="AN30" i="73"/>
  <c r="AN24" i="73"/>
  <c r="AE24" i="73"/>
  <c r="AE25" i="73"/>
  <c r="AE26" i="73"/>
  <c r="AE27" i="73"/>
  <c r="AE28" i="73"/>
  <c r="AE29" i="73"/>
  <c r="AE30" i="73"/>
  <c r="AE31" i="73"/>
  <c r="AE32" i="73"/>
  <c r="AE33" i="73"/>
  <c r="AE34" i="73"/>
  <c r="AE35" i="73"/>
  <c r="AE36" i="73"/>
  <c r="AE37" i="73"/>
  <c r="AE38" i="73"/>
  <c r="AE39" i="73"/>
  <c r="AE40" i="73"/>
  <c r="AE41" i="73"/>
  <c r="AE42" i="73"/>
  <c r="AE43" i="73"/>
  <c r="AE44" i="73"/>
  <c r="AE45" i="73"/>
  <c r="AE46" i="73"/>
  <c r="AE47" i="73"/>
  <c r="AE48" i="73"/>
  <c r="AE49" i="73"/>
  <c r="AE50" i="73"/>
  <c r="AE51" i="73"/>
  <c r="AE52" i="73"/>
  <c r="AE53" i="73"/>
  <c r="AE54" i="73"/>
  <c r="AE23" i="73"/>
  <c r="T62" i="73"/>
  <c r="T63" i="73"/>
  <c r="T64" i="73"/>
  <c r="T65" i="73"/>
  <c r="T66" i="73"/>
  <c r="T67" i="73"/>
  <c r="T68" i="73"/>
  <c r="T69" i="73"/>
  <c r="T70" i="73"/>
  <c r="T71" i="73"/>
  <c r="T72" i="73"/>
  <c r="T73" i="73"/>
  <c r="T74" i="73"/>
  <c r="T75" i="73"/>
  <c r="T76" i="73"/>
  <c r="T77" i="73"/>
  <c r="T78" i="73"/>
  <c r="T79" i="73"/>
  <c r="T80" i="73"/>
  <c r="T81" i="73"/>
  <c r="T82" i="73"/>
  <c r="T83" i="73"/>
  <c r="T84" i="73"/>
  <c r="T61" i="73"/>
  <c r="T24" i="73"/>
  <c r="T25" i="73"/>
  <c r="T26" i="73"/>
  <c r="T27" i="73"/>
  <c r="T28" i="73"/>
  <c r="T29" i="73"/>
  <c r="T30" i="73"/>
  <c r="T31" i="73"/>
  <c r="T32" i="73"/>
  <c r="T33" i="73"/>
  <c r="T34" i="73"/>
  <c r="T35" i="73"/>
  <c r="T36" i="73"/>
  <c r="T37" i="73"/>
  <c r="T38" i="73"/>
  <c r="T39" i="73"/>
  <c r="T40" i="73"/>
  <c r="T41" i="73"/>
  <c r="T42" i="73"/>
  <c r="T43" i="73"/>
  <c r="T44" i="73"/>
  <c r="T45" i="73"/>
  <c r="T46" i="73"/>
  <c r="T47" i="73"/>
  <c r="T48" i="73"/>
  <c r="T49" i="73"/>
  <c r="T50" i="73"/>
  <c r="T51" i="73"/>
  <c r="T52" i="73"/>
  <c r="T53" i="73"/>
  <c r="T54" i="73"/>
  <c r="T55" i="73"/>
  <c r="T56" i="73"/>
  <c r="T57" i="73"/>
  <c r="T58" i="73"/>
  <c r="T59" i="73"/>
  <c r="T23" i="73"/>
  <c r="T2" i="73"/>
  <c r="T5" i="73"/>
  <c r="T6" i="73"/>
  <c r="T7" i="73"/>
  <c r="T8" i="73"/>
  <c r="T9" i="73"/>
  <c r="T10" i="73"/>
  <c r="T11" i="73"/>
  <c r="T12" i="73"/>
  <c r="T13" i="73"/>
  <c r="T14" i="73"/>
  <c r="T15" i="73"/>
  <c r="T16" i="73"/>
  <c r="T17" i="73"/>
  <c r="T18" i="73"/>
  <c r="T19" i="73"/>
  <c r="T20" i="73"/>
  <c r="T21" i="73"/>
  <c r="T4" i="73"/>
  <c r="BE8" i="73"/>
  <c r="AW7" i="73"/>
  <c r="AW8" i="73"/>
  <c r="AW15" i="73"/>
  <c r="AW18" i="73"/>
  <c r="AW20" i="73"/>
  <c r="AN7" i="73"/>
  <c r="AN8" i="73"/>
  <c r="AN9" i="73"/>
  <c r="AN10" i="73"/>
  <c r="AN12" i="73"/>
  <c r="AN13" i="73"/>
  <c r="AN14" i="73"/>
  <c r="AN15" i="73"/>
  <c r="AN16" i="73"/>
  <c r="AN17" i="73"/>
  <c r="AN18" i="73"/>
  <c r="AN20" i="73"/>
  <c r="AN21" i="73"/>
  <c r="AE5" i="73"/>
  <c r="AE6" i="73"/>
  <c r="AE7" i="73"/>
  <c r="AE8" i="73"/>
  <c r="AE9" i="73"/>
  <c r="AE10" i="73"/>
  <c r="AE11" i="73"/>
  <c r="AE12" i="73"/>
  <c r="AE13" i="73"/>
  <c r="AE14" i="73"/>
  <c r="AE15" i="73"/>
  <c r="AE16" i="73"/>
  <c r="AE17" i="73"/>
  <c r="AE18" i="73"/>
  <c r="AE19" i="73"/>
  <c r="AE20" i="73"/>
  <c r="AE21" i="73"/>
  <c r="AE4" i="73"/>
  <c r="AE2" i="73"/>
  <c r="J19" i="72"/>
  <c r="AR6" i="80" l="1"/>
  <c r="AK63" i="80"/>
  <c r="AD47" i="80"/>
  <c r="AD104" i="80"/>
  <c r="AD80" i="80"/>
  <c r="AK59" i="80"/>
  <c r="AD105" i="80"/>
  <c r="AK82" i="80"/>
  <c r="AD42" i="80"/>
  <c r="AK108" i="80"/>
  <c r="AD89" i="80"/>
  <c r="AK94" i="80"/>
  <c r="AR39" i="80"/>
  <c r="AK87" i="80"/>
  <c r="AK70" i="80"/>
  <c r="AK98" i="80"/>
  <c r="AK43" i="80"/>
  <c r="AK67" i="80"/>
  <c r="AD90" i="80"/>
  <c r="AK79" i="80"/>
  <c r="AK52" i="80"/>
  <c r="AK103" i="80"/>
  <c r="AK78" i="80"/>
  <c r="AY6" i="80"/>
  <c r="AD3" i="80"/>
  <c r="AD57" i="80"/>
  <c r="AY5" i="80"/>
  <c r="AD44" i="80"/>
  <c r="AK91" i="80"/>
  <c r="AK88" i="80"/>
  <c r="AR5" i="80"/>
  <c r="AK71" i="80"/>
  <c r="AK40" i="80"/>
  <c r="AK100" i="80"/>
  <c r="AK95" i="80"/>
  <c r="AK2" i="80"/>
  <c r="AK58" i="80"/>
  <c r="AK51" i="80"/>
  <c r="AK39" i="80"/>
  <c r="AK109" i="80"/>
  <c r="AK101" i="80"/>
  <c r="AK85" i="80"/>
  <c r="AK62" i="80"/>
  <c r="AK53" i="80"/>
  <c r="AK84" i="80"/>
  <c r="AK65" i="80"/>
  <c r="AK60" i="80"/>
  <c r="AK54" i="80"/>
  <c r="AK48" i="80"/>
  <c r="AK45" i="80"/>
  <c r="AK106" i="80"/>
  <c r="AK92" i="80"/>
  <c r="AK5" i="80"/>
  <c r="AK77" i="80"/>
  <c r="AR64" i="80"/>
  <c r="AK6" i="80"/>
  <c r="AK72" i="80"/>
  <c r="AK64" i="80"/>
  <c r="AK50" i="80"/>
  <c r="AK41" i="80"/>
  <c r="AK110" i="80"/>
  <c r="AK102" i="80"/>
  <c r="AK69" i="80"/>
  <c r="AK66" i="80"/>
  <c r="AK61" i="80"/>
  <c r="AK107" i="80"/>
  <c r="AK93" i="80"/>
  <c r="AP163" i="78"/>
  <c r="AG163" i="78"/>
  <c r="AP162" i="78"/>
  <c r="AG162" i="78"/>
  <c r="AP161" i="78"/>
  <c r="AG161" i="78"/>
  <c r="AY160" i="78"/>
  <c r="AP160" i="78"/>
  <c r="AG160" i="78"/>
  <c r="AG159" i="78"/>
  <c r="AP158" i="78"/>
  <c r="AG158" i="78"/>
  <c r="AP157" i="78"/>
  <c r="AG157" i="78"/>
  <c r="AP156" i="78"/>
  <c r="AG156" i="78"/>
  <c r="AP155" i="78"/>
  <c r="AG155" i="78"/>
  <c r="BG154" i="78"/>
  <c r="AY154" i="78"/>
  <c r="AP154" i="78"/>
  <c r="AG154" i="78"/>
  <c r="AP153" i="78"/>
  <c r="AG153" i="78"/>
  <c r="AP152" i="78"/>
  <c r="AG152" i="78"/>
  <c r="AY151" i="78"/>
  <c r="AP151" i="78"/>
  <c r="AG151" i="78"/>
  <c r="AY150" i="78"/>
  <c r="AP150" i="78"/>
  <c r="AG150" i="78"/>
  <c r="AP149" i="78"/>
  <c r="AG149" i="78"/>
  <c r="AY148" i="78"/>
  <c r="AP148" i="78"/>
  <c r="AG148" i="78"/>
  <c r="AP147" i="78"/>
  <c r="AG147" i="78"/>
  <c r="AY146" i="78"/>
  <c r="AP146" i="78"/>
  <c r="AG146" i="78"/>
  <c r="AP145" i="78"/>
  <c r="AG145" i="78"/>
  <c r="AY144" i="78"/>
  <c r="AP144" i="78"/>
  <c r="AG144" i="78"/>
  <c r="BV143" i="78"/>
  <c r="BO143" i="78"/>
  <c r="BG143" i="78"/>
  <c r="AY143" i="78"/>
  <c r="AP143" i="78"/>
  <c r="AG143" i="78"/>
  <c r="AP142" i="78"/>
  <c r="AG142" i="78"/>
  <c r="AY141" i="78"/>
  <c r="AP141" i="78"/>
  <c r="AG141" i="78"/>
  <c r="AP140" i="78"/>
  <c r="AG140" i="78"/>
  <c r="AP139" i="78"/>
  <c r="AG139" i="78"/>
  <c r="AY138" i="78"/>
  <c r="AP138" i="78"/>
  <c r="AG138" i="78"/>
  <c r="AP137" i="78"/>
  <c r="AG137" i="78"/>
  <c r="AY136" i="78"/>
  <c r="AP136" i="78"/>
  <c r="AG136" i="78"/>
  <c r="AP135" i="78"/>
  <c r="AG135" i="78"/>
  <c r="AP134" i="78"/>
  <c r="AG134" i="78"/>
  <c r="AP133" i="78"/>
  <c r="AG133" i="78"/>
  <c r="AP132" i="78"/>
  <c r="AG132" i="78"/>
  <c r="BG131" i="78"/>
  <c r="AY131" i="78"/>
  <c r="AP131" i="78"/>
  <c r="AG131" i="78"/>
  <c r="AP130" i="78"/>
  <c r="AG130" i="78"/>
  <c r="AP129" i="78"/>
  <c r="AG129" i="78"/>
  <c r="BO120" i="78"/>
  <c r="BG120" i="78"/>
  <c r="AY120" i="78"/>
  <c r="AP120" i="78"/>
  <c r="AG120" i="78"/>
  <c r="V120" i="78"/>
  <c r="BO119" i="78"/>
  <c r="BG119" i="78"/>
  <c r="AY119" i="78"/>
  <c r="AP119" i="78"/>
  <c r="AG119" i="78"/>
  <c r="V119" i="78"/>
  <c r="BO118" i="78"/>
  <c r="BG118" i="78"/>
  <c r="AY118" i="78"/>
  <c r="AP118" i="78"/>
  <c r="AG118" i="78"/>
  <c r="V118" i="78"/>
  <c r="BO117" i="78"/>
  <c r="BG117" i="78"/>
  <c r="AY117" i="78"/>
  <c r="AP117" i="78"/>
  <c r="AG117" i="78"/>
  <c r="V117" i="78"/>
  <c r="BO116" i="78"/>
  <c r="BG116" i="78"/>
  <c r="AY116" i="78"/>
  <c r="AP116" i="78"/>
  <c r="AG116" i="78"/>
  <c r="V116" i="78"/>
  <c r="BO115" i="78"/>
  <c r="BG115" i="78"/>
  <c r="AY115" i="78"/>
  <c r="AP115" i="78"/>
  <c r="AG115" i="78"/>
  <c r="V115" i="78"/>
  <c r="BO114" i="78"/>
  <c r="BG114" i="78"/>
  <c r="AY114" i="78"/>
  <c r="AP114" i="78"/>
  <c r="AG114" i="78"/>
  <c r="V114" i="78"/>
  <c r="K27" i="78"/>
  <c r="K26" i="78"/>
  <c r="K25" i="78"/>
  <c r="K24" i="78"/>
  <c r="K23" i="78"/>
  <c r="K22" i="78"/>
  <c r="K21" i="78"/>
  <c r="K20" i="78"/>
  <c r="K19" i="78"/>
  <c r="K18" i="78"/>
  <c r="K17" i="78"/>
  <c r="K16" i="78"/>
  <c r="K15" i="78"/>
  <c r="K14" i="78"/>
  <c r="K13" i="78"/>
  <c r="K12" i="78"/>
  <c r="K11" i="78"/>
  <c r="K10" i="78"/>
  <c r="K9" i="78"/>
  <c r="K8" i="78"/>
  <c r="N6" i="77"/>
  <c r="N7" i="77"/>
  <c r="N8" i="77"/>
  <c r="N9" i="77"/>
  <c r="N10" i="77"/>
  <c r="N11" i="77"/>
  <c r="N12" i="77"/>
  <c r="N13" i="77"/>
  <c r="N14" i="77"/>
  <c r="N15" i="77"/>
  <c r="N16" i="77"/>
  <c r="N17" i="77"/>
  <c r="N18" i="77"/>
  <c r="N19" i="77"/>
  <c r="N20" i="77"/>
  <c r="N21" i="77"/>
  <c r="N22" i="77"/>
  <c r="N25" i="77"/>
  <c r="N26" i="77"/>
  <c r="N30" i="77"/>
  <c r="N31" i="77"/>
  <c r="N32" i="77"/>
  <c r="N34" i="77"/>
  <c r="N36" i="77"/>
  <c r="N43" i="77"/>
  <c r="N46" i="77"/>
  <c r="N48" i="77"/>
  <c r="N49" i="77"/>
  <c r="N50" i="77"/>
  <c r="N51" i="77"/>
  <c r="N52" i="77"/>
  <c r="N53" i="77"/>
  <c r="N56" i="77"/>
  <c r="N58" i="77"/>
  <c r="N59" i="77"/>
  <c r="N60" i="77"/>
  <c r="N61" i="77"/>
  <c r="N62" i="77"/>
  <c r="N63" i="77"/>
  <c r="N64" i="77"/>
  <c r="N66" i="77"/>
  <c r="N67" i="77"/>
  <c r="N68" i="77"/>
  <c r="N69" i="77"/>
  <c r="N70" i="77"/>
  <c r="N73" i="77"/>
  <c r="N74" i="77"/>
  <c r="N75" i="77"/>
  <c r="N76" i="77"/>
  <c r="N77" i="77"/>
  <c r="N78" i="77"/>
  <c r="N79" i="77"/>
  <c r="N80" i="77"/>
  <c r="N81" i="77"/>
  <c r="N82" i="77"/>
  <c r="N83" i="77"/>
  <c r="N86" i="77"/>
  <c r="N87" i="77"/>
  <c r="N88" i="77"/>
  <c r="N89" i="77"/>
  <c r="N90" i="77"/>
  <c r="N92" i="77"/>
  <c r="N93" i="77"/>
  <c r="N95" i="77"/>
  <c r="N96" i="77"/>
  <c r="N97" i="77"/>
  <c r="N98" i="77"/>
  <c r="N99" i="77"/>
  <c r="N100" i="77"/>
  <c r="N101" i="77"/>
  <c r="N102" i="77"/>
  <c r="N103" i="77"/>
  <c r="N104" i="77"/>
  <c r="N105" i="77"/>
  <c r="N106" i="77"/>
  <c r="N109" i="77"/>
  <c r="N112" i="77"/>
  <c r="N113" i="77"/>
  <c r="N115" i="77"/>
  <c r="N117" i="77"/>
  <c r="N118" i="77"/>
  <c r="N120" i="77"/>
  <c r="N121" i="77"/>
  <c r="M6" i="77"/>
  <c r="M8" i="77"/>
  <c r="M9" i="77"/>
  <c r="M14" i="77"/>
  <c r="M15" i="77"/>
  <c r="M18" i="77"/>
  <c r="M23" i="77"/>
  <c r="M25" i="77"/>
  <c r="M26" i="77"/>
  <c r="M31" i="77"/>
  <c r="M32" i="77"/>
  <c r="M33" i="77"/>
  <c r="M34" i="77"/>
  <c r="M36" i="77"/>
  <c r="M38" i="77"/>
  <c r="M39" i="77"/>
  <c r="M43" i="77"/>
  <c r="M48" i="77"/>
  <c r="M49" i="77"/>
  <c r="M52" i="77"/>
  <c r="M53" i="77"/>
  <c r="M54" i="77"/>
  <c r="M55" i="77"/>
  <c r="M56" i="77"/>
  <c r="M57" i="77"/>
  <c r="M60" i="77"/>
  <c r="M64" i="77"/>
  <c r="M67" i="77"/>
  <c r="M70" i="77"/>
  <c r="M71" i="77"/>
  <c r="M73" i="77"/>
  <c r="M75" i="77"/>
  <c r="M77" i="77"/>
  <c r="M79" i="77"/>
  <c r="M82" i="77"/>
  <c r="M87" i="77"/>
  <c r="M89" i="77"/>
  <c r="M91" i="77"/>
  <c r="M94" i="77"/>
  <c r="M112" i="77"/>
  <c r="M113" i="77"/>
  <c r="M116" i="77"/>
  <c r="M118" i="77"/>
  <c r="M120" i="77"/>
  <c r="M121" i="77"/>
  <c r="M5" i="77"/>
  <c r="L6" i="77"/>
  <c r="L9" i="77"/>
  <c r="L16" i="77"/>
  <c r="L18" i="77"/>
  <c r="L22" i="77"/>
  <c r="L25" i="77"/>
  <c r="L29" i="77"/>
  <c r="L31" i="77"/>
  <c r="L43" i="77"/>
  <c r="L46" i="77"/>
  <c r="L47" i="77"/>
  <c r="L48" i="77"/>
  <c r="L49" i="77"/>
  <c r="L50" i="77"/>
  <c r="L55" i="77"/>
  <c r="L58" i="77"/>
  <c r="L75" i="77"/>
  <c r="L78" i="77"/>
  <c r="L107" i="77"/>
  <c r="L112" i="77"/>
  <c r="L5" i="77"/>
  <c r="K6" i="77"/>
  <c r="K7" i="77"/>
  <c r="K8" i="77"/>
  <c r="K9" i="77"/>
  <c r="K11" i="77"/>
  <c r="K13" i="77"/>
  <c r="K15" i="77"/>
  <c r="K17" i="77"/>
  <c r="K19" i="77"/>
  <c r="K20" i="77"/>
  <c r="K22" i="77"/>
  <c r="K23" i="77"/>
  <c r="K25" i="77"/>
  <c r="K26" i="77"/>
  <c r="K27" i="77"/>
  <c r="K28" i="77"/>
  <c r="K30" i="77"/>
  <c r="K31" i="77"/>
  <c r="K32" i="77"/>
  <c r="K33" i="77"/>
  <c r="K34" i="77"/>
  <c r="K36" i="77"/>
  <c r="K37" i="77"/>
  <c r="K42" i="77"/>
  <c r="K43" i="77"/>
  <c r="K44" i="77"/>
  <c r="K45" i="77"/>
  <c r="K46" i="77"/>
  <c r="K48" i="77"/>
  <c r="K49" i="77"/>
  <c r="K50" i="77"/>
  <c r="K51" i="77"/>
  <c r="K53" i="77"/>
  <c r="K54" i="77"/>
  <c r="K55" i="77"/>
  <c r="K56" i="77"/>
  <c r="K57" i="77"/>
  <c r="K58" i="77"/>
  <c r="K60" i="77"/>
  <c r="K63" i="77"/>
  <c r="K64" i="77"/>
  <c r="K67" i="77"/>
  <c r="K68" i="77"/>
  <c r="K69" i="77"/>
  <c r="K70" i="77"/>
  <c r="K71" i="77"/>
  <c r="K72" i="77"/>
  <c r="K75" i="77"/>
  <c r="K76" i="77"/>
  <c r="K77" i="77"/>
  <c r="K79" i="77"/>
  <c r="K80" i="77"/>
  <c r="K82" i="77"/>
  <c r="K84" i="77"/>
  <c r="K85" i="77"/>
  <c r="K86" i="77"/>
  <c r="K87" i="77"/>
  <c r="K88" i="77"/>
  <c r="K90" i="77"/>
  <c r="K91" i="77"/>
  <c r="K92" i="77"/>
  <c r="K93" i="77"/>
  <c r="K94" i="77"/>
  <c r="K95" i="77"/>
  <c r="K98" i="77"/>
  <c r="K99" i="77"/>
  <c r="K101" i="77"/>
  <c r="K103" i="77"/>
  <c r="K104" i="77"/>
  <c r="K107" i="77"/>
  <c r="K109" i="77"/>
  <c r="K112" i="77"/>
  <c r="K113" i="77"/>
  <c r="K115" i="77"/>
  <c r="K116" i="77"/>
  <c r="K118" i="77"/>
  <c r="K119" i="77"/>
  <c r="K120" i="77"/>
  <c r="K121" i="77"/>
  <c r="K5" i="77"/>
  <c r="J7" i="77"/>
  <c r="J12" i="77"/>
  <c r="J17" i="77"/>
  <c r="J19" i="77"/>
  <c r="J22" i="77"/>
  <c r="J24" i="77"/>
  <c r="J26" i="77"/>
  <c r="J27" i="77"/>
  <c r="J31" i="77"/>
  <c r="J34" i="77"/>
  <c r="J36" i="77"/>
  <c r="J41" i="77"/>
  <c r="J42" i="77"/>
  <c r="J43" i="77"/>
  <c r="J49" i="77"/>
  <c r="J50" i="77"/>
  <c r="J51" i="77"/>
  <c r="J56" i="77"/>
  <c r="J58" i="77"/>
  <c r="J60" i="77"/>
  <c r="J61" i="77"/>
  <c r="J73" i="77"/>
  <c r="J75" i="77"/>
  <c r="J76" i="77"/>
  <c r="J77" i="77"/>
  <c r="J78" i="77"/>
  <c r="J80" i="77"/>
  <c r="J85" i="77"/>
  <c r="J92" i="77"/>
  <c r="J98" i="77"/>
  <c r="J102" i="77"/>
  <c r="J103" i="77"/>
  <c r="J104" i="77"/>
  <c r="J105" i="77"/>
  <c r="J106" i="77"/>
  <c r="J109" i="77"/>
  <c r="J111" i="77"/>
  <c r="J112" i="77"/>
  <c r="J120" i="77"/>
  <c r="J121" i="77"/>
  <c r="I7" i="77"/>
  <c r="I12" i="77"/>
  <c r="I13" i="77"/>
  <c r="I15" i="77"/>
  <c r="I17" i="77"/>
  <c r="I20" i="77"/>
  <c r="I22" i="77"/>
  <c r="I24" i="77"/>
  <c r="I25" i="77"/>
  <c r="I26" i="77"/>
  <c r="I27" i="77"/>
  <c r="I30" i="77"/>
  <c r="I31" i="77"/>
  <c r="I34" i="77"/>
  <c r="I36" i="77"/>
  <c r="I41" i="77"/>
  <c r="I42" i="77"/>
  <c r="I43" i="77"/>
  <c r="I47" i="77"/>
  <c r="I49" i="77"/>
  <c r="I50" i="77"/>
  <c r="I51" i="77"/>
  <c r="I53" i="77"/>
  <c r="I54" i="77"/>
  <c r="I55" i="77"/>
  <c r="I57" i="77"/>
  <c r="I58" i="77"/>
  <c r="I71" i="77"/>
  <c r="I73" i="77"/>
  <c r="I76" i="77"/>
  <c r="I77" i="77"/>
  <c r="I78" i="77"/>
  <c r="I79" i="77"/>
  <c r="I80" i="77"/>
  <c r="I82" i="77"/>
  <c r="I83" i="77"/>
  <c r="I85" i="77"/>
  <c r="I87" i="77"/>
  <c r="I88" i="77"/>
  <c r="I90" i="77"/>
  <c r="I92" i="77"/>
  <c r="I93" i="77"/>
  <c r="I95" i="77"/>
  <c r="I102" i="77"/>
  <c r="I103" i="77"/>
  <c r="I104" i="77"/>
  <c r="I105" i="77"/>
  <c r="I106" i="77"/>
  <c r="I107" i="77"/>
  <c r="I108" i="77"/>
  <c r="I109" i="77"/>
  <c r="I112" i="77"/>
  <c r="I113" i="77"/>
  <c r="I114" i="77"/>
  <c r="I115" i="77"/>
  <c r="I120" i="77"/>
  <c r="I121" i="77"/>
  <c r="I5" i="77"/>
  <c r="F7" i="77"/>
  <c r="F8" i="77"/>
  <c r="F9" i="77"/>
  <c r="F11" i="77"/>
  <c r="F13" i="77"/>
  <c r="F17" i="77"/>
  <c r="F22" i="77"/>
  <c r="F24" i="77"/>
  <c r="F27" i="77"/>
  <c r="F29" i="77"/>
  <c r="F30" i="77"/>
  <c r="F31" i="77"/>
  <c r="F32" i="77"/>
  <c r="F34" i="77"/>
  <c r="F38" i="77"/>
  <c r="F39" i="77"/>
  <c r="F41" i="77"/>
  <c r="F42" i="77"/>
  <c r="F43" i="77"/>
  <c r="F46" i="77"/>
  <c r="F48" i="77"/>
  <c r="F49" i="77"/>
  <c r="F50" i="77"/>
  <c r="F54" i="77"/>
  <c r="F58" i="77"/>
  <c r="F78" i="77"/>
  <c r="F79" i="77"/>
  <c r="F82" i="77"/>
  <c r="F84" i="77"/>
  <c r="F85" i="77"/>
  <c r="F90" i="77"/>
  <c r="F92" i="77"/>
  <c r="F96" i="77"/>
  <c r="F98" i="77"/>
  <c r="F99" i="77"/>
  <c r="F100" i="77"/>
  <c r="F101" i="77"/>
  <c r="F102" i="77"/>
  <c r="F103" i="77"/>
  <c r="F104" i="77"/>
  <c r="F105" i="77"/>
  <c r="F106" i="77"/>
  <c r="F107" i="77"/>
  <c r="F111" i="77"/>
  <c r="F112" i="77"/>
  <c r="F116" i="77"/>
  <c r="F118" i="77"/>
  <c r="F119" i="77"/>
  <c r="F120" i="77"/>
  <c r="F121" i="77"/>
  <c r="H9" i="77"/>
  <c r="H12" i="77"/>
  <c r="H16" i="77"/>
  <c r="H19" i="77"/>
  <c r="H20" i="77"/>
  <c r="H21" i="77"/>
  <c r="H22" i="77"/>
  <c r="H24" i="77"/>
  <c r="H27" i="77"/>
  <c r="H31" i="77"/>
  <c r="H39" i="77"/>
  <c r="H40" i="77"/>
  <c r="H43" i="77"/>
  <c r="H44" i="77"/>
  <c r="H45" i="77"/>
  <c r="H49" i="77"/>
  <c r="H50" i="77"/>
  <c r="H55" i="77"/>
  <c r="H58" i="77"/>
  <c r="H64" i="77"/>
  <c r="H65" i="77"/>
  <c r="H66" i="77"/>
  <c r="H67" i="77"/>
  <c r="H70" i="77"/>
  <c r="H71" i="77"/>
  <c r="H72" i="77"/>
  <c r="H73" i="77"/>
  <c r="H75" i="77"/>
  <c r="H77" i="77"/>
  <c r="H78" i="77"/>
  <c r="H81" i="77"/>
  <c r="H82" i="77"/>
  <c r="H84" i="77"/>
  <c r="H85" i="77"/>
  <c r="H91" i="77"/>
  <c r="H94" i="77"/>
  <c r="H105" i="77"/>
  <c r="H112" i="77"/>
  <c r="H119" i="77"/>
  <c r="G121" i="77"/>
  <c r="G120" i="77"/>
  <c r="G119" i="77"/>
  <c r="G118" i="77"/>
  <c r="G117" i="77"/>
  <c r="G116" i="77"/>
  <c r="G114" i="77"/>
  <c r="G112" i="77"/>
  <c r="G111" i="77"/>
  <c r="G110" i="77"/>
  <c r="G108" i="77"/>
  <c r="G106" i="77"/>
  <c r="G105" i="77"/>
  <c r="G104" i="77"/>
  <c r="G103" i="77"/>
  <c r="G102" i="77"/>
  <c r="G101" i="77"/>
  <c r="G100" i="77"/>
  <c r="G92" i="77"/>
  <c r="G90" i="77"/>
  <c r="G89" i="77"/>
  <c r="G88" i="77"/>
  <c r="G87" i="77"/>
  <c r="G85" i="77"/>
  <c r="G84" i="77"/>
  <c r="G83" i="77"/>
  <c r="G82" i="77"/>
  <c r="G81" i="77"/>
  <c r="G78" i="77"/>
  <c r="G73" i="77"/>
  <c r="G72" i="77"/>
  <c r="G71" i="77"/>
  <c r="G70" i="77"/>
  <c r="G69" i="77"/>
  <c r="G68" i="77"/>
  <c r="G67" i="77"/>
  <c r="G66" i="77"/>
  <c r="G65" i="77"/>
  <c r="G64" i="77"/>
  <c r="G63" i="77"/>
  <c r="G62" i="77"/>
  <c r="G58" i="77"/>
  <c r="G55" i="77"/>
  <c r="G53" i="77"/>
  <c r="G51" i="77"/>
  <c r="G50" i="77"/>
  <c r="G49" i="77"/>
  <c r="G48" i="77"/>
  <c r="G43" i="77"/>
  <c r="G42" i="77"/>
  <c r="G41" i="77"/>
  <c r="G40" i="77"/>
  <c r="G39" i="77"/>
  <c r="G38" i="77"/>
  <c r="G31" i="77"/>
  <c r="G30" i="77"/>
  <c r="G27" i="77"/>
  <c r="G26" i="77"/>
  <c r="G25" i="77"/>
  <c r="G24" i="77"/>
  <c r="G22" i="77"/>
  <c r="G17" i="77"/>
  <c r="G13" i="77"/>
  <c r="G12" i="77"/>
  <c r="G11" i="77"/>
  <c r="G10" i="77"/>
  <c r="G9" i="77"/>
  <c r="G7" i="77"/>
  <c r="E7" i="77"/>
  <c r="E8" i="77"/>
  <c r="E9" i="77"/>
  <c r="E10" i="77"/>
  <c r="E11" i="77"/>
  <c r="E12" i="77"/>
  <c r="E20" i="77"/>
  <c r="E22" i="77"/>
  <c r="E24" i="77"/>
  <c r="E27" i="77"/>
  <c r="E31" i="77"/>
  <c r="E32" i="77"/>
  <c r="E38" i="77"/>
  <c r="E39" i="77"/>
  <c r="E40" i="77"/>
  <c r="E41" i="77"/>
  <c r="E42" i="77"/>
  <c r="E43" i="77"/>
  <c r="E48" i="77"/>
  <c r="E49" i="77"/>
  <c r="E50" i="77"/>
  <c r="E58" i="77"/>
  <c r="E59" i="77"/>
  <c r="E60" i="77"/>
  <c r="E61" i="77"/>
  <c r="E62" i="77"/>
  <c r="E63" i="77"/>
  <c r="E64" i="77"/>
  <c r="E65" i="77"/>
  <c r="E66" i="77"/>
  <c r="E67" i="77"/>
  <c r="E68" i="77"/>
  <c r="E69" i="77"/>
  <c r="E70" i="77"/>
  <c r="E71" i="77"/>
  <c r="E72" i="77"/>
  <c r="E73" i="77"/>
  <c r="E78" i="77"/>
  <c r="E81" i="77"/>
  <c r="E82" i="77"/>
  <c r="E83" i="77"/>
  <c r="E84" i="77"/>
  <c r="E85" i="77"/>
  <c r="E87" i="77"/>
  <c r="E89" i="77"/>
  <c r="E90" i="77"/>
  <c r="E92" i="77"/>
  <c r="E100" i="77"/>
  <c r="E101" i="77"/>
  <c r="E102" i="77"/>
  <c r="E103" i="77"/>
  <c r="E104" i="77"/>
  <c r="E105" i="77"/>
  <c r="E106" i="77"/>
  <c r="E109" i="77"/>
  <c r="E110" i="77"/>
  <c r="E111" i="77"/>
  <c r="E112" i="77"/>
  <c r="E116" i="77"/>
  <c r="E117" i="77"/>
  <c r="E118" i="77"/>
  <c r="E119" i="77"/>
  <c r="E120" i="77"/>
  <c r="E121" i="77"/>
  <c r="D6" i="77"/>
  <c r="D7" i="77"/>
  <c r="D8" i="77"/>
  <c r="D9" i="77"/>
  <c r="D10" i="77"/>
  <c r="D11" i="77"/>
  <c r="D12" i="77"/>
  <c r="D13" i="77"/>
  <c r="D14" i="77"/>
  <c r="D17" i="77"/>
  <c r="D20" i="77"/>
  <c r="D21" i="77"/>
  <c r="D22" i="77"/>
  <c r="D24" i="77"/>
  <c r="D25" i="77"/>
  <c r="D26" i="77"/>
  <c r="D27" i="77"/>
  <c r="D29" i="77"/>
  <c r="D30" i="77"/>
  <c r="D31" i="77"/>
  <c r="D32" i="77"/>
  <c r="D33" i="77"/>
  <c r="D37" i="77"/>
  <c r="D38" i="77"/>
  <c r="D39" i="77"/>
  <c r="D40" i="77"/>
  <c r="D41" i="77"/>
  <c r="D42" i="77"/>
  <c r="D43" i="77"/>
  <c r="D46" i="77"/>
  <c r="D47" i="77"/>
  <c r="D48" i="77"/>
  <c r="D49" i="77"/>
  <c r="D50" i="77"/>
  <c r="D51" i="77"/>
  <c r="D58" i="77"/>
  <c r="D59" i="77"/>
  <c r="D60" i="77"/>
  <c r="D61" i="77"/>
  <c r="D62" i="77"/>
  <c r="D63" i="77"/>
  <c r="D64" i="77"/>
  <c r="D65" i="77"/>
  <c r="D66" i="77"/>
  <c r="D67" i="77"/>
  <c r="D68" i="77"/>
  <c r="D69" i="77"/>
  <c r="D70" i="77"/>
  <c r="D71" i="77"/>
  <c r="D72" i="77"/>
  <c r="D73" i="77"/>
  <c r="D75" i="77"/>
  <c r="D76" i="77"/>
  <c r="D77" i="77"/>
  <c r="D78" i="77"/>
  <c r="D79" i="77"/>
  <c r="D80" i="77"/>
  <c r="D81" i="77"/>
  <c r="D82" i="77"/>
  <c r="D83" i="77"/>
  <c r="D84" i="77"/>
  <c r="D85" i="77"/>
  <c r="D86" i="77"/>
  <c r="D87" i="77"/>
  <c r="D88" i="77"/>
  <c r="D89" i="77"/>
  <c r="D90" i="77"/>
  <c r="D92" i="77"/>
  <c r="D93" i="77"/>
  <c r="D95" i="77"/>
  <c r="D96" i="77"/>
  <c r="D97" i="77"/>
  <c r="D98" i="77"/>
  <c r="D99" i="77"/>
  <c r="D100" i="77"/>
  <c r="D101" i="77"/>
  <c r="D102" i="77"/>
  <c r="D103" i="77"/>
  <c r="D104" i="77"/>
  <c r="D105" i="77"/>
  <c r="D106" i="77"/>
  <c r="D107" i="77"/>
  <c r="D108" i="77"/>
  <c r="D109" i="77"/>
  <c r="D110" i="77"/>
  <c r="D111" i="77"/>
  <c r="D112" i="77"/>
  <c r="D113" i="77"/>
  <c r="D115" i="77"/>
  <c r="D116" i="77"/>
  <c r="D117" i="77"/>
  <c r="D118" i="77"/>
  <c r="D119" i="77"/>
  <c r="D120" i="77"/>
  <c r="D121" i="77"/>
  <c r="D5" i="77"/>
  <c r="C6" i="77"/>
  <c r="C7" i="77"/>
  <c r="C8" i="77"/>
  <c r="C9" i="77"/>
  <c r="C10" i="77"/>
  <c r="C11" i="77"/>
  <c r="C12" i="77"/>
  <c r="C14" i="77"/>
  <c r="C20" i="77"/>
  <c r="C21" i="77"/>
  <c r="C22" i="77"/>
  <c r="C24" i="77"/>
  <c r="C28" i="77"/>
  <c r="C29" i="77"/>
  <c r="C30" i="77"/>
  <c r="C31" i="77"/>
  <c r="C32" i="77"/>
  <c r="C36" i="77"/>
  <c r="C37" i="77"/>
  <c r="C38" i="77"/>
  <c r="C39" i="77"/>
  <c r="C40" i="77"/>
  <c r="C41" i="77"/>
  <c r="C42" i="77"/>
  <c r="C43" i="77"/>
  <c r="C46" i="77"/>
  <c r="C47" i="77"/>
  <c r="C48" i="77"/>
  <c r="C49" i="77"/>
  <c r="C50" i="77"/>
  <c r="C51" i="77"/>
  <c r="C54" i="77"/>
  <c r="C55" i="77"/>
  <c r="C59" i="77"/>
  <c r="C60" i="77"/>
  <c r="C61" i="77"/>
  <c r="C62" i="77"/>
  <c r="C63" i="77"/>
  <c r="C64" i="77"/>
  <c r="C65" i="77"/>
  <c r="C66" i="77"/>
  <c r="C67" i="77"/>
  <c r="C68" i="77"/>
  <c r="C69" i="77"/>
  <c r="C70" i="77"/>
  <c r="C71" i="77"/>
  <c r="C72" i="77"/>
  <c r="C73" i="77"/>
  <c r="C77" i="77"/>
  <c r="C79" i="77"/>
  <c r="C81" i="77"/>
  <c r="C82" i="77"/>
  <c r="C83" i="77"/>
  <c r="C84" i="77"/>
  <c r="C85" i="77"/>
  <c r="C89" i="77"/>
  <c r="C90" i="77"/>
  <c r="C92" i="77"/>
  <c r="C96" i="77"/>
  <c r="C97" i="77"/>
  <c r="C98" i="77"/>
  <c r="C99" i="77"/>
  <c r="C100" i="77"/>
  <c r="C101" i="77"/>
  <c r="C102" i="77"/>
  <c r="C103" i="77"/>
  <c r="C104" i="77"/>
  <c r="C105" i="77"/>
  <c r="C106" i="77"/>
  <c r="C107" i="77"/>
  <c r="C108" i="77"/>
  <c r="C109" i="77"/>
  <c r="C110" i="77"/>
  <c r="C111" i="77"/>
  <c r="C112" i="77"/>
  <c r="C115" i="77"/>
  <c r="C116" i="77"/>
  <c r="C117" i="77"/>
  <c r="C118" i="77"/>
  <c r="C119" i="77"/>
  <c r="C120" i="77"/>
  <c r="C121" i="77"/>
  <c r="W55" i="77"/>
  <c r="V55" i="77"/>
  <c r="U55" i="77"/>
  <c r="T55" i="77"/>
  <c r="Y48" i="77"/>
  <c r="W48" i="77"/>
  <c r="U48" i="77"/>
  <c r="Y47" i="77"/>
  <c r="W47" i="77"/>
  <c r="U47" i="77"/>
  <c r="Y42" i="77"/>
  <c r="W42" i="77"/>
  <c r="U42" i="77"/>
  <c r="Y41" i="77"/>
  <c r="W41" i="77"/>
  <c r="U41" i="77"/>
  <c r="Y40" i="77"/>
  <c r="W40" i="77"/>
  <c r="U40" i="77"/>
  <c r="Y39" i="77"/>
  <c r="W39" i="77"/>
  <c r="U39" i="77"/>
  <c r="Y38" i="77"/>
  <c r="W38" i="77"/>
  <c r="U38" i="77"/>
  <c r="Y37" i="77"/>
  <c r="W37" i="77"/>
  <c r="U37" i="77"/>
  <c r="Y36" i="77"/>
  <c r="AV7" i="77" s="1"/>
  <c r="W36" i="77"/>
  <c r="AU7" i="77" s="1"/>
  <c r="U36" i="77"/>
  <c r="AT7" i="77" s="1"/>
  <c r="AW7" i="77" s="1"/>
  <c r="Y35" i="77"/>
  <c r="W35" i="77"/>
  <c r="U35" i="77"/>
  <c r="Y34" i="77"/>
  <c r="W34" i="77"/>
  <c r="U34" i="77"/>
  <c r="Y33" i="77"/>
  <c r="W33" i="77"/>
  <c r="U33" i="77"/>
  <c r="Y32" i="77"/>
  <c r="W32" i="77"/>
  <c r="U32" i="77"/>
  <c r="Y31" i="77"/>
  <c r="W31" i="77"/>
  <c r="U31" i="77"/>
  <c r="Y30" i="77"/>
  <c r="W30" i="77"/>
  <c r="U30" i="77"/>
  <c r="Y29" i="77"/>
  <c r="W29" i="77"/>
  <c r="U29" i="77"/>
  <c r="Y28" i="77"/>
  <c r="AV6" i="77" s="1"/>
  <c r="W28" i="77"/>
  <c r="AU6" i="77" s="1"/>
  <c r="U28" i="77"/>
  <c r="AT6" i="77" s="1"/>
  <c r="AW6" i="77" s="1"/>
  <c r="Y27" i="77"/>
  <c r="W27" i="77"/>
  <c r="U27" i="77"/>
  <c r="Y26" i="77"/>
  <c r="W26" i="77"/>
  <c r="U26" i="77"/>
  <c r="Y23" i="77"/>
  <c r="W23" i="77"/>
  <c r="W50" i="77" s="1"/>
  <c r="U23" i="77"/>
  <c r="U50" i="77" s="1"/>
  <c r="Y22" i="77"/>
  <c r="W22" i="77"/>
  <c r="U22" i="77"/>
  <c r="Y21" i="77"/>
  <c r="W21" i="77"/>
  <c r="U21" i="77"/>
  <c r="Y20" i="77"/>
  <c r="W20" i="77"/>
  <c r="U20" i="77"/>
  <c r="Y19" i="77"/>
  <c r="W19" i="77"/>
  <c r="U19" i="77"/>
  <c r="Y18" i="77"/>
  <c r="W18" i="77"/>
  <c r="U18" i="77"/>
  <c r="Y17" i="77"/>
  <c r="W17" i="77"/>
  <c r="U17" i="77"/>
  <c r="Y16" i="77"/>
  <c r="W16" i="77"/>
  <c r="U16" i="77"/>
  <c r="Y13" i="77"/>
  <c r="AV5" i="77" s="1"/>
  <c r="W13" i="77"/>
  <c r="AU5" i="77" s="1"/>
  <c r="U13" i="77"/>
  <c r="AT5" i="77" s="1"/>
  <c r="AW5" i="77" s="1"/>
  <c r="Y12" i="77"/>
  <c r="W12" i="77"/>
  <c r="W63" i="77" s="1"/>
  <c r="W65" i="77" s="1"/>
  <c r="W66" i="77" s="1"/>
  <c r="U12" i="77"/>
  <c r="U63" i="77" s="1"/>
  <c r="U65" i="77" s="1"/>
  <c r="U66" i="77" s="1"/>
  <c r="Y11" i="77"/>
  <c r="W11" i="77"/>
  <c r="W58" i="77" s="1"/>
  <c r="W60" i="77" s="1"/>
  <c r="W61" i="77" s="1"/>
  <c r="W68" i="77" s="1"/>
  <c r="U11" i="77"/>
  <c r="U58" i="77" s="1"/>
  <c r="U60" i="77" s="1"/>
  <c r="U61" i="77" s="1"/>
  <c r="U68" i="77" s="1"/>
  <c r="Y10" i="77"/>
  <c r="W10" i="77"/>
  <c r="U10" i="77"/>
  <c r="Y9" i="77"/>
  <c r="W9" i="77"/>
  <c r="U9" i="77"/>
  <c r="Y8" i="77"/>
  <c r="W8" i="77"/>
  <c r="U8" i="77"/>
  <c r="Y7" i="77"/>
  <c r="W7" i="77"/>
  <c r="U7" i="77"/>
  <c r="Y6" i="77"/>
  <c r="W6" i="77"/>
  <c r="U6" i="77"/>
  <c r="Y5" i="77"/>
  <c r="AV8" i="77" s="1"/>
  <c r="W5" i="77"/>
  <c r="AU8" i="77" s="1"/>
  <c r="U5" i="77"/>
  <c r="AT8" i="77" s="1"/>
  <c r="AW8" i="77" s="1"/>
  <c r="AK41" i="75"/>
  <c r="AD41" i="75"/>
  <c r="U41" i="75"/>
  <c r="L32" i="77" s="1"/>
  <c r="AK62" i="75"/>
  <c r="AD62" i="75"/>
  <c r="L7" i="77" s="1"/>
  <c r="U62" i="75"/>
  <c r="L17" i="77" s="1"/>
  <c r="AK68" i="75"/>
  <c r="AD68" i="75"/>
  <c r="U68" i="75"/>
  <c r="AR40" i="75"/>
  <c r="AK40" i="75"/>
  <c r="L104" i="77" s="1"/>
  <c r="AD40" i="75"/>
  <c r="H101" i="77" s="1"/>
  <c r="U40" i="75"/>
  <c r="H100" i="77" s="1"/>
  <c r="AD39" i="75"/>
  <c r="U39" i="75"/>
  <c r="H69" i="77" s="1"/>
  <c r="AK152" i="75"/>
  <c r="N65" i="77" s="1"/>
  <c r="AD152" i="75"/>
  <c r="N71" i="77" s="1"/>
  <c r="U152" i="75"/>
  <c r="L72" i="77" s="1"/>
  <c r="AY23" i="75"/>
  <c r="AR23" i="75"/>
  <c r="AK23" i="75"/>
  <c r="F10" i="77" s="1"/>
  <c r="AD23" i="75"/>
  <c r="U23" i="75"/>
  <c r="L12" i="77" s="1"/>
  <c r="AK22" i="75"/>
  <c r="F63" i="77" s="1"/>
  <c r="AD22" i="75"/>
  <c r="F68" i="77" s="1"/>
  <c r="U22" i="75"/>
  <c r="AK21" i="75"/>
  <c r="F40" i="77" s="1"/>
  <c r="AD21" i="75"/>
  <c r="F117" i="77" s="1"/>
  <c r="U21" i="75"/>
  <c r="AR20" i="75"/>
  <c r="AK20" i="75"/>
  <c r="F72" i="77" s="1"/>
  <c r="AD20" i="75"/>
  <c r="U20" i="75"/>
  <c r="L64" i="77" s="1"/>
  <c r="AR19" i="75"/>
  <c r="F61" i="77" s="1"/>
  <c r="AK19" i="75"/>
  <c r="L86" i="77" s="1"/>
  <c r="AD19" i="75"/>
  <c r="U19" i="75"/>
  <c r="AK149" i="75"/>
  <c r="AD149" i="75"/>
  <c r="U149" i="75"/>
  <c r="N42" i="77" s="1"/>
  <c r="AR38" i="75"/>
  <c r="AK38" i="75"/>
  <c r="AD38" i="75"/>
  <c r="U38" i="75"/>
  <c r="AK65" i="75"/>
  <c r="AD65" i="75"/>
  <c r="L103" i="77" s="1"/>
  <c r="U65" i="75"/>
  <c r="L92" i="77" s="1"/>
  <c r="AR37" i="75"/>
  <c r="H41" i="77" s="1"/>
  <c r="AK37" i="75"/>
  <c r="AD37" i="75"/>
  <c r="U37" i="75"/>
  <c r="L121" i="77" s="1"/>
  <c r="AK148" i="75"/>
  <c r="L24" i="77" s="1"/>
  <c r="AD148" i="75"/>
  <c r="L27" i="77" s="1"/>
  <c r="U148" i="75"/>
  <c r="AR63" i="75"/>
  <c r="H11" i="77" s="1"/>
  <c r="AK63" i="75"/>
  <c r="L8" i="77" s="1"/>
  <c r="AD63" i="75"/>
  <c r="L10" i="77" s="1"/>
  <c r="U63" i="75"/>
  <c r="BM36" i="75"/>
  <c r="L105" i="77" s="1"/>
  <c r="BF36" i="75"/>
  <c r="L87" i="77" s="1"/>
  <c r="AY36" i="75"/>
  <c r="AR36" i="75"/>
  <c r="AK36" i="75"/>
  <c r="AD36" i="75"/>
  <c r="U36" i="75"/>
  <c r="AK61" i="75"/>
  <c r="H42" i="77" s="1"/>
  <c r="AD61" i="75"/>
  <c r="U61" i="75"/>
  <c r="AR35" i="75"/>
  <c r="L108" i="77" s="1"/>
  <c r="AK35" i="75"/>
  <c r="L110" i="77" s="1"/>
  <c r="AD35" i="75"/>
  <c r="F81" i="77" s="1"/>
  <c r="U35" i="75"/>
  <c r="F109" i="77" s="1"/>
  <c r="AK34" i="75"/>
  <c r="AD34" i="75"/>
  <c r="U34" i="75"/>
  <c r="F59" i="77" s="1"/>
  <c r="AK33" i="75"/>
  <c r="AD33" i="75"/>
  <c r="U33" i="75"/>
  <c r="L73" i="77" s="1"/>
  <c r="AR32" i="75"/>
  <c r="F69" i="77" s="1"/>
  <c r="AK32" i="75"/>
  <c r="F62" i="77" s="1"/>
  <c r="AD32" i="75"/>
  <c r="U32" i="75"/>
  <c r="L71" i="77" s="1"/>
  <c r="AK31" i="75"/>
  <c r="AD31" i="75"/>
  <c r="U31" i="75"/>
  <c r="AR147" i="75"/>
  <c r="N116" i="77" s="1"/>
  <c r="AK147" i="75"/>
  <c r="N119" i="77" s="1"/>
  <c r="AD147" i="75"/>
  <c r="L84" i="77" s="1"/>
  <c r="U147" i="75"/>
  <c r="N85" i="77" s="1"/>
  <c r="AK146" i="75"/>
  <c r="L39" i="77" s="1"/>
  <c r="AD146" i="75"/>
  <c r="U146" i="75"/>
  <c r="N38" i="77" s="1"/>
  <c r="AK30" i="75"/>
  <c r="L21" i="77" s="1"/>
  <c r="AD30" i="75"/>
  <c r="U30" i="75"/>
  <c r="L20" i="77" s="1"/>
  <c r="AK145" i="75"/>
  <c r="AD145" i="75"/>
  <c r="U145" i="75"/>
  <c r="L41" i="77" s="1"/>
  <c r="AK59" i="75"/>
  <c r="L102" i="77" s="1"/>
  <c r="AD59" i="75"/>
  <c r="H90" i="77" s="1"/>
  <c r="U59" i="75"/>
  <c r="AY67" i="75"/>
  <c r="AR67" i="75"/>
  <c r="L83" i="77" s="1"/>
  <c r="AK67" i="75"/>
  <c r="L51" i="77" s="1"/>
  <c r="AD67" i="75"/>
  <c r="U67" i="75"/>
  <c r="AK60" i="75"/>
  <c r="AD60" i="75"/>
  <c r="H106" i="77" s="1"/>
  <c r="U60" i="75"/>
  <c r="L89" i="77" s="1"/>
  <c r="AK64" i="75"/>
  <c r="L115" i="77" s="1"/>
  <c r="AD64" i="75"/>
  <c r="U64" i="75"/>
  <c r="L120" i="77" s="1"/>
  <c r="U94" i="75"/>
  <c r="AD94" i="75" s="1"/>
  <c r="AK94" i="75" s="1"/>
  <c r="J79" i="77" s="1"/>
  <c r="U93" i="75"/>
  <c r="AD93" i="75" s="1"/>
  <c r="AK93" i="75" s="1"/>
  <c r="U92" i="75"/>
  <c r="AK92" i="75" s="1"/>
  <c r="J84" i="77" s="1"/>
  <c r="U91" i="75"/>
  <c r="AD91" i="75" s="1"/>
  <c r="U90" i="75"/>
  <c r="AD90" i="75" s="1"/>
  <c r="U89" i="75"/>
  <c r="AK89" i="75" s="1"/>
  <c r="U13" i="75"/>
  <c r="AK13" i="75" s="1"/>
  <c r="U88" i="75"/>
  <c r="AD88" i="75" s="1"/>
  <c r="J110" i="77" s="1"/>
  <c r="U96" i="75"/>
  <c r="AK96" i="75" s="1"/>
  <c r="U106" i="75"/>
  <c r="AK106" i="75" s="1"/>
  <c r="U87" i="75"/>
  <c r="AK87" i="75" s="1"/>
  <c r="J113" i="77" s="1"/>
  <c r="U86" i="75"/>
  <c r="AD86" i="75" s="1"/>
  <c r="U85" i="75"/>
  <c r="AD85" i="75" s="1"/>
  <c r="U112" i="75"/>
  <c r="AD112" i="75" s="1"/>
  <c r="U113" i="75"/>
  <c r="AD113" i="75" s="1"/>
  <c r="J52" i="77" s="1"/>
  <c r="U135" i="75"/>
  <c r="AD135" i="75" s="1"/>
  <c r="J81" i="77" s="1"/>
  <c r="U107" i="75"/>
  <c r="AD107" i="75" s="1"/>
  <c r="AK107" i="75" s="1"/>
  <c r="J67" i="77" s="1"/>
  <c r="U16" i="75"/>
  <c r="AK16" i="75" s="1"/>
  <c r="J53" i="77" s="1"/>
  <c r="U84" i="75"/>
  <c r="AD84" i="75" s="1"/>
  <c r="J64" i="77" s="1"/>
  <c r="U83" i="75"/>
  <c r="AK83" i="75" s="1"/>
  <c r="J91" i="77" s="1"/>
  <c r="U82" i="75"/>
  <c r="AD82" i="75" s="1"/>
  <c r="J9" i="77" s="1"/>
  <c r="U120" i="75"/>
  <c r="AK120" i="75" s="1"/>
  <c r="U81" i="75"/>
  <c r="AD81" i="75" s="1"/>
  <c r="J10" i="77" s="1"/>
  <c r="U119" i="75"/>
  <c r="AD119" i="75" s="1"/>
  <c r="L118" i="77" s="1"/>
  <c r="U98" i="75"/>
  <c r="AK98" i="75" s="1"/>
  <c r="U80" i="75"/>
  <c r="AD80" i="75" s="1"/>
  <c r="U95" i="75"/>
  <c r="AD95" i="75" s="1"/>
  <c r="U118" i="75"/>
  <c r="AK118" i="75" s="1"/>
  <c r="U79" i="75"/>
  <c r="AD79" i="75" s="1"/>
  <c r="U124" i="75"/>
  <c r="AK124" i="75" s="1"/>
  <c r="U78" i="75"/>
  <c r="AK78" i="75" s="1"/>
  <c r="J69" i="77" s="1"/>
  <c r="U131" i="75"/>
  <c r="AD131" i="75" s="1"/>
  <c r="U130" i="75"/>
  <c r="AD130" i="75" s="1"/>
  <c r="J68" i="77" s="1"/>
  <c r="U18" i="75"/>
  <c r="U12" i="75"/>
  <c r="U26" i="75"/>
  <c r="U144" i="75"/>
  <c r="AK144" i="75" s="1"/>
  <c r="N111" i="77" s="1"/>
  <c r="U123" i="75"/>
  <c r="AK123" i="75" s="1"/>
  <c r="H109" i="77" s="1"/>
  <c r="U143" i="75"/>
  <c r="AK143" i="75" s="1"/>
  <c r="H107" i="77" s="1"/>
  <c r="U25" i="75"/>
  <c r="AR25" i="75" s="1"/>
  <c r="U129" i="75"/>
  <c r="AD129" i="75" s="1"/>
  <c r="U136" i="75"/>
  <c r="AD136" i="75" s="1"/>
  <c r="U128" i="75"/>
  <c r="AD128" i="75" s="1"/>
  <c r="H34" i="77" s="1"/>
  <c r="U99" i="75"/>
  <c r="AK99" i="75" s="1"/>
  <c r="J97" i="77" s="1"/>
  <c r="U134" i="75"/>
  <c r="AD134" i="75" s="1"/>
  <c r="H62" i="77" s="1"/>
  <c r="U127" i="75"/>
  <c r="AD127" i="75" s="1"/>
  <c r="U77" i="75"/>
  <c r="AD77" i="75" s="1"/>
  <c r="U102" i="75"/>
  <c r="AD102" i="75" s="1"/>
  <c r="U97" i="75"/>
  <c r="AD97" i="75" s="1"/>
  <c r="H47" i="77" s="1"/>
  <c r="U29" i="75"/>
  <c r="AK29" i="75" s="1"/>
  <c r="U76" i="75"/>
  <c r="AD76" i="75" s="1"/>
  <c r="U133" i="75"/>
  <c r="AD133" i="75" s="1"/>
  <c r="U75" i="75"/>
  <c r="AK75" i="75" s="1"/>
  <c r="U114" i="75"/>
  <c r="AK114" i="75" s="1"/>
  <c r="U100" i="75"/>
  <c r="H86" i="77" s="1"/>
  <c r="U117" i="75"/>
  <c r="AK117" i="75" s="1"/>
  <c r="U74" i="75"/>
  <c r="AD74" i="75" s="1"/>
  <c r="H29" i="77" s="1"/>
  <c r="U126" i="75"/>
  <c r="AD126" i="75" s="1"/>
  <c r="U105" i="75"/>
  <c r="AK105" i="75" s="1"/>
  <c r="U73" i="75"/>
  <c r="AD73" i="75" s="1"/>
  <c r="U72" i="75"/>
  <c r="AD72" i="75" s="1"/>
  <c r="H37" i="77" s="1"/>
  <c r="U121" i="75"/>
  <c r="AK121" i="75" s="1"/>
  <c r="U71" i="75"/>
  <c r="AK71" i="75" s="1"/>
  <c r="H15" i="77" s="1"/>
  <c r="U125" i="75"/>
  <c r="AD125" i="75" s="1"/>
  <c r="U14" i="75"/>
  <c r="AD14" i="75" s="1"/>
  <c r="AK139" i="75"/>
  <c r="AD139" i="75"/>
  <c r="U139" i="75"/>
  <c r="AK138" i="75"/>
  <c r="AD138" i="75"/>
  <c r="U138" i="75"/>
  <c r="AD137" i="75"/>
  <c r="F115" i="77" s="1"/>
  <c r="U137" i="75"/>
  <c r="AD159" i="75"/>
  <c r="U159" i="75"/>
  <c r="F23" i="77" s="1"/>
  <c r="J159" i="75"/>
  <c r="AD156" i="75"/>
  <c r="N5" i="77" s="1"/>
  <c r="U156" i="75"/>
  <c r="J156" i="75"/>
  <c r="AK4" i="75"/>
  <c r="D18" i="77" s="1"/>
  <c r="U4" i="75"/>
  <c r="J4" i="75"/>
  <c r="AR8" i="75"/>
  <c r="AK8" i="75"/>
  <c r="AD8" i="75"/>
  <c r="F75" i="77" s="1"/>
  <c r="U8" i="75"/>
  <c r="F51" i="77" s="1"/>
  <c r="J8" i="75"/>
  <c r="AK3" i="75"/>
  <c r="AD3" i="75"/>
  <c r="D36" i="77" s="1"/>
  <c r="U3" i="75"/>
  <c r="D16" i="77" s="1"/>
  <c r="J3" i="75"/>
  <c r="AY7" i="75"/>
  <c r="AR7" i="75"/>
  <c r="AK7" i="75"/>
  <c r="AD7" i="75"/>
  <c r="U7" i="75"/>
  <c r="J7" i="75"/>
  <c r="AR6" i="75"/>
  <c r="AK6" i="75"/>
  <c r="D35" i="77" s="1"/>
  <c r="AD6" i="75"/>
  <c r="U6" i="75"/>
  <c r="J6" i="75"/>
  <c r="AR5" i="75"/>
  <c r="AK5" i="75"/>
  <c r="AD5" i="75"/>
  <c r="U5" i="75"/>
  <c r="J5" i="75"/>
  <c r="AY9" i="75"/>
  <c r="AR9" i="75"/>
  <c r="F6" i="77" s="1"/>
  <c r="AK9" i="75"/>
  <c r="AD9" i="75"/>
  <c r="U9" i="75"/>
  <c r="J9" i="75"/>
  <c r="AK17" i="75"/>
  <c r="AD17" i="75"/>
  <c r="U17" i="75"/>
  <c r="J17" i="75"/>
  <c r="AK15" i="75"/>
  <c r="AD15" i="75"/>
  <c r="F80" i="77" s="1"/>
  <c r="U15" i="75"/>
  <c r="F76" i="77" s="1"/>
  <c r="J15" i="75"/>
  <c r="AD101" i="75"/>
  <c r="J55" i="77" s="1"/>
  <c r="U101" i="75"/>
  <c r="J101" i="75"/>
  <c r="AD157" i="75"/>
  <c r="N57" i="77" s="1"/>
  <c r="U157" i="75"/>
  <c r="J157" i="75"/>
  <c r="AK111" i="75"/>
  <c r="AD111" i="75"/>
  <c r="U111" i="75"/>
  <c r="J111" i="75"/>
  <c r="AK104" i="75"/>
  <c r="F25" i="77" s="1"/>
  <c r="AD104" i="75"/>
  <c r="F26" i="77" s="1"/>
  <c r="U104" i="75"/>
  <c r="J104" i="75"/>
  <c r="AK103" i="75"/>
  <c r="AD103" i="75"/>
  <c r="F15" i="77" s="1"/>
  <c r="U103" i="75"/>
  <c r="J103" i="75"/>
  <c r="AK110" i="75"/>
  <c r="AD110" i="75"/>
  <c r="L77" i="77" s="1"/>
  <c r="U110" i="75"/>
  <c r="L36" i="77" s="1"/>
  <c r="J110" i="75"/>
  <c r="AK109" i="75"/>
  <c r="AD109" i="75"/>
  <c r="F44" i="77" s="1"/>
  <c r="U109" i="75"/>
  <c r="J109" i="75"/>
  <c r="AK108" i="75"/>
  <c r="AD108" i="75"/>
  <c r="U108" i="75"/>
  <c r="J108" i="75"/>
  <c r="AK70" i="75"/>
  <c r="F93" i="77" s="1"/>
  <c r="AD70" i="75"/>
  <c r="U70" i="75"/>
  <c r="J70" i="75"/>
  <c r="U122" i="75"/>
  <c r="AR122" i="75" s="1"/>
  <c r="D34" i="77" s="1"/>
  <c r="U155" i="75"/>
  <c r="AY155" i="75" s="1"/>
  <c r="N29" i="77" s="1"/>
  <c r="AD154" i="75"/>
  <c r="D28" i="77" s="1"/>
  <c r="U154" i="75"/>
  <c r="U116" i="75"/>
  <c r="AD116" i="75" s="1"/>
  <c r="D23" i="77" s="1"/>
  <c r="U115" i="75"/>
  <c r="AK115" i="75" s="1"/>
  <c r="D19" i="77" s="1"/>
  <c r="AJ265" i="74"/>
  <c r="AC265" i="74"/>
  <c r="T265" i="74"/>
  <c r="M28" i="77" s="1"/>
  <c r="AJ264" i="74"/>
  <c r="M98" i="77" s="1"/>
  <c r="AC264" i="74"/>
  <c r="M59" i="77" s="1"/>
  <c r="T264" i="74"/>
  <c r="M58" i="77" s="1"/>
  <c r="AC263" i="74"/>
  <c r="M61" i="77" s="1"/>
  <c r="T263" i="74"/>
  <c r="AJ262" i="74"/>
  <c r="M7" i="77" s="1"/>
  <c r="AC262" i="74"/>
  <c r="M11" i="77" s="1"/>
  <c r="T262" i="74"/>
  <c r="AJ261" i="74"/>
  <c r="M13" i="77" s="1"/>
  <c r="AC261" i="74"/>
  <c r="M12" i="77" s="1"/>
  <c r="T261" i="74"/>
  <c r="AJ260" i="74"/>
  <c r="AC260" i="74"/>
  <c r="T260" i="74"/>
  <c r="M90" i="77" s="1"/>
  <c r="AC259" i="74"/>
  <c r="T259" i="74"/>
  <c r="AJ258" i="74"/>
  <c r="AC258" i="74"/>
  <c r="T258" i="74"/>
  <c r="AJ257" i="74"/>
  <c r="M114" i="77" s="1"/>
  <c r="AC257" i="74"/>
  <c r="T257" i="74"/>
  <c r="AJ256" i="74"/>
  <c r="AC256" i="74"/>
  <c r="T256" i="74"/>
  <c r="M88" i="77" s="1"/>
  <c r="AC255" i="74"/>
  <c r="T255" i="74"/>
  <c r="M19" i="77" s="1"/>
  <c r="AC254" i="74"/>
  <c r="T254" i="74"/>
  <c r="AJ253" i="74"/>
  <c r="AC253" i="74"/>
  <c r="T253" i="74"/>
  <c r="AC252" i="74"/>
  <c r="T252" i="74"/>
  <c r="M109" i="77" s="1"/>
  <c r="AJ251" i="74"/>
  <c r="M51" i="77" s="1"/>
  <c r="AC251" i="74"/>
  <c r="T251" i="74"/>
  <c r="AC250" i="74"/>
  <c r="M106" i="77" s="1"/>
  <c r="T250" i="74"/>
  <c r="AJ249" i="74"/>
  <c r="AC249" i="74"/>
  <c r="T249" i="74"/>
  <c r="AJ248" i="74"/>
  <c r="AC248" i="74"/>
  <c r="T248" i="74"/>
  <c r="M27" i="77" s="1"/>
  <c r="AJ247" i="74"/>
  <c r="M69" i="77" s="1"/>
  <c r="AC247" i="74"/>
  <c r="M117" i="77" s="1"/>
  <c r="T247" i="74"/>
  <c r="AJ246" i="74"/>
  <c r="M104" i="77" s="1"/>
  <c r="AC246" i="74"/>
  <c r="T246" i="74"/>
  <c r="AC245" i="74"/>
  <c r="T245" i="74"/>
  <c r="M16" i="77" s="1"/>
  <c r="AJ244" i="74"/>
  <c r="AC244" i="74"/>
  <c r="T244" i="74"/>
  <c r="AJ243" i="74"/>
  <c r="AC243" i="74"/>
  <c r="T243" i="74"/>
  <c r="AJ242" i="74"/>
  <c r="AC242" i="74"/>
  <c r="T242" i="74"/>
  <c r="M108" i="77" s="1"/>
  <c r="AJ241" i="74"/>
  <c r="AC241" i="74"/>
  <c r="T241" i="74"/>
  <c r="M107" i="77" s="1"/>
  <c r="AJ240" i="74"/>
  <c r="AC240" i="74"/>
  <c r="T240" i="74"/>
  <c r="M44" i="77" s="1"/>
  <c r="AJ239" i="74"/>
  <c r="AC239" i="74"/>
  <c r="M47" i="77" s="1"/>
  <c r="T239" i="74"/>
  <c r="M50" i="77" s="1"/>
  <c r="AJ238" i="74"/>
  <c r="AC238" i="74"/>
  <c r="T238" i="74"/>
  <c r="M80" i="77" s="1"/>
  <c r="AJ237" i="74"/>
  <c r="AC237" i="74"/>
  <c r="M42" i="77" s="1"/>
  <c r="T237" i="74"/>
  <c r="M37" i="77" s="1"/>
  <c r="AJ236" i="74"/>
  <c r="M72" i="77" s="1"/>
  <c r="AC236" i="74"/>
  <c r="M76" i="77" s="1"/>
  <c r="T236" i="74"/>
  <c r="AJ235" i="74"/>
  <c r="AC235" i="74"/>
  <c r="M35" i="77" s="1"/>
  <c r="T235" i="74"/>
  <c r="M40" i="77" s="1"/>
  <c r="AJ234" i="74"/>
  <c r="M46" i="77" s="1"/>
  <c r="AC234" i="74"/>
  <c r="M63" i="77" s="1"/>
  <c r="T234" i="74"/>
  <c r="AJ233" i="74"/>
  <c r="AC233" i="74"/>
  <c r="T233" i="74"/>
  <c r="AJ232" i="74"/>
  <c r="AC232" i="74"/>
  <c r="T232" i="74"/>
  <c r="AJ231" i="74"/>
  <c r="AC231" i="74"/>
  <c r="T231" i="74"/>
  <c r="AC230" i="74"/>
  <c r="T230" i="74"/>
  <c r="M81" i="77" s="1"/>
  <c r="AJ229" i="74"/>
  <c r="AC229" i="74"/>
  <c r="T229" i="74"/>
  <c r="M22" i="77" s="1"/>
  <c r="AJ228" i="74"/>
  <c r="M96" i="77" s="1"/>
  <c r="AC228" i="74"/>
  <c r="T228" i="74"/>
  <c r="AC227" i="74"/>
  <c r="M21" i="77" s="1"/>
  <c r="T227" i="74"/>
  <c r="M17" i="77" s="1"/>
  <c r="T222" i="74"/>
  <c r="AJ222" i="74" s="1"/>
  <c r="T221" i="74"/>
  <c r="AC221" i="74" s="1"/>
  <c r="T220" i="74"/>
  <c r="AJ220" i="74" s="1"/>
  <c r="T219" i="74"/>
  <c r="AC219" i="74" s="1"/>
  <c r="T218" i="74"/>
  <c r="AC218" i="74" s="1"/>
  <c r="T217" i="74"/>
  <c r="K47" i="77" s="1"/>
  <c r="T216" i="74"/>
  <c r="AC216" i="74" s="1"/>
  <c r="T215" i="74"/>
  <c r="AC215" i="74" s="1"/>
  <c r="T214" i="74"/>
  <c r="AC214" i="74" s="1"/>
  <c r="T213" i="74"/>
  <c r="AJ213" i="74" s="1"/>
  <c r="T212" i="74"/>
  <c r="AC212" i="74" s="1"/>
  <c r="K114" i="77" s="1"/>
  <c r="T211" i="74"/>
  <c r="T210" i="74"/>
  <c r="AC210" i="74" s="1"/>
  <c r="T209" i="74"/>
  <c r="AC209" i="74" s="1"/>
  <c r="T208" i="74"/>
  <c r="AJ208" i="74" s="1"/>
  <c r="T207" i="74"/>
  <c r="K106" i="77" s="1"/>
  <c r="T206" i="74"/>
  <c r="AC206" i="74" s="1"/>
  <c r="T205" i="74"/>
  <c r="AC205" i="74" s="1"/>
  <c r="T204" i="74"/>
  <c r="AJ204" i="74" s="1"/>
  <c r="T203" i="74"/>
  <c r="AC203" i="74" s="1"/>
  <c r="T202" i="74"/>
  <c r="AC202" i="74" s="1"/>
  <c r="T201" i="74"/>
  <c r="AJ201" i="74" s="1"/>
  <c r="T200" i="74"/>
  <c r="AJ200" i="74" s="1"/>
  <c r="T199" i="74"/>
  <c r="AQ199" i="74" s="1"/>
  <c r="T198" i="74"/>
  <c r="AC198" i="74" s="1"/>
  <c r="T197" i="74"/>
  <c r="AC197" i="74" s="1"/>
  <c r="T196" i="74"/>
  <c r="AJ196" i="74" s="1"/>
  <c r="T195" i="74"/>
  <c r="AJ195" i="74" s="1"/>
  <c r="T194" i="74"/>
  <c r="AQ194" i="74" s="1"/>
  <c r="T193" i="74"/>
  <c r="AC193" i="74" s="1"/>
  <c r="T192" i="74"/>
  <c r="AC192" i="74" s="1"/>
  <c r="T191" i="74"/>
  <c r="AJ191" i="74" s="1"/>
  <c r="T190" i="74"/>
  <c r="AC190" i="74" s="1"/>
  <c r="T189" i="74"/>
  <c r="AC189" i="74" s="1"/>
  <c r="T188" i="74"/>
  <c r="K117" i="77" s="1"/>
  <c r="T187" i="74"/>
  <c r="K65" i="77" s="1"/>
  <c r="T186" i="74"/>
  <c r="K105" i="77" s="1"/>
  <c r="T185" i="74"/>
  <c r="T184" i="74"/>
  <c r="T183" i="74"/>
  <c r="AC183" i="74" s="1"/>
  <c r="K52" i="77" s="1"/>
  <c r="T182" i="74"/>
  <c r="AC182" i="74" s="1"/>
  <c r="AC181" i="74"/>
  <c r="T181" i="74"/>
  <c r="BG180" i="74"/>
  <c r="K100" i="77" s="1"/>
  <c r="AX180" i="74"/>
  <c r="K102" i="77" s="1"/>
  <c r="AQ180" i="74"/>
  <c r="K12" i="77" s="1"/>
  <c r="AJ180" i="74"/>
  <c r="K96" i="77" s="1"/>
  <c r="AC180" i="74"/>
  <c r="K97" i="77" s="1"/>
  <c r="T180" i="74"/>
  <c r="K14" i="77" s="1"/>
  <c r="BG179" i="74"/>
  <c r="K66" i="77" s="1"/>
  <c r="AX179" i="74"/>
  <c r="K24" i="77" s="1"/>
  <c r="AC179" i="74"/>
  <c r="T179" i="74"/>
  <c r="K74" i="77" s="1"/>
  <c r="T178" i="74"/>
  <c r="AC178" i="74" s="1"/>
  <c r="AJ178" i="74" s="1"/>
  <c r="AC177" i="74"/>
  <c r="AJ177" i="74" s="1"/>
  <c r="AJ176" i="74"/>
  <c r="I28" i="77" s="1"/>
  <c r="AC176" i="74"/>
  <c r="I29" i="77" s="1"/>
  <c r="T176" i="74"/>
  <c r="I32" i="77" s="1"/>
  <c r="AC175" i="74"/>
  <c r="I37" i="77" s="1"/>
  <c r="T175" i="74"/>
  <c r="AM174" i="74"/>
  <c r="AL174" i="74"/>
  <c r="AK174" i="74"/>
  <c r="T174" i="74"/>
  <c r="AJ174" i="74" s="1"/>
  <c r="AJ173" i="74"/>
  <c r="AC173" i="74"/>
  <c r="T173" i="74"/>
  <c r="I64" i="77" s="1"/>
  <c r="AJ172" i="74"/>
  <c r="AC172" i="74"/>
  <c r="T172" i="74"/>
  <c r="AJ171" i="74"/>
  <c r="AC171" i="74"/>
  <c r="T171" i="74"/>
  <c r="I67" i="77" s="1"/>
  <c r="T170" i="74"/>
  <c r="AC170" i="74" s="1"/>
  <c r="T169" i="74"/>
  <c r="AJ169" i="74" s="1"/>
  <c r="T168" i="74"/>
  <c r="AC168" i="74" s="1"/>
  <c r="I110" i="77" s="1"/>
  <c r="T167" i="74"/>
  <c r="AC167" i="74" s="1"/>
  <c r="T166" i="74"/>
  <c r="AC166" i="74" s="1"/>
  <c r="AJ166" i="74" s="1"/>
  <c r="T165" i="74"/>
  <c r="AC165" i="74" s="1"/>
  <c r="AJ165" i="74" s="1"/>
  <c r="I84" i="77" s="1"/>
  <c r="T164" i="74"/>
  <c r="T163" i="74"/>
  <c r="T162" i="74"/>
  <c r="AJ162" i="74" s="1"/>
  <c r="I70" i="77" s="1"/>
  <c r="T161" i="74"/>
  <c r="AC161" i="74" s="1"/>
  <c r="I33" i="77" s="1"/>
  <c r="T160" i="74"/>
  <c r="AJ160" i="74" s="1"/>
  <c r="I75" i="77" s="1"/>
  <c r="T159" i="74"/>
  <c r="AQ159" i="74" s="1"/>
  <c r="T158" i="74"/>
  <c r="AC158" i="74" s="1"/>
  <c r="T157" i="74"/>
  <c r="T156" i="74"/>
  <c r="AC156" i="74" s="1"/>
  <c r="T155" i="74"/>
  <c r="AC155" i="74" s="1"/>
  <c r="T154" i="74"/>
  <c r="AC154" i="74" s="1"/>
  <c r="T153" i="74"/>
  <c r="AC153" i="74" s="1"/>
  <c r="T152" i="74"/>
  <c r="AJ152" i="74" s="1"/>
  <c r="T151" i="74"/>
  <c r="AJ151" i="74" s="1"/>
  <c r="I56" i="77" s="1"/>
  <c r="T150" i="74"/>
  <c r="AC150" i="74" s="1"/>
  <c r="T149" i="74"/>
  <c r="AC149" i="74" s="1"/>
  <c r="T148" i="74"/>
  <c r="AC148" i="74" s="1"/>
  <c r="T147" i="74"/>
  <c r="AC147" i="74" s="1"/>
  <c r="T146" i="74"/>
  <c r="AJ146" i="74" s="1"/>
  <c r="T145" i="74"/>
  <c r="AC145" i="74" s="1"/>
  <c r="I11" i="77" s="1"/>
  <c r="T144" i="74"/>
  <c r="AC144" i="74" s="1"/>
  <c r="T143" i="74"/>
  <c r="AJ143" i="74" s="1"/>
  <c r="T141" i="74"/>
  <c r="AC141" i="74" s="1"/>
  <c r="G20" i="77" s="1"/>
  <c r="T140" i="74"/>
  <c r="AJ140" i="74" s="1"/>
  <c r="T139" i="74"/>
  <c r="AC139" i="74" s="1"/>
  <c r="T138" i="74"/>
  <c r="AC138" i="74" s="1"/>
  <c r="G115" i="77" s="1"/>
  <c r="T137" i="74"/>
  <c r="AJ137" i="74" s="1"/>
  <c r="G8" i="77" s="1"/>
  <c r="T136" i="74"/>
  <c r="AJ136" i="74" s="1"/>
  <c r="T135" i="74"/>
  <c r="AJ135" i="74" s="1"/>
  <c r="T134" i="74"/>
  <c r="AC134" i="74" s="1"/>
  <c r="G32" i="77" s="1"/>
  <c r="T133" i="74"/>
  <c r="T132" i="74"/>
  <c r="AC132" i="74" s="1"/>
  <c r="T131" i="74"/>
  <c r="AJ131" i="74" s="1"/>
  <c r="T130" i="74"/>
  <c r="AC130" i="74" s="1"/>
  <c r="AQ129" i="74"/>
  <c r="G79" i="77" s="1"/>
  <c r="AJ129" i="74"/>
  <c r="G109" i="77" s="1"/>
  <c r="T129" i="74"/>
  <c r="AC129" i="74" s="1"/>
  <c r="T128" i="74"/>
  <c r="AC128" i="74" s="1"/>
  <c r="T127" i="74"/>
  <c r="AC127" i="74" s="1"/>
  <c r="T126" i="74"/>
  <c r="AC126" i="74" s="1"/>
  <c r="T125" i="74"/>
  <c r="AC125" i="74" s="1"/>
  <c r="T124" i="74"/>
  <c r="AJ124" i="74" s="1"/>
  <c r="T123" i="74"/>
  <c r="AJ123" i="74" s="1"/>
  <c r="T122" i="74"/>
  <c r="AC122" i="74" s="1"/>
  <c r="T121" i="74"/>
  <c r="AC121" i="74" s="1"/>
  <c r="T120" i="74"/>
  <c r="AJ120" i="74" s="1"/>
  <c r="G21" i="77" s="1"/>
  <c r="T119" i="74"/>
  <c r="AC119" i="74" s="1"/>
  <c r="G16" i="77" s="1"/>
  <c r="T118" i="74"/>
  <c r="AC118" i="74" s="1"/>
  <c r="G33" i="77" s="1"/>
  <c r="T117" i="74"/>
  <c r="AJ117" i="74" s="1"/>
  <c r="T116" i="74"/>
  <c r="AC116" i="74" s="1"/>
  <c r="T115" i="74"/>
  <c r="AC115" i="74" s="1"/>
  <c r="G98" i="77" s="1"/>
  <c r="T114" i="74"/>
  <c r="AJ114" i="74" s="1"/>
  <c r="G47" i="77" s="1"/>
  <c r="T113" i="74"/>
  <c r="AC113" i="74" s="1"/>
  <c r="T112" i="74"/>
  <c r="AC112" i="74" s="1"/>
  <c r="G52" i="77" s="1"/>
  <c r="T111" i="74"/>
  <c r="G44" i="77" s="1"/>
  <c r="T108" i="74"/>
  <c r="E54" i="77" s="1"/>
  <c r="AJ107" i="74"/>
  <c r="AC107" i="74"/>
  <c r="T107" i="74"/>
  <c r="AJ106" i="74"/>
  <c r="AC106" i="74"/>
  <c r="T106" i="74"/>
  <c r="AX105" i="74"/>
  <c r="AQ105" i="74"/>
  <c r="AJ105" i="74"/>
  <c r="AC105" i="74"/>
  <c r="T105" i="74"/>
  <c r="T104" i="74"/>
  <c r="T103" i="74"/>
  <c r="T102" i="74"/>
  <c r="T101" i="74"/>
  <c r="T100" i="74"/>
  <c r="AC100" i="74" s="1"/>
  <c r="T99" i="74"/>
  <c r="AC99" i="74" s="1"/>
  <c r="T98" i="74"/>
  <c r="AC98" i="74" s="1"/>
  <c r="T97" i="74"/>
  <c r="AC97" i="74" s="1"/>
  <c r="T96" i="74"/>
  <c r="AC96" i="74" s="1"/>
  <c r="T95" i="74"/>
  <c r="AQ95" i="74" s="1"/>
  <c r="T94" i="74"/>
  <c r="AC94" i="74" s="1"/>
  <c r="T93" i="74"/>
  <c r="AC93" i="74" s="1"/>
  <c r="T92" i="74"/>
  <c r="AC92" i="74" s="1"/>
  <c r="T90" i="74"/>
  <c r="AC90" i="74" s="1"/>
  <c r="T89" i="74"/>
  <c r="AC89" i="74" s="1"/>
  <c r="T88" i="74"/>
  <c r="AJ88" i="74" s="1"/>
  <c r="T87" i="74"/>
  <c r="AC87" i="74" s="1"/>
  <c r="T86" i="74"/>
  <c r="AJ86" i="74" s="1"/>
  <c r="T85" i="74"/>
  <c r="AJ85" i="74" s="1"/>
  <c r="T84" i="74"/>
  <c r="AC84" i="74" s="1"/>
  <c r="E47" i="77" s="1"/>
  <c r="T83" i="74"/>
  <c r="AC83" i="74" s="1"/>
  <c r="T82" i="74"/>
  <c r="AJ82" i="74" s="1"/>
  <c r="T81" i="74"/>
  <c r="AJ81" i="74" s="1"/>
  <c r="T80" i="74"/>
  <c r="AJ80" i="74" s="1"/>
  <c r="T79" i="74"/>
  <c r="AQ79" i="74" s="1"/>
  <c r="T78" i="74"/>
  <c r="T77" i="74"/>
  <c r="AC77" i="74" s="1"/>
  <c r="T76" i="74"/>
  <c r="AJ76" i="74" s="1"/>
  <c r="T75" i="74"/>
  <c r="AC75" i="74" s="1"/>
  <c r="T74" i="74"/>
  <c r="T73" i="74"/>
  <c r="J72" i="74"/>
  <c r="T71" i="74"/>
  <c r="J70" i="74"/>
  <c r="AQ70" i="74" s="1"/>
  <c r="T69" i="74"/>
  <c r="AJ69" i="74" s="1"/>
  <c r="T68" i="74"/>
  <c r="T67" i="74"/>
  <c r="AQ67" i="74" s="1"/>
  <c r="T66" i="74"/>
  <c r="AJ66" i="74" s="1"/>
  <c r="T65" i="74"/>
  <c r="T64" i="74"/>
  <c r="AC64" i="74" s="1"/>
  <c r="T63" i="74"/>
  <c r="AC63" i="74" s="1"/>
  <c r="T62" i="74"/>
  <c r="AJ62" i="74" s="1"/>
  <c r="T61" i="74"/>
  <c r="AC61" i="74" s="1"/>
  <c r="T60" i="74"/>
  <c r="AC60" i="74" s="1"/>
  <c r="E29" i="77" s="1"/>
  <c r="T59" i="74"/>
  <c r="AJ59" i="74" s="1"/>
  <c r="T58" i="74"/>
  <c r="AC58" i="74" s="1"/>
  <c r="T57" i="74"/>
  <c r="AC57" i="74" s="1"/>
  <c r="T56" i="74"/>
  <c r="AC56" i="74" s="1"/>
  <c r="T55" i="74"/>
  <c r="AC55" i="74" s="1"/>
  <c r="T54" i="74"/>
  <c r="AC54" i="74" s="1"/>
  <c r="T53" i="74"/>
  <c r="AJ53" i="74" s="1"/>
  <c r="T52" i="74"/>
  <c r="AC52" i="74" s="1"/>
  <c r="T51" i="74"/>
  <c r="AC51" i="74" s="1"/>
  <c r="T50" i="74"/>
  <c r="AJ50" i="74" s="1"/>
  <c r="T49" i="74"/>
  <c r="AC49" i="74" s="1"/>
  <c r="T48" i="74"/>
  <c r="AC48" i="74" s="1"/>
  <c r="T47" i="74"/>
  <c r="AJ47" i="74" s="1"/>
  <c r="T46" i="74"/>
  <c r="AC46" i="74" s="1"/>
  <c r="T45" i="74"/>
  <c r="T44" i="74"/>
  <c r="T43" i="74"/>
  <c r="T42" i="74"/>
  <c r="AQ42" i="74" s="1"/>
  <c r="T41" i="74"/>
  <c r="AX41" i="74" s="1"/>
  <c r="T40" i="74"/>
  <c r="AC40" i="74" s="1"/>
  <c r="T39" i="74"/>
  <c r="AC39" i="74" s="1"/>
  <c r="T38" i="74"/>
  <c r="AJ38" i="74" s="1"/>
  <c r="T37" i="74"/>
  <c r="AQ37" i="74" s="1"/>
  <c r="T36" i="74"/>
  <c r="AJ36" i="74" s="1"/>
  <c r="C56" i="77" s="1"/>
  <c r="T35" i="74"/>
  <c r="AJ35" i="74" s="1"/>
  <c r="T34" i="74"/>
  <c r="AC34" i="74" s="1"/>
  <c r="T33" i="74"/>
  <c r="AC33" i="74" s="1"/>
  <c r="C18" i="77" s="1"/>
  <c r="T32" i="74"/>
  <c r="AC32" i="74" s="1"/>
  <c r="C26" i="77" s="1"/>
  <c r="T31" i="74"/>
  <c r="AC31" i="74" s="1"/>
  <c r="T30" i="74"/>
  <c r="AC30" i="74" s="1"/>
  <c r="T29" i="74"/>
  <c r="AJ29" i="74" s="1"/>
  <c r="C58" i="77" s="1"/>
  <c r="T28" i="74"/>
  <c r="AJ28" i="74" s="1"/>
  <c r="T27" i="74"/>
  <c r="AJ27" i="74" s="1"/>
  <c r="T26" i="74"/>
  <c r="AC26" i="74" s="1"/>
  <c r="C44" i="77" s="1"/>
  <c r="T25" i="74"/>
  <c r="AC25" i="74" s="1"/>
  <c r="C17" i="77" s="1"/>
  <c r="T24" i="74"/>
  <c r="AC24" i="74" s="1"/>
  <c r="T23" i="74"/>
  <c r="AC23" i="74" s="1"/>
  <c r="T22" i="74"/>
  <c r="AC22" i="74" s="1"/>
  <c r="AN313" i="73"/>
  <c r="AE313" i="73"/>
  <c r="T313" i="73"/>
  <c r="AN312" i="73"/>
  <c r="AE312" i="73"/>
  <c r="T312" i="73"/>
  <c r="AE311" i="73"/>
  <c r="T311" i="73"/>
  <c r="AN310" i="73"/>
  <c r="AE310" i="73"/>
  <c r="T310" i="73"/>
  <c r="AN309" i="73"/>
  <c r="AE309" i="73"/>
  <c r="T309" i="73"/>
  <c r="AN308" i="73"/>
  <c r="AE308" i="73"/>
  <c r="T308" i="73"/>
  <c r="AE307" i="73"/>
  <c r="T307" i="73"/>
  <c r="AN306" i="73"/>
  <c r="AE306" i="73"/>
  <c r="T306" i="73"/>
  <c r="AN305" i="73"/>
  <c r="AE305" i="73"/>
  <c r="T305" i="73"/>
  <c r="AN304" i="73"/>
  <c r="AE304" i="73"/>
  <c r="T304" i="73"/>
  <c r="AE303" i="73"/>
  <c r="T303" i="73"/>
  <c r="AE302" i="73"/>
  <c r="T302" i="73"/>
  <c r="AN301" i="73"/>
  <c r="AE301" i="73"/>
  <c r="T301" i="73"/>
  <c r="AE300" i="73"/>
  <c r="T300" i="73"/>
  <c r="AN299" i="73"/>
  <c r="AE299" i="73"/>
  <c r="T299" i="73"/>
  <c r="AE298" i="73"/>
  <c r="T298" i="73"/>
  <c r="AN297" i="73"/>
  <c r="AE297" i="73"/>
  <c r="T297" i="73"/>
  <c r="AN296" i="73"/>
  <c r="AE296" i="73"/>
  <c r="T296" i="73"/>
  <c r="AN295" i="73"/>
  <c r="AE295" i="73"/>
  <c r="T295" i="73"/>
  <c r="AN294" i="73"/>
  <c r="AE294" i="73"/>
  <c r="T294" i="73"/>
  <c r="AE293" i="73"/>
  <c r="T293" i="73"/>
  <c r="AN292" i="73"/>
  <c r="AE292" i="73"/>
  <c r="T292" i="73"/>
  <c r="AN291" i="73"/>
  <c r="AE291" i="73"/>
  <c r="T291" i="73"/>
  <c r="AN290" i="73"/>
  <c r="AE290" i="73"/>
  <c r="T290" i="73"/>
  <c r="AN289" i="73"/>
  <c r="AE289" i="73"/>
  <c r="T289" i="73"/>
  <c r="AN288" i="73"/>
  <c r="AE288" i="73"/>
  <c r="T288" i="73"/>
  <c r="AN287" i="73"/>
  <c r="AE287" i="73"/>
  <c r="T287" i="73"/>
  <c r="AN286" i="73"/>
  <c r="AE286" i="73"/>
  <c r="T286" i="73"/>
  <c r="AN285" i="73"/>
  <c r="AE285" i="73"/>
  <c r="T285" i="73"/>
  <c r="AN284" i="73"/>
  <c r="AE284" i="73"/>
  <c r="T284" i="73"/>
  <c r="AN283" i="73"/>
  <c r="AE283" i="73"/>
  <c r="T283" i="73"/>
  <c r="AN282" i="73"/>
  <c r="AE282" i="73"/>
  <c r="T282" i="73"/>
  <c r="AN281" i="73"/>
  <c r="AE281" i="73"/>
  <c r="T281" i="73"/>
  <c r="AN280" i="73"/>
  <c r="AE280" i="73"/>
  <c r="T280" i="73"/>
  <c r="AN279" i="73"/>
  <c r="AE279" i="73"/>
  <c r="T279" i="73"/>
  <c r="AE278" i="73"/>
  <c r="T278" i="73"/>
  <c r="AN277" i="73"/>
  <c r="AE277" i="73"/>
  <c r="T277" i="73"/>
  <c r="AN276" i="73"/>
  <c r="AE276" i="73"/>
  <c r="T276" i="73"/>
  <c r="AE275" i="73"/>
  <c r="T275" i="73"/>
  <c r="T270" i="73"/>
  <c r="AN270" i="73" s="1"/>
  <c r="T269" i="73"/>
  <c r="AE269" i="73" s="1"/>
  <c r="T268" i="73"/>
  <c r="AN268" i="73" s="1"/>
  <c r="T267" i="73"/>
  <c r="AN267" i="73" s="1"/>
  <c r="T266" i="73"/>
  <c r="AE266" i="73" s="1"/>
  <c r="T265" i="73"/>
  <c r="T264" i="73"/>
  <c r="AE264" i="73" s="1"/>
  <c r="T263" i="73"/>
  <c r="AE263" i="73" s="1"/>
  <c r="T262" i="73"/>
  <c r="AN262" i="73" s="1"/>
  <c r="T261" i="73"/>
  <c r="AN261" i="73" s="1"/>
  <c r="T260" i="73"/>
  <c r="AE260" i="73" s="1"/>
  <c r="T259" i="73"/>
  <c r="T258" i="73"/>
  <c r="AE258" i="73" s="1"/>
  <c r="T257" i="73"/>
  <c r="AE257" i="73" s="1"/>
  <c r="T256" i="73"/>
  <c r="AN256" i="73" s="1"/>
  <c r="T255" i="73"/>
  <c r="T254" i="73"/>
  <c r="AE254" i="73" s="1"/>
  <c r="T253" i="73"/>
  <c r="AE253" i="73" s="1"/>
  <c r="T252" i="73"/>
  <c r="AN252" i="73" s="1"/>
  <c r="T251" i="73"/>
  <c r="AE251" i="73" s="1"/>
  <c r="T250" i="73"/>
  <c r="AN250" i="73" s="1"/>
  <c r="T249" i="73"/>
  <c r="AE249" i="73" s="1"/>
  <c r="T248" i="73"/>
  <c r="AN248" i="73" s="1"/>
  <c r="T247" i="73"/>
  <c r="AW247" i="73" s="1"/>
  <c r="T246" i="73"/>
  <c r="AE246" i="73" s="1"/>
  <c r="T245" i="73"/>
  <c r="AE245" i="73" s="1"/>
  <c r="T244" i="73"/>
  <c r="AN244" i="73" s="1"/>
  <c r="T243" i="73"/>
  <c r="AN243" i="73" s="1"/>
  <c r="T242" i="73"/>
  <c r="AW242" i="73" s="1"/>
  <c r="T241" i="73"/>
  <c r="AE241" i="73" s="1"/>
  <c r="T240" i="73"/>
  <c r="AE240" i="73" s="1"/>
  <c r="T239" i="73"/>
  <c r="AN239" i="73" s="1"/>
  <c r="T238" i="73"/>
  <c r="AE238" i="73" s="1"/>
  <c r="T237" i="73"/>
  <c r="AN237" i="73" s="1"/>
  <c r="T236" i="73"/>
  <c r="T235" i="73"/>
  <c r="T234" i="73"/>
  <c r="T233" i="73"/>
  <c r="T232" i="73"/>
  <c r="T231" i="73"/>
  <c r="AW231" i="73" s="1"/>
  <c r="T230" i="73"/>
  <c r="AE230" i="73" s="1"/>
  <c r="AE229" i="73"/>
  <c r="T229" i="73"/>
  <c r="BO228" i="73"/>
  <c r="BE228" i="73"/>
  <c r="AW228" i="73"/>
  <c r="AN228" i="73"/>
  <c r="AE228" i="73"/>
  <c r="T228" i="73"/>
  <c r="BO227" i="73"/>
  <c r="BE227" i="73"/>
  <c r="AE227" i="73"/>
  <c r="T227" i="73"/>
  <c r="T226" i="73"/>
  <c r="T225" i="73"/>
  <c r="T224" i="73"/>
  <c r="T223" i="73"/>
  <c r="T217" i="73"/>
  <c r="BE217" i="73" s="1"/>
  <c r="T216" i="73"/>
  <c r="AE216" i="73" s="1"/>
  <c r="AN216" i="73" s="1"/>
  <c r="T215" i="73"/>
  <c r="BE215" i="73" s="1"/>
  <c r="T214" i="73"/>
  <c r="AW214" i="73" s="1"/>
  <c r="T213" i="73"/>
  <c r="BE213" i="73" s="1"/>
  <c r="T212" i="73"/>
  <c r="AW212" i="73" s="1"/>
  <c r="T211" i="73"/>
  <c r="AW211" i="73" s="1"/>
  <c r="T210" i="73"/>
  <c r="AE210" i="73" s="1"/>
  <c r="AN210" i="73" s="1"/>
  <c r="T209" i="73"/>
  <c r="AE209" i="73" s="1"/>
  <c r="AE208" i="73"/>
  <c r="AN208" i="73" s="1"/>
  <c r="AN207" i="73"/>
  <c r="AE207" i="73"/>
  <c r="T207" i="73"/>
  <c r="AE206" i="73"/>
  <c r="T206" i="73"/>
  <c r="AS205" i="73"/>
  <c r="AR205" i="73"/>
  <c r="AO205" i="73"/>
  <c r="T205" i="73"/>
  <c r="AN205" i="73" s="1"/>
  <c r="AN204" i="73"/>
  <c r="AE204" i="73"/>
  <c r="T204" i="73"/>
  <c r="AN203" i="73"/>
  <c r="AE203" i="73"/>
  <c r="T203" i="73"/>
  <c r="AN202" i="73"/>
  <c r="AE202" i="73"/>
  <c r="T202" i="73"/>
  <c r="T201" i="73"/>
  <c r="AE201" i="73" s="1"/>
  <c r="T200" i="73"/>
  <c r="AN200" i="73" s="1"/>
  <c r="T199" i="73"/>
  <c r="AE199" i="73" s="1"/>
  <c r="T198" i="73"/>
  <c r="AE198" i="73" s="1"/>
  <c r="T197" i="73"/>
  <c r="AE197" i="73" s="1"/>
  <c r="AN197" i="73" s="1"/>
  <c r="T196" i="73"/>
  <c r="AE196" i="73" s="1"/>
  <c r="AN196" i="73" s="1"/>
  <c r="T195" i="73"/>
  <c r="AW195" i="73" s="1"/>
  <c r="T194" i="73"/>
  <c r="AE194" i="73" s="1"/>
  <c r="T193" i="73"/>
  <c r="AE193" i="73" s="1"/>
  <c r="T192" i="73"/>
  <c r="AN192" i="73" s="1"/>
  <c r="T191" i="73"/>
  <c r="AW191" i="73" s="1"/>
  <c r="T190" i="73"/>
  <c r="AE190" i="73" s="1"/>
  <c r="T189" i="73"/>
  <c r="AE189" i="73" s="1"/>
  <c r="T188" i="73"/>
  <c r="AE188" i="73" s="1"/>
  <c r="T187" i="73"/>
  <c r="AE187" i="73" s="1"/>
  <c r="T186" i="73"/>
  <c r="AE186" i="73" s="1"/>
  <c r="T185" i="73"/>
  <c r="AE185" i="73" s="1"/>
  <c r="T184" i="73"/>
  <c r="T183" i="73"/>
  <c r="T182" i="73"/>
  <c r="AE182" i="73" s="1"/>
  <c r="T181" i="73"/>
  <c r="AN181" i="73" s="1"/>
  <c r="T180" i="73"/>
  <c r="AE180" i="73" s="1"/>
  <c r="T179" i="73"/>
  <c r="AN179" i="73" s="1"/>
  <c r="T178" i="73"/>
  <c r="AE178" i="73" s="1"/>
  <c r="T177" i="73"/>
  <c r="AW177" i="73" s="1"/>
  <c r="T176" i="73"/>
  <c r="T175" i="73"/>
  <c r="AE175" i="73" s="1"/>
  <c r="T174" i="73"/>
  <c r="AE174" i="73" s="1"/>
  <c r="T173" i="73"/>
  <c r="AE173" i="73" s="1"/>
  <c r="T172" i="73"/>
  <c r="AE172" i="73" s="1"/>
  <c r="T171" i="73"/>
  <c r="AN171" i="73" s="1"/>
  <c r="T170" i="73"/>
  <c r="AN170" i="73" s="1"/>
  <c r="T169" i="73"/>
  <c r="AE169" i="73" s="1"/>
  <c r="T168" i="73"/>
  <c r="AE168" i="73" s="1"/>
  <c r="T167" i="73"/>
  <c r="AE167" i="73" s="1"/>
  <c r="T166" i="73"/>
  <c r="AE166" i="73" s="1"/>
  <c r="T165" i="73"/>
  <c r="AN165" i="73" s="1"/>
  <c r="T164" i="73"/>
  <c r="AE164" i="73" s="1"/>
  <c r="T163" i="73"/>
  <c r="AE163" i="73" s="1"/>
  <c r="T162" i="73"/>
  <c r="AN162" i="73" s="1"/>
  <c r="T160" i="73"/>
  <c r="T159" i="73"/>
  <c r="T158" i="73"/>
  <c r="AE158" i="73" s="1"/>
  <c r="T157" i="73"/>
  <c r="AW157" i="73" s="1"/>
  <c r="T156" i="73"/>
  <c r="AE156" i="73" s="1"/>
  <c r="T155" i="73"/>
  <c r="AN155" i="73" s="1"/>
  <c r="T154" i="73"/>
  <c r="AE154" i="73" s="1"/>
  <c r="T153" i="73"/>
  <c r="AE153" i="73" s="1"/>
  <c r="T152" i="73"/>
  <c r="AN152" i="73" s="1"/>
  <c r="T151" i="73"/>
  <c r="AE151" i="73" s="1"/>
  <c r="T150" i="73"/>
  <c r="AN150" i="73" s="1"/>
  <c r="T149" i="73"/>
  <c r="AE149" i="73" s="1"/>
  <c r="T148" i="73"/>
  <c r="T147" i="73"/>
  <c r="AE147" i="73" s="1"/>
  <c r="T146" i="73"/>
  <c r="AW146" i="73" s="1"/>
  <c r="T145" i="73"/>
  <c r="AE145" i="73" s="1"/>
  <c r="AW144" i="73"/>
  <c r="AN144" i="73"/>
  <c r="T144" i="73"/>
  <c r="AE144" i="73" s="1"/>
  <c r="T143" i="73"/>
  <c r="AE143" i="73" s="1"/>
  <c r="T142" i="73"/>
  <c r="AE142" i="73" s="1"/>
  <c r="T141" i="73"/>
  <c r="AE141" i="73" s="1"/>
  <c r="T140" i="73"/>
  <c r="AE140" i="73" s="1"/>
  <c r="T139" i="73"/>
  <c r="AN139" i="73" s="1"/>
  <c r="T138" i="73"/>
  <c r="AN138" i="73" s="1"/>
  <c r="T137" i="73"/>
  <c r="AE137" i="73" s="1"/>
  <c r="T136" i="73"/>
  <c r="AE136" i="73" s="1"/>
  <c r="T135" i="73"/>
  <c r="AN135" i="73" s="1"/>
  <c r="T134" i="73"/>
  <c r="AE134" i="73" s="1"/>
  <c r="T133" i="73"/>
  <c r="AE133" i="73" s="1"/>
  <c r="T132" i="73"/>
  <c r="AN132" i="73" s="1"/>
  <c r="T131" i="73"/>
  <c r="AE131" i="73" s="1"/>
  <c r="T130" i="73"/>
  <c r="AN130" i="73" s="1"/>
  <c r="T129" i="73"/>
  <c r="AN129" i="73" s="1"/>
  <c r="T128" i="73"/>
  <c r="AE128" i="73" s="1"/>
  <c r="T127" i="73"/>
  <c r="AE127" i="73" s="1"/>
  <c r="T126" i="73"/>
  <c r="AN122" i="73"/>
  <c r="AE122" i="73"/>
  <c r="AN121" i="73"/>
  <c r="AE121" i="73"/>
  <c r="BE120" i="73"/>
  <c r="AW120" i="73"/>
  <c r="AN120" i="73"/>
  <c r="AE120" i="73"/>
  <c r="AE115" i="73"/>
  <c r="AE114" i="73"/>
  <c r="AE113" i="73"/>
  <c r="AE112" i="73"/>
  <c r="AE111" i="73"/>
  <c r="AE110" i="73"/>
  <c r="AE109" i="73"/>
  <c r="AE108" i="73"/>
  <c r="AE107" i="73"/>
  <c r="AE105" i="73"/>
  <c r="AE104" i="73"/>
  <c r="AN103" i="73"/>
  <c r="AE102" i="73"/>
  <c r="AN101" i="73"/>
  <c r="AN100" i="73"/>
  <c r="AE99" i="73"/>
  <c r="AE98" i="73"/>
  <c r="AN97" i="73"/>
  <c r="AN96" i="73"/>
  <c r="AN95" i="73"/>
  <c r="AE94" i="73"/>
  <c r="AE92" i="73"/>
  <c r="AN91" i="73"/>
  <c r="AE90" i="73"/>
  <c r="J87" i="73"/>
  <c r="T87" i="73" s="1"/>
  <c r="J85" i="73"/>
  <c r="AN84" i="73"/>
  <c r="AW82" i="73"/>
  <c r="AN81" i="73"/>
  <c r="AE79" i="73"/>
  <c r="AE78" i="73"/>
  <c r="AN77" i="73"/>
  <c r="AE76" i="73"/>
  <c r="AN75" i="73"/>
  <c r="AN74" i="73"/>
  <c r="AE73" i="73"/>
  <c r="AN72" i="73"/>
  <c r="AE71" i="73"/>
  <c r="AE70" i="73"/>
  <c r="AN69" i="73"/>
  <c r="AN68" i="73"/>
  <c r="AE67" i="73"/>
  <c r="AE66" i="73"/>
  <c r="AN65" i="73"/>
  <c r="AE64" i="73"/>
  <c r="AE63" i="73"/>
  <c r="AN62" i="73"/>
  <c r="AE61" i="73"/>
  <c r="AE59" i="73"/>
  <c r="D125" i="72"/>
  <c r="J125" i="72"/>
  <c r="P125" i="72"/>
  <c r="T283" i="30"/>
  <c r="T298" i="30"/>
  <c r="T304" i="30"/>
  <c r="T311" i="30"/>
  <c r="T312" i="30"/>
  <c r="T316" i="30"/>
  <c r="AH52" i="72"/>
  <c r="AI64" i="72"/>
  <c r="AI37" i="72"/>
  <c r="AH124" i="72"/>
  <c r="AI86" i="72"/>
  <c r="AI28" i="72"/>
  <c r="AI74" i="72"/>
  <c r="AI66" i="72"/>
  <c r="AI84" i="72"/>
  <c r="AH77" i="72"/>
  <c r="AH79" i="72"/>
  <c r="AH30" i="72"/>
  <c r="AH31" i="72"/>
  <c r="AH33" i="72"/>
  <c r="AH35" i="72"/>
  <c r="AH42" i="72"/>
  <c r="AH43" i="72"/>
  <c r="AH44" i="72"/>
  <c r="AH45" i="72"/>
  <c r="AH46" i="72"/>
  <c r="AH50" i="72"/>
  <c r="AH59" i="72"/>
  <c r="AH62" i="72"/>
  <c r="AH67" i="72"/>
  <c r="AH75" i="72"/>
  <c r="AH107" i="72"/>
  <c r="AH111" i="72"/>
  <c r="P8" i="72"/>
  <c r="P10" i="72"/>
  <c r="P11" i="72"/>
  <c r="P20" i="72"/>
  <c r="P21" i="72"/>
  <c r="P22" i="72"/>
  <c r="P25" i="72"/>
  <c r="P35" i="72"/>
  <c r="P36" i="72"/>
  <c r="P37" i="72"/>
  <c r="P38" i="72"/>
  <c r="P41" i="72"/>
  <c r="P52" i="72"/>
  <c r="P53" i="72"/>
  <c r="P54" i="72"/>
  <c r="P55" i="72"/>
  <c r="P56" i="72"/>
  <c r="P57" i="72"/>
  <c r="P58" i="72"/>
  <c r="P59" i="72"/>
  <c r="P60" i="72"/>
  <c r="P61" i="72"/>
  <c r="P62" i="72"/>
  <c r="P66" i="72"/>
  <c r="P69" i="72"/>
  <c r="P70" i="72"/>
  <c r="P71" i="72"/>
  <c r="P72" i="72"/>
  <c r="P75" i="72"/>
  <c r="P77" i="72"/>
  <c r="P78" i="72"/>
  <c r="P80" i="72"/>
  <c r="P87" i="72"/>
  <c r="P88" i="72"/>
  <c r="P89" i="72"/>
  <c r="P90" i="72"/>
  <c r="P91" i="72"/>
  <c r="P92" i="72"/>
  <c r="P93" i="72"/>
  <c r="P101" i="72"/>
  <c r="P102" i="72"/>
  <c r="P111" i="72"/>
  <c r="P112" i="72"/>
  <c r="P113" i="72"/>
  <c r="P114" i="72"/>
  <c r="P115" i="72"/>
  <c r="P116" i="72"/>
  <c r="J10" i="72"/>
  <c r="J20" i="72"/>
  <c r="J35" i="72"/>
  <c r="J36" i="72"/>
  <c r="J37" i="72"/>
  <c r="J38" i="72"/>
  <c r="J49" i="72"/>
  <c r="J50" i="72"/>
  <c r="J51" i="72"/>
  <c r="J52" i="72"/>
  <c r="J53" i="72"/>
  <c r="J54" i="72"/>
  <c r="J55" i="72"/>
  <c r="J56" i="72"/>
  <c r="J57" i="72"/>
  <c r="J58" i="72"/>
  <c r="J59" i="72"/>
  <c r="J60" i="72"/>
  <c r="J61" i="72"/>
  <c r="J62" i="72"/>
  <c r="J66" i="72"/>
  <c r="J69" i="72"/>
  <c r="J70" i="72"/>
  <c r="J71" i="72"/>
  <c r="J72" i="72"/>
  <c r="J75" i="72"/>
  <c r="J78" i="72"/>
  <c r="J80" i="72"/>
  <c r="J87" i="72"/>
  <c r="J88" i="72"/>
  <c r="J89" i="72"/>
  <c r="J90" i="72"/>
  <c r="J91" i="72"/>
  <c r="J92" i="72"/>
  <c r="J93" i="72"/>
  <c r="J100" i="72"/>
  <c r="J101" i="72"/>
  <c r="J102" i="72"/>
  <c r="J111" i="72"/>
  <c r="J112" i="72"/>
  <c r="J113" i="72"/>
  <c r="J114" i="72"/>
  <c r="J115" i="72"/>
  <c r="J116" i="72"/>
  <c r="D9" i="72"/>
  <c r="D10" i="72"/>
  <c r="D20" i="72"/>
  <c r="D24" i="72"/>
  <c r="D25" i="72"/>
  <c r="D26" i="72"/>
  <c r="D34" i="72"/>
  <c r="D35" i="72"/>
  <c r="D36" i="72"/>
  <c r="D37" i="72"/>
  <c r="D38" i="72"/>
  <c r="D122" i="72"/>
  <c r="D123" i="72"/>
  <c r="D124" i="72"/>
  <c r="D49" i="72"/>
  <c r="D50" i="72"/>
  <c r="D51" i="72"/>
  <c r="D52" i="72"/>
  <c r="D53" i="72"/>
  <c r="D54" i="72"/>
  <c r="D55" i="72"/>
  <c r="D56" i="72"/>
  <c r="D57" i="72"/>
  <c r="D58" i="72"/>
  <c r="D59" i="72"/>
  <c r="D60" i="72"/>
  <c r="D61" i="72"/>
  <c r="D62" i="72"/>
  <c r="D69" i="72"/>
  <c r="D70" i="72"/>
  <c r="D71" i="72"/>
  <c r="D72" i="72"/>
  <c r="D78" i="72"/>
  <c r="D80" i="72"/>
  <c r="D83" i="72"/>
  <c r="D84" i="72"/>
  <c r="D85" i="72"/>
  <c r="D86" i="72"/>
  <c r="D87" i="72"/>
  <c r="D88" i="72"/>
  <c r="D89" i="72"/>
  <c r="D90" i="72"/>
  <c r="D91" i="72"/>
  <c r="D92" i="72"/>
  <c r="D93" i="72"/>
  <c r="D98" i="72"/>
  <c r="D99" i="72"/>
  <c r="D100" i="72"/>
  <c r="D101" i="72"/>
  <c r="D102" i="72"/>
  <c r="D110" i="72"/>
  <c r="D111" i="72"/>
  <c r="D112" i="72"/>
  <c r="D113" i="72"/>
  <c r="D114" i="72"/>
  <c r="D115" i="72"/>
  <c r="D116" i="72"/>
  <c r="T42" i="70"/>
  <c r="AQ42" i="70" s="1"/>
  <c r="T41" i="70"/>
  <c r="AC41" i="70" s="1"/>
  <c r="BG23" i="71"/>
  <c r="AZ23" i="71"/>
  <c r="AS23" i="71"/>
  <c r="AL23" i="71"/>
  <c r="AE23" i="71"/>
  <c r="U23" i="71"/>
  <c r="BG22" i="71"/>
  <c r="AZ22" i="71"/>
  <c r="AS22" i="71"/>
  <c r="AL22" i="71"/>
  <c r="AE22" i="71"/>
  <c r="U22" i="71"/>
  <c r="BG21" i="71"/>
  <c r="AZ21" i="71"/>
  <c r="AS21" i="71"/>
  <c r="AL21" i="71"/>
  <c r="AE21" i="71"/>
  <c r="U21" i="71"/>
  <c r="BG20" i="71"/>
  <c r="AZ20" i="71"/>
  <c r="AS20" i="71"/>
  <c r="AL20" i="71"/>
  <c r="AE20" i="71"/>
  <c r="U20" i="71"/>
  <c r="BG19" i="71"/>
  <c r="AZ19" i="71"/>
  <c r="AS19" i="71"/>
  <c r="AL19" i="71"/>
  <c r="AE19" i="71"/>
  <c r="U19" i="71"/>
  <c r="BG18" i="71"/>
  <c r="AZ18" i="71"/>
  <c r="AS18" i="71"/>
  <c r="AL18" i="71"/>
  <c r="AE18" i="71"/>
  <c r="U18" i="71"/>
  <c r="BG17" i="71"/>
  <c r="AZ17" i="71"/>
  <c r="AS17" i="71"/>
  <c r="AL17" i="71"/>
  <c r="AE17" i="71"/>
  <c r="U17" i="71"/>
  <c r="K39" i="71"/>
  <c r="AL38" i="71"/>
  <c r="AE38" i="71"/>
  <c r="U38" i="71"/>
  <c r="AL37" i="71"/>
  <c r="AE37" i="71"/>
  <c r="U37" i="71"/>
  <c r="AL36" i="71"/>
  <c r="AE36" i="71"/>
  <c r="U36" i="71"/>
  <c r="AZ35" i="71"/>
  <c r="AS35" i="71"/>
  <c r="AL35" i="71"/>
  <c r="AE35" i="71"/>
  <c r="U35" i="71"/>
  <c r="AL34" i="71"/>
  <c r="AE34" i="71"/>
  <c r="U34" i="71"/>
  <c r="AL33" i="71"/>
  <c r="AE33" i="71"/>
  <c r="U33" i="71"/>
  <c r="AS32" i="71"/>
  <c r="AL32" i="71"/>
  <c r="AE32" i="71"/>
  <c r="U32" i="71"/>
  <c r="AS31" i="71"/>
  <c r="AL31" i="71"/>
  <c r="AE31" i="71"/>
  <c r="U31" i="71"/>
  <c r="U30" i="71"/>
  <c r="U29" i="71"/>
  <c r="U28" i="71"/>
  <c r="U27" i="71"/>
  <c r="U26" i="71"/>
  <c r="U25" i="71"/>
  <c r="U24" i="71"/>
  <c r="U15" i="71"/>
  <c r="AL15" i="71" s="1"/>
  <c r="U14" i="71"/>
  <c r="AL14" i="71" s="1"/>
  <c r="U13" i="71"/>
  <c r="AE13" i="71" s="1"/>
  <c r="U12" i="71"/>
  <c r="U11" i="71"/>
  <c r="U10" i="71"/>
  <c r="U9" i="71"/>
  <c r="AL9" i="71" s="1"/>
  <c r="U8" i="71"/>
  <c r="AL8" i="71" s="1"/>
  <c r="U7" i="71"/>
  <c r="AL7" i="71" s="1"/>
  <c r="U6" i="71"/>
  <c r="AE6" i="71" s="1"/>
  <c r="U5" i="71"/>
  <c r="AL5" i="71" s="1"/>
  <c r="AL3" i="71"/>
  <c r="AE3" i="71"/>
  <c r="U3" i="71"/>
  <c r="AL2" i="71"/>
  <c r="U2" i="71"/>
  <c r="J2" i="71"/>
  <c r="T50" i="70"/>
  <c r="T49" i="70"/>
  <c r="T48" i="70"/>
  <c r="T47" i="70"/>
  <c r="T40" i="70"/>
  <c r="AQ40" i="70" s="1"/>
  <c r="T39" i="70"/>
  <c r="AQ39" i="70" s="1"/>
  <c r="T38" i="70"/>
  <c r="AQ38" i="70" s="1"/>
  <c r="T37" i="70"/>
  <c r="AQ37" i="70" s="1"/>
  <c r="T36" i="70"/>
  <c r="AQ36" i="70" s="1"/>
  <c r="T35" i="70"/>
  <c r="AQ35" i="70" s="1"/>
  <c r="T34" i="70"/>
  <c r="AQ34" i="70" s="1"/>
  <c r="T33" i="70"/>
  <c r="AC33" i="70" s="1"/>
  <c r="AC32" i="70"/>
  <c r="AJ32" i="70" s="1"/>
  <c r="T31" i="70"/>
  <c r="AQ31" i="70" s="1"/>
  <c r="T30" i="70"/>
  <c r="AC30" i="70" s="1"/>
  <c r="T29" i="70"/>
  <c r="AJ29" i="70" s="1"/>
  <c r="T28" i="70"/>
  <c r="AJ28" i="70" s="1"/>
  <c r="T27" i="70"/>
  <c r="AQ27" i="70" s="1"/>
  <c r="T26" i="70"/>
  <c r="AC26" i="70" s="1"/>
  <c r="T25" i="70"/>
  <c r="AJ25" i="70" s="1"/>
  <c r="T24" i="70"/>
  <c r="AC24" i="70" s="1"/>
  <c r="T23" i="70"/>
  <c r="AC23" i="70" s="1"/>
  <c r="T22" i="70"/>
  <c r="AJ22" i="70" s="1"/>
  <c r="T21" i="70"/>
  <c r="AC21" i="70" s="1"/>
  <c r="T20" i="70"/>
  <c r="T19" i="70"/>
  <c r="T18" i="70"/>
  <c r="AQ18" i="70" s="1"/>
  <c r="T17" i="70"/>
  <c r="AJ17" i="70" s="1"/>
  <c r="T16" i="70"/>
  <c r="T15" i="70"/>
  <c r="T14" i="70"/>
  <c r="AQ14" i="70" s="1"/>
  <c r="AX14" i="70" s="1"/>
  <c r="T13" i="70"/>
  <c r="AQ13" i="70" s="1"/>
  <c r="T12" i="70"/>
  <c r="AJ12" i="70" s="1"/>
  <c r="T11" i="70"/>
  <c r="AC11" i="70" s="1"/>
  <c r="T10" i="70"/>
  <c r="T9" i="70"/>
  <c r="AC9" i="70" s="1"/>
  <c r="J7" i="70"/>
  <c r="T6" i="70"/>
  <c r="J5" i="70"/>
  <c r="AQ5" i="70" s="1"/>
  <c r="T4" i="70"/>
  <c r="AC4" i="70" s="1"/>
  <c r="T3" i="70"/>
  <c r="AJ3" i="70" s="1"/>
  <c r="T2" i="70"/>
  <c r="AC2" i="70" s="1"/>
  <c r="AQ2" i="70" s="1"/>
  <c r="M120" i="49"/>
  <c r="CE42" i="70"/>
  <c r="CD50" i="70"/>
  <c r="CF48" i="70"/>
  <c r="CC45" i="70"/>
  <c r="CE40" i="70"/>
  <c r="CE38" i="70"/>
  <c r="CE36" i="70"/>
  <c r="CE34" i="70"/>
  <c r="CE32" i="70"/>
  <c r="CE30" i="70"/>
  <c r="CE28" i="70"/>
  <c r="CE26" i="70"/>
  <c r="CE24" i="70"/>
  <c r="CE22" i="70"/>
  <c r="CE20" i="70"/>
  <c r="CE18" i="70"/>
  <c r="CF16" i="70"/>
  <c r="CC15" i="70"/>
  <c r="CE13" i="70"/>
  <c r="CD10" i="70"/>
  <c r="CF8" i="70"/>
  <c r="CD5" i="70"/>
  <c r="CF3" i="70"/>
  <c r="CC2" i="70"/>
  <c r="CD42" i="70"/>
  <c r="CC50" i="70"/>
  <c r="CE48" i="70"/>
  <c r="CF46" i="70"/>
  <c r="CF44" i="70"/>
  <c r="CD40" i="70"/>
  <c r="CD38" i="70"/>
  <c r="CD36" i="70"/>
  <c r="CD34" i="70"/>
  <c r="CD32" i="70"/>
  <c r="CD30" i="70"/>
  <c r="CD28" i="70"/>
  <c r="CD26" i="70"/>
  <c r="CD24" i="70"/>
  <c r="CD22" i="70"/>
  <c r="CD20" i="70"/>
  <c r="CD18" i="70"/>
  <c r="CE16" i="70"/>
  <c r="CD13" i="70"/>
  <c r="CF11" i="70"/>
  <c r="CC10" i="70"/>
  <c r="CE8" i="70"/>
  <c r="CF6" i="70"/>
  <c r="CC5" i="70"/>
  <c r="CE3" i="70"/>
  <c r="CF42" i="70"/>
  <c r="CF50" i="70"/>
  <c r="CD48" i="70"/>
  <c r="CD46" i="70"/>
  <c r="CF43" i="70"/>
  <c r="CD33" i="70"/>
  <c r="CD25" i="70"/>
  <c r="CD17" i="70"/>
  <c r="CD15" i="70"/>
  <c r="CC13" i="70"/>
  <c r="CD11" i="70"/>
  <c r="CD9" i="70"/>
  <c r="CC7" i="70"/>
  <c r="CC42" i="70"/>
  <c r="CE50" i="70"/>
  <c r="CC46" i="70"/>
  <c r="CE43" i="70"/>
  <c r="CC38" i="70"/>
  <c r="CE35" i="70"/>
  <c r="CC33" i="70"/>
  <c r="CC30" i="70"/>
  <c r="CE27" i="70"/>
  <c r="CC25" i="70"/>
  <c r="CC22" i="70"/>
  <c r="CE19" i="70"/>
  <c r="CC17" i="70"/>
  <c r="CC11" i="70"/>
  <c r="CC9" i="70"/>
  <c r="CF4" i="70"/>
  <c r="CF2" i="70"/>
  <c r="CF47" i="70"/>
  <c r="CF45" i="70"/>
  <c r="CD43" i="70"/>
  <c r="CD35" i="70"/>
  <c r="CD27" i="70"/>
  <c r="CD19" i="70"/>
  <c r="CF14" i="70"/>
  <c r="CF12" i="70"/>
  <c r="CE6" i="70"/>
  <c r="CE4" i="70"/>
  <c r="CE2" i="70"/>
  <c r="CF41" i="70"/>
  <c r="CF49" i="70"/>
  <c r="CE47" i="70"/>
  <c r="CE45" i="70"/>
  <c r="CC40" i="70"/>
  <c r="CE37" i="70"/>
  <c r="CC35" i="70"/>
  <c r="CC32" i="70"/>
  <c r="CE29" i="70"/>
  <c r="CC27" i="70"/>
  <c r="CC24" i="70"/>
  <c r="CE21" i="70"/>
  <c r="CC19" i="70"/>
  <c r="CD16" i="70"/>
  <c r="CE14" i="70"/>
  <c r="CE41" i="70"/>
  <c r="CE49" i="70"/>
  <c r="CD47" i="70"/>
  <c r="CD45" i="70"/>
  <c r="CD37" i="70"/>
  <c r="CD29" i="70"/>
  <c r="CD21" i="70"/>
  <c r="CC16" i="70"/>
  <c r="CD14" i="70"/>
  <c r="CD12" i="70"/>
  <c r="CE10" i="70"/>
  <c r="CC8" i="70"/>
  <c r="CC6" i="70"/>
  <c r="CC4" i="70"/>
  <c r="CC41" i="70"/>
  <c r="CC49" i="70"/>
  <c r="CD44" i="70"/>
  <c r="CD39" i="70"/>
  <c r="CD31" i="70"/>
  <c r="CD23" i="70"/>
  <c r="CF15" i="70"/>
  <c r="CF9" i="70"/>
  <c r="CE7" i="70"/>
  <c r="CF5" i="70"/>
  <c r="CD3" i="70"/>
  <c r="CE46" i="70"/>
  <c r="CC37" i="70"/>
  <c r="CC28" i="70"/>
  <c r="CE23" i="70"/>
  <c r="CC14" i="70"/>
  <c r="CD41" i="70"/>
  <c r="CE44" i="70"/>
  <c r="CC23" i="70"/>
  <c r="CC18" i="70"/>
  <c r="CF10" i="70"/>
  <c r="CD6" i="70"/>
  <c r="CD2" i="70"/>
  <c r="CC44" i="70"/>
  <c r="CC36" i="70"/>
  <c r="CE31" i="70"/>
  <c r="CF13" i="70"/>
  <c r="CD49" i="70"/>
  <c r="CC31" i="70"/>
  <c r="CC26" i="70"/>
  <c r="CE17" i="70"/>
  <c r="CE9" i="70"/>
  <c r="CE5" i="70"/>
  <c r="CE39" i="70"/>
  <c r="CC21" i="70"/>
  <c r="CE12" i="70"/>
  <c r="CC39" i="70"/>
  <c r="CC34" i="70"/>
  <c r="CE25" i="70"/>
  <c r="CC12" i="70"/>
  <c r="CD8" i="70"/>
  <c r="CD4" i="70"/>
  <c r="CC47" i="70"/>
  <c r="CC29" i="70"/>
  <c r="CC20" i="70"/>
  <c r="CE15" i="70"/>
  <c r="CF7" i="70"/>
  <c r="CD7" i="70"/>
  <c r="CE11" i="70"/>
  <c r="CC3" i="70"/>
  <c r="CE33" i="70"/>
  <c r="T292" i="30" l="1"/>
  <c r="T284" i="30"/>
  <c r="T287" i="30"/>
  <c r="T293" i="30"/>
  <c r="T289" i="30"/>
  <c r="T285" i="30"/>
  <c r="T313" i="30"/>
  <c r="T300" i="30"/>
  <c r="T295" i="30"/>
  <c r="T291" i="30"/>
  <c r="T317" i="30"/>
  <c r="T318" i="30"/>
  <c r="T305" i="30"/>
  <c r="T306" i="30"/>
  <c r="T299" i="30"/>
  <c r="T294" i="30"/>
  <c r="T290" i="30"/>
  <c r="T286" i="30"/>
  <c r="T281" i="30"/>
  <c r="T282" i="30"/>
  <c r="T314" i="30"/>
  <c r="T315" i="30"/>
  <c r="T301" i="30"/>
  <c r="T302" i="30"/>
  <c r="T296" i="30"/>
  <c r="T297" i="30"/>
  <c r="AH47" i="72"/>
  <c r="T303" i="30"/>
  <c r="AI83" i="72"/>
  <c r="T280" i="30"/>
  <c r="F85" i="30"/>
  <c r="P85" i="29"/>
  <c r="AI115" i="72"/>
  <c r="T310" i="30"/>
  <c r="AI108" i="72"/>
  <c r="T309" i="30"/>
  <c r="AI80" i="72"/>
  <c r="T308" i="30"/>
  <c r="AH56" i="72"/>
  <c r="T288" i="30"/>
  <c r="P85" i="30"/>
  <c r="AH115" i="72"/>
  <c r="AH122" i="72"/>
  <c r="AJ123" i="72"/>
  <c r="AJ126" i="72" s="1"/>
  <c r="AI92" i="72"/>
  <c r="AI87" i="72"/>
  <c r="AH53" i="72"/>
  <c r="AI71" i="72"/>
  <c r="AH60" i="72"/>
  <c r="AI88" i="72"/>
  <c r="AI109" i="72"/>
  <c r="AI55" i="72"/>
  <c r="AI53" i="72"/>
  <c r="AI100" i="72"/>
  <c r="X85" i="30"/>
  <c r="T85" i="30"/>
  <c r="L85" i="30"/>
  <c r="AI65" i="72"/>
  <c r="AH64" i="72"/>
  <c r="AI82" i="72"/>
  <c r="AI101" i="72"/>
  <c r="AI102" i="72"/>
  <c r="AI38" i="72"/>
  <c r="AI90" i="72"/>
  <c r="AH40" i="72"/>
  <c r="AI40" i="72"/>
  <c r="AH16" i="72"/>
  <c r="AI16" i="72"/>
  <c r="AH24" i="72"/>
  <c r="AI24" i="72"/>
  <c r="AH48" i="72"/>
  <c r="AI48" i="72"/>
  <c r="AI29" i="72"/>
  <c r="AH78" i="72"/>
  <c r="AI79" i="72"/>
  <c r="AH76" i="72"/>
  <c r="AI77" i="72"/>
  <c r="AH15" i="72"/>
  <c r="AI15" i="72"/>
  <c r="AH26" i="72"/>
  <c r="AI26" i="72"/>
  <c r="AH100" i="72"/>
  <c r="AI99" i="72"/>
  <c r="AH23" i="72"/>
  <c r="AI23" i="72"/>
  <c r="AH113" i="72"/>
  <c r="AI113" i="72"/>
  <c r="AH14" i="72"/>
  <c r="AI14" i="72"/>
  <c r="AI70" i="72"/>
  <c r="AH98" i="72"/>
  <c r="AI98" i="72"/>
  <c r="AH121" i="72"/>
  <c r="AI121" i="72"/>
  <c r="AH125" i="72"/>
  <c r="AI125" i="72"/>
  <c r="AH68" i="72"/>
  <c r="AI68" i="72"/>
  <c r="AH34" i="72"/>
  <c r="AI34" i="72"/>
  <c r="AH36" i="72"/>
  <c r="AI36" i="72"/>
  <c r="AH69" i="72"/>
  <c r="AI69" i="72"/>
  <c r="AH18" i="72"/>
  <c r="AI18" i="72"/>
  <c r="AH49" i="72"/>
  <c r="AI49" i="72"/>
  <c r="AH51" i="72"/>
  <c r="AI51" i="72"/>
  <c r="AH10" i="72"/>
  <c r="AI10" i="72"/>
  <c r="AH116" i="72"/>
  <c r="AI116" i="72"/>
  <c r="AH20" i="72"/>
  <c r="AI20" i="72"/>
  <c r="AH93" i="72"/>
  <c r="AI93" i="72"/>
  <c r="AH25" i="72"/>
  <c r="AI25" i="72"/>
  <c r="AH112" i="72"/>
  <c r="AI110" i="72"/>
  <c r="AI19" i="72"/>
  <c r="AI89" i="72"/>
  <c r="AH123" i="72"/>
  <c r="AI124" i="72"/>
  <c r="AH32" i="72"/>
  <c r="AI32" i="72"/>
  <c r="AI60" i="72"/>
  <c r="AH85" i="72"/>
  <c r="AI85" i="72"/>
  <c r="AH5" i="72"/>
  <c r="AI5" i="72"/>
  <c r="AH8" i="72"/>
  <c r="AI8" i="72"/>
  <c r="AH41" i="72"/>
  <c r="AI47" i="72"/>
  <c r="AH58" i="72"/>
  <c r="AI57" i="72"/>
  <c r="AH91" i="72"/>
  <c r="AI91" i="72"/>
  <c r="AI72" i="72"/>
  <c r="AI103" i="72"/>
  <c r="AH61" i="72"/>
  <c r="AI56" i="72"/>
  <c r="AH99" i="72"/>
  <c r="AH19" i="72"/>
  <c r="AH38" i="72"/>
  <c r="AH65" i="72"/>
  <c r="AH109" i="72"/>
  <c r="AH108" i="72"/>
  <c r="AH83" i="72"/>
  <c r="AH74" i="72"/>
  <c r="H8" i="77"/>
  <c r="J20" i="77"/>
  <c r="H52" i="77"/>
  <c r="M41" i="77"/>
  <c r="M119" i="77"/>
  <c r="F66" i="77"/>
  <c r="AH101" i="72"/>
  <c r="I100" i="77"/>
  <c r="K38" i="77"/>
  <c r="F28" i="77"/>
  <c r="AH13" i="77" s="1"/>
  <c r="F70" i="77"/>
  <c r="M74" i="77"/>
  <c r="C95" i="77"/>
  <c r="M30" i="77"/>
  <c r="F20" i="77"/>
  <c r="N39" i="77"/>
  <c r="L23" i="77"/>
  <c r="AH114" i="72"/>
  <c r="H96" i="77"/>
  <c r="F71" i="77"/>
  <c r="D53" i="77"/>
  <c r="I63" i="77"/>
  <c r="M111" i="77"/>
  <c r="M110" i="77"/>
  <c r="N47" i="77"/>
  <c r="AH102" i="72"/>
  <c r="AH110" i="72"/>
  <c r="N37" i="77"/>
  <c r="M24" i="77"/>
  <c r="H117" i="77"/>
  <c r="N55" i="77"/>
  <c r="G61" i="77"/>
  <c r="N91" i="77"/>
  <c r="AH82" i="72"/>
  <c r="AH80" i="72"/>
  <c r="AH90" i="72"/>
  <c r="M83" i="77"/>
  <c r="F14" i="77"/>
  <c r="F88" i="77"/>
  <c r="H93" i="77"/>
  <c r="F67" i="77"/>
  <c r="H17" i="77"/>
  <c r="L44" i="77"/>
  <c r="E55" i="77"/>
  <c r="F19" i="77"/>
  <c r="H98" i="77"/>
  <c r="H30" i="77"/>
  <c r="I52" i="77"/>
  <c r="M103" i="77"/>
  <c r="M102" i="77"/>
  <c r="M97" i="77"/>
  <c r="F113" i="77"/>
  <c r="N28" i="77"/>
  <c r="M78" i="77"/>
  <c r="AH70" i="72"/>
  <c r="K81" i="77"/>
  <c r="L35" i="77"/>
  <c r="L13" i="77"/>
  <c r="L96" i="77"/>
  <c r="H104" i="77"/>
  <c r="O104" i="77" s="1"/>
  <c r="F83" i="77"/>
  <c r="F21" i="77"/>
  <c r="J95" i="77"/>
  <c r="L79" i="77"/>
  <c r="N94" i="77"/>
  <c r="L68" i="77"/>
  <c r="L56" i="77"/>
  <c r="L97" i="77"/>
  <c r="L30" i="77"/>
  <c r="H121" i="77"/>
  <c r="O121" i="77" s="1"/>
  <c r="H103" i="77"/>
  <c r="O103" i="77" s="1"/>
  <c r="J93" i="77"/>
  <c r="L40" i="77"/>
  <c r="L62" i="77"/>
  <c r="L109" i="77"/>
  <c r="O109" i="77" s="1"/>
  <c r="L93" i="77"/>
  <c r="H120" i="77"/>
  <c r="O120" i="77" s="1"/>
  <c r="H102" i="77"/>
  <c r="O102" i="77" s="1"/>
  <c r="L111" i="77"/>
  <c r="L34" i="77"/>
  <c r="N84" i="77"/>
  <c r="N23" i="77"/>
  <c r="L81" i="77"/>
  <c r="L33" i="77"/>
  <c r="L99" i="77"/>
  <c r="H83" i="77"/>
  <c r="H10" i="77"/>
  <c r="F12" i="77"/>
  <c r="O12" i="77" s="1"/>
  <c r="J87" i="77"/>
  <c r="J29" i="77"/>
  <c r="J15" i="77"/>
  <c r="L15" i="77"/>
  <c r="N107" i="77"/>
  <c r="N35" i="77"/>
  <c r="N27" i="77"/>
  <c r="L19" i="77"/>
  <c r="H115" i="77"/>
  <c r="J86" i="77"/>
  <c r="J28" i="77"/>
  <c r="L94" i="77"/>
  <c r="H32" i="77"/>
  <c r="L98" i="77"/>
  <c r="L100" i="77"/>
  <c r="H51" i="77"/>
  <c r="H7" i="77"/>
  <c r="O7" i="77" s="1"/>
  <c r="F73" i="77"/>
  <c r="F65" i="77"/>
  <c r="L91" i="77"/>
  <c r="L26" i="77"/>
  <c r="N41" i="77"/>
  <c r="N33" i="77"/>
  <c r="F97" i="77"/>
  <c r="F114" i="77"/>
  <c r="J47" i="77"/>
  <c r="L90" i="77"/>
  <c r="H92" i="77"/>
  <c r="O92" i="77" s="1"/>
  <c r="H68" i="77"/>
  <c r="F110" i="77"/>
  <c r="F64" i="77"/>
  <c r="O64" i="77" s="1"/>
  <c r="L45" i="77"/>
  <c r="N72" i="77"/>
  <c r="N40" i="77"/>
  <c r="N24" i="77"/>
  <c r="J116" i="77"/>
  <c r="F36" i="77"/>
  <c r="F55" i="77"/>
  <c r="F18" i="77"/>
  <c r="F91" i="77"/>
  <c r="F47" i="77"/>
  <c r="L61" i="77"/>
  <c r="F16" i="77"/>
  <c r="F35" i="77"/>
  <c r="L88" i="77"/>
  <c r="F57" i="77"/>
  <c r="F37" i="77"/>
  <c r="K21" i="77"/>
  <c r="M62" i="77"/>
  <c r="M20" i="77"/>
  <c r="L119" i="77"/>
  <c r="L42" i="77"/>
  <c r="O42" i="77" s="1"/>
  <c r="M101" i="77"/>
  <c r="M100" i="77"/>
  <c r="M115" i="77"/>
  <c r="M10" i="77"/>
  <c r="H114" i="77"/>
  <c r="L117" i="77"/>
  <c r="L11" i="77"/>
  <c r="L69" i="77"/>
  <c r="M105" i="77"/>
  <c r="O49" i="77"/>
  <c r="AH72" i="72"/>
  <c r="I62" i="77"/>
  <c r="I61" i="77"/>
  <c r="M86" i="77"/>
  <c r="F77" i="77"/>
  <c r="F108" i="77"/>
  <c r="L70" i="77"/>
  <c r="L66" i="77"/>
  <c r="L113" i="77"/>
  <c r="M68" i="77"/>
  <c r="M93" i="77"/>
  <c r="L106" i="77"/>
  <c r="O106" i="77" s="1"/>
  <c r="L14" i="77"/>
  <c r="AH66" i="72"/>
  <c r="I66" i="77"/>
  <c r="H97" i="77"/>
  <c r="C80" i="77"/>
  <c r="M65" i="77"/>
  <c r="M84" i="77"/>
  <c r="M99" i="77"/>
  <c r="M85" i="77"/>
  <c r="F33" i="77"/>
  <c r="F53" i="77"/>
  <c r="F52" i="77"/>
  <c r="L60" i="77"/>
  <c r="L67" i="77"/>
  <c r="AW85" i="73"/>
  <c r="T85" i="73"/>
  <c r="I97" i="77"/>
  <c r="I18" i="77"/>
  <c r="M29" i="77"/>
  <c r="M92" i="77"/>
  <c r="M66" i="77"/>
  <c r="F56" i="77"/>
  <c r="L85" i="77"/>
  <c r="O85" i="77" s="1"/>
  <c r="AN245" i="73"/>
  <c r="BE177" i="73"/>
  <c r="AN151" i="73"/>
  <c r="AE165" i="73"/>
  <c r="AE256" i="73"/>
  <c r="AE152" i="73"/>
  <c r="AE244" i="73"/>
  <c r="AW94" i="73"/>
  <c r="AW110" i="73"/>
  <c r="AN177" i="73"/>
  <c r="AE91" i="73"/>
  <c r="AN63" i="73"/>
  <c r="AE62" i="73"/>
  <c r="AE268" i="73"/>
  <c r="AN166" i="73"/>
  <c r="AF13" i="77"/>
  <c r="AH37" i="72"/>
  <c r="G37" i="77"/>
  <c r="I89" i="77"/>
  <c r="AH81" i="72"/>
  <c r="I40" i="77"/>
  <c r="I8" i="77"/>
  <c r="J96" i="77"/>
  <c r="J48" i="77"/>
  <c r="J16" i="77"/>
  <c r="M95" i="77"/>
  <c r="AW180" i="73"/>
  <c r="AE248" i="73"/>
  <c r="J63" i="77"/>
  <c r="AH55" i="72"/>
  <c r="AN99" i="73"/>
  <c r="AN112" i="73"/>
  <c r="BE212" i="73"/>
  <c r="G15" i="77"/>
  <c r="I118" i="77"/>
  <c r="I86" i="77"/>
  <c r="I38" i="77"/>
  <c r="J94" i="77"/>
  <c r="J62" i="77"/>
  <c r="J30" i="77"/>
  <c r="K83" i="77"/>
  <c r="K35" i="77"/>
  <c r="M45" i="77"/>
  <c r="I117" i="77"/>
  <c r="I101" i="77"/>
  <c r="I21" i="77"/>
  <c r="J13" i="77"/>
  <c r="K18" i="77"/>
  <c r="AN249" i="73"/>
  <c r="F95" i="77"/>
  <c r="AN114" i="73"/>
  <c r="AE138" i="73"/>
  <c r="AH39" i="72"/>
  <c r="F94" i="77"/>
  <c r="I35" i="77"/>
  <c r="I19" i="77"/>
  <c r="J59" i="77"/>
  <c r="K16" i="77"/>
  <c r="AH88" i="72"/>
  <c r="G45" i="77"/>
  <c r="F45" i="77"/>
  <c r="I98" i="77"/>
  <c r="J90" i="77"/>
  <c r="O24" i="77"/>
  <c r="J89" i="77"/>
  <c r="K110" i="77"/>
  <c r="K78" i="77"/>
  <c r="O78" i="77" s="1"/>
  <c r="K62" i="77"/>
  <c r="AE139" i="73"/>
  <c r="AE200" i="73"/>
  <c r="AE217" i="73"/>
  <c r="AN217" i="73" s="1"/>
  <c r="I96" i="77"/>
  <c r="I48" i="77"/>
  <c r="I16" i="77"/>
  <c r="J40" i="77"/>
  <c r="J8" i="77"/>
  <c r="K61" i="77"/>
  <c r="K29" i="77"/>
  <c r="AH71" i="72"/>
  <c r="AN104" i="73"/>
  <c r="AW217" i="73"/>
  <c r="G80" i="77"/>
  <c r="H35" i="77"/>
  <c r="I111" i="77"/>
  <c r="AF9" i="77" s="1"/>
  <c r="J119" i="77"/>
  <c r="J39" i="77"/>
  <c r="K108" i="77"/>
  <c r="J118" i="77"/>
  <c r="J38" i="77"/>
  <c r="J6" i="77"/>
  <c r="K59" i="77"/>
  <c r="D55" i="77"/>
  <c r="O105" i="77"/>
  <c r="I45" i="77"/>
  <c r="J117" i="77"/>
  <c r="J21" i="77"/>
  <c r="K10" i="77"/>
  <c r="L95" i="77"/>
  <c r="H99" i="77"/>
  <c r="H118" i="77"/>
  <c r="O27" i="77"/>
  <c r="I60" i="77"/>
  <c r="I44" i="77"/>
  <c r="K89" i="77"/>
  <c r="K73" i="77"/>
  <c r="K41" i="77"/>
  <c r="O41" i="77" s="1"/>
  <c r="F86" i="77"/>
  <c r="I59" i="77"/>
  <c r="J99" i="77"/>
  <c r="J83" i="77"/>
  <c r="J35" i="77"/>
  <c r="I74" i="77"/>
  <c r="I10" i="77"/>
  <c r="J66" i="77"/>
  <c r="O112" i="77"/>
  <c r="E74" i="77"/>
  <c r="G57" i="77"/>
  <c r="O22" i="77"/>
  <c r="G18" i="77"/>
  <c r="G74" i="77"/>
  <c r="G19" i="77"/>
  <c r="G35" i="77"/>
  <c r="G59" i="77"/>
  <c r="G91" i="77"/>
  <c r="G99" i="77"/>
  <c r="G23" i="77"/>
  <c r="E79" i="77"/>
  <c r="E23" i="77"/>
  <c r="G5" i="77"/>
  <c r="G28" i="77"/>
  <c r="G36" i="77"/>
  <c r="G60" i="77"/>
  <c r="G76" i="77"/>
  <c r="G6" i="77"/>
  <c r="G46" i="77"/>
  <c r="G54" i="77"/>
  <c r="G86" i="77"/>
  <c r="AE7" i="77" s="1"/>
  <c r="G94" i="77"/>
  <c r="H36" i="77"/>
  <c r="H26" i="77"/>
  <c r="H18" i="77"/>
  <c r="H113" i="77"/>
  <c r="H57" i="77"/>
  <c r="H56" i="77"/>
  <c r="H48" i="77"/>
  <c r="O43" i="77"/>
  <c r="H111" i="77"/>
  <c r="H95" i="77"/>
  <c r="H79" i="77"/>
  <c r="H54" i="77"/>
  <c r="H6" i="77"/>
  <c r="H61" i="77"/>
  <c r="H13" i="77"/>
  <c r="O50" i="77"/>
  <c r="O58" i="77"/>
  <c r="D15" i="77"/>
  <c r="O84" i="77"/>
  <c r="E96" i="77"/>
  <c r="E94" i="77"/>
  <c r="E86" i="77"/>
  <c r="E14" i="77"/>
  <c r="E6" i="77"/>
  <c r="C93" i="77"/>
  <c r="E45" i="77"/>
  <c r="E13" i="77"/>
  <c r="E108" i="77"/>
  <c r="E52" i="77"/>
  <c r="E44" i="77"/>
  <c r="E36" i="77"/>
  <c r="E28" i="77"/>
  <c r="C45" i="77"/>
  <c r="E99" i="77"/>
  <c r="E91" i="77"/>
  <c r="E35" i="77"/>
  <c r="E19" i="77"/>
  <c r="E5" i="77"/>
  <c r="E114" i="77"/>
  <c r="E26" i="77"/>
  <c r="E18" i="77"/>
  <c r="E113" i="77"/>
  <c r="E33" i="77"/>
  <c r="E17" i="77"/>
  <c r="D56" i="77"/>
  <c r="D94" i="77"/>
  <c r="D91" i="77"/>
  <c r="C52" i="77"/>
  <c r="C75" i="77"/>
  <c r="C27" i="77"/>
  <c r="C5" i="77"/>
  <c r="C114" i="77"/>
  <c r="C57" i="77"/>
  <c r="C33" i="77"/>
  <c r="C88" i="77"/>
  <c r="C16" i="77"/>
  <c r="O31" i="77"/>
  <c r="AD105" i="75"/>
  <c r="AK82" i="75"/>
  <c r="AK130" i="75"/>
  <c r="J65" i="77" s="1"/>
  <c r="AD96" i="75"/>
  <c r="AD122" i="75"/>
  <c r="D52" i="77" s="1"/>
  <c r="AK136" i="75"/>
  <c r="H53" i="77" s="1"/>
  <c r="AK122" i="75"/>
  <c r="D57" i="77" s="1"/>
  <c r="AK91" i="75"/>
  <c r="J100" i="77" s="1"/>
  <c r="AY122" i="75"/>
  <c r="AD78" i="75"/>
  <c r="J71" i="77" s="1"/>
  <c r="AD98" i="75"/>
  <c r="J115" i="77" s="1"/>
  <c r="AK128" i="75"/>
  <c r="H38" i="77" s="1"/>
  <c r="AK86" i="75"/>
  <c r="J18" i="77" s="1"/>
  <c r="AK76" i="75"/>
  <c r="J74" i="77" s="1"/>
  <c r="AK134" i="75"/>
  <c r="H63" i="77" s="1"/>
  <c r="AD106" i="75"/>
  <c r="J57" i="77" s="1"/>
  <c r="AD115" i="75"/>
  <c r="AD83" i="75"/>
  <c r="AK81" i="75"/>
  <c r="J5" i="77" s="1"/>
  <c r="AK131" i="75"/>
  <c r="AD92" i="75"/>
  <c r="AD155" i="75"/>
  <c r="AK133" i="75"/>
  <c r="AD118" i="75"/>
  <c r="J37" i="77" s="1"/>
  <c r="AK113" i="75"/>
  <c r="J54" i="77" s="1"/>
  <c r="AD87" i="75"/>
  <c r="J107" i="77" s="1"/>
  <c r="AK155" i="75"/>
  <c r="AK72" i="75"/>
  <c r="H33" i="77" s="1"/>
  <c r="AK74" i="75"/>
  <c r="H25" i="77" s="1"/>
  <c r="AK77" i="75"/>
  <c r="H88" i="77" s="1"/>
  <c r="AD143" i="75"/>
  <c r="H108" i="77" s="1"/>
  <c r="AR155" i="75"/>
  <c r="AK14" i="75"/>
  <c r="F74" i="77" s="1"/>
  <c r="AK73" i="75"/>
  <c r="H23" i="77" s="1"/>
  <c r="AD117" i="75"/>
  <c r="H28" i="77" s="1"/>
  <c r="AK127" i="75"/>
  <c r="AD123" i="75"/>
  <c r="AD124" i="75"/>
  <c r="J114" i="77" s="1"/>
  <c r="AK90" i="75"/>
  <c r="AD99" i="75"/>
  <c r="H46" i="77" s="1"/>
  <c r="AR14" i="75"/>
  <c r="H5" i="77" s="1"/>
  <c r="AD29" i="75"/>
  <c r="H87" i="77" s="1"/>
  <c r="AK80" i="75"/>
  <c r="J32" i="77" s="1"/>
  <c r="AD120" i="75"/>
  <c r="AK85" i="75"/>
  <c r="J45" i="77" s="1"/>
  <c r="AK116" i="75"/>
  <c r="D74" i="77" s="1"/>
  <c r="AK125" i="75"/>
  <c r="H116" i="77" s="1"/>
  <c r="AK129" i="75"/>
  <c r="AK84" i="75"/>
  <c r="J70" i="77" s="1"/>
  <c r="AK88" i="75"/>
  <c r="J108" i="77" s="1"/>
  <c r="AD71" i="75"/>
  <c r="H14" i="77" s="1"/>
  <c r="AD114" i="75"/>
  <c r="AD25" i="75"/>
  <c r="H60" i="77" s="1"/>
  <c r="AD144" i="75"/>
  <c r="H110" i="77" s="1"/>
  <c r="AD16" i="75"/>
  <c r="AD13" i="75"/>
  <c r="AK25" i="75"/>
  <c r="H89" i="77" s="1"/>
  <c r="AD121" i="75"/>
  <c r="AD75" i="75"/>
  <c r="AD89" i="75"/>
  <c r="J72" i="77" s="1"/>
  <c r="AJ153" i="74"/>
  <c r="I119" i="77" s="1"/>
  <c r="AJ202" i="74"/>
  <c r="AJ67" i="74"/>
  <c r="AC140" i="74"/>
  <c r="G56" i="77" s="1"/>
  <c r="AJ189" i="74"/>
  <c r="AQ209" i="74"/>
  <c r="AQ183" i="74"/>
  <c r="K111" i="77" s="1"/>
  <c r="AJ197" i="74"/>
  <c r="AJ96" i="74"/>
  <c r="E107" i="77" s="1"/>
  <c r="AQ161" i="74"/>
  <c r="AJ205" i="74"/>
  <c r="AJ219" i="74"/>
  <c r="AJ60" i="74"/>
  <c r="E25" i="77" s="1"/>
  <c r="AX158" i="74"/>
  <c r="AC220" i="74"/>
  <c r="AQ41" i="74"/>
  <c r="C34" i="77" s="1"/>
  <c r="AC76" i="74"/>
  <c r="AJ147" i="74"/>
  <c r="I72" i="77" s="1"/>
  <c r="AJ216" i="74"/>
  <c r="AQ36" i="74"/>
  <c r="C23" i="77" s="1"/>
  <c r="AJ210" i="74"/>
  <c r="AJ37" i="74"/>
  <c r="C13" i="77" s="1"/>
  <c r="AC95" i="74"/>
  <c r="E98" i="77" s="1"/>
  <c r="AJ183" i="74"/>
  <c r="AC195" i="74"/>
  <c r="AC201" i="74"/>
  <c r="AJ95" i="74"/>
  <c r="E95" i="77" s="1"/>
  <c r="AJ158" i="74"/>
  <c r="I116" i="77" s="1"/>
  <c r="AJ26" i="74"/>
  <c r="AJ48" i="74"/>
  <c r="E34" i="77" s="1"/>
  <c r="AQ158" i="74"/>
  <c r="AC79" i="74"/>
  <c r="AC85" i="74"/>
  <c r="AJ206" i="74"/>
  <c r="AJ23" i="74"/>
  <c r="C86" i="77" s="1"/>
  <c r="AJ41" i="74"/>
  <c r="AJ79" i="74"/>
  <c r="AC27" i="74"/>
  <c r="AC131" i="74"/>
  <c r="G14" i="77" s="1"/>
  <c r="AQ138" i="74"/>
  <c r="AJ214" i="74"/>
  <c r="AC143" i="74"/>
  <c r="I99" i="77" s="1"/>
  <c r="AC41" i="74"/>
  <c r="C74" i="77" s="1"/>
  <c r="AJ54" i="74"/>
  <c r="E80" i="77" s="1"/>
  <c r="AJ83" i="74"/>
  <c r="E77" i="77" s="1"/>
  <c r="AJ55" i="74"/>
  <c r="AJ75" i="74"/>
  <c r="AJ84" i="74"/>
  <c r="E46" i="77" s="1"/>
  <c r="AJ89" i="74"/>
  <c r="AJ99" i="74"/>
  <c r="E88" i="77" s="1"/>
  <c r="AJ115" i="74"/>
  <c r="AC136" i="74"/>
  <c r="G107" i="77" s="1"/>
  <c r="AE9" i="77" s="1"/>
  <c r="AC162" i="74"/>
  <c r="AC208" i="74"/>
  <c r="AC28" i="74"/>
  <c r="C76" i="77" s="1"/>
  <c r="AC38" i="74"/>
  <c r="C19" i="77" s="1"/>
  <c r="AC123" i="74"/>
  <c r="AJ145" i="74"/>
  <c r="AJ159" i="74"/>
  <c r="AC196" i="74"/>
  <c r="AC200" i="74"/>
  <c r="AJ25" i="74"/>
  <c r="C15" i="77" s="1"/>
  <c r="AC29" i="74"/>
  <c r="C87" i="77" s="1"/>
  <c r="AC36" i="74"/>
  <c r="AC42" i="74"/>
  <c r="C113" i="77" s="1"/>
  <c r="AJ57" i="74"/>
  <c r="AC137" i="74"/>
  <c r="AC146" i="74"/>
  <c r="I9" i="77" s="1"/>
  <c r="O9" i="77" s="1"/>
  <c r="AC160" i="74"/>
  <c r="I81" i="77" s="1"/>
  <c r="AC47" i="74"/>
  <c r="AJ97" i="74"/>
  <c r="AC124" i="74"/>
  <c r="AC169" i="74"/>
  <c r="I46" i="77" s="1"/>
  <c r="AJ215" i="74"/>
  <c r="K40" i="77" s="1"/>
  <c r="AJ34" i="74"/>
  <c r="C78" i="77" s="1"/>
  <c r="AC37" i="74"/>
  <c r="C25" i="77" s="1"/>
  <c r="AJ39" i="74"/>
  <c r="AJ49" i="74"/>
  <c r="E76" i="77" s="1"/>
  <c r="AJ52" i="74"/>
  <c r="AJ93" i="74"/>
  <c r="E30" i="77" s="1"/>
  <c r="AJ119" i="74"/>
  <c r="AJ125" i="74"/>
  <c r="G77" i="77" s="1"/>
  <c r="AQ131" i="74"/>
  <c r="G96" i="77" s="1"/>
  <c r="AJ138" i="74"/>
  <c r="G29" i="77" s="1"/>
  <c r="AJ156" i="74"/>
  <c r="AC159" i="74"/>
  <c r="AJ161" i="74"/>
  <c r="I14" i="77" s="1"/>
  <c r="AJ167" i="74"/>
  <c r="I23" i="77" s="1"/>
  <c r="AJ190" i="74"/>
  <c r="AJ193" i="74"/>
  <c r="AJ198" i="74"/>
  <c r="K39" i="77" s="1"/>
  <c r="AJ203" i="74"/>
  <c r="AJ209" i="74"/>
  <c r="AJ212" i="74"/>
  <c r="AJ221" i="74"/>
  <c r="AC35" i="74"/>
  <c r="C53" i="77" s="1"/>
  <c r="AJ42" i="74"/>
  <c r="C35" i="77" s="1"/>
  <c r="AC50" i="74"/>
  <c r="E57" i="77" s="1"/>
  <c r="AC53" i="74"/>
  <c r="E37" i="77" s="1"/>
  <c r="AC59" i="74"/>
  <c r="E15" i="77" s="1"/>
  <c r="AC62" i="74"/>
  <c r="AC66" i="74"/>
  <c r="E75" i="77" s="1"/>
  <c r="AC69" i="74"/>
  <c r="E97" i="77" s="1"/>
  <c r="AC81" i="74"/>
  <c r="E51" i="77" s="1"/>
  <c r="AC114" i="74"/>
  <c r="AC117" i="74"/>
  <c r="AC120" i="74"/>
  <c r="G113" i="77" s="1"/>
  <c r="AE10" i="77" s="1"/>
  <c r="AX138" i="74"/>
  <c r="G34" i="77" s="1"/>
  <c r="AC151" i="74"/>
  <c r="I39" i="77" s="1"/>
  <c r="AX161" i="74"/>
  <c r="AC174" i="74"/>
  <c r="AC191" i="74"/>
  <c r="AC194" i="74"/>
  <c r="AC199" i="74"/>
  <c r="AC204" i="74"/>
  <c r="AC213" i="74"/>
  <c r="AC222" i="74"/>
  <c r="AJ194" i="74"/>
  <c r="AJ199" i="74"/>
  <c r="AC67" i="74"/>
  <c r="AC82" i="74"/>
  <c r="E53" i="77" s="1"/>
  <c r="AC88" i="74"/>
  <c r="E115" i="77" s="1"/>
  <c r="AC152" i="74"/>
  <c r="I69" i="77" s="1"/>
  <c r="AN94" i="73"/>
  <c r="AN110" i="73"/>
  <c r="AN157" i="73"/>
  <c r="AN189" i="73"/>
  <c r="AN253" i="73"/>
  <c r="AW257" i="73"/>
  <c r="AN263" i="73"/>
  <c r="AN70" i="73"/>
  <c r="AE100" i="73"/>
  <c r="AE146" i="73"/>
  <c r="AW158" i="73"/>
  <c r="BE158" i="73" s="1"/>
  <c r="AN172" i="73"/>
  <c r="AE211" i="73"/>
  <c r="AN211" i="73" s="1"/>
  <c r="AE237" i="73"/>
  <c r="AE243" i="73"/>
  <c r="AN254" i="73"/>
  <c r="AN258" i="73"/>
  <c r="AN264" i="73"/>
  <c r="AN111" i="73"/>
  <c r="AN146" i="73"/>
  <c r="AE155" i="73"/>
  <c r="AN164" i="73"/>
  <c r="AN178" i="73"/>
  <c r="AE181" i="73"/>
  <c r="BE211" i="73"/>
  <c r="AW216" i="73"/>
  <c r="AN231" i="73"/>
  <c r="AE250" i="73"/>
  <c r="AW178" i="73"/>
  <c r="AN98" i="73"/>
  <c r="AE162" i="73"/>
  <c r="AE179" i="73"/>
  <c r="AW182" i="73"/>
  <c r="AN193" i="73"/>
  <c r="AE267" i="73"/>
  <c r="AN90" i="73"/>
  <c r="AW153" i="73"/>
  <c r="BE209" i="73"/>
  <c r="AW213" i="73"/>
  <c r="AN64" i="73"/>
  <c r="AN67" i="73"/>
  <c r="AN108" i="73"/>
  <c r="AN134" i="73"/>
  <c r="AN140" i="73"/>
  <c r="AN153" i="73"/>
  <c r="AN158" i="73"/>
  <c r="AN175" i="73"/>
  <c r="AN180" i="73"/>
  <c r="AN182" i="73"/>
  <c r="AN186" i="73"/>
  <c r="AN198" i="73"/>
  <c r="AW209" i="73"/>
  <c r="AE213" i="73"/>
  <c r="AN213" i="73" s="1"/>
  <c r="BE214" i="73"/>
  <c r="AN238" i="73"/>
  <c r="AN241" i="73"/>
  <c r="AN246" i="73"/>
  <c r="AN251" i="73"/>
  <c r="AN257" i="73"/>
  <c r="AN260" i="73"/>
  <c r="AN269" i="73"/>
  <c r="AE65" i="73"/>
  <c r="AE68" i="73"/>
  <c r="AE74" i="73"/>
  <c r="AE77" i="73"/>
  <c r="AE81" i="73"/>
  <c r="AE84" i="73"/>
  <c r="AE96" i="73"/>
  <c r="AE129" i="73"/>
  <c r="AE132" i="73"/>
  <c r="AE135" i="73"/>
  <c r="BE153" i="73"/>
  <c r="AE170" i="73"/>
  <c r="BE180" i="73"/>
  <c r="AE205" i="73"/>
  <c r="AE215" i="73"/>
  <c r="AN215" i="73" s="1"/>
  <c r="BE216" i="73"/>
  <c r="AE239" i="73"/>
  <c r="AE242" i="73"/>
  <c r="AE247" i="73"/>
  <c r="AE252" i="73"/>
  <c r="AE261" i="73"/>
  <c r="AE270" i="73"/>
  <c r="AE157" i="73"/>
  <c r="AE177" i="73"/>
  <c r="AE212" i="73"/>
  <c r="AN212" i="73" s="1"/>
  <c r="AE231" i="73"/>
  <c r="AN242" i="73"/>
  <c r="AN247" i="73"/>
  <c r="AW215" i="73"/>
  <c r="AE69" i="73"/>
  <c r="AE72" i="73"/>
  <c r="AE75" i="73"/>
  <c r="AE82" i="73"/>
  <c r="AE97" i="73"/>
  <c r="AE103" i="73"/>
  <c r="AE130" i="73"/>
  <c r="AE171" i="73"/>
  <c r="AE192" i="73"/>
  <c r="AE195" i="73"/>
  <c r="AE214" i="73"/>
  <c r="AN214" i="73" s="1"/>
  <c r="AE262" i="73"/>
  <c r="AN82" i="73"/>
  <c r="AN195" i="73"/>
  <c r="AH87" i="72"/>
  <c r="AH86" i="72"/>
  <c r="AH57" i="72"/>
  <c r="AH63" i="72"/>
  <c r="AH92" i="72"/>
  <c r="AH54" i="72"/>
  <c r="AH89" i="72"/>
  <c r="AH84" i="72"/>
  <c r="AC42" i="70"/>
  <c r="AJ42" i="70"/>
  <c r="J53" i="70"/>
  <c r="AE7" i="71"/>
  <c r="AE14" i="71"/>
  <c r="AE15" i="71"/>
  <c r="AL13" i="71"/>
  <c r="AX34" i="70"/>
  <c r="AC25" i="70"/>
  <c r="AC29" i="70"/>
  <c r="AC34" i="70"/>
  <c r="AJ34" i="70" s="1"/>
  <c r="AX36" i="70"/>
  <c r="AQ33" i="70"/>
  <c r="AC38" i="70"/>
  <c r="AJ38" i="70" s="1"/>
  <c r="AC17" i="70"/>
  <c r="AX33" i="70"/>
  <c r="AX38" i="70"/>
  <c r="AX40" i="70"/>
  <c r="AX37" i="70"/>
  <c r="AC18" i="70"/>
  <c r="AX35" i="70"/>
  <c r="AX39" i="70"/>
  <c r="AJ31" i="70"/>
  <c r="AC35" i="70"/>
  <c r="AJ35" i="70" s="1"/>
  <c r="AJ18" i="70"/>
  <c r="AC28" i="70"/>
  <c r="AC39" i="70"/>
  <c r="AJ39" i="70" s="1"/>
  <c r="AC22" i="70"/>
  <c r="AC37" i="70"/>
  <c r="AJ37" i="70" s="1"/>
  <c r="AC36" i="70"/>
  <c r="AJ36" i="70" s="1"/>
  <c r="AC40" i="70"/>
  <c r="AJ40" i="70" s="1"/>
  <c r="AE5" i="71"/>
  <c r="AE8" i="71"/>
  <c r="AE9" i="71"/>
  <c r="AC13" i="70"/>
  <c r="AC14" i="70"/>
  <c r="AJ13" i="70"/>
  <c r="AJ14" i="70"/>
  <c r="AC31" i="70"/>
  <c r="B48" i="59"/>
  <c r="B52" i="59"/>
  <c r="B51" i="59"/>
  <c r="B56" i="59"/>
  <c r="B53" i="59"/>
  <c r="I6" i="77" l="1"/>
  <c r="O6" i="77" s="1"/>
  <c r="AI132" i="72"/>
  <c r="AI135" i="72"/>
  <c r="AH134" i="72"/>
  <c r="AH135" i="72"/>
  <c r="AI133" i="72"/>
  <c r="AH133" i="72"/>
  <c r="AI129" i="72"/>
  <c r="AH129" i="72"/>
  <c r="AH132" i="72"/>
  <c r="AI131" i="72"/>
  <c r="AH131" i="72"/>
  <c r="AI134" i="72"/>
  <c r="AI130" i="72"/>
  <c r="AH130" i="72"/>
  <c r="AI126" i="72"/>
  <c r="AH126" i="72"/>
  <c r="AI12" i="77"/>
  <c r="O69" i="77"/>
  <c r="AI18" i="77"/>
  <c r="J11" i="77"/>
  <c r="O11" i="77" s="1"/>
  <c r="O20" i="77"/>
  <c r="O17" i="77"/>
  <c r="O71" i="77"/>
  <c r="O81" i="77"/>
  <c r="O8" i="77"/>
  <c r="O67" i="77"/>
  <c r="AH8" i="77"/>
  <c r="J101" i="77"/>
  <c r="AJ8" i="77" s="1"/>
  <c r="O10" i="77"/>
  <c r="O32" i="77"/>
  <c r="AE18" i="77"/>
  <c r="O29" i="77"/>
  <c r="L59" i="77"/>
  <c r="O115" i="77"/>
  <c r="J23" i="77"/>
  <c r="O23" i="77" s="1"/>
  <c r="I65" i="77"/>
  <c r="AH12" i="77"/>
  <c r="AH10" i="77"/>
  <c r="I68" i="77"/>
  <c r="O68" i="77" s="1"/>
  <c r="O90" i="77"/>
  <c r="O62" i="77"/>
  <c r="O47" i="77"/>
  <c r="O73" i="77"/>
  <c r="G97" i="77"/>
  <c r="O97" i="77" s="1"/>
  <c r="AF6" i="77"/>
  <c r="K122" i="77"/>
  <c r="AI17" i="77"/>
  <c r="AE12" i="77"/>
  <c r="AF7" i="77"/>
  <c r="O55" i="77"/>
  <c r="I91" i="77"/>
  <c r="O91" i="77" s="1"/>
  <c r="M122" i="77"/>
  <c r="L38" i="77"/>
  <c r="O38" i="77" s="1"/>
  <c r="N44" i="77"/>
  <c r="N45" i="77"/>
  <c r="N110" i="77"/>
  <c r="L65" i="77"/>
  <c r="J33" i="77"/>
  <c r="AJ17" i="77" s="1"/>
  <c r="L37" i="77"/>
  <c r="O37" i="77" s="1"/>
  <c r="AH9" i="77"/>
  <c r="L54" i="77"/>
  <c r="O54" i="77" s="1"/>
  <c r="L57" i="77"/>
  <c r="O57" i="77" s="1"/>
  <c r="O110" i="77"/>
  <c r="D114" i="77"/>
  <c r="N114" i="77"/>
  <c r="L63" i="77"/>
  <c r="O63" i="77" s="1"/>
  <c r="L101" i="77"/>
  <c r="F5" i="77"/>
  <c r="AH11" i="77" s="1"/>
  <c r="J88" i="77"/>
  <c r="AJ7" i="77" s="1"/>
  <c r="O72" i="77"/>
  <c r="H80" i="77"/>
  <c r="L80" i="77"/>
  <c r="L116" i="77"/>
  <c r="O116" i="77" s="1"/>
  <c r="L28" i="77"/>
  <c r="O28" i="77" s="1"/>
  <c r="N108" i="77"/>
  <c r="L114" i="77"/>
  <c r="O114" i="77" s="1"/>
  <c r="J46" i="77"/>
  <c r="AJ18" i="77" s="1"/>
  <c r="J82" i="77"/>
  <c r="L82" i="77"/>
  <c r="L53" i="77"/>
  <c r="O53" i="77" s="1"/>
  <c r="J25" i="77"/>
  <c r="D54" i="77"/>
  <c r="N54" i="77"/>
  <c r="O66" i="77"/>
  <c r="F89" i="77"/>
  <c r="O89" i="77" s="1"/>
  <c r="J14" i="77"/>
  <c r="O14" i="77" s="1"/>
  <c r="F87" i="77"/>
  <c r="O87" i="77" s="1"/>
  <c r="H76" i="77"/>
  <c r="L76" i="77"/>
  <c r="L52" i="77"/>
  <c r="O52" i="77" s="1"/>
  <c r="F60" i="77"/>
  <c r="O60" i="77" s="1"/>
  <c r="L74" i="77"/>
  <c r="O119" i="77"/>
  <c r="AH18" i="77"/>
  <c r="O30" i="77"/>
  <c r="O48" i="77"/>
  <c r="AH17" i="77"/>
  <c r="J44" i="77"/>
  <c r="O44" i="77" s="1"/>
  <c r="O118" i="77"/>
  <c r="O39" i="77"/>
  <c r="O99" i="77"/>
  <c r="AF17" i="77"/>
  <c r="O111" i="77"/>
  <c r="AJ9" i="77"/>
  <c r="I94" i="77"/>
  <c r="AF12" i="77"/>
  <c r="E16" i="77"/>
  <c r="O16" i="77" s="1"/>
  <c r="O70" i="77"/>
  <c r="O79" i="77"/>
  <c r="O15" i="77"/>
  <c r="O117" i="77"/>
  <c r="O100" i="77"/>
  <c r="AJ10" i="77"/>
  <c r="AJ5" i="77"/>
  <c r="AD10" i="77"/>
  <c r="AI8" i="77"/>
  <c r="O40" i="77"/>
  <c r="O83" i="77"/>
  <c r="AF5" i="77"/>
  <c r="O98" i="77"/>
  <c r="H74" i="77"/>
  <c r="O35" i="77"/>
  <c r="O36" i="77"/>
  <c r="AE13" i="77"/>
  <c r="O61" i="77"/>
  <c r="AE11" i="77"/>
  <c r="H126" i="77"/>
  <c r="AJ12" i="77"/>
  <c r="AE17" i="77"/>
  <c r="AF10" i="77"/>
  <c r="H59" i="77"/>
  <c r="AI5" i="77" s="1"/>
  <c r="O13" i="77"/>
  <c r="AF18" i="77"/>
  <c r="AF8" i="77"/>
  <c r="G93" i="77"/>
  <c r="G95" i="77"/>
  <c r="E21" i="77"/>
  <c r="O21" i="77" s="1"/>
  <c r="G126" i="77"/>
  <c r="O113" i="77"/>
  <c r="G75" i="77"/>
  <c r="O75" i="77" s="1"/>
  <c r="E56" i="77"/>
  <c r="O56" i="77" s="1"/>
  <c r="O108" i="77"/>
  <c r="AE5" i="77"/>
  <c r="O107" i="77"/>
  <c r="O96" i="77"/>
  <c r="C94" i="77"/>
  <c r="O34" i="77"/>
  <c r="AD11" i="77"/>
  <c r="E93" i="77"/>
  <c r="AI7" i="77"/>
  <c r="AI10" i="77"/>
  <c r="O18" i="77"/>
  <c r="AI13" i="77"/>
  <c r="O26" i="77"/>
  <c r="AI9" i="77"/>
  <c r="O77" i="77"/>
  <c r="O19" i="77"/>
  <c r="AI11" i="77"/>
  <c r="AH6" i="77"/>
  <c r="AD8" i="77"/>
  <c r="O51" i="77"/>
  <c r="AD18" i="77"/>
  <c r="AD17" i="77"/>
  <c r="AD13" i="77"/>
  <c r="AD9" i="77"/>
  <c r="AG9" i="77" s="1"/>
  <c r="O45" i="77"/>
  <c r="O86" i="77"/>
  <c r="AD7" i="77"/>
  <c r="AD6" i="77"/>
  <c r="D44" i="77"/>
  <c r="D45" i="77"/>
  <c r="C126" i="77"/>
  <c r="C91" i="77"/>
  <c r="B61" i="59"/>
  <c r="AD131" i="72"/>
  <c r="AF11" i="77" l="1"/>
  <c r="AG11" i="77" s="1"/>
  <c r="I126" i="77"/>
  <c r="AG7" i="77"/>
  <c r="O33" i="77"/>
  <c r="AJ11" i="77"/>
  <c r="AK11" i="77" s="1"/>
  <c r="O101" i="77"/>
  <c r="D127" i="77"/>
  <c r="AK12" i="77"/>
  <c r="O80" i="77"/>
  <c r="O65" i="77"/>
  <c r="O82" i="77"/>
  <c r="I127" i="77"/>
  <c r="AJ6" i="77"/>
  <c r="N122" i="77"/>
  <c r="AH22" i="77"/>
  <c r="AK17" i="77"/>
  <c r="F127" i="77"/>
  <c r="O46" i="77"/>
  <c r="AE8" i="77"/>
  <c r="AG8" i="77" s="1"/>
  <c r="C122" i="77"/>
  <c r="C130" i="77" s="1"/>
  <c r="O88" i="77"/>
  <c r="O94" i="77"/>
  <c r="J127" i="77"/>
  <c r="AH5" i="77"/>
  <c r="AK5" i="77" s="1"/>
  <c r="L122" i="77"/>
  <c r="J126" i="77"/>
  <c r="AG13" i="77"/>
  <c r="AI22" i="77"/>
  <c r="AG10" i="77"/>
  <c r="AH7" i="77"/>
  <c r="AK7" i="77" s="1"/>
  <c r="O76" i="77"/>
  <c r="AJ13" i="77"/>
  <c r="AK13" i="77" s="1"/>
  <c r="AK18" i="77"/>
  <c r="O5" i="77"/>
  <c r="O25" i="77"/>
  <c r="F122" i="77"/>
  <c r="F130" i="77" s="1"/>
  <c r="AI6" i="77"/>
  <c r="F126" i="77"/>
  <c r="J122" i="77"/>
  <c r="O74" i="77"/>
  <c r="AK9" i="77"/>
  <c r="AK8" i="77"/>
  <c r="I122" i="77"/>
  <c r="AK10" i="77"/>
  <c r="AE22" i="77"/>
  <c r="AG17" i="77"/>
  <c r="AG18" i="77"/>
  <c r="O93" i="77"/>
  <c r="O59" i="77"/>
  <c r="H127" i="77"/>
  <c r="E126" i="77"/>
  <c r="H122" i="77"/>
  <c r="H130" i="77" s="1"/>
  <c r="AE6" i="77"/>
  <c r="AD12" i="77"/>
  <c r="AG12" i="77" s="1"/>
  <c r="G122" i="77"/>
  <c r="G130" i="77" s="1"/>
  <c r="E122" i="77"/>
  <c r="E130" i="77" s="1"/>
  <c r="O95" i="77"/>
  <c r="G127" i="77"/>
  <c r="AD5" i="77"/>
  <c r="E127" i="77"/>
  <c r="D122" i="77"/>
  <c r="D130" i="77" s="1"/>
  <c r="D126" i="77"/>
  <c r="C127" i="77"/>
  <c r="AD126" i="72" l="1"/>
  <c r="AD130" i="72"/>
  <c r="AK6" i="77"/>
  <c r="AE21" i="77"/>
  <c r="AG6" i="77"/>
  <c r="AH21" i="77"/>
  <c r="AI21" i="77"/>
  <c r="AD22" i="77"/>
  <c r="C133" i="77"/>
  <c r="AG5" i="77"/>
  <c r="AD21" i="77"/>
  <c r="H109" i="49"/>
  <c r="H110" i="49" s="1"/>
  <c r="AC129" i="72" l="1"/>
  <c r="K102" i="39" l="1"/>
  <c r="I102" i="39"/>
  <c r="G102" i="39"/>
  <c r="E102" i="39"/>
  <c r="K101" i="39"/>
  <c r="I101" i="39"/>
  <c r="G101" i="39"/>
  <c r="E101" i="39"/>
  <c r="K100" i="39"/>
  <c r="I100" i="39"/>
  <c r="G100" i="39"/>
  <c r="E100" i="39"/>
  <c r="K99" i="39"/>
  <c r="I99" i="39"/>
  <c r="G99" i="39"/>
  <c r="E99" i="39"/>
  <c r="K98" i="39"/>
  <c r="I98" i="39"/>
  <c r="G98" i="39"/>
  <c r="E98" i="39"/>
  <c r="K97" i="39"/>
  <c r="I97" i="39"/>
  <c r="G97" i="39"/>
  <c r="E97" i="39"/>
  <c r="K96" i="39"/>
  <c r="I96" i="39"/>
  <c r="G96" i="39"/>
  <c r="E96" i="39"/>
  <c r="K95" i="39"/>
  <c r="AG10" i="39" s="1"/>
  <c r="I95" i="39"/>
  <c r="AF10" i="39" s="1"/>
  <c r="G95" i="39"/>
  <c r="AE10" i="39" s="1"/>
  <c r="AH10" i="39" s="1"/>
  <c r="E95" i="39"/>
  <c r="K94" i="39"/>
  <c r="I94" i="39"/>
  <c r="G94" i="39"/>
  <c r="E94" i="39"/>
  <c r="K93" i="39"/>
  <c r="I93" i="39"/>
  <c r="G93" i="39"/>
  <c r="E93" i="39"/>
  <c r="K92" i="39"/>
  <c r="I92" i="39"/>
  <c r="G92" i="39"/>
  <c r="E92" i="39"/>
  <c r="K91" i="39"/>
  <c r="I91" i="39"/>
  <c r="G91" i="39"/>
  <c r="E91" i="39"/>
  <c r="K90" i="39"/>
  <c r="AG9" i="39" s="1"/>
  <c r="I90" i="39"/>
  <c r="AF9" i="39" s="1"/>
  <c r="G90" i="39"/>
  <c r="E90" i="39"/>
  <c r="K89" i="39"/>
  <c r="I89" i="39"/>
  <c r="G89" i="39"/>
  <c r="E89" i="39"/>
  <c r="K88" i="39"/>
  <c r="I88" i="39"/>
  <c r="G88" i="39"/>
  <c r="E88" i="39"/>
  <c r="K87" i="39"/>
  <c r="I87" i="39"/>
  <c r="G87" i="39"/>
  <c r="E87" i="39"/>
  <c r="K86" i="39"/>
  <c r="I86" i="39"/>
  <c r="G86" i="39"/>
  <c r="E86" i="39"/>
  <c r="K85" i="39"/>
  <c r="I85" i="39"/>
  <c r="G85" i="39"/>
  <c r="E85" i="39"/>
  <c r="K84" i="39"/>
  <c r="I84" i="39"/>
  <c r="G84" i="39"/>
  <c r="E84" i="39"/>
  <c r="K83" i="39"/>
  <c r="AG8" i="39" s="1"/>
  <c r="I83" i="39"/>
  <c r="AF8" i="39" s="1"/>
  <c r="G83" i="39"/>
  <c r="AE8" i="39" s="1"/>
  <c r="AH8" i="39" s="1"/>
  <c r="E83" i="39"/>
  <c r="K82" i="39"/>
  <c r="I82" i="39"/>
  <c r="G82" i="39"/>
  <c r="E82" i="39"/>
  <c r="K81" i="39"/>
  <c r="I81" i="39"/>
  <c r="G81" i="39"/>
  <c r="E81" i="39"/>
  <c r="K80" i="39"/>
  <c r="I80" i="39"/>
  <c r="G80" i="39"/>
  <c r="E80" i="39"/>
  <c r="K79" i="39"/>
  <c r="I79" i="39"/>
  <c r="G79" i="39"/>
  <c r="E79" i="39"/>
  <c r="K78" i="39"/>
  <c r="I78" i="39"/>
  <c r="G78" i="39"/>
  <c r="E78" i="39"/>
  <c r="K77" i="39"/>
  <c r="AG7" i="39" s="1"/>
  <c r="I77" i="39"/>
  <c r="AF7" i="39" s="1"/>
  <c r="G77" i="39"/>
  <c r="AE7" i="39" s="1"/>
  <c r="AH7" i="39" s="1"/>
  <c r="E77" i="39"/>
  <c r="K76" i="39"/>
  <c r="I76" i="39"/>
  <c r="G76" i="39"/>
  <c r="E76" i="39"/>
  <c r="K75" i="39"/>
  <c r="I75" i="39"/>
  <c r="G75" i="39"/>
  <c r="E75" i="39"/>
  <c r="K74" i="39"/>
  <c r="I74" i="39"/>
  <c r="G74" i="39"/>
  <c r="E74" i="39"/>
  <c r="K73" i="39"/>
  <c r="I73" i="39"/>
  <c r="G73" i="39"/>
  <c r="E73" i="39"/>
  <c r="K72" i="39"/>
  <c r="I72" i="39"/>
  <c r="G72" i="39"/>
  <c r="E72" i="39"/>
  <c r="K71" i="39"/>
  <c r="I71" i="39"/>
  <c r="G71" i="39"/>
  <c r="E71" i="39"/>
  <c r="K70" i="39"/>
  <c r="I70" i="39"/>
  <c r="G70" i="39"/>
  <c r="E70" i="39"/>
  <c r="K69" i="39"/>
  <c r="I69" i="39"/>
  <c r="G69" i="39"/>
  <c r="E69" i="39"/>
  <c r="K68" i="39"/>
  <c r="I68" i="39"/>
  <c r="G68" i="39"/>
  <c r="E68" i="39"/>
  <c r="K67" i="39"/>
  <c r="I67" i="39"/>
  <c r="G67" i="39"/>
  <c r="E67" i="39"/>
  <c r="K66" i="39"/>
  <c r="AG6" i="39" s="1"/>
  <c r="I66" i="39"/>
  <c r="AF6" i="39" s="1"/>
  <c r="G66" i="39"/>
  <c r="AE6" i="39" s="1"/>
  <c r="AH6" i="39" s="1"/>
  <c r="E66" i="39"/>
  <c r="K65" i="39"/>
  <c r="I65" i="39"/>
  <c r="G65" i="39"/>
  <c r="E65" i="39"/>
  <c r="K64" i="39"/>
  <c r="I64" i="39"/>
  <c r="G64" i="39"/>
  <c r="E64" i="39"/>
  <c r="K63" i="39"/>
  <c r="I63" i="39"/>
  <c r="G63" i="39"/>
  <c r="E63" i="39"/>
  <c r="K62" i="39"/>
  <c r="I62" i="39"/>
  <c r="G62" i="39"/>
  <c r="E62" i="39"/>
  <c r="K61" i="39"/>
  <c r="I61" i="39"/>
  <c r="G61" i="39"/>
  <c r="E61" i="39"/>
  <c r="K60" i="39"/>
  <c r="I60" i="39"/>
  <c r="G60" i="39"/>
  <c r="E60" i="39"/>
  <c r="K59" i="39"/>
  <c r="I59" i="39"/>
  <c r="G59" i="39"/>
  <c r="E59" i="39"/>
  <c r="K58" i="39"/>
  <c r="I58" i="39"/>
  <c r="G58" i="39"/>
  <c r="E58" i="39"/>
  <c r="K57" i="39"/>
  <c r="I57" i="39"/>
  <c r="G57" i="39"/>
  <c r="E57" i="39"/>
  <c r="K56" i="39"/>
  <c r="I56" i="39"/>
  <c r="G56" i="39"/>
  <c r="E56" i="39"/>
  <c r="K55" i="39"/>
  <c r="I55" i="39"/>
  <c r="G55" i="39"/>
  <c r="E55" i="39"/>
  <c r="K54" i="39"/>
  <c r="I54" i="39"/>
  <c r="G54" i="39"/>
  <c r="E54" i="39"/>
  <c r="K53" i="39"/>
  <c r="I53" i="39"/>
  <c r="G53" i="39"/>
  <c r="E53" i="39"/>
  <c r="K52" i="39"/>
  <c r="I52" i="39"/>
  <c r="G52" i="39"/>
  <c r="E52" i="39"/>
  <c r="K51" i="39"/>
  <c r="I51" i="39"/>
  <c r="G51" i="39"/>
  <c r="E51" i="39"/>
  <c r="K50" i="39"/>
  <c r="I50" i="39"/>
  <c r="G50" i="39"/>
  <c r="E50" i="39"/>
  <c r="K49" i="39"/>
  <c r="I49" i="39"/>
  <c r="G49" i="39"/>
  <c r="E49" i="39"/>
  <c r="K48" i="39"/>
  <c r="I48" i="39"/>
  <c r="G48" i="39"/>
  <c r="E48" i="39"/>
  <c r="K47" i="39"/>
  <c r="I47" i="39"/>
  <c r="G47" i="39"/>
  <c r="E47" i="39"/>
  <c r="T46" i="39"/>
  <c r="S46" i="39"/>
  <c r="R46" i="39"/>
  <c r="Q46" i="39"/>
  <c r="K46" i="39"/>
  <c r="I46" i="39"/>
  <c r="G46" i="39"/>
  <c r="E46" i="39"/>
  <c r="K45" i="39"/>
  <c r="I45" i="39"/>
  <c r="G45" i="39"/>
  <c r="E45" i="39"/>
  <c r="K44" i="39"/>
  <c r="K106" i="39" s="1"/>
  <c r="I44" i="39"/>
  <c r="I106" i="39" s="1"/>
  <c r="G44" i="39"/>
  <c r="E44" i="39"/>
  <c r="E106" i="39" s="1"/>
  <c r="K43" i="39"/>
  <c r="I43" i="39"/>
  <c r="G43" i="39"/>
  <c r="E43" i="39"/>
  <c r="K42" i="39"/>
  <c r="I42" i="39"/>
  <c r="G42" i="39"/>
  <c r="E42" i="39"/>
  <c r="K41" i="39"/>
  <c r="I41" i="39"/>
  <c r="G41" i="39"/>
  <c r="E41" i="39"/>
  <c r="V40" i="39"/>
  <c r="T40" i="39"/>
  <c r="R40" i="39"/>
  <c r="K40" i="39"/>
  <c r="I40" i="39"/>
  <c r="G40" i="39"/>
  <c r="E40" i="39"/>
  <c r="V39" i="39"/>
  <c r="T39" i="39"/>
  <c r="R39" i="39"/>
  <c r="K39" i="39"/>
  <c r="AG15" i="39" s="1"/>
  <c r="I39" i="39"/>
  <c r="AF15" i="39" s="1"/>
  <c r="G39" i="39"/>
  <c r="AE15" i="39" s="1"/>
  <c r="AH15" i="39" s="1"/>
  <c r="E39" i="39"/>
  <c r="V38" i="39"/>
  <c r="T38" i="39"/>
  <c r="R38" i="39"/>
  <c r="K38" i="39"/>
  <c r="I38" i="39"/>
  <c r="G38" i="39"/>
  <c r="E38" i="39"/>
  <c r="V37" i="39"/>
  <c r="T37" i="39"/>
  <c r="R37" i="39"/>
  <c r="K37" i="39"/>
  <c r="I37" i="39"/>
  <c r="G37" i="39"/>
  <c r="E37" i="39"/>
  <c r="V36" i="39"/>
  <c r="T36" i="39"/>
  <c r="R36" i="39"/>
  <c r="K36" i="39"/>
  <c r="I36" i="39"/>
  <c r="G36" i="39"/>
  <c r="E36" i="39"/>
  <c r="V35" i="39"/>
  <c r="T35" i="39"/>
  <c r="R35" i="39"/>
  <c r="K35" i="39"/>
  <c r="I35" i="39"/>
  <c r="G35" i="39"/>
  <c r="E35" i="39"/>
  <c r="V34" i="39"/>
  <c r="T34" i="39"/>
  <c r="R34" i="39"/>
  <c r="K34" i="39"/>
  <c r="I34" i="39"/>
  <c r="G34" i="39"/>
  <c r="E34" i="39"/>
  <c r="V33" i="39"/>
  <c r="T33" i="39"/>
  <c r="R33" i="39"/>
  <c r="K33" i="39"/>
  <c r="I33" i="39"/>
  <c r="G33" i="39"/>
  <c r="E33" i="39"/>
  <c r="V32" i="39"/>
  <c r="AS7" i="39" s="1"/>
  <c r="T32" i="39"/>
  <c r="AR7" i="39" s="1"/>
  <c r="R32" i="39"/>
  <c r="AQ7" i="39" s="1"/>
  <c r="AT7" i="39" s="1"/>
  <c r="K32" i="39"/>
  <c r="I32" i="39"/>
  <c r="G32" i="39"/>
  <c r="E32" i="39"/>
  <c r="V31" i="39"/>
  <c r="T31" i="39"/>
  <c r="R31" i="39"/>
  <c r="K31" i="39"/>
  <c r="AG14" i="39" s="1"/>
  <c r="I31" i="39"/>
  <c r="AF14" i="39" s="1"/>
  <c r="G31" i="39"/>
  <c r="AE14" i="39" s="1"/>
  <c r="AH14" i="39" s="1"/>
  <c r="E31" i="39"/>
  <c r="V30" i="39"/>
  <c r="T30" i="39"/>
  <c r="R30" i="39"/>
  <c r="K30" i="39"/>
  <c r="I30" i="39"/>
  <c r="G30" i="39"/>
  <c r="E30" i="39"/>
  <c r="V29" i="39"/>
  <c r="T29" i="39"/>
  <c r="R29" i="39"/>
  <c r="K29" i="39"/>
  <c r="I29" i="39"/>
  <c r="G29" i="39"/>
  <c r="E29" i="39"/>
  <c r="V28" i="39"/>
  <c r="T28" i="39"/>
  <c r="R28" i="39"/>
  <c r="K28" i="39"/>
  <c r="I28" i="39"/>
  <c r="G28" i="39"/>
  <c r="E28" i="39"/>
  <c r="V27" i="39"/>
  <c r="T27" i="39"/>
  <c r="R27" i="39"/>
  <c r="K27" i="39"/>
  <c r="I27" i="39"/>
  <c r="G27" i="39"/>
  <c r="E27" i="39"/>
  <c r="V26" i="39"/>
  <c r="T26" i="39"/>
  <c r="R26" i="39"/>
  <c r="K26" i="39"/>
  <c r="I26" i="39"/>
  <c r="G26" i="39"/>
  <c r="E26" i="39"/>
  <c r="V25" i="39"/>
  <c r="T25" i="39"/>
  <c r="R25" i="39"/>
  <c r="K25" i="39"/>
  <c r="I25" i="39"/>
  <c r="G25" i="39"/>
  <c r="E25" i="39"/>
  <c r="V24" i="39"/>
  <c r="AS6" i="39" s="1"/>
  <c r="T24" i="39"/>
  <c r="AR6" i="39" s="1"/>
  <c r="R24" i="39"/>
  <c r="AQ6" i="39" s="1"/>
  <c r="AT6" i="39" s="1"/>
  <c r="K24" i="39"/>
  <c r="I24" i="39"/>
  <c r="G24" i="39"/>
  <c r="E24" i="39"/>
  <c r="V23" i="39"/>
  <c r="T23" i="39"/>
  <c r="R23" i="39"/>
  <c r="K23" i="39"/>
  <c r="I23" i="39"/>
  <c r="G23" i="39"/>
  <c r="E23" i="39"/>
  <c r="V22" i="39"/>
  <c r="T22" i="39"/>
  <c r="R22" i="39"/>
  <c r="K22" i="39"/>
  <c r="AG13" i="39" s="1"/>
  <c r="I22" i="39"/>
  <c r="AF13" i="39" s="1"/>
  <c r="G22" i="39"/>
  <c r="AE13" i="39" s="1"/>
  <c r="AH13" i="39" s="1"/>
  <c r="E22" i="39"/>
  <c r="V21" i="39"/>
  <c r="T21" i="39"/>
  <c r="R21" i="39"/>
  <c r="K21" i="39"/>
  <c r="I21" i="39"/>
  <c r="G21" i="39"/>
  <c r="E21" i="39"/>
  <c r="V20" i="39"/>
  <c r="T20" i="39"/>
  <c r="T42" i="39" s="1"/>
  <c r="R20" i="39"/>
  <c r="R42" i="39" s="1"/>
  <c r="K20" i="39"/>
  <c r="I20" i="39"/>
  <c r="G20" i="39"/>
  <c r="E20" i="39"/>
  <c r="V19" i="39"/>
  <c r="T19" i="39"/>
  <c r="R19" i="39"/>
  <c r="K19" i="39"/>
  <c r="I19" i="39"/>
  <c r="G19" i="39"/>
  <c r="E19" i="39"/>
  <c r="V18" i="39"/>
  <c r="T18" i="39"/>
  <c r="R18" i="39"/>
  <c r="K18" i="39"/>
  <c r="I18" i="39"/>
  <c r="G18" i="39"/>
  <c r="E18" i="39"/>
  <c r="V17" i="39"/>
  <c r="T17" i="39"/>
  <c r="R17" i="39"/>
  <c r="K17" i="39"/>
  <c r="I17" i="39"/>
  <c r="G17" i="39"/>
  <c r="E17" i="39"/>
  <c r="V16" i="39"/>
  <c r="T16" i="39"/>
  <c r="R16" i="39"/>
  <c r="K16" i="39"/>
  <c r="I16" i="39"/>
  <c r="G16" i="39"/>
  <c r="E16" i="39"/>
  <c r="V15" i="39"/>
  <c r="T15" i="39"/>
  <c r="R15" i="39"/>
  <c r="K15" i="39"/>
  <c r="I15" i="39"/>
  <c r="G15" i="39"/>
  <c r="E15" i="39"/>
  <c r="V14" i="39"/>
  <c r="T14" i="39"/>
  <c r="R14" i="39"/>
  <c r="K14" i="39"/>
  <c r="AG12" i="39" s="1"/>
  <c r="I14" i="39"/>
  <c r="AF12" i="39" s="1"/>
  <c r="G14" i="39"/>
  <c r="AE12" i="39" s="1"/>
  <c r="AH12" i="39" s="1"/>
  <c r="E14" i="39"/>
  <c r="V13" i="39"/>
  <c r="AS5" i="39" s="1"/>
  <c r="T13" i="39"/>
  <c r="AR5" i="39" s="1"/>
  <c r="R13" i="39"/>
  <c r="AQ5" i="39" s="1"/>
  <c r="AT5" i="39" s="1"/>
  <c r="K13" i="39"/>
  <c r="I13" i="39"/>
  <c r="G13" i="39"/>
  <c r="E13" i="39"/>
  <c r="V12" i="39"/>
  <c r="T12" i="39"/>
  <c r="T54" i="39" s="1"/>
  <c r="T56" i="39" s="1"/>
  <c r="T57" i="39" s="1"/>
  <c r="R12" i="39"/>
  <c r="R54" i="39" s="1"/>
  <c r="R56" i="39" s="1"/>
  <c r="R57" i="39" s="1"/>
  <c r="K12" i="39"/>
  <c r="I12" i="39"/>
  <c r="G12" i="39"/>
  <c r="E12" i="39"/>
  <c r="V11" i="39"/>
  <c r="T11" i="39"/>
  <c r="T49" i="39" s="1"/>
  <c r="T51" i="39" s="1"/>
  <c r="T52" i="39" s="1"/>
  <c r="T59" i="39" s="1"/>
  <c r="R11" i="39"/>
  <c r="R49" i="39" s="1"/>
  <c r="R51" i="39" s="1"/>
  <c r="R52" i="39" s="1"/>
  <c r="R59" i="39" s="1"/>
  <c r="K11" i="39"/>
  <c r="I11" i="39"/>
  <c r="G11" i="39"/>
  <c r="E11" i="39"/>
  <c r="V10" i="39"/>
  <c r="T10" i="39"/>
  <c r="R10" i="39"/>
  <c r="K10" i="39"/>
  <c r="I10" i="39"/>
  <c r="G10" i="39"/>
  <c r="E10" i="39"/>
  <c r="V9" i="39"/>
  <c r="T9" i="39"/>
  <c r="R9" i="39"/>
  <c r="K9" i="39"/>
  <c r="I9" i="39"/>
  <c r="G9" i="39"/>
  <c r="E9" i="39"/>
  <c r="V8" i="39"/>
  <c r="T8" i="39"/>
  <c r="R8" i="39"/>
  <c r="K8" i="39"/>
  <c r="I8" i="39"/>
  <c r="G8" i="39"/>
  <c r="E8" i="39"/>
  <c r="V7" i="39"/>
  <c r="T7" i="39"/>
  <c r="R7" i="39"/>
  <c r="K7" i="39"/>
  <c r="I7" i="39"/>
  <c r="G7" i="39"/>
  <c r="E7" i="39"/>
  <c r="V6" i="39"/>
  <c r="T6" i="39"/>
  <c r="R6" i="39"/>
  <c r="K6" i="39"/>
  <c r="I6" i="39"/>
  <c r="G6" i="39"/>
  <c r="E6" i="39"/>
  <c r="V5" i="39"/>
  <c r="AS8" i="39" s="1"/>
  <c r="T5" i="39"/>
  <c r="AR8" i="39" s="1"/>
  <c r="R5" i="39"/>
  <c r="AQ8" i="39" s="1"/>
  <c r="AT8" i="39" s="1"/>
  <c r="K5" i="39"/>
  <c r="AG11" i="39" s="1"/>
  <c r="I5" i="39"/>
  <c r="I105" i="39" s="1"/>
  <c r="G5" i="39"/>
  <c r="G105" i="39" s="1"/>
  <c r="E5" i="39"/>
  <c r="E105" i="39" s="1"/>
  <c r="AG130" i="72"/>
  <c r="R3" i="29"/>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3" i="29"/>
  <c r="R154" i="29"/>
  <c r="R155" i="29"/>
  <c r="R156" i="29"/>
  <c r="R157" i="29"/>
  <c r="R158" i="29"/>
  <c r="R159" i="29"/>
  <c r="R160" i="29"/>
  <c r="R161" i="29"/>
  <c r="R162" i="29"/>
  <c r="R163" i="29"/>
  <c r="R164" i="29"/>
  <c r="R165" i="29"/>
  <c r="R166" i="29"/>
  <c r="R167" i="29"/>
  <c r="R168" i="29"/>
  <c r="R169" i="29"/>
  <c r="R170" i="29"/>
  <c r="R171" i="29"/>
  <c r="R172" i="29"/>
  <c r="R173" i="29"/>
  <c r="R174" i="29"/>
  <c r="R175" i="29"/>
  <c r="R176" i="29"/>
  <c r="R177" i="29"/>
  <c r="R178" i="29"/>
  <c r="R179" i="29"/>
  <c r="R180" i="29"/>
  <c r="R181" i="29"/>
  <c r="R182" i="29"/>
  <c r="R183" i="29"/>
  <c r="R184" i="29"/>
  <c r="R185" i="29"/>
  <c r="R186" i="29"/>
  <c r="R187" i="29"/>
  <c r="R188" i="29"/>
  <c r="R2" i="29"/>
  <c r="AG126" i="72" l="1"/>
  <c r="AC131" i="72"/>
  <c r="AC135" i="72"/>
  <c r="AB129" i="72"/>
  <c r="T100" i="72"/>
  <c r="AG5" i="39"/>
  <c r="AC5" i="39"/>
  <c r="X132" i="72"/>
  <c r="K103" i="39"/>
  <c r="AF5" i="39"/>
  <c r="AF18" i="39" s="1"/>
  <c r="AE11" i="39"/>
  <c r="AH11" i="39" s="1"/>
  <c r="G106" i="39"/>
  <c r="AE5" i="39"/>
  <c r="K105" i="39"/>
  <c r="AF11" i="39"/>
  <c r="AF19" i="39" s="1"/>
  <c r="AE9" i="39"/>
  <c r="AH9" i="39" s="1"/>
  <c r="E103" i="39"/>
  <c r="E109" i="39" s="1"/>
  <c r="G103" i="39"/>
  <c r="G109" i="39" s="1"/>
  <c r="I103" i="39"/>
  <c r="I109" i="39" s="1"/>
  <c r="T101" i="72"/>
  <c r="T30" i="27"/>
  <c r="AC30" i="27" s="1"/>
  <c r="T31" i="27"/>
  <c r="T32" i="27"/>
  <c r="T33" i="27"/>
  <c r="AC33" i="27" s="1"/>
  <c r="T34" i="27"/>
  <c r="AC34" i="27" s="1"/>
  <c r="T35" i="27"/>
  <c r="AC35" i="27" s="1"/>
  <c r="T36" i="27"/>
  <c r="AC36" i="27" s="1"/>
  <c r="T37" i="27"/>
  <c r="AC37" i="27" s="1"/>
  <c r="T38" i="27"/>
  <c r="AC38" i="27" s="1"/>
  <c r="T39" i="27"/>
  <c r="AQ39" i="27" s="1"/>
  <c r="T40" i="27"/>
  <c r="AJ40" i="27" s="1"/>
  <c r="T41" i="27"/>
  <c r="AJ41" i="27" s="1"/>
  <c r="T42" i="27"/>
  <c r="AC42" i="27" s="1"/>
  <c r="T43" i="27"/>
  <c r="AQ43" i="27" s="1"/>
  <c r="AC44" i="27"/>
  <c r="AJ44" i="27" s="1"/>
  <c r="T45" i="27"/>
  <c r="AC45" i="27" s="1"/>
  <c r="T46" i="27"/>
  <c r="AC46" i="27" s="1"/>
  <c r="AJ46" i="27" s="1"/>
  <c r="T22" i="27"/>
  <c r="AC22" i="27" s="1"/>
  <c r="T23" i="27"/>
  <c r="T24" i="27"/>
  <c r="AC24" i="27" s="1"/>
  <c r="T25" i="27"/>
  <c r="AJ25" i="27" s="1"/>
  <c r="T26" i="27"/>
  <c r="AC26" i="27" s="1"/>
  <c r="T27" i="27"/>
  <c r="AJ27" i="27" s="1"/>
  <c r="T28" i="27"/>
  <c r="T29" i="27"/>
  <c r="T3" i="27"/>
  <c r="AC3" i="27" s="1"/>
  <c r="T4" i="27"/>
  <c r="AC4" i="27" s="1"/>
  <c r="T5" i="27"/>
  <c r="AC5" i="27" s="1"/>
  <c r="T6" i="27"/>
  <c r="AC6" i="27" s="1"/>
  <c r="T7" i="27"/>
  <c r="AJ7" i="27" s="1"/>
  <c r="T8" i="27"/>
  <c r="AC8" i="27" s="1"/>
  <c r="T9" i="27"/>
  <c r="AC9" i="27" s="1"/>
  <c r="T10" i="27"/>
  <c r="AC10" i="27" s="1"/>
  <c r="T11" i="27"/>
  <c r="AJ11" i="27" s="1"/>
  <c r="T12" i="27"/>
  <c r="AC12" i="27" s="1"/>
  <c r="T13" i="27"/>
  <c r="AC13" i="27" s="1"/>
  <c r="AQ13" i="27" s="1"/>
  <c r="T14" i="27"/>
  <c r="AJ14" i="27" s="1"/>
  <c r="T15" i="27"/>
  <c r="AC15" i="27" s="1"/>
  <c r="T16" i="27"/>
  <c r="T17" i="27"/>
  <c r="AC17" i="27" s="1"/>
  <c r="J18" i="27"/>
  <c r="AQ18" i="27" s="1"/>
  <c r="T19" i="27"/>
  <c r="J20" i="27"/>
  <c r="U48" i="72"/>
  <c r="AJ7" i="24"/>
  <c r="AC7" i="24"/>
  <c r="T7" i="24"/>
  <c r="U9" i="24"/>
  <c r="T8" i="24"/>
  <c r="T5" i="24"/>
  <c r="AC5" i="24" s="1"/>
  <c r="T4" i="24"/>
  <c r="AJ4" i="24" s="1"/>
  <c r="T3" i="24"/>
  <c r="AC3" i="24" s="1"/>
  <c r="AQ3" i="24" s="1"/>
  <c r="E31" i="72"/>
  <c r="E108" i="72"/>
  <c r="F6" i="72"/>
  <c r="F42" i="72"/>
  <c r="F74" i="72"/>
  <c r="F67" i="72"/>
  <c r="F76" i="72"/>
  <c r="F33" i="72"/>
  <c r="K30" i="72"/>
  <c r="Q121" i="72"/>
  <c r="Q123" i="72"/>
  <c r="Q86" i="72"/>
  <c r="Q42" i="72"/>
  <c r="Q34" i="72"/>
  <c r="Q24" i="72"/>
  <c r="Q74" i="72"/>
  <c r="Q32" i="72"/>
  <c r="Q15" i="72"/>
  <c r="Q6" i="72"/>
  <c r="Q64" i="72"/>
  <c r="Q67" i="72"/>
  <c r="Q30" i="72"/>
  <c r="Q65" i="72"/>
  <c r="N182" i="16"/>
  <c r="J182" i="16"/>
  <c r="F182" i="16"/>
  <c r="J181" i="16"/>
  <c r="F181" i="16"/>
  <c r="P180" i="16"/>
  <c r="O180" i="16"/>
  <c r="F180" i="16"/>
  <c r="N179" i="16"/>
  <c r="J179" i="16"/>
  <c r="F179" i="16"/>
  <c r="N178" i="16"/>
  <c r="J178" i="16"/>
  <c r="F178" i="16"/>
  <c r="N177" i="16"/>
  <c r="J177" i="16"/>
  <c r="F177" i="16"/>
  <c r="F176" i="16"/>
  <c r="J176" i="16" s="1"/>
  <c r="F175" i="16"/>
  <c r="F174" i="16"/>
  <c r="J174" i="16" s="1"/>
  <c r="F173" i="16"/>
  <c r="F172" i="16"/>
  <c r="J172" i="16" s="1"/>
  <c r="N172" i="16" s="1"/>
  <c r="F170" i="16"/>
  <c r="F169" i="16"/>
  <c r="J169" i="16" s="1"/>
  <c r="F168" i="16"/>
  <c r="F167" i="16"/>
  <c r="F166" i="16"/>
  <c r="F165" i="16"/>
  <c r="J165" i="16" s="1"/>
  <c r="F164" i="16"/>
  <c r="F163" i="16"/>
  <c r="J163" i="16" s="1"/>
  <c r="F162" i="16"/>
  <c r="J162" i="16" s="1"/>
  <c r="F161" i="16"/>
  <c r="F160" i="16"/>
  <c r="J160" i="16" s="1"/>
  <c r="F159" i="16"/>
  <c r="F158" i="16"/>
  <c r="F157" i="16"/>
  <c r="F156" i="16"/>
  <c r="F155" i="16"/>
  <c r="F154" i="16"/>
  <c r="F153" i="16"/>
  <c r="F152" i="16"/>
  <c r="F151" i="16"/>
  <c r="J151" i="16" s="1"/>
  <c r="F150" i="16"/>
  <c r="F149" i="16"/>
  <c r="J149" i="16" s="1"/>
  <c r="F148" i="16"/>
  <c r="J148" i="16" s="1"/>
  <c r="F147" i="16"/>
  <c r="F146" i="16"/>
  <c r="F145" i="16"/>
  <c r="F144" i="16"/>
  <c r="J144" i="16" s="1"/>
  <c r="F143" i="16"/>
  <c r="J143" i="16" s="1"/>
  <c r="F142" i="16"/>
  <c r="J142" i="16" s="1"/>
  <c r="F141" i="16"/>
  <c r="F140" i="16"/>
  <c r="F139" i="16"/>
  <c r="F138" i="16"/>
  <c r="J138" i="16" s="1"/>
  <c r="F137" i="16"/>
  <c r="F136" i="16"/>
  <c r="F135" i="16"/>
  <c r="F134" i="16"/>
  <c r="F133" i="16"/>
  <c r="F132" i="16"/>
  <c r="J132" i="16" s="1"/>
  <c r="F131" i="16"/>
  <c r="F130" i="16"/>
  <c r="J130" i="16" s="1"/>
  <c r="F129" i="16"/>
  <c r="F128" i="16"/>
  <c r="F127" i="16"/>
  <c r="F126" i="16"/>
  <c r="N126" i="16" s="1"/>
  <c r="F125" i="16"/>
  <c r="J125" i="16" s="1"/>
  <c r="F124" i="16"/>
  <c r="F123" i="16"/>
  <c r="J123" i="16" s="1"/>
  <c r="F122" i="16"/>
  <c r="F121" i="16"/>
  <c r="J121" i="16" s="1"/>
  <c r="R120" i="16"/>
  <c r="N120" i="16"/>
  <c r="F120" i="16"/>
  <c r="J120" i="16" s="1"/>
  <c r="F119" i="16"/>
  <c r="J119" i="16" s="1"/>
  <c r="F118" i="16"/>
  <c r="J118" i="16" s="1"/>
  <c r="F117" i="16"/>
  <c r="J117" i="16" s="1"/>
  <c r="F116" i="16"/>
  <c r="F115" i="16"/>
  <c r="F114" i="16"/>
  <c r="F113" i="16"/>
  <c r="J113" i="16" s="1"/>
  <c r="F112" i="16"/>
  <c r="J112" i="16" s="1"/>
  <c r="F111" i="16"/>
  <c r="F110" i="16"/>
  <c r="F109" i="16"/>
  <c r="J109" i="16" s="1"/>
  <c r="F108" i="16"/>
  <c r="F107" i="16"/>
  <c r="J107" i="16" s="1"/>
  <c r="F106" i="16"/>
  <c r="F105" i="16"/>
  <c r="F104" i="16"/>
  <c r="J104" i="16" s="1"/>
  <c r="F103" i="16"/>
  <c r="J103" i="16" s="1"/>
  <c r="F102" i="16"/>
  <c r="F101" i="16"/>
  <c r="N100" i="16"/>
  <c r="J100" i="16"/>
  <c r="F100" i="16"/>
  <c r="N99" i="16"/>
  <c r="J99" i="16"/>
  <c r="F99" i="16"/>
  <c r="V98" i="16"/>
  <c r="R98" i="16"/>
  <c r="N98" i="16"/>
  <c r="J98" i="16"/>
  <c r="F98" i="16"/>
  <c r="F97" i="16"/>
  <c r="F96" i="16"/>
  <c r="F95" i="16"/>
  <c r="F94" i="16"/>
  <c r="F93" i="16"/>
  <c r="J93" i="16" s="1"/>
  <c r="F92" i="16"/>
  <c r="F91" i="16"/>
  <c r="J91" i="16" s="1"/>
  <c r="F90" i="16"/>
  <c r="F89" i="16"/>
  <c r="F88" i="16"/>
  <c r="F87" i="16"/>
  <c r="J87" i="16" s="1"/>
  <c r="F86" i="16"/>
  <c r="F85" i="16"/>
  <c r="J85" i="16" s="1"/>
  <c r="F83" i="16"/>
  <c r="J83" i="16" s="1"/>
  <c r="F82" i="16"/>
  <c r="F81" i="16"/>
  <c r="F80" i="16"/>
  <c r="J80" i="16" s="1"/>
  <c r="F79" i="16"/>
  <c r="N79" i="16" s="1"/>
  <c r="F78" i="16"/>
  <c r="F77" i="16"/>
  <c r="F76" i="16"/>
  <c r="F75" i="16"/>
  <c r="F74" i="16"/>
  <c r="F73" i="16"/>
  <c r="N73" i="16" s="1"/>
  <c r="F72" i="16"/>
  <c r="F71" i="16"/>
  <c r="F70" i="16"/>
  <c r="J70" i="16" s="1"/>
  <c r="F69" i="16"/>
  <c r="F68" i="16"/>
  <c r="F67" i="16"/>
  <c r="F66" i="16"/>
  <c r="D65" i="16"/>
  <c r="F64" i="16"/>
  <c r="D63" i="16"/>
  <c r="R63" i="16" s="1"/>
  <c r="F62" i="16"/>
  <c r="F61" i="16"/>
  <c r="F60" i="16"/>
  <c r="F59" i="16"/>
  <c r="F58" i="16"/>
  <c r="F57" i="16"/>
  <c r="J57" i="16" s="1"/>
  <c r="F56" i="16"/>
  <c r="J56" i="16" s="1"/>
  <c r="F55" i="16"/>
  <c r="F54" i="16"/>
  <c r="J54" i="16" s="1"/>
  <c r="F53" i="16"/>
  <c r="F52" i="16"/>
  <c r="F51" i="16"/>
  <c r="J51" i="16" s="1"/>
  <c r="F50" i="16"/>
  <c r="F49" i="16"/>
  <c r="J49" i="16" s="1"/>
  <c r="F48" i="16"/>
  <c r="F47" i="16"/>
  <c r="F46" i="16"/>
  <c r="F45" i="16"/>
  <c r="F44" i="16"/>
  <c r="J44" i="16" s="1"/>
  <c r="F43" i="16"/>
  <c r="F42" i="16"/>
  <c r="F41" i="16"/>
  <c r="F40" i="16"/>
  <c r="F39" i="16"/>
  <c r="J39" i="16" s="1"/>
  <c r="F38" i="16"/>
  <c r="J38" i="16" s="1"/>
  <c r="F37" i="16"/>
  <c r="N37" i="16" s="1"/>
  <c r="F36" i="16"/>
  <c r="F35" i="16"/>
  <c r="F34" i="16"/>
  <c r="F33" i="16"/>
  <c r="J33" i="16" s="1"/>
  <c r="R33" i="16" s="1"/>
  <c r="F32" i="16"/>
  <c r="F31" i="16"/>
  <c r="F30" i="16"/>
  <c r="J30" i="16" s="1"/>
  <c r="F29" i="16"/>
  <c r="F28" i="16"/>
  <c r="F27" i="16"/>
  <c r="F26" i="16"/>
  <c r="F25" i="16"/>
  <c r="J25" i="16" s="1"/>
  <c r="F24" i="16"/>
  <c r="F23" i="16"/>
  <c r="F22" i="16"/>
  <c r="J22" i="16" s="1"/>
  <c r="F21" i="16"/>
  <c r="J21" i="16" s="1"/>
  <c r="F20" i="16"/>
  <c r="F19" i="16"/>
  <c r="J19" i="16" s="1"/>
  <c r="F18" i="16"/>
  <c r="J18" i="16" s="1"/>
  <c r="F17" i="16"/>
  <c r="J17" i="16" s="1"/>
  <c r="F16" i="16"/>
  <c r="J16" i="16" s="1"/>
  <c r="F15" i="16"/>
  <c r="F14" i="16"/>
  <c r="F13" i="16"/>
  <c r="J13" i="16" s="1"/>
  <c r="F12" i="16"/>
  <c r="J12" i="16" s="1"/>
  <c r="F11" i="16"/>
  <c r="J11" i="16" s="1"/>
  <c r="F10" i="16"/>
  <c r="J10" i="16" s="1"/>
  <c r="F9" i="16"/>
  <c r="F8" i="16"/>
  <c r="F7" i="16"/>
  <c r="F6" i="16"/>
  <c r="F5" i="16"/>
  <c r="F4" i="16"/>
  <c r="J4" i="16" s="1"/>
  <c r="F3" i="16"/>
  <c r="F2" i="16"/>
  <c r="J2" i="16" s="1"/>
  <c r="F87" i="30" l="1"/>
  <c r="P87" i="29"/>
  <c r="B5" i="96" a="1"/>
  <c r="B19" i="96" a="1"/>
  <c r="S6" i="96" a="1"/>
  <c r="S6" i="96" s="1"/>
  <c r="W8" i="96" a="1"/>
  <c r="W8" i="96" s="1"/>
  <c r="W6" i="96" a="1"/>
  <c r="W6" i="96" s="1"/>
  <c r="S5" i="96" a="1"/>
  <c r="S5" i="96" s="1"/>
  <c r="W7" i="96" a="1"/>
  <c r="W7" i="96" s="1"/>
  <c r="W5" i="96" a="1"/>
  <c r="W5" i="96" s="1"/>
  <c r="B28" i="96" a="1"/>
  <c r="S8" i="96" a="1"/>
  <c r="S8" i="96" s="1"/>
  <c r="S7" i="96" a="1"/>
  <c r="S7" i="96" s="1"/>
  <c r="B11" i="96" a="1"/>
  <c r="Y162" i="72" a="1"/>
  <c r="Y162" i="72" s="1"/>
  <c r="AC163" i="72" a="1"/>
  <c r="AC163" i="72" s="1"/>
  <c r="U163" i="72" a="1"/>
  <c r="U163" i="72" s="1"/>
  <c r="T163" i="72" a="1"/>
  <c r="T163" i="72" s="1"/>
  <c r="W162" i="72" a="1"/>
  <c r="W162" i="72" s="1"/>
  <c r="P162" i="72" a="1"/>
  <c r="P162" i="72" s="1"/>
  <c r="T162" i="72" a="1"/>
  <c r="T162" i="72" s="1"/>
  <c r="X163" i="72" a="1"/>
  <c r="X163" i="72" s="1"/>
  <c r="AB162" i="72" a="1"/>
  <c r="AB162" i="72" s="1"/>
  <c r="S162" i="72" a="1"/>
  <c r="S162" i="72" s="1"/>
  <c r="AE163" i="72" a="1"/>
  <c r="AE163" i="72" s="1"/>
  <c r="S163" i="72" a="1"/>
  <c r="S163" i="72" s="1"/>
  <c r="Q163" i="72" a="1"/>
  <c r="Q163" i="72" s="1"/>
  <c r="AE162" i="72" a="1"/>
  <c r="AE162" i="72" s="1"/>
  <c r="AD162" i="72" a="1"/>
  <c r="AD162" i="72" s="1"/>
  <c r="W163" i="72" a="1"/>
  <c r="W163" i="72" s="1"/>
  <c r="X162" i="72" a="1"/>
  <c r="X162" i="72" s="1"/>
  <c r="AD163" i="72" a="1"/>
  <c r="AD163" i="72" s="1"/>
  <c r="AA163" i="72" a="1"/>
  <c r="AA163" i="72" s="1"/>
  <c r="R163" i="72" a="1"/>
  <c r="R163" i="72" s="1"/>
  <c r="V162" i="72" a="1"/>
  <c r="V162" i="72" s="1"/>
  <c r="AE153" i="72" a="1"/>
  <c r="AE153" i="72" s="1"/>
  <c r="AD153" i="72" a="1"/>
  <c r="AD153" i="72" s="1"/>
  <c r="R162" i="72" a="1"/>
  <c r="R162" i="72" s="1"/>
  <c r="AC162" i="72" a="1"/>
  <c r="AC162" i="72" s="1"/>
  <c r="V163" i="72" a="1"/>
  <c r="V163" i="72" s="1"/>
  <c r="Q162" i="72" a="1"/>
  <c r="Q162" i="72" s="1"/>
  <c r="U162" i="72" a="1"/>
  <c r="U162" i="72" s="1"/>
  <c r="AC153" i="72" a="1"/>
  <c r="AC153" i="72" s="1"/>
  <c r="AA162" i="72" a="1"/>
  <c r="AA162" i="72" s="1"/>
  <c r="AB163" i="72" a="1"/>
  <c r="AB163" i="72" s="1"/>
  <c r="Y163" i="72" a="1"/>
  <c r="Y163" i="72" s="1"/>
  <c r="Z162" i="72" a="1"/>
  <c r="Z162" i="72" s="1"/>
  <c r="Z163" i="72" a="1"/>
  <c r="Z163" i="72" s="1"/>
  <c r="P163" i="72" a="1"/>
  <c r="P163" i="72" s="1"/>
  <c r="L87" i="30"/>
  <c r="T153" i="72" a="1"/>
  <c r="T153" i="72" s="1"/>
  <c r="Z152" i="72" a="1"/>
  <c r="Z152" i="72" s="1"/>
  <c r="AA153" i="72" a="1"/>
  <c r="AA153" i="72" s="1"/>
  <c r="AE152" i="72" a="1"/>
  <c r="AE152" i="72" s="1"/>
  <c r="Z153" i="72" a="1"/>
  <c r="Z153" i="72" s="1"/>
  <c r="Q153" i="72" a="1"/>
  <c r="Q153" i="72" s="1"/>
  <c r="T152" i="72" a="1"/>
  <c r="T152" i="72" s="1"/>
  <c r="AB153" i="72" a="1"/>
  <c r="AB153" i="72" s="1"/>
  <c r="S153" i="72" a="1"/>
  <c r="S153" i="72" s="1"/>
  <c r="V152" i="72" a="1"/>
  <c r="V152" i="72" s="1"/>
  <c r="X153" i="72" a="1"/>
  <c r="X153" i="72" s="1"/>
  <c r="AB152" i="72" a="1"/>
  <c r="AB152" i="72" s="1"/>
  <c r="X152" i="72" a="1"/>
  <c r="X152" i="72" s="1"/>
  <c r="AD152" i="72" a="1"/>
  <c r="AD152" i="72" s="1"/>
  <c r="R152" i="72" a="1"/>
  <c r="R152" i="72" s="1"/>
  <c r="Y153" i="72" a="1"/>
  <c r="Y153" i="72" s="1"/>
  <c r="P153" i="72" a="1"/>
  <c r="P153" i="72" s="1"/>
  <c r="Q152" i="72" a="1"/>
  <c r="Q152" i="72" s="1"/>
  <c r="Q154" i="72" s="1"/>
  <c r="V153" i="72" a="1"/>
  <c r="V153" i="72" s="1"/>
  <c r="Y152" i="72" a="1"/>
  <c r="Y152" i="72" s="1"/>
  <c r="U153" i="72" a="1"/>
  <c r="U153" i="72" s="1"/>
  <c r="AA152" i="72" a="1"/>
  <c r="AA152" i="72" s="1"/>
  <c r="W153" i="72" a="1"/>
  <c r="W153" i="72" s="1"/>
  <c r="AC152" i="72" a="1"/>
  <c r="AC152" i="72" s="1"/>
  <c r="P152" i="72" a="1"/>
  <c r="P152" i="72" s="1"/>
  <c r="R153" i="72" a="1"/>
  <c r="R153" i="72" s="1"/>
  <c r="U152" i="72" a="1"/>
  <c r="U152" i="72" s="1"/>
  <c r="S152" i="72" a="1"/>
  <c r="S152" i="72" s="1"/>
  <c r="W152" i="72" a="1"/>
  <c r="W152" i="72" s="1"/>
  <c r="K16" i="72"/>
  <c r="K42" i="72"/>
  <c r="K24" i="72"/>
  <c r="J43" i="72"/>
  <c r="K83" i="72"/>
  <c r="K121" i="72"/>
  <c r="K124" i="72"/>
  <c r="T87" i="30"/>
  <c r="AB135" i="72"/>
  <c r="AC132" i="72"/>
  <c r="AB131" i="72"/>
  <c r="AC134" i="72"/>
  <c r="AB134" i="72"/>
  <c r="AE126" i="72"/>
  <c r="AE130" i="72"/>
  <c r="S101" i="72"/>
  <c r="S100" i="72"/>
  <c r="R14" i="72"/>
  <c r="R130" i="72" s="1"/>
  <c r="Q19" i="72"/>
  <c r="Q99" i="72"/>
  <c r="P99" i="72"/>
  <c r="Q50" i="72"/>
  <c r="Q17" i="72"/>
  <c r="Q107" i="72"/>
  <c r="Q49" i="72"/>
  <c r="K86" i="72"/>
  <c r="K43" i="72"/>
  <c r="K9" i="72"/>
  <c r="J9" i="72"/>
  <c r="K17" i="72"/>
  <c r="J17" i="72"/>
  <c r="K44" i="72"/>
  <c r="P59" i="30"/>
  <c r="F47" i="72"/>
  <c r="F14" i="72"/>
  <c r="F7" i="72"/>
  <c r="F129" i="72" s="1"/>
  <c r="D7" i="72"/>
  <c r="F21" i="72"/>
  <c r="F108" i="72"/>
  <c r="F30" i="72"/>
  <c r="F32" i="72"/>
  <c r="D19" i="72"/>
  <c r="E23" i="72"/>
  <c r="D23" i="72"/>
  <c r="E14" i="72"/>
  <c r="E77" i="72"/>
  <c r="D107" i="72"/>
  <c r="E107" i="72"/>
  <c r="R65" i="72"/>
  <c r="R84" i="72"/>
  <c r="AC133" i="72"/>
  <c r="AC130" i="72"/>
  <c r="P107" i="72"/>
  <c r="J39" i="72"/>
  <c r="P39" i="72"/>
  <c r="D109" i="72"/>
  <c r="P50" i="72"/>
  <c r="P49" i="72"/>
  <c r="D108" i="72"/>
  <c r="P32" i="72"/>
  <c r="P44" i="72"/>
  <c r="D41" i="72"/>
  <c r="P100" i="72"/>
  <c r="P122" i="72"/>
  <c r="J99" i="72"/>
  <c r="D30" i="72"/>
  <c r="P74" i="72"/>
  <c r="P86" i="72"/>
  <c r="J83" i="72"/>
  <c r="P23" i="72"/>
  <c r="P108" i="72"/>
  <c r="J121" i="72"/>
  <c r="D67" i="72"/>
  <c r="J86" i="72"/>
  <c r="P17" i="72"/>
  <c r="P16" i="72"/>
  <c r="P15" i="72"/>
  <c r="P121" i="72"/>
  <c r="J42" i="72"/>
  <c r="P34" i="72"/>
  <c r="J44" i="72"/>
  <c r="J23" i="72"/>
  <c r="AB132" i="72"/>
  <c r="T124" i="72"/>
  <c r="T110" i="72"/>
  <c r="T82" i="72"/>
  <c r="AE19" i="39"/>
  <c r="Q85" i="72"/>
  <c r="K109" i="72"/>
  <c r="X54" i="30"/>
  <c r="E75" i="72"/>
  <c r="F44" i="72"/>
  <c r="Q68" i="72"/>
  <c r="K85" i="72"/>
  <c r="E63" i="72"/>
  <c r="F63" i="72"/>
  <c r="K63" i="72"/>
  <c r="Q31" i="72"/>
  <c r="K31" i="72"/>
  <c r="K84" i="72"/>
  <c r="F82" i="72"/>
  <c r="E21" i="72"/>
  <c r="AH5" i="39"/>
  <c r="AE18" i="39"/>
  <c r="F65" i="72"/>
  <c r="AJ34" i="27"/>
  <c r="AC41" i="27"/>
  <c r="AC7" i="27"/>
  <c r="AC27" i="27"/>
  <c r="AJ26" i="27"/>
  <c r="AQ45" i="27"/>
  <c r="AJ43" i="27"/>
  <c r="AC43" i="27"/>
  <c r="AJ17" i="27"/>
  <c r="AQ27" i="27"/>
  <c r="AX27" i="27" s="1"/>
  <c r="E16" i="72"/>
  <c r="AC11" i="27"/>
  <c r="AJ37" i="27"/>
  <c r="AJ30" i="27"/>
  <c r="AC40" i="27"/>
  <c r="AJ10" i="27"/>
  <c r="AQ26" i="27"/>
  <c r="AX45" i="27"/>
  <c r="AQ30" i="27"/>
  <c r="X47" i="30"/>
  <c r="Q83" i="72"/>
  <c r="X94" i="30"/>
  <c r="F75" i="72"/>
  <c r="H26" i="72"/>
  <c r="H131" i="72" s="1"/>
  <c r="H121" i="72"/>
  <c r="H33" i="72"/>
  <c r="T6" i="72"/>
  <c r="T85" i="72"/>
  <c r="T13" i="72"/>
  <c r="T9" i="72"/>
  <c r="T64" i="72"/>
  <c r="T34" i="72"/>
  <c r="T12" i="72"/>
  <c r="T31" i="72"/>
  <c r="T42" i="72"/>
  <c r="T22" i="72"/>
  <c r="T26" i="72"/>
  <c r="T25" i="72"/>
  <c r="T24" i="72"/>
  <c r="T83" i="72"/>
  <c r="T46" i="72"/>
  <c r="T43" i="72"/>
  <c r="T75" i="72"/>
  <c r="T77" i="72"/>
  <c r="T86" i="72"/>
  <c r="T52" i="72"/>
  <c r="T102" i="72"/>
  <c r="T84" i="72"/>
  <c r="T123" i="72"/>
  <c r="T35" i="72"/>
  <c r="T33" i="72"/>
  <c r="T51" i="72"/>
  <c r="T78" i="72"/>
  <c r="T50" i="72"/>
  <c r="T98" i="72"/>
  <c r="T99" i="72"/>
  <c r="U35" i="72"/>
  <c r="U18" i="72"/>
  <c r="U130" i="72" s="1"/>
  <c r="U76" i="72"/>
  <c r="U135" i="72" s="1"/>
  <c r="U43" i="72"/>
  <c r="U133" i="72" s="1"/>
  <c r="U32" i="72"/>
  <c r="U121" i="72"/>
  <c r="U108" i="72"/>
  <c r="AK9" i="24"/>
  <c r="AD9" i="24"/>
  <c r="AQ8" i="24"/>
  <c r="AX8" i="24" s="1"/>
  <c r="AJ8" i="24"/>
  <c r="AC8" i="24"/>
  <c r="X52" i="30"/>
  <c r="E66" i="72"/>
  <c r="Q82" i="72"/>
  <c r="X110" i="30"/>
  <c r="R9" i="72"/>
  <c r="R129" i="72" s="1"/>
  <c r="R85" i="72"/>
  <c r="E65" i="72"/>
  <c r="E45" i="72"/>
  <c r="E48" i="72"/>
  <c r="R67" i="72"/>
  <c r="E74" i="72"/>
  <c r="Q18" i="72"/>
  <c r="X53" i="30"/>
  <c r="X48" i="30"/>
  <c r="N3" i="16"/>
  <c r="J3" i="16"/>
  <c r="N5" i="16"/>
  <c r="J5" i="16"/>
  <c r="N6" i="16"/>
  <c r="J6" i="16"/>
  <c r="N7" i="16"/>
  <c r="J7" i="16"/>
  <c r="N8" i="16"/>
  <c r="J8" i="16"/>
  <c r="N9" i="16"/>
  <c r="J9" i="16"/>
  <c r="N14" i="16"/>
  <c r="J14" i="16"/>
  <c r="N15" i="16"/>
  <c r="J15" i="16"/>
  <c r="N20" i="16"/>
  <c r="J20" i="16"/>
  <c r="N23" i="16"/>
  <c r="J23" i="16"/>
  <c r="N24" i="16"/>
  <c r="J24" i="16"/>
  <c r="R26" i="16"/>
  <c r="N26" i="16"/>
  <c r="J26" i="16"/>
  <c r="R27" i="16"/>
  <c r="N27" i="16"/>
  <c r="J27" i="16"/>
  <c r="N28" i="16"/>
  <c r="J28" i="16"/>
  <c r="N29" i="16"/>
  <c r="J29" i="16"/>
  <c r="V31" i="16"/>
  <c r="R31" i="16"/>
  <c r="N31" i="16"/>
  <c r="J31" i="16"/>
  <c r="R32" i="16"/>
  <c r="N32" i="16"/>
  <c r="J32" i="16"/>
  <c r="N40" i="16"/>
  <c r="J40" i="16"/>
  <c r="N41" i="16"/>
  <c r="J41" i="16"/>
  <c r="N42" i="16"/>
  <c r="J42" i="16"/>
  <c r="N43" i="16"/>
  <c r="J43" i="16"/>
  <c r="N45" i="16"/>
  <c r="J45" i="16"/>
  <c r="N46" i="16"/>
  <c r="J46" i="16"/>
  <c r="N47" i="16"/>
  <c r="J47" i="16"/>
  <c r="N48" i="16"/>
  <c r="J48" i="16"/>
  <c r="N50" i="16"/>
  <c r="J50" i="16"/>
  <c r="N52" i="16"/>
  <c r="J52" i="16"/>
  <c r="N53" i="16"/>
  <c r="J53" i="16"/>
  <c r="N55" i="16"/>
  <c r="J55" i="16"/>
  <c r="N59" i="16"/>
  <c r="J59" i="16"/>
  <c r="R60" i="16"/>
  <c r="N60" i="16"/>
  <c r="J60" i="16"/>
  <c r="N62" i="16"/>
  <c r="J62" i="16"/>
  <c r="N68" i="16"/>
  <c r="J68" i="16"/>
  <c r="N69" i="16"/>
  <c r="J69" i="16"/>
  <c r="R72" i="16"/>
  <c r="N72" i="16"/>
  <c r="J72" i="16"/>
  <c r="N74" i="16"/>
  <c r="J74" i="16"/>
  <c r="N75" i="16"/>
  <c r="J75" i="16"/>
  <c r="N76" i="16"/>
  <c r="J76" i="16"/>
  <c r="N77" i="16"/>
  <c r="J77" i="16"/>
  <c r="N78" i="16"/>
  <c r="J78" i="16"/>
  <c r="N81" i="16"/>
  <c r="J81" i="16"/>
  <c r="N82" i="16"/>
  <c r="J82" i="16"/>
  <c r="N86" i="16"/>
  <c r="J86" i="16"/>
  <c r="R88" i="16"/>
  <c r="N88" i="16"/>
  <c r="J88" i="16"/>
  <c r="N89" i="16"/>
  <c r="J89" i="16"/>
  <c r="N90" i="16"/>
  <c r="J90" i="16"/>
  <c r="N92" i="16"/>
  <c r="J92" i="16"/>
  <c r="N105" i="16"/>
  <c r="J105" i="16"/>
  <c r="N106" i="16"/>
  <c r="J106" i="16"/>
  <c r="N108" i="16"/>
  <c r="J108" i="16"/>
  <c r="N110" i="16"/>
  <c r="J110" i="16"/>
  <c r="N111" i="16"/>
  <c r="J111" i="16"/>
  <c r="N114" i="16"/>
  <c r="J114" i="16"/>
  <c r="N115" i="16"/>
  <c r="J115" i="16"/>
  <c r="N116" i="16"/>
  <c r="J116" i="16"/>
  <c r="R122" i="16"/>
  <c r="N122" i="16"/>
  <c r="J122" i="16"/>
  <c r="N127" i="16"/>
  <c r="J127" i="16"/>
  <c r="N128" i="16"/>
  <c r="J128" i="16"/>
  <c r="V129" i="16"/>
  <c r="R129" i="16"/>
  <c r="N129" i="16"/>
  <c r="J129" i="16"/>
  <c r="N131" i="16"/>
  <c r="J131" i="16"/>
  <c r="R133" i="16"/>
  <c r="N133" i="16"/>
  <c r="J133" i="16"/>
  <c r="R134" i="16"/>
  <c r="N134" i="16"/>
  <c r="J134" i="16"/>
  <c r="N137" i="16"/>
  <c r="J137" i="16"/>
  <c r="N139" i="16"/>
  <c r="J139" i="16"/>
  <c r="N140" i="16"/>
  <c r="J140" i="16"/>
  <c r="N141" i="16"/>
  <c r="J141" i="16"/>
  <c r="N145" i="16"/>
  <c r="J145" i="16"/>
  <c r="N146" i="16"/>
  <c r="J146" i="16"/>
  <c r="N147" i="16"/>
  <c r="J147" i="16"/>
  <c r="N150" i="16"/>
  <c r="J150" i="16"/>
  <c r="V152" i="16"/>
  <c r="R152" i="16"/>
  <c r="N152" i="16"/>
  <c r="J152" i="16"/>
  <c r="R153" i="16"/>
  <c r="N153" i="16"/>
  <c r="J153" i="16"/>
  <c r="R154" i="16"/>
  <c r="N154" i="16"/>
  <c r="J154" i="16"/>
  <c r="V155" i="16"/>
  <c r="R155" i="16"/>
  <c r="N155" i="16"/>
  <c r="J155" i="16"/>
  <c r="N156" i="16"/>
  <c r="J156" i="16"/>
  <c r="R157" i="16"/>
  <c r="N157" i="16"/>
  <c r="J157" i="16"/>
  <c r="N161" i="16"/>
  <c r="J161" i="16"/>
  <c r="N164" i="16"/>
  <c r="J164" i="16"/>
  <c r="R166" i="16"/>
  <c r="J166" i="16"/>
  <c r="N167" i="16"/>
  <c r="J167" i="16"/>
  <c r="N168" i="16"/>
  <c r="J168" i="16"/>
  <c r="R170" i="16"/>
  <c r="N170" i="16"/>
  <c r="J170" i="16"/>
  <c r="N173" i="16"/>
  <c r="J173" i="16"/>
  <c r="N175" i="16"/>
  <c r="J175" i="16"/>
  <c r="N180" i="16"/>
  <c r="J180" i="16"/>
  <c r="V207" i="30"/>
  <c r="B5" i="96" l="1"/>
  <c r="B19" i="96"/>
  <c r="T164" i="72"/>
  <c r="H42" i="72"/>
  <c r="N42" i="72"/>
  <c r="M42" i="72"/>
  <c r="N46" i="72"/>
  <c r="M46" i="72"/>
  <c r="N65" i="72"/>
  <c r="N134" i="72" s="1"/>
  <c r="M65" i="72"/>
  <c r="M134" i="72" s="1"/>
  <c r="U164" i="72"/>
  <c r="AE164" i="72"/>
  <c r="AA164" i="72"/>
  <c r="AC164" i="72"/>
  <c r="X164" i="72"/>
  <c r="B11" i="96"/>
  <c r="R12" i="96"/>
  <c r="R13" i="96"/>
  <c r="B28" i="96"/>
  <c r="R11" i="96"/>
  <c r="Q164" i="72"/>
  <c r="Z164" i="72"/>
  <c r="T154" i="72"/>
  <c r="AE154" i="72"/>
  <c r="AD154" i="72"/>
  <c r="Y154" i="72"/>
  <c r="AC154" i="72"/>
  <c r="R164" i="72"/>
  <c r="S154" i="72"/>
  <c r="AA154" i="72"/>
  <c r="S164" i="72"/>
  <c r="V164" i="72"/>
  <c r="AB164" i="72"/>
  <c r="P164" i="72"/>
  <c r="W164" i="72"/>
  <c r="AD164" i="72"/>
  <c r="Y164" i="72"/>
  <c r="W154" i="72"/>
  <c r="P154" i="72"/>
  <c r="X154" i="72"/>
  <c r="AB154" i="72"/>
  <c r="U154" i="72"/>
  <c r="R154" i="72"/>
  <c r="V154" i="72"/>
  <c r="Z154" i="72"/>
  <c r="H46" i="72"/>
  <c r="H133" i="72" s="1"/>
  <c r="AK46" i="72"/>
  <c r="AK133" i="72" s="1"/>
  <c r="AL46" i="72"/>
  <c r="AL133" i="72" s="1"/>
  <c r="H15" i="72"/>
  <c r="H130" i="72" s="1"/>
  <c r="AK15" i="72"/>
  <c r="AL15" i="72"/>
  <c r="H65" i="72"/>
  <c r="H134" i="72" s="1"/>
  <c r="AL65" i="72"/>
  <c r="AL134" i="72" s="1"/>
  <c r="AK65" i="72"/>
  <c r="AK134" i="72" s="1"/>
  <c r="T130" i="72"/>
  <c r="U132" i="72"/>
  <c r="J124" i="72"/>
  <c r="AB130" i="72"/>
  <c r="K47" i="72"/>
  <c r="F43" i="72"/>
  <c r="P65" i="72"/>
  <c r="E12" i="72"/>
  <c r="AB133" i="72"/>
  <c r="T65" i="72"/>
  <c r="T68" i="72"/>
  <c r="K46" i="72"/>
  <c r="K18" i="72"/>
  <c r="K21" i="72"/>
  <c r="T135" i="72"/>
  <c r="T131" i="72"/>
  <c r="T132" i="72"/>
  <c r="T129" i="72"/>
  <c r="F134" i="72"/>
  <c r="F132" i="72"/>
  <c r="T108" i="72"/>
  <c r="T49" i="72"/>
  <c r="T48" i="72"/>
  <c r="T44" i="72"/>
  <c r="G34" i="72"/>
  <c r="H34" i="72"/>
  <c r="H132" i="72" s="1"/>
  <c r="Q48" i="72"/>
  <c r="P48" i="72"/>
  <c r="K48" i="72"/>
  <c r="J48" i="72"/>
  <c r="AB126" i="72"/>
  <c r="AC126" i="72"/>
  <c r="U126" i="72"/>
  <c r="S48" i="72"/>
  <c r="G26" i="72"/>
  <c r="G131" i="72" s="1"/>
  <c r="S68" i="72"/>
  <c r="S99" i="72"/>
  <c r="S98" i="72"/>
  <c r="S50" i="72"/>
  <c r="S78" i="72"/>
  <c r="S51" i="72"/>
  <c r="S49" i="72"/>
  <c r="S65" i="72"/>
  <c r="S33" i="72"/>
  <c r="S123" i="72"/>
  <c r="S84" i="72"/>
  <c r="S102" i="72"/>
  <c r="S52" i="72"/>
  <c r="S86" i="72"/>
  <c r="S77" i="72"/>
  <c r="S75" i="72"/>
  <c r="S46" i="72"/>
  <c r="S83" i="72"/>
  <c r="S24" i="72"/>
  <c r="S25" i="72"/>
  <c r="S26" i="72"/>
  <c r="S22" i="72"/>
  <c r="S42" i="72"/>
  <c r="S31" i="72"/>
  <c r="S12" i="72"/>
  <c r="S34" i="72"/>
  <c r="S64" i="72"/>
  <c r="S9" i="72"/>
  <c r="S13" i="72"/>
  <c r="S85" i="72"/>
  <c r="S6" i="72"/>
  <c r="S82" i="72"/>
  <c r="S110" i="72"/>
  <c r="S124" i="72"/>
  <c r="E68" i="72"/>
  <c r="E46" i="72"/>
  <c r="E32" i="72"/>
  <c r="K41" i="72"/>
  <c r="J41" i="72"/>
  <c r="Q33" i="72"/>
  <c r="Q132" i="72" s="1"/>
  <c r="P33" i="72"/>
  <c r="K107" i="72"/>
  <c r="Q124" i="72"/>
  <c r="P124" i="72"/>
  <c r="K123" i="72"/>
  <c r="J123" i="72"/>
  <c r="F45" i="72"/>
  <c r="D45" i="72"/>
  <c r="K33" i="72"/>
  <c r="J33" i="72"/>
  <c r="P109" i="72"/>
  <c r="Q109" i="72"/>
  <c r="R63" i="72"/>
  <c r="R76" i="72"/>
  <c r="R135" i="72" s="1"/>
  <c r="K15" i="72"/>
  <c r="J15" i="72"/>
  <c r="K77" i="72"/>
  <c r="J77" i="72"/>
  <c r="K6" i="72"/>
  <c r="K108" i="72"/>
  <c r="E22" i="72"/>
  <c r="E131" i="72" s="1"/>
  <c r="K68" i="72"/>
  <c r="K22" i="72"/>
  <c r="J22" i="72"/>
  <c r="K25" i="72"/>
  <c r="K74" i="72"/>
  <c r="Q45" i="72"/>
  <c r="P45" i="72"/>
  <c r="K82" i="72"/>
  <c r="E15" i="72"/>
  <c r="Q9" i="72"/>
  <c r="P9" i="72"/>
  <c r="E33" i="72"/>
  <c r="D33" i="72"/>
  <c r="K67" i="72"/>
  <c r="K13" i="72"/>
  <c r="Q46" i="72"/>
  <c r="E6" i="72"/>
  <c r="D6" i="72"/>
  <c r="E13" i="72"/>
  <c r="D13" i="72"/>
  <c r="E17" i="72"/>
  <c r="D17" i="72"/>
  <c r="K26" i="72"/>
  <c r="J26" i="72"/>
  <c r="Q14" i="72"/>
  <c r="P14" i="72"/>
  <c r="Q76" i="72"/>
  <c r="Q135" i="72" s="1"/>
  <c r="P76" i="72"/>
  <c r="D39" i="72"/>
  <c r="E121" i="72"/>
  <c r="F22" i="72"/>
  <c r="F131" i="72" s="1"/>
  <c r="D22" i="72"/>
  <c r="K34" i="72"/>
  <c r="K7" i="72"/>
  <c r="J7" i="72"/>
  <c r="K12" i="72"/>
  <c r="Q43" i="72"/>
  <c r="P43" i="72"/>
  <c r="Q7" i="72"/>
  <c r="P7" i="72"/>
  <c r="E43" i="72"/>
  <c r="Q51" i="72"/>
  <c r="D11" i="72"/>
  <c r="E8" i="72"/>
  <c r="D8" i="72"/>
  <c r="E76" i="72"/>
  <c r="E135" i="72" s="1"/>
  <c r="E44" i="72"/>
  <c r="D44" i="72"/>
  <c r="K45" i="72"/>
  <c r="K64" i="72"/>
  <c r="K14" i="72"/>
  <c r="J14" i="72"/>
  <c r="Q26" i="72"/>
  <c r="Q131" i="72" s="1"/>
  <c r="E64" i="72"/>
  <c r="K98" i="72"/>
  <c r="Q84" i="72"/>
  <c r="Q13" i="72"/>
  <c r="Q98" i="72"/>
  <c r="F77" i="72"/>
  <c r="F135" i="72" s="1"/>
  <c r="D77" i="72"/>
  <c r="E82" i="72"/>
  <c r="K8" i="72"/>
  <c r="J8" i="72"/>
  <c r="K32" i="72"/>
  <c r="K65" i="72"/>
  <c r="Q63" i="72"/>
  <c r="Q134" i="72" s="1"/>
  <c r="P63" i="72"/>
  <c r="K76" i="72"/>
  <c r="F18" i="72"/>
  <c r="S108" i="72"/>
  <c r="S121" i="72"/>
  <c r="S32" i="72"/>
  <c r="S43" i="72"/>
  <c r="S76" i="72"/>
  <c r="S18" i="72"/>
  <c r="S35" i="72"/>
  <c r="S44" i="72"/>
  <c r="G46" i="72"/>
  <c r="G33" i="72"/>
  <c r="G42" i="72"/>
  <c r="G121" i="72"/>
  <c r="G65" i="72"/>
  <c r="G134" i="72" s="1"/>
  <c r="G15" i="72"/>
  <c r="G130" i="72" s="1"/>
  <c r="J107" i="72"/>
  <c r="D74" i="72"/>
  <c r="J47" i="72"/>
  <c r="J18" i="72"/>
  <c r="T26" i="77"/>
  <c r="V6" i="77"/>
  <c r="T13" i="77"/>
  <c r="T36" i="77"/>
  <c r="T11" i="77"/>
  <c r="T58" i="77" s="1"/>
  <c r="T60" i="77" s="1"/>
  <c r="T61" i="77" s="1"/>
  <c r="T7" i="77"/>
  <c r="V5" i="77"/>
  <c r="V18" i="77"/>
  <c r="T47" i="77"/>
  <c r="V20" i="77"/>
  <c r="T48" i="77"/>
  <c r="T23" i="77"/>
  <c r="T50" i="77" s="1"/>
  <c r="T34" i="77"/>
  <c r="T33" i="77"/>
  <c r="V38" i="77"/>
  <c r="T16" i="77"/>
  <c r="T20" i="77"/>
  <c r="T35" i="77"/>
  <c r="T18" i="77"/>
  <c r="V23" i="77"/>
  <c r="V50" i="77" s="1"/>
  <c r="V48" i="77"/>
  <c r="V34" i="77"/>
  <c r="T38" i="77"/>
  <c r="T28" i="77"/>
  <c r="T5" i="77"/>
  <c r="V28" i="77"/>
  <c r="T29" i="77"/>
  <c r="V36" i="77"/>
  <c r="T19" i="77"/>
  <c r="T17" i="77"/>
  <c r="V7" i="77"/>
  <c r="V21" i="77"/>
  <c r="V41" i="77"/>
  <c r="V8" i="77"/>
  <c r="V30" i="77"/>
  <c r="V35" i="77"/>
  <c r="V27" i="77"/>
  <c r="V10" i="77"/>
  <c r="V40" i="77"/>
  <c r="V17" i="77"/>
  <c r="V32" i="77"/>
  <c r="V22" i="77"/>
  <c r="V42" i="77"/>
  <c r="V37" i="77"/>
  <c r="V29" i="77"/>
  <c r="V12" i="77"/>
  <c r="V63" i="77" s="1"/>
  <c r="V65" i="77" s="1"/>
  <c r="V66" i="77" s="1"/>
  <c r="V39" i="77"/>
  <c r="V31" i="77"/>
  <c r="V26" i="77"/>
  <c r="V9" i="77"/>
  <c r="V47" i="77"/>
  <c r="V11" i="77"/>
  <c r="V58" i="77" s="1"/>
  <c r="V60" i="77" s="1"/>
  <c r="V61" i="77" s="1"/>
  <c r="T9" i="77"/>
  <c r="T39" i="77"/>
  <c r="T31" i="77"/>
  <c r="T21" i="77"/>
  <c r="T41" i="77"/>
  <c r="T8" i="77"/>
  <c r="T30" i="77"/>
  <c r="T27" i="77"/>
  <c r="T10" i="77"/>
  <c r="T6" i="77"/>
  <c r="T40" i="77"/>
  <c r="T32" i="77"/>
  <c r="T22" i="77"/>
  <c r="T42" i="77"/>
  <c r="T12" i="77"/>
  <c r="T63" i="77" s="1"/>
  <c r="T65" i="77" s="1"/>
  <c r="T66" i="77" s="1"/>
  <c r="T37" i="77"/>
  <c r="V33" i="77"/>
  <c r="V19" i="77"/>
  <c r="V13" i="77"/>
  <c r="V16" i="77"/>
  <c r="J81" i="72"/>
  <c r="J46" i="72"/>
  <c r="J31" i="72"/>
  <c r="J32" i="72"/>
  <c r="D64" i="72"/>
  <c r="D42" i="72"/>
  <c r="D46" i="72"/>
  <c r="J63" i="72"/>
  <c r="P12" i="72"/>
  <c r="J122" i="72"/>
  <c r="D31" i="72"/>
  <c r="D63" i="72"/>
  <c r="P51" i="72"/>
  <c r="J65" i="72"/>
  <c r="J67" i="72"/>
  <c r="J79" i="72"/>
  <c r="J74" i="72"/>
  <c r="J21" i="72"/>
  <c r="D79" i="72"/>
  <c r="P81" i="72"/>
  <c r="P47" i="72"/>
  <c r="J34" i="72"/>
  <c r="P18" i="72"/>
  <c r="J84" i="72"/>
  <c r="D75" i="72"/>
  <c r="P64" i="72"/>
  <c r="J13" i="72"/>
  <c r="D68" i="72"/>
  <c r="D12" i="72"/>
  <c r="J6" i="72"/>
  <c r="D65" i="72"/>
  <c r="J109" i="72"/>
  <c r="P79" i="72"/>
  <c r="P31" i="72"/>
  <c r="P83" i="72"/>
  <c r="J24" i="72"/>
  <c r="J25" i="72"/>
  <c r="J5" i="72"/>
  <c r="D32" i="72"/>
  <c r="J64" i="72"/>
  <c r="J108" i="72"/>
  <c r="P13" i="72"/>
  <c r="D18" i="72"/>
  <c r="J30" i="72"/>
  <c r="P82" i="72"/>
  <c r="D47" i="72"/>
  <c r="P123" i="72"/>
  <c r="P67" i="72"/>
  <c r="P110" i="72"/>
  <c r="D121" i="72"/>
  <c r="D76" i="72"/>
  <c r="J98" i="72"/>
  <c r="P84" i="72"/>
  <c r="J82" i="72"/>
  <c r="J76" i="72"/>
  <c r="J45" i="72"/>
  <c r="P42" i="72"/>
  <c r="J85" i="72"/>
  <c r="D82" i="72"/>
  <c r="D81" i="72"/>
  <c r="J11" i="72"/>
  <c r="D48" i="72"/>
  <c r="D14" i="72"/>
  <c r="D21" i="72"/>
  <c r="P30" i="72"/>
  <c r="D15" i="72"/>
  <c r="P24" i="72"/>
  <c r="J110" i="72"/>
  <c r="P98" i="72"/>
  <c r="D16" i="72"/>
  <c r="J12" i="72"/>
  <c r="J68" i="72"/>
  <c r="D66" i="72"/>
  <c r="P46" i="72"/>
  <c r="P26" i="72"/>
  <c r="D43" i="72"/>
  <c r="P68" i="72"/>
  <c r="P85" i="72"/>
  <c r="J16" i="72"/>
  <c r="F5" i="39"/>
  <c r="L5" i="39" s="1"/>
  <c r="D80" i="39"/>
  <c r="D5" i="39"/>
  <c r="F84" i="39"/>
  <c r="L84" i="39" s="1"/>
  <c r="F83" i="39"/>
  <c r="L83" i="39" s="1"/>
  <c r="D14" i="39"/>
  <c r="D31" i="39"/>
  <c r="F71" i="39"/>
  <c r="L71" i="39" s="1"/>
  <c r="H5" i="39"/>
  <c r="Q31" i="39"/>
  <c r="D23" i="39"/>
  <c r="H8" i="39"/>
  <c r="D67" i="39"/>
  <c r="H20" i="39"/>
  <c r="F48" i="39"/>
  <c r="L48" i="39" s="1"/>
  <c r="H18" i="39"/>
  <c r="D15" i="39"/>
  <c r="F96" i="39"/>
  <c r="L96" i="39" s="1"/>
  <c r="H77" i="39"/>
  <c r="F79" i="39"/>
  <c r="L79" i="39" s="1"/>
  <c r="F14" i="39"/>
  <c r="L14" i="39" s="1"/>
  <c r="H85" i="39"/>
  <c r="F8" i="39"/>
  <c r="L8" i="39" s="1"/>
  <c r="D45" i="39"/>
  <c r="F49" i="39"/>
  <c r="L49" i="39" s="1"/>
  <c r="F77" i="39"/>
  <c r="L77" i="39" s="1"/>
  <c r="F15" i="39"/>
  <c r="L15" i="39" s="1"/>
  <c r="D6" i="39"/>
  <c r="F7" i="39"/>
  <c r="L7" i="39" s="1"/>
  <c r="H90" i="39"/>
  <c r="F31" i="39"/>
  <c r="L31" i="39" s="1"/>
  <c r="F24" i="39"/>
  <c r="L24" i="39" s="1"/>
  <c r="Q11" i="39"/>
  <c r="Q49" i="39" s="1"/>
  <c r="Q51" i="39" s="1"/>
  <c r="Q52" i="39" s="1"/>
  <c r="H68" i="39"/>
  <c r="S11" i="39"/>
  <c r="S49" i="39" s="1"/>
  <c r="S51" i="39" s="1"/>
  <c r="S52" i="39" s="1"/>
  <c r="F23" i="39"/>
  <c r="L23" i="39" s="1"/>
  <c r="D33" i="39"/>
  <c r="H34" i="39"/>
  <c r="F47" i="39"/>
  <c r="L47" i="39" s="1"/>
  <c r="F91" i="39"/>
  <c r="L91" i="39" s="1"/>
  <c r="H86" i="39"/>
  <c r="S16" i="39"/>
  <c r="H35" i="39"/>
  <c r="Q24" i="39"/>
  <c r="S15" i="39"/>
  <c r="Q39" i="39"/>
  <c r="H45" i="39"/>
  <c r="F33" i="39"/>
  <c r="L33" i="39" s="1"/>
  <c r="F87" i="39"/>
  <c r="L87" i="39" s="1"/>
  <c r="H72" i="39"/>
  <c r="F69" i="39"/>
  <c r="L69" i="39" s="1"/>
  <c r="D8" i="39"/>
  <c r="F6" i="39"/>
  <c r="L6" i="39" s="1"/>
  <c r="F28" i="39"/>
  <c r="L28" i="39" s="1"/>
  <c r="F20" i="39"/>
  <c r="L20" i="39" s="1"/>
  <c r="F46" i="39"/>
  <c r="L46" i="39" s="1"/>
  <c r="S17" i="39"/>
  <c r="Q32" i="39"/>
  <c r="D50" i="39"/>
  <c r="H38" i="39"/>
  <c r="S37" i="39"/>
  <c r="S33" i="39"/>
  <c r="S12" i="39"/>
  <c r="S54" i="39" s="1"/>
  <c r="S56" i="39" s="1"/>
  <c r="S57" i="39" s="1"/>
  <c r="S10" i="39"/>
  <c r="S9" i="39"/>
  <c r="S8" i="39"/>
  <c r="H102" i="39"/>
  <c r="H101" i="39"/>
  <c r="H100" i="39"/>
  <c r="H99" i="39"/>
  <c r="H97" i="39"/>
  <c r="H95" i="39"/>
  <c r="H94" i="39"/>
  <c r="H93" i="39"/>
  <c r="H92" i="39"/>
  <c r="H91" i="39"/>
  <c r="H89" i="39"/>
  <c r="H88" i="39"/>
  <c r="H84" i="39"/>
  <c r="H82" i="39"/>
  <c r="H81" i="39"/>
  <c r="H80" i="39"/>
  <c r="H79" i="39"/>
  <c r="H78" i="39"/>
  <c r="H76" i="39"/>
  <c r="H75" i="39"/>
  <c r="H74" i="39"/>
  <c r="H73" i="39"/>
  <c r="H71" i="39"/>
  <c r="H70" i="39"/>
  <c r="H69" i="39"/>
  <c r="H65" i="39"/>
  <c r="H64" i="39"/>
  <c r="H63" i="39"/>
  <c r="H62" i="39"/>
  <c r="H61" i="39"/>
  <c r="H60" i="39"/>
  <c r="H59" i="39"/>
  <c r="H58" i="39"/>
  <c r="H57" i="39"/>
  <c r="H56" i="39"/>
  <c r="H55" i="39"/>
  <c r="H51" i="39"/>
  <c r="H48" i="39"/>
  <c r="S38" i="39"/>
  <c r="S18" i="39"/>
  <c r="H36" i="39"/>
  <c r="S35" i="39"/>
  <c r="H32" i="39"/>
  <c r="S31" i="39"/>
  <c r="H16" i="39"/>
  <c r="H13" i="39"/>
  <c r="H42" i="39"/>
  <c r="H37" i="39"/>
  <c r="S26" i="39"/>
  <c r="H23" i="39"/>
  <c r="S22" i="39"/>
  <c r="S36" i="39"/>
  <c r="H12" i="39"/>
  <c r="H28" i="39"/>
  <c r="S27" i="39"/>
  <c r="H24" i="39"/>
  <c r="S23" i="39"/>
  <c r="S19" i="39"/>
  <c r="H43" i="39"/>
  <c r="H10" i="39"/>
  <c r="H46" i="39"/>
  <c r="S28" i="39"/>
  <c r="H25" i="39"/>
  <c r="H21" i="39"/>
  <c r="S14" i="39"/>
  <c r="H41" i="39"/>
  <c r="H44" i="39"/>
  <c r="H29" i="39"/>
  <c r="S25" i="39"/>
  <c r="H22" i="39"/>
  <c r="H11" i="39"/>
  <c r="H9" i="39"/>
  <c r="S7" i="39"/>
  <c r="D79" i="39"/>
  <c r="F85" i="39"/>
  <c r="L85" i="39" s="1"/>
  <c r="Q15" i="39"/>
  <c r="D66" i="39"/>
  <c r="F90" i="39"/>
  <c r="F66" i="39"/>
  <c r="H6" i="39"/>
  <c r="H50" i="39"/>
  <c r="Q17" i="39"/>
  <c r="H15" i="39"/>
  <c r="H40" i="39"/>
  <c r="H67" i="39"/>
  <c r="S30" i="39"/>
  <c r="S40" i="39"/>
  <c r="S21" i="39"/>
  <c r="D7" i="39"/>
  <c r="F80" i="39"/>
  <c r="L80" i="39" s="1"/>
  <c r="Q20" i="39"/>
  <c r="D34" i="39"/>
  <c r="F17" i="39"/>
  <c r="L17" i="39" s="1"/>
  <c r="F44" i="39"/>
  <c r="S24" i="39"/>
  <c r="D17" i="39"/>
  <c r="F45" i="39"/>
  <c r="L45" i="39" s="1"/>
  <c r="S5" i="39"/>
  <c r="H19" i="39"/>
  <c r="Q29" i="39"/>
  <c r="H47" i="39"/>
  <c r="Q5" i="39"/>
  <c r="H54" i="39"/>
  <c r="D18" i="39"/>
  <c r="Q16" i="39"/>
  <c r="F86" i="39"/>
  <c r="L86" i="39" s="1"/>
  <c r="D69" i="39"/>
  <c r="S6" i="39"/>
  <c r="D44" i="39"/>
  <c r="Q14" i="39"/>
  <c r="S20" i="39"/>
  <c r="Q13" i="39"/>
  <c r="D68" i="39"/>
  <c r="H27" i="39"/>
  <c r="D96" i="39"/>
  <c r="D72" i="39"/>
  <c r="H52" i="39"/>
  <c r="D83" i="39"/>
  <c r="H98" i="39"/>
  <c r="S34" i="39"/>
  <c r="H31" i="39"/>
  <c r="F27" i="39"/>
  <c r="L27" i="39" s="1"/>
  <c r="D25" i="39"/>
  <c r="D71" i="39"/>
  <c r="H39" i="39"/>
  <c r="F97" i="39"/>
  <c r="L97" i="39" s="1"/>
  <c r="F39" i="39"/>
  <c r="H7" i="39"/>
  <c r="H83" i="39"/>
  <c r="F68" i="39"/>
  <c r="L68" i="39" s="1"/>
  <c r="S32" i="39"/>
  <c r="F16" i="39"/>
  <c r="L16" i="39" s="1"/>
  <c r="D47" i="39"/>
  <c r="H33" i="39"/>
  <c r="S39" i="39"/>
  <c r="D32" i="39"/>
  <c r="Q25" i="39"/>
  <c r="F43" i="39"/>
  <c r="L43" i="39" s="1"/>
  <c r="F42" i="39"/>
  <c r="L42" i="39" s="1"/>
  <c r="F37" i="39"/>
  <c r="L37" i="39" s="1"/>
  <c r="Q36" i="39"/>
  <c r="F29" i="39"/>
  <c r="L29" i="39" s="1"/>
  <c r="F13" i="39"/>
  <c r="L13" i="39" s="1"/>
  <c r="F12" i="39"/>
  <c r="L12" i="39" s="1"/>
  <c r="F10" i="39"/>
  <c r="L10" i="39" s="1"/>
  <c r="F9" i="39"/>
  <c r="L9" i="39" s="1"/>
  <c r="F38" i="39"/>
  <c r="L38" i="39" s="1"/>
  <c r="Q37" i="39"/>
  <c r="F30" i="39"/>
  <c r="L30" i="39" s="1"/>
  <c r="Q12" i="39"/>
  <c r="Q54" i="39" s="1"/>
  <c r="Q56" i="39" s="1"/>
  <c r="Q57" i="39" s="1"/>
  <c r="Q10" i="39"/>
  <c r="Q9" i="39"/>
  <c r="Q8" i="39"/>
  <c r="Q6" i="39"/>
  <c r="F102" i="39"/>
  <c r="L102" i="39" s="1"/>
  <c r="F101" i="39"/>
  <c r="L101" i="39" s="1"/>
  <c r="F100" i="39"/>
  <c r="L100" i="39" s="1"/>
  <c r="F99" i="39"/>
  <c r="L99" i="39" s="1"/>
  <c r="F95" i="39"/>
  <c r="F94" i="39"/>
  <c r="L94" i="39" s="1"/>
  <c r="F93" i="39"/>
  <c r="L93" i="39" s="1"/>
  <c r="F92" i="39"/>
  <c r="L92" i="39" s="1"/>
  <c r="F89" i="39"/>
  <c r="L89" i="39" s="1"/>
  <c r="F88" i="39"/>
  <c r="L88" i="39" s="1"/>
  <c r="F82" i="39"/>
  <c r="L82" i="39" s="1"/>
  <c r="F81" i="39"/>
  <c r="L81" i="39" s="1"/>
  <c r="F78" i="39"/>
  <c r="L78" i="39" s="1"/>
  <c r="F76" i="39"/>
  <c r="L76" i="39" s="1"/>
  <c r="F75" i="39"/>
  <c r="L75" i="39" s="1"/>
  <c r="F74" i="39"/>
  <c r="L74" i="39" s="1"/>
  <c r="F73" i="39"/>
  <c r="L73" i="39" s="1"/>
  <c r="F70" i="39"/>
  <c r="L70" i="39" s="1"/>
  <c r="F65" i="39"/>
  <c r="L65" i="39" s="1"/>
  <c r="F64" i="39"/>
  <c r="L64" i="39" s="1"/>
  <c r="F63" i="39"/>
  <c r="L63" i="39" s="1"/>
  <c r="F62" i="39"/>
  <c r="L62" i="39" s="1"/>
  <c r="F61" i="39"/>
  <c r="L61" i="39" s="1"/>
  <c r="F60" i="39"/>
  <c r="L60" i="39" s="1"/>
  <c r="F59" i="39"/>
  <c r="L59" i="39" s="1"/>
  <c r="F58" i="39"/>
  <c r="L58" i="39" s="1"/>
  <c r="F57" i="39"/>
  <c r="L57" i="39" s="1"/>
  <c r="F56" i="39"/>
  <c r="L56" i="39" s="1"/>
  <c r="F55" i="39"/>
  <c r="L55" i="39" s="1"/>
  <c r="F54" i="39"/>
  <c r="L54" i="39" s="1"/>
  <c r="F53" i="39"/>
  <c r="L53" i="39" s="1"/>
  <c r="F52" i="39"/>
  <c r="L52" i="39" s="1"/>
  <c r="F51" i="39"/>
  <c r="L51" i="39" s="1"/>
  <c r="Q38" i="39"/>
  <c r="Q18" i="39"/>
  <c r="F40" i="39"/>
  <c r="L40" i="39" s="1"/>
  <c r="Q35" i="39"/>
  <c r="F22" i="39"/>
  <c r="F11" i="39"/>
  <c r="L11" i="39" s="1"/>
  <c r="F36" i="39"/>
  <c r="L36" i="39" s="1"/>
  <c r="Q26" i="39"/>
  <c r="F19" i="39"/>
  <c r="L19" i="39" s="1"/>
  <c r="F32" i="39"/>
  <c r="L32" i="39" s="1"/>
  <c r="Q27" i="39"/>
  <c r="Q23" i="39"/>
  <c r="Q19" i="39"/>
  <c r="Q28" i="39"/>
  <c r="F25" i="39"/>
  <c r="L25" i="39" s="1"/>
  <c r="F21" i="39"/>
  <c r="L21" i="39" s="1"/>
  <c r="H49" i="39"/>
  <c r="D24" i="39"/>
  <c r="F26" i="39"/>
  <c r="L26" i="39" s="1"/>
  <c r="Q40" i="39"/>
  <c r="F67" i="39"/>
  <c r="L67" i="39" s="1"/>
  <c r="Q30" i="39"/>
  <c r="Q21" i="39"/>
  <c r="Q7" i="39"/>
  <c r="H17" i="39"/>
  <c r="Q33" i="39"/>
  <c r="F35" i="39"/>
  <c r="L35" i="39" s="1"/>
  <c r="H30" i="39"/>
  <c r="S13" i="39"/>
  <c r="H96" i="39"/>
  <c r="F50" i="39"/>
  <c r="L50" i="39" s="1"/>
  <c r="F98" i="39"/>
  <c r="L98" i="39" s="1"/>
  <c r="Q34" i="39"/>
  <c r="H66" i="39"/>
  <c r="F18" i="39"/>
  <c r="L18" i="39" s="1"/>
  <c r="H53" i="39"/>
  <c r="D78" i="39"/>
  <c r="H14" i="39"/>
  <c r="F34" i="39"/>
  <c r="L34" i="39" s="1"/>
  <c r="D40" i="39"/>
  <c r="D36" i="39"/>
  <c r="D43" i="39"/>
  <c r="D42" i="39"/>
  <c r="D41" i="39"/>
  <c r="D37" i="39"/>
  <c r="D13" i="39"/>
  <c r="D12" i="39"/>
  <c r="D10" i="39"/>
  <c r="D9" i="39"/>
  <c r="D38" i="39"/>
  <c r="D30" i="39"/>
  <c r="D101" i="39"/>
  <c r="D93" i="39"/>
  <c r="D85" i="39"/>
  <c r="D61" i="39"/>
  <c r="D53" i="39"/>
  <c r="D95" i="39"/>
  <c r="D88" i="39"/>
  <c r="D64" i="39"/>
  <c r="D56" i="39"/>
  <c r="D48" i="39"/>
  <c r="D21" i="39"/>
  <c r="D63" i="39"/>
  <c r="D99" i="39"/>
  <c r="D91" i="39"/>
  <c r="D75" i="39"/>
  <c r="D59" i="39"/>
  <c r="D51" i="39"/>
  <c r="D29" i="39"/>
  <c r="D102" i="39"/>
  <c r="D94" i="39"/>
  <c r="D86" i="39"/>
  <c r="D70" i="39"/>
  <c r="D62" i="39"/>
  <c r="D54" i="39"/>
  <c r="D26" i="39"/>
  <c r="D22" i="39"/>
  <c r="D11" i="39"/>
  <c r="D87" i="39"/>
  <c r="D55" i="39"/>
  <c r="D89" i="39"/>
  <c r="D81" i="39"/>
  <c r="D73" i="39"/>
  <c r="D65" i="39"/>
  <c r="D57" i="39"/>
  <c r="D49" i="39"/>
  <c r="D100" i="39"/>
  <c r="D92" i="39"/>
  <c r="D84" i="39"/>
  <c r="D76" i="39"/>
  <c r="D60" i="39"/>
  <c r="D52" i="39"/>
  <c r="D35" i="39"/>
  <c r="D27" i="39"/>
  <c r="D19" i="39"/>
  <c r="D98" i="39"/>
  <c r="D90" i="39"/>
  <c r="D82" i="39"/>
  <c r="D74" i="39"/>
  <c r="D58" i="39"/>
  <c r="D28" i="39"/>
  <c r="D20" i="39"/>
  <c r="D16" i="39"/>
  <c r="D77" i="39"/>
  <c r="F41" i="39"/>
  <c r="L41" i="39" s="1"/>
  <c r="F72" i="39"/>
  <c r="L72" i="39" s="1"/>
  <c r="D39" i="39"/>
  <c r="D46" i="39"/>
  <c r="H26" i="39"/>
  <c r="Q22" i="39"/>
  <c r="D97" i="39"/>
  <c r="H87" i="39"/>
  <c r="S29" i="39"/>
  <c r="M126" i="72" l="1"/>
  <c r="M133" i="72"/>
  <c r="N133" i="72"/>
  <c r="N126" i="72"/>
  <c r="AL130" i="72"/>
  <c r="AL126" i="72"/>
  <c r="AK126" i="72"/>
  <c r="AK130" i="72"/>
  <c r="P129" i="72"/>
  <c r="Q129" i="72"/>
  <c r="S129" i="72"/>
  <c r="G132" i="72"/>
  <c r="F133" i="72"/>
  <c r="G133" i="72"/>
  <c r="S131" i="72"/>
  <c r="H126" i="72"/>
  <c r="T126" i="72"/>
  <c r="P126" i="72"/>
  <c r="T134" i="72"/>
  <c r="D131" i="72"/>
  <c r="S134" i="72"/>
  <c r="T133" i="72"/>
  <c r="P132" i="72"/>
  <c r="J132" i="72"/>
  <c r="Q130" i="72"/>
  <c r="E134" i="72"/>
  <c r="K132" i="72"/>
  <c r="J130" i="72"/>
  <c r="P131" i="72"/>
  <c r="P133" i="72"/>
  <c r="J129" i="72"/>
  <c r="D130" i="72"/>
  <c r="J131" i="72"/>
  <c r="J135" i="72"/>
  <c r="D134" i="72"/>
  <c r="D132" i="72"/>
  <c r="P130" i="72"/>
  <c r="J134" i="72"/>
  <c r="D133" i="72"/>
  <c r="D135" i="72"/>
  <c r="R126" i="72"/>
  <c r="R134" i="72"/>
  <c r="F126" i="72"/>
  <c r="F130" i="72"/>
  <c r="P134" i="72"/>
  <c r="K134" i="72"/>
  <c r="E133" i="72"/>
  <c r="Q133" i="72"/>
  <c r="K130" i="72"/>
  <c r="P135" i="72"/>
  <c r="E130" i="72"/>
  <c r="D129" i="72"/>
  <c r="E129" i="72"/>
  <c r="K135" i="72"/>
  <c r="K131" i="72"/>
  <c r="K129" i="72"/>
  <c r="J133" i="72"/>
  <c r="K133" i="72"/>
  <c r="E132" i="72"/>
  <c r="S130" i="72"/>
  <c r="S132" i="72"/>
  <c r="S133" i="72"/>
  <c r="S135" i="72"/>
  <c r="Q126" i="72"/>
  <c r="K126" i="72"/>
  <c r="S126" i="72"/>
  <c r="E126" i="72"/>
  <c r="T68" i="77"/>
  <c r="G126" i="72"/>
  <c r="J126" i="72"/>
  <c r="D126" i="72"/>
  <c r="AP7" i="77"/>
  <c r="AQ8" i="77"/>
  <c r="AP5" i="77"/>
  <c r="AQ6" i="77"/>
  <c r="AP8" i="77"/>
  <c r="AP6" i="77"/>
  <c r="AQ7" i="77"/>
  <c r="V68" i="77"/>
  <c r="AQ5" i="77"/>
  <c r="S59" i="39"/>
  <c r="Q59" i="39"/>
  <c r="AB7" i="39"/>
  <c r="AB9" i="39"/>
  <c r="H103" i="39"/>
  <c r="H109" i="39" s="1"/>
  <c r="AB15" i="39"/>
  <c r="AB13" i="39"/>
  <c r="AB10" i="39"/>
  <c r="AA12" i="39"/>
  <c r="AN5" i="39"/>
  <c r="Q42" i="39"/>
  <c r="AN7" i="39"/>
  <c r="AA6" i="39"/>
  <c r="L66" i="39"/>
  <c r="AA11" i="39"/>
  <c r="F103" i="39"/>
  <c r="F109" i="39" s="1"/>
  <c r="L22" i="39"/>
  <c r="AA13" i="39"/>
  <c r="AB8" i="39"/>
  <c r="AN8" i="39"/>
  <c r="F105" i="39"/>
  <c r="L95" i="39"/>
  <c r="AA10" i="39"/>
  <c r="AB14" i="39"/>
  <c r="AA7" i="39"/>
  <c r="AB11" i="39"/>
  <c r="AA9" i="39"/>
  <c r="L90" i="39"/>
  <c r="AB6" i="39"/>
  <c r="AA15" i="39"/>
  <c r="L39" i="39"/>
  <c r="AM5" i="39"/>
  <c r="H106" i="39"/>
  <c r="AB5" i="39"/>
  <c r="D105" i="39"/>
  <c r="D103" i="39"/>
  <c r="D109" i="39" s="1"/>
  <c r="H105" i="39"/>
  <c r="S42" i="39"/>
  <c r="AN6" i="39"/>
  <c r="AM8" i="39"/>
  <c r="L44" i="39"/>
  <c r="AA5" i="39"/>
  <c r="F106" i="39"/>
  <c r="AA8" i="39"/>
  <c r="AB12" i="39"/>
  <c r="D106" i="39"/>
  <c r="AM7" i="39"/>
  <c r="AM6" i="39"/>
  <c r="AA14" i="39"/>
  <c r="W130" i="72"/>
  <c r="X135" i="72" l="1"/>
  <c r="AB18" i="39"/>
  <c r="AA18" i="39"/>
  <c r="AD5" i="39"/>
  <c r="AB19" i="39"/>
  <c r="AA19" i="39"/>
  <c r="X129" i="72" l="1"/>
  <c r="W131" i="72"/>
  <c r="V130" i="72" l="1"/>
  <c r="X134" i="72"/>
  <c r="X130" i="72"/>
  <c r="D25" i="8"/>
  <c r="E25" i="8"/>
  <c r="F25" i="8"/>
  <c r="G25" i="8"/>
  <c r="H25" i="8"/>
  <c r="C25" i="8"/>
  <c r="D14" i="8"/>
  <c r="E14" i="8"/>
  <c r="F14" i="8"/>
  <c r="G14" i="8"/>
  <c r="H14" i="8"/>
  <c r="C14" i="8"/>
  <c r="D8" i="8"/>
  <c r="E8" i="8"/>
  <c r="F8" i="8"/>
  <c r="G8" i="8"/>
  <c r="H8" i="8"/>
  <c r="C8" i="8"/>
  <c r="W135" i="72" l="1"/>
  <c r="W129" i="72"/>
  <c r="W134" i="72"/>
  <c r="X131" i="72"/>
  <c r="W132" i="72"/>
  <c r="X133" i="72"/>
  <c r="X16" i="77"/>
  <c r="X41" i="77"/>
  <c r="X39" i="77"/>
  <c r="X28" i="77"/>
  <c r="X34" i="77"/>
  <c r="X12" i="77"/>
  <c r="X9" i="77"/>
  <c r="X7" i="77"/>
  <c r="X27" i="77"/>
  <c r="X48" i="77"/>
  <c r="X8" i="77"/>
  <c r="X11" i="77"/>
  <c r="X38" i="77"/>
  <c r="X19" i="77"/>
  <c r="X23" i="77"/>
  <c r="X5" i="77"/>
  <c r="X13" i="77"/>
  <c r="X10" i="77"/>
  <c r="X6" i="77"/>
  <c r="X30" i="77"/>
  <c r="X32" i="77"/>
  <c r="X35" i="77"/>
  <c r="X37" i="77"/>
  <c r="X36" i="77"/>
  <c r="X17" i="77"/>
  <c r="X31" i="77"/>
  <c r="X18" i="77"/>
  <c r="X21" i="77"/>
  <c r="X40" i="77"/>
  <c r="X20" i="77"/>
  <c r="X26" i="77"/>
  <c r="X47" i="77"/>
  <c r="X29" i="77"/>
  <c r="X22" i="77"/>
  <c r="X33" i="77"/>
  <c r="X42" i="77"/>
  <c r="J84" i="39"/>
  <c r="J12" i="39"/>
  <c r="J59" i="39"/>
  <c r="J23" i="39"/>
  <c r="U22" i="39"/>
  <c r="J61" i="39"/>
  <c r="U37" i="39"/>
  <c r="J85" i="39"/>
  <c r="U39" i="39"/>
  <c r="J66" i="39"/>
  <c r="J31" i="39"/>
  <c r="J77" i="39"/>
  <c r="J27" i="39"/>
  <c r="U29" i="39"/>
  <c r="J90" i="39"/>
  <c r="U24" i="39"/>
  <c r="J101" i="39"/>
  <c r="U19" i="39"/>
  <c r="J74" i="39"/>
  <c r="J62" i="39"/>
  <c r="U27" i="39"/>
  <c r="J73" i="39"/>
  <c r="J20" i="39"/>
  <c r="J53" i="39"/>
  <c r="U25" i="39"/>
  <c r="J89" i="39"/>
  <c r="J93" i="39"/>
  <c r="J91" i="39"/>
  <c r="U36" i="39"/>
  <c r="U15" i="39"/>
  <c r="J58" i="39"/>
  <c r="J10" i="39"/>
  <c r="U38" i="39"/>
  <c r="U14" i="39"/>
  <c r="J100" i="39"/>
  <c r="J99" i="39"/>
  <c r="U35" i="39"/>
  <c r="J75" i="39"/>
  <c r="J88" i="39"/>
  <c r="U18" i="39"/>
  <c r="J36" i="39"/>
  <c r="U12" i="39"/>
  <c r="J83" i="39"/>
  <c r="J70" i="39"/>
  <c r="J57" i="39"/>
  <c r="J39" i="39"/>
  <c r="J46" i="39"/>
  <c r="J29" i="39"/>
  <c r="J14" i="39"/>
  <c r="J7" i="39"/>
  <c r="U33" i="39"/>
  <c r="J48" i="39"/>
  <c r="J33" i="39"/>
  <c r="J82" i="39"/>
  <c r="J69" i="39"/>
  <c r="J56" i="39"/>
  <c r="J35" i="39"/>
  <c r="J45" i="39"/>
  <c r="U28" i="39"/>
  <c r="U6" i="39"/>
  <c r="U5" i="39"/>
  <c r="U26" i="39"/>
  <c r="J18" i="39"/>
  <c r="J37" i="39"/>
  <c r="J13" i="39"/>
  <c r="J98" i="39"/>
  <c r="J80" i="39"/>
  <c r="J68" i="39"/>
  <c r="J54" i="39"/>
  <c r="U34" i="39"/>
  <c r="J44" i="39"/>
  <c r="J17" i="39"/>
  <c r="J34" i="39"/>
  <c r="J30" i="39"/>
  <c r="J19" i="39"/>
  <c r="J38" i="39"/>
  <c r="J94" i="39"/>
  <c r="J24" i="39"/>
  <c r="J97" i="39"/>
  <c r="J79" i="39"/>
  <c r="J67" i="39"/>
  <c r="J51" i="39"/>
  <c r="U30" i="39"/>
  <c r="J43" i="39"/>
  <c r="J9" i="39"/>
  <c r="J15" i="39"/>
  <c r="J26" i="39"/>
  <c r="U11" i="39"/>
  <c r="U31" i="39"/>
  <c r="J96" i="39"/>
  <c r="J78" i="39"/>
  <c r="J65" i="39"/>
  <c r="J50" i="39"/>
  <c r="J40" i="39"/>
  <c r="J42" i="39"/>
  <c r="J6" i="39"/>
  <c r="U9" i="39"/>
  <c r="J22" i="39"/>
  <c r="U10" i="39"/>
  <c r="J72" i="39"/>
  <c r="U8" i="39"/>
  <c r="J86" i="39"/>
  <c r="J5" i="39"/>
  <c r="J11" i="39"/>
  <c r="J95" i="39"/>
  <c r="J76" i="39"/>
  <c r="J64" i="39"/>
  <c r="J49" i="39"/>
  <c r="J32" i="39"/>
  <c r="J41" i="39"/>
  <c r="J28" i="39"/>
  <c r="J25" i="39"/>
  <c r="U21" i="39"/>
  <c r="U16" i="39"/>
  <c r="U40" i="39"/>
  <c r="J92" i="39"/>
  <c r="J71" i="39"/>
  <c r="J60" i="39"/>
  <c r="J47" i="39"/>
  <c r="J16" i="39"/>
  <c r="U32" i="39"/>
  <c r="U23" i="39"/>
  <c r="U13" i="39"/>
  <c r="U7" i="39"/>
  <c r="J63" i="39"/>
  <c r="J81" i="39"/>
  <c r="J8" i="39"/>
  <c r="J21" i="39"/>
  <c r="J55" i="39"/>
  <c r="J87" i="39"/>
  <c r="U17" i="39"/>
  <c r="J102" i="39"/>
  <c r="U20" i="39"/>
  <c r="J52" i="39"/>
  <c r="V132" i="72" l="1"/>
  <c r="V129" i="72"/>
  <c r="V134" i="72"/>
  <c r="V131" i="72"/>
  <c r="V135" i="72"/>
  <c r="V133" i="72"/>
  <c r="W133" i="72"/>
  <c r="V126" i="72"/>
  <c r="X126" i="72"/>
  <c r="W126" i="72"/>
  <c r="CT6" i="80"/>
  <c r="AR5" i="77"/>
  <c r="AS5" i="77" s="1"/>
  <c r="AR8" i="77"/>
  <c r="AS8" i="77" s="1"/>
  <c r="AR7" i="77"/>
  <c r="AS7" i="77" s="1"/>
  <c r="AR6" i="77"/>
  <c r="AS6" i="77" s="1"/>
  <c r="AO7" i="39"/>
  <c r="AP7" i="39" s="1"/>
  <c r="AO6" i="39"/>
  <c r="AP6" i="39" s="1"/>
  <c r="AC10" i="39"/>
  <c r="AD10" i="39" s="1"/>
  <c r="AC12" i="39"/>
  <c r="AD12" i="39" s="1"/>
  <c r="J105" i="39"/>
  <c r="AC11" i="39"/>
  <c r="AD11" i="39" s="1"/>
  <c r="J103" i="39"/>
  <c r="J106" i="39"/>
  <c r="AC9" i="39"/>
  <c r="AD9" i="39" s="1"/>
  <c r="AC15" i="39"/>
  <c r="AD15" i="39" s="1"/>
  <c r="AO8" i="39"/>
  <c r="AP8" i="39" s="1"/>
  <c r="AC7" i="39"/>
  <c r="AD7" i="39" s="1"/>
  <c r="AO5" i="39"/>
  <c r="AP5" i="39" s="1"/>
  <c r="AC8" i="39"/>
  <c r="AD8" i="39" s="1"/>
  <c r="AC14" i="39"/>
  <c r="AD14" i="39" s="1"/>
  <c r="AC13" i="39"/>
  <c r="AD13" i="39" s="1"/>
  <c r="AC6" i="39"/>
  <c r="AD6"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A27" authorId="0" shapeId="0" xr:uid="{00000000-0006-0000-0B00-000001000000}">
      <text>
        <r>
          <rPr>
            <sz val="11"/>
            <color theme="1"/>
            <rFont val="Calibri"/>
            <family val="2"/>
            <scheme val="minor"/>
          </rPr>
          <t>kekurangan di igracias:
- lap akhir</t>
        </r>
      </text>
    </comment>
    <comment ref="A53" authorId="0" shapeId="0" xr:uid="{00000000-0006-0000-0B00-000002000000}">
      <text>
        <r>
          <rPr>
            <sz val="11"/>
            <color theme="1"/>
            <rFont val="Calibri"/>
            <family val="2"/>
            <scheme val="minor"/>
          </rPr>
          <t>kekurangan di igracias:
- lap akhir</t>
        </r>
      </text>
    </comment>
    <comment ref="A80" authorId="0" shapeId="0" xr:uid="{00000000-0006-0000-0B00-000003000000}">
      <text>
        <r>
          <rPr>
            <sz val="11"/>
            <color theme="1"/>
            <rFont val="Calibri"/>
            <family val="2"/>
            <scheme val="minor"/>
          </rPr>
          <t>berkas yang kurang di igracias:
- kontrak
- laporan akhir
- hasil monev akhir</t>
        </r>
      </text>
    </comment>
    <comment ref="A81" authorId="0" shapeId="0" xr:uid="{00000000-0006-0000-0B00-000004000000}">
      <text>
        <r>
          <rPr>
            <sz val="11"/>
            <color theme="1"/>
            <rFont val="Calibri"/>
            <family val="2"/>
            <scheme val="minor"/>
          </rPr>
          <t>kekurangan berkas di igracias:
- hasil monev akhir</t>
        </r>
      </text>
    </comment>
    <comment ref="A89" authorId="0" shapeId="0" xr:uid="{00000000-0006-0000-0B00-000005000000}">
      <text>
        <r>
          <rPr>
            <sz val="11"/>
            <color theme="1"/>
            <rFont val="Calibri"/>
            <family val="2"/>
            <scheme val="minor"/>
          </rPr>
          <t>kekurangan berkas di igracias:
- laporan akhir</t>
        </r>
      </text>
    </comment>
    <comment ref="A102" authorId="0" shapeId="0" xr:uid="{00000000-0006-0000-0B00-000006000000}">
      <text>
        <r>
          <rPr>
            <sz val="11"/>
            <color theme="1"/>
            <rFont val="Calibri"/>
            <family val="2"/>
            <scheme val="minor"/>
          </rPr>
          <t>kekurangan berkas di igracias:
- hasil monev akhir</t>
        </r>
      </text>
    </comment>
    <comment ref="A111" authorId="0" shapeId="0" xr:uid="{00000000-0006-0000-0B00-000007000000}">
      <text>
        <r>
          <rPr>
            <sz val="11"/>
            <color theme="1"/>
            <rFont val="Calibri"/>
            <family val="2"/>
            <scheme val="minor"/>
          </rPr>
          <t>kekurangan berkas di igracias:
- hasil monev akhir</t>
        </r>
      </text>
    </comment>
    <comment ref="A112" authorId="0" shapeId="0" xr:uid="{00000000-0006-0000-0B00-000008000000}">
      <text>
        <r>
          <rPr>
            <sz val="11"/>
            <color theme="1"/>
            <rFont val="Calibri"/>
            <family val="2"/>
            <scheme val="minor"/>
          </rPr>
          <t>kekurangan di igracias:
- dana yang dipakai
- hasil monev akhir</t>
        </r>
      </text>
    </comment>
    <comment ref="A116" authorId="0" shapeId="0" xr:uid="{00000000-0006-0000-0B00-000009000000}">
      <text>
        <r>
          <rPr>
            <sz val="11"/>
            <color theme="1"/>
            <rFont val="Calibri"/>
            <family val="2"/>
            <scheme val="minor"/>
          </rPr>
          <t>kekurangan berkas di igracias:
- hasil monev akhir
- dana yang dipakai</t>
        </r>
      </text>
    </comment>
    <comment ref="A128" authorId="0" shapeId="0" xr:uid="{00000000-0006-0000-0B00-00000A000000}">
      <text>
        <r>
          <rPr>
            <sz val="11"/>
            <color theme="1"/>
            <rFont val="Calibri"/>
            <family val="2"/>
            <scheme val="minor"/>
          </rPr>
          <t>kekurangan berkas diigracias:
- lap akhir</t>
        </r>
      </text>
    </comment>
    <comment ref="A152" authorId="0" shapeId="0" xr:uid="{00000000-0006-0000-0B00-00000B000000}">
      <text>
        <r>
          <rPr>
            <sz val="11"/>
            <color theme="1"/>
            <rFont val="Calibri"/>
            <family val="2"/>
            <scheme val="minor"/>
          </rPr>
          <t>kekurangan berkas:
- lap kemajuan &amp; hasil monev
- lap akhir &amp; hasil monev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LPPM ITTS</author>
    <author>LEMBAGA PENELITIAN DAN PENGABDIAN MASYARAKAT KAMPUS SURABAYA</author>
  </authors>
  <commentList>
    <comment ref="C109" authorId="0" shapeId="0" xr:uid="{00000000-0006-0000-0E00-000001000000}">
      <text>
        <r>
          <rPr>
            <sz val="11"/>
            <color theme="1"/>
            <rFont val="Calibri"/>
            <family val="2"/>
            <scheme val="minor"/>
          </rPr>
          <t>beda kontrak di igracias</t>
        </r>
      </text>
    </comment>
    <comment ref="BR170" authorId="1" shapeId="0" xr:uid="{00000000-0006-0000-0E00-000002000000}">
      <text>
        <r>
          <rPr>
            <sz val="11"/>
            <color theme="1"/>
            <rFont val="Calibri"/>
            <family val="2"/>
            <scheme val="minor"/>
          </rPr>
          <t xml:space="preserve">LEMBAGA PENELITIAN DAN PENGABDIAN MASYARAKAT KAMPUS SURABAYA: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LPPM ITTS</author>
    <author>LEMBAGA PENELITIAN DAN PENGABDIAN MASYARAKAT KAMPUS SURABAYA</author>
  </authors>
  <commentList>
    <comment ref="C109" authorId="0" shapeId="0" xr:uid="{00000000-0006-0000-0F00-000001000000}">
      <text>
        <r>
          <rPr>
            <sz val="11"/>
            <color theme="1"/>
            <rFont val="Calibri"/>
            <family val="2"/>
            <scheme val="minor"/>
          </rPr>
          <t>beda kontrak di igracias</t>
        </r>
      </text>
    </comment>
    <comment ref="CA170" authorId="1" shapeId="0" xr:uid="{00000000-0006-0000-0F00-000002000000}">
      <text>
        <r>
          <rPr>
            <sz val="11"/>
            <color theme="1"/>
            <rFont val="Calibri"/>
            <family val="2"/>
            <scheme val="minor"/>
          </rPr>
          <t xml:space="preserve">LEMBAGA PENELITIAN DAN PENGABDIAN MASYARAKAT KAMPUS SURABAYA: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author>
    <author>tc={D9ECAE8F-F6D8-4AFB-BA00-33A43EC4D0D4}</author>
    <author>tc={4EB0D1BA-8BC2-48EE-A755-2BCDF56ED51F}</author>
    <author>tc={56E524BE-AF66-40D1-B194-11ABB53B80BB}</author>
  </authors>
  <commentList>
    <comment ref="B39" authorId="0" shapeId="0" xr:uid="{00000000-0006-0000-1100-000001000000}">
      <text>
        <r>
          <rPr>
            <b/>
            <sz val="9"/>
            <color indexed="81"/>
            <rFont val="Tahoma"/>
            <family val="2"/>
          </rPr>
          <t>resign 2024</t>
        </r>
      </text>
    </comment>
    <comment ref="B95"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RPL</t>
      </text>
    </comment>
    <comment ref="B113"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B114"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RPL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A26" authorId="0" shapeId="0" xr:uid="{00000000-0006-0000-1200-000001000000}">
      <text>
        <r>
          <rPr>
            <sz val="11"/>
            <color theme="1"/>
            <rFont val="Calibri"/>
            <family val="2"/>
            <scheme val="minor"/>
          </rPr>
          <t>kekurangan di igracias:
- lap akhir</t>
        </r>
      </text>
    </comment>
    <comment ref="A42" authorId="0" shapeId="0" xr:uid="{00000000-0006-0000-1200-000002000000}">
      <text>
        <r>
          <rPr>
            <sz val="11"/>
            <color theme="1"/>
            <rFont val="Calibri"/>
            <family val="2"/>
            <scheme val="minor"/>
          </rPr>
          <t>kekurangan di igracias:
- lap akhir</t>
        </r>
      </text>
    </comment>
    <comment ref="A65" authorId="0" shapeId="0" xr:uid="{00000000-0006-0000-1200-000003000000}">
      <text>
        <r>
          <rPr>
            <sz val="11"/>
            <color theme="1"/>
            <rFont val="Calibri"/>
            <family val="2"/>
            <scheme val="minor"/>
          </rPr>
          <t>berkas yang kurang di igracias:
- kontrak
- laporan akhir
- hasil monev akhir</t>
        </r>
      </text>
    </comment>
    <comment ref="A66" authorId="0" shapeId="0" xr:uid="{00000000-0006-0000-1200-000004000000}">
      <text>
        <r>
          <rPr>
            <sz val="11"/>
            <color theme="1"/>
            <rFont val="Calibri"/>
            <family val="2"/>
            <scheme val="minor"/>
          </rPr>
          <t>kekurangan berkas di igracias:
- hasil monev akhir</t>
        </r>
      </text>
    </comment>
    <comment ref="A74" authorId="0" shapeId="0" xr:uid="{00000000-0006-0000-1200-000005000000}">
      <text>
        <r>
          <rPr>
            <sz val="11"/>
            <color theme="1"/>
            <rFont val="Calibri"/>
            <family val="2"/>
            <scheme val="minor"/>
          </rPr>
          <t>kekurangan berkas di igracias:
- laporan akhir</t>
        </r>
      </text>
    </comment>
    <comment ref="A87" authorId="0" shapeId="0" xr:uid="{00000000-0006-0000-1200-000006000000}">
      <text>
        <r>
          <rPr>
            <sz val="11"/>
            <color theme="1"/>
            <rFont val="Calibri"/>
            <family val="2"/>
            <scheme val="minor"/>
          </rPr>
          <t>kekurangan berkas di igracias:
- hasil monev akhir</t>
        </r>
      </text>
    </comment>
    <comment ref="A96" authorId="0" shapeId="0" xr:uid="{00000000-0006-0000-1200-000007000000}">
      <text>
        <r>
          <rPr>
            <sz val="11"/>
            <color theme="1"/>
            <rFont val="Calibri"/>
            <family val="2"/>
            <scheme val="minor"/>
          </rPr>
          <t>kekurangan berkas di igracias:
- hasil monev akhir</t>
        </r>
      </text>
    </comment>
    <comment ref="A97" authorId="0" shapeId="0" xr:uid="{00000000-0006-0000-1200-000008000000}">
      <text>
        <r>
          <rPr>
            <sz val="11"/>
            <color theme="1"/>
            <rFont val="Calibri"/>
            <family val="2"/>
            <scheme val="minor"/>
          </rPr>
          <t>kekurangan di igracias:
- dana yang dipakai
- hasil monev akhir</t>
        </r>
      </text>
    </comment>
    <comment ref="A101" authorId="0" shapeId="0" xr:uid="{00000000-0006-0000-1200-000009000000}">
      <text>
        <r>
          <rPr>
            <sz val="11"/>
            <color theme="1"/>
            <rFont val="Calibri"/>
            <family val="2"/>
            <scheme val="minor"/>
          </rPr>
          <t>kekurangan berkas di igracias:
- hasil monev akhir
- dana yang dipakai</t>
        </r>
      </text>
    </comment>
    <comment ref="A113" authorId="0" shapeId="0" xr:uid="{00000000-0006-0000-1200-00000A000000}">
      <text>
        <r>
          <rPr>
            <sz val="11"/>
            <color theme="1"/>
            <rFont val="Calibri"/>
            <family val="2"/>
            <scheme val="minor"/>
          </rPr>
          <t>kekurangan berkas diigracias:
- lap akhir</t>
        </r>
      </text>
    </comment>
    <comment ref="A137" authorId="0" shapeId="0" xr:uid="{00000000-0006-0000-1200-00000B000000}">
      <text>
        <r>
          <rPr>
            <sz val="11"/>
            <color theme="1"/>
            <rFont val="Calibri"/>
            <family val="2"/>
            <scheme val="minor"/>
          </rPr>
          <t>kekurangan berkas:
- lap kemajuan &amp; hasil monev
- lap akhir &amp; hasil monev</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LEMBAGA PENELITIAN DAN PENGABDIAN MASYARAKAT KAMPUS SURABAYA</author>
    <author>LPPM ITTS</author>
  </authors>
  <commentList>
    <comment ref="BR42" authorId="0" shapeId="0" xr:uid="{00000000-0006-0000-1300-000001000000}">
      <text>
        <r>
          <rPr>
            <sz val="11"/>
            <color theme="1"/>
            <rFont val="Calibri"/>
            <family val="2"/>
            <scheme val="minor"/>
          </rPr>
          <t xml:space="preserve">LEMBAGA PENELITIAN DAN PENGABDIAN MASYARAKAT KAMPUS SURABAYA:
</t>
        </r>
      </text>
    </comment>
    <comment ref="C91" authorId="1" shapeId="0" xr:uid="{00000000-0006-0000-1300-000002000000}">
      <text>
        <r>
          <rPr>
            <sz val="11"/>
            <color theme="1"/>
            <rFont val="Calibri"/>
            <family val="2"/>
            <scheme val="minor"/>
          </rPr>
          <t>beda kontrak di igracias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C107" authorId="0" shapeId="0" xr:uid="{00000000-0006-0000-1B00-000001000000}">
      <text>
        <r>
          <rPr>
            <sz val="11"/>
            <color theme="1"/>
            <rFont val="Calibri"/>
            <family val="2"/>
            <scheme val="minor"/>
          </rPr>
          <t>beda kontrak di igracias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tc={D6220ECE-4D98-4755-8BA0-0294F7274B78}</author>
    <author>tc={C0D9774F-FBB4-4AC5-9C7B-AAF28AD32722}</author>
    <author>tc={01E9B635-B5A2-4C10-9E37-8EEC6E143E1F}</author>
    <author>tc={4A8A65EA-7D57-48EE-A773-43A59C904FE9}</author>
  </authors>
  <commentList>
    <comment ref="C39"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C83"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RPL</t>
      </text>
    </comment>
    <comment ref="C96"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C97"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RPL</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tc={0B94E36F-CABE-440D-A4A5-52F903A01CD7}</author>
  </authors>
  <commentList>
    <comment ref="R7" authorId="0" shapeId="0" xr:uid="{00000000-0006-0000-2100-000001000000}">
      <text>
        <t>[Threaded comment]
Your version of Excel allows you to read this threaded comment; however, any edits to it will get removed if the file is opened in a newer version of Excel. Learn more: https://go.microsoft.com/fwlink/?linkid=870924
Comment:
    tl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<sst xmlns="http://schemas.openxmlformats.org/spreadsheetml/2006/main" count="56460" uniqueCount="7466">
  <si>
    <t>Kategori Sumber Dana</t>
  </si>
  <si>
    <t>(All)</t>
  </si>
  <si>
    <t>Tahun Usulan</t>
  </si>
  <si>
    <t>Tahun/Nama Skema</t>
  </si>
  <si>
    <t>Total</t>
  </si>
  <si>
    <t>Pengmas penugasan</t>
  </si>
  <si>
    <t>pkm reguler</t>
  </si>
  <si>
    <t>Grand Total</t>
  </si>
  <si>
    <t>Sumber Dana</t>
  </si>
  <si>
    <t>Internal</t>
  </si>
  <si>
    <t>Tahun / Skema Penelitian</t>
  </si>
  <si>
    <t>Sum of Tahun Usulan</t>
  </si>
  <si>
    <t xml:space="preserve"> Penelitian Dasar</t>
  </si>
  <si>
    <t>Rizqa Amelia Zunaidi</t>
  </si>
  <si>
    <t>Penelitian Dana Internal (PDI)</t>
  </si>
  <si>
    <t>Abduh Sayid Albana</t>
  </si>
  <si>
    <t>Bernadus Anggo Seno Aji</t>
  </si>
  <si>
    <t>Billy Montolalu</t>
  </si>
  <si>
    <t>Dewi Rahmawati</t>
  </si>
  <si>
    <t>Dimas Adiputra</t>
  </si>
  <si>
    <t>Dominggo Bayu Baskara</t>
  </si>
  <si>
    <t>Dwi Edi Setyawan</t>
  </si>
  <si>
    <t>Farah Zakiyah Rahmanti</t>
  </si>
  <si>
    <t>Hamzah Ulinuha Mustakim</t>
  </si>
  <si>
    <t>Hawwin Mardhiana</t>
  </si>
  <si>
    <t>Helmy Widyantara</t>
  </si>
  <si>
    <t>Isa Hafidz</t>
  </si>
  <si>
    <t>Khodijah Amiroh</t>
  </si>
  <si>
    <t>Moch. Iskandar Riansyah</t>
  </si>
  <si>
    <t>Muhsin</t>
  </si>
  <si>
    <t>Nilla Rachmaningrum</t>
  </si>
  <si>
    <t>Rahaditya Dimas Prihadianto</t>
  </si>
  <si>
    <t>Rokhmatul Insani</t>
  </si>
  <si>
    <t>Titus Kristanto</t>
  </si>
  <si>
    <t>Ubaidillah Umar</t>
  </si>
  <si>
    <t>Ully Asfari</t>
  </si>
  <si>
    <t>Wahyu Andy Prastyabudi</t>
  </si>
  <si>
    <t>Yupit Sudianto</t>
  </si>
  <si>
    <t>Penelitian Dasar</t>
  </si>
  <si>
    <t>Achmad Muzakki</t>
  </si>
  <si>
    <t>Adzanil Rachmadhi Putra</t>
  </si>
  <si>
    <t>Ahmad Wali Satria Bahari Johan</t>
  </si>
  <si>
    <t>Alifiansyah Arrizqy Hidayat</t>
  </si>
  <si>
    <t>Alqis Rausanfita</t>
  </si>
  <si>
    <t>Anisa Dzulkarnain</t>
  </si>
  <si>
    <t>Ardian Yusuf Wicaksono</t>
  </si>
  <si>
    <t>Aris Kusumawati</t>
  </si>
  <si>
    <t>Ayu Endah Wahyuni</t>
  </si>
  <si>
    <t>Berlian Rahmy Lidiawaty</t>
  </si>
  <si>
    <t>Caesareano Lafado Yesa</t>
  </si>
  <si>
    <t>Desita Nur Rachmaniar</t>
  </si>
  <si>
    <t>Granita Hajar</t>
  </si>
  <si>
    <t>Huki Chandra</t>
  </si>
  <si>
    <t>Kharisma Monika Dian Pertiwi</t>
  </si>
  <si>
    <t>Muhammad Nasrullah</t>
  </si>
  <si>
    <t>Noerma Pudji Istyanto</t>
  </si>
  <si>
    <t>Oktavia Ayu Permata</t>
  </si>
  <si>
    <t>Pangestu Widodo</t>
  </si>
  <si>
    <t>Perdana Suteja Putra</t>
  </si>
  <si>
    <t>Rifdatun Ni'mah</t>
  </si>
  <si>
    <t>Rifki Dwi Putranto</t>
  </si>
  <si>
    <t>Rizky Fenaldo Maulana</t>
  </si>
  <si>
    <t>Rosyid Abdillah</t>
  </si>
  <si>
    <t>Silvi Istiqomah</t>
  </si>
  <si>
    <t>Sekar Widyasari Putri</t>
  </si>
  <si>
    <t>Penelitian Dasar Penugasan</t>
  </si>
  <si>
    <t>Penelitian Kerjasama Institusi</t>
  </si>
  <si>
    <t>Susijanto Tri Rasmana</t>
  </si>
  <si>
    <t>Penelitian Kerjasama Perguruan Tinggi (PEKERTI)</t>
  </si>
  <si>
    <t>Achmad Zaki Yamani</t>
  </si>
  <si>
    <t>Kiki Sudiana</t>
  </si>
  <si>
    <t>Penelitian Mandiri</t>
  </si>
  <si>
    <t>Agus Sulistya</t>
  </si>
  <si>
    <t>Almira Ivah</t>
  </si>
  <si>
    <t>Amalia Nur Alifah</t>
  </si>
  <si>
    <t>Anfazul Faridatul Azizah</t>
  </si>
  <si>
    <t>Anifatul Faricha</t>
  </si>
  <si>
    <t>Bagas Putra</t>
  </si>
  <si>
    <t>Helisyah Nur Fadhilah</t>
  </si>
  <si>
    <t>Mawanda Almuhayar</t>
  </si>
  <si>
    <t xml:space="preserve">Nicko Nur Rakhmaddian
</t>
  </si>
  <si>
    <t>Walid Maulana Hadiansyah</t>
  </si>
  <si>
    <t>Moh. Hamim Zajuli Al Faroby</t>
  </si>
  <si>
    <t>Risdilah Mimma Untsa</t>
  </si>
  <si>
    <t>Penelitian Pengembangan</t>
  </si>
  <si>
    <t>Lora Khaula Amifia</t>
  </si>
  <si>
    <t>Penelitian Penugasan</t>
  </si>
  <si>
    <t>Arrizky Ayu Faradila Purnama</t>
  </si>
  <si>
    <t>Benazir Imam Arif Muttaqin</t>
  </si>
  <si>
    <t>Fidi Wincoko Putro</t>
  </si>
  <si>
    <t>Penelitian Research Center</t>
  </si>
  <si>
    <t>Penelitian Terapan</t>
  </si>
  <si>
    <t>Ardiansyah Al Farouq</t>
  </si>
  <si>
    <t>Arliyanti Nurdin</t>
  </si>
  <si>
    <t>Aulia Rahma Annisa</t>
  </si>
  <si>
    <t>Darlin Aulia</t>
  </si>
  <si>
    <t>Mohammad Yanuar Hariyawan</t>
  </si>
  <si>
    <t>Penelitian Terapan (Penugasan)</t>
  </si>
  <si>
    <t>Mochamad Nizar Palefi Ma'ady</t>
  </si>
  <si>
    <t>Penulisan Buku Ajar</t>
  </si>
  <si>
    <t>(blank)</t>
  </si>
  <si>
    <t>PENELITIAN DASAR PERIODE 1</t>
  </si>
  <si>
    <t xml:space="preserve">AFFIFIANA PRISYANTI </t>
  </si>
  <si>
    <t xml:space="preserve">AHMAD WALI SATRIA BAHARI JOHAN </t>
  </si>
  <si>
    <t xml:space="preserve">ANIFATUL FARICHA </t>
  </si>
  <si>
    <t xml:space="preserve">ANITA HAKIM NASUTION </t>
  </si>
  <si>
    <t xml:space="preserve">AUFAR FIKRI DIMYATI </t>
  </si>
  <si>
    <t xml:space="preserve">CHAIRONI LATIF </t>
  </si>
  <si>
    <t>Eka Sari Oktarina</t>
  </si>
  <si>
    <t>Fannush Shofi Akbar</t>
  </si>
  <si>
    <t xml:space="preserve">KHARISMA MONIKA DIAN PERTIWI </t>
  </si>
  <si>
    <t>MUHAMMAD ILHAM ALHARI</t>
  </si>
  <si>
    <t xml:space="preserve">MUHSIN </t>
  </si>
  <si>
    <t>Mustafa Kamal</t>
  </si>
  <si>
    <t>PARAMADITYA ARISMAWATI</t>
  </si>
  <si>
    <t xml:space="preserve">PERDANA SUTEJA PUTRA </t>
  </si>
  <si>
    <t>PHILIP TOBIANTO DAELY</t>
  </si>
  <si>
    <t xml:space="preserve">PIMA HANI SAFITRI </t>
  </si>
  <si>
    <t>PURNAMA ANAKING</t>
  </si>
  <si>
    <t xml:space="preserve">RAHADITYA DIMAS PRIHADIANTO </t>
  </si>
  <si>
    <t>Regita Putri Permata</t>
  </si>
  <si>
    <t>SRI HIDAYATI</t>
  </si>
  <si>
    <t xml:space="preserve">TITUS KRISTANTO </t>
  </si>
  <si>
    <t xml:space="preserve">WACHDA YUNIAR ROCHMAH </t>
  </si>
  <si>
    <t xml:space="preserve">YOHANES SETIAWAN </t>
  </si>
  <si>
    <t xml:space="preserve">YUPIT SUDIANTO </t>
  </si>
  <si>
    <t>HENDY BRIANTORO</t>
  </si>
  <si>
    <t>PENELITIAN TERAPAN PERIODE 1</t>
  </si>
  <si>
    <t>PENELITIAN STRATEGIS PERIODE 1</t>
  </si>
  <si>
    <t>PENELITIAN MANDIRI PERIODE 1</t>
  </si>
  <si>
    <t>PENELITIAN DASAR PERIODE 2</t>
  </si>
  <si>
    <t>Muhammad Adib Kamali</t>
  </si>
  <si>
    <t>FANDISYA RAHMAN</t>
  </si>
  <si>
    <t>TANZILAL MUSTAQIM</t>
  </si>
  <si>
    <t>NISA ISROFI</t>
  </si>
  <si>
    <t>Penelitian Non Kerja Sama Eksternal</t>
  </si>
  <si>
    <t>Muhammad Dzulfikar Fauzi</t>
  </si>
  <si>
    <t>Wachda Yuniar Rochmah</t>
  </si>
  <si>
    <t>Tri Arief Sardjono</t>
  </si>
  <si>
    <t>ERLY EKAYANTI ROSYIDA</t>
  </si>
  <si>
    <t>VESSA RIZKY OKTAVIA</t>
  </si>
  <si>
    <t xml:space="preserve">BAMBANG AGUS SUMANTRI </t>
  </si>
  <si>
    <t>DAHLIAR ANANDA</t>
  </si>
  <si>
    <t>Penelitian Non Kerja Sama Eksternal Batch 2</t>
  </si>
  <si>
    <t>MUHAMAD NASRULLAH</t>
  </si>
  <si>
    <t>HIBAH INOVASI SKEMA INOVASI TEMATIK TAHUN 2024/2025</t>
  </si>
  <si>
    <t>Mochamad Nizar Palefi Ma’ady</t>
  </si>
  <si>
    <t>PENELITIAN BTP INOVASI SKEMA HIBLI BATCH 2</t>
  </si>
  <si>
    <t>PENELITIAN BTP INOVASI SKEMA TEMATIK BATCH 1</t>
  </si>
  <si>
    <t>PENELITIAN BTP INOVASI SKEMA TEMATIK BATCH 2</t>
  </si>
  <si>
    <t>BAMBANG AGUS SUMANTRI</t>
  </si>
  <si>
    <t>Citation Per Researchers Scopus Per September 2024</t>
  </si>
  <si>
    <t>Citation Per Researchers Scopus Tahun 2024</t>
  </si>
  <si>
    <t>No</t>
  </si>
  <si>
    <t>NAMA</t>
  </si>
  <si>
    <t>NAMA DEPAN</t>
  </si>
  <si>
    <t>NAMA TENGAH</t>
  </si>
  <si>
    <t>NAMA BELAKANG</t>
  </si>
  <si>
    <t>PRODI</t>
  </si>
  <si>
    <t>FAKULTAS</t>
  </si>
  <si>
    <t>Sitasi</t>
  </si>
  <si>
    <t>No.</t>
  </si>
  <si>
    <t>Nama Lengkap</t>
  </si>
  <si>
    <t>Program Studi</t>
  </si>
  <si>
    <t>Sitasi Scopus</t>
  </si>
  <si>
    <t>Afiliasi</t>
  </si>
  <si>
    <t>Dwi</t>
  </si>
  <si>
    <t>Edi</t>
  </si>
  <si>
    <t>Setyawan</t>
  </si>
  <si>
    <t>Teknik Komputer</t>
  </si>
  <si>
    <t>Fakultas Teknik Elektro</t>
  </si>
  <si>
    <t>Tri Agus Djoko Kuntjoro</t>
  </si>
  <si>
    <t>Teknik Telekomunikasi</t>
  </si>
  <si>
    <t>Moch.</t>
  </si>
  <si>
    <t>Iskandar</t>
  </si>
  <si>
    <t>Riansyah</t>
  </si>
  <si>
    <t>Teknik Elektro</t>
  </si>
  <si>
    <t>Khodijah</t>
  </si>
  <si>
    <t>Amiroh</t>
  </si>
  <si>
    <t>Teknologi Informasi</t>
  </si>
  <si>
    <t>Fakultas Informatika</t>
  </si>
  <si>
    <t>Dimas</t>
  </si>
  <si>
    <t>Adiputra</t>
  </si>
  <si>
    <t>Isa</t>
  </si>
  <si>
    <t>Hafidz</t>
  </si>
  <si>
    <t>Walid</t>
  </si>
  <si>
    <t>Maulana</t>
  </si>
  <si>
    <t>Hadiansyah</t>
  </si>
  <si>
    <t>Farah</t>
  </si>
  <si>
    <t>Zakiyah</t>
  </si>
  <si>
    <t>Rahmanti</t>
  </si>
  <si>
    <t>Institut Teknologi Sepuluh Nopember</t>
  </si>
  <si>
    <t>Helmy</t>
  </si>
  <si>
    <t>Widyantara</t>
  </si>
  <si>
    <t>Wahyu</t>
  </si>
  <si>
    <t>Andy</t>
  </si>
  <si>
    <t>Prastyabudi</t>
  </si>
  <si>
    <t>Teknik Industri</t>
  </si>
  <si>
    <t>Fakultas Rekayasa Industri</t>
  </si>
  <si>
    <t>Fidi</t>
  </si>
  <si>
    <t>Wincoko</t>
  </si>
  <si>
    <t>Putro</t>
  </si>
  <si>
    <t>RPL</t>
  </si>
  <si>
    <t>Philip Tobianto Daely</t>
  </si>
  <si>
    <t>Philip</t>
  </si>
  <si>
    <t>Tobianto</t>
  </si>
  <si>
    <t>Daely</t>
  </si>
  <si>
    <t>Rekayasa Perangkat Lunak</t>
  </si>
  <si>
    <t>Tidak ada</t>
  </si>
  <si>
    <t>Anifatul</t>
  </si>
  <si>
    <t>Faricha</t>
  </si>
  <si>
    <t>Mohammad Sholik</t>
  </si>
  <si>
    <t>Mohammad</t>
  </si>
  <si>
    <t>Sholik</t>
  </si>
  <si>
    <t>Anfazul</t>
  </si>
  <si>
    <t>Faridatul</t>
  </si>
  <si>
    <t>Azizah</t>
  </si>
  <si>
    <t>Sistem Informasi</t>
  </si>
  <si>
    <t>Hamzah</t>
  </si>
  <si>
    <t>Ulinuha</t>
  </si>
  <si>
    <t>Mustakim</t>
  </si>
  <si>
    <t>Mohamad Yani</t>
  </si>
  <si>
    <t>Mohamad</t>
  </si>
  <si>
    <t>Yani</t>
  </si>
  <si>
    <t>Nilla</t>
  </si>
  <si>
    <t>Rachmaningrum</t>
  </si>
  <si>
    <t>Noerma</t>
  </si>
  <si>
    <t>Pudji</t>
  </si>
  <si>
    <t>Istyanto</t>
  </si>
  <si>
    <t>Lora</t>
  </si>
  <si>
    <t>Khaula</t>
  </si>
  <si>
    <t>Amifia</t>
  </si>
  <si>
    <t>Ully</t>
  </si>
  <si>
    <t>Asfari</t>
  </si>
  <si>
    <t>Ubaidillah</t>
  </si>
  <si>
    <t>Umar</t>
  </si>
  <si>
    <t>Oktavia</t>
  </si>
  <si>
    <t>Ayu</t>
  </si>
  <si>
    <t>Permata</t>
  </si>
  <si>
    <t>Dominggo</t>
  </si>
  <si>
    <t>Bayu</t>
  </si>
  <si>
    <t>Baskara</t>
  </si>
  <si>
    <t>Digital Bisnis</t>
  </si>
  <si>
    <t>Fakultas Ekonomi dan Bisnis</t>
  </si>
  <si>
    <t>Billy</t>
  </si>
  <si>
    <t>Montolalu</t>
  </si>
  <si>
    <t>Yupit</t>
  </si>
  <si>
    <t>Sudianto</t>
  </si>
  <si>
    <t>Dewi</t>
  </si>
  <si>
    <t>Rahmawati</t>
  </si>
  <si>
    <t>Ardiansyah</t>
  </si>
  <si>
    <t>Al</t>
  </si>
  <si>
    <t>Farouq</t>
  </si>
  <si>
    <t>Ardian</t>
  </si>
  <si>
    <t>Yusuf</t>
  </si>
  <si>
    <t>Wicaksono</t>
  </si>
  <si>
    <t>Informatika</t>
  </si>
  <si>
    <t>Rahaditya</t>
  </si>
  <si>
    <t>Prihadianto</t>
  </si>
  <si>
    <t>Rizqa</t>
  </si>
  <si>
    <t>Amelia</t>
  </si>
  <si>
    <t>Zunaidi</t>
  </si>
  <si>
    <t>Titus</t>
  </si>
  <si>
    <t>Kristanto</t>
  </si>
  <si>
    <t>Pangestu</t>
  </si>
  <si>
    <t>Widodo</t>
  </si>
  <si>
    <t>Abduh</t>
  </si>
  <si>
    <t>Sayid</t>
  </si>
  <si>
    <t>Albana</t>
  </si>
  <si>
    <t>Teknik Logistik</t>
  </si>
  <si>
    <t>Hawwin</t>
  </si>
  <si>
    <t>Mardhiana</t>
  </si>
  <si>
    <t>Benazir</t>
  </si>
  <si>
    <t>Imam</t>
  </si>
  <si>
    <t>Muttaqin</t>
  </si>
  <si>
    <t>Bernadus</t>
  </si>
  <si>
    <t>Anggo</t>
  </si>
  <si>
    <t>Aji</t>
  </si>
  <si>
    <t>Rokhmatul</t>
  </si>
  <si>
    <t>Insani</t>
  </si>
  <si>
    <t>Risdilah</t>
  </si>
  <si>
    <t>Mimma</t>
  </si>
  <si>
    <t>Untsa</t>
  </si>
  <si>
    <t>Institut Teknologi Bandung</t>
  </si>
  <si>
    <t>Susijanto</t>
  </si>
  <si>
    <t>Tri</t>
  </si>
  <si>
    <t>Rasmana</t>
  </si>
  <si>
    <t>perbantuan</t>
  </si>
  <si>
    <t>Endah</t>
  </si>
  <si>
    <t>Wahyuni</t>
  </si>
  <si>
    <t>Muhamad Nasrullah</t>
  </si>
  <si>
    <t>Muhamad</t>
  </si>
  <si>
    <t>Nasrullah</t>
  </si>
  <si>
    <t>Sekar</t>
  </si>
  <si>
    <t>Widyasari</t>
  </si>
  <si>
    <t>Putri</t>
  </si>
  <si>
    <t>Faculty of Engineering</t>
  </si>
  <si>
    <t>Ahmad</t>
  </si>
  <si>
    <t>Wali</t>
  </si>
  <si>
    <t>Johan</t>
  </si>
  <si>
    <t>Muhammad</t>
  </si>
  <si>
    <t>Dzulfikar</t>
  </si>
  <si>
    <t>Fauzi</t>
  </si>
  <si>
    <t>Kharisma</t>
  </si>
  <si>
    <t>Monika</t>
  </si>
  <si>
    <t>Pertiwi</t>
  </si>
  <si>
    <t>Rizky</t>
  </si>
  <si>
    <t>Fenaldo</t>
  </si>
  <si>
    <t>Amalia</t>
  </si>
  <si>
    <t>Nur</t>
  </si>
  <si>
    <t>Alifah</t>
  </si>
  <si>
    <t>Sains Data</t>
  </si>
  <si>
    <t>Helisyah</t>
  </si>
  <si>
    <t>Fadhilah</t>
  </si>
  <si>
    <t>Moh.</t>
  </si>
  <si>
    <t>Hamim</t>
  </si>
  <si>
    <t>Al Faroby</t>
  </si>
  <si>
    <t>Desita</t>
  </si>
  <si>
    <t>Rachmaniar</t>
  </si>
  <si>
    <t>Granita</t>
  </si>
  <si>
    <t>Hajar</t>
  </si>
  <si>
    <t>Nisa Isrofi</t>
  </si>
  <si>
    <t>Nisa</t>
  </si>
  <si>
    <t>Isrofi</t>
  </si>
  <si>
    <t>Fannush</t>
  </si>
  <si>
    <t>Shofi</t>
  </si>
  <si>
    <t>Akbar</t>
  </si>
  <si>
    <t>Aulia</t>
  </si>
  <si>
    <t>Rahma</t>
  </si>
  <si>
    <t>Annisa</t>
  </si>
  <si>
    <t>Aris</t>
  </si>
  <si>
    <t>Kusumawati</t>
  </si>
  <si>
    <t>Mochamad</t>
  </si>
  <si>
    <t>Nizar</t>
  </si>
  <si>
    <t>Ma'ady</t>
  </si>
  <si>
    <t>Purnama Anaking</t>
  </si>
  <si>
    <t>Purnama</t>
  </si>
  <si>
    <t>Anaking</t>
  </si>
  <si>
    <t>Arrizky</t>
  </si>
  <si>
    <t>Regita</t>
  </si>
  <si>
    <t>Rifdatun</t>
  </si>
  <si>
    <t>Ni'mah</t>
  </si>
  <si>
    <t>Adib</t>
  </si>
  <si>
    <t>Kamali</t>
  </si>
  <si>
    <t>Raulia Riski</t>
  </si>
  <si>
    <t>Raulia</t>
  </si>
  <si>
    <t>Riski</t>
  </si>
  <si>
    <t>Sri Hidayati</t>
  </si>
  <si>
    <t>Sri</t>
  </si>
  <si>
    <t>Hidayati</t>
  </si>
  <si>
    <t>Caesareano</t>
  </si>
  <si>
    <t>Lafado</t>
  </si>
  <si>
    <t>Yesa</t>
  </si>
  <si>
    <t>Achmad</t>
  </si>
  <si>
    <t>Muzakki</t>
  </si>
  <si>
    <t>Silvi</t>
  </si>
  <si>
    <t>Istiqomah</t>
  </si>
  <si>
    <t>Darlin</t>
  </si>
  <si>
    <t>Perdana</t>
  </si>
  <si>
    <t>Suteja</t>
  </si>
  <si>
    <t>Putra</t>
  </si>
  <si>
    <t>Sekolah Tinggi Ilmu Ekonomi MNC</t>
  </si>
  <si>
    <t>Adzanil</t>
  </si>
  <si>
    <t>Rachmadhi</t>
  </si>
  <si>
    <t>Agoes Windarto</t>
  </si>
  <si>
    <t>Affifiana Prisyanti</t>
  </si>
  <si>
    <t>Affifiana</t>
  </si>
  <si>
    <t>Prisyanti</t>
  </si>
  <si>
    <t>Alifiansyah</t>
  </si>
  <si>
    <t>Arrizqy</t>
  </si>
  <si>
    <t>Hidayat</t>
  </si>
  <si>
    <t>Anisa</t>
  </si>
  <si>
    <t>Dzulkarnain</t>
  </si>
  <si>
    <t>Anita Hakim Nasution</t>
  </si>
  <si>
    <t>Anita</t>
  </si>
  <si>
    <t>Hakim</t>
  </si>
  <si>
    <t>Nasution</t>
  </si>
  <si>
    <t>Arip Ramadan</t>
  </si>
  <si>
    <t>Arip</t>
  </si>
  <si>
    <t>Ramadan</t>
  </si>
  <si>
    <t>Wachda</t>
  </si>
  <si>
    <t>Yuniar</t>
  </si>
  <si>
    <t>Rochmah</t>
  </si>
  <si>
    <t>Mustafa</t>
  </si>
  <si>
    <t>Kamal</t>
  </si>
  <si>
    <t>Yohanes Setiawan</t>
  </si>
  <si>
    <t>Yohanes</t>
  </si>
  <si>
    <t>Setiawan</t>
  </si>
  <si>
    <t>Rosyid</t>
  </si>
  <si>
    <t>Abdillah</t>
  </si>
  <si>
    <t>Vessa Rizky Oktavia</t>
  </si>
  <si>
    <t>Vessa</t>
  </si>
  <si>
    <t>Alqis</t>
  </si>
  <si>
    <t>Rausanfita</t>
  </si>
  <si>
    <t>Rifki</t>
  </si>
  <si>
    <t>Putranto</t>
  </si>
  <si>
    <t>Huki</t>
  </si>
  <si>
    <t>Chandra</t>
  </si>
  <si>
    <t>Tita Ayu Rospricilia</t>
  </si>
  <si>
    <t>Tita</t>
  </si>
  <si>
    <t>Rospricilia</t>
  </si>
  <si>
    <t>Dahliar Ananda</t>
  </si>
  <si>
    <t>Dahliar</t>
  </si>
  <si>
    <t>Ananda</t>
  </si>
  <si>
    <t>Hendy Briantoro</t>
  </si>
  <si>
    <t>Hendy</t>
  </si>
  <si>
    <t>Briantoro</t>
  </si>
  <si>
    <t>Berlian</t>
  </si>
  <si>
    <t>Rahmy</t>
  </si>
  <si>
    <t>Lidiawaty</t>
  </si>
  <si>
    <t>Yanuar</t>
  </si>
  <si>
    <t>Hariyawan</t>
  </si>
  <si>
    <t>Chaironi Latif</t>
  </si>
  <si>
    <t>Chaironi</t>
  </si>
  <si>
    <t>Latif</t>
  </si>
  <si>
    <t>Aufar Fikri Dimyati</t>
  </si>
  <si>
    <t>Aufar</t>
  </si>
  <si>
    <t>Fikri</t>
  </si>
  <si>
    <t>Dimyati</t>
  </si>
  <si>
    <t>Muhammad Ilham Alhari</t>
  </si>
  <si>
    <t>Ilham</t>
  </si>
  <si>
    <t>Alhari</t>
  </si>
  <si>
    <t>Adisya Resti Rahmadanti</t>
  </si>
  <si>
    <t>Adisya</t>
  </si>
  <si>
    <t>Resti</t>
  </si>
  <si>
    <t>Rahmadanti</t>
  </si>
  <si>
    <t>Arni Muarifah Amri</t>
  </si>
  <si>
    <t>Arni</t>
  </si>
  <si>
    <t>Muarifah</t>
  </si>
  <si>
    <t>Amri</t>
  </si>
  <si>
    <t>Daud Muhajir</t>
  </si>
  <si>
    <t>Daud</t>
  </si>
  <si>
    <t>Muhajir</t>
  </si>
  <si>
    <t>Dyah Putri Rahmawati</t>
  </si>
  <si>
    <t>Dyah</t>
  </si>
  <si>
    <t>Eka</t>
  </si>
  <si>
    <t>Sari</t>
  </si>
  <si>
    <t>Oktarina</t>
  </si>
  <si>
    <t>Krisnayanti Aditasari</t>
  </si>
  <si>
    <t>Krisnayanti</t>
  </si>
  <si>
    <t>Aditasari</t>
  </si>
  <si>
    <t>Universitas Gadjah Mada</t>
  </si>
  <si>
    <t>Pima Hani Safitri</t>
  </si>
  <si>
    <t>Pima</t>
  </si>
  <si>
    <t>Hani</t>
  </si>
  <si>
    <t>Safitri</t>
  </si>
  <si>
    <t>tidak ada</t>
  </si>
  <si>
    <t>Tanzilal Mustaqim</t>
  </si>
  <si>
    <t>Tanzilal</t>
  </si>
  <si>
    <t>Mustaqim</t>
  </si>
  <si>
    <t>Mastuty Ayu Ningtyas</t>
  </si>
  <si>
    <t>Mastuty</t>
  </si>
  <si>
    <t>Ningtyas</t>
  </si>
  <si>
    <t>Paramaditya Arismawati</t>
  </si>
  <si>
    <t>Paramaditya</t>
  </si>
  <si>
    <t>Arismawati</t>
  </si>
  <si>
    <t>Fandisya Rahman</t>
  </si>
  <si>
    <t>Fandisya</t>
  </si>
  <si>
    <t>Rahman</t>
  </si>
  <si>
    <t>Rudi Harianto</t>
  </si>
  <si>
    <t>Bambang Lelono Widjiantoro</t>
  </si>
  <si>
    <t>Univ brawijaya</t>
  </si>
  <si>
    <t>SUM</t>
  </si>
  <si>
    <t>N. Azizia Gia Mutiarasari</t>
  </si>
  <si>
    <t>Universitas Airlangga</t>
  </si>
  <si>
    <t>AVG</t>
  </si>
  <si>
    <t>Dimas Chaerul Ekty Saputra</t>
  </si>
  <si>
    <t>Khon Kaen University</t>
  </si>
  <si>
    <t>Bambang Agus Sumantri</t>
  </si>
  <si>
    <t>Universitas Nusantara PGRI Kediri</t>
  </si>
  <si>
    <t>Erly Ekayanti Rosyida</t>
  </si>
  <si>
    <t>Universitas Islam Majapahit</t>
  </si>
  <si>
    <t>Annisa Ramadhan</t>
  </si>
  <si>
    <t>Egi Gumala Sari</t>
  </si>
  <si>
    <t>Sulthan Rafif</t>
  </si>
  <si>
    <t>Hussein Gibreel Musa Salih</t>
  </si>
  <si>
    <t>Nama Skema</t>
  </si>
  <si>
    <t>Count of Nama Skema</t>
  </si>
  <si>
    <t>PENELITIAN KEMITRAAN DALAM NEGERI PERIODE 1</t>
  </si>
  <si>
    <t>PENELITIAN KEMITRAAN LUAR NEGERI PERIODE 1</t>
  </si>
  <si>
    <t>SDG</t>
  </si>
  <si>
    <t>Count of SDG</t>
  </si>
  <si>
    <t>2024-2025</t>
  </si>
  <si>
    <t>Keterangan</t>
  </si>
  <si>
    <t>Jumlah</t>
  </si>
  <si>
    <t>Tanpa Kemiskinan</t>
  </si>
  <si>
    <t>Tanpa Kelaparan</t>
  </si>
  <si>
    <t>Kehidupan Sehat dan Sejahtera</t>
  </si>
  <si>
    <t>Pendidikan Berkualitas</t>
  </si>
  <si>
    <t>Kesetaraan Gender</t>
  </si>
  <si>
    <t>Air Bersih dan Sanitasi Layak</t>
  </si>
  <si>
    <t>Energi Bersih dan Terjangkau</t>
  </si>
  <si>
    <t>Pekerjaan Layak dan Pertumbuhan Ekonomi</t>
  </si>
  <si>
    <t>Industri, Inovasi dan Infrastruktur</t>
  </si>
  <si>
    <t>Berkurangnya Kesenjangan</t>
  </si>
  <si>
    <t>Kota dan Permukiman yang Berkelanjutan</t>
  </si>
  <si>
    <t>Konsumsi dan Produksi yang Bertanggung Jawab</t>
  </si>
  <si>
    <t>Penanganan Perubahan Iklim</t>
  </si>
  <si>
    <t>Ekosistem Lautan</t>
  </si>
  <si>
    <t>Ekosistem Daratan</t>
  </si>
  <si>
    <t xml:space="preserve"> Perdamaian, Keadilan, dan Kelembagaan yang Tangguh</t>
  </si>
  <si>
    <t>Kemitraan untuk Mencapai Tujuan</t>
  </si>
  <si>
    <t>KOLABORASI DALAM NEGERI</t>
  </si>
  <si>
    <t>PENDAMPINGAN/PELATIHAN PERIODE 1</t>
  </si>
  <si>
    <t>PENDAMPINGAN/PELATIHAN PERIODE 2</t>
  </si>
  <si>
    <t>TEKNOLOGI TEPAT GUNA (TTG) PERIODE 1</t>
  </si>
  <si>
    <t>TEKNOLOGI TEPAT GUNA (TTG) PERIODE 2</t>
  </si>
  <si>
    <t>Tahun Pelaksanaan Kegiatan</t>
  </si>
  <si>
    <t>DATA PUBLIKASI</t>
  </si>
  <si>
    <t>DATA PENULIS KORESPONDING</t>
  </si>
  <si>
    <t>DATA PENULIS (1)</t>
  </si>
  <si>
    <t>DATA PENULIS (2)</t>
  </si>
  <si>
    <t>DATA PENULIS (3)</t>
  </si>
  <si>
    <t>DATA PENULIS (4)</t>
  </si>
  <si>
    <t>DATA PENULIS (5)</t>
  </si>
  <si>
    <t>DATA PENULIS (6)</t>
  </si>
  <si>
    <t>DATA PENULIS LAINNYA</t>
  </si>
  <si>
    <t>Judul Publikasi</t>
  </si>
  <si>
    <t>Nama Jurnal</t>
  </si>
  <si>
    <t>Implementasi</t>
  </si>
  <si>
    <t>Akreditasi/ Index Jurnal</t>
  </si>
  <si>
    <t>Lembaga Pengindeks</t>
  </si>
  <si>
    <t>Tahun Submit</t>
  </si>
  <si>
    <t>Tahun Accepted</t>
  </si>
  <si>
    <t>Tahun Published</t>
  </si>
  <si>
    <t>Nama Penulis Koresponding</t>
  </si>
  <si>
    <t>Sinta ID</t>
  </si>
  <si>
    <t>NIDN</t>
  </si>
  <si>
    <t>Prodi</t>
  </si>
  <si>
    <t>Nama Penulis (1)</t>
  </si>
  <si>
    <t>Prodi2</t>
  </si>
  <si>
    <t>Afiliasi3</t>
  </si>
  <si>
    <t>Sinta ID4</t>
  </si>
  <si>
    <t>NIDN5</t>
  </si>
  <si>
    <t>Nama Penulis (2)</t>
  </si>
  <si>
    <t>Prodi6</t>
  </si>
  <si>
    <t>Afiliasi7</t>
  </si>
  <si>
    <t>Sinta ID8</t>
  </si>
  <si>
    <t>NIDN9</t>
  </si>
  <si>
    <t>Nama Penulis (3)</t>
  </si>
  <si>
    <t>Prodi10</t>
  </si>
  <si>
    <t>Afiliasi11</t>
  </si>
  <si>
    <t>Sinta ID12</t>
  </si>
  <si>
    <t>NIDN13</t>
  </si>
  <si>
    <t>Nama Penulis (4)</t>
  </si>
  <si>
    <t>Prodi14</t>
  </si>
  <si>
    <t>Afiliasi15</t>
  </si>
  <si>
    <t>Sinta ID16</t>
  </si>
  <si>
    <t>NIDN17</t>
  </si>
  <si>
    <t>Nama Penulis (5)</t>
  </si>
  <si>
    <t>Prodi18</t>
  </si>
  <si>
    <t>Afiliasi19</t>
  </si>
  <si>
    <t>Sinta ID20</t>
  </si>
  <si>
    <t>NIDN21</t>
  </si>
  <si>
    <t>Nama Penulis (6)</t>
  </si>
  <si>
    <t>Prodi22</t>
  </si>
  <si>
    <t>Afiliasi23</t>
  </si>
  <si>
    <t>Sinta ID24</t>
  </si>
  <si>
    <t>NIDN25</t>
  </si>
  <si>
    <t>Nama Penulis Lain</t>
  </si>
  <si>
    <t>Prodi26</t>
  </si>
  <si>
    <t>Afiliasi27</t>
  </si>
  <si>
    <t>Sinta ID28</t>
  </si>
  <si>
    <t>NIDN29</t>
  </si>
  <si>
    <t>Low-cost Transverse Electromagnetic (TEM) cell design for radiated emission measurement</t>
  </si>
  <si>
    <t xml:space="preserve">IOP Conference Series: Materials Science and Engineering 1073 (1), 012040, 2021 </t>
  </si>
  <si>
    <t>Prosiding Internasional</t>
  </si>
  <si>
    <t>Muhammad Yanuar Hariawan</t>
  </si>
  <si>
    <t>TK</t>
  </si>
  <si>
    <t>ITTELKOM Surabaya</t>
  </si>
  <si>
    <t>Rizadi Sasmita Darwis</t>
  </si>
  <si>
    <t>Politeknik Caltex Riau</t>
  </si>
  <si>
    <t>B A Habibi</t>
  </si>
  <si>
    <t>Simulasi Efisiensi dan Akurasi Shielding Effectiveness pada Kabel Coaxial</t>
  </si>
  <si>
    <t xml:space="preserve">ABEC Indonesia 9, 1263-1274, 2021 </t>
  </si>
  <si>
    <t>Prosiding Nasional</t>
  </si>
  <si>
    <t>Putri Cahyanda</t>
  </si>
  <si>
    <t>RANCANG MAGNETIC NEAR FIELD PROBE UNTUK PENGUJIAN RADIATED EMISSION PADA FREKUENSI RENDAH</t>
  </si>
  <si>
    <t xml:space="preserve">ABEC Indonesia 9, 1040-1049, 2021 </t>
  </si>
  <si>
    <t>Yospet Pradika</t>
  </si>
  <si>
    <t>RANCANG BANGUN ALAT MONITORING KUALITAS UDARA BERBASIS NODEMCU ESP8266 (HARDWARE)</t>
  </si>
  <si>
    <t xml:space="preserve">ABEC Indonesia 9, 837-846, 2021 </t>
  </si>
  <si>
    <t>Raywanda Affandi Harahap</t>
  </si>
  <si>
    <t>Filter EMI Aktif menggunakan Op-Amp untuk Mereduksi Near-Field EMI pada PCB</t>
  </si>
  <si>
    <t xml:space="preserve">ABEC Indonesia 9, 847-856, 2021 </t>
  </si>
  <si>
    <t>Wahyudi Nasrianza1</t>
  </si>
  <si>
    <t>SISTEM MONITORING KUALITAS UDARA BERBASIS NODEMCU ESP8266 DENGAN METODE FUZZY LOGIC (SOFTWARE)</t>
  </si>
  <si>
    <t xml:space="preserve">ABEC Indonesia 9, 1050-1062, 2021 </t>
  </si>
  <si>
    <t>Diemas Ibnus Pasedja</t>
  </si>
  <si>
    <t>Pengaruh Ketebalan Material Terhadap Shielding effectiveness pada Frekuensi Rendah</t>
  </si>
  <si>
    <t xml:space="preserve">Jurnal Elektro dan Mesin Terapan 7 (2), 18-24, 2021 </t>
  </si>
  <si>
    <t>S4</t>
  </si>
  <si>
    <t>SINTA</t>
  </si>
  <si>
    <t>Prediksi Jarak Bola Pada Citra Kamera Katadioptrik Menggunakan Metode Artifical Neural Network</t>
  </si>
  <si>
    <t>ELKOMIKA: Jurnal Teknik Energi Elektrik, Teknik Telekomunikasi, &amp;amp; Teknik Elektronika</t>
  </si>
  <si>
    <t>S2</t>
  </si>
  <si>
    <t>ZENDI ZAKARIA RAGA PERMANA</t>
  </si>
  <si>
    <t>Universitas Dinamika</t>
  </si>
  <si>
    <t>TE</t>
  </si>
  <si>
    <t>IRA PUSPASARI</t>
  </si>
  <si>
    <t>A Systematic Review on the Autonomous Emergency Steering Assessments and Tests Methodology in ASEAN</t>
  </si>
  <si>
    <t xml:space="preserve">Journal of the Society of Automotive Engineers Malaysia 5 (2), 185-193, 2021 </t>
  </si>
  <si>
    <t>Jurnal ber-ISSN</t>
  </si>
  <si>
    <t>M.A.Abdul Rahman</t>
  </si>
  <si>
    <t>UTM</t>
  </si>
  <si>
    <t>A.Dwijotomo</t>
  </si>
  <si>
    <t>M.H.Mohammed Ariff</t>
  </si>
  <si>
    <t>N.Abu Husain</t>
  </si>
  <si>
    <t>Pengendali Tingkat Keasaman Air Kolam untuk Peternak Ikan Lele</t>
  </si>
  <si>
    <t xml:space="preserve">JMM (Jurnal Masyarakat Mandiri) 5 (6), 3135-3144, 2021 </t>
  </si>
  <si>
    <t>S3</t>
  </si>
  <si>
    <t>Mochammad Iskandar Riansyah</t>
  </si>
  <si>
    <t>Muhammad Dwi Hariyanto</t>
  </si>
  <si>
    <t>Anak Agung Kusuma Jaya Ningrat</t>
  </si>
  <si>
    <t>Jesica Febriani Nura</t>
  </si>
  <si>
    <t>KINERJA KARYAWAN (KONSEP PENILAIAN KINERJA DI PERUSAHAAN)</t>
  </si>
  <si>
    <t xml:space="preserve">CV WIDINA MEDIA UTAMA, 2021 </t>
  </si>
  <si>
    <t>Buku</t>
  </si>
  <si>
    <t>Hartini Hartini</t>
  </si>
  <si>
    <t>Alnisa Min Fadlillah</t>
  </si>
  <si>
    <t>Hetty Ismainar</t>
  </si>
  <si>
    <t>Retno Setyorini</t>
  </si>
  <si>
    <t>Ahmad Bairizki</t>
  </si>
  <si>
    <t>Afdol Muftiasa</t>
  </si>
  <si>
    <t>Kewirausahaan (Teori dan Praktis)</t>
  </si>
  <si>
    <t>Agus Alimuddin</t>
  </si>
  <si>
    <t>Adih Supriadi</t>
  </si>
  <si>
    <t>Ujang Enas</t>
  </si>
  <si>
    <t>Fauzan Aziz</t>
  </si>
  <si>
    <t>Komang Trisna Sari Dewi</t>
  </si>
  <si>
    <t>Nikmatul Khoiriyah</t>
  </si>
  <si>
    <t>Marketing Digital Usaha Mikro</t>
  </si>
  <si>
    <t>Rudy Irwansyah</t>
  </si>
  <si>
    <t>Danil Syahputra</t>
  </si>
  <si>
    <t>Supiah Ningsih</t>
  </si>
  <si>
    <t>Muhammad Hasan</t>
  </si>
  <si>
    <t>Lucky Nugroho</t>
  </si>
  <si>
    <t>Diana Triwardhani</t>
  </si>
  <si>
    <t>Pelatihan Dan Pendampingan Pemasaran Online Produk Nasi Tiwul Di Masa Pandemi Covid-19</t>
  </si>
  <si>
    <t xml:space="preserve">JMM (Jurnal Masyarakat Mandiri) 5 (4), 1681-1688, 2021 </t>
  </si>
  <si>
    <t>TI</t>
  </si>
  <si>
    <t>SI</t>
  </si>
  <si>
    <t>Reza Arindra Fadillah</t>
  </si>
  <si>
    <t>Amanda Amalia</t>
  </si>
  <si>
    <t>PELATIHAN PENINGKATAN KEMAMPUAN MENGGUNAKAN MICROSOFT DYNAMICS 365 BUSINESS CENTRAL</t>
  </si>
  <si>
    <t xml:space="preserve">Prosiding Konferensi Nasional Pengabdian Kepada Masyarakat dan Corporate &amp;#8230;, 2021 </t>
  </si>
  <si>
    <t>Pengujian Black Box Menggunakan Teknik Equivalence Partitions Pada Aplikasi E-Learning Berbasis Web</t>
  </si>
  <si>
    <t xml:space="preserve">Building of Informatics, Technology and Science (BITS) 3 (3), 269-274, 2021 </t>
  </si>
  <si>
    <t>Salva Wanda Putri Hamidah</t>
  </si>
  <si>
    <t>PENGARUH KREATIVITAS DAN MOTIVASI TERHADAP KARAKTERISTIK KINERJA MANAJERIAL PT PAL INDONESIA (PERSERO) MENGGUNAKAN METODE GRAPHIC RATING SCALE</t>
  </si>
  <si>
    <t xml:space="preserve">Prosiding Seminar Nasional MIPATI 1 (1), 2021 </t>
  </si>
  <si>
    <t>Rosdiana Marpaung</t>
  </si>
  <si>
    <t>Sekolah Tinggi Ilmu Ekonomi Indonesia</t>
  </si>
  <si>
    <t>Dwi Mustika Kusumawardani</t>
  </si>
  <si>
    <t>ITTP</t>
  </si>
  <si>
    <t>EndorseGram: Interactive Visualization of Influencer Endorsement Marketplace</t>
  </si>
  <si>
    <t xml:space="preserve">2021 International Conference on Computer Science, Information Technology and Electrical Engineering (ICOMITEE), 2021 </t>
  </si>
  <si>
    <t>Mochamad Nizar Palefi Ma’Ady</t>
  </si>
  <si>
    <t>Shinta Amalia Kusuma Wardhani</t>
  </si>
  <si>
    <t>Universitas Nahdlatul Ulama Sunan Giri</t>
  </si>
  <si>
    <t>EFFECTIVE MANAGEMENT OF ONLINE LEARNING DURING PANDEMIC AT SDN 1 TANAH TINGGI</t>
  </si>
  <si>
    <t xml:space="preserve">PROGRES PENDIDIKAN 2 (2), 115-118, 2021 </t>
  </si>
  <si>
    <t>S5</t>
  </si>
  <si>
    <t>Ina Magdalena</t>
  </si>
  <si>
    <t>Universitas Muhammadiyah Tangerang</t>
  </si>
  <si>
    <t>Davina Dewi Hartana</t>
  </si>
  <si>
    <t>The Development of TRAM Model for Blockchain Use Readiness Among MSMEs in Indonesia</t>
  </si>
  <si>
    <t>Ninth International Conference on Entrepreneurship and Business Management (ICEBM 2020)</t>
  </si>
  <si>
    <t>Anita Juraida</t>
  </si>
  <si>
    <t>Universitas Widyatama</t>
  </si>
  <si>
    <t>Asep Anwar</t>
  </si>
  <si>
    <t>Readiness factor identification Bandung city MSMEs use blockchain technology</t>
  </si>
  <si>
    <t xml:space="preserve">Jurnal Sistem dan Manajemen Industri 5 (2), 53-62, 2021 </t>
  </si>
  <si>
    <t>Pembuatan Film Animasi Permainan Tradisional Anak-Anak Berbasis 3 Dimensi</t>
  </si>
  <si>
    <t xml:space="preserve">eProceeding of TIK 1 (1), 2021 </t>
  </si>
  <si>
    <t>Mursyidah</t>
  </si>
  <si>
    <t>Politeknik Negeri Lhokseumawe</t>
  </si>
  <si>
    <t>Muhammad Nasir</t>
  </si>
  <si>
    <t>PEMBUATAN WORKBENCH ERGONOMIS UNTUK MENDUKUNG AKTIVITAS PEMILAHAN, PENGEPRESAN, DAN PENGARUNGAN SAMPAH AIR MINUM DALAM KEMASAN DI KELURAHAN WONKUSUMO SURABAYA</t>
  </si>
  <si>
    <t xml:space="preserve">LOGISTA-Jurnal Ilmiah Pengabdian kepada Masyarakat 5 (2), 330-335, 2021 </t>
  </si>
  <si>
    <t>Hendrawan Widianto</t>
  </si>
  <si>
    <t>MENGGAGAS MEJA DIGITAL PRIBADI (DIGITALLY PERSONALIZED DESKS) UNTUK ANAK USIA DINI DALAM SISTEM PEMBELAJARAN</t>
  </si>
  <si>
    <t xml:space="preserve">Lomba Karya Tulis Ilmiah 2 (1), 109-114, 2021 </t>
  </si>
  <si>
    <t>Jurnal tidak ber-ISSN</t>
  </si>
  <si>
    <t>Amarrangga Kumara Prada</t>
  </si>
  <si>
    <t>Iftitah Kurnia</t>
  </si>
  <si>
    <t>Mohammad Robi Maulana</t>
  </si>
  <si>
    <t>Fuzzy Gain Scheduling for Cascaded PI-Control for DC Motor</t>
  </si>
  <si>
    <t xml:space="preserve">2021 IEEE Conference on Energy Conversion (CENCON), 158-162, 2021 </t>
  </si>
  <si>
    <t>Deany Putri Aulia</t>
  </si>
  <si>
    <t>Universitas Pertamina</t>
  </si>
  <si>
    <t>Alfiyah Shaldzabila Yustin</t>
  </si>
  <si>
    <t>Amien Marzuq Hilman</t>
  </si>
  <si>
    <t>Eng Wahyu Kunto Wibowo</t>
  </si>
  <si>
    <t>Rancang Bangun Sistem Alat Fototerapi Untuk Bayi Hiperbilirubinemia Berbasis Internet Of Things (IoT)</t>
  </si>
  <si>
    <t xml:space="preserve">Kilat 11 (2), 111-188, 2022 </t>
  </si>
  <si>
    <t>Annida Sakinah Ramadhani</t>
  </si>
  <si>
    <t>Herminarto Nugroho</t>
  </si>
  <si>
    <t>Implementasi Virtual Reality Berbasis Foto 360o Untuk Memvisualisasikan Fasilitas Perguruan Tinggi Surabaya</t>
  </si>
  <si>
    <t xml:space="preserve">Jurnal RESTI (Rekayasa Sistem Dan Teknologi Informasi) 5 (1), 155-162, 2021 </t>
  </si>
  <si>
    <t>Nadiah Ratnaduhita</t>
  </si>
  <si>
    <t>Ian Mahendra Putra</t>
  </si>
  <si>
    <t>Modeling of salt supply chains to achieve competitive salt prices</t>
  </si>
  <si>
    <t xml:space="preserve">International Journal on Food System Dynamics 12 (1), 51-67, 2021 </t>
  </si>
  <si>
    <t>Q2</t>
  </si>
  <si>
    <t>Isnaini Muhandhis</t>
  </si>
  <si>
    <t>Universitas Wijaya Putra</t>
  </si>
  <si>
    <t>Budisantoso Wirjodirdjo</t>
  </si>
  <si>
    <t>ITS</t>
  </si>
  <si>
    <t>Erma Suryani</t>
  </si>
  <si>
    <t>Heri Susanto</t>
  </si>
  <si>
    <t>System Dynamic Framework: Increasing Productivity Of Sugarcane To Support Sustainable Cultivation</t>
  </si>
  <si>
    <t xml:space="preserve">Sustainability in Food and Agriculture (SFNA) 2 (2), 105-109, 2021 </t>
  </si>
  <si>
    <t>3D Virtual prototyping dalam Perbaikan Desain Fasilitas Tempat Kerja: Studi Kasus CV. XYZ</t>
  </si>
  <si>
    <t xml:space="preserve">Jurnal IPTEK 25 (1), 69-76, 2021 </t>
  </si>
  <si>
    <t>Shanggabuana Adhitya Shamaradewa</t>
  </si>
  <si>
    <t>Gagas Putra Dawangga</t>
  </si>
  <si>
    <t>Faktor yang Mempengaruhi Implementasi Green Human Resource Management pada Ormawa: Model Konseptual: Indonesia</t>
  </si>
  <si>
    <t xml:space="preserve">Journal of Advances in Information and Industrial Technology 3 (1), 11-18, 2021 </t>
  </si>
  <si>
    <t>Moch. Yusuf Fathussalam</t>
  </si>
  <si>
    <t>I G Ag Kom Agnam M</t>
  </si>
  <si>
    <t>Irene Dyah Ayuwati</t>
  </si>
  <si>
    <t>Desy Fitri A. L.</t>
  </si>
  <si>
    <t>Yuniar Revi A. L</t>
  </si>
  <si>
    <t>Geraldo Brata Hiroshi P.</t>
  </si>
  <si>
    <t>Pengaruh Pelatihan dan Pengembangan SDM Pada ABA Collection Terhadap Kinerja Pegawai Menggunakan Metode Regresi Linear Berganda</t>
  </si>
  <si>
    <t xml:space="preserve">Journal of Advances in Information and Industrial Technology 3 (1), 19-30, 2021 </t>
  </si>
  <si>
    <t>Rio Armando</t>
  </si>
  <si>
    <t>Salsabila Qatrunnada</t>
  </si>
  <si>
    <t>Tanang Satriyo Adi</t>
  </si>
  <si>
    <t>Tanfirul Roibafi</t>
  </si>
  <si>
    <t>Wan Azizah Sri Nuraini</t>
  </si>
  <si>
    <t>INOVASI KINERJA PRODUKSI KOPI UNTUK MENINGKATKAN KEUNTUNGAN MELALUI KEGIATAN PENGABDIAN MASYARAKAT KE UKM KOPI ARABICA TRADISIONAL</t>
  </si>
  <si>
    <t xml:space="preserve">Prosiding Seminar Nasional &amp;amp; Call for Paper&amp;quot; Peran Perempuan Sebagai &amp;#8230;, 2021 </t>
  </si>
  <si>
    <t>Imam Kholik</t>
  </si>
  <si>
    <t>Edge Computing Based Pickup and Delivery Optimization for Warehouse</t>
  </si>
  <si>
    <t xml:space="preserve">KICS Winter Conference 2021, 323-324, 2021 </t>
  </si>
  <si>
    <t>IT</t>
  </si>
  <si>
    <t>Jae-Woo Kim</t>
  </si>
  <si>
    <t>Kumoh National Institute of Technology</t>
  </si>
  <si>
    <t>Jae Min Lee</t>
  </si>
  <si>
    <t>Dong-Seong Kim</t>
  </si>
  <si>
    <t>Dynamic VRP optimization using discrete PSO in edge computing environment</t>
  </si>
  <si>
    <t xml:space="preserve">2021 International Conference on Information and Communication Technology Convergence (ICTC);, 2021 </t>
  </si>
  <si>
    <t>Yohana Jayanti Aruan</t>
  </si>
  <si>
    <t>The design of the emerging 5g using hybrid gpon and xgs-pon technology</t>
  </si>
  <si>
    <t xml:space="preserve">2022 International Conference on Information and Communication Technology Convergence (ICTC);, 2021 </t>
  </si>
  <si>
    <t>Gabriel Avelino Ramos Sampedro</t>
  </si>
  <si>
    <t>Battery Insulation Performance Analysis in Electric Vehicles for the Improvement of Battery Lifetime</t>
  </si>
  <si>
    <t xml:space="preserve">Jurnal Ilmiah Teknik Elektro Komputer dan Informatika (JITEKI) 7 (3), 412-422, 2021 </t>
  </si>
  <si>
    <t xml:space="preserve">Lora Khaula Amifia </t>
  </si>
  <si>
    <t>Nuansa Dipa Bismoko</t>
  </si>
  <si>
    <t>PT. Telekomunikasi Seluler</t>
  </si>
  <si>
    <t>Prediction Point of Fault Location on Its Campus Power Grid by using Neural Artificial Method</t>
  </si>
  <si>
    <t xml:space="preserve">IOP Conference Series: Materials Science and Engineering 1096 (1), 012068, 2021 </t>
  </si>
  <si>
    <t>A Syamsudin</t>
  </si>
  <si>
    <t>D Rahmatullah</t>
  </si>
  <si>
    <t>Universitas Hang Tuah</t>
  </si>
  <si>
    <t>D A Asfani</t>
  </si>
  <si>
    <t>I M Y Negara</t>
  </si>
  <si>
    <t>Upaya Peningkatan Kualitas Pendidikan melalui Penerapan ICT di Sekolah Menengah Atas</t>
  </si>
  <si>
    <t xml:space="preserve">E-Dimas: Jurnal Pengabdian kepada Masyarakat 12 (2), 329-334, 2021 </t>
  </si>
  <si>
    <t>Development of Digital Ventilator with Internet of Things for Preparation of the Next Outbreak in Indonesia</t>
  </si>
  <si>
    <t xml:space="preserve">Kinetik: Game Technology, Information System, Computer Network, Computing &amp;#8230;, 2021 </t>
  </si>
  <si>
    <t>Fauzan Rasyid</t>
  </si>
  <si>
    <t>Modified Critical Trajectory Algorithm to Determine the Critical Clearing Time for Unbalanced Fault</t>
  </si>
  <si>
    <t xml:space="preserve">2021 International Electronics Symposium (IES), 36-40, 2021 </t>
  </si>
  <si>
    <t>Ardyono Priyadi</t>
  </si>
  <si>
    <t>Margo Pujiantara</t>
  </si>
  <si>
    <t>Sjamsjul Anam</t>
  </si>
  <si>
    <t>Naoto Yorino</t>
  </si>
  <si>
    <t>Hiroshima University</t>
  </si>
  <si>
    <t>Mauridhi Hery Purnomo</t>
  </si>
  <si>
    <t>Power Monitoring and Passanger Classification on Logistics Elevator</t>
  </si>
  <si>
    <t xml:space="preserve">Elinvo (Electronics, Informatics, and Vocational Education) 6 (2), 2021 </t>
  </si>
  <si>
    <t>Aldhitiansyah Putra</t>
  </si>
  <si>
    <t>Rifky Dwi Putranto</t>
  </si>
  <si>
    <t>Rafly Daffaldi</t>
  </si>
  <si>
    <t>Dinda Karisma Ulfa</t>
  </si>
  <si>
    <t>5G Network as a Technology to Fight Covid-19 Pan-demic in Indonesia: a Review</t>
  </si>
  <si>
    <t xml:space="preserve">Journal of Computer, Electronic, and Telecommunication (COMPLETE) 2 (2), 2021 </t>
  </si>
  <si>
    <t>Hamzah U. Mustakim</t>
  </si>
  <si>
    <t>TT</t>
  </si>
  <si>
    <t>Ulcerative colitis in hemophilia a patient: case report</t>
  </si>
  <si>
    <t xml:space="preserve">Materia Socio-medica 33 (1), 75, 2021 </t>
  </si>
  <si>
    <t>Fauzi Yusuf</t>
  </si>
  <si>
    <t>Universitas Syiah Kuala</t>
  </si>
  <si>
    <t>Reno Keumalazia Kamarlis</t>
  </si>
  <si>
    <t>Alterations of Gut Microbiota Composition in Severe Acute Respiratory Syndrome Coronavirus 2 Infection: A Brief Review</t>
  </si>
  <si>
    <t xml:space="preserve">Annals of the Romanian Society for Cell Biology 25 (6), 13136-13143, 2021 </t>
  </si>
  <si>
    <t>Q4</t>
  </si>
  <si>
    <t>Azzaki Abubakar</t>
  </si>
  <si>
    <t>Desi Maghfirah</t>
  </si>
  <si>
    <t>Marhami Fahriani</t>
  </si>
  <si>
    <t>Muhammad Iqhrammullah</t>
  </si>
  <si>
    <t>Anxiety to COVID-19 pandemic amongst university students is related with gastrointestinal symptoms</t>
  </si>
  <si>
    <t xml:space="preserve">Bali Medical Journal 10 (2), 847-850, 2021 </t>
  </si>
  <si>
    <t>Muhammad Fadhlan Ma'ruf</t>
  </si>
  <si>
    <t>Muhammad Mizfaruddin</t>
  </si>
  <si>
    <t>Implementasi Process Mining pada Proses Praktik Kerja Lapangan (PKL)</t>
  </si>
  <si>
    <t xml:space="preserve">Techno. Com 20 (4), 579-587, 2021 </t>
  </si>
  <si>
    <t>Afina Lina Nurlaili</t>
  </si>
  <si>
    <t>UPN Veteran Jatim</t>
  </si>
  <si>
    <t>Eristya Maya Safitri</t>
  </si>
  <si>
    <t>Performance Evaluation of Inductive Miner for Internship Program Workflow</t>
  </si>
  <si>
    <t xml:space="preserve">Jurnal Mantik 5 (3), 1619-1624, 2021 </t>
  </si>
  <si>
    <t>Dhian Satria Yudha Kartika</t>
  </si>
  <si>
    <t>Analisis Desain Eksperimen Perbandingan Aplikasi Pencarian Lokasi</t>
  </si>
  <si>
    <t xml:space="preserve">Scan: Jurnal Teknologi Informasi dan Komunikasi 16 (2), 29-33, 2021 </t>
  </si>
  <si>
    <t>Mochammad Arief Ridwan</t>
  </si>
  <si>
    <t>Sectoral dual-polarized MIMO antenna for 5G-NR band N77 base station</t>
  </si>
  <si>
    <t xml:space="preserve">Indonesian Journal of Electrical Engineering and Computer Sciences 21 (3), 2021 </t>
  </si>
  <si>
    <t>Aulia Saharani</t>
  </si>
  <si>
    <t>Indah Rahmawati Utami</t>
  </si>
  <si>
    <t>Anomaly detection using control flow pattern and fuzzy regression in port container handling</t>
  </si>
  <si>
    <t xml:space="preserve">Journal of King Saud University-Computer and Information Sciences 33 (1), 11-20, 2021 </t>
  </si>
  <si>
    <t>Q1</t>
  </si>
  <si>
    <t>Dewi Rahmawati</t>
  </si>
  <si>
    <t>Riyanarto Sarno</t>
  </si>
  <si>
    <t>A New Hybrid Region-Based Segmentation for 2D Corpus Callosum Segmentation</t>
  </si>
  <si>
    <t xml:space="preserve">2021 5th International Conference on Informatics and Computational Sciences &amp;#8230;, 2021 </t>
  </si>
  <si>
    <t>Chastine Fatichah</t>
  </si>
  <si>
    <t>Intelligent System for Fall Prediction Based on Accelerometer and Gyroscope of Fatal Injury in Geriatric</t>
  </si>
  <si>
    <t xml:space="preserve">JURNAL NASIONAL TEKNIK ELEKTRO, 2021 </t>
  </si>
  <si>
    <t>Desain Arsitektur IoT untuk Budidaya Gurami</t>
  </si>
  <si>
    <t xml:space="preserve">Jurnal Teknologi Informasi dan Ilmu Komputer 8 (1), 111-118, 2021 </t>
  </si>
  <si>
    <t>Polyaniline-atomic Au modified platinum electrode with ionic liquid as configuration for enhanced electrochemical sensing</t>
  </si>
  <si>
    <t xml:space="preserve">2021 IEEE Sensors, 1-4, 2021 </t>
  </si>
  <si>
    <t>Parthojit Chakraborty</t>
  </si>
  <si>
    <t>Tokyo Institute of Technology</t>
  </si>
  <si>
    <t>Hiroki Kawakami</t>
  </si>
  <si>
    <t>Tso-Fu Mark Chang</t>
  </si>
  <si>
    <t>Masato Sone</t>
  </si>
  <si>
    <t>Takamichi Nakamoto</t>
  </si>
  <si>
    <t>Study of gas sensing measurement using room temperature ionic liquid coated on interdigitated array electrodes and quartz crystal microbalance</t>
  </si>
  <si>
    <t>「センサ・マイクロマシンと応用システム」 シンポジウム論文集 電気学会センサ・マイクロマシン部門 [編] 38 (2021)</t>
  </si>
  <si>
    <t>Unmanned Aerial Vehicle Robot untuk Pemadam Api dengan Rancangan Alat Pemadam yang Efisien</t>
  </si>
  <si>
    <t>Jurnal Nasional Teknik Elektro</t>
  </si>
  <si>
    <t>Ahmad Habibi</t>
  </si>
  <si>
    <t>Customer rejection to guide lead time quotation and pricing decisions</t>
  </si>
  <si>
    <t xml:space="preserve">Journal of the Operational Research Society 72 (6), 1358-1372, 2021 </t>
  </si>
  <si>
    <t>Ramzi Hammami</t>
  </si>
  <si>
    <t>Rennes School of Business</t>
  </si>
  <si>
    <t>Yannick Frein</t>
  </si>
  <si>
    <t>University of Grenoble Alpes</t>
  </si>
  <si>
    <t>PENGARUH PEMBELAJARAN DIGITAL DENGAN MODEL BLANDED POE2WE BAGI SISWA/MAHASISWA</t>
  </si>
  <si>
    <t xml:space="preserve">Lomba Karya Tulis Ilmiah 2 (1), 139-148, 2021 </t>
  </si>
  <si>
    <t>Yesika Purba</t>
  </si>
  <si>
    <t>Nur Rizki Madani</t>
  </si>
  <si>
    <t>Farrel Abednego Darea</t>
  </si>
  <si>
    <t>A Parallel Permutation Flow-Shop Scheduling Model by Using a Two-Step Evolutionary Algorithm to Minimize Intermediate Storage with Tolerable Maximum Completion Time</t>
  </si>
  <si>
    <t xml:space="preserve">International Journal of Intelligent Engineering and Systems 14 (6), 464-475, 2021 </t>
  </si>
  <si>
    <t>Purba Daru Kusuma</t>
  </si>
  <si>
    <t>Universitas Telkom</t>
  </si>
  <si>
    <t>University course timetabling model in joint courses program to minimize the number of unserved requests</t>
  </si>
  <si>
    <t xml:space="preserve">International Journal of Advanced Computer Science and Applications 12 (10), 2021 </t>
  </si>
  <si>
    <t>Q3</t>
  </si>
  <si>
    <t>An improved spectral temporal average method for mitigating Doppler effects in V2V communications</t>
  </si>
  <si>
    <t xml:space="preserve">International Journal of Vehicle Information and Communication Systems 6 (3 &amp;#8230;, 2021 </t>
  </si>
  <si>
    <t>Wahyu Pamungkas</t>
  </si>
  <si>
    <t>Jans Hendry</t>
  </si>
  <si>
    <t>UGM</t>
  </si>
  <si>
    <t>Implementation of Importance-Performance Analysis on Integrated Information System Institut Teknologi Telkom Purwokerto</t>
  </si>
  <si>
    <t xml:space="preserve">Jurnal Ilmiah Teknik Industri 20 (2), 184-194, 2021 </t>
  </si>
  <si>
    <t>Dina Rachmawaty</t>
  </si>
  <si>
    <t>Famila Dwi Winati</t>
  </si>
  <si>
    <t>USABILITY TESTING OF THE ONLINE PLATFORM FOR SELLING FOODSTUFFS IN INDONESIA</t>
  </si>
  <si>
    <t xml:space="preserve">Journal of Industrial Engineering Management 6 (3), 183-193, 2021 </t>
  </si>
  <si>
    <t>Adek Dhea Resmi Purbantari</t>
  </si>
  <si>
    <t>Analysis of EMG Signals during Stance and Swing Phases for Controlling Magnetorheological Brake applications</t>
  </si>
  <si>
    <t xml:space="preserve">Open Engineering 11 (1), 112-119, 2021 </t>
  </si>
  <si>
    <t>Nurhazimah Nazmi</t>
  </si>
  <si>
    <t>Malaysia-Japan International Institute of Technology</t>
  </si>
  <si>
    <t>Malaysia-Japan International Institute of Technolog</t>
  </si>
  <si>
    <t>Mohd Azizi Abdul Rahman</t>
  </si>
  <si>
    <t>Saiful Amri Mazlan</t>
  </si>
  <si>
    <t>Irfan Bahiuddin</t>
  </si>
  <si>
    <t>Muhammad Kashfi Shabdin</t>
  </si>
  <si>
    <t>Nurul Afifah Abdul Razak, Mohd Hatta Mohammed Ariff</t>
  </si>
  <si>
    <t>Sensor number optimization using neural network for ankle foot orthosis equipped with magnetorheological brake</t>
  </si>
  <si>
    <t xml:space="preserve">Open Engineering 11 (1), 91-101, 2021 </t>
  </si>
  <si>
    <t>Personalized Gait Treatment Using Passive Controllable Ankle Foot Orthosis</t>
  </si>
  <si>
    <t xml:space="preserve">IOP Conference Series: Materials Science and Engineering 1096 (1), 012002, 2021 </t>
  </si>
  <si>
    <t>IMPLEMENTASI KAHOOT! DALAM MENUNJANG PEMBELAJARAN DARING INTERAKTIF</t>
  </si>
  <si>
    <t xml:space="preserve">Lomba Karya Tulis Ilmiah 2 (1), 123-138, 2021 </t>
  </si>
  <si>
    <t>Muhammad Nasrulloh Mubarak</t>
  </si>
  <si>
    <t>Simplified Walking Simulation for Tuning a Passive Controllable Ankle Foot Orthosis</t>
  </si>
  <si>
    <t>Dasar Pemrograman Dalam Bahasa C</t>
  </si>
  <si>
    <t xml:space="preserve">Deepublish, 2021 </t>
  </si>
  <si>
    <t>Undergraduate Thesis System Information Service Evaluation Using UTAUT–5 Factors Based Chatbot</t>
  </si>
  <si>
    <t>2021 International Seminar on Application for Technology of Information and Communication (iSemantic)</t>
  </si>
  <si>
    <t>Septian Enggar Sukmana</t>
  </si>
  <si>
    <t>Politeknik Negeri Malang</t>
  </si>
  <si>
    <t>Rokhimatul Wakhidah</t>
  </si>
  <si>
    <t>Putri Khoirin Nashiroh</t>
  </si>
  <si>
    <t>Universitas Negeri Semarang</t>
  </si>
  <si>
    <t>A Study of Conveyor System with UV Light for Vegetable and Fruit Sterilization for Farmer</t>
  </si>
  <si>
    <t xml:space="preserve">2021 International Conference on Computer Science, Information Technology &amp;#8230;, 2021 </t>
  </si>
  <si>
    <t>Wiranti Maharani</t>
  </si>
  <si>
    <t>Riska Aprilia</t>
  </si>
  <si>
    <t>Mochammad Rafi Adityawarman</t>
  </si>
  <si>
    <t>ANALISIS KONTEN PEMBELAJARAN DIGITAL UNTUK MENGUKUR TINGKAT INTERAKSI DAN PEMAHAMAN MAHASISWA</t>
  </si>
  <si>
    <t xml:space="preserve">Lomba Karya Tulis Ilmiah 2 (1), 115-122, 2021 </t>
  </si>
  <si>
    <t>Muhammad Bayu Prasetyo</t>
  </si>
  <si>
    <t>Adrianus Satria Pinandita</t>
  </si>
  <si>
    <t>Yakfi Zamzami Achmad</t>
  </si>
  <si>
    <t>Penerapan System Thinking Untuk Peningkatan Branding dan Optimalisasi Manajemen Usaha Pada UKM Handy Craft Az-Zahra</t>
  </si>
  <si>
    <t>Arda Erico Yuda</t>
  </si>
  <si>
    <t>IF</t>
  </si>
  <si>
    <t>An Inventory Policy On Agroindustry Supply Chain: A Case Study Of Fruit Seasonal In East Java</t>
  </si>
  <si>
    <t xml:space="preserve">Food &amp;amp; Agribusiness Management (FABM) 2 (2), 46-50, 2021 </t>
  </si>
  <si>
    <t>A CONCEPTUAL DESIGN OF WASTE MANAGEMENT: SMART BIN DEPLOYMENT IN SURABAYA SMART CITY</t>
  </si>
  <si>
    <t>Acta Mechanica Malaysia</t>
  </si>
  <si>
    <t>PERLUASAN PLATFORM E-LEARNING UNTUK MENUNJANG PEMBELAJARAN DI DAERAH TERPENCIL</t>
  </si>
  <si>
    <t xml:space="preserve">Lomba Karya Tulis Ilmiah 2 (1), 99-108, 2021 </t>
  </si>
  <si>
    <t>Rafi Juniar Saputra</t>
  </si>
  <si>
    <t>Asri Kartika Dewi</t>
  </si>
  <si>
    <t>Era Anzha Naelil Munna</t>
  </si>
  <si>
    <t>Notifikasi Real-time Pada Sistem Nurse Call Nirkabel Berbasis Zigbee Menggunakan Protokol WebSocket</t>
  </si>
  <si>
    <t xml:space="preserve">SYSTEMIC (Information System and Informatic Journal) 7 (1), 49-54, 2021 </t>
  </si>
  <si>
    <t>A Study of Human State Pattern Acquisition Method for Partner Robots</t>
  </si>
  <si>
    <t xml:space="preserve">2021 International Symposium on Micro-NanoMehatronics and Human Science (MHS &amp;#8230;, 2021 </t>
  </si>
  <si>
    <t>Nao Yamada</t>
  </si>
  <si>
    <t>Tokyo Metropolitan University</t>
  </si>
  <si>
    <t>Yani Mohamad</t>
  </si>
  <si>
    <t>Naoyuki Kubota</t>
  </si>
  <si>
    <t>Gradient-Free Deep Q-Networks Reinforcement learning: Benchmark and Evaluation</t>
  </si>
  <si>
    <t xml:space="preserve">2021 IEEE Symposium Series on Computational Intelligence (SSCI), 1-5, 2021 </t>
  </si>
  <si>
    <t>Fernando Ardilla</t>
  </si>
  <si>
    <t>PENS</t>
  </si>
  <si>
    <t>Azhar Aulia Saputra</t>
  </si>
  <si>
    <t>Deep Convolutional Networks with Genetic Algorithm for Reinforcement Learning Problem</t>
  </si>
  <si>
    <t xml:space="preserve">The 7th International Workshop on Advanced Computational Intelligence and &amp;#8230;, 2021 </t>
  </si>
  <si>
    <t>Pengembangan Sistem Penukaran Tiket Suroboyo Bus Melalui Digitalisasi Pencatatan Penukaran Sampah Berbasis Android</t>
  </si>
  <si>
    <t xml:space="preserve">JEPIN (Jurnal Edukasi dan Penelitian Informatika) 7 (1), 100-105, 2021 </t>
  </si>
  <si>
    <t>Auldy Ansya Rullah</t>
  </si>
  <si>
    <t>CARITA: PENDIDIKAN KARAKTER ANAK USIA DINI MELALUI SERIAL WEBTOON INTERAKTIF</t>
  </si>
  <si>
    <t xml:space="preserve">Lomba Karya Tulis Ilmiah 2 (1), 177-190, 2021 </t>
  </si>
  <si>
    <t>Berliana Amelia Aryanti Zain</t>
  </si>
  <si>
    <t>Alfito De Vaga Mayavanny</t>
  </si>
  <si>
    <t>Muhammad Ma`'sum Juniyanto</t>
  </si>
  <si>
    <t>Implementation of dosimetry protocol for radionuclide therapy in Indonesia: Collaborative works in nuclear medicine</t>
  </si>
  <si>
    <t xml:space="preserve">AIP Conference Proceedings 2346 (1), 030007, 2021 </t>
  </si>
  <si>
    <t>N. R. Hidayati</t>
  </si>
  <si>
    <t>Center for Technology of Radiation Safety and Metrology</t>
  </si>
  <si>
    <t>W. Mailana</t>
  </si>
  <si>
    <t>A. R. Dewi</t>
  </si>
  <si>
    <t>Dharmais National Cancer Hospital</t>
  </si>
  <si>
    <t>E. Rosilawaty</t>
  </si>
  <si>
    <t>Hasan Sadikin General Hospital</t>
  </si>
  <si>
    <t>R. Shintawati
H. Budiawan
A. H. S. Kartamihardja
I. A. S. Mu'minah</t>
  </si>
  <si>
    <t>Hasan Sadikin General Hospital
Hasan Sadikin General Hospital
Hasan Sadikin General Hospital
Universitas Indonesia Depok</t>
  </si>
  <si>
    <t>Sidelobe level suppression and scan-loss compensation in a wide-angular scanning linear array using subarrays amplitude control</t>
  </si>
  <si>
    <t xml:space="preserve">2020 50th European Microwave Conference (EuMC), 352-355, 2021 </t>
  </si>
  <si>
    <t>Fannush S. Akbar</t>
  </si>
  <si>
    <t>Leo Ligthart</t>
  </si>
  <si>
    <t>Delft University of Technology</t>
  </si>
  <si>
    <t>Gamantyo Hendrantoro</t>
  </si>
  <si>
    <t>Ioan E. Lager</t>
  </si>
  <si>
    <t>Linear Array Thinning with Cavity backed U-slot Patch Antenna using Genetic Algorithm</t>
  </si>
  <si>
    <t xml:space="preserve">Journal of Science and Applicative Technology 5 (1), 9-16, 2021 </t>
  </si>
  <si>
    <t>Novalia Pertiwi</t>
  </si>
  <si>
    <t>nstitut Teknologi Sumatera</t>
  </si>
  <si>
    <t>Institut Teknologi Sumatera</t>
  </si>
  <si>
    <t>Eko Setijadi</t>
  </si>
  <si>
    <t>A Toolbox of Subarrays for Optimizing Wide-Angular Scanning Arrays Using Trade-Offs Between Scan Loss and Side Lobe Level</t>
  </si>
  <si>
    <t xml:space="preserve">IEEE Access 9, 16337-16359, 2021 </t>
  </si>
  <si>
    <t>The Use Of Subarrays In Sparse Phased Array Antenna For Wide-Angular Scanning Radar Applications</t>
  </si>
  <si>
    <t xml:space="preserve">Institut Teknologi Sepuluh Nopember, 2021 </t>
  </si>
  <si>
    <t>Doctoral Thesis</t>
  </si>
  <si>
    <t>Dampak Pandemi Covid-19 Terhadap Pengangguran Di Indonesia</t>
  </si>
  <si>
    <t xml:space="preserve">JISIP (Jurnal Ilmu Sosial dan Pendidikan) 5 (4), 2021 </t>
  </si>
  <si>
    <t>Verina Ruth Krisnandika</t>
  </si>
  <si>
    <t>Sekolah Tinggi Media Nusantara Citra</t>
  </si>
  <si>
    <t>DB</t>
  </si>
  <si>
    <t>Luluul Jannah</t>
  </si>
  <si>
    <t>Pengaruh Covid-19 Terhadap Perekonomian Di Negara Asean</t>
  </si>
  <si>
    <t xml:space="preserve">JISIP (Jurnal Ilmu Sosial Dan Pendidikan) 5 (3), 2021 </t>
  </si>
  <si>
    <t>Azzahra Aulia Dewi</t>
  </si>
  <si>
    <t>Kurnia Indah Sumunar</t>
  </si>
  <si>
    <t>Erni Hernawati</t>
  </si>
  <si>
    <t>Pengaruh Female Independent Directors dan Family Ownership terhadap Financial Reporting Quality dengan Financial Irregulaties sebagai Variabel Moderasi</t>
  </si>
  <si>
    <t>Pengaruh Female Tainted Director Terhadap Biaya Audit dan Kualitas Laporan Keuangan dengan Variabel Moderasi Political Connection</t>
  </si>
  <si>
    <t>Budi S. Kramadibrata</t>
  </si>
  <si>
    <t>Rizal Kamsurya</t>
  </si>
  <si>
    <t>Sekolah Tinggi Ilmu Keguruan dan Ilmu Pendidikan Media Nusantara Citra</t>
  </si>
  <si>
    <t>Dampak Financial Technology (Fintech) Dan Intellectual Capital Terhadap Kinerja Keuangan Perbankan Komersial di Indonesia</t>
  </si>
  <si>
    <t xml:space="preserve">SEIKO: Journal of Management &amp;amp; Business 4 (2), 198-202, 2021 </t>
  </si>
  <si>
    <t>Muhammad Fauzan Tanjung</t>
  </si>
  <si>
    <t>Kegiatan Pengabdian Masyarakat IT Telkom Purwokerto Berupa Optimasi Produk Kopi Di Desa Melung Pasca Pandemi Corona Virus Disease (COVID-19)</t>
  </si>
  <si>
    <t xml:space="preserve">Magistrorum et Scholarium: Jurnal Pengabdian Masyarakat 1 (3), 347-360, 2021 </t>
  </si>
  <si>
    <t>Kholidiyah Masykuroh</t>
  </si>
  <si>
    <t>Nanda Iryani</t>
  </si>
  <si>
    <t>Sarah Astiti</t>
  </si>
  <si>
    <t>Prototype smart door lock by using wireless network based on arduino uno</t>
  </si>
  <si>
    <t xml:space="preserve">2021 IEEE International Conference on Communication, Networks and Satellite &amp;#8230;, 2021 </t>
  </si>
  <si>
    <t>Fikra Titan Syifa</t>
  </si>
  <si>
    <t>Gatot Rizky Setiyanto</t>
  </si>
  <si>
    <t>Afifah Dwi Ramadhani</t>
  </si>
  <si>
    <t>Danny Kurnianto</t>
  </si>
  <si>
    <t>Analisis Performansi Routing OSPF menggunakan RYU Controller dan POX Controller pada Software Defined Networking</t>
  </si>
  <si>
    <t xml:space="preserve">InComTech: Jurnal Telekomunikasi dan Komputer 11 (1), 73-84, 2021 </t>
  </si>
  <si>
    <t>Mayang Karmila Sari</t>
  </si>
  <si>
    <t>Analisis Performansi Dynamic Multipoint Virtual Private Network pada Routing Protocol BGP dengan FRRouting. 6 (1)</t>
  </si>
  <si>
    <t>JTERA (Jurnal Teknologi Rekayasa), 6(1), 61-66</t>
  </si>
  <si>
    <t>Dyas Dendi Andika</t>
  </si>
  <si>
    <t>Analisis Perbandingan Performansi Eksternal Border Gateway Protocol (EBGP) pada Jaringan Konvensional dan Jaringan Software Defined Network</t>
  </si>
  <si>
    <t xml:space="preserve">RESISTOR (Elektronika Kendali Telekomunikasi Tenaga Listrik Komputer) 4 (2 &amp;#8230;, 2021 </t>
  </si>
  <si>
    <t>Lu’lu’ Hasna’ Mahdiyah</t>
  </si>
  <si>
    <t>Jafaruddin Gusti Amri Ginting</t>
  </si>
  <si>
    <t>Analisis Qos dan Qoe Pada Video Pembelajaran Online di Institut Teknologi Telkom Purwokerto (ITTP)</t>
  </si>
  <si>
    <t xml:space="preserve">Jurnal Ilmiah Teknik Elektro 23 (2), 40-47, 2021 </t>
  </si>
  <si>
    <t>Implementasi Dynamic Multipoint Virtual Private Network Dual Hub</t>
  </si>
  <si>
    <t xml:space="preserve">InComTech: Jurnal Telekomunikasi dan Komputer 11 (2), 118-129, 2021 </t>
  </si>
  <si>
    <t>Analisis Performansi Dynamic Multipoint Virtual Private Network pada Routing Protocol BGP dengan FRRouting</t>
  </si>
  <si>
    <t xml:space="preserve">JTERA (Jurnal Teknologi Rekayasa) 6 (1), 61-66, 2021 </t>
  </si>
  <si>
    <t>Requirement Engineering terhadap Virtual Team pada Proyek Software Engineering</t>
  </si>
  <si>
    <t xml:space="preserve">Journal of Advances in Information and Industrial Technology 3 (1), 1-10, 2021 </t>
  </si>
  <si>
    <t>Nisa Dwi Angresti</t>
  </si>
  <si>
    <t>Politeknik Negeri Padang</t>
  </si>
  <si>
    <t>Sayekti Harits Suryawan</t>
  </si>
  <si>
    <t>Universitas Muhammadiyah Kalimantan Timur</t>
  </si>
  <si>
    <t>Faizal Mahananto</t>
  </si>
  <si>
    <t>Perancangan Data Warehouse untuk Profiling Data Pelanggan pada Bidang Telekomunikasi</t>
  </si>
  <si>
    <t xml:space="preserve">Journal of Advances in Information and Industrial Technology 3 (2), 19-30, 2021 </t>
  </si>
  <si>
    <t>SOSIALISASI PENGGUNAAN FINGER PRINT PADA SEKOLAH AUTIS DI KOTA SURABAYA</t>
  </si>
  <si>
    <t xml:space="preserve">JMM (Jurnal Masyarakat Mandiri) 5 (5), 2779-2789, 2021 </t>
  </si>
  <si>
    <t>Anfazul F Azizah</t>
  </si>
  <si>
    <t>Nabilah Monica Hidayat</t>
  </si>
  <si>
    <t>The improved security system in smart wheelchairs for detecting stair descent using image analysis</t>
  </si>
  <si>
    <t>2021 10th International Conference on Software and Computer Applications </t>
  </si>
  <si>
    <t>Fitri Utaminingrum</t>
  </si>
  <si>
    <t>Universitas Brawijaya</t>
  </si>
  <si>
    <t>Yuita Arum Sari</t>
  </si>
  <si>
    <t>I Komang Somawirata</t>
  </si>
  <si>
    <t>ITN Malang</t>
  </si>
  <si>
    <t>Abass Abolarinwa A Olaode</t>
  </si>
  <si>
    <t>School of Electrical Computer and Telecommunication University of Wollongong</t>
  </si>
  <si>
    <t>Descending stairs and floors classification as control reference in autonomous smart wheelchair</t>
  </si>
  <si>
    <t xml:space="preserve">Journal of King Saud University-Computer and Information Sciences, 2021 </t>
  </si>
  <si>
    <t>Risnandar</t>
  </si>
  <si>
    <t>LIPI</t>
  </si>
  <si>
    <t>Anindita Septiarini</t>
  </si>
  <si>
    <t>Mulawarman University</t>
  </si>
  <si>
    <t>Modified KNN-LVQ for Stairs Down Detection Based on Digital Image</t>
  </si>
  <si>
    <t xml:space="preserve">Lontar Komputer : Jurnal Ilmiah Teknologi Informasi 12 (03), 141, 2021 </t>
  </si>
  <si>
    <t>TL</t>
  </si>
  <si>
    <t>PENGUKURAN KEPUASAN MAHASISWA TERHADAP E-LEARNING INSTITUT TEKNOLOGI TELKOM SURABAYA BERDASAR KRITERIA</t>
  </si>
  <si>
    <t xml:space="preserve">Prosiding Seminar Nasional Manajemen Industri dan Rantai Pasok 2nd, Jakarta &amp;#8230;, 2021 </t>
  </si>
  <si>
    <t>Nicko Nur Rakhmaddian</t>
  </si>
  <si>
    <t>nicko nur rakhmaddian</t>
  </si>
  <si>
    <t>Nisa Asrofi</t>
  </si>
  <si>
    <t>PENERAPAN TEKNIK MOTION CAPTURE SEBAGAI PENGGERAK EKSPRESI WAJAH DALAM PEMBUATAN ANIMASI KARAKTER 2D</t>
  </si>
  <si>
    <t xml:space="preserve">Universitas AMIKOM Yogyakarta, 2021 </t>
  </si>
  <si>
    <t>Doctoral Disertation</t>
  </si>
  <si>
    <t>Modelling food security for staple protein in Indonesia using system dynamics approach</t>
  </si>
  <si>
    <t xml:space="preserve">Cogent Engineering 8 (1), 2003945, 2021 </t>
  </si>
  <si>
    <t>SCOPUS</t>
  </si>
  <si>
    <t>Iwan Vanany</t>
  </si>
  <si>
    <t>Ni Made Cyntia Utami</t>
  </si>
  <si>
    <t>Lalu Muhamad Jaelani</t>
  </si>
  <si>
    <t>Perancangan Strategi E-Commerce untuk Usaha Kecil Menengah (Studi Kasus Kafe XYZ Surabaya)</t>
  </si>
  <si>
    <t xml:space="preserve">SATIN-Sains dan Teknologi Informasi 7 (2), 142-151, 2021 </t>
  </si>
  <si>
    <t>Riza Akhsani Setyo Prayoga</t>
  </si>
  <si>
    <t>Asep Syahrul Mubarok</t>
  </si>
  <si>
    <t>IAIN Ponorogo</t>
  </si>
  <si>
    <t>Pemanfaatan Kelayakan Investasi Sistem Point of Sales Pada Dapoer Mie Galau</t>
  </si>
  <si>
    <t xml:space="preserve">Jurnal Terapan Ekonomi Bisnis 1 (1), 20-30, 2021 </t>
  </si>
  <si>
    <t>PENGGUNAAN APLIKASI REKAP SURAT BERBASIS DESKTOP DI PMI KOTA MALANG</t>
  </si>
  <si>
    <t xml:space="preserve">Aptekmas Jurnal Pengabdian pada Masyarakat 4 (3), 60-64, 2021 </t>
  </si>
  <si>
    <t>S6</t>
  </si>
  <si>
    <t>Techno-Economic Analysis of Random Phase Multiple Access Planning for AMI Services in Surabaya City</t>
  </si>
  <si>
    <t xml:space="preserve">2021 2nd International Conference on ICT for Rural Development (IC-ICTRuDev &amp;#8230;, 2021 </t>
  </si>
  <si>
    <t>Muhammad Imam Nashiruddin</t>
  </si>
  <si>
    <t>Muhammad Ary Murti</t>
  </si>
  <si>
    <t>Pendekatan Systems Thinking Peningkatan Pangsa Pasar Dan Profitabilitas Guna Meningkatkan Pendapatan UMKM Frozen Food</t>
  </si>
  <si>
    <t xml:space="preserve">Sewagati 5 (2), 124-130, 2021 </t>
  </si>
  <si>
    <t>Rully Agus Hendrawan</t>
  </si>
  <si>
    <t>Ulfa Emi Rahmawati</t>
  </si>
  <si>
    <t>Gustin Ayu Cahyandini</t>
  </si>
  <si>
    <t>Muhammad Andika</t>
  </si>
  <si>
    <t>System Dynamics Model for Improving Salt Quality to Achieve Self-Sufficiency of Industrial Salt</t>
  </si>
  <si>
    <t xml:space="preserve">IPTEK Journal of Proceedings Series, 132-137, 2021 </t>
  </si>
  <si>
    <t>System thinking approach to increase eco-friendly maize production to support food security</t>
  </si>
  <si>
    <t xml:space="preserve">IPTEK Journal of Proceedings Series, 17-23, 2021 </t>
  </si>
  <si>
    <t>System Dynamics Model of Transit Oriented Development Implementation to Reduce Carbon Emission from Urban Transportation</t>
  </si>
  <si>
    <t xml:space="preserve">IPTEK Journal of Proceedings Series, 440-445, 2021 </t>
  </si>
  <si>
    <t>An assessment of public and private transport competitiveness in Jakarta with the focus on MRT</t>
  </si>
  <si>
    <t xml:space="preserve">Urban Rail Transit: Proceedings of the 6th Thailand Rail Academic Symposium &amp;#8230;, 2021 </t>
  </si>
  <si>
    <t>Ahmad Faisal Dahlan</t>
  </si>
  <si>
    <t>Anna Fraszczyk</t>
  </si>
  <si>
    <t>Mahidol University</t>
  </si>
  <si>
    <t>Decentralized extended Kalman filter of multi-robot position</t>
  </si>
  <si>
    <t xml:space="preserve">Journal of Physics: Conference Series 1821 (1), 012021, 2021 </t>
  </si>
  <si>
    <t>Erna Apriliani</t>
  </si>
  <si>
    <t>Mardlijah</t>
  </si>
  <si>
    <t>Didik Khusnul Arif</t>
  </si>
  <si>
    <t>DS</t>
  </si>
  <si>
    <t>Prediksi Penyebaran Covid-19 di Indonesia dan Jawa Timur dengan Metode Extended Kalman Filter</t>
  </si>
  <si>
    <t xml:space="preserve">Limits: Journal of Mathematics and Its Applications 18 (1), 1-13, 2021 </t>
  </si>
  <si>
    <t>COVID-19 Outbreak Prediction in Indonesia Based on Machine Learning and SIRD-Based Hybrid Methods</t>
  </si>
  <si>
    <t xml:space="preserve">Nonlinear Dynamics and Systems Theory 21 (5), 495, 2021 </t>
  </si>
  <si>
    <t>M. Iqbal</t>
  </si>
  <si>
    <t>E. R. M. Putri</t>
  </si>
  <si>
    <t>M. L. Shahab</t>
  </si>
  <si>
    <t>I. Mukhlash</t>
  </si>
  <si>
    <t xml:space="preserve">E. Apriliani
H. Susanto </t>
  </si>
  <si>
    <t>ITS
Univ. of Essex &amp; Khalifa University</t>
  </si>
  <si>
    <t>Application Scorecard Logistics Method for Comparative Analysis of Performance Measurement: A Case Study</t>
  </si>
  <si>
    <t xml:space="preserve">Singapore: IEOM Society International, 2021 </t>
  </si>
  <si>
    <t>Avia Bilqis Viana</t>
  </si>
  <si>
    <t>Universitas Sebelas Maret</t>
  </si>
  <si>
    <t>Anida Norma Cahyati</t>
  </si>
  <si>
    <t>Sofi Desi Susanti</t>
  </si>
  <si>
    <t>Wahyudi Sutopo</t>
  </si>
  <si>
    <t>Yuniaristanto</t>
  </si>
  <si>
    <t>Model Development Framework for Determining Optimal Location and Investment Feasibility of Charging Station</t>
  </si>
  <si>
    <t xml:space="preserve">International Conference on Industrial Engineering and Operations Management &amp;#8230;, 2021 </t>
  </si>
  <si>
    <t>Muh. Hisjam</t>
  </si>
  <si>
    <t>A Local-Cloud Edge based Keyword Spotting using Deep Learning</t>
  </si>
  <si>
    <t>대한인간공학회 학술대회논문집, 127-127</t>
  </si>
  <si>
    <t>M. Adib Kamali</t>
  </si>
  <si>
    <t>Paul Angelo Oroceo</t>
  </si>
  <si>
    <t>Alexander Pascual</t>
  </si>
  <si>
    <t>Angela Caliwag</t>
  </si>
  <si>
    <t>Wansu Lim</t>
  </si>
  <si>
    <t>Generative Adversarial Network with Face Alignment for Face Generation</t>
  </si>
  <si>
    <t>한국통신학회 학술대회논문집, 258-259</t>
  </si>
  <si>
    <t>Udurume Miracle</t>
  </si>
  <si>
    <t>Udeogu Chigozie Uzochukwu</t>
  </si>
  <si>
    <t>Performance Comparison of Data Driven-based Capacity Forecasting for Supercapacitor</t>
  </si>
  <si>
    <t>한국통신학회 학술대회논문집, 423-424</t>
  </si>
  <si>
    <t>Novel SOH estimation of lithium-ion batteries for real-time embedded applications</t>
  </si>
  <si>
    <t>IEEE Embedded Systems Letters, 2021, 13.4: 206-209</t>
  </si>
  <si>
    <t>Design and Implementation of an IoT-Based Door Signage Control System</t>
  </si>
  <si>
    <t>한국통신학회논문지, 2021, 46.4: 696-705</t>
  </si>
  <si>
    <t>Henar M. O. Canilang</t>
  </si>
  <si>
    <t>EJ M. F. C. Caliwag</t>
  </si>
  <si>
    <t>Real-Time State of Charge estimation of Li-Ion Battery Considering The Effect of State of Health</t>
  </si>
  <si>
    <t>한국통신학회 학술대회논문집, 2021, 575-576</t>
  </si>
  <si>
    <t>Reliable Communication Systems for Monitoring of Transportation in Mining Industries</t>
  </si>
  <si>
    <t xml:space="preserve">Proceedings of the 1st International Conference on Islam, Science and &amp;#8230;, 2021 </t>
  </si>
  <si>
    <t>Khoirul Anwar</t>
  </si>
  <si>
    <t>Desti Madya Saputri</t>
  </si>
  <si>
    <t>Beef Supply Chain Analysis to Improve Availability and Supply Chain Value Using System Dynamics Methodology</t>
  </si>
  <si>
    <t xml:space="preserve">IPTEK Journal of Proceedings Series, 229-234, 2021 </t>
  </si>
  <si>
    <t>ISSN</t>
  </si>
  <si>
    <t>Feature Selection with Particle Swarm Optimization for Human Activity Recognition Using Learning Vector Quantization</t>
  </si>
  <si>
    <t xml:space="preserve">6th International Conference on Sustainable Information Engineering and &amp;#8230;, 2021 </t>
  </si>
  <si>
    <t>Fitra A. Bachtiar</t>
  </si>
  <si>
    <t>Zainal Arifien</t>
  </si>
  <si>
    <t>Pasca Imanuddin Akbar</t>
  </si>
  <si>
    <t>Detection of Point Source Pollution with RPLIDAR Sensors</t>
  </si>
  <si>
    <t>Fatwa Ramdani</t>
  </si>
  <si>
    <t>Eko Setiawan</t>
  </si>
  <si>
    <t>UTAUT Model of Mobile Application: Literature Review</t>
  </si>
  <si>
    <t xml:space="preserve">2021 International Conference on Electrical and Information Technology (IEIT &amp;#8230;, 2021 </t>
  </si>
  <si>
    <t>Apol Pribadi Subriadi</t>
  </si>
  <si>
    <t>A Transit-Oriented Development Concept Model to Reduce Traffic Congestion in Urban Area</t>
  </si>
  <si>
    <t xml:space="preserve">IPTEK Journal of Proceedings Series, 138-143, 2021 </t>
  </si>
  <si>
    <t>Muhammad Andika Satrugna</t>
  </si>
  <si>
    <t>Alifiansyah Arrizqi Hidayat</t>
  </si>
  <si>
    <t>Deciphering Social Opinion Polarization Towards Political Event Based on Content and Structural Analysis</t>
  </si>
  <si>
    <t>International Journal of Innovation, Creativity and Change</t>
  </si>
  <si>
    <t>Andry Alamsyah</t>
  </si>
  <si>
    <t>Arina Nahya Nurnafia</t>
  </si>
  <si>
    <t>Unraveling the Disruptive Innovation in Indonesia's Tutoring Field Using Text Mining</t>
  </si>
  <si>
    <t xml:space="preserve">Proceedings of the 1st International Conference on Sustainable Management &amp;#8230;, 2021 </t>
  </si>
  <si>
    <t>Gadang Ramantoko</t>
  </si>
  <si>
    <t>Astri Ghina</t>
  </si>
  <si>
    <t>Pemanfaatan Formula Haversine pada Aplikasi Smart Attendance</t>
  </si>
  <si>
    <t xml:space="preserve">Seminar Nasional Informatika dan Aplikasinya (SNIA), E14-E17, 2021 </t>
  </si>
  <si>
    <t>Faisal Reza Pradhana</t>
  </si>
  <si>
    <t>Universitas Darussalam Gontor</t>
  </si>
  <si>
    <t>Ledi Diniyatullah</t>
  </si>
  <si>
    <t>The Risk Assessment of Genset Installation Project Using Fault Tree Analysis In Indonesia</t>
  </si>
  <si>
    <t xml:space="preserve">IPTEK Journal of Proceedings Series, 11-17, 2021 </t>
  </si>
  <si>
    <t>Akhmad Khilmy</t>
  </si>
  <si>
    <t>Mohammad Isa Irawan</t>
  </si>
  <si>
    <t>Design Library Applications Using Java Netbeans And Mysql Database</t>
  </si>
  <si>
    <t xml:space="preserve">The 2nd International Conference on Management of Technology, Innovation &amp;#8230;, 2021 </t>
  </si>
  <si>
    <t>Fadelis Sukya</t>
  </si>
  <si>
    <t>Evila Nur Aini</t>
  </si>
  <si>
    <t>Mita Aprillia</t>
  </si>
  <si>
    <t>Irba Tsabita Alfafaun Ni’ma</t>
  </si>
  <si>
    <t>House Price Information System In Java Based On Application Using JFrame</t>
  </si>
  <si>
    <t>Salsa Nabilah</t>
  </si>
  <si>
    <t>Muhammad Nur Faisal</t>
  </si>
  <si>
    <t>Muhammad Agam Ashofa</t>
  </si>
  <si>
    <t>An Adaptive Information Simple Game to Clarify The Fact and The Myth of Pregnancy</t>
  </si>
  <si>
    <t>Tazkia Aulia Prismadana</t>
  </si>
  <si>
    <t>Travel Simulation System To Develop Domestic Indonesian Destination Tour</t>
  </si>
  <si>
    <t>Andrian Laksono Putro</t>
  </si>
  <si>
    <t>Ananda Vina Wulandari</t>
  </si>
  <si>
    <t>Rara Dewi Arumsari</t>
  </si>
  <si>
    <t>An improvement of transmission power optimization method considering channel assignment for concurrently communicating three access-points in wireless local-area network</t>
  </si>
  <si>
    <t xml:space="preserve">IEICE Conferences Archives, 2021 </t>
  </si>
  <si>
    <t>Nobuo Funabiki</t>
  </si>
  <si>
    <t>Okayama University</t>
  </si>
  <si>
    <t>Md. Mahbubur Rahman</t>
  </si>
  <si>
    <t>Kwenga Ismael Munene</t>
  </si>
  <si>
    <t>Sujan Chandra Roy</t>
  </si>
  <si>
    <t>Minoru Kuribayashi</t>
  </si>
  <si>
    <t>Joint optimization method of channel assignment and transmission power for concurrently communicating multiple access-points in wireless local-area network</t>
  </si>
  <si>
    <t xml:space="preserve">International Journal of Networking and Computing 11 (2), 251-266, 2021 </t>
  </si>
  <si>
    <t>Wen-Chung Kao</t>
  </si>
  <si>
    <t>National Taiwan Normal University</t>
  </si>
  <si>
    <t>Design of Covid-19 Tracing System based on Bluetooth Low Energy</t>
  </si>
  <si>
    <t xml:space="preserve">2021 International Electronics Symposium (IES), 374-379, 2021 </t>
  </si>
  <si>
    <t>Mochammad Fahmi Ali</t>
  </si>
  <si>
    <t>Moch. Zen Samsono Hadi</t>
  </si>
  <si>
    <t>Rahardhita Widyatra Sudibyo</t>
  </si>
  <si>
    <t>A Study of Transmission Power Optimization Considering Channel Assignment for Access-Points in Wireless Local-Area Network</t>
  </si>
  <si>
    <t>Graduate School of Natural Science and Technology of Okayama University</t>
  </si>
  <si>
    <t>A study of throughput drop estimation model for concurrently communicating links under coexistence of channel bonding and non-bonding in IEEE 802.11 n WLAN</t>
  </si>
  <si>
    <t xml:space="preserve">Complex, Intelligent and Software Intensive Systems: Proceedings of the 15th &amp;#8230;, 2021 </t>
  </si>
  <si>
    <t>Feasibility Investigations of Access-Point Transmission Power Optimization Method under Co-use of Channel Bonding and Non Channel Bonding in Wireless Local-Area Network</t>
  </si>
  <si>
    <t xml:space="preserve">2021 Ninth International Symposium on Computing and Networking Workshops &amp;#8230;, 2021 </t>
  </si>
  <si>
    <t>IEEE</t>
  </si>
  <si>
    <t>Fatema Akhter</t>
  </si>
  <si>
    <t>Sun Yuanshuai</t>
  </si>
  <si>
    <t>Applicability Investigation of Transmission Power Optimization Method for Concurrently Communicating Access-Points Using Channel Bonding and Non-Bonding in WLAN</t>
  </si>
  <si>
    <t xml:space="preserve">2021 Fourth International Conference on Vocational Education and Electrical &amp;#8230;, 2021 </t>
  </si>
  <si>
    <t>A Study of Throughput Drop Estimation Model for Two-Link Concurrent Communications in 5GHz IEEE 802.11 ac WLAN</t>
  </si>
  <si>
    <t>Application of Throughput Drop Estimation Model to Frequency Channel and Channel Bonding Assignment in IEEE 802.11 n WLAN</t>
  </si>
  <si>
    <t>A throughput drop estimation model for concurrent communications under partially overlapping channels without channel bonding and its application to channel assignment in IEEE &amp;#8230;</t>
  </si>
  <si>
    <t xml:space="preserve">IEICE TRANSACTIONS on Information and Systems 104 (5), 585-596, 2021 </t>
  </si>
  <si>
    <t>Flood Early Warning System Using River Water Level Prediction With Artificial Neural Network (Case Study: jakarta City)</t>
  </si>
  <si>
    <t>2022 IEEE 8th Information Technology International Seminar (ITIS)</t>
  </si>
  <si>
    <t>Dimas Bagus Saputro</t>
  </si>
  <si>
    <t>-</t>
  </si>
  <si>
    <t>0719069101</t>
  </si>
  <si>
    <t>0721068802</t>
  </si>
  <si>
    <t>Modified EKF for Covid-19 Prediction With 3 Mobility Restrictions (Study Case: Indonesia)</t>
  </si>
  <si>
    <t>AIP Conference Proceedings</t>
  </si>
  <si>
    <t>0707019501</t>
  </si>
  <si>
    <t>0729129403</t>
  </si>
  <si>
    <t>Mohammad Hamim Zajuli Al Faroby</t>
  </si>
  <si>
    <t>0724079501</t>
  </si>
  <si>
    <t>MA</t>
  </si>
  <si>
    <t>0030097304</t>
  </si>
  <si>
    <t>Classification Method in Fault Diagnosis of Oil-Immersed Power Transformers by Considering Dissolved Gas Analysis</t>
  </si>
  <si>
    <t>EMITTER International Journal of Engineering Technology</t>
  </si>
  <si>
    <t>0016095811</t>
  </si>
  <si>
    <t>Rosmaliati</t>
  </si>
  <si>
    <t>07111460010013</t>
  </si>
  <si>
    <t>Bernandus Anggo Seno Aji</t>
  </si>
  <si>
    <t>0704039202</t>
  </si>
  <si>
    <t>0728059203</t>
  </si>
  <si>
    <t>0027097303</t>
  </si>
  <si>
    <t>Decentralized Observer-based Controller Design for Linear Interconnected Systems</t>
  </si>
  <si>
    <t>2022 International Seminar on Intelligent Technology and Its Applications (ISITIA)</t>
  </si>
  <si>
    <t>0014016705</t>
  </si>
  <si>
    <t>Guisheng Zhai</t>
  </si>
  <si>
    <t>Shibaura Institute of Technology</t>
  </si>
  <si>
    <t>Dieky Adzkiya</t>
  </si>
  <si>
    <t>0017058302</t>
  </si>
  <si>
    <t>Analisis Perbandingan Mod Security dan Deep Packet Inspection pada Web Server Terhadap Seranagn DDoS Slow Headers</t>
  </si>
  <si>
    <t>JTERA (Jurnal Teknologi Rekayasa)</t>
  </si>
  <si>
    <t>0604059302</t>
  </si>
  <si>
    <t>Dhanar Yusuf Febriansyah</t>
  </si>
  <si>
    <t>Eko Fajar Cahyadi</t>
  </si>
  <si>
    <t>0616098703</t>
  </si>
  <si>
    <t>Reserach Partner Recommender System for Academia in Higher Education using Non-Linear Approach</t>
  </si>
  <si>
    <t>2022 5th International Conference of Computer and Informatics Engineering (IC2IE)</t>
  </si>
  <si>
    <t>0708119103</t>
  </si>
  <si>
    <t>0724098701</t>
  </si>
  <si>
    <t>0711039403</t>
  </si>
  <si>
    <t>The Effect of Covid-19  Pandemic  on Increasing  Rice  Tiwul  Business Income Using System Dynamic Approach</t>
  </si>
  <si>
    <t>Nusantara Science and Technology Proceedings</t>
  </si>
  <si>
    <t>0710028604</t>
  </si>
  <si>
    <t>0709039401</t>
  </si>
  <si>
    <t>0401078801</t>
  </si>
  <si>
    <t>0709059004</t>
  </si>
  <si>
    <t>Risk Priority Analysis for Change Management on E-Government using RIPC4 and AHP</t>
  </si>
  <si>
    <t>Journal of Information Systems and Informatics</t>
  </si>
  <si>
    <t>Univ. Muhammadiyah Kaltim</t>
  </si>
  <si>
    <t>0725059004</t>
  </si>
  <si>
    <t>Prediksi Pelaku Perjalanan Luar Negeri Di Masa Pandemi COVID-19 Menggunakan Metode Regresi Linier Sederhana</t>
  </si>
  <si>
    <t>Journal of Information System Research (JOSH)</t>
  </si>
  <si>
    <t>Brian Freega Setya Pratama</t>
  </si>
  <si>
    <t>Daninsyah Bagas Abiansa</t>
  </si>
  <si>
    <t>REKAYASA PERANGKAT LUNAK</t>
  </si>
  <si>
    <t>CV WIDINA MEDIA UTAMA</t>
  </si>
  <si>
    <t>Analisa &amp; Perancangan Sistem Informasi Berorientasi Objek</t>
  </si>
  <si>
    <t>Penerbit Widina</t>
  </si>
  <si>
    <t>PENGAJARAN BERBASIS TEKNOLOGI DIGITAL (Perkembangan dan Praktik)</t>
  </si>
  <si>
    <t>Buku Chapter</t>
  </si>
  <si>
    <t>Pelatihan Pembuatan Database dan Pelaporan Keuangan Bagi Pegawai Bank Indonesia</t>
  </si>
  <si>
    <t>Jurnal Berdaya Mandiri</t>
  </si>
  <si>
    <t>0709128101</t>
  </si>
  <si>
    <t>Rancang Bangun Aplikasi Pemeliharaan Alat Menggunakan QR-Code (Studi Kasus Telkom Property Surabaya Utara)</t>
  </si>
  <si>
    <t>Journal of Computer System and Informatics (JoSYC)</t>
  </si>
  <si>
    <t>Dhimas Bintang Bagaskara</t>
  </si>
  <si>
    <t>Bagus Kurniawan</t>
  </si>
  <si>
    <t>0730058702</t>
  </si>
  <si>
    <t>0727099201</t>
  </si>
  <si>
    <t>Amirah Diandra</t>
  </si>
  <si>
    <t>Manajemen SDM (strategi Organisasi Bisnis Modern)</t>
  </si>
  <si>
    <t>Thesis Commons</t>
  </si>
  <si>
    <t>Manajemen SDM:(Strategi Organisasi Bisnis Modern)</t>
  </si>
  <si>
    <t>Seval Literindo Kreasi</t>
  </si>
  <si>
    <t>Penerapan Teknologi Hidroponik Berbasis IoT Untuk Mendukung Pengembangan Desa Wisata Edukasi</t>
  </si>
  <si>
    <t>ABDINE: Jurnal Pengabdian Masyarakat</t>
  </si>
  <si>
    <t>0725059301</t>
  </si>
  <si>
    <t>0702039003</t>
  </si>
  <si>
    <t>Gilbert Wednestwo Samuel</t>
  </si>
  <si>
    <t>Syakira Andriyani</t>
  </si>
  <si>
    <t>Christian Jose Anto Kurniawan</t>
  </si>
  <si>
    <t>Pengembangan Kampung Wisata Edukasi dengan Penerapan Teknologi dan Pemberdayaan Masyarakat (Studi Kasus: kampoeng songo Surabaya)</t>
  </si>
  <si>
    <t>TERANG : Jurnal Pengabdian Pada Masyarakat Menerangi Negeri</t>
  </si>
  <si>
    <t>Muhammad Sholik</t>
  </si>
  <si>
    <t>Muhammad Syarif Hidayatullah</t>
  </si>
  <si>
    <t>Nursyahjaya Ramadaniputra</t>
  </si>
  <si>
    <t>Rizky Agung Prayogi</t>
  </si>
  <si>
    <t>Analysis of Trust Mechanism in Social Commerce: A Systematic Literature Review</t>
  </si>
  <si>
    <t>International Journal of Electronic Commerce Studies</t>
  </si>
  <si>
    <t>Fuzzy Information Enrichment for Self-healing Recommendation Systems of COVID-19 Patient</t>
  </si>
  <si>
    <t xml:space="preserve">Teknologi: Jurnal Ilmiah Sistem Informasi </t>
  </si>
  <si>
    <t>Sahri</t>
  </si>
  <si>
    <t>Univ. NU Sunan Giri</t>
  </si>
  <si>
    <t>The Important of Supply Chain Resilience During Covid-19 Pandemic For Enterprise Risk Management: A Systematic Literature Review</t>
  </si>
  <si>
    <t xml:space="preserve">ICONIC-RS 2022: Proceedings of the 1st International Conference on &amp;#8230;, 2022 </t>
  </si>
  <si>
    <t>Iwan Vanan\y</t>
  </si>
  <si>
    <t>0724089201</t>
  </si>
  <si>
    <t>PEMBUATAN SISTEM MONITORING SUHU, PH, TDS, DO, AMONIA DAN NITRIT AIR KOLAM BAGI UMKM FULLOBSTER SURABAYA BERBASIS MACHINE LEARNING</t>
  </si>
  <si>
    <t>Jurnal Penelitian dan Pengabdian Kepada Masyarakat UNSIQ</t>
  </si>
  <si>
    <t>Research Partner Recommender System for Academia in Higher Education using Non-Linear Approach</t>
  </si>
  <si>
    <t>2022 5th International Conference of Computer and Informatics Engineering</t>
  </si>
  <si>
    <t>Rekomendasi Pengambilan Kebijakan Belanja Dana Desa Berbasis Open Government Partnership dan Dynamic Programming</t>
  </si>
  <si>
    <t>Seminar Nasional Sistem Informasi (SENASIF)</t>
  </si>
  <si>
    <t>Tabina Shafa Nabila Syahda</t>
  </si>
  <si>
    <t>Nurul Hidayah</t>
  </si>
  <si>
    <t>Ashfa Ashfiyak</t>
  </si>
  <si>
    <t>Iqbal Abd. Muhbir Hadi Anam</t>
  </si>
  <si>
    <t>Kecerdasan Buatan Untuk Sistem Pengawasan dan Pengklasifikasi Kualitas Air Tambak Pada UMKM Budidaya Lobster Air Tawar</t>
  </si>
  <si>
    <t xml:space="preserve">Seminar Nasional Sistem Informasi (SENASIF) </t>
  </si>
  <si>
    <t>Denny Daffa Rizaldy</t>
  </si>
  <si>
    <t>Bintang Marwan Putra Pradana</t>
  </si>
  <si>
    <t>Rendy Adi Fatma Saputra</t>
  </si>
  <si>
    <t>Muhammad Taufikurahman</t>
  </si>
  <si>
    <t>Grading Problem-Solving for Clustering Students Score Using Dynamic Programming Procedure in The Context of Dynamic Time Warping</t>
  </si>
  <si>
    <t>2022 Seventh International Conference on Informatics and Computing (ICIC)</t>
  </si>
  <si>
    <t>Anindya Salwa Salsabila</t>
  </si>
  <si>
    <t>Federated Learning in Indonesia: Challenges and Opportunities</t>
  </si>
  <si>
    <t>2022 1st International Conference on Software Engineering and Information</t>
  </si>
  <si>
    <t>Peningkatan Literasi Komputer Melalui Pelatihan Micosoft Excel Advanced Untuk Efisiensi Pekerjaan di Instansi Pemerintahan</t>
  </si>
  <si>
    <t xml:space="preserve">TERANG 4 (2), 209-214, 2022 </t>
  </si>
  <si>
    <t>Meredita Susanty</t>
  </si>
  <si>
    <t>Erwin Setiawan</t>
  </si>
  <si>
    <t>Wahyu Kunto Wibowo</t>
  </si>
  <si>
    <t>Ade Irawan</t>
  </si>
  <si>
    <t>Tasmi</t>
  </si>
  <si>
    <t xml:space="preserve">KILAT 11 (2), 167-181, 2022 </t>
  </si>
  <si>
    <t>Rancang Bangun Smart System Green House untuk Budidaya Melon Berbasis PLC</t>
  </si>
  <si>
    <t xml:space="preserve">Journal of Technology and Informatics (JoTI) 4 (1), 26-30, 2022 </t>
  </si>
  <si>
    <t>Muhammad Yanuar Muhaimin</t>
  </si>
  <si>
    <t xml:space="preserve"> </t>
  </si>
  <si>
    <t xml:space="preserve">Procedia Computer Science 197, 61-67, 2022 </t>
  </si>
  <si>
    <t>Grandys Frieska Prassida</t>
  </si>
  <si>
    <t>UISI</t>
  </si>
  <si>
    <t>Ully Asfari </t>
  </si>
  <si>
    <t>Perancangan Data Warehouse Untuk Menunjang Akreditasi Program Studi</t>
  </si>
  <si>
    <t xml:space="preserve">Jurnal Teknologi Informasi dan Ilmu Komputer (JTIIK) 9 (4), 2022 </t>
  </si>
  <si>
    <t>I G AG Kom Agnam Melyantara</t>
  </si>
  <si>
    <t>Robot Ankle Foot Orthosis with Auto Flexion Mode for Foot Drop Training on Post-Stroke Patient in Indonesia</t>
  </si>
  <si>
    <t xml:space="preserve">Kinetik: Game Technology, Information System, Computer Network, Computing &amp;#8230;, 2022 </t>
  </si>
  <si>
    <t>Hari Sulistiyo Budi Waspada</t>
  </si>
  <si>
    <t>CV. Kenzie Teknopedis</t>
  </si>
  <si>
    <t>Reza Humaidi</t>
  </si>
  <si>
    <t>Bagas Wahyu Prakoso</t>
  </si>
  <si>
    <t>Andi Nur Halisyah</t>
  </si>
  <si>
    <t>PENERAPAN PANEL SURYA UNTUK MENDUKUNG BUDIDAYA IKAN BERBASIS INTERNET OF THINGS DI KAMPUNG OASE ONDOMOHEN</t>
  </si>
  <si>
    <t xml:space="preserve">Abdimas Galuh 4 (2), 1350-1360, 2022 </t>
  </si>
  <si>
    <t>Bily Montolalu</t>
  </si>
  <si>
    <t>Mohammad Fahmi Ilmi Yogianto</t>
  </si>
  <si>
    <t>Hernadimas Alfattah</t>
  </si>
  <si>
    <t>Annisa Salsabila</t>
  </si>
  <si>
    <t>INOVASI BERBASIS E-COMMERCE GUNA MENINGKATKAN PEREKONOMIAN MASYARAKAT DALAM RANGKA PENJUALAN HASIL LAUT</t>
  </si>
  <si>
    <t xml:space="preserve">Lomba Karya Tulis Ilmiah 3 (1), 243-254, 2022 </t>
  </si>
  <si>
    <t>Ramadika Wijaya Poetra Subijanto</t>
  </si>
  <si>
    <t>Syahrina Laylia Rahma</t>
  </si>
  <si>
    <t>Achmad Maulana</t>
  </si>
  <si>
    <t>Multi-Vehicle Routing for Pickup Service in Dynamic Scenario</t>
  </si>
  <si>
    <t xml:space="preserve">KICS Winter Conference 2022, 1030-1031, 2022 </t>
  </si>
  <si>
    <t>Philip Tobianto Daely+L113:X113</t>
  </si>
  <si>
    <t>An Improvement Using Global Positioning System (GPS) and Cloud Firestore for Integration of Information System in Surabaya Public Transportation</t>
  </si>
  <si>
    <t xml:space="preserve">EDUTEC: Journal of Education And Technology 5 (4), 894-909, 2022 </t>
  </si>
  <si>
    <t>Anas Ittaqullah</t>
  </si>
  <si>
    <t>Dynamic Delivery Truck Routing System with Task Clustering and Particle Swarm Optimization</t>
  </si>
  <si>
    <t xml:space="preserve">KICS Summer Conference 2022, 1344-1345, 2022 </t>
  </si>
  <si>
    <t>Backhaul Aggregator Design for Real-Time 3D Printer System</t>
  </si>
  <si>
    <t xml:space="preserve">2022 13th International Conference on Information and Communication &amp;#8230;, 2022 </t>
  </si>
  <si>
    <t>Made Adi Paramartha Putra</t>
  </si>
  <si>
    <t>Adinda Riztia Putri</t>
  </si>
  <si>
    <t>Development of the System Architecture for Black Ice Detection to Prevent Transportation Calamities</t>
  </si>
  <si>
    <t>Proceedings of the conference of the Korean Society for Communications and Communications</t>
  </si>
  <si>
    <t>Mohtasin Golam</t>
  </si>
  <si>
    <t>Adinda Riztia</t>
  </si>
  <si>
    <t>Ayesha Khatun</t>
  </si>
  <si>
    <t>Jung-Hyeon Kim</t>
  </si>
  <si>
    <t>Jeong-Ho Lee</t>
  </si>
  <si>
    <t>Seokyung Industry</t>
  </si>
  <si>
    <t>Young-Rea Cho, Dong-Seong Kim,  Jae Min Lee</t>
  </si>
  <si>
    <t>PENINGKATAN KAPASITAS DENGAN PENERANGAN JALAN UMUM TENAGA SURYA BERBASIS ICT DI DESA NGENI</t>
  </si>
  <si>
    <t xml:space="preserve">Panrita Abdi-Jurnal Pengabdian pada Masyarakat 6 (4), 804-813, 2022 </t>
  </si>
  <si>
    <t>Robin Addwiyansyah Alfaro Samrat</t>
  </si>
  <si>
    <t>Aditya Yudhistira, Ahmad Habibi</t>
  </si>
  <si>
    <t>Optimal Placement of Resistive Superconducting Fault Current Limiter by Considering Short-Circuit Current and Transient Stability of Power System</t>
  </si>
  <si>
    <t>IET Generation, Transmission &amp; Distribution</t>
  </si>
  <si>
    <t>Scopus</t>
  </si>
  <si>
    <t>Rafin Aqsa Mahendra</t>
  </si>
  <si>
    <t xml:space="preserve">EMITTER International Journal of Engineering Technology, 233-245, 2022 </t>
  </si>
  <si>
    <t>Performance Enhancement of Overcurrent Relay in Distribution Systems by Extending Stability Limits and Considering High-Impedance-Fault</t>
  </si>
  <si>
    <t xml:space="preserve">International Review of Electrical Engineering 17 (6), 556-569, 2022 </t>
  </si>
  <si>
    <t>Ramdhan Husin</t>
  </si>
  <si>
    <t>Muhammad Iqbal Ferdiansyah</t>
  </si>
  <si>
    <t>Focal Region Ray Tracing of Dielectric Lens Antennas for Multibeam Designing</t>
  </si>
  <si>
    <t xml:space="preserve">2022 International Symposium on Antennas and Propagation (ISAP), 343-344, 2022 </t>
  </si>
  <si>
    <t>M. Muhsin</t>
  </si>
  <si>
    <t>Kamilia Kamardin</t>
  </si>
  <si>
    <t>Yoshihide Yamada</t>
  </si>
  <si>
    <t>Framework Development for The Assessment of The Supply Chain Resilience Using The House of Risk</t>
  </si>
  <si>
    <t xml:space="preserve">Indonesian Journal of Business and Entrepreneurship (IJBE) 8 (2), 304-304, 2022 </t>
  </si>
  <si>
    <t>Ensemble machine learning approach for electronic nose signal processing</t>
  </si>
  <si>
    <t xml:space="preserve">Sensing and Bio-Sensing Research 36, 100495, 2022 </t>
  </si>
  <si>
    <t>Dedy Rahman Wijaya</t>
  </si>
  <si>
    <t>Farah Afianti</t>
  </si>
  <si>
    <t>Anditya Arifianto</t>
  </si>
  <si>
    <t>Vassilis S. Kodogiannis</t>
  </si>
  <si>
    <t>University of Westminster</t>
  </si>
  <si>
    <t>Spring-Charged Particles Model to Improved Shape Recovery: An Application for X-Ray Spinal Segmentation</t>
  </si>
  <si>
    <t xml:space="preserve">IEEE Access 10, 110323-110334, 2022 </t>
  </si>
  <si>
    <t>Tri A. Sardjono</t>
  </si>
  <si>
    <t>Peter M. A. Van Ooijen</t>
  </si>
  <si>
    <t>University of Groningen</t>
  </si>
  <si>
    <t>I. Ketut Eddy Purnama</t>
  </si>
  <si>
    <t>Berlian Al Kindhi</t>
  </si>
  <si>
    <t>Eko M. Yuniarno</t>
  </si>
  <si>
    <t>G. J. Verkerke
Mauridhi Hery Purnomo
Michael H. F. Wilkinson</t>
  </si>
  <si>
    <t xml:space="preserve">University of Groningen
ITS
University of Groningen	</t>
  </si>
  <si>
    <t>PENINGKATAN KEMAMPUAN ONLINE STREAMING BAGI PENGURUS LANGGAR WAKAF AL QODIR</t>
  </si>
  <si>
    <t xml:space="preserve">BUDIMAS: JURNAL PENGABDIAN MASYARAKAT 4 (2), 522-529, 2022 </t>
  </si>
  <si>
    <t>PEMANFAATAN ROBOT CERDAS SATGAS COVID-19 SEBAGAI PELAYANAN ISOLASI MANDIRI WARGA DESA TEMBOK GEDE 3 SURABAYA</t>
  </si>
  <si>
    <t xml:space="preserve">Kumawula: Jurnal Pengabdian Kepada Masyarakat 5 (1), 57-63, 2022 </t>
  </si>
  <si>
    <t>Anindya Rachma Dwicahyani</t>
  </si>
  <si>
    <t>ITATS</t>
  </si>
  <si>
    <t>Irfansah Wardhana</t>
  </si>
  <si>
    <t>Riyo Oktavian Pradana</t>
  </si>
  <si>
    <t>Optimization of battery management system with soc estimation by comparing two methods</t>
  </si>
  <si>
    <t xml:space="preserve">Proceedings of the 2nd International Conference on Electronics, Biomedical &amp;#8230;, 2022 </t>
  </si>
  <si>
    <t>Adellia Puspita Ratri</t>
  </si>
  <si>
    <t>Firman Adi Rifansyah </t>
  </si>
  <si>
    <t>Bagas Wahyu Prakoso </t>
  </si>
  <si>
    <t>PERANGKAT PEMBAYARAN OTOMATIS PADA PARKIRAN MALL UNTUK KENDARAAN BERMOTOR MENGGUNAKAN TEKNOLOGI ULTRA WIDEBAND (UWB)</t>
  </si>
  <si>
    <t xml:space="preserve">Lomba Karya Tulis Ilmiah 3 (1), 147-162, 2022 </t>
  </si>
  <si>
    <t>Ahmad Zufar</t>
  </si>
  <si>
    <t>Tengku Naufal Adam Akbar Maulana</t>
  </si>
  <si>
    <t>Muhammad Rifqy Attaufi Pratama Nurdhiansyah</t>
  </si>
  <si>
    <t>The susceptible-infected-recovered-dead model for long-term identification of key epidemiological parameters of COVID-19 in Indonesia.</t>
  </si>
  <si>
    <t xml:space="preserve">International Journal of Electrical &amp;amp; Computer Engineering (2088-8708) 12 (3), 2022 </t>
  </si>
  <si>
    <t>Muhammad Achirul Nanda</t>
  </si>
  <si>
    <t>Universitas Padjadjaran</t>
  </si>
  <si>
    <t>Siti Maghfirotul Ulyah</t>
  </si>
  <si>
    <t>UNAIR</t>
  </si>
  <si>
    <t>Ni'matut Tamimah</t>
  </si>
  <si>
    <t>PPNS</t>
  </si>
  <si>
    <t>Enny Indasyah</t>
  </si>
  <si>
    <t>Muhammad Falahudin Malich Salaz</t>
  </si>
  <si>
    <t>Pharmaceutical Industry</t>
  </si>
  <si>
    <t>Qurrotun 'Ayun M. R.
Ulfah Abqari</t>
  </si>
  <si>
    <t>Dr. Soegiri Regional Public Hospital
University Medical Center</t>
  </si>
  <si>
    <t>Characterization of planar electrochemical gas sensor based on atomic gold decorated polyaniline nanocomposite</t>
  </si>
  <si>
    <t>In 電気学会研究会資料. CHS= The papers of technical meeting on" chemical sensor, IEE Japan</t>
  </si>
  <si>
    <t>Disertasi</t>
  </si>
  <si>
    <t>Keisuke Okamoto</t>
  </si>
  <si>
    <t>Comparison study of transfer function and artificial neural network for cash flow analysis at Bank Rakyat Indonesia</t>
  </si>
  <si>
    <t xml:space="preserve">International Journal of Electrical and Computer Engineering (IJECE) 12 (6 &amp;#8230;, 2022 </t>
  </si>
  <si>
    <t>S1</t>
  </si>
  <si>
    <t>Rika Susanti</t>
  </si>
  <si>
    <t>Ilma Amira Rahmayanti</t>
  </si>
  <si>
    <t>Christopher Andreas</t>
  </si>
  <si>
    <t>Microgravimetric and Amperometric Sensor Coated With Room Temperature Ionic Liquid to Enhance Butanol Isomers Gas Separation</t>
  </si>
  <si>
    <t xml:space="preserve">IEEE Sensors Journal 22 (24), 24471-24478, 2022 </t>
  </si>
  <si>
    <t>The Impact of Sand Mass Flow Rate on Pipe Erosion Rates in Natural Gas Processing Based on Newton Interpolation</t>
  </si>
  <si>
    <t>EasyChair</t>
  </si>
  <si>
    <t>Aslam Chitami Priawan Siregar</t>
  </si>
  <si>
    <t>Ni’matut Tamimah</t>
  </si>
  <si>
    <t>Comparison study using ARIMAX and VARX in cash flow forecasting</t>
  </si>
  <si>
    <t xml:space="preserve">AIP Conference Proceedings 2641 (1), 030023, 2022 </t>
  </si>
  <si>
    <t>M. Achirul Nanda</t>
  </si>
  <si>
    <t>Firman Adi R.</t>
  </si>
  <si>
    <t>Dampak Laju Aliran Massa Pasir pada Laju Erosi Pipa di Pengolahan Gas Bumi Berbasis Interpolasi Newton</t>
  </si>
  <si>
    <t xml:space="preserve">Proceedings of National Conference on Piping Engineering and Its Application &amp;#8230;, 2022 </t>
  </si>
  <si>
    <t>Perangkat Budidaya Microgreen berbasis Internet of Things</t>
  </si>
  <si>
    <t xml:space="preserve">ELKOMIKA: Jurnal Teknik Energi Elektrik, Teknik Telekomunikasi, &amp;amp; Teknik &amp;#8230;, 2022 </t>
  </si>
  <si>
    <t>MAS ALY AFANDI</t>
  </si>
  <si>
    <t>FATHURROZAQ FADHLAN</t>
  </si>
  <si>
    <t>RADITYA ARTHA ROCHMANTO</t>
  </si>
  <si>
    <t>HELMY WIDYANTARA</t>
  </si>
  <si>
    <t>Pengenalan Pemrograman Perangkat Bergerak bagi Siswa SMA/SMK dalam Kegiatan Seminar Ilmiah Populer Online</t>
  </si>
  <si>
    <t xml:space="preserve">Jurnal Pengabdian Masyarakat Indonesia 2 (3), 237-243, 2022 </t>
  </si>
  <si>
    <t>Ignatia Indreswari</t>
  </si>
  <si>
    <t>Muhammad Iqbal Maulana, Muhammad Rafi Irzam</t>
  </si>
  <si>
    <t>Navigation and Formation of Swarm Robotics with Local Positioning System: Sistem Pemosisian didalam ruangan</t>
  </si>
  <si>
    <t xml:space="preserve">JURNAL NASIONAL TEKNIK ELEKTRO, 2022 </t>
  </si>
  <si>
    <t>Mas Aly Afandi</t>
  </si>
  <si>
    <t>Ristanti Akseptori</t>
  </si>
  <si>
    <t>Ubaidilah Umar</t>
  </si>
  <si>
    <t>Design of indoor smart air sterilization system with air quality monitoring based on iot</t>
  </si>
  <si>
    <t xml:space="preserve">AIP Conference Proceedings 2499 (1), 060010, 2022 </t>
  </si>
  <si>
    <t>Muhammad Rafi Irzam</t>
  </si>
  <si>
    <t>Fitria Rahma Wulandari</t>
  </si>
  <si>
    <t>Indonesias Open Unemployment Rate Prediction System Using Deep Learning</t>
  </si>
  <si>
    <t xml:space="preserve">2022 IEEE 8th Information Technology International Seminar (ITIS), 7-10, 2022 </t>
  </si>
  <si>
    <t>Basuki Rahmat</t>
  </si>
  <si>
    <t>Intan Yuniar Purbasari</t>
  </si>
  <si>
    <t>Ni Ketut Sari</t>
  </si>
  <si>
    <t>Widiwurjani</t>
  </si>
  <si>
    <t>Budi Nugroho</t>
  </si>
  <si>
    <t>Development of I-Graciass Adoption and Implementation Model at Telkom Education Foundation Lemdikti Knowledge Management Systems Based</t>
  </si>
  <si>
    <t xml:space="preserve">Journal of Information Systems and Informatics 4 (3), 753-771, 2022 </t>
  </si>
  <si>
    <t>Analisis Unified Theory Of Acceptance And Use Of Technology (UTAUT) Terhadap Penerimaan Adopsi Teknologi E-Learning Pada Fitur Video Conference Di Kalangan Mahasiswa Kampus &amp;#8230;</t>
  </si>
  <si>
    <t xml:space="preserve">Journal of Technology and Informatics (JoTI) 4 (1), 18-25, 2022 </t>
  </si>
  <si>
    <t>Nabillah Monica Hidayat</t>
  </si>
  <si>
    <t>Real-Time Field Segmentation and Depth Map Using Stereo, Color and Ball Pattern</t>
  </si>
  <si>
    <t xml:space="preserve">Proceedings of the 2nd International Conference on Electronics, Biomedical 8230;, 2022 </t>
  </si>
  <si>
    <t>Putu Duta Hasta Putra</t>
  </si>
  <si>
    <t>Localization Design and Implementation Using Combined Rotary Encoder, IMU, and ROS on Delivery Service Robots in Building Area</t>
  </si>
  <si>
    <t xml:space="preserve">2022 8th International Conference on Science and Technology (ICST) 1, 1-6, 2022 </t>
  </si>
  <si>
    <t>On the interplay between local lead times, overall lead time, prices, and profits in decentralized supply chains</t>
  </si>
  <si>
    <t xml:space="preserve">International Journal of Production Economics 243, 108324, 2022 </t>
  </si>
  <si>
    <t>Ramzi Hammami</t>
  </si>
  <si>
    <t>Yannick Frein</t>
  </si>
  <si>
    <t>Univ. Grenoble Alpes</t>
  </si>
  <si>
    <t>Imen Nouira</t>
  </si>
  <si>
    <t>Abduh Sayid Albana</t>
  </si>
  <si>
    <t>The Optimal Location of EV Charging Stations at Surabaya Using the Location Set Covering Problem</t>
  </si>
  <si>
    <t xml:space="preserve">2022 International Conference on Technology and Policy in Energy and &amp;#8230;, 2022 </t>
  </si>
  <si>
    <t>Arsalan Rafi Muzakki</t>
  </si>
  <si>
    <t>Implementation of Quality Function Deployment (QFD) for Decision Making in Improving Integrated Academic Information System</t>
  </si>
  <si>
    <t xml:space="preserve">INTENSIF: Jurnal Ilmiah Penelitian dan Penerapan Teknologi Sistem Informasi &amp;#8230;, 2022 </t>
  </si>
  <si>
    <t>Dina Rachmawati</t>
  </si>
  <si>
    <t>Familia Dwi Winati</t>
  </si>
  <si>
    <t>Lecturer-Course Assignment Model in National Joint Courses Program to Improve Education Quality and LecturersTime Preference</t>
  </si>
  <si>
    <t xml:space="preserve">International Journal of Intelligent Engineering and Systems, 361-369, 2022 </t>
  </si>
  <si>
    <t>Universtas Telkom</t>
  </si>
  <si>
    <t>A Review for Designing a Low-Cost Online Lower Limb Monitoring System of a Post-stroke Rehabilitation</t>
  </si>
  <si>
    <t>Moch. Rafly</t>
  </si>
  <si>
    <t>Cut Silvia</t>
  </si>
  <si>
    <t>Effect of Magnetorheological Greass Viscosity to the Torque Performance in Magnetorheological Brake</t>
  </si>
  <si>
    <t xml:space="preserve">Materials 15 (16), 5717, 2022 </t>
  </si>
  <si>
    <t>Khairul Anwar Abdul Kadir</t>
  </si>
  <si>
    <t>Norzilawati Mohamad</t>
  </si>
  <si>
    <t>Universiti Malaysia Sabah</t>
  </si>
  <si>
    <t>Universiti Putra Malaysia</t>
  </si>
  <si>
    <t>Nur Azmah Nordin
Shahir Mohd Yusuf 
Ubaidillah</t>
  </si>
  <si>
    <t>MJIIT
MJIIT
Universitas Sebelas Maret</t>
  </si>
  <si>
    <t>Coordinated Ambulance Routing Problem for COVID-19 by Using Cloud-Theory-based Simulated Annealing to Minimize Number of Unserved Patients and Total Travel Distance.</t>
  </si>
  <si>
    <t xml:space="preserve">Engineering Letters 30 (3), 2022 </t>
  </si>
  <si>
    <t>Ratna Astuti Nugrahaeni</t>
  </si>
  <si>
    <t>Modified Social Forces Algorithm: from Pedestrian Dynamic to Metaheuristic Optimization</t>
  </si>
  <si>
    <t xml:space="preserve">International Journal of Intelligent Engineering and Systems 15 (3), 294-303, 2022 </t>
  </si>
  <si>
    <t>Real-Time Accident Detection Using KNN Algorithm to Support IoT-based Smart City</t>
  </si>
  <si>
    <t xml:space="preserve">Jurnal Nasional Teknik Elektro, 65-70, 2022 </t>
  </si>
  <si>
    <t>PKM-Penerapan Desa Mandiri Energi Berkelanjutan Melalui Pengembangan Teknologi PLTHV Di Desa Duren Berbasis Peningkatan Soft Skill</t>
  </si>
  <si>
    <t xml:space="preserve">Sasambo: Jurnal Abdimas (Journal of Community Service) 4 (4), 568-577, 2022 </t>
  </si>
  <si>
    <t>Muhammad Hasan Basri</t>
  </si>
  <si>
    <t>Universitas Nurul Jadid</t>
  </si>
  <si>
    <t>Ilmirrizki Imaduddin</t>
  </si>
  <si>
    <t>Penerapan K-Means dan Analisis Jaringan untuk Identifikasi Protein-Meningitis Signifikan Berdasarkan Interaksi Antar Protein</t>
  </si>
  <si>
    <t xml:space="preserve">SENADA 2 (1), 39-50, 2022 </t>
  </si>
  <si>
    <t>Irma Octavia Chaniago</t>
  </si>
  <si>
    <t>Perbandingan Sistem Deteksi Banjir Menggunakan Algoritma Naive Bayes Dan K-NN Berbasis IOT</t>
  </si>
  <si>
    <t xml:space="preserve">IJCIT (Indonesian Journal on Computer and Information Technology) 7 (1), 2022 </t>
  </si>
  <si>
    <t>Ayu Ainun A’ziziyyah</t>
  </si>
  <si>
    <t>Ignatia Indreswari Nugroho</t>
  </si>
  <si>
    <t>Rasyid Sabillillah</t>
  </si>
  <si>
    <t>Rekomendasi Pemilihan Program Studi Menggunakan Support Vector Regression</t>
  </si>
  <si>
    <t xml:space="preserve">IJCIT (Indonesian Journal on Computer and Information Technology) 7 (2), 2022 </t>
  </si>
  <si>
    <t>Strengthening MSMEs crafting soft skills through the implementation of system thinking business model innovation</t>
  </si>
  <si>
    <t xml:space="preserve">Abdimas: Jurnal Pengabdian Masyarakat Universitas Merdeka Malang 7 (2), 230-241, 2022 </t>
  </si>
  <si>
    <t>Wahyu Andy Prastyabud</t>
  </si>
  <si>
    <t>Direct Comparison Using Coulomb Counting and Open Circuit Voltage Method for the State of Health Li-Po Battery</t>
  </si>
  <si>
    <t xml:space="preserve">Journal of Robotics and Control (JRC) 3 (4), 455-463, 2022 </t>
  </si>
  <si>
    <t>Model Parameter Identification of State of Charge Based on Three Battery Modelling using Kalman Filter</t>
  </si>
  <si>
    <t>Penerapan Algoritma Apriori pada Penjualan Suku Cadang Kendaraan Roda Dua (Studi Kasus: Toko Prima Motor Sidomulyo)</t>
  </si>
  <si>
    <t xml:space="preserve">Jurnal Teknoinfo 16 (2), 225-232, 2022 </t>
  </si>
  <si>
    <t>Zaenal Abidin</t>
  </si>
  <si>
    <t>Universitas Teknokrat Indonesia</t>
  </si>
  <si>
    <t>Arsya Kharisma Amartya</t>
  </si>
  <si>
    <t>Topological based Environmental Reconstruction for Efficient Multi-Level Control of Robot Locomotion</t>
  </si>
  <si>
    <t xml:space="preserve">2022 International Electronics Symposium (IES), 491-496, 2022 </t>
  </si>
  <si>
    <t>Chin Wei Hong</t>
  </si>
  <si>
    <t>Adnan Rachmat Anom Besari</t>
  </si>
  <si>
    <t>Yuichiro Toda</t>
  </si>
  <si>
    <t>Topological mapping based on perceiving-acting cycle in sharing cognitive environments for robot partners</t>
  </si>
  <si>
    <t xml:space="preserve">Communications in Information and Systems 22 (4), 431-458, 2022 </t>
  </si>
  <si>
    <t>Jurnal Internasional Tidak Terakreditasi</t>
  </si>
  <si>
    <t>Peningkatan Branding Penjualan Arang Briket Oleh Kelompok Masyarakat Kampung Oase Ondomohen</t>
  </si>
  <si>
    <t xml:space="preserve">Amaliah: Jurnal Pengabdian Kepada Masyarakat 6 (1), 135-139, 2022 </t>
  </si>
  <si>
    <t>Raynor Cavan Suharto</t>
  </si>
  <si>
    <t>Market Simulator Konsep Produk Baru Sepatu Wanita Bagi UMKM Klastik Footwear</t>
  </si>
  <si>
    <t xml:space="preserve">Journal of Advances in Information and Industrial Technology 4 (1), 29-36, 2022 </t>
  </si>
  <si>
    <t>Sistem Pengendalian Suhu Ruang Berbasis IoT Dengan Menggunakan Metode KNN</t>
  </si>
  <si>
    <t xml:space="preserve">Journal of Advances in Information and Industrial Technology 4 (1), 9-16, 2022 </t>
  </si>
  <si>
    <t>Grahito Ardani Bimanta</t>
  </si>
  <si>
    <t>Catharina Prisca</t>
  </si>
  <si>
    <t>Ilham Mukti Pradana</t>
  </si>
  <si>
    <t>Rancang Bangun Antena Mikrostrip MIMO 4 Elemen Untuk Komunikasi 5G Pada Frekuensi Band N40</t>
  </si>
  <si>
    <t xml:space="preserve">Emitor: Jurnal Teknik Elektro 22 (2), 126-133, 2022 </t>
  </si>
  <si>
    <t>Robustness Analysis of 5-Element Overlapped Linear Subarrays for Wide Angular Scanning Applications</t>
  </si>
  <si>
    <t xml:space="preserve">2022 IEEE International Conference on Communication, Networks and Satellite &amp;#8230;, 2022 </t>
  </si>
  <si>
    <t>Titis Cahya Pertiwi</t>
  </si>
  <si>
    <t>Leo P. Ligthart</t>
  </si>
  <si>
    <t>Pengembangan Website Katalog Digital Lapas Kelas 1 Surabaya</t>
  </si>
  <si>
    <t xml:space="preserve">Abdi Masyarakat 4 (2), 2022 </t>
  </si>
  <si>
    <t>Tsalits Agnita Ulfatun Nisa</t>
  </si>
  <si>
    <t>Valencia Octora Kharisma</t>
  </si>
  <si>
    <t>Irza Rania Nareswary</t>
  </si>
  <si>
    <t>Irvinanda Priyono</t>
  </si>
  <si>
    <t>Pelatihan Pemanfaatan Fintech Lending dan Payment pada UMKM</t>
  </si>
  <si>
    <t>Gadis Artha Mevia Eka</t>
  </si>
  <si>
    <t>Nada' Alfi Nabila Tsabita</t>
  </si>
  <si>
    <t>Pengaruh Liputan Media Terhadap Efisiensi Investasi Pada Perusahaan Non Keuangan dalam Perspektif Syariah</t>
  </si>
  <si>
    <t xml:space="preserve">Al-Mashrof: Islamic Banking and Finance 3 (2), 145-164, 2022 </t>
  </si>
  <si>
    <t>Mia Selvina</t>
  </si>
  <si>
    <t>UIN Raden Intan Lampung</t>
  </si>
  <si>
    <t>Penggunaan E-Money, Intensitas Jumlah Uang Beredar, dan Laju Inflasi di Indonesia</t>
  </si>
  <si>
    <t xml:space="preserve">JURNAL MANEKSI 11 (2), 352-363, 2022 </t>
  </si>
  <si>
    <t>Asriatun Nafiah</t>
  </si>
  <si>
    <t>Universitas Media Nusantara Citra</t>
  </si>
  <si>
    <t>Pengaruh Aset Perusahaan dan Legitimasi Organisasi Terhadap Kinerja Keuangan dengan Digitalisasi Sebagai Variabel Moderasi Pada Lembaga Perbankan di Indonesia</t>
  </si>
  <si>
    <t xml:space="preserve">Jurnal Multidisiplin Indonesia 1 (1), 319-329, 2022 </t>
  </si>
  <si>
    <t>Nuroh Supriatin</t>
  </si>
  <si>
    <t>Perubahan Perilaku Pengguna Non Tunai di Indonesia (Dampak dari Pandemi Covid-19)</t>
  </si>
  <si>
    <t xml:space="preserve">Jurnal Multidisiplin Indonesia 1 (1), 295-308, 2022 </t>
  </si>
  <si>
    <t>Damarati Noorpuji</t>
  </si>
  <si>
    <t>STRATEGI BISNIS, MARKETPLACE, IDE BISNIS DAN MENTAL ACCOUNTING</t>
  </si>
  <si>
    <t xml:space="preserve">CAPITAL: Jurnal Ekonomi dan Manajemen 6 (1), 303-313, 2022 </t>
  </si>
  <si>
    <t>Enhancements in the Management of Relationships with Customers as a Means of Preserving Sales Performance</t>
  </si>
  <si>
    <t xml:space="preserve">Journal of Applied Management and Business 3 (1), 11-19, 2022 </t>
  </si>
  <si>
    <t>Analisis Pendeteksian Serangan ARP Poisoning dengan Menggunakan Metode Live Forensic</t>
  </si>
  <si>
    <t xml:space="preserve">InfoTekJar: Jurnal Nasional Informatika dan Teknologi Jaringan 6 (2), 173-176, 2022 </t>
  </si>
  <si>
    <t>Muhammad Rizky Choiruman</t>
  </si>
  <si>
    <t>Perbandingan Kontroler POX, Ryu dan ONOS Pada Arsitektur Software Defined Network (SDN) Menggunakan Topologi Linear</t>
  </si>
  <si>
    <t xml:space="preserve">Journal of Telecommunication, Electronics, and Control Engineering (JTECE) 4 &amp;#8230;, 2022 </t>
  </si>
  <si>
    <t>Eka Wahyudi</t>
  </si>
  <si>
    <t>Mega Safira Nuraeni</t>
  </si>
  <si>
    <t>Feasibility Evaluation of Compact Flow Features for Real-time DDoS Attacks Classifications</t>
  </si>
  <si>
    <t>Muhammad Fajar Sidiq</t>
  </si>
  <si>
    <t>Akbari Indra Basuki</t>
  </si>
  <si>
    <t>National Research and Innovation Agency</t>
  </si>
  <si>
    <t>Arief Indriarto Haris</t>
  </si>
  <si>
    <t>Rd Angga Ferianda</t>
  </si>
  <si>
    <t>Analisis performansi high availability cluster server menggunakan heartbeat pada private cloud: Performance analysis of high availability cluster servers using heartbeat on &amp;#8230;</t>
  </si>
  <si>
    <t xml:space="preserve">JITEL (Jurnal Ilmiah Telekomunikasi, Elektronika, dan Listrik Tenaga) 2 (2 &amp;#8230;, 2022 </t>
  </si>
  <si>
    <t>Kholifah Dyah Ayatri</t>
  </si>
  <si>
    <t>Reni Dyah Wahyuningrum</t>
  </si>
  <si>
    <t>Analisis Unjuk Kerja Load Balancing F5 BIG-IP LTM menggunakan Algoritma Least Connection dan Round Robin pada Web Server</t>
  </si>
  <si>
    <t xml:space="preserve">Jurnal Litek: Jurnal Listrik Telekomunikasi Elektronika 19 (2), 57-62, 2022 </t>
  </si>
  <si>
    <t>Muhammad Ismail</t>
  </si>
  <si>
    <t>Analisis Pengelolaan dan Pengembangan Sumber Daya Manusia Perusahaan Furniture (Studi Kasus: CV. DNA Bali)</t>
  </si>
  <si>
    <t xml:space="preserve">Journal of Technology and Informatics (JoTI) 4 (1), 13-17, 2022 </t>
  </si>
  <si>
    <t>Yuni Qoriah Verdiana</t>
  </si>
  <si>
    <t>Karina Putri Permatasari</t>
  </si>
  <si>
    <t>Rijal Zuhdi Muwaffaq</t>
  </si>
  <si>
    <t>IT Support Website Security Evaluation Using Vulnerability Assessment Tools</t>
  </si>
  <si>
    <t xml:space="preserve">Journal of Information Systems and Informatics 4 (4), 949-957, 2022 </t>
  </si>
  <si>
    <t>I G Ag Kom Agnam Melyantara</t>
  </si>
  <si>
    <t>Rizma Elfariani</t>
  </si>
  <si>
    <t>Desy Fitri Aulia Latuconsina</t>
  </si>
  <si>
    <t>Machine Learning for the Prediction of Antiviral Compounds Targeting Avian Influenza A/H9N2 Viral Proteins</t>
  </si>
  <si>
    <t xml:space="preserve">Symmetry 14 (6), 1114, 2022 </t>
  </si>
  <si>
    <t>Siti Amiroch</t>
  </si>
  <si>
    <t>Imam Mukhlash</t>
  </si>
  <si>
    <t>Chairul Anwar Nidom</t>
  </si>
  <si>
    <t>XGB-Hybrid Fingerprint Classification Model for Virtual Screening of Meningitis Drug Compounds Candidate</t>
  </si>
  <si>
    <t>Rahmat Sigit Hidayat</t>
  </si>
  <si>
    <t>Identifikasi Interaksi Protein-Protein Meningitis Menggunakan ClusterONE dan Analisis Jaringan</t>
  </si>
  <si>
    <t xml:space="preserve">Journal of Advances in Information and Industrial Technology 4 (1), 17-28, 2022 </t>
  </si>
  <si>
    <t>Fikri Hartanta Sembiring</t>
  </si>
  <si>
    <t>Regression Analysis of CAR, NPL-Net, LDR on Increasing Return on Asset (Case Study on Banking Companies Listed on IDX in 2018-2020)</t>
  </si>
  <si>
    <t xml:space="preserve">Internasional Journal of Data Science, Engineering, and Anaylitics 2 (1), 52-61, 2022 </t>
  </si>
  <si>
    <t>Analysis of protein-protein interaction to obtain significant protein in influenza virus type A/H9N2</t>
  </si>
  <si>
    <t xml:space="preserve">AIP Conference Proceedings 2498 (1), 020021, 2022 </t>
  </si>
  <si>
    <t>Classification of IGF1R ligand compounds for identification of herbal extracts using extreme gradient boosting.</t>
  </si>
  <si>
    <t xml:space="preserve">Jurnal Informatika 16 (3), 2022 </t>
  </si>
  <si>
    <t>Avriono Aritonang</t>
  </si>
  <si>
    <t>Pengaruh Marketing Mix Terhadap Keputusan Pembelian Bubur Ayam UMKM X di Surabaya Pada Era Pandemic Covid-19</t>
  </si>
  <si>
    <t xml:space="preserve">JUMINTEN 3 (1), 169-180, 2022 </t>
  </si>
  <si>
    <t>Analisis Faktor Pengaruh Pendapatan UMKM Kota Surabaya dengan Metode Structural Equation Model</t>
  </si>
  <si>
    <t xml:space="preserve">Syntax Literate; Jurnal Ilmiah Indonesia 7 (9), 13012-13027, 2022 </t>
  </si>
  <si>
    <t>Almira Ivah Edina</t>
  </si>
  <si>
    <t>Klasterisasi KabupatenKota di Jawa Barat Berdasarkan Tingkat Kenyamanan dengan Metode K-Means Clustering</t>
  </si>
  <si>
    <t xml:space="preserve">SENADA 2 (1), 30-38, 2022 </t>
  </si>
  <si>
    <t>Thesion Marta Sianipar</t>
  </si>
  <si>
    <t>PEMANFAATAN AUGMENTED REALITY (AR) DALAM MENINGKATKAN MINAT ANAK-ANAK PADA LITERASI AL-QURAN</t>
  </si>
  <si>
    <t xml:space="preserve">Lomba Karya Tulis Ilmiah 3 (1), 123-130, 2022 </t>
  </si>
  <si>
    <t>Raditya Adi Santoso</t>
  </si>
  <si>
    <t>Machfud Ichsan Khoirudin</t>
  </si>
  <si>
    <t>Maoreen Damar Safira Subakti</t>
  </si>
  <si>
    <t>CHAR: APLIKASI PENYEDIA DATA DAN STATISTIK PENDIDIKAN KARAKTER ANAK UNTUK CALON ORANG TUA</t>
  </si>
  <si>
    <t xml:space="preserve">Lomba Karya Tulis Ilmiah 3 (1), 115-122, 2022 </t>
  </si>
  <si>
    <t>Rafi Ardinata Riskiansyah</t>
  </si>
  <si>
    <t>Muhammad Radif Aftamaulana</t>
  </si>
  <si>
    <t>Andika Dinar Saputra</t>
  </si>
  <si>
    <t>ANALISIS EFEKTIVITAS DRONE PENGANGKUT BARANG MENUJU KAPAL</t>
  </si>
  <si>
    <t xml:space="preserve">Lomba Karya Tulis Ilmiah 3 (1), 131-146, 2022 </t>
  </si>
  <si>
    <t>Gabriella Angelique Christy Sutrahitu</t>
  </si>
  <si>
    <t>Krisvany Afril Patricia</t>
  </si>
  <si>
    <t>Dean Igo Wibowo</t>
  </si>
  <si>
    <t>D-LOCODE: APLIKASI PENINGKATAN KEAMANAN DATA PENGGUNA LAYANAN LOGISTIK DENGAN METODE QUICK RESPONSE CODE PADA SISTEM PENGIRIMAN BARANG</t>
  </si>
  <si>
    <t xml:space="preserve">Lomba Karya Tulis Ilmiah 3 (1), 31-46, 2022 </t>
  </si>
  <si>
    <t>Alya Irsyadah Fadlila</t>
  </si>
  <si>
    <t>Birgita Yolanda Frisciela Ardhya Hermawan</t>
  </si>
  <si>
    <t>Rimbi Titi Pinasti</t>
  </si>
  <si>
    <t>The effect of destination attractiveness on destination attachment and its impact on tourist sustainable behavior</t>
  </si>
  <si>
    <t xml:space="preserve">Jurnal Siasat BIsnis, 222-234, 2022 </t>
  </si>
  <si>
    <t>Sri Astuti Pratminingsih</t>
  </si>
  <si>
    <t>A.W. Satria Bahari Johan</t>
  </si>
  <si>
    <t>Imanirrahma Salsabil</t>
  </si>
  <si>
    <t xml:space="preserve">Journal of King Saud University-Computer and Information Sciences 34 (8 &amp;#8230;, 2022 </t>
  </si>
  <si>
    <t>Fitri Utaminingrum</t>
  </si>
  <si>
    <t>I. Komang Somawirata</t>
  </si>
  <si>
    <t>Universitas Mulawarman</t>
  </si>
  <si>
    <t>E-POSYANDU: SISTEM PENGARSIPAN POSYANDU GUNA EFISIENSI PENDATAAN KESEHATAN PASIEN POSYANDU</t>
  </si>
  <si>
    <t xml:space="preserve">Aptekmas Jurnal Pengabdian pada Masyarakat 5 (2), 98-104, 2022 </t>
  </si>
  <si>
    <t>IMPLEMENTASI GREEN MARKETING DAN DIGITAL MARKETING PADA UMKM BINAAN TELKOM COMMUNITY DEVELOPMENT CENTER SURABAYA</t>
  </si>
  <si>
    <t xml:space="preserve">Aptekmas Jurnal Pengabdian pada Masyarakat 5 (4), 60-68, 2022 </t>
  </si>
  <si>
    <t>Jenny Ghifrina</t>
  </si>
  <si>
    <t>M. Ghouzul A’dhom</t>
  </si>
  <si>
    <t>Vagnes Angela</t>
  </si>
  <si>
    <t>PENGEMBANGAN WEBSITE KAMPUNG WISATA EDUKASI (STUDI KASUS KAMPUNG ONDOMOHEN SURABAYA)</t>
  </si>
  <si>
    <t xml:space="preserve">Aptekmas Jurnal Pengabdian pada Masyarakat 5 (2), 78-82, 2022 </t>
  </si>
  <si>
    <t>Rancang Bangun Sistem Otentikasi Terpusat Berbasiskan Model Single Sign On di IT Telkom Surabaya</t>
  </si>
  <si>
    <t xml:space="preserve">JURNAL ILMU KOMPUTER 15 (1), 64-71, 2022 </t>
  </si>
  <si>
    <t>Implementasi dan Analisa Performa Berbagai Platform Web server pada Lingkungan Multicore</t>
  </si>
  <si>
    <t xml:space="preserve">Jurnal Edukasi dan Penelitian Informatika 8 (2), 275 - 283, 2022 </t>
  </si>
  <si>
    <t>REKOMENDASI PENJADWALAN PERAWATAN UNTUK MENGURANGI DOWNTIME PADA MESIN GLOSS CALENDAR II DENGAN METODE FMEA &amp;amp; MTBF</t>
  </si>
  <si>
    <t xml:space="preserve">KAIZEN: Management Systems &amp;amp; Industrial Engineering Journal 5 (2), 20-28, 2022 </t>
  </si>
  <si>
    <t>Kajian Permasalahan Lingkungan dan Usulan Pengaplikasian Cleaner Production di Industri Kertas</t>
  </si>
  <si>
    <t xml:space="preserve">JUMINTEN 3 (1), 145-156, 2022 </t>
  </si>
  <si>
    <t>Analisa Pengaruh Colors of Noise Terhadap Produktivitas Kinerja Pekerja Pada Proses Menjahit dengan Metode Wilcoxon</t>
  </si>
  <si>
    <t xml:space="preserve">Journal of Advances in Information and Industrial Technology 4 (2), 81-88, 2022 </t>
  </si>
  <si>
    <t>Faktor Yang Berpengaruh Pada Pembelian Produk Minuman Herbal UMKM Rejeki Syeger</t>
  </si>
  <si>
    <t xml:space="preserve">SITEKIN: Jurnal Sains, Teknologi dan Industri 20 (1), 176-182, 2022 </t>
  </si>
  <si>
    <t>Moh. Jufriyanto</t>
  </si>
  <si>
    <t>Universitas Muhammadiyah Gresik</t>
  </si>
  <si>
    <t>Yulia Nur Ainiyah</t>
  </si>
  <si>
    <t>Rifqy Maulana Yusron</t>
  </si>
  <si>
    <t>Universitas Trunojoyo Madura</t>
  </si>
  <si>
    <t>OPTIMASI PENENTUAN RUTE PENGIRIMAN DENGAN VEHICLE ROUTING PROBLEM SIMULTANEOUS DELIVERY AND PICKUP WITH SPLIT LOAD</t>
  </si>
  <si>
    <t xml:space="preserve">Journal of Industrial Engineering and Operation Management 5 (1), 2022 </t>
  </si>
  <si>
    <t>Penentuan Pembukaan Gerai dengan Menggunakan Analytic Hierarchy Process Empat Layer</t>
  </si>
  <si>
    <t xml:space="preserve">Jurnal Sistem Komputer dan Informatika (JSON) 3 (4), 458-463, 2022 </t>
  </si>
  <si>
    <t>Abdul Kholik</t>
  </si>
  <si>
    <t>Universitas Indo Global Mandiri</t>
  </si>
  <si>
    <t>VEHICLE ROUTING PROBLEM SIMULTANEOUS DELIVERY AND PICKUP WITH SPLIT LOAD FOR ROUTING DELIVERY OPTIMIZATION</t>
  </si>
  <si>
    <t xml:space="preserve">Management (JIEOM) 5 (1), 84-91, 2022 </t>
  </si>
  <si>
    <t>A Hybrid DenseNet201-SVM for Robust Weed and Potato Plant Classification</t>
  </si>
  <si>
    <t xml:space="preserve">J. Ilm. Tek. Elek. Kom. dan Inform.(JITEKI) 8 (2), 298-306, 2022 </t>
  </si>
  <si>
    <t>Faisal Dharma Adhinata</t>
  </si>
  <si>
    <t>Nur Ghaniaviyanto Ramadhan</t>
  </si>
  <si>
    <t>Nia Annisa Ferani Tanjung</t>
  </si>
  <si>
    <t>Pelatihan Karya Seni Akrilik Guna Meningkatkan Kewirausahaan Masyarakat Binaan Desa Bandar Setia</t>
  </si>
  <si>
    <t xml:space="preserve">Mejuajua: Jurnal Pengabdian pada Masyarakat 2 (2), 16-21, 2022 </t>
  </si>
  <si>
    <t>Syafriwel</t>
  </si>
  <si>
    <t>Universitas Tjut Nyak Dhien</t>
  </si>
  <si>
    <t>Taufik Ismail Simanjuntak</t>
  </si>
  <si>
    <t>Richard Parlindungan Simanjuntak</t>
  </si>
  <si>
    <t>Muhammad Fadlan Siregar</t>
  </si>
  <si>
    <t>Tomi Abdilah</t>
  </si>
  <si>
    <t>Dila Handayani</t>
  </si>
  <si>
    <t>Pemodelan proses bisnis coffee shop menggunakan business model canvas dan empathy map</t>
  </si>
  <si>
    <t xml:space="preserve">Journal Industrial Servicess 7 (2), 308-313, 2022 </t>
  </si>
  <si>
    <t>Perkembangan Faktor Yang Mempengaruhi Penggunaan E-Money (Studi Kasus Mahasiswa Di Kabupaten Ponorogo)</t>
  </si>
  <si>
    <t xml:space="preserve">JAE (JURNAL AKUNTANSI DAN EKONOMI) 7 (1), 1-10, 2022 </t>
  </si>
  <si>
    <t>SISTEM PENDUKUNG KEPUTUSAN MEMILIH PEMASOK KOPI DENGAN METODE SMART PADA COFFEE SHOP ABC PONOROGO</t>
  </si>
  <si>
    <t xml:space="preserve">Jurnal INSTEK (Informatika Sains dan Teknologi) 7 (1), 69-78, 2022 </t>
  </si>
  <si>
    <t>Sistem Pendukung Keputusan Pemilihan Perumahan dengan Metode ARAS (Studi Kasus Kabupaten Ponorogo)</t>
  </si>
  <si>
    <t xml:space="preserve">Jurnal Sains dan Informatika 8 (1), 31-40, 2022 </t>
  </si>
  <si>
    <t>Pratiwi Susanti</t>
  </si>
  <si>
    <t>Universitas PGRI Madiun</t>
  </si>
  <si>
    <t>Perencanaan Strategis Sistem Informasi Menggunakan TOGAF Pada SMK Swasta Ponorogo</t>
  </si>
  <si>
    <t xml:space="preserve">Jurnal Ilmiah Media Sisfo 16 (2), 71-80, 2022 </t>
  </si>
  <si>
    <t>SISTEM PENDUKUNG KEPUTUSAN PEMILIHAN PEMASOK MENGGUNAKAN METODE SIMPLE ADDITIVE WEIGHTING STUDI KASUS PT. KAYU PUTIH ABC</t>
  </si>
  <si>
    <t xml:space="preserve">JIPI (Jurnal Ilmiah Penelitian dan Pembelajaran Informatika) 7 (4), 1121-1130, 2022 </t>
  </si>
  <si>
    <t>Modeling of Multiplexing Indoor Light Fidelity (Li-Fi) Technology Using Movable LED Panel</t>
  </si>
  <si>
    <t>I Wayan Mustika</t>
  </si>
  <si>
    <t>Fauza Khair</t>
  </si>
  <si>
    <t>Anggun Fitrian Isnawati</t>
  </si>
  <si>
    <t>Tiara Apsari Dewi</t>
  </si>
  <si>
    <t>Analysis of Transmitter Half Angle and FOV Variations on Multiplexing Indoor Li-Fi Communication</t>
  </si>
  <si>
    <t>Annisa Nur Aini Maryadi</t>
  </si>
  <si>
    <t>Comparison of K-Means, Fuzzy C-Means, Fuzzy Gustafson Kessel, and DBSCAN for Village Grouping in Surabaya Based on Poverty Indicators</t>
  </si>
  <si>
    <t xml:space="preserve">Jurnal Pendidikan Matematika (Kudus) 5 (2), 185-198, 2022 </t>
  </si>
  <si>
    <t>Aviolla Terza Darmaliana</t>
  </si>
  <si>
    <t>Classification of Drought Impact by Drought Vulnerability Indicators in Probolinggo Regrency Using Naive Bayes</t>
  </si>
  <si>
    <t xml:space="preserve">Internasional Journal of Data Science, Engineering, and Anaylitics 2 (1), 74-85, 2022 </t>
  </si>
  <si>
    <t>Implementation of Quantile Regression Neural Network Model for Forecasting Electricity Demand in East Java</t>
  </si>
  <si>
    <t xml:space="preserve">2022 IEEE 8th Information Technology International Seminar (ITIS), 229-234, 2022 </t>
  </si>
  <si>
    <t>Pengaruh Desain Kemasan dan Feed Instagram Terhadap Minat Beli Masyarakat Menggunakan Metode Regresi Logistik Biner</t>
  </si>
  <si>
    <t xml:space="preserve">Journal of Advances in Information and Industrial Technology 4 (1), 1-8, 2022 </t>
  </si>
  <si>
    <t>Adela Dewi Fortuna Putry</t>
  </si>
  <si>
    <t>Durrotul Faiqoh</t>
  </si>
  <si>
    <t>Siti Aminah, Tyrela Disya Arivani</t>
  </si>
  <si>
    <t>Pengaruh Motivasi dan Kepuasan Kerja Terhadap Prestasi Kerja dengan Metode Regresi Study Case: PT. X</t>
  </si>
  <si>
    <t xml:space="preserve">JUMINTEN 3 (1), 157-168, 2022 </t>
  </si>
  <si>
    <t>Mengoptimalkan Perencanaan Strategis Sistem Informasi Perusahaan untuk Meningkatkan Kinerja Pelayanan (Studi kasus: BUMN Pengelola Pelabuhan)</t>
  </si>
  <si>
    <t xml:space="preserve">Journal of Information System, Graphics, Hospitality and Technology 4 (01 &amp;#8230;, 2022 </t>
  </si>
  <si>
    <t>Politeknik Negeri Jember</t>
  </si>
  <si>
    <t>Prasasti Karunia Farista Ananto</t>
  </si>
  <si>
    <t>UIN Sunan Ampel Surabaya</t>
  </si>
  <si>
    <t xml:space="preserve">2022 International Seminar on Intelligent Technology and Its Applications &amp;#8230;, 2022 </t>
  </si>
  <si>
    <t>Automatic Guided Vehicle (AGV) tracking model estimation with Ensemble Kalman Filter</t>
  </si>
  <si>
    <t xml:space="preserve">AIP Conference Proceedings 2641 (1), 2022 </t>
  </si>
  <si>
    <t>Belgis Ainatul Iza</t>
  </si>
  <si>
    <t>Qori Afiata Fiddina</t>
  </si>
  <si>
    <t>Optimizing Electric Motorcycle-Charging Station Locations for Easy Accessibility and Public Benefit: A Case Study in Surakarta</t>
  </si>
  <si>
    <t xml:space="preserve">World Electric Vehicle Journal 13 (12), 232, 2022 </t>
  </si>
  <si>
    <t xml:space="preserve">Wahyudi Sutopo </t>
  </si>
  <si>
    <t>Muhammad Hisjam</t>
  </si>
  <si>
    <t>Hendro Wicaksono</t>
  </si>
  <si>
    <t>Jacobs University Bremen German</t>
  </si>
  <si>
    <t>Lesson Learned in Developing and Implementation a Global Business Strategy in Agriculture Companies: A Comparative Study</t>
  </si>
  <si>
    <t xml:space="preserve">Proceedings of the International Conference on Industrial Engineering and &amp;#8230;, 2022 </t>
  </si>
  <si>
    <t>Andrian Listyo Kawuri</t>
  </si>
  <si>
    <t>Commercializing a Technology Use Global Business Strategy Approach: A Lesson Learned from HVAC Companies</t>
  </si>
  <si>
    <t>Dessy Srikandi</t>
  </si>
  <si>
    <t>Lesson Learned a Global Business Strategy in Electronic Book Reader: A Comparative Study</t>
  </si>
  <si>
    <t>Alifah Dian Rahmania</t>
  </si>
  <si>
    <t>Comparative Study of Global Business Strategy: Lessons Learned from Excellent Sports-wear Companies (Nike and Adidas)</t>
  </si>
  <si>
    <t>Almira Zana Pratama</t>
  </si>
  <si>
    <t>A Manufacturer Opening Decision of Electric Motorcycle Conversion Kit Using The Mixed Integer Linear Programming Method</t>
  </si>
  <si>
    <t>Tasya Santi Rahmawati</t>
  </si>
  <si>
    <t>Research Group Industrial Engineering and Techno-Economic</t>
  </si>
  <si>
    <t>PENGGUNAAN WEBSITE CSA SEBAGAI WADAH INFORMASI BAGI MASYARAKAT KURANG MAMPU UNTUK MENINJAU DANA BANTUAN SOSIAL DI INDONESIA SECARA EFEKTIF</t>
  </si>
  <si>
    <t xml:space="preserve">Lomba Karya Tulis Ilmiah 3 (1), 231-242, 2022 </t>
  </si>
  <si>
    <t>Ekky Dea Audry Jaya</t>
  </si>
  <si>
    <t>Arjuna January Putra Dirgantara</t>
  </si>
  <si>
    <t>MENINGKATKAN POTENSI PERIKANAN MARITIM INDONESIA DENGAN APLIKASI FISHERY</t>
  </si>
  <si>
    <t xml:space="preserve">Lomba Karya Tulis Ilmiah 3 (1), 103-114, 2022 </t>
  </si>
  <si>
    <t>Allan Putra Pratama</t>
  </si>
  <si>
    <t>Belinda Agni Helena Dewi</t>
  </si>
  <si>
    <t>Muhammad Adam Arifda Putra Ruwi</t>
  </si>
  <si>
    <t>Edge-Oriented Social Distance Monitoring System Based on MTCNN</t>
  </si>
  <si>
    <t xml:space="preserve">IEEE Transactions on Industrial Informatics, 2022 </t>
  </si>
  <si>
    <t>Erick C. Valverde</t>
  </si>
  <si>
    <t>Paul P. Oroceo</t>
  </si>
  <si>
    <t>Angela C. Caliwag</t>
  </si>
  <si>
    <t>Martin Maier</t>
  </si>
  <si>
    <t>Deep learning based SOC estimation for Hybrid Energy Storage System</t>
  </si>
  <si>
    <t>한국통신학회 학술대회논문집</t>
  </si>
  <si>
    <t>PENGEMBANGAN TALENT MANAGEMENT UNTUK MEMBENTUK KOMITMEN ORGANISASI:(STUDI KASUS PADA PT BANK MEGA Tbk. SEMARANG DIVISI CARD COLLECTION)</t>
  </si>
  <si>
    <t xml:space="preserve">Fair Value: Jurnal Ilmiah Akuntansi dan Keuangan 4 (6), 2292-2311, 2022 </t>
  </si>
  <si>
    <t>Bulan Prabawani</t>
  </si>
  <si>
    <t>UNDIP</t>
  </si>
  <si>
    <t>Hari Susanta Nugraha</t>
  </si>
  <si>
    <t>IMPLEMENTASI GREEN MARKETING PADA PRODUK URBAN FARMING UMKM LOKAL</t>
  </si>
  <si>
    <t xml:space="preserve">Aptekmas Jurnal Pengabdian pada Masyarakat 5 (2), 137-143, 2022 </t>
  </si>
  <si>
    <t>Tiar Anindya Putri</t>
  </si>
  <si>
    <t>Urban Village Clustering in Surabaya City based on Live Birth Rate using K-Means with Principle Component Analysis</t>
  </si>
  <si>
    <t xml:space="preserve">Internasional Journal of Data Science, Engineering, and Anaylitics 2 (2), 41-45, 2022 </t>
  </si>
  <si>
    <t>Rifdatun Ni’mah</t>
  </si>
  <si>
    <t>Amri Muhaimin</t>
  </si>
  <si>
    <t>Analisis Penerimaan Cellular Tool Mobile Application berdasarkan persepsi pelanggan dengan modifikasi model UTAUT2</t>
  </si>
  <si>
    <t xml:space="preserve">Institut Teknologi Sepuluh Nopember, 2022 </t>
  </si>
  <si>
    <t>Pengembangan Digitalisasi Industri Penjualan Produk Interior dalam Rangka Meningkatkan Profit pada CV Tita Jaya</t>
  </si>
  <si>
    <t xml:space="preserve">Sewagati 6 (3), 272-281, 2022 </t>
  </si>
  <si>
    <t>Novia Paramita Shandra</t>
  </si>
  <si>
    <t>Heru Yunianta</t>
  </si>
  <si>
    <t>Goals of Customer Relationship Management in Hospitals based on the Customer Life Cycle: A systematic literature review</t>
  </si>
  <si>
    <t xml:space="preserve">2022 International Seminar on Application for Technology of Information and &amp;#8230;, 2022 </t>
  </si>
  <si>
    <t>Mudjahidin</t>
  </si>
  <si>
    <t>Integrated scheduling of the procurement system: System dynamics modeling</t>
  </si>
  <si>
    <t xml:space="preserve">Procedia Computer Science 197, 256-263, 2022 </t>
  </si>
  <si>
    <t>Alifiansyah Arrizqy Hidayat</t>
  </si>
  <si>
    <t>Ariani Dwi Wulandari </t>
  </si>
  <si>
    <t>Yusroniya Eka Putri Rachman Waliulu</t>
  </si>
  <si>
    <t>Bakari Omari Bakari</t>
  </si>
  <si>
    <t>Conceptual model of use behavior for peer-to-peer lending in Indonesia</t>
  </si>
  <si>
    <t xml:space="preserve">Procedia Computer Science 197, 215-222, 2022 </t>
  </si>
  <si>
    <t>Andre Parvian Aristio</t>
  </si>
  <si>
    <t>Pengembangan Model UTAUT2 untuk Meningkatkan Use Behaviour pengguna Peer-to-peer Lending di Jawa Timur</t>
  </si>
  <si>
    <t>Analisis Dan Perancangan UI/UX Website Roya La-Tansa Mart Menggunakan Metode User Centered Design (UCD)</t>
  </si>
  <si>
    <t xml:space="preserve">Prosiding SENDIKO (Seminar Nasional Hasil Penelitian &amp;amp; Pengabdian Masyarakat &amp;#8230;, 2022 </t>
  </si>
  <si>
    <t>Nahdita Fitriani Hakim</t>
  </si>
  <si>
    <t>Dihin Muriyatmoko</t>
  </si>
  <si>
    <t>Rancang Bangun Sistem Informasi Rekam Medis Rawat Jalan Pada Darussalam Medical Center (DMC)</t>
  </si>
  <si>
    <t>Noor Cahyaningrum</t>
  </si>
  <si>
    <t>Oddy Virgantara Putra</t>
  </si>
  <si>
    <t>Keywords Generator From Paragraph Text Using Text Mining in Bahasa Indonesia</t>
  </si>
  <si>
    <t xml:space="preserve">2022 Interdisciplinary Research in Technology and Management (IRTM), 1-4, 2022 </t>
  </si>
  <si>
    <t>Muhammad Estu Zulfaqor</t>
  </si>
  <si>
    <t>POLINEMA</t>
  </si>
  <si>
    <t>Okcelen Diyantara</t>
  </si>
  <si>
    <t>Dian Retiana Shinta Dewi</t>
  </si>
  <si>
    <t>Quadcopter Main Board Design with PID Algorithm as Controller</t>
  </si>
  <si>
    <t xml:space="preserve">Inform: Jurnal Ilmiah Bidang Teknologi Informasi dan Komunikasi 7 (2), 148-155, 2022 </t>
  </si>
  <si>
    <t>Mochamad Bachtiar</t>
  </si>
  <si>
    <t>Iwan Kurnianto Wibowo</t>
  </si>
  <si>
    <t>Nur Cahyo Ihsan Prastyawan</t>
  </si>
  <si>
    <t>Maretha Ruswiansari</t>
  </si>
  <si>
    <t>Nofria Hanafi</t>
  </si>
  <si>
    <t>Niam Tamami, Hendhi Hermawan, Eko Budi Utomo</t>
  </si>
  <si>
    <t>A throughput drop estimation model and its application to joint optimization of transmission power, frequency channel, and channel bonding in IEEE 802.11 n WLAN for large-scale  IoT environments</t>
  </si>
  <si>
    <t xml:space="preserve">Internet of Things 20, 100583, 2022 </t>
  </si>
  <si>
    <t>Nobuo Funabiki</t>
  </si>
  <si>
    <t>Kwenga Ismael Munene</t>
  </si>
  <si>
    <t>Sujan Chandra Roy</t>
  </si>
  <si>
    <t>Minoru Kuribayashi</t>
  </si>
  <si>
    <t>Improvement of PSNR by Using Shannon-Fano Compression Technique in AES-LSB StegoCrypto</t>
  </si>
  <si>
    <t xml:space="preserve">2022 International Electronics Symposium (IES), 285-290, 2022 </t>
  </si>
  <si>
    <t>Wildan Dharma Walidaniy</t>
  </si>
  <si>
    <t>Mike Yuliana</t>
  </si>
  <si>
    <t>Operasi Ekonomis Motor Pompa Air pada Water Treatment Plant menggunakan Metode Iterasi Lambda</t>
  </si>
  <si>
    <t xml:space="preserve">Voteteknika (Vocational Teknik Elektronika dan Informatika) 10 (4), 1-6, 2022 </t>
  </si>
  <si>
    <t>Ciptian Weried Priananda</t>
  </si>
  <si>
    <t>Ferian Bagus Kusuma</t>
  </si>
  <si>
    <t>Tegar Esa Herlambang</t>
  </si>
  <si>
    <t>Fivitria Istiqomah</t>
  </si>
  <si>
    <t>Arif Musthofa</t>
  </si>
  <si>
    <t>Penerapan Teknologi IoT pada Sistem Monitoring Tekanan Ban Mobil yang Berjalan</t>
  </si>
  <si>
    <t xml:space="preserve">INOVTEK Polbeng-Seri Informatika 7 (2), 308-318, 2022 </t>
  </si>
  <si>
    <t>Evaluations of the predistortion technique by neural network algorithm in MIMO-OFDM system using USRP</t>
  </si>
  <si>
    <t xml:space="preserve">Jurnal Infotel 14 (4), 287-293, 2022 </t>
  </si>
  <si>
    <t>M Wisnu Gunawan</t>
  </si>
  <si>
    <t>Naufal Ammar Priambodo</t>
  </si>
  <si>
    <t>Melki Mario Gulo</t>
  </si>
  <si>
    <t>Arifin Arifin</t>
  </si>
  <si>
    <t>Yoedy Moegiharto</t>
  </si>
  <si>
    <t>Energy efficiency in D2D cooperative communication system UAV-assisted for energy harvesting process at source and relay</t>
  </si>
  <si>
    <t xml:space="preserve">2022 International Electronics Symposium (IES), 199-203, 2022 </t>
  </si>
  <si>
    <t>Annysa Aprilya</t>
  </si>
  <si>
    <t>Meyra Chusna Mayarakaca</t>
  </si>
  <si>
    <t>Arifin</t>
  </si>
  <si>
    <t>Energy Efficiency of The Cooperative Communication Systems With Energy Harvested at Source and Relay Using Battery Power at Relay</t>
  </si>
  <si>
    <t xml:space="preserve">2022 International Electronics Symposium (IES), 216-219, 2022 </t>
  </si>
  <si>
    <t>Ines Sastre Umayya</t>
  </si>
  <si>
    <t>Muhamad Milchan</t>
  </si>
  <si>
    <t>Performance Analysis Of The Energy Harvesting Techniques In Cooperative Communication Systems of NBIoT Devices With Amplify And Forward (AF) Relaying Protocol</t>
  </si>
  <si>
    <t xml:space="preserve">Elinvo (Electronics, Informatics, and Vocational Education) 7 (2), 127-134, 2022 </t>
  </si>
  <si>
    <t>ITTS MART: Mobile Application Design Using LEAN-UX</t>
  </si>
  <si>
    <t>2022 6th International Conference on Information Technology, Information Systems and Electrical Engineering (ICITISEE)</t>
  </si>
  <si>
    <t>0711069301</t>
  </si>
  <si>
    <t>Ahmad Ihsan Fuady</t>
  </si>
  <si>
    <t>Fidelia Adinda Syafani</t>
  </si>
  <si>
    <t>Analisis Kredit Pembayaran Biaya Kuliah Dengan Pendekatan Pembelajaran Mesin</t>
  </si>
  <si>
    <t>Jurnal Teknologi Informasi dan Ilmu Komputer</t>
  </si>
  <si>
    <t>Muhammad Arkan Fauzan W.</t>
  </si>
  <si>
    <t>Agi Lobita Japtara M.</t>
  </si>
  <si>
    <t>FINANCIAL FEASIBILITY STUDY OF BRIQUETTE PRODUCTION FROM USED CHARCOAL AND TREE BRANCHES IN KAMPUNG OASE ONDOMOHEN SURABAYA</t>
  </si>
  <si>
    <t>Internasional Conference on Sustainable Environment, Development, and Energy</t>
  </si>
  <si>
    <t>Scopus; Google Scholar</t>
  </si>
  <si>
    <t>D. D. Deria</t>
  </si>
  <si>
    <t>0303069102</t>
  </si>
  <si>
    <t>World Electric Vehicle Journal</t>
  </si>
  <si>
    <t>0025067701</t>
  </si>
  <si>
    <t>Univ. Sebelas Maret</t>
  </si>
  <si>
    <t>0523119601</t>
  </si>
  <si>
    <t>0026067003</t>
  </si>
  <si>
    <t>Jacobs University</t>
  </si>
  <si>
    <t>International Conference on Software Engineering and Information Technology (ICoSEIT)</t>
  </si>
  <si>
    <t>0723119302</t>
  </si>
  <si>
    <t>Implementation of Quantile Regression Neural Network  Model for Forecasting Electricity Demand in East Java</t>
  </si>
  <si>
    <t>Aviolla Terza Damaliana</t>
  </si>
  <si>
    <t>0002089402</t>
  </si>
  <si>
    <t>UPN Veteran Jawa Timur</t>
  </si>
  <si>
    <t>Pemanfaatan Digitalisasi Untuk Mencetak Wirausaha Muda Di Sepanjang Asri Paska Pandemi Covid-19</t>
  </si>
  <si>
    <t>JMM (Jurnal Masyarakat Mandiri)</t>
  </si>
  <si>
    <t>SINTA; Google Scholar</t>
  </si>
  <si>
    <t>0704068902</t>
  </si>
  <si>
    <t>Rizki Afifatus Sa’diyah</t>
  </si>
  <si>
    <t>M. Dawud Emerulloh</t>
  </si>
  <si>
    <t>DIGITALISASI PEMESANAN AIR MINUM ISI ULANG PADA UD. DEPO BAHAGIA</t>
  </si>
  <si>
    <t>Tyrela Disya Arivani</t>
  </si>
  <si>
    <t>Tasya Andini Tesalonika</t>
  </si>
  <si>
    <t>Pelatihan Pembuatan Content Management System (CMS) Prestashop di SMK Ihyaul Ulum Gresik</t>
  </si>
  <si>
    <t>ABDIKAN : Jurnal Pengabdian Masyarakat Bidang Sains dan Teknologi</t>
  </si>
  <si>
    <t>Google Scholar</t>
  </si>
  <si>
    <t>0702048705</t>
  </si>
  <si>
    <t>Decentralized Static Output Feedback Controller Design For Linear Interconnected Systems</t>
  </si>
  <si>
    <t>International Journal of Applied Mathematics and Computer Science</t>
  </si>
  <si>
    <t>Shibaura Intitute of Technology</t>
  </si>
  <si>
    <t>Performance Analysis of The Energy Harvesting Techniques in Cooperative Communication Systems of NBIoT Devices Using Amplify and Forward (AF) Relaying Protocol</t>
  </si>
  <si>
    <t>Elinvo (Electronics, Informatics, and Vocational Education)</t>
  </si>
  <si>
    <t>0006116003</t>
  </si>
  <si>
    <t>0031055806</t>
  </si>
  <si>
    <t>Monitoring System and Control of Air Quality and Light Intensity at ITTelkom Surabaya Grenhouse with Fuzzy logic</t>
  </si>
  <si>
    <t>2022 1st International Conference on Software Engineering and Information Technology (ICoSEIT)</t>
  </si>
  <si>
    <t>0717017902</t>
  </si>
  <si>
    <t>Design of Indoor Smart Air Sterilization System With Air Quality Monitoring Based on IoT</t>
  </si>
  <si>
    <t>0705109002</t>
  </si>
  <si>
    <t>SFCL Influence on Critical Clearing Time Improvement using Critical Trajectory Method</t>
  </si>
  <si>
    <t>Rafin Aqsa Izza Mahendra</t>
  </si>
  <si>
    <t>0018036603</t>
  </si>
  <si>
    <t>Implementation of Extreme Learning Machine to Predict Distribution Power Transformer Lifetime</t>
  </si>
  <si>
    <t>International Review of Electrical Engineering (IREE)</t>
  </si>
  <si>
    <t>Universitas Mataram</t>
  </si>
  <si>
    <t>0017076807</t>
  </si>
  <si>
    <t>Oddy V. Putra</t>
  </si>
  <si>
    <t>Taufik</t>
  </si>
  <si>
    <t>A Note on Grid-Type Directed Acyclic Graph for Important Property of Resource Allocation Problem</t>
  </si>
  <si>
    <t>6th International Conference of Combinatorics, Graph Theory, and Network</t>
  </si>
  <si>
    <t>Quality evaluation of Food Product Sales Online Platform</t>
  </si>
  <si>
    <t>Proposed Marketing Concepts Using the Conjoin Method in MSMEs Sego Berkat Bu Murni</t>
  </si>
  <si>
    <t xml:space="preserve">JMK (Jurnal Manajemen dan Kewirausahaan) </t>
  </si>
  <si>
    <t>Hesti Dita Pramesti</t>
  </si>
  <si>
    <t>Pembuatan Smart Urban Farming Berbasis IoT untuk Kelompok Tani</t>
  </si>
  <si>
    <t>JIPEMAS</t>
  </si>
  <si>
    <t>0713029701</t>
  </si>
  <si>
    <t>Design and Analysis of Switching Power Vertical Wind Turbines and Solar Panels in the Equatorial Region</t>
  </si>
  <si>
    <t>0713068702</t>
  </si>
  <si>
    <t>Grading Problem -Solving of Clustering Students' Scores Using Dynamic Programming Prosedure in the Context of Dynamic Time Warping</t>
  </si>
  <si>
    <t>0703129001</t>
  </si>
  <si>
    <t>Water Quality Monitoring with Regression based PPM Sensor for Controlling Hydroponic Dissolved Nutrient</t>
  </si>
  <si>
    <t>Jurnal Ilmiah Teknik Elektro Komputer dan Informatika (JITEKI)</t>
  </si>
  <si>
    <t>Gilbert Wednestwo Samue</t>
  </si>
  <si>
    <t>Nursyahjaya Ramadaniputra, Era Anzha Naelil Munna</t>
  </si>
  <si>
    <t>RPL; TI</t>
  </si>
  <si>
    <t>1201202040; 1203200070</t>
  </si>
  <si>
    <t>Implementasi Metode Rebranding pada Produk Hasil Urban Farming Masyarakat Lokal di Masa Pandemi</t>
  </si>
  <si>
    <t>BEMAS: Jurnal Bermasyarakat</t>
  </si>
  <si>
    <t>0722069004</t>
  </si>
  <si>
    <t>0725059202</t>
  </si>
  <si>
    <t>Application of Data Mining for the Selection Process  of Prospective Students at ITTelkom Surabaya by using the SPSS Modeler</t>
  </si>
  <si>
    <t>Conference: International Conference on Advanced Information Scientific Development</t>
  </si>
  <si>
    <t>Anfazul Azizah</t>
  </si>
  <si>
    <t>Edriand Raygrandi</t>
  </si>
  <si>
    <t>Low-Cost Portable Throttle Curve Manipulator for Smooth Initial Movement of an Electric Vehicle</t>
  </si>
  <si>
    <t>Indonesian Journal of Electrical Engineering and Computer Science</t>
  </si>
  <si>
    <t>0721058310</t>
  </si>
  <si>
    <t>Aldo Juan Widodo</t>
  </si>
  <si>
    <t>Yosefan Alfeus Bayuaji</t>
  </si>
  <si>
    <t>Nadia Dinda Pratama Putri</t>
  </si>
  <si>
    <t>Membonsai Pemrograman Dinamis untuk Pencarian Solusi Optimal</t>
  </si>
  <si>
    <t>Deepublish</t>
  </si>
  <si>
    <t>Sinta</t>
  </si>
  <si>
    <t>0720088905</t>
  </si>
  <si>
    <t>Analisis Kesenjangan Performa Layanan &amp; Harapan Konsumen pada Sebuah Usaha Pangkas Rambut di Malang</t>
  </si>
  <si>
    <t>MAMEN: Jurnal Manajemen</t>
  </si>
  <si>
    <t>0723079501</t>
  </si>
  <si>
    <t>0725059501</t>
  </si>
  <si>
    <t>0707029303</t>
  </si>
  <si>
    <t>Bunga Pasha Maulidina</t>
  </si>
  <si>
    <t>ANALISIS PENGENDALIAN PERSEDIAAN BAHAN BAKU TEPUNG DENGAN METODE ECONOMIC ORDER QUANTITY (EOQ) DI UKM AJI BERKAH</t>
  </si>
  <si>
    <t>Jurnal Kelola: Jurnal Ilmu Sosial</t>
  </si>
  <si>
    <t>Muhammad Irzan</t>
  </si>
  <si>
    <t>Erni Damayanti</t>
  </si>
  <si>
    <t>Analysis of E-Government Health Application Features Acceptance on Partner Applications During COVID-19</t>
  </si>
  <si>
    <t>INTENSIF: Jurnal Ilmiah Penelitian dan Penerapan Teknologi Sistem Informasi</t>
  </si>
  <si>
    <t>Analysis of technological, organizational, environmental, and digital adoption factors on the net benefit of the mses sector in east java-indonesia</t>
  </si>
  <si>
    <t>Jurnal Mantik</t>
  </si>
  <si>
    <t>Aisyah Putri Amni Ramadhanti</t>
  </si>
  <si>
    <t>Farid Duta Hadyanto</t>
  </si>
  <si>
    <t>Array of Miniaturized Amperometric Gas Sensors Using Atomic Gold Decorated Pt/PANI Electrodes in Room Temperature Ionic Liquid Films</t>
  </si>
  <si>
    <t>Sensors</t>
  </si>
  <si>
    <t>0704069202</t>
  </si>
  <si>
    <t>Shohei Yoshida</t>
  </si>
  <si>
    <t>Data Mining berbasis Nearest Neighbor dan Seleksi Fitur untuk Deteksi Kanker Payudara</t>
  </si>
  <si>
    <t>Jurnal Informatika: Jurnal pengembangan IT (JPIT)</t>
  </si>
  <si>
    <t>0705069501</t>
  </si>
  <si>
    <t>Desain Dan Implementasi Aplikasi Penghafal Al-Quran Android Di Rumah Tahfidz Rabbunalloh Surabaya</t>
  </si>
  <si>
    <t>Jurnal Teknologi Dan Sistem Informasi Bisnis</t>
  </si>
  <si>
    <t>Muhammad Ath Thariq Luqmana</t>
  </si>
  <si>
    <t>Mochammad Sholik</t>
  </si>
  <si>
    <t>Design and Realization Of 2-Way Unequal-Split Power Divider Based On Branchline Coupler For S-Band Radar Applications</t>
  </si>
  <si>
    <t>The 5th International Conference On Vocational Education And Technology</t>
  </si>
  <si>
    <t>0722119101</t>
  </si>
  <si>
    <t>0408067804</t>
  </si>
  <si>
    <t>Development of IoT-Based Portable Power Quality Monitoring on Microgrids by Enhancing Protection Features</t>
  </si>
  <si>
    <t>IEEE Access</t>
  </si>
  <si>
    <t>072859203</t>
  </si>
  <si>
    <t>ARDYONO PRIYADI</t>
  </si>
  <si>
    <t>Profesi</t>
  </si>
  <si>
    <t>MARGO PUJIANTARA</t>
  </si>
  <si>
    <t>DIMAS OKKY ANGGRIAWAN</t>
  </si>
  <si>
    <t>0019019101</t>
  </si>
  <si>
    <t>MAURIDHI HERY PURNOMO</t>
  </si>
  <si>
    <t>D-Tags Design by Combining Bluetooth Router, IoT, and Mobile Phone to Track Personal Items</t>
  </si>
  <si>
    <t>ELKHA: Jurnal Teknik Elektro</t>
  </si>
  <si>
    <t>0714029301</t>
  </si>
  <si>
    <t>Rizal Fathurrahman</t>
  </si>
  <si>
    <t>EFFECTIVENESS OF THE HIGHER CURIOSITY LEARNING (HCL) MODEL ON CREATIVITY FOR EARLY CHILDHOOD</t>
  </si>
  <si>
    <t>Journal of Southwest Jiaotong University</t>
  </si>
  <si>
    <t>Lita Erdiana</t>
  </si>
  <si>
    <t>UNESA</t>
  </si>
  <si>
    <t>Yatim Riyanto</t>
  </si>
  <si>
    <t>Manajemen Pendidikan</t>
  </si>
  <si>
    <t>0010116115</t>
  </si>
  <si>
    <t>Bachtiar S. Bachri</t>
  </si>
  <si>
    <t>PTM</t>
  </si>
  <si>
    <t>0026046703</t>
  </si>
  <si>
    <t>Estimasi Galat Sebagai Kompensasi Hasil Pembacaan Sensor Suhu Non-Sentuh Menggunakan Regresi Linier</t>
  </si>
  <si>
    <t>Techno. Com. (Jurnal Teknologi Informasi)</t>
  </si>
  <si>
    <t>Sevia Indah Purnama</t>
  </si>
  <si>
    <t>0626098903</t>
  </si>
  <si>
    <t>Teknik Biomedis</t>
  </si>
  <si>
    <t>Mas Aly AfandI</t>
  </si>
  <si>
    <t>0617059302</t>
  </si>
  <si>
    <t>Sheila Shelvia Selamet</t>
  </si>
  <si>
    <t>Gas Sensor Array System Using Microgravimetric and Amperometric Sensors Coated with Room Temperature Ionic Liquid to Enhance Isomers Separation</t>
  </si>
  <si>
    <t>IEEE Sensors Journal</t>
  </si>
  <si>
    <t>GREEN WASTE DETECTION AND SORTING USING DEEP LEARNING IMPLEMENTED ON BANK SAMPAH INDUK SURABAYA</t>
  </si>
  <si>
    <t>Lomba Karya Tulis Ilmiah</t>
  </si>
  <si>
    <t>Salman</t>
  </si>
  <si>
    <t>Nadira Luna R</t>
  </si>
  <si>
    <t>Mochamad Fajar N</t>
  </si>
  <si>
    <t>Human activity prediction with human-object oriented graph neural network for homecare robot</t>
  </si>
  <si>
    <t>International Journal of Advances in Intelligent Informatics</t>
  </si>
  <si>
    <t> Yamada Nao</t>
  </si>
  <si>
    <t>Chyan Zheng Siow</t>
  </si>
  <si>
    <t>Kubota Naoyuki</t>
  </si>
  <si>
    <t>Hybrid Marine Predator Algorithm and Hide Object Game Optimization.</t>
  </si>
  <si>
    <t>Engineering Letters</t>
  </si>
  <si>
    <t>0404108003</t>
  </si>
  <si>
    <t>Immediate Effect Evaluation of a Robotic Ankle&amp;#8211;Foot Orthosis with Customized Algorithm for a Foot Drop Patient: A Quantitative and Qualitative Case Report</t>
  </si>
  <si>
    <t>International Journal of Environmental Research and Public Health</t>
  </si>
  <si>
    <t>Universiti Teknologi Malaysia</t>
  </si>
  <si>
    <t>Ahmad Mukifza Harun</t>
  </si>
  <si>
    <t>Implementasi scrum model dalam pengembangan aplikasi e-commerce pada bidang jasa pembangunan rumah</t>
  </si>
  <si>
    <t>Jenius : Jurnal Terapan Teknik Industri</t>
  </si>
  <si>
    <t>Annisa Putri Pratama</t>
  </si>
  <si>
    <t>Implementasi Teknologi Smart Farming Budidaya Jamur Di Kelompok Tani Elok Mekar Sari Surabaya</t>
  </si>
  <si>
    <t>Darma Abdi Karya</t>
  </si>
  <si>
    <t>0727059002</t>
  </si>
  <si>
    <t>ISO/IEC 25010: Analisis Kualitas Sistem E-learning sebagai Media Pembelajaran Online</t>
  </si>
  <si>
    <t>Journal of Information System, Graphics, Hospitality and Technology</t>
  </si>
  <si>
    <t>0721088602</t>
  </si>
  <si>
    <t>iTCLab Temperature Monitoring and Control System Based on PID and Internet of Things (IoT)</t>
  </si>
  <si>
    <t>Food Sustainability, Environmental Awareness, and Adaptation and Mitigation</t>
  </si>
  <si>
    <t>Book Chapter</t>
  </si>
  <si>
    <t>Minto Waluyo</t>
  </si>
  <si>
    <t>0730116101</t>
  </si>
  <si>
    <t>Tuhu Agung Rachmanto</t>
  </si>
  <si>
    <t>Teknik Lingkungan</t>
  </si>
  <si>
    <t>0001056209</t>
  </si>
  <si>
    <t>Mohamad Irwan Afandi</t>
  </si>
  <si>
    <t>0718077605</t>
  </si>
  <si>
    <t>Teknik Kimia</t>
  </si>
  <si>
    <t>0731076503</t>
  </si>
  <si>
    <t>Harianto</t>
  </si>
  <si>
    <t>Kombinasi Metode Multi-Objective Optimization on the Basis of Ratio Analysis (MOORA) dan Pembobotan Rank Order Centroid (ROC) dalam Pemilihan Tablet PC Terbaik</t>
  </si>
  <si>
    <t xml:space="preserve">Journal of Informatics Management and Information Technology </t>
  </si>
  <si>
    <t>Adinda Tria Suci</t>
  </si>
  <si>
    <t>Universitas Budi Darma</t>
  </si>
  <si>
    <t>Ryan Prayoga</t>
  </si>
  <si>
    <t>Samsul Lutfi</t>
  </si>
  <si>
    <t>Pendidikan Informatika</t>
  </si>
  <si>
    <t>Universitas Hamzanwadi</t>
  </si>
  <si>
    <t>0810079102</t>
  </si>
  <si>
    <t>Desyanti</t>
  </si>
  <si>
    <t>Teknik Informatika</t>
  </si>
  <si>
    <t>Sekolah Tinggi Teknologi Dumai</t>
  </si>
  <si>
    <t>Yonky Pernando</t>
  </si>
  <si>
    <t>Universitas Universal Riau</t>
  </si>
  <si>
    <t>Leaf Health Identification on Melon Plants Using Convolutional Neural Network</t>
  </si>
  <si>
    <t>Jurnal Nasional Pendidikan Teknik Informatika: JANAPATI</t>
  </si>
  <si>
    <t>0715128798</t>
  </si>
  <si>
    <t>Berliana Amelia</t>
  </si>
  <si>
    <t>M. Hamim Zajuli Al Faroby</t>
  </si>
  <si>
    <t>MODEL VECHILE ROUTING PROBLEM WITH BACKHAULS TIME WINDOWS PADA PRODUSEN X DENGAN PERBAIKAN 2-OPT</t>
  </si>
  <si>
    <t>KAIZEN : Management Systems &amp;amp; Industrial Engineering Journal</t>
  </si>
  <si>
    <t>0712059303</t>
  </si>
  <si>
    <t>Toward Planar Atomic-Gold Decorated Polyaniline Gas Sensors for Enhanced Electrochemical Sensing</t>
  </si>
  <si>
    <t xml:space="preserve">IEEE Sensors Journal, 2023 
</t>
  </si>
  <si>
    <t>Pelatihan dan pendampingan desain kemasan produk UMKM kampung kranggan gang V kota Surabaya</t>
  </si>
  <si>
    <t>0719079702</t>
  </si>
  <si>
    <t>Ahmad Nur Rosyid</t>
  </si>
  <si>
    <t>Adhitya Rinda Wahyu Purnama</t>
  </si>
  <si>
    <t>Sasotya Rigan Rafsanjana</t>
  </si>
  <si>
    <t>Tineke Sandra Wisesha</t>
  </si>
  <si>
    <t>Pelatihan Peningkatan Branding dan Optimalisasi Pemasaran Produk Lokal Menuju Produk Internasional pada UKM Nasi Tiwul SBR Malang</t>
  </si>
  <si>
    <t>KOMATIKA : Jurnal Pengabdian Kepada Masyarakat</t>
  </si>
  <si>
    <t>Pelatihan Program Re-Branding, Brand Awareness dan Digitalisasi Marketing pada UMKM PKK Kelurahan Sedati Gede</t>
  </si>
  <si>
    <t xml:space="preserve">Abdi Masyarakat </t>
  </si>
  <si>
    <t>0309069201</t>
  </si>
  <si>
    <t>0704029302</t>
  </si>
  <si>
    <t>070169701</t>
  </si>
  <si>
    <t>David Naka Nugroho Mustakim</t>
  </si>
  <si>
    <t>Fajar Buana</t>
  </si>
  <si>
    <t>Muhammad Zubaidilah Amin</t>
  </si>
  <si>
    <t>Pendampingan Perizinan Usaha Melalui Online Single Submission Risk-Based Approach Untuk Pelaku Usaha Perempuan Sekitar Desa Pangkahwetan Kecamatan Ujungpangkah</t>
  </si>
  <si>
    <t xml:space="preserve">Humanism: Jurnal Pengabdian Masyarakat </t>
  </si>
  <si>
    <t>0714069008</t>
  </si>
  <si>
    <t>Penerapan Metode Simple Additive Weighting (SAW) pada Sistem Pendukung Keputusan Seleksi Penerimaan Mahasiswa Baru</t>
  </si>
  <si>
    <t>Jurnal Responsif : Riset Sains dan Informatika</t>
  </si>
  <si>
    <t>070903401</t>
  </si>
  <si>
    <t>0728058503</t>
  </si>
  <si>
    <t>Penggunaan E-Supply Chain Management pada Produksi Pengolahan Furniture</t>
  </si>
  <si>
    <t>Jurnal Ilmiah Media Sisfo</t>
  </si>
  <si>
    <t>0730049402</t>
  </si>
  <si>
    <t>0710089403</t>
  </si>
  <si>
    <t>PENGUJIAN EFEK MODERASIAN E-GOVERNMENT PADA HUBUNGAN ICT DEVELOPMENT DAN MOBILE PAYMENT DENGAN LEVEL KORUPSI DI NEGARA MAJU DAN NEGARA BERKEMBANG</t>
  </si>
  <si>
    <t xml:space="preserve">JURNAL MANEKSI </t>
  </si>
  <si>
    <t>Eri Kartika</t>
  </si>
  <si>
    <t>Akuntansi</t>
  </si>
  <si>
    <t>Peningkatan Akselerasi Bisnis Industri Pangan Melalui Identifikasi Kekuatan Bisnis Produk di UMKM Binaan Telkom CDC</t>
  </si>
  <si>
    <t>Jurnal Pengabdian kepada Masyarakat dan aplikasi Teknologi (Adipati)</t>
  </si>
  <si>
    <t>0703119301</t>
  </si>
  <si>
    <t>07220069004</t>
  </si>
  <si>
    <t>Ines Mulia Nurdiana</t>
  </si>
  <si>
    <t>Reinardus Andoni Nasera Putra</t>
  </si>
  <si>
    <t>PENINGKATAN KEMAMPUAN DESAIN MEDIA PEMBELAJARAN BAGI GURU DI SEKOLAH MENENGAH ATAS</t>
  </si>
  <si>
    <t>0719109401</t>
  </si>
  <si>
    <t>Anandito Satria Pradana</t>
  </si>
  <si>
    <t>Fitri Rayani Siahaan</t>
  </si>
  <si>
    <t>PERAMALAN PERMINTAAN PADA INDUSTRI PERTAHANAN DI INDONESIA</t>
  </si>
  <si>
    <t>Tekmapro: Journal of Industrial Engineering and Management</t>
  </si>
  <si>
    <t>Recent developments in the design and application of magnetorheological fluids in the medical field</t>
  </si>
  <si>
    <t>Agus Lutanto</t>
  </si>
  <si>
    <t>Aditya Rio Prabowo</t>
  </si>
  <si>
    <t>M</t>
  </si>
  <si>
    <t>0015099202</t>
  </si>
  <si>
    <t>Fitrian Imaduddin</t>
  </si>
  <si>
    <t>0015068508</t>
  </si>
  <si>
    <t>STRATEGI REKAYASA SISTEM INFORMASI DAN TEKNOLOGI INFORMASI (STUDI KASUS: PT. GIT)</t>
  </si>
  <si>
    <t xml:space="preserve">Jurnal Teknik Informatika Kaputama (JTIK) </t>
  </si>
  <si>
    <t>0028069702</t>
  </si>
  <si>
    <t>Urgensi pencatatan keuangan digital berbasis ponsel pada UMKM di kota surabaya</t>
  </si>
  <si>
    <t>Rahaditya Dimas Prihardianto</t>
  </si>
  <si>
    <t>Firli Tajtibra</t>
  </si>
  <si>
    <t>Dimas Dandy Pradana Setiawan</t>
  </si>
  <si>
    <t>Yashmine Mela Ardianto</t>
  </si>
  <si>
    <t>Rahmalia Nurhalissa, Hendrawan Widianto</t>
  </si>
  <si>
    <t>Urgensi Pencatatan Keuangan Digital berbasis Ponsel UMKM di Kota Surabaya</t>
  </si>
  <si>
    <t>ABDIMASKU: JURNAL PENGABDIAN MASYARAKAT</t>
  </si>
  <si>
    <t>PaGi: Wujud Modernisasi Pasar Tradisional di Tengah Gempuran Teknologi</t>
  </si>
  <si>
    <t xml:space="preserve">Prosiding SEMNAS INOTEK (Seminar Nasional Inovasi Teknologi) </t>
  </si>
  <si>
    <t>Seminar Nasional</t>
  </si>
  <si>
    <t>Titus Dwiseno Handiko (Mhs)</t>
  </si>
  <si>
    <t>Maulana Naufal Hakim (Mhs)</t>
  </si>
  <si>
    <t>Dominggo Bayu bagaskara</t>
  </si>
  <si>
    <t>Penerapan Metode Weighted Product dalam Penyeleksian Supervisor Terbaik</t>
  </si>
  <si>
    <t>Bulletin of Informatics and Data Science 2</t>
  </si>
  <si>
    <t>Adrianus Gultom</t>
  </si>
  <si>
    <t>Universitas Budi Darma, Medan</t>
  </si>
  <si>
    <t>Universitas Universal, Batam</t>
  </si>
  <si>
    <t>Joko Kuswanto</t>
  </si>
  <si>
    <t>Universitas Baturaja, Sumatera Selatan</t>
  </si>
  <si>
    <t>Nursaka Putra</t>
  </si>
  <si>
    <t>Teknologi Rekayasa Elektromedis</t>
  </si>
  <si>
    <t>Institut Kesehatan dan Teknologi Al Insyirah (IKTA) Pekanbaru, Riau</t>
  </si>
  <si>
    <t>0409079510</t>
  </si>
  <si>
    <t>Amsar Amsar</t>
  </si>
  <si>
    <t>Politeknik Aceh Selatan, Aceh</t>
  </si>
  <si>
    <t>An Improved Performance of Support Vector Machine to
Classify EEG Motor Imagery based on Differential Asymmetry</t>
  </si>
  <si>
    <t>Przeglad Elektrotechniczny 99</t>
  </si>
  <si>
    <t>Yulianto Tejo Putranto</t>
  </si>
  <si>
    <t>0724088803</t>
  </si>
  <si>
    <t>0012027005</t>
  </si>
  <si>
    <t>Mochamad Hariadi</t>
  </si>
  <si>
    <t>009126903</t>
  </si>
  <si>
    <t>IoT-Based Power Monitoring and Lifetime Estimation of a Distribution Transformer in Building Scale</t>
  </si>
  <si>
    <t>2023 IEEE International Instrumentation and Measurement Technology Conference (I2MTC)</t>
  </si>
  <si>
    <t>Nata Khakima Adhuna</t>
  </si>
  <si>
    <t>Shannon entropy on near-infrared spectroscopy for
nondestructively determining water content in oil palm</t>
  </si>
  <si>
    <t>International Journal of Electrical and Computer Engineering (IJECE)</t>
  </si>
  <si>
    <t>Scopus, SCImago Journal Rank (SJR)</t>
  </si>
  <si>
    <t>Inna Novianty</t>
  </si>
  <si>
    <t>0019118604</t>
  </si>
  <si>
    <t>IPB</t>
  </si>
  <si>
    <t>Walidatush Sholihah</t>
  </si>
  <si>
    <t>0011128408</t>
  </si>
  <si>
    <t xml:space="preserve"> Gema Parasti Mindara</t>
  </si>
  <si>
    <t>0310108701</t>
  </si>
  <si>
    <t>Muhammad Iqbal Nurulhaq</t>
  </si>
  <si>
    <t>Technology and Plantation Production Management Study Program</t>
  </si>
  <si>
    <t>0011059102</t>
  </si>
  <si>
    <t>Rismen Sinambela</t>
  </si>
  <si>
    <t>Christian University Indonesia</t>
  </si>
  <si>
    <t>0317116903</t>
  </si>
  <si>
    <t>Pradeka Brilyan Purwandoko, Muhammad Achirul Nanda</t>
  </si>
  <si>
    <t>Research Center for Appropriate Technology, Department of Agricultural and Biosystem Engineering</t>
  </si>
  <si>
    <t>National Research and Innovation Agency, Universitas Padjajaran</t>
  </si>
  <si>
    <t>6830376; 6758972</t>
  </si>
  <si>
    <t>0515089302; '0030099301</t>
  </si>
  <si>
    <t>Design and Implementation of Sensor Systems for Localization of the Autonomous Robot in a Building Area</t>
  </si>
  <si>
    <t>Jurnal Nasional Teknik Elektro (JNTE)</t>
  </si>
  <si>
    <t>Putu Duta Hasta Putra (Mhs)</t>
  </si>
  <si>
    <t>Enabling Guardian Angels: Designing and Constructing a Wireless Nurse CallSystem with IMU-Based Fall Detection for Enhanced Patient Safety</t>
  </si>
  <si>
    <t>Berryl Cholif Arrohman Nurriduwan (mhs)</t>
  </si>
  <si>
    <t>Usability Testing on ITTS MART Prototype</t>
  </si>
  <si>
    <t xml:space="preserve">Sistemasi: Jurnal Sistem Informasi </t>
  </si>
  <si>
    <t>Adek Dhea Resmi Purbantari (Mhs)</t>
  </si>
  <si>
    <t>Fidelia Adinda Syafani (Mhs)</t>
  </si>
  <si>
    <t>Ahmad Ihsan Fuady (Mhs)</t>
  </si>
  <si>
    <t>Classification of Cervical Cell Images into Healthy or Cancer Using Convolution Neural Network and Linear Discriminant Analysis</t>
  </si>
  <si>
    <t>2023 IEEE International Conference on Industry 4.0</t>
  </si>
  <si>
    <t>0020127508</t>
  </si>
  <si>
    <t>Bilqis Amaliah</t>
  </si>
  <si>
    <t>0014097503</t>
  </si>
  <si>
    <t>Rancang Bangun Aplikasi Sentimen Pendapat Masyarakat Indonesia Terhadap Vaksin COVID-19 Dengan Menggunakan Algoritma Long Short-Term Memory Berbasis Web</t>
  </si>
  <si>
    <t>INTEGER: Journal of Information Technology</t>
  </si>
  <si>
    <t>PENGABDIAN KEPADA MASYARAKAT BERBASIS PENGEMBANGAN PENELITIAN PADA SEBUAH PERUSAHAAN KONSTRUKSI</t>
  </si>
  <si>
    <t>Jurnal Masyarakat Mandiri (JMM)</t>
  </si>
  <si>
    <t>0724099501</t>
  </si>
  <si>
    <t>0010109403</t>
  </si>
  <si>
    <t>Aditiya Taruna Septian Wibowo (Mhs)</t>
  </si>
  <si>
    <t>Arini Pramesta Setyaningtitah (Mhs)</t>
  </si>
  <si>
    <t>Alfina Ayu Puspitasari (Mhs)</t>
  </si>
  <si>
    <t>Yulia Wahyu Ningsih (Mhs)</t>
  </si>
  <si>
    <t xml:space="preserve">
Jurnal Mantik</t>
  </si>
  <si>
    <t>Aisyah Putri Amni Ramadhanti (Mhs)</t>
  </si>
  <si>
    <t>Ekky Dea Audry Jaya (Mhs)</t>
  </si>
  <si>
    <t>Farid Duta Hadyanto (Mhs)</t>
  </si>
  <si>
    <t>ISO/IEC 25010 : Analisis Kualitas Sistem E-learning sebagai Media Pembelajaran Online</t>
  </si>
  <si>
    <t>Nadiah Ratnaduhita (Mhs)</t>
  </si>
  <si>
    <t>PELATIHAN OPTIMALISASI SOSIAL MEDIA DAN GOOGLE BUSINESS SEBAGAI MEDIA PEMASARAN DI SEKTOR PETERNAKAN TELUR BEBEK</t>
  </si>
  <si>
    <t>0729059601</t>
  </si>
  <si>
    <t>0702049801</t>
  </si>
  <si>
    <t>Yuni Qoriah Verdiana (Mhs)</t>
  </si>
  <si>
    <t>Rheynansya Tabriz Tajj Hauravin Al Kanza (Mhs)</t>
  </si>
  <si>
    <t>Si</t>
  </si>
  <si>
    <t>Factor Analysis of Intention to Use Open-Source ERP: A Case Study from East Java Area</t>
  </si>
  <si>
    <t>Analisis eWOM terhadap Destinasi Wisata Super Prioritas Menggunakan Text Mining</t>
  </si>
  <si>
    <t xml:space="preserve"> Indonesian Journal of Multidisciplinary on Social and Technology</t>
  </si>
  <si>
    <t>Google Scolar, Garuda</t>
  </si>
  <si>
    <t>0701069701</t>
  </si>
  <si>
    <t>Cita Lentera (Mhs)</t>
  </si>
  <si>
    <t>Design Science Research in Developing Traffic Urgency Model From Text for Determining Transportation Complaint Priority - an Initial Investigation</t>
  </si>
  <si>
    <t>2023 International Seminar on Intelligent Technology and Its Applications</t>
  </si>
  <si>
    <t>0027047002</t>
  </si>
  <si>
    <t>Retno Aulia Vinarti</t>
  </si>
  <si>
    <t>0716118801</t>
  </si>
  <si>
    <t>The Joint Channel Coding and Pre-Distortion Technique on the USRP-Based MIMO-OFDM System</t>
  </si>
  <si>
    <t>Jurnal RESTI (Rekayasa Sistem dan Teknologi Informasi)</t>
  </si>
  <si>
    <t>I Gede Puja Astawa</t>
  </si>
  <si>
    <t>0027026704</t>
  </si>
  <si>
    <t>Web profile development for furniture business in UD Rozi Rachmad, Surabaya City</t>
  </si>
  <si>
    <t>Abdimas: Jurnal Pengabdian Masyarakat Universitas Merdeka Malang</t>
  </si>
  <si>
    <t>0714079701</t>
  </si>
  <si>
    <t>Tracy Olivia</t>
  </si>
  <si>
    <t>Devandro Alifiano</t>
  </si>
  <si>
    <t>Fajrul Fallah Arrafi</t>
  </si>
  <si>
    <t>An efficient activity recognition for homecare robots from multi-modal communication dataset</t>
  </si>
  <si>
    <t>Yamada Nao</t>
  </si>
  <si>
    <t>Tokyo Metropolitan University, Japan</t>
  </si>
  <si>
    <t>The ontology model for selecting quality melons uses hidden semantic data based on melon knowledge domains</t>
  </si>
  <si>
    <t>13th IEEE Symposium on Computer Applications and Industrial Electronics, ISCAIE 2023</t>
  </si>
  <si>
    <t>Hendra Kusuma</t>
  </si>
  <si>
    <t>Utilization of winged bean ( Psophocarpus tetragonolobus) seed powder as a coagulant and activated natural zeolite as an adsorbent for improving of tapioca and tofu wastewater qualities</t>
  </si>
  <si>
    <t>Journal of Physics: Conference Series</t>
  </si>
  <si>
    <t>SILVI ISTIQOMAH</t>
  </si>
  <si>
    <t>SRI HASTUTI</t>
  </si>
  <si>
    <t>Venty Suryanti</t>
  </si>
  <si>
    <t>Effect of tempering on case hardening aluminum 7075 on its hardness</t>
  </si>
  <si>
    <t>Focal Region Ray Tracing of Conventional and Shaped Lens Antenna</t>
  </si>
  <si>
    <t>International Journal of Integrated Engineering</t>
  </si>
  <si>
    <t>Quality of Service (QoS) Wifi Network Study Case: Telkom University Dormitory Hall</t>
  </si>
  <si>
    <t xml:space="preserve">Proceedings of the 2023 IEEE International Conference on Industry 4.0, Artificial Intelligence, and </t>
  </si>
  <si>
    <t>Muharman Lubis</t>
  </si>
  <si>
    <t>Prediction of Human Body Orientation based on Voxel Using 3D Convolutional Neural Network</t>
  </si>
  <si>
    <t>2023 International Seminar on Intelligent Technology and Its Applications: Leveraging Intelligent Sy</t>
  </si>
  <si>
    <t>Eko Mulyanto Yuniarno</t>
  </si>
  <si>
    <t>Improvement of Critical Clearing Time by Combination of SFCL and SCES Using Critical Trajectory Method</t>
  </si>
  <si>
    <t>Hanif Rifai Adha</t>
  </si>
  <si>
    <t>Vita Lystianingrum</t>
  </si>
  <si>
    <t>Rafin Aqza Izza Mahendra</t>
  </si>
  <si>
    <t>A Combination of Transfer Learning and Support Vector Machine for Robust Classification on Small Weed and Potato Datasets</t>
  </si>
  <si>
    <t>International Journal on Informatics Visualization</t>
  </si>
  <si>
    <t>Institut Teknologi Telkom Purwokerto</t>
  </si>
  <si>
    <t>A review of safety test methods for new car assessment program in Southeast Asian countries</t>
  </si>
  <si>
    <t>Open Engineering</t>
  </si>
  <si>
    <t>Siti Nur Atiqah Halimi</t>
  </si>
  <si>
    <t>Susijanto Tri Rasmana </t>
  </si>
  <si>
    <t>Wira Jazair Yahya</t>
  </si>
  <si>
    <t>Mohd Hatta Mohammed Ariff</t>
  </si>
  <si>
    <t>Nurulakmar Abu Husain, Khairil Anwar Abu Kassim</t>
  </si>
  <si>
    <t>Review: Recent Developments in the Design and Application of Magnetorheological Fluids in the Medical Field</t>
  </si>
  <si>
    <t>Investigation of Obstacle Prediction Network for Improving Home-Care Robot Navigation Performance</t>
  </si>
  <si>
    <t>Journal of Robotics and Mechatronics</t>
  </si>
  <si>
    <t>Wei Hong Chin</t>
  </si>
  <si>
    <t>IEEE Transactions on Industrial Informatics</t>
  </si>
  <si>
    <t>Jejak Adventure : Platform Penyedia Traveling Berbasis Web</t>
  </si>
  <si>
    <t>eProceedings of Applied Science</t>
  </si>
  <si>
    <t>Bagus Pahlefi</t>
  </si>
  <si>
    <t>Math Is Fun : Aplikasi Belajar Matematika Untuk Anak Sekolah Dasar Berbasis Android</t>
  </si>
  <si>
    <t>NURLAILIYAH SALSABILAH VALENTINA</t>
  </si>
  <si>
    <t>Pengembangan Kualitas Konten Informasi Display Masjid Berbasis Web</t>
  </si>
  <si>
    <t>ABDIKAN: Jurnal Pengabdian Masyarakat Bidang Sains dan Teknologi</t>
  </si>
  <si>
    <t>STRATEGI PENINGKATAN PEMASARAN DAN PENJUALAN PRODUK OLAHAN BUAH MANGROVE MELALUI PEMBUATAN WEBSITE</t>
  </si>
  <si>
    <t>Aptekmas Jurnal Pengabdian pada Masyarakat</t>
  </si>
  <si>
    <t>Desain Mobile Robot dengan Differential Steering untuk Penyemprot Nutrisi Tanaman Melon di Greenhouse</t>
  </si>
  <si>
    <t>Emitor: Jurnal Teknik Elektro</t>
  </si>
  <si>
    <t>ardiansyah al farouq</t>
  </si>
  <si>
    <t>Silvi Prastiwi Renanda Putri</t>
  </si>
  <si>
    <t>Desain dan Implementasi Sistem Sensor untuk Lokalisasi pada Autonomous Robot IVANA di Area Gedung</t>
  </si>
  <si>
    <t>JURNAL NASIONAL TEKNIK ELEKTRO</t>
  </si>
  <si>
    <t>Rancang Bangun Sistem Kendali Nilai Klorin Pada Kandungan Air Laut Menggunakan Metode Fuzzy Logic</t>
  </si>
  <si>
    <t>Journal of Computer, Electronic, and Telecommunication (COMPLETE)</t>
  </si>
  <si>
    <t>Dimas Bagas Wicaksono</t>
  </si>
  <si>
    <t>Organizational Strategy Analysis to Increase Competitiveness Using SWOT and QSPM Methods at U.D. Garuda Jaya</t>
  </si>
  <si>
    <t>Jurnal Bisnis dan Manajemen</t>
  </si>
  <si>
    <t>Ayu Prema Laksmi</t>
  </si>
  <si>
    <t>SISTEM PENDUKUNG KEPUTUSAN PEMILIHAN PIMPINAN TERBAIK DENGAN WEIGHT PRODUCT PADA PERUSAHAAN SWASTA</t>
  </si>
  <si>
    <t>semanTIK : Teknik Informasi</t>
  </si>
  <si>
    <t>Sosialisasi Peningkatan Kepuasan Pelanggan pada Kelompok Usaha Bareng Raya</t>
  </si>
  <si>
    <t>NUSANTARA Jurnal Pengabdian Kepada Masyarakat</t>
  </si>
  <si>
    <t>Matteo Ibastian</t>
  </si>
  <si>
    <t>Sistem Pendukung Keputusan Pemilihan Lokasi Gudang dengan Metode Vikor Pada PT. ABC</t>
  </si>
  <si>
    <t>SISFOTENIKA</t>
  </si>
  <si>
    <t>Riza Akhsani setyo prayoga</t>
  </si>
  <si>
    <t>Adinda Ayu Shavira</t>
  </si>
  <si>
    <t>Pemerataan Infrastruktur Telekomunikasi untuk Kesejahteraan Digital</t>
  </si>
  <si>
    <t>Prosiding SEMNAS INOTEK (Seminar Nasional Inovasi Teknologi)</t>
  </si>
  <si>
    <t>Tarangga Atha Putra Suseno</t>
  </si>
  <si>
    <t>Andi Luthfi Moh</t>
  </si>
  <si>
    <t>Dominggo Bayu Bagaskara</t>
  </si>
  <si>
    <t>Website profile development for digitalization of grass jelly based MSMEs</t>
  </si>
  <si>
    <t>Fauzan Nusyura</t>
  </si>
  <si>
    <t>Muhammad Anjas Ardiansyah</t>
  </si>
  <si>
    <t>Muhammad Rashid Syaputra</t>
  </si>
  <si>
    <t>IMPLEMENTASI SISTEM PENDUKUNG KEPUTUSAN UNTUK MEMILIH CAFÉ DENGAN METODE MABAC</t>
  </si>
  <si>
    <t>JURNAL INFORMATIKA DAN KOMPUTER</t>
  </si>
  <si>
    <t>Riza Akhsani Akhsani Setyo Prayoga</t>
  </si>
  <si>
    <t>Penentuan Pemasok Jagung dengan Metode ROC Pada UMKM Kuliner</t>
  </si>
  <si>
    <t>Adzanil Rachmadi Putra</t>
  </si>
  <si>
    <t>Fiddin Yusfida A’la</t>
  </si>
  <si>
    <t>Universitas Sebelas Maret Surakarta</t>
  </si>
  <si>
    <t>Laqma Dica Fitrani</t>
  </si>
  <si>
    <t>Universitas Hayam Wuruk Perbanas Surabaya</t>
  </si>
  <si>
    <t>Pembentukan Kelompok Usaha Dan Strategi Branding Untuk Membentuk Identitas Brand Di Daerah Bareng Raya</t>
  </si>
  <si>
    <t>KREATIF: Jurnal Pengabdian Masyarakat Nusantara</t>
  </si>
  <si>
    <t>Riris Ainur Rosidah</t>
  </si>
  <si>
    <t>Pelatihan Desain Poster Menggunakan Canva Bagi Siswa SMA Negeri 1 Surabaya</t>
  </si>
  <si>
    <t>Madani : Indonesian Journal of Civil Society</t>
  </si>
  <si>
    <t>Muhammad Zhahnur Arif</t>
  </si>
  <si>
    <t>Ridho Rahmatullah</t>
  </si>
  <si>
    <t>Annisa Nur Salsabilla</t>
  </si>
  <si>
    <t>Perencanaan Arsitektur Sistem Informasi pada PT. XYZ dengan Menggunakan Pendekatan TOGAF ADM</t>
  </si>
  <si>
    <t>Journal of Information System,Graphics, Hospitality and Technology</t>
  </si>
  <si>
    <t>Sistem Estimasi State of Charge untuk Aplikasi Sistem Tertanam Berbasis Neural Networks</t>
  </si>
  <si>
    <t>Jurnal Nasional Teknik Elektro dan Teknologi Informasi</t>
  </si>
  <si>
    <t>Analisis Regresi Logistik Biner Multilevel pada Status Kemiskinan di Pulau Jawa menggunakan Algoritma MCMC Metropolis-Hasting</t>
  </si>
  <si>
    <t>J STATISTIKA: Jurnal Imiah Teori dan Aplikasi Statistika</t>
  </si>
  <si>
    <t>PEMANFAATAN TENAGA SURYA DALAM PEMBUATAN SOLAR CHARGING STATION SEBAGAI PENUNJANG FASILITAS UMUM DI SEKOLAH AL ISLAH SURABAYA</t>
  </si>
  <si>
    <t>Abdimas Galuh</t>
  </si>
  <si>
    <t>Gempar Alamsyah</t>
  </si>
  <si>
    <t>The Development of Human Resources Data Management Application at PT. Anugrah Laut Indonesia</t>
  </si>
  <si>
    <t xml:space="preserve">IJAIT (International Journal of Applied Information Technology), 21-31, 2023 </t>
  </si>
  <si>
    <t>Hetti Hidayati</t>
  </si>
  <si>
    <t>Cahyana Cahyana</t>
  </si>
  <si>
    <t>ENTREPRENEURSHIP</t>
  </si>
  <si>
    <t>Penerbit Widina Media Utama</t>
  </si>
  <si>
    <t>PERENCANAAN PROSES BISNIS</t>
  </si>
  <si>
    <t>Cendikia Mulia Mandiri</t>
  </si>
  <si>
    <t>Sistem Informasi Jasa Reparasi Gadget Berbasis Website di Toko Light Service</t>
  </si>
  <si>
    <t>TIN: Terapan Informatika Nusantara</t>
  </si>
  <si>
    <t>Rizal Irfansyah Putra</t>
  </si>
  <si>
    <t>PEMBUATAN ALAT DESTILASI AIR BERTENAGA PANEL SURYA BAGI WARGA PENGHUNI DAERAH BERSUMBER AIR ASIN</t>
  </si>
  <si>
    <t>Cornelia Angela Caezaria</t>
  </si>
  <si>
    <t>Rizqy Athiyya Nafi’atus Sa’idah</t>
  </si>
  <si>
    <t>USULAN PERANCANGAN INTERFACE APLIKASI KEUANGAN UNTUK UMKM</t>
  </si>
  <si>
    <t xml:space="preserve">Jurnal Kelola: Jurnal Ilmu Sosial </t>
  </si>
  <si>
    <t>Habib Mirza Alfansuri</t>
  </si>
  <si>
    <t>Peran Da'i dalam Meningkatkan Pemahaman Agama di Kalangan Remaja Kelurahan Mulia Agung Kecamatan Banyuasin III Kabupaten Banyuasin</t>
  </si>
  <si>
    <t>Social Science and Contemporary Issues Journal</t>
  </si>
  <si>
    <t>Ayu Wahyuni</t>
  </si>
  <si>
    <t>Kusnadi Kusnadi</t>
  </si>
  <si>
    <t>Emi Puspita Dewi</t>
  </si>
  <si>
    <t>Implementasi Zakat Hasil Pertanian Ditinjau dalam Hukum Islam (Studi Kasus Desa Sukamenak Kecamatan Baros Kabupaten Serang)</t>
  </si>
  <si>
    <t>UIN Sultan Maulana Hasanuddin Banten</t>
  </si>
  <si>
    <t>Automation of Bricket Charcoal Press Machine to Increase Production Capacity in Kampoeng Oase Ondomohen Surabaya</t>
  </si>
  <si>
    <t>Engagement: Jurnal Pengabdian Kepada Masyarakat</t>
  </si>
  <si>
    <t>Aulia Annisa</t>
  </si>
  <si>
    <t>Annisa Rizkyta Nabilah Junaidi</t>
  </si>
  <si>
    <t>Muhammad Ardiansyah Al Faiz</t>
  </si>
  <si>
    <t>Perancangan Sistem Sortir Limbah Plastik Warna Berdasarkan Warna Menggunakan PLC</t>
  </si>
  <si>
    <t>Fayola Liyani</t>
  </si>
  <si>
    <t>Ryan Yudha Adhitya</t>
  </si>
  <si>
    <t>Usability Testing on ITTS MART Protype</t>
  </si>
  <si>
    <t>6681051</t>
  </si>
  <si>
    <t>Rizqa Amelia Zunaidi3</t>
  </si>
  <si>
    <t>66810516</t>
  </si>
  <si>
    <t>07110693017</t>
  </si>
  <si>
    <t>TI8</t>
  </si>
  <si>
    <t>ITTELKOM Surabaya9</t>
  </si>
  <si>
    <t>1203190036</t>
  </si>
  <si>
    <t>TI10</t>
  </si>
  <si>
    <t>ITTELKOM Surabaya11</t>
  </si>
  <si>
    <t>-12</t>
  </si>
  <si>
    <t>1203190012</t>
  </si>
  <si>
    <t>ITTELKOM Surabaya13</t>
  </si>
  <si>
    <t>6680648</t>
  </si>
  <si>
    <t>SI14</t>
  </si>
  <si>
    <t>ITTELKOM Surabaya15</t>
  </si>
  <si>
    <t>-16</t>
  </si>
  <si>
    <t>1204200124</t>
  </si>
  <si>
    <t>Column17</t>
  </si>
  <si>
    <t>Column18</t>
  </si>
  <si>
    <t>Column19</t>
  </si>
  <si>
    <t>Column20</t>
  </si>
  <si>
    <t>Column21</t>
  </si>
  <si>
    <t>Column22</t>
  </si>
  <si>
    <t>Column23</t>
  </si>
  <si>
    <t>Column24</t>
  </si>
  <si>
    <t>Column25</t>
  </si>
  <si>
    <t>Column26</t>
  </si>
  <si>
    <t>Desain dan Implementasi Sistem Pengelolaan Kerja Praktik dan Magang Perguruan Tinggi Terintegrasi dengan Sistem Informasi Akademik: Studi Kasus Institut Teknologi Telkom Surabaya</t>
  </si>
  <si>
    <t>Journal of Advances in Information and Industrial Technology</t>
  </si>
  <si>
    <t xml:space="preserve"> Fidi Wincoko Putro</t>
  </si>
  <si>
    <t>Syahfril Nizammudin</t>
  </si>
  <si>
    <t>William Kurniawan</t>
  </si>
  <si>
    <t>Rizki Fadillah</t>
  </si>
  <si>
    <t>Pembuatan smart urban farming berbasis internet of things untuk kelompok tani</t>
  </si>
  <si>
    <t>Jurnal Inovasi Hasil Pengabdian Masyarakat (JIPEMAS)</t>
  </si>
  <si>
    <t>Enhancing Voxel-Based Human Pose Classification Using CNN with Modified VGG16 Method</t>
  </si>
  <si>
    <t>ICITDA 2023 - Proceedings of the 2023 8th International Conference on Information Technology and Dig</t>
  </si>
  <si>
    <t>Implementasi Sistem Rekomendasi Tipe Rumah Menggunakan Metode Naïve Bayes</t>
  </si>
  <si>
    <t>Jurnal JTIK (Jurnal Teknologi Informasi dan Komunikasi</t>
  </si>
  <si>
    <t>Mohammad Iqbal</t>
  </si>
  <si>
    <t>Sistem Informasi Geografis (SIG) Pencarian Wisata di Probolinggo Menggunakan Sequential Search dan Location Based Service (LBS)</t>
  </si>
  <si>
    <t>AA Fadlilah</t>
  </si>
  <si>
    <t>Implementasi Sistem Rekomendasi Rute Penanganan Gangguan Berbasis Android menggunakan Best First Search</t>
  </si>
  <si>
    <t>Jurnal JTIK (Jurnal Teknologi Informasi dan Komunikasi)</t>
  </si>
  <si>
    <t>Light Intensity Control and Greenhouse Monitoring System for Melon Cultivation</t>
  </si>
  <si>
    <t>Proceeding - IEEE 9th Information Technology International Seminar, ITIS 2023</t>
  </si>
  <si>
    <t>Chintya Tribhuana Utami</t>
  </si>
  <si>
    <t>Strategi Peningkatan Pemasaran dan Penjualan Produk Olahan Buah Mangrove Melalui Pembuatan website</t>
  </si>
  <si>
    <t>Wireless Node Localization Based on Wild Goats Algorithm for Industrial Internet of Things</t>
  </si>
  <si>
    <t>Journal of Korean Institute of Communications and Information Sciences</t>
  </si>
  <si>
    <t>Risk Management for New Student Admission Information Systems at Higher Education using the Octave Allegro Approach</t>
  </si>
  <si>
    <t>IAIC International Conference Series 4</t>
  </si>
  <si>
    <t>Wahyuddin S.</t>
  </si>
  <si>
    <t>YOLOV4 Deepsort ANN for Traffic Collision Detection</t>
  </si>
  <si>
    <t>Bernadus Seno Aji</t>
  </si>
  <si>
    <t>Mardhiyyah Rafrin</t>
  </si>
  <si>
    <t>Institut Teknologi Bacharuddin Jusuf Habibie</t>
  </si>
  <si>
    <t>JIKO (Jurnal Informatika dan Komputer)</t>
  </si>
  <si>
    <t>Enhancing Battery SOC Estimation Method Through ANN-Based Incorporation of SOH Degradation</t>
  </si>
  <si>
    <t>2023 International Electronics Symposium (IES)</t>
  </si>
  <si>
    <t>ANN-based State of Charge Estimation of Li-ion Batteries for Embedded Applications</t>
  </si>
  <si>
    <t>Evaluating the Battery Management System's Performance Under Levels of State of Health (SOH) Parameters</t>
  </si>
  <si>
    <t>Journal of Robotics and Control (JRC)</t>
  </si>
  <si>
    <t>Perancangan Enterprise Architecture Dengan TOGAF-ADM Framework Dan ISO 27001: 2013 Pada Institut Teknologi Telkom Surabaya</t>
  </si>
  <si>
    <t>Thesis</t>
  </si>
  <si>
    <t>IoT-Based Flood Early Warning System For Remote Deployment and an Integrated Social Media</t>
  </si>
  <si>
    <t>2023 IEEE Asia-Pacific Conference on Geoscience, Electronics and Remote Sensing Technology: Global C</t>
  </si>
  <si>
    <t>Immediate Effect Evaluation of a Robotic Ankle–Foot Orthosis with Customized Algorithm for a Foot Drop Patient: A Quantitative and Qualitative Case Report</t>
  </si>
  <si>
    <t>Making Sense of Developing Artificial Intelligence-Based System in Software Development Life Cycle Manner and Addressing Risk Factors</t>
  </si>
  <si>
    <t>2023 6th International Conference of Computer and Informatics Engineering</t>
  </si>
  <si>
    <t>Integration of quality function deployment (QFD) and analytical hierarchy process (AHP) to improve student information system</t>
  </si>
  <si>
    <t>AIP conference proceedings</t>
  </si>
  <si>
    <t>Usability Testing on Student Mobile Application in University using Cognitive Walkthrough Method</t>
  </si>
  <si>
    <t>Proceedings of the 2023 8th International Conference on Information Systems</t>
  </si>
  <si>
    <t>Kartika Gianina Tileng</t>
  </si>
  <si>
    <t>Lenny Rosita</t>
  </si>
  <si>
    <t>Christian</t>
  </si>
  <si>
    <t>DATA SCIENCE</t>
  </si>
  <si>
    <t>Pelatihan Optimalisasi Sosial Media Dan Google Business Sebagai Media Pemasaran Di Sektor Peternakan Telur Bebek</t>
  </si>
  <si>
    <t>Rheynansya Tabriz Tajj Hauravin Al Kanza</t>
  </si>
  <si>
    <t>Membonsai Pemrograman Dinamis Untuk Pencarian Solusi Optimal</t>
  </si>
  <si>
    <t>Mochammad Nizar Palefi Ma'ady</t>
  </si>
  <si>
    <t>Sosialisasi Dan Pelatihan Komputerisasi Akuntansi Di Sektor Peternakan Bebek Petelur</t>
  </si>
  <si>
    <t>Peningkatan Kualitas Tri Dharma Perguruan Tinggi Melalui Pelatihan SISTER Pada STAI Ali bin Abi Thalib</t>
  </si>
  <si>
    <t>Madani: Indonesian Journal of Civil Society</t>
  </si>
  <si>
    <t>Pengabdian Masyarakat</t>
  </si>
  <si>
    <t>TUS</t>
  </si>
  <si>
    <t>P Anaking, Y Sudianto, H Widyantara</t>
  </si>
  <si>
    <t>Information Technology Security Audit at the YDSF National Zakat Institution Using the ISO 27001 Framework</t>
  </si>
  <si>
    <t>Jurnal Sisfokom (Sistem Informasi dan Komputer)</t>
  </si>
  <si>
    <t>Penelitian</t>
  </si>
  <si>
    <t>0722108201</t>
  </si>
  <si>
    <t>Muhamad Muhamad</t>
  </si>
  <si>
    <t>Yuvens Anggito</t>
  </si>
  <si>
    <t>Wahid Yasin</t>
  </si>
  <si>
    <t>Hendrik Hermawan</t>
  </si>
  <si>
    <t>APLIKASI SISTEM REKOMENDASI PAKET WISATA DI SULAWESI SELATAN BERBASIS WEBSITE</t>
  </si>
  <si>
    <t>JATI (Jurnal Mahasiswa Teknik Informatika)</t>
  </si>
  <si>
    <t>Devysikaelo Ira Rantelili</t>
  </si>
  <si>
    <t>Design of integrated control and monitoring system to IT Telkom Surabaya rooftop empowerment</t>
  </si>
  <si>
    <t>0708069202</t>
  </si>
  <si>
    <t>PEMBUATAN COMPANY PROFILE YAYASAN BERBASIS WEB UNTUK MENINGKATKAN KUNJUNGAN DIGITAL CALON DONATUR</t>
  </si>
  <si>
    <t>Muhammad Masum Juniyanto</t>
  </si>
  <si>
    <t>0715128708</t>
  </si>
  <si>
    <t>Decision Tree based Data Modelling for First Detection of Thalassemia Major</t>
  </si>
  <si>
    <t>Design of Integrated Control and Monitoring System to ITTelkom Surabaya Rooftop Empowerment</t>
  </si>
  <si>
    <t>Vehicle Routing Based Mining for Proof-of-Useful-Work Blockchain</t>
  </si>
  <si>
    <t>0728069401</t>
  </si>
  <si>
    <t>Enhancing LiDAR-Based Object Recognition Through a Novel Denoising and Modified GDANet Framework</t>
  </si>
  <si>
    <t>Putra O.V.</t>
  </si>
  <si>
    <t>Analysis of Human Performance and Potential Application of Virtual Reality (VR) Shooting Games as a Shooting Training Simulator for Military Personnel.</t>
  </si>
  <si>
    <t>International Journal of Technology</t>
  </si>
  <si>
    <t>Adithya Sudiarno</t>
  </si>
  <si>
    <t>Ratna Sari Dewi</t>
  </si>
  <si>
    <t>Retno Widyaningrum</t>
  </si>
  <si>
    <t>Reza Aulia Akbar</t>
  </si>
  <si>
    <t>Ahmadi</t>
  </si>
  <si>
    <t>Analisis Manajemen Risiko IT di Organisasi XYZ Berdasarkan ISO31000: 2018</t>
  </si>
  <si>
    <t>Sangaji Wicaksono</t>
  </si>
  <si>
    <t>Usability Testing of ITTS MART v2.0 through Customer Satisfaction Index (CSI) Measurement using the E-SERVQUAL Model</t>
  </si>
  <si>
    <t>Sistemasi: Jurnal Sistem Informasi</t>
  </si>
  <si>
    <t>Ika Yulianita</t>
  </si>
  <si>
    <t>0704129501</t>
  </si>
  <si>
    <t>6680648 </t>
  </si>
  <si>
    <t>Innovative Design of Ecommerce Mobile Application Using Kansei Engineering and System Usability Scale</t>
  </si>
  <si>
    <t>SHS Web of Conferences</t>
  </si>
  <si>
    <t>Muhammad Dhiaul Suryo Kusumo Arrifqi</t>
  </si>
  <si>
    <t>Penerapan FP-Growth untuk Menentukan Rekomendasi Produk pada Kogu Coffee Shop Malang</t>
  </si>
  <si>
    <t>Dimas Rafly</t>
  </si>
  <si>
    <t>Implementasi Metode Naive Bayes pada Sistem Diagnosis Penyakit Mata (Studi Kasus Poli Mata Rumah Sakit Islam Jemursari Surabaya): Implementation of Naive Bayes Method on Eye …</t>
  </si>
  <si>
    <t>Fountain of Informatics Journal</t>
  </si>
  <si>
    <t>Raihan Febrianto Grahadi</t>
  </si>
  <si>
    <t>Analisis Sentimen Ulasan Tempat Kuliner Di Jawa Timur Dengan Menggunakan Metode Naïve Bayes</t>
  </si>
  <si>
    <t>Merkurius: Jurnal Riset Sistem Informasi dan Teknik Informatika</t>
  </si>
  <si>
    <t>Hayu Faiz Naufal Asyrof</t>
  </si>
  <si>
    <t>Application of Data Mining for the Selection Process of Prospective Students at ITTelkom Surabaya by Using the SPSS Modeler</t>
  </si>
  <si>
    <t>Scitepress</t>
  </si>
  <si>
    <t>Strengthening research partner collaboration in higher education for searching innovation through machine learning-based recommender system</t>
  </si>
  <si>
    <t>IJoSI</t>
  </si>
  <si>
    <t>M. Nizar P. Ma'ady</t>
  </si>
  <si>
    <t>Malaysia Citizen Sentiment on Government Response Towards Covid-19 Disaster Management: Using LDA-based Topic Visualization on Twitter</t>
  </si>
  <si>
    <t>Elsevier</t>
  </si>
  <si>
    <t>WoS</t>
  </si>
  <si>
    <t>On using Floyd-Warshall under uncertainty for Influence Maximization in Instagram social network: A case study of Indonesian FnB unicorn company</t>
  </si>
  <si>
    <t>Generalized decentralized control for robust stabilization and L_2 gain of nonlinear interconnected systems</t>
  </si>
  <si>
    <t> 6793410</t>
  </si>
  <si>
    <t>Rainfall Forecasting with Intermittent Approach using Exponential Smoothing Neural Network Ensemble</t>
  </si>
  <si>
    <t>IEEE: 2023 International Conference on Artificial Intelligence, Blockchain, Cloud Computing, and Data Analytics (ICoABCD)</t>
  </si>
  <si>
    <t>0730099601</t>
  </si>
  <si>
    <t xml:space="preserve"> Sri Hidayati</t>
  </si>
  <si>
    <t>New Trend of Amperometric Gas Sensors Using Atomic Gold-Decorated Platinum/Polyaniline Composites</t>
  </si>
  <si>
    <t>MDPI Chemosensors</t>
  </si>
  <si>
    <t>Modification Rules for Improving Marching Cubes Algorithm to Represent 3D Point Cloud Curve Images</t>
  </si>
  <si>
    <t>IJIES</t>
  </si>
  <si>
    <t>Riyanarto Sarno</t>
  </si>
  <si>
    <t>Design Science Research for Developing Risk Tourism Mapping Based on Visitor Sentiment Review</t>
  </si>
  <si>
    <t>Procedia Computer Science (ELSEVIER)</t>
  </si>
  <si>
    <t xml:space="preserve"> Anita Hakim Nasution</t>
  </si>
  <si>
    <t>0714019002</t>
  </si>
  <si>
    <t> 6826699</t>
  </si>
  <si>
    <t>Regulation and Technology Innovation in Support of Comprehensive Customer Experience in the Banking Industry in Kediri</t>
  </si>
  <si>
    <t>Journal of Law and Sustainable Development</t>
  </si>
  <si>
    <t>SJR</t>
  </si>
  <si>
    <t>Nur Laely</t>
  </si>
  <si>
    <t>Djunaedi</t>
  </si>
  <si>
    <t>Angga Rizka Lidiawan</t>
  </si>
  <si>
    <t>SQL And NoSQL Object Database Mapping to Support CRUD Operation</t>
  </si>
  <si>
    <t>Proceeding - International Conference on Information Technology and Computing</t>
  </si>
  <si>
    <t>Siti Rochimah</t>
  </si>
  <si>
    <t>Daniel Siahaan</t>
  </si>
  <si>
    <t>A Wireless Tire Pressure and Temperature Monitoring System Based on Software Defined Radio</t>
  </si>
  <si>
    <t>Proceeding - COMNETSAT 2023: IEEE International Conference on Communication, Networks and Satellite</t>
  </si>
  <si>
    <t>Mohammad Nur Effendy</t>
  </si>
  <si>
    <t>Jejak Adventure: Platform Penyedia Traveling Berbasis Web</t>
  </si>
  <si>
    <t>eProceedings of Applied Science </t>
  </si>
  <si>
    <t>IJAIT (International Journal of Applied Information Technology)</t>
  </si>
  <si>
    <t>Math Is Fun: Aplikasi Belajar Matematika Untuk Anak Sekolah Dasar Berbasis Android</t>
  </si>
  <si>
    <t>Adiputra Yoshua B.Y. Langkay</t>
  </si>
  <si>
    <t>Seafood quality detection using electronic nose and machine learning algorithms with hyperparameter optimization</t>
  </si>
  <si>
    <t>Nailatul Fadhilah Syarwan</t>
  </si>
  <si>
    <t>Muhammad Agus Nugraha</t>
  </si>
  <si>
    <t>Decision support system for selection of the best faculty staff using the analytical hierarchy process (AHP) method</t>
  </si>
  <si>
    <t>Jurnal Teknik Informatika CIT Medicom</t>
  </si>
  <si>
    <t>Desain dan Implementasi Sistem Informasi Usaha Mikro Kecil Menengah dan Pariwisata Desa Tambak Kalisogo</t>
  </si>
  <si>
    <t>Slamet Kacung</t>
  </si>
  <si>
    <t>M. Nasrullah</t>
  </si>
  <si>
    <t>Damasya Ine Larisa</t>
  </si>
  <si>
    <t>Akbar Rizki Poetra</t>
  </si>
  <si>
    <t>Implementation of an employee attendance system using Android based QR codes</t>
  </si>
  <si>
    <t>S. Wahyuddin</t>
  </si>
  <si>
    <t>Diah Ratnasari</t>
  </si>
  <si>
    <t>Pembuatan Aplikasi Kasir Berbasis Web Pada UMKM</t>
  </si>
  <si>
    <t>Buletin Ilmiah Ilmu Komputer dan Multimedia (BIIKMA)</t>
  </si>
  <si>
    <t>Garuda</t>
  </si>
  <si>
    <t>Ahmad Amaludin</t>
  </si>
  <si>
    <t>Akbar Saputra Widianto</t>
  </si>
  <si>
    <t>Alifuddin Rifai</t>
  </si>
  <si>
    <t>The Role of Islamic Philanthropy in Post Covid-19 Pandemic Economic Recovery: English</t>
  </si>
  <si>
    <t>EKSYAR : Jurnal Ekonomi Syari'ah &amp; Bisnis Islam (e-Journal)</t>
  </si>
  <si>
    <t>Ahmad Agus Hidayat</t>
  </si>
  <si>
    <t>Analisis Manajemen Layanan Teknologi Informasi Itil V3 Pada Perusahaan Pt. Prudential Life Assurance (Sj-I) Cabang Sidoarjo</t>
  </si>
  <si>
    <t>Jurnal Mirai Management</t>
  </si>
  <si>
    <t>Determining consumer demand patterns for production planning using a data mining approach.</t>
  </si>
  <si>
    <t>Acta Logistica (AL)</t>
  </si>
  <si>
    <t>A. Besse Riyani Indah</t>
  </si>
  <si>
    <t>Andi Siti Hajar Meliani</t>
  </si>
  <si>
    <t>Saiful Mangngenre</t>
  </si>
  <si>
    <t>Audi Nurwahidah</t>
  </si>
  <si>
    <t>0718069004</t>
  </si>
  <si>
    <t>Designing Student Internship Information System Interfaces Using the Design Thinking Method</t>
  </si>
  <si>
    <t xml:space="preserve">Jefri Achmad Maulana </t>
  </si>
  <si>
    <t>Optimizing RF Energy Harvesting for IoT Devices: Impedance Matching and Voltage Multiplier Solutions</t>
  </si>
  <si>
    <t>Elfrida Hutabarat</t>
  </si>
  <si>
    <t>Forecasting Ginger Harvest Yields: A Comparative Study of Double Exponential Smoothing and Long Short-Term Memory Models</t>
  </si>
  <si>
    <t>Mathematical Modelling of Engineering Problems</t>
  </si>
  <si>
    <t>Devie Rosa Anamisa</t>
  </si>
  <si>
    <t>Fifin Ayu Mufarroha</t>
  </si>
  <si>
    <t>Achmad Jauhari</t>
  </si>
  <si>
    <t>Bain Khusnul Khotimah</t>
  </si>
  <si>
    <t>1001017601</t>
  </si>
  <si>
    <t>Ahmad Farisul Haq</t>
  </si>
  <si>
    <t>Sistem Cerdas Pemantau Kesehatan Pasien Lanjut Usia Berbasis IoT (Hardware): IoT-based Smart Health Monitoring System for the Elderly (Hardware)</t>
  </si>
  <si>
    <t>Jurnal ELEMENTER (Elektro dan Mesin Terapan)</t>
  </si>
  <si>
    <t>Amelia Cahyana</t>
  </si>
  <si>
    <t>Wira Indani</t>
  </si>
  <si>
    <t>Suci Ramadona</t>
  </si>
  <si>
    <t>Enhancing IoT Network Reliability: Evaluating LoRa Module Susceptibility to Interference</t>
  </si>
  <si>
    <t>Journal of Electronics Technology Exploration</t>
  </si>
  <si>
    <t>Haris Efendi</t>
  </si>
  <si>
    <t>Modul Crosstalk Untuk Mata Kuliah Praktikum EMC</t>
  </si>
  <si>
    <t>Noptin Harpawi</t>
  </si>
  <si>
    <t>M Susantok</t>
  </si>
  <si>
    <t>Rancang Bangun Sistem Pemantauan Tekanan dan Suhu Ban Berbasis Internet of Things dan Software Defined Radio</t>
  </si>
  <si>
    <t>0030079001</t>
  </si>
  <si>
    <t>Anang Budikarso</t>
  </si>
  <si>
    <t>Experimental Study of 500 MHz Low-Power Radiative WPT for Low-Power Home Electronic Appliances</t>
  </si>
  <si>
    <t>Wirawan</t>
  </si>
  <si>
    <t>RANCANG BANGUN SISTEM KONTROL DAN MONITORING PH, SUHU AIR DAN TDS PADA SISTEM AKUAPONIK BERBASIS INTERNET OF THINGS (IOT)</t>
  </si>
  <si>
    <t>JTT (Jurnal Teknologi Terapan)</t>
  </si>
  <si>
    <t>0727048809</t>
  </si>
  <si>
    <t>Alfrido Ramadhana Putra</t>
  </si>
  <si>
    <t>Revolutionizing Robot Sorting: Unleashing the Power of Dobot Magician Arm's Kinematics Inverse Transformation System with Depth Camera</t>
  </si>
  <si>
    <t>Dimas Mahendra Budi Santoso</t>
  </si>
  <si>
    <t>PENGENALAN DASAR KONSEP INTERNET OF THINGS DAN IMPLEMENTASINYA KEPADA SISWA SMP AL ISLAH SURABAYA</t>
  </si>
  <si>
    <t>BUDIMAS: JURNAL PENGABDIAN MASYARAKAT</t>
  </si>
  <si>
    <t>M. Ardiansyah Al Faiz</t>
  </si>
  <si>
    <t>Rizki Dwi Budi A. W</t>
  </si>
  <si>
    <t>Muhammad Razanafi S.</t>
  </si>
  <si>
    <t>Revolutionizing Robot Sorting: Unleashing the Power of Dobot Magician Arm’s Kinematics Inverse Transformation System with Depth Camera</t>
  </si>
  <si>
    <t>2023 IEEE International Conference on Communication, Networks and Satellite</t>
  </si>
  <si>
    <t>Penerapan teknologi dan sumber listrik alternatif untuk mendukung hidroponik kampung Oase Ondomohen</t>
  </si>
  <si>
    <t>0706069201</t>
  </si>
  <si>
    <t xml:space="preserve">Hernadimas Alfattah </t>
  </si>
  <si>
    <t>Rafif Muhammad Rasyad</t>
  </si>
  <si>
    <t>Zenkey Soma Mahendra</t>
  </si>
  <si>
    <t>Rizky Dwi Budi Anugrah Wibowo</t>
  </si>
  <si>
    <t>Samuel Haorista Oikan Eka Cipta; Adi Candra</t>
  </si>
  <si>
    <t>Smart Grid Pilot Project Evaluation and Recommendations in Indonesia: Case Study of Semau Island</t>
  </si>
  <si>
    <t>International Conference on Electrical Engineering, Computer Science and Informatics (EECSI)</t>
  </si>
  <si>
    <t>Zainal Arifin</t>
  </si>
  <si>
    <t>Novie Ayub Windarko</t>
  </si>
  <si>
    <t>Dimas Okky Anggriawan</t>
  </si>
  <si>
    <t>Dimas Anton Asfani</t>
  </si>
  <si>
    <t>Nugrogo Adi Triyono; Tri Hardimasyar</t>
  </si>
  <si>
    <t>A Filter Least Mean Square (LMS) untuk Mengurangi Noise pada Sinyal SuaraTembakan</t>
  </si>
  <si>
    <t>Proceedings of the National Conference on Electrical Engineering, Informatics, Industrial Technology, and Creative Media (CENTIVE 2023)</t>
  </si>
  <si>
    <t>Design and Implementation of Tire Pressure and Temperature Monitoring System for Hatchback and Multi-Purpose Vehicle Based on IoT</t>
  </si>
  <si>
    <t>Journal of Advances in Information and Industrial Technology (JAIIT)</t>
  </si>
  <si>
    <t>Development of Communication System between TPMS and Server using Combination of OFDM and Convolutional Code Technique Based on SDR</t>
  </si>
  <si>
    <t>0729088704</t>
  </si>
  <si>
    <t>Pelatihan Dasar Teknologi Penunjang Internet of Things Melalui Pembelajaran Pemrograman Arduino Uno di SMK Kartika 1 Surabaya</t>
  </si>
  <si>
    <t>Jurnal Abdi Masyarakat Indonesia</t>
  </si>
  <si>
    <t>Heri Pratikno</t>
  </si>
  <si>
    <t>Toni Setiawan Jaya</t>
  </si>
  <si>
    <t>Deteksi Detak Jantung Menggunakan Remote Photoplethysmograph dengan Perubahan Jarak dan Jenis Kamera Secara Dinamis</t>
  </si>
  <si>
    <t>0404109105</t>
  </si>
  <si>
    <t>Nicholas Philbert</t>
  </si>
  <si>
    <t>Implementasi Aplikasi Penghitung Benur dengan Menggunakan HP Android pada Instalasi Budidaya Air Payau Banjarkemuning, Sedati, Sidoarjo</t>
  </si>
  <si>
    <t>Society: Jurnal Pengabdian Masyarakat</t>
  </si>
  <si>
    <t>Weny Indah Kusumawati</t>
  </si>
  <si>
    <t>Musayyanah Musayyanah</t>
  </si>
  <si>
    <t>Planning Design of NR 5G 26 GHz Mobile Network for Vehicle to Everything Services in Denpasar City</t>
  </si>
  <si>
    <t>Ni Ketut Melzia Anggi Maria</t>
  </si>
  <si>
    <t>Analisis Model kanal 5G terhadap Pengaruh Suhu dan Kelembaban pada Frekuensi 26 GHz dan 28 GHz di Jawa Timur</t>
  </si>
  <si>
    <t>Journal of Computer, Electronic, and Telecommunication</t>
  </si>
  <si>
    <t>Luthfiah Arbiah Nasir</t>
  </si>
  <si>
    <t>0714029601</t>
  </si>
  <si>
    <t>Analisis Tekno-Ekonomi Pada Perencanaan Jaringan 5G New Radio Frekuensi 2300 MHz di Kota Surabaya</t>
  </si>
  <si>
    <t>Faria Utami</t>
  </si>
  <si>
    <t>Technical and Economic Analysis for 5G Nr Network Non-Standalone Planning In Yogyakarta City Using 2300 MHz Frequency</t>
  </si>
  <si>
    <t>Ridho Prasetyo Wicaksono</t>
  </si>
  <si>
    <t>Design of Spherical Convex Multibeam Dielectric Lens Antenna for Mobile Communication</t>
  </si>
  <si>
    <t>2023 IEEE International Symposium on Antennas and Propagation</t>
  </si>
  <si>
    <t>Focal Region Ray Tracing of a Negative Refractive Index Lens Antenna</t>
  </si>
  <si>
    <t>Izni Husna Idris</t>
  </si>
  <si>
    <t>Best Feed Positions and Radiation Patterns of Typical Multibeam Dielectric Lens Antenna</t>
  </si>
  <si>
    <t>0703049401</t>
  </si>
  <si>
    <t>Yoshiki Sugimoto</t>
  </si>
  <si>
    <t>Optimization of Customer Complain Handling at Grapari East Java</t>
  </si>
  <si>
    <t>Journal of Informatics and Communication Technology (JICT)</t>
  </si>
  <si>
    <t>Larissa Elga Amalia Santoso</t>
  </si>
  <si>
    <t>Penggunaan Platform Wordwall untuk Bahan Pembelajaran Berbasis Gamifikasi di KB-TK Al Wahyu Surabaya</t>
  </si>
  <si>
    <t>Jurnal Inovasi Pengabdian Masyarakat</t>
  </si>
  <si>
    <t>Fawwaz Ali Akbar</t>
  </si>
  <si>
    <t>Fuzzy Lightweight CNN for Point Cloud Object Classification based on Voxel</t>
  </si>
  <si>
    <t>IEEE Region 10 Annual International Conference, Proceedings/TENCON</t>
  </si>
  <si>
    <t>Riandini</t>
  </si>
  <si>
    <t>Field oriented control driver development based on BTS7960 for physiotherapy robot implementation</t>
  </si>
  <si>
    <t>International Journal of Electrical and Computer Engineering</t>
  </si>
  <si>
    <t>DISEMINASI SERTA STUDI KELAYAKAN HIDROPONIK BERBASIS TENAGA SURYA UNTUK MENDUKUNG EKONOMI KAMPUNG SONGO SIMOMULYO YANG BERKELANJUTAN</t>
  </si>
  <si>
    <t>BEGAWE: Jurnal Pengabdian Masyarakat</t>
  </si>
  <si>
    <t> 6859016</t>
  </si>
  <si>
    <t>0727069503</t>
  </si>
  <si>
    <t>Nur Aliffah Rizkiningtyas</t>
  </si>
  <si>
    <t>Ahmad Faiz Fanani</t>
  </si>
  <si>
    <t>Peningkatan Capaian Torsi Motor Bldc Untuk Implementasi Pada Robot Fisioterapi Pasien Pasca Stroke Dengan Modifikasi Rotor Dan Jumlah Lilitan</t>
  </si>
  <si>
    <t>RESISTOR (Elektronika Kendali Telekomunikasi Tenaga Listrik Komputer)</t>
  </si>
  <si>
    <t>PENINGKATAN AWARENESS KEILMUAN TEKNIK LOGISTIK MELALUI WORKSHOP TEKNOLOGI INFORMASI DAN KOMUNIKASI MICROSOFT EXCEL DAN BEER GAME</t>
  </si>
  <si>
    <t>Shinvalraus Sains Raihan Kanzu</t>
  </si>
  <si>
    <t>Satria Fajar Rachmadianto</t>
  </si>
  <si>
    <t>Annisa'ul Baroroh</t>
  </si>
  <si>
    <t>Kinetik's policies update</t>
  </si>
  <si>
    <t>KINETIK: Game Technology, Information System, Computer Network, Computing, Electronics, and Control</t>
  </si>
  <si>
    <t>Improvement of Tradition Dance Classification Process Using Video Vision Transformer based on Tubelet Embedding</t>
  </si>
  <si>
    <t>International Journal of Intelligent Engineering and Systems</t>
  </si>
  <si>
    <t>Edy Mulyanto</t>
  </si>
  <si>
    <t>Mauridhi H. Purnomo</t>
  </si>
  <si>
    <t>An Improved Performance of Support Vector Machine to Classify EEG Motor Imagery based on Differential Asymmetry</t>
  </si>
  <si>
    <t>Przeglad Elektrotechniczny</t>
  </si>
  <si>
    <t>Modified Deep Pattern Classifier on Indonesian Traditional Dance Spatio-Temporal Data</t>
  </si>
  <si>
    <t>Nova Eka Budiyanta</t>
  </si>
  <si>
    <t>Implementasi dan Optimalisasi Solar PV sebagai Sumber Tenaga Listrik untuk Memenuhi Beban Elektronik di Kampung Oase Ondomohen Surabaya</t>
  </si>
  <si>
    <t>Isa Hafidz; Lora Khaula Amifia</t>
  </si>
  <si>
    <t>Moch. Fikry Fathul Yaqin</t>
  </si>
  <si>
    <t>Shannon entropy on near-infrared spectroscopy for nondestructively determining water content in oil palm</t>
  </si>
  <si>
    <t>Gema Parasti Mindara</t>
  </si>
  <si>
    <t>Self-Health Examination Pavilion (APKM) for Health Consultation</t>
  </si>
  <si>
    <t>PELATIHAN PENINGKATAN KUALITAS KONTEN TAUSYIAH ONLINE UNTUK YAYASAN DANA SOSIAL AL FALAH</t>
  </si>
  <si>
    <t>BUDIMAS : JURNAL PENGABDIAN MASYARAKAT</t>
  </si>
  <si>
    <t>Segmenting the Higher Education Market: An Analysis of Admissions Data Using K-Means Clustering</t>
  </si>
  <si>
    <t>Procedia Computer Science</t>
  </si>
  <si>
    <t>Measuring the Level of Public Service Quality Using SERVQUAL Method in Gayungan Village, Surabaya City</t>
  </si>
  <si>
    <t>TRANSFORMASI: Jurnal Manajemen Pemerintahan</t>
  </si>
  <si>
    <t>RE-DESIGN APLIKASI KNOWLEDGE MANAGEMENT SYSTEM BERBASIS SITUS WEB PADA ASOSIASI DOSEN INTEGRATOR DESA DENGAN DESIGN THINKING</t>
  </si>
  <si>
    <t>Abdimas Awang Long</t>
  </si>
  <si>
    <t>Arman Hakim Nasution</t>
  </si>
  <si>
    <t>Design E-Learning User Interface On Website-Based Edspert. Id With Kansei Engineering Methods</t>
  </si>
  <si>
    <t>Sinkron: jurnal dan penelitian teknik informatika</t>
  </si>
  <si>
    <t>Usability Testing of ITTS MART v2. 0 through Customer Satisfaction Index (CSI) Measurement using the E-SERVQUAL Model</t>
  </si>
  <si>
    <t>Pencegahan Gangguan Tumbuh Kembang Anak Melalui Sosialisasi Aplikasi PrimaKu Pada Posyandu Kemuning RW9 Pepelegi</t>
  </si>
  <si>
    <t>Yosiana Eka Putri Kurniasari</t>
  </si>
  <si>
    <t>Daseiya Auriello Rossy</t>
  </si>
  <si>
    <t>Harun Stephen Nafie</t>
  </si>
  <si>
    <t>Analysis Of Improving Service Quality At The Ssctelkom Surabaya Institute Of Technology Using The Lean Six Sigma Method</t>
  </si>
  <si>
    <t>6879158 </t>
  </si>
  <si>
    <t>0718099702</t>
  </si>
  <si>
    <t>Implementasi akuaponik sebagai upaya urban farming pada lahan kosong di lingkungan RT9 RW9 Pepelegi Sidoarjo</t>
  </si>
  <si>
    <t>Nilna Agnia</t>
  </si>
  <si>
    <t>Dwi Nur Azizah Hamidah</t>
  </si>
  <si>
    <t>Nanda Mesa Nur Aryabawa</t>
  </si>
  <si>
    <t>Dio Ifan Auliya</t>
  </si>
  <si>
    <t>Innovative Design of ITTS Mart Application with Design Thinking &amp; System Usability Scale Method</t>
  </si>
  <si>
    <t>Analisis Tingkat Kepuasan dan Loyalitas Pengguna pada Prototype Aplikasi ITTS-Mart dengan Menggunakan Model E-Servqual</t>
  </si>
  <si>
    <t>Jurnal Teknologi Sistem Informasi dan Aplikasi</t>
  </si>
  <si>
    <t>Implementasi Metode Six Sigma dengan Pendekatan DMAIC untuk Meminimalisasi Kecacatan Produk Pancong Pocong UMKM Ketintang</t>
  </si>
  <si>
    <t>Jurnal Teknik Industri Terintegrasi (JUTIN)</t>
  </si>
  <si>
    <t>Imaniar Dila Ramadanti Ahmad</t>
  </si>
  <si>
    <t>6680627 </t>
  </si>
  <si>
    <t>Static Analysis of Single Shaft Hub Wheel Cover to Determine The Strength Level of The Cover</t>
  </si>
  <si>
    <t>Ishak Rizaldy Eka Kurnia</t>
  </si>
  <si>
    <t>Analisis Risiko Bahaya dengan Metode Hazard Identification, Risk Assessment and Determining Control (HIRADC) pada Industri Kecil Mebel (Studi Kasus : Mebel Homedecore, Driyorejo, Gresik)</t>
  </si>
  <si>
    <t>Berliana Safitri</t>
  </si>
  <si>
    <t>0706019502</t>
  </si>
  <si>
    <t>: 6658545 </t>
  </si>
  <si>
    <t>THE INFLUENCE OF NOISE ON COGNITIVE PERFORMANCE</t>
  </si>
  <si>
    <t>Journal of Industrial Engineering Management</t>
  </si>
  <si>
    <t>Analisis Beban Kerja Mental Dengan Metode NASA-TLX Pada Karyawan UD. XYZ</t>
  </si>
  <si>
    <t>Jauhara Iztihar</t>
  </si>
  <si>
    <t>Pelatihan Aplikasi Canva untuk Meningkatkan Keterampilan Masyarakat dalam Merancang Produk UMKM</t>
  </si>
  <si>
    <t>FRISKA NUR AZIZAH</t>
  </si>
  <si>
    <t>Najwa Zuklizatus Zahiroh</t>
  </si>
  <si>
    <t>Maulidia Eka Erlina</t>
  </si>
  <si>
    <t>Muhammad Fikri Julianugerah</t>
  </si>
  <si>
    <t>Pengembangan Produk UMKM Berkualitas dan Tersertifikasi Halal</t>
  </si>
  <si>
    <t>Jurnal Pengabdian Masyarakat dan aplikasi Teknologi</t>
  </si>
  <si>
    <t>Betsteda Frea Anuarita</t>
  </si>
  <si>
    <t>Rahmalia Nurhalissa</t>
  </si>
  <si>
    <t>Said Aziz Luthfiansyah</t>
  </si>
  <si>
    <t>Evaluasi Fisiologi Kerja pada Pengrajin Sepatu Surabaya</t>
  </si>
  <si>
    <t>BULLET : Jurnal Multidisiplin Ilmu</t>
  </si>
  <si>
    <t>Meidina Nabila</t>
  </si>
  <si>
    <t>Reliabilitas Kendaraan Listrik</t>
  </si>
  <si>
    <t>Rizha Nurmila Hilda</t>
  </si>
  <si>
    <t>Optimasi Setting Mesin Cutting roll Menggunakan Design off Experiment (Studi Kasus: CV. Surya Gemilang)</t>
  </si>
  <si>
    <t>Achmad Farikhin R</t>
  </si>
  <si>
    <t>Achmad Farikhin Ramadhani</t>
  </si>
  <si>
    <t>Implementation of 5S and Safety Awareness in the Classroom Environment at Telkom University Surabaya</t>
  </si>
  <si>
    <t>Indonesian Journal of Industrial Engineering &amp; Management</t>
  </si>
  <si>
    <t>Norma Novika</t>
  </si>
  <si>
    <t>Febrin Claudia Angeli</t>
  </si>
  <si>
    <t>Perbaikan Sistem Layanan untuk Mengurangi Waktu Tunggu Antrean dengan Simulasi Diskrit</t>
  </si>
  <si>
    <t xml:space="preserve">Jurnal Media Teknik dan Sistem Industri </t>
  </si>
  <si>
    <t>Muchammad Imron Rosyadi</t>
  </si>
  <si>
    <t>Identify hazardous situations to work more productively</t>
  </si>
  <si>
    <t>BEMAS: Jurnal Bermasyarakat </t>
  </si>
  <si>
    <t>THE EFFECT OF AGE, SLEEP DURATION, LEARNING DURATION, AND COFFEE INTAKE ON SHORT-TERM MEMORY</t>
  </si>
  <si>
    <t>JEMIS (Journal of Engineering &amp; Management in Industrial System)</t>
  </si>
  <si>
    <t>Evaluation of service transformation during COVID-19 pandemic: A case study at DISPENDUKCAPIL Surabaya</t>
  </si>
  <si>
    <t>Maria Anityasari</t>
  </si>
  <si>
    <t>Hilmi C. Rinardi</t>
  </si>
  <si>
    <t>Agus I Sonhaji</t>
  </si>
  <si>
    <t>Prospective New College Student Dashboard: Insights from K-Means Clustering with Principal Component Analysis</t>
  </si>
  <si>
    <t xml:space="preserve">Inform: Jurnal Ilmiah Bidang Teknologi Informasi dan Komunikasi </t>
  </si>
  <si>
    <t>0719039601</t>
  </si>
  <si>
    <t>Risk Linkage Model for Cooking Oil Supply Chain</t>
  </si>
  <si>
    <t>PROZIMA (Productivity, Optimization and Manufacturing System Engineering)</t>
  </si>
  <si>
    <t>Ivan Vanany</t>
  </si>
  <si>
    <t>Pelatihan Software MathCAD sebagai Penunjang Pembelajaran pada Komunitas Musyawarah Guru Mata Pelajaran Matematika dan Fisika wilayah Gresik, Provinsi Jawa Timur</t>
  </si>
  <si>
    <t>AL-HAYAT: Jurnal Pengabdian Masyarakat</t>
  </si>
  <si>
    <t>6787821 </t>
  </si>
  <si>
    <t>Penentuan Rute Pembukaan Gerai Baru dengan Vehicle Routing Problem with Time Windows Pendekatan Nearest Neighbor</t>
  </si>
  <si>
    <t>Go-Integratif: Jurnal Teknik Sistem dan Industri</t>
  </si>
  <si>
    <t>Analisis Kesenjangan Performa Layanan–Harapan Konsumen pada Sebuah Usaha Pangkas Rambut di Malang</t>
  </si>
  <si>
    <t>Optimizing Clustering Techniques for Retail Industry: One-Dimensional Time Warping Method for Demand Uncertainty</t>
  </si>
  <si>
    <t>ACM International Conference Proceeding Series</t>
  </si>
  <si>
    <t>Prita Meilanitasari</t>
  </si>
  <si>
    <t>ANALISIS EFEKTIVITAS PELATIHAN REBRANDING DALAM MENINGKATKAN PEMAHAMAN MEREK PADA INDUSTRI KERAJINAN JAWA TIMUR</t>
  </si>
  <si>
    <t>Vivi Indah Rahmawati</t>
  </si>
  <si>
    <t>SD</t>
  </si>
  <si>
    <t>Fannisa Egista Naya</t>
  </si>
  <si>
    <t>BD</t>
  </si>
  <si>
    <t>Pemanfaatan Fitur Facebook sebagai Upaya dalam Meningkatkan Penjualan Produk UMKM di Ujungpangkah Kabupaten Gresik</t>
  </si>
  <si>
    <t>I-Com: Indonesian Community Journal</t>
  </si>
  <si>
    <t>PENGEMBANGAN WEBSITE SURABAYA DESIGN CENTER (STUDI KASUS TAMAN WISATA KAYOON SURABAYA)</t>
  </si>
  <si>
    <t>Fajrul Falah Arrafi</t>
  </si>
  <si>
    <t>Qothrunnadaa Nahdah Dzakiyyah</t>
  </si>
  <si>
    <t>Ananda Taqhsya Dwiyana</t>
  </si>
  <si>
    <t>Analisis dan Simulasi Teori Antrian pada Indomaret Darmo Surabaya</t>
  </si>
  <si>
    <t>PROSIDING SEMINAR NASIONAL SAINS DATA</t>
  </si>
  <si>
    <t>Halim Arif Cahyono</t>
  </si>
  <si>
    <t>Graph Laplacian Based Novel Decentralized Control for Robust Stabilization and L2Gain Analysis of Nonlinear Interconnected Systems</t>
  </si>
  <si>
    <t>Chinese Control Conference</t>
  </si>
  <si>
    <t>Heng Kang</t>
  </si>
  <si>
    <t>RAINFALL FORECASTING WITH AN INTERMITTENT APPROACH USING HYBRID EXPONENTIAL SMOOTHING NEURAL NETWORK</t>
  </si>
  <si>
    <t>BAREKENG: Jurnal Ilmu Matematika dan Terapan</t>
  </si>
  <si>
    <t> 6806664 </t>
  </si>
  <si>
    <t>Daily Rainfall Forecasting with ARIMA Exogenous Variables and Support Vector Regression</t>
  </si>
  <si>
    <t>Jurnal Varian</t>
  </si>
  <si>
    <t>Andrea Tri Rian Dani</t>
  </si>
  <si>
    <t>Rainfall Forecasting at Six Surabaya Observation Post using ARIMAX and Support Vector Regression (SVR)</t>
  </si>
  <si>
    <t>Evaluasi Kualitas Pelayanan Kesehatan di Kota Surabaya: Studi Kasus pada Puskesmas dan Rumah Sakit</t>
  </si>
  <si>
    <t>Fikrie Hartanta Sembiring</t>
  </si>
  <si>
    <t>Penyesuaian distribusi proses keberangkatan sepeda motor dari lahan parkir saat waktu puncak</t>
  </si>
  <si>
    <t>Majalah Ilmiah Matematika dan Statistika (MIMS)</t>
  </si>
  <si>
    <t>Peramalan Penumpang Pelabuhan Terbesar Indonesia Efek Pandemi COVID-19: Pendekatan Pemodelan Seasonal Autoregressive Integrated Moving Averagedan Intervensi</t>
  </si>
  <si>
    <t>Seminar Nasional Sains Data (Senada)</t>
  </si>
  <si>
    <t>Structural Time Series Model using Hamiltonian Monte Carlo for Rice Price</t>
  </si>
  <si>
    <t>Engineering, MAthematics and Computer Science Journal (EMACS)</t>
  </si>
  <si>
    <t>Kombinasi Timestamp Nonce dan Nilai Salt pada Autentikasi Single Sign-On</t>
  </si>
  <si>
    <t>Briliant: Jurnal Riset dan Konseptual</t>
  </si>
  <si>
    <t>Prototipe Monitoring Level Air dan Kualitas Udara Kandang Ayam Broiler Berbasis IoT</t>
  </si>
  <si>
    <t>Elektriese: Jurnal Sains dan Teknologi Elektro</t>
  </si>
  <si>
    <t>Masdania Zurairah Siregar</t>
  </si>
  <si>
    <t>Panangian Sihombing</t>
  </si>
  <si>
    <t>Mawardi Mawardi</t>
  </si>
  <si>
    <t>Sri Indah Rezkika</t>
  </si>
  <si>
    <t>Muhammad Fauzi</t>
  </si>
  <si>
    <t>Mona Vionita</t>
  </si>
  <si>
    <t>Preheat and PWHT analysis of FCAW A573 grade 70 welds results of HT and NHT materials on hardness and microstructure</t>
  </si>
  <si>
    <t>Journal of Welding Technology</t>
  </si>
  <si>
    <t>Mochammad Karim Al Amin</t>
  </si>
  <si>
    <t>Abdul Majid Zakaria</t>
  </si>
  <si>
    <t>Bachtiar</t>
  </si>
  <si>
    <t>Eriek Restu Wahyu Widodo</t>
  </si>
  <si>
    <t>Arif Rachman</t>
  </si>
  <si>
    <t>ANALISIS METODE TEMPER BEAD WELDING MENGGUNAKAN HALF BEAD TECHNIQUE DAN CONTROLLED DEPOSIT WELD PADA MATERIAL SA 387 GRADE 11 SEBAGAI PENGGANTI PWHT</t>
  </si>
  <si>
    <t>CWEA-Conference on Welding Engineering and Its Application</t>
  </si>
  <si>
    <t>Muhamad Ari</t>
  </si>
  <si>
    <t>Moh. Syaiful Amri</t>
  </si>
  <si>
    <t>Deteksi Botnet pada Jaringan DNS secara Virtual menggunakan Decision Tree</t>
  </si>
  <si>
    <t>JEPIN (Jurnal Edukasi dan Penelitian Informatika)</t>
  </si>
  <si>
    <t>Rancang Bangun Sistem Monitoring Suhu dan Kelembapan Berbasis IOT Studi Kasus Ruang Server ITTelkom Surabaya</t>
  </si>
  <si>
    <t>Indonesian Journal of Multidisciplinary on Social and Technology</t>
  </si>
  <si>
    <t>Muhammad Akbar Ramadhan</t>
  </si>
  <si>
    <t>Muhamad Iqbal Maulana</t>
  </si>
  <si>
    <t>SISTEM PENGELOLAAN DATA BERBASIS WEB DAN PELATIHAN BAGI PENGURUS TPQ AL-MUBAAROK SURABAYA</t>
  </si>
  <si>
    <t>0710029601</t>
  </si>
  <si>
    <t>0705109501</t>
  </si>
  <si>
    <t>0713059501</t>
  </si>
  <si>
    <t>Moch. Andi Divangga Pratama</t>
  </si>
  <si>
    <t>Fendi Virgiansyah</t>
  </si>
  <si>
    <t>Muhammad Hanafi Choirulloh</t>
  </si>
  <si>
    <t>Detection of Motorcycle Headlights Using YOLOv5 and HSV</t>
  </si>
  <si>
    <t>Teknika</t>
  </si>
  <si>
    <t>Whisnumurty Galih Ananta</t>
  </si>
  <si>
    <t>Fahril Refiandi</t>
  </si>
  <si>
    <t>Muhammad Khuluqil Karim</t>
  </si>
  <si>
    <t>Social Media Analysis Training for Digital Talent Development in Indonesia</t>
  </si>
  <si>
    <t>Abdi Masyarakat</t>
  </si>
  <si>
    <t xml:space="preserve">Maulana Naufal Hakim </t>
  </si>
  <si>
    <t>Dara Ilma Dendoena</t>
  </si>
  <si>
    <t>Dhiki Sidik Sayoga</t>
  </si>
  <si>
    <t>Sentiment Analysis of Comments on Instagram Posts of Indonesia's 2024 Presidential Candidates Using The Support Vector Machine Method</t>
  </si>
  <si>
    <t>Tech-E</t>
  </si>
  <si>
    <t>Qori Emalia Putri Mafidah</t>
  </si>
  <si>
    <t>Emilia Ramona</t>
  </si>
  <si>
    <t>Yudha Mahardika Putra</t>
  </si>
  <si>
    <t>Analisis Kinerja Menggunakan Pendekatan Balanced Scorecard: Studi Kasus Sektor Industri Telekomunikasi</t>
  </si>
  <si>
    <t>ANALISIS MANAJEMEN LAYANAN DOMAIN SERVICE OPERATION ITIL V3: PADA PERUSAHAAN SOFTWARE HOUSE: SERVICE MANAGEMENT ANALYSIS IN ITIL V3 SERVICE OPERATION DOMAIN AT SOFTWARE HOUSE COMPANY</t>
  </si>
  <si>
    <t xml:space="preserve">Jurnal Sistem Informasi dan Bisnis Cerdas </t>
  </si>
  <si>
    <t> 6865379</t>
  </si>
  <si>
    <t>0722079901</t>
  </si>
  <si>
    <t> 6834400 </t>
  </si>
  <si>
    <t>0712039301</t>
  </si>
  <si>
    <t>0711059005</t>
  </si>
  <si>
    <t>0703039502</t>
  </si>
  <si>
    <t>Klasifikasi Bertingkat Berbasis Deep Learning Pada Citra Pap-Smear</t>
  </si>
  <si>
    <t>Medan elektromagnetik [sumber elektronis] : teori dan contoh soal</t>
  </si>
  <si>
    <t>CV. Media Edukasi Indonesia - Tangerang</t>
  </si>
  <si>
    <t>Sabda Cinta : Persembahan DPD ADRI Jawa Timur untuk Khasanah Tridharma di Masa Pandemi</t>
  </si>
  <si>
    <t xml:space="preserve">Narotama University Press		</t>
  </si>
  <si>
    <t>PEMBUATAN KNOWLEDGE MANAGEMENT SYSTEM BERBASIS WEBSITE PADA ASOSIASI DOSEN INTEGRATOR DESA (ADIDES)</t>
  </si>
  <si>
    <t xml:space="preserve">Aptekmas Jurnal Pengabdian pada Masyarakat </t>
  </si>
  <si>
    <t>Achmad Amin Faizal</t>
  </si>
  <si>
    <t>Development of a Digital Directory Web for SMEs under the guidance of Telkom Witel South Surabaya</t>
  </si>
  <si>
    <t>Irma Jauzalia Maheswari</t>
  </si>
  <si>
    <t>Ihda Fauziyah</t>
  </si>
  <si>
    <t>Rizki Putra Darmawan Sutrisno</t>
  </si>
  <si>
    <t>Hybrid Cryptography and Steganography with Rivest Shamir Adleman and End of File Algorithm</t>
  </si>
  <si>
    <t>2023 6th International Conference on Vocational Education and Electrical Engineering: Integrating Sc</t>
  </si>
  <si>
    <t>Rinci Kembang Hapsari</t>
  </si>
  <si>
    <t>Wahyu Widodo</t>
  </si>
  <si>
    <t>Budanis Dwi Meilani</t>
  </si>
  <si>
    <t>Siti Nurmuslimah</t>
  </si>
  <si>
    <t>Tutuk Indriyani</t>
  </si>
  <si>
    <t>MANAJEMEN RANTAI PASOK</t>
  </si>
  <si>
    <t>SUPPLY CHAIN MANAGEMENT</t>
  </si>
  <si>
    <t>PENERBIT: WIDINA MEDIA UTAMA</t>
  </si>
  <si>
    <t>PROGRAM RE-BRANDING SEBAGAI SARANA PENCIPTAAN BRAND AWARENESS PADA PRODUK UMKM PKK KELURAHAN SEDATI GEDE</t>
  </si>
  <si>
    <t>Indonesian Journal of Community Dedication</t>
  </si>
  <si>
    <t>Wahyu Eka Thariza</t>
  </si>
  <si>
    <t>David Naka Nugroho</t>
  </si>
  <si>
    <t>Muhammad Faishal Syarif</t>
  </si>
  <si>
    <t>Designing an Academic Website User Interface Using the Design Thinking Method</t>
  </si>
  <si>
    <t>JISIP (Jurnal Ilmu Sosial dan Pendidikan)</t>
  </si>
  <si>
    <t>0708128901</t>
  </si>
  <si>
    <t>Nabila Annisa Putri</t>
  </si>
  <si>
    <t>Dhenok Sagita Noer</t>
  </si>
  <si>
    <t>The Influence of Financial Report Quality, CEO Career Concern, and CEO Gender on Investment Efficiency with Good Governance as a Moderating Variable</t>
  </si>
  <si>
    <t>Akuntansi Manajemen</t>
  </si>
  <si>
    <t>Product Design Innovation Based on Privet’s Customer Preferences</t>
  </si>
  <si>
    <t>Indonesian Journal of Innovation Multidisipliner Research</t>
  </si>
  <si>
    <t>0704069901</t>
  </si>
  <si>
    <t>Rahmatsyam Lakoro</t>
  </si>
  <si>
    <t>Reny Nadlifatin</t>
  </si>
  <si>
    <t>Jian Karisawati</t>
  </si>
  <si>
    <t>The Effect of Capital Structure, Information Asymmetry, and Free Cash Flow on Earnings Quality</t>
  </si>
  <si>
    <t>UPY International Conference on Education and Social Science</t>
  </si>
  <si>
    <t>Ayuni Fitria</t>
  </si>
  <si>
    <t>Fitriyah Nurhidayah</t>
  </si>
  <si>
    <t>Irma Paramita Sofia</t>
  </si>
  <si>
    <t>Pengaruh Kepemilikan Manajerial, Kepemilikan Institusional, Proporsi Komisaris Independen, Cash Flow dan Intensitas Modal Terhadap Konservartisme Akuntansi</t>
  </si>
  <si>
    <t>Prosiding Konferensi Ilmiah Akuntansi</t>
  </si>
  <si>
    <t>Luthfiyah Putri Ayuningtyas</t>
  </si>
  <si>
    <t>ECONOMIC PERFORMANCE OF MANUFACTURING COMPANIES IN INDONESIA: TANGIBLE ASSETS, IT CAPABILITIES, AND WATER ACCOUNTING</t>
  </si>
  <si>
    <t>JAK (Jurnal Akuntansi) : Kajian Ilmiah Akuntansi</t>
  </si>
  <si>
    <t>Arry Eksandy</t>
  </si>
  <si>
    <t>Farhan Ady Pratama</t>
  </si>
  <si>
    <t>Riski Ulan Sari</t>
  </si>
  <si>
    <t>Pelatihan Software Akuntansi Accurate SMK Nusantara 1 Ciputat</t>
  </si>
  <si>
    <t>Jurnal Pengabdian Kepada Masyarakat Kalam</t>
  </si>
  <si>
    <t>Indoor staircase detection for supporting security systems in autonomous smart wheelchairs based on deep analysis of the Co-occurrence Matrix and Binary Classification</t>
  </si>
  <si>
    <t xml:space="preserve">
Intelligent Systems with Applications</t>
  </si>
  <si>
    <t>Timothy K. Shih</t>
  </si>
  <si>
    <t>Chih-Yang Lin</t>
  </si>
  <si>
    <t>Strengthening research partner collaboration in higher education for searching innovation through machine learning-based recom-mender system</t>
  </si>
  <si>
    <t>International Journal of Systematic Innovation</t>
  </si>
  <si>
    <t>IoT-based flood disaster early detection system using hybrid fuzzy logic and neural networks</t>
  </si>
  <si>
    <t>Telkomnika (Telecommunication Computing Electronics and Control)</t>
  </si>
  <si>
    <t>6801945 </t>
  </si>
  <si>
    <t>Modeling the Number of Confirmed Cases of Covid-19 in East Java Using Negative Binomial Regression Based on Least Square Spline Estimator</t>
  </si>
  <si>
    <t>Nur Chamidah</t>
  </si>
  <si>
    <t>I Nyoman Budiantara</t>
  </si>
  <si>
    <t>Modeling the Percentage of NEET in Indonesia with Spatial Cauchy Regression through the Bayesian Analysis Approach</t>
  </si>
  <si>
    <t>IAENG International Journal of Applied Mathematics</t>
  </si>
  <si>
    <t>Dwi Rantini</t>
  </si>
  <si>
    <t>Muhammad Noor Fakhruzzaman</t>
  </si>
  <si>
    <t>Ratih Ardiati Ningrum</t>
  </si>
  <si>
    <t>Fazidah Othman</t>
  </si>
  <si>
    <t>Achmad Syahrul Choir</t>
  </si>
  <si>
    <t>Najma Attaqiya Alya</t>
  </si>
  <si>
    <t>Elfira Rahma Putri; Muhammad Alfian Pratama</t>
  </si>
  <si>
    <t>MODELLING THE NUMBER OF HIV CASES IN INDONESIA USING NEGATIVE BINOMIAL REGRESSION BASED ON LEAST SQUARE SPLINE ESTIMATOR</t>
  </si>
  <si>
    <t>Communications in Mathematical Biology and Neuroscience</t>
  </si>
  <si>
    <t>The Need for Energy-Efficient Networks: A Review of Green Communication Systems and Network Architectures</t>
  </si>
  <si>
    <t>Lecture Notes in Networks and Systems</t>
  </si>
  <si>
    <t>Muhammad Fakhrul Safitra</t>
  </si>
  <si>
    <t>Arif Ridho Lubis</t>
  </si>
  <si>
    <t>Enhanced Human Segmentation from 2D LiDAR Data Using DBSCAN Clustering</t>
  </si>
  <si>
    <t>2024 International Conference on Electrical and Information Technology</t>
  </si>
  <si>
    <t>Evaluation of Raw Material Inventory Policies Using Material Requirement Planning (MRP) and Lot Sizing Methods: Case Study of XYZ MSMEs.</t>
  </si>
  <si>
    <t>Analisis Postur Kerja Terhadap Keluhan Musculoskeletal Disorders (MSDs) Menggunakan Metode Rapid Upper Limb Assessment (RULA) Pada Pekerja Pencantingan Di Tatsaka Batik Banyuwangi</t>
  </si>
  <si>
    <t>Modified CNN VoxNet Based Depthwise Separable Convolution for Voxel-Driven Body Orientation Classification</t>
  </si>
  <si>
    <t>2024 IEEE International Conference on Imaging Systems and Techniques (IST)</t>
  </si>
  <si>
    <t>Application Of Omni-Channel Strategy in Optimizing The Supply Chain Digitalization Process In Indonesia (Case Study: PT X)</t>
  </si>
  <si>
    <t>An ensemble stacking algorithm to improve model accuracy in bankruptcy prediction</t>
  </si>
  <si>
    <t>Journal of Data Science and Intelligent Systems</t>
  </si>
  <si>
    <t>Much Aziz Muslim</t>
  </si>
  <si>
    <t>Yosza Dasril</t>
  </si>
  <si>
    <t>Haseeb Javed</t>
  </si>
  <si>
    <t>Alamsyah</t>
  </si>
  <si>
    <t>Jumanto</t>
  </si>
  <si>
    <t>Wiena Faqih Abror; Dwika Ananda Agustina Pertiwi</t>
  </si>
  <si>
    <t> 6882289</t>
  </si>
  <si>
    <t>0714089801</t>
  </si>
  <si>
    <t>Identification of Grape Plant Diseases Based on the Leaves using Naïve Bayes</t>
  </si>
  <si>
    <t>Analisa Kematangan Manajemen Layanan Teknologi Informasi Dengan Standar Information Technology Infrastructure Library (ITIL V3): Studi Kasus Pengadilan Negeri Bondowoso</t>
  </si>
  <si>
    <t>Jurnal Ilmiah Teknologi Informasi Asia</t>
  </si>
  <si>
    <t>Arip Ramdan</t>
  </si>
  <si>
    <t>FORWARD ENGINEERING PADA APLIKASI E-SURAT (STUDI KASUS PT. XYZ)</t>
  </si>
  <si>
    <t>Jurnal Manajemen Informatika Jayakarta</t>
  </si>
  <si>
    <t>Ilham Mudin</t>
  </si>
  <si>
    <t>Lorenzo Laridho Sambiring</t>
  </si>
  <si>
    <t>M Syarif Hidayatullah</t>
  </si>
  <si>
    <t>Konsep Smart City untuk Membangun Kota Berkelanjutan</t>
  </si>
  <si>
    <t>Hilda Nuraliza</t>
  </si>
  <si>
    <t>Annisa Ilmi Faried Muharman Lubis</t>
  </si>
  <si>
    <t>Mas Wisnu Aninditya</t>
  </si>
  <si>
    <t>Fajar Husain Asy'ari Mahyuddin</t>
  </si>
  <si>
    <t>Adi Papa Pandarangga</t>
  </si>
  <si>
    <t>Hasmina Tari Mokui Budi Priyonggo; Sudirman; Iskandar Zainuddin Rela</t>
  </si>
  <si>
    <t>Higuchi fractal dimension and deep learning on near-infrared spectroscopy for determination of free fatty acid (FFA) content in oil palm fruit</t>
  </si>
  <si>
    <t>Journal of Aqriculture and Food Research</t>
  </si>
  <si>
    <t>Kharistya Amaru</t>
  </si>
  <si>
    <t>S. Rosalinda</t>
  </si>
  <si>
    <t>Tusan Park</t>
  </si>
  <si>
    <t>OPTIMASI PEMANTAUAN GEJALA MEDIS DAN EARLY WARNING MENGGUNAKAN APLIKASI KESEHATANKU: SYSTEM HEALTH CARE BAGI PASIEN HIPERTENSI, GLUKOSA, DAN TUBERKULOSIS</t>
  </si>
  <si>
    <t> 6789028</t>
  </si>
  <si>
    <t>Andana Aprillio Wahyudi</t>
  </si>
  <si>
    <t>Amiratus Sholiha</t>
  </si>
  <si>
    <t>Komputer dan Masyarakat</t>
  </si>
  <si>
    <t>Inovasi Smart Farming 5.0 dalam Rekayasa IoT dan Big Data</t>
  </si>
  <si>
    <t>Desa Pintar dan Informatika Urban</t>
  </si>
  <si>
    <t>ANALISIS PROSES BISNIS SISTEM INFORMASI LAYANAN PUBLIK DENGAN BUSINESS PROCESS MANAGEMENT PADA PEMERINTAH DAERAH</t>
  </si>
  <si>
    <t>Jurnal Sistem Informasi</t>
  </si>
  <si>
    <t>Dina Avifa Aulia</t>
  </si>
  <si>
    <t>ANALISIS DATA GOVERNANCE DOMAIN DATA QUALITY MENGGUNAKAN DAMA-DMBOKV2 (DINAS KOMUNIKASI DAN INFORMATIKA KOTA BANDUNG)</t>
  </si>
  <si>
    <t>Jurnal Ilmiah Penelitian dan pembelajaran Informatika (JIPI)</t>
  </si>
  <si>
    <t>Asha Sembiring</t>
  </si>
  <si>
    <t>Deep Feature Extraction of Pap Smear Images Based on Convolutional Neural Network and Vision Transformer for Cervical Cancer Classification</t>
  </si>
  <si>
    <t>2024 IEEE International Conference on Industry 4.0, Artificial Intelligence, and Communications Technology (IAICT)</t>
  </si>
  <si>
    <t>Socialization and Assistance in the Implementation of Social Assistance for the Dalegan Village Community, Gresik Regency</t>
  </si>
  <si>
    <t>Jurnal Masyarakat Mengabdi</t>
  </si>
  <si>
    <t>Aris Kusumawati; Muhammad Dwi Hariyanto</t>
  </si>
  <si>
    <t>SI; -</t>
  </si>
  <si>
    <t>Perancangan Jaringan Backhaul gNodeB dan Distribusi Jaringan 5G NR di Kota Makassar</t>
  </si>
  <si>
    <t>Seminar Nasional Informatika Bela Negara (SANTIKA)</t>
  </si>
  <si>
    <t>Mukhlisah Nur Fadhilah</t>
  </si>
  <si>
    <t>Jurnal of Computer, Electronic, and Telecommunication</t>
  </si>
  <si>
    <t>Perencanaan Dan Optimalisasi Jaringan Selular 5G NR Frekuensi 2.3 GHz Di Kota Pekanbaru</t>
  </si>
  <si>
    <t>Jurnal Teknologi Informasi dan Komunikasi</t>
  </si>
  <si>
    <t>Astuti Br. Situmorang</t>
  </si>
  <si>
    <t>The Analisis Dan Optimasi Jaringan Telekomunikasi Fiber To The Home (FTTH) Menggunakan Metode Power Link Budget Di Perumahan Central Park Kota Surabaya</t>
  </si>
  <si>
    <t> 6680645</t>
  </si>
  <si>
    <t>0713108902</t>
  </si>
  <si>
    <t>Tasya Amalia</t>
  </si>
  <si>
    <t>Potensi Pengembangan Pertahanan dan Keamanan Laut Natuna Utara untuk Meningkatkan Nilai Ekonomi dan Keamanan Melalui Pembuatan Causal Loop Diagram</t>
  </si>
  <si>
    <t>SEWAGATI Jurnal Pengabdian Kepada Masyarakat</t>
  </si>
  <si>
    <t>Erwin Widodo</t>
  </si>
  <si>
    <t>Dody Hartanto</t>
  </si>
  <si>
    <t>Adi Bandono; Okol Sri Suharyo; April Kukuh; Rahmatika Jagad Pramundito; Muhammad Syamil Fadhillah</t>
  </si>
  <si>
    <t>Jaringan Komputer</t>
  </si>
  <si>
    <t>Perancangan Transmitter dan Receiver Automatic Identification System (AIS) pada Software Defined Radio (SDR)</t>
  </si>
  <si>
    <t>Raissa Rahma Susianto</t>
  </si>
  <si>
    <t xml:space="preserve">
Evaluasi Target Produksi Gula Kristal Putih PT.X dengan Pendekatan Perencanaan Produksi dan Analisis Investasi dalam Pemenuhan Permintaan Gula Nasional</t>
  </si>
  <si>
    <t>JURNAL FLYWHEEL</t>
  </si>
  <si>
    <t>Terresa Indrajani Kusuma</t>
  </si>
  <si>
    <t>Terresa Indrajani Kuruma</t>
  </si>
  <si>
    <t>OPTIMALISASI MANAJEMEN SEKOLAH MELALUI IMPLEMENTASI SISTEM INFORMASI TERPADU</t>
  </si>
  <si>
    <t>Jurnal Masyarakat Mandiri</t>
  </si>
  <si>
    <t>Nur Azizah Rosidah</t>
  </si>
  <si>
    <t>Junanda Deyastusesa</t>
  </si>
  <si>
    <t>Rayhan Alief Febryan</t>
  </si>
  <si>
    <t>Ricky Adam Saputra</t>
  </si>
  <si>
    <t>Pemodelan Integration Use Case (IUC): Perancangan Use Case Diagram (UML) untuk Sistem-sistem yang Terintegrasi</t>
  </si>
  <si>
    <t>TUS MART Web Commerce Design As A Digital Marketing Effort For Urban Farming Products Using Kansei Engineering</t>
  </si>
  <si>
    <t>Journal of Digital Marketing and Halal Industry</t>
  </si>
  <si>
    <t>6787771 </t>
  </si>
  <si>
    <t>Eka Devi Wulandari</t>
  </si>
  <si>
    <t>Analisis Pemilihan Supplier Pengadaan Mesin Masak Produksi Kecap Menggunakan Metode Analytical Hierarchy Process (AHP) Dan Taguchi Loss Function (Studi Kasus: PT X)</t>
  </si>
  <si>
    <t> 6795859</t>
  </si>
  <si>
    <t>Usability Testing of the TUS MART Website by Measuring the Customer Satisfaction Index using the WebQual Model</t>
  </si>
  <si>
    <t>JURNAL INOVTEK POLBENG</t>
  </si>
  <si>
    <t>Norma Septin Nurlaela</t>
  </si>
  <si>
    <t>Proposed Dashboard Concept for TUS MART: Enhancing Aquaponic and Hydroponic Sales Management Using the Innovation Canvas Method</t>
  </si>
  <si>
    <t>User Interface and User Experience Design for TUS Mart Sales Report Dashboard Using Design Thinking Method</t>
  </si>
  <si>
    <t>Hawwin mardhiana</t>
  </si>
  <si>
    <t>Ali Akbar Nafis</t>
  </si>
  <si>
    <t>Analisis Dan Penerapan Knowledge Management System (KMS) Di UMKM Furniture (Studi Kasus: CV. DNA Bali Indonesia)</t>
  </si>
  <si>
    <t>Management Studies and Entrepeneurship Journal</t>
  </si>
  <si>
    <t>6744406</t>
  </si>
  <si>
    <t>Identification and Modeling of SI-LAUT: Information System for Indonesian Maritime Resources Using Penta-Helix Model</t>
  </si>
  <si>
    <t>Mohammad Anas Fikri</t>
  </si>
  <si>
    <t>ABDIMAS AWANG LONG JURNAL PENGABDIAN DAN PEMBERDAYAAN MASYARAKAT</t>
  </si>
  <si>
    <t>Information Technology Security Audit at the YDSF National Zakat Instituion Using the ISO 27001 Framework</t>
  </si>
  <si>
    <t>Jurnal SISFOKOM (Sistem Informasi dan Komputer)</t>
  </si>
  <si>
    <t>Rully Rosadi</t>
  </si>
  <si>
    <t>Muhammad Arkan Fauzan</t>
  </si>
  <si>
    <t>Wahid Yasin; Hendrik Hermawan</t>
  </si>
  <si>
    <t>PERANCANGAN ARSITEKTUR SISTEM INFORMASI PADA DINAS XYZ PROVINSI JAWA TIMUR MENGGUNAKAN PENDEKATAN KERANGKA KERJA TOGAF ADM v9. 2</t>
  </si>
  <si>
    <t>Journal of Information Technology and Computer Science (INTECOMS)</t>
  </si>
  <si>
    <t>Wanda Nadhifa Ainaya</t>
  </si>
  <si>
    <t xml:space="preserve">	Penerapan teknologi dan sumber listrik alternatif untuk mendukung hidroponik kampung Oase Ondomohen</t>
  </si>
  <si>
    <t>Rafif Muhammmad Rasyad</t>
  </si>
  <si>
    <t>Rizky Dwi Budi Anugrah Wibowo; Samuel Haorista Oika Eka Cipta; Adi Candra</t>
  </si>
  <si>
    <t>PENGEMBANGAN APLIKASI E-PSKS UNTUK PENGELOLAAN DATA POTENSI DAN SUMBER KESEJAHTERAAN SOSIAL PROVINSI JAWA TIMUR</t>
  </si>
  <si>
    <t>0707089302</t>
  </si>
  <si>
    <t>Chrisdion Andrew</t>
  </si>
  <si>
    <t>Bagus Cahyo Sulistiyo</t>
  </si>
  <si>
    <t>Arcaius Obaja Naarie</t>
  </si>
  <si>
    <t>Irfan Yasin</t>
  </si>
  <si>
    <t>House Price Modeling in Semarang and Surabaya City using Component Regression with Frequentist and Bayesian Approach</t>
  </si>
  <si>
    <t>Proceedings of the International Conference on Advanced Technology and Multidiscipline (ICATAM 2024)</t>
  </si>
  <si>
    <t>Dwi Ranti</t>
  </si>
  <si>
    <t>Alhassan Sesay</t>
  </si>
  <si>
    <t>Mochammad Fahd Ali Hillaby</t>
  </si>
  <si>
    <t>National Salt Supply and Demand Forecast Using Dynamic System Modelling</t>
  </si>
  <si>
    <t>Proceedings - International Seminar on Intelligent Technology and its Applications, ISITIA</t>
  </si>
  <si>
    <t> 259781</t>
  </si>
  <si>
    <t>Ahmad Saikhu</t>
  </si>
  <si>
    <t>Application of Negative Binomial Regression Model in West Java Tourism</t>
  </si>
  <si>
    <t>Journal of Advanced Technology and Multidiscipline (JATM)</t>
  </si>
  <si>
    <t>Quality Matrix-Based Product Innovation in Birkinpet Pet Harness Apparel</t>
  </si>
  <si>
    <t>Journal of Applied Industrial Engginering</t>
  </si>
  <si>
    <t>Lusi Zafriana</t>
  </si>
  <si>
    <t>6859382 </t>
  </si>
  <si>
    <t>Prihono</t>
  </si>
  <si>
    <t>Pemberdayaan Ekonomi Lokal Melalui Pelatihan dan Kolaborasi di Kampoeng Herbal Soerabaja</t>
  </si>
  <si>
    <t>KONTRIBUSI: Jurnal Penelitian dan Pengabdian Kepada Masyarakat</t>
  </si>
  <si>
    <t>Ernie Maduratna Setiawati</t>
  </si>
  <si>
    <t>Mukhammad Muryono</t>
  </si>
  <si>
    <t>Pemodelan Sistem Dinamik Mitigasi Banjir Untuk Mengurangi Luas Sawah Terdampak Banjir Di Jawa Timur: A System Thinking Approach</t>
  </si>
  <si>
    <t>Fountain of Informatics</t>
  </si>
  <si>
    <t>Julieta Arneysa Nixieshakira</t>
  </si>
  <si>
    <t>Siti Nur Fahilah</t>
  </si>
  <si>
    <t>Yanuar Cahyo Eko Wahana</t>
  </si>
  <si>
    <t>Sentiment Analysis of Student Complaint Text for Finding Context</t>
  </si>
  <si>
    <t>Perbandingan Efisiensi Metode Apriori dan FP Growt</t>
  </si>
  <si>
    <t>INNOVATIVE: Journal Of Social Science Research</t>
  </si>
  <si>
    <t>Aisyah Pinky Marchanda</t>
  </si>
  <si>
    <t>Teori dan Penerapan Backpropagation Neural Networks untuk Internet of Things: Online dan Batch Mode</t>
  </si>
  <si>
    <t>Jurnal SISFO: Inspirasi Profesional Sistem Informasi</t>
  </si>
  <si>
    <t>Implementation of Digital Marketing in Efforts to Increase Sales Home Industry Custom Fishing Rod</t>
  </si>
  <si>
    <t>ABDI MASYARAKAT</t>
  </si>
  <si>
    <t>Eka Cahya Muliawati</t>
  </si>
  <si>
    <t>Rachman Arief</t>
  </si>
  <si>
    <t>Yuniar Dwi Ardhani</t>
  </si>
  <si>
    <t xml:space="preserve">BD </t>
  </si>
  <si>
    <t>Samuel Evan Aldrick</t>
  </si>
  <si>
    <t>Analysis of User Behavior of the Digital Korlantas Polri Application with Integrated UTAUT in the Community of East Java Province</t>
  </si>
  <si>
    <t>JUSIKOM PRIMA (Jurnal Sistem Informasi dan Ilmu Komputer Prima)</t>
  </si>
  <si>
    <t>Annisaa Putri Prameswari Poerwanto</t>
  </si>
  <si>
    <t>Developing a profile website for mosque Qori and Imam as a medium for Da'wah</t>
  </si>
  <si>
    <t>ABDIMAS: JURNAL PENGABDIAN MASYARAKAT UNIVERSITAS MERDEKA MALANG</t>
  </si>
  <si>
    <t>0715019202</t>
  </si>
  <si>
    <t>Muhammad Taufikurrahman</t>
  </si>
  <si>
    <t>Shanaya Lubna Dio</t>
  </si>
  <si>
    <t>Implementation of Data Mining using Aprirori Algorithm to Improve Sales Patterns of MSME Products</t>
  </si>
  <si>
    <t>Pengantar Sistem Informasi Geografis dan Pemanfaatannya dalam Multidisiplin Ilmu</t>
  </si>
  <si>
    <t>6843087 </t>
  </si>
  <si>
    <t>Development of Employee Letter Administration System at PT. Anugrah Laut Indonesia (ALI Seafood)</t>
  </si>
  <si>
    <t>6680622 </t>
  </si>
  <si>
    <t xml:space="preserve">Dahliar Ananda </t>
  </si>
  <si>
    <t>28854 </t>
  </si>
  <si>
    <t>0402058203</t>
  </si>
  <si>
    <t xml:space="preserve">	Socialization and Assistance in the Implementation of Social Assistance for the Dalegan Village Community, Gresik Regency</t>
  </si>
  <si>
    <t>SI;-</t>
  </si>
  <si>
    <t>ANALISIS PELAYANAN REKAM MEDIS PADA SISTEM SARANA PRASARANA DAN SUMBER DAYA MANUSIA</t>
  </si>
  <si>
    <t>Jurnal 'Aisyiyah Medika</t>
  </si>
  <si>
    <t>Muhlisin</t>
  </si>
  <si>
    <t>Meri Rosita</t>
  </si>
  <si>
    <t>Ari Yulianto</t>
  </si>
  <si>
    <t>TINJAUAN PERILAKU PEREKAM MEDIS TERHADAP KEAMANAN BERKAS REKAM MEDIS</t>
  </si>
  <si>
    <t>Babul Ilmi Jurnal Ilmiah Multi Science Kesehatan</t>
  </si>
  <si>
    <t>Aditya Purbayanti</t>
  </si>
  <si>
    <t xml:space="preserve">	DISEMINASI SERTA STUDI KELAYAKAN HIDROPONIK BERBASIS TENAGA SURYA UNTUK MENDUKUNG EKONOMI KAMPUNG SONGO SIMOMULYO YANG BERKELANJUTAN</t>
  </si>
  <si>
    <t xml:space="preserve">BEGAWE: Jurnal Pengabdian Masyarakat </t>
  </si>
  <si>
    <t>Nur Aliffah Rizkianingtyas</t>
  </si>
  <si>
    <t>Identifikasi Pola Kunjungan Pasien: Inovasi Pelayanan pada Rumah Sakit WKJ Surabaya dengan Algoritma Apriori</t>
  </si>
  <si>
    <t>SENADA: Seminar Nasional Sains Data</t>
  </si>
  <si>
    <t>Ahmad Ihda Falah Annur</t>
  </si>
  <si>
    <t>Marsha Trista Aulia</t>
  </si>
  <si>
    <t>I Putu Krishna Deni Suadnyana</t>
  </si>
  <si>
    <t>Analisis dan Mitigasi Risiko dalam Pengadaan Menggunakan Pendekatan House of Risk pada Perusahaan Jaringan Broadband</t>
  </si>
  <si>
    <t>Jurnal Penelitian Rumpun Ilmu Teknik</t>
  </si>
  <si>
    <t>Divazanna Illaritzqi</t>
  </si>
  <si>
    <t>Enhancing Maintenance Efficiency Through K-Means Clustering at PT Semen Indonesia</t>
  </si>
  <si>
    <t>INNOVATICS</t>
  </si>
  <si>
    <t>Muhammad Fadhil Alviano</t>
  </si>
  <si>
    <t>Calista Ghea Ardhani</t>
  </si>
  <si>
    <t>Helga Fadhil Raditya</t>
  </si>
  <si>
    <t>Harashta Tatimma Larasati</t>
  </si>
  <si>
    <t>Penerapan Regresi Linear Pada Minat Berwirausaha Mahasiswa Telkom University Surabaya</t>
  </si>
  <si>
    <t>Jurnal Eksponensial</t>
  </si>
  <si>
    <t>Rizqy Athiyya Nafi'atus Sa'idah</t>
  </si>
  <si>
    <t>Aisyah Nabila Zahra</t>
  </si>
  <si>
    <t>ANALISIS EFISIENSI PADA PELAYANAN PENGEMBANGAN KOMPETENSI MENGGUNAKAN METODE BUSINESS PROCESS IMPROVEMENT (STUDI KASUS: BKPSDM PROVINSI BALI)</t>
  </si>
  <si>
    <t>Jurnal Sistem Informasi dan Informatika (Simika)</t>
  </si>
  <si>
    <t>M. Amar Ma'ruf</t>
  </si>
  <si>
    <t xml:space="preserve">	Static Analysis of Single Shaft Hub Wheel Cover to Determine The Strength Level of The Cover</t>
  </si>
  <si>
    <t>Perencanaan Arsitektur Visi Di Rumah Sakit Tni Au Soemitro Menggunakan Pendekatan TOGAF ADM 9.2</t>
  </si>
  <si>
    <t>Birgita Yolanda.F.A.H</t>
  </si>
  <si>
    <t>Generalized decentralized control for robust stabilization and L2 gain of nonlinear interconnected systems</t>
  </si>
  <si>
    <t>Systems Science &amp; Control Engineering</t>
  </si>
  <si>
    <t xml:space="preserve">	Analisis Sentimen Ulasan Tempat Kuliner Di Jawa Timur Dengan Menggunakan Metode Naïve Bayes</t>
  </si>
  <si>
    <t xml:space="preserve">Merkurius: Jurnal Riset Sistem Informasi dan Teknik Informatika </t>
  </si>
  <si>
    <t>Implementasi Pembuatan Dashboard untuk Analisis Pola Diagnosa Pasien di Rumah Sakit X</t>
  </si>
  <si>
    <t>Ananda Taqhsya D</t>
  </si>
  <si>
    <t>Muhammad Firman A.</t>
  </si>
  <si>
    <t>Sentiment Classification of User Reviews for KAI Access Application Using Naive Bayes Method</t>
  </si>
  <si>
    <t>Journal of Dinda: Data Science, Information Technology, and Data Analytics</t>
  </si>
  <si>
    <t>Rafi Andi Hidayah</t>
  </si>
  <si>
    <t>Sentiment Analysis of User Reviews on Cryptocurrency Application: Evaluating the Impact of Dataset Split Scenarios Using Multinomial Naive Bayes</t>
  </si>
  <si>
    <t>The Indonesian Journal of Computer Science (IJCS)</t>
  </si>
  <si>
    <t>Chrisdion Andrew Ramaputra</t>
  </si>
  <si>
    <t>Target Baru Pengobatan Meningitis berdasarkan Centrality Measure jaringan protein dan Self Oganizing Map.</t>
  </si>
  <si>
    <t>Journal of Mathematics and Its Applications</t>
  </si>
  <si>
    <t>RANCANG BANGUN SISTEM INFORMASI MANAJEMEN LAYANAN PUSAT BAHASA BERBASIS WEB DI UNIVERSITAS TELKOM SURABAYA</t>
  </si>
  <si>
    <t>ZONAsi: Jurnal Sistem Informasi</t>
  </si>
  <si>
    <t>Bayu Kevin Farindra</t>
  </si>
  <si>
    <t>Implementasi Metode Naive Bayes pada Sistem Diagnosis Penyakit Mata (Studi Kasus Poli Mata Rumah Sakit Islam Jemursari Surabaya): Implementation of Naive Bayes Method on Eye Disease Diagnosis System (Ophthalmology Poly Case Study at Jemursari Islamic Hospital Surabaya)</t>
  </si>
  <si>
    <t>Dima Rafly</t>
  </si>
  <si>
    <t>Analisis Algoritma Music Untuk Deteksi Sudut Kedatangan Pada Perangkat Gunshot</t>
  </si>
  <si>
    <t xml:space="preserve">Journal of Computer, Electronic, and Telecommunication </t>
  </si>
  <si>
    <t>Rizal Reynaldi</t>
  </si>
  <si>
    <t>0720019102</t>
  </si>
  <si>
    <t>Dashboard Analytic sebagai Media untuk Meningkatkan Performa SMP Hangtuah 4 Surabaya</t>
  </si>
  <si>
    <t>Nabila Zalfa Shafira</t>
  </si>
  <si>
    <t>Miranthy Pramita Ningtyas</t>
  </si>
  <si>
    <t>Shefira Eka Putri</t>
  </si>
  <si>
    <t xml:space="preserve">	Pelatihan Aplikasi Canva untuk Meningkatkan Keterampilan Masyarakat dalam Merancang Produk UMKM</t>
  </si>
  <si>
    <t xml:space="preserve">Ayu Endah Wahyuni </t>
  </si>
  <si>
    <t>Friska Nur Azizah</t>
  </si>
  <si>
    <t>Pengembangan Multimedia Pembelajaran Menggunakan Aplikasi Smart Apps Creator pada Materi Sistem Pernapasan Manusia IPAS Kelas V SD</t>
  </si>
  <si>
    <t xml:space="preserve">Analisis Risiko Bahaya dengan Metode Hazard Identification, Risk Assessment and Determining Control (HIRADC) pada Industri Kecil Mebel (Studi Kasus: Mebel Homedecore, Driyorejo </t>
  </si>
  <si>
    <t xml:space="preserve">Jurnal Teknik Industri Terintegrasi (JUTIN) </t>
  </si>
  <si>
    <t>SOSIALISASI LITERASI DIGITAL DAN VILLAGE BRANDING BERBASIS WEBSITE</t>
  </si>
  <si>
    <t>Nazhiva Salma Putri Iswantoro</t>
  </si>
  <si>
    <t>ANALISIS KUALITAS LAYANAN E-HEALTH SURABAYA: PENDEKATAN INTEGRATIF E-SERVQUAL DAN IMPORTANCE PERFORMANCE ANALYSIS (IPA)</t>
  </si>
  <si>
    <t>Muhammad Iqbal Hafish Setiawan</t>
  </si>
  <si>
    <t>Analisis Manajemen Risiko dengan Menggunakan Framework ISO 31000: 2018 pada Sistem Informasi E-Gudang Satpol PP Kota Surabaya</t>
  </si>
  <si>
    <t>Jurnal Teknologi Informasi dan Komunikasi (TeIKa)</t>
  </si>
  <si>
    <t>Brigita Yolanda F.A.H</t>
  </si>
  <si>
    <t xml:space="preserve">	Evaluation of Information Security at the XYZ Foundation Using OWASP Top 10 2021 Framework</t>
  </si>
  <si>
    <t xml:space="preserve">IT </t>
  </si>
  <si>
    <t>ANALISIS LEVEL PENGELOLAAN SI/TI DI DINAS KESEHATAN PROVINSI JAWA TIMUR BERDASARKAN FRAMEWORK COBIT 2019</t>
  </si>
  <si>
    <t>Journal of Computer Science and Information Technology</t>
  </si>
  <si>
    <t>Fannijara Enggar Larasati</t>
  </si>
  <si>
    <t xml:space="preserve"> PERANCANGAN ARSITEKTUR SISTEM INFORMASI PADA DINAS XYZ PROVINSI JAWA TIMUR MENGGUNAKAN PENDEKATAN KERANGKA KERJA TOGAF ADM v9. 2</t>
  </si>
  <si>
    <t>INTECOMS: Journal of Information Technology and Computer Science</t>
  </si>
  <si>
    <t>Pengukuran dan Evaluasi Maturity Level Tata Kelola Teknologi Informasi pada PT Romi Violeta menggunakan Framework Cobit 2019</t>
  </si>
  <si>
    <t xml:space="preserve">Innovative: Journal Of Social Science Research </t>
  </si>
  <si>
    <t>Cantika Anisya Virasari</t>
  </si>
  <si>
    <t>Intelligent Systems with Applications</t>
  </si>
  <si>
    <t>Teaching Recursion Before College Through Three Coins Remaining Game Using Dynamic Programming</t>
  </si>
  <si>
    <t>CLUSTERING ANALYSIS FOR GROUPING SUB-DISTRICTS IN BOJONEGORO DISTRICT WITH THE K-MEANS METHOD WITH A VARIETY OF APPROACHES</t>
  </si>
  <si>
    <t>BAREKENG: JOURNAL OF MATHEMATICS AND ITS APPLICATION</t>
  </si>
  <si>
    <t>Denny Nurdiansyah</t>
  </si>
  <si>
    <t>Yuana Sukmawaty</t>
  </si>
  <si>
    <t>Muchammad Chandra Cahyo Utomo</t>
  </si>
  <si>
    <t>Tia Mutiani</t>
  </si>
  <si>
    <t>The Use of A Geographically Weighted Regression Model to Analyze Predictors of The Rice Supply in Bojonegoro</t>
  </si>
  <si>
    <t>Vtgotsky: Jurnal Pendidikan Matematika dan Matematika</t>
  </si>
  <si>
    <t>Alif Yuanita Kartini</t>
  </si>
  <si>
    <t>Ummi Agustin Yuliana</t>
  </si>
  <si>
    <t>(Beberapa Item)</t>
  </si>
  <si>
    <t>Count of Akreditasi/ Index Jurnal</t>
  </si>
  <si>
    <t>(kosong)</t>
  </si>
  <si>
    <t>Total Keseluruhan</t>
  </si>
  <si>
    <t>Tahun</t>
  </si>
  <si>
    <t>DOMINGGO BAYU BASKARA</t>
  </si>
  <si>
    <t>DIMAS ADIPUTRA</t>
  </si>
  <si>
    <t>REGITA PUTRI PERMATA</t>
  </si>
  <si>
    <t>ARNI MUARIFAH AMRI</t>
  </si>
  <si>
    <t>N. AZIZIA GIA MUTIARASARI</t>
  </si>
  <si>
    <t>ARIS KUSUMAWATI</t>
  </si>
  <si>
    <t>FANNUSH SHOFI AKBAR</t>
  </si>
  <si>
    <t>KK</t>
  </si>
  <si>
    <t>Status</t>
  </si>
  <si>
    <t>Status2</t>
  </si>
  <si>
    <t>Prodi3</t>
  </si>
  <si>
    <t>Prodi4</t>
  </si>
  <si>
    <t>Prodi5</t>
  </si>
  <si>
    <t>DOI</t>
  </si>
  <si>
    <t>Jurnal Nasional S2</t>
  </si>
  <si>
    <t>LORA KHAULA AMIFIA</t>
  </si>
  <si>
    <t>Ecological-Inspired System Design for Safety Manipulation Strategy in Home-care Robot</t>
  </si>
  <si>
    <t>Jurnal Nasional ber-ISSN</t>
  </si>
  <si>
    <t>Pelatihan Peningkatan Omset Pendapatan Industri Rumahan Nasi Krawu Di Kabupaten Gresik</t>
  </si>
  <si>
    <t>Jurnal Tekno Kompak</t>
  </si>
  <si>
    <t>Jurnal Nasional S4</t>
  </si>
  <si>
    <t>Efisiensi Energi Untuk Memperpanjang Lifetime Jaringan Sensor Nirkabel Menggunakan Algoritma LEACH</t>
  </si>
  <si>
    <t>Jurnal Nasional S3</t>
  </si>
  <si>
    <t>Sosialisasi Pencegahan Penanganan Wabah COVID-19 Terhadap Komunitas Tunarungu Di Kota Surabaya</t>
  </si>
  <si>
    <t>Jurnal Abdidas</t>
  </si>
  <si>
    <t>Analisa Kesalahan Trajektori dan Algoritma Solusi Invers pada Robot Lengan Berdasarkan Jaringan QACA-RBF</t>
  </si>
  <si>
    <t>DEWI RAHMAWATI</t>
  </si>
  <si>
    <t>Computers and Electronics in Agriculture</t>
  </si>
  <si>
    <t>Odor source searching in mechanical turbulent airflow using a mobile robot</t>
  </si>
  <si>
    <t>SIEVE: Helping developers sift wheat from chaff via cross-platform analysis</t>
  </si>
  <si>
    <t>Empirical Software Engineering</t>
  </si>
  <si>
    <t>Firman Adi Rifansyah</t>
  </si>
  <si>
    <t>Rian Gunawan</t>
  </si>
  <si>
    <t>Verina Elista Malik</t>
  </si>
  <si>
    <t>MOCH YUSUF FAISAL AKBAR ANWARI</t>
  </si>
  <si>
    <t>Siti Aminah</t>
  </si>
  <si>
    <t>Wafa Murtadho Kholid</t>
  </si>
  <si>
    <t>Jurnal Internasional Q3</t>
  </si>
  <si>
    <t>Distributed Computing Architecture for Logistic Job Allocation in Smart Factory</t>
  </si>
  <si>
    <t>Edge Computing-Based Anomaly Detection for Multi-Source Monitoring in Industrial Wireless Sensor Networks</t>
  </si>
  <si>
    <t>Attack Detection in Fog Layer for IIoT Based on Machine Learning Approach</t>
  </si>
  <si>
    <t>Interactive adaptation of Hand-over Motion by a Robot Partner for Comfort of receiving</t>
  </si>
  <si>
    <t>Video-based Tancho Koi Fish Tracking System Using CSK, DFT, and LOT</t>
  </si>
  <si>
    <t>Dynamic simulation model of salt supply chain to increase farmers income</t>
  </si>
  <si>
    <t>IOP Conference Series: Materials Science and Engineering</t>
  </si>
  <si>
    <t>Adoption of Knowledge Management System: A Study on How IGracias Should be Adopted for Telkom Campus</t>
  </si>
  <si>
    <t>Jurnal Internasional</t>
  </si>
  <si>
    <t>DOI: 10.33372/stn.v7i2.747</t>
  </si>
  <si>
    <t>MUHAMMAD TAUFIKURRAHMAN</t>
  </si>
  <si>
    <t>A conceptual model for the acceptance of collaborative robots in industry 5.0</t>
  </si>
  <si>
    <t>AGI LOBITA JAPTARA MARTADINATA</t>
  </si>
  <si>
    <t>BERLIANA AMELIA ARIYANTI ZAIN</t>
  </si>
  <si>
    <t>Lecture Notes in Electrical Engineering</t>
  </si>
  <si>
    <t>Telkom University</t>
  </si>
  <si>
    <t>Pramaditya Arismawati</t>
  </si>
  <si>
    <t>N AZIZIA GIA MUTIARASARI</t>
  </si>
  <si>
    <t>Puguh Chondro Jadmiko</t>
  </si>
  <si>
    <t>JIPI (Jurnal Ilmiah Penelitian dan Pembelajaran Informatika)</t>
  </si>
  <si>
    <t>CINDY GRACYA VORTIS</t>
  </si>
  <si>
    <t>OPTIMALISASI PENGELOLAAN DAN PUBLIKASI DATA STATISTIK KELURAHAN GAYUNGAN MELALUI PELATIHAN DAN PENGEMBANGAN WEBSITE</t>
  </si>
  <si>
    <t>Royzaldo Aser Elegius Logo</t>
  </si>
  <si>
    <t>STAI Miftahul Ula Nganjuk</t>
  </si>
  <si>
    <t>Firman Ahmad Maulana</t>
  </si>
  <si>
    <t>Yasinta Romadhona</t>
  </si>
  <si>
    <t>Universitas Muhammadiyah Malang</t>
  </si>
  <si>
    <t>Mahasiswa</t>
  </si>
  <si>
    <t>GARUDA</t>
  </si>
  <si>
    <t>Rifansyah Fitrah Haichal Sukino</t>
  </si>
  <si>
    <t>AMALIA NUR ALIFAH</t>
  </si>
  <si>
    <t>Aden Zulfalia Taufik</t>
  </si>
  <si>
    <t>Eksternal</t>
  </si>
  <si>
    <t>Ivan Sholana</t>
  </si>
  <si>
    <t>RENDIKA NURHARTANTO SUHARTO</t>
  </si>
  <si>
    <t>SULTHONIKA MAHFUDZ AL MUJAHIDIN</t>
  </si>
  <si>
    <t>Karina Fitriwulandari Ilham</t>
  </si>
  <si>
    <t>FIRLANA SADDAM PRAMADHAN</t>
  </si>
  <si>
    <t>Grading Problem-Solving for Clustering Students' Score Using Dynamic Programming Procedure in The Context of Dynamic Time Warping</t>
  </si>
  <si>
    <t>2022 7th International Conference on Informatics and Computing, ICIC 2022</t>
  </si>
  <si>
    <t>Alon Jala Tirta Segara</t>
  </si>
  <si>
    <t>Jurnal Nasional</t>
  </si>
  <si>
    <t>MUHAMMAD ARKAN FAUZAN WICAKSONO</t>
  </si>
  <si>
    <t>Rizqi Ramadhan</t>
  </si>
  <si>
    <t>Application Number</t>
  </si>
  <si>
    <t>Kategori</t>
  </si>
  <si>
    <t>APPLICATION YEAR</t>
  </si>
  <si>
    <t>TITLE</t>
  </si>
  <si>
    <t>Jenis HKI</t>
  </si>
  <si>
    <t>PATENT HOLDER</t>
  </si>
  <si>
    <t>INVENTOR</t>
  </si>
  <si>
    <t>PUBLICATION NUMBER</t>
  </si>
  <si>
    <t>Publication Date</t>
  </si>
  <si>
    <t>Filling Date</t>
  </si>
  <si>
    <t>Reception Date</t>
  </si>
  <si>
    <t>Registration Date</t>
  </si>
  <si>
    <t>Registration Number</t>
  </si>
  <si>
    <t>Anggota 1</t>
  </si>
  <si>
    <t>Status Anggota 1</t>
  </si>
  <si>
    <t>Prodi 1</t>
  </si>
  <si>
    <t>Anggota 2</t>
  </si>
  <si>
    <t>Status Anggota 2</t>
  </si>
  <si>
    <t>Prodi 2</t>
  </si>
  <si>
    <t>Anggota 3</t>
  </si>
  <si>
    <t>Status Anggota 3</t>
  </si>
  <si>
    <t>Prodi 3</t>
  </si>
  <si>
    <t>Anggota 4</t>
  </si>
  <si>
    <t>Status Anggota 4</t>
  </si>
  <si>
    <t>Anggota 5</t>
  </si>
  <si>
    <t>Anggota 6</t>
  </si>
  <si>
    <t>Status Anggota 6</t>
  </si>
  <si>
    <t>Anggota 7</t>
  </si>
  <si>
    <t>Status Anggota 7</t>
  </si>
  <si>
    <t>Anggota 8</t>
  </si>
  <si>
    <t>Status Anggota 8</t>
  </si>
  <si>
    <t>Anggota 9</t>
  </si>
  <si>
    <t>Status Anggota 9</t>
  </si>
  <si>
    <t>Nama Anggota 10</t>
  </si>
  <si>
    <t>Link</t>
  </si>
  <si>
    <t>Hak Cipta</t>
  </si>
  <si>
    <t>Karya Lainnya (Program Komputer)</t>
  </si>
  <si>
    <t>Institut Teknologi Telkom Surabaya</t>
  </si>
  <si>
    <t>Granted</t>
  </si>
  <si>
    <t>Aji Triatmojo</t>
  </si>
  <si>
    <t>Iqbal Tawwaqal</t>
  </si>
  <si>
    <t>Dosen</t>
  </si>
  <si>
    <t>Paten Sederhana</t>
  </si>
  <si>
    <t>Alat / Sistem</t>
  </si>
  <si>
    <t>Institut Teknologi Telkom Surabaya(ID)</t>
  </si>
  <si>
    <t>(PA) Diberi Paten</t>
  </si>
  <si>
    <t>Metode</t>
  </si>
  <si>
    <t>Karya Tulis</t>
  </si>
  <si>
    <t>Naufal Ammar Badri</t>
  </si>
  <si>
    <t>Bagas Putra Pradana</t>
  </si>
  <si>
    <t>Rasyidi Faiz Akbar</t>
  </si>
  <si>
    <t>Bisnis Digital</t>
  </si>
  <si>
    <t>Moch Yusuf Faisal Akbar Anwari</t>
  </si>
  <si>
    <t>(PA) Pemeriksaan Formalitas</t>
  </si>
  <si>
    <t>Implementasi Teknologi dan Sumber Listrik Alternatif untuk Mendukung Smart Kampung Oase Ondomohen</t>
  </si>
  <si>
    <t>Yulia Wahyu Ningsih</t>
  </si>
  <si>
    <t>ARINI PRAMESTA SETYANINGTITAH</t>
  </si>
  <si>
    <t>MOCHAMAD NIZAR PALEFI MA'ADY</t>
  </si>
  <si>
    <t>Febianne Diva Prinita</t>
  </si>
  <si>
    <t>Evan Hadi Sukuriyanto</t>
  </si>
  <si>
    <t>Rizal Jihadi</t>
  </si>
  <si>
    <t>TPA</t>
  </si>
  <si>
    <t>Ahmad Robbi Rodhiyan Rifanto</t>
  </si>
  <si>
    <t>Yunita</t>
  </si>
  <si>
    <t>S00202310015</t>
  </si>
  <si>
    <t>MESIN PENCETAK ARANG BRIKET</t>
  </si>
  <si>
    <t>KHODIJAH AMIROH</t>
  </si>
  <si>
    <t>2023/S/03110</t>
  </si>
  <si>
    <t>05-OCT-23</t>
  </si>
  <si>
    <t>METODE KENDALI PENGUNCI DAN PENGGERAK ENGKEL MENGGUNAKAN ORTOSIS YANG DIKENDALIKAN SECARA AKTIF</t>
  </si>
  <si>
    <t>Muhammad Paksi Satriawan</t>
  </si>
  <si>
    <t>Gamifikasi Peternakan Digital Desa Wonosalam dengan Pendeteksi Nama Hewan Ternak Berbasis Kecerdasan Buatan</t>
  </si>
  <si>
    <t>Rizqika Ibnu Khattab</t>
  </si>
  <si>
    <t>EKA SARI OKTARINA</t>
  </si>
  <si>
    <t>S00202400497</t>
  </si>
  <si>
    <t>IDS000009217</t>
  </si>
  <si>
    <t>(PA) Menunggu Tanggapan Substantif</t>
  </si>
  <si>
    <t>S00202400497.pdf</t>
  </si>
  <si>
    <t>DAUD MUHAJIR</t>
  </si>
  <si>
    <t>MUSTAFA KAMAL</t>
  </si>
  <si>
    <t>ANIFATUL FARICHA</t>
  </si>
  <si>
    <t>MOHAMAD YANI</t>
  </si>
  <si>
    <t>BERLIAN RAHMY LIDIAWATY</t>
  </si>
  <si>
    <t>DYAH PUTRI RAHMAWATI</t>
  </si>
  <si>
    <t>AHMAD WALI SATRIA BAHARI JOHAN</t>
  </si>
  <si>
    <t>RAHMAT SIGIT HIDAYAT</t>
  </si>
  <si>
    <t>DWI LUTFI TAUFIQ IHSANI</t>
  </si>
  <si>
    <t>AGUS SULISTYA</t>
  </si>
  <si>
    <t>KRISNAYANTI ADITASARI</t>
  </si>
  <si>
    <t>ADISYA RESTI RAHMADANTI</t>
  </si>
  <si>
    <t>MUHAMMAD DZULFIKAR FAUZI</t>
  </si>
  <si>
    <t>ARDIAN YUSUF WICAKSONO</t>
  </si>
  <si>
    <t>Paten</t>
  </si>
  <si>
    <t>MUHAMMAD DWI HARIYANTO</t>
  </si>
  <si>
    <t>RULLY ROSADI</t>
  </si>
  <si>
    <t>RYANTA MEYLINDA SAVIRA</t>
  </si>
  <si>
    <t>MUHAMMAD ADIB KAMALI</t>
  </si>
  <si>
    <t>CHINTYA TRIBHUANA UTAMI</t>
  </si>
  <si>
    <t>RIFKI DWI PUTRANTO</t>
  </si>
  <si>
    <t>ANITA HAKIM NASUTION</t>
  </si>
  <si>
    <t>DESITA NUR RACHMANIAR</t>
  </si>
  <si>
    <t>MUHAMMAD</t>
  </si>
  <si>
    <t>RIFDATUN NI'MAH</t>
  </si>
  <si>
    <t>KHARISMA MONIKA DIAN PERTIWI</t>
  </si>
  <si>
    <t>ANNISA SALSABILA</t>
  </si>
  <si>
    <t>NILLA RACHMANINGRUM</t>
  </si>
  <si>
    <t>ACHMAD SUBAYU</t>
  </si>
  <si>
    <t>DIO IFAN AULIYA</t>
  </si>
  <si>
    <t>MASTUTY AYU NINGTYAS</t>
  </si>
  <si>
    <t>CAESAREANO LAFADO YESA</t>
  </si>
  <si>
    <t>DESAIN INDUSTRI</t>
  </si>
  <si>
    <t>Satu Kesatuan Desain (Set)</t>
  </si>
  <si>
    <t>Buku Panduan/Petunjuk</t>
  </si>
  <si>
    <t>Karya Rekaman Video</t>
  </si>
  <si>
    <t>ALIFIANSYAH ARRIZQY HIDAYAT</t>
  </si>
  <si>
    <t>ROSYID ABDILLAH</t>
  </si>
  <si>
    <t>TITA AYU ROSPRICILIA</t>
  </si>
  <si>
    <t>RIZQA AMELIA ZUNAIDI</t>
  </si>
  <si>
    <t>FEBRIN CLAUDIA ANGELI</t>
  </si>
  <si>
    <t>HUKI CHANDRA</t>
  </si>
  <si>
    <t>PERDANA SUTEJA PUTRA</t>
  </si>
  <si>
    <t>AISYAH NABILA ZAHRA</t>
  </si>
  <si>
    <t>ADZANIL RACHMADHI PUTRA</t>
  </si>
  <si>
    <t>ANISA DZULKARNAIN</t>
  </si>
  <si>
    <t>ARIP RAMADAN</t>
  </si>
  <si>
    <t>DAMASYA INE LARISA</t>
  </si>
  <si>
    <t>ACHMAD MUZAKKI</t>
  </si>
  <si>
    <t>FIDI WINCOKO PUTRO</t>
  </si>
  <si>
    <t>RYAN ADI SAPUTRA</t>
  </si>
  <si>
    <t>YOHANES SETIAWAN</t>
  </si>
  <si>
    <t>STEVEN ANDRE GONASSIS</t>
  </si>
  <si>
    <t>M. FAHMI ARYA MAULANA</t>
  </si>
  <si>
    <t>ZAHWA FARAH ALBANI</t>
  </si>
  <si>
    <t>RIZAL RAHMAN RIZKIKA</t>
  </si>
  <si>
    <t>HELISYAH NUR FADHILAH</t>
  </si>
  <si>
    <t>SULTHAN RAFIF</t>
  </si>
  <si>
    <t>EVERALD ANTHONY ARTHER</t>
  </si>
  <si>
    <t>RAULIA RISKI</t>
  </si>
  <si>
    <t>RIZKY FENALDO MAULANA</t>
  </si>
  <si>
    <t>GRANITA HAJAR</t>
  </si>
  <si>
    <t>NATANAEL WIJAYA TIONO</t>
  </si>
  <si>
    <t>ALQIS RAUSANFITA</t>
  </si>
  <si>
    <t>MUHAMMAD HANAFI CHOIRULLOH</t>
  </si>
  <si>
    <t>FENDI VIRGIANSYAH</t>
  </si>
  <si>
    <t>MOCH. ANDI DIVANGGA PRATAMA</t>
  </si>
  <si>
    <t>Modul</t>
  </si>
  <si>
    <t>Wahyu Eka Kiswardani</t>
  </si>
  <si>
    <t>Count of Kategori</t>
  </si>
  <si>
    <t>Hak Cipta Total</t>
  </si>
  <si>
    <t>Paten Total</t>
  </si>
  <si>
    <t>Paten Sederhana Total</t>
  </si>
  <si>
    <t>DESAIN INDUSTRI Total</t>
  </si>
  <si>
    <t>Nama Tim</t>
  </si>
  <si>
    <t>Kategori Program</t>
  </si>
  <si>
    <t>Kustompedia</t>
  </si>
  <si>
    <t xml:space="preserve">Faculty Joint Incubation Program (FJIP) </t>
  </si>
  <si>
    <t>Etechting</t>
  </si>
  <si>
    <t>EsTehAnget</t>
  </si>
  <si>
    <t>LokaThings</t>
  </si>
  <si>
    <t>Devinit</t>
  </si>
  <si>
    <t>WRAP Entrepreneurship</t>
  </si>
  <si>
    <t>Solusi Ketenagakerjaan</t>
  </si>
  <si>
    <t>Berdaya</t>
  </si>
  <si>
    <t>Mesti Minum</t>
  </si>
  <si>
    <t>Sistem Informasi Koperasi</t>
  </si>
  <si>
    <t>No. SK</t>
  </si>
  <si>
    <t>No. Kontrak</t>
  </si>
  <si>
    <t>Judul Penelitian</t>
  </si>
  <si>
    <t>Lama Kegiatan (bulan)</t>
  </si>
  <si>
    <t>Bidang Fokus</t>
  </si>
  <si>
    <t>Dana Disetujui</t>
  </si>
  <si>
    <t>Nama Institusi Penerima Dana</t>
  </si>
  <si>
    <t>Target TKT</t>
  </si>
  <si>
    <t>Nama Program Hibah</t>
  </si>
  <si>
    <t>Negara Sumber Dana</t>
  </si>
  <si>
    <t>Sinta ID Ketua</t>
  </si>
  <si>
    <t>Nama Ketua</t>
  </si>
  <si>
    <t>NIDN Ketua</t>
  </si>
  <si>
    <t>DANA KETUA</t>
  </si>
  <si>
    <t>Prodi Ketua</t>
  </si>
  <si>
    <t>Prodi Ketua (2)</t>
  </si>
  <si>
    <t>Prodi Ketua (3)</t>
  </si>
  <si>
    <t>Fakultas Ketua</t>
  </si>
  <si>
    <t>Institusi Ketua</t>
  </si>
  <si>
    <t>Sinta ID Institusi Ketua</t>
  </si>
  <si>
    <t>Kode PT Ketua</t>
  </si>
  <si>
    <t>Sinta ID Member1</t>
  </si>
  <si>
    <t>NIDN Member1</t>
  </si>
  <si>
    <t>Nama Anggota 1</t>
  </si>
  <si>
    <t>Dana Anggota 1</t>
  </si>
  <si>
    <t>Prodi Member 1</t>
  </si>
  <si>
    <t>Prodi Member 1 (2)</t>
  </si>
  <si>
    <t>Prodi Anggota 1 (3)</t>
  </si>
  <si>
    <t>Fakultas</t>
  </si>
  <si>
    <t>PT</t>
  </si>
  <si>
    <t>Sinta ID Member2</t>
  </si>
  <si>
    <t>NIDN Member2</t>
  </si>
  <si>
    <t>Nama Anggota 2</t>
  </si>
  <si>
    <t>Dana Anggota 2</t>
  </si>
  <si>
    <t>Prodi Anggota 2</t>
  </si>
  <si>
    <t>Prodi Anggota  2 (2)</t>
  </si>
  <si>
    <t>Prodi Anggota 2 (3)</t>
  </si>
  <si>
    <t>Fakultas3</t>
  </si>
  <si>
    <t>PT4</t>
  </si>
  <si>
    <t>Sinta ID Member3</t>
  </si>
  <si>
    <t>NIDN Member3</t>
  </si>
  <si>
    <t>Nama Anggota 3</t>
  </si>
  <si>
    <t>Dana Anggota 3</t>
  </si>
  <si>
    <t>Prodi Anggota 3</t>
  </si>
  <si>
    <t>Prodi Anggota 3 (2)</t>
  </si>
  <si>
    <t>Fakultas Anggota 3</t>
  </si>
  <si>
    <t>PT Anggota 3</t>
  </si>
  <si>
    <t>Sinta ID Member4</t>
  </si>
  <si>
    <t>NIDN Member4</t>
  </si>
  <si>
    <t>Nama Member4</t>
  </si>
  <si>
    <t>Dana Anggota 4</t>
  </si>
  <si>
    <t>Prodi Anggota 4</t>
  </si>
  <si>
    <t>Prodi Anggota 4 (2)</t>
  </si>
  <si>
    <t>Fakultas Anggota 4</t>
  </si>
  <si>
    <t>PT Anggota 4</t>
  </si>
  <si>
    <t>Sinta ID Member5</t>
  </si>
  <si>
    <t>NIDN Member5</t>
  </si>
  <si>
    <t>Nama Member5</t>
  </si>
  <si>
    <t>Prodi Anggota 5</t>
  </si>
  <si>
    <t>Fakultas Anggota 5</t>
  </si>
  <si>
    <t>Dana Anggota 5</t>
  </si>
  <si>
    <t>Proposal</t>
  </si>
  <si>
    <t>Laporan Akhir</t>
  </si>
  <si>
    <t>Nama Mh</t>
  </si>
  <si>
    <t>Prodi, Fak, PT Mhs1</t>
  </si>
  <si>
    <t>Nama Mhs2</t>
  </si>
  <si>
    <t>Prodi, Fak, PT Mhs2</t>
  </si>
  <si>
    <t>Nama Mhs3</t>
  </si>
  <si>
    <t>Prodi, Fak, PT Mhs3</t>
  </si>
  <si>
    <t>Nama Mhs4</t>
  </si>
  <si>
    <t>Prodi Mhs4</t>
  </si>
  <si>
    <t>Nama Mhs5</t>
  </si>
  <si>
    <t>Prodi Mhs5</t>
  </si>
  <si>
    <t>Nama Mhs6</t>
  </si>
  <si>
    <t>Prodi Mhs6</t>
  </si>
  <si>
    <t>Nama Mhs7</t>
  </si>
  <si>
    <t>Prodi Mhs7</t>
  </si>
  <si>
    <t>Luaran Wajib</t>
  </si>
  <si>
    <t>Capaian Luaran Wajib</t>
  </si>
  <si>
    <t>Luaran Tambahan</t>
  </si>
  <si>
    <t>Capaian Luaran Tambahan</t>
  </si>
  <si>
    <t>10/KP/LPPM-UWP/K-1/II/2018</t>
  </si>
  <si>
    <t>RANCANGAN TEORI BAPAKISME TERHADAP PRODUKTIFITAS KADER POSYANDU SEBAGAI PENGGUNA SISTEM INFORMASI KMS</t>
  </si>
  <si>
    <t>Penelitian Hibah Eksternal</t>
  </si>
  <si>
    <t>2018</t>
  </si>
  <si>
    <t>Teknologi Informasi dan Komunikasi</t>
  </si>
  <si>
    <t>ID</t>
  </si>
  <si>
    <t>ITTelkom Surabaya</t>
  </si>
  <si>
    <t>FTII</t>
  </si>
  <si>
    <t>Ir SUBADERI M.M</t>
  </si>
  <si>
    <t>214/PNLT3/PPM/III/2019</t>
  </si>
  <si>
    <t>PENGEMBANGAN SISTEM KENDALI KUANTITAS AIR PADA TANAMAN HIDROPONIK BERBASIS INTERNET OF THINGS (IOT)</t>
  </si>
  <si>
    <t>4</t>
  </si>
  <si>
    <t>Penelitian Kompetitif Internal</t>
  </si>
  <si>
    <t>FTE</t>
  </si>
  <si>
    <t>Alfrido Ramadhana KP</t>
  </si>
  <si>
    <t>Superposisi Gelombang Sinus  Sebagai Media Pembelajaran Gelombang Dan Bunyi Pada Matakuliah Fisika Dasar Screen reader support enabled.</t>
  </si>
  <si>
    <t>3</t>
  </si>
  <si>
    <t>Danang Taufik Kurnianto</t>
  </si>
  <si>
    <t>Muhammad Syaiful Islam</t>
  </si>
  <si>
    <t>Rancang Bangun Modul Praktikum Harmonisasi Nada  Sebagai Media Pembelajaran Gelombang Dan Bunyi Pada Matakuliah Fisika Dasar</t>
  </si>
  <si>
    <t>Ardiansyah Al farouq</t>
  </si>
  <si>
    <t>Muhammad Huzaimi Maulana</t>
  </si>
  <si>
    <t>Analisis Kepuasan Pelanggan Terhadap Layanan Penyedia Jasa Transportasi Online Menggunakan Fuzzy Service Quality</t>
  </si>
  <si>
    <t>Tanang Satrio Adi</t>
  </si>
  <si>
    <t>Sistem Akuaponik Berbasis IOT pada Urban Farming</t>
  </si>
  <si>
    <t>6</t>
  </si>
  <si>
    <t>Tanfirul Roibafi Muhammad</t>
  </si>
  <si>
    <t>SI, FTII, ITTS</t>
  </si>
  <si>
    <t>RPL, FTII, ITTS</t>
  </si>
  <si>
    <t>Antena Dengan Beamforming Sederhana Untuk Komunikasi Robot Bergerak</t>
  </si>
  <si>
    <t>Aulia Putri Pramita</t>
  </si>
  <si>
    <t>Riski Dwi Nur Cahyanti</t>
  </si>
  <si>
    <t>Prasasti Desta Srihadi</t>
  </si>
  <si>
    <t>Identifikasi Posisi Kapal Mengunakan Internet Of Thing Sistem Untuk Mengurangi Antrian Kendaraan Truk Di Pelabuhan</t>
  </si>
  <si>
    <t>Publikasi paper seminar</t>
  </si>
  <si>
    <t>RM. Bagastyo Anggoro</t>
  </si>
  <si>
    <t>Utami Ika Sulistya Rini</t>
  </si>
  <si>
    <t>Transporter Logistik Cerdas "SROBOT"</t>
  </si>
  <si>
    <t>Getsemani Adi Bagus Maranata H</t>
  </si>
  <si>
    <t>Analisis Dan Deteksi Anomali Pada Perubahan Total Electron Content (Tec) Di Lapisan Ionosphare Sebelum Terjadi Gempa Bumi Menggunakan Ensemble Method.  (Studi Kasus Gempa Bumi Palu Dan Lombok)</t>
  </si>
  <si>
    <t>Jurnal Nasional Terakreditasi</t>
  </si>
  <si>
    <t>Muhamad Rizal Dwi Adhipramana</t>
  </si>
  <si>
    <t>Simple Digital Wireless Transmitter &amp; Receiver</t>
  </si>
  <si>
    <t>HAKI</t>
  </si>
  <si>
    <t>Ahmad Maulana Rozaq</t>
  </si>
  <si>
    <t>Model Lokasi Spatial Dengan Fungsi Permintaan Yang Bergantung Pada Harga, Lokasi, Dan Diskon</t>
  </si>
  <si>
    <t>Sinta Dewi</t>
  </si>
  <si>
    <t>Muhammad Narendroduto Rokhyadi</t>
  </si>
  <si>
    <t>Pengawasan Dan Klasifikasi Kualitas Air Pdam Surabaya Berbasis Internet Of Things</t>
  </si>
  <si>
    <t>Fauzan Abdul Rasyid</t>
  </si>
  <si>
    <t>Moch. Bagus Indrastata</t>
  </si>
  <si>
    <t>Permodelan Permintaan Yang Mempertimbangkan Harga, Lokasi Dan Rebate</t>
  </si>
  <si>
    <t>2</t>
  </si>
  <si>
    <t>Nisrina Salsabila</t>
  </si>
  <si>
    <t>Koordinasi vd Kompetisi: Aplikasi Hotelling Model Pada Pelabuhan Peti Kemas Surabaya</t>
  </si>
  <si>
    <t>Rancang Bangun Sistem Informasi Transportasi Umum Di Surabaya Mengguanakan Google Maps APIs Dan Firebase Pada Perangkat</t>
  </si>
  <si>
    <t>Aplikasi Android, Jurnal Nasional Terakreditasi, Seminar Internasional Terindeks IEEE</t>
  </si>
  <si>
    <t>Voice Command  Dalam Rumah Pintar Berbasis Internet Of Things</t>
  </si>
  <si>
    <t>Artikel Ilmiah dimuat di Jurnal</t>
  </si>
  <si>
    <t>Danu Diningrat</t>
  </si>
  <si>
    <t>Alvin Tamado Cahaya</t>
  </si>
  <si>
    <t>Pengembangan Sistem Cerdas Untuk Prediksi Jatuh Berbasis Accelerometer Dan Gyroscope Dalam Rangka Pencegahan Cedera Fatal Pada Geriatri</t>
  </si>
  <si>
    <t>Manajemen Energi Menggunakan Internet Of Things Untuk Smart Home</t>
  </si>
  <si>
    <t>Paper Scopus</t>
  </si>
  <si>
    <t>Fathur Alfariz</t>
  </si>
  <si>
    <t>Nova H. M. Soetarno</t>
  </si>
  <si>
    <t>REK.623/PNLT3/PPM/III/2020</t>
  </si>
  <si>
    <t>544/PNLT3/PPM/III/2020</t>
  </si>
  <si>
    <t>PENGARUH TIPE MEDIA SOSIAL TERHADAP HUBUNGAN ANTARA INFORMASI PADA IKLAN PRODUK UKM INDUSTRI SANDANG DENGAN INTENSI MEMBELI PADA INFORMATION ACCEPTANCE MODEL (IACM)</t>
  </si>
  <si>
    <t>Manajemen Industri</t>
  </si>
  <si>
    <t>FTEIC</t>
  </si>
  <si>
    <t>Seminar Internasional</t>
  </si>
  <si>
    <t>545/PNLT3/PPM/III/2020</t>
  </si>
  <si>
    <t>Studi Kelayakan Teknologi Klasifikasi Otomatis Berbasis Convolutional Neural Network Pada Sistem Penerimaan Mahasiswa Baru</t>
  </si>
  <si>
    <t>Studi Kelayakan</t>
  </si>
  <si>
    <t>FTIB</t>
  </si>
  <si>
    <t>546/PNLT3/PPM/III/2020</t>
  </si>
  <si>
    <t>2D TO 3D MRI BRAIN SEGMENTATION MENGGUNAKAN U-NET AND MASK R-CNN METHOD UNTUK PENDUDUK DAERAH MARITIM</t>
  </si>
  <si>
    <t>Machine Learning</t>
  </si>
  <si>
    <t>072019</t>
  </si>
  <si>
    <t>547/PNLT3/PPM/III/2020</t>
  </si>
  <si>
    <t>Water Monitoring Using Internet of Things (IoT) Gen. 1</t>
  </si>
  <si>
    <t>Kemaritiman</t>
  </si>
  <si>
    <t>Jurnal</t>
  </si>
  <si>
    <t>Proseding internasional, Prototype</t>
  </si>
  <si>
    <t>548/PNLT3/PPM/III/2020</t>
  </si>
  <si>
    <t>Simulasi Model Hoteliing Pada Pelabuhan Peti Kemas Surabaya</t>
  </si>
  <si>
    <t>Simulasi Industri</t>
  </si>
  <si>
    <t>Dominggo Bayu</t>
  </si>
  <si>
    <t>549/PNLT3/PPM/III/2020</t>
  </si>
  <si>
    <t xml:space="preserve">Desain Sistem Monitoring Solar Farm dengan  Menggunakan PV Inverter pada Bangunan </t>
  </si>
  <si>
    <t xml:space="preserve">0728059203
</t>
  </si>
  <si>
    <t>Modul Pelatihan, Modul Praktikum</t>
  </si>
  <si>
    <t>550/PNLT3/PPM/III/2020</t>
  </si>
  <si>
    <t>EVAN (Emergency Vehiche Automatic Notification)</t>
  </si>
  <si>
    <t>Transportasi</t>
  </si>
  <si>
    <t xml:space="preserve">0708069202
</t>
  </si>
  <si>
    <t>HKI</t>
  </si>
  <si>
    <t>551/PNLT3/PPM/III/2020</t>
  </si>
  <si>
    <t>Analisis Karakteristik Peniaian Kinerja Manajerial Terhadap Pengaruh Motivasi Dan Kreativitas Menggunakan Metode Graphic Rating Scale Pada Instansi XYZ</t>
  </si>
  <si>
    <t xml:space="preserve">0710028604
</t>
  </si>
  <si>
    <t>6680698    </t>
  </si>
  <si>
    <t>Seminar Internasional, Hak Cipta</t>
  </si>
  <si>
    <t>552/PNLT3/PPM/III/2020</t>
  </si>
  <si>
    <t>Perancangan Data Warehouse untuk Menunjang Akreditasi Program Studi</t>
  </si>
  <si>
    <t>Warehouse Management System</t>
  </si>
  <si>
    <t xml:space="preserve">0704068902
</t>
  </si>
  <si>
    <t>Jurnal Sinta 2</t>
  </si>
  <si>
    <t>553/PNLT3/PPM/III/2020</t>
  </si>
  <si>
    <t>Penelusuran Sumber Gas Pada Kondisi Turbulensi Mekanis Menggunakan Mobile Robot</t>
  </si>
  <si>
    <t xml:space="preserve">0717017902
</t>
  </si>
  <si>
    <t>554/PNLT3/PPM/III/2020</t>
  </si>
  <si>
    <t>Antenna MIMO 5G-NR Band N77 dengan Korelasi Rendah untuk Base Station Komunikasi Robot Bergerak</t>
  </si>
  <si>
    <t xml:space="preserve">0703049401
</t>
  </si>
  <si>
    <t>555/PNLT3/PPM/III/2020</t>
  </si>
  <si>
    <t>Transporter Logistik Cerdas dengan Kemampuan Obstacle Avoidance dan Path Planning</t>
  </si>
  <si>
    <t xml:space="preserve">0721068802
</t>
  </si>
  <si>
    <t>556/PNLT3/PPM/III/2020</t>
  </si>
  <si>
    <t>Sistem Pelacakan Aset Menggunakan RFID pada ITTelkom Surabaya</t>
  </si>
  <si>
    <t>Logistik</t>
  </si>
  <si>
    <t xml:space="preserve">0715128708
</t>
  </si>
  <si>
    <t>557/PNLT3/PPM/III/2020</t>
  </si>
  <si>
    <t>Menyelidiki Hasil Pembelajaran dan Menghasilkan Subyektif Mendalam Dalam Pengalaman Logistic Dengan Video 360</t>
  </si>
  <si>
    <t>Virtual Reality, Budaya Organisasi</t>
  </si>
  <si>
    <t xml:space="preserve">0703129001
</t>
  </si>
  <si>
    <t>REK.661/PNLT3/PPM/III/2020</t>
  </si>
  <si>
    <t>534/SAM4/PPM/III/2020</t>
  </si>
  <si>
    <t>Pengembangan sistem kendali kuantitas air pada tanaman hidroponik berbasis Internet of Things (IoT)</t>
  </si>
  <si>
    <t>Penelitian Dosen Pemula (PDP)</t>
  </si>
  <si>
    <t>Penelitian Kompetitif Nasional</t>
  </si>
  <si>
    <t>eksternal</t>
  </si>
  <si>
    <t>535/SAM4/PPM/III/2020</t>
  </si>
  <si>
    <t>Implementasi Framework Performance System (PMS) pada Perusahaan Penyedia Jasa Logistik di Indonesia</t>
  </si>
  <si>
    <t xml:space="preserve">0711069301
</t>
  </si>
  <si>
    <t>Seminar Internasional,</t>
  </si>
  <si>
    <t>536/SAM4/PPM/III/2020</t>
  </si>
  <si>
    <t>Adopsi dan Implementasi I-Gracias di Lemdikti Yayasan Pendidikan Telkom berbasis Knowledge Management System (Studi Kasus: ITTelkom Surabaya)</t>
  </si>
  <si>
    <t xml:space="preserve">0725059004
</t>
  </si>
  <si>
    <t>537/SAM4/PPM/III/2020</t>
  </si>
  <si>
    <t xml:space="preserve">Analisis dan Perancangan Framewrork Sistem Informasi Manajemen Data Perguruan Tinggi di Surabaya
</t>
  </si>
  <si>
    <t>Buku (berupa
buku ajar,
monograf, atau
buku referensi)</t>
  </si>
  <si>
    <t>538/SAM4/PPM/III/2020</t>
  </si>
  <si>
    <t>Deteksi Kerusakan Jalan Raya secara Real Time berbasis perangkat bergerak dengan convolutional neural network</t>
  </si>
  <si>
    <t xml:space="preserve">     </t>
  </si>
  <si>
    <t xml:space="preserve">0730058702
</t>
  </si>
  <si>
    <t>539/SAM4/PPM/III/2020</t>
  </si>
  <si>
    <t>Pengembangan sistem penukaran tiket suroboyobus melalui digitalisasi pencatatan penukaran sampah berbasis android</t>
  </si>
  <si>
    <t xml:space="preserve">0705109002
</t>
  </si>
  <si>
    <t>540/SAM4/PPM/III/2020</t>
  </si>
  <si>
    <t>Pengembangan Sistem Nurse Call Nirkabael Berbasis ZigBee untuk Pasien Rawat Inap di RS Umum Daerah Tongas</t>
  </si>
  <si>
    <t xml:space="preserve">0729088704
</t>
  </si>
  <si>
    <t xml:space="preserve">0727059002
</t>
  </si>
  <si>
    <t>541/SAM4/PPM/III/2020</t>
  </si>
  <si>
    <t>Pemanfaatan VR dalam perancangan desain tempat kerja dan pengaruhnya terhadap produktivitas</t>
  </si>
  <si>
    <t xml:space="preserve">0703119301
</t>
  </si>
  <si>
    <t>Karya arsitektur</t>
  </si>
  <si>
    <t>542/SAM4/PPM/III/2020</t>
  </si>
  <si>
    <t>Deteksi Kecelakaan Lalu Lintas pada Real Time Video</t>
  </si>
  <si>
    <t xml:space="preserve">0719069101
</t>
  </si>
  <si>
    <t xml:space="preserve">0704039202
</t>
  </si>
  <si>
    <t>543/SAM4/PPM/III/2020</t>
  </si>
  <si>
    <t>Pengembangan robot pesawat tanpa awak untuk pemadam kebakaran di lingkungan yang berbahaya</t>
  </si>
  <si>
    <t xml:space="preserve">0714029301
</t>
  </si>
  <si>
    <t>Moch.Iskandar Riansyah</t>
  </si>
  <si>
    <t>Program Komputer</t>
  </si>
  <si>
    <t>REK. 754/PNLT1/WRI/IV/2020</t>
  </si>
  <si>
    <t>1298/PNLT3/LPPM/VIII/2020</t>
  </si>
  <si>
    <t>Lorong Sterilisasi Untuk Membersihkan Virus Corona pada Pakaian Luar Tubuh Manusia</t>
  </si>
  <si>
    <t>1299/PNLT3/LPPM/VIII/2020</t>
  </si>
  <si>
    <t>Rancang bangun sterillisasi chamber untuk meminimalisir risiko paparan virus COVID-19</t>
  </si>
  <si>
    <t xml:space="preserve">0713068702
</t>
  </si>
  <si>
    <t>Produk</t>
  </si>
  <si>
    <t>1300/PNLT3/LPPM/VIII/2020</t>
  </si>
  <si>
    <t>Desain Robot Logistik Pembantu Tenaga Medis di Rumah Sakit</t>
  </si>
  <si>
    <t>728059203</t>
  </si>
  <si>
    <t>1301/PNLT3/LPPM/VIII/2020</t>
  </si>
  <si>
    <t>Robot Sterillisasi Ruang Isolasi/ICU</t>
  </si>
  <si>
    <t>1302/PNLT3/LPPM/VIII/2020</t>
  </si>
  <si>
    <t>Swab Chamber untuk Pencegahan Penularan COVID-19 pada Petugas Medis</t>
  </si>
  <si>
    <t>Elektronika</t>
  </si>
  <si>
    <t>Prototype, HKI</t>
  </si>
  <si>
    <t>1303/PNLT3/LPPM/VIII/2020</t>
  </si>
  <si>
    <t>Pengembangan portable Non-Invasive Ventilator untuk menghadapi wabah COVID-19 di Jawa Timur, Indonesia</t>
  </si>
  <si>
    <t>COVID-19</t>
  </si>
  <si>
    <t xml:space="preserve">0725059301
</t>
  </si>
  <si>
    <t>Prototype</t>
  </si>
  <si>
    <t>1304/PNLT3/LPPM/VIII/2020</t>
  </si>
  <si>
    <t>Pengembangan desain APD Face Shield dengan teknologi cetak tridimensi untuk mengatasi kekurangan APD Tenaga Medis COVID-19</t>
  </si>
  <si>
    <t>Desain Industri</t>
  </si>
  <si>
    <t>REK. 941/SAM4/REK/VI/2020</t>
  </si>
  <si>
    <t>Cairan Antiseptik untuk Pencegahan Penyebaran Covid -19</t>
  </si>
  <si>
    <t>Penelitian kerjasama</t>
  </si>
  <si>
    <t>REK.1287/PNLT3/REK/VIII/2020</t>
  </si>
  <si>
    <t>1305/PNLT3/LPPM/VIII/2020</t>
  </si>
  <si>
    <t>Sterilisasi Udara Pada Ruangan Tertutup Menggunakan Filter Aktif</t>
  </si>
  <si>
    <t>1306/PNLT3/LPPM/VIII/2020</t>
  </si>
  <si>
    <t>Sterilisasi Udara pada AC Untuk Menghadapi Kondisi New Normal</t>
  </si>
  <si>
    <t>1307/PNLT3/LPPM/VIII/2020</t>
  </si>
  <si>
    <t>Sterilisasi Udara Portable Untuk Olahragawan Menggunakan Filter Aktif</t>
  </si>
  <si>
    <t xml:space="preserve">REK. 2031/SAM4/REK/VI/2020     </t>
  </si>
  <si>
    <t>Penelitian dan Pengembangan Digital Ventilator</t>
  </si>
  <si>
    <t xml:space="preserve">REK. 925/SAM4/REK/VI/2020     </t>
  </si>
  <si>
    <t>Crane Pemulasaraan Jenazah Pasien COVID-19</t>
  </si>
  <si>
    <t>REK.086/PNLT1/REK/III/2021</t>
  </si>
  <si>
    <t>997/PNLT1/LPPM/III/2021</t>
  </si>
  <si>
    <t>Evaluasi Platform Penjualan Produk Hidroponik dan Aqua ponik</t>
  </si>
  <si>
    <t xml:space="preserve">ADEK DHEA RESMI PURBANTARI </t>
  </si>
  <si>
    <t>Accepted</t>
  </si>
  <si>
    <t>Presented</t>
  </si>
  <si>
    <t>998/PNLT1/LPPM/III/2021</t>
  </si>
  <si>
    <t>Penerapan Data Mining untuk Menunjang Proses Seleksi Calon Mahasiswa pada ITTelkom Surabaya</t>
  </si>
  <si>
    <t>0715039004</t>
  </si>
  <si>
    <t>BONNIE FERDINAND AKBAR</t>
  </si>
  <si>
    <t xml:space="preserve">EDRIAND IMENS RAYGRANDI </t>
  </si>
  <si>
    <t>RAHMAT ANDIKA LAKSANA</t>
  </si>
  <si>
    <t>999/PNLT1/LPPM/III/2021</t>
  </si>
  <si>
    <t>Strategi Optimalisasi Kegiatan Petani Garam dan Peningkatan Produktivitas Garam dengan Pendekatan Simulasi Sistem Dinamik (Studi kasus: Kawasan Tambak Cemandi Sidoarjo)</t>
  </si>
  <si>
    <t>SITI AMINAH</t>
  </si>
  <si>
    <t>WIDAYATULLAH RA</t>
  </si>
  <si>
    <t xml:space="preserve">ACHMAD DAFA FIRDAUS </t>
  </si>
  <si>
    <t>1000/PNLT1/LPPM/III/2021</t>
  </si>
  <si>
    <t>Pakan Ikan Otomatis Menggunakan Fuzzy Logic Berbasis IoT</t>
  </si>
  <si>
    <t>Pangan-Pertanian</t>
  </si>
  <si>
    <t xml:space="preserve">BAYU KRISNA MUKTI </t>
  </si>
  <si>
    <t>1001/PNLT1/LPPM/III/2021</t>
  </si>
  <si>
    <t>Analisis Efektivitas Pembelajaran Daring Pada Anak Usia Sekolah Dasar Hingga Perguruan Tinggi</t>
  </si>
  <si>
    <t xml:space="preserve">Noerma Pudji Istyanto </t>
  </si>
  <si>
    <t xml:space="preserve">RIO ARMANDO </t>
  </si>
  <si>
    <t xml:space="preserve">RAIHAN FEBRIANTO GRAHADI </t>
  </si>
  <si>
    <t>NATASYA AMELIA SUKMAWATI</t>
  </si>
  <si>
    <t>Submitted</t>
  </si>
  <si>
    <t>Submit Abstrak</t>
  </si>
  <si>
    <t>1004/PNLT1/LPPM/III/2021</t>
  </si>
  <si>
    <t>Model Prediksi Point of Interest Berdasarkan Data Log Perjalanan Taksi</t>
  </si>
  <si>
    <t>ARDA ERICO YUDA</t>
  </si>
  <si>
    <t>AYU PREMA LAKSMI</t>
  </si>
  <si>
    <t>Publikasi Jurnal Internasional</t>
  </si>
  <si>
    <t>1005/PNLT1/LPPM/III/2021</t>
  </si>
  <si>
    <t>Segmentasi Jalan Raya dengan CNN Unet untuk Asisten Pengemudi</t>
  </si>
  <si>
    <t>ITTS: Transportasi</t>
  </si>
  <si>
    <t>Ahmad Wali Satria</t>
  </si>
  <si>
    <t xml:space="preserve">MOCH YUSUF FAISAL AKBAR ANWARI </t>
  </si>
  <si>
    <t>SYAHFRIL NIZAMMUDIN</t>
  </si>
  <si>
    <t xml:space="preserve">AULIYA RAHMAN PAKARTI </t>
  </si>
  <si>
    <t>1006/PNLT1/LPPM/III/2021</t>
  </si>
  <si>
    <t>Analisis Pengaruh Adopsi Teknologi Big Data terhadap Keunggulan Bersaing dan Performansi pada UMKM (Study case: UMKM Kota Surabaya)</t>
  </si>
  <si>
    <t>ABIYYAS DAFFA SURYADI</t>
  </si>
  <si>
    <t>MUHAMMAD HANIF RAIHAN</t>
  </si>
  <si>
    <t xml:space="preserve">YAKFI ZAMZAMI ACHMAD </t>
  </si>
  <si>
    <t>1009/PNLT1/LPPM/III/2021</t>
  </si>
  <si>
    <t>Hydroponic Monitoring System Based On LoRa Technology</t>
  </si>
  <si>
    <t xml:space="preserve">RISKA APRILIA </t>
  </si>
  <si>
    <t>GALIH DIMAS PRASTOWO</t>
  </si>
  <si>
    <t>1010/PNLT1/LPPM/III/2021</t>
  </si>
  <si>
    <t>Integrasi IT dengan Proses Bisnis dengan Studi Kasus di Institut Teknologi Telkom Surabaya</t>
  </si>
  <si>
    <t xml:space="preserve">Desinta Nur Rachmaniar </t>
  </si>
  <si>
    <t xml:space="preserve">ARDA ERICO YUDA </t>
  </si>
  <si>
    <t xml:space="preserve">ARDANU ADANG SAPUTRA </t>
  </si>
  <si>
    <t xml:space="preserve">REKSA ALDIAN RAHMANDY PUTRA </t>
  </si>
  <si>
    <t>1008/PNLT1/LPPM/III/2021</t>
  </si>
  <si>
    <t>Evaluasi Efektivitas Penerapan metode Pengenalan marka Jalan Raya Untuk Mengenali Rel Listrik pada Jalan Raya Berlistrik</t>
  </si>
  <si>
    <t>1011/PNLT1/LPPM/III/2021</t>
  </si>
  <si>
    <t>Monitoring Daya Cargo Elevator berbasis IoT</t>
  </si>
  <si>
    <t>ITTS: Sistem Logistik Cerdas</t>
  </si>
  <si>
    <t>Teknik Kopmputer</t>
  </si>
  <si>
    <t>ALDHITIANSYAH PUTRA</t>
  </si>
  <si>
    <t>MOCHAMMAD RAFLY PUTRA DAFFALDI</t>
  </si>
  <si>
    <t>Teknik Elektro,FTEIC, ITTelkom Surabaya</t>
  </si>
  <si>
    <t>DINDA KARISMA ULFA</t>
  </si>
  <si>
    <t>Teknik Komputer, FTEIC, ITTelkom Surabaya</t>
  </si>
  <si>
    <t>JURNAL NASIONAL TERINDEKS</t>
  </si>
  <si>
    <t>1012/PNLT1/LPPM/III/2021</t>
  </si>
  <si>
    <t>Smart BLDC Motor Control for Smooth Efficient Initial Movement of an Electric Vehicle</t>
  </si>
  <si>
    <t>Rekaqyasa Perangkat Lunak</t>
  </si>
  <si>
    <t>Teknik Elektro, FTEIC, ITTelkom Surabaya</t>
  </si>
  <si>
    <t>YOSEFAN ALFEUS BAYUAJI</t>
  </si>
  <si>
    <t>NADIA DINDA PRATAMA PUTRI_x000D_</t>
  </si>
  <si>
    <t>HAKI Prototype</t>
  </si>
  <si>
    <t>1014/PNLT1/LPPM/III/2021</t>
  </si>
  <si>
    <t>Desain dan Verifikasi keamanan Sistem Manajemen Baterai sebagai Pendukung Kendaraan Listrik</t>
  </si>
  <si>
    <t>Teknik Induustri</t>
  </si>
  <si>
    <t>Adellia Puspita Ratri_x000D_</t>
  </si>
  <si>
    <t>Bagas Wahyu Prakoso_x000D_</t>
  </si>
  <si>
    <t>Jurnal Internasional Terindeks</t>
  </si>
  <si>
    <t>In Review</t>
  </si>
  <si>
    <t xml:space="preserve">1015/PNLT1/LPPM/III/2021 </t>
  </si>
  <si>
    <t>Desain Antena Phased Array untuk Radar Kendaraan Otonom</t>
  </si>
  <si>
    <t>1 Jurnal Terindeks</t>
  </si>
  <si>
    <t xml:space="preserve">1017/PNLT1/LPPM/III/2021 </t>
  </si>
  <si>
    <t>Simultanous Localization and Mapping pada Robot Cerdas Pemadam Kebakaran di Gudang</t>
  </si>
  <si>
    <t>ITTS: Kebencanaan</t>
  </si>
  <si>
    <t>0727097302</t>
  </si>
  <si>
    <t>Moch Syamfallah Anwar</t>
  </si>
  <si>
    <t xml:space="preserve">Jurnal Nasional Terakreditasi Sinta </t>
  </si>
  <si>
    <t xml:space="preserve"> HAKI (Hak Cipta) </t>
  </si>
  <si>
    <t xml:space="preserve">1018/PNLT1/LPPM/III/2021 </t>
  </si>
  <si>
    <t>Built in Scale For Estimating Truck Capacity</t>
  </si>
  <si>
    <t xml:space="preserve">SULAIMAN ASHARI </t>
  </si>
  <si>
    <t>M. BAGUS INDRASTATA_x000D_</t>
  </si>
  <si>
    <t>Jurnal Nasional Terakreditasi Sinta 4_x000D_</t>
  </si>
  <si>
    <t>Prosiding Seminar Nasional</t>
  </si>
  <si>
    <t xml:space="preserve">1019/PNLT1/LPPM/III/2021 </t>
  </si>
  <si>
    <t>Pemodelan Machine Learning untuk Analisis Kredit Pembayaran Biaya Kuliah</t>
  </si>
  <si>
    <t>ITTS: Teknologi Informasi dan Komunikasi</t>
  </si>
  <si>
    <t>DONI FRIANDY</t>
  </si>
  <si>
    <t xml:space="preserve">Jurnal Nasional Terakreditasi </t>
  </si>
  <si>
    <t xml:space="preserve">1021/PNLT1/LPPM/III/2021 </t>
  </si>
  <si>
    <t>Feasibility Study for Conversion of Diesel Powered into Electric Truck</t>
  </si>
  <si>
    <t>Benazir Imam Arif Muttawin</t>
  </si>
  <si>
    <t>TERRESA INDRAJANI KUSUMA</t>
  </si>
  <si>
    <t>HENDRAWAN WIDIANTO</t>
  </si>
  <si>
    <t>MUHAMMAD MIFTAHUL ABIDIN</t>
  </si>
  <si>
    <t>YUDITH IQBAL DIKA PERMANA</t>
  </si>
  <si>
    <t xml:space="preserve"> 1 Jurnal Nasional S3; 1 Prosiding Internasional_x000D_</t>
  </si>
  <si>
    <t>Published</t>
  </si>
  <si>
    <t>1 Blueprint KI</t>
  </si>
  <si>
    <t>1825/PNLT1/LPPM/III/2021</t>
  </si>
  <si>
    <t>Optimalisasi Daya Turbin Angin Proses Vertikal Menggunakan Sistem Kendli Adaptif Pada Diffusert Penyearah Angin</t>
  </si>
  <si>
    <t>Nasional: Energi-Energi Baru dan Terbarukan</t>
  </si>
  <si>
    <t xml:space="preserve">1020/PNLT1/LPPM/III/2021 </t>
  </si>
  <si>
    <t>Desain dan Impelementasi Sistem Informasi Manajemen Cerdas Kerja Praktik dan Magang Mahasiswa dengan Decision Tree (Study kasus: ITTelkom Surabaya)</t>
  </si>
  <si>
    <t>ZULKARNAIN (1201190004)</t>
  </si>
  <si>
    <t>AQIL MUSTAQIM (1201190017)</t>
  </si>
  <si>
    <t>MUHAMAD IQBAL MAULANA (1202190023)</t>
  </si>
  <si>
    <t>Jurnal Nasional S3;                         HAKI</t>
  </si>
  <si>
    <t xml:space="preserve">1024/PNLT1/LPPM/III/2021 </t>
  </si>
  <si>
    <t>Hybrid Renewble Energy and Smart Management for Office Building</t>
  </si>
  <si>
    <t>Muh Syahwal M</t>
  </si>
  <si>
    <t>Jesica F Nura</t>
  </si>
  <si>
    <t>Submit Jurnal Ber-ISSN</t>
  </si>
  <si>
    <t>REK.136/PNLT1/REK/V/2021</t>
  </si>
  <si>
    <t xml:space="preserve">1275/PNLT1/LPPM/IV/2021 </t>
  </si>
  <si>
    <t>Pembuatan Prototipe Anjungan Kesehatan mandiri</t>
  </si>
  <si>
    <t>Nasional: Kesehatan-Obat</t>
  </si>
  <si>
    <t>Penelitian Kemitraan</t>
  </si>
  <si>
    <t>Nova Herlina Mila Soetarno</t>
  </si>
  <si>
    <t>Robin Addwiyansyah Alvaro</t>
  </si>
  <si>
    <t>Anjungan Pemeriksa Kesehatan</t>
  </si>
  <si>
    <t>PATEN</t>
  </si>
  <si>
    <t>Diterima</t>
  </si>
  <si>
    <t>Implementasi Java Interface Pada Anjungan Kesehatan Mandiri</t>
  </si>
  <si>
    <t>Ahmad Wali Satria Bhari Johan</t>
  </si>
  <si>
    <t>Getsemani Adi Bagus Maranata Hartono</t>
  </si>
  <si>
    <t>Abdullaoh Hamid Nushfi</t>
  </si>
  <si>
    <t>Prototipe perangkat lunak berupa program
untukmembaca alat ukur, mengolah data pengukuran,
menyajikan informasi ke perangkat luara, dan
transferdata ke database rumah sakit.</t>
  </si>
  <si>
    <t>Publikasi ilmiah yang diterbitkan pada jurnal
nasionalatau internasional terindek</t>
  </si>
  <si>
    <t>REK.139/PNLT1/REK/V/2021</t>
  </si>
  <si>
    <t>1274/PNLT1/LPPM/V/2021</t>
  </si>
  <si>
    <t>Perbaikan Sustem I-gracias Institut Teknologi Telkom Purwokerto dengan Metode Quality Function Deployment (QFD)</t>
  </si>
  <si>
    <t>0613118701</t>
  </si>
  <si>
    <t>ITTelkom Purwokerto</t>
  </si>
  <si>
    <t>062003</t>
  </si>
  <si>
    <t>0615089201</t>
  </si>
  <si>
    <t>0601049501</t>
  </si>
  <si>
    <t>2 Jurnal Nasional Terakreditasi S2</t>
  </si>
  <si>
    <t>Submitted – In review</t>
  </si>
  <si>
    <t>Accepted, Presented</t>
  </si>
  <si>
    <t>REK.001/PNLT1/REK/I/2021</t>
  </si>
  <si>
    <t>1273/PNLT1/LPPM/I/2021</t>
  </si>
  <si>
    <t>Pengembangan Metode Advanced Feature Selection Untuk Sensor Array Optimization Pada Electronic Nose (Tel U)</t>
  </si>
  <si>
    <t>Dewi RahmawatI</t>
  </si>
  <si>
    <t>Zaki Al Faridzi</t>
  </si>
  <si>
    <t>Muhammad Abizard Al Thareq</t>
  </si>
  <si>
    <t>Indah Mayang Sari</t>
  </si>
  <si>
    <t>REK.193/PNLT1/REK/IX/2021</t>
  </si>
  <si>
    <t>1660/PNLT1/LPPM/X/2021</t>
  </si>
  <si>
    <t>Mengkonstruksi Defini dari Startup (Sebuah Kajian Systematic Literatur Review)</t>
  </si>
  <si>
    <t>Fajar Sidiq Prabowo</t>
  </si>
  <si>
    <t>MUHAMMAD RAFLI RAMADHAN</t>
  </si>
  <si>
    <t>Jurnal Internasional, Prosiding conference, Hak Cipta</t>
  </si>
  <si>
    <t>REK.090/PNLT1/REK/III/2021</t>
  </si>
  <si>
    <t>1110/PNLT1/LPPM/IV/2021</t>
  </si>
  <si>
    <t>Pengembangan Purwarupa truk bertenaga listrik</t>
  </si>
  <si>
    <t>Nasional: Transportasi</t>
  </si>
  <si>
    <t>Aditya Yudhistira</t>
  </si>
  <si>
    <t>Teknologi Informasi, FTIB, ITTelkom Surabaya</t>
  </si>
  <si>
    <t>Moch. Syamfallah Anwar</t>
  </si>
  <si>
    <t>M Fariz Rahmadany</t>
  </si>
  <si>
    <t>Muhammad Fauzan Rasyid</t>
  </si>
  <si>
    <t>Henko kholima</t>
  </si>
  <si>
    <t>Jurnal Nasional Sinta2</t>
  </si>
  <si>
    <t>1111/PNLT1/LPPM/IV/2021</t>
  </si>
  <si>
    <t>Sistem Pemberdayaan Rooftop Terintegrasi</t>
  </si>
  <si>
    <t>Nasional: Pangan-Pertanian</t>
  </si>
  <si>
    <t>Denza Tanzilda</t>
  </si>
  <si>
    <t>Naufal Ammar Badr</t>
  </si>
  <si>
    <t>Prototype sistem monitoring dan pengendalian green house berbasis IoT dan Prototype sistem monitoring dan pengendalian kualitas air pada pemijahan wader</t>
  </si>
  <si>
    <t>1038/PNLT1/LPPM/III/2021</t>
  </si>
  <si>
    <t>Pengantar Teknik Industri</t>
  </si>
  <si>
    <t>Nasional: Sosial Humaniora-Seni Budaya Pendidikan</t>
  </si>
  <si>
    <t>Terbit</t>
  </si>
  <si>
    <t>Buku Ajar</t>
  </si>
  <si>
    <t>1039/PNLT1/LPPM/III/2021</t>
  </si>
  <si>
    <t>Pengenalan Sistem Enterprise Menggunkan Odoo (Studi Kasus:Logistik)</t>
  </si>
  <si>
    <t>Buku Ajar ISSBN</t>
  </si>
  <si>
    <t>Terealisasi</t>
  </si>
  <si>
    <t>1013/PNLT1/LPPM/III/2021</t>
  </si>
  <si>
    <t>Prototype Sistem Kendali Cerdas untuk Ground Vehicle di Jalan Raya</t>
  </si>
  <si>
    <t>Dito Hewi Julianto</t>
  </si>
  <si>
    <t>Konference</t>
  </si>
  <si>
    <t>Prototype Robot UGV</t>
  </si>
  <si>
    <t>REK.094/PNLT1/REK/III/2021</t>
  </si>
  <si>
    <t>TEKNIK KOMPUTASI DENGAN MEMPERTIMBANGKAN STABILITAS TRANSIEN PADA SMART GRID</t>
  </si>
  <si>
    <t>Penelitian Dana Mandiri</t>
  </si>
  <si>
    <t>Aplying Machine Learning Algorithm in Time Series Forecasting on Financial Prediction</t>
  </si>
  <si>
    <t>0001069203</t>
  </si>
  <si>
    <t>Statistika</t>
  </si>
  <si>
    <t>FST</t>
  </si>
  <si>
    <t>0031077602</t>
  </si>
  <si>
    <t>Obstetori dan Gineklogi Peminatan</t>
  </si>
  <si>
    <t>FK</t>
  </si>
  <si>
    <t>Universitas Andalas</t>
  </si>
  <si>
    <t>Christoper Andreas</t>
  </si>
  <si>
    <t>Jurnal Sinta 1</t>
  </si>
  <si>
    <t>Procsiding Internasional</t>
  </si>
  <si>
    <t>Sistem Kendali dan Monitoring Suhu Kolam Pemijahan Wader Pari Ikan Wader berbasis IoT</t>
  </si>
  <si>
    <t>MUHAMMAD YANUAR MUHAIMIN</t>
  </si>
  <si>
    <t>DANU DININGRAT</t>
  </si>
  <si>
    <t>Implementasi Smart Hybrid PABX di Institut Teknologi Telkom Surabaya</t>
  </si>
  <si>
    <t>Rayhan Naufaldi</t>
  </si>
  <si>
    <t>Prosiding Internasional, Prototype</t>
  </si>
  <si>
    <t>Optimasi rute optimalberdasarkan waktu, biaya, kondisi cuaca, kejadian lokal, dan jumlah kendaraan dengan menggunakan algoritma fuzzy mandani dan modified hidden markov model</t>
  </si>
  <si>
    <t>Reza Arindra Fadhilah</t>
  </si>
  <si>
    <t>AMANDA AMALIA</t>
  </si>
  <si>
    <t>Hak Cipta (HAKI)</t>
  </si>
  <si>
    <t>Private Higher Eduction Funding</t>
  </si>
  <si>
    <t>Jurnal Internasional Bereputasi</t>
  </si>
  <si>
    <t>0012059403</t>
  </si>
  <si>
    <t>DEVYSIKAELO IRA RANTELILI (1202200093)</t>
  </si>
  <si>
    <t>Jurnal Internal ITTS</t>
  </si>
  <si>
    <t>Pengukuran Kepuasan Mahasiswa terhadap E-learning Institut Teknologi Telkom Surabaya Berdasar Kriteria Usability</t>
  </si>
  <si>
    <t>NABILLA ADINNA CAHYANI</t>
  </si>
  <si>
    <t>Pemodelan Rantai Markov untuk Resilensi Rantai pasok Industri manufaktur di Indonesia</t>
  </si>
  <si>
    <t>Jurnal Nasional Terakreditasi S1</t>
  </si>
  <si>
    <t>Pendeteksi Informasi Anak Autis Sejak Dini Menggunakan Machine Learning</t>
  </si>
  <si>
    <t xml:space="preserve">BONNIE FERDINAND AKBAR </t>
  </si>
  <si>
    <t>EDRIAND IMENS RAYGRANDI</t>
  </si>
  <si>
    <t>IRENE DYAH AYUWATI</t>
  </si>
  <si>
    <t>Jurnal Nasional Terakreditasi S4</t>
  </si>
  <si>
    <t>Publikasi Media Massa, HKI</t>
  </si>
  <si>
    <t>1819/PNLT1/LPPM/VIII/2021</t>
  </si>
  <si>
    <t>Virtual Screening Senyawa Aktif sebagai Inhibitor Meningitis dengan Hybrid Molecular Fingerprint dan Pendekatan Machine Learning</t>
  </si>
  <si>
    <t>Moh.Hamim Zajuli Al Faroby</t>
  </si>
  <si>
    <t>INDAH RAHMAWATI UTAMI</t>
  </si>
  <si>
    <t>Seminar Internasional Bereputasi</t>
  </si>
  <si>
    <t>Deteksi Halangan Tangga Turun untuk Penyandang Tuna Netra</t>
  </si>
  <si>
    <t>RAHAYU NUR ROCHMAH</t>
  </si>
  <si>
    <t>Jurnal Nasional Terakreditasi S2</t>
  </si>
  <si>
    <t>Strategi Peningkatan Pendapatan Usaha Nasi Tiwul Menggunakan Analisis SWOT</t>
  </si>
  <si>
    <t>ANDHIKA MUHAMMAD IKLAS</t>
  </si>
  <si>
    <t xml:space="preserve">ANGGARA WIDAN SATRIAWAN </t>
  </si>
  <si>
    <t>JISEBI : Journal of Information System Engineering and Business 
Intelligence_x000D_</t>
  </si>
  <si>
    <t>ICIC 2021 : International Conference on Informatics and Computing</t>
  </si>
  <si>
    <t>REK.149/PNLT1/REK/VIII/2021</t>
  </si>
  <si>
    <t>Evaluasi Implementasi Passive Controllable Ankle Foot Orthosis (PICAFO) pada Pasien Pasca Stroke</t>
  </si>
  <si>
    <t>2 Paper Conference</t>
  </si>
  <si>
    <t>HAKI prototype</t>
  </si>
  <si>
    <t>UNIVERSAL SOFTWARE RADIO PERIPHERAL (USRP) UNTUK SIGNAL PROCESSING RADAR PADA KENDARAAN AUTONOM</t>
  </si>
  <si>
    <t>Risdillah Mimma Untsa</t>
  </si>
  <si>
    <t>1 Jurnal Terindeks, 1 Makalah Seminar, Prototype</t>
  </si>
  <si>
    <t>OVERVIEW PRECODING PERFORMANCE MU-MIMO ZERO FORCING (ZF)
AND MAXIMIZING SIGNAL-TO-LEAKAGE RATIO (SLR)</t>
  </si>
  <si>
    <t>HANUNG GHINANGGA PRIHAJI PUTRI</t>
  </si>
  <si>
    <t>Draf Paper</t>
  </si>
  <si>
    <t>Mobility management protocol pada autonomous vehicle</t>
  </si>
  <si>
    <t>BRYAN BIHZA MARSONO</t>
  </si>
  <si>
    <t xml:space="preserve">MAULANA ACHMAD ROZAQ </t>
  </si>
  <si>
    <t>DETEKSI KEBERADAAN MANUSIA DI SUATU RUANGAN BERBASIS SENSOR LIDAR</t>
  </si>
  <si>
    <t xml:space="preserve">Teknik Komputer </t>
  </si>
  <si>
    <t>WAFA MURTADHO KHOLID</t>
  </si>
  <si>
    <t>ARFAN ADIPUTRA WUEKERO</t>
  </si>
  <si>
    <t>Rancang Bangun Sistem Single Sign On menggunakan metode Timestamp Nonce pada Studi Kasus Sistem Otorisasi Aplikasi I-Gracias ITTelkom Surabaya</t>
  </si>
  <si>
    <t>0706089501</t>
  </si>
  <si>
    <t>Hak Kekayaan Intelektual</t>
  </si>
  <si>
    <t>1820/PNLT1/LPPM/VIII/2021</t>
  </si>
  <si>
    <t>Metode Extended Kalman Filter untuk Prediksi Penyebaran Covid-19 di Indonesia dengan 3 Macam Pembatasan Pergerakkan Masyarakat</t>
  </si>
  <si>
    <t>Nasional: Kebencanaan</t>
  </si>
  <si>
    <t>0707019601</t>
  </si>
  <si>
    <t>DIMAS MAHENDRA BUDI S</t>
  </si>
  <si>
    <t>1818/PNLT1/LPPM/VIII/2021</t>
  </si>
  <si>
    <t>Analisis Faktor-Faktor yang Mempengaruhi Pendapatan UMKM di Surabaya Menggunakan Regresi Logistik Ordinal</t>
  </si>
  <si>
    <t>0016079307</t>
  </si>
  <si>
    <t>KIO PUTRI ISMAYANTI</t>
  </si>
  <si>
    <t>BINTANG RASSYA NUGRAHA</t>
  </si>
  <si>
    <t>Investigating the Repurchase Intention of E-Commerce Users in Developing Country from the Perspective of Service Quality and Expectation-Confirmation Theory - A Case Study of Indonesia</t>
  </si>
  <si>
    <t>0028089601</t>
  </si>
  <si>
    <t>9990586342</t>
  </si>
  <si>
    <t>ANNISA RAHMA AYUNINGTYAS</t>
  </si>
  <si>
    <t>In Revision</t>
  </si>
  <si>
    <t>Auto-Segmentasi Citra X-Ray Rongga Dada untuk Meningkatkan Keakuratan Pendeteksian Penyakit Paru-Paru menggunakan Pendekatan Deep Learning</t>
  </si>
  <si>
    <t>NAUFAL AMMAR BADRI</t>
  </si>
  <si>
    <t>Simulasi dan Analisis Vertical Handover pada 5G dan 802.11ax</t>
  </si>
  <si>
    <t>Nasional: Teknologi Informasi dan Komunikasi</t>
  </si>
  <si>
    <t>JAFARUDDIN G.A. GINTING</t>
  </si>
  <si>
    <t>RAFI ASHRAF</t>
  </si>
  <si>
    <t>NABILA AZRINA</t>
  </si>
  <si>
    <t>MOCHAMMAD FERI</t>
  </si>
  <si>
    <t>Paper</t>
  </si>
  <si>
    <t>1817/PNLT/LPPM/VIII/2021</t>
  </si>
  <si>
    <t>Analisis Distribusi UMKM Kota Surabaya pada Organisasi Perangkat Daerah Terkait dengan Menggunakan K-Means Clustering</t>
  </si>
  <si>
    <t>Gilbert Pierro Xaristheo</t>
  </si>
  <si>
    <t>Sistem Informasi, FTIB, ITTelkom Surabaya</t>
  </si>
  <si>
    <t>Analisis Penggunaan Radar MIMO dengan Sinyal OFDM untuk Target Bergerak dengan Model Clutter Terdistribusi Rayleigh</t>
  </si>
  <si>
    <t>Fachrul Reza Maulana</t>
  </si>
  <si>
    <t>Jurnal Nasional S1-S6</t>
  </si>
  <si>
    <t>Inovasi Teknologi Augmented Reality pada Katalog Perangkat keras
Penunjang Bidang Arsitektur dan Organisasi Komputer</t>
  </si>
  <si>
    <t>Virgian Listianto</t>
  </si>
  <si>
    <t>Rhevin P. A</t>
  </si>
  <si>
    <t>Pengembangan dan Investigasi Low Cost Oxygen Concetrator dan Nebulizer</t>
  </si>
  <si>
    <t>Moch. Syamfallaah Anwar</t>
  </si>
  <si>
    <t>1378/PNLT1/LPPM/V/2021</t>
  </si>
  <si>
    <t>Buku Ajar Pengantar Manajemen Bisnis Digital</t>
  </si>
  <si>
    <t xml:space="preserve">Sekar Widyasari Putri </t>
  </si>
  <si>
    <t>1379/PNLT1/LPPM/V/2021</t>
  </si>
  <si>
    <t>Algoritma Pemrograman Dasar Menggunakan Bahasa Pemrograman C</t>
  </si>
  <si>
    <t>1380/PNLT1/LPPM/V/2021</t>
  </si>
  <si>
    <t>Buku Ajar Pengantar Sains Data</t>
  </si>
  <si>
    <t>TTS: Teknologi Informasi dan Komunikasi</t>
  </si>
  <si>
    <t>Publis Buku Ber ISBN</t>
  </si>
  <si>
    <t>E-Rombeng : Transformasi Digital untuk Pelaku Usaha Rombeng sebagai Upaya Mewujudkan Pertumbuhan Ekonomi dan Pekerjaan Layak berdasarkan SDGs di Era Pandemi Covid-19</t>
  </si>
  <si>
    <t>Jurnal Nasional Terakreditasi Sinta 1-6</t>
  </si>
  <si>
    <t>ANJUNGAN PEMERIKSAAN KESEHATAN MANDIRI</t>
  </si>
  <si>
    <t>REK. 069/PNLT1/REK/II/2022</t>
  </si>
  <si>
    <t>365/PNLT1/LPPM/II/2022</t>
  </si>
  <si>
    <t xml:space="preserve">Penentuan Lokasi Optimal SPKLU di Surabaya </t>
  </si>
  <si>
    <t xml:space="preserve">Arsalan Rafi Muzakki </t>
  </si>
  <si>
    <t>Teknik Industri, FTEIC, ITTelkom Surabaya</t>
  </si>
  <si>
    <t>Proceeding Seminar Internasional Terindeks Scopus</t>
  </si>
  <si>
    <t> </t>
  </si>
  <si>
    <t>366/PNLT1/LPPM/II/2022</t>
  </si>
  <si>
    <t xml:space="preserve">Pengukuran Kesiapan Adopsi Logistik Information System di Sektor UMKM </t>
  </si>
  <si>
    <t xml:space="preserve">Aisyah Putri Amni Ramadhanti </t>
  </si>
  <si>
    <t>Jurnal Nasional Terakreditasi S1-S4</t>
  </si>
  <si>
    <t>Published S2</t>
  </si>
  <si>
    <t>367/PNLT1/LPPM/II/2022</t>
  </si>
  <si>
    <t xml:space="preserve">Pendekatan Customer-Centricity Dalam Pengembangan Produk Truk Listrik : Studi Literatur </t>
  </si>
  <si>
    <t xml:space="preserve">Oktavia Wahyu Lestari </t>
  </si>
  <si>
    <t>Bisnis Digital, FTIB, ITTelkom Surabaya</t>
  </si>
  <si>
    <t xml:space="preserve">Shaula Salsabila </t>
  </si>
  <si>
    <t xml:space="preserve">Taufiqur Rahman </t>
  </si>
  <si>
    <t>Akhir pelunasan: akhir mei 2023</t>
  </si>
  <si>
    <t>368/PNLT1/LPPM/II/2022</t>
  </si>
  <si>
    <t>Aplikasi Model Optimasi Capacited Vehicle Rounting Problem dengan Nearest Neighbour</t>
  </si>
  <si>
    <t>Teknologi Logistik</t>
  </si>
  <si>
    <t>Annisa’ul Baroroh</t>
  </si>
  <si>
    <t>Nawang Aji Rabukuntari</t>
  </si>
  <si>
    <t>Teknik Logistik, FTEIC, ITTelkom Surabaya</t>
  </si>
  <si>
    <t>Ardiansyah Bisma Rizqullah</t>
  </si>
  <si>
    <t>Rekayasa Perangkat Lunak, FTIB, ITTelkom Surabaya</t>
  </si>
  <si>
    <t>Jurnal Nasional Terindeks Sinta</t>
  </si>
  <si>
    <t>369/PNLT1/LPPM/II/2022</t>
  </si>
  <si>
    <t xml:space="preserve">Integrasi Teknologi Single Sign On dan Learning Management System IT Telkom Surabaya Berbasis Oauth2.0 menggunakan Metode Iterative Incremental </t>
  </si>
  <si>
    <t xml:space="preserve">Gede Reyki Astika </t>
  </si>
  <si>
    <t xml:space="preserve">Ignatia Indreswari     </t>
  </si>
  <si>
    <t xml:space="preserve">Muhammad Akbar Ramadhan  </t>
  </si>
  <si>
    <t>371/PNLT1/LPPM/II/2022</t>
  </si>
  <si>
    <t>Perancangan dan Implementasi Aplikasi E-Logistik Pada Air Minum Isi Ulang</t>
  </si>
  <si>
    <t>Andhika Juliawan</t>
  </si>
  <si>
    <t xml:space="preserve">Pratama Ramadhani Wijaya </t>
  </si>
  <si>
    <t>372/PNLT1/LPPM/II/2022</t>
  </si>
  <si>
    <t>Analisis dan Perancangan Sistem Integrasi Lengkap Hasil Laut (SI LAUT) dengan metode Prototyping berbasis Website sebagai Upaya Optimalisasi dan Eksplorasi Hasil Laut Indonesia</t>
  </si>
  <si>
    <t>ITTS: Kemaritiman</t>
  </si>
  <si>
    <t xml:space="preserve">Brian Yuko Putra  </t>
  </si>
  <si>
    <t xml:space="preserve">Raihan Febrianto Grahadi </t>
  </si>
  <si>
    <t>Jurnal Nasional Sinta 4</t>
  </si>
  <si>
    <t>Akhir Pelunasan: Akhir TW II Published</t>
  </si>
  <si>
    <t>373/PNLT1/LPPM/II/2022</t>
  </si>
  <si>
    <t>Pengaruh Digital Platfrom, Orginizational Readiness dan Inovation Culture Terhadap Performansi UMKM Sektor Perikanan dan Kelautan</t>
  </si>
  <si>
    <t xml:space="preserve">Abiyyas Daffa Suryadi    </t>
  </si>
  <si>
    <t xml:space="preserve">Asri Kartika Dewi     </t>
  </si>
  <si>
    <t>Fasya Mazaya Shidiqi Muhammad</t>
  </si>
  <si>
    <t>Jurnal Nasional Sinta 3</t>
  </si>
  <si>
    <t>Submitted, akhir pelunasan: TW II</t>
  </si>
  <si>
    <t>374/PNLT1/LPPM/II/2022</t>
  </si>
  <si>
    <t>Strategi Fast Charging Untuk Kontrol Tegangan Yang Efisien Dalam Mendukung Kendaraan Listrik</t>
  </si>
  <si>
    <t>Helisya Nur Fadhilah</t>
  </si>
  <si>
    <t xml:space="preserve">Nadia Dinda  </t>
  </si>
  <si>
    <t>Muhammad Rafli Ramadhan Lubis</t>
  </si>
  <si>
    <t>375/PNLT1/LPPM/II/2022</t>
  </si>
  <si>
    <t>Perancangan Sistem Dog Clutch Untuk Truk Listrik</t>
  </si>
  <si>
    <t xml:space="preserve">Dimas Yohan Andhi Yudhana  </t>
  </si>
  <si>
    <t xml:space="preserve">Betsyeda Frea Anuarita  </t>
  </si>
  <si>
    <t>Brevy Aditya Putra Ilviansyah</t>
  </si>
  <si>
    <t>1 Jurnal Nasional S3; 1 Prosiding Internasional</t>
  </si>
  <si>
    <t>Akhir Pelunasan: TW II</t>
  </si>
  <si>
    <t>HKI/Paten Sederhana</t>
  </si>
  <si>
    <t>376/PNLT1/LPPM/II/2022</t>
  </si>
  <si>
    <t>Perancangan Power Divider Berbasis Mikrostrip Pada Frekuensi S-Band Untuk Aplikasi  Radar Surveillance Pesisir Pantai</t>
  </si>
  <si>
    <t xml:space="preserve">Novenda Rahmah Triputra  </t>
  </si>
  <si>
    <t>Teknik Telekomunikasi, FTEiC, ITTelkom Surabaya</t>
  </si>
  <si>
    <t>Ika Sulistya Rini</t>
  </si>
  <si>
    <t>Submitted, akhir pelunasan: TW I</t>
  </si>
  <si>
    <t>377/PNLT1/LPPM/II/2022</t>
  </si>
  <si>
    <t>Layanan Pengiriman Drone Komersial</t>
  </si>
  <si>
    <t xml:space="preserve">Ahmad Habibi    </t>
  </si>
  <si>
    <t>Rizki</t>
  </si>
  <si>
    <t>2 Prosiding Internasional (Scopus)</t>
  </si>
  <si>
    <t>Prototype Produk</t>
  </si>
  <si>
    <t>379/PNLT1/LPPM/II/2022</t>
  </si>
  <si>
    <t>Sistem Pengelolahan Kerja Praktik Dan Magang Perguruan Tinggi Terintregasi Dengan Sistem Informasi Akademik</t>
  </si>
  <si>
    <t xml:space="preserve">Syahfril Nizammudin  </t>
  </si>
  <si>
    <t>RPL, FTIB, ITTelkom Surabaya</t>
  </si>
  <si>
    <t>Jurnal Nasional Terakreditasi Sinta 3</t>
  </si>
  <si>
    <t>Akhir Pelunasan: TW III</t>
  </si>
  <si>
    <t>Prototype Program Komputer</t>
  </si>
  <si>
    <t>380/PNLT1/LPPM/II/2022</t>
  </si>
  <si>
    <t>SPARRING: Sistem Patner Riset Matching Untuk Rekomendasi Kolaborasi Riset Berdasarkan Relevansi Topik Penelitian Menggunakan Text Mining Naive Bayes Berbasis Web</t>
  </si>
  <si>
    <t xml:space="preserve">Sonaya Devi Anja Amelia    </t>
  </si>
  <si>
    <t>Prototype, Jurnal Internasional Terindeks, Prosiding Internasional Terindeks</t>
  </si>
  <si>
    <t>Presented, In-Review</t>
  </si>
  <si>
    <t>REK. 097/PNLT1/REK/IV/2022</t>
  </si>
  <si>
    <t>712/PNLT1/LPPM/IV/2022</t>
  </si>
  <si>
    <t>Pengembangan dan Pengujian Protopype ITTS Mart</t>
  </si>
  <si>
    <t>penelitian terapan</t>
  </si>
  <si>
    <t>ARLIYANTI NURDIN</t>
  </si>
  <si>
    <t>FIDELIA ADINDA SYAFANI</t>
  </si>
  <si>
    <t>ADEK DHEA RESMI PURBANTARI</t>
  </si>
  <si>
    <t>HAYU FAIZ NAUFAL ASYROF</t>
  </si>
  <si>
    <t>713/PNLT1/LPPM/IV/2022</t>
  </si>
  <si>
    <t>Optimasi Sistem University Timetable problem Menggunakan Algoritma Wlech Powell Berbasis Web</t>
  </si>
  <si>
    <t xml:space="preserve">CHRISDION ANDREW RAMAPUTRA </t>
  </si>
  <si>
    <t>Sistem Informasi, FTIB, ITTS</t>
  </si>
  <si>
    <t xml:space="preserve">THESION MARTA SIANIPAR </t>
  </si>
  <si>
    <t>Sains Data, FTIB, ITTS</t>
  </si>
  <si>
    <t xml:space="preserve">RYANTA MEYLINDA SAVIRA </t>
  </si>
  <si>
    <t>Prototype, Jurnal Internasional Terindeks</t>
  </si>
  <si>
    <t>715/PNLT1/LPPM/IV/2022</t>
  </si>
  <si>
    <t>Monitoring Solar Panel Secara Real-Time dengan Penambahan Renewable Energy Storage</t>
  </si>
  <si>
    <t>Nasional: Energi Baru - Baru dan Terbarukan</t>
  </si>
  <si>
    <t>ENGGAL WAHYU ARDANY</t>
  </si>
  <si>
    <t>Teknik Elektro, FTEIC, ITTS</t>
  </si>
  <si>
    <t>RISKA AMALIA PUTRI</t>
  </si>
  <si>
    <t>Jurnal Nasional Sinta 2</t>
  </si>
  <si>
    <t>716/PNLT1/LPPM/IV/2022</t>
  </si>
  <si>
    <t>Rancang Bangun Sistem Kontrol dan Monitoring Akuaponik Berbasis IoT</t>
  </si>
  <si>
    <t>Nasional: Pangan - Pertanian</t>
  </si>
  <si>
    <t xml:space="preserve">ALFRIDO RAMADHANA KASENDA PUTRA </t>
  </si>
  <si>
    <t>Teknik Komputer, FTEIC, ITTS</t>
  </si>
  <si>
    <t>DANANG TAUFIK KURNIANTO</t>
  </si>
  <si>
    <t>Jurnal Terakreditasi</t>
  </si>
  <si>
    <t>In-Review, Akhir Pelunasan: Pertengahan TW III</t>
  </si>
  <si>
    <t>717/PNLT1/LPPM/IV/2022</t>
  </si>
  <si>
    <t>Identifikasi Daun Kekurangan Unsur Hara pada Tanaman Melon Menggunakan Support Vector Mechine</t>
  </si>
  <si>
    <t>MOH. HAMIM ZAJULI AL FAROBY</t>
  </si>
  <si>
    <t>OKTAVIA AYU PERMATA</t>
  </si>
  <si>
    <t xml:space="preserve"> FTIB</t>
  </si>
  <si>
    <t>Teknologi Informasi, FTIB, ITTS</t>
  </si>
  <si>
    <t>Jurnal Terakreditasi S2</t>
  </si>
  <si>
    <t>723/PNLT1/LPPM/IV/2022</t>
  </si>
  <si>
    <t>Deteksi Obyek dan Jarak Menggunakan CNN untuk Sistem Pengereman Darurat pada Truck Listrik</t>
  </si>
  <si>
    <t xml:space="preserve">EVAN HADI SUKURIYANTO </t>
  </si>
  <si>
    <t>Informatika, FTIB, ITTS</t>
  </si>
  <si>
    <t>tidak ada berkas di igracias</t>
  </si>
  <si>
    <t>Pengembangan Anjungan Pemeriksaan Kesehatan Mandiri Untuk Konsultasi Kesehatan Jarak Jauh</t>
  </si>
  <si>
    <t>Irgi Zanuar Ardana Santoso</t>
  </si>
  <si>
    <t>Adinda Panca Mochamad</t>
  </si>
  <si>
    <t>Prototipe</t>
  </si>
  <si>
    <t>Multidimensional Data Design on Moodl Activity Log : Towards E-Learning Business Intelligent</t>
  </si>
  <si>
    <t>PEKERTI</t>
  </si>
  <si>
    <t>Perguruan Tinggi dan Mitra</t>
  </si>
  <si>
    <t>Ardafa Nabil Makharim</t>
  </si>
  <si>
    <t>Trisna Bayu Permadi</t>
  </si>
  <si>
    <t>REK. 105/PNLT1/REK/V/2022</t>
  </si>
  <si>
    <t>Deteksi Tumbuhan Gulma Pada Ladang Kentang Menggunakan Probabilitas Warna dan Transfer Learning</t>
  </si>
  <si>
    <t>Analisis Unjuk Kerja Sistem Multiplexing pada Propagasi Indoor Light Fidelity (Indoor Li-Fi) Menggunakan Fixed dan Moveable LED Panel</t>
  </si>
  <si>
    <t>2 International Conference</t>
  </si>
  <si>
    <t>720/PNLT1/LPPM/IV/2022</t>
  </si>
  <si>
    <t xml:space="preserve">Pencarian Senyawa Obat Virus H9N2 Dengan Pendekatan Network Analiysis dan Machine Learning  </t>
  </si>
  <si>
    <t>Penelitian Kerjasama Institusi (Darul Ulum Lamongan)</t>
  </si>
  <si>
    <t>PEKERTI Darul Ulum Lamongan</t>
  </si>
  <si>
    <t>Universitas Darul Ulum Lamongan</t>
  </si>
  <si>
    <t xml:space="preserve">Rahmat Sigit Hidayat  </t>
  </si>
  <si>
    <t>Jurnal Internasional Q1, Jurnal Nasional S3</t>
  </si>
  <si>
    <t>721/PNLT1/LPPM/IV/2022</t>
  </si>
  <si>
    <t>Perancangan Segmentasi Sekolah dan Evaluasi Model Promosi Pada Penerimaan Mahasiswa Baru ITTelkom Surabaya</t>
  </si>
  <si>
    <t>Leony Putri Sabrina</t>
  </si>
  <si>
    <t>Prosiding Seminar Internasional</t>
  </si>
  <si>
    <t>REK. 088/PNLT1/REK/IV/2022</t>
  </si>
  <si>
    <t>1815/PNLT1/LPPM/2022</t>
  </si>
  <si>
    <t>Intensifikasi Pertanian pada Rooftop Institut Teknologi Telkom Surabaya</t>
  </si>
  <si>
    <t>Ilham Riswanda Rif'at</t>
  </si>
  <si>
    <t>Pengembangan Truk Listrik Sebagai Angkutan Barang Ramah Lingkungan</t>
  </si>
  <si>
    <t>Nurina Devi Apriliastuti</t>
  </si>
  <si>
    <t>Indra Dwi Riantoro</t>
  </si>
  <si>
    <t>Robin addwiyansyah alvaro Samrat</t>
  </si>
  <si>
    <t>Pengembangan Sistem Kontrol dan Navigasi Traktor Otonom Untuk Lahan Pertanian</t>
  </si>
  <si>
    <t>Rizqika Ibnu K.</t>
  </si>
  <si>
    <t>Moch Rafly Putra Daffaldi</t>
  </si>
  <si>
    <t>Muhammad Ma'ruf Firmansyah</t>
  </si>
  <si>
    <t>Dewi Ahmalia Zulfiyani</t>
  </si>
  <si>
    <t>Jurnal Nasional Terakreditasi(S2), Prosiding Internasional</t>
  </si>
  <si>
    <t>Membonsai Pemograman Dinamis Untuk Pencarian Solusi Optimal (Disertai dengan Komparasi Penerapan Metode Lain)</t>
  </si>
  <si>
    <t>Praktikum Fisika Dasar</t>
  </si>
  <si>
    <t> 6853203</t>
  </si>
  <si>
    <t>0705109006</t>
  </si>
  <si>
    <t>REK. 155/PNLT1/REK/VIII/2022</t>
  </si>
  <si>
    <t>INTENSIFIKASI PERTANIAN PADA URBAN FARMING MENGGUNAKAN METODE PREDIKASI DAN MONITORING</t>
  </si>
  <si>
    <t>Hibah Matching Fund Kedaireka</t>
  </si>
  <si>
    <t>Matching Fund Kedaireka</t>
  </si>
  <si>
    <t>Kemendikbud Ristek</t>
  </si>
  <si>
    <t>Sistem Monitoring Kebun Durian dengan Multisensor Unsur Hara</t>
  </si>
  <si>
    <t>Penelitian Kerjasama ITDRI</t>
  </si>
  <si>
    <t>PEKERTI ITDRI</t>
  </si>
  <si>
    <t>ITDRI</t>
  </si>
  <si>
    <t>Pengembangan Robot Rehabilitasi Stroke Jarak Jauh Berbasis Internet of Things untuk Mendukung Kemandirian Bangsa di Bidang Kesehatan</t>
  </si>
  <si>
    <t>Penelitian Hibah Riset Keilmuan</t>
  </si>
  <si>
    <t>Pengembangan Anjungan Pengukuran Tanda-Tanda Vital Manusia dengan Sensor Kamera</t>
  </si>
  <si>
    <t>REK. 024/PNLT1/REK/II/2023</t>
  </si>
  <si>
    <t>173/PNLT1/LPPM/II/2023</t>
  </si>
  <si>
    <t>BOTNET DETECTION BASED ON NETWORK TRAFFIC USING MACHINE LEARNING METHOD'S</t>
  </si>
  <si>
    <t>penelitian dasar</t>
  </si>
  <si>
    <t>Teknologi Informasi dan Komunikasi (Nasional)</t>
  </si>
  <si>
    <t>institusi internal</t>
  </si>
  <si>
    <t>6837723</t>
  </si>
  <si>
    <t>Sabilah Sakti</t>
  </si>
  <si>
    <t>Muhammad Ma'sum Juniyanto</t>
  </si>
  <si>
    <t>Jurnal S2 Accepted</t>
  </si>
  <si>
    <t>HKI publish</t>
  </si>
  <si>
    <t>180/PNLT1/LPPM/II/2023</t>
  </si>
  <si>
    <t>OPTIMASI DESAIN PENGGERAK HUB MOTOR DENGAN MENGGUNAKAN ANN</t>
  </si>
  <si>
    <t>Transportasi (ITTS)</t>
  </si>
  <si>
    <t>'0727069503</t>
  </si>
  <si>
    <t>Oka Ibrahim P. W.</t>
  </si>
  <si>
    <t>Tanto Indra Wicaksono</t>
  </si>
  <si>
    <t>Raihan Aryanta Putra</t>
  </si>
  <si>
    <t>Accepted - Published</t>
  </si>
  <si>
    <t>Boleh Mengajukan Skema Internal 2024</t>
  </si>
  <si>
    <t>171/PNLT1/LPPM/II/2023</t>
  </si>
  <si>
    <t>RANCANG BANGUN SISTEM MONITORING TEKANAN DAN SUHU BAN KENDARAAN MENGGUNAKAN SOFTWARE DEFINED RADIO DAN INTERNET OF THINGS</t>
  </si>
  <si>
    <t>6843797</t>
  </si>
  <si>
    <t>Muhamad Daffa Romadhoni</t>
  </si>
  <si>
    <t>Jurnal Nasional S3 dan Prosiding Internasional</t>
  </si>
  <si>
    <t>Submitted - In Review</t>
  </si>
  <si>
    <t xml:space="preserve">Boleh Mengajukan Skema Internal 2024, tapi harus menyelesaikan hutang luaran hingga published </t>
  </si>
  <si>
    <t>172/PNLT1/LPPM/II/2023</t>
  </si>
  <si>
    <t>PENGATURAN TRAKSI PADA HYBRID ELECTRIC VEHICLE (HEV) BERBASIS NEURO-FUZZY</t>
  </si>
  <si>
    <t>Faiz Amsyari</t>
  </si>
  <si>
    <t>Merthisia Roszi</t>
  </si>
  <si>
    <t>Drafted</t>
  </si>
  <si>
    <t xml:space="preserve">Tidak Boleh Mengajukan Skema Internal 2023 yang in line hingga hutang terselesaikan, untuk skema lain hanya boleh menjadi anggota </t>
  </si>
  <si>
    <t>177/PNLT1/LPPM/II/2023</t>
  </si>
  <si>
    <t>ANALIS SENTIMEN TEKS REVIEW PARIWISATA DI KOTA SURABAYA SEBAGAI DASAR SISTEM PEMETAAN TURISME DAN REKOMENDASI MITIGASI RISIKO KECELAKAAN DI LOKASI WISATA</t>
  </si>
  <si>
    <t>TIK (ITTS)</t>
  </si>
  <si>
    <t>6843087</t>
  </si>
  <si>
    <t>Sudah Accepted</t>
  </si>
  <si>
    <t>175/PNLT1/LPPM/II/2023</t>
  </si>
  <si>
    <t>ANALISIS PENGARUH NOISE TERHADAP PERFORMANSI KOGNITIF</t>
  </si>
  <si>
    <t>Teknik Industri, FTEIC, ITTS</t>
  </si>
  <si>
    <t> Submitted ( In Review)</t>
  </si>
  <si>
    <t>179/PNLT1/LPPM/II/2023</t>
  </si>
  <si>
    <t>PENGEMBANGAN MODEL APLIKASI SWAP BATTERY SEPEDA MOTOR LISTRIK</t>
  </si>
  <si>
    <t>Mulya Tarmidzi R. P. H.</t>
  </si>
  <si>
    <t>Catur Prasetiya Nugroho</t>
  </si>
  <si>
    <t>Menunggu hasil review dari ISCE</t>
  </si>
  <si>
    <t>Presented, publikasi jurnal ISSN</t>
  </si>
  <si>
    <t>178/PNLT1/LPPM/II/2023</t>
  </si>
  <si>
    <t>ANALISIS DAN PENENTUAN NILAI OPTIMAL ERGONOMI LINGKUNGAN DI INSTITUT TEKNOLOGI TELKOM SURABAYA</t>
  </si>
  <si>
    <t>Kebencanaan (ITTS)</t>
  </si>
  <si>
    <t>Yuanita Lucky Fearnanda</t>
  </si>
  <si>
    <t>Accepted Jurnal S3</t>
  </si>
  <si>
    <t>Accepted Jurnal ISSN</t>
  </si>
  <si>
    <t>169/PNLT1/LPPM/II/2023</t>
  </si>
  <si>
    <t>PERANCANGAN PROTOTYPE APLIKASI ITTS MART V2.0</t>
  </si>
  <si>
    <t>Muhammad Dhiaul S. K. A.</t>
  </si>
  <si>
    <t> Accepted Jurnal S3</t>
  </si>
  <si>
    <t>182/PNLT1/LPPM/II/2023</t>
  </si>
  <si>
    <t>ANALISIS SENTIMEN TERHADAP BAKAL CALON PRESIDEN 2024 MENGGUNAKAN KOMBINASI PEMBOBOTAN TEXTUAL DAN NON TEXTUAL PADA KOMENTAR INSTAGRAM</t>
  </si>
  <si>
    <t>6839500</t>
  </si>
  <si>
    <t>6834400</t>
  </si>
  <si>
    <t>Jurnal Sinta 3</t>
  </si>
  <si>
    <t> Published</t>
  </si>
  <si>
    <t>181/PNLT1/LPPM/II/2023</t>
  </si>
  <si>
    <t>PENGEMBANGAN APLIKASI LAYANAN KAMPUS TERINTEGRASI MENGGUNAKAN METODE SCRUM DAN PROTOTYPING (STUDI KASUS IT TELKOM SURABAYA)</t>
  </si>
  <si>
    <t>6843682</t>
  </si>
  <si>
    <t>6833162</t>
  </si>
  <si>
    <t>Beivenly Andrea J. S.</t>
  </si>
  <si>
    <t>170/PNLT1/LPPM/II/2023</t>
  </si>
  <si>
    <t>PENGARUH MEDIA SUPERVISION, ONLINE SOCIAL NETWORKS, TERHADAP EFISIENSI INVESTASI DI INDONESIA</t>
  </si>
  <si>
    <t>Bisnis Digital, FTIB, ITTS</t>
  </si>
  <si>
    <t>Nabila Alya Parsa</t>
  </si>
  <si>
    <t>Al Fadil Daffarel</t>
  </si>
  <si>
    <t>Dokumen Kebijakan</t>
  </si>
  <si>
    <t>174/PNLT1/LPPM/II/2023</t>
  </si>
  <si>
    <t>SISTEM DETEKSI LAMPU UTAMA KENDARAAN RODA DUA</t>
  </si>
  <si>
    <t>Jurnal Nasional Terakreditasi Sinta 2</t>
  </si>
  <si>
    <t>176/PNLT1/LPPM/II/2023</t>
  </si>
  <si>
    <t>KLASIFIKASI TEKS ADUAN MAHASISWA TERKAIT LAYANAN INSTITUSI BERDASARKAN ANALISIS SENTIMEN DAN CONTEXT BASED REASONING UNTUK PENGOPTIMALAN LAYANAN</t>
  </si>
  <si>
    <t xml:space="preserve"> 6835039</t>
  </si>
  <si>
    <t>Arini Pramesta S.</t>
  </si>
  <si>
    <t>Shaquille Rayhannizam W.</t>
  </si>
  <si>
    <t>Jurnal Nasional S2 dan Jurnal Nasional S3</t>
  </si>
  <si>
    <t>Submitted Jurnal S2</t>
  </si>
  <si>
    <t>REK. 026/PNLT1/REK/II/2023</t>
  </si>
  <si>
    <t>217/PNLT 1/LPPM/II/2023</t>
  </si>
  <si>
    <t>PRAKTIKUM MANAJEMAN KEUANGAN (EDISI 1)</t>
  </si>
  <si>
    <t>Sosial Humaniora-Seni Budaya Pendidikan Keuangan dan Investasi (Nasional)</t>
  </si>
  <si>
    <t>Buku Ber-ISBN</t>
  </si>
  <si>
    <t>216/PNLT 1/LPPM/II/2023</t>
  </si>
  <si>
    <t>PENGANTAR SISTEM INFORMASI GOEGRAFI DAN PEMANFAATAN DALAM MULTIDISIPLIN ILMU</t>
  </si>
  <si>
    <t>Teknologi Informasi dan Komunikasi (ITTS)</t>
  </si>
  <si>
    <t>6785861</t>
  </si>
  <si>
    <t>215/PNLT 1/LPPM/II/2023</t>
  </si>
  <si>
    <t>DATA MINING JILID 1 : ALGORITMA DAN CONTOH PERHITUNGAN MATEMATIS</t>
  </si>
  <si>
    <t>6099359</t>
  </si>
  <si>
    <t>REK. 065/PNLT1/REK/IV/2023</t>
  </si>
  <si>
    <t>435/PNLT1/LPPM/V/2023</t>
  </si>
  <si>
    <t>Pengembangan Rooftop ITTelkom Surabaya melalui Implementasi Smart Integrated Farming System</t>
  </si>
  <si>
    <t>Pangan-Pertanian (Nasional)</t>
  </si>
  <si>
    <t>Penelitian Peugasan Internal</t>
  </si>
  <si>
    <t>6801945</t>
  </si>
  <si>
    <t>Teknilogi Informasi</t>
  </si>
  <si>
    <t>Rani Kusumawati</t>
  </si>
  <si>
    <t>Prosiding</t>
  </si>
  <si>
    <t>Prosiding Published, Paten Sederhana (PA)</t>
  </si>
  <si>
    <t>436/PNLT1/LPPM/V/2023</t>
  </si>
  <si>
    <t>Pengembangan Mobil Fin Komodo debagai Transportasi Multifungsi dengan Penggerak Motor Listrik</t>
  </si>
  <si>
    <t>Transportasi (Nasional)</t>
  </si>
  <si>
    <t>258471</t>
  </si>
  <si>
    <t>M. Rafli Ramadhan Lubis</t>
  </si>
  <si>
    <t>Oka Ibrahim Putra W.</t>
  </si>
  <si>
    <t>Muchamad Azmi</t>
  </si>
  <si>
    <t>Jurnal Q3</t>
  </si>
  <si>
    <t>REK. 056/PNLT1/REK/IV/2022</t>
  </si>
  <si>
    <t>434/PNLT1/LPPM/V/2023</t>
  </si>
  <si>
    <t>Smart Village: A Conceptual Maturity Framework “Perancangan Smart Village Maturity (SVM) Framework”</t>
  </si>
  <si>
    <t>Penelitian Kerjasama</t>
  </si>
  <si>
    <t>Institusi Internal dan institusi Mitra</t>
  </si>
  <si>
    <t>6801883</t>
  </si>
  <si>
    <t>6833033</t>
  </si>
  <si>
    <t>FARID DUTA HADYANTO</t>
  </si>
  <si>
    <t>SYAHRINA LAYLIA RAHMA</t>
  </si>
  <si>
    <t>REK. 077/PNLT2/REK/V/2022</t>
  </si>
  <si>
    <t>506/PNLT1/LPPM/VI/2023</t>
  </si>
  <si>
    <t>Pengembangan Sensor Suara Dengan Elemen Jamak yang Handal Pada Sistem Deteksi Arah Asal Suara Tembakan</t>
  </si>
  <si>
    <t>Reka Cipta Non Tematik (Umum)</t>
  </si>
  <si>
    <t>Matching Fund, Mitra Industri, Institusi Internal</t>
  </si>
  <si>
    <t>Wafiqoh Dwi Oktaviana Putri</t>
  </si>
  <si>
    <t>Galuh Widya Cahyaningtyas</t>
  </si>
  <si>
    <t>M. Naufan Ardhi</t>
  </si>
  <si>
    <t>Vicky Herdian Maulana Wibisono</t>
  </si>
  <si>
    <t>Bima Pancara Haryono Putra</t>
  </si>
  <si>
    <t>REK. 118/PNLT3/REK/VIII/2023</t>
  </si>
  <si>
    <t>794/PNLT1/LPPM/VIII/2023</t>
  </si>
  <si>
    <t>PERANCANGAN ANTENA PHASED-ARRAY BERBASIS FIELD PROGRAMMABLE GATE ARRAY (FPGA) UNTUK APLIKASI 5G PADA PITA FREKUENSI MIDDLE BAND</t>
  </si>
  <si>
    <t>Penelitian Kerjasama Institusi (PAKERTI ITS)</t>
  </si>
  <si>
    <t>PAKERTI ITS</t>
  </si>
  <si>
    <t xml:space="preserve"> Institusi Internal dan Institusi External</t>
  </si>
  <si>
    <t xml:space="preserve"> Prasetiyono Hari Mukti</t>
  </si>
  <si>
    <t>Mirza Nuria Husna</t>
  </si>
  <si>
    <t>Ahmad Fajar Baihaqi</t>
  </si>
  <si>
    <t>Ahmad Ridho Pambudiutomo</t>
  </si>
  <si>
    <t>795/PNLT1/LPPM/VIII/2023</t>
  </si>
  <si>
    <t>A comprehensive systematic review and comparison of pre, during and post Covid-19 pandemic on supply chain resilience in developing and developed countries</t>
  </si>
  <si>
    <t>NISA ISROF</t>
  </si>
  <si>
    <t>IWAN VANANY</t>
  </si>
  <si>
    <t>PRITA MEILANITASARI</t>
  </si>
  <si>
    <t>UISI GRESIK</t>
  </si>
  <si>
    <t>MADE RAHAYU PUTRI SARON</t>
  </si>
  <si>
    <t>AIDA RIFDATUL HASNA</t>
  </si>
  <si>
    <t>FITRI RAYANI SIAHAAN</t>
  </si>
  <si>
    <t>NI PUTU ADRIANA SWASTIKA YOGA</t>
  </si>
  <si>
    <t>Jurnal internasional Q1, jurnal internasional Q2, jurnal internasional Q3</t>
  </si>
  <si>
    <t>Published Prosiding (2)</t>
  </si>
  <si>
    <t>REK. 096/PNLT3/REK/VII/2023</t>
  </si>
  <si>
    <t>650/PNLT3/LPPM/VII/2023</t>
  </si>
  <si>
    <t>Analisis Service Quality pada Transportasi Umum di Indonesia dengan Metode Text Mining (Studi Kasus
pada MRT Jakarta)</t>
  </si>
  <si>
    <t>Penelitian Kompetitif Nasional (Penelitian Dosen Pemula - PDP)</t>
  </si>
  <si>
    <t>Sosial Humaniora, Seni Budaya, Pendidikan Desk Study Dalam Negeri</t>
  </si>
  <si>
    <t>Dikti</t>
  </si>
  <si>
    <t>TRACY OLIVIA</t>
  </si>
  <si>
    <t>VAGNES ANGELA
FRANSISKA</t>
  </si>
  <si>
    <t>accepted</t>
  </si>
  <si>
    <t>641/PNLT3/LPPM/VII/2023</t>
  </si>
  <si>
    <t>Digitalisasi Desa Tambak Kalisogo Untuk Meningkatkan Kualitas Layanan, usaha mikro kecil menengah dan
Pariwisata</t>
  </si>
  <si>
    <t>6658755</t>
  </si>
  <si>
    <t>Universitas Dr
Soetomo</t>
  </si>
  <si>
    <t>AKBAR RIZKI
POETRA</t>
  </si>
  <si>
    <t>RPL, FTIB, ITTS</t>
  </si>
  <si>
    <t>DAMASYA INE
LARISA</t>
  </si>
  <si>
    <t>643/PNLT3/LPPM/VII/2023</t>
  </si>
  <si>
    <t>Hybrid Molecular Fingerprint untuk Pencarian Obat Herbal Penyakit Meningitis dengan Metode Supervised Learning</t>
  </si>
  <si>
    <t>Kesehatan </t>
  </si>
  <si>
    <t>ANANDA TAQHSYA
DWIYANA</t>
  </si>
  <si>
    <t>Data Sains, FTIB, ITTS</t>
  </si>
  <si>
    <t>HALIM ARIF
CAHYONO</t>
  </si>
  <si>
    <t>649/PNLT3/LPPM/VII/2023</t>
  </si>
  <si>
    <t>Implementation of Deep Learning and Dashboarding for sentiment analysis in Small and Medium Enterprises (SMEs) on Indonesian social media</t>
  </si>
  <si>
    <t>6830679</t>
  </si>
  <si>
    <t>0720119104</t>
  </si>
  <si>
    <t xml:space="preserve"> 6785861</t>
  </si>
  <si>
    <t>Jurnal Nasional S1</t>
  </si>
  <si>
    <t>646/PNLT3/LPPM/VII/2023</t>
  </si>
  <si>
    <t>Modifikasi Algoritma Extended Kalman Filter (EKF) untuk Prediksi Penyebaran Penyakit Menular Covid-19 di Indonesia</t>
  </si>
  <si>
    <t xml:space="preserve">Kebencanaan </t>
  </si>
  <si>
    <t>6793410</t>
  </si>
  <si>
    <t>644/PNLT3/LPPM/VII/2023</t>
  </si>
  <si>
    <t>Pengaruh Kualitas Laporan Keuangan, Career Concern CEO, dan Gender CEO terhadap Efisiensi Investasi dengan Good Governance sebagai variabel Moderasi</t>
  </si>
  <si>
    <t>FANNISA EGISTA
NAYA</t>
  </si>
  <si>
    <t>TSALITS AGNITA
ULFATUN NISA'</t>
  </si>
  <si>
    <t>647/PNLT3/LPPM/VII/2023</t>
  </si>
  <si>
    <t>Pengembangan sistem analisis klasterisasi keluhan warga untuk membantu meningkatkan kepuasan masyarakat terhadap layanan Pemerintah Kota Surabaya dengan data stream mining</t>
  </si>
  <si>
    <t>6826727</t>
  </si>
  <si>
    <t>FADELIS SUKYA</t>
  </si>
  <si>
    <t>Manajemen
Informatika</t>
  </si>
  <si>
    <t>Politeknik Negeri
Malang</t>
  </si>
  <si>
    <t>Berlian Rahmy
Lidiawaty</t>
  </si>
  <si>
    <t>BERLIANA AMELIA
ARIYANTI ZAIN</t>
  </si>
  <si>
    <t>DENSA TANZILDA
WIDYAWANTARA DZ</t>
  </si>
  <si>
    <t>MUHAMMAD
MA'SUM JUNIYANTO</t>
  </si>
  <si>
    <t>645/PNLT3/LPPM/VII/2023</t>
  </si>
  <si>
    <t>PENGENALAN EKSPRESI WAJAH MAHASISWA UNTUK MENDETEKSI SUASANA BELAJAR DI KELAS MENGGUNAKAN DEEP LEARNING</t>
  </si>
  <si>
    <t xml:space="preserve"> 6767777</t>
  </si>
  <si>
    <t>ADELLIA PUSPITA
RATRI</t>
  </si>
  <si>
    <t>ANDI NUR HALISYAH</t>
  </si>
  <si>
    <t>RIYO OKTAVIAN
PRADANA</t>
  </si>
  <si>
    <t>648/PNLT3/LPPM/VII/2023</t>
  </si>
  <si>
    <t>Peramalan Curah Hujan Satu Langkah dan Multi Langkah dengan Pendekatan Intermiten menggunakan Ensemble Hybrid Exponential Smoothing Neural Network</t>
  </si>
  <si>
    <t>6806664</t>
  </si>
  <si>
    <t>Universitas
Pembangunan
Nasional Veteran
Jawa Timur</t>
  </si>
  <si>
    <t>6787771</t>
  </si>
  <si>
    <t>642/PNLT3/LPPM/VII/2023</t>
  </si>
  <si>
    <t>Rancang bangun reliable flood early warning system (RF- EWS) untuk Kota Surabaya menggunakan optimized artificial intelligence model</t>
  </si>
  <si>
    <t>ADITYA RAMADHAN
SURYA SAPUTRA</t>
  </si>
  <si>
    <t>QOWIY MUHAMMAD
ROFI ZUHDI</t>
  </si>
  <si>
    <t>REK. 099/PNLT2/REK/VII/2023</t>
  </si>
  <si>
    <t>689/PNLT1/LPPM/VII/2023</t>
  </si>
  <si>
    <t>Pengembangan Alat Pengganti Bantalan Roda Semi Otonom Untuk Tank Leopard Berbasis Electric Forklift Khusus</t>
  </si>
  <si>
    <t>210955</t>
  </si>
  <si>
    <t>Oka Ibrahim Putra Wijaya</t>
  </si>
  <si>
    <t>Mochammad Rfly Putra</t>
  </si>
  <si>
    <t>Rizky Dwi Budi Anugrah</t>
  </si>
  <si>
    <t>Dimas Mahendra</t>
  </si>
  <si>
    <t>REK. 116/PNLT1/REK/VIII/2023</t>
  </si>
  <si>
    <t>745/PNLT1/LPPM/VIII/2023</t>
  </si>
  <si>
    <t>StunTrack : Deteksi Dini Gangguan Stunting pada Pertumbuhan Batita Menggunakan CNN</t>
  </si>
  <si>
    <t>MOCHAMAD NIZAR PALEFI MA’ADY</t>
  </si>
  <si>
    <t>CORNELIA ANGELA CAEZARIA</t>
  </si>
  <si>
    <t>THESION MARTHA SIANIPAR</t>
  </si>
  <si>
    <t>Jurnal Nasional S1-S3, Prosiding Internasional, Prototype</t>
  </si>
  <si>
    <t>Sinta 2 submit, prosiding presented</t>
  </si>
  <si>
    <t>Manual book dan roll banner produk inovasi</t>
  </si>
  <si>
    <t>746/PNLT1/LPPM/VIII/2023</t>
  </si>
  <si>
    <t>Optimalisasi State of Charge (SoC) dan State of Helath (SOH) pada Battery Management System (BMS) Berdasarkan Tingkat Dept of Discharge (DoD) Daya Baterai Menggunakan Algoritma Adaptif</t>
  </si>
  <si>
    <t>Nasional : Energi-Energi Baru dan Terbarukan</t>
  </si>
  <si>
    <t>747/PNLT1/LPPM/VIII/2023</t>
  </si>
  <si>
    <t>Pemanenan Energi RF sebagai Sumber Energi Alternatif dalam Sistem Pertanian Intensif Berbasis IoT</t>
  </si>
  <si>
    <t>FAIZ AMSYARI RUSTAM</t>
  </si>
  <si>
    <t>NATHANAEL TJAHYADI</t>
  </si>
  <si>
    <t>draft artikel ilmiah, prosiding presented</t>
  </si>
  <si>
    <t>Manual Book dan Roll banner produk</t>
  </si>
  <si>
    <t>748/PNLT1/LPPM/VIII/2023</t>
  </si>
  <si>
    <t>Adopsi Algoritma Metropolis-Hasting Monte Carlo dalam Model Multilevel Penentuan Status Kemiskinan</t>
  </si>
  <si>
    <t>6806662</t>
  </si>
  <si>
    <t>TARISMA DWI PUTRI ALIFIANTI</t>
  </si>
  <si>
    <t xml:space="preserve">ANNAS THASYA HAAFIZHAH SALSABIILA </t>
  </si>
  <si>
    <t>749/PNLT1/LPPM/VIII/2023</t>
  </si>
  <si>
    <t>Optimasi Capacited Vehicle Routing Problem pada Studi Kasus Depo Air Minum</t>
  </si>
  <si>
    <t>DARA ILMA DEUDOENA</t>
  </si>
  <si>
    <t>EVAN HADI SUKURIYANTO</t>
  </si>
  <si>
    <t>WHISNUMURTY GALIH ANANTA</t>
  </si>
  <si>
    <t>750/PNLT1/LPPM/VIII/2023</t>
  </si>
  <si>
    <t>Pengembangan Website Digilib ITTelkom Surabaya Menggunakan Progressive Web Application untuk Repositori Tugas Akhir Mahasiswa</t>
  </si>
  <si>
    <t>draft</t>
  </si>
  <si>
    <t>Prototype Website</t>
  </si>
  <si>
    <t>751/PNLT1/LPPM/VIII/2023</t>
  </si>
  <si>
    <t>Navigating the Political Web : Evaluasi Accessibility dan Usability Website Partai Politik sebagai Penguat Pondasi E-Demokrasi di Indonesia</t>
  </si>
  <si>
    <t>6839112</t>
  </si>
  <si>
    <t>6789028</t>
  </si>
  <si>
    <t>IVANO ROSSI SUGIYANTO</t>
  </si>
  <si>
    <t>EKKY DEA AUDRY JAYA</t>
  </si>
  <si>
    <t>752/PNLT1/LPPM/VIII/2023</t>
  </si>
  <si>
    <t>Implementasi Spatial System Dynamics dalam Mensimulasi Banjir untuk Mitigasi Bencana Terdampak pada Swah di Area Jawa Timur</t>
  </si>
  <si>
    <t>SITI NUR FADHILAH</t>
  </si>
  <si>
    <t>YANUAR CAHYO E.W</t>
  </si>
  <si>
    <t>JULIETA ARNEYSA NIXIESHAKIRA</t>
  </si>
  <si>
    <t>753/PNLT1/LPPM/VIII/2023</t>
  </si>
  <si>
    <t>Pengembangan Model Pengaruh Diskriminasi Layanan terhadap Tingkat
Kepuasan dan Manfaat Layanan pada Pasien Pengguna BPJS
Kesehatan di Surabaya</t>
  </si>
  <si>
    <t>6833034</t>
  </si>
  <si>
    <t>RIZQY ATHIYYA NAFI</t>
  </si>
  <si>
    <t>ANINDYA SALWA SALSABILA</t>
  </si>
  <si>
    <t>754/PNLT1/LPPM/VIII/2023</t>
  </si>
  <si>
    <t>Pengembangan Robot Fisioterapi Engkel dengan Kendali Aktif Berbasis IoT untuk Mendukung Kemandirian Bangsa dalam Bidang Alat Kesehatan</t>
  </si>
  <si>
    <t>Nasional : Kesehatan-Obat</t>
  </si>
  <si>
    <t>6802117</t>
  </si>
  <si>
    <t>VITA AYU NATHALIA</t>
  </si>
  <si>
    <t>ARCADIUS OBAJA NAARIE</t>
  </si>
  <si>
    <t>Jurnal internasional Q1</t>
  </si>
  <si>
    <t>Published Q3; Submitted Q3 dan S4, publish publikasi media massa</t>
  </si>
  <si>
    <t>Submit</t>
  </si>
  <si>
    <t>755/PNLT1/LPPM/VIII/2023</t>
  </si>
  <si>
    <t>Desain Implementasi Logistics Robot berbasis Internet of Robotic Things untuk Mendukung Sistem Logistik di Pergudangan</t>
  </si>
  <si>
    <t>JESICA FEBRIANI NURA</t>
  </si>
  <si>
    <t>YAKFI ZAMZAMI ACHMAD</t>
  </si>
  <si>
    <t xml:space="preserve"> REK. 123/PNLT1/REK/VIII/2023</t>
  </si>
  <si>
    <t>803/PNLT1/LPPM/VIII/2023</t>
  </si>
  <si>
    <t>Pengembangan Teknologi Pengumpul Ikan Elektronik Berbasis Gelombang Bunyi Frekuensi Audiosonik dan Cahaya</t>
  </si>
  <si>
    <t>Penelitian Penugasan Institusi</t>
  </si>
  <si>
    <t>6786182</t>
  </si>
  <si>
    <t>Teknik  Telekomunikasi</t>
  </si>
  <si>
    <t>OKTAVIAN RIZKI PUTRA HERMAWAN</t>
  </si>
  <si>
    <t>Teknik Telekomunikasi, FTEIC, ITTS</t>
  </si>
  <si>
    <t>REGINA SALSABILLA MAHARANI</t>
  </si>
  <si>
    <t>QAANITAH SALWA WIRDHANI</t>
  </si>
  <si>
    <t>REK. 124/PNLT1/REK/VIII/2023</t>
  </si>
  <si>
    <t>793/PNLT1/LPPM/VIII/2023</t>
  </si>
  <si>
    <t>Malaysia Citizen Perception on Government Response Towards Covid-19 Disaster Management: Using LDA-based Topic Visualization on Twitter</t>
  </si>
  <si>
    <t>Penelitian Kerjasama Luar Negeri</t>
  </si>
  <si>
    <t>RIZQY ATHIYYA NAFI’ATUS SA’IDAH</t>
  </si>
  <si>
    <t>MAHARANI CITRA ADI RATNA</t>
  </si>
  <si>
    <t>International Conference SCOPUS</t>
  </si>
  <si>
    <t>REK. 157/PNLT5/REK/VIII/2023</t>
  </si>
  <si>
    <t>Smart Tani</t>
  </si>
  <si>
    <t>Hibah Prototipe</t>
  </si>
  <si>
    <t>Perguruan Tinggi dan Eksternal</t>
  </si>
  <si>
    <t xml:space="preserve">Josey Alexander Takesan </t>
  </si>
  <si>
    <t xml:space="preserve">Ibrahim Muhammad  </t>
  </si>
  <si>
    <t>Rizqika Ibnu K</t>
  </si>
  <si>
    <t>REK. 182/PNLT1/REK/X/2023</t>
  </si>
  <si>
    <t>1151/PNLT1/LPPM/X/2023</t>
  </si>
  <si>
    <t>MODULAR CHARGING STATION UNTUK MEMBANTU INFRASTRUKTUR KENDARAAN LISTRIK DI INDONESIA</t>
  </si>
  <si>
    <t>Amoure Chelsytrivia Daniella Shinvalraus</t>
  </si>
  <si>
    <t>REK.260/PNLT1/REK/XII/202</t>
  </si>
  <si>
    <t>Penerapan Energi Surya di Sekolah Menengah Pertama Kabupaten Puncak Jaya, Papua Tengah: Evaluasi dan Manfaatnya</t>
  </si>
  <si>
    <t>Penelitian Kerjasama Kemensos</t>
  </si>
  <si>
    <t>Kemensos</t>
  </si>
  <si>
    <t>REK.260/PNLT1/REK/XII/203</t>
  </si>
  <si>
    <t>Analisis Penggunaan Charging Station dengan beban Motor Listrik</t>
  </si>
  <si>
    <t>REK.260/PNLT1/REK/XII/204</t>
  </si>
  <si>
    <t>Solar Energy Harvesting Menggunakan Sel Surya Mono Crystaline sebagai Penunjang Kegiatan Pembelajaran di Sekolah Menengah Atas</t>
  </si>
  <si>
    <t>REK.260/PNLT1/REK/XII/205</t>
  </si>
  <si>
    <t>Solar Energy Harvesting Menggunakan Sel Surya Mono Crystaline untuk Daerah Terpencil</t>
  </si>
  <si>
    <t>REK.260/PNLT1/REK/XII/206</t>
  </si>
  <si>
    <t>Model Power System Stabilizer Berbasis Energi Terbarukan untuk Kebutuhan RSUD Oksibil</t>
  </si>
  <si>
    <t>0711069702</t>
  </si>
  <si>
    <t>REK.260/PNLT1/REK/XII/207</t>
  </si>
  <si>
    <t>Desain Modular Charging Station untuk Daerah Kabupaten Puncak Jaya, Papua Pegunungan</t>
  </si>
  <si>
    <t>REK.260/PNLT1/REK/XII/208</t>
  </si>
  <si>
    <t>Analisis Penggunaan Energi pada Charging Station di Kabupaten Tolikara</t>
  </si>
  <si>
    <t>KR.1050/LIT04/PPM-LIT/2024</t>
  </si>
  <si>
    <t>620/LIT06/PPM-LIT/2024</t>
  </si>
  <si>
    <t>Pemasangan Pembangkit Listrik Tenaga Surya (PLTS) skala Perumahan di Daerah Perumahan Koya Timur, Jayapura, Papua</t>
  </si>
  <si>
    <t>PENELITIAN KEMITRAAN DALAM NEGERI PERIODE 2</t>
  </si>
  <si>
    <t>UNIVERSITAS TELKOM</t>
  </si>
  <si>
    <t>619/LIT06/PPM-LIT/2024</t>
  </si>
  <si>
    <t>Pemasangan Pembangkit Listrik Tenaga Surya (PLTS) skala Rumah Sakit untuk Program Pembangunan Rumah Sakit Umum Daerah (RSUD) Mulia, Puncak Jaya, Papua</t>
  </si>
  <si>
    <t>622/LIT06/PPM-LIT/2024</t>
  </si>
  <si>
    <t>Analisis dan Implementasi Potensi Energi Surya dengan Sistem Off-Grid Di Daerah Perumahan Koya Timur, Jayapura, Papua</t>
  </si>
  <si>
    <t>S1 Teknik Elektro</t>
  </si>
  <si>
    <t>621/LIT06/PPM-LIT/2024</t>
  </si>
  <si>
    <t>Analisis dan Implementasi Potensi Energi Surya dengan Sistem Off-Grid di Rumah Sakit Umum Daerah (RSUD) Mulia, Puncak Jaya, Papua</t>
  </si>
  <si>
    <t xml:space="preserve">Berlian Rahmy Lidiawaty </t>
  </si>
  <si>
    <t>223/SAM4/PPM/2024</t>
  </si>
  <si>
    <t>Pengembangan robot exoskeleton ekstremitas bawah nasional dengan novel sistem kendali kecepatan sudut sendi berdasarkan body mass index pasien untuk asistensi fisioterapi</t>
  </si>
  <si>
    <t>Penelitian Hibah BRIN</t>
  </si>
  <si>
    <t>Telkom University Surabaya</t>
  </si>
  <si>
    <t>BRIN</t>
  </si>
  <si>
    <t>041057</t>
  </si>
  <si>
    <t>FIF</t>
  </si>
  <si>
    <t>Asep Nugroho</t>
  </si>
  <si>
    <t>Roni Permana Saputra</t>
  </si>
  <si>
    <t>Irwan Purnama, Kacuk Cikal Nugroho, Nur Khozin</t>
  </si>
  <si>
    <t>Proposal Revisi RIIM - DMS</t>
  </si>
  <si>
    <t>Studi pemodelan conducted emission pada LED Driver dengan teknik machine learning</t>
  </si>
  <si>
    <t>Penelitian Hibah BIMA</t>
  </si>
  <si>
    <t>Pengembangan Sensor EMG sebagai trigger gerakan pada robot exoskeleton ekstremitas bawah nasional untuk keperluan fisioterapi</t>
  </si>
  <si>
    <t>Penentuan Harga subsidi baterai EV dalam rancang bangun Close Loop Supply Chain Untuk Peningkatan Ekonomi Nasional</t>
  </si>
  <si>
    <t>FRI</t>
  </si>
  <si>
    <t xml:space="preserve">AMALIA NUR ALIFAH </t>
  </si>
  <si>
    <t>Teknik Infustri</t>
  </si>
  <si>
    <t>KWR4.051/LIT06/PPM-LIT/2024</t>
  </si>
  <si>
    <t>328/LIT06/PPM/2024</t>
  </si>
  <si>
    <t>Smart Tani: Sistem Irigasi Otomatis Menggunakan Adaptive Neuro Fuzzy Inference untuk tanaman Melon</t>
  </si>
  <si>
    <t>MOHAMMAD YANUAR HARIYAWAN</t>
  </si>
  <si>
    <t>0728016901</t>
  </si>
  <si>
    <t>TRI AGUS DJOKO KUNTJORO</t>
  </si>
  <si>
    <t>SALMAN</t>
  </si>
  <si>
    <t>REYNALDO GERARD TUERAH</t>
  </si>
  <si>
    <t>Artikel Pada Jurnal Sinta 1-3</t>
  </si>
  <si>
    <t>326/LIT06/PPM/2024</t>
  </si>
  <si>
    <t>Pengembangan Anjungan Pemeriksaan Kesehatan Mandiri Yang Terintegrasi Dengan Sistem Informasi Manajemen Rumah Sakit</t>
  </si>
  <si>
    <t>Kesehatan dan Obat</t>
  </si>
  <si>
    <t>0711079701</t>
  </si>
  <si>
    <t>GEMPAR ALAMSYAH</t>
  </si>
  <si>
    <t>IKMAL AL AIS</t>
  </si>
  <si>
    <t>327/LIT06/PPM/2024</t>
  </si>
  <si>
    <t>Rancang Bangun Kendaraan Listrik Roda 4 REV x EVE Engine Electric (REVENG-E) Tipe I Untuk Peningkatan Daya Tarik Kampus dan Aktivasi Kompetisi Mahasiswa Mobil Listrik Bidang Energi</t>
  </si>
  <si>
    <t xml:space="preserve">
RAHADITYA DIMAS PRIHADIANTO</t>
  </si>
  <si>
    <t>AUFAR FIKRI DIMYATI</t>
  </si>
  <si>
    <t xml:space="preserve">ZENKEY SOMA MAHENDRA </t>
  </si>
  <si>
    <t>YUKI ANDRA FIRDAUS</t>
  </si>
  <si>
    <t>FEBRIANTI ANUNG SWANDARI</t>
  </si>
  <si>
    <t>WAHYU SOKMA BINTANG SAMODRA</t>
  </si>
  <si>
    <t>ALFIS SURURI</t>
  </si>
  <si>
    <t xml:space="preserve">MUCHAMAD AZMI </t>
  </si>
  <si>
    <t>Publikasi Terindeks Scopus</t>
  </si>
  <si>
    <t>KWR4.025/LIT06/PPM-LIT/2024</t>
  </si>
  <si>
    <t>316/LIT06/PPM-LIT/2024</t>
  </si>
  <si>
    <t>Normative gait data study of healthy adult population in Surabaya</t>
  </si>
  <si>
    <t xml:space="preserve"> Sains Data </t>
  </si>
  <si>
    <t xml:space="preserve">RIFDATUN NI'MAH </t>
  </si>
  <si>
    <t>MOCHAMMAD RAFLY PUTRA DAFFALDI (1103200020)</t>
  </si>
  <si>
    <t>Teknik Elektro, FTE, TUS</t>
  </si>
  <si>
    <t>MEDILIADITA DWI DIMASTIA (1206220004)</t>
  </si>
  <si>
    <t>Sains Data, FIF, TUS</t>
  </si>
  <si>
    <t>MUHAMMAD NASRULLOH MUBARAK (1103200019)</t>
  </si>
  <si>
    <t>2 Jurnal Internasional (Wajib);Dokumen Kerjasama (MoU/MoA)</t>
  </si>
  <si>
    <t>KWR4.026/LIT06/PPM-LIT/2024</t>
  </si>
  <si>
    <t>315/LIT06/PPM-LIT/2024</t>
  </si>
  <si>
    <t>Uji coba Picobot ukuran universal pada pasien pasca stroke MMT 0 - 4 di Rumah Sakit Husada Utama Surabaya</t>
  </si>
  <si>
    <t xml:space="preserve"> Teknik Elektro</t>
  </si>
  <si>
    <t>ULLY ASFARI</t>
  </si>
  <si>
    <t xml:space="preserve">HELISYAH NUR FADHILAH </t>
  </si>
  <si>
    <t>VITA AYU NATHALIA (1103200024)</t>
  </si>
  <si>
    <t>AHMAD IHDA FALAH ANNUR (1206220015)</t>
  </si>
  <si>
    <t>Jurnal Internasional (Wajib)</t>
  </si>
  <si>
    <t>Teknologi Tepat Guna;Prototype</t>
  </si>
  <si>
    <t>349/LIT06/PPM-LIT/2024</t>
  </si>
  <si>
    <t>DESAIN POWER SYSTEM DENGAN PENAMBAHAN ALTERNATOR SEBAGAI PENGISIAN BATERAI DI E-SCOOTER UNTUK MENINGKATKAN JARAK TEMPUH KENDARAAN</t>
  </si>
  <si>
    <t>6859016</t>
  </si>
  <si>
    <t>041058</t>
  </si>
  <si>
    <t>6680612 </t>
  </si>
  <si>
    <t>ISA HAFIDZ</t>
  </si>
  <si>
    <t>6680631</t>
  </si>
  <si>
    <t>TANTO WIJAYA (1102213211)</t>
  </si>
  <si>
    <t>KENSORA BINTANG PANJI SATRIO (1103212021)</t>
  </si>
  <si>
    <t>NUR WAHYUNI PUTRI (1103230014)</t>
  </si>
  <si>
    <t>351/LIT06/PPM-LIT/2026</t>
  </si>
  <si>
    <t>Jawa Timur Export Hub (JETHUB): Sistem Prediksi, Pemetaan, dan Marketplace Komoditas Pertanian untuk Eksportir di Jawa Timur</t>
  </si>
  <si>
    <t>041060</t>
  </si>
  <si>
    <t>6680680</t>
  </si>
  <si>
    <t>BERNADUS ANGGO SENO AJI</t>
  </si>
  <si>
    <t>S1 Teknologi Informasi (Kampus Surabaya)</t>
  </si>
  <si>
    <t>6760392</t>
  </si>
  <si>
    <t>6680633 </t>
  </si>
  <si>
    <t>MUHAMMAD MA'SUM JUNIYANTO (1202202056)</t>
  </si>
  <si>
    <t>REYNALDO GERARD TUERAH (1202200074)</t>
  </si>
  <si>
    <t>SALMAN (1202200022)</t>
  </si>
  <si>
    <t>352/LIT06/PPM-LIT/2027</t>
  </si>
  <si>
    <t>Optimalisasi Model Deep Learning untuk Deteksi dan Klasifikasi Dini Retinopati Diabetik</t>
  </si>
  <si>
    <t>S1 Informatika</t>
  </si>
  <si>
    <t>041061</t>
  </si>
  <si>
    <t>6889068</t>
  </si>
  <si>
    <t>6854678 </t>
  </si>
  <si>
    <t>PIMA HANI SAFITRI</t>
  </si>
  <si>
    <t>BIMAYUDHA AL'FATTAH (1301204121)</t>
  </si>
  <si>
    <t>RAMADINOV RIZKY FITRAHAQ (1203220060)</t>
  </si>
  <si>
    <t>S1 Teknologi Informasi</t>
  </si>
  <si>
    <t>HERNANDO FALAH ZELIG (1203222049)</t>
  </si>
  <si>
    <t>353/LIT06/PPM-LIT/2027</t>
  </si>
  <si>
    <t>Analisis Efektivitas Model Klasifikasi Urgensi dalam Penanganan Teks Aduan Lalu Lintas dan Transportasi</t>
  </si>
  <si>
    <t>041062</t>
  </si>
  <si>
    <t>6826699</t>
  </si>
  <si>
    <t>S1 Sistem Informasi (Kampus Surabaya)</t>
  </si>
  <si>
    <t>HAQIQI PAMUNGKAS ARBY PUTRA (1204210069)</t>
  </si>
  <si>
    <t>RENDY ADI FATMA SAPUTRA (1204210044)</t>
  </si>
  <si>
    <t>FARADILLA NUR AZIZAH (1204210100)</t>
  </si>
  <si>
    <t>355/LIT06/PPM-LIT/2030</t>
  </si>
  <si>
    <t>Perancangan Integrasi Pelayanan Ekspor Provinsi Jawa Timur Berbasis Website</t>
  </si>
  <si>
    <t> 6843682</t>
  </si>
  <si>
    <t>041064</t>
  </si>
  <si>
    <t>WACHDA YUNIAR ROCHMAH</t>
  </si>
  <si>
    <t>S1 Bisnis Digital (Kampus Surabaya)</t>
  </si>
  <si>
    <t>8;9</t>
  </si>
  <si>
    <t>RIZAL JIHADI (1204228117)</t>
  </si>
  <si>
    <t>FAKHRI ALAUDDIN (1203220131)</t>
  </si>
  <si>
    <t>S1 Informatika (Kampus Surabaya)</t>
  </si>
  <si>
    <t>SABRINA ASTRA (1205220005)</t>
  </si>
  <si>
    <t>KWR4.030/LIT06/PPM-LIT/2024</t>
  </si>
  <si>
    <t>302/LIT06/PPM-LIT/2024</t>
  </si>
  <si>
    <t>Desain dan Pengembangan Prototipe e-MedDis : Mesin Elektronik Otomatis Penyedia Obat Berdasarkan Resep</t>
  </si>
  <si>
    <t xml:space="preserve"> Informatika</t>
  </si>
  <si>
    <t xml:space="preserve">MUHAMAD NASRULLAH </t>
  </si>
  <si>
    <t>SHINVALRAUS SAINS RAIHAN KANZU (1103210026)</t>
  </si>
  <si>
    <t>GEDE SATYAMAHINSA PRASTITA UTTAMA (1203220150)</t>
  </si>
  <si>
    <t>Informatika, FIF, TUS</t>
  </si>
  <si>
    <t>ADITYA AULIA ROHMAN (1203210145)</t>
  </si>
  <si>
    <t>289/LIT06/PPM-LIT/2024</t>
  </si>
  <si>
    <t>Implementasi Metode Fuzzy Tsukamoto Pada Air Pollutant Sensing System Untuk Mengukur Dan Mengklasifikasikan Kadar Gas Karbon Dioksida</t>
  </si>
  <si>
    <t>Kesehatan dan Obat;Teknologi Informasi dan Komunikasi</t>
  </si>
  <si>
    <t xml:space="preserve">ISA HAFIDZ </t>
  </si>
  <si>
    <t>3;13</t>
  </si>
  <si>
    <t>MUH. SYAHWAL M (1103200022)</t>
  </si>
  <si>
    <t>RAMSA WIKA ALFATI (1103202043)</t>
  </si>
  <si>
    <t>HAMMAM AL HAQQANI (1103200041)</t>
  </si>
  <si>
    <t>KWR4.031/LIT06/PPM-LIT/2024</t>
  </si>
  <si>
    <t>314/LIT06/PPM-LIT/2024</t>
  </si>
  <si>
    <t>SMART FARMING BERBASIS ANDROID DAN INTERNET OF THINGS (IOT) PETERNAKAN PLASMA JATINOM INDAH AGRI</t>
  </si>
  <si>
    <t xml:space="preserve"> Rekayasa Perangkat Lunak </t>
  </si>
  <si>
    <t xml:space="preserve">MUHAMMAD ILHAM ALHARI </t>
  </si>
  <si>
    <t xml:space="preserve">ARNI MUARIFAH AMRI </t>
  </si>
  <si>
    <t>JASIEL JEHUDA SISWANTO (1204200208)</t>
  </si>
  <si>
    <t>Sistem Informasi, FRI, TUS</t>
  </si>
  <si>
    <t>JESICA FEBRIANI NURA (1103200033)</t>
  </si>
  <si>
    <t>286/LIT06/PPM-LIT/2025</t>
  </si>
  <si>
    <t>Sistem Tenaga Fotovoltaik Portabel Untuk Stasiun Pengisian Sepedah Motor Listrik Dengan Pemantauan Daya Berbasis Iot</t>
  </si>
  <si>
    <t>Transportasi;Energi dan Energi Terbarukan</t>
  </si>
  <si>
    <t xml:space="preserve"> Teknik Elektro </t>
  </si>
  <si>
    <t xml:space="preserve">RIFKI DWI PUTRANTO </t>
  </si>
  <si>
    <t>7;9</t>
  </si>
  <si>
    <t>GILBERT WEDNESTWO SAMUEL (1103200276)</t>
  </si>
  <si>
    <t>HERNADIMAS ALFATTAH (1103210015)</t>
  </si>
  <si>
    <t>CHRISTIAN JOSE ANTO KURNIAWAN (1103200273)</t>
  </si>
  <si>
    <t>290/LIT06/PPM-LIT/2024</t>
  </si>
  <si>
    <t>Analisis Metode TDOA (Time Difference of Arrival) Untuk Deteksi Arah pada Perangkat Akustik Gunshoot Locater</t>
  </si>
  <si>
    <t xml:space="preserve">RISDILAH MIMMA UNTSA </t>
  </si>
  <si>
    <t xml:space="preserve"> Teknik Telekomunikasi</t>
  </si>
  <si>
    <t xml:space="preserve">FANNUSH SHOFI AKBAR </t>
  </si>
  <si>
    <t xml:space="preserve">NILLA RACHMANINGRUM </t>
  </si>
  <si>
    <t>BIMA PANCARA HARYONO PUTRA (1101210528)</t>
  </si>
  <si>
    <t>Teknik Telekomunikasi, FTE, TUS</t>
  </si>
  <si>
    <t>Wafiqoh Dwi Oktaviana Putri (1101210008)</t>
  </si>
  <si>
    <t>PUGUH CHONDRO JADMIKO (1101210012)</t>
  </si>
  <si>
    <t>Publikasi Terindeks Scopus/WOS</t>
  </si>
  <si>
    <t>294/LIT06/PPM-LIT/2024</t>
  </si>
  <si>
    <t>Analisis Rantai Pasok, Tantangan dan Peluang Industri Akuakultur. ( Studi Kasus: KJA Karimun Jawa)</t>
  </si>
  <si>
    <t xml:space="preserve"> Teknik Industri</t>
  </si>
  <si>
    <t xml:space="preserve">ABDUH SAYID ALBANA </t>
  </si>
  <si>
    <t xml:space="preserve">Teknik Logistik </t>
  </si>
  <si>
    <t xml:space="preserve">AYU ENDAH WAHYUNI </t>
  </si>
  <si>
    <t>NILNA AGNIA (1104210094)</t>
  </si>
  <si>
    <t>Teknik Industri, FRI, TUS</t>
  </si>
  <si>
    <t>YASHMINE MELA ARDIANTO (1104210019)</t>
  </si>
  <si>
    <t>ANNISA'UL BAROROH (1105210001)</t>
  </si>
  <si>
    <t>Teknik Logistik, FRI, TUS</t>
  </si>
  <si>
    <t>Prosiding Nasional ber-ISSN</t>
  </si>
  <si>
    <t>297/LIT06/PPM-LIT/2024</t>
  </si>
  <si>
    <t>Prediksi Persediaan dan Permintaan Garam Nasional Menggunakan Machine Learning dalam Mendukung Ketahanan Pangan Berkelanjutan</t>
  </si>
  <si>
    <t xml:space="preserve"> Bisnis Digital </t>
  </si>
  <si>
    <t>FEB</t>
  </si>
  <si>
    <t xml:space="preserve">RIZA AKHSANI SETYO PRAYOGA </t>
  </si>
  <si>
    <t xml:space="preserve">MUSTAFA KAMAL </t>
  </si>
  <si>
    <t xml:space="preserve"> Teknologi Informasi </t>
  </si>
  <si>
    <t>MUH. REZA NUR WAHID (1205210005)</t>
  </si>
  <si>
    <t>Bisnis Digital, FEB, TUS</t>
  </si>
  <si>
    <t>DHENOK SAGITA NOER (1205210025)</t>
  </si>
  <si>
    <t>MAHDI NAUFAL PRAYUDI (1205210063)</t>
  </si>
  <si>
    <t>307/LIT06/PPM-LIT/2024</t>
  </si>
  <si>
    <t>Smart Digital Village (SDV) model assessment: Standarisasi model penilaian desa digital untuk mencapai keberlanjutan kosep smart village</t>
  </si>
  <si>
    <t xml:space="preserve"> Sistem Informasi </t>
  </si>
  <si>
    <t xml:space="preserve">HAWWIN MARDHIANA </t>
  </si>
  <si>
    <t xml:space="preserve">TITA AYU ROSPRICILIA </t>
  </si>
  <si>
    <t>9;11;17</t>
  </si>
  <si>
    <t>ANNISA NUR SALSABILLA (1204210123)</t>
  </si>
  <si>
    <t>NAZHIVA SALMA PUTRI I (1204210031)</t>
  </si>
  <si>
    <t>AMIRATUS SHOLIHA (1204228146)</t>
  </si>
  <si>
    <t>308/LIT06/PPM-LIT/2024</t>
  </si>
  <si>
    <t>Pengembangan Aplikasi Lanjutan Layanan Kampus Terintegrasi Menggunakan Metode Scrum</t>
  </si>
  <si>
    <t xml:space="preserve">CAESAREANO LAFADO YESA </t>
  </si>
  <si>
    <t xml:space="preserve">RIZKY FENALDO MAULANA </t>
  </si>
  <si>
    <t xml:space="preserve"> Informatika </t>
  </si>
  <si>
    <t>4;9</t>
  </si>
  <si>
    <t>ANGGUN DESTIWARDHANI (1205230107)</t>
  </si>
  <si>
    <t>Teknologi Tepat Guna</t>
  </si>
  <si>
    <t>312/LIT06/PPM-LIT/2024</t>
  </si>
  <si>
    <t>Prediksi Kesehatan dan Masa Pakai Baterai Lithium Iron Phospate untuk mendukung Kendaraan Listrik</t>
  </si>
  <si>
    <t>Energi dan Energi Terbarukan</t>
  </si>
  <si>
    <t xml:space="preserve"> Teknik Industri </t>
  </si>
  <si>
    <t>IMRAN (1103220252)</t>
  </si>
  <si>
    <t>ACHMAD SUBAYU (1103220013)</t>
  </si>
  <si>
    <t>SITI YUKI LESTARI (1104210102)</t>
  </si>
  <si>
    <t>287/LIT06/PPM-LIT/2024</t>
  </si>
  <si>
    <t>Optimasi Algoritma K-Means dengan Reduksi Dimensi Menggunakan Principal Component Analysis untuk Pemetaan Peminat Calon Mahasiswa Baru</t>
  </si>
  <si>
    <t xml:space="preserve">DYAH PUTRI RAHMAWATI </t>
  </si>
  <si>
    <t xml:space="preserve">PARAMADITYA ARISMAWATI </t>
  </si>
  <si>
    <t>RAHMAT SIGIT HIDAYAT (1206210005)</t>
  </si>
  <si>
    <t>RENDIKA NURHARTANTO SUHARTO (1206210011)</t>
  </si>
  <si>
    <t>299/LIT06/PPM-LIT/2024</t>
  </si>
  <si>
    <t>Sistem Pemantauan dan Prediksi Tekanan dan Suhu Ban Kendaraan Berbasis Internet of Things dan Machine Learning untuk Mendukung Smart Transportation</t>
  </si>
  <si>
    <t xml:space="preserve">HENDY BRIANTORO </t>
  </si>
  <si>
    <t xml:space="preserve"> Teknik Komputer </t>
  </si>
  <si>
    <t xml:space="preserve">MOHAMMAD YANUAR HARIYAWAN </t>
  </si>
  <si>
    <t xml:space="preserve">ROKHMATUL INSANI </t>
  </si>
  <si>
    <t>IRDANI SUKMA ARDIHANTOKO (1102210016)</t>
  </si>
  <si>
    <t>Teknik Komputer, FTE, TUS</t>
  </si>
  <si>
    <t>FAIZ AMSYARI RUSTAM (1102210012)</t>
  </si>
  <si>
    <t>NAUFAL ZAKARIYA (1102210023)</t>
  </si>
  <si>
    <t>310/LIT06/PPM-LIT/2024</t>
  </si>
  <si>
    <t>Sistem Monitoring dan Kontroling Kualitas Air pada Tambak Udang berbasis IoT</t>
  </si>
  <si>
    <t xml:space="preserve">EKA SARI OKTARINA </t>
  </si>
  <si>
    <t xml:space="preserve">SUSIJANTO TRI RASMANA </t>
  </si>
  <si>
    <t xml:space="preserve">AULIA RAHMA ANNISA </t>
  </si>
  <si>
    <t>KELVIN PRASETYA (1102238025)</t>
  </si>
  <si>
    <t>FAJAR SAFRIANSYAH (1102238024)</t>
  </si>
  <si>
    <t>DENNY DAFFA RIZALDY (1204210109)</t>
  </si>
  <si>
    <t>288/LIT06/PPM-LIT/2024</t>
  </si>
  <si>
    <t>Rancang Bangun Aplikasi First Person Shooter (FPS) Sebagai Simulasi Kemampuan Menembak Militer Berbasis Virtual Reality</t>
  </si>
  <si>
    <t xml:space="preserve"> Sistem Informasi</t>
  </si>
  <si>
    <t xml:space="preserve">ROSYID ABDILLAH </t>
  </si>
  <si>
    <t>9;16;17</t>
  </si>
  <si>
    <t>LORENZO LARIDHO SEMBIRING (1201200547)</t>
  </si>
  <si>
    <t>Rekayasa Perangkat Lunak, FIF, TUS</t>
  </si>
  <si>
    <t>DITO ADITYA NUGROHO (1201220037)</t>
  </si>
  <si>
    <t>ANISA ULFADILAH (1204220050)</t>
  </si>
  <si>
    <t>292/LIT06/PPM-LIT/2024</t>
  </si>
  <si>
    <t>Perancangan Antena Mikrostrip Berpencatu Seri Dengan Jarak dan Ukuran Tak Seragam Untuk Aplikasi Phased Array Radar</t>
  </si>
  <si>
    <t xml:space="preserve"> Teknik Telekomunikasi </t>
  </si>
  <si>
    <t xml:space="preserve">TRI AGUS DJOKO KUNTJORO </t>
  </si>
  <si>
    <t>9;16</t>
  </si>
  <si>
    <t>NOVITA (1101228050)</t>
  </si>
  <si>
    <t>BERCHMANS RICHARD GERE KOPA (1101190007)</t>
  </si>
  <si>
    <t>293/LIT06/PPM-LIT/2024</t>
  </si>
  <si>
    <t>IT Strategic Plan: Smart Economy Berdasarkan Analisis People, Process, and Technology "Digital SMEs Kampungs"</t>
  </si>
  <si>
    <t xml:space="preserve">MOCHAMAD NIZAR PALEFI MA'ADY </t>
  </si>
  <si>
    <t>1;8;9</t>
  </si>
  <si>
    <t>ALYA SELVIA TAMZILA (1204210149)</t>
  </si>
  <si>
    <t>303/LIT06/PPM-LIT/2024</t>
  </si>
  <si>
    <t>Perencanaan Strategi Sistem Informasi Data Siswa untuk Mendukung Efisiensi Proses Akademik di Sekolah Menengah Kejuruan</t>
  </si>
  <si>
    <t xml:space="preserve">ULLY ASFARI </t>
  </si>
  <si>
    <t xml:space="preserve">ARIS KUSUMAWATI </t>
  </si>
  <si>
    <t>4;17</t>
  </si>
  <si>
    <t>NAOMI BENEVOLENCE SANTOSO (1204220027)</t>
  </si>
  <si>
    <t>CHEASARIO YEHEZKIEL ORTISTA (1204220073)</t>
  </si>
  <si>
    <t>TRISNA FITRI HANDAYANI (1204220099)</t>
  </si>
  <si>
    <t>304/LIT06/PPM-LIT/2024</t>
  </si>
  <si>
    <t>Analisis Transisi Kendaraan Energi Konvensional menjadi Kendaraan Energi Baterai dengan pendekatan Multi-Level Perspective</t>
  </si>
  <si>
    <t>0000000000</t>
  </si>
  <si>
    <t>NAWANG AJI RABUKUNTARI (1105210003)</t>
  </si>
  <si>
    <t>IANSYAH TEGAR SAMUDRA (1104212014)</t>
  </si>
  <si>
    <t>proposal penelitian lanjutan untuk skema penelitian eksternal</t>
  </si>
  <si>
    <t>350/LIT06/PPM-LIT/2025</t>
  </si>
  <si>
    <t>Monitoring dan analisis kecepatan kendaraan lalu lintas dengan machine learning dalam rangka SDG ke 9 "industry, innovation and infrastructure"</t>
  </si>
  <si>
    <t>041059</t>
  </si>
  <si>
    <t>RADITYA ADI SANTOSO (1202212020)</t>
  </si>
  <si>
    <t>MACHFUD ICHSAN KHOIRUDIN (1202210032)</t>
  </si>
  <si>
    <t>MAOREEN DAMAR SAFIRA SUBAKTI (1202210470)</t>
  </si>
  <si>
    <t>306/LIT06/PPM-LIT/2024</t>
  </si>
  <si>
    <t>Pemetaan dan Prediksi Eksitasi Elektromagnetik pada SMPS (Switched Mode Power Supply) menggunakan Teknik Machine Learning dan Analisis Spektrum: Sebuah Pendekatan Prediktif untuk Mengurangi Emisi Elektromagnetik</t>
  </si>
  <si>
    <t>MUHAMMAD RIZAL FIRMANSYAH (1102210009)</t>
  </si>
  <si>
    <t>295/LIT06/PPM-LIT/2024</t>
  </si>
  <si>
    <t>ANALISIS STUDI KELAYAKAN BISNIS PADA PENGEMBANGAN UMKM INDUSTRI FASHION HEWAN "BIRKINPET ERGONOMIC HARNESS" DITINJAU DARI ASPEK PRODUKSI, ASPEK PEMASARAN DAN ASPEK KEUANGAN</t>
  </si>
  <si>
    <t>Sosial dan Humaniora</t>
  </si>
  <si>
    <t xml:space="preserve">DOMINGGO BAYU BASKARA </t>
  </si>
  <si>
    <t xml:space="preserve">ALIFIANSYAH ARRIZQY HIDAYAT </t>
  </si>
  <si>
    <t xml:space="preserve">RAULIA RISKI </t>
  </si>
  <si>
    <t>TRACY OLIVIA (1205210058)</t>
  </si>
  <si>
    <t>ANINDYA SALWA SALSABILA (1204210016)</t>
  </si>
  <si>
    <t>313/LIT06/PPM-LIT/2024</t>
  </si>
  <si>
    <t>Perancangan Prototype Website Jual Beli Bahan Pangan Daring</t>
  </si>
  <si>
    <t xml:space="preserve">SRI HIDAYATI </t>
  </si>
  <si>
    <t>DWI NUR AZIZAH HAMIDAH (1104210051)</t>
  </si>
  <si>
    <t>FEBRIN CLAUDIA ANGELI (1104210028)</t>
  </si>
  <si>
    <t>M. BAIHAQI ILMI MA' AZA (1202210481)</t>
  </si>
  <si>
    <t>305/LIT06/PPM-LIT/2024</t>
  </si>
  <si>
    <t>Studi Struktur dan Sifat Listrik dari Material Katoda Baterai untuk Pengembangan Recycle Baterai Lithium</t>
  </si>
  <si>
    <t>Transportasi;Material Maju</t>
  </si>
  <si>
    <t>0405049401</t>
  </si>
  <si>
    <t xml:space="preserve">LINAHTADIYA ANDIANI </t>
  </si>
  <si>
    <t>Teknik Fisika</t>
  </si>
  <si>
    <t>Telkom University Bandung</t>
  </si>
  <si>
    <t>4;9;12</t>
  </si>
  <si>
    <t>MOHAMMAD FAHMI ILMI YOGIANTO (1103210268)</t>
  </si>
  <si>
    <t>ALIFIO NOERIFANZA (1103238029)</t>
  </si>
  <si>
    <t>291/LIT06/PPM-LIT/2024</t>
  </si>
  <si>
    <t>Perencanaan dan perhitungan prediksi kebutuhan air bersih dengan perbandingan algoritma prediksi machine learning dalam rangka SDG ke 6 "clean water and sanitation"</t>
  </si>
  <si>
    <t>TITUS KRISTANTO</t>
  </si>
  <si>
    <t>MASTUTY AYU NINGTYAS (</t>
  </si>
  <si>
    <t>MUHAMMAD ARKAN FAUZAN WICAKSONO (1202202044)</t>
  </si>
  <si>
    <t>Teknologi Informasi, FIF, TUS</t>
  </si>
  <si>
    <t>FAHMI AMMRY HELMI IRFANSYAH (1202200052)</t>
  </si>
  <si>
    <t>ALIF NURUL HIDAYAH (1202200070)</t>
  </si>
  <si>
    <t>301/LIT06/PPM-LIT/2024</t>
  </si>
  <si>
    <t>Deteksi Stunting pada Anak Berbasis Klasifikasi Multimodal</t>
  </si>
  <si>
    <t xml:space="preserve">MOH. HAMIM ZAJULI AL FAROBY </t>
  </si>
  <si>
    <t>F(F</t>
  </si>
  <si>
    <t>I MADE WISNU ADI SANJAYA (1206230033)</t>
  </si>
  <si>
    <t>CISA VALENTINO CAHYA RAMADHANI (1202220420)</t>
  </si>
  <si>
    <t>309/LIT06/PPM-LIT/2024</t>
  </si>
  <si>
    <t>Segmentasi Sekolah pada Penerimaan Mahasiswa Baru Telkom University Surabaya dengan Algoritma DBSCAN</t>
  </si>
  <si>
    <t xml:space="preserve"> Data Sains</t>
  </si>
  <si>
    <t>MUHAMMAD SAYYID IMADUDDIN (1206222042)</t>
  </si>
  <si>
    <t>IVAN SHOLANA (1203210030)</t>
  </si>
  <si>
    <t>284/LIT06/PPM-LIT/2024</t>
  </si>
  <si>
    <t>Perancangan UI/UX Dashboard TUS Mart dengan Pendekatan Human Computer Interaction</t>
  </si>
  <si>
    <t xml:space="preserve">RIZQA AMELIA ZUNAIDI </t>
  </si>
  <si>
    <t>NORMA NOVIKA (1104210024)</t>
  </si>
  <si>
    <t>ALI AKBAR NAFIS (1104220037)</t>
  </si>
  <si>
    <t>NORMA SEPTIN NURLAELA (1104210050)</t>
  </si>
  <si>
    <t>283/LIT06/PPM-LIT/2024</t>
  </si>
  <si>
    <t>Desain UI/UX untuk Smart Academic System</t>
  </si>
  <si>
    <t xml:space="preserve">PURNAMA ANAKING </t>
  </si>
  <si>
    <t>IRSYAD RAMADHANI SOETEDJO (1204200144)</t>
  </si>
  <si>
    <t>MUHAMMAD RIDWAN (1204200199)</t>
  </si>
  <si>
    <t>MUHAMMAD TAUFIKURRAHMAN (1204210015)</t>
  </si>
  <si>
    <t>354/LIT06/PPM-LIT/2029</t>
  </si>
  <si>
    <t>Pembuatan Board Games Media Pembelajaran untuk Simulasi Transportasi dan Distribusi</t>
  </si>
  <si>
    <t>6778519</t>
  </si>
  <si>
    <t>S1 Teknik Logistik</t>
  </si>
  <si>
    <t>041063</t>
  </si>
  <si>
    <t>6787821</t>
  </si>
  <si>
    <t>S1 Teknik Logistik (Kampus Surabaya)</t>
  </si>
  <si>
    <t>6784457</t>
  </si>
  <si>
    <t>LOVINA AMIL HASANAH (1105210002)</t>
  </si>
  <si>
    <t>RIRIS AINUR ROSIDAH (1105210006)</t>
  </si>
  <si>
    <t>300/LIT06/PPM-LIT/2024</t>
  </si>
  <si>
    <t>Deteksi Kantuk dan Peringatan untuk Driver</t>
  </si>
  <si>
    <t xml:space="preserve">VESSA RIZKY OKTAVIA </t>
  </si>
  <si>
    <t>WHISNUMURTY GALIH ANANTA (1203210002)</t>
  </si>
  <si>
    <t>EVAN HADI SUKURIYANTO (1203210016)</t>
  </si>
  <si>
    <t>MUHAMMAD PAKSI SATRIAWAN (1204210041)</t>
  </si>
  <si>
    <t>296/LIT06/PPM-LIT/2024</t>
  </si>
  <si>
    <t>Identifikasi Nomor Kontainer menggunakan AI berbasis mobile app dengan Studi Kasus PT Pelindo Peti Kemas</t>
  </si>
  <si>
    <t>Transportasi;Material Maju;Teknologi Informasi dan Komunikasi</t>
  </si>
  <si>
    <t xml:space="preserve">FIDI WINCOKO PUTRO </t>
  </si>
  <si>
    <t xml:space="preserve">ALQIS RAUSANFITA </t>
  </si>
  <si>
    <t>9;17</t>
  </si>
  <si>
    <t>FIRSTYATAMA AUZAN FARHADI (1203220009)</t>
  </si>
  <si>
    <t>MUHAMMAD IQBAL MAULANA (1203230066)</t>
  </si>
  <si>
    <t>E'EN AHMADAN YOGA WILANDA (1201222013)</t>
  </si>
  <si>
    <t>Prototype;proposal penelitian lanjutan untuk skema penelitian eksternal</t>
  </si>
  <si>
    <t>298/LIT06/PPM-LIT/2024</t>
  </si>
  <si>
    <t>Perancangan Antena Pengumpan Lensa untuk Inter-Site Link Millimeter Wave</t>
  </si>
  <si>
    <t xml:space="preserve">ARRIZKY AYU FARADILA PURNAMA </t>
  </si>
  <si>
    <t>FARIS JA</t>
  </si>
  <si>
    <t>GALUH WIDYA CAHYANINGTYAS (1101200006)</t>
  </si>
  <si>
    <t>DINDA APRILIA KASDA (1101203032)</t>
  </si>
  <si>
    <t>311/LIT06/PPM-LIT/2024</t>
  </si>
  <si>
    <t>Identifikasi Variable Siklus Hidup Baterai Electric Vehicle untuk Mendukung Sustainable Development Goals (SDGs) 7 dan 13 di Indonesia</t>
  </si>
  <si>
    <t>7;13</t>
  </si>
  <si>
    <t>RIZHA NURMILA HILDA (1104210089)</t>
  </si>
  <si>
    <t>MOHAMMAD ZAINUDIN MUBAROK (1104210037)</t>
  </si>
  <si>
    <t>NALA ROHMATUL UMMA (1104220165)</t>
  </si>
  <si>
    <t>285/LIT06/PPM-LIT/2024</t>
  </si>
  <si>
    <t>Automatic Task Provisioning and Routing for Automated Guided Vehicle (AGV) in Smart Factory</t>
  </si>
  <si>
    <t>Transportasi;Teknologi Informasi dan Komunikasi</t>
  </si>
  <si>
    <t xml:space="preserve">OKTAVIA AYU PERMATA </t>
  </si>
  <si>
    <t xml:space="preserve">BERNADUS ANGGO SENO AJI </t>
  </si>
  <si>
    <t>FIANDIO ADHI PRADHANA (1202192034)</t>
  </si>
  <si>
    <t>MUHAMMAD ANJAS ARDIANSYAH (1202210488)</t>
  </si>
  <si>
    <t>KWR4.042/LIT06/PPM-LIT/2024</t>
  </si>
  <si>
    <t>330/LIT06/PPM-LIT/2024</t>
  </si>
  <si>
    <t>Business Intelligence for Analyzing Sentiment of Academicians' Performance using CNN</t>
  </si>
  <si>
    <t>ROKHMATUL INSANI</t>
  </si>
  <si>
    <t>HAWWIN MARDHIANA</t>
  </si>
  <si>
    <t>BI - signed.pdf</t>
  </si>
  <si>
    <t>331/LIT06/PPM-LIT/2024</t>
  </si>
  <si>
    <t>Instagram-Driven Influence Maximization on University Branding for Maximizing Prospective Students</t>
  </si>
  <si>
    <t>IM ok - signed.pdf</t>
  </si>
  <si>
    <t>329/LIT06/PPM-LIT/2024</t>
  </si>
  <si>
    <t>Deteksi dan Lokalisasi Frekuensi Acoustic Howling pada Sinyal Suara Percakapan Publik dengan Neural Network</t>
  </si>
  <si>
    <t>PANGESTU WIDODO</t>
  </si>
  <si>
    <t>Penelitian Mandiri - Pangestu Widodo - 2024 - telah disetujui KK.pdf</t>
  </si>
  <si>
    <t>046/LIT06/PPM-LIT/2025</t>
  </si>
  <si>
    <t>Rancang Bangun sistem monitoring gas oksigen dan karbondioksida berbasis Internet of Thing (IoT)</t>
  </si>
  <si>
    <t>Pertahanan dan Keamanan</t>
  </si>
  <si>
    <t>Universitas Telkom Kampus Surabaya</t>
  </si>
  <si>
    <t>4 (Terapan) - Komponen teknologi diintegrasikan dan diuji dalam lingkungan simulasi atau laboratorium.</t>
  </si>
  <si>
    <t>Penelitian Internal</t>
  </si>
  <si>
    <t>Indonesia</t>
  </si>
  <si>
    <t>Institusi Internal</t>
  </si>
  <si>
    <t>Direktorat Kampus Surabaya</t>
  </si>
  <si>
    <t>3 (Kehidupan Sehat dan Sejahtera)
9 (Industri, Inovasi dan Infrastruktur)
11 (Kota dan Permukiman yang Berkelanjutan)</t>
  </si>
  <si>
    <t>RANGGA ROOSPRATAMA  ARIF</t>
  </si>
  <si>
    <t>MUHAMMAD MA\'RUF FIRMANSYAH</t>
  </si>
  <si>
    <t>1 (Satu) Artikel ilmiah pada Jurnal Q1/Q2 terindeks Scopus/WoS</t>
  </si>
  <si>
    <t>024/LIT06/PPM-LIT/2026</t>
  </si>
  <si>
    <t>Identifikasi Penyakit Busuk Akar Pada Tanaman Melon Berdasarkan Volatile Organic Compound Menggunakan Electronic Nose Untuk Mendukung Pertanian Presisi</t>
  </si>
  <si>
    <t>3 (Dasar) - Fungsi dasar teknologi telah dibuktikan di lingkungan laboratorium.</t>
  </si>
  <si>
    <t>2 (Tanpa Kelaparan)
9 (Industri, Inovasi dan Infrastruktur)</t>
  </si>
  <si>
    <t>CISA VALENTINO CAHYA RAMADHANI</t>
  </si>
  <si>
    <t>AHSHA AISNA AL WAFI</t>
  </si>
  <si>
    <t>Optimalisasi Budidaya Anggur di Greenhouse Rooftop Telkom University Surabaya Menggunakan Sensor Tanah Terintegrasi Berbasis IoT dan ML</t>
  </si>
  <si>
    <t xml:space="preserve"> Teknoogi Informasi </t>
  </si>
  <si>
    <t>055/LIT06/PPM-LIT/2025</t>
  </si>
  <si>
    <t>OpenAgri: Sistem Precision Agriculture Portabel Berbasis Wireless Sensor Network dan Artificial Intelligence untuk Optimasi Irigasi dan Nutrisi di Lahan Terbuka</t>
  </si>
  <si>
    <t>2 (Dasar) - Konsep teknologi awal didefinisikan dan aplikasi potensial mulai diidentifikasi.</t>
  </si>
  <si>
    <t xml:space="preserve"> Sistem Informasi   </t>
  </si>
  <si>
    <t>2 (Tanpa Kelaparan)
3 (Kehidupan Sehat dan Sejahtera)
12 (Konsumsi dan Produksi yang Bertanggung Jawab)</t>
  </si>
  <si>
    <t>088/LIT06/PPM-LIT/2025</t>
  </si>
  <si>
    <t>Applying Spatio-Temporal Neural Network Methods for Accurate Intermittent Rainfall Forecasting</t>
  </si>
  <si>
    <t xml:space="preserve"> Data Sains </t>
  </si>
  <si>
    <t>9 (Industri, Inovasi dan Infrastruktur)
13 (Penanganan Perubahan Iklim)</t>
  </si>
  <si>
    <t>AURA AULIA ANASTASYA HADI PUTRI</t>
  </si>
  <si>
    <t>1 (Satu) Artikel ilmiah pada Jurnal Q3/Q4 terindeks Scopus/WoS</t>
  </si>
  <si>
    <t>096/LIT06/PPM-LIT/2026</t>
  </si>
  <si>
    <t>Aplikasi Deteksi Dini Penyakit Liver dengan Metode Hybrid Random Forest dan Support Vector Machine</t>
  </si>
  <si>
    <t>3 (Kehidupan Sehat dan Sejahtera)</t>
  </si>
  <si>
    <t>ALFONSUS YOGA DEWA SAPUTRA</t>
  </si>
  <si>
    <t>HARTITA WIRASTRI</t>
  </si>
  <si>
    <t>133/LIT06/PPM-LIT/2027</t>
  </si>
  <si>
    <t>Aplikasi Sistem Informasi Geografis untuk Analisis Klaster Time Series Curah Hujan di Indonesia dengan Metode Klaster Hirarkis dan Non-Hierarkis</t>
  </si>
  <si>
    <t>Kebencanaan</t>
  </si>
  <si>
    <t xml:space="preserve"> Sains Data  </t>
  </si>
  <si>
    <t>ZIDAN IRFAN ZAKY</t>
  </si>
  <si>
    <t>354/LIT06/PPM-LIT/2027</t>
  </si>
  <si>
    <t>Pengembangan ERP dalam Manajemen Supply Chain: Mewujudkan Perencanaan Permintaan dan Proyeksi Penjualan yang Akurat</t>
  </si>
  <si>
    <t>Penelitian Kerja Sama Dalam Negeri</t>
  </si>
  <si>
    <t>1 (Dasar) - Konsep dasar dan prinsip-prinsip ilmiah baru mulai diidentifikasi.</t>
  </si>
  <si>
    <t>Internal dan Eksternal</t>
  </si>
  <si>
    <t>Institusi Internal dan Industri Dalam Negeri</t>
  </si>
  <si>
    <t xml:space="preserve"> Teknik Logistik </t>
  </si>
  <si>
    <t>9 (Industri, Inovasi dan Infrastruktur)</t>
  </si>
  <si>
    <t>FAKHRI ALAUDDIN</t>
  </si>
  <si>
    <t>FERRY OKTARIANSYAH</t>
  </si>
  <si>
    <t>STEPHANIE DEBORA ASSA</t>
  </si>
  <si>
    <t xml:space="preserve">1 (Satu) Artikel ilmiah pada International Conference Proceeding terindeks Scopus/WoS + MoA/PKS
</t>
  </si>
  <si>
    <t>083/LIT06/PPM-LIT/2029</t>
  </si>
  <si>
    <t>Ergonomics Design and Risk Management in Industries</t>
  </si>
  <si>
    <t>ILMA MUFIDAH</t>
  </si>
  <si>
    <t>3 (Kehidupan Sehat dan Sejahtera)
8 (Pekerjaan Layak dan Pertumbuhan Ekonomi)
9 (Industri, Inovasi dan Infrastruktur)</t>
  </si>
  <si>
    <t>NORMA NOVIKA</t>
  </si>
  <si>
    <t>CRESENTIA ARIESTA VERONIKA</t>
  </si>
  <si>
    <t>099/LIT06/PPM-LIT/2030</t>
  </si>
  <si>
    <t>Integrasi Teknologi Blockchain untuk Meningkatkan Ketertelusuran pada Rantai Pasok Minyak Sawit di Indonesia</t>
  </si>
  <si>
    <t>FARAH ZAKIYAH RAHMANTI</t>
  </si>
  <si>
    <t>8 (Pekerjaan Layak dan Pertumbuhan Ekonomi)
9 (Industri, Inovasi dan Infrastruktur)
12 (Konsumsi dan Produksi yang Bertanggung Jawab)</t>
  </si>
  <si>
    <t>RAFAEL CHRISTIAN MARBUN</t>
  </si>
  <si>
    <t>GHOZYAN HILMAN KURNIAWAN</t>
  </si>
  <si>
    <t>HANIF GUNTUR LAKSONO SENTOSA</t>
  </si>
  <si>
    <t>133/LIT06/PPM-LIT/2031</t>
  </si>
  <si>
    <t>Analisis Penerimaan Teknologi pada Penggantian Baterai Kendaraan Listrik mengunakan Model TRAM : Study Case Kota Surabaya.</t>
  </si>
  <si>
    <t>AYU ENDAH WAHYUNI</t>
  </si>
  <si>
    <t>MUHAMMAD UBAIDILLAH DHIA ULHAQ</t>
  </si>
  <si>
    <t>NILNA AGNIA</t>
  </si>
  <si>
    <t>MOHAMMAD NAUVAL DWI SAPUTRA</t>
  </si>
  <si>
    <t>129/LIT06/PPM-LIT/2032</t>
  </si>
  <si>
    <t>Prediksi Jurusan Perkuliahan menggunakan Federated Learning. Studi Case Telkom University Surabaya</t>
  </si>
  <si>
    <t>Sosial Humaniora, Pendidikan, Seni dan Budaya</t>
  </si>
  <si>
    <t xml:space="preserve"> Teknologi Informasi  </t>
  </si>
  <si>
    <t>4 (Pendidikan Berkualitas)
9 (Industri, Inovasi dan Infrastruktur)</t>
  </si>
  <si>
    <t>MICHAEL ANGELLO QADOSY RIYADI</t>
  </si>
  <si>
    <t>ELSA  AJENG PRATIWI</t>
  </si>
  <si>
    <t>137/LIT06/PPM-LIT/2033</t>
  </si>
  <si>
    <t>Model Pengendalian Persediaan Adaptif dengan Defect Predictive Analytics</t>
  </si>
  <si>
    <t>LATHIFA PUTERI ASY\'ARI</t>
  </si>
  <si>
    <t>ARDINAL BENEDICK TANJUNG</t>
  </si>
  <si>
    <t>ALFI PURWANINGRUM</t>
  </si>
  <si>
    <t>145/LIT06/PPM-LIT/2034</t>
  </si>
  <si>
    <t>School Bus Route Optimization in Surabaya</t>
  </si>
  <si>
    <t>ABDUH SAYID ALBANA</t>
  </si>
  <si>
    <t>GISTI AYU PRATIWI</t>
  </si>
  <si>
    <t>11 (Kota dan Permukiman yang Berkelanjutan)
13 (Penanganan Perubahan Iklim)</t>
  </si>
  <si>
    <t>AISYAH DEWI</t>
  </si>
  <si>
    <t>MUHAMMAD KEVIN DHIYA UL HAQ</t>
  </si>
  <si>
    <t>PATRICK TIMOTIUS STEVENS</t>
  </si>
  <si>
    <t>126/LIT06/PPM-LIT/2035</t>
  </si>
  <si>
    <t>Klasifikasi Potensi Sekolah untuk Pengoptimalan Program Penerimaan Mahasiswa Baru dengan Machine Learning</t>
  </si>
  <si>
    <t xml:space="preserve"> Bisnis Digiatal </t>
  </si>
  <si>
    <t>4 (Pendidikan Berkualitas)
9 (Industri, Inovasi dan Infrastruktur)
17 (Kemitraan untuk Mencapai Tujuan)</t>
  </si>
  <si>
    <t>I MADE WISNU ADI SANJAYA</t>
  </si>
  <si>
    <t>AULIYA ARDHINI PUTRI</t>
  </si>
  <si>
    <t>046/LIT06/PPM-LIT/2036</t>
  </si>
  <si>
    <t>Perancangan Sistem Pengumpulan dan Pengelolaan Data Gait Berbasis MongoDB untuk Analisis dengan Visualisasi Interaktif</t>
  </si>
  <si>
    <t>AHMAD IHDA FALAH ANNUR</t>
  </si>
  <si>
    <t>MUHAMMAD ABDULLAH IKHSAN</t>
  </si>
  <si>
    <t>1 (Satu) Artikel ilmiah pada International Conference Proceeding terindeks Scopus/WoS</t>
  </si>
  <si>
    <t>046/LIT06/PPM-LIT/2037</t>
  </si>
  <si>
    <t>Pembangunan Platform Jaringan Kerja Untuk Penyandang Disabilitas Berbasis Web</t>
  </si>
  <si>
    <t>8 (Pekerjaan Layak dan Pertumbuhan Ekonomi)
10 (Berkurangnya Kesenjangan)</t>
  </si>
  <si>
    <t>HAIDAR FULCA KURNIAWAN</t>
  </si>
  <si>
    <t>NUEVALEN REFITRA ALSWANDO</t>
  </si>
  <si>
    <t>GENDHI RAMONA PRASTYO</t>
  </si>
  <si>
    <t>217/LIT06/PPM-LIT/2038</t>
  </si>
  <si>
    <t>Perencanaan dan peramalan kebutuhan air bersih dengan algoritma peramalan deep learning dalam rangka penguatan SDG ke 6 “clean water and sanitation”</t>
  </si>
  <si>
    <t>Pangan</t>
  </si>
  <si>
    <t>3 (Kehidupan Sehat dan Sejahtera)
6 (Air Bersih dan Sanitasi Layak)
7 (Energi Bersih dan Terjangkau)
9 (Industri, Inovasi dan Infrastruktur)
11 (Kota dan Permukiman yang Berkelanjutan)
12 (Konsumsi dan Produksi yang Bertanggung Jawab)
13 (Penanganan Perubahan Iklim)</t>
  </si>
  <si>
    <t>218/LIT06/PPM-LIT/2039</t>
  </si>
  <si>
    <t>Pengembangan sistem pengisian cepat baterai Lithium polymer pada sebuah robot fisioterapi</t>
  </si>
  <si>
    <t>6 (Terapan) - Sistem prototipe yang lengkap diuji dalam lingkungan yang relevan.</t>
  </si>
  <si>
    <t>CHAIRONI LATIF</t>
  </si>
  <si>
    <t>3 (Kehidupan Sehat dan Sejahtera)
9 (Industri, Inovasi dan Infrastruktur)</t>
  </si>
  <si>
    <t>NADYA NANDAYU JANNA</t>
  </si>
  <si>
    <t>223/LIT06/PPM-LIT/2040</t>
  </si>
  <si>
    <t>Klasifikasi Stadium Diabetic Retinopathy Menggunakan Hybrid Model Berbasis Deep Learning</t>
  </si>
  <si>
    <t>3 (Kehidupan Sehat dan Sejahtera)
10 (Berkurangnya Kesenjangan)</t>
  </si>
  <si>
    <t>RAMADINOV RIZKY FITRAHAQ</t>
  </si>
  <si>
    <t>JOHN TJANDRA UTOMO</t>
  </si>
  <si>
    <t>MOHAMMAD GIBRAN KHALILULLAH</t>
  </si>
  <si>
    <t>251/LIT06/PPM-LIT/2041</t>
  </si>
  <si>
    <t>Integrasi Data Analytics dalam Website Pelayanan Ekspor Provinsi Jawa Timur untuk Mendukung Pengambilan Keputusan</t>
  </si>
  <si>
    <t xml:space="preserve"> Bisnis Digital  </t>
  </si>
  <si>
    <t>9 (Industri, Inovasi dan Infrastruktur)
17 (Kemitraan untuk Mencapai Tujuan)</t>
  </si>
  <si>
    <t>NAJLA MAKASSAR</t>
  </si>
  <si>
    <t>NAJMA MAKASSAR</t>
  </si>
  <si>
    <t>290/LIT06/PPM-LIT/2042</t>
  </si>
  <si>
    <t>Rancang Bangun Perangkat Pendeteksi Arah Tembakan menggunakan Gelombang Suara</t>
  </si>
  <si>
    <t>MUHSIN</t>
  </si>
  <si>
    <t>RISDILAH MIMMA UNTSA</t>
  </si>
  <si>
    <t>9 (Industri, Inovasi dan Infrastruktur)
16 (Perdamaian, Keadilan dan Kelembagaan yang Tangguh)</t>
  </si>
  <si>
    <t>R. HEDI TABAH PRATAMA PUTRA</t>
  </si>
  <si>
    <t>FAJAR FEBRIO PUTRA NOVLYAWAN</t>
  </si>
  <si>
    <t>SYAHRU ROHMANA ADI</t>
  </si>
  <si>
    <t>291/LIT06/PPM-LIT/2043</t>
  </si>
  <si>
    <t>Pembangunan Aplikasi Untuk Registrasi Anjungan Pemeriksaan Kesehatan Mandiri Berbasis Progressive Web Apps</t>
  </si>
  <si>
    <t>5 (Terapan) - Teknologi diuji dalam lingkungan yang mirip dengan kondisi operasional sebenarnya.</t>
  </si>
  <si>
    <t xml:space="preserve"> Informatika   </t>
  </si>
  <si>
    <t>ANANDA BINTANG SAPUTRA</t>
  </si>
  <si>
    <t>326/LIT06/PPM-LIT/2044</t>
  </si>
  <si>
    <t>Monitoring dan analisis lalu lintas kendaraan dengan computer vision dan deep learning dalam rangka penguatan SDG ke 9 “industry, innovation and infrastructure”</t>
  </si>
  <si>
    <t>9 (Industri, Inovasi dan Infrastruktur)
11 (Kota dan Permukiman yang Berkelanjutan)</t>
  </si>
  <si>
    <t>KEVIN IMANUEL SETIAWAN</t>
  </si>
  <si>
    <t>271/LIT06/PPM-LIT/2045</t>
  </si>
  <si>
    <t>Smart Vertigasi Pada Budidaya Melon</t>
  </si>
  <si>
    <t xml:space="preserve"> Sistem Informasi  </t>
  </si>
  <si>
    <t>SHINTA PUTRI NIRMALA</t>
  </si>
  <si>
    <t>FARANDIO AL-KHALID</t>
  </si>
  <si>
    <t>241/LIT06/PPM-LIT/2046</t>
  </si>
  <si>
    <t>Analisis InSilico berbasis Machine Learning untuk Prediksi Ligan Potensial pada Relasi Protein CISH Sebagai Treatment Meningitis</t>
  </si>
  <si>
    <t>324/LIT06/PPM-LIT/2047</t>
  </si>
  <si>
    <t>Pengembangan Sistem Otomasi Pemberian Pakan berbasis Machine Learning dan Iot untuk Prediksi Pola Konsumsi dan Produktivitas Ayam Petelur</t>
  </si>
  <si>
    <t>2 (Tanpa Kelaparan)
3 (Kehidupan Sehat dan Sejahtera)
9 (Industri, Inovasi dan Infrastruktur)
12 (Konsumsi dan Produksi yang Bertanggung Jawab)</t>
  </si>
  <si>
    <t>AYSAR FULCA SETYA PUTRA</t>
  </si>
  <si>
    <t>MUCHAMMAD RIZQI ANDREYANTO SYAPUTRA</t>
  </si>
  <si>
    <t>HAMMAM JAUHARUL KARIM</t>
  </si>
  <si>
    <t>257/LIT06/PPM-LIT/2048</t>
  </si>
  <si>
    <t>PERANCANGAN ANTENA SUBARRAY VERTIKAL BERBASIS MIKROSTRIP BERPENCATU SERI DENGAN JARAK DAN BENTUK TAK SERAGAM</t>
  </si>
  <si>
    <t>WAHYU HADI HUSODO</t>
  </si>
  <si>
    <t>233/LIT06/PPM-LIT/2049</t>
  </si>
  <si>
    <t>SMART METER UNTUK MENANGANI GANGGUAN TEGANGAN DAN SAKLAR OTOMATIS PENGHUBUNG JARINGAN LISTRIK</t>
  </si>
  <si>
    <t>Energi - Energi Baru dan Terbarukan</t>
  </si>
  <si>
    <t>7 (Energi Bersih dan Terjangkau)
9 (Industri, Inovasi dan Infrastruktur)
11 (Kota dan Permukiman yang Berkelanjutan)</t>
  </si>
  <si>
    <t>HERNADIMAS ALFATTAH</t>
  </si>
  <si>
    <t>YAYOUNG ZHEKA HARDYNARTA</t>
  </si>
  <si>
    <t>MUHAMMAD EVAN PERMANA</t>
  </si>
  <si>
    <t>259/LIT06/PPM-LIT/2050</t>
  </si>
  <si>
    <t>Aplikasi Deteksi Objek Berbasis Suara untuk Membantu Tunanetra Menghindari Ancaman Secara Real Time Menggunakan Deep Learning</t>
  </si>
  <si>
    <t>DEVIT ERLINGGA ARAFIUDIN</t>
  </si>
  <si>
    <t>DIANDRA NABIL PUTRA CAHYONO</t>
  </si>
  <si>
    <t>MOCH. RICKY PRATAMA</t>
  </si>
  <si>
    <t>172/LIT06/PPM-LIT/2051</t>
  </si>
  <si>
    <t>Teknologi dan Industri 4.0 Koperasi di Indonesia Persepsi Gen-Z: Pemetaan Tipologi Kapabilitas Dinamis Skill Future Model Bisnis Digital</t>
  </si>
  <si>
    <t>SEKAR WIDYASARI PUTRI</t>
  </si>
  <si>
    <t>ANGGUN DESTIWARDHANI</t>
  </si>
  <si>
    <t>JUZSI YULIA INSANI</t>
  </si>
  <si>
    <t>311/LIT06/PPM-LIT/2052</t>
  </si>
  <si>
    <t>Strategi Tecnology Talent Acqusition Melalui Employer Branding untuk Meningkatkan Preferensi Karir Gen-Z Di Koperasi Indonesia</t>
  </si>
  <si>
    <t>8 (Pekerjaan Layak dan Pertumbuhan Ekonomi)</t>
  </si>
  <si>
    <t>RHEINA FAIRIZHAVIRA</t>
  </si>
  <si>
    <t>ADAM SATRIA NUGRAHA</t>
  </si>
  <si>
    <t>NAZHIF NABIL DIAB</t>
  </si>
  <si>
    <t>197/LIT06/PPM-LIT/2050</t>
  </si>
  <si>
    <t>Model Kinematika Gait berbasis Functional Data Analysis Kurva Gerakan Tungkai Bawah</t>
  </si>
  <si>
    <t xml:space="preserve"> HELISYAH NUR FADHILAH</t>
  </si>
  <si>
    <t>MEDILIADITA DWI DIMASTIA</t>
  </si>
  <si>
    <t>EKA PUTRI OKTAVIA</t>
  </si>
  <si>
    <t>272/LIT06/PPM-LIT/2054</t>
  </si>
  <si>
    <t>Transformasi Digital UMKM Pengolahan Ikan: Strategi Blueprint Teknologi Informasi dalam penerapan Enterprise Resource Planning untuk mendukung SDG 8 dan SDG 9</t>
  </si>
  <si>
    <t>8 (Pekerjaan Layak dan Pertumbuhan Ekonomi)
9 (Industri, Inovasi dan Infrastruktur)</t>
  </si>
  <si>
    <t>ILLIYYIN AKBAR ARIYANTO</t>
  </si>
  <si>
    <t>MAHARANI FEBHI ATHA NINGRUM</t>
  </si>
  <si>
    <t>296/LIT06/PPM-LIT/2055</t>
  </si>
  <si>
    <t>Analisis Pengaruh Teknik Spread Spectrum pada Driver LED terhadap Lifetime Lampu LED Menggunakan Pendekatan Machine Learning</t>
  </si>
  <si>
    <t>MUHAMMAD RIZAL FIRMANSYAH</t>
  </si>
  <si>
    <t>PERTIWI SUSLIANI ARNOLDUS</t>
  </si>
  <si>
    <t>301/LIT06/PPM-LIT/2056</t>
  </si>
  <si>
    <t>Perancangan Sistem Komunikasi Vehicle to Vehicle (V2V) Berbasis Software Defined Radio</t>
  </si>
  <si>
    <t>AGUNG FIRMANSYAH DJALIL</t>
  </si>
  <si>
    <t>NUR SALIM HIDAYATULLAH</t>
  </si>
  <si>
    <t>APRILIA INASENSIA MORUK</t>
  </si>
  <si>
    <t>Perancangan dan Implementasi Sistem Informasi Terpadu untuk Manajemen Penelitian dan Pengabdian Masyarakat di STAI Ali bin Abi Thalib</t>
  </si>
  <si>
    <t>4 (Pendidikan Berkualitas)
9 (Industri, Inovasi dan Infrastruktur)
16 (Perdamaian, Keadilan dan Kelembagaan yang Tangguh)</t>
  </si>
  <si>
    <t>MUHAMMAD RIZKY QOIRUL HUDA</t>
  </si>
  <si>
    <t>ANISA ULFADILAH</t>
  </si>
  <si>
    <t>Studi Kebutuhan dan Implementasi e-MedDis: Mesin Otomatis ATM Obat berbasis Elektronik</t>
  </si>
  <si>
    <t>AZZAHRA RIZKI SULARDI TRISNAWATI</t>
  </si>
  <si>
    <t>TUHFAH FAIRUZIA ZAHIRAH RAMDHANI</t>
  </si>
  <si>
    <t>Perancangan Alat Bantu Komunikasi Darurat Pendaki menggunakan Lora dan IoT</t>
  </si>
  <si>
    <t>ANDI MUHAMMAD THARIQ FATHUR RACHMAN</t>
  </si>
  <si>
    <t>Dana yang Diusulkan</t>
  </si>
  <si>
    <t>Sinta ID PT</t>
  </si>
  <si>
    <t>Kode PT PDDikti</t>
  </si>
  <si>
    <t>Nama Member1</t>
  </si>
  <si>
    <t>DANA MEMBER 1</t>
  </si>
  <si>
    <t>Nama Member2</t>
  </si>
  <si>
    <t>DANA MEMBER 2</t>
  </si>
  <si>
    <t>Fakultas6</t>
  </si>
  <si>
    <t>PT7</t>
  </si>
  <si>
    <t>Nama Member3</t>
  </si>
  <si>
    <t>DANA MEMBER 3</t>
  </si>
  <si>
    <t>Prodi8</t>
  </si>
  <si>
    <t>Fakultas9</t>
  </si>
  <si>
    <t>PT10</t>
  </si>
  <si>
    <t>DANA MEMBER 4</t>
  </si>
  <si>
    <t>Prodi11</t>
  </si>
  <si>
    <t>Fakultas12</t>
  </si>
  <si>
    <t>PT13</t>
  </si>
  <si>
    <t>DANA MEMBER 5</t>
  </si>
  <si>
    <t>Fakultas15</t>
  </si>
  <si>
    <t>PT16</t>
  </si>
  <si>
    <t>Sinta ID Member6</t>
  </si>
  <si>
    <t>NIDN Member6</t>
  </si>
  <si>
    <t>Nama Member6</t>
  </si>
  <si>
    <t>DANA MEMBER 6</t>
  </si>
  <si>
    <t>Prodi17</t>
  </si>
  <si>
    <t>Fakultas18</t>
  </si>
  <si>
    <t>PT19</t>
  </si>
  <si>
    <t>Nama Mhs1</t>
  </si>
  <si>
    <t>Nama Mhs8</t>
  </si>
  <si>
    <t>Prodi Mhs8</t>
  </si>
  <si>
    <t>Publikasi Ilmiah</t>
  </si>
  <si>
    <t>Media Massa</t>
  </si>
  <si>
    <t>Produk / Jasa</t>
  </si>
  <si>
    <t>Capaian Publikasi Ilmiah</t>
  </si>
  <si>
    <t>Pertanyaan</t>
  </si>
  <si>
    <t>Jumlah PKM</t>
  </si>
  <si>
    <t>REK.024/ABDI3/PPM/III/2020</t>
  </si>
  <si>
    <t>Penerapan Teknologi Pakan Otomatis Bagi Peternak Ikan di Gresik</t>
  </si>
  <si>
    <t>Pengmas Dana Internal</t>
  </si>
  <si>
    <t>Institut Telknologi Telkom Surabaya</t>
  </si>
  <si>
    <t>Lora K. Amifia</t>
  </si>
  <si>
    <t>Jumlah Pengabdian kepada masyarakat yang didanai oleh industri nasional</t>
  </si>
  <si>
    <t>IPTEK BAGI MASYARAKAT BUDI DAYA IKAN DI BUDURAN SIDOARJO JAWTA TIMUR</t>
  </si>
  <si>
    <t>jumlah Pengabdian kepada masyarakat yang didanai oleh non-industri nasional/kementrian</t>
  </si>
  <si>
    <t>Count of Sumber Dana</t>
  </si>
  <si>
    <t>Workshop on using Braille Embosser and Text Editor Software for the Blind and Visual Impairment Students</t>
  </si>
  <si>
    <t>Pembedayaan Difabel</t>
  </si>
  <si>
    <t>jumlah Pengabdian kepada masyarakat yang didanai oleh instansi/lembaga asing/luar negeri</t>
  </si>
  <si>
    <t>CDC Telkom</t>
  </si>
  <si>
    <t>Upaya Penanganan Wabah COVID-19 Terhadap Komunitas Tunarungu di Kota Surabaya</t>
  </si>
  <si>
    <t>jumlah kerjasama non-profit di bidang pengabdian kepada masyarakat</t>
  </si>
  <si>
    <t>Pentingnya APD (faceshield) untuk Masyarakat dan UKM</t>
  </si>
  <si>
    <t>Mohammad Abyan Seifa</t>
  </si>
  <si>
    <t xml:space="preserve">Gilang Ahmad Ramadhani Akbar </t>
  </si>
  <si>
    <t>Publikasi Media Massa Online</t>
  </si>
  <si>
    <t>Jurnal submitted, artikel media massa publish</t>
  </si>
  <si>
    <t>jumlah rata-rata dana pengabdian kepada masyarakat per dosen per tahun</t>
  </si>
  <si>
    <t>Kemendiktisaintek</t>
  </si>
  <si>
    <t>jumlah pendanaan pengabdian kepada masyarakat pada bidang seni budaya</t>
  </si>
  <si>
    <t>Kemenristek Dikti</t>
  </si>
  <si>
    <t>REK.091/ABDI1/REK/III/2021</t>
  </si>
  <si>
    <t>1025/ABDI1/LPPM/III/2021</t>
  </si>
  <si>
    <t>Peningkatan Pengawasan Pengunjung Wisata Pasir Putih Dalegan di Masa Pandemi Covid19 dengan Aplikasi Pendeteksi Jarak Berbasis Kecerdasan Buatan</t>
  </si>
  <si>
    <t>INDUSTRI KREATIF DAN PENGEMBANGAN TEKNOLOGI MAJU</t>
  </si>
  <si>
    <t>Pengmas Kompetitif Internal</t>
  </si>
  <si>
    <t>Auliya Rahman Pakarti</t>
  </si>
  <si>
    <t>Edo Handoko</t>
  </si>
  <si>
    <t>Publikasi Media Massa Nasional</t>
  </si>
  <si>
    <t>Produk TTG Aplikasi Deteksi Jarak</t>
  </si>
  <si>
    <t>jumlah pendanaan pengabdian kepada masyarakat pada proyek-proyek kemasyarakatan</t>
  </si>
  <si>
    <t>1027/ABDI1/LPPM/III/2021</t>
  </si>
  <si>
    <t>Implementasi Metode Rebranding Pada Produk Hasil Urban Farming Masyarakat Lokal di Masa Pandemi</t>
  </si>
  <si>
    <t>PEMBERDAYAAN DESA/WILAYAH BINAAN</t>
  </si>
  <si>
    <t>MUHAMMAD ALFAIRUS HIDAYATULLAH</t>
  </si>
  <si>
    <t>INES MULIA NURDIANA</t>
  </si>
  <si>
    <t>PUTRI AMELIA FEBRIANTI</t>
  </si>
  <si>
    <t>Jurnal Internal</t>
  </si>
  <si>
    <t>Peningkatan Pemberdayaan Mitra</t>
  </si>
  <si>
    <t>Accepted, online</t>
  </si>
  <si>
    <t>PT.POS INDONESIA</t>
  </si>
  <si>
    <t>1028/ABDI1/LPPM/III/2021</t>
  </si>
  <si>
    <t>Rancang Workbench Ergonomis untuk mendukung aktivitas bank sampah</t>
  </si>
  <si>
    <t>ANDHICO WIRYATAMA</t>
  </si>
  <si>
    <t>HENDRAWAN ISWIDODO</t>
  </si>
  <si>
    <t>Video Kegiatan</t>
  </si>
  <si>
    <t>1029/ABDI1/LPPM/III/2021</t>
  </si>
  <si>
    <t>PKM Peningkatan Branding dan Optimalisasi Manajemen Usaha Pada UKM Handy Craft Az-Zahra, Desa Gubeng, Surabaya</t>
  </si>
  <si>
    <t>Farhan Hadi Pratama</t>
  </si>
  <si>
    <t>Prosiding Seminar Nasional ber-ISBN.
Jurnal Nasional Terakreditasi Sinta 3
JURNAL PENGABDIAN KEPADA MASYARAKAT</t>
  </si>
  <si>
    <t>Peningkatan Pemberdayaan Mitra
Peningkatan signifikan</t>
  </si>
  <si>
    <t>Submitted, Published, Peningkatan Signifikan</t>
  </si>
  <si>
    <t>1032/ABDI1/LPPM/III/2021</t>
  </si>
  <si>
    <t>Pengendali Tingkat Keasaman Air Kolam Untuk Peternak Ikan Lele di Desa Jatirejo, Mojokerto</t>
  </si>
  <si>
    <t>ANAK AGUNG KUSUMA JAYA NINGRAT</t>
  </si>
  <si>
    <t xml:space="preserve">JESICA F NURA </t>
  </si>
  <si>
    <t>Produk TTG</t>
  </si>
  <si>
    <t>Submitted, published, berfungsi dan telah diserahterimakan</t>
  </si>
  <si>
    <t>1033/ABDI1/LPPM/III/2021</t>
  </si>
  <si>
    <t>Pemanfaatan Teknologi Sonar untuk Membantu Nelayan Kedung Cowek, Kec.Bulak</t>
  </si>
  <si>
    <t>Bryan Birzha Marsono</t>
  </si>
  <si>
    <t>Galuh Widya</t>
  </si>
  <si>
    <t>Miscbachul Munir</t>
  </si>
  <si>
    <t>1035/ABDI1/LPPM/III/2021</t>
  </si>
  <si>
    <t>Pendayagunaan IT untuk Branding Kampung Ondomohen Sebagai Wisata Edukasi 3R (Reduce, Reuse, dan Recycle)</t>
  </si>
  <si>
    <t>Thania Anindillah Putri</t>
  </si>
  <si>
    <t>1030/ABDI1/LPPM/III/2021</t>
  </si>
  <si>
    <t>Sosialisasi Penggunaan "Fingerprint" dan Database untuk Absensi Guru di Yayasan Natanisha, Sekolah Anak Berkebutuhan Khusus "AGCA"</t>
  </si>
  <si>
    <t>Media massa published</t>
  </si>
  <si>
    <t>Jurnal Pengabdian</t>
  </si>
  <si>
    <t>1026/ABDI1/LPPM/III/2021</t>
  </si>
  <si>
    <t>PKM SIM Apotek untuk Pengelolaan Data Jual Beli pada Apotek Amel Mojokerto</t>
  </si>
  <si>
    <t>ALFONSUS NATHANAEL DAMAR PRISTIANTIO</t>
  </si>
  <si>
    <t>M. IQBAL HAFIDZ</t>
  </si>
  <si>
    <t>MUHAMMAD DAFFA ADIYATMA YUSUF</t>
  </si>
  <si>
    <t>Jurnal submitted</t>
  </si>
  <si>
    <t>1036/ABDI1/LPPM/III/2021</t>
  </si>
  <si>
    <t>Sterillisasi Sayur buah Pada Koperasi Hita Loka Tara menggunakan UV Light untuk Meningkatkan Kualitas Produk Hasil Panen Hidroponik dan Buah</t>
  </si>
  <si>
    <t>pkm berbasis penelitian</t>
  </si>
  <si>
    <t>Video publish youtube, published media massa, pelatihan penggunaan alat</t>
  </si>
  <si>
    <t>International Conference</t>
  </si>
  <si>
    <t>1037/ABDI1/LPPM/III/2021</t>
  </si>
  <si>
    <t>Pemasaran Online Produk Nasi Tiwul di Kabupaten Malang</t>
  </si>
  <si>
    <t>Jurnal published, published media massa</t>
  </si>
  <si>
    <t>REK.092/ABDI1/REK/III/2021</t>
  </si>
  <si>
    <t>1054/ABDI1/LPPM/III/2021</t>
  </si>
  <si>
    <t>Peningkatan kapasitas Desa ngeni dengan Penerangan jalan Umum Tenaga Surya dan Pelatihan Keterampilan Teknologi ICT</t>
  </si>
  <si>
    <t>pkm Penugasan</t>
  </si>
  <si>
    <t>Legowo Budi Prasodjo</t>
  </si>
  <si>
    <t>Nurina Devi Aprilliastuti</t>
  </si>
  <si>
    <t>Ilham Akbar Maulana</t>
  </si>
  <si>
    <t>Jurnal submitted, publish media massa, PJU</t>
  </si>
  <si>
    <t>REK.119/ABDI1/REK/V/2021</t>
  </si>
  <si>
    <t>1276/ABDI1/LPPM/III/2021</t>
  </si>
  <si>
    <t>Sosialisasi dan Training Crane Pemulasaran Jenazah secara Terpadu di Rumah Sakit Pendidikan Universitas Airlangga Surabaya</t>
  </si>
  <si>
    <t>Insani Sabilillah</t>
  </si>
  <si>
    <t>Meita Betania</t>
  </si>
  <si>
    <t>1277/ABDI1/LPPM/III/2021</t>
  </si>
  <si>
    <t>Sosialisasi dan Training Crane Pemulasaran Jenazah secara Terpadu di Rumah Sakit Umum Daerah Sidoarjo</t>
  </si>
  <si>
    <t>Rokmatul Insani</t>
  </si>
  <si>
    <t>Nabilla Adinna Cahyani</t>
  </si>
  <si>
    <t>Edriand Imens Raygrandi</t>
  </si>
  <si>
    <t>1278/ABDI1/LPPM/III/2021</t>
  </si>
  <si>
    <t>Sosialisasi dan Training Crane Pemulasaran Jenazah secara Terpadu di Dinas Kesehatan Kabupaten Gresik</t>
  </si>
  <si>
    <t>Benazir Imam Arif M</t>
  </si>
  <si>
    <t>M. MIFTAHUL ABIDIN</t>
  </si>
  <si>
    <t>IRFANSAH W.</t>
  </si>
  <si>
    <t>Pelatihan penggunaan mesin braille embosser dengan fitur voice di Balai Literasi Braille Indonesia Abiyoso</t>
  </si>
  <si>
    <t>Media massa tayang, produk TTG sudah terpasang</t>
  </si>
  <si>
    <t>1821/ABDI1/LPPM/VI/2021</t>
  </si>
  <si>
    <t>Sosialisasi Crane Pemulasaraan Jenazah di RS Aisyiyah Kudus</t>
  </si>
  <si>
    <t>Febri Purnama Putri</t>
  </si>
  <si>
    <t>REK.087/SAM4/REK/III/2021</t>
  </si>
  <si>
    <t>Pengembangan industri dan wisata edukasi Kampung Pintar Suroboyo melalui Penerapan Teknologi Minim Kontak dengan Pendekatan Berbasis Kerakyatan</t>
  </si>
  <si>
    <t>Hibah BiMA Pemberdayaan Berbasis Masyarakat</t>
  </si>
  <si>
    <t>REK.150/SAM4/REK/VIII/2021</t>
  </si>
  <si>
    <t>1381/ABDI1/LPPM/III/2021</t>
  </si>
  <si>
    <t>Pengembangan Computerized Maintenance Management System di RSUD Tongas</t>
  </si>
  <si>
    <t xml:space="preserve">
0727048809</t>
  </si>
  <si>
    <t>Dimas Mahendra Budi Santosa</t>
  </si>
  <si>
    <t>Publish 5 jurnal, produk android</t>
  </si>
  <si>
    <t>1382/ABDI1/LPPM/III/2021</t>
  </si>
  <si>
    <t>Pelatihan Software Simulasi Livewire untuk Siswa SMK Telkom Cirebon Secara Online untuk Meningkatkan Sinergi antara Lembaga dibawah Yayasan Pendidikan Telkom</t>
  </si>
  <si>
    <t>Publish video youtube</t>
  </si>
  <si>
    <t>Implementasi Green Marketing pada Produk Urban Farming UMKM Lokal</t>
  </si>
  <si>
    <t>pkm Mandiri</t>
  </si>
  <si>
    <t>Fidelian Adinda Syafani</t>
  </si>
  <si>
    <t>Muhammad Miftahul Abidin</t>
  </si>
  <si>
    <t>Haifa Puji Rahayuningsih</t>
  </si>
  <si>
    <t>Ni Wayan Ditapramesti</t>
  </si>
  <si>
    <t>Muchammad Dzulfikar Alfani</t>
  </si>
  <si>
    <t>Media massa sudah terbit, kemasan baru ramah lingkungan</t>
  </si>
  <si>
    <t>1822/ABDI1/LPPM/VIII/2021</t>
  </si>
  <si>
    <t>Website Usaha Ice Tube (Kenning Ice Tube) untuk Menunjang Pemasaran di Dunia Digital</t>
  </si>
  <si>
    <t>Rully Rosady</t>
  </si>
  <si>
    <t>Mochamad Fajar Nofriyandri</t>
  </si>
  <si>
    <t>Annisa Ainin Fadilah</t>
  </si>
  <si>
    <t>Nabila Nur Amalia</t>
  </si>
  <si>
    <t>Berliana Amelia Ariyanti Zein</t>
  </si>
  <si>
    <t>Video Kegiatan, Publikasi Media Internal</t>
  </si>
  <si>
    <t>Publikasi online</t>
  </si>
  <si>
    <t>Website UMKM</t>
  </si>
  <si>
    <t>Dapat diakses</t>
  </si>
  <si>
    <t>1823/ABDI1/LPPM/VIII/2021</t>
  </si>
  <si>
    <t>Tanda Tangan Elektronik Berbasis QR Code untuk Mempermudah Perizinan pada Masa Pandemi di Kantor Kecamatan Bulak Surabaya</t>
  </si>
  <si>
    <t>Publikasi Media Internal</t>
  </si>
  <si>
    <t>REDI (Rebranding dan Digitalisasi Pemasaran UMKM Mahda Collection)</t>
  </si>
  <si>
    <t>Deny Satria Ardi</t>
  </si>
  <si>
    <t>Alfito De Vega Mayavanny</t>
  </si>
  <si>
    <t>Densa Tanzild Widyawantara D</t>
  </si>
  <si>
    <t>Jurnal Accepted, video online, logo dan produk terlaksana</t>
  </si>
  <si>
    <t xml:space="preserve">Implementasi E-Marketing dengan Memanfaatkan E-Commerce dan Social Media dalam Transformasi Strategi Pemasaran untuk Urban Farming pada UMKM Lokal </t>
  </si>
  <si>
    <t>Muhammad Faiq Farhan Rajwa</t>
  </si>
  <si>
    <t>Yudith IqbalDika Permana</t>
  </si>
  <si>
    <t>Annisa Rahma Ayuningtyas</t>
  </si>
  <si>
    <t>Emi Damayanti</t>
  </si>
  <si>
    <t>Zara Hawiningrum</t>
  </si>
  <si>
    <t>Nurul Hikmah Wildyansya</t>
  </si>
  <si>
    <t>Publikasi sudah terbit, e-commerce &amp; social media account untuk mitra</t>
  </si>
  <si>
    <t>Rebranding Produk pada UMKM Ukusno Stemboat untuk Memperluas Area Pemasaran Saat Kondisi Pandemi COVID-19</t>
  </si>
  <si>
    <t>Adela Dewi Fortuna</t>
  </si>
  <si>
    <t>Jurnal Accepted, video online, peningkatan besar pemberdayaan mitra</t>
  </si>
  <si>
    <t>1824/ABDI1/LPPM/VIII/2021</t>
  </si>
  <si>
    <t>Bersihkan Hati dengan Berbagi, Kembangkan Masyarakat dari Faktor Ekonomi pada Bubur Ayam Teteh Lina</t>
  </si>
  <si>
    <t>Aisyah Pinky Marshanda</t>
  </si>
  <si>
    <t>Beivenly Andrea Jayadiva S</t>
  </si>
  <si>
    <t>Rahayu Nur Rochmah</t>
  </si>
  <si>
    <t>Video online</t>
  </si>
  <si>
    <t>Pembuatan Sistem Pengarsipan Posyandu Dinoyo Berbasis Website</t>
  </si>
  <si>
    <t>Akbar Tiar Afta Prabowo</t>
  </si>
  <si>
    <t>Andhika Muhammad Prabowo</t>
  </si>
  <si>
    <t>Kuncoro Manik Dharma Putra</t>
  </si>
  <si>
    <t>Anggara Widan Striawan</t>
  </si>
  <si>
    <t>Thomas Adi  Kusuma</t>
  </si>
  <si>
    <t>Diana Puspita</t>
  </si>
  <si>
    <t>Jurnal accepted, video online, produk website</t>
  </si>
  <si>
    <t>Media massa</t>
  </si>
  <si>
    <t>REK.022/SAM4/REK/II/2021</t>
  </si>
  <si>
    <t>Sistem Sterilisasi Udara pada Ruangan Tertutup Berbasis IOT</t>
  </si>
  <si>
    <t>Hibah Ayo Bikin Nyata (ABN)</t>
  </si>
  <si>
    <t>REK. 220/SAM4/REK/X/2021</t>
  </si>
  <si>
    <t>Perancangan Mesin Pengering Rumpur Laut (Part of Smart Aquaculture Monitoring and Control System) untuk budidaya Rumput Laut di Kampung Rumput Laut Dusun Tanjungsari, Kabupaten Sidoarjo, Provinsi Jawa Timur</t>
  </si>
  <si>
    <t>pkm kerjasama</t>
  </si>
  <si>
    <t>REK.070/ABDI1/REK/II/2022</t>
  </si>
  <si>
    <t>385/ABDI1/LPPM/II/2022</t>
  </si>
  <si>
    <t>Sistem Pengawasan Kualitas Air Tambak Budidaya Lobster Untuk Meningkatkan Perkembangbiakan Lobster Berbasis IoT Sebagai Upaya Pengembangan Pusat Riset UMKM Budidaya Lebster di Jawa Timur</t>
  </si>
  <si>
    <t>Pengmas Berbasis Penelitian</t>
  </si>
  <si>
    <t>INDUSTRI KREATIF DAN PENERAPAN TEKNOLOGI MAJU</t>
  </si>
  <si>
    <t>Prosiding Internasional (ICAITI)</t>
  </si>
  <si>
    <t>386/ABDI1/LPPM/II/2022</t>
  </si>
  <si>
    <t>Taufiqur Rahman</t>
  </si>
  <si>
    <t>Elma Saskia Mawardi</t>
  </si>
  <si>
    <t>Informatika, FTIB, ITTelkom Surabaya</t>
  </si>
  <si>
    <t>Daniel Dabra Pasongli</t>
  </si>
  <si>
    <t>Jurnal Published</t>
  </si>
  <si>
    <t>387/ABDI1/LPPM/II/2022</t>
  </si>
  <si>
    <t>Optimalisasi Panel Surya sebagai Pembangkit Listrik Alternatif untuk Meleyani Kebutuhan Listrik Masyarakat Kampung Oase Ondomohen</t>
  </si>
  <si>
    <t>PEMBERDAYAAN DESA ATAU WILAYAH BINAAN</t>
  </si>
  <si>
    <t>Tiur Imanuela Ayu Larasati Wibowo</t>
  </si>
  <si>
    <t>Jurnal published, publikasi media massa online, produk finished</t>
  </si>
  <si>
    <t>388/ABDI1/LPPM/II/2022</t>
  </si>
  <si>
    <t>Pembuatan Sistem Manajemen Aset Wakaf Untuk Yayasan Al-Manar 1989 Babatan Pilang Wiyung Surabaya</t>
  </si>
  <si>
    <t>389/ABDI1/LPPM/II/2022</t>
  </si>
  <si>
    <t>Pendampingan Penyusunan Pembukuan Dan Laporan Keuangan Untuk UKM Di Kota Surabaya</t>
  </si>
  <si>
    <t>Publikasi published, produk finished</t>
  </si>
  <si>
    <t>390/ABDI1/LPPM/II/2022</t>
  </si>
  <si>
    <t>Pengembangan Wisata Kampung Hijau Dan Pengelolahan Sampah Makanan Warga Untuk Budidaya Magot Menjadi Pakan Ikan Di Kampung Ondomohen Magersari Surabaya</t>
  </si>
  <si>
    <t>Silvi Prastiwi</t>
  </si>
  <si>
    <t>Jurnal Published, Video kegiatan dan media massa published, peningkatan keterampilan mitra</t>
  </si>
  <si>
    <t>391/ABDI1/LPPM/II/2022</t>
  </si>
  <si>
    <t>PKM Aplikasi Bergerak Untuk Pemesanan Air Minum Isi Ulang Pada Depo Bahagia</t>
  </si>
  <si>
    <t>Jurnal published, publikasi media massa published</t>
  </si>
  <si>
    <t>392/ABDI1/LPPM/II/2022</t>
  </si>
  <si>
    <t>Pelatihan Online Streaming Pengajian Bagi Pengurus Langgar Al-Qodir</t>
  </si>
  <si>
    <t>Muhammad Nafi Udin</t>
  </si>
  <si>
    <t>Video dokumentasi</t>
  </si>
  <si>
    <t>393/ABDI1/LPPM/II/2022</t>
  </si>
  <si>
    <t>Pemanfaatan Teknologi Smart Farming Untuk Meningkatkan Efisiensi Budidaya Janur Di Kelompok Tani Elok Mekar Sari Surabaya</t>
  </si>
  <si>
    <t>Rizky Maulana Syafi' Zamhari</t>
  </si>
  <si>
    <t>Syammas Muhyiddin</t>
  </si>
  <si>
    <t>Jurnal published, Media massa published</t>
  </si>
  <si>
    <t>394/ABDI1/LPPM/II/2022</t>
  </si>
  <si>
    <t>Pemanfaatan Teknologi Gelombang Bunyi Sebagai Salah Satu Alternatif Penambahan Hotspot Berkumpulnya Ikan Bagi Nelayan Pesisir Pantai Kenjeran, Kota Surabaya</t>
  </si>
  <si>
    <t>Akhir pelunasan: TW II, Publikasi published, produk finished</t>
  </si>
  <si>
    <t>395/ABDI1/LPPM/II/2022</t>
  </si>
  <si>
    <t>Pengembangan Aplikasi Penjualan Dan Proyek Pada Koperasi Pegawai Institut Teknologi Telkom Hita Loka Tara</t>
  </si>
  <si>
    <t>Mochammad Ihza Rizky Karim</t>
  </si>
  <si>
    <t>396/ABDI1/LPPM/II/2022</t>
  </si>
  <si>
    <t>Pelatihan Implementasi Green Marketing Dan Digital Marketing Memanfaatkan Social Media dan E- Comerce Untuk UMKM</t>
  </si>
  <si>
    <t>Jenny Ghifrina Putri S.</t>
  </si>
  <si>
    <t>M. Ghouzul A'Dhom</t>
  </si>
  <si>
    <t>Vagnes Angela F.</t>
  </si>
  <si>
    <t>Jurnal published, Publikasi published</t>
  </si>
  <si>
    <t>397/ABDI1/LPPM/II/2022</t>
  </si>
  <si>
    <t>PKM EYED ( EDUCATION YOUTH OF ENTREPRENEURS) PROGRAM PEMANFAATAN IT UNTUK MENINGKATKAN PRODUKTIF DAN EKONOMI MASYARAKAT DI SEPANJANG ASRI PASKA PANDEMI COVID-19</t>
  </si>
  <si>
    <t>Rizki Afifatus Sa'diyah</t>
  </si>
  <si>
    <t>M Dawud Emerulloh</t>
  </si>
  <si>
    <t>Jurnal published, media massa published, peningkatan mitra</t>
  </si>
  <si>
    <t>398/ABDI1/LPPM/II/2022</t>
  </si>
  <si>
    <t>Penerapan QRcode Pada Sistem Digitalisasi Produk Dan Hasil Inovasi Dan Tanaman Di Kampung Oase Odomohen</t>
  </si>
  <si>
    <t>Nauvaldy Virgiawan</t>
  </si>
  <si>
    <t>Akhir pelunasan: April 2023, minggu 2. submit ulang</t>
  </si>
  <si>
    <t>399/ABDI1/LPPM/II/2022</t>
  </si>
  <si>
    <t>Strategi Peningkatan Pemasaran dan Penjualan Produk Olahan Buah Mangrove Melalui Pembuatan Website</t>
  </si>
  <si>
    <t>Ari Candra Rahmanaga</t>
  </si>
  <si>
    <t>Aliffianto Nur Huda</t>
  </si>
  <si>
    <t>Akhir pelunasan: TW III, Publikasi published</t>
  </si>
  <si>
    <t>Pelatihan Pengembangan Inovasi Bisnis Digital Berbasis Web Untuk Meningkatkan Daya Saing SMK Di Jatim</t>
  </si>
  <si>
    <t>Jurnal published</t>
  </si>
  <si>
    <t>925/ABDI1/LPPM/VII/2022</t>
  </si>
  <si>
    <t>Pembentukan Kelompok Usaha dan Strategi Branding untuk Membentuk Identitas Brand</t>
  </si>
  <si>
    <t>Lovina Amil Hasanah</t>
  </si>
  <si>
    <t>Muhammad Farhan Abdillah Sholeh</t>
  </si>
  <si>
    <t>REK.124/ABDI1/REK/VII/2022</t>
  </si>
  <si>
    <t>926/ABDI1/LPPM/VII/2022</t>
  </si>
  <si>
    <t>Pelatihan Pemanfaatan Fintech Lending Dan Payment pada UMKM</t>
  </si>
  <si>
    <t>Achmad Yanu Alif Fianto</t>
  </si>
  <si>
    <t>Gadis Artha Mevia Eka Agusty</t>
  </si>
  <si>
    <t>Nada’ Alfi Nabila</t>
  </si>
  <si>
    <t>Tsabita Imtiyaz</t>
  </si>
  <si>
    <t>Jurnal published, media massa published, ekosistem fintech berkelanjutan</t>
  </si>
  <si>
    <t>927/ABDI1/LPPM/VII/2022</t>
  </si>
  <si>
    <t>Pengembangan Kampung Wisata Edukasi dengan Penerapan Teknologi dan Pemberdayaan Masyarakat Di Kampoeng Songo Surabaya</t>
  </si>
  <si>
    <t>928/ABDI1/LPPM/VII/2022</t>
  </si>
  <si>
    <t>Pengembangan WebProfile pada Usaha Furniture Surabaya (Studi Kasus UD. Rozi Rohmad)</t>
  </si>
  <si>
    <t>929/ABDI1/LPPM/VII/2022</t>
  </si>
  <si>
    <t>Literasi Adopsi Digital Berbasis Teknologi Informasi Secara Tepat Guna pada Sekolah Menengah Atas untuk Meningkatkan Kualitas Pembelajaran</t>
  </si>
  <si>
    <t xml:space="preserve">Ridho Rahmattullah </t>
  </si>
  <si>
    <t>Jurnal published, published media massa dan video youtube</t>
  </si>
  <si>
    <t>930/ABDI1/LPPM/VII/2022</t>
  </si>
  <si>
    <t>Penyusunan Kriteria Kepuasan Pelanggan pada Kelompok Usaha Bareng Raya</t>
  </si>
  <si>
    <t>Mochamad Basofi</t>
  </si>
  <si>
    <t>ANNISA'UL BAROROH</t>
  </si>
  <si>
    <t>Kuisioner Kepuasan Pelanggan</t>
  </si>
  <si>
    <t>931/ABDI1/LPPM/VII/2022</t>
  </si>
  <si>
    <t>Pelatihan Branding dan Corporate Identity Berbasis Aplikasi Pada UMKM</t>
  </si>
  <si>
    <t>Reinardus Andoni</t>
  </si>
  <si>
    <t>Jurnal published, publikasi media massa published, perubahan brand identity</t>
  </si>
  <si>
    <t>932/ABDI1/LPPM/VII/2022</t>
  </si>
  <si>
    <t>Instalasi dan Pelatihan Aplikasi Sister di STAI Ali bin Abi Thalib Surabaya</t>
  </si>
  <si>
    <t xml:space="preserve">6802117    </t>
  </si>
  <si>
    <t>Arini Pramesta S</t>
  </si>
  <si>
    <t>Cahyo Saputra</t>
  </si>
  <si>
    <t>Ghaly Pramdudya Adhi Mukti</t>
  </si>
  <si>
    <t>Published media massa dan video youtube</t>
  </si>
  <si>
    <t>Manajemen Perubahan dengan ADKAR Model untuk Penerapan Good University Governance Melalui Pembuatan Enterprise Architecture di Sekolah Tinggi Agama Islam Ali Bin Abi Thalib</t>
  </si>
  <si>
    <t>Nabil Maulana Ramadhan</t>
  </si>
  <si>
    <t>Integrated Management Library System (IMAGIN), Pengembangan Perpustakaan ITTelkom Surabaya Terintegrasi Berbasis Web</t>
  </si>
  <si>
    <t>Denny Daffa Rizalky</t>
  </si>
  <si>
    <t>Akhir pelunasan: 16 Juni 2023, submit ulang</t>
  </si>
  <si>
    <t>935/ABDI1/LPPM/VII/2022</t>
  </si>
  <si>
    <t>Ayudia Nur Rahmadina</t>
  </si>
  <si>
    <t>Farhan Nanda Prihambudi</t>
  </si>
  <si>
    <t>Akhir pelunasan: TW II, submit ulang  , Publikasih publisehd, facebook pemberdayaan mitra</t>
  </si>
  <si>
    <t>936/ABDI1/LPPM/VII/2022</t>
  </si>
  <si>
    <t>Pendampingan Perizinan Usaha Melalui Online Single Submission Risk-Based Approach</t>
  </si>
  <si>
    <t>ANGEL BR TARIGAN</t>
  </si>
  <si>
    <t>WINALDA RISKY FEBRIYANTI</t>
  </si>
  <si>
    <t>FEBRIAN FARDA HASDIKIYAH</t>
  </si>
  <si>
    <t>Jurnal published, video published</t>
  </si>
  <si>
    <t>INOVASI PROTOTYPE E-MOTORCYCLE UNTUK MEMBANTU OPERASIONAL TELKOM AKSES</t>
  </si>
  <si>
    <t>Hibah CDC</t>
  </si>
  <si>
    <t>Oka IbrahimPutra Wijaya</t>
  </si>
  <si>
    <t>Wal Asri: Akselerasi Pemberdayaan Remaja Masjid Berbasis Digital Learning Space Guna Menyiapkan Generasi yang berAKHLAK di Era Transformasi Digital</t>
  </si>
  <si>
    <t>Siti Zainatur Rahmah</t>
  </si>
  <si>
    <t>Pengembangan Panel Surya Untuk Penerapan Hidroponik dan Lampu Penerangan Wisata Kuliner dan Budidaya Ikan Berbasis Internet of Things di Kampung Oase Ondomohen</t>
  </si>
  <si>
    <t>REK. 117/PNLT1/REK/VI/2022</t>
  </si>
  <si>
    <t>842/ABDI1/LPPM/VI/2022</t>
  </si>
  <si>
    <t>Peningkatan Produksi Arang Briket Melalui Otomatisasi Mesin dan Penguatan Branding Pada Kelompok Masyarakat di Kampung Oase Ondomohen Surabaya</t>
  </si>
  <si>
    <t>Multidisiplin dan Lintas Sektoral</t>
  </si>
  <si>
    <t>Pengembangan Sistem Otomasi Hidroponik berbasis Internet of Things Sebagai Upaya Ketahanan Pangan dan Objek Wisata Edukasi Kampung Songo Simomulyo Baru, Surabaya</t>
  </si>
  <si>
    <t>DEK.101/PPM2/DEK-TI/IX/2022</t>
  </si>
  <si>
    <t>899/ABDI1/DEK-TI/IX/2022</t>
  </si>
  <si>
    <t>Pelatihan Literasi TIK Untuk Guru PAUD PPT Kemuning Surabaya</t>
  </si>
  <si>
    <t>Pengmas Penugasan Fakultas</t>
  </si>
  <si>
    <t>Pengmas Penugasan</t>
  </si>
  <si>
    <t>submitted</t>
  </si>
  <si>
    <t>Modul Pelatihan</t>
  </si>
  <si>
    <t>terpenuhi</t>
  </si>
  <si>
    <t>REK. 259/ABDI1/REK/IX/2022</t>
  </si>
  <si>
    <t>1273/ABDI1/LPPM/XI/2023</t>
  </si>
  <si>
    <t>Destilasi Air Sumur Asin dengan Charging Battery-Solar Panel Berbasis IoT</t>
  </si>
  <si>
    <t>Pengmas Kerjasama</t>
  </si>
  <si>
    <t>Rizqy Athiyya Nafi'atus</t>
  </si>
  <si>
    <t>1274/ABDI1/LPPM/XI/2023</t>
  </si>
  <si>
    <t>Rekayasa Digitalisasi Pertanian Hidroponik BUMDES Mutiara Timur Untuk Mengontrol Kualitas Air Berbasis IoT Guna Mencapai Desa Kedungdalem yang Digital dan Mandiri</t>
  </si>
  <si>
    <t>Evan Hadi Syukuriyanto</t>
  </si>
  <si>
    <t>1275/ABDI1/LPPM/XI/2023</t>
  </si>
  <si>
    <t>Penggunaan Teknologi Smart Farmin Untuk Meningkatkan Efisiensi Budidaya Jamur Kelompok Tani Elok Mekar Sari Surabaya</t>
  </si>
  <si>
    <t>Leonardo Krisna Gita Dharmawan</t>
  </si>
  <si>
    <t>Ardhya Ramadani</t>
  </si>
  <si>
    <t>Jessica Theodora</t>
  </si>
  <si>
    <t>REK. 025/ABDI1/REK/II/2023</t>
  </si>
  <si>
    <t>146/ABDI1/LPPM/II/2023</t>
  </si>
  <si>
    <t>PENGEMBANGAN SARANA PROMOSI DAN PEMASARAN DIGITAL PADA PT. ADAM DJAYA TEKNIK MELALUI OPTIMASI DIGITAL BUSINESS</t>
  </si>
  <si>
    <t>Industri Kreatif dan Penerapan Teknologi Maju</t>
  </si>
  <si>
    <t>PKM KOMPETITIF INTERNAL</t>
  </si>
  <si>
    <t>YULIA WAHYU NINGSIH</t>
  </si>
  <si>
    <t>ADITIYA TARUNA SEPTIAN WIBOWO</t>
  </si>
  <si>
    <t>Jurnal Nasional Ber-ISSN</t>
  </si>
  <si>
    <t xml:space="preserve"> Jurnal Accepted </t>
  </si>
  <si>
    <t>147/ABDI1/LPPM/II/2023</t>
  </si>
  <si>
    <t>DIGITALISASI USAHA MIKRO, KECIL, DAN MENENGAH (UMKM) DI KAMPUNG CINCAU, SURABAYA</t>
  </si>
  <si>
    <t>Pemberdayaan Desa/WIlayah Binaan</t>
  </si>
  <si>
    <t xml:space="preserve">Yohanes Setiawan </t>
  </si>
  <si>
    <t>MUHAMMAD ANJAS ARDIANSYAH</t>
  </si>
  <si>
    <t>MACHFUD ICHSAN KHOIRUDIN</t>
  </si>
  <si>
    <t>MUHAMMAD RASHID SYAPUTRA</t>
  </si>
  <si>
    <t>Jurnal accepted, publikasi media massa published</t>
  </si>
  <si>
    <t>Video kegiatan sudah dipost di youtube prodi</t>
  </si>
  <si>
    <t>Video Kegiatan Pengabdian Kepada Masyarakat</t>
  </si>
  <si>
    <t>148/ABDI1/LPPM/II/2023</t>
  </si>
  <si>
    <t>PENGEMBANGAN APLIKASI PENGELOLAAN DATA POTENSI DAN SUMBER KESEJAHTERAAN SOSIAL PROVINSI JAWA TIMUR (E-PSKS JATIM)</t>
  </si>
  <si>
    <t>BAGUS CAHYO SULISTIYO</t>
  </si>
  <si>
    <t>CHRISDION ANDREW RAMAPUTRA</t>
  </si>
  <si>
    <t xml:space="preserve">ARCADIUS OBAJA NAARIE </t>
  </si>
  <si>
    <t>Jurnal Submitted, publikasi media massa published, aplikasi E-PSKS Jatim</t>
  </si>
  <si>
    <t>149/ABDI1/LPPM/II/2023</t>
  </si>
  <si>
    <t>IMPLEMENTASI APLIKASI ADMINISTRASI DOKUMEN KEPEGAWAIAN DI PT. ANUGRAH LAUT INDONESIA</t>
  </si>
  <si>
    <t>Rekayasa Perangkat Lunak, FTIB, ITTS</t>
  </si>
  <si>
    <t>Media Massa Eksternal, Media Massa Mitra</t>
  </si>
  <si>
    <t>Publised Jurnal Nasional S4</t>
  </si>
  <si>
    <t>150/ABDI1/LPPM/II/2023</t>
  </si>
  <si>
    <t>PELATIHAN DAN SOSIALISASI IMPLEMENTASI HALAL SUPPLY CHAIN MANAGEMENT PADA INDUSTRI PENGOLAHAN MAKANAN</t>
  </si>
  <si>
    <t xml:space="preserve">SAID AZIZ LUTHFIANSYAH BUFTHEIM </t>
  </si>
  <si>
    <t xml:space="preserve">BETSYEDA FREA ANUARITA </t>
  </si>
  <si>
    <t>RAHMALIA NURHALISSA</t>
  </si>
  <si>
    <t>publikasi media massa published</t>
  </si>
  <si>
    <t>PROSIDING INTERNASIONAL</t>
  </si>
  <si>
    <t>151/ABDI1/LPPM/II/2023</t>
  </si>
  <si>
    <t>SOSIALISASI DAN PELATIHAN PEMBUATAN DESAIN KEMASAN PRODUK MINUMAN UMKM 'KAMPUNG KRANGGAN GANG V</t>
  </si>
  <si>
    <t>SASOTYA RIGAN RAFSANJANA</t>
  </si>
  <si>
    <t xml:space="preserve">TINEKE SANDRA WISESHA </t>
  </si>
  <si>
    <t>152/ABDI1/LPPM/II/2023</t>
  </si>
  <si>
    <t>PELATIHAN PENINGKATAN KUALITAS DAN EFEKTIVITAS DAKWAH ONLINE BAGI UNIT KEGIATAN KEROHANIAN ISLAM AL HABSYI</t>
  </si>
  <si>
    <t xml:space="preserve">AHMAD NURDIYANSYAH LUTHFI SALAM </t>
  </si>
  <si>
    <t>154/ABDI1/LPPM/II/2023</t>
  </si>
  <si>
    <t>IMPLEMENTASI SMART FISH POND BERBASIS IOT UNTUK BUDIDAYA IKAN LELE DI KELOMPOK TANI ELOK MEKAR SARI</t>
  </si>
  <si>
    <t>MUHAMMAD ARYA DUTA ATHALA AKBAR</t>
  </si>
  <si>
    <t xml:space="preserve">VIDIRA ANINDITA RAMYA </t>
  </si>
  <si>
    <t>INTAN ANGGREITA SONIA PUTER</t>
  </si>
  <si>
    <t>155/ABDI1/LPPM/II/2023</t>
  </si>
  <si>
    <t>PELATIHAN PROGRAM RE-BRANDING, BRAND AWARENESS DAN DIGITALISASI MARKETING PADA UMKM PKK KELURAHAN SEDATI GEDE</t>
  </si>
  <si>
    <t>6727245</t>
  </si>
  <si>
    <t>DAVID NAKA NUGROHO MUSTAKIM</t>
  </si>
  <si>
    <t xml:space="preserve">MUHAMMAD ZUBAIDILAH AMIN </t>
  </si>
  <si>
    <t>Jurnal accepted, publikasi video posted</t>
  </si>
  <si>
    <t>156/ABDI1/LPPM/II/2023</t>
  </si>
  <si>
    <t>PENGEMBANGAN WEB DIREKTORI DIGITAL UKM BINAAN TELKOM WITEL SURABAYA SELATAN</t>
  </si>
  <si>
    <t xml:space="preserve">IRMA JAUZALIA MAHESWARI </t>
  </si>
  <si>
    <t xml:space="preserve">RIZKI PUTRA DARMAWAN SUTRISNO </t>
  </si>
  <si>
    <t xml:space="preserve">IHDAFAUZIYAH </t>
  </si>
  <si>
    <t>Publikasi Media Massa Nasional dan Video Kegiatan</t>
  </si>
  <si>
    <t>153/ABDI1/LPPM/II/2023</t>
  </si>
  <si>
    <t>PEMBUATAN MODUL DAN PELATIHAN RANGKAIAN LISTRIK (SERI-PARALEL) SEBAGAI PENUNJANG MATA PELAJARAN IPA DI SMP AL ISLAH SURABAYA</t>
  </si>
  <si>
    <t>FIRMAN AHMAD MAULANA</t>
  </si>
  <si>
    <t xml:space="preserve">MUHAMAD DAFFA ROMADHONI </t>
  </si>
  <si>
    <t>JE'IZZA ALYA NABILA</t>
  </si>
  <si>
    <t>157/ABDI1/LPPM/II/2023</t>
  </si>
  <si>
    <t>RANCANG BANGUN SISTEM INFORMASI TPQ AL-MUBAAROK BERBASIS DESKTOP</t>
  </si>
  <si>
    <t>Infomatika, FTIB, ITTS</t>
  </si>
  <si>
    <t>Artikel Media Massa</t>
  </si>
  <si>
    <t>publikasi media massa published,</t>
  </si>
  <si>
    <t>Video Dokumentasi</t>
  </si>
  <si>
    <t>video published di youtube prodi</t>
  </si>
  <si>
    <t>160/ABDI1/LPPM/II/2023</t>
  </si>
  <si>
    <t>158/ABDI1/LPPM/II/2023</t>
  </si>
  <si>
    <t>IRDANI SUKMA ARDIHANTOKO</t>
  </si>
  <si>
    <t>MUJAHIDIN SYAMIL KAFFAH</t>
  </si>
  <si>
    <t>Publish jurnal ISSN dan media massa</t>
  </si>
  <si>
    <t>159/ABDI1/LPPM/II/2023</t>
  </si>
  <si>
    <t>PELATIHAN OPTIMALISASI SISTEM INFORMASI SEBAGAI MEDIA STRATEGIS DI SEKTOR PETERNAKAN TELUR BEBEK</t>
  </si>
  <si>
    <t>DINDA FERNANDA HARSONO PUTRI</t>
  </si>
  <si>
    <t>YUNI QORIAH VERDIANA</t>
  </si>
  <si>
    <t>RHEYNANSYA TABRIZ TAJJ HAURAVIN AL KANZA</t>
  </si>
  <si>
    <t>Jurnal published S3, Publikasi media massa published</t>
  </si>
  <si>
    <t>145/ABDI1/LPPM/II/2023</t>
  </si>
  <si>
    <t>EVALUASI DAN PENGEMBANGAN TATA KELOLA TEKNOLOGI INFORMASI PADA LEMBAGA AMIL ZAKAT NASIONAL</t>
  </si>
  <si>
    <t>YUVENS ANGGITO</t>
  </si>
  <si>
    <t xml:space="preserve">WAHID YASIN </t>
  </si>
  <si>
    <t>HENDRIK HERMAWAN</t>
  </si>
  <si>
    <t>Laporan Audit dan Tata Kelola Teknologi Informasi</t>
  </si>
  <si>
    <t>REK. 011/SAM4/REK/1/2023</t>
  </si>
  <si>
    <t>ALat Pemanggil IkaN (Electronic Fish Attractor) "ALPIN" Pemanfaatan Teknologi Electronic Fish Attractor berbasis IoT Nirkabel dalam meningkatkan efisiensi Nelayan Kelurahan Kedung Cowet, Kecamatan Bulak, Surabaya, Jawa Timur</t>
  </si>
  <si>
    <t>Oktavian Rizki Putra
Hermawan</t>
  </si>
  <si>
    <t>Regina Salsabilla
Maharani_x000D_</t>
  </si>
  <si>
    <t>Qaanitah Salwa W</t>
  </si>
  <si>
    <t>REK. 097/ABDI3/REK/VII/2023</t>
  </si>
  <si>
    <t>651/ABDI3/LPPM/VII/2023</t>
  </si>
  <si>
    <t>tematik - Green
Economy</t>
  </si>
  <si>
    <t>Pemberdayaan Berbasis Masyarakat</t>
  </si>
  <si>
    <t>Teknik
Komputer</t>
  </si>
  <si>
    <t>AHMAD HABIBI</t>
  </si>
  <si>
    <t>ALDO JUAN
WIDODO</t>
  </si>
  <si>
    <t>MOCH FIKRY
FATHUL YAQIN</t>
  </si>
  <si>
    <t>YASHMINE MELA
ARDIANTO</t>
  </si>
  <si>
    <t>Jurnal Nasional Ber ISSN</t>
  </si>
  <si>
    <t>Artikel di media massa dan video pelaksanaan kegiatan</t>
  </si>
  <si>
    <t>Peningkatan jenis produk mitra_x000D_</t>
  </si>
  <si>
    <t>652/ABDI3/LPPM/VII/2023</t>
  </si>
  <si>
    <t>Penerapan Smart Urban Farming dan Pengelolaan Sampah Organik</t>
  </si>
  <si>
    <t>rirn - Teknologi
Informasi dan
Komunikasi_x000D_</t>
  </si>
  <si>
    <t xml:space="preserve">Aulia Rahma Annisa
</t>
  </si>
  <si>
    <t xml:space="preserve">Lora Khaula Amifia
</t>
  </si>
  <si>
    <t>MUHAMAD
DAFFA
ROMADHONI</t>
  </si>
  <si>
    <t>YOSEFAN ALFEUS
BAYUAJI</t>
  </si>
  <si>
    <t>Peningkatanketerampilan mitra</t>
  </si>
  <si>
    <t>REK. 117/ABDI1/REK/VIII/2023</t>
  </si>
  <si>
    <t>756/ABDI1/LPPM/VIII/2023</t>
  </si>
  <si>
    <t>Pengembangan Website Profiling Qori dan Imam Masjid pada Al-Barra Studio</t>
  </si>
  <si>
    <t>Pengmas Reguler</t>
  </si>
  <si>
    <t xml:space="preserve">Jurnal Nasional Ber-ISSN (Submitted);                         </t>
  </si>
  <si>
    <t>Publikasi Media Massa: 2; Video Kegiatan</t>
  </si>
  <si>
    <t xml:space="preserve">Website Profile dan Pelatihan Penggunaan Web </t>
  </si>
  <si>
    <t>757/ABDI1/LPPM/VIII/2023</t>
  </si>
  <si>
    <t>Pengembangan Sistem Informasi Manajemen Perpustakaan SMA Negeri 13 Surabaya (PUSGALAS) Berbasis Web</t>
  </si>
  <si>
    <t>Jurnal Nasional Ber-ISSN (Submitted)</t>
  </si>
  <si>
    <t xml:space="preserve">Produk TTG     </t>
  </si>
  <si>
    <t>758/ABDI1/LPPM/VIII/2023</t>
  </si>
  <si>
    <t>PKM Pembuatan Website pada Forum Komunikasi Astronom Amatir Lintas Jawa Timur (FOKALIS JATIM)</t>
  </si>
  <si>
    <t xml:space="preserve"> Publikasi Media Massa: 2; Video Kegiatan</t>
  </si>
  <si>
    <t>Produk TTG ; Website Komunitas</t>
  </si>
  <si>
    <t>759/ABDI1/LPPM/VIII/2023</t>
  </si>
  <si>
    <t>Website Pengungkap Berbagai Modus Penipuan Digital Untuk Meningkatkan Kesadaran Masyarakat Surabaya</t>
  </si>
  <si>
    <t xml:space="preserve"> Mochamad Nizar Palefi Ma'ady</t>
  </si>
  <si>
    <t xml:space="preserve">Rosyid Abdillah </t>
  </si>
  <si>
    <t xml:space="preserve">Prosiding Seminar Nasional (Submitted)                      </t>
  </si>
  <si>
    <t xml:space="preserve"> Publikasi Media Massa:2 ; Video Kegiatan</t>
  </si>
  <si>
    <t>Produk Website</t>
  </si>
  <si>
    <t>published</t>
  </si>
  <si>
    <t>760/ABDI1/LPPM/VIII/2023</t>
  </si>
  <si>
    <t>Deseminasi Sistem Stand Alone Hidroponik Berbasis Tenaga Surya dan Pelatihan Penjualan Hasil Hidroponik di Kampung Wisata Edukasi Kampung Songo</t>
  </si>
  <si>
    <t xml:space="preserve">Jurnal Nasional Ber-ISSN (Submitted)                                        </t>
  </si>
  <si>
    <t>Publikasi Media Massa: 2;Video Kegiatan</t>
  </si>
  <si>
    <t xml:space="preserve"> Produk TTG Website</t>
  </si>
  <si>
    <t>761/ABDI1/LPPM/VIII/2023</t>
  </si>
  <si>
    <t>Peningkatan Awarness Keilmuan Elektro dan Logistik pada Siswa SMA melalui Pelatihan Mikrokontroller dan TIK untuk Menghadapi Persaingan Pada Dunia Industri 4.0</t>
  </si>
  <si>
    <t>Jurnal Nasional Ber-ISSN (Publish ABDINE )</t>
  </si>
  <si>
    <t>Publikasi Media Massa: 2; Video Kegiatan;</t>
  </si>
  <si>
    <t xml:space="preserve"> Jasa Peningkatan Pemberdayaan Mitra Awarness Keilmuan Elektro dan Logistic Meningkat</t>
  </si>
  <si>
    <t>762/ABDI1/LPPM/VIII/2023</t>
  </si>
  <si>
    <t>Pengembangan Sarana Promosi dan Pemasaran Digital pada Surabaya Desain Center</t>
  </si>
  <si>
    <t xml:space="preserve">Jurnal Nasional Ber-ISSN (Submitted)                    </t>
  </si>
  <si>
    <t xml:space="preserve">Publikasi Media Massa: 2; Video Kegiatan; </t>
  </si>
  <si>
    <t>Produk TTG Website</t>
  </si>
  <si>
    <t>763/ABDI1/LPPM/VIII/2023</t>
  </si>
  <si>
    <t>Pengenalan dan Pelatihan Tata Kelola SI/TI pada PT. Hidynamix Mitra Solusindo sebagai upaya Peningkatan Competitive Advantage di Era Transformasi Digital</t>
  </si>
  <si>
    <t xml:space="preserve">Jurnal Nasional Ber-ISSN (Published)                  </t>
  </si>
  <si>
    <t xml:space="preserve"> Publikasi Media Massa: 2;Video Kegiatan;   </t>
  </si>
  <si>
    <t>Draft</t>
  </si>
  <si>
    <t>764/ABDI1/LPPM/VIII/2023</t>
  </si>
  <si>
    <t>Program Re-Branding sebagai Sarana Penciptaan Brand Awareness pada Produk UMKM PKK Kelurahan Sedati Gede</t>
  </si>
  <si>
    <t xml:space="preserve">Jurnal Nasional Ber-ISSN (Sinta 5)                   </t>
  </si>
  <si>
    <t xml:space="preserve"> Publikasi Media Massa: 2;Video Kegiatan;  </t>
  </si>
  <si>
    <t>Jasa Pemberdayaan Mitra</t>
  </si>
  <si>
    <t>765/ABDI1/LPPM/VIII/2023</t>
  </si>
  <si>
    <t>Pelatihan Program Re-Branding, Brand Awareness, dan Digitalisasi Marketing pada Aneka Industri dan Kerajinan Kecil Menengah Surabaya</t>
  </si>
  <si>
    <t xml:space="preserve">Jurnal Nasional Terakreditasi  </t>
  </si>
  <si>
    <t xml:space="preserve"> Publikasi Media Massa: 2; Video Kegiatan;                    </t>
  </si>
  <si>
    <t>766/ABDI1/LPPM/VIII/2023</t>
  </si>
  <si>
    <t>Sosialisasi dan Implementasi Sistem Informasi Kampung Tangguh (SIKAT)</t>
  </si>
  <si>
    <t xml:space="preserve"> Fidi Wincoko Putro </t>
  </si>
  <si>
    <t xml:space="preserve">Jurnal Nasional Ber-ISSN (Accepted)        </t>
  </si>
  <si>
    <t>REK. 092/ABDI1/REK/VII/2023</t>
  </si>
  <si>
    <t>628/ABDI1/LPPM/VII/2023</t>
  </si>
  <si>
    <t>Kelas Pengenalan dan Pembuatan Produk Kekinian</t>
  </si>
  <si>
    <t>pengmas Penugasan</t>
  </si>
  <si>
    <t>PKM PENUGASAN INTERNAL</t>
  </si>
  <si>
    <t>629/ABDI1/LPPM/VII/2023</t>
  </si>
  <si>
    <t>Pengenalan Dasar Konsep Internet of Things dan Implementasinya kepada Masyarakat SMA/SMK di Surabaya</t>
  </si>
  <si>
    <t xml:space="preserve"> Susijanto Tri Rasmana</t>
  </si>
  <si>
    <t>630/ABDI1/LPPM/VII/2023</t>
  </si>
  <si>
    <t>Social Media Analysis Training Sebagai Sarana Persiapan Menghadapi Era Digital</t>
  </si>
  <si>
    <t>631/ABDI1/LPPM/VII/2023</t>
  </si>
  <si>
    <t>Mengenal Bahaya Sekitar untuk Bekerja Lebih Produktif</t>
  </si>
  <si>
    <t>Mitigasi dan Ketangguhan Bencana</t>
  </si>
  <si>
    <t xml:space="preserve">Perdana Suteja Putra </t>
  </si>
  <si>
    <t>REK. 165/ABDI1/REK/IX/2023</t>
  </si>
  <si>
    <t>1102/ABDI1/LPPM/IX/2023</t>
  </si>
  <si>
    <t>Program Pelatihan Software MathCAD Untuk Penunjang Pembelajaran</t>
  </si>
  <si>
    <t>6680643</t>
  </si>
  <si>
    <t>Pinkkan Alisia Audria Fadillah</t>
  </si>
  <si>
    <t>Herdiana Febrianti</t>
  </si>
  <si>
    <t>1103/ABDI1/LPPM/IX/2023</t>
  </si>
  <si>
    <t>Workshop Pemanfaatan Google Workspace dan Excel Basic Analysis Function untuk Pengolahan Data Kuisioner</t>
  </si>
  <si>
    <t>Putri Dwi Indah Rahmawati</t>
  </si>
  <si>
    <t>Fasya Mazaya</t>
  </si>
  <si>
    <t>Media Online</t>
  </si>
  <si>
    <t>Modul Presentasi</t>
  </si>
  <si>
    <t>Pembuatan Sistem Penyedia Air dengan Pompa Air Listrik Tenaga Surya Untuk Perumahan di Sentani Papua dalam Rangka Sustainable Development Goals (SDGs)</t>
  </si>
  <si>
    <t xml:space="preserve"> Rp 372.392.900</t>
  </si>
  <si>
    <t>PKM KERJASAMA</t>
  </si>
  <si>
    <t>REK.259_ABDI1_REK_XII_2023</t>
  </si>
  <si>
    <t>Implementasi PLTS di Sekolah Menengah Pertama di Kabupaten Puncak Jaya, Provinsi Papua Tengah</t>
  </si>
  <si>
    <t>REK.259_ABDI1_REK_XII_2024</t>
  </si>
  <si>
    <t>Implementasi 3 Unit Charging Station di Kota jayapura, Papua</t>
  </si>
  <si>
    <t>REK.259_ABDI1_REK_XII_2025</t>
  </si>
  <si>
    <t>Implementasi PLTS di Sekolah Menengah Atas di Kabupaten Puncak Jaya, Provinsi Papua Tengah</t>
  </si>
  <si>
    <t>REK.259_ABDI1_REK_XII_2026</t>
  </si>
  <si>
    <t>Implementasi Charging Station di Kabupaten Yakuhimo, Papua Pegunungan</t>
  </si>
  <si>
    <t>REK.259_ABDI1_REK_XII_2027</t>
  </si>
  <si>
    <t>Implementasi 60 Unit PLTS pada RSUD Oksibil, Puncak Jaya, Papua Pegunungan</t>
  </si>
  <si>
    <t>REK.259_ABDI1_REK_XII_2028</t>
  </si>
  <si>
    <t>Implementasi 3 Unit Charging Station di Kabupaten Puncak Jaya, Papua Pegunungan</t>
  </si>
  <si>
    <t>REK.259_ABDI1_REK_XII_2029</t>
  </si>
  <si>
    <t xml:space="preserve"> Implementasi 3 Unit Charging Station di Kabupaten Tolikara, Papua Pegunungan</t>
  </si>
  <si>
    <t>04/INNOV4/TLKM/2023</t>
  </si>
  <si>
    <t>SEAWIT: SISTEM KENDALI KADAR pH dan SALINITAS BERBASIS IOT UNTUK BUDIDAYA RUMPUT LAUT PADA TAMBAK TANJUNGSARI</t>
  </si>
  <si>
    <t>Innovillage</t>
  </si>
  <si>
    <t>Perancangan Alat Sterilisasi Untuk Meningkatkan Kualitas Produksi Susu Sapi Di Peternakan Sapi Perah Tasli Milk</t>
  </si>
  <si>
    <t>Perancangan Sistem IoT dan Aplikasi Mobile “Halo Mama” untuk Monitoring Ibu Hamil guna Pencegahan Risiko Melahirkan Bayi Stunting</t>
  </si>
  <si>
    <t>Pembuatan Iot dan Perancangan Website “Connect Pediatrics” Untuk Monitoring Kesehatan Balita pada Posyandu</t>
  </si>
  <si>
    <t>Penerapan Intelligent Organic Waste Transformation (Inorwat) pada Bank Sampah Gerakan Kendali Sampah Untuk Mengolah Sampah Organik Berbasis IoT</t>
  </si>
  <si>
    <t>Valentino Cisa</t>
  </si>
  <si>
    <t>Berlian Amelia Zain</t>
  </si>
  <si>
    <t>PENERAPAN IOT BEBAS HAMA BERBASIS GELOMBANG ULTRASONIK - FARMSENTINEL</t>
  </si>
  <si>
    <t>KWR4.063/ABD04/PPM-JPM/2024</t>
  </si>
  <si>
    <t>0339/ABD07/PPM-JPM/2024</t>
  </si>
  <si>
    <t>PEMBUATAN MODUL DAN WORKSHOP TEKNIK FOTO PRODUK  UNTUK OPTIMALISASI KONTEN DIGITAL MARKETING PADA UMKM BINAAN TELKOM CDC</t>
  </si>
  <si>
    <t>Sosial Humaniora</t>
  </si>
  <si>
    <t>0727019901</t>
  </si>
  <si>
    <t>'0708128901</t>
  </si>
  <si>
    <t>KWR4.063/ABD04/PPM-JPM/2025</t>
  </si>
  <si>
    <t>0321/ABD07/PPM-JPM/2024</t>
  </si>
  <si>
    <t>APLIKASI DASHBOARD MONITORING USAHA MIKRO KECIL MENENGAH, LAYANAN, PENGADUAN MASYRAKAT DESA PANJUNAN, KEC.DUDUKSAMPEYAN, KOTA GRESIK</t>
  </si>
  <si>
    <t>TIK</t>
  </si>
  <si>
    <t>KWR4.063/ABD04/PPM-JPM/2026</t>
  </si>
  <si>
    <t>0337/ABD07/PPM-JPM/2024</t>
  </si>
  <si>
    <t>PENGEMBANGAN WEBSITE PENGUNGKAP MODUS PENIPUAN DIGITAL BERBENTUK VISUAL DAN CROWDSOURCING</t>
  </si>
  <si>
    <t>KWR4.063/ABD04/PPM-JPM/2027</t>
  </si>
  <si>
    <t>0320/ABD07/PPM-JPM/2024</t>
  </si>
  <si>
    <t>PEMBUATAN WEBSITE PENGADUAN LAYANAN ADMINISTRASI KEPENDUDUKAN DI DESA PANJUNAN</t>
  </si>
  <si>
    <t>0340/ABD07/PPM-JPM/2024</t>
  </si>
  <si>
    <t>PELATIHAN APLIKASI KOMPUTER UNTUK MENINGKATKAN BRAND AWARENESS TELKOM UNIVERSITY SURABAYA</t>
  </si>
  <si>
    <t>0323/ABD07/PPM-JPM/2024</t>
  </si>
  <si>
    <t>PEMBUATAN INCENATOR SEDERHANA UNTUK PENGOLAHAN SAMPAH WARGA NOVENA MANDIRI, DESA WEDORO</t>
  </si>
  <si>
    <t>Kesehatan</t>
  </si>
  <si>
    <t>0324/ABD07/PPM-JPM/2024</t>
  </si>
  <si>
    <t>SOSIALISASI PENCEGAHAN STUNTING DALAM PERSPEKTIF TEKNOLOGI PADA ERA INDUSTRI 5.0 V1.00</t>
  </si>
  <si>
    <t>0328/ABD07/PPM-JPM/2024</t>
  </si>
  <si>
    <t>PENINGKATAN LITERASI DIGITAL MASYARAKAT KAMPUNG CINCAU MELALUI PENDAMPINGAN/PELATIHAN PENGELOLAAN WEBSITE</t>
  </si>
  <si>
    <t>RIZA AKHSANI SETYO PRAYOGA</t>
  </si>
  <si>
    <t>0322/ABD07/PPM-JPM/2024</t>
  </si>
  <si>
    <t>IMPLEMENTASI DAN SOSIALISASI SISTEM INFORMASI MANAJEMEN SEKOLAH PADA SD KEMALA BHAYANGKARI 1 SURABAYA</t>
  </si>
  <si>
    <t>0333/ABD07/PPM-JPM/2024</t>
  </si>
  <si>
    <t>PENGEMBANGAN LANJUTAN APLIKASI PENGELOLAAN DATA POTENSI DAN SUMBER KESEJAHTERAAN SOSIAL PROVINSI JAWA TIMUR (E-PSKS JATIM)</t>
  </si>
  <si>
    <t>AFFIFIANA PRISYANTI</t>
  </si>
  <si>
    <t>0326/ABD07/PPM-JPM/2024</t>
  </si>
  <si>
    <t>PERANCANGAN IT BLUEPRINT DESA PANJUNAN SEBAGAI STRATEGI PENGEMBANGAN KONSEP SMART VILLAGE</t>
  </si>
  <si>
    <t>0329/ABD07/PPM-JPM/2024</t>
  </si>
  <si>
    <t>ANALISIS DAN PENGEMBANGAN KAMPUNG BEBEK DESA KEBONSARI BERBASIS TEKNOLOGI INFORMASI.</t>
  </si>
  <si>
    <t>YUPIT SUDIANTO</t>
  </si>
  <si>
    <t>0335/ABD07/PPM-JPM/2024</t>
  </si>
  <si>
    <t>SMART IRRIGATION UNTUK OPTIMALISASI PERTANIAN SISTEM GREENHOUSE PADA KELOMPOK PETANI TANI SEJAHTERA DESA TEMUASRI</t>
  </si>
  <si>
    <t>0327/ABD07/PPM-JPM/2024</t>
  </si>
  <si>
    <t>OPTIMASI PEMANTAUAN GEJALA MEDIS DAN EARLY WARNING PADA APLIKASI "KESEHATANKU": SYSTEM HEALTH CARE BAGI PENYANDANG DISABILITAS DARI HIPERTENSI, GLUKOSA, DAN TUBERKULOSIS</t>
  </si>
  <si>
    <t>RULIA RIZKY</t>
  </si>
  <si>
    <t>0341/ABD07/PPM-JPM/2024</t>
  </si>
  <si>
    <t>SISTEM INFORMASI DATA KEPENDUDUKAN UNTUK OPTIMALISASI PENYELENGGARAAN PELAYANAN DESA DI DESA DALEGAN KECAMATAN PANCENG KABUPATEN GRESIK</t>
  </si>
  <si>
    <t>MOHAMMAD SHOLIK</t>
  </si>
  <si>
    <t>Rekaya Perangkat Lunak</t>
  </si>
  <si>
    <t>0336/ABD07/PPM-JPM/2024</t>
  </si>
  <si>
    <t>DIGITALISASI INFRASTRUKTUR AUDIO DI MASJID AL HIDAYAH UNTUK PENINGKATAN KUALITAS DAKWAH</t>
  </si>
  <si>
    <t>AULIA RAHMA ANNISA</t>
  </si>
  <si>
    <t>0330/ABD07/PPM-JPM/2024</t>
  </si>
  <si>
    <t>PELATIHAN KECERDASAN BUATAN BERBASIS TEKS UNTUK PEMBELAJARAN DI SMK TELKOM SIDOARJO</t>
  </si>
  <si>
    <t>0338/ABD07/PPM-JPM/2024</t>
  </si>
  <si>
    <t>PODCAST BIMASAKTI UNTUK SOSIALISASI KEBIJAKAN PERINDUSTRIAN DAN PERDAGANGAN PROVINSI JAWA TIMUR</t>
  </si>
  <si>
    <t>'0704069901</t>
  </si>
  <si>
    <t xml:space="preserve"> 0332/ABD07/PPM-JPM/2024</t>
  </si>
  <si>
    <t>PENDATAAN DAN IMPLEMENTASI E-COMMERCE PADA USAHA MIKRO KECIL MENENGAH DESA PANJUNAN GOES TO SMART VILLAGE</t>
  </si>
  <si>
    <t>0334/ABD07/PPM-JPM/2024</t>
  </si>
  <si>
    <t>SISTEM INFORMASI BERBASIS WEB SEBAGAI MEDIA EDUKASI DAN PELATIHAN PEMBUATAN MEDIA TANAM PADA CV. NETAFARM INDO LESTARI SIDOARJO</t>
  </si>
  <si>
    <t>0331/ABD07/PPM-JPM/2024</t>
  </si>
  <si>
    <t>PENYULUHAN PENGELOLAAN SAMPAH RUMAH TANGGA MENUJU LINGKUNGAN BERKELANJUTAN: KOLABORASI PKK NGAGELREJO</t>
  </si>
  <si>
    <t>RAHADITYA DIMAS PRIHADIANTO</t>
  </si>
  <si>
    <t>0389/ABD07/PPM-JPM/2024</t>
  </si>
  <si>
    <t>PENGEMBANGAN MODUL VIRTUAL REALITY UNTUK PEMBELAJARAN LEADERSHIP KUKM BERBASIS OBS</t>
  </si>
  <si>
    <t>0384/ABD07/PPM-JPM/2024</t>
  </si>
  <si>
    <t>REVOLUSI DIGITAL PENINGKATAN DAYA SAING BISNIS SANTRIDIGIPRENEUR MELALUI EKSPLORASI APLIKASI VIRTUAL REALITY</t>
  </si>
  <si>
    <t xml:space="preserve"> 0383/ABD07/PPM-JPM/2024</t>
  </si>
  <si>
    <t>PENGEMBANGAN METADATA CATALOG BERBASIS CLOUD UNTUK OPTIMALISASI KNOWLEDGE MANAGEMENT PADA WEBSITE ADIDES</t>
  </si>
  <si>
    <t>0382/ABD07/PPM-JPM/2024</t>
  </si>
  <si>
    <t>DASHBOARD MANAJEMEN SIMULASI KEKUATAN GEOPOLITIK/GEOTEKNOLOGI PERTAHANAN INDONESIA DI LAUT NATUNA UTARA</t>
  </si>
  <si>
    <t>Pertahanan</t>
  </si>
  <si>
    <t xml:space="preserve"> 0393/ABD07/PPM-JPM/2024</t>
  </si>
  <si>
    <t>INTEGRASI TEKNOLOGI IOT DALAM PENGEMBANGAN SISTEM PEMANTAUAN KUALITAS AIR DAN KESEHATAN UDANG UNTUK OPTIMALISASI PERIKANAN. LOKASI : (DUSUN KAJAR), DESA: PANDANREJO, KECAMATAN : BUMIAJI, KABUPATEN MALANG, PROVINSI - JAWA TIMUR)</t>
  </si>
  <si>
    <t>Kendaraan modular ramah lingkungan untuk UMKM di kampung oase ondomohen surabaya</t>
  </si>
  <si>
    <t>BIMA</t>
  </si>
  <si>
    <t>Pemerintah</t>
  </si>
  <si>
    <t>Implementasi digital marketing dalam upaya peningkatan penjualan dan pendapatan hasil home industri custom joran pancing nelayan di Indonesia</t>
  </si>
  <si>
    <t>EKA CAHYA MULIAWATI</t>
  </si>
  <si>
    <t>Pemanfaatan limbah hidroponik untuk produksi pakan ternak menggunakan teknologi tepat guna mesin hybrid &amp; digital marketing di Surabaya</t>
  </si>
  <si>
    <t>0392/ABD07/PPM-JPM/2024</t>
  </si>
  <si>
    <t>LITERASI SUMBER DAYA MANUSIA BERBASIS TEKNOLOGI INFORMASI SECARA TEPAT GUNA PADA UMKM VETPICUREAN UNTUK MENINGKATKAN PRODUKTIFITAS KARYAWAN</t>
  </si>
  <si>
    <t>6859382</t>
  </si>
  <si>
    <t>0388/ABD07/PPM-JPM/2024</t>
  </si>
  <si>
    <t>0391/ABD07/PPM-JPM/2024</t>
  </si>
  <si>
    <t>PEMBUATAN SISTEM RAPOR PADA TPQ AL-MUBAAROK SURABAYA</t>
  </si>
  <si>
    <t>6839500 </t>
  </si>
  <si>
    <t>6854678</t>
  </si>
  <si>
    <t>0386/ABD07/PPM-JPM/2024</t>
  </si>
  <si>
    <t>DIGITALISASI SISTEM KONSELING BIMBINGAN KONSELING INDIVIDU PADA SMA KHADIJAH SURABAYA</t>
  </si>
  <si>
    <t> 6778837</t>
  </si>
  <si>
    <t> 6680626</t>
  </si>
  <si>
    <t>6768348</t>
  </si>
  <si>
    <t>0390/ABD07/PPM-JPM/2024</t>
  </si>
  <si>
    <t>PERBAIKAN DAN PENGEMBANGAN ROBOT PELAYAN MEDIS DI RSUD DR. MOHAMAD SOEWANDHIE SURABAYA</t>
  </si>
  <si>
    <t> 6680631 </t>
  </si>
  <si>
    <t> 6680928</t>
  </si>
  <si>
    <t>0701129102</t>
  </si>
  <si>
    <t>SUSIJANTO TRI RASMANA</t>
  </si>
  <si>
    <t>0387/ABD07/PPM-JPM/2024</t>
  </si>
  <si>
    <t>DIGITALISASI BANK SAMPAH SEBAGAI OPTIMALISASI PENGELOLAAN SAMPAH DAN PENDAYAGUNAAN KELOMPOK TANI DI ELOK MEKAR SARI, SEMOLOWARU</t>
  </si>
  <si>
    <t> 6786182 </t>
  </si>
  <si>
    <t>ARRIZKY AYU FARADILA PURNAMA</t>
  </si>
  <si>
    <t>6680625 </t>
  </si>
  <si>
    <t>6829130</t>
  </si>
  <si>
    <t>BUDIDAYA AYAM PETELUR UNTUK KELOMPOK MASYARAKAT DESA SARI ROGO</t>
  </si>
  <si>
    <t>DESA BINAAN</t>
  </si>
  <si>
    <t>TRI ARIEF SARDJONO</t>
  </si>
  <si>
    <t xml:space="preserve"> TEKNIK ELEKTRO </t>
  </si>
  <si>
    <t>PEMBUATAN PUPUK ORGANIK BENTUK GRANULE DARI LIMBAH TERNAK DENGAN MEMANFAATKAN TEKNOLOGI IOT DI DESA SARIROGO</t>
  </si>
  <si>
    <t xml:space="preserve"> TEKNOLOGI INFORMASI </t>
  </si>
  <si>
    <t>MONITORING KOLAM IKAN TANAH UNTUK BUDIDAYA IKAN TERNAK</t>
  </si>
  <si>
    <t xml:space="preserve"> TEKNIK KOMPUTER </t>
  </si>
  <si>
    <t>SISTEM PERTANIAN TUMPANG SARI BUDIDAYA IKAN DENGAN TANAMAN ORKA MERAH DI DESA SARI ROGO, SIDOARJO</t>
  </si>
  <si>
    <t>6680680 </t>
  </si>
  <si>
    <t>MONITORING AVERAGE DAILY GAIN PETERNAKAN KAMBING OLEH KELOMPOK MASYARAKAT DESA SARI ROGO</t>
  </si>
  <si>
    <t>DESIMINASI SISTEM PEMBANGKIT TENAGA SURYA UNTUK GURU DAN SISWA DI LAMONGAN</t>
  </si>
  <si>
    <t>TEKNOLOGI TEPAT GUNA</t>
  </si>
  <si>
    <t>Energi</t>
  </si>
  <si>
    <t>PEMBERDAYAAN HASIL USAHA TAMBAK MELALUI PEMASARAN DIGITAL DAN OPTAMALISASI PACKING UNTUK KEMANDIRIAN DISTRIBUSI PRODUK</t>
  </si>
  <si>
    <t xml:space="preserve"> BISNIS DIGITAL </t>
  </si>
  <si>
    <t>WAHYU EKA KISWARDANI</t>
  </si>
  <si>
    <t>MANAJEMEN PENGETAHUAN BERBASIS TEKNOLOGI FILTRASI AIR UNTUK MENINGKATKAN HASIL TAMBAK PADA KELOMPOK PETANI IKAN DESA BANTENG PUTIH LAMONGAN</t>
  </si>
  <si>
    <t>0730088001</t>
  </si>
  <si>
    <t>PEMBANGUNAN WEBSITE UMKMCERDAS UNTUK PENINGKATAN EFISIENSI OPERASIONAL UMKM KAMPOENG ILMU SURBAYA</t>
  </si>
  <si>
    <t xml:space="preserve"> SAINS DATA </t>
  </si>
  <si>
    <t>PENGEMBANGAN SISTEM INFORMASI ADMINISTRASI SEBAGAI INOVASI DIGITAL PADA DESA GRABAGAN SIDOARJO</t>
  </si>
  <si>
    <t>SMART TANI: SISTEM IRIGASI TETES OTOMATIS BERBASIS IOT UNTUK BUDIDAYA MELON DI GREENHOUSE JAMBANGAN</t>
  </si>
  <si>
    <t>PEMBERDAYAAN UMKM CV. ALFA SURYA MELALUI PEMANFAATAN KENDARAAN LISTRIK RODA DUA DALAM DISTRIBUSI BARANG YANG EFISIEN</t>
  </si>
  <si>
    <t>PENDAMPINGAN PERINTISAN KOPERASI MULTI PIHAK BERBASIS KELOMPOK MASYARAKAT DI DESA BANTENGPUTIH</t>
  </si>
  <si>
    <t>INTEGRASI BUSINESS INTELLIGENCE UNTUK PENGELOLAAN DATA DAN KONTEN DI WEBSITE ADIDES</t>
  </si>
  <si>
    <t>WHITE-SWINDLER-V3: PENGEMBANGAN WEB UNTUK MENGUNGKAP MODUS PENIPUAN DIGITAL BERBASIS MEDIA SOSIAL DENGAN TEORI INFLUENCE MAXIMIZATION.</t>
  </si>
  <si>
    <t xml:space="preserve"> SISTEM INFORMASI </t>
  </si>
  <si>
    <t>PENERAPAN TEKNOLOGI TEPAT GUNA: INOVASI ALAT RUANG MENYUSUI PORTABEL UNTUK MENDUKUNG KENYAMANAN IBU MENYUSUI DI RUANG PUBLIK</t>
  </si>
  <si>
    <t xml:space="preserve"> TEKNIK INDUSTRI </t>
  </si>
  <si>
    <t>PENERAPAN STRATEGI BRANDING BERBASIS AI UNTUK DIGITALISASI UMKM</t>
  </si>
  <si>
    <t xml:space="preserve">PEMBUATAN ALAT PRODUKSI PUPUK DARI ENCENG GONDOK </t>
  </si>
  <si>
    <t xml:space="preserve"> TEKNIK LOGISTIK </t>
  </si>
  <si>
    <t>INDUKSI TEKNOLOGI DASHBOARD UNTUK MONITORING LAYANAN AKADEMIK SEKOLAH DI SMP HANG TUAH 4 SURABAYA</t>
  </si>
  <si>
    <t>PENERAPAN PICOBOT UNTUK FISIOTERAPI BERJALAN PASIEN PASCA STROKE.</t>
  </si>
  <si>
    <t>PENGEMBANGAN APLIKASI BIMBINGAN KONSELING MURID SMA NEGERI 1 KAMAL</t>
  </si>
  <si>
    <t>PENGEMBANGAN SISTEM ABSENSI MENGGUNAKAN FINGERPRINT PADA SMP AL FALAH ASSALAM</t>
  </si>
  <si>
    <t xml:space="preserve"> INFORMATIKA </t>
  </si>
  <si>
    <t>SAFIRA ROHMATUL LAILY</t>
  </si>
  <si>
    <t>SISTEM IRIGASI TETES OTOMATIS BERBASIS IOT UNTUK TANAMAN BUDIDAYA  DESA SARI ROGO</t>
  </si>
  <si>
    <t>IMPLEMENTASI SISTEM PERPUSTAKAAN DIGITAL BERBASIS WEBSITE UNTUK MENINGKATKAN EFISIENSI DAN KUALITAS LAYANAN PERPUSTAKAAN DI SMP AL-FALAH ASSALAM</t>
  </si>
  <si>
    <t>IMPLEMENTASI LINGKUNGAN KERJA YANG NYAMAN MELALUI KAMPANYE DIGITAL HIDUP SEHAT</t>
  </si>
  <si>
    <t>PENDAMPINGAN/PELATIHAN</t>
  </si>
  <si>
    <t>PELATIHAN DESIGN WEBSITE DAN PENGENALAN PERANGKAT IOT</t>
  </si>
  <si>
    <t>PENINGKATAN LITERASI DATA SISWA SMP MELALUI PELATIHAN VISUALISASI DATA INTERAKTIF DENGAN LOOKER STUDIO</t>
  </si>
  <si>
    <t>Pengembangan Hasil Produk Usaha Tambak dan Manajemen Bisnis Koperasi Multi Pihak Di Desa Bantengputih Kabupaten Lamongan Melalui Program Pemberdayaan Masyarakat oleh Mahasiswa</t>
  </si>
  <si>
    <t>Program Pemberdayaan Masyarakat Mahasiswa (PMM)</t>
  </si>
  <si>
    <t>Mitra/Masyarakat Sasar</t>
  </si>
  <si>
    <t>Prodi23</t>
  </si>
  <si>
    <t>Prodi7</t>
  </si>
  <si>
    <t>Prodi9</t>
  </si>
  <si>
    <t>Prodi12</t>
  </si>
  <si>
    <t>Guru - guru SMK Muhammadiyah 1 Pasuruan</t>
  </si>
  <si>
    <t>Peternak Ikan Barokah Jaya</t>
  </si>
  <si>
    <t>SLB Aisyiyah Ponorogo</t>
  </si>
  <si>
    <t>Komunitas TIBA (Tim Bisindo dan Aksesbilitas)</t>
  </si>
  <si>
    <t>Ikatan Dokter Indonesia (IDI) Jawa Timur</t>
  </si>
  <si>
    <t>Kelompok Sadar Wisata (Pokdarwis) Pantai Pasir Putih Dalegan</t>
  </si>
  <si>
    <t>RW 6 Kelurahan Wonokusumo Kecamatan Semampir, Surabaya</t>
  </si>
  <si>
    <t>RW 06 BULAKSARI</t>
  </si>
  <si>
    <t>UKM Az Zahra Creation</t>
  </si>
  <si>
    <t>PETERNAK IKAN LELE DI DESA JATIREJO, MOJOKERTO</t>
  </si>
  <si>
    <t>Kelompok Kampung Nelayan Kedung Cowek</t>
  </si>
  <si>
    <t>Kampung Ondomohen</t>
  </si>
  <si>
    <t>Sekolah Anak Berkebutuhan Khusus AGCA</t>
  </si>
  <si>
    <t>SD Negeri Kudubanjar 1 Jombang</t>
  </si>
  <si>
    <t>Koperasi Hita Loka Tara</t>
  </si>
  <si>
    <t>Warung Nasi Tiwul SBR</t>
  </si>
  <si>
    <t>Desa Ngeni</t>
  </si>
  <si>
    <t>Rumah Sakit Universitas Airlangga (RS UNAIR)</t>
  </si>
  <si>
    <t>RSUD Kabupaten Sidoarjo</t>
  </si>
  <si>
    <t>RSI SITI HAJAR</t>
  </si>
  <si>
    <t>BLBI Abiyoso</t>
  </si>
  <si>
    <t>DI RS AISYIYAH KUDUS</t>
  </si>
  <si>
    <t>RSUD Tongas</t>
  </si>
  <si>
    <t>SISWA SMA, SMK, DAN MA</t>
  </si>
  <si>
    <t>RW 06 Bulaksari</t>
  </si>
  <si>
    <t>Kening Ice Tube</t>
  </si>
  <si>
    <t>Instansi Pemerintah Kecamatan Bulak</t>
  </si>
  <si>
    <t>Mahda Collection</t>
  </si>
  <si>
    <t>Tomyan Steambot</t>
  </si>
  <si>
    <t>Bubur Ayam</t>
  </si>
  <si>
    <t>Posyandu Dinoyo</t>
  </si>
  <si>
    <t>UMKM Budidaya Lobster</t>
  </si>
  <si>
    <t>Komunitas Kampung Edukatif Ondomohen</t>
  </si>
  <si>
    <t>Kampung Wisata Ondomohen</t>
  </si>
  <si>
    <t>Yayasan Al-Manar 1989</t>
  </si>
  <si>
    <t>Telkom CDC</t>
  </si>
  <si>
    <t>Kampung Oase Ondomohen</t>
  </si>
  <si>
    <t>Depo Air Minum Isi Ulang Bahagia</t>
  </si>
  <si>
    <t>Pengurus Langgar Al Qodir</t>
  </si>
  <si>
    <t>Kelompok Tani Elok Mekar Sari</t>
  </si>
  <si>
    <t>Komunitas UKM Binaan Telkom Community Devetopment Center</t>
  </si>
  <si>
    <t>RT 11/RW 06 Sepanjang Asri</t>
  </si>
  <si>
    <t>Pegiat Lingkungan Kampung Ondomohen</t>
  </si>
  <si>
    <t>UKM Sumono</t>
  </si>
  <si>
    <t>Maspion IT</t>
  </si>
  <si>
    <t>Kelompok Usaha Bareng Raya</t>
  </si>
  <si>
    <t>UKM Binaan Telkom Community Development Cente</t>
  </si>
  <si>
    <t>UKM Kampoeng Songo</t>
  </si>
  <si>
    <t>Kelompok Perajin Usaha Furniture</t>
  </si>
  <si>
    <t>SMAN 1 Surabaya</t>
  </si>
  <si>
    <t>STAI Ali bin Abi Thalib Surabaya</t>
  </si>
  <si>
    <t>Perpustakaan ITTelkom Surabaya</t>
  </si>
  <si>
    <t>Koallsi Perempuan Indonesia (KPI) BP. Pangkah Wetan</t>
  </si>
  <si>
    <t>Wal Asri – Akselerasi Pemberdayaan Remaja Musholla Berbasis Digital Learning Space Guna Menyiapkan Generasi yang ber-AKHLAK di Era Transformasi Digital</t>
  </si>
  <si>
    <t>Komunitas Wal Asri Al-Banjari Group</t>
  </si>
  <si>
    <t>Guru PAUD PPT Kemuning Surabaya</t>
  </si>
  <si>
    <t>PT ADAM JAYA TEKNIK</t>
  </si>
  <si>
    <t>UKM Kampung Cincau</t>
  </si>
  <si>
    <t>Dinas Sosial Provinsi Jawa Timur</t>
  </si>
  <si>
    <t>PT. Anugrah Laut Indonesia</t>
  </si>
  <si>
    <t>UMKM PRODUSEN GMG MIE AYAM</t>
  </si>
  <si>
    <t>Kampung Kranggan</t>
  </si>
  <si>
    <t>Yayasan Dana Sosial Al Falah</t>
  </si>
  <si>
    <t>Elok Mekar Sari</t>
  </si>
  <si>
    <t>UKM Rintisan Kelompok PKK Desa Sedati</t>
  </si>
  <si>
    <t>SMP Al Islah</t>
  </si>
  <si>
    <t>TPQ Al-Mubaarok</t>
  </si>
  <si>
    <t>Yayasan Pendidikan Al Islah Surabaya</t>
  </si>
  <si>
    <t>SMP Al Islah Surabaуа</t>
  </si>
  <si>
    <t>CV Ferdi Jaya</t>
  </si>
  <si>
    <t>LAZNAS Yayasan Dana Sosial Al Falah</t>
  </si>
  <si>
    <t>Al Barra Studio</t>
  </si>
  <si>
    <t>SMA Negeri 13 Surabaya</t>
  </si>
  <si>
    <t>Forum Komunikasi Astronom Amatir Lintas Jawa Timur (FOKALIS JATIM)</t>
  </si>
  <si>
    <t>RTIK Surabaya</t>
  </si>
  <si>
    <t>UMKM Kampung Songo</t>
  </si>
  <si>
    <t>SMK Telkom Sidoarjo</t>
  </si>
  <si>
    <t>Paguyuban Batu Permata Pasar Kayoon</t>
  </si>
  <si>
    <t>PT. Hidynamix Mitra Solusindo</t>
  </si>
  <si>
    <t>UMKM Rintisan Kelompok PKK Desa Sedati Gede</t>
  </si>
  <si>
    <t>UPT Aneka Industri dan Kerajinan Jawa Timur</t>
  </si>
  <si>
    <t>Desa tambak kalisogo</t>
  </si>
  <si>
    <t>Sekolah SMA/SMK/MA atau sederajat dan umum</t>
  </si>
  <si>
    <t>SMA/SMK DI SURABAYA</t>
  </si>
  <si>
    <t>SMA/SMK/MA Sederajat</t>
  </si>
  <si>
    <t>Guru dan Siswa pada SLTA sederajat di Jawa Timur</t>
  </si>
  <si>
    <t>Guru MGMP Matematika dan Fisika</t>
  </si>
  <si>
    <t>SMA/SMK/MA dan yang Sederajat</t>
  </si>
  <si>
    <t>TAMBAK TANJUNGSARI</t>
  </si>
  <si>
    <t>PETERNAKAN SAPI PERAH TASLI MILK</t>
  </si>
  <si>
    <t>Desa Kalipare</t>
  </si>
  <si>
    <t>Japan, Kec. Sooko, Kabupaten Mojokerto</t>
  </si>
  <si>
    <t>Bank Sampah GKS</t>
  </si>
  <si>
    <t>Desa Keloposepuluh</t>
  </si>
  <si>
    <t>Desa Wonosalam</t>
  </si>
  <si>
    <t>UMKM Binaan Telkom CDC Area Kota Surabaya dan Surabaya Selatan</t>
  </si>
  <si>
    <t>Desa Panjunan, Kec.Duduk sampeyan, Kota Gresik</t>
  </si>
  <si>
    <t>Desa Panjunan</t>
  </si>
  <si>
    <t>Karang Taruna/ Pemuda di Lingkungan Wonokromo</t>
  </si>
  <si>
    <t>Warga Novena Mandiri desa Wedoro</t>
  </si>
  <si>
    <t>anggota posyandu pepelegi</t>
  </si>
  <si>
    <t>Kampung Cincau</t>
  </si>
  <si>
    <t>SD Kemala Bhayangkari 1 Surabaya</t>
  </si>
  <si>
    <t>Desa Panjunan Kabupaten Gresik</t>
  </si>
  <si>
    <t>Kampung Bebek dan Telur Asin Desa Kebonsari</t>
  </si>
  <si>
    <t>Kelompok Tani Tani Sejahtera Desa Temuasri</t>
  </si>
  <si>
    <t>Masyarakat Taman, Kabupaten Sidoarjo</t>
  </si>
  <si>
    <t>Perangkat Desa Dalegan</t>
  </si>
  <si>
    <t>Pengurus Masjid Al Hidayah</t>
  </si>
  <si>
    <t>Dinas Perindustrian dan Perdagangan Provinsi Jawa Timur</t>
  </si>
  <si>
    <t>Masyarakat penggiat UMKM Desa Panjunan</t>
  </si>
  <si>
    <t>CV. Netafarm Indo Lestari</t>
  </si>
  <si>
    <t>PKK RT05/RW10</t>
  </si>
  <si>
    <t>UPT Pelatihan Dinas Koperasi dan UKM Jawa Timur</t>
  </si>
  <si>
    <t>Pondok Pesantren Mathla’ul Amien</t>
  </si>
  <si>
    <t>Asosiasi Dosen Intgrator Desa (ADIDES)</t>
  </si>
  <si>
    <t>Angkatan Laut (Sekolah Tinggi Teknologi Angkatan Laut)</t>
  </si>
  <si>
    <t>Kelpompok Petani Kajar Bumiaji Batu</t>
  </si>
  <si>
    <t>PT VETERI NUTRI ANIMALIA</t>
  </si>
  <si>
    <t>Kelurahan Gayungan</t>
  </si>
  <si>
    <t>TPQ Al-Mubaarok Surabaya</t>
  </si>
  <si>
    <t>SMA Khadijah Surabaya</t>
  </si>
  <si>
    <t>Tenaga medis di RSUD dr. Mohamad Soewandhie Surabaya</t>
  </si>
  <si>
    <t>KELOMPOK TANI ELOK MEKAR SARI</t>
  </si>
  <si>
    <t>Masyarakat Desa Sari Rogo</t>
  </si>
  <si>
    <t>Kelompok masyarakat ternak kambing desa Sari Rogo</t>
  </si>
  <si>
    <t>kelompok masyarakat Desa Sari Rogo</t>
  </si>
  <si>
    <t>Kelompok Masyarakat Desa Sari Rogo</t>
  </si>
  <si>
    <t>SMKN 2 Lamongan</t>
  </si>
  <si>
    <t>Desa Banteng Putih</t>
  </si>
  <si>
    <t>Kelompok Petani Ikan</t>
  </si>
  <si>
    <t>Kampoeng Ilmu Surabaya</t>
  </si>
  <si>
    <t>Kamadi, SE</t>
  </si>
  <si>
    <t>Kelompok Tani Satu Padu Kelurahan Jambangan</t>
  </si>
  <si>
    <t>UMKM Surabaya</t>
  </si>
  <si>
    <t>Pemerintah Desa Bantengputih</t>
  </si>
  <si>
    <t>Asosiasi Dosen Integrator Desa (ADIDES)</t>
  </si>
  <si>
    <t>Relawan TIK Jawa Timur</t>
  </si>
  <si>
    <t>Posyandu Desa</t>
  </si>
  <si>
    <t>UMKM Binaan TELKOM CDC Surabaya Selatan</t>
  </si>
  <si>
    <t>RT. 14, RW. 09, Desa Pepelegi, Kec. Waru, Sidoarjo</t>
  </si>
  <si>
    <t>SMP Hang Tuah 4 Surabaya</t>
  </si>
  <si>
    <t>RSUD BHAKTI DHARMA HUSADA</t>
  </si>
  <si>
    <t>SMA Negeri 1 Kamal</t>
  </si>
  <si>
    <t>SMP Al Falah Assalam</t>
  </si>
  <si>
    <t>Desa Sari Rogo</t>
  </si>
  <si>
    <t>SMP Al-Falah Assalam Surabaya</t>
  </si>
  <si>
    <t>Wulan Sekryasih (Pemilik/Pengelola UMKM)</t>
  </si>
  <si>
    <t>SMP Hangtuah 4 Surabaya</t>
  </si>
  <si>
    <t>Data real dosen</t>
  </si>
  <si>
    <t>Data dosen untuk keperluan Akreditasi</t>
  </si>
  <si>
    <t>Data real dana penelitian &amp; pkm Dosen (bisa dibuat data untuk AMI)</t>
  </si>
  <si>
    <t>Data dana penelitian &amp; pkm Dosen (khusu ini untuk data Akreditasi)</t>
  </si>
  <si>
    <t>Nama</t>
  </si>
  <si>
    <t>PkM</t>
  </si>
  <si>
    <t>Realisasi</t>
  </si>
  <si>
    <t>Rp</t>
  </si>
  <si>
    <t>Rifa Atul Izza Asyari</t>
  </si>
  <si>
    <t>Helmy dan dijah</t>
  </si>
  <si>
    <t>Data KUG</t>
  </si>
  <si>
    <t>*pendanaan mas dimas tidak perlu dibagi, semua diakui 450jt</t>
  </si>
  <si>
    <t>farah zakiyah rahmanti</t>
  </si>
  <si>
    <t>rizqa amelia zunaidi</t>
  </si>
  <si>
    <t>arrizky ayu faradila purnama</t>
  </si>
  <si>
    <t>KWR4.072/ABD05/PPM-JPM/2024</t>
  </si>
  <si>
    <t>anifatul faricha</t>
  </si>
  <si>
    <t>TEKNOLOGI TEPAT GUNA (TTG)</t>
  </si>
  <si>
    <t>NO</t>
  </si>
  <si>
    <t>Data DTPS Akreditasi 2025</t>
  </si>
  <si>
    <t>Penelitian Eksternal</t>
  </si>
  <si>
    <t>PkM Internal</t>
  </si>
  <si>
    <t>PkM Eksternal</t>
  </si>
  <si>
    <t>Rohmah Hidayah</t>
  </si>
  <si>
    <t>⁠Salsabila Putri Indah Sari</t>
  </si>
  <si>
    <t>Affifah Mutiara Pertiwi</t>
  </si>
  <si>
    <t>Nuchaila Ainiyah</t>
  </si>
  <si>
    <t>Faisal Zaidan Pradana</t>
  </si>
  <si>
    <t>Rafika Damayanti Sururin Nufus</t>
  </si>
  <si>
    <t>Muhammad Farhansyah Mondari</t>
  </si>
  <si>
    <t>TOTAL</t>
  </si>
  <si>
    <t>Dana Per Prodi</t>
  </si>
  <si>
    <t>UPPS</t>
  </si>
  <si>
    <t>Penelitian Nasional</t>
  </si>
  <si>
    <t>Penelitian Internasional</t>
  </si>
  <si>
    <t>Total Penelitian</t>
  </si>
  <si>
    <t>Abdimas Internal</t>
  </si>
  <si>
    <t>Abdimas Nasional</t>
  </si>
  <si>
    <t>Abdimas Internasional</t>
  </si>
  <si>
    <t>Total Abdimas</t>
  </si>
  <si>
    <t>Filter berdasarkan prodi DTPS (based data dosen All)</t>
  </si>
  <si>
    <t>Abdimas Eksternal</t>
  </si>
  <si>
    <t>Filter berdasarkan prodi DTPR (MAPPING_DOSEN)</t>
  </si>
  <si>
    <t>Sesuai DTPR -&gt; MAPPING_DOSEN</t>
  </si>
  <si>
    <t>TUB</t>
  </si>
  <si>
    <t>Nomor</t>
  </si>
  <si>
    <t>Judul</t>
  </si>
  <si>
    <t>Sumber</t>
  </si>
  <si>
    <t>Dana</t>
  </si>
  <si>
    <t>LKPS</t>
  </si>
  <si>
    <t>Dana Internal</t>
  </si>
  <si>
    <t>Dana Eksternal</t>
  </si>
  <si>
    <t>Total Dana</t>
  </si>
  <si>
    <t>Jumlah Internal</t>
  </si>
  <si>
    <t>Jumlah Eksternal</t>
  </si>
  <si>
    <t>ts2</t>
  </si>
  <si>
    <t>ts1</t>
  </si>
  <si>
    <t>TS</t>
  </si>
  <si>
    <t>TS1</t>
  </si>
  <si>
    <t>TS2</t>
  </si>
  <si>
    <t>ts</t>
  </si>
  <si>
    <t>Dana Internal TUS</t>
  </si>
  <si>
    <t>Dana Internal TUB</t>
  </si>
  <si>
    <t>Total Dana Internal</t>
  </si>
  <si>
    <t>DANA MEMB. 1</t>
  </si>
  <si>
    <t>DANA MEMB. 2</t>
  </si>
  <si>
    <t>Penelitian Fundamental</t>
  </si>
  <si>
    <t>NIDN Member12</t>
  </si>
  <si>
    <t>Smart Sistem Sterilisasi Udara pada Ruangan Tertutup Berbasis IoT </t>
  </si>
  <si>
    <t>REK. 259/ABDI1/REK/IX/2023</t>
  </si>
  <si>
    <t>REK. 259/ABDI1/REK/IX/2024</t>
  </si>
  <si>
    <t>REK. 239/PNLT1/REK/VII/2023</t>
  </si>
  <si>
    <t>PT. POS Indonesia</t>
  </si>
  <si>
    <t>All Name</t>
  </si>
  <si>
    <t>All Prodi</t>
  </si>
  <si>
    <t>Prodi Mahasiswa</t>
  </si>
  <si>
    <t>Internal (Tel-U &amp; ITTS)</t>
  </si>
  <si>
    <t>Mitra Industri, Institusi Internal</t>
  </si>
  <si>
    <t>S1 Teknik Elektro (Kampus Surabaya)</t>
  </si>
  <si>
    <t xml:space="preserve">PURNAMA ANAKING, ANIFATUL FARICHA , ROSYID ABDILLAH , , , </t>
  </si>
  <si>
    <t>Internal dan Industri</t>
  </si>
  <si>
    <t>Institusi dan Industri</t>
  </si>
  <si>
    <t>RIZKY FENALDO MAULANA  - 20970031</t>
  </si>
  <si>
    <t>RAULIA RISKI  - 22940003</t>
  </si>
  <si>
    <t>GRANITA HAJAR S.T., M.T. - 24950003</t>
  </si>
  <si>
    <t>PENGEMBANGAN ANTENA PHASED ARRAY DENGAN SUBARRAY TERINTEGRASI UNTUK_x000D_MENINGKATKAN KINERJA PEMINDAIAN PADA SISTEM RADAR BERBASIS SOFTWARE DEFINED_x000D_RADIO (SDR)</t>
  </si>
  <si>
    <t>Moh. Yanuar Hariawan</t>
  </si>
  <si>
    <t>Pengembangan Website Kampung Wisata Edukasi (Studi Kasus Kampung Ondomohen Surabaya)</t>
  </si>
  <si>
    <t>PKM EYED ( Education Youth Of Entrepreneurs) Program Pemanfaatan IT Untuk Meningkatkan Produktif Dan Ekonomi Masyarakat Di Sepanjang Asri Paska Pandemi Covid-19</t>
  </si>
  <si>
    <t>loa ada di lap akhir, tdk ada di igracias</t>
  </si>
  <si>
    <t>2023 - 2024</t>
  </si>
  <si>
    <t>DATA PENELITIAN YANG DIAJUKAN</t>
  </si>
  <si>
    <t>DATA KETUA</t>
  </si>
  <si>
    <t>AFILIASI KETUA</t>
  </si>
  <si>
    <t>DATA MEMBER  1</t>
  </si>
  <si>
    <t>AFILIASI MEMBER 1</t>
  </si>
  <si>
    <t>DATA MEMBER 2</t>
  </si>
  <si>
    <t>AFILIASI MEMBER 2</t>
  </si>
  <si>
    <t>DATA MEMBER 3</t>
  </si>
  <si>
    <t>AFILIASI MEMBER 3</t>
  </si>
  <si>
    <t>DATA MEMBER 4</t>
  </si>
  <si>
    <t>AFILIASI MEMBER 4</t>
  </si>
  <si>
    <t>DATA MEMBER 5</t>
  </si>
  <si>
    <t>AFILIASI MEMBER 5</t>
  </si>
  <si>
    <t>DATA MHS1</t>
  </si>
  <si>
    <t>DATA MHS2</t>
  </si>
  <si>
    <t>DATA MHS3</t>
  </si>
  <si>
    <t>DATA MHS4</t>
  </si>
  <si>
    <t>DATA MHS5</t>
  </si>
  <si>
    <t>DATA MHS6</t>
  </si>
  <si>
    <t>DATA MHS7</t>
  </si>
  <si>
    <t>DANA MEMB. 3</t>
  </si>
  <si>
    <t>DANA MEMB. 4</t>
  </si>
  <si>
    <t>001/SAM14/DEK-TI/I/2022</t>
  </si>
  <si>
    <t>Matching Fund, Mitra Industri, Perguruan Tinggi</t>
  </si>
  <si>
    <t>Perguruan Tinggi Dan Mitra</t>
  </si>
  <si>
    <t xml:space="preserve">Sudah Monev Kemajuan tapi belum upload laporan kemajuan </t>
  </si>
  <si>
    <t>Ainatul Fathiyah Abdul Rahim,</t>
  </si>
  <si>
    <t xml:space="preserve">Helmy Widyantara
</t>
  </si>
  <si>
    <t>Bukti Target Peningkatan TKT                          Dokumen Blueprint (Draft Paten)                                           Publikasi di Media Massa                                Poster</t>
  </si>
  <si>
    <t>Jurnal Nasional Sinta 2 dan Prototype</t>
  </si>
  <si>
    <t>Prodi Anggota 1</t>
  </si>
  <si>
    <t>Fakultas Anggota 1</t>
  </si>
  <si>
    <t>Fakultas Anggota 2</t>
  </si>
  <si>
    <t>FakultasAnggota 3</t>
  </si>
  <si>
    <t>Nama Anggota 4</t>
  </si>
  <si>
    <t>Nama Anggota 5</t>
  </si>
  <si>
    <t>sinta_id_ketua</t>
  </si>
  <si>
    <t>nama_ketua</t>
  </si>
  <si>
    <t>nidn_ketua</t>
  </si>
  <si>
    <t>afiliasi_ketua</t>
  </si>
  <si>
    <t>kd_pt_ketua</t>
  </si>
  <si>
    <t>judul</t>
  </si>
  <si>
    <t>nama_singkat_skema</t>
  </si>
  <si>
    <t>thn_pertama_usulan</t>
  </si>
  <si>
    <t>thn_usulan_kegiatan</t>
  </si>
  <si>
    <t>thn_pelaksanaan_kegiatan</t>
  </si>
  <si>
    <t>lama_kegiatan(tahun)</t>
  </si>
  <si>
    <t>bidang_fokus</t>
  </si>
  <si>
    <t>nama_skema</t>
  </si>
  <si>
    <t>status_usulan (hanya didanai)</t>
  </si>
  <si>
    <t>dana_disetujui</t>
  </si>
  <si>
    <t>afiliasi_sinta_id</t>
  </si>
  <si>
    <t>nama_institusi_penerima_dana</t>
  </si>
  <si>
    <t>target_tkt</t>
  </si>
  <si>
    <t>nama_program_hibah</t>
  </si>
  <si>
    <t>kategori_sumber_dana</t>
  </si>
  <si>
    <t>negara_sumber_dana</t>
  </si>
  <si>
    <t>sumber_dana</t>
  </si>
  <si>
    <t>sinta_id_member1</t>
  </si>
  <si>
    <t>nidn_member1</t>
  </si>
  <si>
    <t>nama_member1</t>
  </si>
  <si>
    <t>sinta_id_member2</t>
  </si>
  <si>
    <t>nidn_member_sinta2</t>
  </si>
  <si>
    <t>nama_member_sinta2</t>
  </si>
  <si>
    <t>sinta_id_member3</t>
  </si>
  <si>
    <t>nidn_member_sinta3</t>
  </si>
  <si>
    <t>nama_member_sinta3</t>
  </si>
  <si>
    <t>sinta_id_member4</t>
  </si>
  <si>
    <t>nidn_member_sinta4</t>
  </si>
  <si>
    <t>nama_member_sinta4</t>
  </si>
  <si>
    <t>sinta_id_member5</t>
  </si>
  <si>
    <t>nidn_member_sinta5</t>
  </si>
  <si>
    <t>nama_member_sinta5</t>
  </si>
  <si>
    <t>INSTITUT TEKNOLOGI TELKOM SURABAYA</t>
  </si>
  <si>
    <t>didanai</t>
  </si>
  <si>
    <t>Tahun Publikasi</t>
  </si>
  <si>
    <t>Jenis Publikasi</t>
  </si>
  <si>
    <t>International Conference on Sustainable Information Engineering and Technology</t>
  </si>
  <si>
    <t>International Conference on Creative Design, Business and Society</t>
  </si>
  <si>
    <t>Optimizing Product Delivery through Two-Dimensional Time Warping Demand Allocation under Uncertainty</t>
  </si>
  <si>
    <t>Information Systems International Conference</t>
  </si>
  <si>
    <t xml:space="preserve">Pembuatan Sistem Penyedia Air dengan Pompa Air Listrik Tenaga Surya Untuk Perumahan di Sentani Papua dalam Rangka Sustainable Development Goals (SDGs)	
</t>
  </si>
  <si>
    <t>TERINDEKS SCOPUS</t>
  </si>
  <si>
    <t>KATEGORI</t>
  </si>
  <si>
    <t>PROSIDING</t>
  </si>
  <si>
    <t>TERINDEKS WOS</t>
  </si>
  <si>
    <t>Core</t>
  </si>
  <si>
    <t>Conference</t>
  </si>
  <si>
    <t>Tidak Terakreditasi</t>
  </si>
  <si>
    <t>IDENTIFIER</t>
  </si>
  <si>
    <t>QUARTILE</t>
  </si>
  <si>
    <t>PUBLICATION_NAME</t>
  </si>
  <si>
    <t>CREATOR</t>
  </si>
  <si>
    <t>YEAR</t>
  </si>
  <si>
    <t>CITATION</t>
  </si>
  <si>
    <t>Penulis ITTS</t>
  </si>
  <si>
    <t>85041208925</t>
  </si>
  <si>
    <t>Integrated image processing analysis and Naïve Bayes Classifier method for lungs X-ray image classification</t>
  </si>
  <si>
    <t>ARPN Journal of Engineering and Applied Sciences</t>
  </si>
  <si>
    <t>Arief Bustomi M.</t>
  </si>
  <si>
    <t>9</t>
  </si>
  <si>
    <t>85045287245</t>
  </si>
  <si>
    <t>A Comparative Analysis of Mental Workload between Train and Bus Drivers</t>
  </si>
  <si>
    <t>MATEC Web of Conferences</t>
  </si>
  <si>
    <t>Soewardi H.</t>
  </si>
  <si>
    <t>0</t>
  </si>
  <si>
    <t>85048294017</t>
  </si>
  <si>
    <t>Effect of a lead time-dependent cost on lead time quotation, pricing, and capacity decisions in a stochastic make-to-order system with endogenous demand</t>
  </si>
  <si>
    <t>International Journal of Production Economics</t>
  </si>
  <si>
    <t>Sayid Albana A.</t>
  </si>
  <si>
    <t>22</t>
  </si>
  <si>
    <t>85066898777</t>
  </si>
  <si>
    <t>Losing Synchronism Technique based on Critical Trajectory Method for Obtaining the CCT with Installing SCES</t>
  </si>
  <si>
    <t>Proceeding - 2018 International Seminar on Intelligent Technology and Its Application, ISITIA 2018</t>
  </si>
  <si>
    <t>Priyadi A.</t>
  </si>
  <si>
    <t>5</t>
  </si>
  <si>
    <t>85052758553</t>
  </si>
  <si>
    <t>Financial reporting quality, debt maturity, and chief executive officer career concerns on investment efficiency</t>
  </si>
  <si>
    <t>BAR - Brazilian Administration Review</t>
  </si>
  <si>
    <t>Aulia D.</t>
  </si>
  <si>
    <t>85048861229</t>
  </si>
  <si>
    <t>Distributed database semantic integration of wireless sensor network to access the environmental monitoring system</t>
  </si>
  <si>
    <t>International Journal of Engineering and Technology Innovation</t>
  </si>
  <si>
    <t>Umar U.</t>
  </si>
  <si>
    <t>11</t>
  </si>
  <si>
    <t>85043346354</t>
  </si>
  <si>
    <t>Innovative design of ironing board based on Kansei Engineering and usability test</t>
  </si>
  <si>
    <t>Zhafira N.</t>
  </si>
  <si>
    <t>85066505766</t>
  </si>
  <si>
    <t>Gas Source Localization Using an Olfactory Mobile Robot Equipped With Wind Direction Sensor</t>
  </si>
  <si>
    <t>2018 International Conference on Computer Engineering, Network and Intelligent Multimedia, CENIM 201</t>
  </si>
  <si>
    <t>Widyantara H.</t>
  </si>
  <si>
    <t>8</t>
  </si>
  <si>
    <t>85047765509</t>
  </si>
  <si>
    <t>EXAFS Study on LiFePO&lt;inf&gt;4&lt;/inf&gt; Powders Produced from Two Sol-Gel Routes</t>
  </si>
  <si>
    <t>Negara V.</t>
  </si>
  <si>
    <t>85046127043</t>
  </si>
  <si>
    <t>Temporal exploration in 2D visualization of emotions on twitter stream</t>
  </si>
  <si>
    <t>Ma'ady M.N.P.</t>
  </si>
  <si>
    <t>7</t>
  </si>
  <si>
    <t>85045152736</t>
  </si>
  <si>
    <t>5W1H Information Extraction with CNN-Bidirectional LSTM</t>
  </si>
  <si>
    <t>Nurdin A.</t>
  </si>
  <si>
    <t>85041691476</t>
  </si>
  <si>
    <t>A Responsive Web-Based QR Code for Inventory in the Laboratory of Informatics, UNESA</t>
  </si>
  <si>
    <t>Rochmawati N.</t>
  </si>
  <si>
    <t>85043342200</t>
  </si>
  <si>
    <t>The effect of Quran murottal's audio on short term memory</t>
  </si>
  <si>
    <t>Suteja Putra P.</t>
  </si>
  <si>
    <t>85050023498</t>
  </si>
  <si>
    <t>Optimization of new telecommunication tower selection at Bangkalan Regency using simulated annealing method</t>
  </si>
  <si>
    <t>Proceeding - ICAMIMIA 2017: International Conference on Advanced Mechatronics, Intelligent Manufactu</t>
  </si>
  <si>
    <t>Mauludiyanto A.</t>
  </si>
  <si>
    <t>85045652144</t>
  </si>
  <si>
    <t>Fe K-Edge X-ray absorption near-edge spectroscopy (XANES) and X-ray diffraction (XRD) analyses of LiFePO&lt;inf&gt;4&lt;/inf&gt; and its base materials</t>
  </si>
  <si>
    <t>Latif C.</t>
  </si>
  <si>
    <t>85058405241</t>
  </si>
  <si>
    <t>Tracking antenna system design for DVB-T2 set top box based on fuzzy inference system</t>
  </si>
  <si>
    <t>Proceedings of 2018 10th International Conference on Information Technology and Electrical Engineeri</t>
  </si>
  <si>
    <t>Miawarni H.</t>
  </si>
  <si>
    <t>85041638118</t>
  </si>
  <si>
    <t>Implementation of Neural Network to determine the New College Students</t>
  </si>
  <si>
    <t>Putra R.</t>
  </si>
  <si>
    <t>85043319820</t>
  </si>
  <si>
    <t>Job safety and awareness analysis of safety implementation among electrical workers in airport service company</t>
  </si>
  <si>
    <t>Putra P.</t>
  </si>
  <si>
    <t>85050011555</t>
  </si>
  <si>
    <t>Design of fuzzy gain scheduling controller for DC motor speed adjustment on spindle CNC milling</t>
  </si>
  <si>
    <t>Pramudijanto J.</t>
  </si>
  <si>
    <t>1</t>
  </si>
  <si>
    <t>85062092905</t>
  </si>
  <si>
    <t>Local Scattering Detection Around Relay on Multi-Hop MIMO Channels Using SDRs in Time Domain</t>
  </si>
  <si>
    <t xml:space="preserve">2018 International Electronics Symposium on Engineering Technology and Applications, IES-ETA 2018 - </t>
  </si>
  <si>
    <t>Anggraeni M.E.</t>
  </si>
  <si>
    <t>85053203839</t>
  </si>
  <si>
    <t>Hybrid magnetorheological elastomer, the future of gait detection</t>
  </si>
  <si>
    <t>Key Engineering Materials</t>
  </si>
  <si>
    <t>Adiputra D.</t>
  </si>
  <si>
    <t>85060719771</t>
  </si>
  <si>
    <t>ABBA Dual-Cross-Polarized Antenna Decoupling for 5G 16-Element Planar MIMO at 28 GHz</t>
  </si>
  <si>
    <t>2018 2nd International Conference on Telematics and Future Generation Networks, TAFGEN 2018</t>
  </si>
  <si>
    <t>85060513044</t>
  </si>
  <si>
    <t>Recommending who to follow in the software engineering Twitter space</t>
  </si>
  <si>
    <t>ACM Transactions on Software Engineering and Methodology</t>
  </si>
  <si>
    <t>Sharma A.</t>
  </si>
  <si>
    <t>85049825619</t>
  </si>
  <si>
    <t>Design of electronic nose system using gas chromatography principle and Surface Acoustic Wave sensor</t>
  </si>
  <si>
    <t>Faricha A.</t>
  </si>
  <si>
    <t>19</t>
  </si>
  <si>
    <t>85062057000</t>
  </si>
  <si>
    <t>Power Saving Analysis of Peak to Average Power Ratio Reduction Technique in OFDM System using Hybrid Improved Partial Transmit Sequence dan Clipping Filtering Technique</t>
  </si>
  <si>
    <t>Moegiharto Y.</t>
  </si>
  <si>
    <t>85042092100</t>
  </si>
  <si>
    <t>The study of the influence of the diameter ratio and blade number to the performance of the cross flow wind turbine by using 2D computational fluid dynamics modeling</t>
  </si>
  <si>
    <t>Tjahjana D.</t>
  </si>
  <si>
    <t>12</t>
  </si>
  <si>
    <t>85056811398</t>
  </si>
  <si>
    <t>Enhancement of Twice Quasi Orthogonal Space Time Block Coded (QOSTBC) Performance System with Zero Forcing EVCM Decoder</t>
  </si>
  <si>
    <t>Agustin D.</t>
  </si>
  <si>
    <t>85050545237</t>
  </si>
  <si>
    <t>Cipher feedback mode cryptographic algorithm with gingerbreadman two-dimensional map key generator on digital image</t>
  </si>
  <si>
    <t>Proceedings of the 11th International Conference on Information and Communication Technology and Sys</t>
  </si>
  <si>
    <t>Asmara R.A.</t>
  </si>
  <si>
    <t>Bio-inspired Service Provisioning Scheme for Fog-based Industrial Internet of Things</t>
  </si>
  <si>
    <t>IEEE International Conference on Emerging Technologies and Factory Automation, ETFA</t>
  </si>
  <si>
    <t>Ramli M.</t>
  </si>
  <si>
    <t>Does IFRS impact on Indonesian financial reporting quality and performance? A case study of companies in Indonesia</t>
  </si>
  <si>
    <t>Saebani A.</t>
  </si>
  <si>
    <t>Planar dipole MIMO array antenna for mobile robot communications at 5.6 GHz</t>
  </si>
  <si>
    <t>2019 4th International Conference on Information Technology, Information Systems and Electrical Engi</t>
  </si>
  <si>
    <t>Muhsin M.</t>
  </si>
  <si>
    <t>Modeling of Chicken Production for Food Security in Indonesia</t>
  </si>
  <si>
    <t>IEEE International Conference on Industrial Engineering and Engineering Management</t>
  </si>
  <si>
    <t>Vanany I.</t>
  </si>
  <si>
    <t>Material characterizations of gr-based magnetorheological elastomer for possible sensor applications: Rheological and resistivity properties</t>
  </si>
  <si>
    <t>Materials</t>
  </si>
  <si>
    <t>Shabdin M.K.</t>
  </si>
  <si>
    <t>Kalman filter estimation of identified reduced model using balanced truncation: A case study of the Bengawan Solo river</t>
  </si>
  <si>
    <t>Nonlinear Dynamics and Systems Theory</t>
  </si>
  <si>
    <t>Arif D.K.</t>
  </si>
  <si>
    <t>Bio-Inspired Cooperative Localization in Industrial Wireless Sensor Network</t>
  </si>
  <si>
    <t>IEEE International Workshop on Factory Communication Systems - Proceedings, WFCS</t>
  </si>
  <si>
    <t>Daely P.</t>
  </si>
  <si>
    <t>Use of subarrays in linear array for improving wide angular scanning performance</t>
  </si>
  <si>
    <t>Akbar F.S.</t>
  </si>
  <si>
    <t>X-ray Diffraction (XRD) and X-ray Absorption Near Edge Spectroscopy (XANES) Analyses of LiFe&lt;inf&gt;1-x&lt;/inf&gt;Cu&lt;inf&gt;x&lt;/inf&gt;PO&lt;inf&gt;4&lt;/inf&gt; Powders</t>
  </si>
  <si>
    <t>Muyasaroh A.F.</t>
  </si>
  <si>
    <t>Dual-cross-polarized antenna decoupling for 43 GHz planar massive MIMO in full duplex single channel communications</t>
  </si>
  <si>
    <t>International Journal of Advanced Computer Science and Applications</t>
  </si>
  <si>
    <t xml:space="preserve">Muhsin </t>
  </si>
  <si>
    <t>Stairs descent identification for smart wheelchair by using GLCM and learning vector quantization</t>
  </si>
  <si>
    <t>Proceedings - 2019 12th International Conference on Ubi-Media Computing, Ubi-Media 2019</t>
  </si>
  <si>
    <t>Satria A.W.S.B.J.</t>
  </si>
  <si>
    <t>Financial Risk Assessment for Power Plant Investment under Uncertainty Using Monte Carlo Simulation</t>
  </si>
  <si>
    <t>2019 International Conference on Technologies and Policies in Electric Power and Energy, TPEPE 2019</t>
  </si>
  <si>
    <t>Albana A.S.</t>
  </si>
  <si>
    <t>Analysis of the Model Reduction Using Singular Perturbation Approximation on Unstable and Non-Minimal Discrete-Time Linear Systems and Its Applications</t>
  </si>
  <si>
    <t>Development of system dynamics model to increase salt fulfillment ratio</t>
  </si>
  <si>
    <t>Muhandhis I.</t>
  </si>
  <si>
    <t>Finding frequent routes from taxi trips with time windows: NYC Case</t>
  </si>
  <si>
    <t>Prastyabudi W.A.</t>
  </si>
  <si>
    <t>Analysis of flood identification and mitigation for disaster preparedness: A system thinking approach</t>
  </si>
  <si>
    <t>Dzulkarnain A.</t>
  </si>
  <si>
    <t>Water Monitoring Prototype Using Internet of Things Technology</t>
  </si>
  <si>
    <t>2019 International Conference on Advanced Mechatronics, Intelligent Manufacture and Industrial Autom</t>
  </si>
  <si>
    <t>Efficient Technique Image Encryption with Cipher Block Chaining and Gingerbreadman Map</t>
  </si>
  <si>
    <t>Proceedings of 2019 4th International Conference on Sustainable Information Engineering and Technolo</t>
  </si>
  <si>
    <t>Savitri N.</t>
  </si>
  <si>
    <t>Wind direction sensor based on thermal anemometer for olfactory mobile robot</t>
  </si>
  <si>
    <t>Centralized and decentralized H-{\infty} controller design for storey building systems using matrix inequality approach</t>
  </si>
  <si>
    <t>Proceedings of the International Conference on Electrical Engineering and Informatics</t>
  </si>
  <si>
    <t>Fadhilah H.N.</t>
  </si>
  <si>
    <t>Effectiveness of service provider Ads on mobile internet users</t>
  </si>
  <si>
    <t>Wahyuni A.E.</t>
  </si>
  <si>
    <t>Regression model focused on query for multi documents summarization based on significance of the sentence position</t>
  </si>
  <si>
    <t>Fanani A.</t>
  </si>
  <si>
    <t>The analysis of quality of paddy harvest yield to support food security: A system thinking approach (case study: East Java)</t>
  </si>
  <si>
    <t>Aprillya M.R.</t>
  </si>
  <si>
    <t>Coordination of Electricity Protection in Piru Power Grid</t>
  </si>
  <si>
    <t>Hafidz I.</t>
  </si>
  <si>
    <t>Mathematical Modeling and Sensitivity Analysis of the Existence of Male Calico Cats Population Based on Cross Breeding of All Coat Colour Types</t>
  </si>
  <si>
    <t>Communication in Biomathematical Sciences</t>
  </si>
  <si>
    <t>Suandi D.</t>
  </si>
  <si>
    <t>A sequential optimization model of cut-off grade and project/location selection in open pit mining</t>
  </si>
  <si>
    <t>Industrial Engineering and Management Systems</t>
  </si>
  <si>
    <t>Muttaqin B.I.A.</t>
  </si>
  <si>
    <t>Public Perceptions of a New MRT Service: a Pre-launch Study in Jakarta</t>
  </si>
  <si>
    <t>Urban Rail Transit</t>
  </si>
  <si>
    <t>Dahlan A.</t>
  </si>
  <si>
    <t>Geovisualization way for exploiting customer's emotions on Twitter</t>
  </si>
  <si>
    <t>Journal of Engineering and Applied Sciences</t>
  </si>
  <si>
    <t>Control reference parameter for stance assistance using a passive controlled Ankle Foot Orthosis-A preliminary study</t>
  </si>
  <si>
    <t>Applied Sciences (Switzerland)</t>
  </si>
  <si>
    <t>Analysis on purchase intention of Indonesian backpacker in accommodation booking through online travel agent</t>
  </si>
  <si>
    <t>Aristio A.</t>
  </si>
  <si>
    <t>Integrated Information System Based on Google Maps APIs: Design of Surabaya Public Transportation System</t>
  </si>
  <si>
    <t>Proceedings - 2019 International Conference on Computer Science, Information Technology, and Electri</t>
  </si>
  <si>
    <t>Rahmanti F.Z.</t>
  </si>
  <si>
    <t>In Silico Analysis Using Hybrid Support Vector Machine and Second Order of Markov Chain for Multiple Sequence Alignment to Identify the Types of Leukaemia</t>
  </si>
  <si>
    <t>Irawan M.I.</t>
  </si>
  <si>
    <t>Implementation of Semantic Web on Wireless Sensor Application for Environment Monitoring</t>
  </si>
  <si>
    <t>ICEEIE 2019 - International Conference on Electrical, Electronics and Information Engineering: Emerg</t>
  </si>
  <si>
    <t>Designing LoRaWAN Internet of Things Network for Advanced Metering Infrastructure (AMI) in Surabaya and Its Surrounding Cities</t>
  </si>
  <si>
    <t>2019 2nd International Seminar on Research of Information Technology and Intelligent Systems, ISRITI</t>
  </si>
  <si>
    <t>Purnama A.A.F.</t>
  </si>
  <si>
    <t>A Model for Evaluation Smart City Readiness using Structural Equation Modelling: A Citizen's Perspective</t>
  </si>
  <si>
    <t>Proceedings of 2019 4th International Conference on Informatics and Computing, ICIC 2019</t>
  </si>
  <si>
    <t>Setijadi E.</t>
  </si>
  <si>
    <t>A review on the control of the mechanical properties of Ankle Foot Orthosis for gait assistance</t>
  </si>
  <si>
    <t>Actuators</t>
  </si>
  <si>
    <t>Forecasting the Search Trend of Muslim Clothing in Indonesia on Google Trends Data Using ARIMAX and Neural Network</t>
  </si>
  <si>
    <t>Communications in Computer and Information Science</t>
  </si>
  <si>
    <t>Suhermi N.</t>
  </si>
  <si>
    <t>NB-IoT Network Planning for Advanced Metering Infrastructure in Surabaya, Sidoarjo, and Gresik</t>
  </si>
  <si>
    <t>2020 8th International Conference on Information and Communication Technology, ICoICT 2020</t>
  </si>
  <si>
    <t>Nashiruddin M.I.</t>
  </si>
  <si>
    <t>Conducted emission mitigation in LED driver by chaotic modulation</t>
  </si>
  <si>
    <t>Hariyawan M.Y.</t>
  </si>
  <si>
    <t>Design of Fuzzy Logic System for Disinfectant Liquid Monitoring Using the Internet of Things</t>
  </si>
  <si>
    <t>ICSECC 2020 - 2nd International Conference on Sustainable Engineering and Creative Computing, Procee</t>
  </si>
  <si>
    <t>Prakoso B.W.</t>
  </si>
  <si>
    <t>Field dependent-shear stress prediction of magnetorheological fluid using an optimum extreme learning machine model</t>
  </si>
  <si>
    <t>Journal of Advanced Research in Fluid Mechanics and Thermal Sciences</t>
  </si>
  <si>
    <t>Bahiuddin I.</t>
  </si>
  <si>
    <t>Optimization of network design for charging station placement: A case study</t>
  </si>
  <si>
    <t>Proceedings of the International Conference on Industrial Engineering and Operations Management</t>
  </si>
  <si>
    <t>Istiqomah S.</t>
  </si>
  <si>
    <t>Experimental study of the effect of blade angle on pico tubular bulb turbine performance in horizontal flow</t>
  </si>
  <si>
    <t>A Proposal of Transmission Power Optimization Method for Concurrently Communicating Two Access-Points in Wireless Local-Area Network</t>
  </si>
  <si>
    <t>2020 IEEE International Conference on Consumer Electronics - Taiwan, ICCE-Taiwan 2020</t>
  </si>
  <si>
    <t>Briantoro H.</t>
  </si>
  <si>
    <t>Planar Dipole Array Antenna Design for Mobile Robot Communications at 5.6 GHz</t>
  </si>
  <si>
    <t>Early warning of food security in East Java Indonesia using a system dynamics model</t>
  </si>
  <si>
    <t>Juned V.V.A.</t>
  </si>
  <si>
    <t>Workplace design selection framework to increase productivity by using virtual reality</t>
  </si>
  <si>
    <t>Delivery time quotation and pricing in two-stage supply chains: Centralized decision-making with global and local managerial approaches</t>
  </si>
  <si>
    <t>European Journal of Operational Research</t>
  </si>
  <si>
    <t>Hammami R.</t>
  </si>
  <si>
    <t>Lesson learned of business strategy for commercializing an e-motor cycle technology: A comparative study</t>
  </si>
  <si>
    <t>Anti-hyperuricemic effects of water-soluble fraction of leaf extract of sukun (Artocarpus Altilis) on mice fed purine-rich foods</t>
  </si>
  <si>
    <t>Biomedical and Pharmacology Journal</t>
  </si>
  <si>
    <t xml:space="preserve">Sutyarso </t>
  </si>
  <si>
    <t>Improving passive ankle foot orthosis system using estimated ankle velocity reference</t>
  </si>
  <si>
    <t>A Study of Throughput-Drop Estimation Model for Concurrently Communicating Two Links without Channel Bonding in IEEE 802.11n Wireless Local-Area Network</t>
  </si>
  <si>
    <t>Kwenga I.M.</t>
  </si>
  <si>
    <t>International Conference on ICT Convergence</t>
  </si>
  <si>
    <t>Daely P.T.</t>
  </si>
  <si>
    <t>Overview of Recent Subarray Applications in Wide-Angular Scanning Linear Arrays</t>
  </si>
  <si>
    <t>2020 33rd General Assembly and Scientific Symposium of the International Union of Radio Science, URS</t>
  </si>
  <si>
    <t>Akbar F.</t>
  </si>
  <si>
    <t>Fe K-Edge X-ray absorption Near-Edge spectroscopy and morphology analyses of LiFePO&lt;inf&gt;4&lt;/inf&gt;powders</t>
  </si>
  <si>
    <t>Materials Today: Proceedings</t>
  </si>
  <si>
    <t>Nihlatunnur N.</t>
  </si>
  <si>
    <t>Non-Proliferative Diabetic Retinopathy Classification Based on Hard Exudates Using Combination of FRCNN, Morphology, and ANFIS</t>
  </si>
  <si>
    <t>Proceeding - 2020 3rd International Conference on Vocational Education and Electrical Engineering: S</t>
  </si>
  <si>
    <t>Putra R.E.</t>
  </si>
  <si>
    <t>Recent Developments in City Logistics Research: A Literature Review</t>
  </si>
  <si>
    <t>An analysis of damage on tube reformer by using Computational Fluid of Dinamics (CFD) method</t>
  </si>
  <si>
    <t>International Journal of Psychosocial Rehabilitation</t>
  </si>
  <si>
    <t xml:space="preserve">Amir </t>
  </si>
  <si>
    <t>A novel blind chessboard support system (BCSS) featuring magnetorheological elastomer sensor</t>
  </si>
  <si>
    <t>Farouq A.A.</t>
  </si>
  <si>
    <t>Torque Characterization of T-shaped Magnetorheological Brake Featuring Serpentine Magnetic Flux</t>
  </si>
  <si>
    <t>Nya'Ubit I.R.</t>
  </si>
  <si>
    <t>A generalized TCP fairness control method for multiple-host concurrent communications in elastic WLAN system using raspberry pi access point</t>
  </si>
  <si>
    <t>International Journal of Mobile Computing and Multimedia Communications</t>
  </si>
  <si>
    <t>Sudibyo R.W.</t>
  </si>
  <si>
    <t>Anantha A.P.</t>
  </si>
  <si>
    <t>Wide-Angular Scanning Performance Enhancement in Linear Arrays via Combining Integrated In-line Subarrays and Amplitude Tapering</t>
  </si>
  <si>
    <t>14th European Conference on Antennas and Propagation, EuCAP 2020</t>
  </si>
  <si>
    <t>Electrical characteristics of natural ironstone-derived LiFe&lt;inf&gt;0.99&lt;/inf&gt;Cu&lt;inf&gt;0.01&lt;/inf&gt;PO&lt;inf&gt;4&lt;/inf&gt;and LiFe&lt;inf&gt;0.98&lt;/inf&gt;Cu&lt;inf&gt;0.02&lt;/inf&gt;PO&lt;inf&gt;4&lt;/inf&gt;powders</t>
  </si>
  <si>
    <t>Firdausi A.</t>
  </si>
  <si>
    <t>Brain segmentation using adaptive thresholding, k-means clustering and mathematical morphology in MRI Data</t>
  </si>
  <si>
    <t>Proceedings - 2020 International Seminar on Application for Technology of Information and Communicat</t>
  </si>
  <si>
    <t>Atikah L.</t>
  </si>
  <si>
    <t>Feasibility Study of the IoT-Connectivity Deployment for AMI Service: A Case Study in Surabaya City</t>
  </si>
  <si>
    <t>2020 IEEE International Conference on Communication, Networks and Satellite, Comnetsat 2020 - Procee</t>
  </si>
  <si>
    <t>Analysis of quality control of instant mie products using C-chart methods (PT XYZ)</t>
  </si>
  <si>
    <t>Rahmat B.</t>
  </si>
  <si>
    <t>Sensor Number Optimization Using Neural Network for Ankle Foot Orthosis Equipped with Magnetorheological Brake</t>
  </si>
  <si>
    <t>Image Pattern Verification Based on Seller's Batik Solo Product Name Using SURF As A Texture Based Image Retrieval</t>
  </si>
  <si>
    <t>IES 2020 - International Electronics Symposium: The Role of Autonomous and Intelligent Systems for H</t>
  </si>
  <si>
    <t>Lidiawaty B.R.</t>
  </si>
  <si>
    <t>Maharani M.P.</t>
  </si>
  <si>
    <t>2020 IEEE Symposium Series on Computational Intelligence, SSCI 2020</t>
  </si>
  <si>
    <t>Yamada N.</t>
  </si>
  <si>
    <t>A Generalization of Transmission Power Optimization Method for Concurrently Communicating Multiple Access-Points in Wireless Local-Area Network</t>
  </si>
  <si>
    <t>Proceedings - 2020 8th International Symposium on Computing and Networking Workshops, CANDARW 2020</t>
  </si>
  <si>
    <t>Corpus callosum segmentation from brain MRI images based on level set method</t>
  </si>
  <si>
    <t>Damayanti P.</t>
  </si>
  <si>
    <t>Sigfox-based internet of things network planning for advanced metering infrastructure services in urban scenario</t>
  </si>
  <si>
    <t>Proceedings - 2020 IEEE International Conference on Industry 4.0, Artificial Intelligence, and Commu</t>
  </si>
  <si>
    <t>Analysis of higher education performance measurement using academic scorecard and analytical hierarchy process</t>
  </si>
  <si>
    <t>2020 5th International Conference on Informatics and Computing, ICIC 2020</t>
  </si>
  <si>
    <t>Kristanto T.</t>
  </si>
  <si>
    <t>Nazmi N.</t>
  </si>
  <si>
    <t>Sulistya A.</t>
  </si>
  <si>
    <t>IoT-based adaptive network mechanism for reliable smart farm system</t>
  </si>
  <si>
    <t>Ramli M.R.</t>
  </si>
  <si>
    <t>2020 International Symposium on Community-Centric Systems, CcS 2020</t>
  </si>
  <si>
    <t>Yani M.</t>
  </si>
  <si>
    <t>Transmission power optimization of concurrently communicating two access points in wireless local area network</t>
  </si>
  <si>
    <t>Dual Polarized Antenna Decoupling of Planar Antenna for 5G-NR Band N77</t>
  </si>
  <si>
    <t>2020 3rd International Conference on Information and Communications Technology, ICOIACT 2020</t>
  </si>
  <si>
    <t>113</t>
  </si>
  <si>
    <t>Classification of diseases for rice plant based on naive bayes classifier with a combination of promethee</t>
  </si>
  <si>
    <t>Anamisa D.R.</t>
  </si>
  <si>
    <t>114</t>
  </si>
  <si>
    <t>2021 International Conference on Computer Science, Information Technology, and Electrical Engineerin</t>
  </si>
  <si>
    <t>115</t>
  </si>
  <si>
    <t>Bachtiar F.A.</t>
  </si>
  <si>
    <t>116</t>
  </si>
  <si>
    <t>Dynamic VRP Optimization Using Discrete PSO in Edge Computing Environment</t>
  </si>
  <si>
    <t>117</t>
  </si>
  <si>
    <t>Food security model in corn commodity concerning on welfare of corn farmers and chicken farmers in east java</t>
  </si>
  <si>
    <t>Utami N.M.C.</t>
  </si>
  <si>
    <t>118</t>
  </si>
  <si>
    <t>A Study of Throughput Drop Estimation Model for Concurrently Communicating Links Under Coexistence of Channel Bonding and Non-bonding in IEEE 802.11n WLAN</t>
  </si>
  <si>
    <t>Munene K.I.</t>
  </si>
  <si>
    <t>119</t>
  </si>
  <si>
    <t>Proceedings of IEEE Sensors</t>
  </si>
  <si>
    <t>Chakraborty P.</t>
  </si>
  <si>
    <t>120</t>
  </si>
  <si>
    <t>COVID-19 Outbreak Prediction in Indonesia Based on Machine Learning and SIRD-BasedHybrid Methods</t>
  </si>
  <si>
    <t>Putri E.R.M.</t>
  </si>
  <si>
    <t>121</t>
  </si>
  <si>
    <t>Undergraduate Thesis System Information Service Evaluation Using UTAUT - 5 Factors Based Chatbot</t>
  </si>
  <si>
    <t>Proceedings - 2021 International Seminar on Application for Technology of Information and Communicat</t>
  </si>
  <si>
    <t>Sukmana S.E.</t>
  </si>
  <si>
    <t>122</t>
  </si>
  <si>
    <t>Putra A.R.</t>
  </si>
  <si>
    <t>123</t>
  </si>
  <si>
    <t>The Design of The Emerging 5G Using Hybrid GPON and XGS-PON Technology</t>
  </si>
  <si>
    <t>Aruan Y.J.</t>
  </si>
  <si>
    <t>124</t>
  </si>
  <si>
    <t>The Improved Security System in Smart Wheelchairs for Detecting Stair Descent using Image Analysis</t>
  </si>
  <si>
    <t>Utaminingrum F.</t>
  </si>
  <si>
    <t>125</t>
  </si>
  <si>
    <t>A throughput drop estimation model for concurrent communications under partially overlapping channels without channel bonding and its application to channel assignment in IEEE 802.11n WLAN</t>
  </si>
  <si>
    <t>IEICE Transactions on Information and Systems</t>
  </si>
  <si>
    <t>Ismael Munene K.</t>
  </si>
  <si>
    <t>126</t>
  </si>
  <si>
    <t>Proceedings - International Conference on Informatics and Computational Sciences</t>
  </si>
  <si>
    <t>Rahmawati D.</t>
  </si>
  <si>
    <t>127</t>
  </si>
  <si>
    <t>Apriliani E.</t>
  </si>
  <si>
    <t>128</t>
  </si>
  <si>
    <t>Preparation and characterisation of LiFePO&lt;inf&gt;4&lt;/inf&gt; ceramic powders via dissolution method</t>
  </si>
  <si>
    <t>Ceramics International</t>
  </si>
  <si>
    <t>129</t>
  </si>
  <si>
    <t>International Journal of Vehicle Information and Communication Systems</t>
  </si>
  <si>
    <t>Pamungkas W.</t>
  </si>
  <si>
    <t>130</t>
  </si>
  <si>
    <t>Hybrid dynamic harmonic regression with calendar variation for Turkey short-term electricity load forecasting</t>
  </si>
  <si>
    <t>Permata R.P.</t>
  </si>
  <si>
    <t>131</t>
  </si>
  <si>
    <t>Prassida G.F.</t>
  </si>
  <si>
    <t>132</t>
  </si>
  <si>
    <t>Sidelobe Level Suppression and Scan-Loss Compensation in A Wide-Angular Scanning Linear Array Using Subarrays Amplitude Control</t>
  </si>
  <si>
    <t>2020 50th European Microwave Conference, EuMC 2020</t>
  </si>
  <si>
    <t>133</t>
  </si>
  <si>
    <t>WPS: Application for Generating Answer of Word Problem in Bahasa Indonesia</t>
  </si>
  <si>
    <t xml:space="preserve">8th International Conference on ICT for Smart Society: Digital Twin for Smart Society, ICISS 2021 - </t>
  </si>
  <si>
    <t>Oktavia V.R.</t>
  </si>
  <si>
    <t>134</t>
  </si>
  <si>
    <t>Journal of King Saud University - Computer and Information Sciences</t>
  </si>
  <si>
    <t>135</t>
  </si>
  <si>
    <t>An Assessment of Public and Private Transport Competitiveness in Jakarta with the Focus on MRT</t>
  </si>
  <si>
    <t>Lecture Notes in Mobility</t>
  </si>
  <si>
    <t>Dahlan A.F.</t>
  </si>
  <si>
    <t>136</t>
  </si>
  <si>
    <t>Proceedings - 4th International Conference on Vocational Education and Electrical Engineering: Stren</t>
  </si>
  <si>
    <t>Akhter F.</t>
  </si>
  <si>
    <t>137</t>
  </si>
  <si>
    <t>University Course Timetabling Model in Joint Courses Program to Minimize the Number of Unserved Requests</t>
  </si>
  <si>
    <t>Kusuma P.D.</t>
  </si>
  <si>
    <t>138</t>
  </si>
  <si>
    <t>Novel SOH Estimation of Lithium-Ion Batteries for Real-Time Embedded Applications</t>
  </si>
  <si>
    <t>IEEE Embedded Systems Letters</t>
  </si>
  <si>
    <t>Kamali M.A.</t>
  </si>
  <si>
    <t>139</t>
  </si>
  <si>
    <t>Modeling of Salt Supply Chains to Achieve Competitive Salt Prices</t>
  </si>
  <si>
    <t>International Journal on Food System Dynamics</t>
  </si>
  <si>
    <t>140</t>
  </si>
  <si>
    <t>A Toolbox of Subarrays for Optimizing Wide-Angular Scanning Arrays Using Trade-Offs between Scan Loss and Side Lobe Level</t>
  </si>
  <si>
    <t>141</t>
  </si>
  <si>
    <t>Suryani E.</t>
  </si>
  <si>
    <t>142</t>
  </si>
  <si>
    <t>143</t>
  </si>
  <si>
    <t>Proceeding - 2021 2nd International Conference on ICT for Rural Development, IC-ICTRuDev 2021</t>
  </si>
  <si>
    <t>144</t>
  </si>
  <si>
    <t>Proceedings - 2021 9th International Symposium on Computing and Networking Workshops, CANDARW 2021</t>
  </si>
  <si>
    <t>145</t>
  </si>
  <si>
    <t>146</t>
  </si>
  <si>
    <t>Application scorecard logistics method for comparative analysis of performance measurement: A case study</t>
  </si>
  <si>
    <t>147</t>
  </si>
  <si>
    <t>148</t>
  </si>
  <si>
    <t>2021 IEEE Symposium Series on Computational Intelligence, SSCI 2021 - Proceedings</t>
  </si>
  <si>
    <t>149</t>
  </si>
  <si>
    <t xml:space="preserve">Mudjahidin </t>
  </si>
  <si>
    <t>150</t>
  </si>
  <si>
    <t>International Electronics Symposium 2021: Wireless Technologies and Intelligent Systems for Better H</t>
  </si>
  <si>
    <t>151</t>
  </si>
  <si>
    <t>Cogent Engineering</t>
  </si>
  <si>
    <t>152</t>
  </si>
  <si>
    <t>Ali M.F.</t>
  </si>
  <si>
    <t>153</t>
  </si>
  <si>
    <t>Journal of the Operational Research Society</t>
  </si>
  <si>
    <t>154</t>
  </si>
  <si>
    <t>Model development framework for determining optimal location and investment feasibility of charging station</t>
  </si>
  <si>
    <t>155</t>
  </si>
  <si>
    <t>International Review of Electrical Engineering</t>
  </si>
  <si>
    <t>156</t>
  </si>
  <si>
    <t>ITTS Mart: Mobile Application Design using Lean-UX</t>
  </si>
  <si>
    <t>Proceeding - 6th International Conference on Information Technology, Information Systems and Electri</t>
  </si>
  <si>
    <t>Mardhiana H.</t>
  </si>
  <si>
    <t>157</t>
  </si>
  <si>
    <t>Modified EKF for Covid-19 prediction with 3 mobility restrictions (Study Case: Indonesia)</t>
  </si>
  <si>
    <t>158</t>
  </si>
  <si>
    <t>Information System Management of Palm Agriculture using Laravel Framework</t>
  </si>
  <si>
    <t>Proceedings - 4th International Conference on Informatics, Multimedia, Cyber and Information System,</t>
  </si>
  <si>
    <t>Alhari M.I.</t>
  </si>
  <si>
    <t>159</t>
  </si>
  <si>
    <t>The susceptible-infected-recovered-dead model for long-term identification of key epidemiological parameters of COVID-19 in Indonesia</t>
  </si>
  <si>
    <t>Nanda M.A.</t>
  </si>
  <si>
    <t>160</t>
  </si>
  <si>
    <t>Effect of Magnetorheological Grease’s Viscosity to the Torque Performance in Magnetorheological Brake</t>
  </si>
  <si>
    <t>Abdul Kadir K.A.</t>
  </si>
  <si>
    <t>161</t>
  </si>
  <si>
    <t>Automatic Assessment of Answers to Mathematics Stories Question Based on Tree Matching and Random Forest</t>
  </si>
  <si>
    <t>Yuhana U.L.</t>
  </si>
  <si>
    <t>162</t>
  </si>
  <si>
    <t>163</t>
  </si>
  <si>
    <t>Indonesia's Open Unemployment Rate Prediction System Using Deep Learning</t>
  </si>
  <si>
    <t>Proceeding - IEEE 8th Information Technology International Seminar, ITIS 2022</t>
  </si>
  <si>
    <t>164</t>
  </si>
  <si>
    <t>Analysis Of the Effect of Flow Rate and Speed on Four Blade Tubular Water Bulb-Turbine Efficiency Using Numerical Flow Simulation</t>
  </si>
  <si>
    <t>Darsono F.B.</t>
  </si>
  <si>
    <t>165</t>
  </si>
  <si>
    <t>Energy Efficiency in D2D Cooperative Communication System UAV-Assisted for Energy Harvesting Process at Source and Relay</t>
  </si>
  <si>
    <t xml:space="preserve">IES 2022 - 2022 International Electronics Symposium: Energy Development for Climate Change Solution </t>
  </si>
  <si>
    <t>Aprilya A.</t>
  </si>
  <si>
    <t>166</t>
  </si>
  <si>
    <t xml:space="preserve">Rosmaliati </t>
  </si>
  <si>
    <t>167</t>
  </si>
  <si>
    <t>ICT-PEP 2022 - International Conference on Technology and Policy in Energy and Electric Power: Advan</t>
  </si>
  <si>
    <t>168</t>
  </si>
  <si>
    <t>Analysis of Protein-Protein Interaction to Obtain Significant Protein in Influenza Virus Type A/H9N2</t>
  </si>
  <si>
    <t>Amiroch S.</t>
  </si>
  <si>
    <t>169</t>
  </si>
  <si>
    <t>Design of IT Governance based on Cobit 2019: A Case Study of XYZ Education Foundation</t>
  </si>
  <si>
    <t>2022 1st International Conference on Information System and Information Technology, ICISIT 2022</t>
  </si>
  <si>
    <t>Febriyani W.</t>
  </si>
  <si>
    <t>170</t>
  </si>
  <si>
    <t>Optimization of Battery Management System with SOC Estimation by Comparing Two Methods</t>
  </si>
  <si>
    <t>Amifia L.K.</t>
  </si>
  <si>
    <t>171</t>
  </si>
  <si>
    <t>Coordinated Ambulance Routing Problem for COVID-19 by Using Cloud-Theory-based Simulated Annealing to Minimize Number of Unserved Patients and Total Travel Distance</t>
  </si>
  <si>
    <t>172</t>
  </si>
  <si>
    <t>173</t>
  </si>
  <si>
    <t>2022 5th International Conference on Computer and Informatics Engineering, IC2IE 2022</t>
  </si>
  <si>
    <t>174</t>
  </si>
  <si>
    <t>Design of Indoor Smart Air Sterilization System with Air Quality Monitoring Based on IoT</t>
  </si>
  <si>
    <t>Amiroh K.</t>
  </si>
  <si>
    <t>175</t>
  </si>
  <si>
    <t>176</t>
  </si>
  <si>
    <t>Umayya I.S.</t>
  </si>
  <si>
    <t>177</t>
  </si>
  <si>
    <t>2022 International Seminar on Intelligent Technology and Its Applications: Advanced Innovations of E</t>
  </si>
  <si>
    <t>Mahendra R.A.I.</t>
  </si>
  <si>
    <t>178</t>
  </si>
  <si>
    <t>179</t>
  </si>
  <si>
    <t>Symmetry</t>
  </si>
  <si>
    <t>180</t>
  </si>
  <si>
    <t>Meta-Analysis and Systematic Review: A Strategy and Dimension to Achieve of Smart Village Concept</t>
  </si>
  <si>
    <t>4th International Conference on Smart Sensors and Application: Digitalization for Societal Well-Bein</t>
  </si>
  <si>
    <t>181</t>
  </si>
  <si>
    <t>Sardjono T.A.</t>
  </si>
  <si>
    <t>182</t>
  </si>
  <si>
    <t>Halisyah A.N.</t>
  </si>
  <si>
    <t>183</t>
  </si>
  <si>
    <t>Iza B.A.</t>
  </si>
  <si>
    <t>184</t>
  </si>
  <si>
    <t>Business Value Assessment and IT Roadmap to Achieve e-Government Dimension of Smart Village using TOGAF ADM: A Case Study of Regency in Indonesia</t>
  </si>
  <si>
    <t>185</t>
  </si>
  <si>
    <t>Andreas C.</t>
  </si>
  <si>
    <t>186</t>
  </si>
  <si>
    <t>187</t>
  </si>
  <si>
    <t>Walidaniy W.D.</t>
  </si>
  <si>
    <t>188</t>
  </si>
  <si>
    <t>189</t>
  </si>
  <si>
    <t>Proceedings - 2022 8th International Conference on Science and Technology, ICST 2022</t>
  </si>
  <si>
    <t>Hasta Putra P.D.</t>
  </si>
  <si>
    <t>190</t>
  </si>
  <si>
    <t>Proceeding - IEEE International Conference on Communication, Networks and Satellite, COMNETSAT 2022</t>
  </si>
  <si>
    <t>Pertiwi T.C.</t>
  </si>
  <si>
    <t>191</t>
  </si>
  <si>
    <t>Enterprise Architecture: A Strategy to Achieve e-Government Dimension of Smart Village Using TOGAF ADM 9.2</t>
  </si>
  <si>
    <t>192</t>
  </si>
  <si>
    <t>Sensing and Bio-Sensing Research</t>
  </si>
  <si>
    <t>Wijaya D.R.</t>
  </si>
  <si>
    <t>193</t>
  </si>
  <si>
    <t>194</t>
  </si>
  <si>
    <t>195</t>
  </si>
  <si>
    <t>Sentiment Analysis of The Public Perspective Electric Cars in Indonesia Using Support Vector Machine Algorithm</t>
  </si>
  <si>
    <t>2022 International Conference of Science and Information Technology in Smart Administration, ICSINTE</t>
  </si>
  <si>
    <t>196</t>
  </si>
  <si>
    <t>Microgravimetric and Amperometric Sensor Coated with Room Temperature Ionic Liquid to Enhance Butanol Isomers Gas Separation</t>
  </si>
  <si>
    <t>197</t>
  </si>
  <si>
    <t>Mustika I.W.</t>
  </si>
  <si>
    <t>198</t>
  </si>
  <si>
    <t>A throughput drop estimation model and its application to joint optimization of transmission power, frequency channel, and channel bonding in IEEE 802.11n WLAN for large-scale IoT environments</t>
  </si>
  <si>
    <t>Internet of Things (Netherlands)</t>
  </si>
  <si>
    <t>199</t>
  </si>
  <si>
    <t>200</t>
  </si>
  <si>
    <t>Al Farouq A.</t>
  </si>
  <si>
    <t>201</t>
  </si>
  <si>
    <t>Flood Early Warning System Using River Water Level Prediction with Artificial Neural Network (Case Study: Jakarta City)</t>
  </si>
  <si>
    <t>Saputro D.B.</t>
  </si>
  <si>
    <t>202</t>
  </si>
  <si>
    <t>Upgrade a Commercial Scooter with Direct In-Wheel Drive System Based on Design and Optimization</t>
  </si>
  <si>
    <t>Proceedings - 2022 2nd International Conference on Electronic and Electrical Engineering and Intelli</t>
  </si>
  <si>
    <t>Putranto R.D.</t>
  </si>
  <si>
    <t>203</t>
  </si>
  <si>
    <t>2022 International Symposium on Antennas and Propagation, ISAP 2022</t>
  </si>
  <si>
    <t>204</t>
  </si>
  <si>
    <t>Lecturer-Course Assignment Model in National Joint Courses Program to Improve Education Quality and Lecturers’ Time Preference</t>
  </si>
  <si>
    <t>205</t>
  </si>
  <si>
    <t>206</t>
  </si>
  <si>
    <t>Developing IT Strategic Transformation of Smart Village Concept for Indonesian Village Model</t>
  </si>
  <si>
    <t>Proceedings - International Conference Advancement in Data Science, E-Learning and Information Syste</t>
  </si>
  <si>
    <t>207</t>
  </si>
  <si>
    <t>208</t>
  </si>
  <si>
    <t>209</t>
  </si>
  <si>
    <t xml:space="preserve">2022 International Conference on Interdisciplinary Research in Technology and Management, IRTM 2022 </t>
  </si>
  <si>
    <t>210</t>
  </si>
  <si>
    <t>2022 1st International Conference on Software Engineering and Information Technology, ICoSEIT 2022</t>
  </si>
  <si>
    <t>Maady M.N.P.</t>
  </si>
  <si>
    <t>211</t>
  </si>
  <si>
    <t>Monitoring System and Control of Air Quality and Light Intensity at ITTelkom Surabaya Greenhouse with Fuzzy Logic</t>
  </si>
  <si>
    <t>Ittaqullah A.</t>
  </si>
  <si>
    <t>212</t>
  </si>
  <si>
    <t>Saputra A.A.</t>
  </si>
  <si>
    <t>213</t>
  </si>
  <si>
    <t>Synchrotron crystal and local structures, microstructure, and electrical characterization of Cu-doped LiFePO&lt;inf&gt;4&lt;/inf&gt;/C via dissolution method with ironstone as Fe source</t>
  </si>
  <si>
    <t>Journal of Materials Science: Materials in Electronics</t>
  </si>
  <si>
    <t>Financial feasibility study of briquette production from used charcoal and tree branches in Kampung Oase Ondomohen Surabaya</t>
  </si>
  <si>
    <t>IOP Conference Series: Earth and Environmental Science</t>
  </si>
  <si>
    <t>Zunaidi R.A.</t>
  </si>
  <si>
    <t>Design And Analysis of Switching Power Vertical Wind Turbines and Solar Panels in the Equatorial Region</t>
  </si>
  <si>
    <t>IES 2023 - International Electronics Symposium: Unlocking the Potential of Immersive Technology to L</t>
  </si>
  <si>
    <t>Lutanto A.</t>
  </si>
  <si>
    <t>Green Networking: Challenges, Opportunities, and Future Trends for Sustainable Development</t>
  </si>
  <si>
    <t>Safitra M.F.</t>
  </si>
  <si>
    <t>Adha H.R.</t>
  </si>
  <si>
    <t>Novianty I.</t>
  </si>
  <si>
    <t>Valverde E.C.</t>
  </si>
  <si>
    <t>Halimi S.N.A.</t>
  </si>
  <si>
    <t>Hybrid Marine Predator Algorithm and Hide Object Game Optimization</t>
  </si>
  <si>
    <t>Optimal placement of resistive superconducting fault current limiter by considering short-circuit current and transient stability of power system</t>
  </si>
  <si>
    <t>IET Generation, Transmission and Distribution</t>
  </si>
  <si>
    <t>Istiqomah S.R.</t>
  </si>
  <si>
    <t>Low-cost portable throttle curve manipulator for smooth initial movement of an electric vehicle</t>
  </si>
  <si>
    <t>Pujiantara M.</t>
  </si>
  <si>
    <t>Conference Record - IEEE Instrumentation and Measurement Technology Conference</t>
  </si>
  <si>
    <t>Decentralized Static Output Feedback Controller Design for Linear Interconnected Systems</t>
  </si>
  <si>
    <t>Winati F.D.</t>
  </si>
  <si>
    <t>Design Science Research in Developing Traffic Urgency Model from Text for Determining Transportation Complaint Priority - An Initial Investigation</t>
  </si>
  <si>
    <t>Putranto Y.T.</t>
  </si>
  <si>
    <t>Riansyah M.I.</t>
  </si>
  <si>
    <t>Adhinata F.D.</t>
  </si>
  <si>
    <t>Quality Evaluation Of Food Product Sales Online Platform</t>
  </si>
  <si>
    <t>Analyzing Traffic-Complaint Tweets Based on Time-Location Context Analysis to Develop A Traffic Urgency Model</t>
  </si>
  <si>
    <t>2023 8th International Conference on Business and Industrial Research, ICBIR 2023 - Proceedings</t>
  </si>
  <si>
    <t>Beyond Efficiency: Advancing Sustainability in Data Centers through TIA-942 Guidelines and Case Studies</t>
  </si>
  <si>
    <t>CORE</t>
  </si>
  <si>
    <t>JOURNAL</t>
  </si>
  <si>
    <t>AUTHOR</t>
  </si>
  <si>
    <t>DATE PUBLISH</t>
  </si>
  <si>
    <t>WOS:000435680700005</t>
  </si>
  <si>
    <t>On the Application of IoT: Meteorological Information Display System Based on LoRa Wireless Communication</t>
  </si>
  <si>
    <t>IETE TECHNICAL REVIEW</t>
  </si>
  <si>
    <t xml:space="preserve">Reda, HT; Daely, PT; Kharel, J; Shin, SY; </t>
  </si>
  <si>
    <t xml:space="preserve"> 2018</t>
  </si>
  <si>
    <t>WOS:000468348500001</t>
  </si>
  <si>
    <t>2018 2ND INTERNATIONAL CONFERENCE ON TELEMATICS AND FUTURE GENERATION NETWORKS (TAFGEN)</t>
  </si>
  <si>
    <t xml:space="preserve">Muhsin; Anwar, K; </t>
  </si>
  <si>
    <t>WOS:000482975500032</t>
  </si>
  <si>
    <t>1ST INTERNATIONAL CONFERENCE ON INDUSTRIAL, ELECTRICAL AND ELECTRONICS (ICIEE 2018)</t>
  </si>
  <si>
    <t xml:space="preserve">Agustin, D; Adriansyah, NM; Muhsin; </t>
  </si>
  <si>
    <t>WOS:000455109800022</t>
  </si>
  <si>
    <t>The Influence of Demography, Social Environment and Financial Self-Efficacy toward Saving Behavior</t>
  </si>
  <si>
    <t>PROCEEDINGS OF THE 2ND SOCIAL SCIENCES, HUMANITIES AND EDUCATION CONFERENCE: ESTABLISHING IDENTITIES THROUGH LANGUAGE, CULTURE, AND EDUCATION (SOSHEC 2018)</t>
  </si>
  <si>
    <t xml:space="preserve">Rahmawati, D; Asandimitra, N; </t>
  </si>
  <si>
    <t>WOS:000431664000109</t>
  </si>
  <si>
    <t>A Responsive Web-Based QR Code for Inventory in The Laboratory of Informatics, UNESA</t>
  </si>
  <si>
    <t>2ND ANNUAL APPLIED SCIENCE AND ENGINEERING CONFERENCE (AASEC 2017)</t>
  </si>
  <si>
    <t xml:space="preserve">Rochmawati, N; Buditjahjanto, IGPA; Putra, RE; Wicaksono, AY; </t>
  </si>
  <si>
    <t>WOS:000431664000121</t>
  </si>
  <si>
    <t xml:space="preserve">Putra, RE; Nurhidayat, AI; Wicaksono, AY; </t>
  </si>
  <si>
    <t>WOS:000434168500039</t>
  </si>
  <si>
    <t>The Study of the Influence of the Diameter Ratio and Blade Number to the Performance of the Cross Flow Wind Turbine by Using 2D Computational Fluid Dynamics Modeling</t>
  </si>
  <si>
    <t>3RD INTERNATIONAL CONFERENCE ON INDUSTRIAL, MECHANICAL, ELECTRICAL, AND CHEMICAL ENGINEERING</t>
  </si>
  <si>
    <t xml:space="preserve">Tjahjana, DDDP; Purbaningrum, P; Hadi, S; Wicaksono, YA; Adiputra, D; </t>
  </si>
  <si>
    <t>WOS:000434774400078</t>
  </si>
  <si>
    <t>2ND INTERNATIONAL CONFERENCE ON COMPUTING AND APPLIED INFORMATICS 2017</t>
  </si>
  <si>
    <t xml:space="preserve">Nurdin, A; Maulidevi, NU; </t>
  </si>
  <si>
    <t>WOS:000490866300017</t>
  </si>
  <si>
    <t>2019 15TH IEEE INTERNATIONAL WORKSHOP ON FACTORY COMMUNICATION SYSTEMS (WFCS)</t>
  </si>
  <si>
    <t xml:space="preserve">Daely, PT; Kim, DS; </t>
  </si>
  <si>
    <t xml:space="preserve"> 2019</t>
  </si>
  <si>
    <t>WOS:000467916400045</t>
  </si>
  <si>
    <t>Dual-Cross-Polarized Antenna Decoupling for 43 GHz Planar Massive MIMO in Full Duplex Single Channel Communications</t>
  </si>
  <si>
    <t>INTERNATIONAL JOURNAL OF ADVANCED COMPUTER SCIENCE AND APPLICATIONS</t>
  </si>
  <si>
    <t xml:space="preserve">Muhsin; Astuti, RP; </t>
  </si>
  <si>
    <t>APR 2019</t>
  </si>
  <si>
    <t>WOS:000542975800024</t>
  </si>
  <si>
    <t>2019 INTERNATIONAL CONFERENCE ON ELECTRICAL, ELECTRONICS AND INFORMATION ENGINEERING (ICEEIE)</t>
  </si>
  <si>
    <t xml:space="preserve">Umar, U; Widyantara, H; Montolalu, B; Muhsin, M; </t>
  </si>
  <si>
    <t>WOS:000460768000060</t>
  </si>
  <si>
    <t>Material Characterizations of Gr-Based Magnetorheological Elastomer for Possible Sensor Applications: Rheological and Resistivity Properties</t>
  </si>
  <si>
    <t>MATERIALS</t>
  </si>
  <si>
    <t xml:space="preserve">Shabdin, MK; Rahman, MAA; Mazlan, SA; Ubaidillah,; Hapipi, NM; Adiputra, D; Aziz, SAA; Bahiuddin, I; Choi, SB; </t>
  </si>
  <si>
    <t>FEB 1 2019</t>
  </si>
  <si>
    <t>WOS:000464048700001</t>
  </si>
  <si>
    <t>A Review on the Control of the Mechanical Properties of Ankle Foot Orthosis for Gait Assistance</t>
  </si>
  <si>
    <t>ACTUATORS</t>
  </si>
  <si>
    <t xml:space="preserve">Adiputra, D; Nazmi, N; Bahiuddin, I; Ubaidillah, U; Imaduddin, F; Rahman, MAA; Mazlan, SA; Zamzuri, H; </t>
  </si>
  <si>
    <t>JAN 28 2019</t>
  </si>
  <si>
    <t>WOS:000496269400219</t>
  </si>
  <si>
    <t>Control Reference Parameter for Stance Assistance Using a Passive Controlled Ankle Foot Orthosis-A Preliminary Study</t>
  </si>
  <si>
    <t>APPLIED SCIENCES-BASEL</t>
  </si>
  <si>
    <t xml:space="preserve">Adiputra, D; Rahma, MAA; Ubaidillah; Mazlan, SA; Nazmi, N; Shabdin, MK; Kobayashi, J; Ariff, MHM; </t>
  </si>
  <si>
    <t>OCT 2019</t>
  </si>
  <si>
    <t>WOS:000541902500125</t>
  </si>
  <si>
    <t>2019 IEEE INTERNATIONAL CONFERENCE ON INDUSTRIAL ENGINEERING AND ENGINEERING MANAGEMENT (IEEM)</t>
  </si>
  <si>
    <t xml:space="preserve">Vanany, I; Maftuhah, DI; Jaelani, LM; Hajar, G; Utami, NMC; </t>
  </si>
  <si>
    <t>WOS:000662609800009</t>
  </si>
  <si>
    <t>2020 THIRD INTERNATIONAL CONFERENCE ON VOCATIONAL EDUCATION AND ELECTRICAL ENGINEERING (ICVEE): STRENGTHENING THE FRAMEWORK OF SOCIETY 5.0 THROUGH INNOVATIONS IN EDUCATION, ELECTRICAL, ENGINEERING AND INFORMATICS ENGINEERING</t>
  </si>
  <si>
    <t xml:space="preserve">Putra, RE; Tjandrasa, H; Suciati, N; Wicaksono, AY; </t>
  </si>
  <si>
    <t xml:space="preserve"> 2020</t>
  </si>
  <si>
    <t>WOS:000596498300001</t>
  </si>
  <si>
    <t>OPEN ENGINEERING</t>
  </si>
  <si>
    <t xml:space="preserve">Nazmi, N; Rahman, MAA; Mazlan, SA; Adiputra, D; Bahiuddin, I; Shabdin, MK; Razak, NAA; Ariff, MHM; </t>
  </si>
  <si>
    <t>NOV 19 2020</t>
  </si>
  <si>
    <t>WOS:000596497100001</t>
  </si>
  <si>
    <t xml:space="preserve">Adiputra, D; Rahman, MAA; Bahiuddin, I; Ubaidillah; Imaduddin, F; Nazmi, N; </t>
  </si>
  <si>
    <t>WOS:000587854000001</t>
  </si>
  <si>
    <t>Improving Passive Ankle Foot Orthosis System Using Estimated Ankle Velocity Reference</t>
  </si>
  <si>
    <t>IEEE ACCESS</t>
  </si>
  <si>
    <t xml:space="preserve">Adiputra, D; Rahman, MAA; Ubaidillah; Mazlan, SA; </t>
  </si>
  <si>
    <t>WOS:000610797600002</t>
  </si>
  <si>
    <t>JOURNAL OF KING SAUD UNIVERSITY-COMPUTER AND INFORMATION SCIENCES</t>
  </si>
  <si>
    <t xml:space="preserve">Rahmawati, D; Sarno, R; </t>
  </si>
  <si>
    <t>JAN 2021</t>
  </si>
  <si>
    <t>WOS:000755468300080</t>
  </si>
  <si>
    <t>2021 IEEE SENSORS</t>
  </si>
  <si>
    <t xml:space="preserve">Chakraborty, P; Kawakami, H; Faricha, A; Chang, TFM; Sone, M; Nakamoto, T; </t>
  </si>
  <si>
    <t xml:space="preserve"> 2021</t>
  </si>
  <si>
    <t>WOS:000729996600001</t>
  </si>
  <si>
    <t>COGENT ENGINEERING</t>
  </si>
  <si>
    <t xml:space="preserve">Vanany, I; Hajar, G; Utami, NMC; Jaelani, LM; </t>
  </si>
  <si>
    <t>JAN 1 2021</t>
  </si>
  <si>
    <t>WOS:000721999200018</t>
  </si>
  <si>
    <t>IEEE EMBEDDED SYSTEMS LETTERS</t>
  </si>
  <si>
    <t xml:space="preserve">Kamali, MA; Caliwag, AC; Lim, W; </t>
  </si>
  <si>
    <t>DEC 2021</t>
  </si>
  <si>
    <t>WOS:000873813800001</t>
  </si>
  <si>
    <t xml:space="preserve">Sardjono, TA; Van Ooijen, PMA; Purnama, IKE; Al Kindhi, B; Wicaksono, AY; Yuniarno, EM; Verkerke, GJ; Purnomo, MH; Wilkinson, MHF; </t>
  </si>
  <si>
    <t xml:space="preserve"> 2022</t>
  </si>
  <si>
    <t>WOS:000928140300087</t>
  </si>
  <si>
    <t>IEEE SENSORS JOURNAL</t>
  </si>
  <si>
    <t xml:space="preserve">Faricha, A; Chakraborty, P; Okamoto, K; Chang, TFM; Sone, M; Nakamoto, T; </t>
  </si>
  <si>
    <t>DEC 15 2022</t>
  </si>
  <si>
    <t>ACCREDITATION</t>
  </si>
  <si>
    <t>PUBLISHER</t>
  </si>
  <si>
    <t>DOI: 10.30651/aks.v2i1.1200</t>
  </si>
  <si>
    <t>Peningkatan Kualitas Produksi UKM Percetakan di Karangpilang Surabaya dan Krian Sidoarjo</t>
  </si>
  <si>
    <t>Aksiologiya: Jurnal Pengabdian Kepada Masyarakat</t>
  </si>
  <si>
    <t>Universitas Muhammadiyah Surabaya</t>
  </si>
  <si>
    <t>2018-01-19</t>
  </si>
  <si>
    <t>DOI: 10.25139/ojsinf.v3i1.475</t>
  </si>
  <si>
    <t>Pengembangan Sistem Dinamik dalam Pengelolaan Manajemen Distribusi Logistik Terhadap Perkembangan Teknologi Informasi pada PT Sunan Inti Perkasa</t>
  </si>
  <si>
    <t>Inform : Jurnal Ilmiah Bidang Teknologi Informasi dan Komunikasi</t>
  </si>
  <si>
    <t>Universitas Dr. Soetomo</t>
  </si>
  <si>
    <t>2018-01-31</t>
  </si>
  <si>
    <t>DOI: 10.25047/j-dinamika.v3i2.1037</t>
  </si>
  <si>
    <t>PELATIHAN DAN PENYULUHAN USAHA OTAK-OTAK IKAN DI PERUMAHAN DINAS PT KAI KOTA SURABAYA</t>
  </si>
  <si>
    <t>J-Dinamika : Jurnal Pengabdian Masyarakat</t>
  </si>
  <si>
    <t>2018-12-28</t>
  </si>
  <si>
    <t>DOI: 10.25139/inform.v3i1.475</t>
  </si>
  <si>
    <t>DOI: 10.35143/elementer.v5i1.2519</t>
  </si>
  <si>
    <t>Perancangan Dan Implementasi Passive Emi Filter Pada Switching Mode Power Supply (SMPS)</t>
  </si>
  <si>
    <t>Jurnal Elektro dan Mesin Terapan</t>
  </si>
  <si>
    <t>2019-05-31</t>
  </si>
  <si>
    <t>DOI: 10.35143/elementer.v5i2.2525</t>
  </si>
  <si>
    <t>Simulasi dan Perancangan Septum pada Gigahertz Transverse Electromagnetic (GTEM) Cell dalam Pengujian Radiated Emision</t>
  </si>
  <si>
    <t>2019-11-30</t>
  </si>
  <si>
    <t>DOI: 10.35143/elementer.v5i2.3357</t>
  </si>
  <si>
    <t>Teknik Mitigasi Conducted Emission Pada LED Driver Topologi Buck Dengan Metode Random Up Spreading Switching Frequency</t>
  </si>
  <si>
    <t>DOI: 10.35143/elementer.v5i2.3376</t>
  </si>
  <si>
    <t>Perancangan Filter EMI Pasif dalam Rangka Mitigasi Conducted emission pada Lampu LED</t>
  </si>
  <si>
    <t>DOI: 10.32722/multinetics.Vol5.No.1.2019.pp.1-8</t>
  </si>
  <si>
    <t>Sistem Informasi Manajemen Proyek Video Editing Berbasis Web Menggunakan PRINCE2 Di Faia Art</t>
  </si>
  <si>
    <t>MULTINETICS</t>
  </si>
  <si>
    <t>POLITEKNIK NEGERI JAKARTA</t>
  </si>
  <si>
    <t>2019-07-10</t>
  </si>
  <si>
    <t>DOI: 10.33366/jast.v3i1.1268</t>
  </si>
  <si>
    <t>Pelatihan Pembelajaran Aplikasi Cerdas Cermat Unik (ACCU) Bagi Para Siswa SDN Pabean 1 Sedati Sidoarjo</t>
  </si>
  <si>
    <t>JAST : Jurnal Aplikasi Sains dan Teknologi</t>
  </si>
  <si>
    <t>Universitas Tribhuwana Tunggadewi Malang</t>
  </si>
  <si>
    <t>2019-06-10</t>
  </si>
  <si>
    <t>DOI: 10.31326/jisa.v2i2.497</t>
  </si>
  <si>
    <t>ANALISIS MANAJEMEN KEAMANAN INFORMASI MENGGUNAKAN STANDARD ISO 27001:2005 PADA STAFF IT SUPPORT DI INSTANSI XYZ</t>
  </si>
  <si>
    <t>JISA (Jurnal Informatika dan Sains)</t>
  </si>
  <si>
    <t>Universitas Trilogi</t>
  </si>
  <si>
    <t>2020-01-28</t>
  </si>
  <si>
    <t>DOI: 10.52435/jaiit.v1i1.8</t>
  </si>
  <si>
    <t>Pemetaan Kawasan Permukiman Kumuh di Kabupaten Mojokerto Berbasis Webmap</t>
  </si>
  <si>
    <t>2019-11-01</t>
  </si>
  <si>
    <t>Analisis Manajemen Keamanan Informasi Menggunakan Standard ISO 27001:2005 Pada Staff IT Support Di Instansi XYZ</t>
  </si>
  <si>
    <t>DOI: 10.32722/multinetics.v5i1.1362</t>
  </si>
  <si>
    <t>JISA(Jurnal Informatika dan Sains)</t>
  </si>
  <si>
    <t>DOI: 10.0301/jttb.v2i1.59</t>
  </si>
  <si>
    <t>Analisis Kestabilan Transien pada Project Pelabuhan Kontainer Pakistan : Transient Stability Analysis in Pakistan Deep Water Container Port</t>
  </si>
  <si>
    <t>Jurnal Teknologi dan Terapan Bisnis</t>
  </si>
  <si>
    <t>UPPM Akademi Komunitas Semen Indonesia</t>
  </si>
  <si>
    <t>2019-03-28</t>
  </si>
  <si>
    <t>Program Studi Teknologi Informasi</t>
  </si>
  <si>
    <t>PELATIHAN KETERAMPILAN WEB DESIGN BAGI SISWA SMK NEGERI 1 SURABAYA</t>
  </si>
  <si>
    <t>Randang Tana - Jurnal Pengabdian Masyarakat</t>
  </si>
  <si>
    <t>Unika Santu Paulus Ruteng</t>
  </si>
  <si>
    <t>2019-07-21</t>
  </si>
  <si>
    <t>ANALISA STUDI TENTANG PERANCANGAN ALAT MONITORING  KUALITAS AIR PDAM BERBASIS INTERNET OF THINGS</t>
  </si>
  <si>
    <t>AKADEMI KOMUNITAS SEMEN INDONESIA GRESIK</t>
  </si>
  <si>
    <t>2019-03-18</t>
  </si>
  <si>
    <t>DOI: 10.11591/ijeecs.v13.i2.pp475-484</t>
  </si>
  <si>
    <t>Institute of Advanced Engineering and Science</t>
  </si>
  <si>
    <t>2019-02-01</t>
  </si>
  <si>
    <t>DOI: 10.31284/j.integer.2019.v4i2.687</t>
  </si>
  <si>
    <t>Disruptif Teknologi E-Government terhadap Pelayanan Publik Tradisional Masyarakat Surabaya di Era Industri 4.0</t>
  </si>
  <si>
    <t>Fakultas Teknologi Informasi Institut Teknologi Adhi Tama Surabaya</t>
  </si>
  <si>
    <t>2019-10-21</t>
  </si>
  <si>
    <t>DOI: 10.26418/elkha.v11i1.30939</t>
  </si>
  <si>
    <t>Sistem Robot Penyelamat Menggunakan Metode Deteksi Viola-Jones untuk Membantu Tim Penyelamat Menemukan Korban Bencana</t>
  </si>
  <si>
    <t>ELKHA : Jurnal Teknik Elektro</t>
  </si>
  <si>
    <t>Faculty of Engineering, Universitas Tanjungpura</t>
  </si>
  <si>
    <t>2019-09-27</t>
  </si>
  <si>
    <t>DOI: 10.33884/jrsi.v5i1.1399</t>
  </si>
  <si>
    <t>EVALUASI PRODUK SEPATU WANITA BAGI UKM KLASTIK FOOTWEAR MENGGUNAKAN METODE CHOICE BASED CONJOINT</t>
  </si>
  <si>
    <t>JURNAL REKAYASA SISTEM INDUSTRI</t>
  </si>
  <si>
    <t>Universitas Putera Batam</t>
  </si>
  <si>
    <t>2019-11-15</t>
  </si>
  <si>
    <t>DOI: 10.12928/si.v17i2.14325</t>
  </si>
  <si>
    <t>PEMODELAN PERMINTAAN YANG MEMPERTIMBANGKAN HARGA, LOKASI DAN REBATE</t>
  </si>
  <si>
    <t>Spektrum Industri</t>
  </si>
  <si>
    <t>Universitas Ahmad Dahlan Indonesia</t>
  </si>
  <si>
    <t>2019-10-31</t>
  </si>
  <si>
    <t>DOI: 10.30743/infotekjar.v4i1.1549</t>
  </si>
  <si>
    <t>Analisis Kualitas Udara untuk Monitoring Kesehatan Lingkungan Rumah Sakit</t>
  </si>
  <si>
    <t>InfoTekJar : Jurnal Nasional Informatika dan Teknologi Jaringan</t>
  </si>
  <si>
    <t>Universitas Islam Sumatera Utara</t>
  </si>
  <si>
    <t>2019-09-05</t>
  </si>
  <si>
    <t>DOI: 10.5614/cbms.2019.2.2.3</t>
  </si>
  <si>
    <t>Indonesian Bio-Mathematical Society</t>
  </si>
  <si>
    <t>2019-11-20</t>
  </si>
  <si>
    <t>DOI: 10.30598/SNvol2iss4pp219-231year2019</t>
  </si>
  <si>
    <t>H_Ã¢ËÅ¾ state feedback for linear systems with decentralized control inputs</t>
  </si>
  <si>
    <t>SCIENCE NATURE</t>
  </si>
  <si>
    <t>Faculty of Mathematics and Natural Sciences, University of Pattimura</t>
  </si>
  <si>
    <t>2020-09-06</t>
  </si>
  <si>
    <t>Antena Broadband Untuk Aplikasi TV, Seluler, dan Wifi</t>
  </si>
  <si>
    <t>2020-05-30</t>
  </si>
  <si>
    <t>DOI: 10.35143/elementer.v6i2.3600</t>
  </si>
  <si>
    <t>Modifikasi Frekuensi Switching pada LED Driver Menggunakan Oscillator Lorenz Analog untuk Mereduksi Conducted EMI</t>
  </si>
  <si>
    <t>2020-11-30</t>
  </si>
  <si>
    <t>DOI: 10.25126/jtiik.2020712539</t>
  </si>
  <si>
    <t>Lokalisasi Mobile Robot berdasarkan Citra Kamera OMNI menggunakan Fitur Surf</t>
  </si>
  <si>
    <t>Fakultas Ilmu Komputer, Universitas Brawijaya</t>
  </si>
  <si>
    <t>2020-10-08</t>
  </si>
  <si>
    <t>DOI: 10.31932/jpmk.v3i1.662</t>
  </si>
  <si>
    <t>Jurnal Pengabdian Masyarakat Khatulistiwa</t>
  </si>
  <si>
    <t>STKIP Persada Khatulistiwa Sintang</t>
  </si>
  <si>
    <t>2020-04-30</t>
  </si>
  <si>
    <t>DOI: 10.31004/abdidas.v1i2.12</t>
  </si>
  <si>
    <t>Universitas Pahlawan Tuanku Tambusai</t>
  </si>
  <si>
    <t>2020-05-14</t>
  </si>
  <si>
    <t>DOI: 10.25047/j-dinamika.v5i1.1234</t>
  </si>
  <si>
    <t>Pelatihan Pemanfaatan Tool Kolaborasi dan Pengolahan Data Online Bagi Seluruh Guru BK SMA/MA Kabupaten Situbondo</t>
  </si>
  <si>
    <t>2020-06-29</t>
  </si>
  <si>
    <t>DOI: 10.52435/complete.v1i1.43</t>
  </si>
  <si>
    <t>Design Configuration of Water Quality Monitoring System in Surabaya: Design Configuration of Water Quality Monitoring System in Surabaya</t>
  </si>
  <si>
    <t>2020-07-15</t>
  </si>
  <si>
    <t>DOI: 10.25077/jnte.v9n3.810.2020</t>
  </si>
  <si>
    <t>IoT-Based Logistic Robot for Real-Time Monitoring and Control Patients during COVID-19 Pandemic</t>
  </si>
  <si>
    <t>Jurusan Teknik Elektro Universitas Andalas</t>
  </si>
  <si>
    <t>2020-11-29</t>
  </si>
  <si>
    <t>DOI: 10.35134/komtekinfo.v7i3.82</t>
  </si>
  <si>
    <t>Jurnal KomtekInfo</t>
  </si>
  <si>
    <t>Universitas Putra Indonesia YPTK Padang</t>
  </si>
  <si>
    <t>2020-09-01</t>
  </si>
  <si>
    <t>DOI: 10.52435/complete.v1i1.49</t>
  </si>
  <si>
    <t>DOI: 10.25105/jti.v10i3.8409</t>
  </si>
  <si>
    <t>Design of Conceptual Framework for Measuring Operational Performance of Third-Party Logistics</t>
  </si>
  <si>
    <t>JURNAL TEKNIK INDUSTRI</t>
  </si>
  <si>
    <t>Jurusan Teknik Industri, Fakultas Teknologi Indusri Universitas Trisakti</t>
  </si>
  <si>
    <t>2020-12-01</t>
  </si>
  <si>
    <t>DOI: 10.33365/jtk.v14i1.504</t>
  </si>
  <si>
    <t>DETEKSI ANOMALI TOTAL ELECTRON CONTENT SEBELUM GEMPA BUMI PALU MENGGUNAKAN JARINGAN SYARAF TIRUAN LEVENBERG-MARQUARDT</t>
  </si>
  <si>
    <t>2020-02-16</t>
  </si>
  <si>
    <t>DOI: 10.33365/jtk.v14i2.732</t>
  </si>
  <si>
    <t>PERBANDINGAN KINERJA WORD EMBEDDING WORD2VEC, GLOVE, DAN FASTTEXT PADA KLASIFIKASI TEKS</t>
  </si>
  <si>
    <t>2020-08-15</t>
  </si>
  <si>
    <t>DOI: 10.33387/jiko.v3i1.1691</t>
  </si>
  <si>
    <t>Journal Of Informatics and Computer</t>
  </si>
  <si>
    <t>2020-04-10</t>
  </si>
  <si>
    <t>DOI: 10.22219/kinetik.v5i4.1076</t>
  </si>
  <si>
    <t>XGBoost and Network Analysis for Prediction of Proteins Affecting Insulin based on Protein Protein Interactions</t>
  </si>
  <si>
    <t>Kinetik: Game Technology, Information System, Computer Network, Computing, Electronics, and Control</t>
  </si>
  <si>
    <t>2020-11-22</t>
  </si>
  <si>
    <t>DOI: 10.12962/j24775401.v6i1.4662</t>
  </si>
  <si>
    <t>Estimation of Air Pollutant Transportation Equation in Surabaya using Kalman Filter Method</t>
  </si>
  <si>
    <t>(IJCSAM) International Journal of Computing Science and Applied Mathematics</t>
  </si>
  <si>
    <t>2020-02-21</t>
  </si>
  <si>
    <t>DOI: 10.35143/elementer.v7i2.5176</t>
  </si>
  <si>
    <t>Pengaruh Ketebalan Material Terhadap Shielding Effectiveness pada Frekuensi Rendah</t>
  </si>
  <si>
    <t>2021-11-30</t>
  </si>
  <si>
    <t>DOI: 10.26760/elkomika.v9i2.279</t>
  </si>
  <si>
    <t>Prediksi Jarak Bola pada Citra Kamera Katadioptrik menggunakan metode Artifical Neural Network</t>
  </si>
  <si>
    <t>ELKOMIKA: Jurnal Teknik Energi Elektrik, Teknik Telekomunikasi, &amp; Teknik Elektronika</t>
  </si>
  <si>
    <t>Institut Teknologi Nasional, Bandung</t>
  </si>
  <si>
    <t>2021-04-04</t>
  </si>
  <si>
    <t>DOI: 10.31764/jmm.v5i4.4901</t>
  </si>
  <si>
    <t>PELATIHAN DAN PENDAMPINGAN PEMASARAN ONLINE PRODUK NASI TIWUL DI MASA PANDEMI COVID-19</t>
  </si>
  <si>
    <t>Universitas Muhammadiyah Mataram</t>
  </si>
  <si>
    <t>2021-08-01</t>
  </si>
  <si>
    <t>DOI: 10.31764/jmm.v5i4.5084</t>
  </si>
  <si>
    <t>2021-08-30</t>
  </si>
  <si>
    <t>DOI: 10.47065/bits.v3i3.1062</t>
  </si>
  <si>
    <t>Building of Informatics, Technology and Science (BITS)</t>
  </si>
  <si>
    <t>Forum Kerjasama Pendidikan Tinggi</t>
  </si>
  <si>
    <t>2021-12-31</t>
  </si>
  <si>
    <t>DOI: 10.37695/pkmcsr.v4i0.1331</t>
  </si>
  <si>
    <t>Prosiding Konferensi Nasional Pengabdian Kepada Masyarakat dan Corporate Social Responsibility (PKM-CSR)</t>
  </si>
  <si>
    <t>Asosiasi Sinergi Pengabdi dan Pemberdaya Indonesia (ASPPI)</t>
  </si>
  <si>
    <t>2021-11-20</t>
  </si>
  <si>
    <t>The Effect of Covid-19 Pandemic on Increasing Rice Tiwul Business Income Using System Dynamic Approach</t>
  </si>
  <si>
    <t>Future Science</t>
  </si>
  <si>
    <t>2022-01-05</t>
  </si>
  <si>
    <t>DOI: 10.26877/e-dimas.v12i2.6550</t>
  </si>
  <si>
    <t>E-Dimas: Jurnal Pengabdian kepada Masyarakat</t>
  </si>
  <si>
    <t>Universitas PGRI Semarang</t>
  </si>
  <si>
    <t>2021-06-30</t>
  </si>
  <si>
    <t>DOI: 10.22219/kinetik.v6i3.1281</t>
  </si>
  <si>
    <t>2021-08-31</t>
  </si>
  <si>
    <t>DOI: 10.21831/elinvo.v6i2.43689</t>
  </si>
  <si>
    <t>Power Monitoring and Passenger Classification on Logistics Elevator</t>
  </si>
  <si>
    <t>Department of Electronic and Informatic Engineering Education, Faculty of Engineering, UNY</t>
  </si>
  <si>
    <t>2021-12-27</t>
  </si>
  <si>
    <t>Institute of Computer Science (IOCS)</t>
  </si>
  <si>
    <t>2021-10-19</t>
  </si>
  <si>
    <t>DOI: 10.11591/ijeecs.v21.i3.pp1611-1621</t>
  </si>
  <si>
    <t>2021-03-01</t>
  </si>
  <si>
    <t>DOI: 10.33633/tc.v20i4.5256</t>
  </si>
  <si>
    <t>Techno.Com</t>
  </si>
  <si>
    <t>LPPM Universitas Dian Nuswantoro</t>
  </si>
  <si>
    <t>2021-11-22</t>
  </si>
  <si>
    <t>DOI: 10.25077/jnte.v10n3.936.2021</t>
  </si>
  <si>
    <t>DOI: 10.25077/jnte.v10n1.839.2021</t>
  </si>
  <si>
    <t>2021-03-09</t>
  </si>
  <si>
    <t>DOI: 10.33536/jiem.v6i3.948</t>
  </si>
  <si>
    <t>Center for Study and Journal Management FTI UMI</t>
  </si>
  <si>
    <t>2021-12-20</t>
  </si>
  <si>
    <t>DOI: 10.26418/jp.v7i1.43190</t>
  </si>
  <si>
    <t>Program Studi Informatika</t>
  </si>
  <si>
    <t>2021-05-05</t>
  </si>
  <si>
    <t>DOI: 10.52435/jaiit.v3i1.79</t>
  </si>
  <si>
    <t>2021-05-31</t>
  </si>
  <si>
    <t>DOI: 10.52435/jaiit.v3i2.161</t>
  </si>
  <si>
    <t>SATIN - Sains dan Teknologi Informasi</t>
  </si>
  <si>
    <t>STMIK Amik Riau</t>
  </si>
  <si>
    <t>2021-12-29</t>
  </si>
  <si>
    <t>DOI: 10.36257/apts.v4i3.3380</t>
  </si>
  <si>
    <t>Politeknik Negeri Sriwijaya</t>
  </si>
  <si>
    <t>2021-09-06</t>
  </si>
  <si>
    <t>DOI: 10.12962/limits.v18i1.6933</t>
  </si>
  <si>
    <t>Limits: Journal of Mathematics and Its Applications</t>
  </si>
  <si>
    <t>2021-03-25</t>
  </si>
  <si>
    <t>Analisis Pengaruh Perubahan Jarak Node Harvester Terhadap Kinerja Wi-Fi</t>
  </si>
  <si>
    <t>2022-11-30</t>
  </si>
  <si>
    <t>DOI: 10.51519/journalisi.v4i1.218</t>
  </si>
  <si>
    <t>Journal of Information System and Informatics</t>
  </si>
  <si>
    <t>Universitas Bina Darma</t>
  </si>
  <si>
    <t>2022-03-15</t>
  </si>
  <si>
    <t>DOI: 10.20956/pa.v6i4.18122</t>
  </si>
  <si>
    <t>Panrita Abdi - Jurnal Pengabdian pada Masyarakat</t>
  </si>
  <si>
    <t>LP2M Universitas Hasanuddin</t>
  </si>
  <si>
    <t>2022-09-22</t>
  </si>
  <si>
    <t>DOI: 10.24114/cess.v7i2.33477</t>
  </si>
  <si>
    <t>Kernel Comparison on Support Vector Machine for Detecting Stairs Descent</t>
  </si>
  <si>
    <t>CESS (Journal of Computer Engineering, System and Science)</t>
  </si>
  <si>
    <t>Universitas Negeri Medan</t>
  </si>
  <si>
    <t>2022-07-01</t>
  </si>
  <si>
    <t>DOI: 10.47065/josyc.v3i4.2153</t>
  </si>
  <si>
    <t>Forum Kerjasama Pendidikan Tinggi (FKPT)</t>
  </si>
  <si>
    <t>2022-09-03</t>
  </si>
  <si>
    <t>Jurnal Ilmu Komputer</t>
  </si>
  <si>
    <t>Informatics Department, Faculty of Mathematics and Natural Sciences, Udayana University</t>
  </si>
  <si>
    <t>2022-09-30</t>
  </si>
  <si>
    <t>DOI: 10.32503/jmk.v7i2.2348</t>
  </si>
  <si>
    <t>Analisis Mediasi Brand Awareness dan Brand Trust dalam Hubungan Emotional Marketing dengan Purchase Intention</t>
  </si>
  <si>
    <t>JMK (Jurnal Manajemen dan Kewirausahaan)</t>
  </si>
  <si>
    <t>Universitas Islam Kadiri</t>
  </si>
  <si>
    <t>2022-06-04</t>
  </si>
  <si>
    <t>DOI: 10.22441/incomtech.v12i1.14071</t>
  </si>
  <si>
    <t>Analisis Kelayakan Desain Air Purifier pada Ruangan Tertutup Berbasis Internet of Things</t>
  </si>
  <si>
    <t>InComTech : Jurnal Telekomunikasi dan Komputer</t>
  </si>
  <si>
    <t>Department of Electrical Engineering</t>
  </si>
  <si>
    <t>2022-04-29</t>
  </si>
  <si>
    <t>DOI: 10.52436/1.jpmi.596</t>
  </si>
  <si>
    <t>Jurnal Pengabdian Masyarakat Indonesia</t>
  </si>
  <si>
    <t>CV Infinite Corporation</t>
  </si>
  <si>
    <t>2022-06-30</t>
  </si>
  <si>
    <t>DOI: 10.26760/elkomika.v10i3.581</t>
  </si>
  <si>
    <t>Jurnal Elkomika</t>
  </si>
  <si>
    <t>2022-07-19</t>
  </si>
  <si>
    <t>DOI: 10.25077/jnte.v11n3.1023.2022</t>
  </si>
  <si>
    <t>The Navigasi dan Formasi Kawanan Robot Menggunakan Sistem Pemosisian Lokal dengan Sumberdaya Rendah: Sistem Pemosisian didalam ruangan</t>
  </si>
  <si>
    <t>DOI: 10.51519/journalisi.v4i3.321</t>
  </si>
  <si>
    <t>2022-09-01</t>
  </si>
  <si>
    <t>DOI: 10.37802/joti.v4i1.258</t>
  </si>
  <si>
    <t>Analisis Unified Theory Of Acceptance And Use Of Technology (UTAUT) Terhadap Penerimaan Adopsi Teknologi E-Learning Pada Fitur Video Conference Di Kalangan Mahasiswa Kampus Baru (Studi Kasus: ITTelkom Surabaya)</t>
  </si>
  <si>
    <t>Journal of Technology and Informatics (JoTI)</t>
  </si>
  <si>
    <t>2022-10-31</t>
  </si>
  <si>
    <t>DOI: 10.31764/jmm.v6i6.11109</t>
  </si>
  <si>
    <t>PEMANFAATAN DIGITALISASI UNTUK MENCETAK WIRAUSAHA MUDA DI SEPANJANG ASRI PASKA PANDEMI COVID-19</t>
  </si>
  <si>
    <t>2022-12-09</t>
  </si>
  <si>
    <t>DOI: 10.31764/jmm.v6i6.11020</t>
  </si>
  <si>
    <t>DOI: 10.52435/jaiit.v4i1.181</t>
  </si>
  <si>
    <t>2022-05-31</t>
  </si>
  <si>
    <t>DOI: 10.32696/ajpkm.v6i1.1436</t>
  </si>
  <si>
    <t>PENINGKATAN BRANDING PENJUALAN ARANG BRIKET OLEH KELOMPOK MASYARAKAT KAMPUNG OASE ONDOMOHEN</t>
  </si>
  <si>
    <t>AMALIAH: JURNAL PENGABDIAN KEPADA MASYARAKAT</t>
  </si>
  <si>
    <t>LP2M UMN AL WASHLIYAH</t>
  </si>
  <si>
    <t>2022-06-27</t>
  </si>
  <si>
    <t>DOI: 10.25077/jnte.v11n1.999.2022</t>
  </si>
  <si>
    <t>2022-03-29</t>
  </si>
  <si>
    <t>DOI: 10.52435/jaiit.v4i1.175</t>
  </si>
  <si>
    <t>DOI: 10.29062/edu.v5i4.294</t>
  </si>
  <si>
    <t>EDUTEC : Journal of Education And Technology</t>
  </si>
  <si>
    <t>2022-06-25</t>
  </si>
  <si>
    <t>DOI: 10.31294/ijcit.v7i1.12394</t>
  </si>
  <si>
    <t>IJCIT (Indonesian Journal on Computer and Information Technology)</t>
  </si>
  <si>
    <t>LPPM Universitas Bina Sarana Informatika</t>
  </si>
  <si>
    <t>2022-07-24</t>
  </si>
  <si>
    <t>DOI: 10.37802/joti.v4i1.257</t>
  </si>
  <si>
    <t>DOI: 10.52435/jaiit.v4i1.180</t>
  </si>
  <si>
    <t>DOI: 10.22219/kinetik.v7i2.1424</t>
  </si>
  <si>
    <t>DOI: 10.33005/ijdasea.v2i1.24</t>
  </si>
  <si>
    <t>Internasional Journal of Data Science, Engineering, and Anaylitics</t>
  </si>
  <si>
    <t>International Journal of Data Science, Engineering, and Analytics</t>
  </si>
  <si>
    <t>2022-05-28</t>
  </si>
  <si>
    <t>DOI: 10.26555/jifo.v16i3.a23286</t>
  </si>
  <si>
    <t>Classification of IGF1R ligand compounds for Identification of herbal extracts using extreme gradient boosting</t>
  </si>
  <si>
    <t>Jurnal Informatika</t>
  </si>
  <si>
    <t>Universitas Ahmad Dahlan</t>
  </si>
  <si>
    <t>DOI: 10.33005/juminten.v3i1.390</t>
  </si>
  <si>
    <t>JUMINTEN</t>
  </si>
  <si>
    <t>2022-01-24</t>
  </si>
  <si>
    <t>DOI: 10.36418/syntax-literate.v7i9.9389</t>
  </si>
  <si>
    <t>Syntax Literate</t>
  </si>
  <si>
    <t>CV. Ridwan Publisher</t>
  </si>
  <si>
    <t>2022-10-24</t>
  </si>
  <si>
    <t>DOI: 10.25126/jtiik.2022954495</t>
  </si>
  <si>
    <t>DOI: 10.24252/instek.v7i1.28096</t>
  </si>
  <si>
    <t>Jurnal INSTEK (Informatika Sains dan Teknologi)</t>
  </si>
  <si>
    <t>Department of informatics engineering Faculty of Science and Technology Universitas Islam Negeri Alauddin, Makassar, Indonesia</t>
  </si>
  <si>
    <t>2022-02-28</t>
  </si>
  <si>
    <t>DOI: 10.29407/jae.v7i1.17110</t>
  </si>
  <si>
    <t>JAE (JURNAL AKUNTANSI DAN EKONOMI)</t>
  </si>
  <si>
    <t>UNIVERSITAS NUSANTARA PGRI KEDIRI</t>
  </si>
  <si>
    <t>2022-03-28</t>
  </si>
  <si>
    <t>DOI: 10.36055/jiss.v7i2.14419</t>
  </si>
  <si>
    <t>Journal Industrial Servicess</t>
  </si>
  <si>
    <t>Fakultas Teknik Jurusan Teknik Industri Universitas Sultan Ageng Tirtayasa</t>
  </si>
  <si>
    <t>2022-04-17</t>
  </si>
  <si>
    <t>DOI: 10.36257/apts.v5i2.4768</t>
  </si>
  <si>
    <t>2022-06-03</t>
  </si>
  <si>
    <t>DOI: 10.34128/jsi.v8i1.387</t>
  </si>
  <si>
    <t>Jurnal Sains dan Informatika</t>
  </si>
  <si>
    <t>Teknik Informatika, Politeknik Negeri Tanah Laut</t>
  </si>
  <si>
    <t>2022-06-29</t>
  </si>
  <si>
    <t>DOI: 10.33998/mediasisfo.2022.16.2.1158</t>
  </si>
  <si>
    <t>LPPM Universitas Dinamika Bangsa</t>
  </si>
  <si>
    <t>2022-10-29</t>
  </si>
  <si>
    <t>DOI: 10.29100/jipi.v7i4.2816</t>
  </si>
  <si>
    <t>STKIP PGRI Tulungagung</t>
  </si>
  <si>
    <t>2022-11-15</t>
  </si>
  <si>
    <t>DOI: 10.36257/apts.v5i4.5743</t>
  </si>
  <si>
    <t>2022-12-10</t>
  </si>
  <si>
    <t>DOI: 10.31294/ijcit.v7i2.14120</t>
  </si>
  <si>
    <t>2023-01-23</t>
  </si>
  <si>
    <t>DOI: 10.33005/ijdasea.v2i2.41</t>
  </si>
  <si>
    <t>2022-11-28</t>
  </si>
  <si>
    <t>DATA INVENTOR (1)</t>
  </si>
  <si>
    <t>DATA INVENTOR (2)</t>
  </si>
  <si>
    <t>DATA INVENTOR (3)</t>
  </si>
  <si>
    <t>DATA INVENTOR (4)</t>
  </si>
  <si>
    <t>DATA INVENTOR (5)</t>
  </si>
  <si>
    <t>DATA INVENTOR (6)</t>
  </si>
  <si>
    <t>DATA INVENTOR (7)</t>
  </si>
  <si>
    <t>DATA INVENTOR (8)</t>
  </si>
  <si>
    <t>Judul Buku</t>
  </si>
  <si>
    <t>Nama Inventor (1)</t>
  </si>
  <si>
    <t>Nama Inventor (2)</t>
  </si>
  <si>
    <t>Nama Inventor (3)</t>
  </si>
  <si>
    <t>Nama Inventor (4)</t>
  </si>
  <si>
    <t>Nama Inventor (5)</t>
  </si>
  <si>
    <t>Nama Inventor (6)</t>
  </si>
  <si>
    <t>Nama Inventor (7)</t>
  </si>
  <si>
    <t>Nama Inventor (8)</t>
  </si>
  <si>
    <t>Algoritma dan Pemrogaman Bahasa C</t>
  </si>
  <si>
    <t>Fisika Dasar</t>
  </si>
  <si>
    <t>PENGANTAR MANAJEMEN BISNIS DIGITAL</t>
  </si>
  <si>
    <t>Pengantar Sains Data</t>
  </si>
  <si>
    <t>Fakultas 1</t>
  </si>
  <si>
    <t>Fakultas 2</t>
  </si>
  <si>
    <t>Nama Member 3</t>
  </si>
  <si>
    <t>Fakultas 3</t>
  </si>
  <si>
    <t>Nama Member 4</t>
  </si>
  <si>
    <t>Sum of DANA KETUA</t>
  </si>
  <si>
    <t>Column Labels</t>
  </si>
  <si>
    <t>Row Labels</t>
  </si>
  <si>
    <t>Details for Count of Kategori - Kategori: Paten Sederhana , APPLICATION YEAR: 2024 (+)</t>
  </si>
  <si>
    <t>Jabatan/</t>
  </si>
  <si>
    <t>Status Anggota</t>
  </si>
  <si>
    <t xml:space="preserve">Paten Sederhana </t>
  </si>
  <si>
    <t>Details for Count of Kategori - Kategori: Paten Sederhana , Status: (PA) Diberi Paten, APPLICATION YEAR: 2020 (+)</t>
  </si>
  <si>
    <t>Nama Produk Inovasi</t>
  </si>
  <si>
    <t>Inventor</t>
  </si>
  <si>
    <t>Link Gambar</t>
  </si>
  <si>
    <t>Sistem Circular Integrated Farming (Smart Tani) untuk Kawasan Urban</t>
  </si>
  <si>
    <t>Smart Kandang Ayam Petelur</t>
  </si>
  <si>
    <t>APKM.png</t>
  </si>
  <si>
    <t>jethub.png</t>
  </si>
  <si>
    <t>air pollutant.png</t>
  </si>
  <si>
    <t>ban kendaraan.png</t>
  </si>
  <si>
    <t>monitoring kualitas air.png</t>
  </si>
  <si>
    <t>aplikasi fps.png</t>
  </si>
  <si>
    <t>StunTrack : Deteksi Stunting pada Anak Berbasis Klasifikasi Multimodal</t>
  </si>
  <si>
    <t>board games.png</t>
  </si>
  <si>
    <t>deteksi kantuk.png</t>
  </si>
  <si>
    <t>identifikasi nmor kontainer.png</t>
  </si>
  <si>
    <t>Pembuatan Charging Station</t>
  </si>
  <si>
    <t>Plasti-Loop : Alat Pencacah Limbah Plastik Menjadi Filamen</t>
  </si>
  <si>
    <t>Status Aktif</t>
  </si>
  <si>
    <t>NIP YPT</t>
  </si>
  <si>
    <t>COE</t>
  </si>
  <si>
    <t>KODE DOSEN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</si>
</sst>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Rp&quot;* #,##0_-;\-&quot;Rp&quot;* #,##0_-;_-&quot;Rp&quot;* &quot;-&quot;_-;_-@_-"/>
    <numFmt numFmtId="44" formatCode="_-&quot;Rp&quot;* #,##0.00_-;\-&quot;Rp&quot;* #,##0.00_-;_-&quot;Rp&quot;* &quot;-&quot;??_-;_-@_-"/>
    <numFmt numFmtId="43" formatCode="_-* #,##0.00_-;\-* #,##0.00_-;_-* &quot;-&quot;??_-;_-@_-"/>
    <numFmt numFmtId="164" formatCode="_(* #,##0.00_);_(* \(#,##0.00\);_(* &quot;-&quot;??_);_(@_)"/>
    <numFmt numFmtId="165" formatCode="0.0000"/>
    <numFmt numFmtId="166" formatCode="_-[$Rp-421]* #,##0_-;\-[$Rp-421]* #,##0_-;_-[$Rp-421]* &quot;-&quot;??_-;_-@_-"/>
    <numFmt numFmtId="167" formatCode="_-[$Rp-421]* #,##0_-;\-[$Rp-421]* #,##0_-;_-[$Rp-421]* &quot;-&quot;_-;_-@_-"/>
    <numFmt numFmtId="168" formatCode="_(* #,##0_);_(* \(#,##0\);_(* &quot;-&quot;??_);_(@_)"/>
    <numFmt numFmtId="169" formatCode="_-[$Rp-3809]* #,##0.00_-;\-[$Rp-3809]* #,##0.00_-;_-[$Rp-3809]* &quot;-&quot;??_-;_-@_-"/>
    <numFmt numFmtId="170" formatCode="[$Rp-421]#,##0.00"/>
    <numFmt numFmtId="171" formatCode="[$-409]d\-mmm\-yy"/>
    <numFmt numFmtId="173" formatCode="_-&quot;Rp&quot;* #,##0_-;\-&quot;Rp&quot;* #,##0_-;_-&quot;Rp&quot;* &quot;-&quot;??_-;_-@_-"/>
  </numFmts>
  <fonts count="65">
    <font>
      <sz val="11"/>
      <color theme="1"/>
      <name val="Calibri"/>
      <family val="2"/>
      <scheme val="minor"/>
    </font>
    <font>
      <b/>
      <sz val="11"/>
      <color theme="1"/>
      <name val="Calibri"/>
      <family val="2"/>
      <scheme val="minor"/>
    </font>
    <font>
      <b/>
      <sz val="10"/>
      <color theme="1"/>
      <name val="Arial"/>
      <family val="2"/>
    </font>
    <font>
      <sz val="9"/>
      <color theme="1"/>
      <name val="Calibri"/>
      <family val="2"/>
      <scheme val="minor"/>
    </font>
    <font>
      <sz val="9"/>
      <color rgb="FFFF0000"/>
      <name val="Calibri"/>
      <family val="2"/>
      <scheme val="minor"/>
    </font>
    <font>
      <sz val="11"/>
      <color theme="1"/>
      <name val="Calibri"/>
      <family val="2"/>
      <scheme val="minor"/>
    </font>
    <font>
      <sz val="11"/>
      <color rgb="FF000000"/>
      <name val="Calibri"/>
      <family val="2"/>
    </font>
    <font>
      <sz val="8"/>
      <name val="Calibri"/>
      <family val="2"/>
      <scheme val="minor"/>
    </font>
    <font>
      <sz val="10"/>
      <color theme="1"/>
      <name val="Arial"/>
      <family val="2"/>
    </font>
    <font>
      <sz val="10"/>
      <name val="Arial"/>
      <family val="2"/>
    </font>
    <font>
      <sz val="9"/>
      <color theme="1"/>
      <name val="Arial"/>
      <family val="2"/>
    </font>
    <font>
      <sz val="9"/>
      <name val="Calibri"/>
      <family val="2"/>
      <scheme val="minor"/>
    </font>
    <font>
      <b/>
      <sz val="10"/>
      <color theme="0"/>
      <name val="Arial"/>
      <family val="2"/>
    </font>
    <font>
      <b/>
      <sz val="10"/>
      <name val="Arial"/>
      <family val="2"/>
    </font>
    <font>
      <sz val="9"/>
      <color rgb="FF000000"/>
      <name val="Calibri"/>
      <family val="2"/>
    </font>
    <font>
      <sz val="11"/>
      <color rgb="FFFF0000"/>
      <name val="Calibri"/>
      <family val="2"/>
      <scheme val="minor"/>
    </font>
    <font>
      <sz val="10"/>
      <color rgb="FF5A6169"/>
      <name val="Signika"/>
      <family val="2"/>
      <charset val="1"/>
    </font>
    <font>
      <sz val="9"/>
      <color rgb="FF000000"/>
      <name val="Calibri"/>
      <family val="2"/>
      <scheme val="minor"/>
    </font>
    <font>
      <sz val="9"/>
      <name val="Calibri"/>
      <family val="2"/>
    </font>
    <font>
      <sz val="11"/>
      <name val="Calibri"/>
      <family val="2"/>
      <scheme val="minor"/>
    </font>
    <font>
      <sz val="11"/>
      <color rgb="FF000000"/>
      <name val="Calibri"/>
      <family val="2"/>
      <scheme val="minor"/>
    </font>
    <font>
      <u/>
      <sz val="11"/>
      <color theme="10"/>
      <name val="Calibri"/>
      <family val="2"/>
      <scheme val="minor"/>
    </font>
    <font>
      <u/>
      <sz val="9"/>
      <color theme="10"/>
      <name val="Calibri"/>
      <family val="2"/>
      <scheme val="minor"/>
    </font>
    <font>
      <b/>
      <sz val="9"/>
      <color theme="1"/>
      <name val="Calibri"/>
      <family val="2"/>
      <scheme val="minor"/>
    </font>
    <font>
      <u/>
      <sz val="9"/>
      <color rgb="FF000000"/>
      <name val="Calibri"/>
      <family val="2"/>
      <scheme val="minor"/>
    </font>
    <font>
      <b/>
      <sz val="9"/>
      <color rgb="FF000000"/>
      <name val="Calibri"/>
      <family val="2"/>
      <scheme val="minor"/>
    </font>
    <font>
      <sz val="9"/>
      <color theme="1"/>
      <name val="Arial"/>
      <family val="2"/>
    </font>
    <font>
      <b/>
      <sz val="9"/>
      <color theme="1"/>
      <name val="Arial"/>
      <family val="2"/>
    </font>
    <font>
      <sz val="12"/>
      <name val="Calibri"/>
      <family val="2"/>
      <scheme val="minor"/>
    </font>
    <font>
      <b/>
      <sz val="10"/>
      <name val="Calibri"/>
      <family val="2"/>
      <scheme val="minor"/>
    </font>
    <font>
      <sz val="11"/>
      <color theme="2"/>
      <name val="Calibri"/>
      <family val="2"/>
      <scheme val="minor"/>
    </font>
    <font>
      <sz val="9"/>
      <color theme="2"/>
      <name val="Calibri"/>
      <family val="2"/>
      <scheme val="minor"/>
    </font>
    <font>
      <u/>
      <sz val="10"/>
      <color theme="10"/>
      <name val="Calibri"/>
      <family val="2"/>
      <scheme val="minor"/>
    </font>
    <font>
      <sz val="9"/>
      <color theme="0"/>
      <name val="Calibri"/>
      <family val="2"/>
      <scheme val="minor"/>
    </font>
    <font>
      <b/>
      <sz val="9"/>
      <color rgb="FF000000"/>
      <name val="Calibri"/>
      <family val="2"/>
    </font>
    <font>
      <sz val="9"/>
      <color rgb="FFFF0000"/>
      <name val="Calibri"/>
      <family val="2"/>
    </font>
    <font>
      <sz val="12"/>
      <color theme="1"/>
      <name val="Calibri"/>
      <family val="2"/>
      <scheme val="minor"/>
    </font>
    <font>
      <b/>
      <sz val="12"/>
      <name val="Calibri"/>
      <family val="2"/>
      <scheme val="minor"/>
    </font>
    <font>
      <b/>
      <sz val="12"/>
      <color rgb="FF000000"/>
      <name val="Calibri"/>
      <family val="2"/>
    </font>
    <font>
      <b/>
      <sz val="11"/>
      <name val="Calibri"/>
      <family val="2"/>
      <scheme val="minor"/>
    </font>
    <font>
      <b/>
      <sz val="11"/>
      <name val="Arial"/>
      <family val="2"/>
    </font>
    <font>
      <sz val="11"/>
      <name val="Calibri"/>
      <family val="2"/>
      <scheme val="minor"/>
    </font>
    <font>
      <sz val="9"/>
      <color theme="1"/>
      <name val="Calibri Light"/>
      <family val="2"/>
      <scheme val="major"/>
    </font>
    <font>
      <b/>
      <sz val="9"/>
      <color indexed="81"/>
      <name val="Tahoma"/>
      <family val="2"/>
    </font>
    <font>
      <b/>
      <sz val="9"/>
      <name val="Calibri"/>
      <family val="2"/>
      <scheme val="minor"/>
    </font>
    <font>
      <b/>
      <sz val="9"/>
      <name val="Arial"/>
      <family val="2"/>
    </font>
    <font>
      <sz val="11"/>
      <color theme="1"/>
      <name val="Calibri"/>
      <family val="2"/>
      <scheme val="minor"/>
    </font>
    <font>
      <b/>
      <sz val="12"/>
      <color theme="1"/>
      <name val="Calibri"/>
      <family val="2"/>
      <scheme val="minor"/>
    </font>
    <font>
      <sz val="9"/>
      <color rgb="FF5A6169"/>
      <name val="Arial"/>
      <family val="2"/>
    </font>
    <font>
      <b/>
      <sz val="14"/>
      <color rgb="FF000000"/>
      <name val="Arial Narrow"/>
      <family val="2"/>
    </font>
    <font>
      <sz val="14"/>
      <color rgb="FF000000"/>
      <name val="Arial Narrow"/>
      <family val="2"/>
    </font>
    <font>
      <sz val="14"/>
      <color theme="1"/>
      <name val="Calibri"/>
      <family val="2"/>
      <scheme val="minor"/>
    </font>
    <font>
      <sz val="14"/>
      <name val="Calibri"/>
      <family val="2"/>
      <scheme val="minor"/>
    </font>
    <font>
      <b/>
      <sz val="14"/>
      <color theme="1"/>
      <name val="Calibri"/>
      <family val="2"/>
      <scheme val="minor"/>
    </font>
    <font>
      <sz val="14"/>
      <color rgb="FF000000"/>
      <name val="Arial"/>
      <family val="2"/>
    </font>
    <font>
      <sz val="14"/>
      <color theme="1"/>
      <name val="Arial"/>
      <family val="2"/>
    </font>
    <font>
      <b/>
      <sz val="16"/>
      <color theme="1"/>
      <name val="Calibri"/>
      <family val="2"/>
      <scheme val="minor"/>
    </font>
    <font>
      <sz val="14"/>
      <color theme="1"/>
      <name val="Arial Narrow"/>
      <family val="2"/>
    </font>
    <font>
      <b/>
      <sz val="18"/>
      <color theme="1"/>
      <name val="Calibri"/>
      <family val="2"/>
      <scheme val="minor"/>
    </font>
    <font>
      <u/>
      <sz val="8"/>
      <color theme="10"/>
      <name val="Calibri"/>
      <family val="2"/>
      <scheme val="minor"/>
    </font>
    <font>
      <u/>
      <sz val="9"/>
      <color rgb="FFFF0000"/>
      <name val="Calibri"/>
      <family val="2"/>
      <scheme val="minor"/>
    </font>
    <font>
      <sz val="10"/>
      <color theme="1"/>
      <name val="Arial"/>
    </font>
    <font>
      <b/>
      <sz val="14"/>
      <color rgb="FF000000"/>
      <name val="Arial Narrow"/>
    </font>
    <font>
      <b/>
      <sz val="10"/>
      <color theme="1"/>
      <name val="Arial"/>
    </font>
    <font>
      <b/>
      <sz val="14"/>
      <color rgb="FF000000"/>
      <name val="Aptos Narrow"/>
      <family val="2"/>
    </font>
  </fonts>
  <fills count="46">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2"/>
        <bgColor indexed="64"/>
      </patternFill>
    </fill>
    <fill>
      <patternFill patternType="solid">
        <fgColor theme="0"/>
        <bgColor theme="0"/>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FF7C8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9" tint="0.59999389629810485"/>
        <bgColor theme="0"/>
      </patternFill>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00000"/>
        <bgColor indexed="64"/>
      </patternFill>
    </fill>
    <fill>
      <patternFill patternType="solid">
        <fgColor rgb="FFFFC000"/>
        <bgColor rgb="FF000000"/>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rgb="FF92D050"/>
        <bgColor indexed="64"/>
      </patternFill>
    </fill>
    <fill>
      <patternFill patternType="solid">
        <fgColor theme="5" tint="-0.249977111117893"/>
        <bgColor indexed="64"/>
      </patternFill>
    </fill>
    <fill>
      <patternFill patternType="solid">
        <fgColor theme="1"/>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theme="3" tint="0.7999816888943144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3C2F4"/>
        <bgColor indexed="64"/>
      </patternFill>
    </fill>
    <fill>
      <patternFill patternType="solid">
        <fgColor rgb="FFB8E7F2"/>
        <bgColor indexed="64"/>
      </patternFill>
    </fill>
    <fill>
      <patternFill patternType="solid">
        <fgColor theme="8" tint="0.39997558519241921"/>
        <bgColor indexed="64"/>
      </patternFill>
    </fill>
    <fill>
      <patternFill patternType="solid">
        <fgColor rgb="FFEBF3FA"/>
        <bgColor indexed="64"/>
      </patternFill>
    </fill>
    <fill>
      <patternFill patternType="solid">
        <fgColor theme="2"/>
        <bgColor theme="0"/>
      </patternFill>
    </fill>
    <fill>
      <patternFill patternType="solid">
        <fgColor theme="1" tint="0.499984740745262"/>
        <bgColor indexed="64"/>
      </patternFill>
    </fill>
    <fill>
      <patternFill patternType="solid">
        <fgColor rgb="FFA8D08D"/>
        <bgColor rgb="FFA8D08D"/>
      </patternFill>
    </fill>
    <fill>
      <patternFill patternType="solid">
        <fgColor rgb="FFFFC0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5"/>
      </left>
      <right/>
      <top style="thin">
        <color indexed="65"/>
      </top>
      <bottom/>
      <diagonal/>
    </border>
    <border>
      <left style="thin">
        <color indexed="64"/>
      </left>
      <right/>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7">
    <xf numFmtId="0" fontId="0" fillId="0" borderId="0"/>
    <xf numFmtId="164" fontId="5" fillId="0" borderId="0" applyFont="0" applyFill="0" applyBorder="0" applyAlignment="0" applyProtection="0"/>
    <xf numFmtId="0" fontId="6" fillId="0" borderId="0"/>
    <xf numFmtId="0" fontId="46" fillId="0" borderId="0"/>
    <xf numFmtId="43" fontId="5" fillId="0" borderId="0" applyFont="0" applyFill="0" applyBorder="0" applyAlignment="0" applyProtection="0"/>
    <xf numFmtId="0" fontId="5" fillId="0" borderId="0"/>
    <xf numFmtId="0" fontId="21" fillId="0" borderId="0" applyNumberFormat="0" applyFill="0" applyBorder="0" applyAlignment="0" applyProtection="0"/>
  </cellStyleXfs>
  <cellXfs count="1490">
    <xf numFmtId="0" fontId="0" fillId="0" borderId="0" xfId="0"/>
    <xf numFmtId="49" fontId="2" fillId="7" borderId="1" xfId="0" applyNumberFormat="1" applyFont="1" applyFill="1" applyBorder="1" applyAlignment="1">
      <alignment horizontal="center" vertical="center" wrapText="1"/>
    </xf>
    <xf numFmtId="49" fontId="2" fillId="9"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xf>
    <xf numFmtId="0" fontId="3" fillId="0" borderId="6" xfId="0" applyFont="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horizontal="center" vertical="center"/>
    </xf>
    <xf numFmtId="0" fontId="3" fillId="0" borderId="6" xfId="0" applyFont="1" applyBorder="1" applyAlignment="1">
      <alignment horizontal="left" vertical="center" wrapText="1"/>
    </xf>
    <xf numFmtId="2" fontId="3" fillId="0" borderId="6" xfId="0" quotePrefix="1" applyNumberFormat="1" applyFont="1" applyBorder="1" applyAlignment="1">
      <alignment horizontal="center" vertical="center"/>
    </xf>
    <xf numFmtId="0" fontId="3" fillId="0" borderId="6" xfId="0" quotePrefix="1" applyFont="1" applyBorder="1" applyAlignment="1">
      <alignment horizontal="center" vertical="center" wrapText="1"/>
    </xf>
    <xf numFmtId="0" fontId="3" fillId="9" borderId="6" xfId="0" applyFont="1" applyFill="1" applyBorder="1" applyAlignment="1">
      <alignment vertical="center" wrapText="1"/>
    </xf>
    <xf numFmtId="0" fontId="3" fillId="9" borderId="6" xfId="0" applyFont="1" applyFill="1" applyBorder="1" applyAlignment="1">
      <alignment horizontal="left" vertical="center" wrapText="1"/>
    </xf>
    <xf numFmtId="49" fontId="2" fillId="7" borderId="7" xfId="0" applyNumberFormat="1" applyFont="1" applyFill="1" applyBorder="1" applyAlignment="1">
      <alignment horizontal="center" vertical="center" wrapText="1"/>
    </xf>
    <xf numFmtId="49" fontId="2" fillId="3" borderId="7" xfId="0" applyNumberFormat="1" applyFont="1" applyFill="1" applyBorder="1" applyAlignment="1">
      <alignment horizontal="center" vertical="center" wrapText="1"/>
    </xf>
    <xf numFmtId="49" fontId="2" fillId="5" borderId="7" xfId="0" applyNumberFormat="1" applyFont="1" applyFill="1" applyBorder="1" applyAlignment="1">
      <alignment horizontal="center" vertical="center" wrapText="1"/>
    </xf>
    <xf numFmtId="0" fontId="1" fillId="11" borderId="7"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3" fillId="0" borderId="1" xfId="0" applyFont="1" applyBorder="1" applyAlignment="1">
      <alignment vertical="center"/>
    </xf>
    <xf numFmtId="0" fontId="0" fillId="0" borderId="1" xfId="0" applyBorder="1" applyAlignment="1">
      <alignment vertical="center"/>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1"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3" fillId="0" borderId="0" xfId="0" applyFont="1" applyAlignment="1">
      <alignment vertical="center"/>
    </xf>
    <xf numFmtId="0" fontId="3" fillId="0" borderId="7" xfId="0" applyFont="1" applyBorder="1" applyAlignment="1">
      <alignment vertical="center"/>
    </xf>
    <xf numFmtId="0" fontId="3" fillId="0" borderId="7" xfId="0" applyFont="1" applyBorder="1" applyAlignment="1">
      <alignment horizontal="left" vertical="center" wrapText="1"/>
    </xf>
    <xf numFmtId="0" fontId="0" fillId="0" borderId="0" xfId="0" applyAlignment="1">
      <alignment vertical="center"/>
    </xf>
    <xf numFmtId="0" fontId="0" fillId="0" borderId="1" xfId="0" applyBorder="1"/>
    <xf numFmtId="0" fontId="0" fillId="0" borderId="1" xfId="0" applyBorder="1" applyAlignment="1">
      <alignment wrapText="1"/>
    </xf>
    <xf numFmtId="0" fontId="3" fillId="9" borderId="6" xfId="0" applyFont="1" applyFill="1" applyBorder="1" applyAlignment="1">
      <alignment vertical="center"/>
    </xf>
    <xf numFmtId="0" fontId="3" fillId="0" borderId="6" xfId="0" applyFont="1" applyBorder="1" applyAlignment="1">
      <alignment vertical="center"/>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0" fillId="14" borderId="0" xfId="0" applyFill="1" applyAlignment="1">
      <alignment vertical="center"/>
    </xf>
    <xf numFmtId="0" fontId="3" fillId="14" borderId="1" xfId="0" applyFont="1" applyFill="1" applyBorder="1" applyAlignment="1">
      <alignment horizontal="center" vertical="center"/>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0" fillId="14" borderId="1" xfId="0" applyFill="1" applyBorder="1" applyAlignment="1">
      <alignment vertical="center"/>
    </xf>
    <xf numFmtId="0" fontId="0" fillId="14" borderId="0" xfId="0" applyFill="1"/>
    <xf numFmtId="49" fontId="0" fillId="0" borderId="0" xfId="0" applyNumberFormat="1"/>
    <xf numFmtId="0" fontId="1" fillId="0" borderId="1" xfId="0" applyFont="1" applyBorder="1" applyAlignment="1">
      <alignment horizontal="center" vertical="center"/>
    </xf>
    <xf numFmtId="0" fontId="1" fillId="0" borderId="1" xfId="0" applyFont="1" applyBorder="1" applyAlignment="1">
      <alignment vertical="center"/>
    </xf>
    <xf numFmtId="49" fontId="6" fillId="0" borderId="0" xfId="2" applyNumberFormat="1"/>
    <xf numFmtId="0" fontId="6" fillId="0" borderId="0" xfId="2"/>
    <xf numFmtId="49" fontId="0" fillId="0" borderId="0" xfId="0" applyNumberFormat="1" applyAlignment="1">
      <alignment vertical="center" wrapText="1"/>
    </xf>
    <xf numFmtId="49" fontId="0" fillId="0" borderId="0" xfId="0" applyNumberFormat="1" applyAlignment="1">
      <alignment vertical="center"/>
    </xf>
    <xf numFmtId="49" fontId="0" fillId="0" borderId="0" xfId="0" applyNumberFormat="1" applyAlignment="1">
      <alignment horizontal="center" vertical="center"/>
    </xf>
    <xf numFmtId="49" fontId="0" fillId="14" borderId="0" xfId="0" applyNumberFormat="1" applyFill="1" applyAlignment="1">
      <alignment horizontal="center" vertical="center"/>
    </xf>
    <xf numFmtId="0" fontId="0" fillId="14" borderId="0" xfId="0" applyFill="1" applyAlignment="1">
      <alignment vertical="center" wrapText="1"/>
    </xf>
    <xf numFmtId="0" fontId="0" fillId="14" borderId="0" xfId="0" applyFill="1" applyAlignment="1">
      <alignment horizontal="center" vertical="center"/>
    </xf>
    <xf numFmtId="49" fontId="6" fillId="0" borderId="0" xfId="2" applyNumberFormat="1" applyAlignment="1">
      <alignment vertical="center" wrapText="1"/>
    </xf>
    <xf numFmtId="49" fontId="6" fillId="0" borderId="0" xfId="2" applyNumberFormat="1" applyAlignment="1">
      <alignment vertical="center"/>
    </xf>
    <xf numFmtId="49" fontId="1" fillId="15" borderId="0" xfId="0" applyNumberFormat="1" applyFont="1" applyFill="1" applyAlignment="1">
      <alignment horizontal="center" vertical="center"/>
    </xf>
    <xf numFmtId="49" fontId="1" fillId="15" borderId="0" xfId="0" applyNumberFormat="1" applyFont="1" applyFill="1" applyAlignment="1">
      <alignment horizontal="center" vertical="center" wrapText="1"/>
    </xf>
    <xf numFmtId="0" fontId="1" fillId="15" borderId="0" xfId="0" applyFont="1" applyFill="1" applyAlignment="1">
      <alignment horizontal="center" vertical="center"/>
    </xf>
    <xf numFmtId="0" fontId="1" fillId="15" borderId="0" xfId="0" applyFont="1" applyFill="1" applyAlignment="1">
      <alignment horizontal="center"/>
    </xf>
    <xf numFmtId="49" fontId="1" fillId="15" borderId="1" xfId="0" applyNumberFormat="1" applyFont="1" applyFill="1" applyBorder="1" applyAlignment="1">
      <alignment horizontal="center" vertical="center"/>
    </xf>
    <xf numFmtId="49" fontId="1" fillId="15" borderId="1" xfId="0" applyNumberFormat="1" applyFont="1" applyFill="1" applyBorder="1" applyAlignment="1">
      <alignment horizontal="center" vertical="center" wrapText="1"/>
    </xf>
    <xf numFmtId="0" fontId="1" fillId="15" borderId="1" xfId="0" applyFont="1" applyFill="1" applyBorder="1" applyAlignment="1">
      <alignment horizontal="center"/>
    </xf>
    <xf numFmtId="49" fontId="0" fillId="0" borderId="1" xfId="0" applyNumberFormat="1" applyBorder="1" applyAlignment="1">
      <alignment vertical="center"/>
    </xf>
    <xf numFmtId="49" fontId="0" fillId="0" borderId="1" xfId="0" applyNumberFormat="1" applyBorder="1" applyAlignment="1">
      <alignment vertical="center" wrapText="1"/>
    </xf>
    <xf numFmtId="49" fontId="0" fillId="0" borderId="1" xfId="0" applyNumberFormat="1" applyBorder="1" applyAlignment="1">
      <alignment horizontal="center" vertical="center"/>
    </xf>
    <xf numFmtId="49" fontId="0" fillId="14" borderId="1" xfId="0" applyNumberFormat="1" applyFill="1" applyBorder="1" applyAlignment="1">
      <alignment vertical="center"/>
    </xf>
    <xf numFmtId="49" fontId="0" fillId="14" borderId="1" xfId="0" applyNumberFormat="1" applyFill="1" applyBorder="1" applyAlignment="1">
      <alignment vertical="center" wrapText="1"/>
    </xf>
    <xf numFmtId="49" fontId="0" fillId="14" borderId="1" xfId="0" applyNumberFormat="1" applyFill="1" applyBorder="1" applyAlignment="1">
      <alignment horizontal="center" vertical="center"/>
    </xf>
    <xf numFmtId="0" fontId="0" fillId="14" borderId="1" xfId="0" applyFill="1" applyBorder="1"/>
    <xf numFmtId="0" fontId="0" fillId="14" borderId="1" xfId="0" applyFill="1" applyBorder="1" applyAlignment="1">
      <alignment vertical="center" wrapText="1"/>
    </xf>
    <xf numFmtId="0" fontId="0" fillId="14" borderId="1" xfId="0" applyFill="1" applyBorder="1" applyAlignment="1">
      <alignment horizontal="center" vertical="center"/>
    </xf>
    <xf numFmtId="0" fontId="3" fillId="3" borderId="6" xfId="0"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horizontal="center" vertical="center"/>
    </xf>
    <xf numFmtId="0" fontId="0" fillId="16" borderId="0" xfId="0" applyFill="1" applyAlignment="1">
      <alignment vertical="center"/>
    </xf>
    <xf numFmtId="0" fontId="0" fillId="17" borderId="0" xfId="0" applyFill="1" applyAlignment="1">
      <alignment vertical="center"/>
    </xf>
    <xf numFmtId="0" fontId="3" fillId="9" borderId="1" xfId="0" applyFont="1" applyFill="1" applyBorder="1" applyAlignment="1">
      <alignment vertical="center"/>
    </xf>
    <xf numFmtId="0" fontId="0" fillId="0" borderId="0" xfId="0" pivotButton="1"/>
    <xf numFmtId="0" fontId="1" fillId="11" borderId="7" xfId="0" applyFont="1" applyFill="1" applyBorder="1" applyAlignment="1">
      <alignment vertical="center" wrapText="1"/>
    </xf>
    <xf numFmtId="2" fontId="3" fillId="0" borderId="6" xfId="0" quotePrefix="1" applyNumberFormat="1" applyFont="1" applyBorder="1" applyAlignment="1">
      <alignment horizontal="center" vertical="center" wrapText="1"/>
    </xf>
    <xf numFmtId="0" fontId="3" fillId="14" borderId="1" xfId="0" applyFont="1" applyFill="1" applyBorder="1" applyAlignment="1">
      <alignment vertical="center" wrapText="1"/>
    </xf>
    <xf numFmtId="0" fontId="3" fillId="0" borderId="12" xfId="0" applyFont="1" applyBorder="1" applyAlignment="1">
      <alignment horizontal="center" vertical="center"/>
    </xf>
    <xf numFmtId="166" fontId="2" fillId="7" borderId="7" xfId="1" applyNumberFormat="1" applyFont="1" applyFill="1" applyBorder="1" applyAlignment="1">
      <alignment vertical="center" wrapText="1"/>
    </xf>
    <xf numFmtId="166" fontId="3" fillId="0" borderId="6" xfId="1" applyNumberFormat="1" applyFont="1" applyBorder="1" applyAlignment="1">
      <alignment vertical="center"/>
    </xf>
    <xf numFmtId="166" fontId="3" fillId="0" borderId="1" xfId="1" applyNumberFormat="1" applyFont="1" applyFill="1" applyBorder="1" applyAlignment="1">
      <alignment vertical="center"/>
    </xf>
    <xf numFmtId="166" fontId="3" fillId="0" borderId="1" xfId="1" applyNumberFormat="1" applyFont="1" applyBorder="1" applyAlignment="1">
      <alignment vertical="center"/>
    </xf>
    <xf numFmtId="166" fontId="3" fillId="0" borderId="7" xfId="1" applyNumberFormat="1" applyFont="1" applyBorder="1" applyAlignment="1">
      <alignment vertical="center"/>
    </xf>
    <xf numFmtId="166" fontId="3" fillId="0" borderId="7" xfId="1" applyNumberFormat="1" applyFont="1" applyFill="1" applyBorder="1" applyAlignment="1">
      <alignment vertical="center"/>
    </xf>
    <xf numFmtId="0" fontId="3" fillId="0" borderId="1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3" fillId="0" borderId="10" xfId="0" applyFont="1" applyBorder="1" applyAlignment="1">
      <alignment horizontal="center" vertical="center" wrapText="1"/>
    </xf>
    <xf numFmtId="0" fontId="3" fillId="9" borderId="6" xfId="0" applyFont="1" applyFill="1" applyBorder="1" applyAlignment="1">
      <alignment horizontal="center" vertical="center" wrapText="1"/>
    </xf>
    <xf numFmtId="0" fontId="3" fillId="9" borderId="1" xfId="0" quotePrefix="1" applyFont="1" applyFill="1" applyBorder="1" applyAlignment="1">
      <alignment horizontal="center" vertical="center" wrapText="1"/>
    </xf>
    <xf numFmtId="0" fontId="3" fillId="0" borderId="4" xfId="0" applyFont="1" applyBorder="1" applyAlignment="1">
      <alignment horizontal="center" vertical="center"/>
    </xf>
    <xf numFmtId="49" fontId="2" fillId="18" borderId="7" xfId="0" applyNumberFormat="1" applyFont="1" applyFill="1" applyBorder="1" applyAlignment="1">
      <alignment horizontal="center" vertical="center" wrapText="1"/>
    </xf>
    <xf numFmtId="167" fontId="2" fillId="18" borderId="7" xfId="0" applyNumberFormat="1" applyFont="1" applyFill="1" applyBorder="1" applyAlignment="1">
      <alignment horizontal="center" vertical="center" wrapText="1"/>
    </xf>
    <xf numFmtId="167" fontId="3" fillId="18" borderId="6" xfId="0" quotePrefix="1" applyNumberFormat="1" applyFont="1" applyFill="1" applyBorder="1" applyAlignment="1">
      <alignment horizontal="center" vertical="center"/>
    </xf>
    <xf numFmtId="167" fontId="3" fillId="18" borderId="6" xfId="0" quotePrefix="1" applyNumberFormat="1" applyFont="1" applyFill="1" applyBorder="1" applyAlignment="1">
      <alignment horizontal="center" vertical="center" wrapText="1"/>
    </xf>
    <xf numFmtId="167" fontId="3" fillId="18" borderId="6" xfId="0" applyNumberFormat="1" applyFont="1" applyFill="1" applyBorder="1" applyAlignment="1">
      <alignment horizontal="center" vertical="center" wrapText="1"/>
    </xf>
    <xf numFmtId="167" fontId="3" fillId="18" borderId="1" xfId="0" applyNumberFormat="1" applyFont="1" applyFill="1" applyBorder="1" applyAlignment="1">
      <alignment vertical="center"/>
    </xf>
    <xf numFmtId="42" fontId="2" fillId="18" borderId="7" xfId="0" applyNumberFormat="1" applyFont="1" applyFill="1" applyBorder="1" applyAlignment="1">
      <alignment horizontal="center" vertical="center" wrapText="1"/>
    </xf>
    <xf numFmtId="42" fontId="3" fillId="18" borderId="6" xfId="0" applyNumberFormat="1" applyFont="1" applyFill="1" applyBorder="1" applyAlignment="1">
      <alignment horizontal="center" vertical="center" wrapText="1"/>
    </xf>
    <xf numFmtId="42" fontId="3" fillId="18" borderId="1" xfId="0" applyNumberFormat="1" applyFont="1" applyFill="1" applyBorder="1" applyAlignment="1">
      <alignment horizontal="center" vertical="center" wrapText="1"/>
    </xf>
    <xf numFmtId="42" fontId="0" fillId="18" borderId="0" xfId="0" applyNumberFormat="1" applyFill="1" applyAlignment="1">
      <alignment horizontal="center" vertical="center" wrapText="1"/>
    </xf>
    <xf numFmtId="42" fontId="3" fillId="18" borderId="6" xfId="0" applyNumberFormat="1" applyFont="1" applyFill="1" applyBorder="1" applyAlignment="1">
      <alignment horizontal="left" vertical="center" wrapText="1"/>
    </xf>
    <xf numFmtId="42" fontId="3" fillId="18" borderId="7" xfId="0" applyNumberFormat="1" applyFont="1" applyFill="1" applyBorder="1" applyAlignment="1">
      <alignment horizontal="center" vertical="center" wrapText="1"/>
    </xf>
    <xf numFmtId="42" fontId="3" fillId="18" borderId="6" xfId="0" applyNumberFormat="1" applyFont="1" applyFill="1" applyBorder="1" applyAlignment="1">
      <alignment vertical="center"/>
    </xf>
    <xf numFmtId="42" fontId="3" fillId="18" borderId="1" xfId="0" applyNumberFormat="1" applyFont="1" applyFill="1" applyBorder="1" applyAlignment="1">
      <alignment vertical="center"/>
    </xf>
    <xf numFmtId="42" fontId="3" fillId="18" borderId="7" xfId="0" applyNumberFormat="1" applyFont="1" applyFill="1" applyBorder="1" applyAlignment="1">
      <alignment vertical="center"/>
    </xf>
    <xf numFmtId="42" fontId="3" fillId="18" borderId="9" xfId="0" quotePrefix="1" applyNumberFormat="1" applyFont="1" applyFill="1" applyBorder="1" applyAlignment="1">
      <alignment horizontal="center" vertical="center"/>
    </xf>
    <xf numFmtId="0" fontId="3" fillId="0" borderId="12" xfId="0" applyFont="1" applyBorder="1" applyAlignment="1">
      <alignment vertical="center"/>
    </xf>
    <xf numFmtId="42" fontId="3" fillId="18" borderId="12" xfId="0" applyNumberFormat="1" applyFont="1" applyFill="1" applyBorder="1" applyAlignment="1">
      <alignment vertical="center"/>
    </xf>
    <xf numFmtId="42" fontId="0" fillId="18" borderId="1" xfId="0" applyNumberFormat="1" applyFill="1" applyBorder="1" applyAlignment="1">
      <alignment vertical="center"/>
    </xf>
    <xf numFmtId="42" fontId="3" fillId="18" borderId="9" xfId="0" applyNumberFormat="1" applyFont="1" applyFill="1" applyBorder="1" applyAlignment="1">
      <alignment horizontal="center" vertical="center" wrapText="1"/>
    </xf>
    <xf numFmtId="2" fontId="3" fillId="0" borderId="10" xfId="0" quotePrefix="1"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16" xfId="0" applyFont="1" applyBorder="1" applyAlignment="1">
      <alignment horizontal="center" vertical="center" wrapText="1"/>
    </xf>
    <xf numFmtId="0" fontId="8" fillId="0" borderId="0" xfId="0" applyFont="1"/>
    <xf numFmtId="0" fontId="8" fillId="7" borderId="1" xfId="0" applyFont="1" applyFill="1" applyBorder="1" applyAlignment="1">
      <alignment horizontal="center" vertical="center"/>
    </xf>
    <xf numFmtId="0" fontId="8" fillId="7" borderId="1" xfId="0" applyFont="1" applyFill="1" applyBorder="1" applyAlignment="1">
      <alignment horizontal="left" vertical="center"/>
    </xf>
    <xf numFmtId="0" fontId="8" fillId="7" borderId="18" xfId="0" applyFont="1" applyFill="1" applyBorder="1" applyAlignment="1">
      <alignment horizontal="left" vertical="center"/>
    </xf>
    <xf numFmtId="0" fontId="8" fillId="7" borderId="19" xfId="0" applyFont="1" applyFill="1" applyBorder="1" applyAlignment="1">
      <alignment horizontal="left" vertical="center"/>
    </xf>
    <xf numFmtId="0" fontId="8" fillId="7" borderId="20" xfId="0" applyFont="1" applyFill="1" applyBorder="1" applyAlignment="1">
      <alignment horizontal="left" vertical="center"/>
    </xf>
    <xf numFmtId="0" fontId="8" fillId="19" borderId="1" xfId="0" applyFont="1" applyFill="1" applyBorder="1" applyAlignment="1">
      <alignment horizontal="center" vertical="center"/>
    </xf>
    <xf numFmtId="0" fontId="8" fillId="19" borderId="1" xfId="0" applyFont="1" applyFill="1" applyBorder="1" applyAlignment="1">
      <alignment horizontal="left" vertical="center"/>
    </xf>
    <xf numFmtId="0" fontId="8" fillId="20" borderId="1" xfId="0" applyFont="1" applyFill="1" applyBorder="1" applyAlignment="1">
      <alignment horizontal="left" vertical="center"/>
    </xf>
    <xf numFmtId="0" fontId="2" fillId="21" borderId="0" xfId="0" applyFont="1" applyFill="1" applyAlignment="1">
      <alignment horizontal="left" vertical="center"/>
    </xf>
    <xf numFmtId="0" fontId="8" fillId="21" borderId="0" xfId="0" applyFont="1" applyFill="1" applyAlignment="1">
      <alignment horizontal="center" vertical="center"/>
    </xf>
    <xf numFmtId="0" fontId="8" fillId="21" borderId="0" xfId="0" applyFont="1" applyFill="1"/>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0" fontId="3" fillId="0" borderId="12" xfId="0" applyFont="1" applyBorder="1" applyAlignment="1">
      <alignment horizontal="center" vertical="center" wrapText="1"/>
    </xf>
    <xf numFmtId="0" fontId="3" fillId="9" borderId="1" xfId="0" quotePrefix="1" applyFont="1" applyFill="1" applyBorder="1" applyAlignment="1">
      <alignment horizontal="center" vertical="center"/>
    </xf>
    <xf numFmtId="0" fontId="8" fillId="5" borderId="1" xfId="0" applyFont="1" applyFill="1" applyBorder="1"/>
    <xf numFmtId="0" fontId="8" fillId="0" borderId="1" xfId="0" applyFont="1" applyBorder="1" applyAlignment="1">
      <alignment horizontal="center" vertical="center"/>
    </xf>
    <xf numFmtId="0" fontId="2" fillId="0" borderId="0" xfId="0" applyFont="1" applyAlignment="1">
      <alignment horizontal="center" vertical="center"/>
    </xf>
    <xf numFmtId="0" fontId="12" fillId="10" borderId="1" xfId="0" applyFont="1" applyFill="1" applyBorder="1" applyAlignment="1">
      <alignment horizontal="center" vertical="center"/>
    </xf>
    <xf numFmtId="42" fontId="8" fillId="21" borderId="0" xfId="0" applyNumberFormat="1" applyFont="1" applyFill="1"/>
    <xf numFmtId="42" fontId="12" fillId="10" borderId="1" xfId="0" applyNumberFormat="1" applyFont="1" applyFill="1" applyBorder="1" applyAlignment="1">
      <alignment horizontal="center" vertical="center"/>
    </xf>
    <xf numFmtId="42" fontId="8" fillId="0" borderId="0" xfId="0" applyNumberFormat="1" applyFont="1"/>
    <xf numFmtId="49" fontId="3" fillId="0" borderId="6" xfId="0" quotePrefix="1" applyNumberFormat="1" applyFont="1" applyBorder="1" applyAlignment="1">
      <alignment horizontal="center" vertical="center" wrapText="1"/>
    </xf>
    <xf numFmtId="42" fontId="8" fillId="0" borderId="1" xfId="0" applyNumberFormat="1" applyFont="1" applyBorder="1" applyAlignment="1">
      <alignment horizontal="center" vertical="center"/>
    </xf>
    <xf numFmtId="42" fontId="8" fillId="0" borderId="1" xfId="0" applyNumberFormat="1" applyFont="1" applyBorder="1"/>
    <xf numFmtId="0" fontId="8" fillId="0" borderId="1" xfId="0" applyFont="1" applyBorder="1"/>
    <xf numFmtId="0" fontId="8" fillId="0" borderId="17" xfId="0" applyFont="1" applyBorder="1" applyAlignment="1">
      <alignment horizontal="center" vertical="center"/>
    </xf>
    <xf numFmtId="0" fontId="8" fillId="0" borderId="17" xfId="0" applyFont="1" applyBorder="1"/>
    <xf numFmtId="1" fontId="2" fillId="22" borderId="1" xfId="0" applyNumberFormat="1" applyFont="1" applyFill="1" applyBorder="1" applyAlignment="1">
      <alignment horizontal="center" vertical="center"/>
    </xf>
    <xf numFmtId="0" fontId="0" fillId="0" borderId="6" xfId="0" applyBorder="1" applyAlignment="1">
      <alignment vertical="center"/>
    </xf>
    <xf numFmtId="0" fontId="0" fillId="0" borderId="6" xfId="0" applyBorder="1" applyAlignment="1">
      <alignment vertical="center" wrapText="1"/>
    </xf>
    <xf numFmtId="0" fontId="13" fillId="22" borderId="7" xfId="0" applyFont="1" applyFill="1" applyBorder="1" applyAlignment="1">
      <alignment vertical="center"/>
    </xf>
    <xf numFmtId="1" fontId="2" fillId="22" borderId="4" xfId="0" applyNumberFormat="1" applyFont="1" applyFill="1" applyBorder="1" applyAlignment="1">
      <alignment horizontal="center" vertical="center"/>
    </xf>
    <xf numFmtId="0" fontId="13" fillId="23" borderId="1" xfId="0" applyFont="1" applyFill="1" applyBorder="1" applyAlignment="1">
      <alignment horizontal="center" vertical="center"/>
    </xf>
    <xf numFmtId="1" fontId="2" fillId="23" borderId="14" xfId="0" applyNumberFormat="1" applyFont="1" applyFill="1" applyBorder="1" applyAlignment="1">
      <alignment horizontal="center" vertical="center"/>
    </xf>
    <xf numFmtId="1" fontId="2" fillId="23" borderId="17" xfId="0" applyNumberFormat="1" applyFont="1" applyFill="1" applyBorder="1" applyAlignment="1">
      <alignment horizontal="center" vertical="center"/>
    </xf>
    <xf numFmtId="0" fontId="0" fillId="13" borderId="0" xfId="0" applyFill="1"/>
    <xf numFmtId="0" fontId="0" fillId="0" borderId="1" xfId="0" applyBorder="1" applyAlignment="1">
      <alignment horizontal="center" vertical="center" wrapText="1"/>
    </xf>
    <xf numFmtId="167" fontId="3" fillId="18" borderId="7" xfId="0" applyNumberFormat="1" applyFont="1" applyFill="1" applyBorder="1" applyAlignment="1">
      <alignment vertical="center"/>
    </xf>
    <xf numFmtId="0" fontId="3" fillId="0" borderId="22" xfId="0" applyFont="1" applyBorder="1" applyAlignment="1">
      <alignment horizontal="center" vertical="center" wrapText="1"/>
    </xf>
    <xf numFmtId="0" fontId="3" fillId="0" borderId="21" xfId="0" applyFont="1" applyBorder="1" applyAlignment="1">
      <alignment horizontal="left" vertical="center" wrapText="1"/>
    </xf>
    <xf numFmtId="42" fontId="3" fillId="18" borderId="7" xfId="0" applyNumberFormat="1" applyFont="1" applyFill="1" applyBorder="1" applyAlignment="1">
      <alignment horizontal="left" vertical="center" wrapText="1"/>
    </xf>
    <xf numFmtId="42" fontId="0" fillId="18" borderId="1" xfId="0" applyNumberFormat="1" applyFill="1" applyBorder="1" applyAlignment="1">
      <alignment horizontal="center" vertical="center" wrapText="1"/>
    </xf>
    <xf numFmtId="0" fontId="0" fillId="0" borderId="7" xfId="0" applyBorder="1" applyAlignment="1">
      <alignment vertical="center"/>
    </xf>
    <xf numFmtId="42" fontId="0" fillId="18" borderId="7" xfId="0" applyNumberFormat="1" applyFill="1" applyBorder="1" applyAlignment="1">
      <alignment horizontal="center" vertical="center" wrapText="1"/>
    </xf>
    <xf numFmtId="0" fontId="0" fillId="0" borderId="7" xfId="0" applyBorder="1" applyAlignment="1">
      <alignment horizontal="center" vertical="center" wrapText="1"/>
    </xf>
    <xf numFmtId="42" fontId="0" fillId="18" borderId="7" xfId="0" applyNumberFormat="1" applyFill="1" applyBorder="1" applyAlignment="1">
      <alignment vertical="center"/>
    </xf>
    <xf numFmtId="42" fontId="8" fillId="0" borderId="8" xfId="0" applyNumberFormat="1" applyFont="1" applyBorder="1"/>
    <xf numFmtId="0" fontId="0" fillId="9" borderId="1" xfId="0" applyFill="1" applyBorder="1" applyAlignment="1">
      <alignment vertical="center"/>
    </xf>
    <xf numFmtId="0" fontId="3" fillId="9" borderId="10"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42" fontId="2" fillId="0" borderId="0" xfId="0" applyNumberFormat="1" applyFont="1"/>
    <xf numFmtId="0" fontId="3" fillId="16" borderId="1" xfId="0" applyFont="1" applyFill="1" applyBorder="1" applyAlignment="1">
      <alignment horizontal="center" vertical="center"/>
    </xf>
    <xf numFmtId="0" fontId="3" fillId="16" borderId="1" xfId="0" applyFont="1" applyFill="1" applyBorder="1" applyAlignment="1">
      <alignment horizontal="left" vertical="center" wrapText="1"/>
    </xf>
    <xf numFmtId="0" fontId="3" fillId="16" borderId="1" xfId="0" applyFont="1" applyFill="1" applyBorder="1" applyAlignment="1">
      <alignment horizontal="center" vertical="center" wrapText="1"/>
    </xf>
    <xf numFmtId="0" fontId="3" fillId="16" borderId="1" xfId="0" applyFont="1" applyFill="1" applyBorder="1" applyAlignment="1">
      <alignment vertical="center" wrapText="1"/>
    </xf>
    <xf numFmtId="0" fontId="3" fillId="16" borderId="1" xfId="0" quotePrefix="1" applyFont="1" applyFill="1" applyBorder="1" applyAlignment="1">
      <alignment horizontal="center" vertical="center"/>
    </xf>
    <xf numFmtId="0" fontId="0" fillId="16" borderId="0" xfId="0" applyFill="1"/>
    <xf numFmtId="42" fontId="8" fillId="21" borderId="1" xfId="0" applyNumberFormat="1" applyFont="1" applyFill="1" applyBorder="1"/>
    <xf numFmtId="0" fontId="3" fillId="3" borderId="12" xfId="0" applyFont="1" applyFill="1" applyBorder="1" applyAlignment="1">
      <alignment horizontal="center" vertical="center" wrapText="1"/>
    </xf>
    <xf numFmtId="166" fontId="3" fillId="0" borderId="12" xfId="1" applyNumberFormat="1" applyFont="1" applyBorder="1" applyAlignment="1">
      <alignment vertical="center"/>
    </xf>
    <xf numFmtId="167" fontId="3" fillId="18" borderId="12" xfId="0" quotePrefix="1" applyNumberFormat="1" applyFont="1" applyFill="1" applyBorder="1" applyAlignment="1">
      <alignment horizontal="center" vertical="center"/>
    </xf>
    <xf numFmtId="42" fontId="3" fillId="18" borderId="12" xfId="0" applyNumberFormat="1" applyFont="1" applyFill="1" applyBorder="1" applyAlignment="1">
      <alignment horizontal="center" vertical="center" wrapText="1"/>
    </xf>
    <xf numFmtId="0" fontId="3" fillId="0" borderId="12" xfId="0" applyFont="1" applyBorder="1" applyAlignment="1">
      <alignment vertical="center" wrapText="1"/>
    </xf>
    <xf numFmtId="0" fontId="11" fillId="0" borderId="6" xfId="0" applyFont="1" applyBorder="1" applyAlignment="1">
      <alignment horizontal="left" vertical="center" wrapText="1"/>
    </xf>
    <xf numFmtId="0" fontId="0" fillId="0" borderId="0" xfId="0" applyAlignment="1">
      <alignment horizontal="left" vertical="center" wrapText="1"/>
    </xf>
    <xf numFmtId="167" fontId="3" fillId="18" borderId="6" xfId="0" applyNumberFormat="1" applyFont="1" applyFill="1" applyBorder="1" applyAlignment="1">
      <alignment horizontal="center" vertical="center"/>
    </xf>
    <xf numFmtId="2" fontId="3" fillId="0" borderId="9" xfId="0" quotePrefix="1" applyNumberFormat="1" applyFont="1" applyBorder="1" applyAlignment="1">
      <alignment horizontal="center" vertical="center" wrapText="1"/>
    </xf>
    <xf numFmtId="0" fontId="0" fillId="0" borderId="7" xfId="0" applyBorder="1" applyAlignment="1">
      <alignment vertical="center" wrapText="1"/>
    </xf>
    <xf numFmtId="42" fontId="8" fillId="0" borderId="1" xfId="0" applyNumberFormat="1" applyFont="1" applyBorder="1" applyAlignment="1">
      <alignment horizontal="left" vertical="center"/>
    </xf>
    <xf numFmtId="0" fontId="2" fillId="19" borderId="1" xfId="0" applyFont="1" applyFill="1" applyBorder="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0" xfId="0" applyFont="1"/>
    <xf numFmtId="0" fontId="6" fillId="0" borderId="0" xfId="0" applyFont="1" applyAlignment="1">
      <alignment wrapText="1"/>
    </xf>
    <xf numFmtId="0" fontId="0" fillId="0" borderId="0" xfId="0" applyAlignment="1">
      <alignment horizontal="left"/>
    </xf>
    <xf numFmtId="0" fontId="14" fillId="0" borderId="6" xfId="0" applyFont="1" applyBorder="1" applyAlignment="1">
      <alignment wrapText="1"/>
    </xf>
    <xf numFmtId="0" fontId="1" fillId="0" borderId="0" xfId="0" applyFont="1" applyAlignment="1">
      <alignment vertical="center" wrapText="1"/>
    </xf>
    <xf numFmtId="166" fontId="3" fillId="0" borderId="6" xfId="1" applyNumberFormat="1" applyFont="1" applyBorder="1" applyAlignment="1">
      <alignment vertical="center" wrapText="1"/>
    </xf>
    <xf numFmtId="49" fontId="3" fillId="0" borderId="6" xfId="0" applyNumberFormat="1" applyFont="1" applyBorder="1" applyAlignment="1">
      <alignment horizontal="center" vertical="center" wrapText="1"/>
    </xf>
    <xf numFmtId="0" fontId="3" fillId="13" borderId="6" xfId="0" applyFont="1" applyFill="1" applyBorder="1" applyAlignment="1">
      <alignment vertical="center" wrapText="1"/>
    </xf>
    <xf numFmtId="0" fontId="3" fillId="13" borderId="6" xfId="0" quotePrefix="1" applyFont="1" applyFill="1" applyBorder="1" applyAlignment="1">
      <alignment horizontal="center" vertical="center" wrapText="1"/>
    </xf>
    <xf numFmtId="42" fontId="3" fillId="18" borderId="6" xfId="0" applyNumberFormat="1" applyFont="1" applyFill="1" applyBorder="1" applyAlignment="1">
      <alignment vertical="center" wrapText="1"/>
    </xf>
    <xf numFmtId="2" fontId="3" fillId="0" borderId="6" xfId="0" applyNumberFormat="1" applyFont="1" applyBorder="1" applyAlignment="1">
      <alignment horizontal="center" vertical="center" wrapText="1"/>
    </xf>
    <xf numFmtId="2" fontId="3" fillId="9" borderId="6" xfId="0" quotePrefix="1" applyNumberFormat="1" applyFont="1" applyFill="1" applyBorder="1" applyAlignment="1">
      <alignment horizontal="center" vertical="center" wrapText="1"/>
    </xf>
    <xf numFmtId="49" fontId="3" fillId="9" borderId="6" xfId="0" quotePrefix="1" applyNumberFormat="1" applyFont="1" applyFill="1" applyBorder="1" applyAlignment="1">
      <alignment horizontal="center" vertical="center" wrapText="1"/>
    </xf>
    <xf numFmtId="0" fontId="3" fillId="9" borderId="6" xfId="0" quotePrefix="1" applyFont="1" applyFill="1" applyBorder="1" applyAlignment="1">
      <alignment horizontal="center" vertical="center" wrapText="1"/>
    </xf>
    <xf numFmtId="0" fontId="3" fillId="0" borderId="6" xfId="0" quotePrefix="1" applyFont="1" applyBorder="1" applyAlignment="1">
      <alignment vertical="center" wrapText="1"/>
    </xf>
    <xf numFmtId="42" fontId="0" fillId="18" borderId="6" xfId="0" applyNumberFormat="1" applyFill="1" applyBorder="1" applyAlignment="1">
      <alignment vertical="center" wrapText="1"/>
    </xf>
    <xf numFmtId="0" fontId="0" fillId="0" borderId="6" xfId="0" applyBorder="1" applyAlignment="1">
      <alignment horizontal="center" vertical="center" wrapText="1"/>
    </xf>
    <xf numFmtId="0" fontId="3" fillId="0" borderId="4" xfId="0" applyFont="1" applyBorder="1" applyAlignment="1">
      <alignment vertical="center" wrapText="1"/>
    </xf>
    <xf numFmtId="49" fontId="3" fillId="13" borderId="6" xfId="0" quotePrefix="1" applyNumberFormat="1" applyFont="1" applyFill="1" applyBorder="1" applyAlignment="1">
      <alignment horizontal="center" vertical="center" wrapText="1"/>
    </xf>
    <xf numFmtId="0" fontId="3" fillId="0" borderId="15" xfId="0" applyFont="1" applyBorder="1" applyAlignment="1">
      <alignment vertical="center" wrapText="1"/>
    </xf>
    <xf numFmtId="166" fontId="0" fillId="0" borderId="0" xfId="1" applyNumberFormat="1" applyFont="1" applyAlignment="1">
      <alignment vertical="center" wrapText="1"/>
    </xf>
    <xf numFmtId="167" fontId="0" fillId="18" borderId="0" xfId="0" applyNumberFormat="1" applyFill="1" applyAlignment="1">
      <alignment vertical="center" wrapText="1"/>
    </xf>
    <xf numFmtId="42" fontId="0" fillId="18" borderId="0" xfId="0" applyNumberFormat="1" applyFill="1" applyAlignment="1">
      <alignment vertical="center" wrapText="1"/>
    </xf>
    <xf numFmtId="0" fontId="14" fillId="0" borderId="6" xfId="0" applyFont="1" applyBorder="1" applyAlignment="1">
      <alignment vertical="center"/>
    </xf>
    <xf numFmtId="0" fontId="14" fillId="0" borderId="12" xfId="0" applyFont="1" applyBorder="1" applyAlignment="1">
      <alignment vertical="center"/>
    </xf>
    <xf numFmtId="0" fontId="14" fillId="13" borderId="12" xfId="0" applyFont="1" applyFill="1" applyBorder="1" applyAlignment="1">
      <alignment vertical="center"/>
    </xf>
    <xf numFmtId="0" fontId="14" fillId="0" borderId="6" xfId="0" applyFont="1" applyBorder="1" applyAlignment="1">
      <alignment vertical="center" wrapText="1"/>
    </xf>
    <xf numFmtId="0" fontId="14" fillId="0" borderId="11" xfId="0" applyFont="1" applyBorder="1" applyAlignment="1">
      <alignment vertical="center"/>
    </xf>
    <xf numFmtId="0" fontId="1" fillId="2" borderId="20" xfId="0" applyFont="1" applyFill="1" applyBorder="1" applyAlignment="1">
      <alignment horizontal="center" vertical="center" wrapText="1"/>
    </xf>
    <xf numFmtId="0" fontId="4" fillId="0" borderId="6" xfId="0" applyFont="1" applyBorder="1" applyAlignment="1">
      <alignment horizontal="left" vertical="center" wrapText="1"/>
    </xf>
    <xf numFmtId="0" fontId="4" fillId="0" borderId="0" xfId="0" applyFont="1" applyAlignment="1">
      <alignment vertical="center" wrapText="1"/>
    </xf>
    <xf numFmtId="0" fontId="15" fillId="0" borderId="1" xfId="0" applyFont="1" applyBorder="1" applyAlignment="1">
      <alignment vertical="center" wrapText="1"/>
    </xf>
    <xf numFmtId="0" fontId="4" fillId="0" borderId="1" xfId="0" applyFont="1" applyBorder="1" applyAlignment="1">
      <alignment vertical="center" wrapText="1"/>
    </xf>
    <xf numFmtId="0" fontId="15" fillId="0" borderId="0" xfId="0" applyFont="1" applyAlignment="1">
      <alignment vertical="center" wrapText="1"/>
    </xf>
    <xf numFmtId="0" fontId="1" fillId="0" borderId="6" xfId="0" applyFont="1" applyBorder="1" applyAlignment="1">
      <alignment horizontal="center" vertical="center" wrapText="1"/>
    </xf>
    <xf numFmtId="49" fontId="2" fillId="3" borderId="15" xfId="0" applyNumberFormat="1" applyFont="1" applyFill="1" applyBorder="1" applyAlignment="1">
      <alignment horizontal="center" vertical="center" wrapText="1"/>
    </xf>
    <xf numFmtId="0" fontId="6" fillId="0" borderId="6" xfId="0" applyFont="1" applyBorder="1" applyAlignment="1">
      <alignment wrapText="1"/>
    </xf>
    <xf numFmtId="0" fontId="3" fillId="0" borderId="0" xfId="0" applyFont="1" applyAlignment="1">
      <alignment horizontal="center" vertical="center"/>
    </xf>
    <xf numFmtId="0" fontId="18" fillId="0" borderId="6" xfId="0" applyFont="1" applyBorder="1" applyAlignment="1">
      <alignment horizontal="left" vertical="center" wrapText="1"/>
    </xf>
    <xf numFmtId="0" fontId="18" fillId="13" borderId="6" xfId="0" applyFont="1" applyFill="1" applyBorder="1" applyAlignment="1">
      <alignment horizontal="center" vertical="center" wrapText="1"/>
    </xf>
    <xf numFmtId="2" fontId="18" fillId="13" borderId="6" xfId="0" applyNumberFormat="1" applyFont="1" applyFill="1" applyBorder="1" applyAlignment="1">
      <alignment horizontal="center" vertical="center" wrapText="1"/>
    </xf>
    <xf numFmtId="0" fontId="18" fillId="0" borderId="0" xfId="0" applyFont="1" applyAlignment="1">
      <alignment vertical="center" wrapText="1"/>
    </xf>
    <xf numFmtId="0" fontId="11" fillId="0" borderId="4" xfId="0" applyFont="1" applyBorder="1" applyAlignment="1">
      <alignment vertical="center" wrapText="1"/>
    </xf>
    <xf numFmtId="0" fontId="11" fillId="0" borderId="6" xfId="0" applyFont="1" applyBorder="1" applyAlignment="1">
      <alignment horizontal="center" vertical="center" wrapText="1"/>
    </xf>
    <xf numFmtId="166" fontId="11" fillId="0" borderId="6" xfId="1" applyNumberFormat="1" applyFont="1" applyBorder="1" applyAlignment="1">
      <alignment vertical="center" wrapText="1"/>
    </xf>
    <xf numFmtId="49" fontId="11" fillId="0" borderId="6" xfId="0" quotePrefix="1" applyNumberFormat="1" applyFont="1" applyBorder="1" applyAlignment="1">
      <alignment horizontal="center" vertical="center" wrapText="1"/>
    </xf>
    <xf numFmtId="42" fontId="11" fillId="18" borderId="6" xfId="0" applyNumberFormat="1" applyFont="1" applyFill="1" applyBorder="1" applyAlignment="1">
      <alignment horizontal="center" vertical="center" wrapText="1"/>
    </xf>
    <xf numFmtId="0" fontId="11" fillId="13" borderId="6" xfId="0" quotePrefix="1" applyFont="1" applyFill="1" applyBorder="1" applyAlignment="1">
      <alignment vertical="center" wrapText="1"/>
    </xf>
    <xf numFmtId="2" fontId="11" fillId="0" borderId="6" xfId="0" quotePrefix="1" applyNumberFormat="1" applyFont="1" applyBorder="1" applyAlignment="1">
      <alignment horizontal="center" vertical="center" wrapText="1"/>
    </xf>
    <xf numFmtId="0" fontId="11" fillId="0" borderId="6" xfId="0" applyFont="1" applyBorder="1" applyAlignment="1">
      <alignment vertical="center" wrapText="1"/>
    </xf>
    <xf numFmtId="42" fontId="11" fillId="18" borderId="6" xfId="0" applyNumberFormat="1" applyFont="1" applyFill="1" applyBorder="1" applyAlignment="1">
      <alignment vertical="center" wrapText="1"/>
    </xf>
    <xf numFmtId="0" fontId="11" fillId="0" borderId="0" xfId="0" applyFont="1" applyAlignment="1">
      <alignment vertical="center" wrapText="1"/>
    </xf>
    <xf numFmtId="0" fontId="11" fillId="0" borderId="1" xfId="0" applyFont="1" applyBorder="1" applyAlignment="1">
      <alignment vertical="center" wrapText="1"/>
    </xf>
    <xf numFmtId="0" fontId="19" fillId="0" borderId="1" xfId="0" applyFont="1" applyBorder="1" applyAlignment="1">
      <alignment vertical="center" wrapText="1"/>
    </xf>
    <xf numFmtId="0" fontId="19" fillId="0" borderId="0" xfId="0" applyFont="1" applyAlignment="1">
      <alignment vertical="center" wrapText="1"/>
    </xf>
    <xf numFmtId="0" fontId="17" fillId="0" borderId="6" xfId="0" applyFont="1" applyBorder="1" applyAlignment="1">
      <alignment horizontal="center" vertical="center"/>
    </xf>
    <xf numFmtId="0" fontId="20" fillId="0" borderId="0" xfId="0" applyFont="1"/>
    <xf numFmtId="166" fontId="3" fillId="0" borderId="6" xfId="1" applyNumberFormat="1" applyFont="1" applyFill="1" applyBorder="1" applyAlignment="1">
      <alignment vertical="center" wrapText="1"/>
    </xf>
    <xf numFmtId="49" fontId="3" fillId="0" borderId="6" xfId="0" applyNumberFormat="1" applyFont="1" applyBorder="1" applyAlignment="1">
      <alignment vertical="center" wrapText="1"/>
    </xf>
    <xf numFmtId="49" fontId="3" fillId="0" borderId="6" xfId="0" quotePrefix="1" applyNumberFormat="1" applyFont="1" applyBorder="1" applyAlignment="1">
      <alignment vertical="center" wrapText="1"/>
    </xf>
    <xf numFmtId="166" fontId="11" fillId="0" borderId="6" xfId="1" applyNumberFormat="1" applyFont="1" applyFill="1" applyBorder="1" applyAlignment="1">
      <alignment vertical="center" wrapText="1"/>
    </xf>
    <xf numFmtId="0" fontId="11" fillId="13" borderId="6" xfId="0" applyFont="1" applyFill="1" applyBorder="1" applyAlignment="1">
      <alignment horizontal="center" vertical="center" wrapText="1"/>
    </xf>
    <xf numFmtId="0" fontId="11" fillId="0" borderId="6" xfId="0" quotePrefix="1" applyFont="1" applyBorder="1" applyAlignment="1">
      <alignment vertical="center" wrapText="1"/>
    </xf>
    <xf numFmtId="0" fontId="11" fillId="0" borderId="6" xfId="0" quotePrefix="1" applyFont="1" applyBorder="1" applyAlignment="1">
      <alignment horizontal="center" vertical="center" wrapText="1"/>
    </xf>
    <xf numFmtId="0" fontId="11" fillId="9" borderId="6" xfId="0" applyFont="1" applyFill="1" applyBorder="1" applyAlignment="1">
      <alignment horizontal="center" vertical="center" wrapText="1"/>
    </xf>
    <xf numFmtId="167" fontId="11" fillId="18" borderId="6" xfId="0" applyNumberFormat="1" applyFont="1" applyFill="1" applyBorder="1" applyAlignment="1">
      <alignment vertical="center" wrapText="1"/>
    </xf>
    <xf numFmtId="0" fontId="11" fillId="9" borderId="6" xfId="0" applyFont="1" applyFill="1" applyBorder="1" applyAlignment="1">
      <alignment vertical="center" wrapText="1"/>
    </xf>
    <xf numFmtId="49" fontId="11" fillId="9" borderId="6" xfId="0" applyNumberFormat="1" applyFont="1" applyFill="1" applyBorder="1" applyAlignment="1">
      <alignment vertical="center" wrapText="1"/>
    </xf>
    <xf numFmtId="167" fontId="3" fillId="18" borderId="6" xfId="0" applyNumberFormat="1" applyFont="1" applyFill="1" applyBorder="1" applyAlignment="1">
      <alignment vertical="center" wrapText="1"/>
    </xf>
    <xf numFmtId="49" fontId="3" fillId="9" borderId="6" xfId="0" applyNumberFormat="1" applyFont="1" applyFill="1" applyBorder="1" applyAlignment="1">
      <alignment vertical="center" wrapText="1"/>
    </xf>
    <xf numFmtId="0" fontId="0" fillId="9" borderId="6" xfId="0" applyFill="1" applyBorder="1" applyAlignment="1">
      <alignment vertical="center" wrapText="1"/>
    </xf>
    <xf numFmtId="0" fontId="0" fillId="9" borderId="6" xfId="0" applyFill="1" applyBorder="1" applyAlignment="1">
      <alignment horizontal="center" vertical="center" wrapText="1"/>
    </xf>
    <xf numFmtId="0" fontId="19" fillId="0" borderId="6" xfId="0" applyFont="1" applyBorder="1" applyAlignment="1">
      <alignment vertical="center" wrapText="1"/>
    </xf>
    <xf numFmtId="42" fontId="0" fillId="18" borderId="6" xfId="0" applyNumberFormat="1" applyFill="1" applyBorder="1" applyAlignment="1">
      <alignment horizontal="center" vertical="center" wrapText="1"/>
    </xf>
    <xf numFmtId="0" fontId="0" fillId="0" borderId="4" xfId="0" applyBorder="1" applyAlignment="1">
      <alignment vertical="center" wrapText="1"/>
    </xf>
    <xf numFmtId="0" fontId="19" fillId="0" borderId="4" xfId="0" applyFont="1" applyBorder="1" applyAlignment="1">
      <alignment vertical="center" wrapText="1"/>
    </xf>
    <xf numFmtId="0" fontId="0" fillId="0" borderId="15" xfId="0" applyBorder="1" applyAlignment="1">
      <alignment vertical="center" wrapText="1"/>
    </xf>
    <xf numFmtId="0" fontId="14" fillId="0" borderId="6" xfId="0" applyFont="1" applyBorder="1" applyAlignment="1">
      <alignment horizontal="center" vertical="center" wrapText="1"/>
    </xf>
    <xf numFmtId="0" fontId="14" fillId="0" borderId="6" xfId="0" applyFont="1" applyBorder="1" applyAlignment="1">
      <alignment horizontal="left" vertical="center" wrapText="1"/>
    </xf>
    <xf numFmtId="42" fontId="11" fillId="0" borderId="6" xfId="0" applyNumberFormat="1" applyFont="1" applyBorder="1" applyAlignment="1">
      <alignment horizontal="center" vertical="center" wrapText="1"/>
    </xf>
    <xf numFmtId="42" fontId="11" fillId="0" borderId="6" xfId="0" applyNumberFormat="1" applyFont="1" applyBorder="1" applyAlignment="1">
      <alignment vertical="center" wrapText="1"/>
    </xf>
    <xf numFmtId="0" fontId="14" fillId="0" borderId="6" xfId="0" quotePrefix="1" applyFont="1" applyBorder="1" applyAlignment="1">
      <alignment horizontal="center" vertical="center" wrapText="1"/>
    </xf>
    <xf numFmtId="42" fontId="11" fillId="9" borderId="6" xfId="0" applyNumberFormat="1" applyFont="1" applyFill="1" applyBorder="1" applyAlignment="1">
      <alignment horizontal="center" vertical="center" wrapText="1"/>
    </xf>
    <xf numFmtId="0" fontId="22" fillId="0" borderId="1" xfId="6" applyFont="1" applyBorder="1" applyAlignment="1">
      <alignment horizontal="center" vertical="center"/>
    </xf>
    <xf numFmtId="0" fontId="3" fillId="21" borderId="1" xfId="0" applyFont="1" applyFill="1" applyBorder="1" applyAlignment="1">
      <alignment horizontal="center" vertical="center"/>
    </xf>
    <xf numFmtId="0" fontId="23" fillId="7" borderId="6" xfId="0" applyFont="1" applyFill="1" applyBorder="1" applyAlignment="1">
      <alignment horizontal="center" vertical="center" wrapText="1"/>
    </xf>
    <xf numFmtId="0" fontId="22" fillId="0" borderId="6" xfId="6" applyFont="1" applyBorder="1" applyAlignment="1">
      <alignment vertical="center" wrapText="1"/>
    </xf>
    <xf numFmtId="0" fontId="22" fillId="0" borderId="6" xfId="6" applyFont="1" applyFill="1" applyBorder="1" applyAlignment="1">
      <alignment vertical="center" wrapText="1"/>
    </xf>
    <xf numFmtId="0" fontId="22" fillId="0" borderId="6" xfId="6" applyFont="1" applyBorder="1" applyAlignment="1">
      <alignment horizontal="center" vertical="center" wrapText="1"/>
    </xf>
    <xf numFmtId="0" fontId="22" fillId="0" borderId="6" xfId="6" applyFont="1" applyFill="1" applyBorder="1" applyAlignment="1">
      <alignment horizontal="center" vertical="center" wrapText="1"/>
    </xf>
    <xf numFmtId="0" fontId="3" fillId="0" borderId="0" xfId="0" applyFont="1" applyAlignment="1">
      <alignment horizontal="center" vertical="center" wrapText="1"/>
    </xf>
    <xf numFmtId="0" fontId="3" fillId="21" borderId="6" xfId="0" applyFont="1" applyFill="1" applyBorder="1" applyAlignment="1">
      <alignment horizontal="center" vertical="center" wrapText="1"/>
    </xf>
    <xf numFmtId="0" fontId="17" fillId="0" borderId="0" xfId="0" applyFont="1" applyAlignment="1">
      <alignment vertical="center"/>
    </xf>
    <xf numFmtId="0" fontId="11" fillId="27" borderId="6" xfId="0" applyFont="1" applyFill="1" applyBorder="1" applyAlignment="1">
      <alignment horizontal="left" vertical="center" wrapText="1"/>
    </xf>
    <xf numFmtId="0" fontId="3" fillId="27" borderId="6" xfId="0" applyFont="1" applyFill="1" applyBorder="1" applyAlignment="1">
      <alignment horizontal="center" vertical="center" wrapText="1"/>
    </xf>
    <xf numFmtId="0" fontId="22" fillId="27" borderId="6" xfId="6" applyFont="1" applyFill="1" applyBorder="1" applyAlignment="1">
      <alignment vertical="center" wrapText="1"/>
    </xf>
    <xf numFmtId="166" fontId="3" fillId="27" borderId="6" xfId="1" applyNumberFormat="1" applyFont="1" applyFill="1" applyBorder="1" applyAlignment="1">
      <alignment vertical="center" wrapText="1"/>
    </xf>
    <xf numFmtId="2" fontId="3" fillId="27" borderId="6" xfId="0" quotePrefix="1" applyNumberFormat="1" applyFont="1" applyFill="1" applyBorder="1" applyAlignment="1">
      <alignment horizontal="center" vertical="center" wrapText="1"/>
    </xf>
    <xf numFmtId="167" fontId="3" fillId="27" borderId="6" xfId="0" quotePrefix="1" applyNumberFormat="1" applyFont="1" applyFill="1" applyBorder="1" applyAlignment="1">
      <alignment horizontal="center" vertical="center" wrapText="1"/>
    </xf>
    <xf numFmtId="49" fontId="3" fillId="27" borderId="6" xfId="0" applyNumberFormat="1" applyFont="1" applyFill="1" applyBorder="1" applyAlignment="1">
      <alignment horizontal="center" vertical="center" wrapText="1"/>
    </xf>
    <xf numFmtId="42" fontId="3" fillId="27" borderId="6" xfId="0" applyNumberFormat="1" applyFont="1" applyFill="1" applyBorder="1" applyAlignment="1">
      <alignment horizontal="center" vertical="center" wrapText="1"/>
    </xf>
    <xf numFmtId="0" fontId="3" fillId="27" borderId="6" xfId="0" applyFont="1" applyFill="1" applyBorder="1" applyAlignment="1">
      <alignment vertical="center" wrapText="1"/>
    </xf>
    <xf numFmtId="0" fontId="3" fillId="27" borderId="6" xfId="0" quotePrefix="1" applyFont="1" applyFill="1" applyBorder="1" applyAlignment="1">
      <alignment horizontal="center" vertical="center" wrapText="1"/>
    </xf>
    <xf numFmtId="42" fontId="3" fillId="27" borderId="6" xfId="0" applyNumberFormat="1" applyFont="1" applyFill="1" applyBorder="1" applyAlignment="1">
      <alignment vertical="center" wrapText="1"/>
    </xf>
    <xf numFmtId="0" fontId="3" fillId="27" borderId="11" xfId="0" applyFont="1" applyFill="1" applyBorder="1" applyAlignment="1">
      <alignment vertical="center" wrapText="1"/>
    </xf>
    <xf numFmtId="0" fontId="3" fillId="27" borderId="6" xfId="0" applyFont="1" applyFill="1" applyBorder="1" applyAlignment="1">
      <alignment horizontal="left" vertical="center" wrapText="1"/>
    </xf>
    <xf numFmtId="0" fontId="3" fillId="27" borderId="0" xfId="0" applyFont="1" applyFill="1" applyAlignment="1">
      <alignment vertical="center" wrapText="1"/>
    </xf>
    <xf numFmtId="0" fontId="3" fillId="28" borderId="6" xfId="0" applyFont="1" applyFill="1" applyBorder="1" applyAlignment="1">
      <alignment horizontal="center" vertical="center" wrapText="1"/>
    </xf>
    <xf numFmtId="0" fontId="3" fillId="28" borderId="6" xfId="0" applyFont="1" applyFill="1" applyBorder="1" applyAlignment="1">
      <alignment vertical="center" wrapText="1"/>
    </xf>
    <xf numFmtId="0" fontId="22" fillId="28" borderId="6" xfId="6" applyFont="1" applyFill="1" applyBorder="1" applyAlignment="1">
      <alignment horizontal="center" vertical="center" wrapText="1"/>
    </xf>
    <xf numFmtId="0" fontId="3" fillId="28" borderId="6" xfId="0" applyFont="1" applyFill="1" applyBorder="1" applyAlignment="1">
      <alignment horizontal="left" vertical="center" wrapText="1"/>
    </xf>
    <xf numFmtId="0" fontId="0" fillId="28" borderId="0" xfId="0" applyFill="1" applyAlignment="1">
      <alignment vertical="center" wrapText="1"/>
    </xf>
    <xf numFmtId="0" fontId="3" fillId="28" borderId="0" xfId="0" applyFont="1" applyFill="1" applyAlignment="1">
      <alignment vertical="center" wrapText="1"/>
    </xf>
    <xf numFmtId="167" fontId="3" fillId="27" borderId="6" xfId="0" applyNumberFormat="1" applyFont="1" applyFill="1" applyBorder="1" applyAlignment="1">
      <alignment horizontal="center" vertical="center" wrapText="1"/>
    </xf>
    <xf numFmtId="49" fontId="3" fillId="27" borderId="6" xfId="0" quotePrefix="1" applyNumberFormat="1" applyFont="1" applyFill="1" applyBorder="1" applyAlignment="1">
      <alignment horizontal="center" vertical="center" wrapText="1"/>
    </xf>
    <xf numFmtId="0" fontId="22" fillId="27" borderId="6" xfId="6" applyFont="1" applyFill="1" applyBorder="1" applyAlignment="1">
      <alignment horizontal="center" vertical="center" wrapText="1"/>
    </xf>
    <xf numFmtId="0" fontId="14" fillId="27" borderId="12" xfId="0" applyFont="1" applyFill="1" applyBorder="1" applyAlignment="1">
      <alignment vertical="center"/>
    </xf>
    <xf numFmtId="0" fontId="22" fillId="0" borderId="6" xfId="6" applyFont="1" applyBorder="1" applyAlignment="1">
      <alignment horizontal="center" vertical="center"/>
    </xf>
    <xf numFmtId="0" fontId="3" fillId="13" borderId="6" xfId="0" applyFont="1" applyFill="1" applyBorder="1" applyAlignment="1">
      <alignment horizontal="left" vertical="center" wrapText="1"/>
    </xf>
    <xf numFmtId="0" fontId="3" fillId="0" borderId="6" xfId="0" quotePrefix="1" applyFont="1" applyBorder="1" applyAlignment="1">
      <alignment horizontal="center" vertical="center"/>
    </xf>
    <xf numFmtId="0" fontId="3" fillId="21" borderId="6" xfId="0" applyFont="1" applyFill="1" applyBorder="1" applyAlignment="1">
      <alignment horizontal="center" vertical="center"/>
    </xf>
    <xf numFmtId="0" fontId="3" fillId="0" borderId="6" xfId="0" quotePrefix="1" applyFont="1" applyBorder="1" applyAlignment="1">
      <alignment vertic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6" xfId="0" applyFont="1" applyBorder="1" applyAlignment="1">
      <alignment vertical="center"/>
    </xf>
    <xf numFmtId="0" fontId="17" fillId="0" borderId="6" xfId="0" quotePrefix="1" applyFont="1" applyBorder="1" applyAlignment="1">
      <alignment horizontal="center" vertical="center"/>
    </xf>
    <xf numFmtId="0" fontId="25" fillId="0" borderId="6" xfId="0" applyFont="1" applyBorder="1" applyAlignment="1">
      <alignment horizontal="center" vertical="center"/>
    </xf>
    <xf numFmtId="0" fontId="17" fillId="0" borderId="6" xfId="0" quotePrefix="1" applyFont="1" applyBorder="1" applyAlignment="1">
      <alignment vertical="center"/>
    </xf>
    <xf numFmtId="0" fontId="17" fillId="0" borderId="6" xfId="0" applyFont="1" applyBorder="1" applyAlignment="1">
      <alignment vertical="center" wrapText="1"/>
    </xf>
    <xf numFmtId="0" fontId="3" fillId="14" borderId="7" xfId="0" applyFont="1" applyFill="1" applyBorder="1" applyAlignment="1">
      <alignment horizontal="center" vertical="center"/>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14" borderId="7" xfId="0" applyFont="1" applyFill="1" applyBorder="1" applyAlignment="1">
      <alignment vertical="center" wrapText="1"/>
    </xf>
    <xf numFmtId="0" fontId="3" fillId="14" borderId="7" xfId="0" quotePrefix="1" applyFont="1" applyFill="1" applyBorder="1" applyAlignment="1">
      <alignment horizontal="center" vertical="center"/>
    </xf>
    <xf numFmtId="0" fontId="0" fillId="27" borderId="0" xfId="0" applyFill="1"/>
    <xf numFmtId="0" fontId="3" fillId="27" borderId="6" xfId="0" applyFont="1" applyFill="1" applyBorder="1" applyAlignment="1">
      <alignment horizontal="center" vertical="center"/>
    </xf>
    <xf numFmtId="167" fontId="3" fillId="27" borderId="6" xfId="1" applyNumberFormat="1" applyFont="1" applyFill="1" applyBorder="1" applyAlignment="1">
      <alignment horizontal="left" vertical="center"/>
    </xf>
    <xf numFmtId="0" fontId="3" fillId="27" borderId="6" xfId="0" quotePrefix="1" applyFont="1" applyFill="1" applyBorder="1" applyAlignment="1">
      <alignment horizontal="center" vertical="center"/>
    </xf>
    <xf numFmtId="167" fontId="3" fillId="27" borderId="6" xfId="0" applyNumberFormat="1" applyFont="1" applyFill="1" applyBorder="1" applyAlignment="1">
      <alignment horizontal="center" vertical="center"/>
    </xf>
    <xf numFmtId="0" fontId="3" fillId="27" borderId="6" xfId="0" applyFont="1" applyFill="1" applyBorder="1" applyAlignment="1">
      <alignment vertical="center"/>
    </xf>
    <xf numFmtId="0" fontId="0" fillId="27" borderId="6" xfId="0" applyFill="1" applyBorder="1" applyAlignment="1">
      <alignment vertical="center"/>
    </xf>
    <xf numFmtId="0" fontId="0" fillId="27" borderId="6" xfId="0" applyFill="1" applyBorder="1"/>
    <xf numFmtId="0" fontId="3" fillId="21" borderId="6" xfId="0" applyFont="1" applyFill="1" applyBorder="1" applyAlignment="1">
      <alignment vertical="center" wrapText="1"/>
    </xf>
    <xf numFmtId="0" fontId="22" fillId="21" borderId="6" xfId="6" applyFont="1" applyFill="1" applyBorder="1" applyAlignment="1">
      <alignment horizontal="center" vertical="center" wrapText="1"/>
    </xf>
    <xf numFmtId="0" fontId="3" fillId="9" borderId="1" xfId="0" applyFont="1" applyFill="1" applyBorder="1" applyAlignment="1">
      <alignment vertical="center" wrapText="1"/>
    </xf>
    <xf numFmtId="0" fontId="3" fillId="19" borderId="1" xfId="0" applyFont="1" applyFill="1" applyBorder="1" applyAlignment="1">
      <alignment horizontal="left" vertical="center" wrapText="1"/>
    </xf>
    <xf numFmtId="0" fontId="3" fillId="19" borderId="6" xfId="0" applyFont="1" applyFill="1" applyBorder="1" applyAlignment="1">
      <alignment horizontal="left" vertical="center" wrapText="1"/>
    </xf>
    <xf numFmtId="0" fontId="23" fillId="7" borderId="7" xfId="0" applyFont="1" applyFill="1" applyBorder="1" applyAlignment="1">
      <alignment horizontal="center" vertical="center" wrapText="1"/>
    </xf>
    <xf numFmtId="167" fontId="3" fillId="18" borderId="1" xfId="0" applyNumberFormat="1" applyFont="1" applyFill="1" applyBorder="1" applyAlignment="1">
      <alignment horizontal="center" vertical="center"/>
    </xf>
    <xf numFmtId="49" fontId="3" fillId="0" borderId="6" xfId="0" applyNumberFormat="1" applyFont="1" applyBorder="1" applyAlignment="1">
      <alignment horizontal="center" vertical="center"/>
    </xf>
    <xf numFmtId="167" fontId="3" fillId="18" borderId="1" xfId="0" applyNumberFormat="1" applyFont="1" applyFill="1" applyBorder="1" applyAlignment="1">
      <alignment horizontal="center" vertical="center" wrapText="1"/>
    </xf>
    <xf numFmtId="0" fontId="3" fillId="18" borderId="1" xfId="0" applyFont="1" applyFill="1" applyBorder="1" applyAlignment="1">
      <alignment vertical="center"/>
    </xf>
    <xf numFmtId="0" fontId="3" fillId="13" borderId="6" xfId="0" quotePrefix="1" applyFont="1" applyFill="1" applyBorder="1" applyAlignment="1">
      <alignment horizontal="center" vertical="center"/>
    </xf>
    <xf numFmtId="2" fontId="3" fillId="0" borderId="6" xfId="0" applyNumberFormat="1" applyFont="1" applyBorder="1" applyAlignment="1">
      <alignment horizontal="center" vertical="center"/>
    </xf>
    <xf numFmtId="0" fontId="3" fillId="0" borderId="1" xfId="0" quotePrefix="1" applyFont="1" applyBorder="1" applyAlignment="1">
      <alignment vertical="center"/>
    </xf>
    <xf numFmtId="0" fontId="3" fillId="14" borderId="1" xfId="0" applyFont="1" applyFill="1" applyBorder="1" applyAlignment="1">
      <alignment vertical="center"/>
    </xf>
    <xf numFmtId="167" fontId="3" fillId="14" borderId="1" xfId="0" applyNumberFormat="1" applyFont="1" applyFill="1" applyBorder="1" applyAlignment="1">
      <alignment horizontal="center" vertical="center" wrapText="1"/>
    </xf>
    <xf numFmtId="167" fontId="3" fillId="14" borderId="1" xfId="0" applyNumberFormat="1" applyFont="1" applyFill="1" applyBorder="1" applyAlignment="1">
      <alignment horizontal="center" vertical="center"/>
    </xf>
    <xf numFmtId="0" fontId="3" fillId="14" borderId="6" xfId="0" applyFont="1" applyFill="1" applyBorder="1" applyAlignment="1">
      <alignment horizontal="center" vertical="center"/>
    </xf>
    <xf numFmtId="49" fontId="3" fillId="14" borderId="6" xfId="0" applyNumberFormat="1" applyFont="1" applyFill="1" applyBorder="1" applyAlignment="1">
      <alignment horizontal="center" vertical="center"/>
    </xf>
    <xf numFmtId="2" fontId="3" fillId="14" borderId="6" xfId="0" applyNumberFormat="1" applyFont="1" applyFill="1" applyBorder="1" applyAlignment="1">
      <alignment horizontal="center" vertical="center"/>
    </xf>
    <xf numFmtId="0" fontId="3" fillId="14" borderId="6" xfId="0" applyFont="1" applyFill="1" applyBorder="1" applyAlignment="1">
      <alignment horizontal="center" vertical="center" wrapText="1"/>
    </xf>
    <xf numFmtId="0" fontId="0" fillId="14" borderId="31" xfId="0" applyFill="1" applyBorder="1" applyAlignment="1">
      <alignment vertical="center"/>
    </xf>
    <xf numFmtId="0" fontId="0" fillId="14" borderId="4" xfId="0" applyFill="1" applyBorder="1" applyAlignment="1">
      <alignment vertical="center"/>
    </xf>
    <xf numFmtId="0" fontId="3" fillId="13" borderId="1" xfId="0" applyFont="1" applyFill="1" applyBorder="1" applyAlignment="1">
      <alignment horizontal="center" vertical="center" wrapText="1"/>
    </xf>
    <xf numFmtId="49" fontId="3" fillId="0" borderId="6" xfId="0" quotePrefix="1" applyNumberFormat="1" applyFont="1" applyBorder="1" applyAlignment="1">
      <alignment horizontal="center" vertical="center"/>
    </xf>
    <xf numFmtId="0" fontId="3" fillId="0" borderId="1" xfId="0" quotePrefix="1" applyFont="1" applyBorder="1" applyAlignment="1">
      <alignment horizontal="center" vertical="center" wrapText="1"/>
    </xf>
    <xf numFmtId="0" fontId="3" fillId="13" borderId="6" xfId="0" applyFont="1" applyFill="1" applyBorder="1" applyAlignment="1">
      <alignment vertical="center"/>
    </xf>
    <xf numFmtId="0" fontId="3" fillId="18" borderId="1" xfId="0" applyFont="1" applyFill="1" applyBorder="1" applyAlignment="1">
      <alignment horizontal="center" vertical="center" wrapText="1"/>
    </xf>
    <xf numFmtId="0" fontId="3" fillId="13" borderId="6" xfId="0" applyFont="1" applyFill="1" applyBorder="1" applyAlignment="1">
      <alignment horizontal="center" vertical="center"/>
    </xf>
    <xf numFmtId="167" fontId="3" fillId="16" borderId="1" xfId="0" applyNumberFormat="1" applyFont="1" applyFill="1" applyBorder="1" applyAlignment="1">
      <alignment horizontal="center" vertical="center" wrapText="1"/>
    </xf>
    <xf numFmtId="167" fontId="3" fillId="16" borderId="1" xfId="0" applyNumberFormat="1" applyFont="1" applyFill="1" applyBorder="1" applyAlignment="1">
      <alignment horizontal="center" vertical="center"/>
    </xf>
    <xf numFmtId="0" fontId="3" fillId="16" borderId="6" xfId="0" applyFont="1" applyFill="1" applyBorder="1" applyAlignment="1">
      <alignment horizontal="center" vertical="center"/>
    </xf>
    <xf numFmtId="49" fontId="3" fillId="16" borderId="6" xfId="0" applyNumberFormat="1" applyFont="1" applyFill="1" applyBorder="1" applyAlignment="1">
      <alignment horizontal="center" vertical="center"/>
    </xf>
    <xf numFmtId="0" fontId="3" fillId="16" borderId="1" xfId="0" applyFont="1" applyFill="1" applyBorder="1" applyAlignment="1">
      <alignment vertical="center"/>
    </xf>
    <xf numFmtId="167" fontId="3" fillId="16" borderId="1" xfId="0" applyNumberFormat="1" applyFont="1" applyFill="1" applyBorder="1" applyAlignment="1">
      <alignment vertical="center"/>
    </xf>
    <xf numFmtId="0" fontId="0" fillId="16" borderId="1" xfId="0" applyFill="1" applyBorder="1" applyAlignment="1">
      <alignment vertical="center"/>
    </xf>
    <xf numFmtId="49" fontId="3" fillId="0" borderId="10" xfId="0" applyNumberFormat="1" applyFont="1" applyBorder="1" applyAlignment="1">
      <alignment horizontal="center" vertical="center"/>
    </xf>
    <xf numFmtId="0" fontId="3" fillId="13" borderId="1" xfId="0" quotePrefix="1" applyFont="1" applyFill="1" applyBorder="1" applyAlignment="1">
      <alignment horizontal="center" vertical="center" wrapText="1"/>
    </xf>
    <xf numFmtId="0" fontId="3" fillId="9" borderId="6" xfId="0" quotePrefix="1" applyFont="1" applyFill="1" applyBorder="1" applyAlignment="1">
      <alignment horizontal="center" vertical="center"/>
    </xf>
    <xf numFmtId="0" fontId="4" fillId="0" borderId="6" xfId="0" applyFont="1" applyBorder="1" applyAlignment="1">
      <alignment horizontal="center" vertical="center"/>
    </xf>
    <xf numFmtId="2" fontId="4" fillId="0" borderId="6" xfId="0" quotePrefix="1" applyNumberFormat="1" applyFont="1" applyBorder="1" applyAlignment="1">
      <alignment horizontal="center" vertical="center"/>
    </xf>
    <xf numFmtId="0" fontId="4" fillId="1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13" borderId="12" xfId="0" quotePrefix="1" applyFont="1" applyFill="1" applyBorder="1" applyAlignment="1">
      <alignment horizontal="center" vertical="center"/>
    </xf>
    <xf numFmtId="167" fontId="3" fillId="18" borderId="7" xfId="0" applyNumberFormat="1" applyFont="1" applyFill="1" applyBorder="1" applyAlignment="1">
      <alignment horizontal="center" vertical="center"/>
    </xf>
    <xf numFmtId="49" fontId="3" fillId="0" borderId="0" xfId="0" applyNumberFormat="1" applyFont="1" applyAlignment="1">
      <alignment horizontal="center" vertical="center"/>
    </xf>
    <xf numFmtId="0" fontId="3" fillId="13" borderId="0" xfId="0" quotePrefix="1" applyFont="1" applyFill="1" applyAlignment="1">
      <alignment horizontal="center" vertical="center"/>
    </xf>
    <xf numFmtId="167" fontId="3" fillId="18" borderId="7" xfId="0" applyNumberFormat="1" applyFont="1" applyFill="1" applyBorder="1" applyAlignment="1">
      <alignment horizontal="center" vertical="center" wrapText="1"/>
    </xf>
    <xf numFmtId="2" fontId="3" fillId="0" borderId="0" xfId="0" quotePrefix="1" applyNumberFormat="1" applyFont="1" applyAlignment="1">
      <alignment horizontal="center" vertical="center"/>
    </xf>
    <xf numFmtId="0" fontId="3" fillId="18" borderId="7" xfId="0" applyFont="1" applyFill="1" applyBorder="1" applyAlignment="1">
      <alignment vertical="center"/>
    </xf>
    <xf numFmtId="0" fontId="3" fillId="14" borderId="7" xfId="0" applyFont="1" applyFill="1" applyBorder="1" applyAlignment="1">
      <alignment vertical="center"/>
    </xf>
    <xf numFmtId="0" fontId="0" fillId="14" borderId="7" xfId="0" applyFill="1" applyBorder="1" applyAlignment="1">
      <alignment vertical="center"/>
    </xf>
    <xf numFmtId="0" fontId="0" fillId="14" borderId="32" xfId="0" applyFill="1" applyBorder="1" applyAlignment="1">
      <alignment vertical="center"/>
    </xf>
    <xf numFmtId="0" fontId="0" fillId="14" borderId="15" xfId="0" applyFill="1" applyBorder="1" applyAlignment="1">
      <alignment vertical="center"/>
    </xf>
    <xf numFmtId="0" fontId="3" fillId="18" borderId="6" xfId="0" applyFont="1" applyFill="1" applyBorder="1" applyAlignment="1">
      <alignment vertical="center"/>
    </xf>
    <xf numFmtId="0" fontId="3" fillId="18" borderId="6" xfId="0" applyFont="1" applyFill="1" applyBorder="1" applyAlignment="1">
      <alignment horizontal="center" vertical="center" wrapText="1"/>
    </xf>
    <xf numFmtId="2" fontId="17" fillId="0" borderId="6" xfId="0" quotePrefix="1" applyNumberFormat="1" applyFont="1" applyBorder="1" applyAlignment="1">
      <alignment horizontal="center" vertical="center"/>
    </xf>
    <xf numFmtId="167" fontId="3" fillId="18" borderId="6" xfId="0" applyNumberFormat="1" applyFont="1" applyFill="1" applyBorder="1" applyAlignment="1">
      <alignment vertical="center"/>
    </xf>
    <xf numFmtId="0" fontId="3" fillId="16" borderId="6" xfId="0" applyFont="1" applyFill="1" applyBorder="1" applyAlignment="1">
      <alignment horizontal="center" vertical="center" wrapText="1"/>
    </xf>
    <xf numFmtId="0" fontId="17" fillId="0" borderId="6" xfId="0" quotePrefix="1" applyFont="1" applyBorder="1" applyAlignment="1">
      <alignment horizontal="center" vertical="center" wrapText="1"/>
    </xf>
    <xf numFmtId="167" fontId="17" fillId="18" borderId="6" xfId="0" applyNumberFormat="1" applyFont="1" applyFill="1" applyBorder="1" applyAlignment="1">
      <alignment horizontal="center" vertical="center" wrapText="1"/>
    </xf>
    <xf numFmtId="0" fontId="17" fillId="13" borderId="6" xfId="0" applyFont="1" applyFill="1" applyBorder="1" applyAlignment="1">
      <alignment horizontal="center" vertical="center" wrapText="1"/>
    </xf>
    <xf numFmtId="0" fontId="17" fillId="13" borderId="6" xfId="0" quotePrefix="1" applyFont="1" applyFill="1" applyBorder="1" applyAlignment="1">
      <alignment horizontal="center" vertical="center" wrapText="1"/>
    </xf>
    <xf numFmtId="0" fontId="3" fillId="0" borderId="6" xfId="0" applyFont="1" applyBorder="1"/>
    <xf numFmtId="0" fontId="3" fillId="0" borderId="6" xfId="0" quotePrefix="1" applyFont="1" applyBorder="1"/>
    <xf numFmtId="167" fontId="17" fillId="0" borderId="6" xfId="0" applyNumberFormat="1" applyFont="1" applyBorder="1" applyAlignment="1">
      <alignment horizontal="center" vertical="center"/>
    </xf>
    <xf numFmtId="167" fontId="17" fillId="0" borderId="6" xfId="0" applyNumberFormat="1" applyFont="1" applyBorder="1" applyAlignment="1">
      <alignment horizontal="center" vertical="center" wrapText="1"/>
    </xf>
    <xf numFmtId="167" fontId="17" fillId="18" borderId="6" xfId="0" applyNumberFormat="1" applyFont="1" applyFill="1" applyBorder="1" applyAlignment="1">
      <alignment horizontal="center" vertical="center"/>
    </xf>
    <xf numFmtId="0" fontId="17" fillId="0" borderId="6" xfId="0" applyFont="1" applyBorder="1"/>
    <xf numFmtId="0" fontId="17" fillId="0" borderId="6" xfId="0" quotePrefix="1" applyFont="1" applyBorder="1"/>
    <xf numFmtId="167" fontId="17" fillId="18" borderId="6" xfId="0" applyNumberFormat="1" applyFont="1" applyFill="1" applyBorder="1" applyAlignment="1">
      <alignment vertical="center"/>
    </xf>
    <xf numFmtId="0" fontId="17" fillId="18" borderId="6" xfId="0" applyFont="1" applyFill="1" applyBorder="1" applyAlignment="1">
      <alignment vertical="center"/>
    </xf>
    <xf numFmtId="0" fontId="26" fillId="0" borderId="0" xfId="0" applyFont="1" applyAlignment="1">
      <alignment horizontal="center" vertical="center" wrapText="1"/>
    </xf>
    <xf numFmtId="49" fontId="27" fillId="7" borderId="6" xfId="0" applyNumberFormat="1" applyFont="1" applyFill="1" applyBorder="1" applyAlignment="1">
      <alignment horizontal="center" vertical="center" wrapText="1"/>
    </xf>
    <xf numFmtId="2" fontId="3" fillId="9" borderId="6" xfId="0" applyNumberFormat="1" applyFont="1" applyFill="1" applyBorder="1" applyAlignment="1">
      <alignment horizontal="center" vertical="center" wrapText="1"/>
    </xf>
    <xf numFmtId="49" fontId="3" fillId="9" borderId="6" xfId="0" applyNumberFormat="1" applyFont="1" applyFill="1" applyBorder="1" applyAlignment="1">
      <alignment horizontal="center" vertical="center" wrapText="1"/>
    </xf>
    <xf numFmtId="1" fontId="3" fillId="0" borderId="6" xfId="0" applyNumberFormat="1" applyFont="1" applyBorder="1" applyAlignment="1">
      <alignment horizontal="center" vertical="center" wrapText="1"/>
    </xf>
    <xf numFmtId="2" fontId="11" fillId="9" borderId="6" xfId="0" applyNumberFormat="1" applyFont="1" applyFill="1" applyBorder="1" applyAlignment="1">
      <alignment horizontal="center" vertical="center" wrapText="1"/>
    </xf>
    <xf numFmtId="166" fontId="11" fillId="0" borderId="6" xfId="1" applyNumberFormat="1" applyFont="1" applyBorder="1" applyAlignment="1">
      <alignment horizontal="right" vertical="center" wrapText="1"/>
    </xf>
    <xf numFmtId="166" fontId="3" fillId="0" borderId="0" xfId="0" applyNumberFormat="1" applyFont="1" applyAlignment="1">
      <alignment vertical="center" wrapText="1"/>
    </xf>
    <xf numFmtId="0" fontId="22" fillId="13" borderId="6" xfId="6" applyFont="1" applyFill="1" applyBorder="1" applyAlignment="1">
      <alignment horizontal="center" vertical="center" wrapText="1"/>
    </xf>
    <xf numFmtId="0" fontId="3" fillId="0" borderId="9" xfId="0" applyFont="1" applyBorder="1" applyAlignment="1">
      <alignment horizontal="left" vertical="center" wrapText="1"/>
    </xf>
    <xf numFmtId="0" fontId="22" fillId="0" borderId="9" xfId="6" applyFont="1" applyBorder="1" applyAlignment="1">
      <alignment horizontal="center" vertical="center" wrapText="1"/>
    </xf>
    <xf numFmtId="49" fontId="13" fillId="7" borderId="6" xfId="0" applyNumberFormat="1" applyFont="1" applyFill="1" applyBorder="1" applyAlignment="1">
      <alignment horizontal="left" vertical="center" wrapText="1"/>
    </xf>
    <xf numFmtId="49" fontId="13" fillId="7" borderId="6" xfId="0" applyNumberFormat="1" applyFont="1" applyFill="1" applyBorder="1" applyAlignment="1">
      <alignment horizontal="center" vertical="center" wrapText="1"/>
    </xf>
    <xf numFmtId="49" fontId="13" fillId="3" borderId="6" xfId="0" applyNumberFormat="1" applyFont="1" applyFill="1" applyBorder="1" applyAlignment="1">
      <alignment horizontal="center" vertical="center" wrapText="1"/>
    </xf>
    <xf numFmtId="49" fontId="13" fillId="18" borderId="6" xfId="0" applyNumberFormat="1" applyFont="1" applyFill="1" applyBorder="1" applyAlignment="1">
      <alignment horizontal="center" vertical="center" wrapText="1"/>
    </xf>
    <xf numFmtId="42" fontId="13" fillId="18" borderId="6" xfId="0" applyNumberFormat="1" applyFont="1" applyFill="1" applyBorder="1" applyAlignment="1">
      <alignment horizontal="center" vertical="center" wrapText="1"/>
    </xf>
    <xf numFmtId="49" fontId="13" fillId="5" borderId="6" xfId="0" applyNumberFormat="1" applyFont="1" applyFill="1" applyBorder="1" applyAlignment="1">
      <alignment horizontal="center" vertical="center" wrapText="1"/>
    </xf>
    <xf numFmtId="49" fontId="13" fillId="5" borderId="7" xfId="0" applyNumberFormat="1" applyFont="1" applyFill="1" applyBorder="1" applyAlignment="1">
      <alignment horizontal="center" vertical="center" wrapText="1"/>
    </xf>
    <xf numFmtId="49" fontId="8" fillId="0" borderId="0" xfId="0" applyNumberFormat="1" applyFont="1"/>
    <xf numFmtId="2" fontId="0" fillId="0" borderId="0" xfId="0" applyNumberFormat="1"/>
    <xf numFmtId="0" fontId="29" fillId="0" borderId="11" xfId="0" applyFont="1" applyBorder="1" applyAlignment="1">
      <alignment horizontal="center" vertical="center" wrapText="1"/>
    </xf>
    <xf numFmtId="0" fontId="29" fillId="0" borderId="0" xfId="0" applyFont="1" applyAlignment="1">
      <alignment horizontal="center" vertical="center" wrapText="1"/>
    </xf>
    <xf numFmtId="168" fontId="13" fillId="7" borderId="6" xfId="1" applyNumberFormat="1" applyFont="1" applyFill="1" applyBorder="1" applyAlignment="1">
      <alignment vertical="center" wrapText="1"/>
    </xf>
    <xf numFmtId="168" fontId="0" fillId="0" borderId="0" xfId="1" applyNumberFormat="1" applyFont="1"/>
    <xf numFmtId="164" fontId="13" fillId="18" borderId="6" xfId="1" applyFont="1" applyFill="1" applyBorder="1" applyAlignment="1">
      <alignment horizontal="center" vertical="center" wrapText="1"/>
    </xf>
    <xf numFmtId="164" fontId="0" fillId="0" borderId="0" xfId="1" applyFont="1"/>
    <xf numFmtId="0" fontId="31" fillId="16" borderId="6" xfId="0" applyFont="1" applyFill="1" applyBorder="1" applyAlignment="1">
      <alignment horizontal="left" vertical="center" wrapText="1"/>
    </xf>
    <xf numFmtId="0" fontId="31" fillId="16" borderId="6" xfId="0" applyFont="1" applyFill="1" applyBorder="1" applyAlignment="1">
      <alignment horizontal="center" vertical="center" wrapText="1"/>
    </xf>
    <xf numFmtId="0" fontId="30" fillId="16" borderId="0" xfId="0" applyFont="1" applyFill="1"/>
    <xf numFmtId="0" fontId="22" fillId="0" borderId="0" xfId="6" applyFont="1" applyFill="1" applyAlignment="1">
      <alignment horizontal="center" vertical="center" wrapText="1"/>
    </xf>
    <xf numFmtId="0" fontId="22" fillId="0" borderId="6" xfId="6" applyFont="1" applyFill="1" applyBorder="1" applyAlignment="1">
      <alignment horizontal="center" vertical="center"/>
    </xf>
    <xf numFmtId="0" fontId="22" fillId="21" borderId="6" xfId="6" applyFont="1" applyFill="1" applyBorder="1" applyAlignment="1">
      <alignment horizontal="center" vertical="center"/>
    </xf>
    <xf numFmtId="167" fontId="3" fillId="0" borderId="6" xfId="0" applyNumberFormat="1" applyFont="1" applyBorder="1" applyAlignment="1">
      <alignment horizontal="center" vertical="center"/>
    </xf>
    <xf numFmtId="167" fontId="3" fillId="0" borderId="6" xfId="0" applyNumberFormat="1" applyFont="1" applyBorder="1" applyAlignment="1">
      <alignment horizontal="center" vertical="center" wrapText="1"/>
    </xf>
    <xf numFmtId="0" fontId="14" fillId="0" borderId="6" xfId="0" applyFont="1" applyBorder="1" applyAlignment="1">
      <alignment horizontal="center" vertical="center"/>
    </xf>
    <xf numFmtId="0" fontId="14" fillId="0" borderId="6" xfId="0" quotePrefix="1" applyFont="1" applyBorder="1" applyAlignment="1">
      <alignment horizontal="center" vertical="center"/>
    </xf>
    <xf numFmtId="0" fontId="14" fillId="0" borderId="1" xfId="0" applyFont="1" applyBorder="1" applyAlignment="1">
      <alignment wrapText="1"/>
    </xf>
    <xf numFmtId="0" fontId="14" fillId="0" borderId="4" xfId="0" applyFont="1" applyBorder="1" applyAlignment="1">
      <alignment wrapText="1"/>
    </xf>
    <xf numFmtId="0" fontId="14" fillId="0" borderId="17" xfId="0" applyFont="1" applyBorder="1" applyAlignment="1">
      <alignment wrapText="1"/>
    </xf>
    <xf numFmtId="0" fontId="14" fillId="0" borderId="14" xfId="0" applyFont="1" applyBorder="1" applyAlignment="1">
      <alignment wrapText="1"/>
    </xf>
    <xf numFmtId="0" fontId="14" fillId="0" borderId="14" xfId="0" quotePrefix="1" applyFont="1" applyBorder="1" applyAlignment="1">
      <alignment wrapText="1"/>
    </xf>
    <xf numFmtId="0" fontId="14" fillId="0" borderId="17" xfId="0" quotePrefix="1" applyFont="1" applyBorder="1" applyAlignment="1">
      <alignment wrapText="1"/>
    </xf>
    <xf numFmtId="0" fontId="14" fillId="16" borderId="17" xfId="0" applyFont="1" applyFill="1" applyBorder="1" applyAlignment="1">
      <alignment wrapText="1"/>
    </xf>
    <xf numFmtId="0" fontId="14" fillId="16" borderId="14" xfId="0" applyFont="1" applyFill="1" applyBorder="1" applyAlignment="1">
      <alignment wrapText="1"/>
    </xf>
    <xf numFmtId="0" fontId="14" fillId="0" borderId="8" xfId="0" applyFont="1" applyBorder="1" applyAlignment="1">
      <alignment wrapText="1"/>
    </xf>
    <xf numFmtId="0" fontId="14" fillId="0" borderId="29" xfId="0" applyFont="1" applyBorder="1" applyAlignment="1">
      <alignment wrapText="1"/>
    </xf>
    <xf numFmtId="0" fontId="14" fillId="0" borderId="0" xfId="0" applyFont="1" applyAlignment="1">
      <alignment wrapText="1"/>
    </xf>
    <xf numFmtId="0" fontId="18" fillId="0" borderId="6" xfId="0" applyFont="1" applyBorder="1" applyAlignment="1">
      <alignment wrapText="1"/>
    </xf>
    <xf numFmtId="0" fontId="14" fillId="0" borderId="6" xfId="0" applyFont="1" applyBorder="1"/>
    <xf numFmtId="0" fontId="14" fillId="25" borderId="6" xfId="0" applyFont="1" applyFill="1" applyBorder="1" applyAlignment="1">
      <alignment wrapText="1"/>
    </xf>
    <xf numFmtId="0" fontId="14" fillId="0" borderId="6" xfId="0" quotePrefix="1" applyFont="1" applyBorder="1"/>
    <xf numFmtId="0" fontId="14" fillId="21" borderId="6" xfId="0" applyFont="1" applyFill="1" applyBorder="1" applyAlignment="1">
      <alignment wrapText="1"/>
    </xf>
    <xf numFmtId="0" fontId="14" fillId="29" borderId="6" xfId="0" applyFont="1" applyFill="1" applyBorder="1" applyAlignment="1">
      <alignment wrapText="1"/>
    </xf>
    <xf numFmtId="167" fontId="14" fillId="0" borderId="6" xfId="0" applyNumberFormat="1" applyFont="1" applyBorder="1" applyAlignment="1">
      <alignment horizontal="center" vertical="center"/>
    </xf>
    <xf numFmtId="167" fontId="14" fillId="0" borderId="6" xfId="0" applyNumberFormat="1" applyFont="1" applyBorder="1" applyAlignment="1">
      <alignment horizontal="center" vertical="center" wrapText="1"/>
    </xf>
    <xf numFmtId="0" fontId="14" fillId="29" borderId="6" xfId="0" quotePrefix="1" applyFont="1" applyFill="1" applyBorder="1" applyAlignment="1">
      <alignment wrapText="1"/>
    </xf>
    <xf numFmtId="0" fontId="14" fillId="0" borderId="6" xfId="0" quotePrefix="1" applyFont="1" applyBorder="1" applyAlignment="1">
      <alignment wrapText="1"/>
    </xf>
    <xf numFmtId="167" fontId="14" fillId="18" borderId="6" xfId="0" applyNumberFormat="1" applyFont="1" applyFill="1" applyBorder="1" applyAlignment="1">
      <alignment horizontal="center" vertical="center"/>
    </xf>
    <xf numFmtId="167" fontId="14" fillId="18" borderId="6" xfId="0" applyNumberFormat="1" applyFont="1" applyFill="1" applyBorder="1" applyAlignment="1">
      <alignment horizontal="center" vertical="center" wrapText="1"/>
    </xf>
    <xf numFmtId="0" fontId="14" fillId="18" borderId="6" xfId="0" applyFont="1" applyFill="1" applyBorder="1" applyAlignment="1">
      <alignment vertical="center"/>
    </xf>
    <xf numFmtId="0" fontId="14" fillId="21" borderId="6" xfId="0" quotePrefix="1" applyFont="1" applyFill="1" applyBorder="1" applyAlignment="1">
      <alignment wrapText="1"/>
    </xf>
    <xf numFmtId="0" fontId="14" fillId="12" borderId="6" xfId="0" applyFont="1" applyFill="1" applyBorder="1" applyAlignment="1">
      <alignment vertical="center" wrapText="1"/>
    </xf>
    <xf numFmtId="0" fontId="14" fillId="12" borderId="6" xfId="0" quotePrefix="1" applyFont="1" applyFill="1" applyBorder="1" applyAlignment="1">
      <alignment horizontal="center" vertical="center"/>
    </xf>
    <xf numFmtId="0" fontId="14" fillId="12" borderId="6"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4" fillId="13" borderId="6" xfId="0" quotePrefix="1" applyFont="1" applyFill="1" applyBorder="1" applyAlignment="1">
      <alignment horizontal="center" vertical="center" wrapText="1"/>
    </xf>
    <xf numFmtId="0" fontId="14" fillId="12" borderId="6" xfId="0" applyFont="1" applyFill="1" applyBorder="1" applyAlignment="1">
      <alignment horizontal="left" vertical="center" wrapText="1"/>
    </xf>
    <xf numFmtId="0" fontId="3" fillId="18" borderId="6" xfId="0" applyFont="1" applyFill="1" applyBorder="1" applyAlignment="1">
      <alignment horizontal="center" vertical="center"/>
    </xf>
    <xf numFmtId="49" fontId="2" fillId="7" borderId="6" xfId="0" applyNumberFormat="1" applyFont="1" applyFill="1" applyBorder="1" applyAlignment="1">
      <alignment horizontal="left" vertical="center" wrapText="1"/>
    </xf>
    <xf numFmtId="49" fontId="2" fillId="7" borderId="6" xfId="0" applyNumberFormat="1" applyFont="1" applyFill="1" applyBorder="1" applyAlignment="1">
      <alignment horizontal="center" vertical="center" wrapText="1"/>
    </xf>
    <xf numFmtId="166" fontId="2" fillId="7" borderId="6" xfId="1" applyNumberFormat="1" applyFont="1" applyFill="1" applyBorder="1" applyAlignment="1">
      <alignment vertical="center" wrapText="1"/>
    </xf>
    <xf numFmtId="49" fontId="2" fillId="3" borderId="6" xfId="0" applyNumberFormat="1" applyFont="1" applyFill="1" applyBorder="1" applyAlignment="1">
      <alignment horizontal="center" vertical="center" wrapText="1"/>
    </xf>
    <xf numFmtId="167" fontId="2" fillId="18" borderId="6" xfId="0" applyNumberFormat="1" applyFont="1" applyFill="1" applyBorder="1" applyAlignment="1">
      <alignment horizontal="center" vertical="center" wrapText="1"/>
    </xf>
    <xf numFmtId="49" fontId="2" fillId="18" borderId="6" xfId="0" applyNumberFormat="1" applyFont="1" applyFill="1" applyBorder="1" applyAlignment="1">
      <alignment horizontal="center" vertical="center" wrapText="1"/>
    </xf>
    <xf numFmtId="42" fontId="2" fillId="18" borderId="6" xfId="0" applyNumberFormat="1" applyFont="1" applyFill="1" applyBorder="1" applyAlignment="1">
      <alignment horizontal="center" vertical="center" wrapText="1"/>
    </xf>
    <xf numFmtId="49" fontId="2" fillId="5" borderId="6" xfId="0" applyNumberFormat="1" applyFont="1" applyFill="1" applyBorder="1" applyAlignment="1">
      <alignment horizontal="center" vertical="center" wrapText="1"/>
    </xf>
    <xf numFmtId="0" fontId="23" fillId="0" borderId="6" xfId="0" applyFont="1" applyBorder="1" applyAlignment="1">
      <alignment horizontal="center" vertical="center" wrapText="1"/>
    </xf>
    <xf numFmtId="49" fontId="23" fillId="7" borderId="6" xfId="0" applyNumberFormat="1" applyFont="1" applyFill="1" applyBorder="1" applyAlignment="1">
      <alignment horizontal="center" vertical="center" wrapText="1"/>
    </xf>
    <xf numFmtId="166" fontId="23" fillId="7" borderId="6" xfId="1" applyNumberFormat="1" applyFont="1" applyFill="1" applyBorder="1" applyAlignment="1">
      <alignment horizontal="center" vertical="center" wrapText="1"/>
    </xf>
    <xf numFmtId="49" fontId="23" fillId="3" borderId="6" xfId="0" applyNumberFormat="1" applyFont="1" applyFill="1" applyBorder="1" applyAlignment="1">
      <alignment horizontal="center" vertical="center" wrapText="1"/>
    </xf>
    <xf numFmtId="167" fontId="23" fillId="18" borderId="6" xfId="0" applyNumberFormat="1" applyFont="1" applyFill="1" applyBorder="1" applyAlignment="1">
      <alignment horizontal="center" vertical="center" wrapText="1"/>
    </xf>
    <xf numFmtId="49" fontId="23" fillId="18" borderId="6" xfId="0" applyNumberFormat="1" applyFont="1" applyFill="1" applyBorder="1" applyAlignment="1">
      <alignment horizontal="center" vertical="center" wrapText="1"/>
    </xf>
    <xf numFmtId="42" fontId="23" fillId="18" borderId="6" xfId="0" applyNumberFormat="1" applyFont="1" applyFill="1" applyBorder="1" applyAlignment="1">
      <alignment horizontal="center" vertical="center" wrapText="1"/>
    </xf>
    <xf numFmtId="49" fontId="23" fillId="5" borderId="6" xfId="0" applyNumberFormat="1" applyFont="1" applyFill="1" applyBorder="1" applyAlignment="1">
      <alignment horizontal="center" vertical="center" wrapText="1"/>
    </xf>
    <xf numFmtId="0" fontId="3" fillId="0" borderId="9" xfId="0" quotePrefix="1" applyFont="1" applyBorder="1" applyAlignment="1">
      <alignment horizontal="center" vertical="center" wrapText="1"/>
    </xf>
    <xf numFmtId="49" fontId="0" fillId="0" borderId="0" xfId="0" applyNumberFormat="1" applyAlignment="1">
      <alignment horizontal="center" vertical="center" wrapText="1"/>
    </xf>
    <xf numFmtId="0" fontId="23" fillId="0" borderId="0" xfId="0" applyFont="1" applyAlignment="1">
      <alignment horizontal="center" vertical="center" wrapText="1"/>
    </xf>
    <xf numFmtId="49" fontId="27" fillId="7" borderId="7" xfId="0" applyNumberFormat="1" applyFont="1" applyFill="1" applyBorder="1" applyAlignment="1">
      <alignment horizontal="center" vertical="center" wrapText="1"/>
    </xf>
    <xf numFmtId="0" fontId="3" fillId="0" borderId="31" xfId="0" applyFont="1" applyBorder="1" applyAlignment="1">
      <alignment vertical="center"/>
    </xf>
    <xf numFmtId="0" fontId="3" fillId="0" borderId="4" xfId="0" applyFont="1" applyBorder="1" applyAlignment="1">
      <alignment vertical="center"/>
    </xf>
    <xf numFmtId="0" fontId="3" fillId="30" borderId="0" xfId="0" applyFont="1" applyFill="1" applyAlignment="1">
      <alignment horizontal="center" vertical="center"/>
    </xf>
    <xf numFmtId="0" fontId="3" fillId="30" borderId="6" xfId="0" applyFont="1" applyFill="1" applyBorder="1" applyAlignment="1">
      <alignment horizontal="center" vertical="center"/>
    </xf>
    <xf numFmtId="0" fontId="3" fillId="18" borderId="6" xfId="0" applyFont="1" applyFill="1" applyBorder="1"/>
    <xf numFmtId="0" fontId="3" fillId="27" borderId="6" xfId="0" applyFont="1" applyFill="1" applyBorder="1"/>
    <xf numFmtId="0" fontId="31" fillId="16" borderId="6" xfId="0" applyFont="1" applyFill="1" applyBorder="1"/>
    <xf numFmtId="0" fontId="34" fillId="0" borderId="6" xfId="0" applyFont="1" applyBorder="1" applyAlignment="1">
      <alignment horizontal="center" vertical="center"/>
    </xf>
    <xf numFmtId="0" fontId="3" fillId="13" borderId="6" xfId="0" applyFont="1" applyFill="1" applyBorder="1" applyAlignment="1">
      <alignment wrapText="1"/>
    </xf>
    <xf numFmtId="0" fontId="3" fillId="9" borderId="6" xfId="0" applyFont="1" applyFill="1" applyBorder="1"/>
    <xf numFmtId="0" fontId="3" fillId="13" borderId="6" xfId="0" applyFont="1" applyFill="1" applyBorder="1"/>
    <xf numFmtId="0" fontId="3" fillId="0" borderId="6" xfId="0" applyFont="1" applyBorder="1" applyAlignment="1">
      <alignment wrapText="1"/>
    </xf>
    <xf numFmtId="0" fontId="25" fillId="30" borderId="6" xfId="0" applyFont="1" applyFill="1" applyBorder="1" applyAlignment="1">
      <alignment horizontal="center" vertical="center"/>
    </xf>
    <xf numFmtId="0" fontId="17" fillId="0" borderId="6" xfId="0" applyFont="1" applyBorder="1" applyAlignment="1">
      <alignment wrapText="1"/>
    </xf>
    <xf numFmtId="0" fontId="17" fillId="18" borderId="6" xfId="0" applyFont="1" applyFill="1" applyBorder="1"/>
    <xf numFmtId="0" fontId="22" fillId="9" borderId="6" xfId="6" applyFont="1" applyFill="1" applyBorder="1" applyAlignment="1">
      <alignment horizontal="center" vertical="center" wrapText="1"/>
    </xf>
    <xf numFmtId="0" fontId="3" fillId="28" borderId="6" xfId="0" applyFont="1" applyFill="1" applyBorder="1" applyAlignment="1">
      <alignment horizontal="center" vertical="center"/>
    </xf>
    <xf numFmtId="0" fontId="17" fillId="28" borderId="6" xfId="0" applyFont="1" applyFill="1" applyBorder="1" applyAlignment="1">
      <alignment horizontal="center" vertical="center"/>
    </xf>
    <xf numFmtId="0" fontId="17" fillId="28" borderId="6" xfId="0" applyFont="1" applyFill="1" applyBorder="1" applyAlignment="1">
      <alignment horizontal="center" vertical="center" wrapText="1"/>
    </xf>
    <xf numFmtId="0" fontId="3" fillId="28" borderId="6" xfId="0" quotePrefix="1" applyFont="1" applyFill="1" applyBorder="1" applyAlignment="1">
      <alignment horizontal="center" vertical="center"/>
    </xf>
    <xf numFmtId="0" fontId="3" fillId="28" borderId="0" xfId="0" applyFont="1" applyFill="1" applyAlignment="1">
      <alignment horizontal="center" vertical="center"/>
    </xf>
    <xf numFmtId="0" fontId="0" fillId="28" borderId="0" xfId="0" applyFill="1"/>
    <xf numFmtId="0" fontId="0" fillId="0" borderId="6" xfId="0" applyBorder="1" applyAlignment="1">
      <alignment horizontal="center" vertical="center"/>
    </xf>
    <xf numFmtId="167" fontId="11" fillId="0" borderId="6" xfId="0" applyNumberFormat="1" applyFont="1" applyBorder="1" applyAlignment="1">
      <alignment vertical="center" wrapText="1"/>
    </xf>
    <xf numFmtId="49" fontId="11" fillId="0" borderId="6" xfId="0" applyNumberFormat="1" applyFont="1" applyBorder="1" applyAlignment="1">
      <alignment vertical="center" wrapText="1"/>
    </xf>
    <xf numFmtId="42" fontId="3" fillId="0" borderId="6" xfId="0" applyNumberFormat="1" applyFont="1" applyBorder="1" applyAlignment="1">
      <alignment horizontal="center" vertical="center" wrapText="1"/>
    </xf>
    <xf numFmtId="42" fontId="3" fillId="0" borderId="6" xfId="0" applyNumberFormat="1" applyFont="1" applyBorder="1" applyAlignment="1">
      <alignment vertical="center" wrapText="1"/>
    </xf>
    <xf numFmtId="0" fontId="39" fillId="7" borderId="6" xfId="0" applyFont="1" applyFill="1" applyBorder="1" applyAlignment="1">
      <alignment horizontal="center" vertical="center" wrapText="1"/>
    </xf>
    <xf numFmtId="49" fontId="40" fillId="7" borderId="6" xfId="0" applyNumberFormat="1" applyFont="1" applyFill="1" applyBorder="1" applyAlignment="1">
      <alignment horizontal="center" vertical="center" wrapText="1"/>
    </xf>
    <xf numFmtId="166" fontId="40" fillId="7" borderId="6" xfId="1" applyNumberFormat="1" applyFont="1" applyFill="1" applyBorder="1" applyAlignment="1">
      <alignment horizontal="center" vertical="center" wrapText="1"/>
    </xf>
    <xf numFmtId="49" fontId="40" fillId="3" borderId="6" xfId="0" applyNumberFormat="1" applyFont="1" applyFill="1" applyBorder="1" applyAlignment="1">
      <alignment horizontal="center" vertical="center" wrapText="1"/>
    </xf>
    <xf numFmtId="0" fontId="39" fillId="0" borderId="6" xfId="0" applyFont="1" applyBorder="1" applyAlignment="1">
      <alignment horizontal="center" vertical="center" wrapText="1"/>
    </xf>
    <xf numFmtId="0" fontId="39" fillId="8" borderId="6" xfId="0" applyFont="1" applyFill="1" applyBorder="1" applyAlignment="1">
      <alignment vertical="center" wrapText="1"/>
    </xf>
    <xf numFmtId="0" fontId="39" fillId="9" borderId="6" xfId="0" applyFont="1" applyFill="1" applyBorder="1" applyAlignment="1">
      <alignment vertical="center" wrapText="1"/>
    </xf>
    <xf numFmtId="166" fontId="11" fillId="0" borderId="6" xfId="1" applyNumberFormat="1" applyFont="1" applyFill="1" applyBorder="1" applyAlignment="1">
      <alignment horizontal="center" vertical="center" wrapText="1"/>
    </xf>
    <xf numFmtId="0" fontId="3" fillId="0" borderId="0" xfId="0" applyFont="1"/>
    <xf numFmtId="0" fontId="28" fillId="0" borderId="6" xfId="0" applyFont="1" applyBorder="1" applyAlignment="1">
      <alignment horizontal="left" vertical="center" wrapText="1"/>
    </xf>
    <xf numFmtId="0" fontId="36" fillId="0" borderId="6" xfId="0" applyFont="1" applyBorder="1" applyAlignment="1">
      <alignment horizontal="left" vertical="center" wrapText="1"/>
    </xf>
    <xf numFmtId="0" fontId="38" fillId="0" borderId="0" xfId="0" applyFont="1" applyAlignment="1">
      <alignment wrapText="1"/>
    </xf>
    <xf numFmtId="0" fontId="38" fillId="0" borderId="0" xfId="0" applyFont="1"/>
    <xf numFmtId="0" fontId="3" fillId="0" borderId="0" xfId="0" applyFont="1" applyAlignment="1">
      <alignment wrapText="1"/>
    </xf>
    <xf numFmtId="0" fontId="41" fillId="15" borderId="0" xfId="0" applyFont="1" applyFill="1" applyAlignment="1">
      <alignment horizontal="center" vertical="center" wrapText="1"/>
    </xf>
    <xf numFmtId="0" fontId="22" fillId="0" borderId="1" xfId="6" applyFont="1" applyBorder="1" applyAlignment="1">
      <alignment horizontal="center" vertical="center" wrapText="1"/>
    </xf>
    <xf numFmtId="0" fontId="22" fillId="0" borderId="7" xfId="6" applyFont="1" applyBorder="1" applyAlignment="1">
      <alignment horizontal="center" vertical="center" wrapText="1"/>
    </xf>
    <xf numFmtId="0" fontId="22" fillId="0" borderId="0" xfId="6" applyFont="1" applyAlignment="1">
      <alignment wrapText="1"/>
    </xf>
    <xf numFmtId="0" fontId="0" fillId="0" borderId="33" xfId="0" applyBorder="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3" fillId="18" borderId="7" xfId="0" applyFont="1" applyFill="1" applyBorder="1" applyAlignment="1">
      <alignment horizontal="center" vertical="center" wrapText="1"/>
    </xf>
    <xf numFmtId="0" fontId="0" fillId="18" borderId="0" xfId="0" applyFill="1"/>
    <xf numFmtId="0" fontId="22" fillId="0" borderId="0" xfId="6" applyFont="1" applyAlignment="1">
      <alignment horizontal="center" vertical="center" wrapText="1"/>
    </xf>
    <xf numFmtId="0" fontId="22" fillId="0" borderId="1" xfId="6" applyFont="1" applyBorder="1" applyAlignment="1">
      <alignment vertical="center" wrapText="1"/>
    </xf>
    <xf numFmtId="0" fontId="22" fillId="16" borderId="1" xfId="6" applyFont="1" applyFill="1" applyBorder="1" applyAlignment="1">
      <alignment horizontal="center" vertical="center" wrapText="1"/>
    </xf>
    <xf numFmtId="0" fontId="17" fillId="21" borderId="6" xfId="0" applyFont="1" applyFill="1" applyBorder="1" applyAlignment="1">
      <alignment vertical="center" wrapText="1"/>
    </xf>
    <xf numFmtId="0" fontId="11" fillId="0" borderId="1" xfId="0" applyFont="1" applyBorder="1" applyAlignment="1">
      <alignment horizontal="left" vertical="center" wrapText="1"/>
    </xf>
    <xf numFmtId="166" fontId="3" fillId="0" borderId="1" xfId="1" applyNumberFormat="1" applyFont="1" applyBorder="1" applyAlignment="1">
      <alignment vertical="center" wrapText="1"/>
    </xf>
    <xf numFmtId="0" fontId="14" fillId="0" borderId="1" xfId="0" applyFont="1" applyBorder="1" applyAlignment="1">
      <alignment horizontal="center" vertical="center"/>
    </xf>
    <xf numFmtId="49" fontId="3" fillId="0" borderId="1" xfId="0" applyNumberFormat="1" applyFont="1" applyBorder="1" applyAlignment="1">
      <alignment horizontal="center" vertical="center" wrapText="1"/>
    </xf>
    <xf numFmtId="2" fontId="3" fillId="0" borderId="1" xfId="0" quotePrefix="1" applyNumberFormat="1" applyFont="1" applyBorder="1" applyAlignment="1">
      <alignment horizontal="center" vertical="center" wrapText="1"/>
    </xf>
    <xf numFmtId="42" fontId="3" fillId="18" borderId="1" xfId="0" applyNumberFormat="1" applyFont="1" applyFill="1" applyBorder="1" applyAlignment="1">
      <alignment vertical="center" wrapText="1"/>
    </xf>
    <xf numFmtId="0" fontId="22" fillId="13" borderId="1" xfId="6" applyFont="1" applyFill="1" applyBorder="1" applyAlignment="1">
      <alignment horizontal="center" vertical="center" wrapText="1"/>
    </xf>
    <xf numFmtId="0" fontId="3" fillId="21" borderId="1" xfId="0" applyFont="1" applyFill="1" applyBorder="1" applyAlignment="1">
      <alignment horizontal="center" vertical="center" wrapText="1"/>
    </xf>
    <xf numFmtId="167" fontId="3" fillId="18" borderId="1" xfId="0" quotePrefix="1" applyNumberFormat="1" applyFont="1" applyFill="1" applyBorder="1" applyAlignment="1">
      <alignment horizontal="center" vertical="center" wrapText="1"/>
    </xf>
    <xf numFmtId="0" fontId="4" fillId="0" borderId="1" xfId="0" applyFont="1" applyBorder="1" applyAlignment="1">
      <alignment horizontal="left" vertical="center" wrapText="1"/>
    </xf>
    <xf numFmtId="166" fontId="4" fillId="0" borderId="1" xfId="1" applyNumberFormat="1" applyFont="1" applyBorder="1" applyAlignment="1">
      <alignment vertical="center" wrapText="1"/>
    </xf>
    <xf numFmtId="2" fontId="4" fillId="0" borderId="1" xfId="0" quotePrefix="1" applyNumberFormat="1" applyFont="1" applyBorder="1" applyAlignment="1">
      <alignment horizontal="center" vertical="center" wrapText="1"/>
    </xf>
    <xf numFmtId="167" fontId="4" fillId="18" borderId="1" xfId="0" quotePrefix="1"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2" fontId="4" fillId="18" borderId="1" xfId="0" applyNumberFormat="1" applyFont="1" applyFill="1" applyBorder="1" applyAlignment="1">
      <alignment horizontal="center" vertical="center" wrapText="1"/>
    </xf>
    <xf numFmtId="42" fontId="4" fillId="18" borderId="1" xfId="0" applyNumberFormat="1" applyFont="1" applyFill="1" applyBorder="1" applyAlignment="1">
      <alignment vertical="center" wrapText="1"/>
    </xf>
    <xf numFmtId="0" fontId="3" fillId="27" borderId="1" xfId="0" applyFont="1" applyFill="1" applyBorder="1" applyAlignment="1">
      <alignment horizontal="center" vertical="center" wrapText="1"/>
    </xf>
    <xf numFmtId="166" fontId="3" fillId="27" borderId="1" xfId="1" applyNumberFormat="1" applyFont="1" applyFill="1" applyBorder="1" applyAlignment="1">
      <alignment vertical="center" wrapText="1"/>
    </xf>
    <xf numFmtId="2" fontId="3" fillId="27" borderId="1" xfId="0" quotePrefix="1" applyNumberFormat="1" applyFont="1" applyFill="1" applyBorder="1" applyAlignment="1">
      <alignment horizontal="center" vertical="center" wrapText="1"/>
    </xf>
    <xf numFmtId="49" fontId="3" fillId="27" borderId="1" xfId="0" applyNumberFormat="1" applyFont="1" applyFill="1" applyBorder="1" applyAlignment="1">
      <alignment horizontal="center" vertical="center" wrapText="1"/>
    </xf>
    <xf numFmtId="0" fontId="3" fillId="27" borderId="1" xfId="0" quotePrefix="1" applyFont="1" applyFill="1" applyBorder="1" applyAlignment="1">
      <alignment horizontal="center" vertical="center" wrapText="1"/>
    </xf>
    <xf numFmtId="0" fontId="3" fillId="27" borderId="1" xfId="0" applyFont="1" applyFill="1" applyBorder="1" applyAlignment="1">
      <alignment vertical="center" wrapText="1"/>
    </xf>
    <xf numFmtId="0" fontId="3" fillId="27" borderId="1" xfId="0" applyFont="1" applyFill="1" applyBorder="1" applyAlignment="1">
      <alignment horizontal="left" vertical="center" wrapText="1"/>
    </xf>
    <xf numFmtId="49" fontId="3" fillId="0" borderId="1" xfId="0" quotePrefix="1"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9" borderId="1" xfId="0" quotePrefix="1" applyNumberFormat="1" applyFont="1" applyFill="1" applyBorder="1" applyAlignment="1">
      <alignment horizontal="center" vertical="center" wrapText="1"/>
    </xf>
    <xf numFmtId="49" fontId="3" fillId="9" borderId="1" xfId="0" quotePrefix="1" applyNumberFormat="1" applyFont="1" applyFill="1" applyBorder="1" applyAlignment="1">
      <alignment horizontal="center" vertical="center" wrapText="1"/>
    </xf>
    <xf numFmtId="42" fontId="3" fillId="18" borderId="1" xfId="0" applyNumberFormat="1" applyFont="1" applyFill="1" applyBorder="1" applyAlignment="1">
      <alignment horizontal="left" vertical="center" wrapText="1"/>
    </xf>
    <xf numFmtId="1" fontId="3" fillId="0" borderId="1" xfId="0" quotePrefix="1" applyNumberFormat="1" applyFont="1" applyBorder="1" applyAlignment="1">
      <alignment horizontal="center" vertical="center" wrapText="1"/>
    </xf>
    <xf numFmtId="0" fontId="3" fillId="28" borderId="1" xfId="0" applyFont="1" applyFill="1" applyBorder="1" applyAlignment="1">
      <alignment vertical="center" wrapText="1"/>
    </xf>
    <xf numFmtId="0" fontId="10" fillId="0" borderId="1" xfId="0" applyFont="1" applyBorder="1" applyAlignment="1">
      <alignment horizontal="center" vertical="center" wrapText="1"/>
    </xf>
    <xf numFmtId="0" fontId="14" fillId="0" borderId="1" xfId="0" applyFont="1" applyBorder="1" applyAlignment="1">
      <alignment vertical="center"/>
    </xf>
    <xf numFmtId="0" fontId="14" fillId="13" borderId="1" xfId="0" applyFont="1" applyFill="1" applyBorder="1" applyAlignment="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166" fontId="3" fillId="0" borderId="1" xfId="1" applyNumberFormat="1" applyFont="1" applyBorder="1" applyAlignment="1">
      <alignment horizontal="center" vertical="center" wrapText="1"/>
    </xf>
    <xf numFmtId="0" fontId="22" fillId="0" borderId="1" xfId="6" applyFont="1" applyFill="1" applyBorder="1" applyAlignment="1">
      <alignment horizontal="center" vertical="center" wrapText="1"/>
    </xf>
    <xf numFmtId="0" fontId="3" fillId="13" borderId="1" xfId="0" applyFont="1" applyFill="1" applyBorder="1" applyAlignment="1">
      <alignment vertical="center" wrapText="1"/>
    </xf>
    <xf numFmtId="0" fontId="10" fillId="27" borderId="1" xfId="0" applyFont="1" applyFill="1" applyBorder="1" applyAlignment="1">
      <alignment horizontal="center" vertical="center" wrapText="1"/>
    </xf>
    <xf numFmtId="49" fontId="3" fillId="27" borderId="1" xfId="0" quotePrefix="1" applyNumberFormat="1" applyFont="1" applyFill="1" applyBorder="1" applyAlignment="1">
      <alignment horizontal="center" vertical="center" wrapText="1"/>
    </xf>
    <xf numFmtId="0" fontId="22" fillId="27" borderId="1" xfId="6" applyFont="1" applyFill="1" applyBorder="1" applyAlignment="1">
      <alignment horizontal="center" vertical="center" wrapText="1"/>
    </xf>
    <xf numFmtId="0" fontId="14" fillId="27" borderId="1" xfId="0" applyFont="1" applyFill="1" applyBorder="1" applyAlignment="1">
      <alignment vertical="center"/>
    </xf>
    <xf numFmtId="0" fontId="22" fillId="0" borderId="1" xfId="6" applyFont="1" applyFill="1" applyBorder="1" applyAlignment="1">
      <alignment vertical="center" wrapText="1"/>
    </xf>
    <xf numFmtId="166" fontId="3" fillId="0" borderId="1" xfId="1" applyNumberFormat="1" applyFont="1" applyFill="1" applyBorder="1" applyAlignment="1">
      <alignment vertical="center" wrapText="1"/>
    </xf>
    <xf numFmtId="166" fontId="18" fillId="0" borderId="1" xfId="1" applyNumberFormat="1" applyFont="1" applyFill="1" applyBorder="1" applyAlignment="1">
      <alignment vertical="center" wrapText="1"/>
    </xf>
    <xf numFmtId="0" fontId="18" fillId="0" borderId="1" xfId="0" applyFont="1" applyBorder="1" applyAlignment="1">
      <alignment vertical="center" wrapText="1"/>
    </xf>
    <xf numFmtId="0" fontId="22" fillId="0" borderId="1" xfId="6" applyFont="1" applyFill="1" applyBorder="1" applyAlignment="1">
      <alignment horizontal="center" vertical="center"/>
    </xf>
    <xf numFmtId="0" fontId="24" fillId="0" borderId="1" xfId="6" applyFont="1" applyFill="1" applyBorder="1" applyAlignment="1">
      <alignment vertical="center" wrapText="1"/>
    </xf>
    <xf numFmtId="2" fontId="3" fillId="13" borderId="1" xfId="0" quotePrefix="1" applyNumberFormat="1" applyFont="1" applyFill="1" applyBorder="1" applyAlignment="1">
      <alignment horizontal="center" vertical="center" wrapText="1"/>
    </xf>
    <xf numFmtId="0" fontId="11" fillId="0" borderId="1" xfId="0" applyFont="1" applyBorder="1" applyAlignment="1">
      <alignment horizontal="center" vertical="center" wrapText="1"/>
    </xf>
    <xf numFmtId="166" fontId="11" fillId="0" borderId="1" xfId="1" applyNumberFormat="1" applyFont="1" applyFill="1" applyBorder="1" applyAlignment="1">
      <alignment vertical="center" wrapText="1"/>
    </xf>
    <xf numFmtId="2" fontId="11" fillId="0" borderId="1" xfId="0" quotePrefix="1" applyNumberFormat="1" applyFont="1" applyBorder="1" applyAlignment="1">
      <alignment horizontal="center" vertical="center" wrapText="1"/>
    </xf>
    <xf numFmtId="167" fontId="11" fillId="18" borderId="1" xfId="0" quotePrefix="1" applyNumberFormat="1" applyFont="1" applyFill="1" applyBorder="1" applyAlignment="1">
      <alignment horizontal="center" vertical="center" wrapText="1"/>
    </xf>
    <xf numFmtId="49" fontId="11" fillId="0" borderId="1" xfId="0" quotePrefix="1" applyNumberFormat="1" applyFont="1" applyBorder="1" applyAlignment="1">
      <alignment horizontal="center" vertical="center" wrapText="1"/>
    </xf>
    <xf numFmtId="42" fontId="11" fillId="18" borderId="1" xfId="0" applyNumberFormat="1" applyFont="1" applyFill="1" applyBorder="1" applyAlignment="1">
      <alignment horizontal="center" vertical="center" wrapText="1"/>
    </xf>
    <xf numFmtId="42" fontId="11" fillId="18" borderId="1" xfId="0" applyNumberFormat="1" applyFont="1" applyFill="1" applyBorder="1" applyAlignment="1">
      <alignment vertical="center" wrapText="1"/>
    </xf>
    <xf numFmtId="49" fontId="3" fillId="13" borderId="1" xfId="0" quotePrefix="1" applyNumberFormat="1" applyFont="1" applyFill="1" applyBorder="1" applyAlignment="1">
      <alignment horizontal="center" vertical="center" wrapText="1"/>
    </xf>
    <xf numFmtId="167" fontId="11" fillId="18" borderId="1" xfId="0" applyNumberFormat="1" applyFont="1" applyFill="1" applyBorder="1" applyAlignment="1">
      <alignment vertical="center" wrapText="1"/>
    </xf>
    <xf numFmtId="49" fontId="11" fillId="0" borderId="1" xfId="0" applyNumberFormat="1" applyFont="1" applyBorder="1" applyAlignment="1">
      <alignment vertical="center" wrapText="1"/>
    </xf>
    <xf numFmtId="0" fontId="11" fillId="13" borderId="1" xfId="0" applyFont="1" applyFill="1" applyBorder="1" applyAlignment="1">
      <alignment horizontal="center" vertical="center" wrapText="1"/>
    </xf>
    <xf numFmtId="167" fontId="3" fillId="18" borderId="1" xfId="0" applyNumberFormat="1" applyFont="1" applyFill="1" applyBorder="1" applyAlignment="1">
      <alignment vertical="center" wrapText="1"/>
    </xf>
    <xf numFmtId="49" fontId="3" fillId="9" borderId="1" xfId="0" applyNumberFormat="1" applyFont="1" applyFill="1" applyBorder="1" applyAlignment="1">
      <alignment horizontal="center" vertical="center" wrapText="1"/>
    </xf>
    <xf numFmtId="0" fontId="11" fillId="13" borderId="1" xfId="0" quotePrefix="1" applyFont="1" applyFill="1" applyBorder="1" applyAlignment="1">
      <alignment vertical="center" wrapText="1"/>
    </xf>
    <xf numFmtId="0" fontId="11" fillId="13" borderId="1" xfId="0" quotePrefix="1" applyFont="1" applyFill="1" applyBorder="1" applyAlignment="1">
      <alignment horizontal="center" vertical="center" wrapText="1"/>
    </xf>
    <xf numFmtId="0" fontId="4" fillId="0" borderId="1" xfId="0" quotePrefix="1" applyFont="1" applyBorder="1" applyAlignment="1">
      <alignment horizontal="center" vertical="center" wrapText="1"/>
    </xf>
    <xf numFmtId="166" fontId="11" fillId="0" borderId="1" xfId="1" applyNumberFormat="1" applyFont="1" applyFill="1" applyBorder="1" applyAlignment="1">
      <alignment horizontal="right" vertical="center" wrapText="1"/>
    </xf>
    <xf numFmtId="169" fontId="3" fillId="0" borderId="1" xfId="0" applyNumberFormat="1" applyFont="1" applyBorder="1" applyAlignment="1">
      <alignment horizontal="center" vertical="center" wrapText="1"/>
    </xf>
    <xf numFmtId="169" fontId="3" fillId="18" borderId="1" xfId="0" applyNumberFormat="1" applyFont="1" applyFill="1" applyBorder="1" applyAlignment="1">
      <alignment horizontal="center" vertical="center" wrapText="1"/>
    </xf>
    <xf numFmtId="167" fontId="42" fillId="0" borderId="1" xfId="0" applyNumberFormat="1" applyFont="1" applyBorder="1" applyAlignment="1">
      <alignment horizontal="center" vertical="center" wrapText="1"/>
    </xf>
    <xf numFmtId="0" fontId="11" fillId="15" borderId="9" xfId="0" applyFont="1" applyFill="1" applyBorder="1" applyAlignment="1">
      <alignment horizontal="center" vertical="center" wrapText="1"/>
    </xf>
    <xf numFmtId="0" fontId="17" fillId="0" borderId="1" xfId="0" applyFont="1" applyBorder="1" applyAlignment="1">
      <alignment vertical="center" wrapText="1"/>
    </xf>
    <xf numFmtId="0" fontId="8" fillId="32" borderId="1" xfId="0" applyFont="1" applyFill="1" applyBorder="1" applyAlignment="1">
      <alignment horizontal="left" vertical="center"/>
    </xf>
    <xf numFmtId="0" fontId="0" fillId="0" borderId="11" xfId="0" applyBorder="1" applyAlignment="1">
      <alignment vertical="center"/>
    </xf>
    <xf numFmtId="0" fontId="9" fillId="33" borderId="4" xfId="0" applyFont="1" applyFill="1" applyBorder="1" applyAlignment="1">
      <alignment vertical="center" wrapText="1"/>
    </xf>
    <xf numFmtId="0" fontId="8" fillId="33" borderId="1" xfId="0" applyFont="1" applyFill="1" applyBorder="1" applyAlignment="1">
      <alignment vertical="center" wrapText="1"/>
    </xf>
    <xf numFmtId="0" fontId="8" fillId="33" borderId="1" xfId="0" applyFont="1" applyFill="1" applyBorder="1" applyAlignment="1">
      <alignment horizontal="center" vertical="center"/>
    </xf>
    <xf numFmtId="0" fontId="8" fillId="33" borderId="1" xfId="0" applyFont="1" applyFill="1" applyBorder="1" applyAlignment="1">
      <alignment vertical="center"/>
    </xf>
    <xf numFmtId="0" fontId="0" fillId="33" borderId="1" xfId="0" applyFill="1" applyBorder="1" applyAlignment="1">
      <alignment vertical="center"/>
    </xf>
    <xf numFmtId="0" fontId="8"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0" fillId="33" borderId="1" xfId="0" applyFill="1" applyBorder="1" applyAlignment="1">
      <alignment vertical="center" wrapText="1"/>
    </xf>
    <xf numFmtId="0" fontId="0" fillId="33" borderId="2" xfId="0" applyFill="1" applyBorder="1" applyAlignment="1">
      <alignment vertical="center" wrapText="1"/>
    </xf>
    <xf numFmtId="0" fontId="9" fillId="0" borderId="4"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0" fillId="0" borderId="2" xfId="0" applyBorder="1" applyAlignment="1">
      <alignment vertical="center" wrapText="1"/>
    </xf>
    <xf numFmtId="0" fontId="8" fillId="16" borderId="1" xfId="0" applyFont="1" applyFill="1" applyBorder="1" applyAlignment="1">
      <alignment vertical="center" wrapText="1"/>
    </xf>
    <xf numFmtId="0" fontId="8" fillId="16" borderId="1" xfId="0" applyFont="1" applyFill="1" applyBorder="1" applyAlignment="1">
      <alignment horizontal="center" vertical="center"/>
    </xf>
    <xf numFmtId="0" fontId="8" fillId="16" borderId="1" xfId="0" applyFont="1" applyFill="1" applyBorder="1" applyAlignment="1">
      <alignment vertical="center"/>
    </xf>
    <xf numFmtId="0" fontId="8"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16" borderId="2" xfId="0" applyFill="1" applyBorder="1" applyAlignment="1">
      <alignment vertical="center" wrapText="1"/>
    </xf>
    <xf numFmtId="0" fontId="8" fillId="33" borderId="4" xfId="0" applyFont="1" applyFill="1" applyBorder="1" applyAlignment="1">
      <alignment vertical="center" wrapText="1"/>
    </xf>
    <xf numFmtId="0" fontId="8" fillId="0" borderId="4" xfId="0" applyFont="1" applyBorder="1" applyAlignment="1">
      <alignment vertical="center" wrapText="1"/>
    </xf>
    <xf numFmtId="0" fontId="8" fillId="16" borderId="4" xfId="0" applyFont="1" applyFill="1" applyBorder="1" applyAlignment="1">
      <alignment vertical="center" wrapText="1"/>
    </xf>
    <xf numFmtId="0" fontId="0" fillId="33" borderId="1" xfId="0" applyFill="1" applyBorder="1" applyAlignment="1">
      <alignment wrapText="1"/>
    </xf>
    <xf numFmtId="49" fontId="8" fillId="33" borderId="4" xfId="0" applyNumberFormat="1" applyFont="1" applyFill="1" applyBorder="1" applyAlignment="1">
      <alignment vertical="center" wrapText="1"/>
    </xf>
    <xf numFmtId="0" fontId="0" fillId="33" borderId="4" xfId="0" applyFill="1" applyBorder="1" applyAlignment="1">
      <alignment vertical="center" wrapText="1"/>
    </xf>
    <xf numFmtId="0" fontId="0" fillId="33" borderId="1" xfId="0" applyFill="1" applyBorder="1" applyAlignment="1">
      <alignment horizontal="center" vertical="center"/>
    </xf>
    <xf numFmtId="0" fontId="0" fillId="17" borderId="4" xfId="0" applyFill="1" applyBorder="1" applyAlignment="1">
      <alignment vertical="center" wrapText="1"/>
    </xf>
    <xf numFmtId="0" fontId="0" fillId="17" borderId="1" xfId="0" applyFill="1" applyBorder="1" applyAlignment="1">
      <alignment vertical="center" wrapText="1"/>
    </xf>
    <xf numFmtId="0" fontId="0" fillId="17" borderId="1" xfId="0" applyFill="1" applyBorder="1" applyAlignment="1">
      <alignment horizontal="center" vertical="center"/>
    </xf>
    <xf numFmtId="0" fontId="0" fillId="17" borderId="1" xfId="0" applyFill="1" applyBorder="1" applyAlignment="1">
      <alignment vertical="center"/>
    </xf>
    <xf numFmtId="0" fontId="0" fillId="17" borderId="1" xfId="0" applyFill="1" applyBorder="1" applyAlignment="1">
      <alignment horizontal="center" vertical="center" wrapText="1"/>
    </xf>
    <xf numFmtId="0" fontId="8" fillId="17" borderId="1" xfId="0" applyFont="1" applyFill="1" applyBorder="1" applyAlignment="1">
      <alignment vertical="center" wrapText="1"/>
    </xf>
    <xf numFmtId="0" fontId="8" fillId="17" borderId="1" xfId="0" applyFont="1" applyFill="1" applyBorder="1" applyAlignment="1">
      <alignment horizontal="center" vertical="center" wrapText="1"/>
    </xf>
    <xf numFmtId="0" fontId="0" fillId="17" borderId="2" xfId="0" applyFill="1" applyBorder="1" applyAlignment="1">
      <alignment vertical="center" wrapText="1"/>
    </xf>
    <xf numFmtId="0" fontId="6" fillId="33" borderId="4" xfId="0" applyFont="1" applyFill="1" applyBorder="1" applyAlignment="1">
      <alignment vertical="center" wrapText="1"/>
    </xf>
    <xf numFmtId="0" fontId="6" fillId="0" borderId="4" xfId="0" applyFont="1" applyBorder="1" applyAlignment="1">
      <alignment vertical="center" wrapText="1"/>
    </xf>
    <xf numFmtId="0" fontId="0" fillId="33" borderId="7" xfId="0" applyFill="1" applyBorder="1" applyAlignment="1">
      <alignment vertical="center"/>
    </xf>
    <xf numFmtId="0" fontId="8" fillId="33" borderId="7" xfId="0" applyFont="1" applyFill="1" applyBorder="1" applyAlignment="1">
      <alignment horizontal="center" vertical="center"/>
    </xf>
    <xf numFmtId="0" fontId="0" fillId="33" borderId="7" xfId="0" applyFill="1" applyBorder="1" applyAlignment="1">
      <alignment vertical="center" wrapText="1"/>
    </xf>
    <xf numFmtId="0" fontId="0" fillId="33" borderId="7" xfId="0" applyFill="1" applyBorder="1" applyAlignment="1">
      <alignment horizontal="center" vertical="center" wrapText="1"/>
    </xf>
    <xf numFmtId="0" fontId="0" fillId="33" borderId="16" xfId="0" applyFill="1" applyBorder="1" applyAlignment="1">
      <alignment vertical="center" wrapText="1"/>
    </xf>
    <xf numFmtId="49" fontId="13" fillId="9" borderId="14" xfId="0" applyNumberFormat="1" applyFont="1" applyFill="1" applyBorder="1" applyAlignment="1">
      <alignment horizontal="center" vertical="center" wrapText="1"/>
    </xf>
    <xf numFmtId="49" fontId="13" fillId="9" borderId="17" xfId="0" applyNumberFormat="1" applyFont="1" applyFill="1" applyBorder="1" applyAlignment="1">
      <alignment horizontal="center" vertical="center" wrapText="1"/>
    </xf>
    <xf numFmtId="49" fontId="13" fillId="7" borderId="17" xfId="0" applyNumberFormat="1" applyFont="1" applyFill="1" applyBorder="1" applyAlignment="1">
      <alignment horizontal="center" vertical="center" wrapText="1"/>
    </xf>
    <xf numFmtId="49" fontId="13" fillId="9" borderId="34" xfId="0" applyNumberFormat="1" applyFont="1" applyFill="1" applyBorder="1" applyAlignment="1">
      <alignment horizontal="center" vertical="center" wrapText="1"/>
    </xf>
    <xf numFmtId="0" fontId="9" fillId="33" borderId="15" xfId="0" applyFont="1" applyFill="1" applyBorder="1" applyAlignment="1">
      <alignment vertical="center" wrapText="1"/>
    </xf>
    <xf numFmtId="0" fontId="8" fillId="33" borderId="7" xfId="0" applyFont="1" applyFill="1" applyBorder="1" applyAlignment="1">
      <alignment vertical="center" wrapText="1"/>
    </xf>
    <xf numFmtId="0" fontId="8" fillId="33" borderId="7" xfId="0" applyFont="1" applyFill="1" applyBorder="1" applyAlignment="1">
      <alignment vertical="center"/>
    </xf>
    <xf numFmtId="0" fontId="8" fillId="33" borderId="7" xfId="0" applyFont="1" applyFill="1" applyBorder="1" applyAlignment="1">
      <alignment horizontal="center" vertical="center" wrapText="1"/>
    </xf>
    <xf numFmtId="0" fontId="6" fillId="0" borderId="1" xfId="0" applyFont="1" applyBorder="1" applyAlignment="1">
      <alignment wrapText="1"/>
    </xf>
    <xf numFmtId="0" fontId="6" fillId="33" borderId="1" xfId="0" applyFont="1" applyFill="1" applyBorder="1" applyAlignment="1">
      <alignment wrapText="1"/>
    </xf>
    <xf numFmtId="0" fontId="6" fillId="33" borderId="15" xfId="0" applyFont="1" applyFill="1" applyBorder="1" applyAlignment="1">
      <alignment vertical="center" wrapText="1"/>
    </xf>
    <xf numFmtId="0" fontId="6" fillId="33" borderId="7" xfId="0" applyFont="1" applyFill="1" applyBorder="1" applyAlignment="1">
      <alignment vertical="center" wrapText="1"/>
    </xf>
    <xf numFmtId="0" fontId="0" fillId="33" borderId="7" xfId="0" applyFill="1" applyBorder="1" applyAlignment="1">
      <alignment horizontal="center" vertical="center"/>
    </xf>
    <xf numFmtId="0" fontId="6" fillId="33" borderId="15" xfId="6" applyFont="1" applyFill="1" applyBorder="1" applyAlignment="1">
      <alignment vertical="center" wrapText="1"/>
    </xf>
    <xf numFmtId="0" fontId="6" fillId="33" borderId="1" xfId="0" applyFont="1" applyFill="1" applyBorder="1" applyAlignment="1">
      <alignment vertical="center" wrapText="1"/>
    </xf>
    <xf numFmtId="49" fontId="6" fillId="33" borderId="15" xfId="0" applyNumberFormat="1" applyFont="1" applyFill="1" applyBorder="1" applyAlignment="1">
      <alignment vertical="center" wrapText="1"/>
    </xf>
    <xf numFmtId="0" fontId="0" fillId="33" borderId="15" xfId="0" applyFill="1" applyBorder="1" applyAlignment="1">
      <alignment vertical="center" wrapText="1"/>
    </xf>
    <xf numFmtId="0" fontId="6" fillId="34" borderId="4" xfId="6" applyFont="1" applyFill="1" applyBorder="1" applyAlignment="1">
      <alignment vertical="center" wrapText="1"/>
    </xf>
    <xf numFmtId="0" fontId="6" fillId="33" borderId="4" xfId="6" applyFont="1" applyFill="1" applyBorder="1" applyAlignment="1">
      <alignment vertical="center" wrapText="1"/>
    </xf>
    <xf numFmtId="49" fontId="13" fillId="9" borderId="17" xfId="0" applyNumberFormat="1" applyFont="1" applyFill="1" applyBorder="1" applyAlignment="1">
      <alignment horizontal="right" vertical="center" wrapText="1"/>
    </xf>
    <xf numFmtId="0" fontId="8" fillId="33" borderId="1" xfId="0" applyFont="1" applyFill="1" applyBorder="1" applyAlignment="1">
      <alignment horizontal="right" vertical="center"/>
    </xf>
    <xf numFmtId="0" fontId="8" fillId="0" borderId="1" xfId="0" applyFont="1" applyBorder="1" applyAlignment="1">
      <alignment horizontal="right" vertical="center"/>
    </xf>
    <xf numFmtId="0" fontId="8" fillId="17" borderId="1" xfId="0" applyFont="1" applyFill="1" applyBorder="1" applyAlignment="1">
      <alignment horizontal="right" vertical="center"/>
    </xf>
    <xf numFmtId="0" fontId="8" fillId="16" borderId="1" xfId="0" applyFont="1" applyFill="1" applyBorder="1" applyAlignment="1">
      <alignment horizontal="right" vertical="center"/>
    </xf>
    <xf numFmtId="0" fontId="8" fillId="33" borderId="7" xfId="0" applyFont="1" applyFill="1" applyBorder="1" applyAlignment="1">
      <alignment horizontal="right" vertical="center"/>
    </xf>
    <xf numFmtId="0" fontId="0" fillId="33" borderId="7" xfId="0" applyFill="1" applyBorder="1" applyAlignment="1">
      <alignment horizontal="right" vertical="center"/>
    </xf>
    <xf numFmtId="0" fontId="0" fillId="0" borderId="0" xfId="0" applyAlignment="1">
      <alignment horizontal="right" vertical="center"/>
    </xf>
    <xf numFmtId="0" fontId="19" fillId="15" borderId="22" xfId="0" applyFont="1" applyFill="1" applyBorder="1" applyAlignment="1">
      <alignment horizontal="center" vertical="center" wrapText="1"/>
    </xf>
    <xf numFmtId="0" fontId="19" fillId="15" borderId="9" xfId="0" applyFont="1" applyFill="1" applyBorder="1" applyAlignment="1">
      <alignment horizontal="center" vertical="center" wrapText="1"/>
    </xf>
    <xf numFmtId="49" fontId="19" fillId="15" borderId="9" xfId="0" applyNumberFormat="1" applyFont="1" applyFill="1" applyBorder="1" applyAlignment="1">
      <alignment horizontal="center" vertical="center" wrapText="1"/>
    </xf>
    <xf numFmtId="166" fontId="19" fillId="15" borderId="9" xfId="1" applyNumberFormat="1" applyFont="1" applyFill="1" applyBorder="1" applyAlignment="1">
      <alignment horizontal="center" vertical="center" wrapText="1"/>
    </xf>
    <xf numFmtId="167" fontId="19" fillId="15" borderId="9" xfId="0" applyNumberFormat="1" applyFont="1" applyFill="1" applyBorder="1" applyAlignment="1">
      <alignment horizontal="center" vertical="center" wrapText="1"/>
    </xf>
    <xf numFmtId="42" fontId="19" fillId="15" borderId="9" xfId="0" applyNumberFormat="1" applyFont="1" applyFill="1" applyBorder="1" applyAlignment="1">
      <alignment horizontal="center" vertical="center" wrapText="1"/>
    </xf>
    <xf numFmtId="49" fontId="19" fillId="15" borderId="7" xfId="0" applyNumberFormat="1" applyFont="1" applyFill="1" applyBorder="1" applyAlignment="1">
      <alignment horizontal="center" vertical="center" wrapText="1"/>
    </xf>
    <xf numFmtId="0" fontId="19" fillId="15" borderId="27" xfId="0" applyFont="1" applyFill="1" applyBorder="1" applyAlignment="1">
      <alignment horizontal="center" vertical="center" wrapText="1"/>
    </xf>
    <xf numFmtId="0" fontId="19" fillId="15" borderId="27" xfId="0" applyFont="1" applyFill="1" applyBorder="1" applyAlignment="1">
      <alignment vertical="center" wrapText="1"/>
    </xf>
    <xf numFmtId="0" fontId="19" fillId="15" borderId="7" xfId="0" applyFont="1" applyFill="1" applyBorder="1" applyAlignment="1">
      <alignment vertical="center" wrapText="1"/>
    </xf>
    <xf numFmtId="0" fontId="19" fillId="15" borderId="7" xfId="0" applyFont="1" applyFill="1" applyBorder="1" applyAlignment="1">
      <alignment horizontal="center" vertical="center" wrapText="1"/>
    </xf>
    <xf numFmtId="0" fontId="19" fillId="15" borderId="25" xfId="0" applyFont="1" applyFill="1" applyBorder="1" applyAlignment="1">
      <alignment vertical="center" wrapText="1"/>
    </xf>
    <xf numFmtId="0" fontId="19" fillId="15" borderId="26" xfId="0" applyFont="1" applyFill="1" applyBorder="1" applyAlignment="1">
      <alignment vertical="center" wrapText="1"/>
    </xf>
    <xf numFmtId="0" fontId="6" fillId="34" borderId="4" xfId="0" applyFont="1" applyFill="1" applyBorder="1" applyAlignment="1">
      <alignment vertical="center" wrapText="1"/>
    </xf>
    <xf numFmtId="0" fontId="6" fillId="21" borderId="4" xfId="0" applyFont="1" applyFill="1" applyBorder="1" applyAlignment="1">
      <alignment vertical="center" wrapText="1"/>
    </xf>
    <xf numFmtId="169" fontId="3" fillId="0" borderId="1" xfId="1" applyNumberFormat="1" applyFont="1" applyBorder="1" applyAlignment="1">
      <alignment horizontal="left" vertical="center"/>
    </xf>
    <xf numFmtId="169" fontId="3" fillId="14" borderId="1" xfId="1" applyNumberFormat="1" applyFont="1" applyFill="1" applyBorder="1" applyAlignment="1">
      <alignment horizontal="left" vertical="center"/>
    </xf>
    <xf numFmtId="169" fontId="3" fillId="16" borderId="1" xfId="1" applyNumberFormat="1" applyFont="1" applyFill="1" applyBorder="1" applyAlignment="1">
      <alignment horizontal="left" vertical="center"/>
    </xf>
    <xf numFmtId="169" fontId="3" fillId="0" borderId="7" xfId="1" applyNumberFormat="1" applyFont="1" applyBorder="1" applyAlignment="1">
      <alignment horizontal="left" vertical="center"/>
    </xf>
    <xf numFmtId="169" fontId="3" fillId="14" borderId="7" xfId="1" applyNumberFormat="1" applyFont="1" applyFill="1" applyBorder="1" applyAlignment="1">
      <alignment horizontal="left" vertical="center"/>
    </xf>
    <xf numFmtId="169" fontId="3" fillId="0" borderId="6" xfId="1" applyNumberFormat="1" applyFont="1" applyBorder="1" applyAlignment="1">
      <alignment horizontal="left" vertical="center"/>
    </xf>
    <xf numFmtId="169" fontId="3" fillId="27" borderId="6" xfId="1" applyNumberFormat="1" applyFont="1" applyFill="1" applyBorder="1" applyAlignment="1">
      <alignment horizontal="left" vertical="center"/>
    </xf>
    <xf numFmtId="169" fontId="3" fillId="0" borderId="6" xfId="1" applyNumberFormat="1" applyFont="1" applyFill="1" applyBorder="1" applyAlignment="1">
      <alignment horizontal="left" vertical="center"/>
    </xf>
    <xf numFmtId="169" fontId="14" fillId="0" borderId="6" xfId="1" applyNumberFormat="1" applyFont="1" applyFill="1" applyBorder="1" applyAlignment="1">
      <alignment horizontal="left" vertical="center"/>
    </xf>
    <xf numFmtId="169" fontId="14" fillId="0" borderId="6" xfId="1" applyNumberFormat="1" applyFont="1" applyBorder="1" applyAlignment="1">
      <alignment horizontal="left" vertical="center"/>
    </xf>
    <xf numFmtId="169" fontId="3" fillId="0" borderId="6" xfId="1" applyNumberFormat="1" applyFont="1" applyBorder="1" applyAlignment="1">
      <alignment horizontal="center" vertical="center"/>
    </xf>
    <xf numFmtId="169" fontId="17" fillId="0" borderId="6" xfId="1" applyNumberFormat="1" applyFont="1" applyFill="1" applyBorder="1" applyAlignment="1">
      <alignment horizontal="left" vertical="center"/>
    </xf>
    <xf numFmtId="169" fontId="17" fillId="0" borderId="6" xfId="1" applyNumberFormat="1" applyFont="1" applyBorder="1" applyAlignment="1">
      <alignment horizontal="left" vertical="center"/>
    </xf>
    <xf numFmtId="169" fontId="17" fillId="0" borderId="6" xfId="0" applyNumberFormat="1" applyFont="1" applyBorder="1" applyAlignment="1">
      <alignment horizontal="center" vertical="center" wrapText="1"/>
    </xf>
    <xf numFmtId="169" fontId="17" fillId="28" borderId="6" xfId="0" applyNumberFormat="1" applyFont="1" applyFill="1" applyBorder="1" applyAlignment="1">
      <alignment horizontal="center" vertical="center" wrapText="1"/>
    </xf>
    <xf numFmtId="169" fontId="17" fillId="0" borderId="6" xfId="1" applyNumberFormat="1" applyFont="1" applyBorder="1" applyAlignment="1">
      <alignment horizontal="center" vertical="center"/>
    </xf>
    <xf numFmtId="169" fontId="0" fillId="0" borderId="0" xfId="0" applyNumberFormat="1"/>
    <xf numFmtId="0" fontId="6" fillId="0" borderId="1" xfId="0" applyFont="1" applyBorder="1" applyAlignment="1">
      <alignmen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3" fillId="27" borderId="2" xfId="0" applyFont="1" applyFill="1" applyBorder="1" applyAlignment="1">
      <alignment vertical="center" wrapText="1"/>
    </xf>
    <xf numFmtId="0" fontId="14" fillId="0" borderId="2" xfId="0" applyFont="1" applyBorder="1" applyAlignment="1">
      <alignment horizontal="center" vertical="center"/>
    </xf>
    <xf numFmtId="0" fontId="11" fillId="0" borderId="2" xfId="0" applyFont="1" applyBorder="1" applyAlignment="1">
      <alignment vertical="center" wrapText="1"/>
    </xf>
    <xf numFmtId="0" fontId="0" fillId="0" borderId="16" xfId="0" applyBorder="1" applyAlignment="1">
      <alignment vertical="center" wrapText="1"/>
    </xf>
    <xf numFmtId="0" fontId="39" fillId="15" borderId="1" xfId="0" applyFont="1" applyFill="1" applyBorder="1" applyAlignment="1">
      <alignment vertical="center" wrapText="1"/>
    </xf>
    <xf numFmtId="0" fontId="0" fillId="0" borderId="17" xfId="0" applyBorder="1" applyAlignment="1">
      <alignment vertical="center" wrapText="1"/>
    </xf>
    <xf numFmtId="169" fontId="3" fillId="14" borderId="1" xfId="0" applyNumberFormat="1" applyFont="1" applyFill="1" applyBorder="1" applyAlignment="1">
      <alignment horizontal="center" vertical="center" wrapText="1"/>
    </xf>
    <xf numFmtId="169" fontId="3" fillId="16" borderId="1" xfId="0" applyNumberFormat="1"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14" borderId="7" xfId="0" applyNumberFormat="1" applyFont="1" applyFill="1" applyBorder="1" applyAlignment="1">
      <alignment horizontal="center" vertical="center" wrapText="1"/>
    </xf>
    <xf numFmtId="169" fontId="3" fillId="0" borderId="6" xfId="0" applyNumberFormat="1" applyFont="1" applyBorder="1" applyAlignment="1">
      <alignment horizontal="center" vertical="center" wrapText="1"/>
    </xf>
    <xf numFmtId="169" fontId="3" fillId="27" borderId="6" xfId="0" applyNumberFormat="1" applyFont="1" applyFill="1" applyBorder="1" applyAlignment="1">
      <alignment horizontal="center" vertical="center" wrapText="1"/>
    </xf>
    <xf numFmtId="169" fontId="14" fillId="0" borderId="6" xfId="0" applyNumberFormat="1" applyFont="1" applyBorder="1" applyAlignment="1">
      <alignment horizontal="center" vertical="center" wrapText="1"/>
    </xf>
    <xf numFmtId="169" fontId="3" fillId="0" borderId="6" xfId="0" applyNumberFormat="1" applyFont="1" applyBorder="1"/>
    <xf numFmtId="169" fontId="3" fillId="0" borderId="6" xfId="0" applyNumberFormat="1" applyFont="1" applyBorder="1" applyAlignment="1">
      <alignment vertical="center"/>
    </xf>
    <xf numFmtId="169" fontId="3" fillId="0" borderId="6" xfId="0" applyNumberFormat="1" applyFont="1" applyBorder="1" applyAlignment="1">
      <alignment horizontal="center" vertical="center"/>
    </xf>
    <xf numFmtId="169" fontId="17" fillId="0" borderId="6" xfId="0" applyNumberFormat="1" applyFont="1" applyBorder="1" applyAlignment="1">
      <alignment vertical="center"/>
    </xf>
    <xf numFmtId="0" fontId="6" fillId="34" borderId="15" xfId="0" applyFont="1" applyFill="1" applyBorder="1" applyAlignment="1">
      <alignment vertical="center" wrapText="1"/>
    </xf>
    <xf numFmtId="0" fontId="6" fillId="34" borderId="7" xfId="0" applyFont="1" applyFill="1" applyBorder="1" applyAlignment="1">
      <alignment vertical="center" wrapText="1"/>
    </xf>
    <xf numFmtId="0" fontId="0" fillId="34" borderId="7" xfId="0" applyFill="1" applyBorder="1" applyAlignment="1">
      <alignment horizontal="center" vertical="center"/>
    </xf>
    <xf numFmtId="0" fontId="0" fillId="34" borderId="7" xfId="0" applyFill="1" applyBorder="1" applyAlignment="1">
      <alignment vertical="center"/>
    </xf>
    <xf numFmtId="0" fontId="0" fillId="34" borderId="7" xfId="0" applyFill="1" applyBorder="1" applyAlignment="1">
      <alignment vertical="center" wrapText="1"/>
    </xf>
    <xf numFmtId="0" fontId="0" fillId="34" borderId="7" xfId="0" applyFill="1" applyBorder="1" applyAlignment="1">
      <alignment horizontal="center" vertical="center" wrapText="1"/>
    </xf>
    <xf numFmtId="0" fontId="0" fillId="34" borderId="16" xfId="0" applyFill="1" applyBorder="1" applyAlignment="1">
      <alignment vertical="center" wrapText="1"/>
    </xf>
    <xf numFmtId="0" fontId="0" fillId="21" borderId="0" xfId="0" applyFill="1" applyAlignment="1">
      <alignment vertical="center"/>
    </xf>
    <xf numFmtId="0" fontId="17" fillId="0" borderId="9" xfId="0" applyFont="1" applyBorder="1" applyAlignment="1">
      <alignment vertical="center"/>
    </xf>
    <xf numFmtId="0" fontId="44" fillId="0" borderId="0" xfId="0" applyFont="1" applyAlignment="1">
      <alignment horizontal="center" vertical="center" wrapText="1"/>
    </xf>
    <xf numFmtId="0" fontId="44" fillId="7" borderId="7" xfId="0" applyFont="1" applyFill="1" applyBorder="1" applyAlignment="1">
      <alignment horizontal="center" vertical="center" wrapText="1"/>
    </xf>
    <xf numFmtId="49" fontId="45" fillId="7" borderId="7" xfId="0" applyNumberFormat="1" applyFont="1" applyFill="1" applyBorder="1" applyAlignment="1">
      <alignment horizontal="center" vertical="center" wrapText="1"/>
    </xf>
    <xf numFmtId="169" fontId="45" fillId="7" borderId="7" xfId="0" applyNumberFormat="1" applyFont="1" applyFill="1" applyBorder="1" applyAlignment="1">
      <alignment horizontal="center" vertical="center" wrapText="1"/>
    </xf>
    <xf numFmtId="169" fontId="45" fillId="7" borderId="7" xfId="1" applyNumberFormat="1" applyFont="1" applyFill="1" applyBorder="1" applyAlignment="1">
      <alignment horizontal="center" vertical="center" wrapText="1"/>
    </xf>
    <xf numFmtId="49" fontId="45" fillId="3" borderId="7" xfId="0" applyNumberFormat="1" applyFont="1" applyFill="1" applyBorder="1" applyAlignment="1">
      <alignment horizontal="center" vertical="center" wrapText="1"/>
    </xf>
    <xf numFmtId="49" fontId="45" fillId="18" borderId="7" xfId="0" applyNumberFormat="1" applyFont="1" applyFill="1" applyBorder="1" applyAlignment="1">
      <alignment horizontal="center" vertical="center" wrapText="1"/>
    </xf>
    <xf numFmtId="49" fontId="45" fillId="5" borderId="7" xfId="0" applyNumberFormat="1" applyFont="1" applyFill="1" applyBorder="1" applyAlignment="1">
      <alignment horizontal="center" vertical="center" wrapText="1"/>
    </xf>
    <xf numFmtId="0" fontId="44" fillId="26" borderId="28" xfId="0" applyFont="1" applyFill="1" applyBorder="1" applyAlignment="1">
      <alignment horizontal="center" vertical="center" wrapText="1"/>
    </xf>
    <xf numFmtId="0" fontId="44" fillId="11" borderId="7" xfId="0" applyFont="1" applyFill="1" applyBorder="1" applyAlignment="1">
      <alignment horizontal="center" vertical="center" wrapText="1"/>
    </xf>
    <xf numFmtId="0" fontId="44" fillId="11" borderId="5" xfId="0" applyFont="1" applyFill="1" applyBorder="1" applyAlignment="1">
      <alignment horizontal="center" vertical="center"/>
    </xf>
    <xf numFmtId="0" fontId="44" fillId="11" borderId="5" xfId="0" applyFont="1" applyFill="1" applyBorder="1" applyAlignment="1">
      <alignment horizontal="center" vertical="center" wrapText="1"/>
    </xf>
    <xf numFmtId="0" fontId="44" fillId="11" borderId="30" xfId="0" applyFont="1" applyFill="1" applyBorder="1" applyAlignment="1">
      <alignment vertical="center" wrapText="1"/>
    </xf>
    <xf numFmtId="0" fontId="44" fillId="9" borderId="0" xfId="0" applyFont="1" applyFill="1" applyAlignment="1">
      <alignment horizontal="center" vertical="center" wrapText="1"/>
    </xf>
    <xf numFmtId="0" fontId="44" fillId="8" borderId="0" xfId="0" applyFont="1" applyFill="1" applyAlignment="1">
      <alignment horizontal="center" vertical="center" wrapText="1"/>
    </xf>
    <xf numFmtId="49" fontId="3" fillId="13" borderId="1" xfId="0" applyNumberFormat="1" applyFont="1" applyFill="1" applyBorder="1" applyAlignment="1">
      <alignment horizontal="center" vertical="center" wrapText="1"/>
    </xf>
    <xf numFmtId="0" fontId="36" fillId="0" borderId="0" xfId="3" applyFont="1"/>
    <xf numFmtId="0" fontId="3" fillId="32" borderId="1" xfId="0" applyFont="1" applyFill="1" applyBorder="1" applyAlignment="1">
      <alignment vertical="center" wrapText="1"/>
    </xf>
    <xf numFmtId="0" fontId="3" fillId="32" borderId="1" xfId="0" applyFont="1" applyFill="1" applyBorder="1" applyAlignment="1">
      <alignment horizontal="center" vertical="center" wrapText="1"/>
    </xf>
    <xf numFmtId="0" fontId="17" fillId="32" borderId="6" xfId="0" applyFont="1" applyFill="1" applyBorder="1" applyAlignment="1">
      <alignment vertical="center"/>
    </xf>
    <xf numFmtId="0" fontId="17" fillId="13" borderId="6" xfId="0" applyFont="1" applyFill="1" applyBorder="1" applyAlignment="1">
      <alignment horizontal="center" vertical="center"/>
    </xf>
    <xf numFmtId="49" fontId="17" fillId="0" borderId="6" xfId="0" quotePrefix="1" applyNumberFormat="1" applyFont="1" applyBorder="1" applyAlignment="1">
      <alignment horizontal="center" vertical="center"/>
    </xf>
    <xf numFmtId="49" fontId="17" fillId="0" borderId="6" xfId="0" applyNumberFormat="1" applyFont="1" applyBorder="1" applyAlignment="1">
      <alignment vertical="center"/>
    </xf>
    <xf numFmtId="49" fontId="17" fillId="0" borderId="6" xfId="0" quotePrefix="1" applyNumberFormat="1" applyFont="1" applyBorder="1" applyAlignment="1">
      <alignment vertical="center"/>
    </xf>
    <xf numFmtId="0" fontId="4" fillId="27" borderId="6" xfId="0" applyFont="1" applyFill="1" applyBorder="1" applyAlignment="1">
      <alignment horizontal="left" vertical="center" wrapText="1"/>
    </xf>
    <xf numFmtId="0" fontId="4" fillId="0" borderId="7" xfId="0" applyFont="1" applyBorder="1" applyAlignment="1">
      <alignment horizontal="left" vertical="center" wrapText="1"/>
    </xf>
    <xf numFmtId="0" fontId="8" fillId="29" borderId="1" xfId="0" applyFont="1" applyFill="1" applyBorder="1" applyAlignment="1">
      <alignment horizontal="left" vertical="center"/>
    </xf>
    <xf numFmtId="0" fontId="48" fillId="0" borderId="0" xfId="0" applyFont="1"/>
    <xf numFmtId="0" fontId="8" fillId="34" borderId="7" xfId="0" applyFont="1" applyFill="1" applyBorder="1" applyAlignment="1">
      <alignment horizontal="right" vertical="center"/>
    </xf>
    <xf numFmtId="0" fontId="6" fillId="0" borderId="15" xfId="0" applyFont="1" applyBorder="1" applyAlignment="1">
      <alignment vertical="center" wrapText="1"/>
    </xf>
    <xf numFmtId="0" fontId="6" fillId="0" borderId="7" xfId="0" applyFont="1" applyBorder="1" applyAlignment="1">
      <alignment vertical="center" wrapText="1"/>
    </xf>
    <xf numFmtId="0" fontId="0" fillId="0" borderId="7" xfId="0" applyBorder="1" applyAlignment="1">
      <alignment horizontal="center" vertical="center"/>
    </xf>
    <xf numFmtId="0" fontId="8" fillId="19" borderId="7" xfId="0" applyFont="1" applyFill="1" applyBorder="1" applyAlignment="1">
      <alignment vertical="center"/>
    </xf>
    <xf numFmtId="0" fontId="8" fillId="19" borderId="1" xfId="0" applyFont="1" applyFill="1" applyBorder="1" applyAlignment="1">
      <alignment vertical="center"/>
    </xf>
    <xf numFmtId="0" fontId="8" fillId="7" borderId="1" xfId="0" applyFont="1" applyFill="1" applyBorder="1" applyAlignment="1">
      <alignment vertical="center"/>
    </xf>
    <xf numFmtId="0" fontId="8" fillId="7" borderId="7" xfId="0" applyFont="1" applyFill="1" applyBorder="1" applyAlignment="1">
      <alignment vertical="center"/>
    </xf>
    <xf numFmtId="2" fontId="11" fillId="15" borderId="9" xfId="0" applyNumberFormat="1" applyFont="1" applyFill="1" applyBorder="1" applyAlignment="1">
      <alignment horizontal="center" vertical="center" wrapText="1"/>
    </xf>
    <xf numFmtId="2" fontId="3" fillId="13" borderId="1" xfId="0" applyNumberFormat="1" applyFont="1" applyFill="1" applyBorder="1" applyAlignment="1">
      <alignment horizontal="center" vertical="center" wrapText="1"/>
    </xf>
    <xf numFmtId="2" fontId="3" fillId="9" borderId="1" xfId="0" applyNumberFormat="1" applyFont="1" applyFill="1" applyBorder="1" applyAlignment="1">
      <alignment horizontal="center" vertical="center" wrapText="1"/>
    </xf>
    <xf numFmtId="2" fontId="11" fillId="0" borderId="1" xfId="0" applyNumberFormat="1" applyFont="1" applyBorder="1" applyAlignment="1">
      <alignment horizontal="center" vertical="center" wrapText="1"/>
    </xf>
    <xf numFmtId="2" fontId="3" fillId="0" borderId="0" xfId="0" applyNumberFormat="1" applyFont="1" applyAlignment="1">
      <alignment horizontal="center" vertical="center" wrapText="1"/>
    </xf>
    <xf numFmtId="0" fontId="17" fillId="32" borderId="6" xfId="0" applyFont="1" applyFill="1" applyBorder="1" applyAlignment="1">
      <alignment horizontal="center" vertical="center" wrapText="1"/>
    </xf>
    <xf numFmtId="0" fontId="38" fillId="0" borderId="0" xfId="0" applyFont="1" applyAlignment="1">
      <alignment vertical="top" wrapText="1"/>
    </xf>
    <xf numFmtId="166" fontId="3" fillId="13" borderId="1" xfId="1" applyNumberFormat="1" applyFont="1" applyFill="1" applyBorder="1" applyAlignment="1">
      <alignment horizontal="center" vertical="center" wrapText="1"/>
    </xf>
    <xf numFmtId="42" fontId="3" fillId="0" borderId="1" xfId="0" applyNumberFormat="1" applyFont="1" applyBorder="1" applyAlignment="1">
      <alignment vertical="center" wrapText="1"/>
    </xf>
    <xf numFmtId="0" fontId="22" fillId="0" borderId="7" xfId="6" applyFont="1" applyBorder="1" applyAlignment="1">
      <alignment vertical="center" wrapText="1"/>
    </xf>
    <xf numFmtId="0" fontId="0" fillId="33" borderId="7" xfId="0" quotePrefix="1" applyFill="1" applyBorder="1" applyAlignment="1">
      <alignment horizontal="center" vertical="center" wrapText="1"/>
    </xf>
    <xf numFmtId="0" fontId="0" fillId="33" borderId="7" xfId="0" quotePrefix="1" applyFill="1" applyBorder="1" applyAlignment="1">
      <alignment vertical="center" wrapText="1"/>
    </xf>
    <xf numFmtId="0" fontId="0" fillId="33" borderId="1" xfId="0" quotePrefix="1" applyFill="1" applyBorder="1" applyAlignment="1">
      <alignment vertical="center" wrapText="1"/>
    </xf>
    <xf numFmtId="0" fontId="0" fillId="33" borderId="1" xfId="0" quotePrefix="1" applyFill="1" applyBorder="1" applyAlignment="1">
      <alignment horizontal="center" vertical="center" wrapText="1"/>
    </xf>
    <xf numFmtId="42" fontId="3" fillId="0" borderId="0" xfId="0" applyNumberFormat="1" applyFont="1" applyAlignment="1">
      <alignment vertical="center" wrapText="1"/>
    </xf>
    <xf numFmtId="0" fontId="19" fillId="15" borderId="26" xfId="0" applyFont="1" applyFill="1" applyBorder="1" applyAlignment="1">
      <alignment horizontal="center" vertical="center" wrapText="1"/>
    </xf>
    <xf numFmtId="49" fontId="45" fillId="5" borderId="8" xfId="0" applyNumberFormat="1" applyFont="1" applyFill="1" applyBorder="1" applyAlignment="1">
      <alignment horizontal="center" vertical="center" wrapText="1"/>
    </xf>
    <xf numFmtId="0" fontId="3" fillId="0" borderId="6" xfId="0" applyFont="1" applyBorder="1" applyAlignment="1">
      <alignment horizontal="right" vertical="center" wrapText="1"/>
    </xf>
    <xf numFmtId="0" fontId="0" fillId="0" borderId="0" xfId="0" quotePrefix="1" applyAlignment="1">
      <alignment vertical="center" wrapText="1"/>
    </xf>
    <xf numFmtId="0" fontId="5" fillId="33" borderId="1" xfId="0" applyFont="1" applyFill="1" applyBorder="1" applyAlignment="1">
      <alignment horizontal="center" vertical="center" wrapText="1"/>
    </xf>
    <xf numFmtId="0" fontId="52" fillId="0" borderId="1" xfId="3" applyFont="1" applyBorder="1" applyAlignment="1">
      <alignment horizontal="center" vertical="center"/>
    </xf>
    <xf numFmtId="0" fontId="52" fillId="0" borderId="1" xfId="3" applyFont="1" applyBorder="1" applyAlignment="1">
      <alignment horizontal="left" vertical="center"/>
    </xf>
    <xf numFmtId="171" fontId="52" fillId="0" borderId="1" xfId="3" applyNumberFormat="1" applyFont="1" applyBorder="1" applyAlignment="1">
      <alignment horizontal="center" vertical="center"/>
    </xf>
    <xf numFmtId="0" fontId="52" fillId="0" borderId="1" xfId="3" applyFont="1" applyBorder="1"/>
    <xf numFmtId="0" fontId="51" fillId="0" borderId="1" xfId="3" applyFont="1" applyBorder="1"/>
    <xf numFmtId="0" fontId="51" fillId="21" borderId="1" xfId="3" applyFont="1" applyFill="1" applyBorder="1" applyAlignment="1">
      <alignment horizontal="center" vertical="center"/>
    </xf>
    <xf numFmtId="0" fontId="51" fillId="21" borderId="1" xfId="3" applyFont="1" applyFill="1" applyBorder="1" applyAlignment="1">
      <alignment horizontal="left" vertical="center"/>
    </xf>
    <xf numFmtId="0" fontId="51" fillId="21" borderId="1" xfId="3" applyFont="1" applyFill="1" applyBorder="1"/>
    <xf numFmtId="0" fontId="47" fillId="0" borderId="0" xfId="3" applyFont="1" applyAlignment="1">
      <alignment vertical="center"/>
    </xf>
    <xf numFmtId="0" fontId="47" fillId="0" borderId="7" xfId="3" applyFont="1" applyBorder="1" applyAlignment="1">
      <alignment horizontal="center" vertical="center" wrapText="1"/>
    </xf>
    <xf numFmtId="0" fontId="47" fillId="0" borderId="7" xfId="3" applyFont="1" applyBorder="1" applyAlignment="1">
      <alignment horizontal="center" vertical="center"/>
    </xf>
    <xf numFmtId="0" fontId="49" fillId="0" borderId="9" xfId="0" applyFont="1" applyBorder="1" applyAlignment="1">
      <alignment horizontal="center" vertical="center" wrapText="1"/>
    </xf>
    <xf numFmtId="0" fontId="49" fillId="0" borderId="22" xfId="0" applyFont="1" applyBorder="1" applyAlignment="1">
      <alignment horizontal="center" vertical="center" wrapText="1"/>
    </xf>
    <xf numFmtId="0" fontId="51" fillId="0" borderId="1" xfId="3" applyFont="1" applyBorder="1" applyAlignment="1">
      <alignment horizontal="center" vertical="center"/>
    </xf>
    <xf numFmtId="0" fontId="51" fillId="0" borderId="1" xfId="3" applyFont="1" applyBorder="1" applyAlignment="1">
      <alignment horizontal="left" vertical="center"/>
    </xf>
    <xf numFmtId="0" fontId="50" fillId="0" borderId="1" xfId="0" applyFont="1" applyBorder="1"/>
    <xf numFmtId="0" fontId="28" fillId="0" borderId="0" xfId="3" applyFont="1"/>
    <xf numFmtId="170" fontId="51" fillId="0" borderId="1" xfId="3" applyNumberFormat="1" applyFont="1" applyBorder="1" applyAlignment="1">
      <alignment horizontal="left" vertical="center"/>
    </xf>
    <xf numFmtId="171" fontId="51" fillId="0" borderId="1" xfId="3" applyNumberFormat="1" applyFont="1" applyBorder="1" applyAlignment="1">
      <alignment horizontal="center" vertical="center"/>
    </xf>
    <xf numFmtId="0" fontId="51" fillId="0" borderId="0" xfId="3" applyFont="1"/>
    <xf numFmtId="0" fontId="52" fillId="0" borderId="0" xfId="3" applyFont="1"/>
    <xf numFmtId="0" fontId="50" fillId="21" borderId="1" xfId="0" applyFont="1" applyFill="1" applyBorder="1"/>
    <xf numFmtId="0" fontId="55" fillId="21" borderId="1" xfId="0" applyFont="1" applyFill="1" applyBorder="1"/>
    <xf numFmtId="0" fontId="50" fillId="32" borderId="1" xfId="0" applyFont="1" applyFill="1" applyBorder="1"/>
    <xf numFmtId="0" fontId="51" fillId="32" borderId="1" xfId="3" applyFont="1" applyFill="1" applyBorder="1"/>
    <xf numFmtId="0" fontId="55" fillId="32" borderId="1" xfId="0" applyFont="1" applyFill="1" applyBorder="1"/>
    <xf numFmtId="0" fontId="49" fillId="0" borderId="0" xfId="3" applyFont="1" applyAlignment="1">
      <alignment vertical="center" wrapText="1"/>
    </xf>
    <xf numFmtId="0" fontId="51" fillId="32" borderId="0" xfId="3" applyFont="1" applyFill="1"/>
    <xf numFmtId="0" fontId="36" fillId="32" borderId="0" xfId="3" applyFont="1" applyFill="1"/>
    <xf numFmtId="0" fontId="51" fillId="32" borderId="1" xfId="3" applyFont="1" applyFill="1" applyBorder="1" applyAlignment="1">
      <alignment horizontal="center" vertical="center"/>
    </xf>
    <xf numFmtId="0" fontId="51" fillId="32" borderId="1" xfId="3" applyFont="1" applyFill="1" applyBorder="1" applyAlignment="1">
      <alignment horizontal="left" vertical="center"/>
    </xf>
    <xf numFmtId="0" fontId="57" fillId="32" borderId="1" xfId="0" applyFont="1" applyFill="1" applyBorder="1"/>
    <xf numFmtId="0" fontId="51" fillId="21" borderId="0" xfId="3" applyFont="1" applyFill="1"/>
    <xf numFmtId="0" fontId="36" fillId="21" borderId="0" xfId="3" applyFont="1" applyFill="1"/>
    <xf numFmtId="0" fontId="51" fillId="21" borderId="1" xfId="3" applyFont="1" applyFill="1" applyBorder="1" applyAlignment="1">
      <alignment horizontal="center"/>
    </xf>
    <xf numFmtId="0" fontId="53" fillId="21" borderId="1" xfId="3" applyFont="1" applyFill="1" applyBorder="1"/>
    <xf numFmtId="2" fontId="53" fillId="21" borderId="1" xfId="3" applyNumberFormat="1" applyFont="1" applyFill="1" applyBorder="1"/>
    <xf numFmtId="0" fontId="51" fillId="32" borderId="1" xfId="0" applyFont="1" applyFill="1" applyBorder="1"/>
    <xf numFmtId="0" fontId="54" fillId="32" borderId="1" xfId="0" applyFont="1" applyFill="1" applyBorder="1" applyAlignment="1">
      <alignment wrapText="1" readingOrder="1"/>
    </xf>
    <xf numFmtId="0" fontId="51" fillId="21" borderId="0" xfId="3" applyFont="1" applyFill="1" applyAlignment="1">
      <alignment wrapText="1"/>
    </xf>
    <xf numFmtId="0" fontId="36" fillId="21" borderId="0" xfId="3" applyFont="1" applyFill="1" applyAlignment="1">
      <alignment wrapText="1"/>
    </xf>
    <xf numFmtId="0" fontId="51" fillId="32" borderId="0" xfId="3" applyFont="1" applyFill="1" applyAlignment="1">
      <alignment wrapText="1"/>
    </xf>
    <xf numFmtId="0" fontId="51" fillId="0" borderId="7" xfId="3" applyFont="1" applyBorder="1"/>
    <xf numFmtId="0" fontId="47" fillId="31" borderId="0" xfId="3" applyFont="1" applyFill="1" applyAlignment="1">
      <alignment horizontal="center" vertical="center"/>
    </xf>
    <xf numFmtId="0" fontId="51" fillId="31" borderId="1" xfId="3" applyFont="1" applyFill="1" applyBorder="1"/>
    <xf numFmtId="0" fontId="52" fillId="31" borderId="1" xfId="3" applyFont="1" applyFill="1" applyBorder="1"/>
    <xf numFmtId="0" fontId="53" fillId="31" borderId="1" xfId="3" applyFont="1" applyFill="1" applyBorder="1"/>
    <xf numFmtId="2" fontId="53" fillId="31" borderId="1" xfId="3" applyNumberFormat="1" applyFont="1" applyFill="1" applyBorder="1"/>
    <xf numFmtId="0" fontId="51" fillId="31" borderId="7" xfId="0" applyFont="1" applyFill="1" applyBorder="1"/>
    <xf numFmtId="0" fontId="36" fillId="31" borderId="0" xfId="3" applyFont="1" applyFill="1"/>
    <xf numFmtId="0" fontId="50" fillId="32" borderId="7" xfId="3" applyFont="1" applyFill="1" applyBorder="1"/>
    <xf numFmtId="0" fontId="53" fillId="32" borderId="35" xfId="3" applyFont="1" applyFill="1" applyBorder="1"/>
    <xf numFmtId="0" fontId="6" fillId="0" borderId="7" xfId="0" applyFont="1" applyBorder="1" applyAlignment="1">
      <alignment wrapText="1"/>
    </xf>
    <xf numFmtId="0" fontId="6" fillId="33" borderId="7" xfId="0" applyFont="1" applyFill="1" applyBorder="1" applyAlignment="1">
      <alignment wrapText="1"/>
    </xf>
    <xf numFmtId="0" fontId="0" fillId="27" borderId="0" xfId="0" applyFill="1" applyAlignment="1">
      <alignment vertical="center" wrapText="1"/>
    </xf>
    <xf numFmtId="0" fontId="6" fillId="33" borderId="8" xfId="0" applyFont="1" applyFill="1" applyBorder="1" applyAlignment="1">
      <alignment vertical="center" wrapText="1"/>
    </xf>
    <xf numFmtId="0" fontId="0" fillId="33" borderId="2" xfId="0" quotePrefix="1" applyFill="1" applyBorder="1" applyAlignment="1">
      <alignment vertical="center" wrapText="1"/>
    </xf>
    <xf numFmtId="0" fontId="0" fillId="21" borderId="0" xfId="0" applyFill="1" applyAlignment="1">
      <alignment vertical="center" wrapText="1"/>
    </xf>
    <xf numFmtId="0" fontId="0" fillId="21" borderId="1" xfId="0" applyFill="1" applyBorder="1" applyAlignment="1">
      <alignment vertical="center" wrapText="1"/>
    </xf>
    <xf numFmtId="0" fontId="3" fillId="0" borderId="22" xfId="0" applyFont="1" applyBorder="1" applyAlignment="1">
      <alignment horizontal="left" vertical="center" wrapText="1"/>
    </xf>
    <xf numFmtId="0" fontId="0" fillId="13" borderId="1" xfId="0" applyFill="1" applyBorder="1" applyAlignment="1">
      <alignment vertical="center" wrapText="1"/>
    </xf>
    <xf numFmtId="0" fontId="19" fillId="21" borderId="0" xfId="0" applyFont="1" applyFill="1" applyAlignment="1">
      <alignment vertical="center" wrapText="1"/>
    </xf>
    <xf numFmtId="0" fontId="3" fillId="21" borderId="0" xfId="0" applyFont="1" applyFill="1" applyAlignment="1">
      <alignment vertical="center" wrapText="1"/>
    </xf>
    <xf numFmtId="0" fontId="3" fillId="21" borderId="1" xfId="0" applyFont="1" applyFill="1" applyBorder="1" applyAlignment="1">
      <alignment horizontal="left" vertical="center" wrapText="1"/>
    </xf>
    <xf numFmtId="0" fontId="38" fillId="21" borderId="0" xfId="0" applyFont="1" applyFill="1"/>
    <xf numFmtId="0" fontId="14" fillId="21" borderId="0" xfId="0" applyFont="1" applyFill="1" applyAlignment="1">
      <alignment vertical="center" wrapText="1"/>
    </xf>
    <xf numFmtId="0" fontId="11" fillId="21" borderId="0" xfId="0" applyFont="1" applyFill="1" applyAlignment="1">
      <alignment vertical="center" wrapText="1"/>
    </xf>
    <xf numFmtId="0" fontId="3" fillId="21" borderId="0" xfId="0" applyFont="1" applyFill="1" applyAlignment="1">
      <alignment horizontal="center" vertical="center" wrapText="1"/>
    </xf>
    <xf numFmtId="0" fontId="39"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21" borderId="1" xfId="0" applyFont="1" applyFill="1" applyBorder="1" applyAlignment="1">
      <alignment horizontal="center" vertical="center" wrapText="1"/>
    </xf>
    <xf numFmtId="0" fontId="19" fillId="21" borderId="1" xfId="0" applyFont="1" applyFill="1" applyBorder="1" applyAlignment="1">
      <alignment vertical="center" wrapText="1"/>
    </xf>
    <xf numFmtId="0" fontId="37" fillId="0" borderId="11" xfId="0" applyFont="1" applyBorder="1" applyAlignment="1">
      <alignment horizontal="center" vertical="center" wrapText="1"/>
    </xf>
    <xf numFmtId="0" fontId="3" fillId="21" borderId="11" xfId="0" applyFont="1" applyFill="1" applyBorder="1" applyAlignment="1">
      <alignment horizontal="center" vertical="center" wrapText="1"/>
    </xf>
    <xf numFmtId="0" fontId="39" fillId="15" borderId="1" xfId="0" applyFont="1" applyFill="1" applyBorder="1" applyAlignment="1">
      <alignment horizontal="center" vertical="center" wrapText="1"/>
    </xf>
    <xf numFmtId="0" fontId="3" fillId="21" borderId="22" xfId="0" applyFont="1" applyFill="1" applyBorder="1" applyAlignment="1">
      <alignment horizontal="left" vertical="center" wrapText="1"/>
    </xf>
    <xf numFmtId="0" fontId="3" fillId="21" borderId="9" xfId="0" applyFont="1" applyFill="1" applyBorder="1" applyAlignment="1">
      <alignment horizontal="left" vertical="center" wrapText="1"/>
    </xf>
    <xf numFmtId="0" fontId="3" fillId="3" borderId="0" xfId="0" applyFont="1" applyFill="1" applyAlignment="1">
      <alignment vertical="center" wrapText="1"/>
    </xf>
    <xf numFmtId="166" fontId="4" fillId="0" borderId="1" xfId="1" applyNumberFormat="1" applyFont="1" applyFill="1" applyBorder="1" applyAlignment="1">
      <alignment vertical="center" wrapText="1"/>
    </xf>
    <xf numFmtId="0" fontId="17" fillId="3" borderId="0" xfId="0" applyFont="1" applyFill="1" applyAlignment="1">
      <alignment vertical="center" wrapText="1"/>
    </xf>
    <xf numFmtId="0" fontId="59" fillId="0" borderId="6" xfId="6" applyFont="1" applyBorder="1" applyAlignment="1">
      <alignment horizontal="center" vertical="center" wrapText="1"/>
    </xf>
    <xf numFmtId="0" fontId="11" fillId="21" borderId="6" xfId="6" applyFont="1" applyFill="1" applyBorder="1" applyAlignment="1">
      <alignment horizontal="center" vertical="center"/>
    </xf>
    <xf numFmtId="0" fontId="17" fillId="28" borderId="6" xfId="0" applyFont="1" applyFill="1" applyBorder="1" applyAlignment="1">
      <alignment horizontal="left" vertical="center" wrapText="1"/>
    </xf>
    <xf numFmtId="169" fontId="17" fillId="28" borderId="6" xfId="1" applyNumberFormat="1" applyFont="1" applyFill="1" applyBorder="1" applyAlignment="1">
      <alignment horizontal="left" vertical="center"/>
    </xf>
    <xf numFmtId="0" fontId="17" fillId="28" borderId="6" xfId="0" applyFont="1" applyFill="1" applyBorder="1" applyAlignment="1">
      <alignment vertical="center"/>
    </xf>
    <xf numFmtId="0" fontId="17" fillId="28" borderId="6" xfId="0" applyFont="1" applyFill="1" applyBorder="1" applyAlignment="1">
      <alignment vertical="center" wrapText="1"/>
    </xf>
    <xf numFmtId="0" fontId="17" fillId="28" borderId="6" xfId="0" quotePrefix="1" applyFont="1" applyFill="1" applyBorder="1" applyAlignment="1">
      <alignment horizontal="center" vertical="center"/>
    </xf>
    <xf numFmtId="167" fontId="17" fillId="28" borderId="6" xfId="0" applyNumberFormat="1" applyFont="1" applyFill="1" applyBorder="1" applyAlignment="1">
      <alignment horizontal="center" vertical="center"/>
    </xf>
    <xf numFmtId="0" fontId="17" fillId="28" borderId="6" xfId="0" quotePrefix="1" applyFont="1" applyFill="1" applyBorder="1" applyAlignment="1">
      <alignment vertical="center"/>
    </xf>
    <xf numFmtId="167" fontId="17" fillId="28" borderId="6" xfId="0" applyNumberFormat="1" applyFont="1" applyFill="1" applyBorder="1" applyAlignment="1">
      <alignment vertical="center"/>
    </xf>
    <xf numFmtId="0" fontId="22" fillId="28" borderId="6" xfId="6" applyFont="1" applyFill="1" applyBorder="1" applyAlignment="1">
      <alignment horizontal="center" vertical="center"/>
    </xf>
    <xf numFmtId="0" fontId="17" fillId="28" borderId="0" xfId="0" applyFont="1" applyFill="1" applyAlignment="1">
      <alignment vertical="center"/>
    </xf>
    <xf numFmtId="49" fontId="19" fillId="15" borderId="9" xfId="0" applyNumberFormat="1" applyFont="1" applyFill="1" applyBorder="1" applyAlignment="1">
      <alignment horizontal="left" vertical="center" wrapText="1"/>
    </xf>
    <xf numFmtId="0" fontId="17" fillId="0" borderId="6" xfId="0" applyFont="1" applyBorder="1" applyAlignment="1">
      <alignment horizontal="right" vertical="center"/>
    </xf>
    <xf numFmtId="166" fontId="3" fillId="0" borderId="1" xfId="1" applyNumberFormat="1" applyFont="1" applyFill="1" applyBorder="1" applyAlignment="1">
      <alignment horizontal="center" vertical="center" wrapText="1"/>
    </xf>
    <xf numFmtId="42" fontId="3" fillId="0" borderId="1" xfId="0" applyNumberFormat="1" applyFont="1" applyBorder="1" applyAlignment="1">
      <alignment horizontal="center" vertical="center" wrapText="1"/>
    </xf>
    <xf numFmtId="0" fontId="3" fillId="0" borderId="1" xfId="6" applyFont="1" applyFill="1" applyBorder="1" applyAlignment="1">
      <alignment horizontal="center" vertical="center" wrapText="1"/>
    </xf>
    <xf numFmtId="49" fontId="3" fillId="0" borderId="1" xfId="0" applyNumberFormat="1" applyFont="1" applyBorder="1" applyAlignment="1">
      <alignment vertical="center" wrapText="1"/>
    </xf>
    <xf numFmtId="0" fontId="21" fillId="0" borderId="6" xfId="6" applyBorder="1" applyAlignment="1">
      <alignment horizontal="center" vertical="center"/>
    </xf>
    <xf numFmtId="0" fontId="22" fillId="13" borderId="1" xfId="6" applyFont="1" applyFill="1" applyBorder="1" applyAlignment="1">
      <alignment vertical="center" wrapText="1"/>
    </xf>
    <xf numFmtId="0" fontId="11" fillId="13" borderId="1" xfId="0" applyFont="1" applyFill="1" applyBorder="1" applyAlignment="1">
      <alignment horizontal="left" vertical="center" wrapText="1"/>
    </xf>
    <xf numFmtId="166" fontId="11" fillId="13" borderId="1" xfId="1" applyNumberFormat="1" applyFont="1" applyFill="1" applyBorder="1" applyAlignment="1">
      <alignment vertical="center" wrapText="1"/>
    </xf>
    <xf numFmtId="49" fontId="11" fillId="13" borderId="1" xfId="0" applyNumberFormat="1" applyFont="1" applyFill="1" applyBorder="1" applyAlignment="1">
      <alignment horizontal="center" vertical="center" wrapText="1"/>
    </xf>
    <xf numFmtId="2" fontId="11" fillId="13" borderId="1" xfId="0" quotePrefix="1" applyNumberFormat="1" applyFont="1" applyFill="1" applyBorder="1" applyAlignment="1">
      <alignment horizontal="center" vertical="center" wrapText="1"/>
    </xf>
    <xf numFmtId="42" fontId="11" fillId="13" borderId="1" xfId="0" applyNumberFormat="1" applyFont="1" applyFill="1" applyBorder="1" applyAlignment="1">
      <alignment horizontal="center" vertical="center" wrapText="1"/>
    </xf>
    <xf numFmtId="0" fontId="11" fillId="13" borderId="1" xfId="0" applyFont="1" applyFill="1" applyBorder="1" applyAlignment="1">
      <alignment vertical="center" wrapText="1"/>
    </xf>
    <xf numFmtId="42" fontId="11" fillId="13" borderId="1" xfId="0" applyNumberFormat="1" applyFont="1" applyFill="1" applyBorder="1" applyAlignment="1">
      <alignment vertical="center" wrapText="1"/>
    </xf>
    <xf numFmtId="0" fontId="11" fillId="13" borderId="2" xfId="0" applyFont="1" applyFill="1" applyBorder="1" applyAlignment="1">
      <alignment vertical="center" wrapText="1"/>
    </xf>
    <xf numFmtId="0" fontId="19" fillId="13" borderId="1" xfId="0" applyFont="1" applyFill="1" applyBorder="1" applyAlignment="1">
      <alignment horizontal="center" vertical="center" wrapText="1"/>
    </xf>
    <xf numFmtId="0" fontId="19" fillId="13" borderId="1" xfId="0" applyFont="1" applyFill="1" applyBorder="1" applyAlignment="1">
      <alignment vertical="center" wrapText="1"/>
    </xf>
    <xf numFmtId="0" fontId="11" fillId="13" borderId="0" xfId="0" applyFont="1" applyFill="1" applyAlignment="1">
      <alignment vertical="center" wrapText="1"/>
    </xf>
    <xf numFmtId="166" fontId="3" fillId="13" borderId="1" xfId="1" applyNumberFormat="1" applyFont="1" applyFill="1" applyBorder="1" applyAlignment="1">
      <alignment vertical="center" wrapText="1"/>
    </xf>
    <xf numFmtId="167" fontId="3" fillId="13" borderId="1" xfId="0" quotePrefix="1" applyNumberFormat="1" applyFont="1" applyFill="1" applyBorder="1" applyAlignment="1">
      <alignment horizontal="center" vertical="center" wrapText="1"/>
    </xf>
    <xf numFmtId="42" fontId="3" fillId="13" borderId="1" xfId="0" applyNumberFormat="1" applyFont="1" applyFill="1" applyBorder="1" applyAlignment="1">
      <alignment horizontal="center" vertical="center" wrapText="1"/>
    </xf>
    <xf numFmtId="42" fontId="3" fillId="13" borderId="1" xfId="0" applyNumberFormat="1" applyFont="1" applyFill="1" applyBorder="1" applyAlignment="1">
      <alignment vertical="center" wrapText="1"/>
    </xf>
    <xf numFmtId="0" fontId="3" fillId="13" borderId="1" xfId="0" applyFont="1" applyFill="1" applyBorder="1" applyAlignment="1">
      <alignment horizontal="left" vertical="center" wrapText="1"/>
    </xf>
    <xf numFmtId="0" fontId="3" fillId="13" borderId="2" xfId="0" applyFont="1" applyFill="1" applyBorder="1" applyAlignment="1">
      <alignment vertical="center" wrapText="1"/>
    </xf>
    <xf numFmtId="0" fontId="3" fillId="13" borderId="0" xfId="0" applyFont="1" applyFill="1" applyAlignment="1">
      <alignment vertical="center" wrapText="1"/>
    </xf>
    <xf numFmtId="0" fontId="11" fillId="35" borderId="1" xfId="0" applyFont="1" applyFill="1" applyBorder="1" applyAlignment="1">
      <alignment horizontal="left" vertical="center" wrapText="1"/>
    </xf>
    <xf numFmtId="0" fontId="11" fillId="27" borderId="1" xfId="0" applyFont="1" applyFill="1" applyBorder="1" applyAlignment="1">
      <alignment horizontal="left" vertical="center" wrapText="1"/>
    </xf>
    <xf numFmtId="0" fontId="22" fillId="27" borderId="1" xfId="6" applyFont="1" applyFill="1" applyBorder="1" applyAlignment="1">
      <alignment vertical="center" wrapText="1"/>
    </xf>
    <xf numFmtId="42" fontId="3" fillId="27" borderId="1" xfId="0" applyNumberFormat="1" applyFont="1" applyFill="1" applyBorder="1" applyAlignment="1">
      <alignment horizontal="center" vertical="center" wrapText="1"/>
    </xf>
    <xf numFmtId="42" fontId="3" fillId="27" borderId="1" xfId="0" applyNumberFormat="1" applyFont="1" applyFill="1" applyBorder="1" applyAlignment="1">
      <alignment vertical="center" wrapText="1"/>
    </xf>
    <xf numFmtId="0" fontId="19" fillId="27" borderId="1" xfId="0" applyFont="1" applyFill="1" applyBorder="1" applyAlignment="1">
      <alignment horizontal="center" vertical="center" wrapText="1"/>
    </xf>
    <xf numFmtId="0" fontId="19" fillId="27" borderId="1" xfId="0" applyFont="1" applyFill="1" applyBorder="1" applyAlignment="1">
      <alignment vertical="center" wrapText="1"/>
    </xf>
    <xf numFmtId="2" fontId="3" fillId="27"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1" fillId="35" borderId="1" xfId="0" applyFont="1" applyFill="1" applyBorder="1" applyAlignment="1">
      <alignment horizontal="center" vertical="center" wrapText="1"/>
    </xf>
    <xf numFmtId="0" fontId="22" fillId="35" borderId="1" xfId="6" applyFont="1" applyFill="1" applyBorder="1" applyAlignment="1">
      <alignment vertical="center" wrapText="1"/>
    </xf>
    <xf numFmtId="0" fontId="22" fillId="35" borderId="1" xfId="6" applyFont="1" applyFill="1" applyBorder="1" applyAlignment="1">
      <alignment horizontal="center" vertical="center" wrapText="1"/>
    </xf>
    <xf numFmtId="166" fontId="11" fillId="35" borderId="1" xfId="1" applyNumberFormat="1" applyFont="1" applyFill="1" applyBorder="1" applyAlignment="1">
      <alignment vertical="center" wrapText="1"/>
    </xf>
    <xf numFmtId="0" fontId="3" fillId="35" borderId="1" xfId="0" applyFont="1" applyFill="1" applyBorder="1" applyAlignment="1">
      <alignment horizontal="center" vertical="center" wrapText="1"/>
    </xf>
    <xf numFmtId="0" fontId="11" fillId="35" borderId="1" xfId="0" applyFont="1" applyFill="1" applyBorder="1" applyAlignment="1">
      <alignment vertical="center" wrapText="1"/>
    </xf>
    <xf numFmtId="49" fontId="11" fillId="35" borderId="1" xfId="0" applyNumberFormat="1" applyFont="1" applyFill="1" applyBorder="1" applyAlignment="1">
      <alignment vertical="center" wrapText="1"/>
    </xf>
    <xf numFmtId="0" fontId="11" fillId="35" borderId="1" xfId="0" quotePrefix="1" applyFont="1" applyFill="1" applyBorder="1" applyAlignment="1">
      <alignment horizontal="center" vertical="center" wrapText="1"/>
    </xf>
    <xf numFmtId="42" fontId="11" fillId="35" borderId="1" xfId="0" applyNumberFormat="1" applyFont="1" applyFill="1" applyBorder="1" applyAlignment="1">
      <alignment horizontal="center" vertical="center" wrapText="1"/>
    </xf>
    <xf numFmtId="2" fontId="11" fillId="35" borderId="1" xfId="0" quotePrefix="1" applyNumberFormat="1" applyFont="1" applyFill="1" applyBorder="1" applyAlignment="1">
      <alignment horizontal="center" vertical="center" wrapText="1"/>
    </xf>
    <xf numFmtId="42" fontId="11" fillId="35" borderId="1" xfId="0" applyNumberFormat="1" applyFont="1" applyFill="1" applyBorder="1" applyAlignment="1">
      <alignment vertical="center" wrapText="1"/>
    </xf>
    <xf numFmtId="0" fontId="17" fillId="35" borderId="1" xfId="6" applyFont="1" applyFill="1" applyBorder="1" applyAlignment="1">
      <alignment vertical="center" wrapText="1"/>
    </xf>
    <xf numFmtId="0" fontId="11" fillId="35" borderId="2" xfId="0" applyFont="1" applyFill="1" applyBorder="1" applyAlignment="1">
      <alignment vertical="center" wrapText="1"/>
    </xf>
    <xf numFmtId="0" fontId="19" fillId="35" borderId="1" xfId="0" applyFont="1" applyFill="1" applyBorder="1" applyAlignment="1">
      <alignment horizontal="center" vertical="center" wrapText="1"/>
    </xf>
    <xf numFmtId="0" fontId="19" fillId="35" borderId="1" xfId="0" applyFont="1" applyFill="1" applyBorder="1" applyAlignment="1">
      <alignment vertical="center" wrapText="1"/>
    </xf>
    <xf numFmtId="0" fontId="3" fillId="35" borderId="1" xfId="0" applyFont="1" applyFill="1" applyBorder="1" applyAlignment="1">
      <alignment vertical="center" wrapText="1"/>
    </xf>
    <xf numFmtId="0" fontId="11" fillId="35" borderId="0" xfId="0" applyFont="1" applyFill="1" applyAlignment="1">
      <alignment vertical="center" wrapText="1"/>
    </xf>
    <xf numFmtId="0" fontId="3" fillId="35" borderId="1" xfId="0" applyFont="1" applyFill="1" applyBorder="1" applyAlignment="1">
      <alignment horizontal="left" vertical="center" wrapText="1"/>
    </xf>
    <xf numFmtId="166" fontId="3" fillId="35" borderId="1" xfId="1" applyNumberFormat="1" applyFont="1" applyFill="1" applyBorder="1" applyAlignment="1">
      <alignment vertical="center" wrapText="1"/>
    </xf>
    <xf numFmtId="0" fontId="3" fillId="35" borderId="1" xfId="0" quotePrefix="1" applyFont="1" applyFill="1" applyBorder="1" applyAlignment="1">
      <alignment horizontal="center" vertical="center" wrapText="1"/>
    </xf>
    <xf numFmtId="49" fontId="3" fillId="35" borderId="1" xfId="0" applyNumberFormat="1" applyFont="1" applyFill="1" applyBorder="1" applyAlignment="1">
      <alignment horizontal="center" vertical="center" wrapText="1"/>
    </xf>
    <xf numFmtId="42" fontId="3" fillId="35" borderId="1" xfId="0" applyNumberFormat="1" applyFont="1" applyFill="1" applyBorder="1" applyAlignment="1">
      <alignment horizontal="center" vertical="center" wrapText="1"/>
    </xf>
    <xf numFmtId="2" fontId="3" fillId="35" borderId="1" xfId="0" quotePrefix="1" applyNumberFormat="1" applyFont="1" applyFill="1" applyBorder="1" applyAlignment="1">
      <alignment horizontal="center" vertical="center" wrapText="1"/>
    </xf>
    <xf numFmtId="42" fontId="3" fillId="35" borderId="1" xfId="0" applyNumberFormat="1" applyFont="1" applyFill="1" applyBorder="1" applyAlignment="1">
      <alignment vertical="center" wrapText="1"/>
    </xf>
    <xf numFmtId="0" fontId="3" fillId="35" borderId="2" xfId="0" applyFont="1" applyFill="1" applyBorder="1" applyAlignment="1">
      <alignment vertical="center" wrapText="1"/>
    </xf>
    <xf numFmtId="0" fontId="3" fillId="35" borderId="0" xfId="0" applyFont="1" applyFill="1" applyAlignment="1">
      <alignment vertical="center" wrapText="1"/>
    </xf>
    <xf numFmtId="2" fontId="3" fillId="35" borderId="1" xfId="0" applyNumberFormat="1" applyFont="1" applyFill="1" applyBorder="1" applyAlignment="1">
      <alignment horizontal="center" vertical="center" wrapText="1"/>
    </xf>
    <xf numFmtId="49" fontId="3" fillId="35" borderId="1" xfId="0" quotePrefix="1" applyNumberFormat="1" applyFont="1" applyFill="1" applyBorder="1" applyAlignment="1">
      <alignment vertical="center" wrapText="1"/>
    </xf>
    <xf numFmtId="49" fontId="3" fillId="35" borderId="1" xfId="0" quotePrefix="1" applyNumberFormat="1" applyFont="1" applyFill="1" applyBorder="1" applyAlignment="1">
      <alignment horizontal="center" vertical="center" wrapText="1"/>
    </xf>
    <xf numFmtId="0" fontId="0" fillId="13" borderId="0" xfId="0" applyFill="1" applyAlignment="1">
      <alignment vertical="center" wrapText="1"/>
    </xf>
    <xf numFmtId="0" fontId="11" fillId="27" borderId="1" xfId="0" applyFont="1" applyFill="1" applyBorder="1" applyAlignment="1">
      <alignment horizontal="center" vertical="center" wrapText="1"/>
    </xf>
    <xf numFmtId="166" fontId="11" fillId="27" borderId="1" xfId="1" applyNumberFormat="1" applyFont="1" applyFill="1" applyBorder="1" applyAlignment="1">
      <alignment vertical="center" wrapText="1"/>
    </xf>
    <xf numFmtId="0" fontId="11" fillId="27" borderId="1" xfId="0" applyFont="1" applyFill="1" applyBorder="1" applyAlignment="1">
      <alignment vertical="center" wrapText="1"/>
    </xf>
    <xf numFmtId="0" fontId="11" fillId="27" borderId="1" xfId="0" quotePrefix="1" applyFont="1" applyFill="1" applyBorder="1" applyAlignment="1">
      <alignment horizontal="center" vertical="center" wrapText="1"/>
    </xf>
    <xf numFmtId="2" fontId="11" fillId="27" borderId="1" xfId="0" applyNumberFormat="1" applyFont="1" applyFill="1" applyBorder="1" applyAlignment="1">
      <alignment horizontal="center" vertical="center" wrapText="1"/>
    </xf>
    <xf numFmtId="0" fontId="11" fillId="27" borderId="2" xfId="0" applyFont="1" applyFill="1" applyBorder="1" applyAlignment="1">
      <alignment vertical="center" wrapText="1"/>
    </xf>
    <xf numFmtId="0" fontId="19" fillId="27" borderId="0" xfId="0" applyFont="1" applyFill="1" applyAlignment="1">
      <alignment vertical="center" wrapText="1"/>
    </xf>
    <xf numFmtId="166" fontId="11" fillId="13" borderId="1" xfId="1" applyNumberFormat="1" applyFont="1" applyFill="1" applyBorder="1" applyAlignment="1">
      <alignment horizontal="right" vertical="center" wrapText="1"/>
    </xf>
    <xf numFmtId="0" fontId="3" fillId="27" borderId="2" xfId="0" applyFont="1" applyFill="1" applyBorder="1" applyAlignment="1">
      <alignment horizontal="center" vertical="center" wrapText="1"/>
    </xf>
    <xf numFmtId="0" fontId="3" fillId="27" borderId="0" xfId="0" applyFont="1" applyFill="1" applyAlignment="1">
      <alignment horizontal="center" vertical="center" wrapText="1"/>
    </xf>
    <xf numFmtId="0" fontId="23" fillId="27" borderId="1" xfId="0" applyFont="1" applyFill="1" applyBorder="1" applyAlignment="1">
      <alignment vertical="center" wrapText="1"/>
    </xf>
    <xf numFmtId="0" fontId="3" fillId="13" borderId="2" xfId="0" applyFont="1" applyFill="1" applyBorder="1" applyAlignment="1">
      <alignment horizontal="center" vertical="center" wrapText="1"/>
    </xf>
    <xf numFmtId="0" fontId="3" fillId="13" borderId="0" xfId="0" applyFont="1" applyFill="1" applyAlignment="1">
      <alignment horizontal="center" vertical="center" wrapText="1"/>
    </xf>
    <xf numFmtId="166" fontId="3" fillId="27" borderId="1" xfId="1" applyNumberFormat="1" applyFont="1" applyFill="1" applyBorder="1" applyAlignment="1">
      <alignment horizontal="center" vertical="center" wrapText="1"/>
    </xf>
    <xf numFmtId="0" fontId="0" fillId="27" borderId="1" xfId="0" applyFill="1" applyBorder="1" applyAlignment="1">
      <alignment vertical="center" wrapText="1"/>
    </xf>
    <xf numFmtId="0" fontId="17" fillId="0" borderId="9" xfId="0" applyFont="1" applyBorder="1" applyAlignment="1">
      <alignment horizontal="center" vertical="center" wrapText="1"/>
    </xf>
    <xf numFmtId="0" fontId="17" fillId="0" borderId="9" xfId="0" applyFont="1" applyBorder="1" applyAlignment="1">
      <alignment horizontal="left" vertical="center" wrapText="1"/>
    </xf>
    <xf numFmtId="0" fontId="17" fillId="0" borderId="9" xfId="0" applyFont="1" applyBorder="1" applyAlignment="1">
      <alignment horizontal="center" vertical="center"/>
    </xf>
    <xf numFmtId="169" fontId="17" fillId="0" borderId="9" xfId="1" applyNumberFormat="1" applyFont="1" applyBorder="1" applyAlignment="1">
      <alignment horizontal="left" vertical="center"/>
    </xf>
    <xf numFmtId="0" fontId="17" fillId="13" borderId="9" xfId="0" applyFont="1" applyFill="1" applyBorder="1" applyAlignment="1">
      <alignment horizontal="center" vertical="center"/>
    </xf>
    <xf numFmtId="0" fontId="17" fillId="0" borderId="9" xfId="0" applyFont="1" applyBorder="1" applyAlignment="1">
      <alignment vertical="center" wrapText="1"/>
    </xf>
    <xf numFmtId="0" fontId="17" fillId="0" borderId="9" xfId="0" quotePrefix="1" applyFont="1" applyBorder="1" applyAlignment="1">
      <alignment horizontal="center" vertical="center"/>
    </xf>
    <xf numFmtId="167" fontId="17" fillId="18" borderId="9" xfId="0" applyNumberFormat="1" applyFont="1" applyFill="1" applyBorder="1" applyAlignment="1">
      <alignment horizontal="center" vertical="center"/>
    </xf>
    <xf numFmtId="0" fontId="17" fillId="0" borderId="9" xfId="0" quotePrefix="1" applyFont="1" applyBorder="1" applyAlignment="1">
      <alignment vertical="center"/>
    </xf>
    <xf numFmtId="0" fontId="17" fillId="18" borderId="9" xfId="0" applyFont="1" applyFill="1" applyBorder="1" applyAlignment="1">
      <alignment vertical="center"/>
    </xf>
    <xf numFmtId="49" fontId="4" fillId="0" borderId="1" xfId="0" quotePrefix="1" applyNumberFormat="1" applyFont="1" applyBorder="1" applyAlignment="1">
      <alignment horizontal="center" vertical="center" wrapText="1"/>
    </xf>
    <xf numFmtId="0" fontId="60" fillId="0" borderId="1" xfId="6" applyFont="1" applyBorder="1" applyAlignment="1">
      <alignment horizontal="center" vertical="center" wrapText="1"/>
    </xf>
    <xf numFmtId="0" fontId="15" fillId="0" borderId="1" xfId="0" applyFont="1" applyBorder="1" applyAlignment="1">
      <alignment horizontal="center" vertical="center" wrapText="1"/>
    </xf>
    <xf numFmtId="166" fontId="19" fillId="15" borderId="9" xfId="0" applyNumberFormat="1" applyFont="1" applyFill="1" applyBorder="1" applyAlignment="1">
      <alignment horizontal="center" vertical="center" wrapText="1"/>
    </xf>
    <xf numFmtId="169" fontId="3" fillId="0" borderId="1" xfId="1" applyNumberFormat="1" applyFont="1" applyFill="1" applyBorder="1" applyAlignment="1">
      <alignment horizontal="left" vertical="center"/>
    </xf>
    <xf numFmtId="167" fontId="3" fillId="0" borderId="1" xfId="0" applyNumberFormat="1" applyFont="1" applyBorder="1" applyAlignment="1">
      <alignment horizontal="center" vertical="center"/>
    </xf>
    <xf numFmtId="167" fontId="3" fillId="0" borderId="1" xfId="0" applyNumberFormat="1" applyFont="1" applyBorder="1" applyAlignment="1">
      <alignment horizontal="center" vertical="center" wrapText="1"/>
    </xf>
    <xf numFmtId="0" fontId="3" fillId="0" borderId="12" xfId="0" quotePrefix="1" applyFont="1" applyBorder="1" applyAlignment="1">
      <alignment horizontal="center" vertical="center"/>
    </xf>
    <xf numFmtId="0" fontId="22" fillId="0" borderId="7" xfId="6" applyFont="1" applyFill="1" applyBorder="1" applyAlignment="1">
      <alignment horizontal="center" vertical="center" wrapText="1"/>
    </xf>
    <xf numFmtId="169" fontId="3" fillId="0" borderId="7" xfId="1" applyNumberFormat="1" applyFont="1" applyFill="1" applyBorder="1" applyAlignment="1">
      <alignment horizontal="left" vertical="center"/>
    </xf>
    <xf numFmtId="167" fontId="3" fillId="0" borderId="7" xfId="0" applyNumberFormat="1" applyFont="1" applyBorder="1" applyAlignment="1">
      <alignment horizontal="center" vertical="center"/>
    </xf>
    <xf numFmtId="0" fontId="3" fillId="0" borderId="0" xfId="0" quotePrefix="1" applyFont="1" applyAlignment="1">
      <alignment horizontal="center" vertical="center"/>
    </xf>
    <xf numFmtId="167" fontId="3" fillId="0" borderId="7" xfId="0" applyNumberFormat="1" applyFont="1" applyBorder="1" applyAlignment="1">
      <alignment horizontal="center" vertical="center" wrapText="1"/>
    </xf>
    <xf numFmtId="167" fontId="17" fillId="0" borderId="6" xfId="0" applyNumberFormat="1" applyFont="1" applyBorder="1" applyAlignment="1">
      <alignment vertical="center"/>
    </xf>
    <xf numFmtId="167" fontId="3" fillId="0" borderId="6" xfId="0" applyNumberFormat="1" applyFont="1" applyBorder="1" applyAlignment="1">
      <alignment vertical="center"/>
    </xf>
    <xf numFmtId="169" fontId="17" fillId="0" borderId="6" xfId="1" applyNumberFormat="1" applyFont="1" applyFill="1" applyBorder="1" applyAlignment="1">
      <alignment horizontal="center" vertical="center"/>
    </xf>
    <xf numFmtId="0" fontId="11" fillId="0" borderId="6" xfId="6" applyFont="1" applyFill="1" applyBorder="1" applyAlignment="1">
      <alignment horizontal="center" vertical="center"/>
    </xf>
    <xf numFmtId="0" fontId="11" fillId="0" borderId="7" xfId="0" applyFont="1" applyBorder="1" applyAlignment="1">
      <alignment horizontal="left" vertical="center" wrapText="1"/>
    </xf>
    <xf numFmtId="0" fontId="19" fillId="0" borderId="0" xfId="0" applyFont="1"/>
    <xf numFmtId="166" fontId="23" fillId="0" borderId="1" xfId="1" applyNumberFormat="1" applyFont="1" applyFill="1" applyBorder="1" applyAlignment="1">
      <alignment vertical="center" wrapText="1"/>
    </xf>
    <xf numFmtId="0" fontId="3" fillId="0" borderId="9" xfId="0" quotePrefix="1" applyFont="1" applyBorder="1" applyAlignment="1">
      <alignment horizontal="center" vertical="center"/>
    </xf>
    <xf numFmtId="0" fontId="17" fillId="0" borderId="1" xfId="0" applyFont="1" applyBorder="1" applyAlignment="1">
      <alignment horizontal="center" vertical="center"/>
    </xf>
    <xf numFmtId="0" fontId="11" fillId="0" borderId="6" xfId="0" applyFont="1" applyBorder="1" applyAlignment="1">
      <alignment wrapText="1"/>
    </xf>
    <xf numFmtId="0" fontId="3" fillId="0" borderId="6" xfId="0" applyFont="1" applyBorder="1" applyAlignment="1">
      <alignment horizontal="left" vertical="center"/>
    </xf>
    <xf numFmtId="0" fontId="22" fillId="0" borderId="0" xfId="6" applyFont="1" applyAlignment="1">
      <alignment horizontal="left" vertical="center" wrapText="1"/>
    </xf>
    <xf numFmtId="169" fontId="25" fillId="0" borderId="6" xfId="0" applyNumberFormat="1" applyFont="1" applyBorder="1" applyAlignment="1">
      <alignment horizontal="center" vertical="center" wrapText="1"/>
    </xf>
    <xf numFmtId="0" fontId="0" fillId="0" borderId="0" xfId="0" applyAlignment="1">
      <alignment horizontal="center"/>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2" fillId="0" borderId="0" xfId="6" applyFont="1" applyFill="1" applyAlignment="1">
      <alignment wrapText="1"/>
    </xf>
    <xf numFmtId="0" fontId="23" fillId="0" borderId="1" xfId="0" applyFont="1" applyBorder="1" applyAlignment="1">
      <alignment vertical="center" wrapText="1"/>
    </xf>
    <xf numFmtId="0" fontId="21" fillId="0" borderId="1" xfId="6" applyFill="1" applyBorder="1" applyAlignment="1">
      <alignment horizontal="center" vertical="center" wrapText="1"/>
    </xf>
    <xf numFmtId="49" fontId="3" fillId="0" borderId="1" xfId="0" applyNumberFormat="1" applyFont="1" applyBorder="1" applyAlignment="1">
      <alignment horizontal="left" vertical="center" wrapText="1"/>
    </xf>
    <xf numFmtId="49" fontId="19" fillId="0" borderId="1" xfId="0" applyNumberFormat="1" applyFont="1" applyBorder="1" applyAlignment="1">
      <alignment horizontal="center" vertical="center" wrapText="1"/>
    </xf>
    <xf numFmtId="42" fontId="19" fillId="0" borderId="1" xfId="0" applyNumberFormat="1" applyFont="1" applyBorder="1" applyAlignment="1">
      <alignment vertical="center" wrapText="1"/>
    </xf>
    <xf numFmtId="49" fontId="19" fillId="0" borderId="1" xfId="0" applyNumberFormat="1" applyFont="1" applyBorder="1" applyAlignment="1">
      <alignment vertical="center" wrapText="1"/>
    </xf>
    <xf numFmtId="0" fontId="14" fillId="0" borderId="1" xfId="0" quotePrefix="1" applyFont="1" applyBorder="1" applyAlignment="1">
      <alignment horizontal="center" vertical="center"/>
    </xf>
    <xf numFmtId="0" fontId="16" fillId="0" borderId="1" xfId="0" applyFont="1" applyBorder="1" applyAlignment="1">
      <alignment horizontal="center" vertical="center"/>
    </xf>
    <xf numFmtId="167" fontId="3" fillId="0" borderId="1" xfId="0" quotePrefix="1" applyNumberFormat="1" applyFont="1" applyBorder="1" applyAlignment="1">
      <alignment horizontal="center" vertical="center" wrapText="1"/>
    </xf>
    <xf numFmtId="0" fontId="17" fillId="0" borderId="1" xfId="0" applyFont="1" applyBorder="1" applyAlignment="1">
      <alignment horizontal="center" vertical="center" wrapText="1"/>
    </xf>
    <xf numFmtId="0" fontId="24" fillId="0" borderId="1" xfId="6" applyFont="1" applyFill="1" applyBorder="1" applyAlignment="1">
      <alignment horizontal="center" vertical="center" wrapText="1"/>
    </xf>
    <xf numFmtId="0" fontId="17" fillId="0" borderId="1" xfId="0" applyFont="1" applyBorder="1" applyAlignment="1">
      <alignment horizontal="left" vertical="center" wrapText="1"/>
    </xf>
    <xf numFmtId="166" fontId="17" fillId="0" borderId="1" xfId="1" applyNumberFormat="1" applyFont="1" applyFill="1" applyBorder="1" applyAlignment="1">
      <alignment vertical="center" wrapText="1"/>
    </xf>
    <xf numFmtId="2" fontId="17" fillId="0" borderId="1" xfId="0" quotePrefix="1" applyNumberFormat="1" applyFont="1" applyBorder="1" applyAlignment="1">
      <alignment horizontal="center" vertical="center" wrapText="1"/>
    </xf>
    <xf numFmtId="167" fontId="17" fillId="0" borderId="1" xfId="0" quotePrefix="1"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42" fontId="17" fillId="0" borderId="1" xfId="0" applyNumberFormat="1" applyFont="1" applyBorder="1" applyAlignment="1">
      <alignment horizontal="center" vertical="center" wrapText="1"/>
    </xf>
    <xf numFmtId="0" fontId="17" fillId="0" borderId="1" xfId="0" quotePrefix="1" applyFont="1" applyBorder="1" applyAlignment="1">
      <alignment vertical="center" wrapText="1"/>
    </xf>
    <xf numFmtId="42" fontId="17" fillId="0" borderId="1" xfId="0" applyNumberFormat="1" applyFont="1" applyBorder="1" applyAlignment="1">
      <alignment vertical="center" wrapText="1"/>
    </xf>
    <xf numFmtId="0" fontId="17" fillId="0" borderId="2" xfId="0" applyFont="1" applyBorder="1" applyAlignment="1">
      <alignment vertical="center" wrapText="1"/>
    </xf>
    <xf numFmtId="0" fontId="3" fillId="0" borderId="1" xfId="0" quotePrefix="1" applyFont="1" applyBorder="1" applyAlignment="1">
      <alignment vertical="center" wrapText="1"/>
    </xf>
    <xf numFmtId="167" fontId="4" fillId="0" borderId="1" xfId="0" quotePrefix="1" applyNumberFormat="1" applyFont="1" applyBorder="1" applyAlignment="1">
      <alignment horizontal="center" vertical="center" wrapText="1"/>
    </xf>
    <xf numFmtId="42" fontId="4" fillId="0" borderId="1" xfId="0" applyNumberFormat="1" applyFont="1" applyBorder="1" applyAlignment="1">
      <alignment horizontal="center" vertical="center" wrapText="1"/>
    </xf>
    <xf numFmtId="42" fontId="4" fillId="0" borderId="1" xfId="0" applyNumberFormat="1" applyFont="1" applyBorder="1" applyAlignment="1">
      <alignment vertical="center" wrapText="1"/>
    </xf>
    <xf numFmtId="42" fontId="3" fillId="0" borderId="1" xfId="0" quotePrefix="1" applyNumberFormat="1" applyFont="1" applyBorder="1" applyAlignment="1">
      <alignment horizontal="center" vertical="center" wrapText="1"/>
    </xf>
    <xf numFmtId="0" fontId="0" fillId="0" borderId="2" xfId="0" applyBorder="1" applyAlignment="1">
      <alignment wrapText="1"/>
    </xf>
    <xf numFmtId="42" fontId="3" fillId="0" borderId="1" xfId="0" applyNumberFormat="1" applyFont="1" applyBorder="1" applyAlignment="1">
      <alignment horizontal="left" vertical="center" wrapText="1"/>
    </xf>
    <xf numFmtId="0" fontId="3" fillId="0" borderId="1" xfId="0" quotePrefix="1" applyFont="1" applyBorder="1" applyAlignment="1">
      <alignment horizontal="left" vertical="center" wrapText="1"/>
    </xf>
    <xf numFmtId="0" fontId="32" fillId="0" borderId="1" xfId="6" applyFont="1" applyFill="1" applyBorder="1" applyAlignment="1">
      <alignment horizontal="center" vertical="center" wrapText="1"/>
    </xf>
    <xf numFmtId="42" fontId="0" fillId="0" borderId="1" xfId="0" applyNumberFormat="1" applyBorder="1" applyAlignment="1">
      <alignment vertical="center" wrapText="1"/>
    </xf>
    <xf numFmtId="16" fontId="3" fillId="0" borderId="1" xfId="0" quotePrefix="1" applyNumberFormat="1" applyFont="1" applyBorder="1" applyAlignment="1">
      <alignment horizontal="center" vertical="center" wrapText="1"/>
    </xf>
    <xf numFmtId="0" fontId="14" fillId="0" borderId="2" xfId="0" applyFont="1" applyBorder="1" applyAlignment="1">
      <alignment vertical="center"/>
    </xf>
    <xf numFmtId="0" fontId="14" fillId="0" borderId="2" xfId="0" applyFont="1" applyBorder="1" applyAlignment="1">
      <alignment vertical="center" wrapText="1"/>
    </xf>
    <xf numFmtId="2" fontId="14"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14" fillId="0" borderId="2" xfId="0" applyFont="1" applyBorder="1"/>
    <xf numFmtId="0" fontId="14" fillId="0" borderId="1" xfId="0" applyFont="1" applyBorder="1"/>
    <xf numFmtId="0" fontId="14" fillId="0" borderId="1" xfId="0" applyFont="1" applyBorder="1" applyAlignment="1">
      <alignment horizontal="center" wrapText="1"/>
    </xf>
    <xf numFmtId="2" fontId="14" fillId="0" borderId="1" xfId="0" applyNumberFormat="1" applyFont="1" applyBorder="1" applyAlignment="1">
      <alignment horizontal="center" wrapText="1"/>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2" fontId="18" fillId="0" borderId="1" xfId="0" applyNumberFormat="1" applyFont="1" applyBorder="1" applyAlignment="1">
      <alignment horizontal="center" vertical="center" wrapText="1"/>
    </xf>
    <xf numFmtId="167" fontId="18" fillId="0" borderId="1" xfId="0" quotePrefix="1" applyNumberFormat="1" applyFont="1" applyBorder="1" applyAlignment="1">
      <alignment horizontal="center" vertical="center" wrapText="1"/>
    </xf>
    <xf numFmtId="49" fontId="18" fillId="0" borderId="1" xfId="0" applyNumberFormat="1"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42" fontId="18" fillId="0" borderId="1" xfId="0" applyNumberFormat="1" applyFont="1" applyBorder="1" applyAlignment="1">
      <alignment horizontal="center" vertical="center" wrapText="1"/>
    </xf>
    <xf numFmtId="42" fontId="18" fillId="0" borderId="1" xfId="0" applyNumberFormat="1" applyFont="1" applyBorder="1" applyAlignment="1">
      <alignment vertical="center" wrapText="1"/>
    </xf>
    <xf numFmtId="0" fontId="18" fillId="0" borderId="1" xfId="0" applyFont="1" applyBorder="1" applyAlignment="1">
      <alignment vertical="center"/>
    </xf>
    <xf numFmtId="0" fontId="18" fillId="0" borderId="2" xfId="0" applyFont="1" applyBorder="1" applyAlignment="1">
      <alignment vertical="center" wrapText="1"/>
    </xf>
    <xf numFmtId="166" fontId="14" fillId="0" borderId="1" xfId="1" applyNumberFormat="1" applyFont="1" applyFill="1" applyBorder="1" applyAlignment="1">
      <alignment vertical="center" wrapText="1"/>
    </xf>
    <xf numFmtId="2" fontId="14" fillId="0" borderId="1" xfId="0" quotePrefix="1" applyNumberFormat="1" applyFont="1" applyBorder="1" applyAlignment="1">
      <alignment horizontal="center" vertical="center" wrapText="1"/>
    </xf>
    <xf numFmtId="167" fontId="14" fillId="0" borderId="1" xfId="0" quotePrefix="1" applyNumberFormat="1" applyFont="1" applyBorder="1" applyAlignment="1">
      <alignment horizontal="center" vertical="center" wrapText="1"/>
    </xf>
    <xf numFmtId="49" fontId="14" fillId="0" borderId="1" xfId="0" applyNumberFormat="1" applyFont="1" applyBorder="1" applyAlignment="1">
      <alignment horizontal="center" vertical="center" wrapText="1"/>
    </xf>
    <xf numFmtId="49" fontId="14" fillId="0" borderId="1" xfId="0" quotePrefix="1" applyNumberFormat="1" applyFont="1" applyBorder="1" applyAlignment="1">
      <alignment horizontal="center" vertical="center" wrapText="1"/>
    </xf>
    <xf numFmtId="42" fontId="14" fillId="0" borderId="1" xfId="0" applyNumberFormat="1" applyFont="1" applyBorder="1" applyAlignment="1">
      <alignment horizontal="center" vertical="center" wrapText="1"/>
    </xf>
    <xf numFmtId="42" fontId="14" fillId="0" borderId="1" xfId="0" applyNumberFormat="1" applyFont="1" applyBorder="1" applyAlignment="1">
      <alignment vertical="center" wrapText="1"/>
    </xf>
    <xf numFmtId="165" fontId="3" fillId="0" borderId="1" xfId="0" quotePrefix="1" applyNumberFormat="1" applyFont="1" applyBorder="1" applyAlignment="1">
      <alignment horizontal="center" vertical="center" wrapText="1"/>
    </xf>
    <xf numFmtId="0" fontId="11" fillId="0" borderId="1" xfId="0" quotePrefix="1" applyFont="1" applyBorder="1" applyAlignment="1">
      <alignment horizontal="center" vertical="center" wrapText="1"/>
    </xf>
    <xf numFmtId="167" fontId="11" fillId="0" borderId="1" xfId="0" quotePrefix="1"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2" fontId="11" fillId="0" borderId="1" xfId="0" applyNumberFormat="1" applyFont="1" applyBorder="1" applyAlignment="1">
      <alignment horizontal="center" vertical="center" wrapText="1"/>
    </xf>
    <xf numFmtId="42" fontId="11" fillId="0" borderId="1" xfId="0" applyNumberFormat="1" applyFont="1" applyBorder="1" applyAlignment="1">
      <alignment vertical="center" wrapText="1"/>
    </xf>
    <xf numFmtId="0" fontId="11" fillId="0" borderId="1" xfId="0" quotePrefix="1" applyFont="1" applyBorder="1" applyAlignment="1">
      <alignment vertical="center" wrapText="1"/>
    </xf>
    <xf numFmtId="167" fontId="11" fillId="0" borderId="1" xfId="0" applyNumberFormat="1" applyFont="1" applyBorder="1" applyAlignment="1">
      <alignment vertical="center" wrapText="1"/>
    </xf>
    <xf numFmtId="0" fontId="17" fillId="0" borderId="1" xfId="6" applyFont="1" applyFill="1" applyBorder="1" applyAlignment="1">
      <alignment vertical="center" wrapText="1"/>
    </xf>
    <xf numFmtId="167" fontId="3" fillId="0" borderId="1" xfId="0" applyNumberFormat="1" applyFont="1" applyBorder="1" applyAlignment="1">
      <alignment vertical="center" wrapText="1"/>
    </xf>
    <xf numFmtId="49" fontId="3" fillId="0" borderId="1" xfId="0" quotePrefix="1" applyNumberFormat="1" applyFont="1" applyBorder="1" applyAlignment="1">
      <alignment vertical="center" wrapText="1"/>
    </xf>
    <xf numFmtId="0" fontId="3" fillId="0" borderId="1" xfId="0" applyFont="1" applyBorder="1" applyAlignment="1">
      <alignment wrapText="1"/>
    </xf>
    <xf numFmtId="0" fontId="3" fillId="0" borderId="2" xfId="0" applyFont="1" applyBorder="1" applyAlignment="1">
      <alignment horizontal="left" vertical="center" wrapText="1"/>
    </xf>
    <xf numFmtId="167" fontId="4" fillId="0" borderId="1" xfId="0" applyNumberFormat="1" applyFont="1" applyBorder="1" applyAlignment="1">
      <alignment vertical="center" wrapText="1"/>
    </xf>
    <xf numFmtId="0" fontId="35" fillId="0" borderId="2" xfId="0" applyFont="1" applyBorder="1" applyAlignment="1">
      <alignment vertical="center"/>
    </xf>
    <xf numFmtId="0" fontId="22" fillId="0" borderId="7" xfId="6" applyFont="1" applyFill="1" applyBorder="1" applyAlignment="1">
      <alignment vertical="center" wrapText="1"/>
    </xf>
    <xf numFmtId="166" fontId="3" fillId="0" borderId="7" xfId="1" applyNumberFormat="1" applyFont="1" applyFill="1" applyBorder="1" applyAlignment="1">
      <alignment vertical="center" wrapText="1"/>
    </xf>
    <xf numFmtId="2" fontId="3" fillId="0" borderId="7" xfId="0" quotePrefix="1" applyNumberFormat="1" applyFont="1" applyBorder="1" applyAlignment="1">
      <alignment horizontal="center" vertical="center" wrapText="1"/>
    </xf>
    <xf numFmtId="42" fontId="3" fillId="0" borderId="7" xfId="0" applyNumberFormat="1" applyFont="1" applyBorder="1" applyAlignment="1">
      <alignment horizontal="center" vertical="center" wrapText="1"/>
    </xf>
    <xf numFmtId="0" fontId="3" fillId="0" borderId="7" xfId="0" quotePrefix="1" applyFont="1" applyBorder="1" applyAlignment="1">
      <alignment horizontal="center" vertical="center" wrapText="1"/>
    </xf>
    <xf numFmtId="2" fontId="3" fillId="0" borderId="7" xfId="0" applyNumberFormat="1" applyFont="1" applyBorder="1" applyAlignment="1">
      <alignment horizontal="center" vertical="center" wrapText="1"/>
    </xf>
    <xf numFmtId="42" fontId="3" fillId="0" borderId="7" xfId="0" applyNumberFormat="1" applyFont="1" applyBorder="1" applyAlignment="1">
      <alignment vertical="center" wrapText="1"/>
    </xf>
    <xf numFmtId="49" fontId="0" fillId="0" borderId="1" xfId="0" applyNumberFormat="1" applyBorder="1" applyAlignment="1">
      <alignment horizontal="center" vertical="center" wrapText="1"/>
    </xf>
    <xf numFmtId="0" fontId="14" fillId="0" borderId="7" xfId="0" applyFont="1" applyBorder="1" applyAlignment="1">
      <alignment horizontal="left" vertical="center" wrapText="1"/>
    </xf>
    <xf numFmtId="0" fontId="14" fillId="0" borderId="7" xfId="0" applyFont="1" applyBorder="1" applyAlignment="1">
      <alignment vertical="center" wrapText="1"/>
    </xf>
    <xf numFmtId="166" fontId="3" fillId="0" borderId="7" xfId="1" applyNumberFormat="1" applyFont="1" applyFill="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7" xfId="6" applyFont="1" applyFill="1" applyBorder="1" applyAlignment="1">
      <alignment horizontal="center" vertical="center" wrapText="1"/>
    </xf>
    <xf numFmtId="0" fontId="14" fillId="0" borderId="7" xfId="0" applyFont="1" applyBorder="1" applyAlignment="1">
      <alignment vertical="center"/>
    </xf>
    <xf numFmtId="49" fontId="19" fillId="36" borderId="1" xfId="0" applyNumberFormat="1" applyFont="1" applyFill="1" applyBorder="1" applyAlignment="1">
      <alignment horizontal="center" vertical="center" wrapText="1"/>
    </xf>
    <xf numFmtId="2" fontId="11" fillId="36" borderId="1" xfId="0" applyNumberFormat="1" applyFont="1" applyFill="1" applyBorder="1" applyAlignment="1">
      <alignment horizontal="center" vertical="center" wrapText="1"/>
    </xf>
    <xf numFmtId="42" fontId="19" fillId="36" borderId="1" xfId="0" applyNumberFormat="1" applyFont="1" applyFill="1" applyBorder="1" applyAlignment="1">
      <alignment vertical="center" wrapText="1"/>
    </xf>
    <xf numFmtId="49" fontId="19" fillId="36" borderId="1" xfId="0" applyNumberFormat="1" applyFont="1" applyFill="1" applyBorder="1" applyAlignment="1">
      <alignment vertical="center" wrapText="1"/>
    </xf>
    <xf numFmtId="0" fontId="19" fillId="36" borderId="1" xfId="0" applyFont="1" applyFill="1" applyBorder="1" applyAlignment="1">
      <alignment horizontal="center" vertical="center" wrapText="1"/>
    </xf>
    <xf numFmtId="0" fontId="19" fillId="36" borderId="1" xfId="0" applyFont="1" applyFill="1" applyBorder="1" applyAlignment="1">
      <alignment vertical="center" wrapText="1"/>
    </xf>
    <xf numFmtId="0" fontId="39" fillId="36" borderId="1" xfId="0" applyFont="1" applyFill="1" applyBorder="1" applyAlignment="1">
      <alignment vertical="center" wrapText="1"/>
    </xf>
    <xf numFmtId="0" fontId="41" fillId="36" borderId="0" xfId="0" applyFont="1" applyFill="1" applyAlignment="1">
      <alignment horizontal="center" vertical="center" wrapText="1"/>
    </xf>
    <xf numFmtId="0" fontId="3" fillId="36" borderId="1" xfId="0" applyFont="1" applyFill="1" applyBorder="1" applyAlignment="1">
      <alignment horizontal="center" vertical="center" wrapText="1"/>
    </xf>
    <xf numFmtId="0" fontId="3" fillId="36" borderId="1" xfId="0" applyFont="1" applyFill="1" applyBorder="1" applyAlignment="1">
      <alignment vertical="center" wrapText="1"/>
    </xf>
    <xf numFmtId="0" fontId="3" fillId="36" borderId="1" xfId="0" applyFont="1" applyFill="1" applyBorder="1" applyAlignment="1">
      <alignment horizontal="left" vertical="center" wrapText="1"/>
    </xf>
    <xf numFmtId="0" fontId="10" fillId="36" borderId="1" xfId="0" applyFont="1" applyFill="1" applyBorder="1" applyAlignment="1">
      <alignment horizontal="center" vertical="center" wrapText="1"/>
    </xf>
    <xf numFmtId="166" fontId="3" fillId="36" borderId="1" xfId="1" applyNumberFormat="1" applyFont="1" applyFill="1" applyBorder="1" applyAlignment="1">
      <alignment vertical="center" wrapText="1"/>
    </xf>
    <xf numFmtId="2" fontId="3" fillId="36" borderId="1" xfId="0" quotePrefix="1" applyNumberFormat="1" applyFont="1" applyFill="1" applyBorder="1" applyAlignment="1">
      <alignment horizontal="center" vertical="center" wrapText="1"/>
    </xf>
    <xf numFmtId="167" fontId="3" fillId="36" borderId="1" xfId="0" applyNumberFormat="1" applyFont="1" applyFill="1" applyBorder="1" applyAlignment="1">
      <alignment horizontal="center" vertical="center" wrapText="1"/>
    </xf>
    <xf numFmtId="49" fontId="3" fillId="36" borderId="1" xfId="0" applyNumberFormat="1" applyFont="1" applyFill="1" applyBorder="1" applyAlignment="1">
      <alignment horizontal="center" vertical="center" wrapText="1"/>
    </xf>
    <xf numFmtId="49" fontId="3" fillId="36" borderId="1" xfId="0" quotePrefix="1" applyNumberFormat="1" applyFont="1" applyFill="1" applyBorder="1" applyAlignment="1">
      <alignment horizontal="center" vertical="center" wrapText="1"/>
    </xf>
    <xf numFmtId="42" fontId="3" fillId="36" borderId="1" xfId="0" applyNumberFormat="1" applyFont="1" applyFill="1" applyBorder="1" applyAlignment="1">
      <alignment horizontal="center" vertical="center" wrapText="1"/>
    </xf>
    <xf numFmtId="2" fontId="3" fillId="36" borderId="1" xfId="0" applyNumberFormat="1" applyFont="1" applyFill="1" applyBorder="1" applyAlignment="1">
      <alignment horizontal="center" vertical="center" wrapText="1"/>
    </xf>
    <xf numFmtId="42" fontId="3" fillId="36" borderId="1" xfId="0" applyNumberFormat="1" applyFont="1" applyFill="1" applyBorder="1" applyAlignment="1">
      <alignment vertical="center" wrapText="1"/>
    </xf>
    <xf numFmtId="0" fontId="14" fillId="36" borderId="1" xfId="0" applyFont="1" applyFill="1" applyBorder="1" applyAlignment="1">
      <alignment vertical="center"/>
    </xf>
    <xf numFmtId="0" fontId="3" fillId="36" borderId="2" xfId="0" applyFont="1" applyFill="1" applyBorder="1" applyAlignment="1">
      <alignment vertical="center" wrapText="1"/>
    </xf>
    <xf numFmtId="0" fontId="3" fillId="36" borderId="0" xfId="0" applyFont="1" applyFill="1" applyAlignment="1">
      <alignment vertical="center" wrapText="1"/>
    </xf>
    <xf numFmtId="0" fontId="3" fillId="36" borderId="1" xfId="0" quotePrefix="1" applyFont="1" applyFill="1" applyBorder="1" applyAlignment="1">
      <alignment horizontal="center" vertical="center" wrapText="1"/>
    </xf>
    <xf numFmtId="0" fontId="3" fillId="36" borderId="1" xfId="0" quotePrefix="1" applyFont="1" applyFill="1" applyBorder="1" applyAlignment="1">
      <alignment vertical="center" wrapText="1"/>
    </xf>
    <xf numFmtId="0" fontId="3" fillId="36" borderId="0" xfId="0" applyFont="1" applyFill="1" applyAlignment="1">
      <alignment horizontal="center" vertical="center" wrapText="1"/>
    </xf>
    <xf numFmtId="0" fontId="22" fillId="36" borderId="1" xfId="6" applyFont="1" applyFill="1" applyBorder="1" applyAlignment="1">
      <alignment vertical="center" wrapText="1"/>
    </xf>
    <xf numFmtId="0" fontId="22" fillId="36" borderId="1" xfId="6" applyFont="1" applyFill="1" applyBorder="1" applyAlignment="1">
      <alignment horizontal="center" vertical="center" wrapText="1"/>
    </xf>
    <xf numFmtId="166" fontId="3" fillId="36" borderId="1" xfId="1" applyNumberFormat="1" applyFont="1" applyFill="1" applyBorder="1" applyAlignment="1">
      <alignment horizontal="center" vertical="center" wrapText="1"/>
    </xf>
    <xf numFmtId="0" fontId="0" fillId="36" borderId="1" xfId="0" applyFill="1" applyBorder="1" applyAlignment="1">
      <alignment vertical="center" wrapText="1"/>
    </xf>
    <xf numFmtId="0" fontId="0" fillId="36" borderId="17" xfId="0" applyFill="1" applyBorder="1" applyAlignment="1">
      <alignment vertical="center" wrapText="1"/>
    </xf>
    <xf numFmtId="0" fontId="0" fillId="36" borderId="0" xfId="0" applyFill="1" applyAlignment="1">
      <alignment vertical="center" wrapText="1"/>
    </xf>
    <xf numFmtId="49" fontId="3" fillId="0" borderId="7" xfId="0" applyNumberFormat="1" applyFont="1" applyBorder="1" applyAlignment="1">
      <alignment vertical="center" wrapText="1"/>
    </xf>
    <xf numFmtId="0" fontId="3" fillId="28" borderId="1" xfId="0" applyFont="1" applyFill="1" applyBorder="1" applyAlignment="1">
      <alignment horizontal="center" vertical="center" wrapText="1"/>
    </xf>
    <xf numFmtId="0" fontId="22" fillId="28" borderId="1" xfId="6" applyFont="1" applyFill="1" applyBorder="1" applyAlignment="1">
      <alignment vertical="center" wrapText="1"/>
    </xf>
    <xf numFmtId="0" fontId="22" fillId="28" borderId="1" xfId="6" applyFont="1" applyFill="1" applyBorder="1" applyAlignment="1">
      <alignment horizontal="center" vertical="center" wrapText="1"/>
    </xf>
    <xf numFmtId="49" fontId="3" fillId="28" borderId="1" xfId="0" applyNumberFormat="1" applyFont="1" applyFill="1" applyBorder="1" applyAlignment="1">
      <alignment horizontal="left" vertical="center" wrapText="1"/>
    </xf>
    <xf numFmtId="49" fontId="3" fillId="28" borderId="1" xfId="0" applyNumberFormat="1" applyFont="1" applyFill="1" applyBorder="1" applyAlignment="1">
      <alignment horizontal="center" vertical="center" wrapText="1"/>
    </xf>
    <xf numFmtId="49" fontId="19" fillId="28" borderId="1" xfId="0" applyNumberFormat="1" applyFont="1" applyFill="1" applyBorder="1" applyAlignment="1">
      <alignment horizontal="center" vertical="center" wrapText="1"/>
    </xf>
    <xf numFmtId="166" fontId="3" fillId="28" borderId="1" xfId="1" applyNumberFormat="1" applyFont="1" applyFill="1" applyBorder="1" applyAlignment="1">
      <alignment vertical="center" wrapText="1"/>
    </xf>
    <xf numFmtId="2" fontId="3" fillId="28" borderId="1" xfId="0" applyNumberFormat="1" applyFont="1" applyFill="1" applyBorder="1" applyAlignment="1">
      <alignment horizontal="center" vertical="center" wrapText="1"/>
    </xf>
    <xf numFmtId="42" fontId="3" fillId="28" borderId="1" xfId="0" applyNumberFormat="1" applyFont="1" applyFill="1" applyBorder="1" applyAlignment="1">
      <alignment horizontal="center" vertical="center" wrapText="1"/>
    </xf>
    <xf numFmtId="2" fontId="11" fillId="28" borderId="1" xfId="0" applyNumberFormat="1" applyFont="1" applyFill="1" applyBorder="1" applyAlignment="1">
      <alignment horizontal="center" vertical="center" wrapText="1"/>
    </xf>
    <xf numFmtId="42" fontId="19" fillId="28" borderId="1" xfId="0" applyNumberFormat="1" applyFont="1" applyFill="1" applyBorder="1" applyAlignment="1">
      <alignment vertical="center" wrapText="1"/>
    </xf>
    <xf numFmtId="49" fontId="19" fillId="28" borderId="1" xfId="0" applyNumberFormat="1" applyFont="1" applyFill="1" applyBorder="1" applyAlignment="1">
      <alignment vertical="center" wrapText="1"/>
    </xf>
    <xf numFmtId="0" fontId="19" fillId="28" borderId="1" xfId="0" applyFont="1" applyFill="1" applyBorder="1" applyAlignment="1">
      <alignment horizontal="center" vertical="center" wrapText="1"/>
    </xf>
    <xf numFmtId="0" fontId="19" fillId="28" borderId="1" xfId="0" applyFont="1" applyFill="1" applyBorder="1" applyAlignment="1">
      <alignment vertical="center" wrapText="1"/>
    </xf>
    <xf numFmtId="0" fontId="39" fillId="28" borderId="1" xfId="0" applyFont="1" applyFill="1" applyBorder="1" applyAlignment="1">
      <alignment vertical="center" wrapText="1"/>
    </xf>
    <xf numFmtId="0" fontId="41" fillId="28" borderId="0" xfId="0" applyFont="1" applyFill="1" applyAlignment="1">
      <alignment horizontal="center" vertical="center" wrapText="1"/>
    </xf>
    <xf numFmtId="0" fontId="11" fillId="28" borderId="1" xfId="0" applyFont="1" applyFill="1" applyBorder="1" applyAlignment="1">
      <alignment horizontal="left" vertical="center" wrapText="1"/>
    </xf>
    <xf numFmtId="2" fontId="3" fillId="28" borderId="1" xfId="0" quotePrefix="1" applyNumberFormat="1" applyFont="1" applyFill="1" applyBorder="1" applyAlignment="1">
      <alignment horizontal="center" vertical="center" wrapText="1"/>
    </xf>
    <xf numFmtId="167" fontId="3" fillId="28" borderId="1" xfId="0" quotePrefix="1" applyNumberFormat="1" applyFont="1" applyFill="1" applyBorder="1" applyAlignment="1">
      <alignment horizontal="center" vertical="center" wrapText="1"/>
    </xf>
    <xf numFmtId="49" fontId="3" fillId="28" borderId="1" xfId="0" quotePrefix="1" applyNumberFormat="1" applyFont="1" applyFill="1" applyBorder="1" applyAlignment="1">
      <alignment horizontal="center" vertical="center" wrapText="1"/>
    </xf>
    <xf numFmtId="42" fontId="3" fillId="28" borderId="1" xfId="0" applyNumberFormat="1" applyFont="1" applyFill="1" applyBorder="1" applyAlignment="1">
      <alignment vertical="center" wrapText="1"/>
    </xf>
    <xf numFmtId="0" fontId="3" fillId="28" borderId="1" xfId="0" applyFont="1" applyFill="1" applyBorder="1" applyAlignment="1">
      <alignment horizontal="left" vertical="center" wrapText="1"/>
    </xf>
    <xf numFmtId="0" fontId="3" fillId="28" borderId="2" xfId="0" applyFont="1" applyFill="1" applyBorder="1" applyAlignment="1">
      <alignment vertical="center" wrapText="1"/>
    </xf>
    <xf numFmtId="0" fontId="33" fillId="28" borderId="6" xfId="0" applyFont="1" applyFill="1" applyBorder="1" applyAlignment="1">
      <alignment horizontal="center"/>
    </xf>
    <xf numFmtId="0" fontId="33" fillId="28" borderId="6" xfId="0" applyFont="1" applyFill="1" applyBorder="1" applyAlignment="1">
      <alignment horizontal="center" vertical="center"/>
    </xf>
    <xf numFmtId="0" fontId="14" fillId="0" borderId="7" xfId="0" applyFont="1" applyBorder="1" applyAlignment="1">
      <alignment horizontal="center" vertical="center" wrapText="1"/>
    </xf>
    <xf numFmtId="0" fontId="8" fillId="35" borderId="7" xfId="0" applyFont="1" applyFill="1" applyBorder="1" applyAlignment="1">
      <alignment vertical="center"/>
    </xf>
    <xf numFmtId="0" fontId="8" fillId="35" borderId="1" xfId="0" applyFont="1" applyFill="1" applyBorder="1" applyAlignment="1">
      <alignment horizontal="left" vertical="center"/>
    </xf>
    <xf numFmtId="0" fontId="8" fillId="9" borderId="7" xfId="0" applyFont="1" applyFill="1" applyBorder="1" applyAlignment="1">
      <alignment vertical="center"/>
    </xf>
    <xf numFmtId="0" fontId="8" fillId="9" borderId="1" xfId="0" applyFont="1" applyFill="1" applyBorder="1" applyAlignment="1">
      <alignment horizontal="left" vertical="center"/>
    </xf>
    <xf numFmtId="0" fontId="8" fillId="37" borderId="1" xfId="0" applyFont="1" applyFill="1" applyBorder="1" applyAlignment="1">
      <alignment vertical="center" wrapText="1"/>
    </xf>
    <xf numFmtId="0" fontId="8" fillId="37" borderId="1" xfId="0" applyFont="1" applyFill="1" applyBorder="1" applyAlignment="1">
      <alignment horizontal="left" vertical="center"/>
    </xf>
    <xf numFmtId="0" fontId="8" fillId="5" borderId="7" xfId="0" applyFont="1" applyFill="1" applyBorder="1" applyAlignment="1">
      <alignment vertical="center"/>
    </xf>
    <xf numFmtId="0" fontId="8" fillId="5" borderId="18" xfId="0" applyFont="1" applyFill="1" applyBorder="1" applyAlignment="1">
      <alignment horizontal="left" vertical="center"/>
    </xf>
    <xf numFmtId="0" fontId="8" fillId="5" borderId="19" xfId="0" applyFont="1" applyFill="1" applyBorder="1" applyAlignment="1">
      <alignment horizontal="left" vertical="center"/>
    </xf>
    <xf numFmtId="0" fontId="8" fillId="5" borderId="20" xfId="0" applyFont="1" applyFill="1" applyBorder="1" applyAlignment="1">
      <alignment horizontal="left" vertical="center"/>
    </xf>
    <xf numFmtId="0" fontId="8" fillId="5" borderId="14" xfId="0" applyFont="1" applyFill="1" applyBorder="1" applyAlignment="1">
      <alignment horizontal="left" vertical="center"/>
    </xf>
    <xf numFmtId="0" fontId="9" fillId="32" borderId="19" xfId="0" applyFont="1" applyFill="1" applyBorder="1" applyAlignment="1">
      <alignment horizontal="left" vertical="center"/>
    </xf>
    <xf numFmtId="0" fontId="8" fillId="3" borderId="7" xfId="0" applyFont="1" applyFill="1" applyBorder="1" applyAlignment="1">
      <alignment vertical="center" wrapText="1"/>
    </xf>
    <xf numFmtId="0" fontId="8" fillId="3" borderId="1" xfId="0" applyFont="1" applyFill="1" applyBorder="1" applyAlignment="1">
      <alignment horizontal="left" vertical="center"/>
    </xf>
    <xf numFmtId="0" fontId="8" fillId="38" borderId="7" xfId="0" applyFont="1" applyFill="1" applyBorder="1" applyAlignment="1">
      <alignment vertical="center" wrapText="1"/>
    </xf>
    <xf numFmtId="0" fontId="8" fillId="38" borderId="1" xfId="0" applyFont="1" applyFill="1" applyBorder="1" applyAlignment="1">
      <alignment horizontal="left" vertical="center"/>
    </xf>
    <xf numFmtId="0" fontId="8" fillId="39" borderId="7" xfId="0" applyFont="1" applyFill="1" applyBorder="1" applyAlignment="1">
      <alignment vertical="center"/>
    </xf>
    <xf numFmtId="0" fontId="8" fillId="39" borderId="1" xfId="0" applyFont="1" applyFill="1" applyBorder="1" applyAlignment="1">
      <alignment horizontal="left" vertical="center"/>
    </xf>
    <xf numFmtId="49" fontId="3" fillId="36" borderId="1" xfId="0" applyNumberFormat="1" applyFont="1" applyFill="1" applyBorder="1" applyAlignment="1">
      <alignment horizontal="left" vertical="center" wrapText="1"/>
    </xf>
    <xf numFmtId="0" fontId="21" fillId="0" borderId="0" xfId="6"/>
    <xf numFmtId="0" fontId="8" fillId="7" borderId="7" xfId="0" applyFont="1" applyFill="1" applyBorder="1" applyAlignment="1">
      <alignment horizontal="left" vertical="center"/>
    </xf>
    <xf numFmtId="42" fontId="8" fillId="0" borderId="7" xfId="0" applyNumberFormat="1" applyFont="1" applyBorder="1"/>
    <xf numFmtId="42" fontId="8" fillId="0" borderId="7" xfId="0" applyNumberFormat="1" applyFont="1" applyBorder="1" applyAlignment="1">
      <alignment horizontal="center" vertical="center"/>
    </xf>
    <xf numFmtId="42" fontId="2" fillId="11" borderId="1" xfId="0" applyNumberFormat="1" applyFont="1" applyFill="1" applyBorder="1"/>
    <xf numFmtId="49" fontId="11" fillId="36" borderId="1" xfId="0" applyNumberFormat="1" applyFont="1" applyFill="1" applyBorder="1" applyAlignment="1">
      <alignment horizontal="center" vertical="center" wrapText="1"/>
    </xf>
    <xf numFmtId="42" fontId="3" fillId="28" borderId="1" xfId="0" quotePrefix="1" applyNumberFormat="1" applyFont="1" applyFill="1" applyBorder="1" applyAlignment="1">
      <alignment horizontal="center" vertical="center" wrapText="1"/>
    </xf>
    <xf numFmtId="0" fontId="17" fillId="0" borderId="0" xfId="0" applyFont="1" applyAlignment="1">
      <alignment horizontal="center" vertical="center"/>
    </xf>
    <xf numFmtId="0" fontId="0" fillId="14" borderId="6" xfId="0" applyFill="1" applyBorder="1" applyAlignment="1">
      <alignment horizontal="center" vertical="center"/>
    </xf>
    <xf numFmtId="0" fontId="22" fillId="0" borderId="6" xfId="6" applyFont="1" applyBorder="1" applyAlignment="1">
      <alignment wrapText="1"/>
    </xf>
    <xf numFmtId="0" fontId="22" fillId="0" borderId="0" xfId="6" applyFont="1" applyBorder="1" applyAlignment="1">
      <alignment horizontal="center" vertical="center" wrapText="1"/>
    </xf>
    <xf numFmtId="0" fontId="59" fillId="0" borderId="1" xfId="6" applyFont="1" applyBorder="1" applyAlignment="1">
      <alignment horizontal="center" vertical="center" wrapText="1"/>
    </xf>
    <xf numFmtId="0" fontId="59" fillId="0" borderId="9" xfId="6" applyFont="1" applyBorder="1" applyAlignment="1">
      <alignment horizontal="center" vertical="center" wrapText="1"/>
    </xf>
    <xf numFmtId="0" fontId="3" fillId="14" borderId="6" xfId="0" applyFont="1" applyFill="1" applyBorder="1" applyAlignment="1">
      <alignment vertical="center" wrapText="1"/>
    </xf>
    <xf numFmtId="0" fontId="3" fillId="9" borderId="0" xfId="0" applyFont="1" applyFill="1" applyAlignment="1">
      <alignment horizontal="center" vertical="center" wrapText="1"/>
    </xf>
    <xf numFmtId="0" fontId="3" fillId="14" borderId="6" xfId="0" applyFont="1" applyFill="1" applyBorder="1" applyAlignment="1">
      <alignment horizontal="left" vertical="center" wrapText="1"/>
    </xf>
    <xf numFmtId="0" fontId="17" fillId="0" borderId="7" xfId="0" applyFont="1" applyBorder="1" applyAlignment="1">
      <alignment horizontal="left" vertical="center" wrapText="1"/>
    </xf>
    <xf numFmtId="0" fontId="3" fillId="13" borderId="0" xfId="0" applyFont="1" applyFill="1" applyAlignment="1">
      <alignment horizontal="left" vertical="center" wrapText="1"/>
    </xf>
    <xf numFmtId="0" fontId="17" fillId="0" borderId="7" xfId="0" applyFont="1" applyBorder="1" applyAlignment="1">
      <alignment horizontal="center" vertical="center" wrapText="1"/>
    </xf>
    <xf numFmtId="0" fontId="17" fillId="0" borderId="7" xfId="0" applyFont="1" applyBorder="1" applyAlignment="1">
      <alignment horizontal="center" vertical="center"/>
    </xf>
    <xf numFmtId="169" fontId="17" fillId="0" borderId="1" xfId="0" applyNumberFormat="1" applyFont="1" applyBorder="1" applyAlignment="1">
      <alignment horizontal="center" vertical="center" wrapText="1"/>
    </xf>
    <xf numFmtId="169" fontId="17" fillId="0" borderId="1" xfId="1" applyNumberFormat="1" applyFont="1" applyBorder="1" applyAlignment="1">
      <alignment horizontal="left" vertical="center"/>
    </xf>
    <xf numFmtId="169" fontId="17" fillId="0" borderId="1" xfId="1" applyNumberFormat="1" applyFont="1" applyBorder="1" applyAlignment="1">
      <alignment horizontal="center" vertical="center"/>
    </xf>
    <xf numFmtId="169" fontId="17" fillId="0" borderId="9" xfId="1" applyNumberFormat="1" applyFont="1" applyBorder="1" applyAlignment="1">
      <alignment horizontal="center" vertical="center"/>
    </xf>
    <xf numFmtId="169" fontId="3" fillId="14" borderId="6" xfId="0" applyNumberFormat="1" applyFont="1" applyFill="1" applyBorder="1" applyAlignment="1">
      <alignment horizontal="center" vertical="center" wrapText="1"/>
    </xf>
    <xf numFmtId="169" fontId="17" fillId="0" borderId="7" xfId="1" applyNumberFormat="1" applyFont="1" applyBorder="1" applyAlignment="1">
      <alignment horizontal="center" vertical="center"/>
    </xf>
    <xf numFmtId="169" fontId="3" fillId="0" borderId="1" xfId="0" applyNumberFormat="1" applyFont="1" applyBorder="1" applyAlignment="1">
      <alignment vertical="center"/>
    </xf>
    <xf numFmtId="169" fontId="3" fillId="14" borderId="6" xfId="1" applyNumberFormat="1" applyFont="1" applyFill="1" applyBorder="1" applyAlignment="1">
      <alignment horizontal="left" vertical="center"/>
    </xf>
    <xf numFmtId="0" fontId="17" fillId="13" borderId="1" xfId="0" applyFont="1" applyFill="1" applyBorder="1" applyAlignment="1">
      <alignment horizontal="center" vertical="center"/>
    </xf>
    <xf numFmtId="0" fontId="3" fillId="0" borderId="9" xfId="0" applyFont="1" applyBorder="1" applyAlignment="1">
      <alignment vertical="center" wrapText="1"/>
    </xf>
    <xf numFmtId="0" fontId="3" fillId="0" borderId="1" xfId="0" applyFont="1" applyBorder="1"/>
    <xf numFmtId="0" fontId="3" fillId="9" borderId="6" xfId="0" applyFont="1" applyFill="1" applyBorder="1" applyAlignment="1">
      <alignment horizontal="center" vertical="center"/>
    </xf>
    <xf numFmtId="0" fontId="17" fillId="0" borderId="1" xfId="0" applyFont="1" applyBorder="1" applyAlignment="1">
      <alignment vertical="center"/>
    </xf>
    <xf numFmtId="0" fontId="17" fillId="0" borderId="7" xfId="0" applyFont="1" applyBorder="1" applyAlignment="1">
      <alignment vertical="center"/>
    </xf>
    <xf numFmtId="49" fontId="17" fillId="0" borderId="1" xfId="0" applyNumberFormat="1" applyFont="1" applyBorder="1" applyAlignment="1">
      <alignment vertical="center"/>
    </xf>
    <xf numFmtId="0" fontId="17" fillId="0" borderId="7" xfId="0" applyFont="1" applyBorder="1" applyAlignment="1">
      <alignment vertical="center" wrapText="1"/>
    </xf>
    <xf numFmtId="0" fontId="17" fillId="0" borderId="1" xfId="0" quotePrefix="1" applyFont="1" applyBorder="1" applyAlignment="1">
      <alignment vertical="center"/>
    </xf>
    <xf numFmtId="0" fontId="17" fillId="0" borderId="1" xfId="0" quotePrefix="1" applyFont="1" applyBorder="1" applyAlignment="1">
      <alignment horizontal="center" vertical="center"/>
    </xf>
    <xf numFmtId="0" fontId="3" fillId="14" borderId="6" xfId="0" quotePrefix="1" applyFont="1" applyFill="1" applyBorder="1" applyAlignment="1">
      <alignment horizontal="center" vertical="center"/>
    </xf>
    <xf numFmtId="0" fontId="17" fillId="0" borderId="7" xfId="0" quotePrefix="1" applyFont="1" applyBorder="1" applyAlignment="1">
      <alignment horizontal="center" vertical="center"/>
    </xf>
    <xf numFmtId="0" fontId="3" fillId="0" borderId="10" xfId="0" quotePrefix="1" applyFont="1" applyBorder="1" applyAlignment="1">
      <alignment horizontal="center" vertical="center"/>
    </xf>
    <xf numFmtId="49" fontId="17" fillId="0" borderId="1" xfId="0" quotePrefix="1" applyNumberFormat="1" applyFont="1" applyBorder="1" applyAlignment="1">
      <alignment horizontal="center" vertical="center"/>
    </xf>
    <xf numFmtId="0" fontId="3" fillId="0" borderId="10" xfId="0" quotePrefix="1" applyFont="1" applyBorder="1" applyAlignment="1">
      <alignment horizontal="center" vertical="center" wrapText="1"/>
    </xf>
    <xf numFmtId="0" fontId="3" fillId="18" borderId="1" xfId="0" applyFont="1" applyFill="1" applyBorder="1" applyAlignment="1">
      <alignment horizontal="center" vertical="center"/>
    </xf>
    <xf numFmtId="167" fontId="17" fillId="18" borderId="1" xfId="0" applyNumberFormat="1" applyFont="1" applyFill="1" applyBorder="1" applyAlignment="1">
      <alignment horizontal="center" vertical="center"/>
    </xf>
    <xf numFmtId="167" fontId="3" fillId="14" borderId="6" xfId="0" applyNumberFormat="1" applyFont="1" applyFill="1" applyBorder="1" applyAlignment="1">
      <alignment horizontal="center" vertical="center"/>
    </xf>
    <xf numFmtId="167" fontId="17" fillId="18" borderId="7" xfId="0" applyNumberFormat="1" applyFont="1" applyFill="1" applyBorder="1" applyAlignment="1">
      <alignment horizontal="center" vertical="center"/>
    </xf>
    <xf numFmtId="0" fontId="3" fillId="14" borderId="1" xfId="0" quotePrefix="1"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10" xfId="0" applyFont="1" applyBorder="1" applyAlignment="1">
      <alignment horizontal="center" vertical="center"/>
    </xf>
    <xf numFmtId="49" fontId="3" fillId="14" borderId="1" xfId="0" applyNumberFormat="1" applyFont="1" applyFill="1" applyBorder="1" applyAlignment="1">
      <alignment horizontal="center" vertical="center"/>
    </xf>
    <xf numFmtId="0" fontId="3" fillId="16" borderId="6" xfId="0" quotePrefix="1" applyFont="1" applyFill="1" applyBorder="1" applyAlignment="1">
      <alignment horizontal="center" vertical="center"/>
    </xf>
    <xf numFmtId="2" fontId="3" fillId="0" borderId="1" xfId="0" quotePrefix="1" applyNumberFormat="1" applyFont="1" applyBorder="1" applyAlignment="1">
      <alignment horizontal="center" vertical="center"/>
    </xf>
    <xf numFmtId="0" fontId="17" fillId="32" borderId="1" xfId="0" applyFont="1" applyFill="1" applyBorder="1" applyAlignment="1">
      <alignment vertical="center"/>
    </xf>
    <xf numFmtId="0" fontId="4" fillId="13" borderId="6" xfId="0" applyFont="1" applyFill="1" applyBorder="1" applyAlignment="1">
      <alignment horizontal="center" vertical="center" wrapText="1"/>
    </xf>
    <xf numFmtId="167" fontId="3" fillId="14" borderId="6"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17" fillId="0" borderId="10" xfId="0" quotePrefix="1" applyFont="1" applyBorder="1" applyAlignment="1">
      <alignment vertical="center"/>
    </xf>
    <xf numFmtId="0" fontId="14" fillId="0" borderId="1" xfId="0" quotePrefix="1" applyFont="1" applyBorder="1" applyAlignment="1">
      <alignment horizontal="center" vertical="center" wrapText="1"/>
    </xf>
    <xf numFmtId="0" fontId="3" fillId="13" borderId="1" xfId="0" quotePrefix="1" applyFont="1" applyFill="1" applyBorder="1" applyAlignment="1">
      <alignment horizontal="center" vertical="center"/>
    </xf>
    <xf numFmtId="2" fontId="3" fillId="0" borderId="9" xfId="0" quotePrefix="1" applyNumberFormat="1" applyFont="1" applyBorder="1" applyAlignment="1">
      <alignment horizontal="center" vertical="center"/>
    </xf>
    <xf numFmtId="0" fontId="3" fillId="14" borderId="6" xfId="0" applyFont="1" applyFill="1" applyBorder="1" applyAlignment="1">
      <alignment vertical="center"/>
    </xf>
    <xf numFmtId="0" fontId="17" fillId="0" borderId="7" xfId="0" quotePrefix="1" applyFont="1" applyBorder="1" applyAlignment="1">
      <alignment vertical="center"/>
    </xf>
    <xf numFmtId="49" fontId="3" fillId="0" borderId="1" xfId="0" quotePrefix="1" applyNumberFormat="1" applyFont="1" applyBorder="1" applyAlignment="1">
      <alignment horizontal="center" vertical="center"/>
    </xf>
    <xf numFmtId="0" fontId="17" fillId="18" borderId="1" xfId="0" applyFont="1" applyFill="1" applyBorder="1" applyAlignment="1">
      <alignment vertical="center"/>
    </xf>
    <xf numFmtId="0" fontId="3" fillId="18" borderId="1" xfId="0" applyFont="1" applyFill="1" applyBorder="1"/>
    <xf numFmtId="0" fontId="17" fillId="13" borderId="1" xfId="0" applyFont="1" applyFill="1" applyBorder="1" applyAlignment="1">
      <alignment horizontal="center" vertical="center" wrapText="1"/>
    </xf>
    <xf numFmtId="0" fontId="17" fillId="13" borderId="1" xfId="0" quotePrefix="1" applyFont="1" applyFill="1" applyBorder="1" applyAlignment="1">
      <alignment horizontal="center" vertical="center" wrapText="1"/>
    </xf>
    <xf numFmtId="0" fontId="3" fillId="0" borderId="7" xfId="0" quotePrefix="1" applyFont="1" applyBorder="1" applyAlignment="1">
      <alignment horizontal="center" vertical="center"/>
    </xf>
    <xf numFmtId="0" fontId="3" fillId="0" borderId="7" xfId="0" applyFont="1" applyBorder="1" applyAlignment="1">
      <alignment horizontal="right" vertical="center" wrapText="1"/>
    </xf>
    <xf numFmtId="0" fontId="21" fillId="0" borderId="1" xfId="6" applyBorder="1" applyAlignment="1">
      <alignment horizontal="center" vertical="center"/>
    </xf>
    <xf numFmtId="0" fontId="22" fillId="0" borderId="7" xfId="6" applyFont="1" applyBorder="1" applyAlignment="1">
      <alignment horizontal="center" vertical="center"/>
    </xf>
    <xf numFmtId="0" fontId="22" fillId="21" borderId="1" xfId="6" applyFont="1" applyFill="1" applyBorder="1" applyAlignment="1">
      <alignment horizontal="center" vertical="center"/>
    </xf>
    <xf numFmtId="0" fontId="3" fillId="21" borderId="9" xfId="0" applyFont="1" applyFill="1" applyBorder="1" applyAlignment="1">
      <alignment horizontal="center" vertical="center"/>
    </xf>
    <xf numFmtId="0" fontId="3" fillId="21" borderId="7" xfId="0" applyFont="1" applyFill="1" applyBorder="1" applyAlignment="1">
      <alignment horizontal="center" vertical="center"/>
    </xf>
    <xf numFmtId="0" fontId="0" fillId="14" borderId="6" xfId="0" applyFill="1" applyBorder="1" applyAlignment="1">
      <alignment vertical="center"/>
    </xf>
    <xf numFmtId="0" fontId="3" fillId="0" borderId="17" xfId="0" applyFont="1" applyBorder="1" applyAlignment="1">
      <alignment vertical="center"/>
    </xf>
    <xf numFmtId="0" fontId="17" fillId="0" borderId="17" xfId="0" applyFont="1" applyBorder="1" applyAlignment="1">
      <alignment vertical="center"/>
    </xf>
    <xf numFmtId="0" fontId="14" fillId="16" borderId="1" xfId="0" applyFont="1" applyFill="1" applyBorder="1" applyAlignment="1">
      <alignment wrapText="1"/>
    </xf>
    <xf numFmtId="0" fontId="14" fillId="0" borderId="1" xfId="0" quotePrefix="1" applyFont="1" applyBorder="1" applyAlignment="1">
      <alignment wrapText="1"/>
    </xf>
    <xf numFmtId="0" fontId="18" fillId="0" borderId="17" xfId="0" applyFont="1" applyBorder="1" applyAlignment="1">
      <alignment wrapText="1"/>
    </xf>
    <xf numFmtId="0" fontId="3" fillId="0" borderId="17" xfId="0" applyFont="1" applyBorder="1" applyAlignment="1">
      <alignment vertical="center" wrapText="1"/>
    </xf>
    <xf numFmtId="0" fontId="3" fillId="0" borderId="14" xfId="0" applyFont="1" applyBorder="1" applyAlignment="1">
      <alignment vertical="center"/>
    </xf>
    <xf numFmtId="0" fontId="17" fillId="0" borderId="14" xfId="0" applyFont="1" applyBorder="1" applyAlignment="1">
      <alignment vertical="center"/>
    </xf>
    <xf numFmtId="0" fontId="14" fillId="0" borderId="14" xfId="0" applyFont="1" applyBorder="1"/>
    <xf numFmtId="0" fontId="3" fillId="0" borderId="14" xfId="0" applyFont="1" applyBorder="1" applyAlignment="1">
      <alignment vertical="center" wrapText="1"/>
    </xf>
    <xf numFmtId="0" fontId="3" fillId="0" borderId="31" xfId="0" applyFont="1" applyBorder="1" applyAlignment="1">
      <alignment horizontal="center" vertical="center"/>
    </xf>
    <xf numFmtId="0" fontId="14" fillId="16" borderId="31" xfId="0" applyFont="1" applyFill="1" applyBorder="1" applyAlignment="1">
      <alignment wrapText="1"/>
    </xf>
    <xf numFmtId="0" fontId="14" fillId="0" borderId="31" xfId="0" quotePrefix="1" applyFont="1" applyBorder="1" applyAlignment="1">
      <alignment wrapText="1"/>
    </xf>
    <xf numFmtId="0" fontId="17" fillId="0" borderId="32" xfId="0" applyFont="1" applyBorder="1" applyAlignment="1">
      <alignment vertical="center"/>
    </xf>
    <xf numFmtId="0" fontId="14" fillId="0" borderId="31" xfId="0" applyFont="1" applyBorder="1" applyAlignment="1">
      <alignment wrapText="1"/>
    </xf>
    <xf numFmtId="0" fontId="14" fillId="16" borderId="4" xfId="0" applyFont="1" applyFill="1" applyBorder="1" applyAlignment="1">
      <alignment wrapText="1"/>
    </xf>
    <xf numFmtId="0" fontId="17" fillId="0" borderId="15" xfId="0" applyFont="1" applyBorder="1" applyAlignment="1">
      <alignment vertical="center"/>
    </xf>
    <xf numFmtId="0" fontId="18" fillId="0" borderId="14" xfId="0" applyFont="1" applyBorder="1" applyAlignment="1">
      <alignment wrapText="1"/>
    </xf>
    <xf numFmtId="0" fontId="14" fillId="25" borderId="14" xfId="0" applyFont="1" applyFill="1" applyBorder="1" applyAlignment="1">
      <alignment wrapText="1"/>
    </xf>
    <xf numFmtId="0" fontId="3" fillId="0" borderId="14" xfId="0" applyFont="1" applyBorder="1"/>
    <xf numFmtId="0" fontId="14" fillId="21" borderId="14" xfId="0" quotePrefix="1" applyFont="1" applyFill="1" applyBorder="1" applyAlignment="1">
      <alignment wrapText="1"/>
    </xf>
    <xf numFmtId="0" fontId="21" fillId="21" borderId="6" xfId="6" applyFill="1" applyBorder="1" applyAlignment="1">
      <alignment horizontal="center" vertical="center"/>
    </xf>
    <xf numFmtId="0" fontId="10" fillId="0" borderId="7" xfId="0" applyFont="1" applyBorder="1" applyAlignment="1">
      <alignment horizontal="center" vertical="center" wrapText="1"/>
    </xf>
    <xf numFmtId="49" fontId="0" fillId="0" borderId="7" xfId="0" applyNumberFormat="1" applyBorder="1" applyAlignment="1">
      <alignment vertical="center" wrapText="1"/>
    </xf>
    <xf numFmtId="49" fontId="0" fillId="0" borderId="7" xfId="0" applyNumberFormat="1" applyBorder="1" applyAlignment="1">
      <alignment horizontal="center" vertical="center" wrapText="1"/>
    </xf>
    <xf numFmtId="42" fontId="0" fillId="0" borderId="7" xfId="0" applyNumberFormat="1" applyBorder="1" applyAlignment="1">
      <alignment vertical="center" wrapText="1"/>
    </xf>
    <xf numFmtId="0" fontId="33" fillId="28" borderId="6" xfId="0" applyFont="1" applyFill="1" applyBorder="1" applyAlignment="1">
      <alignment horizontal="center" wrapText="1"/>
    </xf>
    <xf numFmtId="0" fontId="3" fillId="0" borderId="6" xfId="0" applyFont="1" applyBorder="1" applyAlignment="1">
      <alignment horizontal="center" wrapText="1"/>
    </xf>
    <xf numFmtId="2" fontId="3" fillId="0" borderId="10" xfId="0" applyNumberFormat="1" applyFont="1" applyBorder="1" applyAlignment="1">
      <alignment horizontal="center" vertical="center"/>
    </xf>
    <xf numFmtId="0" fontId="3" fillId="13" borderId="0" xfId="0" applyFont="1" applyFill="1" applyAlignment="1">
      <alignment horizontal="center" vertical="center"/>
    </xf>
    <xf numFmtId="2" fontId="3" fillId="0" borderId="0" xfId="0" applyNumberFormat="1" applyFont="1" applyAlignment="1">
      <alignment horizontal="center" vertical="center"/>
    </xf>
    <xf numFmtId="42" fontId="0" fillId="0" borderId="0" xfId="0" applyNumberFormat="1" applyAlignment="1">
      <alignment horizontal="center" vertical="center"/>
    </xf>
    <xf numFmtId="0" fontId="1" fillId="0" borderId="0" xfId="0" applyFont="1"/>
    <xf numFmtId="44" fontId="0" fillId="0" borderId="0" xfId="0" applyNumberFormat="1" applyAlignment="1">
      <alignment horizontal="center" vertical="center"/>
    </xf>
    <xf numFmtId="14" fontId="0" fillId="0" borderId="0" xfId="0" applyNumberFormat="1"/>
    <xf numFmtId="0" fontId="22" fillId="0" borderId="0" xfId="6" applyFont="1" applyFill="1" applyBorder="1" applyAlignment="1">
      <alignment vertical="center" wrapText="1"/>
    </xf>
    <xf numFmtId="0" fontId="22" fillId="0" borderId="0" xfId="6" applyFont="1" applyFill="1" applyBorder="1" applyAlignment="1">
      <alignment horizontal="center" vertical="center" wrapText="1"/>
    </xf>
    <xf numFmtId="0" fontId="3" fillId="0" borderId="0" xfId="0" applyFont="1" applyAlignment="1">
      <alignment horizontal="left" vertical="center" wrapText="1"/>
    </xf>
    <xf numFmtId="166" fontId="23" fillId="0" borderId="0" xfId="1" applyNumberFormat="1" applyFont="1" applyFill="1" applyBorder="1" applyAlignment="1">
      <alignment vertical="center" wrapText="1"/>
    </xf>
    <xf numFmtId="166" fontId="3" fillId="0" borderId="0" xfId="1"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42" fontId="3" fillId="0" borderId="0" xfId="0" applyNumberFormat="1" applyFont="1" applyAlignment="1">
      <alignment horizontal="center" vertical="center" wrapText="1"/>
    </xf>
    <xf numFmtId="0" fontId="3" fillId="0" borderId="0" xfId="0" quotePrefix="1" applyFont="1" applyAlignment="1">
      <alignment horizontal="center" vertical="center" wrapText="1"/>
    </xf>
    <xf numFmtId="0" fontId="1" fillId="40" borderId="6" xfId="0" applyFont="1" applyFill="1" applyBorder="1" applyAlignment="1">
      <alignment horizontal="center" vertical="center"/>
    </xf>
    <xf numFmtId="0" fontId="1" fillId="40" borderId="6" xfId="0" applyFont="1" applyFill="1" applyBorder="1" applyAlignment="1">
      <alignment horizontal="center"/>
    </xf>
    <xf numFmtId="0" fontId="0" fillId="41" borderId="6" xfId="0" applyFill="1" applyBorder="1" applyAlignment="1">
      <alignment horizontal="center" vertical="center"/>
    </xf>
    <xf numFmtId="0" fontId="0" fillId="41" borderId="6" xfId="0" applyFill="1" applyBorder="1" applyAlignment="1">
      <alignment wrapText="1"/>
    </xf>
    <xf numFmtId="0" fontId="0" fillId="41" borderId="6" xfId="0" applyFill="1" applyBorder="1" applyAlignment="1">
      <alignment vertical="center"/>
    </xf>
    <xf numFmtId="0" fontId="0" fillId="41" borderId="6" xfId="0" applyFill="1" applyBorder="1"/>
    <xf numFmtId="0" fontId="8" fillId="11" borderId="7" xfId="0" applyFont="1" applyFill="1" applyBorder="1" applyAlignment="1">
      <alignment vertical="center"/>
    </xf>
    <xf numFmtId="0" fontId="8" fillId="11" borderId="1" xfId="0" applyFont="1" applyFill="1" applyBorder="1" applyAlignment="1">
      <alignment horizontal="left" vertical="center"/>
    </xf>
    <xf numFmtId="0" fontId="8" fillId="42" borderId="1" xfId="0" applyFont="1" applyFill="1" applyBorder="1" applyAlignment="1">
      <alignment horizontal="left" vertical="center"/>
    </xf>
    <xf numFmtId="0" fontId="8" fillId="9" borderId="8" xfId="0" applyFont="1" applyFill="1" applyBorder="1" applyAlignment="1">
      <alignment vertical="center"/>
    </xf>
    <xf numFmtId="0" fontId="8" fillId="37" borderId="15" xfId="0" applyFont="1" applyFill="1" applyBorder="1" applyAlignment="1">
      <alignment horizontal="left" vertical="center"/>
    </xf>
    <xf numFmtId="42" fontId="8" fillId="0" borderId="1" xfId="0" applyNumberFormat="1" applyFont="1" applyBorder="1" applyAlignment="1">
      <alignment wrapText="1"/>
    </xf>
    <xf numFmtId="0" fontId="12" fillId="10" borderId="0" xfId="0" applyFont="1" applyFill="1" applyAlignment="1">
      <alignment horizontal="center"/>
    </xf>
    <xf numFmtId="42" fontId="8" fillId="13" borderId="1" xfId="0" applyNumberFormat="1" applyFont="1" applyFill="1" applyBorder="1"/>
    <xf numFmtId="42" fontId="8" fillId="13" borderId="1" xfId="0" applyNumberFormat="1" applyFont="1" applyFill="1" applyBorder="1" applyAlignment="1">
      <alignment wrapText="1"/>
    </xf>
    <xf numFmtId="42" fontId="8" fillId="0" borderId="6" xfId="0" applyNumberFormat="1" applyFont="1" applyBorder="1"/>
    <xf numFmtId="42" fontId="2" fillId="11" borderId="6" xfId="0" applyNumberFormat="1" applyFont="1" applyFill="1" applyBorder="1"/>
    <xf numFmtId="42" fontId="8" fillId="13" borderId="2" xfId="0" applyNumberFormat="1" applyFont="1" applyFill="1" applyBorder="1"/>
    <xf numFmtId="42" fontId="2" fillId="11" borderId="2" xfId="0" applyNumberFormat="1" applyFont="1" applyFill="1" applyBorder="1"/>
    <xf numFmtId="0" fontId="8" fillId="13" borderId="0" xfId="0" applyFont="1" applyFill="1"/>
    <xf numFmtId="42" fontId="8" fillId="13" borderId="1" xfId="0" applyNumberFormat="1" applyFont="1" applyFill="1" applyBorder="1" applyAlignment="1">
      <alignment horizontal="left" vertical="center"/>
    </xf>
    <xf numFmtId="42" fontId="8" fillId="13" borderId="1" xfId="0" applyNumberFormat="1" applyFont="1" applyFill="1" applyBorder="1" applyAlignment="1">
      <alignment horizontal="left" vertical="center" wrapText="1"/>
    </xf>
    <xf numFmtId="42" fontId="8" fillId="13" borderId="7" xfId="0" applyNumberFormat="1" applyFont="1" applyFill="1" applyBorder="1" applyAlignment="1">
      <alignment horizontal="left" vertical="center"/>
    </xf>
    <xf numFmtId="42" fontId="2" fillId="13" borderId="1" xfId="0" applyNumberFormat="1" applyFont="1" applyFill="1" applyBorder="1"/>
    <xf numFmtId="0" fontId="2" fillId="13" borderId="0" xfId="0" applyFont="1" applyFill="1" applyAlignment="1">
      <alignment horizontal="center" vertical="center"/>
    </xf>
    <xf numFmtId="0" fontId="2" fillId="13" borderId="0" xfId="0" applyFont="1" applyFill="1" applyAlignment="1">
      <alignment horizontal="center" vertical="center" wrapText="1"/>
    </xf>
    <xf numFmtId="0" fontId="2" fillId="11" borderId="2" xfId="0" applyFont="1" applyFill="1" applyBorder="1" applyAlignment="1">
      <alignment horizontal="center" vertical="center"/>
    </xf>
    <xf numFmtId="0" fontId="8" fillId="0" borderId="2" xfId="0" applyFont="1" applyBorder="1" applyAlignment="1">
      <alignment vertical="center"/>
    </xf>
    <xf numFmtId="0" fontId="12" fillId="43" borderId="1" xfId="0" applyFont="1" applyFill="1" applyBorder="1" applyAlignment="1">
      <alignment horizontal="center" vertical="center"/>
    </xf>
    <xf numFmtId="0" fontId="12" fillId="43" borderId="1" xfId="0" applyFont="1" applyFill="1" applyBorder="1" applyAlignment="1">
      <alignment horizontal="center" vertical="center" wrapText="1"/>
    </xf>
    <xf numFmtId="42" fontId="12" fillId="43" borderId="1" xfId="0" applyNumberFormat="1" applyFont="1" applyFill="1" applyBorder="1" applyAlignment="1">
      <alignment horizontal="center" vertical="center"/>
    </xf>
    <xf numFmtId="42" fontId="8" fillId="5" borderId="6" xfId="0" applyNumberFormat="1" applyFont="1" applyFill="1" applyBorder="1" applyAlignment="1">
      <alignment vertical="center"/>
    </xf>
    <xf numFmtId="42" fontId="8" fillId="5" borderId="4" xfId="0" applyNumberFormat="1" applyFont="1" applyFill="1" applyBorder="1" applyAlignment="1">
      <alignment vertical="center"/>
    </xf>
    <xf numFmtId="42" fontId="8" fillId="5" borderId="1" xfId="0" applyNumberFormat="1" applyFont="1" applyFill="1" applyBorder="1" applyAlignment="1">
      <alignment vertical="center"/>
    </xf>
    <xf numFmtId="42" fontId="8" fillId="0" borderId="6" xfId="0" applyNumberFormat="1" applyFont="1" applyBorder="1" applyAlignment="1">
      <alignment wrapText="1"/>
    </xf>
    <xf numFmtId="0" fontId="1" fillId="0" borderId="6" xfId="0" applyFont="1" applyBorder="1"/>
    <xf numFmtId="0" fontId="0" fillId="0" borderId="6" xfId="0" applyBorder="1"/>
    <xf numFmtId="0" fontId="1" fillId="0" borderId="6" xfId="0" applyFont="1" applyBorder="1" applyAlignment="1">
      <alignment wrapText="1"/>
    </xf>
    <xf numFmtId="0" fontId="0" fillId="0" borderId="6" xfId="0" applyBorder="1" applyAlignment="1">
      <alignment wrapText="1"/>
    </xf>
    <xf numFmtId="42" fontId="2" fillId="21" borderId="1" xfId="0" applyNumberFormat="1" applyFont="1" applyFill="1" applyBorder="1"/>
    <xf numFmtId="0" fontId="12" fillId="10" borderId="1" xfId="0" applyFont="1" applyFill="1" applyBorder="1" applyAlignment="1">
      <alignment horizontal="center" vertical="center" wrapText="1"/>
    </xf>
    <xf numFmtId="0" fontId="12" fillId="10" borderId="7" xfId="0" applyFont="1" applyFill="1" applyBorder="1" applyAlignment="1">
      <alignment horizontal="center" vertical="center"/>
    </xf>
    <xf numFmtId="42" fontId="12" fillId="10" borderId="7" xfId="0" applyNumberFormat="1" applyFont="1" applyFill="1" applyBorder="1" applyAlignment="1">
      <alignment horizontal="center" vertical="center"/>
    </xf>
    <xf numFmtId="42" fontId="2" fillId="37" borderId="1" xfId="0" applyNumberFormat="1" applyFont="1" applyFill="1" applyBorder="1"/>
    <xf numFmtId="0" fontId="1" fillId="27" borderId="0" xfId="0" applyFont="1" applyFill="1"/>
    <xf numFmtId="0" fontId="0" fillId="21" borderId="6" xfId="0" applyFill="1" applyBorder="1" applyAlignment="1">
      <alignment horizontal="center" vertical="center"/>
    </xf>
    <xf numFmtId="0" fontId="0" fillId="21" borderId="6" xfId="0" applyFill="1" applyBorder="1" applyAlignment="1">
      <alignment vertical="center"/>
    </xf>
    <xf numFmtId="0" fontId="0" fillId="21" borderId="6" xfId="0" applyFill="1" applyBorder="1" applyAlignment="1">
      <alignment vertical="center" wrapText="1"/>
    </xf>
    <xf numFmtId="0" fontId="0" fillId="21" borderId="0" xfId="0" applyFill="1"/>
    <xf numFmtId="0" fontId="62" fillId="44" borderId="6" xfId="0" applyFont="1" applyFill="1" applyBorder="1" applyAlignment="1">
      <alignment wrapText="1"/>
    </xf>
    <xf numFmtId="0" fontId="62" fillId="44" borderId="11" xfId="0" applyFont="1" applyFill="1" applyBorder="1" applyAlignment="1">
      <alignment wrapText="1"/>
    </xf>
    <xf numFmtId="0" fontId="62" fillId="44" borderId="6" xfId="0" applyFont="1" applyFill="1" applyBorder="1" applyAlignment="1">
      <alignment horizontal="center" vertical="center" wrapText="1"/>
    </xf>
    <xf numFmtId="0" fontId="2" fillId="0" borderId="6" xfId="0" applyFont="1" applyBorder="1"/>
    <xf numFmtId="0" fontId="2" fillId="13" borderId="6" xfId="0" applyFont="1" applyFill="1" applyBorder="1"/>
    <xf numFmtId="42" fontId="2" fillId="0" borderId="6" xfId="0" applyNumberFormat="1" applyFont="1" applyBorder="1"/>
    <xf numFmtId="44" fontId="8" fillId="0" borderId="6" xfId="0" applyNumberFormat="1" applyFont="1" applyBorder="1"/>
    <xf numFmtId="44" fontId="8" fillId="0" borderId="6" xfId="0" applyNumberFormat="1" applyFont="1" applyBorder="1" applyAlignment="1">
      <alignment wrapText="1"/>
    </xf>
    <xf numFmtId="44" fontId="61" fillId="0" borderId="6" xfId="0" applyNumberFormat="1" applyFont="1" applyBorder="1" applyAlignment="1">
      <alignment wrapText="1"/>
    </xf>
    <xf numFmtId="0" fontId="2" fillId="21" borderId="6" xfId="0" applyFont="1" applyFill="1" applyBorder="1"/>
    <xf numFmtId="0" fontId="8" fillId="21" borderId="6" xfId="0" applyFont="1" applyFill="1" applyBorder="1"/>
    <xf numFmtId="0" fontId="8" fillId="45" borderId="6" xfId="0" applyFont="1" applyFill="1" applyBorder="1"/>
    <xf numFmtId="0" fontId="2" fillId="45" borderId="6" xfId="0" applyFont="1" applyFill="1" applyBorder="1"/>
    <xf numFmtId="42" fontId="2" fillId="45" borderId="6" xfId="0" applyNumberFormat="1" applyFont="1" applyFill="1" applyBorder="1"/>
    <xf numFmtId="44" fontId="8" fillId="45" borderId="6" xfId="0" applyNumberFormat="1" applyFont="1" applyFill="1" applyBorder="1" applyAlignment="1">
      <alignment wrapText="1"/>
    </xf>
    <xf numFmtId="44" fontId="61" fillId="45" borderId="6" xfId="0" applyNumberFormat="1" applyFont="1" applyFill="1" applyBorder="1" applyAlignment="1">
      <alignment wrapText="1"/>
    </xf>
    <xf numFmtId="44" fontId="8" fillId="0" borderId="0" xfId="0" applyNumberFormat="1" applyFont="1" applyAlignment="1">
      <alignment wrapText="1"/>
    </xf>
    <xf numFmtId="44" fontId="61" fillId="0" borderId="0" xfId="0" applyNumberFormat="1" applyFont="1" applyAlignment="1">
      <alignment wrapText="1"/>
    </xf>
    <xf numFmtId="0" fontId="2" fillId="21" borderId="6" xfId="0" applyFont="1" applyFill="1" applyBorder="1" applyAlignment="1">
      <alignment horizontal="center" vertical="center"/>
    </xf>
    <xf numFmtId="0" fontId="61" fillId="21" borderId="0" xfId="0" applyFont="1" applyFill="1"/>
    <xf numFmtId="0" fontId="8" fillId="45" borderId="0" xfId="0" applyFont="1" applyFill="1"/>
    <xf numFmtId="42" fontId="8" fillId="45" borderId="0" xfId="0" applyNumberFormat="1" applyFont="1" applyFill="1"/>
    <xf numFmtId="44" fontId="8" fillId="45" borderId="0" xfId="0" applyNumberFormat="1" applyFont="1" applyFill="1"/>
    <xf numFmtId="44" fontId="61" fillId="45" borderId="0" xfId="0" applyNumberFormat="1" applyFont="1" applyFill="1"/>
    <xf numFmtId="0" fontId="61" fillId="45" borderId="0" xfId="0" applyFont="1" applyFill="1"/>
    <xf numFmtId="44" fontId="61" fillId="45" borderId="0" xfId="0" applyNumberFormat="1" applyFont="1" applyFill="1" applyAlignment="1">
      <alignment wrapText="1"/>
    </xf>
    <xf numFmtId="0" fontId="8" fillId="0" borderId="0" xfId="0" applyFont="1" applyAlignment="1">
      <alignment wrapText="1"/>
    </xf>
    <xf numFmtId="173" fontId="0" fillId="0" borderId="0" xfId="0" applyNumberFormat="1"/>
    <xf numFmtId="0" fontId="1" fillId="21" borderId="0" xfId="0" applyFont="1" applyFill="1"/>
    <xf numFmtId="44" fontId="0" fillId="0" borderId="0" xfId="0" applyNumberFormat="1" applyAlignment="1">
      <alignment wrapText="1"/>
    </xf>
    <xf numFmtId="44" fontId="0" fillId="0" borderId="6" xfId="0" applyNumberFormat="1" applyBorder="1" applyAlignment="1">
      <alignment wrapText="1"/>
    </xf>
    <xf numFmtId="44" fontId="0" fillId="0" borderId="6" xfId="0" applyNumberFormat="1" applyBorder="1"/>
    <xf numFmtId="173" fontId="0" fillId="21" borderId="0" xfId="0" applyNumberFormat="1" applyFill="1"/>
    <xf numFmtId="173" fontId="1" fillId="0" borderId="0" xfId="0" applyNumberFormat="1" applyFont="1"/>
    <xf numFmtId="44" fontId="0" fillId="0" borderId="0" xfId="0" applyNumberFormat="1"/>
    <xf numFmtId="44" fontId="0" fillId="21" borderId="0" xfId="0" applyNumberFormat="1" applyFill="1"/>
    <xf numFmtId="44" fontId="1" fillId="0" borderId="0" xfId="0" applyNumberFormat="1" applyFont="1"/>
    <xf numFmtId="0" fontId="58" fillId="0" borderId="0" xfId="0" applyFont="1" applyAlignment="1">
      <alignment horizontal="left"/>
    </xf>
    <xf numFmtId="173" fontId="0" fillId="13" borderId="0" xfId="0" applyNumberFormat="1" applyFill="1"/>
    <xf numFmtId="0" fontId="47" fillId="0" borderId="0" xfId="3" applyFont="1" applyAlignment="1">
      <alignment horizontal="center" vertical="center"/>
    </xf>
    <xf numFmtId="0" fontId="56" fillId="0" borderId="0" xfId="3" applyFont="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38" fillId="21" borderId="26" xfId="0" applyFont="1" applyFill="1" applyBorder="1" applyAlignment="1">
      <alignment horizontal="center" vertical="top" wrapText="1"/>
    </xf>
    <xf numFmtId="0" fontId="21" fillId="0" borderId="0" xfId="6" applyFill="1" applyAlignment="1">
      <alignment horizontal="center" vertical="center" wrapText="1"/>
    </xf>
    <xf numFmtId="0" fontId="8" fillId="19" borderId="1" xfId="0" applyFont="1" applyFill="1" applyBorder="1" applyAlignment="1">
      <alignment horizontal="center" vertical="center"/>
    </xf>
    <xf numFmtId="0" fontId="13" fillId="22" borderId="17" xfId="0" applyFont="1" applyFill="1" applyBorder="1" applyAlignment="1">
      <alignment horizontal="center" vertical="center"/>
    </xf>
    <xf numFmtId="0" fontId="13" fillId="22" borderId="1" xfId="0" applyFont="1" applyFill="1" applyBorder="1" applyAlignment="1">
      <alignment horizontal="center" vertical="center"/>
    </xf>
    <xf numFmtId="42" fontId="13" fillId="22" borderId="2" xfId="0" applyNumberFormat="1" applyFont="1" applyFill="1" applyBorder="1" applyAlignment="1">
      <alignment horizontal="center" vertical="center"/>
    </xf>
    <xf numFmtId="42" fontId="13" fillId="22" borderId="3" xfId="0" applyNumberFormat="1" applyFont="1" applyFill="1" applyBorder="1" applyAlignment="1">
      <alignment horizontal="center" vertical="center"/>
    </xf>
    <xf numFmtId="42" fontId="13" fillId="23"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13" fillId="22" borderId="2" xfId="0" applyFont="1" applyFill="1" applyBorder="1" applyAlignment="1">
      <alignment horizontal="center" vertical="center"/>
    </xf>
    <xf numFmtId="0" fontId="13" fillId="22" borderId="3" xfId="0" applyFont="1" applyFill="1" applyBorder="1" applyAlignment="1">
      <alignment horizontal="center" vertical="center"/>
    </xf>
    <xf numFmtId="0" fontId="13" fillId="23"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0" borderId="1" xfId="0" applyFont="1" applyFill="1" applyBorder="1" applyAlignment="1">
      <alignment horizontal="center"/>
    </xf>
    <xf numFmtId="0" fontId="12" fillId="24" borderId="13" xfId="0" applyFont="1" applyFill="1" applyBorder="1" applyAlignment="1">
      <alignment horizontal="left" vertical="center"/>
    </xf>
    <xf numFmtId="0" fontId="12" fillId="10" borderId="0" xfId="0" applyFont="1" applyFill="1" applyAlignment="1">
      <alignment horizontal="center" vertical="center"/>
    </xf>
    <xf numFmtId="0" fontId="12" fillId="10" borderId="13" xfId="0" applyFont="1" applyFill="1" applyBorder="1" applyAlignment="1">
      <alignment horizontal="center" vertical="center"/>
    </xf>
    <xf numFmtId="0" fontId="12" fillId="10" borderId="4" xfId="0" applyFont="1" applyFill="1" applyBorder="1" applyAlignment="1">
      <alignment horizontal="center"/>
    </xf>
    <xf numFmtId="0" fontId="12" fillId="43" borderId="2" xfId="0" applyFont="1" applyFill="1" applyBorder="1" applyAlignment="1">
      <alignment horizontal="center" vertical="center"/>
    </xf>
    <xf numFmtId="0" fontId="12" fillId="43" borderId="3" xfId="0" applyFont="1" applyFill="1" applyBorder="1" applyAlignment="1">
      <alignment horizontal="center" vertical="center"/>
    </xf>
    <xf numFmtId="0" fontId="12" fillId="43" borderId="4" xfId="0" applyFont="1" applyFill="1" applyBorder="1" applyAlignment="1">
      <alignment horizontal="center" vertical="center"/>
    </xf>
    <xf numFmtId="0" fontId="12" fillId="10" borderId="2" xfId="0" applyFont="1" applyFill="1" applyBorder="1" applyAlignment="1">
      <alignment horizontal="center"/>
    </xf>
    <xf numFmtId="0" fontId="12" fillId="10" borderId="3" xfId="0" applyFont="1" applyFill="1" applyBorder="1" applyAlignment="1">
      <alignment horizont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17" xfId="0" applyFont="1" applyFill="1" applyBorder="1" applyAlignment="1">
      <alignment horizontal="center" vertical="center"/>
    </xf>
    <xf numFmtId="0" fontId="2" fillId="11" borderId="1" xfId="0" applyFont="1" applyFill="1" applyBorder="1" applyAlignment="1">
      <alignment horizontal="center"/>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8" borderId="7" xfId="0" applyFont="1" applyFill="1" applyBorder="1" applyAlignment="1">
      <alignment horizontal="center" vertical="center" wrapText="1"/>
    </xf>
    <xf numFmtId="0" fontId="8" fillId="38" borderId="8" xfId="0" applyFont="1" applyFill="1" applyBorder="1" applyAlignment="1">
      <alignment horizontal="center" vertical="center" wrapText="1"/>
    </xf>
    <xf numFmtId="0" fontId="8" fillId="38" borderId="17" xfId="0" applyFont="1" applyFill="1" applyBorder="1" applyAlignment="1">
      <alignment horizontal="center" vertical="center" wrapText="1"/>
    </xf>
    <xf numFmtId="0" fontId="63" fillId="21" borderId="6" xfId="0" applyFont="1" applyFill="1" applyBorder="1" applyAlignment="1">
      <alignment horizontal="center" vertical="center"/>
    </xf>
    <xf numFmtId="42" fontId="63" fillId="21" borderId="6" xfId="0" applyNumberFormat="1" applyFont="1" applyFill="1" applyBorder="1" applyAlignment="1">
      <alignment horizontal="center" vertical="center"/>
    </xf>
    <xf numFmtId="0" fontId="2" fillId="21" borderId="6"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19" borderId="1" xfId="0" applyFont="1" applyFill="1" applyBorder="1" applyAlignment="1">
      <alignment horizontal="center" vertical="center" wrapText="1"/>
    </xf>
    <xf numFmtId="0" fontId="8" fillId="7" borderId="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23" fillId="26" borderId="27" xfId="0" applyFont="1" applyFill="1" applyBorder="1" applyAlignment="1">
      <alignment horizontal="center" vertical="center" wrapText="1"/>
    </xf>
    <xf numFmtId="0" fontId="23" fillId="26" borderId="28"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0" borderId="20" xfId="0" applyFont="1" applyFill="1" applyBorder="1" applyAlignment="1">
      <alignment horizontal="center" vertical="center" wrapText="1"/>
    </xf>
    <xf numFmtId="0" fontId="1" fillId="8" borderId="26" xfId="0" applyFont="1" applyFill="1" applyBorder="1" applyAlignment="1">
      <alignment horizontal="center" vertical="center" wrapText="1"/>
    </xf>
    <xf numFmtId="0" fontId="1" fillId="8" borderId="0" xfId="0" applyFont="1" applyFill="1" applyAlignment="1">
      <alignment horizontal="center" vertical="center" wrapText="1"/>
    </xf>
    <xf numFmtId="0" fontId="1" fillId="9" borderId="26" xfId="0" applyFont="1" applyFill="1" applyBorder="1" applyAlignment="1">
      <alignment horizontal="center" vertical="center" wrapText="1"/>
    </xf>
    <xf numFmtId="0" fontId="1" fillId="9" borderId="0" xfId="0" applyFont="1" applyFill="1" applyAlignment="1">
      <alignment horizontal="center" vertical="center" wrapText="1"/>
    </xf>
    <xf numFmtId="0" fontId="1" fillId="8" borderId="2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1" fillId="0" borderId="6" xfId="0" applyFont="1" applyBorder="1" applyAlignment="1">
      <alignment horizontal="center" vertical="center" wrapText="1"/>
    </xf>
    <xf numFmtId="0" fontId="3" fillId="0" borderId="6" xfId="0" applyFont="1" applyBorder="1" applyAlignment="1">
      <alignment horizontal="center" vertical="center" wrapText="1"/>
    </xf>
    <xf numFmtId="2" fontId="3" fillId="0" borderId="6" xfId="0" quotePrefix="1" applyNumberFormat="1" applyFont="1" applyBorder="1" applyAlignment="1">
      <alignment horizontal="center" vertical="center" wrapText="1"/>
    </xf>
    <xf numFmtId="0" fontId="3" fillId="21" borderId="6" xfId="0" applyFont="1" applyFill="1" applyBorder="1" applyAlignment="1">
      <alignment horizontal="center" vertical="center"/>
    </xf>
    <xf numFmtId="166" fontId="11" fillId="0" borderId="6" xfId="1" applyNumberFormat="1" applyFont="1" applyFill="1" applyBorder="1" applyAlignment="1">
      <alignment horizontal="center" vertical="center" wrapText="1"/>
    </xf>
    <xf numFmtId="0" fontId="22" fillId="0" borderId="6" xfId="6" applyFont="1" applyBorder="1" applyAlignment="1">
      <alignment horizontal="center" vertical="center" wrapText="1"/>
    </xf>
    <xf numFmtId="0" fontId="22" fillId="0" borderId="6" xfId="6"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6" borderId="6"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1" fillId="6" borderId="1" xfId="0" applyFont="1" applyFill="1" applyBorder="1" applyAlignment="1">
      <alignment horizontal="center"/>
    </xf>
    <xf numFmtId="0" fontId="1" fillId="8" borderId="1" xfId="0" applyFont="1" applyFill="1" applyBorder="1" applyAlignment="1">
      <alignment horizontal="center"/>
    </xf>
    <xf numFmtId="0" fontId="1" fillId="6" borderId="1" xfId="0" applyFont="1" applyFill="1" applyBorder="1" applyAlignment="1">
      <alignment horizontal="center" wrapText="1"/>
    </xf>
    <xf numFmtId="0" fontId="64" fillId="22" borderId="11" xfId="0" applyFont="1" applyFill="1" applyBorder="1"/>
  </cellXfs>
  <cellStyles count="7">
    <cellStyle name="Comma" xfId="1" builtinId="3"/>
    <cellStyle name="Comma 2" xfId="4" xr:uid="{00000000-0005-0000-0000-000001000000}"/>
    <cellStyle name="Hyperlink" xfId="6" builtinId="8"/>
    <cellStyle name="Normal" xfId="0" builtinId="0"/>
    <cellStyle name="Normal 2" xfId="2" xr:uid="{00000000-0005-0000-0000-000004000000}"/>
    <cellStyle name="Normal 3" xfId="3" xr:uid="{00000000-0005-0000-0000-000005000000}"/>
    <cellStyle name="Normal 3 2" xfId="5" xr:uid="{00000000-0005-0000-0000-000006000000}"/>
  </cellStyles>
  <dxfs count="978">
    <dxf>
      <numFmt numFmtId="19" formatCode="dd/mm/yyyy"/>
    </dxf>
    <dxf>
      <numFmt numFmtId="19" formatCode="dd/mm/yyyy"/>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4"/>
        </patternFill>
      </fill>
      <alignment horizontal="center" vertical="center" textRotation="0" wrapText="1" indent="0" justifyLastLine="0" shrinkToFit="0" readingOrder="0"/>
    </dxf>
    <dxf>
      <font>
        <sz val="9"/>
      </font>
      <numFmt numFmtId="2" formatCode="0.00"/>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alignment horizontal="center"/>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4"/>
        </patternFill>
      </fill>
      <alignment horizontal="center" vertical="center" textRotation="0" wrapText="1" indent="0" justifyLastLine="0" shrinkToFit="0" readingOrder="0"/>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000000"/>
          <bgColor rgb="FF4472C4"/>
        </patternFill>
      </fill>
    </dxf>
    <dxf>
      <border outline="0">
        <bottom style="thin">
          <color rgb="FF000000"/>
        </bottom>
      </border>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9"/>
        <color theme="1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9" formatCode="_-[$Rp-3809]* #,##0.00_-;\-[$Rp-3809]* #,##0.00_-;_-[$Rp-3809]* &quot;-&quot;??_-;_-@_-"/>
      <fill>
        <patternFill patternType="none">
          <fgColor indexed="64"/>
          <bgColor auto="1"/>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9" formatCode="_-[$Rp-3809]* #,##0.00_-;\-[$Rp-3809]* #,##0.00_-;_-[$Rp-3809]* &quot;-&quot;??_-;_-@_-"/>
      <fill>
        <patternFill patternType="none">
          <fgColor indexed="64"/>
          <bgColor auto="1"/>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9"/>
        <color theme="1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9"/>
        <color rgb="FF000000"/>
        <name val="Calibri"/>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none"/>
      </font>
      <alignment horizontal="general" vertical="center" textRotation="0" wrapText="0" indent="0" justifyLastLine="0" shrinkToFit="0" readingOrder="0"/>
    </dxf>
    <dxf>
      <font>
        <strike val="0"/>
        <outline val="0"/>
        <shadow val="0"/>
        <u val="none"/>
        <vertAlign val="baseline"/>
        <color auto="1"/>
      </font>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dxf>
    <dxf>
      <font>
        <sz val="9"/>
      </font>
      <numFmt numFmtId="2" formatCode="0.00"/>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rgb="FF000000"/>
          <bgColor rgb="FF4472C4"/>
        </patternFill>
      </fill>
    </dxf>
    <dxf>
      <border outline="0">
        <bottom style="thin">
          <color rgb="FF000000"/>
        </bottom>
      </border>
    </dxf>
    <dxf>
      <fill>
        <patternFill patternType="none">
          <bgColor auto="1"/>
        </patternFill>
      </fill>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none"/>
      </font>
      <alignment horizontal="general" vertical="center" textRotation="0" wrapText="0"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dxf>
    <dxf>
      <font>
        <strike val="0"/>
        <outline val="0"/>
        <shadow val="0"/>
        <u val="none"/>
        <vertAlign val="baseline"/>
        <color auto="1"/>
      </font>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dxf>
    <dxf>
      <font>
        <sz val="9"/>
      </font>
      <numFmt numFmtId="2" formatCode="0.00"/>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rgb="FF000000"/>
          <bgColor rgb="FF4472C4"/>
        </patternFill>
      </fill>
    </dxf>
    <dxf>
      <border outline="0">
        <bottom style="thin">
          <color rgb="FF000000"/>
        </bottom>
      </border>
    </dxf>
    <dxf>
      <fill>
        <patternFill patternType="none">
          <bgColor auto="1"/>
        </patternFill>
      </fill>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fill>
        <patternFill patternType="solid">
          <fgColor rgb="FFD9E1F2"/>
          <bgColor rgb="FFD9E1F2"/>
        </patternFill>
      </fill>
      <alignment horizontal="general"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0"/>
        <color auto="1"/>
        <name val="Arial"/>
        <scheme val="none"/>
      </font>
      <numFmt numFmtId="30" formatCode="@"/>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fill>
        <patternFill patternType="solid">
          <fgColor indexed="64"/>
          <bgColor rgb="FFFF0000"/>
        </patternFill>
      </fill>
      <border diagonalUp="0" diagonalDown="0" outline="0">
        <left/>
        <right/>
        <top/>
        <bottom/>
      </border>
    </dxf>
    <dxf>
      <font>
        <b val="0"/>
        <i val="0"/>
        <strike val="0"/>
        <condense val="0"/>
        <extend val="0"/>
        <outline val="0"/>
        <shadow val="0"/>
        <u val="none"/>
        <vertAlign val="baseline"/>
        <sz val="14"/>
        <color theme="1"/>
        <name val="Calibri"/>
        <scheme val="minor"/>
      </font>
      <fill>
        <patternFill patternType="solid">
          <fgColor indexed="64"/>
          <bgColor rgb="FFFF0000"/>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4"/>
        <color theme="1"/>
        <name val="Calibri"/>
        <scheme val="minor"/>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rgb="FF000000"/>
        <name val="Arial Narrow"/>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font>
      <fill>
        <patternFill patternType="none">
          <bgColor auto="1"/>
        </patternFill>
      </fill>
    </dxf>
    <dxf>
      <font>
        <b/>
        <i val="0"/>
        <strike val="0"/>
        <condense val="0"/>
        <extend val="0"/>
        <outline val="0"/>
        <shadow val="0"/>
        <u val="none"/>
        <vertAlign val="baseline"/>
        <sz val="14"/>
        <color rgb="FF000000"/>
        <name val="Arial Narrow"/>
        <scheme val="none"/>
      </font>
      <fill>
        <patternFill patternType="none">
          <fgColor rgb="FFA8D08D"/>
          <bgColor auto="1"/>
        </patternFill>
      </fill>
      <alignment horizontal="general" vertical="bottom" textRotation="0" wrapText="1" indent="0" justifyLastLine="0" shrinkToFit="0" readingOrder="0"/>
    </dxf>
  </dxfs>
  <tableStyles count="0" defaultTableStyle="TableStyleMedium2" defaultPivotStyle="PivotStyleLight16"/>
  <colors>
    <mruColors>
      <color rgb="FFEBF3FA"/>
      <color rgb="FFF095B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3.xml"/><Relationship Id="rId47" Type="http://schemas.openxmlformats.org/officeDocument/2006/relationships/pivotCacheDefinition" Target="pivotCache/pivotCacheDefinition8.xml"/><Relationship Id="rId50" Type="http://schemas.microsoft.com/office/2007/relationships/slicerCache" Target="slicerCaches/slicerCache1.xml"/><Relationship Id="rId55" Type="http://schemas.microsoft.com/office/2007/relationships/slicerCache" Target="slicerCaches/slicerCache6.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1.xml"/><Relationship Id="rId45" Type="http://schemas.openxmlformats.org/officeDocument/2006/relationships/pivotCacheDefinition" Target="pivotCache/pivotCacheDefinition6.xml"/><Relationship Id="rId53" Type="http://schemas.microsoft.com/office/2007/relationships/slicerCache" Target="slicerCaches/slicerCache4.xml"/><Relationship Id="rId58" Type="http://schemas.microsoft.com/office/2007/relationships/slicerCache" Target="slicerCaches/slicerCache9.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4.xml"/><Relationship Id="rId48" Type="http://schemas.openxmlformats.org/officeDocument/2006/relationships/pivotCacheDefinition" Target="pivotCache/pivotCacheDefinition9.xml"/><Relationship Id="rId56" Type="http://schemas.microsoft.com/office/2007/relationships/slicerCache" Target="slicerCaches/slicerCache7.xml"/><Relationship Id="rId64" Type="http://schemas.openxmlformats.org/officeDocument/2006/relationships/calcChain" Target="calcChain.xml"/><Relationship Id="rId8" Type="http://schemas.openxmlformats.org/officeDocument/2006/relationships/worksheet" Target="worksheets/sheet8.xml"/><Relationship Id="rId51" Type="http://schemas.microsoft.com/office/2007/relationships/slicerCache" Target="slicerCaches/slicerCache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7.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pivotCacheDefinition" Target="pivotCache/pivotCacheDefinition2.xml"/><Relationship Id="rId54" Type="http://schemas.microsoft.com/office/2007/relationships/slicerCache" Target="slicerCaches/slicerCache5.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10.xml"/><Relationship Id="rId57" Type="http://schemas.microsoft.com/office/2007/relationships/slicerCache" Target="slicerCaches/slicerCache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5.xml"/><Relationship Id="rId52" Type="http://schemas.microsoft.com/office/2007/relationships/slicerCache" Target="slicerCaches/slicerCache3.xml"/><Relationship Id="rId60" Type="http://schemas.openxmlformats.org/officeDocument/2006/relationships/styles" Target="styles.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[data_dosen_template.xlsx]Dashboard_Pengmas_08082024!PivotTable2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Rekapitulasi Pengabdian Masyarakat 2020 - 2024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Dashboard_Pengmas_08082024!$B$4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Dashboard_Pengmas_08082024!$A$5:$A$7</c:f>
              <c:strCache>
                <c:ptCount val="2"/>
                <c:pt idx="0">
                  <c:v>Pengmas penugasan</c:v>
                </c:pt>
                <c:pt idx="1">
                  <c:v>pkm reguler</c:v>
                </c:pt>
              </c:strCache>
            </c:strRef>
          </c:cat>
          <c:val>
            <c:numRef>
              <c:f>Dashboard_Pengmas_08082024!$B$5:$B$7</c:f>
              <c:numCache>
                <c:formatCode>General</c:formatCode>
                <c:ptCount val="2"/>
                <c:pt idx="0">
                  <c:v>1</c:v>
                </c:pt>
                <c:pt idx="1">
                  <c:v>1</c:v>
                </c:pt>
              </c:numCache>
            </c:numRef>
          </c:val>
          <c:extLst>
            <c:ext xmlns:c16="http://schemas.microsoft.com/office/drawing/2014/chart" uri="{C3380CC4-5D6E-409C-BE32-E72D297353CC}">
              <c16:uniqueId val="{00000000-56EC-48E9-9216-FEAC397C0630}"/>
            </c:ext>
          </c:extLst>
        </c:ser>
        <c:dLbls>
          <c:showLegendKey val="0"/>
          <c:showVal val="1"/>
          <c:showCatName val="0"/>
          <c:showSerName val="0"/>
          <c:showPercent val="0"/>
          <c:showBubbleSize val="0"/>
        </c:dLbls>
        <c:gapWidth val="150"/>
        <c:overlap val="-25"/>
        <c:axId val="1418269760"/>
        <c:axId val="1418274560"/>
      </c:barChart>
      <c:catAx>
        <c:axId val="14182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74560"/>
        <c:crosses val="autoZero"/>
        <c:auto val="1"/>
        <c:lblAlgn val="ctr"/>
        <c:lblOffset val="100"/>
        <c:noMultiLvlLbl val="0"/>
      </c:catAx>
      <c:valAx>
        <c:axId val="1418274560"/>
        <c:scaling>
          <c:orientation val="minMax"/>
        </c:scaling>
        <c:delete val="1"/>
        <c:axPos val="l"/>
        <c:numFmt formatCode="General" sourceLinked="1"/>
        <c:majorTickMark val="none"/>
        <c:minorTickMark val="none"/>
        <c:tickLblPos val="nextTo"/>
        <c:crossAx val="1418269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[data_dosen_template.xlsx]Dashboard_penelitian_08082024!PivotTable1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Rekapitulasi</a:t>
            </a:r>
            <a:r>
              <a:rPr lang="en-US" sz="1800" b="1" baseline="0"/>
              <a:t> Skema Penelitian 2020-2024</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Dashboard_penelitian_08082024!$B$5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Dashboard_penelitian_08082024!$A$6:$A$259</c:f>
              <c:multiLvlStrCache>
                <c:ptCount val="228"/>
                <c:lvl>
                  <c:pt idx="0">
                    <c:v>Rizqa Amelia Zunaidi</c:v>
                  </c:pt>
                  <c:pt idx="1">
                    <c:v>Abduh Sayid Albana</c:v>
                  </c:pt>
                  <c:pt idx="2">
                    <c:v>Bernadus Anggo Seno Aji</c:v>
                  </c:pt>
                  <c:pt idx="3">
                    <c:v>Billy Montolalu</c:v>
                  </c:pt>
                  <c:pt idx="4">
                    <c:v>Dewi Rahmawati</c:v>
                  </c:pt>
                  <c:pt idx="5">
                    <c:v>Dimas Adiputra</c:v>
                  </c:pt>
                  <c:pt idx="6">
                    <c:v>Dominggo Bayu Baskara</c:v>
                  </c:pt>
                  <c:pt idx="7">
                    <c:v>Dwi Edi Setyawan</c:v>
                  </c:pt>
                  <c:pt idx="8">
                    <c:v>Farah Zakiyah Rahmanti</c:v>
                  </c:pt>
                  <c:pt idx="9">
                    <c:v>Hamzah Ulinuha Mustakim</c:v>
                  </c:pt>
                  <c:pt idx="10">
                    <c:v>Hawwin Mardhiana</c:v>
                  </c:pt>
                  <c:pt idx="11">
                    <c:v>Helmy Widyantara</c:v>
                  </c:pt>
                  <c:pt idx="12">
                    <c:v>Isa Hafidz</c:v>
                  </c:pt>
                  <c:pt idx="13">
                    <c:v>Khodijah Amiroh</c:v>
                  </c:pt>
                  <c:pt idx="14">
                    <c:v>Moch. Iskandar Riansyah</c:v>
                  </c:pt>
                  <c:pt idx="15">
                    <c:v>Muhsin</c:v>
                  </c:pt>
                  <c:pt idx="16">
                    <c:v>Nilla Rachmaningrum</c:v>
                  </c:pt>
                  <c:pt idx="17">
                    <c:v>Rahaditya Dimas Prihadianto</c:v>
                  </c:pt>
                  <c:pt idx="18">
                    <c:v>Rizqa Amelia Zunaidi</c:v>
                  </c:pt>
                  <c:pt idx="19">
                    <c:v>Rokhmatul Insani</c:v>
                  </c:pt>
                  <c:pt idx="20">
                    <c:v>Titus Kristanto</c:v>
                  </c:pt>
                  <c:pt idx="21">
                    <c:v>Ubaidillah Umar</c:v>
                  </c:pt>
                  <c:pt idx="22">
                    <c:v>Ully Asfari</c:v>
                  </c:pt>
                  <c:pt idx="23">
                    <c:v>Wahyu Andy Prastyabudi</c:v>
                  </c:pt>
                  <c:pt idx="24">
                    <c:v>Yupit Sudianto</c:v>
                  </c:pt>
                  <c:pt idx="25">
                    <c:v>Abduh Sayid Albana</c:v>
                  </c:pt>
                  <c:pt idx="26">
                    <c:v>Achmad Muzakki</c:v>
                  </c:pt>
                  <c:pt idx="27">
                    <c:v>Adzanil Rachmadhi Putra</c:v>
                  </c:pt>
                  <c:pt idx="28">
                    <c:v>Ahmad Wali Satria Bahari Johan</c:v>
                  </c:pt>
                  <c:pt idx="29">
                    <c:v>Alifiansyah Arrizqy Hidayat</c:v>
                  </c:pt>
                  <c:pt idx="30">
                    <c:v>Alqis Rausanfita</c:v>
                  </c:pt>
                  <c:pt idx="31">
                    <c:v>Anisa Dzulkarnain</c:v>
                  </c:pt>
                  <c:pt idx="32">
                    <c:v>Ardian Yusuf Wicaksono</c:v>
                  </c:pt>
                  <c:pt idx="33">
                    <c:v>Aris Kusumawati</c:v>
                  </c:pt>
                  <c:pt idx="34">
                    <c:v>Ayu Endah Wahyuni</c:v>
                  </c:pt>
                  <c:pt idx="35">
                    <c:v>Berlian Rahmy Lidiawaty</c:v>
                  </c:pt>
                  <c:pt idx="36">
                    <c:v>Bernadus Anggo Seno Aji</c:v>
                  </c:pt>
                  <c:pt idx="37">
                    <c:v>Caesareano Lafado Yesa</c:v>
                  </c:pt>
                  <c:pt idx="38">
                    <c:v>Desita Nur Rachmaniar</c:v>
                  </c:pt>
                  <c:pt idx="39">
                    <c:v>Granita Hajar</c:v>
                  </c:pt>
                  <c:pt idx="40">
                    <c:v>Hawwin Mardhiana</c:v>
                  </c:pt>
                  <c:pt idx="41">
                    <c:v>Huki Chandra</c:v>
                  </c:pt>
                  <c:pt idx="42">
                    <c:v>Kharisma Monika Dian Pertiwi</c:v>
                  </c:pt>
                  <c:pt idx="43">
                    <c:v>Muhammad Nasrullah</c:v>
                  </c:pt>
                  <c:pt idx="44">
                    <c:v>Noerma Pudji Istyanto</c:v>
                  </c:pt>
                  <c:pt idx="45">
                    <c:v>Oktavia Ayu Permata</c:v>
                  </c:pt>
                  <c:pt idx="46">
                    <c:v>Pangestu Widodo</c:v>
                  </c:pt>
                  <c:pt idx="47">
                    <c:v>Perdana Suteja Putra</c:v>
                  </c:pt>
                  <c:pt idx="48">
                    <c:v>Rifdatun Ni'mah</c:v>
                  </c:pt>
                  <c:pt idx="49">
                    <c:v>Rifki Dwi Putranto</c:v>
                  </c:pt>
                  <c:pt idx="50">
                    <c:v>Rizky Fenaldo Maulana</c:v>
                  </c:pt>
                  <c:pt idx="51">
                    <c:v>Rokhmatul Insani</c:v>
                  </c:pt>
                  <c:pt idx="52">
                    <c:v>Rosyid Abdillah</c:v>
                  </c:pt>
                  <c:pt idx="53">
                    <c:v>Silvi Istiqomah</c:v>
                  </c:pt>
                  <c:pt idx="54">
                    <c:v>Titus Kristanto</c:v>
                  </c:pt>
                  <c:pt idx="55">
                    <c:v>Wahyu Andy Prastyabudi</c:v>
                  </c:pt>
                  <c:pt idx="56">
                    <c:v>Yupit Sudianto</c:v>
                  </c:pt>
                  <c:pt idx="57">
                    <c:v>Sekar Widyasari Putri</c:v>
                  </c:pt>
                  <c:pt idx="58">
                    <c:v>Wahyu Andy Prastyabudi</c:v>
                  </c:pt>
                  <c:pt idx="59">
                    <c:v>Billy Montolalu</c:v>
                  </c:pt>
                  <c:pt idx="60">
                    <c:v>Susijanto Tri Rasmana</c:v>
                  </c:pt>
                  <c:pt idx="61">
                    <c:v>Achmad Zaki Yamani</c:v>
                  </c:pt>
                  <c:pt idx="62">
                    <c:v>Dewi Rahmawati</c:v>
                  </c:pt>
                  <c:pt idx="63">
                    <c:v>Kiki Sudiana</c:v>
                  </c:pt>
                  <c:pt idx="64">
                    <c:v>Abduh Sayid Albana</c:v>
                  </c:pt>
                  <c:pt idx="65">
                    <c:v>Agus Sulistya</c:v>
                  </c:pt>
                  <c:pt idx="66">
                    <c:v>Ahmad Wali Satria Bahari Johan</c:v>
                  </c:pt>
                  <c:pt idx="67">
                    <c:v>Almira Ivah</c:v>
                  </c:pt>
                  <c:pt idx="68">
                    <c:v>Amalia Nur Alifah</c:v>
                  </c:pt>
                  <c:pt idx="69">
                    <c:v>Anfazul Faridatul Azizah</c:v>
                  </c:pt>
                  <c:pt idx="70">
                    <c:v>Anifatul Faricha</c:v>
                  </c:pt>
                  <c:pt idx="71">
                    <c:v>Bagas Putra</c:v>
                  </c:pt>
                  <c:pt idx="72">
                    <c:v>Dewi Rahmawati</c:v>
                  </c:pt>
                  <c:pt idx="73">
                    <c:v>Dimas Adiputra</c:v>
                  </c:pt>
                  <c:pt idx="74">
                    <c:v>Dwi Edi Setyawan</c:v>
                  </c:pt>
                  <c:pt idx="75">
                    <c:v>Hamzah Ulinuha Mustakim</c:v>
                  </c:pt>
                  <c:pt idx="76">
                    <c:v>Helisyah Nur Fadhilah</c:v>
                  </c:pt>
                  <c:pt idx="77">
                    <c:v>Isa Hafidz</c:v>
                  </c:pt>
                  <c:pt idx="78">
                    <c:v>Mawanda Almuhayar</c:v>
                  </c:pt>
                  <c:pt idx="79">
                    <c:v>Nicko Nur Rakhmaddian
</c:v>
                  </c:pt>
                  <c:pt idx="80">
                    <c:v>Nilla Rachmaningrum</c:v>
                  </c:pt>
                  <c:pt idx="81">
                    <c:v>Noerma Pudji Istyanto</c:v>
                  </c:pt>
                  <c:pt idx="82">
                    <c:v>Rizky Fenaldo Maulana</c:v>
                  </c:pt>
                  <c:pt idx="83">
                    <c:v>Ubaidillah Umar</c:v>
                  </c:pt>
                  <c:pt idx="84">
                    <c:v>Ully Asfari</c:v>
                  </c:pt>
                  <c:pt idx="85">
                    <c:v>Walid Maulana Hadiansyah</c:v>
                  </c:pt>
                  <c:pt idx="86">
                    <c:v>Moh. Hamim Zajuli Al Faroby</c:v>
                  </c:pt>
                  <c:pt idx="87">
                    <c:v>Risdilah Mimma Untsa</c:v>
                  </c:pt>
                  <c:pt idx="88">
                    <c:v>Billy Montolalu</c:v>
                  </c:pt>
                  <c:pt idx="89">
                    <c:v>Dimas Adiputra</c:v>
                  </c:pt>
                  <c:pt idx="90">
                    <c:v>Lora Khaula Amifia</c:v>
                  </c:pt>
                  <c:pt idx="91">
                    <c:v>Arrizky Ayu Faradila Purnama</c:v>
                  </c:pt>
                  <c:pt idx="92">
                    <c:v>Benazir Imam Arif Muttaqin</c:v>
                  </c:pt>
                  <c:pt idx="93">
                    <c:v>Bernadus Anggo Seno Aji</c:v>
                  </c:pt>
                  <c:pt idx="94">
                    <c:v>Billy Montolalu</c:v>
                  </c:pt>
                  <c:pt idx="95">
                    <c:v>Dimas Adiputra</c:v>
                  </c:pt>
                  <c:pt idx="96">
                    <c:v>Dwi Edi Setyawan</c:v>
                  </c:pt>
                  <c:pt idx="97">
                    <c:v>Fidi Wincoko Putro</c:v>
                  </c:pt>
                  <c:pt idx="98">
                    <c:v>Hamzah Ulinuha Mustakim</c:v>
                  </c:pt>
                  <c:pt idx="99">
                    <c:v>Helmy Widyantara</c:v>
                  </c:pt>
                  <c:pt idx="100">
                    <c:v>Khodijah Amiroh</c:v>
                  </c:pt>
                  <c:pt idx="101">
                    <c:v>Rifki Dwi Putranto</c:v>
                  </c:pt>
                  <c:pt idx="102">
                    <c:v>Helmy Widyantara</c:v>
                  </c:pt>
                  <c:pt idx="103">
                    <c:v>Moch. Iskandar Riansyah</c:v>
                  </c:pt>
                  <c:pt idx="104">
                    <c:v>Rifki Dwi Putranto</c:v>
                  </c:pt>
                  <c:pt idx="105">
                    <c:v>Abduh Sayid Albana</c:v>
                  </c:pt>
                  <c:pt idx="106">
                    <c:v>Amalia Nur Alifah</c:v>
                  </c:pt>
                  <c:pt idx="107">
                    <c:v>Ardian Yusuf Wicaksono</c:v>
                  </c:pt>
                  <c:pt idx="108">
                    <c:v>Ardiansyah Al Farouq</c:v>
                  </c:pt>
                  <c:pt idx="109">
                    <c:v>Arliyanti Nurdin</c:v>
                  </c:pt>
                  <c:pt idx="110">
                    <c:v>Aulia Rahma Annisa</c:v>
                  </c:pt>
                  <c:pt idx="111">
                    <c:v>Benazir Imam Arif Muttaqin</c:v>
                  </c:pt>
                  <c:pt idx="112">
                    <c:v>Billy Montolalu</c:v>
                  </c:pt>
                  <c:pt idx="113">
                    <c:v>Darlin Aulia</c:v>
                  </c:pt>
                  <c:pt idx="114">
                    <c:v>Dimas Adiputra</c:v>
                  </c:pt>
                  <c:pt idx="115">
                    <c:v>Farah Zakiyah Rahmanti</c:v>
                  </c:pt>
                  <c:pt idx="116">
                    <c:v>Fidi Wincoko Putro</c:v>
                  </c:pt>
                  <c:pt idx="117">
                    <c:v>Helmy Widyantara</c:v>
                  </c:pt>
                  <c:pt idx="118">
                    <c:v>Isa Hafidz</c:v>
                  </c:pt>
                  <c:pt idx="119">
                    <c:v>Lora Khaula Amifia</c:v>
                  </c:pt>
                  <c:pt idx="120">
                    <c:v>Mohammad Yanuar Hariyawan</c:v>
                  </c:pt>
                  <c:pt idx="121">
                    <c:v>Nilla Rachmaningrum</c:v>
                  </c:pt>
                  <c:pt idx="122">
                    <c:v>Rahaditya Dimas Prihadianto</c:v>
                  </c:pt>
                  <c:pt idx="123">
                    <c:v>Rizqa Amelia Zunaidi</c:v>
                  </c:pt>
                  <c:pt idx="124">
                    <c:v>Susijanto Tri Rasmana</c:v>
                  </c:pt>
                  <c:pt idx="125">
                    <c:v>Ubaidillah Umar</c:v>
                  </c:pt>
                  <c:pt idx="126">
                    <c:v>Walid Maulana Hadiansyah</c:v>
                  </c:pt>
                  <c:pt idx="127">
                    <c:v>Moh. Hamim Zajuli Al Faroby</c:v>
                  </c:pt>
                  <c:pt idx="128">
                    <c:v>Risdilah Mimma Untsa</c:v>
                  </c:pt>
                  <c:pt idx="129">
                    <c:v>Fidi Wincoko Putro</c:v>
                  </c:pt>
                  <c:pt idx="130">
                    <c:v>Mochamad Nizar Palefi Ma'ady</c:v>
                  </c:pt>
                  <c:pt idx="131">
                    <c:v>Almira Ivah</c:v>
                  </c:pt>
                  <c:pt idx="132">
                    <c:v>Darlin Aulia</c:v>
                  </c:pt>
                  <c:pt idx="133">
                    <c:v>Dominggo Bayu Baskara</c:v>
                  </c:pt>
                  <c:pt idx="134">
                    <c:v>Fidi Wincoko Putro</c:v>
                  </c:pt>
                  <c:pt idx="135">
                    <c:v>Lora Khaula Amifia</c:v>
                  </c:pt>
                  <c:pt idx="136">
                    <c:v>Mochamad Nizar Palefi Ma'ady</c:v>
                  </c:pt>
                  <c:pt idx="137">
                    <c:v>Rizky Fenaldo Maulana</c:v>
                  </c:pt>
                  <c:pt idx="138">
                    <c:v>Ully Asfari</c:v>
                  </c:pt>
                  <c:pt idx="139">
                    <c:v>Sekar Widyasari Putri</c:v>
                  </c:pt>
                  <c:pt idx="140">
                    <c:v>Dwi Edi Setyawan</c:v>
                  </c:pt>
                  <c:pt idx="141">
                    <c:v>AFFIFIANA PRISYANTI </c:v>
                  </c:pt>
                  <c:pt idx="142">
                    <c:v>AHMAD WALI SATRIA BAHARI JOHAN </c:v>
                  </c:pt>
                  <c:pt idx="143">
                    <c:v>ANIFATUL FARICHA </c:v>
                  </c:pt>
                  <c:pt idx="144">
                    <c:v>ANITA HAKIM NASUTION </c:v>
                  </c:pt>
                  <c:pt idx="145">
                    <c:v>Aris Kusumawati</c:v>
                  </c:pt>
                  <c:pt idx="146">
                    <c:v>AUFAR FIKRI DIMYATI </c:v>
                  </c:pt>
                  <c:pt idx="147">
                    <c:v>CHAIRONI LATIF </c:v>
                  </c:pt>
                  <c:pt idx="148">
                    <c:v>Eka Sari Oktarina</c:v>
                  </c:pt>
                  <c:pt idx="149">
                    <c:v>Fannush Shofi Akbar</c:v>
                  </c:pt>
                  <c:pt idx="150">
                    <c:v>Isa Hafidz</c:v>
                  </c:pt>
                  <c:pt idx="151">
                    <c:v>KHARISMA MONIKA DIAN PERTIWI </c:v>
                  </c:pt>
                  <c:pt idx="152">
                    <c:v>Mohammad Yanuar Hariyawan</c:v>
                  </c:pt>
                  <c:pt idx="153">
                    <c:v>MUHAMMAD ILHAM ALHARI</c:v>
                  </c:pt>
                  <c:pt idx="154">
                    <c:v>MUHSIN </c:v>
                  </c:pt>
                  <c:pt idx="155">
                    <c:v>Mustafa Kamal</c:v>
                  </c:pt>
                  <c:pt idx="156">
                    <c:v>PARAMADITYA ARISMAWATI</c:v>
                  </c:pt>
                  <c:pt idx="157">
                    <c:v>PERDANA SUTEJA PUTRA </c:v>
                  </c:pt>
                  <c:pt idx="158">
                    <c:v>PHILIP TOBIANTO DAELY</c:v>
                  </c:pt>
                  <c:pt idx="159">
                    <c:v>PIMA HANI SAFITRI </c:v>
                  </c:pt>
                  <c:pt idx="160">
                    <c:v>PURNAMA ANAKING</c:v>
                  </c:pt>
                  <c:pt idx="161">
                    <c:v>RAHADITYA DIMAS PRIHADIANTO </c:v>
                  </c:pt>
                  <c:pt idx="162">
                    <c:v>Regita Putri Permata</c:v>
                  </c:pt>
                  <c:pt idx="163">
                    <c:v>SRI HIDAYATI</c:v>
                  </c:pt>
                  <c:pt idx="164">
                    <c:v>TITUS KRISTANTO </c:v>
                  </c:pt>
                  <c:pt idx="165">
                    <c:v>WACHDA YUNIAR ROCHMAH </c:v>
                  </c:pt>
                  <c:pt idx="166">
                    <c:v>YOHANES SETIAWAN </c:v>
                  </c:pt>
                  <c:pt idx="167">
                    <c:v>YUPIT SUDIANTO </c:v>
                  </c:pt>
                  <c:pt idx="168">
                    <c:v>Risdilah Mimma Untsa</c:v>
                  </c:pt>
                  <c:pt idx="169">
                    <c:v>HENDY BRIANTORO</c:v>
                  </c:pt>
                  <c:pt idx="170">
                    <c:v>Achmad Muzakki</c:v>
                  </c:pt>
                  <c:pt idx="171">
                    <c:v>Lora Khaula Amifia</c:v>
                  </c:pt>
                  <c:pt idx="172">
                    <c:v>Rizqa Amelia Zunaidi</c:v>
                  </c:pt>
                  <c:pt idx="173">
                    <c:v>Helmy Widyantara</c:v>
                  </c:pt>
                  <c:pt idx="174">
                    <c:v>Rifki Dwi Putranto</c:v>
                  </c:pt>
                  <c:pt idx="175">
                    <c:v>Susijanto Tri Rasmana</c:v>
                  </c:pt>
                  <c:pt idx="176">
                    <c:v>Mochamad Nizar Palefi Ma'ady</c:v>
                  </c:pt>
                  <c:pt idx="177">
                    <c:v>Pangestu Widodo</c:v>
                  </c:pt>
                  <c:pt idx="178">
                    <c:v>Berlian Rahmy Lidiawaty</c:v>
                  </c:pt>
                  <c:pt idx="179">
                    <c:v>Caesareano Lafado Yesa</c:v>
                  </c:pt>
                  <c:pt idx="180">
                    <c:v>Muhammad Adib Kamali</c:v>
                  </c:pt>
                  <c:pt idx="181">
                    <c:v>Rifki Dwi Putranto</c:v>
                  </c:pt>
                  <c:pt idx="182">
                    <c:v>FANDISYA RAHMAN</c:v>
                  </c:pt>
                  <c:pt idx="183">
                    <c:v>TANZILAL MUSTAQIM</c:v>
                  </c:pt>
                  <c:pt idx="184">
                    <c:v>NISA ISROFI</c:v>
                  </c:pt>
                  <c:pt idx="185">
                    <c:v>Abduh Sayid Albana</c:v>
                  </c:pt>
                  <c:pt idx="186">
                    <c:v>Adzanil Rachmadhi Putra</c:v>
                  </c:pt>
                  <c:pt idx="187">
                    <c:v>AHMAD WALI SATRIA BAHARI JOHAN </c:v>
                  </c:pt>
                  <c:pt idx="188">
                    <c:v>Alqis Rausanfita</c:v>
                  </c:pt>
                  <c:pt idx="189">
                    <c:v>Amalia Nur Alifah</c:v>
                  </c:pt>
                  <c:pt idx="190">
                    <c:v>Anifatul Faricha</c:v>
                  </c:pt>
                  <c:pt idx="191">
                    <c:v>Ardian Yusuf Wicaksono</c:v>
                  </c:pt>
                  <c:pt idx="192">
                    <c:v>Ayu Endah Wahyuni</c:v>
                  </c:pt>
                  <c:pt idx="193">
                    <c:v>Bernadus Anggo Seno Aji</c:v>
                  </c:pt>
                  <c:pt idx="194">
                    <c:v>Dewi Rahmawati</c:v>
                  </c:pt>
                  <c:pt idx="195">
                    <c:v>Dimas Adiputra</c:v>
                  </c:pt>
                  <c:pt idx="196">
                    <c:v>Fannush Shofi Akbar</c:v>
                  </c:pt>
                  <c:pt idx="197">
                    <c:v>Fidi Wincoko Putro</c:v>
                  </c:pt>
                  <c:pt idx="198">
                    <c:v>Helisyah Nur Fadhilah</c:v>
                  </c:pt>
                  <c:pt idx="199">
                    <c:v>Helmy Widyantara</c:v>
                  </c:pt>
                  <c:pt idx="200">
                    <c:v>Huki Chandra</c:v>
                  </c:pt>
                  <c:pt idx="201">
                    <c:v>Isa Hafidz</c:v>
                  </c:pt>
                  <c:pt idx="202">
                    <c:v>Mohammad Yanuar Hariyawan</c:v>
                  </c:pt>
                  <c:pt idx="203">
                    <c:v>Muhammad Adib Kamali</c:v>
                  </c:pt>
                  <c:pt idx="204">
                    <c:v>Muhammad Dzulfikar Fauzi</c:v>
                  </c:pt>
                  <c:pt idx="205">
                    <c:v>Muhsin</c:v>
                  </c:pt>
                  <c:pt idx="206">
                    <c:v>Mustafa Kamal</c:v>
                  </c:pt>
                  <c:pt idx="207">
                    <c:v>PHILIP TOBIANTO DAELY</c:v>
                  </c:pt>
                  <c:pt idx="208">
                    <c:v>Regita Putri Permata</c:v>
                  </c:pt>
                  <c:pt idx="209">
                    <c:v>Rifdatun Ni'mah</c:v>
                  </c:pt>
                  <c:pt idx="210">
                    <c:v>SRI HIDAYATI</c:v>
                  </c:pt>
                  <c:pt idx="211">
                    <c:v>Wachda Yuniar Rochmah</c:v>
                  </c:pt>
                  <c:pt idx="212">
                    <c:v>Tri Arief Sardjono</c:v>
                  </c:pt>
                  <c:pt idx="213">
                    <c:v>ERLY EKAYANTI ROSYIDA</c:v>
                  </c:pt>
                  <c:pt idx="214">
                    <c:v>VESSA RIZKY OKTAVIA</c:v>
                  </c:pt>
                  <c:pt idx="215">
                    <c:v>Moh. Hamim Zajuli Al Faroby</c:v>
                  </c:pt>
                  <c:pt idx="216">
                    <c:v>BAMBANG AGUS SUMANTRI </c:v>
                  </c:pt>
                  <c:pt idx="217">
                    <c:v>Sekar Widyasari Putri</c:v>
                  </c:pt>
                  <c:pt idx="218">
                    <c:v>DAHLIAR ANANDA</c:v>
                  </c:pt>
                  <c:pt idx="219">
                    <c:v>Nilla Rachmaningrum</c:v>
                  </c:pt>
                  <c:pt idx="220">
                    <c:v>MUHAMAD NASRULLAH</c:v>
                  </c:pt>
                  <c:pt idx="221">
                    <c:v>Mochamad Nizar Palefi Ma’ady</c:v>
                  </c:pt>
                  <c:pt idx="222">
                    <c:v>MUHAMMAD ILHAM ALHARI</c:v>
                  </c:pt>
                  <c:pt idx="223">
                    <c:v>Dimas Adiputra</c:v>
                  </c:pt>
                  <c:pt idx="224">
                    <c:v>Muhammad Adib Kamali</c:v>
                  </c:pt>
                  <c:pt idx="225">
                    <c:v>Dimas Adiputra</c:v>
                  </c:pt>
                  <c:pt idx="226">
                    <c:v>Helmy Widyantara</c:v>
                  </c:pt>
                  <c:pt idx="227">
                    <c:v>BAMBANG AGUS SUMANTRI</c:v>
                  </c:pt>
                </c:lvl>
                <c:lvl>
                  <c:pt idx="0">
                    <c:v> Penelitian Dasar</c:v>
                  </c:pt>
                  <c:pt idx="1">
                    <c:v>Penelitian Dana Internal (PDI)</c:v>
                  </c:pt>
                  <c:pt idx="25">
                    <c:v>Penelitian Dasar</c:v>
                  </c:pt>
                  <c:pt idx="58">
                    <c:v>Penelitian Dasar Penugasan</c:v>
                  </c:pt>
                  <c:pt idx="59">
                    <c:v>Penelitian Kerjasama Institusi</c:v>
                  </c:pt>
                  <c:pt idx="61">
                    <c:v>Penelitian Kerjasama Perguruan Tinggi (PEKERTI)</c:v>
                  </c:pt>
                  <c:pt idx="64">
                    <c:v>Penelitian Mandiri</c:v>
                  </c:pt>
                  <c:pt idx="88">
                    <c:v>Penelitian Pengembangan</c:v>
                  </c:pt>
                  <c:pt idx="91">
                    <c:v>Penelitian Penugasan</c:v>
                  </c:pt>
                  <c:pt idx="102">
                    <c:v>Penelitian Research Center</c:v>
                  </c:pt>
                  <c:pt idx="105">
                    <c:v>Penelitian Terapan</c:v>
                  </c:pt>
                  <c:pt idx="129">
                    <c:v>Penelitian Terapan (Penugasan)</c:v>
                  </c:pt>
                  <c:pt idx="131">
                    <c:v>Penulisan Buku Ajar</c:v>
                  </c:pt>
                  <c:pt idx="140">
                    <c:v>(blank)</c:v>
                  </c:pt>
                  <c:pt idx="141">
                    <c:v>PENELITIAN DASAR PERIODE 1</c:v>
                  </c:pt>
                  <c:pt idx="170">
                    <c:v>PENELITIAN TERAPAN PERIODE 1</c:v>
                  </c:pt>
                  <c:pt idx="173">
                    <c:v>PENELITIAN STRATEGIS PERIODE 1</c:v>
                  </c:pt>
                  <c:pt idx="176">
                    <c:v>PENELITIAN MANDIRI PERIODE 1</c:v>
                  </c:pt>
                  <c:pt idx="178">
                    <c:v>PENELITIAN DASAR PERIODE 2</c:v>
                  </c:pt>
                  <c:pt idx="185">
                    <c:v>Penelitian Non Kerja Sama Eksternal</c:v>
                  </c:pt>
                  <c:pt idx="219">
                    <c:v>Penelitian Non Kerja Sama Eksternal Batch 2</c:v>
                  </c:pt>
                  <c:pt idx="221">
                    <c:v>HIBAH INOVASI SKEMA INOVASI TEMATIK TAHUN 2024/2025</c:v>
                  </c:pt>
                  <c:pt idx="222">
                    <c:v>PENELITIAN BTP INOVASI SKEMA HIBLI BATCH 2</c:v>
                  </c:pt>
                  <c:pt idx="223">
                    <c:v>PENELITIAN BTP INOVASI SKEMA TEMATIK BATCH 1</c:v>
                  </c:pt>
                  <c:pt idx="225">
                    <c:v>PENELITIAN BTP INOVASI SKEMA TEMATIK BATCH 2</c:v>
                  </c:pt>
                </c:lvl>
              </c:multiLvlStrCache>
            </c:multiLvlStrRef>
          </c:cat>
          <c:val>
            <c:numRef>
              <c:f>Dashboard_penelitian_08082024!$B$6:$B$259</c:f>
              <c:numCache>
                <c:formatCode>General</c:formatCode>
                <c:ptCount val="228"/>
                <c:pt idx="0">
                  <c:v>2021</c:v>
                </c:pt>
                <c:pt idx="1">
                  <c:v>2019</c:v>
                </c:pt>
                <c:pt idx="2">
                  <c:v>2019</c:v>
                </c:pt>
                <c:pt idx="3">
                  <c:v>2019</c:v>
                </c:pt>
                <c:pt idx="4">
                  <c:v>4039</c:v>
                </c:pt>
                <c:pt idx="5">
                  <c:v>4039</c:v>
                </c:pt>
                <c:pt idx="6">
                  <c:v>2020</c:v>
                </c:pt>
                <c:pt idx="7">
                  <c:v>2019</c:v>
                </c:pt>
                <c:pt idx="8">
                  <c:v>4039</c:v>
                </c:pt>
                <c:pt idx="9">
                  <c:v>2019</c:v>
                </c:pt>
                <c:pt idx="10">
                  <c:v>2019</c:v>
                </c:pt>
                <c:pt idx="11">
                  <c:v>2020</c:v>
                </c:pt>
                <c:pt idx="12">
                  <c:v>4039</c:v>
                </c:pt>
                <c:pt idx="13">
                  <c:v>2020</c:v>
                </c:pt>
                <c:pt idx="14">
                  <c:v>4039</c:v>
                </c:pt>
                <c:pt idx="15">
                  <c:v>4039</c:v>
                </c:pt>
                <c:pt idx="16">
                  <c:v>2019</c:v>
                </c:pt>
                <c:pt idx="17">
                  <c:v>4039</c:v>
                </c:pt>
                <c:pt idx="18">
                  <c:v>2020</c:v>
                </c:pt>
                <c:pt idx="19">
                  <c:v>2020</c:v>
                </c:pt>
                <c:pt idx="20">
                  <c:v>2020</c:v>
                </c:pt>
                <c:pt idx="21">
                  <c:v>2019</c:v>
                </c:pt>
                <c:pt idx="22">
                  <c:v>2020</c:v>
                </c:pt>
                <c:pt idx="23">
                  <c:v>2019</c:v>
                </c:pt>
                <c:pt idx="24">
                  <c:v>2019</c:v>
                </c:pt>
                <c:pt idx="25">
                  <c:v>2022</c:v>
                </c:pt>
                <c:pt idx="26">
                  <c:v>2023</c:v>
                </c:pt>
                <c:pt idx="27">
                  <c:v>2023</c:v>
                </c:pt>
                <c:pt idx="28">
                  <c:v>2023</c:v>
                </c:pt>
                <c:pt idx="29">
                  <c:v>2023</c:v>
                </c:pt>
                <c:pt idx="30">
                  <c:v>2023</c:v>
                </c:pt>
                <c:pt idx="31">
                  <c:v>2023</c:v>
                </c:pt>
                <c:pt idx="32">
                  <c:v>2021</c:v>
                </c:pt>
                <c:pt idx="33">
                  <c:v>2022</c:v>
                </c:pt>
                <c:pt idx="34">
                  <c:v>4043</c:v>
                </c:pt>
                <c:pt idx="35">
                  <c:v>2023</c:v>
                </c:pt>
                <c:pt idx="36">
                  <c:v>2021</c:v>
                </c:pt>
                <c:pt idx="37">
                  <c:v>2023</c:v>
                </c:pt>
                <c:pt idx="38">
                  <c:v>2023</c:v>
                </c:pt>
                <c:pt idx="39">
                  <c:v>2022</c:v>
                </c:pt>
                <c:pt idx="40">
                  <c:v>2021</c:v>
                </c:pt>
                <c:pt idx="41">
                  <c:v>2023</c:v>
                </c:pt>
                <c:pt idx="42">
                  <c:v>2023</c:v>
                </c:pt>
                <c:pt idx="43">
                  <c:v>2021</c:v>
                </c:pt>
                <c:pt idx="44">
                  <c:v>2022</c:v>
                </c:pt>
                <c:pt idx="45">
                  <c:v>2021</c:v>
                </c:pt>
                <c:pt idx="46">
                  <c:v>2021</c:v>
                </c:pt>
                <c:pt idx="47">
                  <c:v>2023</c:v>
                </c:pt>
                <c:pt idx="48">
                  <c:v>2023</c:v>
                </c:pt>
                <c:pt idx="49">
                  <c:v>2023</c:v>
                </c:pt>
                <c:pt idx="50">
                  <c:v>2022</c:v>
                </c:pt>
                <c:pt idx="51">
                  <c:v>4043</c:v>
                </c:pt>
                <c:pt idx="52">
                  <c:v>2023</c:v>
                </c:pt>
                <c:pt idx="53">
                  <c:v>2023</c:v>
                </c:pt>
                <c:pt idx="54">
                  <c:v>2021</c:v>
                </c:pt>
                <c:pt idx="55">
                  <c:v>2021</c:v>
                </c:pt>
                <c:pt idx="56">
                  <c:v>2021</c:v>
                </c:pt>
                <c:pt idx="57">
                  <c:v>2022</c:v>
                </c:pt>
                <c:pt idx="58">
                  <c:v>2022</c:v>
                </c:pt>
                <c:pt idx="59">
                  <c:v>2021</c:v>
                </c:pt>
                <c:pt idx="60">
                  <c:v>2021</c:v>
                </c:pt>
                <c:pt idx="61">
                  <c:v>2021</c:v>
                </c:pt>
                <c:pt idx="62">
                  <c:v>2021</c:v>
                </c:pt>
                <c:pt idx="63">
                  <c:v>2021</c:v>
                </c:pt>
                <c:pt idx="64">
                  <c:v>2021</c:v>
                </c:pt>
                <c:pt idx="65">
                  <c:v>2021</c:v>
                </c:pt>
                <c:pt idx="66">
                  <c:v>2021</c:v>
                </c:pt>
                <c:pt idx="67">
                  <c:v>2021</c:v>
                </c:pt>
                <c:pt idx="68">
                  <c:v>2021</c:v>
                </c:pt>
                <c:pt idx="69">
                  <c:v>2021</c:v>
                </c:pt>
                <c:pt idx="70">
                  <c:v>2021</c:v>
                </c:pt>
                <c:pt idx="71">
                  <c:v>2021</c:v>
                </c:pt>
                <c:pt idx="72">
                  <c:v>2021</c:v>
                </c:pt>
                <c:pt idx="73">
                  <c:v>2021</c:v>
                </c:pt>
                <c:pt idx="74">
                  <c:v>2021</c:v>
                </c:pt>
                <c:pt idx="75">
                  <c:v>4042</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2021</c:v>
                </c:pt>
                <c:pt idx="89">
                  <c:v>2023</c:v>
                </c:pt>
                <c:pt idx="90">
                  <c:v>2023</c:v>
                </c:pt>
                <c:pt idx="91">
                  <c:v>2023</c:v>
                </c:pt>
                <c:pt idx="92">
                  <c:v>2020</c:v>
                </c:pt>
                <c:pt idx="93">
                  <c:v>2020</c:v>
                </c:pt>
                <c:pt idx="94">
                  <c:v>2020</c:v>
                </c:pt>
                <c:pt idx="95">
                  <c:v>2020</c:v>
                </c:pt>
                <c:pt idx="96">
                  <c:v>2020</c:v>
                </c:pt>
                <c:pt idx="97">
                  <c:v>2020</c:v>
                </c:pt>
                <c:pt idx="98">
                  <c:v>2020</c:v>
                </c:pt>
                <c:pt idx="99">
                  <c:v>4040</c:v>
                </c:pt>
                <c:pt idx="100">
                  <c:v>2020</c:v>
                </c:pt>
                <c:pt idx="101">
                  <c:v>2023</c:v>
                </c:pt>
                <c:pt idx="102">
                  <c:v>6066</c:v>
                </c:pt>
                <c:pt idx="103">
                  <c:v>6065</c:v>
                </c:pt>
                <c:pt idx="104">
                  <c:v>2023</c:v>
                </c:pt>
                <c:pt idx="105">
                  <c:v>2023</c:v>
                </c:pt>
                <c:pt idx="106">
                  <c:v>2022</c:v>
                </c:pt>
                <c:pt idx="107">
                  <c:v>2022</c:v>
                </c:pt>
                <c:pt idx="108">
                  <c:v>4043</c:v>
                </c:pt>
                <c:pt idx="109">
                  <c:v>2021</c:v>
                </c:pt>
                <c:pt idx="110">
                  <c:v>2023</c:v>
                </c:pt>
                <c:pt idx="111">
                  <c:v>4043</c:v>
                </c:pt>
                <c:pt idx="112">
                  <c:v>4045</c:v>
                </c:pt>
                <c:pt idx="113">
                  <c:v>2023</c:v>
                </c:pt>
                <c:pt idx="114">
                  <c:v>4042</c:v>
                </c:pt>
                <c:pt idx="115">
                  <c:v>2022</c:v>
                </c:pt>
                <c:pt idx="116">
                  <c:v>2021</c:v>
                </c:pt>
                <c:pt idx="117">
                  <c:v>2021</c:v>
                </c:pt>
                <c:pt idx="118">
                  <c:v>4043</c:v>
                </c:pt>
                <c:pt idx="119">
                  <c:v>4043</c:v>
                </c:pt>
                <c:pt idx="120">
                  <c:v>2023</c:v>
                </c:pt>
                <c:pt idx="121">
                  <c:v>2022</c:v>
                </c:pt>
                <c:pt idx="122">
                  <c:v>2021</c:v>
                </c:pt>
                <c:pt idx="123">
                  <c:v>4045</c:v>
                </c:pt>
                <c:pt idx="124">
                  <c:v>2021</c:v>
                </c:pt>
                <c:pt idx="125">
                  <c:v>2022</c:v>
                </c:pt>
                <c:pt idx="126">
                  <c:v>2021</c:v>
                </c:pt>
                <c:pt idx="127">
                  <c:v>2023</c:v>
                </c:pt>
                <c:pt idx="128">
                  <c:v>2021</c:v>
                </c:pt>
                <c:pt idx="129">
                  <c:v>2022</c:v>
                </c:pt>
                <c:pt idx="130">
                  <c:v>2022</c:v>
                </c:pt>
                <c:pt idx="131">
                  <c:v>2021</c:v>
                </c:pt>
                <c:pt idx="132">
                  <c:v>2023</c:v>
                </c:pt>
                <c:pt idx="133">
                  <c:v>2021</c:v>
                </c:pt>
                <c:pt idx="134">
                  <c:v>2023</c:v>
                </c:pt>
                <c:pt idx="135">
                  <c:v>2022</c:v>
                </c:pt>
                <c:pt idx="136">
                  <c:v>4045</c:v>
                </c:pt>
                <c:pt idx="137">
                  <c:v>2021</c:v>
                </c:pt>
                <c:pt idx="138">
                  <c:v>2021</c:v>
                </c:pt>
                <c:pt idx="139">
                  <c:v>2021</c:v>
                </c:pt>
                <c:pt idx="140">
                  <c:v>2019</c:v>
                </c:pt>
                <c:pt idx="141">
                  <c:v>2024</c:v>
                </c:pt>
                <c:pt idx="142">
                  <c:v>2024</c:v>
                </c:pt>
                <c:pt idx="143">
                  <c:v>2024</c:v>
                </c:pt>
                <c:pt idx="144">
                  <c:v>2024</c:v>
                </c:pt>
                <c:pt idx="145">
                  <c:v>2024</c:v>
                </c:pt>
                <c:pt idx="146">
                  <c:v>2024</c:v>
                </c:pt>
                <c:pt idx="147">
                  <c:v>2024</c:v>
                </c:pt>
                <c:pt idx="148">
                  <c:v>2024</c:v>
                </c:pt>
                <c:pt idx="149">
                  <c:v>2024</c:v>
                </c:pt>
                <c:pt idx="150">
                  <c:v>2024</c:v>
                </c:pt>
                <c:pt idx="151">
                  <c:v>2024</c:v>
                </c:pt>
                <c:pt idx="152">
                  <c:v>2024</c:v>
                </c:pt>
                <c:pt idx="153">
                  <c:v>2024</c:v>
                </c:pt>
                <c:pt idx="154">
                  <c:v>2024</c:v>
                </c:pt>
                <c:pt idx="155">
                  <c:v>2024</c:v>
                </c:pt>
                <c:pt idx="156">
                  <c:v>2024</c:v>
                </c:pt>
                <c:pt idx="157">
                  <c:v>2024</c:v>
                </c:pt>
                <c:pt idx="158">
                  <c:v>2024</c:v>
                </c:pt>
                <c:pt idx="159">
                  <c:v>2024</c:v>
                </c:pt>
                <c:pt idx="160">
                  <c:v>2024</c:v>
                </c:pt>
                <c:pt idx="161">
                  <c:v>2024</c:v>
                </c:pt>
                <c:pt idx="162">
                  <c:v>2024</c:v>
                </c:pt>
                <c:pt idx="163">
                  <c:v>2024</c:v>
                </c:pt>
                <c:pt idx="164">
                  <c:v>2024</c:v>
                </c:pt>
                <c:pt idx="165">
                  <c:v>2024</c:v>
                </c:pt>
                <c:pt idx="166">
                  <c:v>2024</c:v>
                </c:pt>
                <c:pt idx="167">
                  <c:v>2024</c:v>
                </c:pt>
                <c:pt idx="168">
                  <c:v>2024</c:v>
                </c:pt>
                <c:pt idx="169">
                  <c:v>2024</c:v>
                </c:pt>
                <c:pt idx="170">
                  <c:v>2024</c:v>
                </c:pt>
                <c:pt idx="171">
                  <c:v>2024</c:v>
                </c:pt>
                <c:pt idx="172">
                  <c:v>2024</c:v>
                </c:pt>
                <c:pt idx="173">
                  <c:v>2024</c:v>
                </c:pt>
                <c:pt idx="174">
                  <c:v>2024</c:v>
                </c:pt>
                <c:pt idx="175">
                  <c:v>2024</c:v>
                </c:pt>
                <c:pt idx="176">
                  <c:v>4048</c:v>
                </c:pt>
                <c:pt idx="177">
                  <c:v>2024</c:v>
                </c:pt>
                <c:pt idx="178">
                  <c:v>2024</c:v>
                </c:pt>
                <c:pt idx="179">
                  <c:v>2024</c:v>
                </c:pt>
                <c:pt idx="180">
                  <c:v>2024</c:v>
                </c:pt>
                <c:pt idx="181">
                  <c:v>2024</c:v>
                </c:pt>
                <c:pt idx="182">
                  <c:v>2024</c:v>
                </c:pt>
                <c:pt idx="183">
                  <c:v>2024</c:v>
                </c:pt>
                <c:pt idx="184">
                  <c:v>2024</c:v>
                </c:pt>
                <c:pt idx="185">
                  <c:v>2025</c:v>
                </c:pt>
                <c:pt idx="186">
                  <c:v>2025</c:v>
                </c:pt>
                <c:pt idx="187">
                  <c:v>2025</c:v>
                </c:pt>
                <c:pt idx="188">
                  <c:v>2025</c:v>
                </c:pt>
                <c:pt idx="189">
                  <c:v>2025</c:v>
                </c:pt>
                <c:pt idx="190">
                  <c:v>2025</c:v>
                </c:pt>
                <c:pt idx="191">
                  <c:v>2025</c:v>
                </c:pt>
                <c:pt idx="192">
                  <c:v>2025</c:v>
                </c:pt>
                <c:pt idx="193">
                  <c:v>2025</c:v>
                </c:pt>
                <c:pt idx="194">
                  <c:v>2025</c:v>
                </c:pt>
                <c:pt idx="195">
                  <c:v>2025</c:v>
                </c:pt>
                <c:pt idx="196">
                  <c:v>2025</c:v>
                </c:pt>
                <c:pt idx="197">
                  <c:v>2025</c:v>
                </c:pt>
                <c:pt idx="198">
                  <c:v>2025</c:v>
                </c:pt>
                <c:pt idx="199">
                  <c:v>2025</c:v>
                </c:pt>
                <c:pt idx="200">
                  <c:v>2025</c:v>
                </c:pt>
                <c:pt idx="201">
                  <c:v>2025</c:v>
                </c:pt>
                <c:pt idx="202">
                  <c:v>4050</c:v>
                </c:pt>
                <c:pt idx="203">
                  <c:v>2025</c:v>
                </c:pt>
                <c:pt idx="204">
                  <c:v>2025</c:v>
                </c:pt>
                <c:pt idx="205">
                  <c:v>2025</c:v>
                </c:pt>
                <c:pt idx="206">
                  <c:v>4050</c:v>
                </c:pt>
                <c:pt idx="207">
                  <c:v>2025</c:v>
                </c:pt>
                <c:pt idx="208">
                  <c:v>2025</c:v>
                </c:pt>
                <c:pt idx="209">
                  <c:v>2025</c:v>
                </c:pt>
                <c:pt idx="210">
                  <c:v>2025</c:v>
                </c:pt>
                <c:pt idx="211">
                  <c:v>2025</c:v>
                </c:pt>
                <c:pt idx="212">
                  <c:v>2025</c:v>
                </c:pt>
                <c:pt idx="213">
                  <c:v>2025</c:v>
                </c:pt>
                <c:pt idx="214">
                  <c:v>2025</c:v>
                </c:pt>
                <c:pt idx="215">
                  <c:v>2025</c:v>
                </c:pt>
                <c:pt idx="216">
                  <c:v>2025</c:v>
                </c:pt>
                <c:pt idx="217">
                  <c:v>2025</c:v>
                </c:pt>
                <c:pt idx="218">
                  <c:v>2025</c:v>
                </c:pt>
                <c:pt idx="219">
                  <c:v>2025</c:v>
                </c:pt>
                <c:pt idx="220">
                  <c:v>2025</c:v>
                </c:pt>
                <c:pt idx="221">
                  <c:v>2024</c:v>
                </c:pt>
                <c:pt idx="222">
                  <c:v>2024</c:v>
                </c:pt>
                <c:pt idx="223">
                  <c:v>2025</c:v>
                </c:pt>
                <c:pt idx="224">
                  <c:v>2025</c:v>
                </c:pt>
                <c:pt idx="225">
                  <c:v>2025</c:v>
                </c:pt>
                <c:pt idx="226">
                  <c:v>2025</c:v>
                </c:pt>
                <c:pt idx="227">
                  <c:v>2025</c:v>
                </c:pt>
              </c:numCache>
            </c:numRef>
          </c:val>
          <c:extLst>
            <c:ext xmlns:c16="http://schemas.microsoft.com/office/drawing/2014/chart" uri="{C3380CC4-5D6E-409C-BE32-E72D297353CC}">
              <c16:uniqueId val="{00000000-E167-49EA-8115-C2A794FEBC6E}"/>
            </c:ext>
          </c:extLst>
        </c:ser>
        <c:dLbls>
          <c:showLegendKey val="0"/>
          <c:showVal val="1"/>
          <c:showCatName val="0"/>
          <c:showSerName val="0"/>
          <c:showPercent val="0"/>
          <c:showBubbleSize val="0"/>
        </c:dLbls>
        <c:gapWidth val="150"/>
        <c:overlap val="-25"/>
        <c:axId val="896880480"/>
        <c:axId val="896880960"/>
      </c:barChart>
      <c:catAx>
        <c:axId val="8968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80960"/>
        <c:crosses val="autoZero"/>
        <c:auto val="1"/>
        <c:lblAlgn val="ctr"/>
        <c:lblOffset val="100"/>
        <c:noMultiLvlLbl val="0"/>
      </c:catAx>
      <c:valAx>
        <c:axId val="896880960"/>
        <c:scaling>
          <c:orientation val="minMax"/>
        </c:scaling>
        <c:delete val="1"/>
        <c:axPos val="l"/>
        <c:numFmt formatCode="General" sourceLinked="1"/>
        <c:majorTickMark val="none"/>
        <c:minorTickMark val="none"/>
        <c:tickLblPos val="nextTo"/>
        <c:crossAx val="89688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[data_dosen_template.xlsx]Grafik PNLT!PivotTable6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'Grafik PNLT'!$B$4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 PNLT'!$A$5:$A$12</c:f>
              <c:strCache>
                <c:ptCount val="7"/>
                <c:pt idx="0">
                  <c:v>PENELITIAN DASAR PERIODE 1</c:v>
                </c:pt>
                <c:pt idx="1">
                  <c:v>PENELITIAN DASAR PERIODE 2</c:v>
                </c:pt>
                <c:pt idx="2">
                  <c:v>PENELITIAN KEMITRAAN DALAM NEGERI PERIODE 1</c:v>
                </c:pt>
                <c:pt idx="3">
                  <c:v>PENELITIAN KEMITRAAN LUAR NEGERI PERIODE 1</c:v>
                </c:pt>
                <c:pt idx="4">
                  <c:v>PENELITIAN MANDIRI PERIODE 1</c:v>
                </c:pt>
                <c:pt idx="5">
                  <c:v>PENELITIAN STRATEGIS PERIODE 1</c:v>
                </c:pt>
                <c:pt idx="6">
                  <c:v>PENELITIAN TERAPAN PERIODE 1</c:v>
                </c:pt>
              </c:strCache>
            </c:strRef>
          </c:cat>
          <c:val>
            <c:numRef>
              <c:f>'Grafik PNLT'!$B$5:$B$12</c:f>
              <c:numCache>
                <c:formatCode>General</c:formatCode>
                <c:ptCount val="7"/>
                <c:pt idx="0">
                  <c:v>29</c:v>
                </c:pt>
                <c:pt idx="1">
                  <c:v>7</c:v>
                </c:pt>
                <c:pt idx="2">
                  <c:v>1</c:v>
                </c:pt>
                <c:pt idx="3">
                  <c:v>1</c:v>
                </c:pt>
                <c:pt idx="4">
                  <c:v>3</c:v>
                </c:pt>
                <c:pt idx="5">
                  <c:v>3</c:v>
                </c:pt>
                <c:pt idx="6">
                  <c:v>3</c:v>
                </c:pt>
              </c:numCache>
            </c:numRef>
          </c:val>
          <c:extLst>
            <c:ext xmlns:c16="http://schemas.microsoft.com/office/drawing/2014/chart" uri="{C3380CC4-5D6E-409C-BE32-E72D297353CC}">
              <c16:uniqueId val="{00000001-DC48-4B28-A7EA-7B0522A6DB90}"/>
            </c:ext>
          </c:extLst>
        </c:ser>
        <c:dLbls>
          <c:showLegendKey val="0"/>
          <c:showVal val="0"/>
          <c:showCatName val="0"/>
          <c:showSerName val="0"/>
          <c:showPercent val="0"/>
          <c:showBubbleSize val="0"/>
        </c:dLbls>
        <c:gapWidth val="219"/>
        <c:overlap val="-27"/>
        <c:axId val="540339207"/>
        <c:axId val="552588295"/>
      </c:barChart>
      <c:catAx>
        <c:axId val="540339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588295"/>
        <c:crosses val="autoZero"/>
        <c:auto val="1"/>
        <c:lblAlgn val="ctr"/>
        <c:lblOffset val="100"/>
        <c:noMultiLvlLbl val="0"/>
      </c:catAx>
      <c:valAx>
        <c:axId val="552588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39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'Grafik PNLT'!$B$45</c:f>
              <c:strCache>
                <c:ptCount val="1"/>
                <c:pt idx="0">
                  <c:v>Count of SDG</c:v>
                </c:pt>
              </c:strCache>
            </c:strRef>
          </c:tx>
          <c:dPt>
            <c:idx val="0"/>
            <c:bubble3D val="0"/>
            <c:spPr>
              <a:solidFill>
                <a:schemeClr val="accent1"/>
              </a:solidFill>
              <a:ln>
                <a:noFill/>
              </a:ln>
              <a:effectLst/>
            </c:spPr>
            <c:extLst>
              <c:ext xmlns:c16="http://schemas.microsoft.com/office/drawing/2014/chart" uri="{C3380CC4-5D6E-409C-BE32-E72D297353CC}">
                <c16:uniqueId val="{00000001-237E-4267-9293-F6B61EE57804}"/>
              </c:ext>
            </c:extLst>
          </c:dPt>
          <c:dPt>
            <c:idx val="1"/>
            <c:bubble3D val="0"/>
            <c:spPr>
              <a:solidFill>
                <a:schemeClr val="accent2"/>
              </a:solidFill>
              <a:ln>
                <a:noFill/>
              </a:ln>
              <a:effectLst/>
            </c:spPr>
            <c:extLst>
              <c:ext xmlns:c16="http://schemas.microsoft.com/office/drawing/2014/chart" uri="{C3380CC4-5D6E-409C-BE32-E72D297353CC}">
                <c16:uniqueId val="{00000003-237E-4267-9293-F6B61EE57804}"/>
              </c:ext>
            </c:extLst>
          </c:dPt>
          <c:dPt>
            <c:idx val="2"/>
            <c:bubble3D val="0"/>
            <c:spPr>
              <a:solidFill>
                <a:schemeClr val="accent3"/>
              </a:solidFill>
              <a:ln>
                <a:noFill/>
              </a:ln>
              <a:effectLst/>
            </c:spPr>
            <c:extLst>
              <c:ext xmlns:c16="http://schemas.microsoft.com/office/drawing/2014/chart" uri="{C3380CC4-5D6E-409C-BE32-E72D297353CC}">
                <c16:uniqueId val="{00000005-237E-4267-9293-F6B61EE57804}"/>
              </c:ext>
            </c:extLst>
          </c:dPt>
          <c:dPt>
            <c:idx val="3"/>
            <c:bubble3D val="0"/>
            <c:spPr>
              <a:solidFill>
                <a:schemeClr val="accent4"/>
              </a:solidFill>
              <a:ln>
                <a:noFill/>
              </a:ln>
              <a:effectLst/>
            </c:spPr>
            <c:extLst>
              <c:ext xmlns:c16="http://schemas.microsoft.com/office/drawing/2014/chart" uri="{C3380CC4-5D6E-409C-BE32-E72D297353CC}">
                <c16:uniqueId val="{00000007-237E-4267-9293-F6B61EE57804}"/>
              </c:ext>
            </c:extLst>
          </c:dPt>
          <c:dPt>
            <c:idx val="4"/>
            <c:bubble3D val="0"/>
            <c:spPr>
              <a:solidFill>
                <a:schemeClr val="accent5"/>
              </a:solidFill>
              <a:ln>
                <a:noFill/>
              </a:ln>
              <a:effectLst/>
            </c:spPr>
            <c:extLst>
              <c:ext xmlns:c16="http://schemas.microsoft.com/office/drawing/2014/chart" uri="{C3380CC4-5D6E-409C-BE32-E72D297353CC}">
                <c16:uniqueId val="{00000009-237E-4267-9293-F6B61EE57804}"/>
              </c:ext>
            </c:extLst>
          </c:dPt>
          <c:dPt>
            <c:idx val="5"/>
            <c:bubble3D val="0"/>
            <c:spPr>
              <a:solidFill>
                <a:schemeClr val="accent6"/>
              </a:solidFill>
              <a:ln>
                <a:noFill/>
              </a:ln>
              <a:effectLst/>
            </c:spPr>
            <c:extLst>
              <c:ext xmlns:c16="http://schemas.microsoft.com/office/drawing/2014/chart" uri="{C3380CC4-5D6E-409C-BE32-E72D297353CC}">
                <c16:uniqueId val="{0000000B-237E-4267-9293-F6B61EE5780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37E-4267-9293-F6B61EE5780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37E-4267-9293-F6B61EE5780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37E-4267-9293-F6B61EE5780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37E-4267-9293-F6B61EE5780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37E-4267-9293-F6B61EE5780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37E-4267-9293-F6B61EE5780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37E-4267-9293-F6B61EE5780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37E-4267-9293-F6B61EE5780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37E-4267-9293-F6B61EE57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'Grafik PNLT'!$B$46:$B$60</c:f>
              <c:numCache>
                <c:formatCode>General</c:formatCode>
                <c:ptCount val="15"/>
                <c:pt idx="0">
                  <c:v>1</c:v>
                </c:pt>
                <c:pt idx="1">
                  <c:v>4</c:v>
                </c:pt>
                <c:pt idx="2">
                  <c:v>4</c:v>
                </c:pt>
                <c:pt idx="3">
                  <c:v>1</c:v>
                </c:pt>
                <c:pt idx="4">
                  <c:v>1</c:v>
                </c:pt>
                <c:pt idx="5">
                  <c:v>1</c:v>
                </c:pt>
                <c:pt idx="6">
                  <c:v>1</c:v>
                </c:pt>
                <c:pt idx="7">
                  <c:v>9</c:v>
                </c:pt>
                <c:pt idx="8">
                  <c:v>1</c:v>
                </c:pt>
                <c:pt idx="9">
                  <c:v>1</c:v>
                </c:pt>
                <c:pt idx="10">
                  <c:v>1</c:v>
                </c:pt>
                <c:pt idx="11">
                  <c:v>2</c:v>
                </c:pt>
                <c:pt idx="12">
                  <c:v>2</c:v>
                </c:pt>
                <c:pt idx="13">
                  <c:v>1</c:v>
                </c:pt>
                <c:pt idx="14">
                  <c:v>1</c:v>
                </c:pt>
              </c:numCache>
            </c:numRef>
          </c:val>
          <c:extLst>
            <c:ext xmlns:c16="http://schemas.microsoft.com/office/drawing/2014/chart" uri="{C3380CC4-5D6E-409C-BE32-E72D297353CC}">
              <c16:uniqueId val="{00000003-78DD-454D-A01C-F6214AF3B9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'Grafik SDG PNLT'!$C$3</c:f>
              <c:strCache>
                <c:ptCount val="1"/>
                <c:pt idx="0">
                  <c:v>Jumlah</c:v>
                </c:pt>
              </c:strCache>
            </c:strRef>
          </c:tx>
          <c:spPr>
            <a:solidFill>
              <a:srgbClr val="637CEF"/>
            </a:solidFill>
            <a:ln>
              <a:noFill/>
            </a:ln>
            <a:effectLst/>
          </c:spPr>
          <c:invertIfNegative val="0"/>
          <c:cat>
            <c:multiLvlStrRef>
              <c:f>'Grafik SDG PNLT'!$A$4:$B$20</c:f>
              <c:multiLvlStrCache>
                <c:ptCount val="17"/>
                <c:lvl>
                  <c:pt idx="0">
                    <c:v>Tanpa Kemiskinan</c:v>
                  </c:pt>
                  <c:pt idx="1">
                    <c:v>Tanpa Kelaparan</c:v>
                  </c:pt>
                  <c:pt idx="2">
                    <c:v>Kehidupan Sehat dan Sejahtera</c:v>
                  </c:pt>
                  <c:pt idx="3">
                    <c:v>Pendidikan Berkualitas</c:v>
                  </c:pt>
                  <c:pt idx="4">
                    <c:v>Kesetaraan Gender</c:v>
                  </c:pt>
                  <c:pt idx="5">
                    <c:v>Air Bersih dan Sanitasi Layak</c:v>
                  </c:pt>
                  <c:pt idx="6">
                    <c:v>Energi Bersih dan Terjangkau</c:v>
                  </c:pt>
                  <c:pt idx="7">
                    <c:v>Pekerjaan Layak dan Pertumbuhan Ekonomi</c:v>
                  </c:pt>
                  <c:pt idx="8">
                    <c:v>Industri, Inovasi dan Infrastruktur</c:v>
                  </c:pt>
                  <c:pt idx="9">
                    <c:v>Berkurangnya Kesenjangan</c:v>
                  </c:pt>
                  <c:pt idx="10">
                    <c:v>Kota dan Permukiman yang Berkelanjutan</c:v>
                  </c:pt>
                  <c:pt idx="11">
                    <c:v>Konsumsi dan Produksi yang Bertanggung Jawab</c:v>
                  </c:pt>
                  <c:pt idx="12">
                    <c:v>Penanganan Perubahan Iklim</c:v>
                  </c:pt>
                  <c:pt idx="13">
                    <c:v>Ekosistem Lautan</c:v>
                  </c:pt>
                  <c:pt idx="14">
                    <c:v>Ekosistem Daratan</c:v>
                  </c:pt>
                  <c:pt idx="15">
                    <c:v> Perdamaian, Keadilan, dan Kelembagaan yang Tangguh</c:v>
                  </c:pt>
                  <c:pt idx="16">
                    <c:v>Kemitraan untuk Mencapai Tujuan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lvl>
              </c:multiLvlStrCache>
            </c:multiLvlStrRef>
          </c:cat>
          <c:val>
            <c:numRef>
              <c:f>'Grafik SDG PNLT'!$C$4:$C$20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138A-4586-91E5-8F7AC4C7207C}"/>
            </c:ext>
          </c:extLst>
        </c:ser>
        <c:dLbls>
          <c:showLegendKey val="0"/>
          <c:showVal val="0"/>
          <c:showCatName val="0"/>
          <c:showSerName val="0"/>
          <c:showPercent val="0"/>
          <c:showBubbleSize val="0"/>
        </c:dLbls>
        <c:gapWidth val="219"/>
        <c:overlap val="-27"/>
        <c:axId val="65445896"/>
        <c:axId val="65447944"/>
      </c:barChart>
      <c:catAx>
        <c:axId val="65445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7944"/>
        <c:crosses val="autoZero"/>
        <c:auto val="1"/>
        <c:lblAlgn val="ctr"/>
        <c:lblOffset val="100"/>
        <c:noMultiLvlLbl val="0"/>
      </c:catAx>
      <c:valAx>
        <c:axId val="6544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5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[data_dosen_template.xlsx]Grafik PKM!PivotTable8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 Skema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'Grafik PKM'!$B$3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 PKM'!$A$4:$A$9</c:f>
              <c:strCache>
                <c:ptCount val="5"/>
                <c:pt idx="0">
                  <c:v>KOLABORASI DALAM NEGERI</c:v>
                </c:pt>
                <c:pt idx="1">
                  <c:v>PENDAMPINGAN/PELATIHAN PERIODE 1</c:v>
                </c:pt>
                <c:pt idx="2">
                  <c:v>PENDAMPINGAN/PELATIHAN PERIODE 2</c:v>
                </c:pt>
                <c:pt idx="3">
                  <c:v>TEKNOLOGI TEPAT GUNA (TTG) PERIODE 1</c:v>
                </c:pt>
                <c:pt idx="4">
                  <c:v>TEKNOLOGI TEPAT GUNA (TTG) PERIODE 2</c:v>
                </c:pt>
              </c:strCache>
            </c:strRef>
          </c:cat>
          <c:val>
            <c:numRef>
              <c:f>'Grafik PKM'!$B$4:$B$9</c:f>
              <c:numCache>
                <c:formatCode>General</c:formatCode>
                <c:ptCount val="5"/>
                <c:pt idx="0">
                  <c:v>5</c:v>
                </c:pt>
                <c:pt idx="1">
                  <c:v>5</c:v>
                </c:pt>
                <c:pt idx="2">
                  <c:v>1</c:v>
                </c:pt>
                <c:pt idx="3">
                  <c:v>16</c:v>
                </c:pt>
                <c:pt idx="4">
                  <c:v>5</c:v>
                </c:pt>
              </c:numCache>
            </c:numRef>
          </c:val>
          <c:extLst>
            <c:ext xmlns:c16="http://schemas.microsoft.com/office/drawing/2014/chart" uri="{C3380CC4-5D6E-409C-BE32-E72D297353CC}">
              <c16:uniqueId val="{00000001-59CB-4B77-BD6E-C9B89871AE16}"/>
            </c:ext>
          </c:extLst>
        </c:ser>
        <c:dLbls>
          <c:showLegendKey val="0"/>
          <c:showVal val="0"/>
          <c:showCatName val="0"/>
          <c:showSerName val="0"/>
          <c:showPercent val="0"/>
          <c:showBubbleSize val="0"/>
        </c:dLbls>
        <c:gapWidth val="219"/>
        <c:overlap val="-27"/>
        <c:axId val="270339080"/>
        <c:axId val="271471624"/>
      </c:barChart>
      <c:catAx>
        <c:axId val="27033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71624"/>
        <c:crosses val="autoZero"/>
        <c:auto val="1"/>
        <c:lblAlgn val="ctr"/>
        <c:lblOffset val="100"/>
        <c:noMultiLvlLbl val="0"/>
      </c:catAx>
      <c:valAx>
        <c:axId val="271471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39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[data_dosen_template.xlsx]Grafik SDG PKM!PivotTable9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SDG PKM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'Grafik SDG PKM'!$B$3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6B-41B4-BDA3-338A13F67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6B-41B4-BDA3-338A13F67A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6B-41B4-BDA3-338A13F67A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6B-41B4-BDA3-338A13F67A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6B-41B4-BDA3-338A13F67A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6B-41B4-BDA3-338A13F67A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6B-41B4-BDA3-338A13F67AD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6B-41B4-BDA3-338A13F67A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 SDG PKM'!$A$4:$A$12</c:f>
              <c:strCache>
                <c:ptCount val="8"/>
                <c:pt idx="0">
                  <c:v>1</c:v>
                </c:pt>
                <c:pt idx="1">
                  <c:v>2</c:v>
                </c:pt>
                <c:pt idx="2">
                  <c:v>3</c:v>
                </c:pt>
                <c:pt idx="3">
                  <c:v>4</c:v>
                </c:pt>
                <c:pt idx="4">
                  <c:v>5</c:v>
                </c:pt>
                <c:pt idx="5">
                  <c:v>6</c:v>
                </c:pt>
                <c:pt idx="6">
                  <c:v>7</c:v>
                </c:pt>
                <c:pt idx="7">
                  <c:v>9</c:v>
                </c:pt>
              </c:strCache>
            </c:strRef>
          </c:cat>
          <c:val>
            <c:numRef>
              <c:f>'Grafik SDG PKM'!$B$4:$B$12</c:f>
              <c:numCache>
                <c:formatCode>General</c:formatCode>
                <c:ptCount val="8"/>
                <c:pt idx="0">
                  <c:v>2</c:v>
                </c:pt>
                <c:pt idx="1">
                  <c:v>4</c:v>
                </c:pt>
                <c:pt idx="2">
                  <c:v>10</c:v>
                </c:pt>
                <c:pt idx="3">
                  <c:v>7</c:v>
                </c:pt>
                <c:pt idx="4">
                  <c:v>1</c:v>
                </c:pt>
                <c:pt idx="5">
                  <c:v>5</c:v>
                </c:pt>
                <c:pt idx="6">
                  <c:v>2</c:v>
                </c:pt>
                <c:pt idx="7">
                  <c:v>1</c:v>
                </c:pt>
              </c:numCache>
            </c:numRef>
          </c:val>
          <c:extLst>
            <c:ext xmlns:c16="http://schemas.microsoft.com/office/drawing/2014/chart" uri="{C3380CC4-5D6E-409C-BE32-E72D297353CC}">
              <c16:uniqueId val="{00000001-BC34-4C68-B9F7-368D9AE992E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[data_dosen_template.xlsx]Pivot Publikasi!PivotTable11</c:name>
    <c:fmtId val="0"/>
  </c:pivotSource>
  <c:chart>
    <c:autoTitleDeleted val="1"/>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Publikasi'!$B$4</c:f>
              <c:strCache>
                <c:ptCount val="1"/>
                <c:pt idx="0">
                  <c:v>Total</c:v>
                </c:pt>
              </c:strCache>
            </c:strRef>
          </c:tx>
          <c:spPr>
            <a:solidFill>
              <a:srgbClr val="ED7D31"/>
            </a:solidFill>
            <a:ln>
              <a:noFill/>
            </a:ln>
            <a:effectLst/>
          </c:spPr>
          <c:invertIfNegative val="0"/>
          <c:cat>
            <c:strRef>
              <c:f>'Pivot Publikasi'!$A$5:$A$12</c:f>
              <c:strCache>
                <c:ptCount val="7"/>
                <c:pt idx="0">
                  <c:v>Jurnal ber-ISSN</c:v>
                </c:pt>
                <c:pt idx="1">
                  <c:v>S2</c:v>
                </c:pt>
                <c:pt idx="2">
                  <c:v>S3</c:v>
                </c:pt>
                <c:pt idx="3">
                  <c:v>S4</c:v>
                </c:pt>
                <c:pt idx="4">
                  <c:v>S5</c:v>
                </c:pt>
                <c:pt idx="5">
                  <c:v>S6</c:v>
                </c:pt>
                <c:pt idx="6">
                  <c:v>(blank)</c:v>
                </c:pt>
              </c:strCache>
            </c:strRef>
          </c:cat>
          <c:val>
            <c:numRef>
              <c:f>'Pivot Publikasi'!$B$5:$B$12</c:f>
              <c:numCache>
                <c:formatCode>General</c:formatCode>
                <c:ptCount val="7"/>
                <c:pt idx="0">
                  <c:v>2</c:v>
                </c:pt>
                <c:pt idx="1">
                  <c:v>2</c:v>
                </c:pt>
                <c:pt idx="2">
                  <c:v>13</c:v>
                </c:pt>
                <c:pt idx="3">
                  <c:v>10</c:v>
                </c:pt>
                <c:pt idx="4">
                  <c:v>3</c:v>
                </c:pt>
                <c:pt idx="5">
                  <c:v>1</c:v>
                </c:pt>
              </c:numCache>
            </c:numRef>
          </c:val>
          <c:extLst>
            <c:ext xmlns:c16="http://schemas.microsoft.com/office/drawing/2014/chart" uri="{C3380CC4-5D6E-409C-BE32-E72D297353CC}">
              <c16:uniqueId val="{00000001-C850-42CA-99BA-6BE679D017B0}"/>
            </c:ext>
          </c:extLst>
        </c:ser>
        <c:dLbls>
          <c:showLegendKey val="0"/>
          <c:showVal val="0"/>
          <c:showCatName val="0"/>
          <c:showSerName val="0"/>
          <c:showPercent val="0"/>
          <c:showBubbleSize val="0"/>
        </c:dLbls>
        <c:gapWidth val="219"/>
        <c:overlap val="-27"/>
        <c:axId val="1776104455"/>
        <c:axId val="1776106503"/>
      </c:barChart>
      <c:catAx>
        <c:axId val="1776104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06503"/>
        <c:crosses val="autoZero"/>
        <c:auto val="1"/>
        <c:lblAlgn val="ctr"/>
        <c:lblOffset val="100"/>
        <c:noMultiLvlLbl val="0"/>
      </c:catAx>
      <c:valAx>
        <c:axId val="1776106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04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[data_dosen_template.xlsx]Pivot Publikasi!PivotTable11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Publikasi'!$B$4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D5-43A7-8AF5-9D438808B4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D5-43A7-8AF5-9D438808B4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D5-43A7-8AF5-9D438808B4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D5-43A7-8AF5-9D438808B4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D5-43A7-8AF5-9D438808B4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D5-43A7-8AF5-9D438808B4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8F-47F8-980B-9AF73132B6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Publikasi'!$A$5:$A$12</c:f>
              <c:strCache>
                <c:ptCount val="7"/>
                <c:pt idx="0">
                  <c:v>Jurnal ber-ISSN</c:v>
                </c:pt>
                <c:pt idx="1">
                  <c:v>S2</c:v>
                </c:pt>
                <c:pt idx="2">
                  <c:v>S3</c:v>
                </c:pt>
                <c:pt idx="3">
                  <c:v>S4</c:v>
                </c:pt>
                <c:pt idx="4">
                  <c:v>S5</c:v>
                </c:pt>
                <c:pt idx="5">
                  <c:v>S6</c:v>
                </c:pt>
                <c:pt idx="6">
                  <c:v>(blank)</c:v>
                </c:pt>
              </c:strCache>
            </c:strRef>
          </c:cat>
          <c:val>
            <c:numRef>
              <c:f>'Pivot Publikasi'!$B$5:$B$12</c:f>
              <c:numCache>
                <c:formatCode>General</c:formatCode>
                <c:ptCount val="7"/>
                <c:pt idx="0">
                  <c:v>2</c:v>
                </c:pt>
                <c:pt idx="1">
                  <c:v>2</c:v>
                </c:pt>
                <c:pt idx="2">
                  <c:v>13</c:v>
                </c:pt>
                <c:pt idx="3">
                  <c:v>10</c:v>
                </c:pt>
                <c:pt idx="4">
                  <c:v>3</c:v>
                </c:pt>
                <c:pt idx="5">
                  <c:v>1</c:v>
                </c:pt>
              </c:numCache>
            </c:numRef>
          </c:val>
          <c:extLst>
            <c:ext xmlns:c16="http://schemas.microsoft.com/office/drawing/2014/chart" uri="{C3380CC4-5D6E-409C-BE32-E72D297353CC}">
              <c16:uniqueId val="{00000001-F380-453F-9AFA-73BB523C9E8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'PNLT DANA INTERNAL'!$U$179:$U$181</c:f>
              <c:strCache>
                <c:ptCount val="3"/>
                <c:pt idx="0">
                  <c:v>Teknologi Informasi</c:v>
                </c:pt>
                <c:pt idx="1">
                  <c:v>Teknik Elektro</c:v>
                </c:pt>
                <c:pt idx="2">
                  <c:v>Teknik Elektro</c:v>
                </c:pt>
              </c:strCache>
            </c:strRef>
          </c:tx>
          <c:spPr>
            <a:solidFill>
              <a:srgbClr val="637CEF"/>
            </a:solidFill>
            <a:ln>
              <a:noFill/>
            </a:ln>
            <a:effectLst/>
          </c:spPr>
          <c:invertIfNegative val="0"/>
          <c:val>
            <c:numRef>
              <c:f>'PNLT DANA INTERNAL'!$U$218</c:f>
              <c:numCache>
                <c:formatCode>General</c:formatCode>
                <c:ptCount val="1"/>
                <c:pt idx="0">
                  <c:v>0</c:v>
                </c:pt>
              </c:numCache>
            </c:numRef>
          </c:val>
          <c:extLst>
            <c:ext xmlns:c16="http://schemas.microsoft.com/office/drawing/2014/chart" uri="{C3380CC4-5D6E-409C-BE32-E72D297353CC}">
              <c16:uniqueId val="{00000000-895F-4523-BEE3-94AFD2DA802B}"/>
            </c:ext>
          </c:extLst>
        </c:ser>
        <c:dLbls>
          <c:showLegendKey val="0"/>
          <c:showVal val="0"/>
          <c:showCatName val="0"/>
          <c:showSerName val="0"/>
          <c:showPercent val="0"/>
          <c:showBubbleSize val="0"/>
        </c:dLbls>
        <c:gapWidth val="219"/>
        <c:overlap val="-27"/>
        <c:axId val="1642791944"/>
        <c:axId val="1642793992"/>
      </c:barChart>
      <c:catAx>
        <c:axId val="16427919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3992"/>
        <c:crosses val="autoZero"/>
        <c:auto val="1"/>
        <c:lblAlgn val="ctr"/>
        <c:lblOffset val="100"/>
        <c:noMultiLvlLbl val="0"/>
      </c:catAx>
      <c:valAx>
        <c:axId val="1642793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1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'PNLT DANA INTERNAL'!$U$179:$U$181</c:f>
              <c:strCache>
                <c:ptCount val="3"/>
                <c:pt idx="0">
                  <c:v>Teknologi Informasi</c:v>
                </c:pt>
                <c:pt idx="1">
                  <c:v>Teknik Elektro</c:v>
                </c:pt>
                <c:pt idx="2">
                  <c:v>Teknik Elektro</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9152-497C-A63B-A83B8A8E6C89}"/>
              </c:ext>
            </c:extLst>
          </c:dPt>
          <c:val>
            <c:numRef>
              <c:f>'PNLT DANA INTERNAL'!$U$218</c:f>
              <c:numCache>
                <c:formatCode>General</c:formatCode>
                <c:ptCount val="1"/>
                <c:pt idx="0">
                  <c:v>0</c:v>
                </c:pt>
              </c:numCache>
            </c:numRef>
          </c:val>
          <c:extLst>
            <c:ext xmlns:c16="http://schemas.microsoft.com/office/drawing/2014/chart" uri="{C3380CC4-5D6E-409C-BE32-E72D297353CC}">
              <c16:uniqueId val="{00000000-BA7F-4470-96DD-9B566AC712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Terindeks Scopus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Sinta'!$B$3</c:f>
              <c:strCache>
                <c:ptCount val="1"/>
                <c:pt idx="0">
                  <c:v>Q1</c:v>
                </c:pt>
              </c:strCache>
            </c:strRef>
          </c:tx>
          <c:spPr>
            <a:solidFill>
              <a:schemeClr val="accent2"/>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Sinta'!$C$3:$H$3</c:f>
              <c:numCache>
                <c:formatCode>General</c:formatCode>
                <c:ptCount val="6"/>
                <c:pt idx="0">
                  <c:v>1</c:v>
                </c:pt>
                <c:pt idx="1">
                  <c:v>3</c:v>
                </c:pt>
                <c:pt idx="2">
                  <c:v>3</c:v>
                </c:pt>
                <c:pt idx="3">
                  <c:v>3</c:v>
                </c:pt>
                <c:pt idx="4">
                  <c:v>7</c:v>
                </c:pt>
                <c:pt idx="5">
                  <c:v>5</c:v>
                </c:pt>
              </c:numCache>
            </c:numRef>
          </c:val>
          <c:extLst>
            <c:ext xmlns:c16="http://schemas.microsoft.com/office/drawing/2014/chart" uri="{C3380CC4-5D6E-409C-BE32-E72D297353CC}">
              <c16:uniqueId val="{00000003-9278-4532-85A7-0A4369225F91}"/>
            </c:ext>
          </c:extLst>
        </c:ser>
        <c:ser>
          <c:idx val="2"/>
          <c:order val="1"/>
          <c:tx>
            <c:strRef>
              <c:f>'Data Sinta'!$B$4</c:f>
              <c:strCache>
                <c:ptCount val="1"/>
                <c:pt idx="0">
                  <c:v>Q2</c:v>
                </c:pt>
              </c:strCache>
            </c:strRef>
          </c:tx>
          <c:spPr>
            <a:solidFill>
              <a:schemeClr val="accent3"/>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Sinta'!$C$4:$H$4</c:f>
              <c:numCache>
                <c:formatCode>General</c:formatCode>
                <c:ptCount val="6"/>
                <c:pt idx="0">
                  <c:v>0</c:v>
                </c:pt>
                <c:pt idx="1">
                  <c:v>7</c:v>
                </c:pt>
                <c:pt idx="2">
                  <c:v>1</c:v>
                </c:pt>
                <c:pt idx="3">
                  <c:v>7</c:v>
                </c:pt>
                <c:pt idx="4">
                  <c:v>10</c:v>
                </c:pt>
                <c:pt idx="5">
                  <c:v>1</c:v>
                </c:pt>
              </c:numCache>
            </c:numRef>
          </c:val>
          <c:extLst>
            <c:ext xmlns:c16="http://schemas.microsoft.com/office/drawing/2014/chart" uri="{C3380CC4-5D6E-409C-BE32-E72D297353CC}">
              <c16:uniqueId val="{00000005-9278-4532-85A7-0A4369225F91}"/>
            </c:ext>
          </c:extLst>
        </c:ser>
        <c:ser>
          <c:idx val="3"/>
          <c:order val="2"/>
          <c:tx>
            <c:strRef>
              <c:f>'Data Sinta'!$B$5</c:f>
              <c:strCache>
                <c:ptCount val="1"/>
                <c:pt idx="0">
                  <c:v>Q3</c:v>
                </c:pt>
              </c:strCache>
            </c:strRef>
          </c:tx>
          <c:spPr>
            <a:solidFill>
              <a:schemeClr val="accent4"/>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Sinta'!$C$5:$H$5</c:f>
              <c:numCache>
                <c:formatCode>General</c:formatCode>
                <c:ptCount val="6"/>
                <c:pt idx="0">
                  <c:v>8</c:v>
                </c:pt>
                <c:pt idx="1">
                  <c:v>7</c:v>
                </c:pt>
                <c:pt idx="2">
                  <c:v>6</c:v>
                </c:pt>
                <c:pt idx="3">
                  <c:v>6</c:v>
                </c:pt>
                <c:pt idx="4">
                  <c:v>2</c:v>
                </c:pt>
                <c:pt idx="5">
                  <c:v>1</c:v>
                </c:pt>
              </c:numCache>
            </c:numRef>
          </c:val>
          <c:extLst>
            <c:ext xmlns:c16="http://schemas.microsoft.com/office/drawing/2014/chart" uri="{C3380CC4-5D6E-409C-BE32-E72D297353CC}">
              <c16:uniqueId val="{00000007-9278-4532-85A7-0A4369225F91}"/>
            </c:ext>
          </c:extLst>
        </c:ser>
        <c:ser>
          <c:idx val="4"/>
          <c:order val="3"/>
          <c:tx>
            <c:strRef>
              <c:f>'Data Sinta'!$B$6</c:f>
              <c:strCache>
                <c:ptCount val="1"/>
                <c:pt idx="0">
                  <c:v>Q4</c:v>
                </c:pt>
              </c:strCache>
            </c:strRef>
          </c:tx>
          <c:spPr>
            <a:solidFill>
              <a:schemeClr val="accent5"/>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Sinta'!$C$6:$H$6</c:f>
              <c:numCache>
                <c:formatCode>General</c:formatCode>
                <c:ptCount val="6"/>
                <c:pt idx="0">
                  <c:v>2</c:v>
                </c:pt>
                <c:pt idx="1">
                  <c:v>3</c:v>
                </c:pt>
                <c:pt idx="2">
                  <c:v>14</c:v>
                </c:pt>
                <c:pt idx="3">
                  <c:v>8</c:v>
                </c:pt>
                <c:pt idx="4">
                  <c:v>9</c:v>
                </c:pt>
                <c:pt idx="5">
                  <c:v>2</c:v>
                </c:pt>
              </c:numCache>
            </c:numRef>
          </c:val>
          <c:extLst>
            <c:ext xmlns:c16="http://schemas.microsoft.com/office/drawing/2014/chart" uri="{C3380CC4-5D6E-409C-BE32-E72D297353CC}">
              <c16:uniqueId val="{00000009-9278-4532-85A7-0A4369225F91}"/>
            </c:ext>
          </c:extLst>
        </c:ser>
        <c:ser>
          <c:idx val="5"/>
          <c:order val="4"/>
          <c:tx>
            <c:strRef>
              <c:f>'Data Sinta'!$B$7</c:f>
              <c:strCache>
                <c:ptCount val="1"/>
                <c:pt idx="0">
                  <c:v>PROSIDING</c:v>
                </c:pt>
              </c:strCache>
            </c:strRef>
          </c:tx>
          <c:spPr>
            <a:solidFill>
              <a:schemeClr val="accent6"/>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Sinta'!$C$7:$H$7</c:f>
              <c:numCache>
                <c:formatCode>General</c:formatCode>
                <c:ptCount val="6"/>
                <c:pt idx="0">
                  <c:v>17</c:v>
                </c:pt>
                <c:pt idx="1">
                  <c:v>17</c:v>
                </c:pt>
                <c:pt idx="2">
                  <c:v>17</c:v>
                </c:pt>
                <c:pt idx="3">
                  <c:v>13</c:v>
                </c:pt>
                <c:pt idx="4">
                  <c:v>19</c:v>
                </c:pt>
                <c:pt idx="5">
                  <c:v>0</c:v>
                </c:pt>
              </c:numCache>
            </c:numRef>
          </c:val>
          <c:extLst>
            <c:ext xmlns:c16="http://schemas.microsoft.com/office/drawing/2014/chart" uri="{C3380CC4-5D6E-409C-BE32-E72D297353CC}">
              <c16:uniqueId val="{0000000B-9278-4532-85A7-0A4369225F91}"/>
            </c:ext>
          </c:extLst>
        </c:ser>
        <c:dLbls>
          <c:showLegendKey val="0"/>
          <c:showVal val="0"/>
          <c:showCatName val="0"/>
          <c:showSerName val="0"/>
          <c:showPercent val="0"/>
          <c:showBubbleSize val="0"/>
        </c:dLbls>
        <c:gapWidth val="219"/>
        <c:overlap val="-27"/>
        <c:axId val="236218904"/>
        <c:axId val="851341703"/>
      </c:barChart>
      <c:catAx>
        <c:axId val="23621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41703"/>
        <c:crosses val="autoZero"/>
        <c:auto val="1"/>
        <c:lblAlgn val="ctr"/>
        <c:lblOffset val="100"/>
        <c:noMultiLvlLbl val="0"/>
      </c:catAx>
      <c:valAx>
        <c:axId val="851341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218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Terindeks WOS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Sinta'!$B$12</c:f>
              <c:strCache>
                <c:ptCount val="1"/>
                <c:pt idx="0">
                  <c:v>Core</c:v>
                </c:pt>
              </c:strCache>
            </c:strRef>
          </c:tx>
          <c:spPr>
            <a:solidFill>
              <a:schemeClr val="accent2"/>
            </a:solidFill>
            <a:ln>
              <a:noFill/>
            </a:ln>
            <a:effectLst/>
          </c:spPr>
          <c:invertIfNegative val="0"/>
          <c:cat>
            <c:numRef>
              <c:f>'Data Sinta'!$C$11:$H$11</c:f>
              <c:numCache>
                <c:formatCode>General</c:formatCode>
                <c:ptCount val="6"/>
                <c:pt idx="0">
                  <c:v>2018</c:v>
                </c:pt>
                <c:pt idx="1">
                  <c:v>2019</c:v>
                </c:pt>
                <c:pt idx="2">
                  <c:v>2020</c:v>
                </c:pt>
                <c:pt idx="3">
                  <c:v>2021</c:v>
                </c:pt>
                <c:pt idx="4">
                  <c:v>2022</c:v>
                </c:pt>
                <c:pt idx="5">
                  <c:v>2023</c:v>
                </c:pt>
              </c:numCache>
            </c:numRef>
          </c:cat>
          <c:val>
            <c:numRef>
              <c:f>'Data Sinta'!$C$12:$H$12</c:f>
              <c:numCache>
                <c:formatCode>General</c:formatCode>
                <c:ptCount val="6"/>
                <c:pt idx="0">
                  <c:v>1</c:v>
                </c:pt>
                <c:pt idx="1">
                  <c:v>4</c:v>
                </c:pt>
                <c:pt idx="2">
                  <c:v>3</c:v>
                </c:pt>
                <c:pt idx="3">
                  <c:v>3</c:v>
                </c:pt>
                <c:pt idx="4">
                  <c:v>2</c:v>
                </c:pt>
              </c:numCache>
            </c:numRef>
          </c:val>
          <c:extLst>
            <c:ext xmlns:c16="http://schemas.microsoft.com/office/drawing/2014/chart" uri="{C3380CC4-5D6E-409C-BE32-E72D297353CC}">
              <c16:uniqueId val="{00000003-D232-4B98-B7EC-49BFEBC9E4B6}"/>
            </c:ext>
          </c:extLst>
        </c:ser>
        <c:ser>
          <c:idx val="2"/>
          <c:order val="1"/>
          <c:tx>
            <c:strRef>
              <c:f>'Data Sinta'!$B$13</c:f>
              <c:strCache>
                <c:ptCount val="1"/>
                <c:pt idx="0">
                  <c:v>Conference</c:v>
                </c:pt>
              </c:strCache>
            </c:strRef>
          </c:tx>
          <c:spPr>
            <a:solidFill>
              <a:schemeClr val="accent3"/>
            </a:solidFill>
            <a:ln>
              <a:noFill/>
            </a:ln>
            <a:effectLst/>
          </c:spPr>
          <c:invertIfNegative val="0"/>
          <c:cat>
            <c:numRef>
              <c:f>'Data Sinta'!$C$11:$H$11</c:f>
              <c:numCache>
                <c:formatCode>General</c:formatCode>
                <c:ptCount val="6"/>
                <c:pt idx="0">
                  <c:v>2018</c:v>
                </c:pt>
                <c:pt idx="1">
                  <c:v>2019</c:v>
                </c:pt>
                <c:pt idx="2">
                  <c:v>2020</c:v>
                </c:pt>
                <c:pt idx="3">
                  <c:v>2021</c:v>
                </c:pt>
                <c:pt idx="4">
                  <c:v>2022</c:v>
                </c:pt>
                <c:pt idx="5">
                  <c:v>2023</c:v>
                </c:pt>
              </c:numCache>
            </c:numRef>
          </c:cat>
          <c:val>
            <c:numRef>
              <c:f>'Data Sinta'!$C$13:$H$13</c:f>
              <c:numCache>
                <c:formatCode>General</c:formatCode>
                <c:ptCount val="6"/>
                <c:pt idx="0">
                  <c:v>7</c:v>
                </c:pt>
                <c:pt idx="1">
                  <c:v>3</c:v>
                </c:pt>
                <c:pt idx="2">
                  <c:v>1</c:v>
                </c:pt>
                <c:pt idx="3">
                  <c:v>1</c:v>
                </c:pt>
                <c:pt idx="4">
                  <c:v>0</c:v>
                </c:pt>
              </c:numCache>
            </c:numRef>
          </c:val>
          <c:extLst>
            <c:ext xmlns:c16="http://schemas.microsoft.com/office/drawing/2014/chart" uri="{C3380CC4-5D6E-409C-BE32-E72D297353CC}">
              <c16:uniqueId val="{00000005-D232-4B98-B7EC-49BFEBC9E4B6}"/>
            </c:ext>
          </c:extLst>
        </c:ser>
        <c:dLbls>
          <c:showLegendKey val="0"/>
          <c:showVal val="0"/>
          <c:showCatName val="0"/>
          <c:showSerName val="0"/>
          <c:showPercent val="0"/>
          <c:showBubbleSize val="0"/>
        </c:dLbls>
        <c:gapWidth val="219"/>
        <c:overlap val="-27"/>
        <c:axId val="1799833095"/>
        <c:axId val="2087762567"/>
      </c:barChart>
      <c:catAx>
        <c:axId val="1799833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62567"/>
        <c:crosses val="autoZero"/>
        <c:auto val="1"/>
        <c:lblAlgn val="ctr"/>
        <c:lblOffset val="100"/>
        <c:noMultiLvlLbl val="0"/>
      </c:catAx>
      <c:valAx>
        <c:axId val="2087762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33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Garuda</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Sinta'!$B$18</c:f>
              <c:strCache>
                <c:ptCount val="1"/>
                <c:pt idx="0">
                  <c:v>S1</c:v>
                </c:pt>
              </c:strCache>
            </c:strRef>
          </c:tx>
          <c:spPr>
            <a:solidFill>
              <a:schemeClr val="accent2"/>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Sinta'!$C$18:$H$18</c:f>
              <c:numCache>
                <c:formatCode>General</c:formatCode>
                <c:ptCount val="6"/>
                <c:pt idx="1">
                  <c:v>1</c:v>
                </c:pt>
                <c:pt idx="3">
                  <c:v>1</c:v>
                </c:pt>
              </c:numCache>
            </c:numRef>
          </c:val>
          <c:extLst>
            <c:ext xmlns:c16="http://schemas.microsoft.com/office/drawing/2014/chart" uri="{C3380CC4-5D6E-409C-BE32-E72D297353CC}">
              <c16:uniqueId val="{00000010-2557-4A53-8410-FA000839D455}"/>
            </c:ext>
          </c:extLst>
        </c:ser>
        <c:ser>
          <c:idx val="2"/>
          <c:order val="1"/>
          <c:tx>
            <c:strRef>
              <c:f>'Data Sinta'!$B$19</c:f>
              <c:strCache>
                <c:ptCount val="1"/>
                <c:pt idx="0">
                  <c:v>S2</c:v>
                </c:pt>
              </c:strCache>
            </c:strRef>
          </c:tx>
          <c:spPr>
            <a:solidFill>
              <a:schemeClr val="accent3"/>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Sinta'!$C$19:$H$19</c:f>
              <c:numCache>
                <c:formatCode>General</c:formatCode>
                <c:ptCount val="6"/>
                <c:pt idx="1">
                  <c:v>2</c:v>
                </c:pt>
                <c:pt idx="2">
                  <c:v>5</c:v>
                </c:pt>
                <c:pt idx="3">
                  <c:v>9</c:v>
                </c:pt>
                <c:pt idx="4">
                  <c:v>5</c:v>
                </c:pt>
                <c:pt idx="5">
                  <c:v>3</c:v>
                </c:pt>
              </c:numCache>
            </c:numRef>
          </c:val>
          <c:extLst>
            <c:ext xmlns:c16="http://schemas.microsoft.com/office/drawing/2014/chart" uri="{C3380CC4-5D6E-409C-BE32-E72D297353CC}">
              <c16:uniqueId val="{00000012-2557-4A53-8410-FA000839D455}"/>
            </c:ext>
          </c:extLst>
        </c:ser>
        <c:ser>
          <c:idx val="3"/>
          <c:order val="2"/>
          <c:tx>
            <c:strRef>
              <c:f>'Data Sinta'!$B$20</c:f>
              <c:strCache>
                <c:ptCount val="1"/>
                <c:pt idx="0">
                  <c:v>S3</c:v>
                </c:pt>
              </c:strCache>
            </c:strRef>
          </c:tx>
          <c:spPr>
            <a:solidFill>
              <a:schemeClr val="accent4"/>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Sinta'!$C$20:$H$20</c:f>
              <c:numCache>
                <c:formatCode>General</c:formatCode>
                <c:ptCount val="6"/>
                <c:pt idx="0">
                  <c:v>1</c:v>
                </c:pt>
                <c:pt idx="1">
                  <c:v>3</c:v>
                </c:pt>
                <c:pt idx="3">
                  <c:v>5</c:v>
                </c:pt>
                <c:pt idx="4">
                  <c:v>5</c:v>
                </c:pt>
                <c:pt idx="5">
                  <c:v>4</c:v>
                </c:pt>
              </c:numCache>
            </c:numRef>
          </c:val>
          <c:extLst>
            <c:ext xmlns:c16="http://schemas.microsoft.com/office/drawing/2014/chart" uri="{C3380CC4-5D6E-409C-BE32-E72D297353CC}">
              <c16:uniqueId val="{00000014-2557-4A53-8410-FA000839D455}"/>
            </c:ext>
          </c:extLst>
        </c:ser>
        <c:ser>
          <c:idx val="4"/>
          <c:order val="3"/>
          <c:tx>
            <c:strRef>
              <c:f>'Data Sinta'!$B$21</c:f>
              <c:strCache>
                <c:ptCount val="1"/>
                <c:pt idx="0">
                  <c:v>S4</c:v>
                </c:pt>
              </c:strCache>
            </c:strRef>
          </c:tx>
          <c:spPr>
            <a:solidFill>
              <a:schemeClr val="accent5"/>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Sinta'!$C$21:$H$21</c:f>
              <c:numCache>
                <c:formatCode>General</c:formatCode>
                <c:ptCount val="6"/>
                <c:pt idx="0">
                  <c:v>4</c:v>
                </c:pt>
                <c:pt idx="1">
                  <c:v>8</c:v>
                </c:pt>
                <c:pt idx="2">
                  <c:v>3</c:v>
                </c:pt>
                <c:pt idx="3">
                  <c:v>4</c:v>
                </c:pt>
                <c:pt idx="4">
                  <c:v>14</c:v>
                </c:pt>
                <c:pt idx="5">
                  <c:v>2</c:v>
                </c:pt>
              </c:numCache>
            </c:numRef>
          </c:val>
          <c:extLst>
            <c:ext xmlns:c16="http://schemas.microsoft.com/office/drawing/2014/chart" uri="{C3380CC4-5D6E-409C-BE32-E72D297353CC}">
              <c16:uniqueId val="{00000016-2557-4A53-8410-FA000839D455}"/>
            </c:ext>
          </c:extLst>
        </c:ser>
        <c:ser>
          <c:idx val="5"/>
          <c:order val="4"/>
          <c:tx>
            <c:strRef>
              <c:f>'Data Sinta'!$B$22</c:f>
              <c:strCache>
                <c:ptCount val="1"/>
                <c:pt idx="0">
                  <c:v>S5</c:v>
                </c:pt>
              </c:strCache>
            </c:strRef>
          </c:tx>
          <c:spPr>
            <a:solidFill>
              <a:schemeClr val="accent6"/>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Sinta'!$C$22:$H$22</c:f>
              <c:numCache>
                <c:formatCode>General</c:formatCode>
                <c:ptCount val="6"/>
                <c:pt idx="1">
                  <c:v>3</c:v>
                </c:pt>
                <c:pt idx="2">
                  <c:v>2</c:v>
                </c:pt>
                <c:pt idx="4">
                  <c:v>2</c:v>
                </c:pt>
                <c:pt idx="5">
                  <c:v>4</c:v>
                </c:pt>
              </c:numCache>
            </c:numRef>
          </c:val>
          <c:extLst>
            <c:ext xmlns:c16="http://schemas.microsoft.com/office/drawing/2014/chart" uri="{C3380CC4-5D6E-409C-BE32-E72D297353CC}">
              <c16:uniqueId val="{00000018-2557-4A53-8410-FA000839D455}"/>
            </c:ext>
          </c:extLst>
        </c:ser>
        <c:ser>
          <c:idx val="6"/>
          <c:order val="5"/>
          <c:tx>
            <c:strRef>
              <c:f>'Data Sinta'!$B$23</c:f>
              <c:strCache>
                <c:ptCount val="1"/>
                <c:pt idx="0">
                  <c:v>S6</c:v>
                </c:pt>
              </c:strCache>
            </c:strRef>
          </c:tx>
          <c:spPr>
            <a:solidFill>
              <a:schemeClr val="accent1">
                <a:lumMod val="60000"/>
              </a:schemeClr>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Sinta'!$C$23:$H$23</c:f>
              <c:numCache>
                <c:formatCode>General</c:formatCode>
                <c:ptCount val="6"/>
                <c:pt idx="3">
                  <c:v>1</c:v>
                </c:pt>
                <c:pt idx="4">
                  <c:v>3</c:v>
                </c:pt>
              </c:numCache>
            </c:numRef>
          </c:val>
          <c:extLst>
            <c:ext xmlns:c16="http://schemas.microsoft.com/office/drawing/2014/chart" uri="{C3380CC4-5D6E-409C-BE32-E72D297353CC}">
              <c16:uniqueId val="{0000001A-2557-4A53-8410-FA000839D455}"/>
            </c:ext>
          </c:extLst>
        </c:ser>
        <c:ser>
          <c:idx val="7"/>
          <c:order val="6"/>
          <c:tx>
            <c:strRef>
              <c:f>'Data Sinta'!$B$24</c:f>
              <c:strCache>
                <c:ptCount val="1"/>
                <c:pt idx="0">
                  <c:v>Tidak Terakreditasi</c:v>
                </c:pt>
              </c:strCache>
            </c:strRef>
          </c:tx>
          <c:spPr>
            <a:solidFill>
              <a:schemeClr val="accent2">
                <a:lumMod val="60000"/>
              </a:schemeClr>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Sinta'!$C$24:$H$24</c:f>
              <c:numCache>
                <c:formatCode>General</c:formatCode>
                <c:ptCount val="6"/>
                <c:pt idx="1">
                  <c:v>8</c:v>
                </c:pt>
                <c:pt idx="2">
                  <c:v>7</c:v>
                </c:pt>
                <c:pt idx="3">
                  <c:v>4</c:v>
                </c:pt>
                <c:pt idx="4">
                  <c:v>10</c:v>
                </c:pt>
                <c:pt idx="5">
                  <c:v>1</c:v>
                </c:pt>
              </c:numCache>
            </c:numRef>
          </c:val>
          <c:extLst>
            <c:ext xmlns:c16="http://schemas.microsoft.com/office/drawing/2014/chart" uri="{C3380CC4-5D6E-409C-BE32-E72D297353CC}">
              <c16:uniqueId val="{0000001C-2557-4A53-8410-FA000839D455}"/>
            </c:ext>
          </c:extLst>
        </c:ser>
        <c:dLbls>
          <c:showLegendKey val="0"/>
          <c:showVal val="0"/>
          <c:showCatName val="0"/>
          <c:showSerName val="0"/>
          <c:showPercent val="0"/>
          <c:showBubbleSize val="0"/>
        </c:dLbls>
        <c:gapWidth val="219"/>
        <c:overlap val="-27"/>
        <c:axId val="1384214760"/>
        <c:axId val="257673080"/>
      </c:barChart>
      <c:catAx>
        <c:axId val="1384214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73080"/>
        <c:crosses val="autoZero"/>
        <c:auto val="1"/>
        <c:lblAlgn val="ctr"/>
        <c:lblOffset val="100"/>
        <c:noMultiLvlLbl val="0"/>
      </c:catAx>
      <c:valAx>
        <c:axId val="25767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14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0</xdr:row>
      <xdr:rowOff>0</xdr:rowOff>
    </xdr:from>
    <xdr:to>
      <xdr:col>5</xdr:col>
      <xdr:colOff>114300</xdr:colOff>
      <xdr:row>9</xdr:row>
      <xdr:rowOff>47625</xdr:rowOff>
    </xdr:to>
    <mc:AlternateContent xmlns:mc="http://schemas.openxmlformats.org/markup-compatibility/2006" xmlns:a14="http://schemas.microsoft.com/office/drawing/2010/main">
      <mc:Choice Requires="a14">
        <xdr:graphicFrame macro="">
          <xdr:nvGraphicFramePr>
            <xdr:cNvPr id="3" name="Tahun Usulan 1">
              <a:extLst>
                <a:ext uri="{FF2B5EF4-FFF2-40B4-BE49-F238E27FC236}">
                  <a16:creationId xmlns:a16="http://schemas.microsoft.com/office/drawing/2014/main" id="{46EFF3D0-F66D-DA41-438A-E6CE34028A4A}"/>
                </a:ext>
              </a:extLst>
            </xdr:cNvPr>
            <xdr:cNvGraphicFramePr/>
          </xdr:nvGraphicFramePr>
          <xdr:xfrm>
            <a:off x="0" y="0"/>
            <a:ext cx="0" cy="0"/>
          </xdr:xfrm>
          <a:graphic>
            <a:graphicData uri="http://schemas.microsoft.com/office/drawing/2010/slicer">
              <sle:slicer xmlns:sle="http://schemas.microsoft.com/office/drawing/2010/slicer" name="Tahun Usulan 1"/>
            </a:graphicData>
          </a:graphic>
        </xdr:graphicFrame>
      </mc:Choice>
      <mc:Fallback xmlns="">
        <xdr:sp macro="" textlink="">
          <xdr:nvSpPr>
            <xdr:cNvPr id="0" name=""/>
            <xdr:cNvSpPr>
              <a:spLocks noTextEdit="1"/>
            </xdr:cNvSpPr>
          </xdr:nvSpPr>
          <xdr:spPr>
            <a:xfrm>
              <a:off x="2019300" y="0"/>
              <a:ext cx="1828800" cy="1762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447674</xdr:colOff>
      <xdr:row>0</xdr:row>
      <xdr:rowOff>0</xdr:rowOff>
    </xdr:from>
    <xdr:to>
      <xdr:col>22</xdr:col>
      <xdr:colOff>76200</xdr:colOff>
      <xdr:row>28</xdr:row>
      <xdr:rowOff>57150</xdr:rowOff>
    </xdr:to>
    <xdr:graphicFrame macro="">
      <xdr:nvGraphicFramePr>
        <xdr:cNvPr id="5" name="Chart 3">
          <a:extLst>
            <a:ext uri="{FF2B5EF4-FFF2-40B4-BE49-F238E27FC236}">
              <a16:creationId xmlns:a16="http://schemas.microsoft.com/office/drawing/2014/main" id="{A3088228-2B58-FC6F-3BCE-F004E5A1B1F3}"/>
            </a:ext>
            <a:ext uri="{147F2762-F138-4A5C-976F-8EAC2B608ADB}">
              <a16:predDERef xmlns:a16="http://schemas.microsoft.com/office/drawing/2014/main" pred="{46EFF3D0-F66D-DA41-438A-E6CE34028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200025</xdr:colOff>
      <xdr:row>0</xdr:row>
      <xdr:rowOff>19050</xdr:rowOff>
    </xdr:from>
    <xdr:to>
      <xdr:col>8</xdr:col>
      <xdr:colOff>371475</xdr:colOff>
      <xdr:row>7</xdr:row>
      <xdr:rowOff>152400</xdr:rowOff>
    </xdr:to>
    <mc:AlternateContent xmlns:mc="http://schemas.openxmlformats.org/markup-compatibility/2006" xmlns:a14="http://schemas.microsoft.com/office/drawing/2010/main">
      <mc:Choice Requires="a14">
        <xdr:graphicFrame macro="">
          <xdr:nvGraphicFramePr>
            <xdr:cNvPr id="2" name="Kategori Sumber Dana 1">
              <a:extLst>
                <a:ext uri="{FF2B5EF4-FFF2-40B4-BE49-F238E27FC236}">
                  <a16:creationId xmlns:a16="http://schemas.microsoft.com/office/drawing/2014/main" id="{4847B3DD-2AD8-3CFB-7819-3225C7214F77}"/>
                </a:ext>
              </a:extLst>
            </xdr:cNvPr>
            <xdr:cNvGraphicFramePr/>
          </xdr:nvGraphicFramePr>
          <xdr:xfrm>
            <a:off x="0" y="0"/>
            <a:ext cx="0" cy="0"/>
          </xdr:xfrm>
          <a:graphic>
            <a:graphicData uri="http://schemas.microsoft.com/office/drawing/2010/slicer">
              <sle:slicer xmlns:sle="http://schemas.microsoft.com/office/drawing/2010/slicer" name="Kategori Sumber Dana 1"/>
            </a:graphicData>
          </a:graphic>
        </xdr:graphicFrame>
      </mc:Choice>
      <mc:Fallback xmlns="">
        <xdr:sp macro="" textlink="">
          <xdr:nvSpPr>
            <xdr:cNvPr id="0" name=""/>
            <xdr:cNvSpPr>
              <a:spLocks noTextEdit="1"/>
            </xdr:cNvSpPr>
          </xdr:nvSpPr>
          <xdr:spPr>
            <a:xfrm>
              <a:off x="3933825" y="19050"/>
              <a:ext cx="2000250" cy="14668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15</xdr:row>
      <xdr:rowOff>104775</xdr:rowOff>
    </xdr:from>
    <xdr:to>
      <xdr:col>5</xdr:col>
      <xdr:colOff>409575</xdr:colOff>
      <xdr:row>28</xdr:row>
      <xdr:rowOff>152400</xdr:rowOff>
    </xdr:to>
    <mc:AlternateContent xmlns:mc="http://schemas.openxmlformats.org/markup-compatibility/2006" xmlns:a14="http://schemas.microsoft.com/office/drawing/2010/main">
      <mc:Choice Requires="a14">
        <xdr:graphicFrame macro="">
          <xdr:nvGraphicFramePr>
            <xdr:cNvPr id="12" name="Prodi 1">
              <a:extLst>
                <a:ext uri="{FF2B5EF4-FFF2-40B4-BE49-F238E27FC236}">
                  <a16:creationId xmlns:a16="http://schemas.microsoft.com/office/drawing/2014/main" id="{D975676C-9261-4E2C-64D1-A79009619211}"/>
                </a:ext>
              </a:extLst>
            </xdr:cNvPr>
            <xdr:cNvGraphicFramePr/>
          </xdr:nvGraphicFramePr>
          <xdr:xfrm>
            <a:off x="0" y="0"/>
            <a:ext cx="0" cy="0"/>
          </xdr:xfrm>
          <a:graphic>
            <a:graphicData uri="http://schemas.microsoft.com/office/drawing/2010/slicer">
              <sle:slicer xmlns:sle="http://schemas.microsoft.com/office/drawing/2010/slicer" name="Prodi 1"/>
            </a:graphicData>
          </a:graphic>
        </xdr:graphicFrame>
      </mc:Choice>
      <mc:Fallback xmlns="">
        <xdr:sp macro="" textlink="">
          <xdr:nvSpPr>
            <xdr:cNvPr id="0" name=""/>
            <xdr:cNvSpPr>
              <a:spLocks noTextEdit="1"/>
            </xdr:cNvSpPr>
          </xdr:nvSpPr>
          <xdr:spPr>
            <a:xfrm>
              <a:off x="2314575" y="29622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438150</xdr:colOff>
      <xdr:row>15</xdr:row>
      <xdr:rowOff>123825</xdr:rowOff>
    </xdr:from>
    <xdr:to>
      <xdr:col>8</xdr:col>
      <xdr:colOff>438150</xdr:colOff>
      <xdr:row>28</xdr:row>
      <xdr:rowOff>171450</xdr:rowOff>
    </xdr:to>
    <mc:AlternateContent xmlns:mc="http://schemas.openxmlformats.org/markup-compatibility/2006" xmlns:a14="http://schemas.microsoft.com/office/drawing/2010/main">
      <mc:Choice Requires="a14">
        <xdr:graphicFrame macro="">
          <xdr:nvGraphicFramePr>
            <xdr:cNvPr id="13" name="Prodi2 1">
              <a:extLst>
                <a:ext uri="{FF2B5EF4-FFF2-40B4-BE49-F238E27FC236}">
                  <a16:creationId xmlns:a16="http://schemas.microsoft.com/office/drawing/2014/main" id="{59393ED9-4CDE-76EF-2BC5-9B8ADACD715D}"/>
                </a:ext>
              </a:extLst>
            </xdr:cNvPr>
            <xdr:cNvGraphicFramePr/>
          </xdr:nvGraphicFramePr>
          <xdr:xfrm>
            <a:off x="0" y="0"/>
            <a:ext cx="0" cy="0"/>
          </xdr:xfrm>
          <a:graphic>
            <a:graphicData uri="http://schemas.microsoft.com/office/drawing/2010/slicer">
              <sle:slicer xmlns:sle="http://schemas.microsoft.com/office/drawing/2010/slicer" name="Prodi2 1"/>
            </a:graphicData>
          </a:graphic>
        </xdr:graphicFrame>
      </mc:Choice>
      <mc:Fallback xmlns="">
        <xdr:sp macro="" textlink="">
          <xdr:nvSpPr>
            <xdr:cNvPr id="0" name=""/>
            <xdr:cNvSpPr>
              <a:spLocks noTextEdit="1"/>
            </xdr:cNvSpPr>
          </xdr:nvSpPr>
          <xdr:spPr>
            <a:xfrm>
              <a:off x="4171950" y="29813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29</xdr:row>
      <xdr:rowOff>47625</xdr:rowOff>
    </xdr:from>
    <xdr:to>
      <xdr:col>8</xdr:col>
      <xdr:colOff>371475</xdr:colOff>
      <xdr:row>42</xdr:row>
      <xdr:rowOff>95250</xdr:rowOff>
    </xdr:to>
    <mc:AlternateContent xmlns:mc="http://schemas.openxmlformats.org/markup-compatibility/2006" xmlns:a14="http://schemas.microsoft.com/office/drawing/2010/main">
      <mc:Choice Requires="a14">
        <xdr:graphicFrame macro="">
          <xdr:nvGraphicFramePr>
            <xdr:cNvPr id="14" name="Prodi5 1">
              <a:extLst>
                <a:ext uri="{FF2B5EF4-FFF2-40B4-BE49-F238E27FC236}">
                  <a16:creationId xmlns:a16="http://schemas.microsoft.com/office/drawing/2014/main" id="{3DE09194-4631-5CB5-4CB9-95C931C70F61}"/>
                </a:ext>
              </a:extLst>
            </xdr:cNvPr>
            <xdr:cNvGraphicFramePr/>
          </xdr:nvGraphicFramePr>
          <xdr:xfrm>
            <a:off x="0" y="0"/>
            <a:ext cx="0" cy="0"/>
          </xdr:xfrm>
          <a:graphic>
            <a:graphicData uri="http://schemas.microsoft.com/office/drawing/2010/slicer">
              <sle:slicer xmlns:sle="http://schemas.microsoft.com/office/drawing/2010/slicer" name="Prodi5 1"/>
            </a:graphicData>
          </a:graphic>
        </xdr:graphicFrame>
      </mc:Choice>
      <mc:Fallback xmlns="">
        <xdr:sp macro="" textlink="">
          <xdr:nvSpPr>
            <xdr:cNvPr id="0" name=""/>
            <xdr:cNvSpPr>
              <a:spLocks noTextEdit="1"/>
            </xdr:cNvSpPr>
          </xdr:nvSpPr>
          <xdr:spPr>
            <a:xfrm>
              <a:off x="4105275" y="55721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24</xdr:row>
      <xdr:rowOff>57150</xdr:rowOff>
    </xdr:from>
    <xdr:to>
      <xdr:col>19</xdr:col>
      <xdr:colOff>457200</xdr:colOff>
      <xdr:row>37</xdr:row>
      <xdr:rowOff>104775</xdr:rowOff>
    </xdr:to>
    <mc:AlternateContent xmlns:mc="http://schemas.openxmlformats.org/markup-compatibility/2006" xmlns:a14="http://schemas.microsoft.com/office/drawing/2010/main">
      <mc:Choice Requires="a14">
        <xdr:graphicFrame macro="">
          <xdr:nvGraphicFramePr>
            <xdr:cNvPr id="15" name="Prodi8 1">
              <a:extLst>
                <a:ext uri="{FF2B5EF4-FFF2-40B4-BE49-F238E27FC236}">
                  <a16:creationId xmlns:a16="http://schemas.microsoft.com/office/drawing/2014/main" id="{1E354FF9-7ADB-3389-2CCA-23D35F1BDF0F}"/>
                </a:ext>
              </a:extLst>
            </xdr:cNvPr>
            <xdr:cNvGraphicFramePr/>
          </xdr:nvGraphicFramePr>
          <xdr:xfrm>
            <a:off x="0" y="0"/>
            <a:ext cx="0" cy="0"/>
          </xdr:xfrm>
          <a:graphic>
            <a:graphicData uri="http://schemas.microsoft.com/office/drawing/2010/slicer">
              <sle:slicer xmlns:sle="http://schemas.microsoft.com/office/drawing/2010/slicer" name="Prodi8 1"/>
            </a:graphicData>
          </a:graphic>
        </xdr:graphicFrame>
      </mc:Choice>
      <mc:Fallback xmlns="">
        <xdr:sp macro="" textlink="">
          <xdr:nvSpPr>
            <xdr:cNvPr id="0" name=""/>
            <xdr:cNvSpPr>
              <a:spLocks noTextEdit="1"/>
            </xdr:cNvSpPr>
          </xdr:nvSpPr>
          <xdr:spPr>
            <a:xfrm>
              <a:off x="10896600" y="46291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457200</xdr:colOff>
      <xdr:row>1</xdr:row>
      <xdr:rowOff>123825</xdr:rowOff>
    </xdr:from>
    <xdr:to>
      <xdr:col>6</xdr:col>
      <xdr:colOff>457200</xdr:colOff>
      <xdr:row>10</xdr:row>
      <xdr:rowOff>57150</xdr:rowOff>
    </xdr:to>
    <mc:AlternateContent xmlns:mc="http://schemas.openxmlformats.org/markup-compatibility/2006" xmlns:a14="http://schemas.microsoft.com/office/drawing/2010/main">
      <mc:Choice Requires="a14">
        <xdr:graphicFrame macro="">
          <xdr:nvGraphicFramePr>
            <xdr:cNvPr id="2" name="Tahun Usulan">
              <a:extLst>
                <a:ext uri="{FF2B5EF4-FFF2-40B4-BE49-F238E27FC236}">
                  <a16:creationId xmlns:a16="http://schemas.microsoft.com/office/drawing/2014/main" id="{0DFFAA5A-5B1A-5609-9A0F-6F919E89CEE2}"/>
                </a:ext>
              </a:extLst>
            </xdr:cNvPr>
            <xdr:cNvGraphicFramePr/>
          </xdr:nvGraphicFramePr>
          <xdr:xfrm>
            <a:off x="0" y="0"/>
            <a:ext cx="0" cy="0"/>
          </xdr:xfrm>
          <a:graphic>
            <a:graphicData uri="http://schemas.microsoft.com/office/drawing/2010/slicer">
              <sle:slicer xmlns:sle="http://schemas.microsoft.com/office/drawing/2010/slicer" name="Tahun Usulan"/>
            </a:graphicData>
          </a:graphic>
        </xdr:graphicFrame>
      </mc:Choice>
      <mc:Fallback xmlns="">
        <xdr:sp macro="" textlink="">
          <xdr:nvSpPr>
            <xdr:cNvPr id="0" name=""/>
            <xdr:cNvSpPr>
              <a:spLocks noTextEdit="1"/>
            </xdr:cNvSpPr>
          </xdr:nvSpPr>
          <xdr:spPr>
            <a:xfrm>
              <a:off x="5572125" y="314325"/>
              <a:ext cx="1828800" cy="16478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28573</xdr:colOff>
      <xdr:row>11</xdr:row>
      <xdr:rowOff>0</xdr:rowOff>
    </xdr:from>
    <xdr:to>
      <xdr:col>23</xdr:col>
      <xdr:colOff>600074</xdr:colOff>
      <xdr:row>41</xdr:row>
      <xdr:rowOff>0</xdr:rowOff>
    </xdr:to>
    <xdr:graphicFrame macro="">
      <xdr:nvGraphicFramePr>
        <xdr:cNvPr id="4" name="Chart 2">
          <a:extLst>
            <a:ext uri="{FF2B5EF4-FFF2-40B4-BE49-F238E27FC236}">
              <a16:creationId xmlns:a16="http://schemas.microsoft.com/office/drawing/2014/main" id="{7C639EAE-F31B-75BF-A964-525CF3130131}"/>
            </a:ext>
            <a:ext uri="{147F2762-F138-4A5C-976F-8EAC2B608ADB}">
              <a16:predDERef xmlns:a16="http://schemas.microsoft.com/office/drawing/2014/main" pred="{0DFFAA5A-5B1A-5609-9A0F-6F919E89C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1</xdr:row>
      <xdr:rowOff>95250</xdr:rowOff>
    </xdr:from>
    <xdr:to>
      <xdr:col>13</xdr:col>
      <xdr:colOff>552450</xdr:colOff>
      <xdr:row>10</xdr:row>
      <xdr:rowOff>95250</xdr:rowOff>
    </xdr:to>
    <mc:AlternateContent xmlns:mc="http://schemas.openxmlformats.org/markup-compatibility/2006" xmlns:a14="http://schemas.microsoft.com/office/drawing/2010/main">
      <mc:Choice Requires="a14">
        <xdr:graphicFrame macro="">
          <xdr:nvGraphicFramePr>
            <xdr:cNvPr id="5" name="Kategori Sumber Dana">
              <a:extLst>
                <a:ext uri="{FF2B5EF4-FFF2-40B4-BE49-F238E27FC236}">
                  <a16:creationId xmlns:a16="http://schemas.microsoft.com/office/drawing/2014/main" id="{B6882752-FB7B-F924-30F7-9F82D40E2401}"/>
                </a:ext>
                <a:ext uri="{147F2762-F138-4A5C-976F-8EAC2B608ADB}">
                  <a16:predDERef xmlns:a16="http://schemas.microsoft.com/office/drawing/2014/main" pred="{7C639EAE-F31B-75BF-A964-525CF3130131}"/>
                </a:ext>
              </a:extLst>
            </xdr:cNvPr>
            <xdr:cNvGraphicFramePr/>
          </xdr:nvGraphicFramePr>
          <xdr:xfrm>
            <a:off x="0" y="0"/>
            <a:ext cx="0" cy="0"/>
          </xdr:xfrm>
          <a:graphic>
            <a:graphicData uri="http://schemas.microsoft.com/office/drawing/2010/slicer">
              <sle:slicer xmlns:sle="http://schemas.microsoft.com/office/drawing/2010/slicer" name="Kategori Sumber Dana"/>
            </a:graphicData>
          </a:graphic>
        </xdr:graphicFrame>
      </mc:Choice>
      <mc:Fallback xmlns="">
        <xdr:sp macro="" textlink="">
          <xdr:nvSpPr>
            <xdr:cNvPr id="0" name=""/>
            <xdr:cNvSpPr>
              <a:spLocks noTextEdit="1"/>
            </xdr:cNvSpPr>
          </xdr:nvSpPr>
          <xdr:spPr>
            <a:xfrm>
              <a:off x="7924799" y="219075"/>
              <a:ext cx="3867151"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1</xdr:row>
      <xdr:rowOff>38100</xdr:rowOff>
    </xdr:from>
    <xdr:to>
      <xdr:col>21</xdr:col>
      <xdr:colOff>66675</xdr:colOff>
      <xdr:row>15</xdr:row>
      <xdr:rowOff>152400</xdr:rowOff>
    </xdr:to>
    <xdr:graphicFrame macro="">
      <xdr:nvGraphicFramePr>
        <xdr:cNvPr id="3" name="Chart 1">
          <a:extLst>
            <a:ext uri="{FF2B5EF4-FFF2-40B4-BE49-F238E27FC236}">
              <a16:creationId xmlns:a16="http://schemas.microsoft.com/office/drawing/2014/main" id="{FDD5A6C6-2BE6-5D14-CD3C-F15CB424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44</xdr:row>
      <xdr:rowOff>76200</xdr:rowOff>
    </xdr:from>
    <xdr:to>
      <xdr:col>10</xdr:col>
      <xdr:colOff>428625</xdr:colOff>
      <xdr:row>58</xdr:row>
      <xdr:rowOff>152400</xdr:rowOff>
    </xdr:to>
    <xdr:graphicFrame macro="">
      <xdr:nvGraphicFramePr>
        <xdr:cNvPr id="2" name="Chart 1">
          <a:extLst>
            <a:ext uri="{FF2B5EF4-FFF2-40B4-BE49-F238E27FC236}">
              <a16:creationId xmlns:a16="http://schemas.microsoft.com/office/drawing/2014/main" id="{BF6B60FA-E228-AF43-6808-BE5A31FEFE2B}"/>
            </a:ext>
            <a:ext uri="{147F2762-F138-4A5C-976F-8EAC2B608ADB}">
              <a16:predDERef xmlns:a16="http://schemas.microsoft.com/office/drawing/2014/main" pred="{FDD5A6C6-2BE6-5D14-CD3C-F15CB424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152400</xdr:colOff>
      <xdr:row>1</xdr:row>
      <xdr:rowOff>161925</xdr:rowOff>
    </xdr:from>
    <xdr:to>
      <xdr:col>27</xdr:col>
      <xdr:colOff>514350</xdr:colOff>
      <xdr:row>24</xdr:row>
      <xdr:rowOff>114300</xdr:rowOff>
    </xdr:to>
    <xdr:graphicFrame macro="">
      <xdr:nvGraphicFramePr>
        <xdr:cNvPr id="7" name="Chart 3">
          <a:extLst>
            <a:ext uri="{FF2B5EF4-FFF2-40B4-BE49-F238E27FC236}">
              <a16:creationId xmlns:a16="http://schemas.microsoft.com/office/drawing/2014/main" id="{C744DFA0-B8D2-7FB7-6BD3-C6AA33135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104774</xdr:colOff>
      <xdr:row>0</xdr:row>
      <xdr:rowOff>0</xdr:rowOff>
    </xdr:from>
    <xdr:to>
      <xdr:col>12</xdr:col>
      <xdr:colOff>571499</xdr:colOff>
      <xdr:row>19</xdr:row>
      <xdr:rowOff>180974</xdr:rowOff>
    </xdr:to>
    <xdr:graphicFrame macro="">
      <xdr:nvGraphicFramePr>
        <xdr:cNvPr id="3" name="Chart 1">
          <a:extLst>
            <a:ext uri="{FF2B5EF4-FFF2-40B4-BE49-F238E27FC236}">
              <a16:creationId xmlns:a16="http://schemas.microsoft.com/office/drawing/2014/main" id="{95CD23A6-3F9A-7693-4A99-ED6143C98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238125</xdr:colOff>
      <xdr:row>0</xdr:row>
      <xdr:rowOff>66675</xdr:rowOff>
    </xdr:from>
    <xdr:to>
      <xdr:col>10</xdr:col>
      <xdr:colOff>542925</xdr:colOff>
      <xdr:row>14</xdr:row>
      <xdr:rowOff>142875</xdr:rowOff>
    </xdr:to>
    <xdr:graphicFrame macro="">
      <xdr:nvGraphicFramePr>
        <xdr:cNvPr id="2" name="Chart 1">
          <a:extLst>
            <a:ext uri="{FF2B5EF4-FFF2-40B4-BE49-F238E27FC236}">
              <a16:creationId xmlns:a16="http://schemas.microsoft.com/office/drawing/2014/main" id="{26C8D5AD-A5AE-D47C-DCFB-905A4CBD2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304800</xdr:colOff>
      <xdr:row>1</xdr:row>
      <xdr:rowOff>161925</xdr:rowOff>
    </xdr:from>
    <xdr:to>
      <xdr:col>10</xdr:col>
      <xdr:colOff>333375</xdr:colOff>
      <xdr:row>16</xdr:row>
      <xdr:rowOff>142875</xdr:rowOff>
    </xdr:to>
    <xdr:graphicFrame macro="">
      <xdr:nvGraphicFramePr>
        <xdr:cNvPr id="5" name="Chart 2">
          <a:extLst>
            <a:ext uri="{FF2B5EF4-FFF2-40B4-BE49-F238E27FC236}">
              <a16:creationId xmlns:a16="http://schemas.microsoft.com/office/drawing/2014/main" id="{FFFD6E1E-A62D-D80C-08A2-0F3739CF9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504825</xdr:colOff>
      <xdr:row>2</xdr:row>
      <xdr:rowOff>85725</xdr:rowOff>
    </xdr:from>
    <xdr:to>
      <xdr:col>18</xdr:col>
      <xdr:colOff>200025</xdr:colOff>
      <xdr:row>16</xdr:row>
      <xdr:rowOff>161925</xdr:rowOff>
    </xdr:to>
    <xdr:graphicFrame macro="">
      <xdr:nvGraphicFramePr>
        <xdr:cNvPr id="4" name="Chart 1">
          <a:extLst>
            <a:ext uri="{FF2B5EF4-FFF2-40B4-BE49-F238E27FC236}">
              <a16:creationId xmlns:a16="http://schemas.microsoft.com/office/drawing/2014/main" id="{3541D162-94BB-E7B8-BFC8-51A733B6F271}"/>
            </a:ext>
            <a:ext uri="{147F2762-F138-4A5C-976F-8EAC2B608ADB}">
              <a16:predDERef xmlns:a16="http://schemas.microsoft.com/office/drawing/2014/main" pred="{FFFD6E1E-A62D-D80C-08A2-0F3739CF9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990600</xdr:colOff>
      <xdr:row>2</xdr:row>
      <xdr:rowOff>28575</xdr:rowOff>
    </xdr:from>
    <xdr:to>
      <xdr:col>7</xdr:col>
      <xdr:colOff>1343025</xdr:colOff>
      <xdr:row>14</xdr:row>
      <xdr:rowOff>19050</xdr:rowOff>
    </xdr:to>
    <mc:AlternateContent xmlns:mc="http://schemas.openxmlformats.org/markup-compatibility/2006" xmlns:a14="http://schemas.microsoft.com/office/drawing/2010/main">
      <mc:Choice Requires="a14">
        <xdr:graphicFrame macro="">
          <xdr:nvGraphicFramePr>
            <xdr:cNvPr id="2" name="APPLICATION YEAR">
              <a:extLst>
                <a:ext uri="{FF2B5EF4-FFF2-40B4-BE49-F238E27FC236}">
                  <a16:creationId xmlns:a16="http://schemas.microsoft.com/office/drawing/2014/main" id="{2585F631-9212-8DBE-2665-2ED1D404C023}"/>
                </a:ext>
              </a:extLst>
            </xdr:cNvPr>
            <xdr:cNvGraphicFramePr/>
          </xdr:nvGraphicFramePr>
          <xdr:xfrm>
            <a:off x="0" y="0"/>
            <a:ext cx="0" cy="0"/>
          </xdr:xfrm>
          <a:graphic>
            <a:graphicData uri="http://schemas.microsoft.com/office/drawing/2010/slicer">
              <sle:slicer xmlns:sle="http://schemas.microsoft.com/office/drawing/2010/slicer" name="APPLICATION YEAR"/>
            </a:graphicData>
          </a:graphic>
        </xdr:graphicFrame>
      </mc:Choice>
      <mc:Fallback xmlns="">
        <xdr:sp macro="" textlink="">
          <xdr:nvSpPr>
            <xdr:cNvPr id="0" name=""/>
            <xdr:cNvSpPr>
              <a:spLocks noTextEdit="1"/>
            </xdr:cNvSpPr>
          </xdr:nvSpPr>
          <xdr:spPr>
            <a:xfrm>
              <a:off x="8391525" y="409575"/>
              <a:ext cx="1828800" cy="22764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504825</xdr:colOff>
      <xdr:row>211</xdr:row>
      <xdr:rowOff>285750</xdr:rowOff>
    </xdr:from>
    <xdr:to>
      <xdr:col>23</xdr:col>
      <xdr:colOff>180975</xdr:colOff>
      <xdr:row>216</xdr:row>
      <xdr:rowOff>352425</xdr:rowOff>
    </xdr:to>
    <xdr:graphicFrame macro="">
      <xdr:nvGraphicFramePr>
        <xdr:cNvPr id="2" name="Chart 1">
          <a:extLst>
            <a:ext uri="{FF2B5EF4-FFF2-40B4-BE49-F238E27FC236}">
              <a16:creationId xmlns:a16="http://schemas.microsoft.com/office/drawing/2014/main" id="{23374D1D-F606-EF7F-2C33-1A4E74AFE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504825</xdr:colOff>
      <xdr:row>183</xdr:row>
      <xdr:rowOff>361950</xdr:rowOff>
    </xdr:from>
    <xdr:to>
      <xdr:col>23</xdr:col>
      <xdr:colOff>180975</xdr:colOff>
      <xdr:row>187</xdr:row>
      <xdr:rowOff>438150</xdr:rowOff>
    </xdr:to>
    <xdr:graphicFrame macro="">
      <xdr:nvGraphicFramePr>
        <xdr:cNvPr id="3" name="Chart 2">
          <a:extLst>
            <a:ext uri="{FF2B5EF4-FFF2-40B4-BE49-F238E27FC236}">
              <a16:creationId xmlns:a16="http://schemas.microsoft.com/office/drawing/2014/main" id="{C7E9DDFF-2B90-5880-211B-43176CF656DE}"/>
            </a:ext>
            <a:ext uri="{147F2762-F138-4A5C-976F-8EAC2B608ADB}">
              <a16:predDERef xmlns:a16="http://schemas.microsoft.com/office/drawing/2014/main" pred="{23374D1D-F606-EF7F-2C33-1A4E74AFE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600075</xdr:colOff>
      <xdr:row>0</xdr:row>
      <xdr:rowOff>180975</xdr:rowOff>
    </xdr:from>
    <xdr:to>
      <xdr:col>21</xdr:col>
      <xdr:colOff>57150</xdr:colOff>
      <xdr:row>20</xdr:row>
      <xdr:rowOff>76200</xdr:rowOff>
    </xdr:to>
    <xdr:graphicFrame macro="">
      <xdr:nvGraphicFramePr>
        <xdr:cNvPr id="4" name="Chart 2">
          <a:extLst>
            <a:ext uri="{FF2B5EF4-FFF2-40B4-BE49-F238E27FC236}">
              <a16:creationId xmlns:a16="http://schemas.microsoft.com/office/drawing/2014/main" id="{A94DA885-1F11-58C5-B867-900F968B0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561975</xdr:colOff>
      <xdr:row>20</xdr:row>
      <xdr:rowOff>161925</xdr:rowOff>
    </xdr:from>
    <xdr:to>
      <xdr:col>21</xdr:col>
      <xdr:colOff>85725</xdr:colOff>
      <xdr:row>36</xdr:row>
      <xdr:rowOff>142875</xdr:rowOff>
    </xdr:to>
    <xdr:graphicFrame macro="">
      <xdr:nvGraphicFramePr>
        <xdr:cNvPr id="3" name="Chart 3">
          <a:extLst>
            <a:ext uri="{FF2B5EF4-FFF2-40B4-BE49-F238E27FC236}">
              <a16:creationId xmlns:a16="http://schemas.microsoft.com/office/drawing/2014/main" id="{A639CFAF-126E-FC7A-8426-275DCCB08859}"/>
            </a:ext>
            <a:ext uri="{147F2762-F138-4A5C-976F-8EAC2B608ADB}">
              <a16:predDERef xmlns:a16="http://schemas.microsoft.com/office/drawing/2014/main" pred="{A94DA885-1F11-58C5-B867-900F968B0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37</xdr:row>
      <xdr:rowOff>104775</xdr:rowOff>
    </xdr:from>
    <xdr:to>
      <xdr:col>21</xdr:col>
      <xdr:colOff>76200</xdr:colOff>
      <xdr:row>55</xdr:row>
      <xdr:rowOff>85725</xdr:rowOff>
    </xdr:to>
    <xdr:graphicFrame macro="">
      <xdr:nvGraphicFramePr>
        <xdr:cNvPr id="2" name="Chart 14">
          <a:extLst>
            <a:ext uri="{FF2B5EF4-FFF2-40B4-BE49-F238E27FC236}">
              <a16:creationId xmlns:a16="http://schemas.microsoft.com/office/drawing/2014/main" id="{6E92FDED-0FB6-8CB7-4100-EF65D2C5373F}"/>
            </a:ext>
            <a:ext uri="{147F2762-F138-4A5C-976F-8EAC2B608ADB}">
              <a16:predDERef xmlns:a16="http://schemas.microsoft.com/office/drawing/2014/main" pred="{A639CFAF-126E-FC7A-8426-275DCCB08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stutyayu itts" id="{917724FD-4624-4BC0-BF84-D6E9A63DB5D4}" userId="S::mastutyayu@ittelkom-sby.ac.id::e0f1c729-c415-413f-804f-40d020996db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 refreshedDate="45782.64533900463" createdVersion="8" refreshedVersion="8" minRefreshableVersion="3" recordCount="235" xr:uid="{00000000-000A-0000-FFFF-FFFF25000000}">
  <cacheSource type="worksheet">
    <worksheetSource ref="A1:CA1048576" sheet="PNLT (3)"/>
  </cacheSource>
  <cacheFields count="79">
    <cacheField name="No" numFmtId="0">
      <sharedItems containsString="0" containsBlank="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acheField>
    <cacheField name="Tahun Usulan" numFmtId="0">
      <sharedItems containsString="0" containsBlank="1" containsNumber="1" containsInteger="1" minValue="2020" maxValue="2024"/>
    </cacheField>
    <cacheField name="Tahun Pelaksanaan Kegiatan" numFmtId="0">
      <sharedItems containsString="0" containsBlank="1" containsNumber="1" containsInteger="1" minValue="2020" maxValue="2024" count="6">
        <n v="2020"/>
        <m/>
        <n v="2021"/>
        <n v="2022"/>
        <n v="2023"/>
        <n v="2024"/>
      </sharedItems>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Blank="1" containsMixedTypes="1" containsNumber="1" containsInteger="1" minValue="0" maxValue="6980565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ount="109">
        <s v="Rizqa Amelia Zunaidi"/>
        <s v="Dominggo Bayu Baskara"/>
        <s v="Dewi Rahmawati"/>
        <s v="Dimas Adiputra"/>
        <s v="Rahaditya Dimas Prihadianto"/>
        <s v="Isa Hafidz"/>
        <s v="Khodijah Amiroh"/>
        <s v="Titus Kristanto"/>
        <s v="Rokhmatul Insani"/>
        <s v="Helmy Widyantara"/>
        <s v="Muhsin"/>
        <s v="Moch. Iskandar Riansyah"/>
        <s v="Farah Zakiyah Rahmanti"/>
        <s v="Ully Asfari"/>
        <s v="Ubaidillah Umar"/>
        <s v="Noerma Pudji Istyanto"/>
        <s v="Fidi Wincoko Putro"/>
        <s v="Oktavia Ayu Permata"/>
        <s v="Billy Montolalu"/>
        <s v="Benazir Imam Arif Muttaqin"/>
        <s v="Arliyanti Nurdin"/>
        <s v="Ardiansyah Al Farouq"/>
        <s v="Dwi Edi Setyawan"/>
        <s v="Hamzah Ulinuha Mustakim"/>
        <s v="Bernadus Anggo Seno Aji"/>
        <m/>
        <s v="Hawwin Mardhiana"/>
        <s v="Muhammad Nasrullah"/>
        <s v="Wahyu Andy Prastyabudi"/>
        <s v="Ardian Yusuf Wicaksono"/>
        <s v="Ayu Endah Wahyuni"/>
        <s v="Yupit Sudianto"/>
        <s v="Pangestu Widodo"/>
        <s v="Lora Khaula Amifia"/>
        <s v="Walid Maulana Hadiansyah"/>
        <s v="Susijanto Tri Rasmana"/>
        <s v="Benazir Imam Arif Muttawin"/>
        <s v="Achmad Zaki Yamani"/>
        <s v="Kiki Sudiana"/>
        <s v="Anifatul Faricha"/>
        <s v="Agus Sulistya"/>
        <s v="Nicko Nur Rakhmaddian_x000a_"/>
        <s v="Abduh Sayid Albana"/>
        <s v="Anfazul Faridatul Azizah"/>
        <s v="Moh.Hamim Zajuli Al Faroby"/>
        <s v="Ahmad Wali Satria Bahari Johan"/>
        <s v="Risdillah Mimma Untsa"/>
        <s v="Nilla Rachmaningrum"/>
        <s v="Rizky Fenaldo Maulana"/>
        <s v="Helisyah Nur Fadhilah"/>
        <s v="Almira Ivah"/>
        <s v="Bagas Putra"/>
        <s v="Mawanda Almuhayar"/>
        <s v="Amalia Nur Alifah"/>
        <s v="Sekar Widyasari Putri "/>
        <s v="Aris Kusumawati"/>
        <s v="Granita Hajar"/>
        <s v="Mochamad Nizar Palefi Ma'ady"/>
        <s v="Muhammad Dzulfikar Fauzi"/>
        <s v="Kharisma Monika Dian Pertiwi"/>
        <s v="Rifki Dwi Putranto"/>
        <s v="Aulia Rahma Annisa"/>
        <s v="Berlian Rahmy Lidiawaty"/>
        <s v="Huki Chandra"/>
        <s v="Silvi Istiqomah"/>
        <s v="Perdana Suteja Putra"/>
        <s v="Alqis Rausanfita"/>
        <s v="Caesareano Lafado Yesa"/>
        <s v="Darlin Aulia"/>
        <s v="Anisa Dzulkarnain"/>
        <s v="Fannush Shofi Akbar"/>
        <s v=" Prasetiyono Hari Mukti"/>
        <s v="Wachda Yuniar Rochmah"/>
        <s v="Achmad Muzakki"/>
        <s v="Fauzan Nusyura"/>
        <s v="Mustafa Kamal"/>
        <s v="Regita Putri Permata"/>
        <s v="Muhammad Adib Kamali"/>
        <s v="Mohammad Yanuar Hariyawan"/>
        <s v="Rifdatun Ni'mah"/>
        <s v="Desita Nur Rachmaniar"/>
        <s v="Rosyid Abdillah"/>
        <s v="Adzanil Rachmadhi Putra"/>
        <s v="Alifiansyah Arrizqy Hidayat"/>
        <s v="Arrizky Ayu Faradila Purnama"/>
        <s v="YUPIT SUDIANTO "/>
        <s v="PERDANA SUTEJA PUTRA "/>
        <s v="PHILIP TOBIANTO DAELY"/>
        <s v="ISA HAFIDZ "/>
        <s v="SRI HIDAYATI"/>
        <s v="PURNAMA ANAKING"/>
        <s v="ANIFATUL FARICHA "/>
        <s v="RISDILAH MIMMA UNTSA "/>
        <s v="PARAMADITYA ARISMAWATI"/>
        <s v="ANITA HAKIM NASUTION "/>
        <s v="PIMA HANI SAFITRI "/>
        <s v="TITUS KRISTANTO "/>
        <s v="MUHSIN "/>
        <s v="HENDY BRIANTORO "/>
        <s v="AHMAD WALI SATRIA BAHARI JOHAN "/>
        <s v="YOHANES SETIAWAN "/>
        <s v="KHARISMA MONIKA DIAN PERTIWI "/>
        <s v="AFFIFIANA PRISYANTI "/>
        <s v="RAHADITYA DIMAS PRIHADIANTO "/>
        <s v="CHAIRONI LATIF "/>
        <s v="MUHAMMAD ILHAM ALHARI"/>
        <s v="WACHDA YUNIAR ROCHMAH "/>
        <s v="EKA SARI OKTARINA "/>
        <s v="AUFAR FIKRI DIMYATI "/>
      </sharedItems>
    </cacheField>
    <cacheField name="NIDN Ketua" numFmtId="0">
      <sharedItems containsBlank="1" containsMixedTypes="1" containsNumber="1" containsInteger="1" minValue="717017902" maxValue="8920230021"/>
    </cacheField>
    <cacheField name="DANA KETUA" numFmtId="0">
      <sharedItems containsString="0" containsBlank="1" containsNumber="1" minValue="0" maxValue="174514125"/>
    </cacheField>
    <cacheField name="Prodi Ketua" numFmtId="0">
      <sharedItems containsBlank="1" count="31">
        <s v="Teknik Industri"/>
        <s v="Bisnis Digital"/>
        <s v="Rekayasa Perangkat Lunak"/>
        <s v="Teknik Elektro"/>
        <s v="Teknologi Informasi"/>
        <s v="Sistem Informasi"/>
        <s v="Teknik Telekomunikasi"/>
        <s v="Teknik Komputer"/>
        <m/>
        <s v="Teknik Logistik"/>
        <s v="Sains Data"/>
        <s v="Informatika"/>
        <s v="Teknik Komputer "/>
        <s v="Teknologi Logistik"/>
        <s v="Teknik  Telekomunikasi"/>
        <s v=" Sistem Informasi"/>
        <s v=" Teknik Industri "/>
        <s v=" Teknologi Informasi "/>
        <s v=" Teknik Elektro "/>
        <s v=" Sistem Informasi "/>
        <s v=" Teknik Elektro"/>
        <s v=" Teknik Telekomunikasi"/>
        <s v=" Teknik Telekomunikasi "/>
        <s v=" Teknik Industri"/>
        <s v=" Informatika "/>
        <s v=" Bisnis Digital "/>
        <s v=" Teknik Komputer "/>
        <s v=" Informatika"/>
        <s v=" Data Sains"/>
        <s v=" Rekayasa Perangkat Lunak "/>
        <s v=" Sains Data "/>
      </sharedItems>
    </cacheField>
    <cacheField name="Fakultas Ketua" numFmtId="0">
      <sharedItems containsBlank="1"/>
    </cacheField>
    <cacheField name="Institusi Ketua"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ount="115">
        <s v="Benazir Imam Arif Muttaqin"/>
        <s v="Ardian Yusuf Wicaksono"/>
        <s v="Anifatul Faricha"/>
        <s v="Abduh Sayid Albana"/>
        <s v="Billy Montolalu"/>
        <s v="Farah Zakiyah Rahmanti"/>
        <s v="Mohammad Sholik"/>
        <s v="Ully Asfari"/>
        <s v="Ubaidillah Umar"/>
        <s v="Walid Maulana Hadiansyah"/>
        <s v="Lora Khaula Amifia"/>
        <s v="Khodijah Amiroh"/>
        <s v="Yupit Sudianto"/>
        <s v="Helmy Widyantara"/>
        <s v="Wahyu Andy Prastyabudi"/>
        <s v="Dewi Rahmawati"/>
        <s v="Hamzah Ulinuha Mustakim"/>
        <s v="Bernandus Anggo Seno Aji"/>
        <s v="Moch.Iskandar Riansyah"/>
        <s v="Isa Hafidz"/>
        <s v="Dominggo Bayu Baskara"/>
        <s v="Agus Sulistya"/>
        <m/>
        <s v="Hawwin Mardhiana"/>
        <s v="Muhammad Nasrullah"/>
        <s v="Rizqa Amelia Zunaidi"/>
        <s v="Oktavia Ayu Permata"/>
        <s v="Rokhmatul Insani"/>
        <s v="Muhammad Dzulfikar Fauzi"/>
        <s v="Fidi Wincoko Putro"/>
        <s v="Ayu Endah Wahyuni"/>
        <s v="Pangestu Widodo"/>
        <s v="Moch. Iskandar Riansyah"/>
        <s v="Fannush Shofi Akbar"/>
        <s v="Ardiansyah Al farouq"/>
        <s v="Dimas Adiputra"/>
        <s v="Dina Rachmawaty"/>
        <s v="Fajar Sidiq Prabowo"/>
        <s v="Rahaditya Dimas Prihadianto"/>
        <s v="Dwi Edi Setyawan"/>
        <s v="Rasyidi Faiz Akbar"/>
        <s v="Nisa Isrofi"/>
        <s v="Helisyah Nur Fadhilah"/>
        <s v="Sekar Widyasari Putri"/>
        <s v="Kharisma Monika Dian Pertiwi"/>
        <s v="Moh.Hamim Zajuli Al Faroby"/>
        <s v="Amalia Nur Alifah"/>
        <s v="Tiar Anindya Putri"/>
        <s v="Almira Ivah"/>
        <s v="Risdilah Mimma Untsa"/>
        <s v="Bagas Putra Pradana"/>
        <s v="Ahmad Wali Satria"/>
        <s v="Purnama Anaking"/>
        <s v="Bernadus Anggo Seno Aji"/>
        <s v="Susijanto Tri Rasmana"/>
        <s v="Nia Annisa Ferani Tanjung"/>
        <s v="Arrizky Ayu Faradila Purnama"/>
        <s v="Siti Amiroch"/>
        <s v="Chaironi Latif"/>
        <s v="Rizky Fenaldo Maulana"/>
        <s v="Hendy Briantoro"/>
        <s v="Nanda Iryani"/>
        <s v="Adzanil Rachmadhi Putra"/>
        <s v="Silvi Istiqomah"/>
        <s v="Huki Chandra"/>
        <s v="Perdana Suteja Putra"/>
        <s v="Arip Ramadan"/>
        <s v="Aulia Rahma Annisa"/>
        <s v="Vessa Rizky Oktavia"/>
        <s v="Sri Hidayati"/>
        <s v="Berlian Rahmy Lidiawaty"/>
        <s v="Muhammad Adib Kamali"/>
        <s v="Mochamad Nizar Palefi Ma'ady"/>
        <s v="Darlin Aulia"/>
        <s v="Slamet Kacung"/>
        <s v="Riza Akhsani Setyo Prayoga"/>
        <s v="Wachda Yuniar Rochmah"/>
        <s v="FADELIS SUKYA"/>
        <s v="Ahmad Wali Satria Bahari Johan"/>
        <s v="Amri Muhaimin"/>
        <s v="Mohammad Yanuar Hariyawan"/>
        <s v="MOCHAMAD NIZAR PALEFI MA’ADY"/>
        <s v="Regita Putri Permata"/>
        <s v="Granita Hajar"/>
        <s v="Anisa Dzulkarnain"/>
        <s v="Aris Kusumawati"/>
        <s v="PURNAMA ANAKING "/>
        <s v="RIZQA AMELIA ZUNAIDI "/>
        <s v="OKTAVIA AYU PERMATA "/>
        <s v="RIFKI DWI PUTRANTO "/>
        <s v="DYAH PUTRI RAHMAWATI "/>
        <s v="ANIFATUL FARICHA "/>
        <s v="ISA HAFIDZ "/>
        <s v="FANNUSH SHOFI AKBAR "/>
        <s v="TITUS KRISTANTO"/>
        <s v="MUHSIN "/>
        <s v="YUPIT SUDIANTO "/>
        <s v="RAHADITYA DIMAS PRIHADIANTO "/>
        <s v="DOMINGGO BAYU BASKARA "/>
        <s v="FIDI WINCOKO PUTRO "/>
        <s v="RIZA AKHSANI SETYO PRAYOGA "/>
        <s v="NILLA RACHMANINGRUM "/>
        <s v="MOHAMMAD YANUAR HARIYAWAN "/>
        <s v="VESSA RIZKY OKTAVIA "/>
        <s v="MOCHAMAD NIZAR PALEFI MA'ADY "/>
        <s v="ULLY ASFARI "/>
        <s v="LINAHTADIYA ANDIANI "/>
        <s v="HENDY BRIANTORO "/>
        <s v="HAWWIN MARDHIANA "/>
        <s v="CAESAREANO LAFADO YESA "/>
        <s v="AMALIA NUR ALIFAH "/>
        <s v="SUSIJANTO TRI RASMANA "/>
        <s v="SILVI ISTIQOMAH "/>
        <s v="MUHAMMAD ILHAM ALHARI "/>
        <s v="RIFDATUN NI'MAH "/>
      </sharedItems>
    </cacheField>
    <cacheField name="DANA MEMB. 1" numFmtId="0">
      <sharedItems containsBlank="1" containsMixedTypes="1" containsNumber="1" minValue="0" maxValue="174514125" count="123">
        <n v="2281600"/>
        <n v="1940000"/>
        <n v="6668750"/>
        <n v="5294583.333333333"/>
        <n v="1932000"/>
        <n v="5011666.666666667"/>
        <n v="4176800"/>
        <n v="2220491.6666666665"/>
        <n v="2300000"/>
        <n v="5966470"/>
        <n v="5635000"/>
        <n v="4526400"/>
        <n v="2773416.6666666665"/>
        <n v="9882500"/>
        <n v="9677500"/>
        <n v="9430000"/>
        <n v="9860500"/>
        <n v="5333333.333333333"/>
        <n v="9885000"/>
        <n v="8048500"/>
        <n v="6477000"/>
        <n v="6663333.333333333"/>
        <n v="9900000"/>
        <n v="21250000"/>
        <n v="12500000"/>
        <n v="2500000"/>
        <n v="15000000"/>
        <n v="20000000"/>
        <n v="4663400"/>
        <n v="516750"/>
        <n v="33333333.333333332"/>
        <m/>
        <n v="100000000"/>
        <n v="3375000"/>
        <n v="1250000"/>
        <n v="2333333.3333333335"/>
        <n v="2331666.6666666665"/>
        <n v="2105333.3333333335"/>
        <n v="2266666.6666666665"/>
        <n v="2250000"/>
        <n v="2166666.6666666665"/>
        <n v="4045833.3333333335"/>
        <n v="8375000"/>
        <n v="5666666.666666667"/>
        <n v="8488050"/>
        <n v="4833333.333333333"/>
        <n v="6990000"/>
        <n v="5900000"/>
        <n v="13333333.333333334"/>
        <n v="1166666.6666666667"/>
        <n v="1000000"/>
        <n v="8400000"/>
        <n v="0"/>
        <n v="8500000"/>
        <n v="600000"/>
        <n v="3369500"/>
        <n v="3405000"/>
        <n v="2316666.6666666665"/>
        <n v="3250000"/>
        <n v="3500000"/>
        <n v="2233333.3333333335"/>
        <n v="8000000"/>
        <n v="4998333.333333333"/>
        <n v="3066666.6666666665"/>
        <n v="6500000"/>
        <n v="7337500"/>
        <n v="7372500"/>
        <n v="3025000"/>
        <n v="8920000"/>
        <n v="3333333.3333333335"/>
        <n v="50000000"/>
        <n v="25000000"/>
        <n v="1500000"/>
        <n v="86552500"/>
        <n v="28351666.666666668"/>
        <n v="2250666.6666666665"/>
        <n v="5000000"/>
        <n v="2000000"/>
        <n v="3275000"/>
        <n v="2216000"/>
        <n v="7750000"/>
        <n v="3350000"/>
        <n v="750000"/>
        <n v="174514125"/>
        <n v="9100000"/>
        <n v="5433333.333333333"/>
        <n v="9500000"/>
        <n v="7600000"/>
        <n v="8450000"/>
        <n v="6100000"/>
        <n v="5800000"/>
        <n v="9450000"/>
        <n v="138687400"/>
        <n v="3245000"/>
        <n v="1823333.3333333333"/>
        <n v="3497500"/>
        <n v="1666666.6666666667"/>
        <n v="8333333.333333333"/>
        <n v="6060000"/>
        <n v="24782500"/>
        <n v="2592750"/>
        <n v="2655000"/>
        <n v="2001000"/>
        <n v="4725000"/>
        <n v="2361375"/>
        <n v="3033750"/>
        <n v="3292566.6666666665"/>
        <n v="3150000"/>
        <n v="2700000"/>
        <n v="3000000"/>
        <n v="2362500"/>
        <n v="2237062.5"/>
        <n v="2400000"/>
        <n v="3139500"/>
        <n v="3712500"/>
        <n v="3300000"/>
        <s v="-"/>
        <n v="2991000"/>
        <n v="2306250"/>
        <n v="2925000"/>
        <n v="3288450"/>
        <n v="5062500"/>
        <n v="33750000"/>
      </sharedItems>
    </cacheField>
    <cacheField name="Prodi" numFmtId="0">
      <sharedItems containsBlank="1" count="27">
        <s v="Teknik Industri"/>
        <s v="Informatika"/>
        <s v="Teknik Elektro"/>
        <s v="Teknik Logistik"/>
        <s v="Rekayasa Perangkat Lunak"/>
        <s v="Teknologi Informasi"/>
        <s v="Sistem Informasi"/>
        <s v="Teknik Komputer"/>
        <s v="Teknik Telekomunikasi"/>
        <s v="Bisnis Digital"/>
        <m/>
        <s v="Teknik Kopmputer"/>
        <s v="Rekaqyasa Perangkat Lunak"/>
        <s v="Sains Data"/>
        <s v="Teknilogi Informasi"/>
        <s v="Teknik Informatika"/>
        <s v="Manajemen_x000a_Informatika"/>
        <s v="Teknik  Telekomunikasi"/>
        <s v=" Teknik Telekomunikasi"/>
        <s v=" Sistem Informasi"/>
        <s v=" Teknik Industri"/>
        <s v=" Teknik Telekomunikasi "/>
        <s v=" Teknik Komputer "/>
        <s v=" Informatika "/>
        <s v="Teknik Fisika"/>
        <s v=" Bisnis Digital "/>
        <s v=" Teknik Industri "/>
      </sharedItems>
    </cacheField>
    <cacheField name="Fakultas" numFmtId="0">
      <sharedItems containsBlank="1"/>
    </cacheField>
    <cacheField name="PT" numFmtId="0">
      <sharedItems containsBlank="1"/>
    </cacheField>
    <cacheField name="Sinta ID Member2" numFmtId="0">
      <sharedItems containsBlank="1" containsMixedTypes="1" containsNumber="1" containsInteger="1" minValue="258471" maxValue="6892129"/>
    </cacheField>
    <cacheField name="NIDN Member2" numFmtId="0">
      <sharedItems containsBlank="1" containsMixedTypes="1" containsNumber="1" containsInteger="1" minValue="303069102" maxValue="8950850022"/>
    </cacheField>
    <cacheField name="Nama Member2" numFmtId="0">
      <sharedItems containsBlank="1"/>
    </cacheField>
    <cacheField name="DANA MEMB. 2" numFmtId="0">
      <sharedItems containsString="0" containsBlank="1" containsNumber="1" minValue="0" maxValue="174514125"/>
    </cacheField>
    <cacheField name="Prodi2" numFmtId="0">
      <sharedItems containsBlank="1"/>
    </cacheField>
    <cacheField name="Fakultas3" numFmtId="0">
      <sharedItems containsBlank="1"/>
    </cacheField>
    <cacheField name="PT4" numFmtId="0">
      <sharedItems containsBlank="1"/>
    </cacheField>
    <cacheField name="Sinta ID Member3" numFmtId="0">
      <sharedItems containsBlank="1" containsMixedTypes="1" containsNumber="1" containsInteger="1" minValue="5999348" maxValue="6859016"/>
    </cacheField>
    <cacheField name="NIDN Member3" numFmtId="0">
      <sharedItems containsBlank="1" containsMixedTypes="1" containsNumber="1" containsInteger="1" minValue="704039202" maxValue="8950850022"/>
    </cacheField>
    <cacheField name="Nama Anggota 3" numFmtId="0">
      <sharedItems containsBlank="1"/>
    </cacheField>
    <cacheField name="Dana Anggota 3" numFmtId="0">
      <sharedItems containsBlank="1" containsMixedTypes="1" containsNumber="1" minValue="0" maxValue="174514125"/>
    </cacheField>
    <cacheField name="Prodi Anggota 3" numFmtId="0">
      <sharedItems containsBlank="1"/>
    </cacheField>
    <cacheField name="Fakultas Anggota 3" numFmtId="0">
      <sharedItems containsBlank="1"/>
    </cacheField>
    <cacheField name="PT Anggota 3" numFmtId="0">
      <sharedItems containsBlank="1"/>
    </cacheField>
    <cacheField name="Sinta ID Member4" numFmtId="0">
      <sharedItems containsBlank="1" containsMixedTypes="1" containsNumber="1" containsInteger="1" minValue="6680612" maxValue="6801945"/>
    </cacheField>
    <cacheField name="NIDN Member4" numFmtId="0">
      <sharedItems containsBlank="1" containsMixedTypes="1" containsNumber="1" containsInteger="1" minValue="707019501" maxValue="721088602"/>
    </cacheField>
    <cacheField name="Nama Member4" numFmtId="0">
      <sharedItems containsBlank="1"/>
    </cacheField>
    <cacheField name="Dana Anggota 4" numFmtId="0">
      <sharedItems containsString="0" containsBlank="1" containsNumber="1" minValue="600000" maxValue="28351666.666666668"/>
    </cacheField>
    <cacheField name="Prodi Anggota 4" numFmtId="0">
      <sharedItems containsBlank="1"/>
    </cacheField>
    <cacheField name="Fakultas Anggota 4" numFmtId="0">
      <sharedItems containsBlank="1"/>
    </cacheField>
    <cacheField name="PT Anggota 4" numFmtId="0">
      <sharedItems containsBlank="1"/>
    </cacheField>
    <cacheField name="Sinta ID Member5" numFmtId="0">
      <sharedItems containsString="0" containsBlank="1" containsNumber="1" containsInteger="1" minValue="6681205" maxValue="6681205"/>
    </cacheField>
    <cacheField name="NIDN Member5" numFmtId="0">
      <sharedItems containsString="0" containsBlank="1" containsNumber="1" containsInteger="1" minValue="705109002" maxValue="705109002"/>
    </cacheField>
    <cacheField name="Nama Member5" numFmtId="0">
      <sharedItems containsBlank="1"/>
    </cacheField>
    <cacheField name="Prodi Anggota 5" numFmtId="0">
      <sharedItems containsNonDate="0" containsString="0" containsBlank="1"/>
    </cacheField>
    <cacheField name="Fakultas Anggota 5" numFmtId="0">
      <sharedItems containsNonDate="0" containsString="0" containsBlank="1"/>
    </cacheField>
    <cacheField name="PT Anggota 5" numFmtId="0">
      <sharedItems containsNonDate="0" containsString="0" containsBlank="1"/>
    </cacheField>
    <cacheField name="Proposal" numFmtId="0">
      <sharedItems containsBlank="1"/>
    </cacheField>
    <cacheField name="Laporan Akhir" numFmtId="0">
      <sharedItems containsBlank="1"/>
    </cacheField>
    <cacheField name="Nama Mhs1" numFmtId="0">
      <sharedItems containsBlank="1"/>
    </cacheField>
    <cacheField name="Prodi, Fak, PT Mhs1" numFmtId="0">
      <sharedItems containsBlank="1"/>
    </cacheField>
    <cacheField name="Nama Mhs2" numFmtId="0">
      <sharedItems containsBlank="1"/>
    </cacheField>
    <cacheField name="Prodi, Fak, PT Mhs2" numFmtId="0">
      <sharedItems containsBlank="1"/>
    </cacheField>
    <cacheField name="Nama Mhs3" numFmtId="0">
      <sharedItems containsBlank="1"/>
    </cacheField>
    <cacheField name="Prodi, Fak, PT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NonDate="0" containsString="0"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5.426070138892" createdVersion="8" refreshedVersion="8" minRefreshableVersion="3" recordCount="1098" xr:uid="{00000000-000A-0000-FFFF-FFFF2A000000}">
  <cacheSource type="worksheet">
    <worksheetSource name="Table2"/>
  </cacheSource>
  <cacheFields count="61">
    <cacheField name="Judul Publikasi" numFmtId="0">
      <sharedItems containsBlank="1" containsMixedTypes="1" containsNumber="1" containsInteger="1" minValue="2021" maxValue="2021" longText="1"/>
    </cacheField>
    <cacheField name="Nama Jurnal" numFmtId="0">
      <sharedItems containsBlank="1"/>
    </cacheField>
    <cacheField name="Akreditasi/ Index Jurnal" numFmtId="0">
      <sharedItems containsBlank="1" count="40">
        <s v="Jurnal Nasional S2"/>
        <s v="Prosiding Internasional"/>
        <s v="Jurnal Nasional ber-ISSN"/>
        <s v="Jurnal Nasional S4"/>
        <s v="Jurnal Nasional S5"/>
        <s v="Jurnal Nasional S3"/>
        <s v="Jurnal Internasional Q1"/>
        <s v="Jurnal Internasional Q2"/>
        <s v="Prosiding Lokal"/>
        <s v="Jurnal Nasional Tidak Terakreditasi"/>
        <s v="Jurnal Internasional Q3"/>
        <s v="Jurnal Internasional"/>
        <s v="Buku Ajar/Teks"/>
        <s v="Book Chapter"/>
        <s v="Jurnal ber-ISSN"/>
        <m/>
        <s v="Prosiding Nasional"/>
        <s v="S4"/>
        <s v="S2"/>
        <s v="S3"/>
        <s v="Buku"/>
        <s v="S5"/>
        <s v="Jurnal tidak ber-ISSN"/>
        <s v="Q2"/>
        <s v="Q4"/>
        <s v="Q1"/>
        <s v="Q3"/>
        <s v="Doctoral Thesis"/>
        <s v="Doctoral Disertation"/>
        <s v="S6"/>
        <s v="Buku Chapter"/>
        <s v="-"/>
        <s v="Disertasi"/>
        <s v="S1"/>
        <s v="Jurnal Internasional Tidak Terakreditasi"/>
        <s v="Jurnal Internasional TIdak Terindeks"/>
        <s v="Seminar Nasional"/>
        <s v="Thesis"/>
        <s v="Scopus"/>
        <s v="WoS"/>
      </sharedItems>
    </cacheField>
    <cacheField name="Lembaga Pengindeks" numFmtId="0">
      <sharedItems containsBlank="1" count="14">
        <m/>
        <s v="SINTA"/>
        <s v="SCOPUS"/>
        <s v="ISSN"/>
        <s v="IEEE"/>
        <s v="Scopus; Google Scholar"/>
        <s v="SINTA; Google Scholar"/>
        <s v="Google Scholar"/>
        <s v="-"/>
        <s v="Scopus, SCImago Journal Rank (SJR)"/>
        <s v="Google Scolar, Garuda"/>
        <s v="Garuda"/>
        <s v="WoS"/>
        <s v="SJR"/>
      </sharedItems>
    </cacheField>
    <cacheField name="Tahun Submit" numFmtId="0">
      <sharedItems containsString="0" containsBlank="1" containsNumber="1" containsInteger="1" minValue="2021" maxValue="2025"/>
    </cacheField>
    <cacheField name="Tahun Accepted" numFmtId="0">
      <sharedItems containsBlank="1" containsMixedTypes="1" containsNumber="1" containsInteger="1" minValue="2022" maxValue="2025"/>
    </cacheField>
    <cacheField name="Tahun Published" numFmtId="0">
      <sharedItems containsBlank="1" containsMixedTypes="1" containsNumber="1" containsInteger="1" minValue="2020" maxValue="2025" count="8">
        <s v="2020"/>
        <n v="2020"/>
        <n v="2021"/>
        <n v="2022"/>
        <n v="2023"/>
        <n v="2024"/>
        <m/>
        <n v="2025"/>
      </sharedItems>
    </cacheField>
    <cacheField name="Nama Penulis Koresponding" numFmtId="0">
      <sharedItems containsBlank="1"/>
    </cacheField>
    <cacheField name="Sinta ID" numFmtId="0">
      <sharedItems containsBlank="1" containsMixedTypes="1" containsNumber="1" containsInteger="1" minValue="1778" maxValue="6868847"/>
    </cacheField>
    <cacheField name="NIDN" numFmtId="0">
      <sharedItems containsBlank="1" containsMixedTypes="1" containsNumber="1" containsInteger="1" minValue="17110357" maxValue="2221640003"/>
    </cacheField>
    <cacheField name="Prodi" numFmtId="0">
      <sharedItems containsBlank="1"/>
    </cacheField>
    <cacheField name="Status" numFmtId="0">
      <sharedItems containsBlank="1"/>
    </cacheField>
    <cacheField name="Afiliasi" numFmtId="0">
      <sharedItems containsBlank="1"/>
    </cacheField>
    <cacheField name="Nama Penulis (1)" numFmtId="0">
      <sharedItems containsBlank="1"/>
    </cacheField>
    <cacheField name="Prodi2" numFmtId="0">
      <sharedItems containsBlank="1"/>
    </cacheField>
    <cacheField name="Status2" numFmtId="0">
      <sharedItems containsBlank="1"/>
    </cacheField>
    <cacheField name="Afiliasi3" numFmtId="0">
      <sharedItems containsBlank="1"/>
    </cacheField>
    <cacheField name="Sinta ID4" numFmtId="0">
      <sharedItems containsBlank="1" containsMixedTypes="1" containsNumber="1" containsInteger="1" minValue="259781" maxValue="6906149"/>
    </cacheField>
    <cacheField name="NIDN5" numFmtId="0">
      <sharedItems containsBlank="1" containsMixedTypes="1" containsNumber="1" containsInteger="1" minValue="17110357" maxValue="6022201020"/>
    </cacheField>
    <cacheField name="Nama Penulis (2)" numFmtId="0">
      <sharedItems containsBlank="1"/>
    </cacheField>
    <cacheField name="Prodi6" numFmtId="0">
      <sharedItems containsBlank="1"/>
    </cacheField>
    <cacheField name="Status3" numFmtId="0">
      <sharedItems containsBlank="1"/>
    </cacheField>
    <cacheField name="Afiliasi7" numFmtId="0">
      <sharedItems containsBlank="1"/>
    </cacheField>
    <cacheField name="Sinta ID8" numFmtId="0">
      <sharedItems containsBlank="1" containsMixedTypes="1" containsNumber="1" containsInteger="1" minValue="1778" maxValue="6892129"/>
    </cacheField>
    <cacheField name="NIDN9" numFmtId="0">
      <sharedItems containsBlank="1" containsMixedTypes="1" containsNumber="1" containsInteger="1" minValue="6787771" maxValue="8950850022"/>
    </cacheField>
    <cacheField name="Nama Penulis (3)" numFmtId="0">
      <sharedItems containsBlank="1"/>
    </cacheField>
    <cacheField name="Prodi10" numFmtId="0">
      <sharedItems containsBlank="1"/>
    </cacheField>
    <cacheField name="Status4" numFmtId="0">
      <sharedItems containsBlank="1"/>
    </cacheField>
    <cacheField name="Afiliasi11" numFmtId="0">
      <sharedItems containsBlank="1"/>
    </cacheField>
    <cacheField name="Sinta ID12" numFmtId="0">
      <sharedItems containsBlank="1" containsMixedTypes="1" containsNumber="1" containsInteger="1" minValue="1776" maxValue="6898606"/>
    </cacheField>
    <cacheField name="NIDN13" numFmtId="0">
      <sharedItems containsBlank="1" containsMixedTypes="1" containsNumber="1" containsInteger="1" minValue="19101133" maxValue="1206220020"/>
    </cacheField>
    <cacheField name="Nama Penulis (4)" numFmtId="0">
      <sharedItems containsBlank="1"/>
    </cacheField>
    <cacheField name="Prodi14" numFmtId="0">
      <sharedItems containsBlank="1"/>
    </cacheField>
    <cacheField name="Status5" numFmtId="0">
      <sharedItems containsBlank="1"/>
    </cacheField>
    <cacheField name="Afiliasi15" numFmtId="0">
      <sharedItems containsBlank="1"/>
    </cacheField>
    <cacheField name="Sinta ID16" numFmtId="0">
      <sharedItems containsBlank="1" containsMixedTypes="1" containsNumber="1" containsInteger="1" minValue="210955" maxValue="6854678"/>
    </cacheField>
    <cacheField name="NIDN17" numFmtId="0">
      <sharedItems containsBlank="1" containsMixedTypes="1" containsNumber="1" containsInteger="1" minValue="1102180004" maxValue="2214201012"/>
    </cacheField>
    <cacheField name="Nama Penulis (5)" numFmtId="0">
      <sharedItems containsBlank="1"/>
    </cacheField>
    <cacheField name="Prodi18" numFmtId="0">
      <sharedItems containsBlank="1"/>
    </cacheField>
    <cacheField name="Status6" numFmtId="0">
      <sharedItems containsBlank="1"/>
    </cacheField>
    <cacheField name="Afiliasi19" numFmtId="0">
      <sharedItems containsBlank="1"/>
    </cacheField>
    <cacheField name="Sinta ID20" numFmtId="0">
      <sharedItems containsBlank="1" containsMixedTypes="1" containsNumber="1" containsInteger="1" minValue="81328" maxValue="6868847"/>
    </cacheField>
    <cacheField name="NIDN21" numFmtId="0">
      <sharedItems containsBlank="1" containsMixedTypes="1" containsNumber="1" containsInteger="1" minValue="1020078801" maxValue="8950850022"/>
    </cacheField>
    <cacheField name="Nama Penulis (6)" numFmtId="0">
      <sharedItems containsBlank="1"/>
    </cacheField>
    <cacheField name="Prodi22" numFmtId="0">
      <sharedItems containsBlank="1"/>
    </cacheField>
    <cacheField name="Status7" numFmtId="0">
      <sharedItems containsBlank="1"/>
    </cacheField>
    <cacheField name="Afiliasi23" numFmtId="0">
      <sharedItems containsBlank="1"/>
    </cacheField>
    <cacheField name="Sinta ID24" numFmtId="0">
      <sharedItems containsBlank="1" containsMixedTypes="1" containsNumber="1" containsInteger="1" minValue="259781" maxValue="6850966"/>
    </cacheField>
    <cacheField name="NIDN25" numFmtId="0">
      <sharedItems containsBlank="1" containsMixedTypes="1" containsNumber="1" containsInteger="1" minValue="1013049001" maxValue="1205220080"/>
    </cacheField>
    <cacheField name="Nama Penulis Lain" numFmtId="0">
      <sharedItems containsBlank="1"/>
    </cacheField>
    <cacheField name="Prodi26" numFmtId="0">
      <sharedItems containsBlank="1"/>
    </cacheField>
    <cacheField name="Status8" numFmtId="0">
      <sharedItems containsBlank="1"/>
    </cacheField>
    <cacheField name="Afiliasi27" numFmtId="0">
      <sharedItems containsBlank="1"/>
    </cacheField>
    <cacheField name="Sinta ID28" numFmtId="0">
      <sharedItems containsBlank="1" containsMixedTypes="1" containsNumber="1" containsInteger="1" minValue="6071222" maxValue="6801883"/>
    </cacheField>
    <cacheField name="NIDN29" numFmtId="0">
      <sharedItems containsBlank="1" containsMixedTypes="1" containsNumber="1" containsInteger="1" minValue="1103220012" maxValue="1205222013"/>
    </cacheField>
    <cacheField name="DOI" numFmtId="0">
      <sharedItems containsBlank="1"/>
    </cacheField>
    <cacheField name="NIDN30" numFmtId="0">
      <sharedItems containsBlank="1"/>
    </cacheField>
    <cacheField name="penulis" numFmtId="0">
      <sharedItems containsBlank="1" longText="1"/>
    </cacheField>
    <cacheField name="Afiliasi2" numFmtId="0">
      <sharedItems containsBlank="1" longText="1"/>
    </cacheField>
    <cacheField name="prodi3" numFmtId="0">
      <sharedItems containsBlank="1"/>
    </cacheField>
    <cacheField name="NIDN2"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555556" createdVersion="8" refreshedVersion="8" minRefreshableVersion="3" recordCount="223" xr:uid="{00000000-000A-0000-FFFF-FFFF23000000}">
  <cacheSource type="worksheet">
    <worksheetSource ref="A1:CU1048576" sheet="PKM MASTER DATA"/>
  </cacheSource>
  <cacheFields count="99">
    <cacheField name="No" numFmtId="0">
      <sharedItems containsString="0" containsBlank="1" containsNumber="1" containsInteger="1" minValue="1" maxValue="4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ount="33">
        <s v="Pengmas Dana Internal"/>
        <s v="Pengmas penugasan"/>
        <s v="pkm Penugasan"/>
        <s v="Hibah BiMA Pemberdayaan Berbasis Masyarakat"/>
        <s v="Hibah Ayo Bikin Nyata (ABN)"/>
        <s v="pkm kerjasama"/>
        <s v="pkm berbasis penelitian"/>
        <s v="pkm reguler"/>
        <s v="pkm Mandiri"/>
        <s v="Hibah CDC"/>
        <s v="Pengmas Kerjasama"/>
        <s v="Pengmas Berbasis Penelitian"/>
        <s v="Pengmas Penugasan Fakultas"/>
        <s v="Pengmas Reguler"/>
        <s v="Innovillage"/>
        <s v="KOLABORASI DALAM NEGERI"/>
        <s v="TEKNOLOGI TEPAT GUNA (TTG) PERIODE 1"/>
        <s v="TEKNOLOGI TEPAT GUNA (TTG) PERIODE 2"/>
        <s v="PENDAMPINGAN/PELATIHAN PERIODE 1"/>
        <s v="IEEE"/>
        <s v="PENDAMPINGAN/PELATIHAN PERIODE 2"/>
        <s v="IEEE Tech4Good"/>
        <s v="Program Pemberdayaan Masyarakat Mahasiswa (PMM)"/>
        <s v="KOLABORASI DALAM NEGERI PERIODE 2"/>
        <s v="DESA BINAAN PERIODE 1"/>
        <s v="Ayo Beraksi"/>
        <s v="TEKNOLOGI TEPAT GUNA PERIODE 1"/>
        <s v="TEKNOLOGI TEPAT GUNA PERIODE 2"/>
        <m/>
        <s v="DESA BINAAN" u="1"/>
        <s v="TEKNOLOGI TEPAT GUNA" u="1"/>
        <s v="PENDAMPINGAN/PELATIHAN" u="1"/>
        <s v="TEKNOLOGI TEPAT GUNA (TTG)" u="1"/>
      </sharedItems>
    </cacheField>
    <cacheField name="Tahun Usulan" numFmtId="0">
      <sharedItems containsString="0" containsBlank="1" containsNumber="1" containsInteger="1" minValue="2020" maxValue="2025" count="7">
        <n v="2020"/>
        <n v="2021"/>
        <n v="2022"/>
        <n v="2023"/>
        <n v="2024"/>
        <n v="2025"/>
        <m/>
      </sharedItems>
    </cacheField>
    <cacheField name="Tahun Pelaksanaan Kegiatan" numFmtId="0">
      <sharedItems containsString="0" containsBlank="1"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tring="0" containsBlank="1"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ontainsBlank="1" count="4">
        <s v="Internal"/>
        <s v="Eksternal"/>
        <m/>
        <s v="Pemerintah" u="1"/>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0">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ount="25">
        <s v="Teknik Elektro"/>
        <s v="Rekayasa Perangkat Lunak"/>
        <s v="Sistem Informasi"/>
        <s v="Tidak ada KK"/>
        <s v="Teknologi Informasi"/>
        <n v="0"/>
        <s v="Digital Bisnis"/>
        <s v="Teknik Komputer"/>
        <s v="Teknik Telekomunikasi"/>
        <s v="Teknik Industri"/>
        <s v="Sains Data"/>
        <s v="Informatika"/>
        <s v="Teknik Logistik"/>
        <m/>
        <s v=""/>
        <s v="Bisnis Digital" u="1"/>
        <s v=" TEKNIK ELEKTRO " u="1"/>
        <s v=" TEKNOLOGI INFORMASI " u="1"/>
        <s v=" TEKNIK KOMPUTER " u="1"/>
        <s v=" BISNIS DIGITAL " u="1"/>
        <s v=" SAINS DATA " u="1"/>
        <s v=" SISTEM INFORMASI " u="1"/>
        <s v=" TEKNIK INDUSTRI " u="1"/>
        <s v=" TEKNIK LOGISTIK " u="1"/>
        <s v=" INFORMATIKA " u="1"/>
      </sharedItems>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0">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ount="20">
        <s v="Teknik Elektro"/>
        <s v="Sistem Informasi"/>
        <s v="Teknik Telekomunikasi"/>
        <s v="Digital Bisnis"/>
        <s v="Teknik Industri"/>
        <s v="Tidak ada KK"/>
        <s v="Teknologi Informasi"/>
        <s v=""/>
        <s v="Rekayasa Perangkat Lunak"/>
        <s v="Teknik Logistik"/>
        <n v="0"/>
        <s v="Informatika"/>
        <s v="Teknik Komputer"/>
        <s v="Sains Data"/>
        <m/>
        <s v="Bisnis Digital" u="1"/>
        <s v="Teknik_x000a_Komputer" u="1"/>
        <s v="TPA" u="1"/>
        <s v=" SISTEM INFORMASI " u="1"/>
        <s v=" TEKNIK INDUSTRI " u="1"/>
      </sharedItems>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939282"/>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0">
      <sharedItems containsString="0" containsBlank="1" containsNumber="1" containsInteger="1" minValue="248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8606"/>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ontainsBlank="1"/>
    </cacheField>
    <cacheField name="KK4" numFmtId="0">
      <sharedItems containsBlank="1"/>
    </cacheField>
    <cacheField name="Prodi4" numFmtId="0">
      <sharedItems containsBlank="1"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ount="18">
        <s v=""/>
        <s v="Teknik Industri"/>
        <s v="Teknik Telekomunikasi"/>
        <s v="Rekayasa Perangkat Lunak"/>
        <s v="Teknologi Informasi"/>
        <n v="0"/>
        <s v="Sistem Informasi"/>
        <s v="Teknik Komputer"/>
        <s v="Teknik Elektro"/>
        <m/>
        <s v="Informatika"/>
        <s v="Digital Bisnis"/>
        <s v="Tidak ada KK"/>
        <s v="Sains Data" u="1"/>
        <s v="Teknik Logistik" u="1"/>
        <s v="Bisnis Digital" u="1"/>
        <s v="Teknik Kimia" u="1"/>
        <s v=" TEKNIK INDUSTRI " u="1"/>
      </sharedItems>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8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ontainsBlank="1"/>
    </cacheField>
    <cacheField name="KK7" numFmtId="0">
      <sharedItems containsBlank="1"/>
    </cacheField>
    <cacheField name="Prodi7" numFmtId="0">
      <sharedItems containsBlank="1"/>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ontainsBlank="1"/>
    </cacheField>
    <cacheField name="KK8" numFmtId="0">
      <sharedItems containsBlank="1"/>
    </cacheField>
    <cacheField name="Prodi8" numFmtId="0">
      <sharedItems containsBlank="1" count="13">
        <s v=""/>
        <m/>
        <s v="Rekayasa Perangkat Lunak"/>
        <s v="Teknik Logistik" u="1"/>
        <s v="Teknik Industri" u="1"/>
        <s v="Teknik Komputer" u="1"/>
        <s v="Sistem Informasi" u="1"/>
        <s v="Teknik Elektro" u="1"/>
        <s v="Sains Data" u="1"/>
        <s v="Teknologi Informasi" u="1"/>
        <s v="Informatika" u="1"/>
        <s v="Bisnis Digital" u="1"/>
        <s v="Digital Bisnis" u="1"/>
      </sharedItems>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ontainsBlank="1"/>
    </cacheField>
    <cacheField name="KK9" numFmtId="0">
      <sharedItems containsBlank="1"/>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acheField>
    <cacheField name="Proposal" numFmtId="0">
      <sharedItems containsBlank="1"/>
    </cacheField>
  </cacheFields>
  <extLst>
    <ext xmlns:x14="http://schemas.microsoft.com/office/spreadsheetml/2009/9/main" uri="{725AE2AE-9491-48be-B2B4-4EB974FC3084}">
      <x14:pivotCacheDefinition pivotCacheId="4476097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671295" createdVersion="8" refreshedVersion="8" minRefreshableVersion="3" recordCount="343" xr:uid="{00000000-000A-0000-FFFF-FFFF24000000}">
  <cacheSource type="worksheet">
    <worksheetSource ref="A1:CU1048576" sheet="PNLT MASTER DATA"/>
  </cacheSource>
  <cacheFields count="99">
    <cacheField name="No" numFmtId="0">
      <sharedItems containsBlank="1" containsMixedTypes="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ount="50">
        <s v="Penelitian Hibah Eksternal"/>
        <m/>
        <s v="Penelitian Dana Internal (PDI)"/>
        <s v="Penelitian Dosen Pemula (PDP)"/>
        <s v="Penelitian Penugasan"/>
        <s v="Penelitian kerjasama"/>
        <s v=" Penelitian Dasar"/>
        <s v="Penelitian Dasar"/>
        <s v="Penelitian Terapan"/>
        <s v="Penelitian Pengembangan"/>
        <s v="Penelitian Kerjasama Institusi"/>
        <s v="Penelitian Kerjasama Perguruan Tinggi (PEKERTI)"/>
        <s v="Penelitian Research Center"/>
        <s v="Penulisan Buku Ajar"/>
        <s v="Penelitian Mandiri"/>
        <s v="Penelitian Terapan (Penugasan)"/>
        <s v="Penelitian Kerjasama Institusi (Darul Ulum Lamongan)"/>
        <s v="Penelitian Dasar Penugasan"/>
        <s v="Hibah Matching Fund Kedaireka"/>
        <s v="Penelitian Kerjasama ITDRI"/>
        <s v="Penelitian Hibah Riset Keilmuan"/>
        <s v="Penelitian Kerjasama Institusi (PAKERTI ITS)"/>
        <s v="Penelitian Kompetitif Nasional (Penelitian Dosen Pemula - PDP)"/>
        <s v="Penelitian Kerjasama Luar Negeri"/>
        <s v="Hibah Prototipe"/>
        <s v="PENELITIAN KEMITRAAN DALAM NEGERI PERIODE 2"/>
        <s v="Penelitian Hibah BRIN"/>
        <s v="Penelitian Hibah BIMA"/>
        <s v="PENELITIAN STRATEGIS PERIODE 1"/>
        <s v="PENELITIAN KEMITRAAN LUAR NEGERI PERIODE 1"/>
        <s v="PENELITIAN KEMITRAAN DALAM NEGERI PERIODE 1"/>
        <s v="PENELITIAN DASAR PERIODE 2"/>
        <s v="PENELITIAN DASAR PERIODE 1"/>
        <s v="PENELITIAN TERAPAN PERIODE 1"/>
        <s v="PENELITIAN MANDIRI PERIODE 1"/>
        <s v="HIBAH INOVASI SKEMA INOVASI TEMATIK TAHUN 2024/2025"/>
        <s v="PENELITIAN BTP INOVASI SKEMA HIBLI BATCH 2"/>
        <s v="Penelitian Non Kerja Sama Eksternal"/>
        <s v="Penelitian Kerja Sama Dalam Negeri"/>
        <s v="Penelitian Non Kerja Sama Eksternal Batch 2"/>
        <s v="Penelitian DPPM"/>
        <s v="Penelitian Hibah BRIN Gelombang 7"/>
        <s v="PENELITIAN BTP INOVASI SKEMA TEMATIK BATCH 1"/>
        <s v="SINERGI"/>
        <s v="PENELITIAN BTP INOVASI SKEMA TEMATIK BATCH 2"/>
        <s v="=SUMIFS('PNLT MASTER DATA'!T23:T59;'PNLT MASTER DATA'!N23:N59=&quot;eksternal&quot;;'PNLT MASTER DATA'!R23:R72," u="1"/>
        <s v="Penelitian Non Kerja Sama Eksternal Periode 2" u="1"/>
        <s v="PENELITIAN KEMITRAAN DALAM NEGERI" u="1"/>
        <s v="PENELITIAN KEMITRAAN LUAR NEGERI" u="1"/>
        <s v="Penelitian BIMA" u="1"/>
      </sharedItems>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ount="8">
        <m/>
        <s v="Internal"/>
        <s v="eksternal"/>
        <s v="Perguruan Tinggi dan Mitra" u="1"/>
        <s v="Internal dan Eksternal" u="1"/>
        <s v="Perguruan Tinggi dan Eksternal" u="1"/>
        <s v="Perguruan Tinggi" u="1"/>
        <s v="Matching Fund, Mitra Industri, Perguruan Tinggi" u="1"/>
      </sharedItems>
    </cacheField>
    <cacheField name="Negara Sumber Dana" numFmtId="0">
      <sharedItems containsBlank="1"/>
    </cacheField>
    <cacheField name="Sumber Dana" numFmtId="0">
      <sharedItems containsBlank="1" count="16">
        <s v="ITTelkom Surabaya"/>
        <m/>
        <s v="Telkom University"/>
        <s v="Institut Teknologi Telkom Purwokerto"/>
        <s v="Universitas Darul Ulum Lamongan"/>
        <s v="Kemendikbud Ristek"/>
        <s v="ITDRI"/>
        <s v="CDC Telkom"/>
        <s v="institusi internal"/>
        <s v="Institusi Internal dan institusi Mitra"/>
        <s v="Matching Fund, Mitra Industri, Institusi Internal"/>
        <s v=" Institusi Internal dan Institusi External"/>
        <s v="Dikti"/>
        <s v="Kemensos"/>
        <s v="BRIN"/>
        <s v="Institusi Internal dan Industri Dalam Negeri"/>
      </sharedItems>
    </cacheField>
    <cacheField name="Sinta ID Ketua" numFmtId="0">
      <sharedItems containsBlank="1" containsMixedTypes="1" containsNumber="1" containsInteger="1" minValue="210955" maxValue="6898606"/>
    </cacheField>
    <cacheField name="Nama Ketua" numFmtId="0">
      <sharedItems containsBlank="1" count="164">
        <s v="Ully Asfari"/>
        <m/>
        <s v="Ubaidillah Umar"/>
        <s v="Dwi Edi Setyawan"/>
        <s v="Hawwin Mardhiana"/>
        <s v="Yupit Sudianto"/>
        <s v="Muhsin"/>
        <s v="Nilla Rachmaningrum"/>
        <s v="Moch. Iskandar Riansyah"/>
        <s v="Bernadus Anggo Seno Aji"/>
        <s v="Hamzah Ulinuha Mustakim"/>
        <s v="Abduh Sayid Albana"/>
        <s v="Dimas Adiputra"/>
        <s v="Wahyu Andy Prastyabudi"/>
        <s v="Rahaditya Dimas Prihadianto"/>
        <s v="Farah Zakiyah Rahmanti"/>
        <s v="Billy Montolalu"/>
        <s v="Dewi Rahmawati"/>
        <s v="Isa Hafidz"/>
        <s v="Rizqa Amelia Zunaidi"/>
        <s v="Dominggo Bayu Baskara"/>
        <s v="Khodijah Amiroh"/>
        <s v="Titus Kristanto"/>
        <s v="Rokhmatul Insani"/>
        <s v="Helmy Widyantara"/>
        <s v="Noerma Pudji Istyanto"/>
        <s v="Fidi Wincoko Putro"/>
        <s v="Oktavia Ayu Permata"/>
        <s v="Benazir Imam Arif Muttaqin"/>
        <s v="Arliyanti Nurdin"/>
        <s v="Ardiansyah Al Farouq"/>
        <s v="Muhammad Nasrullah"/>
        <s v="Ardian Yusuf Wicaksono"/>
        <s v="Ayu Endah Wahyuni"/>
        <s v="Pangestu Widodo"/>
        <s v="Lora Khaula Amifia"/>
        <s v="Walid Maulana Hadiansyah"/>
        <s v="Susijanto Tri Rasmana"/>
        <s v="Achmad Zaki Yamani"/>
        <s v="Kiki Sudiana"/>
        <s v="Anifatul Faricha"/>
        <s v="Agus Sulistya"/>
        <s v="Nicko Nur Rakhmaddian_x000a_"/>
        <s v="Anfazul Faridatul Azizah"/>
        <s v="Moh. Hamim Zajuli Al Faroby"/>
        <s v="Ahmad Wali Satria Bahari Johan"/>
        <s v="Risdilah Mimma Untsa"/>
        <s v="Rizky Fenaldo Maulana"/>
        <s v="Helisyah Nur Fadhilah"/>
        <s v="Almira Ivah"/>
        <s v="Bagas Putra"/>
        <s v="Mawanda Almuhayar"/>
        <s v="Amalia Nur Alifah"/>
        <s v="Sekar Widyasari Putri"/>
        <s v="Aris Kusumawati"/>
        <s v="Granita Hajar"/>
        <s v="Mochamad Nizar Palefi Ma'ady"/>
        <s v="Muhammad Dzulfikar Fauzi"/>
        <s v="Kharisma Monika Dian Pertiwi"/>
        <s v="Rifki Dwi Putranto"/>
        <s v="Aulia Rahma Annisa"/>
        <s v="Berlian Rahmy Lidiawaty"/>
        <s v="Huki Chandra"/>
        <s v="Silvi Istiqomah"/>
        <s v="Perdana Suteja Putra"/>
        <s v="Alqis Rausanfita"/>
        <s v="Caesareano Lafado Yesa"/>
        <s v="Darlin Aulia"/>
        <s v="Anisa Dzulkarnain"/>
        <s v="Fannush Shofi Akbar"/>
        <s v=" Prasetiyono Hari Mukti"/>
        <s v="Wachda Yuniar Rochmah"/>
        <s v="Achmad Muzakki"/>
        <s v="Fauzan Nusyura"/>
        <s v="Mustafa Kamal"/>
        <s v="Regita Putri Permata"/>
        <s v="Muhammad Adib Kamali"/>
        <s v="Mohammad Yanuar Hariyawan"/>
        <s v="Rifdatun Ni'mah"/>
        <s v="Desita Nur Rachmaniar"/>
        <s v="Rosyid Abdillah"/>
        <s v="Adzanil Rachmadhi Putra"/>
        <s v="Alifiansyah Arrizqy Hidayat"/>
        <s v="Arrizky Ayu Faradila Purnama"/>
        <s v="Eka Sari Oktarina"/>
        <s v="TANZILAL MUSTAQIM"/>
        <s v="KHARISMA MONIKA DIAN PERTIWI "/>
        <s v="ANIFATUL FARICHA "/>
        <s v="PARAMADITYA ARISMAWATI"/>
        <s v="TITUS KRISTANTO "/>
        <s v="MUHAMMAD ILHAM ALHARI"/>
        <s v="WACHDA YUNIAR ROCHMAH "/>
        <s v="SRI HIDAYATI"/>
        <s v="HENDY BRIANTORO"/>
        <s v="PURNAMA ANAKING"/>
        <s v="AFFIFIANA PRISYANTI "/>
        <s v="RAHADITYA DIMAS PRIHADIANTO "/>
        <s v="FANDISYA RAHMAN"/>
        <s v="ANITA HAKIM NASUTION "/>
        <s v="CHAIRONI LATIF "/>
        <s v="YOHANES SETIAWAN "/>
        <s v="PERDANA SUTEJA PUTRA "/>
        <s v="YUPIT SUDIANTO "/>
        <s v="NISA ISROFI"/>
        <s v="AHMAD WALI SATRIA BAHARI JOHAN "/>
        <s v="PIMA HANI SAFITRI "/>
        <s v="MUHSIN "/>
        <s v="AUFAR FIKRI DIMYATI "/>
        <s v="PHILIP TOBIANTO DAELY"/>
        <s v="Mochamad Nizar Palefi Ma’ady"/>
        <s v="Tri Arief Sardjono"/>
        <s v="ERLY EKAYANTI ROSYIDA"/>
        <s v="VESSA RIZKY OKTAVIA"/>
        <s v="BAMBANG AGUS SUMANTRI "/>
        <s v="DAHLIAR ANANDA"/>
        <s v="MUHAMAD NASRULLAH"/>
        <s v="BAMBANG AGUS SUMANTRI"/>
        <s v="Benazir Imam Arif Muttawin" u="1"/>
        <s v="Moh.Hamim Zajuli Al Faroby" u="1"/>
        <s v="Risdillah Mimma Untsa" u="1"/>
        <s v="Sekar Widyasari Putri " u="1"/>
        <s v="Berlian Rahmy Lidiawaty " u="1"/>
        <s v="ISA HAFIDZ " u="1"/>
        <s v="RISDILAH MIMMA UNTSA " u="1"/>
        <s v="HENDY BRIANTORO " u="1"/>
        <s v="EKA SARI OKTARINA " u="1"/>
        <s v="ANIFATUL FARICHA  - 19920003" u="1"/>
        <s v="HELMY WIDYANTARA  - 19790001" u="1"/>
        <s v="MUHAMMAD ADIB KAMALI  - 22970007" u="1"/>
        <s v="REGITA PUTRI PERMATA  - 22960008" u="1"/>
        <s v="SRI HIDAYATI  - 22930003" u="1"/>
        <s v="FIDI WINCOKO PUTRO  - 19870004" u="1"/>
        <s v="RIZKY FENALDO MAULANA  - 20970031" u="1"/>
        <s v="HUKI CHANDRA  - 22970044" u="1"/>
        <s v="PHILIP TOBIANTO DAELY  - 19940002" u="1"/>
        <s v="AYU ENDAH WAHYUNI   - 23880010" u="1"/>
        <s v="BERNADUS ANGGO SENO AJI  - 23929009" u="1"/>
        <s v="ERLY EKAYANTI ROSYIDA  - 25820001" u="1"/>
        <s v="ABDUH SAYID ALBANA  - 19900001" u="1"/>
        <s v="AMALIA NUR ALIFAH  - 20940044" u="1"/>
        <s v="HELISYAH NUR FADHILAH  - 23950026" u="1"/>
        <s v="ALQIS RAUSANFITA  - 22960060" u="1"/>
        <s v="MUSTAFA KAMAL   - 22820015" u="1"/>
        <s v="DIMAS ADIPUTRA  - 19930001" u="1"/>
        <s v="VESSA RIZKY OKTAVIA  - 22950051" u="1"/>
        <s v="Wachda Yuniar Rochmah  - 22970043" u="1"/>
        <s v="MUHSIN   - 19940001" u="1"/>
        <s v="MUHAMMAD DZULFIKAR FAUZI  - 20940043" u="1"/>
        <s v="AHMAD WALI SATRIA BAHARI JOHAN  - 20950043" u="1"/>
        <s v="MOH. HAMIM ZAJULI AL FAROBY  - 23950023" u="1"/>
        <s v="ARDIAN YUSUF WICAKSONO  - 18920109" u="1"/>
        <s v="FANNUSH SHOFI AKBAR  - 20910026" u="1"/>
        <s v="ISA HAFIDZ  - 19920002" u="1"/>
        <s v="DEWI RAHMAWATI   - 20940001" u="1"/>
        <s v="BAMBANG AGUS SUMANTRI  - 24800005" u="1"/>
        <s v="SEKAR WIDYASARI PUTRI   - 24930005" u="1"/>
        <s v="RIFDATUN NI\'MAH  - 22900008" u="1"/>
        <s v="DAHLIAR ANANDA  - 09820030" u="1"/>
        <s v="MOHAMMAD YANUAR HARIYAWAN  - 22760004" u="1"/>
        <s v="ADZANIL RACHMADHI PUTRA  - 22940040" u="1"/>
        <s v="MUHAMAD NASRULLAH  - 23900009" u="1"/>
        <s v="NILLA RACHMANINGRUM  - 17780080" u="1"/>
        <s v="SUSIJANTO TRI RASMANA_x000a_" u="1"/>
        <s v="Abduh Sayyid Albana" u="1"/>
      </sharedItems>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 name="SDG Kedua" numFmtId="0">
      <sharedItems containsString="0" containsBlank="1" containsNumber="1" containsInteger="1" minValue="2" maxValue="17"/>
    </cacheField>
    <cacheField name="SDG Ketiga" numFmtId="0">
      <sharedItems containsString="0" containsBlank="1" containsNumber="1" containsInteger="1" minValue="7" maxValue="17"/>
    </cacheField>
    <cacheField name="SDG Keempat" numFmtId="0">
      <sharedItems containsString="0" containsBlank="1" containsNumber="1" containsInteger="1" minValue="9" maxValue="12"/>
    </cacheField>
    <cacheField name="SDG Kelima" numFmtId="0">
      <sharedItems containsString="0" containsBlank="1" containsNumber="1" containsInteger="1" minValue="11" maxValue="11"/>
    </cacheField>
    <cacheField name="SDG Keenam" numFmtId="0">
      <sharedItems containsString="0" containsBlank="1" containsNumber="1" containsInteger="1" minValue="12" maxValue="12"/>
    </cacheField>
    <cacheField name="SDG Ketujuh" numFmtId="0">
      <sharedItems containsString="0" containsBlank="1" containsNumber="1" containsInteger="1" minValue="13" maxValue="13"/>
    </cacheField>
    <cacheField name="Proposal" numFmtId="0">
      <sharedItems containsBlank="1"/>
    </cacheField>
    <cacheField name="Laporan Akhir" numFmtId="0">
      <sharedItems containsBlank="1"/>
    </cacheField>
    <cacheField name="Nama Mhs" numFmtId="0">
      <sharedItems containsBlank="1"/>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pivotCacheId="111790256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902779" createdVersion="8" refreshedVersion="8" minRefreshableVersion="3" recordCount="327" xr:uid="{00000000-000A-0000-FFFF-FFFF26000000}">
  <cacheSource type="worksheet">
    <worksheetSource ref="E1:BU329" sheet="PNLT MASTER DATA"/>
  </cacheSource>
  <cacheFields count="69">
    <cacheField name="Nama Skema" numFmtId="0">
      <sharedItems containsBlank="1" count="47">
        <s v="Penelitian Hibah Eksternal"/>
        <m/>
        <s v="Penelitian Dana Internal (PDI)"/>
        <s v="Penelitian Dosen Pemula (PDP)"/>
        <s v="Penelitian Penugasan"/>
        <s v="Penelitian kerjasama"/>
        <s v=" Penelitian Dasar"/>
        <s v="Penelitian Dasar"/>
        <s v="Penelitian Terapan"/>
        <s v="Penelitian Pengembangan"/>
        <s v="Penelitian Kerjasama Institusi"/>
        <s v="Penelitian Kerjasama Perguruan Tinggi (PEKERTI)"/>
        <s v="Penelitian Research Center"/>
        <s v="Penulisan Buku Ajar"/>
        <s v="Penelitian Mandiri"/>
        <s v="Penelitian Terapan (Penugasan)"/>
        <s v="Penelitian Kerjasama Institusi (Darul Ulum Lamongan)"/>
        <s v="Penelitian Dasar Penugasan"/>
        <s v="Hibah Matching Fund Kedaireka"/>
        <s v="Penelitian Kerjasama ITDRI"/>
        <s v="Penelitian Hibah Riset Keilmuan"/>
        <s v="Penelitian Kerjasama Institusi (PAKERTI ITS)"/>
        <s v="Penelitian Kompetitif Nasional (Penelitian Dosen Pemula - PDP)"/>
        <s v="Penelitian Kerjasama Luar Negeri"/>
        <s v="Hibah Prototipe"/>
        <s v="PENELITIAN KEMITRAAN DALAM NEGERI PERIODE 2"/>
        <s v="Penelitian Hibah BRIN"/>
        <s v="Penelitian Hibah BIMA"/>
        <s v="PENELITIAN STRATEGIS PERIODE 1"/>
        <s v="PENELITIAN KEMITRAAN LUAR NEGERI PERIODE 1"/>
        <s v="PENELITIAN KEMITRAAN DALAM NEGERI PERIODE 1"/>
        <s v="PENELITIAN DASAR PERIODE 2"/>
        <s v="PENELITIAN DASAR PERIODE 1"/>
        <s v="PENELITIAN TERAPAN PERIODE 1"/>
        <s v="PENELITIAN MANDIRI PERIODE 1"/>
        <s v="HIBAH INOVASI SKEMA INOVASI TEMATIK TAHUN 2024/2025"/>
        <s v="PENELITIAN BTP INOVASI SKEMA HIBLI BATCH 2"/>
        <s v="Penelitian Non Kerja Sama Eksternal"/>
        <s v="Penelitian Kerja Sama Dalam Negeri"/>
        <s v="Penelitian Non Kerja Sama Eksternal Batch 2"/>
        <s v="Penelitian DPPM"/>
        <s v="Penelitian Hibah BRIN Gelombang 7"/>
        <s v="PENELITIAN BTP INOVASI SKEMA TEMATIK BATCH 1"/>
        <s v="SINERGI"/>
        <s v="PENELITIAN BTP INOVASI SKEMA TEMATIK BATCH 2"/>
        <s v="=SUMIFS('PNLT MASTER DATA'!T23:T59;'PNLT MASTER DATA'!N23:N59=&quot;eksternal&quot;;'PNLT MASTER DATA'!R23:R72," u="1"/>
        <s v="Penelitian Non Kerja Sama Eksternal Periode 2" u="1"/>
      </sharedItems>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018518" createdVersion="8" refreshedVersion="8" minRefreshableVersion="3" recordCount="218" xr:uid="{00000000-000A-0000-FFFF-FFFF27000000}">
  <cacheSource type="worksheet">
    <worksheetSource name="Table6"/>
  </cacheSource>
  <cacheFields count="123">
    <cacheField name="No" numFmtId="0">
      <sharedItems containsString="0" containsBlank="1" containsNumber="1" containsInteger="1" minValue="1" maxValue="44"/>
    </cacheField>
    <cacheField name="No. SK" numFmtId="0">
      <sharedItems containsBlank="1"/>
    </cacheField>
    <cacheField name="No. Kontrak" numFmtId="0">
      <sharedItems containsBlank="1"/>
    </cacheField>
    <cacheField name="Judul Penelitian" numFmtId="0">
      <sharedItems/>
    </cacheField>
    <cacheField name="Nama Skema" numFmtId="0">
      <sharedItems containsBlank="1" count="32">
        <s v="Pengmas Dana Internal"/>
        <s v="Pengmas penugasan"/>
        <s v="pkm Penugasan"/>
        <s v="Hibah BiMA Pemberdayaan Berbasis Masyarakat"/>
        <s v="Hibah Ayo Bikin Nyata (ABN)"/>
        <s v="pkm kerjasama"/>
        <s v="pkm berbasis penelitian"/>
        <s v="pkm reguler"/>
        <s v="pkm Mandiri"/>
        <s v="Hibah CDC"/>
        <s v="Pengmas Kerjasama"/>
        <s v="Pengmas Berbasis Penelitian"/>
        <s v="Pengmas Penugasan Fakultas"/>
        <s v="Pengmas Reguler"/>
        <s v="Innovillage"/>
        <s v="KOLABORASI DALAM NEGERI"/>
        <s v="TEKNOLOGI TEPAT GUNA (TTG) PERIODE 1"/>
        <s v="TEKNOLOGI TEPAT GUNA (TTG) PERIODE 2"/>
        <s v="PENDAMPINGAN/PELATIHAN PERIODE 1"/>
        <s v="IEEE"/>
        <s v="PENDAMPINGAN/PELATIHAN PERIODE 2"/>
        <s v="IEEE Tech4Good"/>
        <s v="Program Pemberdayaan Masyarakat Mahasiswa (PMM)"/>
        <s v="KOLABORASI DALAM NEGERI PERIODE 2"/>
        <s v="DESA BINAAN PERIODE 1"/>
        <s v="Ayo Beraksi"/>
        <s v="TEKNOLOGI TEPAT GUNA PERIODE 1"/>
        <s v="TEKNOLOGI TEPAT GUNA PERIODE 2"/>
        <m u="1"/>
        <s v="DESA BINAAN" u="1"/>
        <s v="TEKNOLOGI TEPAT GUNA" u="1"/>
        <s v="PENDAMPINGAN/PELATIHAN" u="1"/>
      </sharedItems>
    </cacheField>
    <cacheField name="Tahun Usulan" numFmtId="0">
      <sharedItems containsSemiMixedTypes="0" containsString="0" containsNumber="1" containsInteger="1" minValue="2020" maxValue="2025" count="6">
        <n v="2020"/>
        <n v="2021"/>
        <n v="2022"/>
        <n v="2023"/>
        <n v="2024"/>
        <n v="2025"/>
      </sharedItems>
    </cacheField>
    <cacheField name="Tahun Pelaksanaan Kegiatan" numFmtId="0">
      <sharedItems containsSemiMixedTypes="0" containsString="0"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emiMixedTypes="0" containsString="0"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167">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167">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939282"/>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167">
      <sharedItems containsString="0" containsBlank="1" containsNumber="1" containsInteger="1" minValue="248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8606"/>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ontainsBlank="1"/>
    </cacheField>
    <cacheField name="KK4" numFmtId="0">
      <sharedItems containsBlank="1"/>
    </cacheField>
    <cacheField name="Prodi4" numFmtId="0">
      <sharedItems containsBlank="1"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8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ontainsBlank="1"/>
    </cacheField>
    <cacheField name="KK7" numFmtId="0">
      <sharedItems containsBlank="1"/>
    </cacheField>
    <cacheField name="Prodi7" numFmtId="0">
      <sharedItems containsBlank="1"/>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acheField>
    <cacheField name="KK8" numFmtId="0">
      <sharedItems/>
    </cacheField>
    <cacheField name="Prodi8" numFmtId="0">
      <sharedItems containsBlank="1"/>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acheField>
    <cacheField name="KK9" numFmtId="0">
      <sharedItems/>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acheField>
    <cacheField name="Proposal" numFmtId="0">
      <sharedItems containsBlank="1"/>
    </cacheField>
    <cacheField name="Laporan Akhir" numFmtId="0">
      <sharedItems containsBlank="1"/>
    </cacheField>
    <cacheField name="PKS" numFmtId="0">
      <sharedItems containsBlank="1"/>
    </cacheField>
    <cacheField name="Nama Mhs1" numFmtId="0">
      <sharedItems containsBlank="1" containsMixedTypes="1" containsNumber="1" containsInteger="1" minValue="1206210003" maxValue="1206210003"/>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Nama Mhs8" numFmtId="0">
      <sharedItems containsBlank="1"/>
    </cacheField>
    <cacheField name="Prodi Mhs8" numFmtId="0">
      <sharedItems containsBlank="1"/>
    </cacheField>
    <cacheField name="Publikasi Ilmiah" numFmtId="0">
      <sharedItems containsBlank="1"/>
    </cacheField>
    <cacheField name="Media Massa" numFmtId="0">
      <sharedItems containsBlank="1"/>
    </cacheField>
    <cacheField name="Produk / Jasa" numFmtId="0">
      <sharedItems containsBlank="1"/>
    </cacheField>
    <cacheField name="Capaian Publikasi Ilmiah" numFmtId="0">
      <sharedItems containsBlank="1"/>
    </cacheField>
    <cacheField name="Capaian Luaran Wajib" numFmtId="0">
      <sharedItems containsBlank="1"/>
    </cacheField>
    <cacheField name="Luaran Tambahan"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018518" createdVersion="8" refreshedVersion="8" minRefreshableVersion="3" recordCount="163" xr:uid="{00000000-000A-0000-FFFF-FFFF29000000}">
  <cacheSource type="worksheet">
    <worksheetSource ref="G1:CT164" sheet="PKM MASTER DATA"/>
  </cacheSource>
  <cacheFields count="92">
    <cacheField name="Tahun Pelaksanaan Kegiatan" numFmtId="0">
      <sharedItems containsSemiMixedTypes="0" containsString="0" containsNumber="1" containsInteger="1" minValue="2020" maxValue="2025" count="6">
        <n v="2020"/>
        <n v="2021"/>
        <n v="2022"/>
        <n v="2023"/>
        <n v="2024"/>
        <n v="2025"/>
      </sharedItems>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emiMixedTypes="0" containsString="0"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167">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167">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889068"/>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167">
      <sharedItems containsString="0" containsBlank="1" containsNumber="1" containsInteger="1" minValue="400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2129"/>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acheField>
    <cacheField name="KK4" numFmtId="0">
      <sharedItems/>
    </cacheField>
    <cacheField name="Prodi4" numFmtId="0">
      <sharedItems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10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acheField>
    <cacheField name="KK7" numFmtId="0">
      <sharedItems/>
    </cacheField>
    <cacheField name="Prodi7" numFmtId="0">
      <sharedItems/>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acheField>
    <cacheField name="KK8" numFmtId="0">
      <sharedItems/>
    </cacheField>
    <cacheField name="Prodi8" numFmtId="0">
      <sharedItems containsBlank="1"/>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acheField>
    <cacheField name="KK9" numFmtId="0">
      <sharedItems/>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ount="12">
        <m/>
        <n v="2.8"/>
        <n v="9.11"/>
        <n v="8"/>
        <n v="7"/>
        <n v="3"/>
        <n v="6"/>
        <n v="2"/>
        <n v="4"/>
        <n v="9"/>
        <n v="5"/>
        <n v="1"/>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250002" createdVersion="8" refreshedVersion="8" minRefreshableVersion="3" recordCount="191" xr:uid="{00000000-000A-0000-FFFF-FFFF2B000000}">
  <cacheSource type="worksheet">
    <worksheetSource ref="D1:Q192" sheet="PKM AUDIT"/>
  </cacheSource>
  <cacheFields count="14">
    <cacheField name="Judul Penelitian" numFmtId="0">
      <sharedItems containsBlank="1"/>
    </cacheField>
    <cacheField name="Nama Skema" numFmtId="0">
      <sharedItems containsBlank="1"/>
    </cacheField>
    <cacheField name="Tahun Usulan" numFmtId="0">
      <sharedItems containsString="0" containsBlank="1" containsNumber="1" containsInteger="1" minValue="2020" maxValue="2025"/>
    </cacheField>
    <cacheField name="Tahun Pelaksanaan Kegiatan" numFmtId="0">
      <sharedItems containsString="0" containsBlank="1"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0">
      <sharedItems containsBlank="1" containsMixedTypes="1" containsNumber="1" containsInteger="1" minValue="0" maxValue="450000000"/>
    </cacheField>
    <cacheField name="Dana Disetujui" numFmtId="0">
      <sharedItems containsBlank="1" containsMixedTypes="1"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ount="8">
        <s v="Institut Telknologi Telkom Surabaya"/>
        <m/>
        <s v="Kemendiktisaintek"/>
        <s v="CDC Telkom"/>
        <s v="Kemenristek Dikti"/>
        <s v="PT.POS INDONESIA"/>
        <s v="Kemensos"/>
        <s v="Telkom University"/>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250002" createdVersion="8" refreshedVersion="8" minRefreshableVersion="3" recordCount="207" xr:uid="{E5EBCC9D-4116-4E80-8EE1-A1A58CFCE084}">
  <cacheSource type="worksheet">
    <worksheetSource name="Table7"/>
  </cacheSource>
  <cacheFields count="83">
    <cacheField name="No" numFmtId="0">
      <sharedItems containsSemiMixedTypes="0" containsString="0" containsNumber="1" containsInteger="1" minValue="2" maxValue="213"/>
    </cacheField>
    <cacheField name="Application Number" numFmtId="0">
      <sharedItems containsBlank="1"/>
    </cacheField>
    <cacheField name="Kategori" numFmtId="0">
      <sharedItems count="5">
        <s v="Hak Cipta"/>
        <s v="Paten Sederhana"/>
        <s v="Paten"/>
        <s v="DESAIN INDUSTRI"/>
        <s v="Paten Sederhana " u="1"/>
      </sharedItems>
    </cacheField>
    <cacheField name="APPLICATION YEAR" numFmtId="0">
      <sharedItems containsMixedTypes="1" containsNumber="1" containsInteger="1" minValue="2020" maxValue="2025" count="7">
        <n v="2020"/>
        <n v="2021"/>
        <s v=" "/>
        <n v="2022"/>
        <n v="2023"/>
        <n v="2024"/>
        <n v="2025"/>
      </sharedItems>
    </cacheField>
    <cacheField name="TITLE" numFmtId="0">
      <sharedItems/>
    </cacheField>
    <cacheField name="Jenis HKI" numFmtId="0">
      <sharedItems count="9">
        <s v="Karya Lainnya (Program Komputer)"/>
        <s v="Alat / Sistem"/>
        <s v="Metode"/>
        <s v="Karya Tulis"/>
        <s v="Karya Lainnya (Permainan Video)"/>
        <s v="Satu Kesatuan Desain (Set)"/>
        <s v="Buku Panduan/Petunjuk"/>
        <s v="Karya Rekaman Video"/>
        <s v="Modul"/>
      </sharedItems>
    </cacheField>
    <cacheField name="Protoipe " numFmtId="0">
      <sharedItems containsBlank="1"/>
    </cacheField>
    <cacheField name="PATENT HOLDER" numFmtId="0">
      <sharedItems containsBlank="1"/>
    </cacheField>
    <cacheField name="INVENTOR" numFmtId="0">
      <sharedItems containsBlank="1"/>
    </cacheField>
    <cacheField name="Column1" numFmtId="0">
      <sharedItems/>
    </cacheField>
    <cacheField name="Column2" numFmtId="0">
      <sharedItems containsMixedTypes="1" containsNumber="1" containsInteger="1" minValue="1103192024" maxValue="103092400028"/>
    </cacheField>
    <cacheField name="Jabatan" numFmtId="0">
      <sharedItems containsBlank="1"/>
    </cacheField>
    <cacheField name="Prodi" numFmtId="0">
      <sharedItems containsBlank="1" containsMixedTypes="1" containsNumber="1" containsInteger="1" minValue="0" maxValue="0"/>
    </cacheField>
    <cacheField name="PUBLICATION NUMBER" numFmtId="0">
      <sharedItems containsBlank="1" containsMixedTypes="1" containsNumber="1" containsInteger="1" minValue="5787" maxValue="921875"/>
    </cacheField>
    <cacheField name="Publication Date" numFmtId="0">
      <sharedItems containsDate="1" containsBlank="1" containsMixedTypes="1" minDate="2020-02-04T00:00:00" maxDate="2025-12-11T00:00:00"/>
    </cacheField>
    <cacheField name="Filling Date" numFmtId="0">
      <sharedItems containsDate="1" containsBlank="1" containsMixedTypes="1" minDate="2020-07-06T11:42:18" maxDate="2025-12-12T00:00:00"/>
    </cacheField>
    <cacheField name="Reception Date" numFmtId="0">
      <sharedItems containsDate="1" containsBlank="1" containsMixedTypes="1" minDate="2020-07-23T23:54:43" maxDate="2025-12-13T00:00:00"/>
    </cacheField>
    <cacheField name="Registration Date" numFmtId="0">
      <sharedItems containsDate="1" containsBlank="1" containsMixedTypes="1" minDate="2020-07-06T11:42:18" maxDate="2025-12-14T00:00:00"/>
    </cacheField>
    <cacheField name="Registration Number" numFmtId="0">
      <sharedItems containsBlank="1" containsMixedTypes="1" containsNumber="1" containsInteger="1" minValue="5080" maxValue="83692"/>
    </cacheField>
    <cacheField name="Status" numFmtId="0">
      <sharedItems containsBlank="1" count="9">
        <s v="Granted"/>
        <s v="(PA) Diberi Paten"/>
        <s v="(PA) Pemeriksaan Formalitas"/>
        <s v="(PA) Distribusi Approval" u="1"/>
        <m u="1"/>
        <s v="(PA) Pemeriksa Substantif" u="1"/>
        <s v="(PA) Menunggu Tanggapan Substantif" u="1"/>
        <s v="(PA) Dianggap Ditarik Kembali (Formalitas)" u="1"/>
        <s v="Submitted" u="1"/>
      </sharedItems>
    </cacheField>
    <cacheField name="Anggota 1" numFmtId="0">
      <sharedItems containsBlank="1"/>
    </cacheField>
    <cacheField name="Anggota 12" numFmtId="0">
      <sharedItems/>
    </cacheField>
    <cacheField name="Anggota 13" numFmtId="0">
      <sharedItems containsMixedTypes="1" containsNumber="1" containsInteger="1" minValue="1102210329" maxValue="103092400028"/>
    </cacheField>
    <cacheField name="Status Anggota 1" numFmtId="0">
      <sharedItems containsBlank="1"/>
    </cacheField>
    <cacheField name="Prodi 1" numFmtId="0">
      <sharedItems containsBlank="1" containsMixedTypes="1" containsNumber="1" containsInteger="1" minValue="0" maxValue="0"/>
    </cacheField>
    <cacheField name="Anggota 2" numFmtId="0">
      <sharedItems containsBlank="1"/>
    </cacheField>
    <cacheField name="Anggota 23" numFmtId="0">
      <sharedItems containsBlank="1"/>
    </cacheField>
    <cacheField name="Anggota 22" numFmtId="0">
      <sharedItems containsBlank="1" containsMixedTypes="1" containsNumber="1" containsInteger="1" minValue="0" maxValue="103092400028"/>
    </cacheField>
    <cacheField name="Status Anggota 2" numFmtId="0">
      <sharedItems containsBlank="1"/>
    </cacheField>
    <cacheField name="Prodi 2" numFmtId="0">
      <sharedItems containsBlank="1" containsMixedTypes="1" containsNumber="1" containsInteger="1" minValue="0" maxValue="0"/>
    </cacheField>
    <cacheField name="Anggota 3" numFmtId="0">
      <sharedItems containsBlank="1"/>
    </cacheField>
    <cacheField name="Anggota 33" numFmtId="0">
      <sharedItems containsBlank="1"/>
    </cacheField>
    <cacheField name="Anggota 32" numFmtId="0">
      <sharedItems containsBlank="1" containsMixedTypes="1" containsNumber="1" containsInteger="1" minValue="1102230040" maxValue="1206220006"/>
    </cacheField>
    <cacheField name="Status Anggota 3" numFmtId="0">
      <sharedItems containsBlank="1"/>
    </cacheField>
    <cacheField name="Prodi 3" numFmtId="0">
      <sharedItems containsBlank="1"/>
    </cacheField>
    <cacheField name="Anggota 4" numFmtId="0">
      <sharedItems containsBlank="1"/>
    </cacheField>
    <cacheField name="Anggota 42" numFmtId="0">
      <sharedItems/>
    </cacheField>
    <cacheField name="Anggota 43" numFmtId="0">
      <sharedItems containsMixedTypes="1" containsNumber="1" containsInteger="1" minValue="1101230007" maxValue="1206220020"/>
    </cacheField>
    <cacheField name="Status Anggota 4" numFmtId="0">
      <sharedItems containsBlank="1"/>
    </cacheField>
    <cacheField name="Prodi 4" numFmtId="0">
      <sharedItems containsBlank="1" containsMixedTypes="1" containsNumber="1" containsInteger="1" minValue="0" maxValue="0"/>
    </cacheField>
    <cacheField name="Anggota 5" numFmtId="0">
      <sharedItems containsBlank="1"/>
    </cacheField>
    <cacheField name="Anggota 53" numFmtId="0">
      <sharedItems/>
    </cacheField>
    <cacheField name="Anggota 52" numFmtId="0">
      <sharedItems containsMixedTypes="1" containsNumber="1" containsInteger="1" minValue="1101220032" maxValue="1206230033"/>
    </cacheField>
    <cacheField name="Status Anggota 5" numFmtId="0">
      <sharedItems containsBlank="1"/>
    </cacheField>
    <cacheField name="Prodi 5" numFmtId="0">
      <sharedItems containsBlank="1"/>
    </cacheField>
    <cacheField name="Anggota 6" numFmtId="0">
      <sharedItems containsBlank="1"/>
    </cacheField>
    <cacheField name="Anggota 62" numFmtId="0">
      <sharedItems containsBlank="1" containsMixedTypes="1" containsNumber="1" containsInteger="1" minValue="0" maxValue="0"/>
    </cacheField>
    <cacheField name="Anggota 63" numFmtId="0">
      <sharedItems containsMixedTypes="1" containsNumber="1" containsInteger="1" minValue="0" maxValue="103102400066"/>
    </cacheField>
    <cacheField name="Status Anggota 6" numFmtId="0">
      <sharedItems containsBlank="1"/>
    </cacheField>
    <cacheField name="Prodi 6" numFmtId="0">
      <sharedItems containsBlank="1"/>
    </cacheField>
    <cacheField name="Anggota 7" numFmtId="0">
      <sharedItems containsBlank="1"/>
    </cacheField>
    <cacheField name="Anggota 72" numFmtId="0">
      <sharedItems/>
    </cacheField>
    <cacheField name="Anggota 73" numFmtId="0">
      <sharedItems containsBlank="1" containsMixedTypes="1" containsNumber="1" containsInteger="1" minValue="0" maxValue="102062430004"/>
    </cacheField>
    <cacheField name="Status Anggota 7" numFmtId="0">
      <sharedItems containsBlank="1"/>
    </cacheField>
    <cacheField name="Prodi 7" numFmtId="0">
      <sharedItems containsBlank="1"/>
    </cacheField>
    <cacheField name="Anggota 8" numFmtId="0">
      <sharedItems containsBlank="1"/>
    </cacheField>
    <cacheField name="Anggota 82" numFmtId="0">
      <sharedItems/>
    </cacheField>
    <cacheField name="Anggota 83" numFmtId="0">
      <sharedItems containsMixedTypes="1" containsNumber="1" containsInteger="1" minValue="1102238024" maxValue="102062430013"/>
    </cacheField>
    <cacheField name="Status Anggota 8" numFmtId="0">
      <sharedItems containsBlank="1"/>
    </cacheField>
    <cacheField name="Prodi 8" numFmtId="0">
      <sharedItems containsBlank="1"/>
    </cacheField>
    <cacheField name="Anggota 9" numFmtId="0">
      <sharedItems containsBlank="1"/>
    </cacheField>
    <cacheField name="Anggota 92" numFmtId="0">
      <sharedItems/>
    </cacheField>
    <cacheField name="Anggota 93" numFmtId="0">
      <sharedItems containsBlank="1" containsMixedTypes="1" containsNumber="1" containsInteger="1" minValue="1103220012" maxValue="102062400046"/>
    </cacheField>
    <cacheField name="Status Anggota 9" numFmtId="0">
      <sharedItems containsBlank="1"/>
    </cacheField>
    <cacheField name="Prodi 9" numFmtId="0">
      <sharedItems containsBlank="1"/>
    </cacheField>
    <cacheField name="Nama Anggota 10" numFmtId="0">
      <sharedItems containsBlank="1"/>
    </cacheField>
    <cacheField name="Nama Anggota 102" numFmtId="0">
      <sharedItems containsBlank="1"/>
    </cacheField>
    <cacheField name="Nama Anggota 103" numFmtId="0">
      <sharedItems containsBlank="1" containsMixedTypes="1" containsNumber="1" containsInteger="1" minValue="1202210476" maxValue="102062400046"/>
    </cacheField>
    <cacheField name="Status Anggota 10" numFmtId="0">
      <sharedItems containsBlank="1"/>
    </cacheField>
    <cacheField name="Prodi 10" numFmtId="0">
      <sharedItems containsBlank="1"/>
    </cacheField>
    <cacheField name="Nama Anggota 11" numFmtId="0">
      <sharedItems containsBlank="1"/>
    </cacheField>
    <cacheField name="Nama Anggota 112" numFmtId="0">
      <sharedItems/>
    </cacheField>
    <cacheField name="Nama Anggota 113" numFmtId="0">
      <sharedItems containsString="0" containsBlank="1" containsNumber="1" containsInteger="1" minValue="1202210473" maxValue="103082430002"/>
    </cacheField>
    <cacheField name="Status Anggota 11" numFmtId="0">
      <sharedItems containsBlank="1"/>
    </cacheField>
    <cacheField name="Prodi 11" numFmtId="0">
      <sharedItems containsBlank="1"/>
    </cacheField>
    <cacheField name="Nama Anggota 12" numFmtId="0">
      <sharedItems containsBlank="1"/>
    </cacheField>
    <cacheField name="Nama Anggota 122" numFmtId="0">
      <sharedItems containsNonDate="0" containsString="0" containsBlank="1"/>
    </cacheField>
    <cacheField name="Nama Anggota 123" numFmtId="0">
      <sharedItems containsString="0" containsBlank="1" containsNumber="1" containsInteger="1" minValue="1102230002" maxValue="1102230002"/>
    </cacheField>
    <cacheField name="Status Anggota 12" numFmtId="0">
      <sharedItems containsBlank="1"/>
    </cacheField>
    <cacheField name="Prodi 12" numFmtId="0">
      <sharedItems containsBlank="1"/>
    </cacheField>
    <cacheField name="Link" numFmtId="0">
      <sharedItems containsBlank="1"/>
    </cacheField>
    <cacheField name="Luaran TA / Non TA" numFmtId="0">
      <sharedItems/>
    </cacheField>
    <cacheField name="Luaran PNLT/PKM" numFmtId="0">
      <sharedItems/>
    </cacheField>
  </cacheFields>
  <extLst>
    <ext xmlns:x14="http://schemas.microsoft.com/office/spreadsheetml/2009/9/main" uri="{725AE2AE-9491-48be-B2B4-4EB974FC3084}">
      <x14:pivotCacheDefinition pivotCacheId="315998094"/>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48148" createdVersion="8" refreshedVersion="8" minRefreshableVersion="3" recordCount="327" xr:uid="{00000000-000A-0000-FFFF-FFFF28000000}">
  <cacheSource type="worksheet">
    <worksheetSource name="Table3"/>
  </cacheSource>
  <cacheFields count="99">
    <cacheField name="No" numFmtId="0">
      <sharedItems containsBlank="1" containsMixedTypes="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 name="SDG Kedua" numFmtId="0">
      <sharedItems containsString="0" containsBlank="1" containsNumber="1" containsInteger="1" minValue="2" maxValue="17"/>
    </cacheField>
    <cacheField name="SDG Ketiga" numFmtId="0">
      <sharedItems containsString="0" containsBlank="1" containsNumber="1" containsInteger="1" minValue="7" maxValue="17"/>
    </cacheField>
    <cacheField name="SDG Keempat" numFmtId="0">
      <sharedItems containsString="0" containsBlank="1" containsNumber="1" containsInteger="1" minValue="9" maxValue="12"/>
    </cacheField>
    <cacheField name="SDG Kelima" numFmtId="0">
      <sharedItems containsString="0" containsBlank="1" containsNumber="1" containsInteger="1" minValue="11" maxValue="11"/>
    </cacheField>
    <cacheField name="SDG Keenam" numFmtId="0">
      <sharedItems containsString="0" containsBlank="1" containsNumber="1" containsInteger="1" minValue="12" maxValue="12"/>
    </cacheField>
    <cacheField name="SDG Ketujuh" numFmtId="0">
      <sharedItems containsString="0" containsBlank="1" containsNumber="1" containsInteger="1" minValue="13" maxValue="13"/>
    </cacheField>
    <cacheField name="Proposal" numFmtId="0">
      <sharedItems containsBlank="1"/>
    </cacheField>
    <cacheField name="Laporan Akhir" numFmtId="0">
      <sharedItems containsBlank="1"/>
    </cacheField>
    <cacheField name="Nama Mhs" numFmtId="0">
      <sharedItems containsBlank="1"/>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
  <r>
    <n v="1"/>
    <s v="REK.623/PNLT3/PPM/III/2020"/>
    <s v="544/PNLT3/PPM/III/2020"/>
    <s v="PENGARUH TIPE MEDIA SOSIAL TERHADAP HUBUNGAN ANTARA INFORMASI PADA IKLAN PRODUK UKM INDUSTRI SANDANG DENGAN INTENSI MEMBELI PADA INFORMATION ACCEPTANCE MODEL (IACM)"/>
    <s v="Penelitian Dana Internal (PDI)"/>
    <n v="2020"/>
    <x v="0"/>
    <n v="10"/>
    <s v="Manajemen Industri"/>
    <n v="4563200"/>
    <s v="Institut Teknologi Telkom Surabaya"/>
    <n v="1"/>
    <m/>
    <m/>
    <s v="ID"/>
    <m/>
    <n v="6681051"/>
    <x v="0"/>
    <s v="0711069301"/>
    <n v="2281600"/>
    <x v="0"/>
    <s v="FTEIC"/>
    <m/>
    <m/>
    <m/>
    <n v="6680627"/>
    <s v="0703119301"/>
    <x v="0"/>
    <x v="0"/>
    <x v="0"/>
    <s v="FTEIC"/>
    <s v="ITTelkom Surabaya"/>
    <m/>
    <m/>
    <m/>
    <m/>
    <m/>
    <m/>
    <m/>
    <m/>
    <m/>
    <m/>
    <m/>
    <m/>
    <m/>
    <m/>
    <m/>
    <m/>
    <m/>
    <m/>
    <m/>
    <m/>
    <m/>
    <m/>
    <m/>
    <m/>
    <m/>
    <m/>
    <m/>
    <s v="Proposal"/>
    <s v="Laporan Akhir"/>
    <m/>
    <m/>
    <m/>
    <m/>
    <m/>
    <m/>
    <m/>
    <m/>
    <m/>
    <m/>
    <m/>
    <m/>
    <m/>
    <m/>
    <s v="Jurnal Nasional Terakreditasi"/>
    <m/>
    <s v="Seminar Internasional"/>
    <m/>
  </r>
  <r>
    <n v="2"/>
    <s v="REK.623/PNLT3/PPM/III/2020"/>
    <s v="545/PNLT3/PPM/III/2020"/>
    <s v="Studi Kelayakan Teknologi Klasifikasi Otomatis Berbasis Convolutional Neural Network Pada Sistem Penerimaan Mahasiswa Baru"/>
    <s v="Penelitian Dana Internal (PDI)"/>
    <n v="2020"/>
    <x v="0"/>
    <n v="10"/>
    <s v="Studi Kelayakan"/>
    <n v="5820000"/>
    <s v="Institut Teknologi Telkom Surabaya"/>
    <n v="3"/>
    <m/>
    <m/>
    <s v="ID"/>
    <m/>
    <n v="6682237"/>
    <x v="1"/>
    <s v="0722069004"/>
    <n v="1940000"/>
    <x v="1"/>
    <s v="FTIB"/>
    <m/>
    <m/>
    <m/>
    <n v="6680626"/>
    <s v="0727099201"/>
    <x v="1"/>
    <x v="1"/>
    <x v="1"/>
    <s v="FTIB"/>
    <s v="ITTelkom Surabaya"/>
    <n v="6680628"/>
    <s v="0730058702"/>
    <s v="Fidi Wincoko Putro"/>
    <n v="1940000"/>
    <s v="Rekayasa Perangkat Lunak"/>
    <s v="FTIB"/>
    <s v="ITTelkom Surabaya"/>
    <m/>
    <m/>
    <m/>
    <m/>
    <m/>
    <m/>
    <m/>
    <m/>
    <m/>
    <m/>
    <m/>
    <m/>
    <m/>
    <m/>
    <m/>
    <m/>
    <m/>
    <m/>
    <m/>
    <m/>
    <s v="Proposal"/>
    <s v="Laporan Akhir"/>
    <m/>
    <m/>
    <m/>
    <m/>
    <m/>
    <m/>
    <m/>
    <m/>
    <m/>
    <m/>
    <m/>
    <m/>
    <m/>
    <m/>
    <s v="Jurnal Nasional"/>
    <m/>
    <m/>
    <m/>
  </r>
  <r>
    <n v="3"/>
    <s v="REK.623/PNLT3/PPM/III/2020"/>
    <s v="546/PNLT3/PPM/III/2020"/>
    <s v="2D TO 3D MRI BRAIN SEGMENTATION MENGGUNAKAN U-NET AND MASK R-CNN METHOD UNTUK PENDUDUK DAERAH MARITIM"/>
    <s v="Penelitian Dana Internal (PDI)"/>
    <n v="2020"/>
    <x v="0"/>
    <n v="10"/>
    <s v="Machine Learning"/>
    <n v="13337500"/>
    <s v="Institut Teknologi Telkom Surabaya"/>
    <n v="3"/>
    <m/>
    <m/>
    <s v="ID"/>
    <m/>
    <n v="6680622"/>
    <x v="2"/>
    <s v="0709039401"/>
    <n v="6668750"/>
    <x v="2"/>
    <s v="FTIB"/>
    <m/>
    <m/>
    <m/>
    <n v="6680626"/>
    <s v="0727099201"/>
    <x v="1"/>
    <x v="2"/>
    <x v="1"/>
    <s v="FTIB"/>
    <s v="ITTelkom Surabaya"/>
    <m/>
    <m/>
    <m/>
    <m/>
    <m/>
    <m/>
    <m/>
    <m/>
    <m/>
    <m/>
    <m/>
    <m/>
    <m/>
    <m/>
    <m/>
    <m/>
    <m/>
    <m/>
    <m/>
    <m/>
    <m/>
    <m/>
    <m/>
    <m/>
    <m/>
    <m/>
    <m/>
    <s v="Proposal"/>
    <s v="Laporan Akhir"/>
    <m/>
    <m/>
    <m/>
    <m/>
    <m/>
    <m/>
    <m/>
    <m/>
    <m/>
    <m/>
    <m/>
    <m/>
    <m/>
    <m/>
    <s v="Jurnal Nasional Terakreditasi"/>
    <m/>
    <s v="Seminar Internasional"/>
    <m/>
  </r>
  <r>
    <n v="4"/>
    <s v="REK.623/PNLT3/PPM/III/2020"/>
    <s v="547/PNLT3/PPM/III/2020"/>
    <s v="Water Monitoring Using Internet of Things (IoT) Gen. 1"/>
    <s v="Penelitian Dana Internal (PDI)"/>
    <n v="2020"/>
    <x v="0"/>
    <n v="10"/>
    <s v="Kemaritiman"/>
    <n v="15883750"/>
    <s v="Institut Teknologi Telkom Surabaya"/>
    <n v="4"/>
    <m/>
    <m/>
    <s v="ID"/>
    <m/>
    <n v="6680651"/>
    <x v="3"/>
    <s v="0725059301"/>
    <n v="5294583.333333333"/>
    <x v="3"/>
    <s v="FTEIC"/>
    <m/>
    <m/>
    <m/>
    <n v="6680631"/>
    <s v="0704069202"/>
    <x v="2"/>
    <x v="3"/>
    <x v="2"/>
    <s v="FTEIC"/>
    <s v="ITTelkom Surabaya"/>
    <n v="6680685"/>
    <s v="0721068802"/>
    <s v="Moch. Iskandar Riansyah"/>
    <n v="5294583.333333333"/>
    <s v="Teknik Elektro"/>
    <s v="FTEIC"/>
    <s v="ITTelkom Surabaya"/>
    <m/>
    <m/>
    <m/>
    <m/>
    <m/>
    <m/>
    <m/>
    <m/>
    <m/>
    <m/>
    <m/>
    <m/>
    <m/>
    <m/>
    <m/>
    <m/>
    <m/>
    <m/>
    <m/>
    <m/>
    <s v="Proposal"/>
    <s v="Laporan Akhir"/>
    <m/>
    <m/>
    <m/>
    <m/>
    <m/>
    <m/>
    <m/>
    <m/>
    <m/>
    <m/>
    <m/>
    <m/>
    <m/>
    <m/>
    <s v="Jurnal"/>
    <m/>
    <s v="Proseding internasional, Prototype"/>
    <m/>
  </r>
  <r>
    <n v="5"/>
    <s v="REK.623/PNLT3/PPM/III/2020"/>
    <s v="548/PNLT3/PPM/III/2020"/>
    <s v="Simulasi Model Hoteliing Pada Pelabuhan Peti Kemas Surabaya"/>
    <s v="Penelitian Dana Internal (PDI)"/>
    <n v="2020"/>
    <x v="0"/>
    <n v="10"/>
    <s v="Simulasi Industri"/>
    <n v="5796000"/>
    <s v="Institut Teknologi Telkom Surabaya"/>
    <n v="3"/>
    <m/>
    <m/>
    <s v="ID"/>
    <m/>
    <n v="6680618"/>
    <x v="4"/>
    <s v="0725059202"/>
    <n v="1932000"/>
    <x v="0"/>
    <s v="FTEIC"/>
    <m/>
    <m/>
    <m/>
    <n v="6680643"/>
    <s v="0702039003"/>
    <x v="3"/>
    <x v="4"/>
    <x v="3"/>
    <s v="FTEIC"/>
    <s v="ITTelkom Surabaya"/>
    <n v="6682237"/>
    <n v="722069004"/>
    <s v="Dominggo Bayu"/>
    <n v="1932000"/>
    <s v="Bisnis Digital"/>
    <s v="FTIB"/>
    <s v="ITTelkom Surabaya"/>
    <m/>
    <m/>
    <m/>
    <m/>
    <m/>
    <m/>
    <m/>
    <m/>
    <m/>
    <m/>
    <m/>
    <m/>
    <m/>
    <m/>
    <m/>
    <m/>
    <m/>
    <m/>
    <m/>
    <m/>
    <s v="Proposal"/>
    <s v="Laporan Akhir"/>
    <m/>
    <m/>
    <m/>
    <m/>
    <m/>
    <m/>
    <m/>
    <m/>
    <m/>
    <m/>
    <m/>
    <m/>
    <m/>
    <m/>
    <s v="Jurnal Nasional Terakreditasi"/>
    <m/>
    <s v="Seminar Internasional"/>
    <m/>
  </r>
  <r>
    <n v="6"/>
    <s v="REK.623/PNLT3/PPM/III/2020"/>
    <s v="549/PNLT3/PPM/III/2020"/>
    <s v="Desain Sistem Monitoring Solar Farm dengan  Menggunakan PV Inverter pada Bangunan "/>
    <s v="Penelitian Dana Internal (PDI)"/>
    <n v="2020"/>
    <x v="0"/>
    <n v="10"/>
    <s v="Teknologi Informasi dan Komunikasi"/>
    <n v="15035000"/>
    <s v="Institut Teknologi Telkom Surabaya"/>
    <n v="2"/>
    <m/>
    <m/>
    <s v="ID"/>
    <m/>
    <n v="6680612"/>
    <x v="5"/>
    <s v="0728059203_x000a_"/>
    <n v="5011666.666666667"/>
    <x v="3"/>
    <s v="FTEIC"/>
    <m/>
    <m/>
    <m/>
    <n v="6680683"/>
    <s v="0729088704"/>
    <x v="4"/>
    <x v="5"/>
    <x v="4"/>
    <s v="FTIB"/>
    <s v="ITTelkom Surabaya"/>
    <n v="6680741"/>
    <n v="727059002"/>
    <s v="Hamzah Ulinuha Mustakim"/>
    <n v="5011666.666666667"/>
    <s v="Teknik Telekomunikasi"/>
    <s v="FTEIC"/>
    <s v="ITTelkom Surabaya"/>
    <m/>
    <m/>
    <m/>
    <m/>
    <m/>
    <m/>
    <m/>
    <m/>
    <m/>
    <m/>
    <m/>
    <m/>
    <m/>
    <m/>
    <m/>
    <m/>
    <m/>
    <m/>
    <m/>
    <m/>
    <s v="Proposal"/>
    <s v="Laporan Akhir"/>
    <m/>
    <m/>
    <m/>
    <m/>
    <m/>
    <m/>
    <m/>
    <m/>
    <m/>
    <m/>
    <m/>
    <m/>
    <m/>
    <m/>
    <s v="Jurnal"/>
    <m/>
    <s v="Modul Pelatihan, Modul Praktikum"/>
    <m/>
  </r>
  <r>
    <n v="7"/>
    <s v="REK.623/PNLT3/PPM/III/2020"/>
    <s v="550/PNLT3/PPM/III/2020"/>
    <s v="EVAN (Emergency Vehiche Automatic Notification)"/>
    <s v="Penelitian Dana Internal (PDI)"/>
    <n v="2020"/>
    <x v="0"/>
    <n v="10"/>
    <s v="Transportasi"/>
    <n v="12530400"/>
    <s v="Institut Teknologi Telkom Surabaya"/>
    <n v="2"/>
    <m/>
    <m/>
    <s v="ID"/>
    <m/>
    <n v="6682174"/>
    <x v="6"/>
    <s v="0708069202_x000a_"/>
    <n v="4176800"/>
    <x v="4"/>
    <s v="FTIB"/>
    <m/>
    <m/>
    <m/>
    <n v="6680664"/>
    <s v="0715128708"/>
    <x v="5"/>
    <x v="6"/>
    <x v="5"/>
    <s v="FTIB"/>
    <s v="ITTelkom Surabaya"/>
    <n v="6680680"/>
    <n v="704039202"/>
    <s v="Bernadus Anggo Seno Aji"/>
    <n v="4176800"/>
    <s v="Teknologi Informasi"/>
    <s v="FTIB"/>
    <s v="ITTelkom Surabaya"/>
    <m/>
    <m/>
    <m/>
    <m/>
    <m/>
    <m/>
    <m/>
    <m/>
    <m/>
    <m/>
    <m/>
    <m/>
    <m/>
    <m/>
    <m/>
    <m/>
    <m/>
    <m/>
    <m/>
    <m/>
    <s v="Proposal"/>
    <s v="Laporan Akhir"/>
    <m/>
    <m/>
    <m/>
    <m/>
    <m/>
    <m/>
    <m/>
    <m/>
    <m/>
    <m/>
    <m/>
    <m/>
    <m/>
    <m/>
    <s v="Jurnal Nasional Terakreditasi"/>
    <m/>
    <s v="HKI"/>
    <m/>
  </r>
  <r>
    <n v="8"/>
    <s v="REK.623/PNLT3/PPM/III/2020"/>
    <s v="551/PNLT3/PPM/III/2020"/>
    <s v="Analisis Karakteristik Peniaian Kinerja Manajerial Terhadap Pengaruh Motivasi Dan Kreativitas Menggunakan Metode Graphic Rating Scale Pada Instansi XYZ"/>
    <s v="Penelitian Dana Internal (PDI)"/>
    <n v="2020"/>
    <x v="0"/>
    <n v="10"/>
    <s v="Teknologi Informasi dan Komunikasi"/>
    <n v="6661475"/>
    <s v="Institut Teknologi Telkom Surabaya"/>
    <n v="3"/>
    <m/>
    <m/>
    <s v="ID"/>
    <m/>
    <n v="259781"/>
    <x v="7"/>
    <s v="0710028604_x000a_"/>
    <n v="2220491.6666666665"/>
    <x v="1"/>
    <s v="FTIB"/>
    <m/>
    <m/>
    <m/>
    <s v="6680698    "/>
    <s v="0709128101"/>
    <x v="6"/>
    <x v="7"/>
    <x v="4"/>
    <s v="FTIB"/>
    <s v="ITTelkom Surabaya"/>
    <n v="6744406"/>
    <s v="0709059004"/>
    <s v="Muhamad Nasrullah"/>
    <n v="2220491.6666666665"/>
    <s v="Sistem Informasi"/>
    <s v="FTIB"/>
    <s v="ITTelkom Surabaya"/>
    <m/>
    <m/>
    <m/>
    <m/>
    <m/>
    <m/>
    <m/>
    <m/>
    <m/>
    <m/>
    <m/>
    <m/>
    <m/>
    <m/>
    <m/>
    <m/>
    <m/>
    <m/>
    <m/>
    <m/>
    <s v="Proposal"/>
    <s v="Laporan Akhir"/>
    <m/>
    <m/>
    <m/>
    <m/>
    <m/>
    <m/>
    <m/>
    <m/>
    <m/>
    <m/>
    <m/>
    <m/>
    <m/>
    <m/>
    <s v="Jurnal Nasional Terakreditasi"/>
    <m/>
    <s v="Seminar Internasional, Hak Cipta"/>
    <m/>
  </r>
  <r>
    <n v="9"/>
    <s v="REK.623/PNLT3/PPM/III/2020"/>
    <s v="552/PNLT3/PPM/III/2020"/>
    <s v="Perancangan Data Warehouse untuk Menunjang Akreditasi Program Studi"/>
    <s v="Penelitian Dana Internal (PDI)"/>
    <n v="2020"/>
    <x v="0"/>
    <n v="6"/>
    <s v="Warehouse Management System"/>
    <n v="4600000"/>
    <s v="Institut Teknologi Telkom Surabaya"/>
    <n v="3"/>
    <m/>
    <m/>
    <s v="ID"/>
    <m/>
    <n v="6764236"/>
    <x v="8"/>
    <s v="0704068902_x000a_"/>
    <n v="2300000"/>
    <x v="5"/>
    <s v="FTIB"/>
    <m/>
    <m/>
    <m/>
    <n v="6665306"/>
    <s v="0703129001"/>
    <x v="7"/>
    <x v="8"/>
    <x v="6"/>
    <s v="FTIB"/>
    <s v="ITTelkom Surabaya"/>
    <m/>
    <m/>
    <m/>
    <m/>
    <m/>
    <m/>
    <m/>
    <m/>
    <m/>
    <m/>
    <m/>
    <m/>
    <m/>
    <m/>
    <m/>
    <m/>
    <m/>
    <m/>
    <m/>
    <m/>
    <m/>
    <m/>
    <m/>
    <m/>
    <m/>
    <m/>
    <m/>
    <s v="Proposal"/>
    <s v="Laporan Akhir"/>
    <m/>
    <m/>
    <m/>
    <m/>
    <m/>
    <m/>
    <m/>
    <m/>
    <m/>
    <m/>
    <m/>
    <m/>
    <m/>
    <m/>
    <s v="Jurnal Sinta 2"/>
    <m/>
    <s v="Seminar Internasional"/>
    <m/>
  </r>
  <r>
    <n v="10"/>
    <s v="REK.623/PNLT3/PPM/III/2020"/>
    <s v="553/PNLT3/PPM/III/2020"/>
    <s v="Penelusuran Sumber Gas Pada Kondisi Turbulensi Mekanis Menggunakan Mobile Robot"/>
    <s v="Penelitian Dana Internal (PDI)"/>
    <n v="2020"/>
    <x v="0"/>
    <n v="7"/>
    <s v="Transportasi"/>
    <n v="11932940"/>
    <s v="Institut Teknologi Telkom Surabaya"/>
    <n v="4"/>
    <m/>
    <m/>
    <s v="ID"/>
    <m/>
    <n v="6680633"/>
    <x v="9"/>
    <s v="0717017902_x000a_"/>
    <n v="5966470"/>
    <x v="4"/>
    <s v="FTIB"/>
    <m/>
    <m/>
    <m/>
    <n v="6680629"/>
    <s v="0727048809"/>
    <x v="8"/>
    <x v="9"/>
    <x v="7"/>
    <s v="FTEIC"/>
    <s v="ITTelkom Surabaya"/>
    <m/>
    <m/>
    <m/>
    <m/>
    <m/>
    <m/>
    <m/>
    <m/>
    <m/>
    <m/>
    <m/>
    <m/>
    <m/>
    <m/>
    <m/>
    <m/>
    <m/>
    <m/>
    <m/>
    <m/>
    <m/>
    <m/>
    <m/>
    <m/>
    <m/>
    <m/>
    <m/>
    <s v="Proposal"/>
    <s v="Laporan Akhir"/>
    <m/>
    <m/>
    <m/>
    <m/>
    <m/>
    <m/>
    <m/>
    <m/>
    <m/>
    <m/>
    <m/>
    <m/>
    <m/>
    <m/>
    <s v="Jurnal Internasional"/>
    <m/>
    <m/>
    <m/>
  </r>
  <r>
    <n v="11"/>
    <s v="REK.623/PNLT3/PPM/III/2020"/>
    <s v="554/PNLT3/PPM/III/2020"/>
    <s v="Antenna MIMO 5G-NR Band N77 dengan Korelasi Rendah untuk Base Station Komunikasi Robot Bergerak"/>
    <s v="Penelitian Dana Internal (PDI)"/>
    <n v="2020"/>
    <x v="0"/>
    <n v="10"/>
    <s v="Teknologi Informasi dan Komunikasi"/>
    <n v="11270000"/>
    <s v="Institut Teknologi Telkom Surabaya"/>
    <n v="4"/>
    <m/>
    <m/>
    <s v="ID"/>
    <m/>
    <n v="6680615"/>
    <x v="10"/>
    <s v="0703049401_x000a_"/>
    <n v="5635000"/>
    <x v="6"/>
    <s v="FTEIC"/>
    <m/>
    <m/>
    <m/>
    <n v="6680645"/>
    <s v="0713108902"/>
    <x v="9"/>
    <x v="10"/>
    <x v="8"/>
    <s v="FTEIC"/>
    <s v="ITTelkom Surabaya"/>
    <m/>
    <m/>
    <m/>
    <m/>
    <m/>
    <m/>
    <m/>
    <m/>
    <m/>
    <m/>
    <m/>
    <m/>
    <m/>
    <m/>
    <m/>
    <m/>
    <m/>
    <m/>
    <m/>
    <m/>
    <m/>
    <m/>
    <m/>
    <m/>
    <m/>
    <m/>
    <m/>
    <s v="Proposal"/>
    <s v="Laporan Akhir"/>
    <m/>
    <m/>
    <m/>
    <m/>
    <m/>
    <m/>
    <m/>
    <m/>
    <m/>
    <m/>
    <m/>
    <m/>
    <m/>
    <m/>
    <s v="Jurnal Internasional"/>
    <m/>
    <m/>
    <m/>
  </r>
  <r>
    <n v="12"/>
    <s v="REK.623/PNLT3/PPM/III/2020"/>
    <s v="555/PNLT3/PPM/III/2020"/>
    <s v="Transporter Logistik Cerdas dengan Kemampuan Obstacle Avoidance dan Path Planning"/>
    <s v="Penelitian Dana Internal (PDI)"/>
    <n v="2020"/>
    <x v="0"/>
    <n v="10"/>
    <s v="Transportasi"/>
    <n v="13337500"/>
    <s v="Institut Teknologi Telkom Surabaya"/>
    <n v="4"/>
    <m/>
    <m/>
    <s v="ID"/>
    <m/>
    <n v="6680685"/>
    <x v="11"/>
    <s v="0721068802_x000a_"/>
    <n v="6668750"/>
    <x v="3"/>
    <s v="FTEIC"/>
    <m/>
    <m/>
    <m/>
    <n v="6680708"/>
    <s v="0706069201"/>
    <x v="10"/>
    <x v="2"/>
    <x v="2"/>
    <s v="FTEIC"/>
    <s v="ITTelkom Surabaya"/>
    <m/>
    <m/>
    <m/>
    <m/>
    <m/>
    <m/>
    <m/>
    <m/>
    <m/>
    <m/>
    <m/>
    <m/>
    <m/>
    <m/>
    <m/>
    <m/>
    <m/>
    <m/>
    <m/>
    <m/>
    <m/>
    <m/>
    <m/>
    <m/>
    <m/>
    <m/>
    <m/>
    <s v="Proposal"/>
    <s v="Laporan Akhir"/>
    <m/>
    <m/>
    <m/>
    <m/>
    <m/>
    <m/>
    <m/>
    <m/>
    <m/>
    <m/>
    <m/>
    <m/>
    <m/>
    <m/>
    <s v="Jurnal"/>
    <m/>
    <s v="Proseding internasional, Prototype"/>
    <m/>
  </r>
  <r>
    <n v="13"/>
    <s v="REK.623/PNLT3/PPM/III/2020"/>
    <s v="556/PNLT3/PPM/III/2020"/>
    <s v="Sistem Pelacakan Aset Menggunakan RFID pada ITTelkom Surabaya"/>
    <s v="Penelitian Dana Internal (PDI)"/>
    <n v="2020"/>
    <x v="0"/>
    <n v="10"/>
    <s v="Logistik"/>
    <n v="13579200"/>
    <s v="Institut Teknologi Telkom Surabaya"/>
    <n v="2"/>
    <m/>
    <m/>
    <s v="ID"/>
    <m/>
    <n v="6680664"/>
    <x v="12"/>
    <s v="0715128708_x000a_"/>
    <n v="4526400"/>
    <x v="4"/>
    <s v="FTIB"/>
    <m/>
    <m/>
    <m/>
    <n v="6682174"/>
    <s v="0708069202"/>
    <x v="11"/>
    <x v="11"/>
    <x v="5"/>
    <s v="FTIB"/>
    <s v="ITTelkom Surabaya"/>
    <n v="6679083"/>
    <s v="0728069401"/>
    <s v="Philip Tobianto Daely"/>
    <n v="4526400"/>
    <s v="Teknologi Informasi"/>
    <s v="FTIB"/>
    <s v="ITTelkom Surabaya"/>
    <m/>
    <m/>
    <m/>
    <m/>
    <m/>
    <m/>
    <m/>
    <m/>
    <m/>
    <m/>
    <m/>
    <m/>
    <m/>
    <m/>
    <m/>
    <m/>
    <m/>
    <m/>
    <m/>
    <m/>
    <s v="Proposal"/>
    <s v="Laporan Akhir"/>
    <m/>
    <m/>
    <m/>
    <m/>
    <m/>
    <m/>
    <m/>
    <m/>
    <m/>
    <m/>
    <m/>
    <m/>
    <m/>
    <m/>
    <s v="Jurnal Nasional Terakreditasi"/>
    <m/>
    <s v="HKI"/>
    <m/>
  </r>
  <r>
    <n v="14"/>
    <s v="REK.623/PNLT3/PPM/III/2020"/>
    <s v="557/PNLT3/PPM/III/2020"/>
    <s v="Menyelidiki Hasil Pembelajaran dan Menghasilkan Subyektif Mendalam Dalam Pengalaman Logistic Dengan Video 360"/>
    <s v="Penelitian Dana Internal (PDI)"/>
    <n v="2020"/>
    <x v="0"/>
    <n v="10"/>
    <s v="Virtual Reality, Budaya Organisasi"/>
    <n v="8320250"/>
    <s v="Institut Teknologi Telkom Surabaya"/>
    <n v="2"/>
    <m/>
    <m/>
    <s v="ID"/>
    <m/>
    <n v="6665306"/>
    <x v="13"/>
    <s v="0703129001_x000a_"/>
    <n v="2773416.6666666665"/>
    <x v="5"/>
    <s v="FTIB"/>
    <m/>
    <m/>
    <m/>
    <n v="6680623"/>
    <s v="0721088602"/>
    <x v="12"/>
    <x v="12"/>
    <x v="6"/>
    <s v="FTIB"/>
    <s v="ITTelkom Surabaya"/>
    <n v="6680627"/>
    <s v="0703119301"/>
    <s v="Benazir Imam Arif Muttaqin"/>
    <n v="2773416.6666666665"/>
    <s v="Teknik Industri"/>
    <s v="FTEIC"/>
    <s v="ITTelkom Surabaya"/>
    <m/>
    <m/>
    <m/>
    <m/>
    <m/>
    <m/>
    <m/>
    <m/>
    <m/>
    <m/>
    <m/>
    <m/>
    <m/>
    <m/>
    <m/>
    <m/>
    <m/>
    <m/>
    <m/>
    <m/>
    <s v="Proposal"/>
    <s v="Laporan Akhir"/>
    <m/>
    <m/>
    <m/>
    <m/>
    <m/>
    <m/>
    <m/>
    <m/>
    <m/>
    <m/>
    <m/>
    <m/>
    <m/>
    <m/>
    <s v="Jurnal Nasional"/>
    <m/>
    <s v="Hak Cipta"/>
    <m/>
  </r>
  <r>
    <n v="15"/>
    <s v="REK.661/PNLT3/PPM/III/2020"/>
    <s v="534/SAM4/PPM/III/2020"/>
    <s v="Pengembangan sistem kendali kuantitas air pada tanaman hidroponik berbasis Internet of Things (IoT)"/>
    <s v="Penelitian Dosen Pemula (PDP)"/>
    <n v="2020"/>
    <x v="0"/>
    <n v="10"/>
    <s v="Kemaritiman"/>
    <n v="19765000"/>
    <s v="Institut Teknologi Telkom Surabaya"/>
    <n v="2"/>
    <s v="Penelitian Kompetitif Nasional"/>
    <s v="eksternal"/>
    <s v="ID"/>
    <m/>
    <n v="6680629"/>
    <x v="14"/>
    <s v="0727048809"/>
    <n v="9882500"/>
    <x v="7"/>
    <s v="FTEIC"/>
    <m/>
    <m/>
    <m/>
    <n v="6680633"/>
    <s v="0717017902_x000a_"/>
    <x v="13"/>
    <x v="13"/>
    <x v="5"/>
    <s v="FTIB"/>
    <s v="ITTelkom Surabaya"/>
    <m/>
    <m/>
    <m/>
    <m/>
    <m/>
    <m/>
    <m/>
    <m/>
    <m/>
    <m/>
    <m/>
    <m/>
    <m/>
    <m/>
    <m/>
    <m/>
    <m/>
    <m/>
    <m/>
    <m/>
    <m/>
    <m/>
    <m/>
    <m/>
    <m/>
    <m/>
    <m/>
    <s v="Proposal"/>
    <s v="Proposal"/>
    <m/>
    <m/>
    <m/>
    <m/>
    <m/>
    <m/>
    <m/>
    <m/>
    <m/>
    <m/>
    <m/>
    <m/>
    <m/>
    <m/>
    <s v="Jurnal"/>
    <m/>
    <s v="Proseding internasional, Prototype"/>
    <m/>
  </r>
  <r>
    <n v="16"/>
    <s v="REK.661/PNLT3/PPM/III/2020"/>
    <s v="535/SAM4/PPM/III/2020"/>
    <s v="Implementasi Framework Performance System (PMS) pada Perusahaan Penyedia Jasa Logistik di Indonesia"/>
    <s v="Penelitian Dosen Pemula (PDP)"/>
    <n v="2020"/>
    <x v="0"/>
    <n v="12"/>
    <m/>
    <n v="19355000"/>
    <s v="Institut Teknologi Telkom Surabaya"/>
    <n v="2"/>
    <m/>
    <s v="eksternal"/>
    <s v="ID"/>
    <m/>
    <n v="6681051"/>
    <x v="0"/>
    <s v="0711069301_x000a_"/>
    <n v="9677500"/>
    <x v="0"/>
    <s v="FTEIC"/>
    <m/>
    <m/>
    <m/>
    <n v="6680687"/>
    <s v="0702048705"/>
    <x v="14"/>
    <x v="14"/>
    <x v="0"/>
    <s v="FTEIC"/>
    <s v="ITTelkom Surabaya"/>
    <m/>
    <m/>
    <m/>
    <m/>
    <m/>
    <m/>
    <m/>
    <m/>
    <m/>
    <m/>
    <m/>
    <m/>
    <m/>
    <m/>
    <m/>
    <m/>
    <m/>
    <m/>
    <m/>
    <m/>
    <m/>
    <m/>
    <m/>
    <m/>
    <m/>
    <m/>
    <m/>
    <s v="Proposal"/>
    <s v="Laporan Akhir"/>
    <m/>
    <m/>
    <m/>
    <m/>
    <m/>
    <m/>
    <m/>
    <m/>
    <m/>
    <m/>
    <m/>
    <m/>
    <m/>
    <m/>
    <s v="Jurnal Nasional Terakreditasi"/>
    <m/>
    <s v="Seminar Internasional,"/>
    <m/>
  </r>
  <r>
    <n v="17"/>
    <s v="REK.661/PNLT3/PPM/III/2020"/>
    <s v="536/SAM4/PPM/III/2020"/>
    <s v="Adopsi dan Implementasi I-Gracias di Lemdikti Yayasan Pendidikan Telkom berbasis Knowledge Management System (Studi Kasus: ITTelkom Surabaya)"/>
    <s v="Penelitian Dosen Pemula (PDP)"/>
    <n v="2020"/>
    <x v="0"/>
    <n v="12"/>
    <m/>
    <n v="18860000"/>
    <s v="Institut Teknologi Telkom Surabaya"/>
    <n v="2"/>
    <m/>
    <s v="eksternal"/>
    <s v="ID"/>
    <m/>
    <n v="6680634"/>
    <x v="15"/>
    <s v="0725059004_x000a_"/>
    <n v="9430000"/>
    <x v="5"/>
    <s v="FTIB"/>
    <m/>
    <m/>
    <m/>
    <n v="6680622"/>
    <s v="0709039401"/>
    <x v="15"/>
    <x v="15"/>
    <x v="4"/>
    <s v="FTIB"/>
    <s v="ITTelkom Surabaya"/>
    <m/>
    <m/>
    <m/>
    <m/>
    <m/>
    <m/>
    <m/>
    <m/>
    <m/>
    <m/>
    <m/>
    <m/>
    <m/>
    <m/>
    <m/>
    <m/>
    <m/>
    <m/>
    <m/>
    <m/>
    <m/>
    <m/>
    <m/>
    <m/>
    <m/>
    <m/>
    <m/>
    <s v="Proposal"/>
    <s v="Laporan Akhir"/>
    <m/>
    <m/>
    <m/>
    <m/>
    <m/>
    <m/>
    <m/>
    <m/>
    <m/>
    <m/>
    <m/>
    <m/>
    <m/>
    <m/>
    <s v="Jurnal Nasional Terakreditasi"/>
    <m/>
    <m/>
    <m/>
  </r>
  <r>
    <n v="18"/>
    <s v="REK.661/PNLT3/PPM/III/2020"/>
    <s v="537/SAM4/PPM/III/2020"/>
    <s v="Analisis dan Perancangan Framewrork Sistem Informasi Manajemen Data Perguruan Tinggi di Surabaya_x000a_"/>
    <s v="Penelitian Dosen Pemula (PDP)"/>
    <n v="2020"/>
    <x v="0"/>
    <n v="12"/>
    <m/>
    <n v="19721000"/>
    <s v="Institut Teknologi Telkom Surabaya"/>
    <n v="2"/>
    <m/>
    <s v="eksternal"/>
    <s v="ID"/>
    <m/>
    <n v="259781"/>
    <x v="7"/>
    <s v="0710028604_x000a_"/>
    <n v="9860500"/>
    <x v="1"/>
    <s v="FTIB"/>
    <m/>
    <m/>
    <m/>
    <n v="6680645"/>
    <s v="0713108902"/>
    <x v="9"/>
    <x v="16"/>
    <x v="8"/>
    <s v="FTEIC"/>
    <s v="ITTelkom Surabaya"/>
    <m/>
    <m/>
    <m/>
    <m/>
    <m/>
    <m/>
    <m/>
    <m/>
    <m/>
    <m/>
    <m/>
    <m/>
    <m/>
    <m/>
    <m/>
    <m/>
    <m/>
    <m/>
    <m/>
    <m/>
    <m/>
    <m/>
    <m/>
    <m/>
    <m/>
    <m/>
    <m/>
    <s v="Proposal"/>
    <s v="Laporan Akhir"/>
    <m/>
    <m/>
    <m/>
    <m/>
    <m/>
    <m/>
    <m/>
    <m/>
    <m/>
    <m/>
    <m/>
    <m/>
    <m/>
    <m/>
    <s v="Jurnal Nasional Terakreditasi"/>
    <m/>
    <s v="Buku (berupa_x000a_buku ajar,_x000a_monograf, atau_x000a_buku referensi)"/>
    <m/>
  </r>
  <r>
    <n v="19"/>
    <s v="REK.661/PNLT3/PPM/III/2020"/>
    <s v="538/SAM4/PPM/III/2020"/>
    <s v="Deteksi Kerusakan Jalan Raya secara Real Time berbasis perangkat bergerak dengan convolutional neural network"/>
    <s v="Penelitian Dosen Pemula (PDP)"/>
    <n v="2020"/>
    <x v="0"/>
    <m/>
    <m/>
    <n v="16000000"/>
    <s v="Institut Teknologi Telkom Surabaya"/>
    <m/>
    <m/>
    <s v="eksternal"/>
    <s v="ID"/>
    <m/>
    <n v="6680628"/>
    <x v="16"/>
    <s v="0730058702_x000a_"/>
    <n v="5333333.333333333"/>
    <x v="2"/>
    <s v="FTIB"/>
    <m/>
    <m/>
    <m/>
    <n v="6680626"/>
    <s v="0727099201"/>
    <x v="1"/>
    <x v="17"/>
    <x v="1"/>
    <s v="FTIB"/>
    <s v="ITTelkom Surabaya"/>
    <n v="6680698"/>
    <s v="0709128101"/>
    <s v="Mohammad Sholik"/>
    <n v="5333333.333333333"/>
    <s v="Rekayasa Perangkat Lunak"/>
    <s v="FTIB"/>
    <s v="ITTelkom Surabaya"/>
    <m/>
    <m/>
    <m/>
    <m/>
    <m/>
    <m/>
    <m/>
    <m/>
    <m/>
    <m/>
    <m/>
    <m/>
    <m/>
    <m/>
    <m/>
    <m/>
    <m/>
    <m/>
    <m/>
    <m/>
    <s v="Proposal"/>
    <s v="Laporan Akhir"/>
    <m/>
    <m/>
    <m/>
    <m/>
    <m/>
    <m/>
    <m/>
    <m/>
    <m/>
    <m/>
    <m/>
    <m/>
    <m/>
    <m/>
    <m/>
    <m/>
    <m/>
    <m/>
  </r>
  <r>
    <n v="20"/>
    <s v="REK.661/PNLT3/PPM/III/2020"/>
    <s v="539/SAM4/PPM/III/2020"/>
    <s v="Pengembangan sistem penukaran tiket suroboyobus melalui digitalisasi pencatatan penukaran sampah berbasis android"/>
    <s v="Penelitian Dosen Pemula (PDP)"/>
    <n v="2020"/>
    <x v="0"/>
    <m/>
    <m/>
    <n v="19770000"/>
    <s v="Institut Teknologi Telkom Surabaya"/>
    <m/>
    <m/>
    <s v="eksternal"/>
    <s v="ID"/>
    <m/>
    <n v="6681205"/>
    <x v="17"/>
    <s v="0705109002_x000a_"/>
    <n v="9885000"/>
    <x v="4"/>
    <s v="FTIB"/>
    <m/>
    <m/>
    <m/>
    <n v="6682174"/>
    <s v="0708069202"/>
    <x v="11"/>
    <x v="18"/>
    <x v="5"/>
    <s v="FTIB"/>
    <s v="ITTelkom Surabaya"/>
    <m/>
    <m/>
    <m/>
    <m/>
    <m/>
    <m/>
    <m/>
    <m/>
    <m/>
    <m/>
    <m/>
    <m/>
    <m/>
    <m/>
    <m/>
    <m/>
    <m/>
    <m/>
    <m/>
    <m/>
    <m/>
    <m/>
    <m/>
    <m/>
    <m/>
    <m/>
    <m/>
    <s v="Proposal"/>
    <s v="Laporan Akhir"/>
    <m/>
    <m/>
    <m/>
    <m/>
    <m/>
    <m/>
    <m/>
    <m/>
    <m/>
    <m/>
    <m/>
    <m/>
    <m/>
    <m/>
    <m/>
    <m/>
    <m/>
    <m/>
  </r>
  <r>
    <n v="21"/>
    <s v="REK.661/PNLT3/PPM/III/2020"/>
    <s v="540/SAM4/PPM/III/2020"/>
    <s v="Pengembangan Sistem Nurse Call Nirkabael Berbasis ZigBee untuk Pasien Rawat Inap di RS Umum Daerah Tongas"/>
    <s v="Penelitian Dosen Pemula (PDP)"/>
    <n v="2020"/>
    <x v="0"/>
    <n v="12"/>
    <s v="Teknologi Informasi dan Komunikasi"/>
    <n v="16097000"/>
    <s v="Institut Teknologi Telkom Surabaya"/>
    <n v="2"/>
    <m/>
    <s v="eksternal"/>
    <s v="ID"/>
    <m/>
    <n v="6680683"/>
    <x v="18"/>
    <s v="0729088704_x000a_"/>
    <n v="8048500"/>
    <x v="2"/>
    <s v="FTIB"/>
    <m/>
    <m/>
    <m/>
    <n v="6680741"/>
    <s v="0727059002_x000a_"/>
    <x v="16"/>
    <x v="19"/>
    <x v="8"/>
    <s v="FTEIC"/>
    <s v="ITTelkom Surabaya"/>
    <m/>
    <m/>
    <m/>
    <m/>
    <m/>
    <m/>
    <m/>
    <m/>
    <m/>
    <m/>
    <m/>
    <m/>
    <m/>
    <m/>
    <m/>
    <m/>
    <m/>
    <m/>
    <m/>
    <m/>
    <m/>
    <m/>
    <m/>
    <m/>
    <m/>
    <m/>
    <m/>
    <s v="Proposal"/>
    <s v="Laporan Akhir"/>
    <m/>
    <m/>
    <m/>
    <m/>
    <m/>
    <m/>
    <m/>
    <m/>
    <m/>
    <m/>
    <m/>
    <m/>
    <m/>
    <m/>
    <s v="Jurnal Nasional Terakreditasi"/>
    <m/>
    <m/>
    <m/>
  </r>
  <r>
    <n v="22"/>
    <s v="REK.661/PNLT3/PPM/III/2020"/>
    <s v="541/SAM4/PPM/III/2020"/>
    <s v="Pemanfaatan VR dalam perancangan desain tempat kerja dan pengaruhnya terhadap produktivitas"/>
    <s v="Penelitian Dosen Pemula (PDP)"/>
    <n v="2020"/>
    <x v="0"/>
    <n v="12"/>
    <s v="Kemaritiman"/>
    <n v="19431000"/>
    <s v="Institut Teknologi Telkom Surabaya"/>
    <n v="3"/>
    <m/>
    <s v="eksternal"/>
    <s v="ID"/>
    <m/>
    <n v="6680627"/>
    <x v="19"/>
    <s v="0703119301_x000a_"/>
    <n v="6477000"/>
    <x v="0"/>
    <s v="FTEIC"/>
    <m/>
    <m/>
    <m/>
    <n v="6665306"/>
    <s v="0703129001_x000a_"/>
    <x v="7"/>
    <x v="20"/>
    <x v="6"/>
    <s v="FTIB"/>
    <s v="ITTelkom Surabaya"/>
    <n v="6680648"/>
    <n v="724089201"/>
    <s v="Hawwin Mardhiana"/>
    <n v="6477000"/>
    <s v="Sistem Informasi"/>
    <s v="FTIB"/>
    <s v="ITTelkom Surabaya"/>
    <m/>
    <m/>
    <m/>
    <m/>
    <m/>
    <m/>
    <m/>
    <m/>
    <m/>
    <m/>
    <m/>
    <m/>
    <m/>
    <m/>
    <m/>
    <m/>
    <m/>
    <m/>
    <m/>
    <m/>
    <s v="Proposal"/>
    <s v="Laporan Akhir"/>
    <m/>
    <m/>
    <m/>
    <m/>
    <m/>
    <m/>
    <m/>
    <m/>
    <m/>
    <m/>
    <m/>
    <m/>
    <m/>
    <m/>
    <s v="Jurnal Nasional Terakreditasi"/>
    <m/>
    <s v="Karya arsitektur"/>
    <m/>
  </r>
  <r>
    <n v="23"/>
    <s v="REK.661/PNLT3/PPM/III/2020"/>
    <s v="542/SAM4/PPM/III/2020"/>
    <s v="Deteksi Kecelakaan Lalu Lintas pada Real Time Video"/>
    <s v="Penelitian Dosen Pemula (PDP)"/>
    <n v="2020"/>
    <x v="0"/>
    <n v="12"/>
    <s v="Transportasi"/>
    <n v="19990000"/>
    <s v="Institut Teknologi Telkom Surabaya"/>
    <n v="2"/>
    <m/>
    <s v="eksternal"/>
    <s v="ID"/>
    <m/>
    <n v="6680726"/>
    <x v="20"/>
    <s v="0719069101_x000a_"/>
    <n v="6663333.333333333"/>
    <x v="4"/>
    <s v="FTIB"/>
    <m/>
    <m/>
    <m/>
    <n v="6680680"/>
    <s v="0704039202_x000a_"/>
    <x v="17"/>
    <x v="21"/>
    <x v="5"/>
    <s v="FTIB"/>
    <s v="ITTelkom Surabaya"/>
    <n v="6680623"/>
    <n v="721088602"/>
    <s v="Yupit Sudianto"/>
    <n v="6663333.333333333"/>
    <s v="Sistem Informasi"/>
    <s v="FTIB"/>
    <s v="ITTelkom Surabaya"/>
    <m/>
    <m/>
    <m/>
    <m/>
    <m/>
    <m/>
    <m/>
    <m/>
    <m/>
    <m/>
    <m/>
    <m/>
    <m/>
    <m/>
    <m/>
    <m/>
    <m/>
    <m/>
    <m/>
    <m/>
    <s v="Proposal"/>
    <s v="Laporan Akhir"/>
    <m/>
    <m/>
    <m/>
    <m/>
    <m/>
    <m/>
    <m/>
    <m/>
    <m/>
    <m/>
    <m/>
    <m/>
    <m/>
    <m/>
    <s v="Jurnal Nasional Terakreditasi"/>
    <m/>
    <m/>
    <m/>
  </r>
  <r>
    <n v="24"/>
    <s v="REK.661/PNLT3/PPM/III/2020"/>
    <s v="543/SAM4/PPM/III/2020"/>
    <s v="Pengembangan robot pesawat tanpa awak untuk pemadam kebakaran di lingkungan yang berbahaya"/>
    <s v="Penelitian Dosen Pemula (PDP)"/>
    <n v="2020"/>
    <x v="0"/>
    <n v="12"/>
    <m/>
    <n v="19800000"/>
    <s v="Institut Teknologi Telkom Surabaya"/>
    <n v="3"/>
    <m/>
    <s v="eksternal"/>
    <s v="ID"/>
    <m/>
    <n v="6680641"/>
    <x v="21"/>
    <s v="0714029301_x000a_"/>
    <n v="9900000"/>
    <x v="7"/>
    <s v="FTEIC"/>
    <m/>
    <m/>
    <m/>
    <n v="6680685"/>
    <s v="0721068802_x000a_"/>
    <x v="18"/>
    <x v="22"/>
    <x v="2"/>
    <s v="FTEIC"/>
    <s v="ITTelkom Surabaya"/>
    <m/>
    <m/>
    <m/>
    <m/>
    <m/>
    <m/>
    <m/>
    <m/>
    <m/>
    <m/>
    <m/>
    <m/>
    <m/>
    <m/>
    <m/>
    <m/>
    <m/>
    <m/>
    <m/>
    <m/>
    <m/>
    <m/>
    <m/>
    <m/>
    <m/>
    <m/>
    <m/>
    <s v="Proposal"/>
    <s v="Laporan Akhir"/>
    <m/>
    <m/>
    <m/>
    <m/>
    <m/>
    <m/>
    <m/>
    <m/>
    <m/>
    <m/>
    <m/>
    <m/>
    <m/>
    <m/>
    <s v="Jurnal Nasional Terakreditasi"/>
    <m/>
    <s v="Program Komputer"/>
    <m/>
  </r>
  <r>
    <n v="25"/>
    <s v="REK. 754/PNLT1/WRI/IV/2020"/>
    <s v="1298/PNLT3/LPPM/VIII/2020"/>
    <s v="Lorong Sterilisasi Untuk Membersihkan Virus Corona pada Pakaian Luar Tubuh Manusia"/>
    <s v="Penelitian Penugasan"/>
    <n v="2020"/>
    <x v="0"/>
    <m/>
    <m/>
    <n v="85000000"/>
    <s v="Institut Teknologi Telkom Surabaya"/>
    <m/>
    <m/>
    <s v="Internal"/>
    <s v="ID"/>
    <m/>
    <n v="6680628"/>
    <x v="16"/>
    <s v="0730058702_x000a_"/>
    <n v="21250000"/>
    <x v="2"/>
    <s v="FTIB"/>
    <m/>
    <m/>
    <m/>
    <n v="6680685"/>
    <s v="0721068802_x000a_"/>
    <x v="18"/>
    <x v="23"/>
    <x v="2"/>
    <s v="FTEIC"/>
    <s v="ITTelkom Surabaya"/>
    <n v="6680648"/>
    <n v="724089201"/>
    <s v="Hawwin Mardhiana"/>
    <n v="21250000"/>
    <s v="Sistem Informasi"/>
    <s v="FTIB"/>
    <s v="ITTelkom Surabaya"/>
    <n v="6680678"/>
    <s v="0713068702"/>
    <s v="Dwi Edi Setyawan"/>
    <n v="21250000"/>
    <s v="Teknik Komputer"/>
    <s v="FTEIC"/>
    <s v="ITTelkom Surabaya"/>
    <m/>
    <m/>
    <m/>
    <m/>
    <m/>
    <m/>
    <m/>
    <m/>
    <m/>
    <m/>
    <m/>
    <m/>
    <m/>
    <s v="Proposal"/>
    <s v="Laporan Akhir"/>
    <m/>
    <m/>
    <m/>
    <m/>
    <m/>
    <m/>
    <m/>
    <m/>
    <m/>
    <m/>
    <m/>
    <m/>
    <m/>
    <m/>
    <m/>
    <m/>
    <m/>
    <m/>
  </r>
  <r>
    <n v="26"/>
    <s v="REK. 754/PNLT1/WRI/IV/2020"/>
    <s v="1299/PNLT3/LPPM/VIII/2020"/>
    <s v="Rancang bangun sterillisasi chamber untuk meminimalisir risiko paparan virus COVID-19"/>
    <s v="Penelitian Penugasan"/>
    <n v="2020"/>
    <x v="0"/>
    <n v="5"/>
    <m/>
    <n v="50000000"/>
    <s v="Institut Teknologi Telkom Surabaya"/>
    <n v="3"/>
    <m/>
    <s v="Internal"/>
    <s v="ID"/>
    <m/>
    <n v="6680678"/>
    <x v="22"/>
    <s v="0713068702_x000a_"/>
    <n v="12500000"/>
    <x v="7"/>
    <s v="FTEIC"/>
    <m/>
    <m/>
    <m/>
    <n v="6680741"/>
    <n v="727059002"/>
    <x v="16"/>
    <x v="24"/>
    <x v="8"/>
    <s v="FTEIC"/>
    <s v="ITTelkom Surabaya"/>
    <n v="6682794"/>
    <n v="721058310"/>
    <s v="Pangestu Widodo"/>
    <n v="12500000"/>
    <s v="Teknik Komputer"/>
    <s v="FTEIC"/>
    <s v="ITTelkom Surabaya"/>
    <n v="6764236"/>
    <s v="0704068902"/>
    <s v="Rokhmatul Insani"/>
    <n v="12500000"/>
    <s v="Sistem Informasi"/>
    <s v="FTIB"/>
    <s v="ITTelkom Surabaya"/>
    <m/>
    <m/>
    <m/>
    <m/>
    <m/>
    <m/>
    <m/>
    <m/>
    <m/>
    <m/>
    <m/>
    <m/>
    <m/>
    <s v="Proposal"/>
    <s v="Laporan Akhir"/>
    <m/>
    <m/>
    <m/>
    <m/>
    <m/>
    <m/>
    <m/>
    <m/>
    <m/>
    <m/>
    <m/>
    <m/>
    <m/>
    <m/>
    <s v="Produk"/>
    <m/>
    <m/>
    <m/>
  </r>
  <r>
    <n v="27"/>
    <s v="REK. 754/PNLT1/WRI/IV/2020"/>
    <s v="1300/PNLT3/LPPM/VIII/2020"/>
    <s v="Desain Robot Logistik Pembantu Tenaga Medis di Rumah Sakit"/>
    <s v="Penelitian Penugasan"/>
    <n v="2020"/>
    <x v="0"/>
    <n v="10"/>
    <s v="Teknologi Informasi dan Komunikasi"/>
    <n v="7500000"/>
    <s v="Institut Teknologi Telkom Surabaya"/>
    <n v="2"/>
    <m/>
    <s v="Internal"/>
    <s v="ID"/>
    <m/>
    <n v="6680683"/>
    <x v="18"/>
    <s v="0729088704_x000a_"/>
    <n v="2500000"/>
    <x v="2"/>
    <s v="FTIB"/>
    <m/>
    <m/>
    <m/>
    <n v="6680612"/>
    <s v="728059203"/>
    <x v="19"/>
    <x v="25"/>
    <x v="2"/>
    <s v="FTEIC"/>
    <s v="ITTelkom Surabaya"/>
    <n v="6680633"/>
    <s v="0717017902_x000a_"/>
    <s v="Helmy Widyantara"/>
    <n v="2500000"/>
    <s v="Teknologi Informasi"/>
    <s v="FTIB"/>
    <s v="ITTelkom Surabaya"/>
    <m/>
    <m/>
    <m/>
    <m/>
    <m/>
    <m/>
    <m/>
    <m/>
    <m/>
    <m/>
    <m/>
    <m/>
    <m/>
    <m/>
    <m/>
    <m/>
    <m/>
    <m/>
    <m/>
    <m/>
    <s v="Proposal"/>
    <s v="Laporan Akhir"/>
    <m/>
    <m/>
    <m/>
    <m/>
    <m/>
    <m/>
    <m/>
    <m/>
    <m/>
    <m/>
    <m/>
    <m/>
    <m/>
    <m/>
    <s v="Jurnal"/>
    <m/>
    <m/>
    <m/>
  </r>
  <r>
    <n v="28"/>
    <s v="REK. 754/PNLT1/WRI/IV/2020"/>
    <s v="1301/PNLT3/LPPM/VIII/2020"/>
    <s v="Robot Sterillisasi Ruang Isolasi/ICU"/>
    <s v="Penelitian Penugasan"/>
    <n v="2020"/>
    <x v="0"/>
    <n v="3"/>
    <m/>
    <n v="45000000"/>
    <s v="Institut Teknologi Telkom Surabaya"/>
    <n v="2"/>
    <m/>
    <s v="Internal"/>
    <s v="ID"/>
    <m/>
    <n v="6680633"/>
    <x v="9"/>
    <s v="0717017902_x000a_"/>
    <n v="15000000"/>
    <x v="4"/>
    <s v="FTIB"/>
    <m/>
    <m/>
    <m/>
    <n v="6680685"/>
    <s v="0721068802_x000a_"/>
    <x v="18"/>
    <x v="26"/>
    <x v="2"/>
    <s v="FTEIC"/>
    <s v="ITTelkom Surabaya"/>
    <n v="6680683"/>
    <n v="729088704"/>
    <s v="Billy Montolalu"/>
    <n v="15000000"/>
    <s v="Rekayasa Perangkat Lunak"/>
    <s v="FTIB"/>
    <s v="ITTelkom Surabaya"/>
    <m/>
    <m/>
    <m/>
    <m/>
    <m/>
    <m/>
    <m/>
    <m/>
    <m/>
    <m/>
    <m/>
    <m/>
    <m/>
    <m/>
    <m/>
    <m/>
    <m/>
    <m/>
    <m/>
    <m/>
    <s v="Proposal"/>
    <s v="Laporan Akhir"/>
    <m/>
    <m/>
    <m/>
    <m/>
    <m/>
    <m/>
    <m/>
    <m/>
    <m/>
    <m/>
    <m/>
    <m/>
    <m/>
    <m/>
    <s v="HAKI"/>
    <m/>
    <s v="Jurnal"/>
    <m/>
  </r>
  <r>
    <n v="29"/>
    <s v="REK. 754/PNLT1/WRI/IV/2020"/>
    <s v="1302/PNLT3/LPPM/VIII/2020"/>
    <s v="Swab Chamber untuk Pencegahan Penularan COVID-19 pada Petugas Medis"/>
    <s v="Penelitian Penugasan"/>
    <n v="2020"/>
    <x v="0"/>
    <n v="12"/>
    <s v="Elektronika"/>
    <n v="40000000"/>
    <s v="Institut Teknologi Telkom Surabaya"/>
    <m/>
    <m/>
    <s v="Internal"/>
    <s v="ID"/>
    <m/>
    <n v="6680741"/>
    <x v="23"/>
    <s v="0727059002_x000a_"/>
    <n v="20000000"/>
    <x v="6"/>
    <s v="FTEIC"/>
    <m/>
    <m/>
    <m/>
    <n v="6680627"/>
    <s v="0703119301_x000a_"/>
    <x v="0"/>
    <x v="27"/>
    <x v="0"/>
    <s v="FTEIC"/>
    <s v="ITTelkom Surabaya"/>
    <m/>
    <m/>
    <m/>
    <m/>
    <m/>
    <m/>
    <m/>
    <m/>
    <m/>
    <m/>
    <m/>
    <m/>
    <m/>
    <m/>
    <m/>
    <m/>
    <m/>
    <m/>
    <m/>
    <m/>
    <m/>
    <m/>
    <m/>
    <m/>
    <m/>
    <m/>
    <m/>
    <s v="Proposal"/>
    <s v="Laporan Akhir"/>
    <m/>
    <m/>
    <m/>
    <m/>
    <m/>
    <m/>
    <m/>
    <m/>
    <m/>
    <m/>
    <m/>
    <m/>
    <m/>
    <m/>
    <s v="Prototype, HKI"/>
    <m/>
    <m/>
    <m/>
  </r>
  <r>
    <n v="30"/>
    <s v="REK. 754/PNLT1/WRI/IV/2020"/>
    <s v="1303/PNLT3/LPPM/VIII/2020"/>
    <s v="Pengembangan portable Non-Invasive Ventilator untuk menghadapi wabah COVID-19 di Jawa Timur, Indonesia"/>
    <s v="Penelitian Penugasan"/>
    <n v="2020"/>
    <x v="0"/>
    <n v="5"/>
    <s v="COVID-19"/>
    <n v="23317000"/>
    <s v="Institut Teknologi Telkom Surabaya"/>
    <n v="4"/>
    <m/>
    <s v="Internal"/>
    <s v="ID"/>
    <m/>
    <n v="6680651"/>
    <x v="3"/>
    <s v="0725059301_x000a_"/>
    <n v="4663400"/>
    <x v="3"/>
    <s v="FTEIC"/>
    <m/>
    <m/>
    <m/>
    <n v="6680633"/>
    <s v="0717017902_x000a_"/>
    <x v="13"/>
    <x v="28"/>
    <x v="5"/>
    <s v="FTIB"/>
    <s v="ITTelkom Surabaya"/>
    <n v="6680683"/>
    <n v="729088704"/>
    <s v="Billy Montolalu"/>
    <n v="4663400"/>
    <s v="Rekayasa Perangkat Lunak"/>
    <s v="FTIB"/>
    <m/>
    <n v="6680627"/>
    <s v="0703119301_x000a_"/>
    <s v="Benazir Imam Arif Muttaqin"/>
    <n v="4663400"/>
    <s v="Teknik Industri"/>
    <s v="FTEIC"/>
    <s v="ITTelkom Surabaya"/>
    <n v="6680612"/>
    <s v="0728059203"/>
    <s v="Isa Hafidz"/>
    <n v="4663400"/>
    <s v="Teknik Industri"/>
    <s v="FTEIC"/>
    <s v="ITTelkom Surabaya"/>
    <m/>
    <m/>
    <m/>
    <m/>
    <m/>
    <m/>
    <s v="Proposal"/>
    <s v="Laporan Akhir"/>
    <m/>
    <m/>
    <m/>
    <m/>
    <m/>
    <m/>
    <m/>
    <m/>
    <m/>
    <m/>
    <m/>
    <m/>
    <m/>
    <m/>
    <s v="Prototype"/>
    <m/>
    <m/>
    <m/>
  </r>
  <r>
    <n v="31"/>
    <s v="REK. 754/PNLT1/WRI/IV/2020"/>
    <s v="1304/PNLT3/LPPM/VIII/2020"/>
    <s v="Pengembangan desain APD Face Shield dengan teknologi cetak tridimensi untuk mengatasi kekurangan APD Tenaga Medis COVID-19"/>
    <s v="Penelitian Penugasan"/>
    <n v="2020"/>
    <x v="0"/>
    <n v="2"/>
    <m/>
    <n v="2067000"/>
    <s v="Institut Teknologi Telkom Surabaya"/>
    <n v="6"/>
    <m/>
    <s v="Internal"/>
    <s v="ID"/>
    <m/>
    <n v="6680627"/>
    <x v="19"/>
    <s v="0703119301_x000a_"/>
    <n v="516750"/>
    <x v="0"/>
    <s v="FTEIC"/>
    <m/>
    <m/>
    <m/>
    <n v="6682237"/>
    <s v="0722069004"/>
    <x v="20"/>
    <x v="29"/>
    <x v="9"/>
    <s v="FTIB"/>
    <s v="ITTelkom Surabaya"/>
    <n v="6681051"/>
    <n v="711069301"/>
    <s v="Rizqa Amelia Zunaidi"/>
    <n v="516750"/>
    <s v="Teknik Industri"/>
    <s v="FTEIC"/>
    <m/>
    <n v="6665306"/>
    <s v="0703129001_x000a_"/>
    <s v="Ully Asfari"/>
    <n v="516750"/>
    <s v="Sistem Informasi"/>
    <s v="FTIB"/>
    <s v="ITTelkom Surabaya"/>
    <m/>
    <m/>
    <m/>
    <m/>
    <m/>
    <m/>
    <m/>
    <m/>
    <m/>
    <m/>
    <m/>
    <m/>
    <m/>
    <s v="Proposal"/>
    <s v="Laporan Akhir"/>
    <m/>
    <m/>
    <m/>
    <m/>
    <m/>
    <m/>
    <m/>
    <m/>
    <m/>
    <m/>
    <m/>
    <m/>
    <m/>
    <m/>
    <s v="Hak Cipta"/>
    <m/>
    <s v="Desain Industri"/>
    <m/>
  </r>
  <r>
    <n v="32"/>
    <s v="REK. 941/SAM4/REK/VI/2020"/>
    <m/>
    <s v="Cairan Antiseptik untuk Pencegahan Penyebaran Covid -19"/>
    <s v="Penelitian kerjasama"/>
    <n v="2020"/>
    <x v="0"/>
    <m/>
    <m/>
    <n v="100000000"/>
    <s v="Institut Teknologi Telkom Surabaya"/>
    <m/>
    <m/>
    <s v="eksternal"/>
    <s v="ID"/>
    <m/>
    <n v="6680651"/>
    <x v="3"/>
    <s v="0725059301_x000a_"/>
    <n v="33333333.333333332"/>
    <x v="3"/>
    <s v="FTEIC"/>
    <m/>
    <m/>
    <m/>
    <n v="6805206"/>
    <n v="8920230021"/>
    <x v="21"/>
    <x v="30"/>
    <x v="6"/>
    <s v="FTIB"/>
    <s v="ITTelkom Surabaya"/>
    <m/>
    <m/>
    <m/>
    <m/>
    <m/>
    <m/>
    <m/>
    <n v="6859016"/>
    <s v="0727069503"/>
    <s v="Rifki Dwi Putranto"/>
    <n v="33333333.333333332"/>
    <s v="Teknik Elektro"/>
    <s v="FTEIC"/>
    <s v="ITTelkom Surabaya"/>
    <m/>
    <m/>
    <m/>
    <m/>
    <m/>
    <m/>
    <m/>
    <m/>
    <m/>
    <m/>
    <m/>
    <m/>
    <m/>
    <s v="Proposal"/>
    <s v="Laporan Akhir"/>
    <m/>
    <m/>
    <m/>
    <m/>
    <m/>
    <m/>
    <m/>
    <m/>
    <m/>
    <m/>
    <m/>
    <m/>
    <m/>
    <m/>
    <m/>
    <m/>
    <m/>
    <m/>
  </r>
  <r>
    <n v="33"/>
    <s v="REK.1287/PNLT3/REK/VIII/2020"/>
    <s v="1305/PNLT3/LPPM/VIII/2020"/>
    <s v="Sterilisasi Udara Pada Ruangan Tertutup Menggunakan Filter Aktif"/>
    <s v="Penelitian Penugasan"/>
    <n v="2020"/>
    <x v="0"/>
    <n v="3"/>
    <m/>
    <n v="10055000"/>
    <s v="Institut Teknologi Telkom Surabaya"/>
    <m/>
    <m/>
    <s v="Internal"/>
    <s v="ID"/>
    <m/>
    <n v="6682174"/>
    <x v="6"/>
    <s v="0708069202_x000a_"/>
    <n v="10055000"/>
    <x v="4"/>
    <s v="FTIB"/>
    <m/>
    <m/>
    <m/>
    <m/>
    <m/>
    <x v="22"/>
    <x v="31"/>
    <x v="10"/>
    <m/>
    <m/>
    <m/>
    <m/>
    <m/>
    <m/>
    <m/>
    <m/>
    <m/>
    <m/>
    <m/>
    <m/>
    <m/>
    <m/>
    <m/>
    <m/>
    <m/>
    <m/>
    <m/>
    <m/>
    <m/>
    <m/>
    <m/>
    <m/>
    <m/>
    <m/>
    <m/>
    <m/>
    <m/>
    <s v="Proposal"/>
    <s v="Laporan Akhir"/>
    <m/>
    <m/>
    <m/>
    <m/>
    <m/>
    <m/>
    <m/>
    <m/>
    <m/>
    <m/>
    <m/>
    <m/>
    <m/>
    <m/>
    <s v="Prototype"/>
    <m/>
    <s v="HAKI"/>
    <m/>
  </r>
  <r>
    <n v="34"/>
    <s v="REK.1287/PNLT3/REK/VIII/2020"/>
    <s v="1306/PNLT3/LPPM/VIII/2020"/>
    <s v="Sterilisasi Udara pada AC Untuk Menghadapi Kondisi New Normal"/>
    <s v="Penelitian Penugasan"/>
    <n v="2020"/>
    <x v="0"/>
    <n v="3"/>
    <m/>
    <n v="9145000"/>
    <s v="Institut Teknologi Telkom Surabaya"/>
    <m/>
    <m/>
    <s v="Internal"/>
    <s v="ID"/>
    <m/>
    <n v="6680633"/>
    <x v="9"/>
    <s v="0717017902_x000a_"/>
    <n v="9145000"/>
    <x v="4"/>
    <s v="FTIB"/>
    <m/>
    <m/>
    <m/>
    <m/>
    <m/>
    <x v="22"/>
    <x v="31"/>
    <x v="10"/>
    <m/>
    <m/>
    <m/>
    <m/>
    <m/>
    <m/>
    <m/>
    <m/>
    <m/>
    <m/>
    <m/>
    <m/>
    <m/>
    <m/>
    <m/>
    <m/>
    <m/>
    <m/>
    <m/>
    <m/>
    <m/>
    <m/>
    <m/>
    <m/>
    <m/>
    <m/>
    <m/>
    <m/>
    <m/>
    <s v="Proposal"/>
    <s v="Laporan Akhir"/>
    <m/>
    <m/>
    <m/>
    <m/>
    <m/>
    <m/>
    <m/>
    <m/>
    <m/>
    <m/>
    <m/>
    <m/>
    <m/>
    <m/>
    <s v="Prototype"/>
    <m/>
    <m/>
    <m/>
  </r>
  <r>
    <n v="35"/>
    <s v="REK.1287/PNLT3/REK/VIII/2020"/>
    <s v="1307/PNLT3/LPPM/VIII/2020"/>
    <s v="Sterilisasi Udara Portable Untuk Olahragawan Menggunakan Filter Aktif"/>
    <s v="Penelitian Penugasan"/>
    <n v="2020"/>
    <x v="0"/>
    <n v="3"/>
    <m/>
    <n v="8555000"/>
    <s v="Institut Teknologi Telkom Surabaya"/>
    <m/>
    <m/>
    <s v="Internal"/>
    <s v="ID"/>
    <m/>
    <n v="6680680"/>
    <x v="24"/>
    <s v="0704039202_x000a_"/>
    <n v="8555000"/>
    <x v="4"/>
    <s v="FTIB"/>
    <m/>
    <m/>
    <m/>
    <m/>
    <m/>
    <x v="22"/>
    <x v="31"/>
    <x v="10"/>
    <m/>
    <m/>
    <m/>
    <m/>
    <m/>
    <m/>
    <m/>
    <m/>
    <m/>
    <m/>
    <m/>
    <m/>
    <m/>
    <m/>
    <m/>
    <m/>
    <m/>
    <m/>
    <m/>
    <m/>
    <m/>
    <m/>
    <m/>
    <m/>
    <m/>
    <m/>
    <m/>
    <m/>
    <m/>
    <s v="Proposal"/>
    <s v="Laporan Akhir"/>
    <m/>
    <m/>
    <m/>
    <m/>
    <m/>
    <m/>
    <m/>
    <m/>
    <m/>
    <m/>
    <m/>
    <m/>
    <m/>
    <m/>
    <s v="Prototype"/>
    <m/>
    <m/>
    <m/>
  </r>
  <r>
    <n v="36"/>
    <s v="REK. 2031/SAM4/REK/VI/2020     "/>
    <m/>
    <s v="Penelitian dan Pengembangan Digital Ventilator"/>
    <s v="Penelitian kerjasama"/>
    <n v="2020"/>
    <x v="0"/>
    <m/>
    <m/>
    <n v="86400000"/>
    <s v="Institut Teknologi Telkom Surabaya"/>
    <m/>
    <m/>
    <s v="eksternal"/>
    <s v="ID"/>
    <m/>
    <n v="6665306"/>
    <x v="13"/>
    <s v="0703129001_x000a_"/>
    <n v="43200000"/>
    <x v="5"/>
    <s v="FTIB"/>
    <m/>
    <m/>
    <m/>
    <m/>
    <m/>
    <x v="22"/>
    <x v="31"/>
    <x v="10"/>
    <m/>
    <m/>
    <n v="6859016"/>
    <s v="0727069503"/>
    <s v="Rifki Dwi Putranto"/>
    <n v="43200000"/>
    <s v="Teknik Elektro"/>
    <s v="FTEIC"/>
    <s v="ITTelkom Surabaya"/>
    <m/>
    <m/>
    <m/>
    <m/>
    <m/>
    <m/>
    <m/>
    <m/>
    <m/>
    <m/>
    <m/>
    <m/>
    <m/>
    <m/>
    <m/>
    <m/>
    <m/>
    <m/>
    <m/>
    <m/>
    <s v="Proposal"/>
    <s v="Laporan Akhir"/>
    <m/>
    <m/>
    <m/>
    <m/>
    <m/>
    <m/>
    <m/>
    <m/>
    <m/>
    <m/>
    <m/>
    <m/>
    <m/>
    <m/>
    <m/>
    <m/>
    <m/>
    <m/>
  </r>
  <r>
    <n v="37"/>
    <s v="REK. 925/SAM4/REK/VI/2020     "/>
    <m/>
    <s v="Crane Pemulasaraan Jenazah Pasien COVID-19"/>
    <s v="Penelitian kerjasama"/>
    <n v="2020"/>
    <x v="0"/>
    <m/>
    <m/>
    <n v="200000000"/>
    <s v="Institut Teknologi Telkom Surabaya"/>
    <m/>
    <m/>
    <s v="eksternal"/>
    <s v="ID"/>
    <m/>
    <n v="6680633"/>
    <x v="9"/>
    <s v="0717017902_x000a_"/>
    <n v="100000000"/>
    <x v="4"/>
    <s v="FTIB"/>
    <m/>
    <m/>
    <m/>
    <n v="6665306"/>
    <s v="0703129001_x000a_"/>
    <x v="7"/>
    <x v="32"/>
    <x v="6"/>
    <s v="FTIB"/>
    <s v="ITTelkom Surabaya"/>
    <m/>
    <m/>
    <m/>
    <m/>
    <m/>
    <m/>
    <m/>
    <n v="6665306"/>
    <s v="0703129001_x000a_"/>
    <s v="Ully Asfari"/>
    <m/>
    <s v="Sistem Informasi"/>
    <s v="FTIB"/>
    <s v="ITTelkom Surabaya"/>
    <m/>
    <m/>
    <m/>
    <m/>
    <m/>
    <m/>
    <m/>
    <m/>
    <m/>
    <m/>
    <m/>
    <m/>
    <m/>
    <s v="Proposal"/>
    <s v="Laporan Akhir"/>
    <m/>
    <m/>
    <m/>
    <m/>
    <m/>
    <m/>
    <m/>
    <m/>
    <m/>
    <m/>
    <m/>
    <m/>
    <m/>
    <m/>
    <m/>
    <m/>
    <m/>
    <m/>
  </r>
  <r>
    <m/>
    <m/>
    <m/>
    <m/>
    <m/>
    <m/>
    <x v="1"/>
    <m/>
    <m/>
    <m/>
    <m/>
    <m/>
    <m/>
    <m/>
    <m/>
    <m/>
    <m/>
    <x v="25"/>
    <m/>
    <m/>
    <x v="8"/>
    <m/>
    <m/>
    <m/>
    <m/>
    <m/>
    <m/>
    <x v="22"/>
    <x v="31"/>
    <x v="10"/>
    <m/>
    <m/>
    <m/>
    <m/>
    <m/>
    <m/>
    <m/>
    <m/>
    <m/>
    <m/>
    <m/>
    <m/>
    <m/>
    <m/>
    <m/>
    <m/>
    <m/>
    <m/>
    <m/>
    <m/>
    <m/>
    <m/>
    <m/>
    <m/>
    <m/>
    <m/>
    <m/>
    <m/>
    <m/>
    <m/>
    <m/>
    <m/>
    <m/>
    <m/>
    <m/>
    <m/>
    <m/>
    <m/>
    <m/>
    <m/>
    <m/>
    <m/>
    <m/>
    <m/>
    <m/>
    <m/>
    <m/>
    <m/>
    <m/>
  </r>
  <r>
    <n v="1"/>
    <s v="REK.086/PNLT1/REK/III/2021"/>
    <s v="997/PNLT1/LPPM/III/2021"/>
    <s v="Evaluasi Platform Penjualan Produk Hidroponik dan Aqua ponik"/>
    <s v=" Penelitian Dasar"/>
    <n v="2021"/>
    <x v="2"/>
    <n v="12"/>
    <s v="Teknologi Informasi dan Komunikasi"/>
    <n v="6750000"/>
    <s v="Institut Teknologi Telkom Surabaya"/>
    <n v="1"/>
    <s v="Penelitian Kompetitif Internal"/>
    <s v="Internal"/>
    <s v="ID"/>
    <s v="ITTelkom Surabaya"/>
    <n v="6681051"/>
    <x v="0"/>
    <s v="0711069301"/>
    <n v="3375000"/>
    <x v="0"/>
    <s v="FTII"/>
    <s v="ITTelkom Surabaya"/>
    <n v="8140"/>
    <s v="072019"/>
    <n v="6680648"/>
    <s v="0724089201"/>
    <x v="23"/>
    <x v="33"/>
    <x v="6"/>
    <s v="FTII"/>
    <s v="ITTelkom Surabaya"/>
    <m/>
    <m/>
    <m/>
    <m/>
    <m/>
    <m/>
    <m/>
    <m/>
    <m/>
    <m/>
    <m/>
    <m/>
    <m/>
    <m/>
    <m/>
    <m/>
    <m/>
    <m/>
    <m/>
    <m/>
    <m/>
    <m/>
    <m/>
    <m/>
    <m/>
    <m/>
    <m/>
    <s v="Proposal"/>
    <s v="Laporan Akhir"/>
    <s v="ADEK DHEA RESMI PURBANTARI "/>
    <m/>
    <m/>
    <m/>
    <m/>
    <m/>
    <m/>
    <m/>
    <m/>
    <m/>
    <m/>
    <m/>
    <m/>
    <m/>
    <s v="Jurnal Nasional Terakreditasi"/>
    <s v="Accepted"/>
    <s v="Seminar Internasional"/>
    <s v="Presented"/>
  </r>
  <r>
    <n v="2"/>
    <s v="REK.086/PNLT1/REK/III/2021"/>
    <s v="998/PNLT1/LPPM/III/2021"/>
    <s v="Penerapan Data Mining untuk Menunjang Proses Seleksi Calon Mahasiswa pada ITTelkom Surabaya"/>
    <s v="Penelitian Dasar"/>
    <n v="2021"/>
    <x v="2"/>
    <n v="10"/>
    <s v="Teknologi Informasi dan Komunikasi"/>
    <n v="3750000"/>
    <s v="Institut Teknologi Telkom Surabaya"/>
    <n v="3"/>
    <s v="Penelitian Kompetitif Internal"/>
    <s v="Internal"/>
    <s v="ID"/>
    <s v="ITTelkom Surabaya"/>
    <n v="6764236"/>
    <x v="8"/>
    <s v="0704068902"/>
    <n v="1250000"/>
    <x v="5"/>
    <s v="FTII"/>
    <s v="ITTelkom Surabaya"/>
    <n v="8140"/>
    <s v="072019"/>
    <n v="6744406"/>
    <s v="0709059004"/>
    <x v="24"/>
    <x v="34"/>
    <x v="6"/>
    <s v="FTII"/>
    <s v="ITTelkom Surabaya"/>
    <n v="6681032"/>
    <s v="0715039004"/>
    <s v="Anfazul Faridatul Azizah"/>
    <n v="1250000"/>
    <s v="Sistem Informasi"/>
    <s v="FTII"/>
    <s v="ITTelkom Surabaya"/>
    <m/>
    <m/>
    <m/>
    <m/>
    <m/>
    <m/>
    <m/>
    <m/>
    <m/>
    <m/>
    <m/>
    <m/>
    <m/>
    <m/>
    <m/>
    <m/>
    <m/>
    <m/>
    <m/>
    <m/>
    <s v="Proposal"/>
    <s v="Laporan Akhir"/>
    <s v="BONNIE FERDINAND AKBAR"/>
    <m/>
    <s v="EDRIAND IMENS RAYGRANDI "/>
    <m/>
    <s v="RAHMAT ANDIKA LAKSANA"/>
    <m/>
    <m/>
    <m/>
    <m/>
    <m/>
    <m/>
    <m/>
    <m/>
    <m/>
    <s v="Jurnal Nasional Terakreditasi"/>
    <s v="-"/>
    <s v="HKI"/>
    <m/>
  </r>
  <r>
    <n v="3"/>
    <s v="REK.086/PNLT1/REK/III/2021"/>
    <s v="999/PNLT1/LPPM/III/2021"/>
    <s v="Strategi Optimalisasi Kegiatan Petani Garam dan Peningkatan Produktivitas Garam dengan Pendekatan Simulasi Sistem Dinamik (Studi kasus: Kawasan Tambak Cemandi Sidoarjo)"/>
    <s v="Penelitian Dasar"/>
    <n v="2021"/>
    <x v="2"/>
    <n v="10"/>
    <s v="Kemaritiman"/>
    <n v="7000000"/>
    <s v="Institut Teknologi Telkom Surabaya"/>
    <n v="1"/>
    <s v="Penelitian Kompetitif Internal"/>
    <s v="Internal"/>
    <s v="ID"/>
    <s v="ITTelkom Surabaya"/>
    <n v="6680648"/>
    <x v="26"/>
    <s v="0724089201"/>
    <n v="2333333.3333333335"/>
    <x v="5"/>
    <s v="FTII"/>
    <s v="ITTelkom Surabaya"/>
    <n v="8140"/>
    <s v="072019"/>
    <n v="6681051"/>
    <s v="0711069301"/>
    <x v="25"/>
    <x v="35"/>
    <x v="0"/>
    <s v="FTII"/>
    <s v="ITTelkom Surabaya"/>
    <n v="6680627"/>
    <s v="0703119301"/>
    <s v="Benazir Imam Arif Muttaqin"/>
    <n v="2333333.3333333335"/>
    <s v="Teknik Industri"/>
    <s v="FTII"/>
    <s v="ITTelkom Surabaya"/>
    <m/>
    <m/>
    <m/>
    <m/>
    <m/>
    <m/>
    <m/>
    <m/>
    <m/>
    <m/>
    <m/>
    <m/>
    <m/>
    <m/>
    <m/>
    <m/>
    <m/>
    <m/>
    <m/>
    <m/>
    <s v="Proposal"/>
    <s v="Laporan Akhir"/>
    <s v="SITI AMINAH"/>
    <m/>
    <s v="WIDAYATULLAH RA"/>
    <m/>
    <s v="ACHMAD DAFA FIRDAUS "/>
    <m/>
    <m/>
    <m/>
    <m/>
    <m/>
    <m/>
    <m/>
    <m/>
    <m/>
    <s v="-"/>
    <s v="-"/>
    <s v="-"/>
    <m/>
  </r>
  <r>
    <n v="4"/>
    <s v="REK.086/PNLT1/REK/III/2021"/>
    <s v="1000/PNLT1/LPPM/III/2021"/>
    <s v="Pakan Ikan Otomatis Menggunakan Fuzzy Logic Berbasis IoT"/>
    <s v="Penelitian Dasar"/>
    <n v="2021"/>
    <x v="2"/>
    <n v="10"/>
    <s v="Pangan-Pertanian"/>
    <n v="6995000"/>
    <s v="Institut Teknologi Telkom Surabaya"/>
    <n v="3"/>
    <s v="Penelitian Kompetitif Internal"/>
    <s v="Internal"/>
    <s v="ID"/>
    <s v="ITTelkom Surabaya"/>
    <n v="6680680"/>
    <x v="24"/>
    <s v="0704039202"/>
    <n v="2331666.6666666665"/>
    <x v="4"/>
    <s v="FTII"/>
    <s v="ITTelkom Surabaya"/>
    <n v="8140"/>
    <s v="072019"/>
    <n v="6681205"/>
    <s v="0705109002"/>
    <x v="26"/>
    <x v="36"/>
    <x v="5"/>
    <s v="FTII"/>
    <s v="ITTelkom Surabaya"/>
    <n v="6680664"/>
    <s v="0715128708"/>
    <s v="Farah Zakiyah Rahmanti"/>
    <n v="2331666.6666666665"/>
    <s v="Teknologi Informasi"/>
    <s v="FTII"/>
    <s v="ITTelkom Surabaya"/>
    <m/>
    <m/>
    <m/>
    <m/>
    <m/>
    <m/>
    <m/>
    <m/>
    <m/>
    <m/>
    <m/>
    <m/>
    <m/>
    <m/>
    <m/>
    <m/>
    <m/>
    <m/>
    <m/>
    <m/>
    <s v="Proposal"/>
    <s v="Laporan Akhir"/>
    <s v="CHINTYA TRIBHUANA UTAMI"/>
    <m/>
    <s v="BAYU KRISNA MUKTI "/>
    <m/>
    <m/>
    <m/>
    <m/>
    <m/>
    <m/>
    <m/>
    <m/>
    <m/>
    <m/>
    <m/>
    <s v="Jurnal Nasional S3"/>
    <s v="-"/>
    <m/>
    <m/>
  </r>
  <r>
    <n v="5"/>
    <s v="REK.086/PNLT1/REK/III/2021"/>
    <s v="1001/PNLT1/LPPM/III/2021"/>
    <s v="Analisis Efektivitas Pembelajaran Daring Pada Anak Usia Sekolah Dasar Hingga Perguruan Tinggi"/>
    <s v="Penelitian Dasar"/>
    <n v="2021"/>
    <x v="2"/>
    <n v="10"/>
    <s v="Teknologi Informasi dan Komunikasi"/>
    <n v="6316000"/>
    <s v="Institut Teknologi Telkom Surabaya"/>
    <n v="3"/>
    <s v="Penelitian Kompetitif Internal"/>
    <s v="Internal"/>
    <s v="ID"/>
    <s v="ITTelkom Surabaya"/>
    <n v="6744406"/>
    <x v="27"/>
    <s v="0709059004"/>
    <n v="2105333.3333333335"/>
    <x v="5"/>
    <s v="FTII"/>
    <s v="ITTelkom Surabaya"/>
    <n v="8140"/>
    <s v="072019"/>
    <n v="6764236"/>
    <s v="0704068902"/>
    <x v="27"/>
    <x v="37"/>
    <x v="6"/>
    <s v="FTII"/>
    <s v="ITTelkom Surabaya"/>
    <n v="6680634"/>
    <s v="0725059004"/>
    <s v="Noerma Pudji Istyanto "/>
    <n v="2105333.3333333335"/>
    <s v="Sistem Informasi"/>
    <s v="FTII"/>
    <s v="ITTelkom Surabaya"/>
    <m/>
    <m/>
    <m/>
    <m/>
    <m/>
    <m/>
    <m/>
    <m/>
    <m/>
    <m/>
    <m/>
    <m/>
    <m/>
    <m/>
    <m/>
    <m/>
    <m/>
    <m/>
    <m/>
    <m/>
    <s v="Proposal"/>
    <s v="Laporan Akhir"/>
    <s v="RIO ARMANDO "/>
    <m/>
    <s v="RAIHAN FEBRIANTO GRAHADI "/>
    <m/>
    <s v="NATASYA AMELIA SUKMAWATI"/>
    <m/>
    <m/>
    <m/>
    <m/>
    <m/>
    <m/>
    <m/>
    <m/>
    <m/>
    <s v="Jurnal Nasional Terakreditasi"/>
    <s v="Submitted"/>
    <s v="Seminar Internasional"/>
    <s v="Submit Abstrak"/>
  </r>
  <r>
    <n v="6"/>
    <s v="REK.086/PNLT1/REK/III/2021"/>
    <s v="1004/PNLT1/LPPM/III/2021"/>
    <s v="Model Prediksi Point of Interest Berdasarkan Data Log Perjalanan Taksi"/>
    <s v="Penelitian Dasar"/>
    <n v="2021"/>
    <x v="2"/>
    <n v="10"/>
    <s v="Teknologi Informasi dan Komunikasi"/>
    <n v="6750000"/>
    <s v="Institut Teknologi Telkom Surabaya"/>
    <n v="3"/>
    <s v="Penelitian Kompetitif Internal"/>
    <s v="Internal"/>
    <s v="ID"/>
    <s v="ITTelkom Surabaya"/>
    <n v="6680687"/>
    <x v="28"/>
    <s v="0702048705"/>
    <n v="3375000"/>
    <x v="0"/>
    <s v="FTE"/>
    <s v="ITTelkom Surabaya"/>
    <n v="8140"/>
    <s v="072019"/>
    <n v="6778837"/>
    <s v="0711039403"/>
    <x v="28"/>
    <x v="33"/>
    <x v="1"/>
    <s v="FTII"/>
    <s v="ITTelkom Surabaya"/>
    <m/>
    <m/>
    <m/>
    <m/>
    <m/>
    <m/>
    <m/>
    <m/>
    <m/>
    <m/>
    <m/>
    <m/>
    <m/>
    <m/>
    <m/>
    <m/>
    <m/>
    <m/>
    <m/>
    <m/>
    <m/>
    <m/>
    <m/>
    <m/>
    <m/>
    <m/>
    <m/>
    <s v="Proposal"/>
    <s v="Laporan Akhir"/>
    <s v="ARDA ERICO YUDA"/>
    <m/>
    <s v="AYU PREMA LAKSMI"/>
    <m/>
    <m/>
    <m/>
    <m/>
    <m/>
    <m/>
    <m/>
    <m/>
    <m/>
    <m/>
    <m/>
    <s v="Publikasi Jurnal Internasional"/>
    <s v="-"/>
    <s v="-"/>
    <m/>
  </r>
  <r>
    <n v="7"/>
    <s v="REK.086/PNLT1/REK/III/2021"/>
    <s v="1005/PNLT1/LPPM/III/2021"/>
    <s v="Segmentasi Jalan Raya dengan CNN Unet untuk Asisten Pengemudi"/>
    <s v="Penelitian Dasar"/>
    <n v="2021"/>
    <x v="2"/>
    <n v="12"/>
    <s v="ITTS: Transportasi"/>
    <n v="6800000"/>
    <s v="Institut Teknologi Telkom Surabaya"/>
    <n v="3"/>
    <s v="Penelitian Kompetitif Internal"/>
    <s v="Internal"/>
    <s v="ID"/>
    <s v="ITTelkom Surabaya"/>
    <n v="6680626"/>
    <x v="29"/>
    <s v="0727099201"/>
    <n v="2266666.6666666665"/>
    <x v="2"/>
    <s v="FTII"/>
    <s v="ITTelkom Surabaya"/>
    <n v="8140"/>
    <s v="072019"/>
    <n v="6680628"/>
    <s v="0730058702"/>
    <x v="29"/>
    <x v="38"/>
    <x v="4"/>
    <s v="FTII"/>
    <s v="ITTelkom Surabaya"/>
    <n v="6767777"/>
    <s v="0713059501"/>
    <s v="Ahmad Wali Satria"/>
    <n v="2266666.6666666665"/>
    <s v="Informatika"/>
    <s v="FTII"/>
    <s v="ITTelkom Surabaya"/>
    <m/>
    <m/>
    <m/>
    <m/>
    <m/>
    <m/>
    <m/>
    <m/>
    <m/>
    <m/>
    <m/>
    <m/>
    <m/>
    <m/>
    <m/>
    <m/>
    <m/>
    <m/>
    <m/>
    <m/>
    <s v="Proposal"/>
    <s v="Laporan Akhir"/>
    <s v="MOCH YUSUF FAISAL AKBAR ANWARI "/>
    <m/>
    <s v="SYAHFRIL NIZAMMUDIN"/>
    <m/>
    <s v="AULIYA RAHMAN PAKARTI "/>
    <m/>
    <m/>
    <m/>
    <m/>
    <m/>
    <m/>
    <m/>
    <m/>
    <m/>
    <s v="Jurnal Nasional S3"/>
    <s v="-"/>
    <s v="-"/>
    <m/>
  </r>
  <r>
    <n v="8"/>
    <s v="REK.086/PNLT1/REK/III/2021"/>
    <s v="1006/PNLT1/LPPM/III/2021"/>
    <s v="Analisis Pengaruh Adopsi Teknologi Big Data terhadap Keunggulan Bersaing dan Performansi pada UMKM (Study case: UMKM Kota Surabaya)"/>
    <s v="Penelitian Dasar"/>
    <n v="2021"/>
    <x v="2"/>
    <n v="12"/>
    <s v="Teknologi Informasi dan Komunikasi"/>
    <n v="6750000"/>
    <s v="Institut Teknologi Telkom Surabaya"/>
    <n v="3"/>
    <s v="Penelitian Kompetitif Internal"/>
    <s v="Internal"/>
    <s v="ID"/>
    <s v="ITTelkom Surabaya"/>
    <n v="6658545"/>
    <x v="30"/>
    <s v="0401078801"/>
    <n v="2250000"/>
    <x v="0"/>
    <s v="FTII"/>
    <s v="ITTelkom Surabaya"/>
    <n v="8140"/>
    <s v="072019"/>
    <n v="6658545"/>
    <s v="0401078801"/>
    <x v="30"/>
    <x v="39"/>
    <x v="0"/>
    <s v="FTII"/>
    <s v="ITTelkom Surabaya"/>
    <n v="6682237"/>
    <s v="0722069004"/>
    <s v="Dominggo Bayu Baskara"/>
    <n v="2250000"/>
    <s v="Bisnis Digital"/>
    <s v="FTII"/>
    <s v="ITTelkom Surabaya"/>
    <m/>
    <m/>
    <m/>
    <m/>
    <m/>
    <m/>
    <m/>
    <m/>
    <m/>
    <m/>
    <m/>
    <m/>
    <m/>
    <m/>
    <m/>
    <m/>
    <m/>
    <m/>
    <m/>
    <m/>
    <s v="Proposal"/>
    <s v="Laporan Akhir"/>
    <s v="ABIYYAS DAFFA SURYADI"/>
    <m/>
    <s v="MUHAMMAD HANIF RAIHAN"/>
    <m/>
    <s v="YAKFI ZAMZAMI ACHMAD "/>
    <m/>
    <m/>
    <m/>
    <m/>
    <m/>
    <m/>
    <m/>
    <m/>
    <m/>
    <s v="Jurnal Nasional Terakreditasi"/>
    <s v="Submitted"/>
    <s v="Seminar Internasional"/>
    <m/>
  </r>
  <r>
    <n v="9"/>
    <s v="REK.086/PNLT1/REK/III/2021"/>
    <s v="1009/PNLT1/LPPM/III/2021"/>
    <s v="Hydroponic Monitoring System Based On LoRa Technology"/>
    <s v="Penelitian Dasar"/>
    <n v="2021"/>
    <x v="2"/>
    <n v="8"/>
    <s v="Teknologi Informasi dan Komunikasi"/>
    <n v="6750000"/>
    <s v="Institut Teknologi Telkom Surabaya"/>
    <n v="2"/>
    <s v="Penelitian Kompetitif Internal"/>
    <s v="Internal"/>
    <s v="ID"/>
    <s v="ITTelkom Surabaya"/>
    <n v="6681205"/>
    <x v="17"/>
    <s v="0705109002"/>
    <n v="2250000"/>
    <x v="4"/>
    <s v="FTII"/>
    <s v="ITTelkom Surabaya"/>
    <n v="8140"/>
    <s v="072019"/>
    <n v="6680664"/>
    <s v="0715128708"/>
    <x v="5"/>
    <x v="39"/>
    <x v="5"/>
    <s v="FTII"/>
    <s v="ITTelkom Surabaya"/>
    <n v="6680680"/>
    <s v="0704039202"/>
    <s v="Bernadus Anggo Seno Aji"/>
    <n v="2250000"/>
    <s v="Teknologi Informasi"/>
    <s v="FTII"/>
    <s v="ITTelkom Surabaya"/>
    <m/>
    <m/>
    <m/>
    <m/>
    <m/>
    <m/>
    <m/>
    <m/>
    <m/>
    <m/>
    <m/>
    <m/>
    <m/>
    <m/>
    <m/>
    <m/>
    <m/>
    <m/>
    <m/>
    <m/>
    <s v="Proposal"/>
    <s v="Laporan Akhir"/>
    <s v="RISKA APRILIA "/>
    <m/>
    <s v="GALIH DIMAS PRASTOWO"/>
    <m/>
    <m/>
    <m/>
    <m/>
    <m/>
    <m/>
    <m/>
    <m/>
    <m/>
    <m/>
    <m/>
    <s v="Publikasi Jurnal Internasional"/>
    <s v="-"/>
    <s v="HKI"/>
    <m/>
  </r>
  <r>
    <n v="10"/>
    <s v="REK.086/PNLT1/REK/III/2021"/>
    <s v="1010/PNLT1/LPPM/III/2021"/>
    <s v="Integrasi IT dengan Proses Bisnis dengan Studi Kasus di Institut Teknologi Telkom Surabaya"/>
    <s v="Penelitian Dasar"/>
    <n v="2021"/>
    <x v="2"/>
    <n v="10"/>
    <s v="Teknologi Informasi dan Komunikasi"/>
    <n v="6500000"/>
    <s v="Institut Teknologi Telkom Surabaya"/>
    <n v="1"/>
    <s v="Penelitian Kompetitif Internal"/>
    <s v="Internal"/>
    <s v="ID"/>
    <s v="ITTelkom Surabaya"/>
    <n v="6680623"/>
    <x v="31"/>
    <s v="0721088602"/>
    <n v="2166666.6666666665"/>
    <x v="5"/>
    <s v="FTII"/>
    <s v="ITTelkom Surabaya"/>
    <n v="8140"/>
    <s v="072019"/>
    <n v="6680626"/>
    <s v="0727099201"/>
    <x v="1"/>
    <x v="40"/>
    <x v="4"/>
    <s v="FTII"/>
    <s v="ITTelkom Surabaya"/>
    <n v="6787821"/>
    <s v="0707029303"/>
    <s v="Desinta Nur Rachmaniar "/>
    <n v="2166666.6666666665"/>
    <s v="Teknik Logistik"/>
    <s v="FTE"/>
    <s v="ITTelkom Surabaya"/>
    <m/>
    <m/>
    <m/>
    <m/>
    <m/>
    <m/>
    <m/>
    <m/>
    <m/>
    <m/>
    <m/>
    <m/>
    <m/>
    <m/>
    <m/>
    <m/>
    <m/>
    <m/>
    <m/>
    <m/>
    <s v="Proposal"/>
    <s v="Laporan Akhir"/>
    <s v="ARDA ERICO YUDA "/>
    <m/>
    <s v="ARDANU ADANG SAPUTRA "/>
    <m/>
    <s v="REKSA ALDIAN RAHMANDY PUTRA "/>
    <m/>
    <m/>
    <m/>
    <m/>
    <m/>
    <m/>
    <m/>
    <m/>
    <m/>
    <s v="Jurnal Nasional S4"/>
    <s v="-"/>
    <s v="-"/>
    <m/>
  </r>
  <r>
    <n v="11"/>
    <s v="REK.086/PNLT1/REK/III/2021"/>
    <s v="1008/PNLT1/LPPM/III/2021"/>
    <s v="Evaluasi Efektivitas Penerapan metode Pengenalan marka Jalan Raya Untuk Mengenali Rel Listrik pada Jalan Raya Berlistrik"/>
    <s v="Penelitian Dasar"/>
    <n v="2021"/>
    <x v="2"/>
    <n v="10"/>
    <s v="ITTS: Transportasi"/>
    <n v="6750000"/>
    <s v="Institut Teknologi Telkom Surabaya"/>
    <n v="2"/>
    <s v="Penelitian Kompetitif Internal"/>
    <s v="Internal"/>
    <s v="ID"/>
    <s v="ITTelkom Surabaya"/>
    <n v="6682794"/>
    <x v="32"/>
    <s v="0721058310"/>
    <n v="3375000"/>
    <x v="2"/>
    <s v="FTII"/>
    <s v="ITTelkom Surabaya"/>
    <n v="8140"/>
    <s v="072019"/>
    <n v="6778837"/>
    <s v="0711039403"/>
    <x v="28"/>
    <x v="33"/>
    <x v="1"/>
    <s v="FTII"/>
    <s v="ITTelkom Surabaya"/>
    <m/>
    <m/>
    <m/>
    <m/>
    <m/>
    <m/>
    <m/>
    <m/>
    <m/>
    <m/>
    <m/>
    <m/>
    <m/>
    <m/>
    <m/>
    <m/>
    <m/>
    <m/>
    <m/>
    <m/>
    <m/>
    <m/>
    <m/>
    <m/>
    <m/>
    <m/>
    <m/>
    <s v="Proposal"/>
    <s v="Laporan Akhir"/>
    <s v="MOCH YUSUF FAISAL AKBAR ANWARI"/>
    <m/>
    <m/>
    <m/>
    <m/>
    <m/>
    <m/>
    <m/>
    <m/>
    <m/>
    <m/>
    <m/>
    <m/>
    <m/>
    <s v="Jurnal Nasional Terakreditasi"/>
    <s v="-"/>
    <s v="-"/>
    <m/>
  </r>
  <r>
    <n v="12"/>
    <s v="REK.086/PNLT1/REK/III/2021"/>
    <s v="1011/PNLT1/LPPM/III/2021"/>
    <s v="Monitoring Daya Cargo Elevator berbasis IoT"/>
    <s v="Penelitian Terapan"/>
    <n v="2021"/>
    <x v="2"/>
    <n v="6"/>
    <s v="ITTS: Sistem Logistik Cerdas"/>
    <n v="12137500"/>
    <s v="Institut Teknologi Telkom Surabaya"/>
    <n v="3"/>
    <s v="Penelitian Kompetitif Internal"/>
    <s v="Internal"/>
    <s v="ID"/>
    <s v="ITTelkom Surabaya"/>
    <n v="6680612"/>
    <x v="5"/>
    <s v="0728059203"/>
    <n v="4045833.3333333335"/>
    <x v="3"/>
    <s v="FTE"/>
    <s v="ITTelkom Surabaya"/>
    <n v="8140"/>
    <s v="072019"/>
    <n v="6680683"/>
    <s v="0729088704"/>
    <x v="4"/>
    <x v="41"/>
    <x v="11"/>
    <s v="FTE"/>
    <s v="ITTelkom Surabaya"/>
    <n v="6859016"/>
    <s v="0727069503"/>
    <s v="Rifki Dwi Putranto"/>
    <n v="4045833.3333333335"/>
    <s v="Teknik Elektro"/>
    <s v="FTE"/>
    <s v="ITTelkom Surabaya"/>
    <m/>
    <m/>
    <m/>
    <m/>
    <m/>
    <m/>
    <m/>
    <m/>
    <m/>
    <m/>
    <m/>
    <m/>
    <m/>
    <m/>
    <m/>
    <m/>
    <m/>
    <m/>
    <m/>
    <m/>
    <s v="Proposal"/>
    <s v="Laporan Akhir"/>
    <s v="ALDHITIANSYAH PUTRA"/>
    <m/>
    <s v="MOCHAMMAD RAFLY PUTRA DAFFALDI"/>
    <s v="Teknik Elektro,FTEIC, ITTelkom Surabaya"/>
    <s v="DINDA KARISMA ULFA"/>
    <s v="Teknik Komputer, FTEIC, ITTelkom Surabaya"/>
    <m/>
    <m/>
    <m/>
    <m/>
    <m/>
    <m/>
    <m/>
    <m/>
    <s v="JURNAL NASIONAL TERINDEKS"/>
    <s v="Submitted"/>
    <s v="-"/>
    <m/>
  </r>
  <r>
    <n v="13"/>
    <s v="REK.086/PNLT1/REK/III/2021"/>
    <s v="1012/PNLT1/LPPM/III/2021"/>
    <s v="Smart BLDC Motor Control for Smooth Efficient Initial Movement of an Electric Vehicle"/>
    <s v="Penelitian Terapan"/>
    <n v="2021"/>
    <x v="2"/>
    <n v="12"/>
    <s v="ITTS: Transportasi"/>
    <n v="16750000"/>
    <s v="Institut Teknologi Telkom Surabaya"/>
    <n v="5"/>
    <s v="Penelitian Kompetitif Internal"/>
    <s v="Internal"/>
    <s v="ID"/>
    <s v="ITTelkom Surabaya"/>
    <n v="6680651"/>
    <x v="3"/>
    <s v="0725059301"/>
    <n v="8375000"/>
    <x v="3"/>
    <s v="FTE"/>
    <s v="ITTelkom Surabaya"/>
    <n v="8140"/>
    <s v="072019"/>
    <n v="6682794"/>
    <s v="0721058310"/>
    <x v="31"/>
    <x v="42"/>
    <x v="12"/>
    <s v="FTII"/>
    <s v="ITTelkom Surabaya"/>
    <m/>
    <m/>
    <m/>
    <m/>
    <m/>
    <m/>
    <m/>
    <m/>
    <m/>
    <m/>
    <m/>
    <m/>
    <m/>
    <m/>
    <m/>
    <m/>
    <m/>
    <m/>
    <m/>
    <m/>
    <m/>
    <m/>
    <m/>
    <m/>
    <m/>
    <m/>
    <m/>
    <s v="Proposal"/>
    <s v="Laporan Akhir"/>
    <s v="Aldo Juan Widodo"/>
    <s v="Teknik Elektro, FTEIC, ITTelkom Surabaya"/>
    <s v="YOSEFAN ALFEUS BAYUAJI"/>
    <s v="Teknik Elektro,FTEIC, ITTelkom Surabaya"/>
    <s v="NADIA DINDA PRATAMA PUTRI_x000d_"/>
    <s v="Teknik Elektro,FTEIC, ITTelkom Surabaya"/>
    <m/>
    <m/>
    <m/>
    <m/>
    <m/>
    <m/>
    <m/>
    <m/>
    <s v="JURNAL NASIONAL TERINDEKS"/>
    <s v="Submitted"/>
    <s v="HAKI Prototype"/>
    <s v="Submitted"/>
  </r>
  <r>
    <n v="14"/>
    <s v="REK.086/PNLT1/REK/III/2021"/>
    <s v="1014/PNLT1/LPPM/III/2021"/>
    <s v="Desain dan Verifikasi keamanan Sistem Manajemen Baterai sebagai Pendukung Kendaraan Listrik"/>
    <s v="Penelitian Terapan"/>
    <n v="2021"/>
    <x v="2"/>
    <n v="12"/>
    <s v="ITTS: Transportasi"/>
    <n v="17000000"/>
    <s v="Institut Teknologi Telkom Surabaya"/>
    <n v="3"/>
    <s v="Penelitian Kompetitif Internal"/>
    <s v="Internal"/>
    <s v="ID"/>
    <s v="ITTelkom Surabaya"/>
    <n v="6680708"/>
    <x v="33"/>
    <s v="0706069201"/>
    <n v="5666666.666666667"/>
    <x v="3"/>
    <s v="FTE"/>
    <s v="ITTelkom Surabaya"/>
    <n v="8140"/>
    <s v="072019"/>
    <n v="6680685"/>
    <s v="0721068802"/>
    <x v="32"/>
    <x v="43"/>
    <x v="2"/>
    <s v="FTE"/>
    <s v="ITTelkom Surabaya"/>
    <n v="6680627"/>
    <s v="0703119301"/>
    <s v="Benazir Imam Arif Muttaqin"/>
    <n v="5666666.666666667"/>
    <s v="Teknik Induustri"/>
    <s v="FTE"/>
    <s v="ITTelkom Surabaya"/>
    <m/>
    <m/>
    <m/>
    <m/>
    <m/>
    <m/>
    <m/>
    <m/>
    <m/>
    <m/>
    <m/>
    <m/>
    <m/>
    <m/>
    <m/>
    <m/>
    <m/>
    <m/>
    <m/>
    <m/>
    <s v="Proposal"/>
    <s v="Laporan Akhir"/>
    <s v="Adellia Puspita Ratri_x000d_"/>
    <s v="Teknik Elektro, FTEIC, ITTelkom Surabaya"/>
    <s v="Bagas Wahyu Prakoso_x000d_"/>
    <s v="Teknik Elektro, FTEIC, ITTelkom Surabaya"/>
    <s v="Firman Adi Rifansyah"/>
    <s v="Teknik Elektro, FTEIC, ITTelkom Surabaya"/>
    <m/>
    <m/>
    <m/>
    <m/>
    <m/>
    <m/>
    <m/>
    <m/>
    <s v="Jurnal Internasional Terindeks"/>
    <s v="In Review"/>
    <s v="Jurnal Nasional S2"/>
    <s v="Accepted"/>
  </r>
  <r>
    <n v="15"/>
    <s v="REK.086/PNLT1/REK/III/2021"/>
    <s v="1015/PNLT1/LPPM/III/2021 "/>
    <s v="Desain Antena Phased Array untuk Radar Kendaraan Otonom"/>
    <s v="Penelitian Terapan"/>
    <n v="2021"/>
    <x v="2"/>
    <n v="12"/>
    <s v="ITTS: Transportasi"/>
    <n v="17000000"/>
    <s v="Institut Teknologi Telkom Surabaya"/>
    <n v="6"/>
    <s v="Penelitian Kompetitif Internal"/>
    <s v="Internal"/>
    <s v="ID"/>
    <s v="ITTelkom Surabaya"/>
    <n v="6680645"/>
    <x v="34"/>
    <s v="0713108902"/>
    <n v="5666666.666666667"/>
    <x v="6"/>
    <s v="FTE"/>
    <s v="ITTelkom Surabaya"/>
    <n v="8140"/>
    <s v="072019"/>
    <n v="6724784"/>
    <s v="0722119101"/>
    <x v="33"/>
    <x v="43"/>
    <x v="8"/>
    <s v="FTE"/>
    <s v="ITTelkom Surabaya"/>
    <n v="6680741"/>
    <s v="0727059002"/>
    <s v="Hamzah Ulinuha Mustakim"/>
    <n v="5666666.666666667"/>
    <s v="Teknik Telekomunikasi"/>
    <s v="FTE"/>
    <s v="ITTelkom Surabaya"/>
    <m/>
    <m/>
    <m/>
    <m/>
    <m/>
    <m/>
    <m/>
    <m/>
    <m/>
    <m/>
    <m/>
    <m/>
    <m/>
    <m/>
    <m/>
    <m/>
    <m/>
    <m/>
    <m/>
    <m/>
    <s v="Proposal"/>
    <s v="Laporan Akhir"/>
    <m/>
    <m/>
    <m/>
    <m/>
    <m/>
    <m/>
    <m/>
    <m/>
    <m/>
    <m/>
    <m/>
    <m/>
    <m/>
    <m/>
    <s v="1 Jurnal Terindeks"/>
    <s v="Submitted"/>
    <s v="-"/>
    <m/>
  </r>
  <r>
    <n v="16"/>
    <s v="REK.086/PNLT1/REK/III/2021"/>
    <s v="1017/PNLT1/LPPM/III/2021 "/>
    <s v="Simultanous Localization and Mapping pada Robot Cerdas Pemadam Kebakaran di Gudang"/>
    <s v="Penelitian Terapan"/>
    <n v="2021"/>
    <x v="2"/>
    <n v="12"/>
    <s v="ITTS: Kebencanaan"/>
    <n v="16976100"/>
    <s v="Institut Teknologi Telkom Surabaya"/>
    <n v="4"/>
    <s v="Penelitian Kompetitif Internal"/>
    <s v="Internal"/>
    <s v="ID"/>
    <s v="ITTelkom Surabaya"/>
    <n v="258471"/>
    <x v="35"/>
    <s v="0727097302"/>
    <n v="8488050"/>
    <x v="3"/>
    <s v="FTE"/>
    <s v="ITTelkom Surabaya"/>
    <n v="8140"/>
    <s v="072019"/>
    <n v="6680641"/>
    <s v="0714029301"/>
    <x v="34"/>
    <x v="44"/>
    <x v="11"/>
    <s v="FTE"/>
    <s v="ITTelkom Surabaya"/>
    <m/>
    <m/>
    <m/>
    <m/>
    <m/>
    <m/>
    <m/>
    <m/>
    <m/>
    <m/>
    <m/>
    <m/>
    <m/>
    <m/>
    <m/>
    <m/>
    <m/>
    <m/>
    <m/>
    <m/>
    <m/>
    <m/>
    <m/>
    <m/>
    <m/>
    <m/>
    <m/>
    <s v="Proposal"/>
    <s v="Laporan Akhir"/>
    <s v="Moch Syamfallah Anwar"/>
    <s v="Teknik Elektro, FTEIC, ITTelkom Surabaya"/>
    <s v="Verina Elista Malik"/>
    <s v="Teknik Elektro, FTEIC, ITTelkom Surabaya"/>
    <s v="Rizqika Ibnu Khattab"/>
    <m/>
    <m/>
    <m/>
    <m/>
    <m/>
    <m/>
    <m/>
    <m/>
    <m/>
    <s v="Jurnal Nasional Terakreditasi Sinta "/>
    <s v="-"/>
    <s v=" HAKI (Hak Cipta) "/>
    <m/>
  </r>
  <r>
    <n v="17"/>
    <s v="REK.086/PNLT1/REK/III/2021"/>
    <s v="1018/PNLT1/LPPM/III/2021 "/>
    <s v="Built in Scale For Estimating Truck Capacity"/>
    <s v="Penelitian Terapan"/>
    <n v="2021"/>
    <x v="2"/>
    <n v="12"/>
    <s v="ITTS: Transportasi"/>
    <n v="14500000"/>
    <s v="Institut Teknologi Telkom Surabaya"/>
    <n v="4"/>
    <s v="Penelitian Kompetitif Internal"/>
    <s v="Internal"/>
    <s v="ID"/>
    <s v="ITTelkom Surabaya"/>
    <n v="6680618"/>
    <x v="4"/>
    <s v="0725059202"/>
    <n v="4833333.333333333"/>
    <x v="0"/>
    <s v="FTII"/>
    <s v="ITTelkom Surabaya"/>
    <n v="8140"/>
    <s v="072019"/>
    <n v="6680651"/>
    <s v="0725059301"/>
    <x v="35"/>
    <x v="45"/>
    <x v="2"/>
    <s v="FTE"/>
    <s v="ITTelkom Surabaya"/>
    <n v="6658545"/>
    <s v="0401078801"/>
    <s v="Ayu Endah Wahyuni"/>
    <n v="4833333.333333333"/>
    <s v="Teknik Industri"/>
    <s v="FTE"/>
    <s v="ITTelkom Surabaya"/>
    <m/>
    <m/>
    <m/>
    <m/>
    <m/>
    <m/>
    <m/>
    <m/>
    <m/>
    <m/>
    <m/>
    <m/>
    <m/>
    <m/>
    <m/>
    <m/>
    <m/>
    <m/>
    <m/>
    <m/>
    <s v="Proposal"/>
    <s v="Laporan Akhir"/>
    <s v="SULAIMAN ASHARI "/>
    <m/>
    <s v="M. BAGUS INDRASTATA_x000d_"/>
    <m/>
    <m/>
    <m/>
    <m/>
    <m/>
    <m/>
    <m/>
    <m/>
    <m/>
    <m/>
    <m/>
    <s v="Jurnal Nasional Terakreditasi Sinta 4_x000d_"/>
    <s v="-"/>
    <s v="Prosiding Seminar Nasional"/>
    <m/>
  </r>
  <r>
    <n v="18"/>
    <s v="REK.086/PNLT1/REK/III/2021"/>
    <s v="1019/PNLT1/LPPM/III/2021 "/>
    <s v="Pemodelan Machine Learning untuk Analisis Kredit Pembayaran Biaya Kuliah"/>
    <s v="Penelitian Terapan"/>
    <n v="2021"/>
    <x v="2"/>
    <n v="12"/>
    <s v="ITTS: Teknologi Informasi dan Komunikasi"/>
    <n v="16750000"/>
    <s v="Institut Teknologi Telkom Surabaya"/>
    <n v="3"/>
    <s v="Penelitian Kompetitif Internal"/>
    <s v="Internal"/>
    <s v="ID"/>
    <s v="ITTelkom Surabaya"/>
    <n v="6680726"/>
    <x v="20"/>
    <s v="0719069101"/>
    <n v="8375000"/>
    <x v="4"/>
    <s v="FTE"/>
    <s v="ITTelkom Surabaya"/>
    <n v="8140"/>
    <s v="072019"/>
    <n v="6681051"/>
    <s v="0711069301"/>
    <x v="25"/>
    <x v="42"/>
    <x v="0"/>
    <s v="FTE"/>
    <s v="ITTelkom Surabaya"/>
    <m/>
    <m/>
    <s v="Rasyidi Faiz Akbar"/>
    <m/>
    <m/>
    <m/>
    <m/>
    <m/>
    <m/>
    <m/>
    <m/>
    <m/>
    <m/>
    <m/>
    <m/>
    <m/>
    <m/>
    <m/>
    <m/>
    <m/>
    <m/>
    <m/>
    <m/>
    <m/>
    <m/>
    <m/>
    <m/>
    <s v="Proposal"/>
    <s v="Laporan Akhir"/>
    <s v="MUHAMMAD ARKAN FAUZAN WICAKSONO"/>
    <m/>
    <s v="DONI FRIANDY"/>
    <m/>
    <s v="AGI LOBITA JAPTARA MARTADINATA"/>
    <m/>
    <m/>
    <m/>
    <m/>
    <m/>
    <m/>
    <m/>
    <m/>
    <m/>
    <s v="Jurnal Nasional Terakreditasi "/>
    <s v="-"/>
    <s v="HKI"/>
    <m/>
  </r>
  <r>
    <n v="19"/>
    <s v="REK.086/PNLT1/REK/III/2021"/>
    <s v="1021/PNLT1/LPPM/III/2021 "/>
    <s v="Feasibility Study for Conversion of Diesel Powered into Electric Truck"/>
    <s v="Penelitian Terapan"/>
    <n v="2021"/>
    <x v="2"/>
    <n v="12"/>
    <s v="ITTS: Transportasi"/>
    <n v="13980000"/>
    <s v="Institut Teknologi Telkom Surabaya"/>
    <n v="3"/>
    <s v="Penelitian Kompetitif Internal"/>
    <s v="Internal"/>
    <s v="ID"/>
    <s v="ITTelkom Surabaya"/>
    <n v="6680627"/>
    <x v="36"/>
    <s v="0703119301"/>
    <n v="6990000"/>
    <x v="0"/>
    <s v="FTII"/>
    <s v="ITTelkom Surabaya"/>
    <n v="8140"/>
    <s v="072019"/>
    <n v="6682237"/>
    <s v="0722069004"/>
    <x v="20"/>
    <x v="46"/>
    <x v="9"/>
    <s v="FTII"/>
    <s v="ITTelkom Surabaya"/>
    <m/>
    <m/>
    <m/>
    <m/>
    <m/>
    <m/>
    <m/>
    <m/>
    <m/>
    <m/>
    <m/>
    <m/>
    <m/>
    <m/>
    <m/>
    <m/>
    <m/>
    <m/>
    <m/>
    <m/>
    <m/>
    <m/>
    <m/>
    <m/>
    <m/>
    <m/>
    <m/>
    <s v="Proposal"/>
    <s v="Laporan Akhir"/>
    <s v="TERRESA INDRAJANI KUSUMA"/>
    <m/>
    <s v="HENDRAWAN WIDIANTO"/>
    <m/>
    <s v="MUHAMMAD MIFTAHUL ABIDIN"/>
    <m/>
    <s v="YUDITH IQBAL DIKA PERMANA"/>
    <m/>
    <m/>
    <m/>
    <m/>
    <m/>
    <m/>
    <m/>
    <s v=" 1 Jurnal Nasional S3; 1 Prosiding Internasional_x000d_"/>
    <s v="Published"/>
    <s v="1 Blueprint KI"/>
    <m/>
  </r>
  <r>
    <n v="20"/>
    <s v="REK.086/PNLT1/REK/III/2021"/>
    <s v="1825/PNLT1/LPPM/III/2021"/>
    <s v="Optimalisasi Daya Turbin Angin Proses Vertikal Menggunakan Sistem Kendli Adaptif Pada Diffusert Penyearah Angin"/>
    <s v="Penelitian Terapan"/>
    <n v="2021"/>
    <x v="2"/>
    <n v="24"/>
    <s v="Nasional: Energi-Energi Baru dan Terbarukan"/>
    <n v="17000000"/>
    <s v="Institut Teknologi Telkom Surabaya"/>
    <n v="3"/>
    <s v="Penelitian Kompetitif Internal"/>
    <s v="Internal"/>
    <s v="ID"/>
    <s v="ITTelkom Surabaya"/>
    <n v="6680633"/>
    <x v="9"/>
    <s v="0717017902_x000a_"/>
    <n v="17000000"/>
    <x v="4"/>
    <s v="FTII"/>
    <s v="ITTelkom Surabaya"/>
    <n v="8140"/>
    <s v="072019"/>
    <m/>
    <m/>
    <x v="22"/>
    <x v="31"/>
    <x v="10"/>
    <m/>
    <m/>
    <m/>
    <m/>
    <m/>
    <m/>
    <m/>
    <m/>
    <m/>
    <m/>
    <m/>
    <m/>
    <m/>
    <m/>
    <m/>
    <m/>
    <m/>
    <m/>
    <m/>
    <m/>
    <m/>
    <m/>
    <m/>
    <m/>
    <m/>
    <m/>
    <m/>
    <m/>
    <m/>
    <s v="Proposal"/>
    <s v="Laporan Akhir"/>
    <m/>
    <m/>
    <m/>
    <m/>
    <m/>
    <m/>
    <m/>
    <m/>
    <m/>
    <m/>
    <m/>
    <m/>
    <m/>
    <m/>
    <s v="Prototype"/>
    <s v="-"/>
    <s v="Jurnal Internasional"/>
    <s v="Submitted"/>
  </r>
  <r>
    <n v="21"/>
    <s v="REK.086/PNLT1/REK/III/2021"/>
    <s v="1020/PNLT1/LPPM/III/2021 "/>
    <s v="Desain dan Impelementasi Sistem Informasi Manajemen Cerdas Kerja Praktik dan Magang Mahasiswa dengan Decision Tree (Study kasus: ITTelkom Surabaya)"/>
    <s v="Penelitian Terapan"/>
    <n v="2021"/>
    <x v="2"/>
    <n v="12"/>
    <s v="ITTS: Teknologi Informasi dan Komunikasi"/>
    <n v="14500000"/>
    <s v="Institut Teknologi Telkom Surabaya"/>
    <n v="6"/>
    <s v="Penelitian Kompetitif Internal"/>
    <s v="Internal"/>
    <s v="ID"/>
    <s v="ITTelkom Surabaya"/>
    <n v="6680628"/>
    <x v="16"/>
    <s v="0730058702"/>
    <n v="4833333.333333333"/>
    <x v="2"/>
    <s v="FTII"/>
    <s v="ITTelkom Surabaya"/>
    <n v="8140"/>
    <s v="072019"/>
    <n v="6682174"/>
    <s v="0708069202"/>
    <x v="11"/>
    <x v="45"/>
    <x v="5"/>
    <s v="FTII"/>
    <s v="ITTelkom Surabaya"/>
    <n v="6764236"/>
    <s v="0704068902"/>
    <s v="Rokhmatul Insani"/>
    <n v="4833333.333333333"/>
    <s v="Sistem Informasi"/>
    <s v="FTII"/>
    <s v="ITTelkom Surabaya"/>
    <m/>
    <m/>
    <m/>
    <m/>
    <m/>
    <m/>
    <m/>
    <m/>
    <m/>
    <m/>
    <m/>
    <m/>
    <m/>
    <m/>
    <m/>
    <m/>
    <m/>
    <m/>
    <m/>
    <m/>
    <s v="Proposal"/>
    <s v="Laporan Akhir"/>
    <s v="ZULKARNAIN (1201190004)"/>
    <m/>
    <s v="AQIL MUSTAQIM (1201190017)"/>
    <m/>
    <s v="MUHAMAD IQBAL MAULANA (1202190023)"/>
    <m/>
    <m/>
    <m/>
    <m/>
    <m/>
    <m/>
    <m/>
    <m/>
    <m/>
    <s v="Jurnal Nasional S3;                         HAKI"/>
    <s v="-"/>
    <s v="Seminar Internasional"/>
    <m/>
  </r>
  <r>
    <n v="22"/>
    <s v="REK.086/PNLT1/REK/III/2021"/>
    <s v="1024/PNLT1/LPPM/III/2021 "/>
    <s v="Hybrid Renewble Energy and Smart Management for Office Building"/>
    <s v="Penelitian Pengembangan"/>
    <n v="2021"/>
    <x v="2"/>
    <n v="6"/>
    <s v="Nasional: Energi-Energi Baru dan Terbarukan"/>
    <n v="23600000"/>
    <s v="Institut Teknologi Telkom Surabaya"/>
    <n v="6"/>
    <s v="Penelitian Kompetitif Internal"/>
    <s v="Internal"/>
    <s v="ID"/>
    <s v="ITTelkom Surabaya"/>
    <n v="6680683"/>
    <x v="18"/>
    <s v="0729088704"/>
    <n v="5900000"/>
    <x v="7"/>
    <s v="FTE"/>
    <s v="ITTelkom Surabaya"/>
    <n v="8140"/>
    <s v="072019"/>
    <n v="6680651"/>
    <s v="0725059301"/>
    <x v="35"/>
    <x v="47"/>
    <x v="2"/>
    <s v="FTE"/>
    <s v="ITTelkom Surabaya"/>
    <n v="6859016"/>
    <s v="0727069503"/>
    <s v="Rifki Dwi Putranto"/>
    <n v="5900000"/>
    <s v="Teknik Elektro"/>
    <s v="FTE"/>
    <s v="ITTelkom Surabaya"/>
    <n v="6680612"/>
    <n v="728059203"/>
    <s v="Isa Hafidz"/>
    <n v="5900000"/>
    <s v="Teknik Elektro"/>
    <s v="FTEIC"/>
    <s v="ITTelkom Surabaya"/>
    <m/>
    <m/>
    <m/>
    <m/>
    <m/>
    <m/>
    <m/>
    <m/>
    <m/>
    <m/>
    <m/>
    <m/>
    <m/>
    <s v="Proposal"/>
    <s v="Laporan Akhir"/>
    <s v="Muh Syahwal M"/>
    <m/>
    <s v="Jesica F Nura"/>
    <m/>
    <s v="Royzaldo Aser Elegius Logo"/>
    <m/>
    <m/>
    <m/>
    <m/>
    <m/>
    <m/>
    <m/>
    <m/>
    <m/>
    <s v="Submit Jurnal Ber-ISSN"/>
    <s v="-"/>
    <s v="-"/>
    <m/>
  </r>
  <r>
    <n v="23"/>
    <s v="REK.136/PNLT1/REK/V/2021"/>
    <s v="1275/PNLT1/LPPM/IV/2021 "/>
    <s v="Pembuatan Prototipe Anjungan Kesehatan mandiri"/>
    <s v="Penelitian Kerjasama Institusi"/>
    <n v="2021"/>
    <x v="2"/>
    <n v="8"/>
    <s v="Nasional: Kesehatan-Obat"/>
    <n v="40000000"/>
    <s v="Institut Teknologi Telkom Surabaya"/>
    <n v="4"/>
    <s v="Penelitian Kemitraan"/>
    <s v="Internal"/>
    <s v="ID"/>
    <s v="ITTelkom Surabaya"/>
    <n v="258471"/>
    <x v="35"/>
    <s v="0727097302"/>
    <n v="40000000"/>
    <x v="3"/>
    <s v="FTE"/>
    <s v="ITTelkom Surabaya"/>
    <n v="8140"/>
    <s v="072019"/>
    <m/>
    <m/>
    <x v="22"/>
    <x v="31"/>
    <x v="10"/>
    <m/>
    <m/>
    <m/>
    <m/>
    <m/>
    <m/>
    <m/>
    <m/>
    <m/>
    <m/>
    <m/>
    <m/>
    <m/>
    <m/>
    <m/>
    <m/>
    <m/>
    <m/>
    <m/>
    <m/>
    <m/>
    <m/>
    <m/>
    <m/>
    <m/>
    <m/>
    <m/>
    <m/>
    <m/>
    <s v="Proposal"/>
    <s v="Laporan Akhir"/>
    <s v="Nova Herlina Mila Soetarno"/>
    <s v="Teknik Elektro, FTEIC, ITTelkom Surabaya"/>
    <s v="Muhammad Dwi Hariyanto"/>
    <s v="Teknik Elektro, FTEIC, ITTelkom Surabaya"/>
    <s v="Andi Nur Halisyah"/>
    <s v="Teknik Elektro, FTEIC, ITTelkom Surabaya"/>
    <s v="Riyo Oktavian Pradana"/>
    <s v="Teknik Elektro, FTEIC, ITTelkom Surabaya"/>
    <s v="Robin Addwiyansyah Alvaro"/>
    <s v="Teknik Elektro, FTEIC, ITTelkom Surabaya"/>
    <s v="Bagas Wahyu Prakoso"/>
    <s v="Teknik Elektro, FTEIC, ITTelkom Surabaya"/>
    <m/>
    <m/>
    <s v="Anjungan Pemeriksa Kesehatan"/>
    <s v="Submitted"/>
    <s v="PATEN"/>
    <s v="Diterima"/>
  </r>
  <r>
    <n v="24"/>
    <s v="REK.136/PNLT1/REK/V/2021"/>
    <s v="-"/>
    <s v="Implementasi Java Interface Pada Anjungan Kesehatan Mandiri"/>
    <s v="Penelitian Kerjasama Institusi"/>
    <n v="2021"/>
    <x v="2"/>
    <n v="12"/>
    <s v="Nasional: Kesehatan-Obat"/>
    <n v="40000000"/>
    <s v="Institut Teknologi Telkom Surabaya"/>
    <n v="4"/>
    <s v="Penelitian Kemitraan"/>
    <s v="Internal"/>
    <s v="ID"/>
    <s v="ITTelkom Surabaya"/>
    <n v="6680683"/>
    <x v="18"/>
    <s v="0729088704"/>
    <n v="13333333.333333334"/>
    <x v="7"/>
    <s v="FTE"/>
    <s v="ITTelkom Surabaya"/>
    <n v="8140"/>
    <s v="072019"/>
    <n v="6778837"/>
    <s v="0711039403"/>
    <x v="28"/>
    <x v="48"/>
    <x v="1"/>
    <s v="FTII"/>
    <s v="ITTelkom Surabaya"/>
    <n v="6767777"/>
    <s v="0713059501"/>
    <s v="Ahmad Wali Satria Bhari Johan"/>
    <n v="13333333.333333334"/>
    <s v="Informatika"/>
    <s v="FTII"/>
    <s v="ITTelkom Surabaya"/>
    <m/>
    <m/>
    <m/>
    <m/>
    <m/>
    <m/>
    <m/>
    <m/>
    <m/>
    <m/>
    <m/>
    <m/>
    <m/>
    <m/>
    <m/>
    <m/>
    <m/>
    <m/>
    <m/>
    <m/>
    <s v="Proposal"/>
    <s v="Laporan Akhir"/>
    <s v="Dimas Bagas Wicaksono"/>
    <s v="Teknik Elektro, FTEIC, ITTelkom Surabaya"/>
    <s v="Fathur Alfariz"/>
    <s v="Teknik Elektro, FTEIC, ITTelkom Surabaya"/>
    <s v="Adellia Puspita Ratri"/>
    <s v="Teknik Elektro, FTEIC, ITTelkom Surabaya"/>
    <s v="Getsemani Adi Bagus Maranata Hartono"/>
    <s v="Teknik Elektro, FTEIC, ITTelkom Surabaya"/>
    <s v="Abdullaoh Hamid Nushfi"/>
    <s v="Teknik Elektro, FTEIC, ITTelkom Surabaya"/>
    <m/>
    <s v="Teknik Elektro, FTEIC, ITTelkom Surabaya"/>
    <m/>
    <m/>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s v="Penelitian Kerjasama Perguruan Tinggi (PEKERTI)"/>
    <n v="2021"/>
    <x v="2"/>
    <n v="8"/>
    <s v="Teknologi Informasi dan Komunikasi"/>
    <n v="20577000"/>
    <s v="Institut Teknologi Telkom Surabaya"/>
    <n v="2"/>
    <m/>
    <m/>
    <m/>
    <m/>
    <n v="6070770"/>
    <x v="37"/>
    <s v="0613118701"/>
    <m/>
    <x v="0"/>
    <m/>
    <s v="ITTelkom Purwokerto"/>
    <n v="228"/>
    <s v="062003"/>
    <n v="6699792"/>
    <s v="0615089201"/>
    <x v="36"/>
    <x v="31"/>
    <x v="0"/>
    <m/>
    <s v="ITTelkom Purwokerto"/>
    <n v="6753293"/>
    <s v="0601049501"/>
    <s v="Famila Dwi Winati"/>
    <m/>
    <s v="Teknik Industri"/>
    <m/>
    <s v="ITTelkom Purwokerto"/>
    <n v="6680648"/>
    <s v="0724089201"/>
    <s v="Hawwin Mardhiana"/>
    <n v="20577000"/>
    <s v="Sistem Informasi"/>
    <s v="FTII"/>
    <s v="ITTelkom Surabaya"/>
    <m/>
    <m/>
    <m/>
    <m/>
    <m/>
    <m/>
    <m/>
    <m/>
    <m/>
    <m/>
    <m/>
    <m/>
    <m/>
    <s v="Proposal"/>
    <s v="Laporan Akhir"/>
    <m/>
    <m/>
    <m/>
    <m/>
    <m/>
    <m/>
    <m/>
    <m/>
    <m/>
    <m/>
    <m/>
    <m/>
    <m/>
    <m/>
    <s v="2 Jurnal Nasional Terakreditasi S2"/>
    <s v="Submitted – In review"/>
    <s v="Seminar Internasional"/>
    <s v="Accepted, Presented"/>
  </r>
  <r>
    <n v="26"/>
    <s v="REK.001/PNLT1/REK/I/2021"/>
    <s v="1273/PNLT1/LPPM/I/2021"/>
    <s v="Pengembangan Metode Advanced Feature Selection Untuk Sensor Array Optimization Pada Electronic Nose (Tel U)"/>
    <s v="Penelitian Kerjasama Perguruan Tinggi (PEKERTI)"/>
    <n v="2021"/>
    <x v="2"/>
    <n v="12"/>
    <s v="-"/>
    <n v="40000000"/>
    <s v="Institut Teknologi Telkom Surabaya"/>
    <n v="4"/>
    <m/>
    <m/>
    <m/>
    <m/>
    <n v="6680622"/>
    <x v="2"/>
    <s v="0709039401"/>
    <n v="40000000"/>
    <x v="2"/>
    <s v="FTII"/>
    <s v="ITTelkom Surabaya"/>
    <n v="8140"/>
    <s v="072019"/>
    <m/>
    <m/>
    <x v="22"/>
    <x v="31"/>
    <x v="10"/>
    <m/>
    <m/>
    <m/>
    <m/>
    <m/>
    <m/>
    <m/>
    <m/>
    <m/>
    <m/>
    <m/>
    <m/>
    <m/>
    <m/>
    <m/>
    <m/>
    <m/>
    <m/>
    <m/>
    <m/>
    <m/>
    <m/>
    <m/>
    <m/>
    <m/>
    <m/>
    <m/>
    <m/>
    <m/>
    <s v="Proposal"/>
    <s v="Laporan Akhir"/>
    <s v="Zaki Al Faridzi"/>
    <m/>
    <s v="Muhammad Abizard Al Thareq"/>
    <m/>
    <s v="Indah Mayang Sari"/>
    <m/>
    <m/>
    <m/>
    <m/>
    <m/>
    <m/>
    <m/>
    <m/>
    <m/>
    <s v="Jurnal Internasional"/>
    <s v="-"/>
    <s v="Prosiding Internasional"/>
    <m/>
  </r>
  <r>
    <n v="27"/>
    <s v="REK.193/PNLT1/REK/IX/2021"/>
    <s v="1660/PNLT1/LPPM/X/2021"/>
    <s v="Mengkonstruksi Defini dari Startup (Sebuah Kajian Systematic Literatur Review)"/>
    <s v="Penelitian Kerjasama Perguruan Tinggi (PEKERTI)"/>
    <n v="2021"/>
    <x v="2"/>
    <n v="11"/>
    <s v="-"/>
    <n v="33500000"/>
    <m/>
    <n v="6"/>
    <m/>
    <m/>
    <m/>
    <m/>
    <m/>
    <x v="38"/>
    <m/>
    <m/>
    <x v="8"/>
    <m/>
    <m/>
    <m/>
    <m/>
    <m/>
    <m/>
    <x v="37"/>
    <x v="31"/>
    <x v="10"/>
    <m/>
    <m/>
    <m/>
    <m/>
    <s v="Agus Sulistya"/>
    <m/>
    <m/>
    <m/>
    <m/>
    <m/>
    <m/>
    <s v="Riza Akhsani Setyo Prayoga"/>
    <m/>
    <m/>
    <m/>
    <m/>
    <m/>
    <m/>
    <m/>
    <m/>
    <m/>
    <m/>
    <m/>
    <m/>
    <m/>
    <m/>
    <m/>
    <m/>
    <m/>
    <s v="Proposal"/>
    <s v="Laporan Akhir"/>
    <s v="MUHAMMAD RAFLI RAMADHAN"/>
    <m/>
    <m/>
    <m/>
    <m/>
    <m/>
    <m/>
    <m/>
    <m/>
    <m/>
    <m/>
    <m/>
    <m/>
    <m/>
    <s v="Jurnal Internasional, Prosiding conference, Hak Cipta"/>
    <s v="-"/>
    <s v="-"/>
    <m/>
  </r>
  <r>
    <n v="28"/>
    <s v="REK.090/PNLT1/REK/III/2021"/>
    <s v="1110/PNLT1/LPPM/IV/2021"/>
    <s v="Pengembangan Purwarupa truk bertenaga listrik"/>
    <s v="Penelitian Research Center"/>
    <n v="2021"/>
    <x v="2"/>
    <n v="12"/>
    <s v="Nasional: Transportasi"/>
    <n v="100000000"/>
    <s v="Institut Teknologi Telkom Surabaya"/>
    <n v="4"/>
    <s v="Penelitian Kompetitif Internal"/>
    <s v="Internal"/>
    <s v="ID"/>
    <s v="ITTelkom Surabaya"/>
    <n v="6680685"/>
    <x v="11"/>
    <s v="0721068802"/>
    <n v="100000000"/>
    <x v="3"/>
    <s v="FTE"/>
    <s v="ITTelkom Surabaya"/>
    <n v="8140"/>
    <s v="072019"/>
    <m/>
    <m/>
    <x v="22"/>
    <x v="31"/>
    <x v="10"/>
    <m/>
    <m/>
    <m/>
    <m/>
    <m/>
    <m/>
    <m/>
    <m/>
    <m/>
    <m/>
    <m/>
    <m/>
    <m/>
    <m/>
    <m/>
    <m/>
    <m/>
    <m/>
    <m/>
    <m/>
    <m/>
    <m/>
    <m/>
    <m/>
    <m/>
    <m/>
    <m/>
    <m/>
    <m/>
    <s v="Proposal"/>
    <s v="Laporan Akhir"/>
    <s v="Aditya Yudhistira"/>
    <s v="Teknologi Informasi, FTIB, ITTelkom Surabaya"/>
    <s v="Moch. Syamfallah Anwar"/>
    <m/>
    <s v="Nova Herlina Mila Soetarno"/>
    <m/>
    <s v="M Fariz Rahmadany"/>
    <s v="Teknik Elektro, FTEIC, ITTelkom Surabaya"/>
    <s v="Muhammad Fauzan Rasyid"/>
    <m/>
    <s v="Henko kholima"/>
    <m/>
    <s v="Ishak Rizaldy Eka Kurnia"/>
    <m/>
    <s v="Jurnal Nasional Sinta2"/>
    <s v="-"/>
    <s v="Prototype, HKI"/>
    <m/>
  </r>
  <r>
    <n v="29"/>
    <s v="REK.090/PNLT1/REK/III/2021"/>
    <s v="1111/PNLT1/LPPM/IV/2021"/>
    <s v="Sistem Pemberdayaan Rooftop Terintegrasi"/>
    <s v="Penelitian Research Center"/>
    <n v="2021"/>
    <x v="2"/>
    <n v="12"/>
    <s v="Nasional: Pangan-Pertanian"/>
    <n v="100000000"/>
    <s v="Institut Teknologi Telkom Surabaya"/>
    <n v="4"/>
    <s v="Penelitian Kompetitif Internal"/>
    <s v="Internal"/>
    <s v="ID"/>
    <s v="ITTelkom Surabaya"/>
    <n v="6680633"/>
    <x v="9"/>
    <s v="0717017902_x000a_"/>
    <n v="100000000"/>
    <x v="4"/>
    <s v="FTII"/>
    <s v="ITTelkom Surabaya"/>
    <n v="8140"/>
    <s v="072019"/>
    <m/>
    <m/>
    <x v="22"/>
    <x v="31"/>
    <x v="10"/>
    <m/>
    <m/>
    <m/>
    <m/>
    <m/>
    <m/>
    <m/>
    <m/>
    <m/>
    <m/>
    <m/>
    <m/>
    <m/>
    <m/>
    <m/>
    <m/>
    <m/>
    <m/>
    <m/>
    <m/>
    <m/>
    <m/>
    <m/>
    <m/>
    <m/>
    <m/>
    <m/>
    <m/>
    <m/>
    <s v="Proposal"/>
    <s v="Laporan Akhir"/>
    <s v="Muhammad Rafi Irzam"/>
    <s v="Teknologi Informasi, FTIB, ITTelkom Surabaya"/>
    <s v="Danang Taufik Kurnianto"/>
    <m/>
    <s v="Denza Tanzilda"/>
    <s v="Teknologi Informasi, FTIB, ITTelkom Surabaya"/>
    <s v="Muhammad Yanuar Muhaimin"/>
    <m/>
    <s v="Danu Diningrat"/>
    <s v="Teknik Komputer, FTEIC, ITTelkom Surabaya"/>
    <s v="Naufal Ammar Badr"/>
    <s v="Teknologi Informasi, FTIB, ITTelkom Surabaya"/>
    <m/>
    <m/>
    <s v="Jurnal Internasional"/>
    <s v="-"/>
    <s v="Prototype sistem monitoring dan pengendalian green house berbasis IoT dan Prototype sistem monitoring dan pengendalian kualitas air pada pemijahan wader"/>
    <m/>
  </r>
  <r>
    <n v="30"/>
    <s v="REK.086/PNLT1/REK/III/2021"/>
    <s v="1038/PNLT1/LPPM/III/2021"/>
    <s v="Pengantar Teknik Industri"/>
    <s v="Penulisan Buku Ajar"/>
    <n v="2021"/>
    <x v="2"/>
    <n v="10"/>
    <s v="Nasional: Sosial Humaniora-Seni Budaya Pendidikan"/>
    <n v="3500000"/>
    <s v="Institut Teknologi Telkom Surabaya"/>
    <s v="Terbit"/>
    <s v="Penelitian Kompetitif Internal"/>
    <s v="Internal"/>
    <s v="ID"/>
    <s v="ITTelkom Surabaya"/>
    <n v="6682237"/>
    <x v="1"/>
    <s v="0722069004"/>
    <n v="1166666.6666666667"/>
    <x v="0"/>
    <s v="FTII"/>
    <s v="ITTelkom Surabaya"/>
    <n v="8140"/>
    <s v="072019"/>
    <n v="6680618"/>
    <s v="0725059202"/>
    <x v="38"/>
    <x v="49"/>
    <x v="0"/>
    <s v="FTE"/>
    <s v="ITTelkom Surabaya"/>
    <n v="6680627"/>
    <s v="0703119301"/>
    <s v="Benazir Imam Arif Muttawin"/>
    <n v="1166666.6666666667"/>
    <s v="Teknik Industri"/>
    <s v="FTE"/>
    <s v="ITTelkom Surabaya"/>
    <m/>
    <m/>
    <m/>
    <m/>
    <m/>
    <m/>
    <m/>
    <m/>
    <m/>
    <m/>
    <m/>
    <m/>
    <m/>
    <m/>
    <m/>
    <m/>
    <m/>
    <m/>
    <m/>
    <m/>
    <s v="Proposal"/>
    <s v="Laporan Akhir"/>
    <m/>
    <m/>
    <m/>
    <m/>
    <m/>
    <m/>
    <m/>
    <m/>
    <m/>
    <m/>
    <m/>
    <m/>
    <m/>
    <m/>
    <s v="Buku Ajar"/>
    <s v="-"/>
    <s v="-"/>
    <m/>
  </r>
  <r>
    <n v="31"/>
    <s v="REK.086/PNLT1/REK/III/2021"/>
    <s v="1039/PNLT1/LPPM/III/2021"/>
    <s v="Pengenalan Sistem Enterprise Menggunkan Odoo (Studi Kasus:Logistik)"/>
    <s v="Penulisan Buku Ajar"/>
    <n v="2021"/>
    <x v="2"/>
    <n v="8"/>
    <s v="ITTS: Sistem Logistik Cerdas"/>
    <n v="3000000"/>
    <s v="Institut Teknologi Telkom Surabaya"/>
    <s v="-"/>
    <s v="Penelitian Kompetitif Internal"/>
    <s v="Internal"/>
    <s v="ID"/>
    <s v="ITTelkom Surabaya"/>
    <n v="6665306"/>
    <x v="13"/>
    <s v="0703129001"/>
    <n v="1000000"/>
    <x v="5"/>
    <s v="FTII"/>
    <s v="ITTelkom Surabaya"/>
    <n v="8140"/>
    <s v="072019"/>
    <n v="6680648"/>
    <s v="0724089201"/>
    <x v="23"/>
    <x v="50"/>
    <x v="6"/>
    <s v="FTII"/>
    <s v="ITTelkom Surabaya"/>
    <n v="6744406"/>
    <s v="0709059004"/>
    <s v="Muhammad Nasrullah"/>
    <n v="1000000"/>
    <s v="Sistem Informasi"/>
    <s v="FTII"/>
    <s v="ITTelkom Surabaya"/>
    <m/>
    <m/>
    <m/>
    <m/>
    <m/>
    <m/>
    <m/>
    <m/>
    <m/>
    <m/>
    <m/>
    <m/>
    <m/>
    <m/>
    <m/>
    <m/>
    <m/>
    <m/>
    <m/>
    <m/>
    <s v="Proposal"/>
    <s v="Laporan Akhir"/>
    <m/>
    <m/>
    <m/>
    <m/>
    <m/>
    <m/>
    <m/>
    <m/>
    <m/>
    <m/>
    <m/>
    <m/>
    <m/>
    <m/>
    <s v="Buku Ajar ISSBN"/>
    <s v="Terealisasi"/>
    <s v="-"/>
    <m/>
  </r>
  <r>
    <n v="32"/>
    <s v="REK.086/PNLT1/REK/III/2021"/>
    <s v="1013/PNLT1/LPPM/III/2021"/>
    <s v="Prototype Sistem Kendali Cerdas untuk Ground Vehicle di Jalan Raya"/>
    <s v="Penelitian Terapan"/>
    <n v="2021"/>
    <x v="2"/>
    <n v="12"/>
    <s v="ITTS: Transportasi"/>
    <n v="16800000"/>
    <s v="Institut Teknologi Telkom Surabaya"/>
    <n v="3"/>
    <s v="Penelitian Kompetitif Internal"/>
    <s v="Internal"/>
    <s v="ID"/>
    <s v="ITTelkom Surabaya"/>
    <n v="6680641"/>
    <x v="21"/>
    <s v="0714029301"/>
    <n v="8400000"/>
    <x v="7"/>
    <s v="FTE"/>
    <s v="ITTelkom Surabaya"/>
    <n v="8140"/>
    <s v="072019"/>
    <n v="6680678"/>
    <s v="0713068702"/>
    <x v="39"/>
    <x v="51"/>
    <x v="11"/>
    <s v="FTE"/>
    <s v="ITTelkom Surabaya"/>
    <m/>
    <m/>
    <m/>
    <m/>
    <m/>
    <m/>
    <m/>
    <m/>
    <m/>
    <m/>
    <m/>
    <m/>
    <m/>
    <m/>
    <m/>
    <m/>
    <m/>
    <m/>
    <m/>
    <m/>
    <m/>
    <m/>
    <m/>
    <m/>
    <m/>
    <m/>
    <m/>
    <s v="Proposal"/>
    <s v="Laporan Akhir"/>
    <s v="Ahmad Habibi"/>
    <s v="Teknik Komputer, FTEIC, ITTelkom Surabaya"/>
    <s v="Dito Hewi Julianto"/>
    <s v="Teknik Komputer, FTEIC, ITTelkom Surabaya"/>
    <m/>
    <m/>
    <m/>
    <m/>
    <m/>
    <m/>
    <m/>
    <m/>
    <m/>
    <m/>
    <s v="Konference"/>
    <s v="Accepted"/>
    <s v="Prototype Robot UGV"/>
    <m/>
  </r>
  <r>
    <n v="33"/>
    <s v="REK.094/PNLT1/REK/III/2021"/>
    <s v="-"/>
    <s v="TEKNIK KOMPUTASI DENGAN MEMPERTIMBANGKAN STABILITAS TRANSIEN PADA SMART GRID"/>
    <s v="Penelitian Mandiri"/>
    <n v="2021"/>
    <x v="2"/>
    <n v="6"/>
    <s v="ITTS: Sistem Logistik Cerdas"/>
    <n v="0"/>
    <s v="Institut Teknologi Telkom Surabaya"/>
    <n v="2"/>
    <s v="Penelitian Dana Mandiri"/>
    <s v="Internal"/>
    <s v="ID"/>
    <s v="ITTelkom Surabaya"/>
    <n v="6680612"/>
    <x v="5"/>
    <s v="0728059203"/>
    <n v="0"/>
    <x v="3"/>
    <s v="FTE"/>
    <s v="ITTelkom Surabaya"/>
    <n v="8140"/>
    <s v="072019"/>
    <m/>
    <m/>
    <x v="22"/>
    <x v="31"/>
    <x v="10"/>
    <m/>
    <m/>
    <m/>
    <m/>
    <m/>
    <m/>
    <m/>
    <m/>
    <m/>
    <m/>
    <m/>
    <m/>
    <m/>
    <m/>
    <m/>
    <m/>
    <m/>
    <m/>
    <m/>
    <m/>
    <m/>
    <m/>
    <m/>
    <m/>
    <m/>
    <m/>
    <m/>
    <m/>
    <m/>
    <s v="Proposal"/>
    <s v="Laporan Akhir"/>
    <s v="ALDHITIANSYAH PUTRA"/>
    <s v="Teknik Elektro, FTEIC, ITTelkom Surabaya"/>
    <s v="Rafly Daffaldi"/>
    <s v="Teknik Elektro, FTEIC, ITTelkom Surabaya"/>
    <m/>
    <m/>
    <m/>
    <m/>
    <m/>
    <m/>
    <m/>
    <m/>
    <m/>
    <m/>
    <s v="Seminar Internasional"/>
    <s v="Accepted"/>
    <s v="-"/>
    <m/>
  </r>
  <r>
    <n v="34"/>
    <s v="REK.094/PNLT1/REK/III/2021"/>
    <s v="-"/>
    <s v="Aplying Machine Learning Algorithm in Time Series Forecasting on Financial Prediction"/>
    <s v="Penelitian Mandiri"/>
    <n v="2021"/>
    <x v="2"/>
    <n v="6"/>
    <s v="Teknologi Informasi dan Komunikasi"/>
    <n v="0"/>
    <s v="Institut Teknologi Telkom Surabaya"/>
    <n v="3"/>
    <s v="Penelitian Dana Mandiri"/>
    <s v="Internal"/>
    <s v="ID"/>
    <s v="ITTelkom Surabaya"/>
    <n v="6680631"/>
    <x v="39"/>
    <s v="0704069202"/>
    <n v="0"/>
    <x v="3"/>
    <s v="FTE"/>
    <s v="ITTelkom Surabaya"/>
    <n v="8140"/>
    <s v="072019"/>
    <n v="6680648"/>
    <s v="0724089201"/>
    <x v="23"/>
    <x v="52"/>
    <x v="6"/>
    <s v="FTII"/>
    <s v="ITTelkom Surabaya"/>
    <n v="6718390"/>
    <s v="0001069203"/>
    <s v="Siti Maghfirotul Ulyah"/>
    <n v="0"/>
    <s v="Statistika"/>
    <s v="FST"/>
    <s v="Universitas Airlangga"/>
    <n v="5999348"/>
    <s v="0031077602"/>
    <s v="Rika Susanti"/>
    <n v="0"/>
    <s v="Obstetori dan Gineklogi Peminatan"/>
    <s v="FK"/>
    <s v="Universitas Andalas"/>
    <m/>
    <m/>
    <m/>
    <m/>
    <m/>
    <m/>
    <m/>
    <m/>
    <m/>
    <m/>
    <m/>
    <m/>
    <m/>
    <s v="Proposal"/>
    <s v="Laporan Akhir"/>
    <s v="Christoper Andreas"/>
    <m/>
    <s v="Firman Adi Rifansyah"/>
    <s v="Teknik Elektro, FTEIC, ITTelkom Surabaya"/>
    <m/>
    <m/>
    <m/>
    <m/>
    <m/>
    <m/>
    <m/>
    <m/>
    <m/>
    <m/>
    <s v="Jurnal Sinta 1"/>
    <s v="Submitted"/>
    <s v="Procsiding Internasional"/>
    <s v="Accepted"/>
  </r>
  <r>
    <n v="35"/>
    <s v="REK.094/PNLT1/REK/III/2021"/>
    <s v="-"/>
    <s v="Sistem Kendali dan Monitoring Suhu Kolam Pemijahan Wader Pari Ikan Wader berbasis IoT"/>
    <s v="Penelitian Mandiri"/>
    <n v="2021"/>
    <x v="2"/>
    <n v="12"/>
    <s v="ITTS: Teknologi Informasi dan Komunikasi"/>
    <n v="0"/>
    <s v="Institut Teknologi Telkom Surabaya"/>
    <n v="3"/>
    <s v="Penelitian Dana Mandiri"/>
    <s v="Internal"/>
    <s v="ID"/>
    <s v="ITTelkom Surabaya"/>
    <n v="6680629"/>
    <x v="14"/>
    <s v="0727048809"/>
    <n v="0"/>
    <x v="7"/>
    <s v="FTE"/>
    <s v="ITTelkom Surabaya"/>
    <n v="8140"/>
    <s v="072019"/>
    <m/>
    <m/>
    <x v="22"/>
    <x v="31"/>
    <x v="10"/>
    <m/>
    <m/>
    <n v="6680633"/>
    <s v="0717017902_x000a_"/>
    <s v="Helmy Widyantara"/>
    <n v="0"/>
    <s v="Teknologi Informasi"/>
    <s v="FTII"/>
    <s v="ITTelkom Surabaya"/>
    <m/>
    <m/>
    <m/>
    <m/>
    <m/>
    <m/>
    <m/>
    <m/>
    <m/>
    <m/>
    <m/>
    <m/>
    <m/>
    <m/>
    <m/>
    <m/>
    <m/>
    <m/>
    <m/>
    <m/>
    <s v="Proposal"/>
    <s v="Laporan Akhir"/>
    <s v="MUHAMMAD YANUAR MUHAIMIN"/>
    <m/>
    <s v="DANU DININGRAT"/>
    <m/>
    <m/>
    <m/>
    <m/>
    <m/>
    <m/>
    <m/>
    <m/>
    <m/>
    <m/>
    <m/>
    <s v="Jurnal Nasional Terakreditasi"/>
    <s v="-"/>
    <s v="-"/>
    <m/>
  </r>
  <r>
    <n v="36"/>
    <s v="REK.094/PNLT1/REK/III/2021"/>
    <s v="-"/>
    <s v="Implementasi Smart Hybrid PABX di Institut Teknologi Telkom Surabaya"/>
    <s v="Penelitian Mandiri"/>
    <n v="2021"/>
    <x v="2"/>
    <n v="6"/>
    <s v="Teknologi Informasi dan Komunikasi"/>
    <n v="0"/>
    <s v="Institut Teknologi Telkom Surabaya"/>
    <n v="3"/>
    <s v="Penelitian Dana Mandiri"/>
    <s v="Internal"/>
    <s v="ID"/>
    <s v="ITTelkom Surabaya"/>
    <n v="6680645"/>
    <x v="34"/>
    <s v="0713108902"/>
    <n v="0"/>
    <x v="6"/>
    <s v="FTE"/>
    <s v="ITTelkom Surabaya"/>
    <n v="8140"/>
    <s v="072019"/>
    <n v="6805206"/>
    <n v="8920230021"/>
    <x v="21"/>
    <x v="52"/>
    <x v="6"/>
    <s v="FTII"/>
    <s v="ITTelkom Surabaya"/>
    <n v="6680678"/>
    <s v="0713068702"/>
    <s v="Dwi Edi Setyawan"/>
    <n v="0"/>
    <s v="Teknik Kopmputer"/>
    <s v="FTE"/>
    <s v="ITTelkom Surabaya"/>
    <m/>
    <m/>
    <m/>
    <m/>
    <m/>
    <m/>
    <m/>
    <m/>
    <m/>
    <m/>
    <m/>
    <m/>
    <m/>
    <m/>
    <m/>
    <m/>
    <m/>
    <m/>
    <m/>
    <m/>
    <s v="Proposal"/>
    <s v="Laporan Akhir"/>
    <s v="Rayhan Naufaldi"/>
    <m/>
    <s v="Tasya Amalia"/>
    <m/>
    <m/>
    <m/>
    <m/>
    <m/>
    <m/>
    <m/>
    <m/>
    <m/>
    <m/>
    <m/>
    <s v="Prosiding Internasional, Prototype"/>
    <s v="-"/>
    <s v="-"/>
    <m/>
  </r>
  <r>
    <n v="37"/>
    <s v="REK.094/PNLT1/REK/III/2021"/>
    <s v="-"/>
    <s v="Optimasi rute optimalberdasarkan waktu, biaya, kondisi cuaca, kejadian lokal, dan jumlah kendaraan dengan menggunakan algoritma fuzzy mandani dan modified hidden markov model"/>
    <s v="Penelitian Mandiri"/>
    <n v="2021"/>
    <x v="2"/>
    <n v="12"/>
    <s v="Transportasi"/>
    <n v="0"/>
    <s v="Institut Teknologi Telkom Surabaya"/>
    <n v="3"/>
    <s v="Penelitian Dana Mandiri"/>
    <s v="Internal"/>
    <s v="ID"/>
    <s v="ITTelkom Surabaya"/>
    <n v="6680622"/>
    <x v="2"/>
    <s v="0709039401"/>
    <n v="0"/>
    <x v="2"/>
    <s v="FTII"/>
    <s v="ITTelkom Surabaya"/>
    <n v="8140"/>
    <s v="072019"/>
    <n v="6680623"/>
    <s v="0721088602"/>
    <x v="12"/>
    <x v="52"/>
    <x v="6"/>
    <s v="FTII"/>
    <s v="ITTelkom Surabaya"/>
    <n v="259781"/>
    <s v="0710028604"/>
    <s v="Titus Kristanto"/>
    <n v="0"/>
    <s v="Rekayasa Perangkat Lunak"/>
    <s v="FTII"/>
    <s v="ITTelkom Surabaya"/>
    <m/>
    <m/>
    <m/>
    <m/>
    <m/>
    <m/>
    <m/>
    <m/>
    <m/>
    <m/>
    <m/>
    <m/>
    <m/>
    <m/>
    <m/>
    <m/>
    <m/>
    <m/>
    <m/>
    <m/>
    <s v="Proposal"/>
    <s v="Laporan Akhir"/>
    <s v="Reza Arindra Fadhilah"/>
    <m/>
    <s v="AMANDA AMALIA"/>
    <m/>
    <m/>
    <m/>
    <m/>
    <m/>
    <m/>
    <m/>
    <m/>
    <m/>
    <m/>
    <m/>
    <s v="Jurnal Nasional ber-ISSN"/>
    <s v="Submitted"/>
    <s v="Hak Cipta (HAKI)"/>
    <s v="Submitted"/>
  </r>
  <r>
    <n v="38"/>
    <s v="REK.094/PNLT1/REK/III/2021"/>
    <s v="-"/>
    <s v="Private Higher Eduction Funding"/>
    <s v="Penelitian Mandiri"/>
    <n v="2021"/>
    <x v="2"/>
    <n v="6"/>
    <s v="Nasional: Sosial Humaniora-Seni Budaya Pendidikan"/>
    <n v="0"/>
    <s v="Institut Teknologi Telkom Surabaya"/>
    <s v="Jurnal Internasional Bereputasi"/>
    <s v="Penelitian Dana Mandiri"/>
    <s v="Internal"/>
    <s v="ID"/>
    <s v="ITTelkom Surabaya"/>
    <n v="6805206"/>
    <x v="40"/>
    <n v="8920230021"/>
    <n v="0"/>
    <x v="2"/>
    <s v="FTII"/>
    <s v="ITTelkom Surabaya"/>
    <n v="8140"/>
    <s v="072019"/>
    <n v="6805479"/>
    <s v="0012059403"/>
    <x v="40"/>
    <x v="52"/>
    <x v="10"/>
    <m/>
    <m/>
    <n v="6680726"/>
    <s v="0719069101"/>
    <s v="Arliyanti Nurdin"/>
    <n v="0"/>
    <s v="Teknologi Informasi"/>
    <s v="FTE"/>
    <s v="ITTelkom Surabaya"/>
    <m/>
    <m/>
    <m/>
    <m/>
    <m/>
    <m/>
    <m/>
    <m/>
    <m/>
    <m/>
    <m/>
    <m/>
    <m/>
    <m/>
    <m/>
    <m/>
    <m/>
    <m/>
    <m/>
    <m/>
    <s v="Proposal"/>
    <s v="Laporan Akhir"/>
    <s v="DEVYSIKAELO IRA RANTELILI (1202200093)"/>
    <m/>
    <m/>
    <m/>
    <m/>
    <m/>
    <m/>
    <m/>
    <m/>
    <m/>
    <m/>
    <m/>
    <m/>
    <m/>
    <s v="Jurnal Internasional Bereputasi"/>
    <s v="-"/>
    <s v="Jurnal Internal ITTS"/>
    <m/>
  </r>
  <r>
    <n v="39"/>
    <s v="REK.094/PNLT1/REK/III/2021"/>
    <s v="-"/>
    <s v="Pengukuran Kepuasan Mahasiswa terhadap E-learning Institut Teknologi Telkom Surabaya Berdasar Kriteria Usability"/>
    <s v="Penelitian Mandiri"/>
    <n v="2021"/>
    <x v="2"/>
    <n v="6"/>
    <s v="Nasional: Sosial Humaniora-Seni Budaya Pendidikan"/>
    <n v="0"/>
    <s v="Institut Teknologi Telkom Surabaya"/>
    <n v="3"/>
    <s v="Penelitian Dana Mandiri"/>
    <s v="Internal"/>
    <s v="ID"/>
    <s v="ITTelkom Surabaya"/>
    <n v="6756289"/>
    <x v="41"/>
    <s v="0725059501"/>
    <n v="0"/>
    <x v="9"/>
    <s v="FTE"/>
    <s v="ITTelkom Surabaya"/>
    <n v="8140"/>
    <s v="072019"/>
    <n v="6778519"/>
    <s v="0712059303"/>
    <x v="41"/>
    <x v="52"/>
    <x v="3"/>
    <s v="FTE"/>
    <s v="ITTelkom Surabaya"/>
    <n v="6784457"/>
    <s v="0723079501"/>
    <s v="Granita Hajar"/>
    <n v="0"/>
    <s v="Teknik Logistik"/>
    <s v="FTE"/>
    <s v="ITTelkom Surabaya"/>
    <m/>
    <m/>
    <m/>
    <m/>
    <m/>
    <m/>
    <m/>
    <m/>
    <m/>
    <m/>
    <m/>
    <m/>
    <m/>
    <m/>
    <m/>
    <m/>
    <m/>
    <m/>
    <m/>
    <m/>
    <s v="Proposal"/>
    <s v="Laporan Akhir"/>
    <s v="NABILLA ADINNA CAHYANI"/>
    <m/>
    <s v="MUHAMMAD ARKAN FAUZAN WICAKSONO"/>
    <m/>
    <m/>
    <m/>
    <m/>
    <m/>
    <m/>
    <m/>
    <m/>
    <m/>
    <m/>
    <m/>
    <s v="Prosiding Internasional"/>
    <s v="Submitted"/>
    <s v="Jurnal Internal ITTS"/>
    <m/>
  </r>
  <r>
    <n v="40"/>
    <s v="REK.094/PNLT1/REK/III/2021"/>
    <s v="-"/>
    <s v="Pemodelan Rantai Markov untuk Resilensi Rantai pasok Industri manufaktur di Indonesia"/>
    <s v="Penelitian Mandiri"/>
    <n v="2021"/>
    <x v="2"/>
    <n v="10"/>
    <s v="ITTS: Sistem Logistik Cerdas"/>
    <n v="0"/>
    <s v="Institut Teknologi Telkom Surabaya"/>
    <n v="2"/>
    <s v="Penelitian Kompetitif Internal"/>
    <s v="Internal"/>
    <s v="ID"/>
    <s v="ITTelkom Surabaya"/>
    <n v="6680643"/>
    <x v="42"/>
    <s v="0702039003"/>
    <n v="0"/>
    <x v="0"/>
    <s v="FTII"/>
    <s v="ITTelkom Surabaya"/>
    <n v="8140"/>
    <s v="072019"/>
    <n v="6680648"/>
    <s v="0724089201"/>
    <x v="23"/>
    <x v="52"/>
    <x v="6"/>
    <s v="FTII"/>
    <s v="ITTelkom Surabaya"/>
    <n v="6680618"/>
    <s v="0725059202"/>
    <s v="Rahaditya Dimas Prihadianto"/>
    <n v="0"/>
    <s v="Teknik Industri"/>
    <s v="FTII"/>
    <s v="ITTelkom Surabaya"/>
    <m/>
    <m/>
    <m/>
    <m/>
    <m/>
    <m/>
    <m/>
    <m/>
    <m/>
    <m/>
    <m/>
    <m/>
    <m/>
    <m/>
    <m/>
    <m/>
    <m/>
    <m/>
    <m/>
    <m/>
    <s v="Proposal"/>
    <s v="Laporan Akhir"/>
    <s v="ARDA ERICO YUDA"/>
    <m/>
    <m/>
    <m/>
    <m/>
    <m/>
    <m/>
    <m/>
    <m/>
    <m/>
    <m/>
    <m/>
    <m/>
    <m/>
    <s v="Jurnal Nasional Terakreditasi S1"/>
    <s v="-"/>
    <s v="-"/>
    <m/>
  </r>
  <r>
    <n v="41"/>
    <s v="REK.094/PNLT1/REK/III/2021"/>
    <s v="-"/>
    <s v="Pendeteksi Informasi Anak Autis Sejak Dini Menggunakan Machine Learning"/>
    <s v="Penelitian Mandiri"/>
    <n v="2021"/>
    <x v="2"/>
    <n v="10"/>
    <s v="ITTS: Teknologi Informasi dan Komunikasi"/>
    <n v="0"/>
    <s v="Institut Teknologi Telkom Surabaya"/>
    <n v="3"/>
    <s v="Penelitian Kompetitif Internal"/>
    <s v="Internal"/>
    <s v="ID"/>
    <s v="ITTelkom Surabaya"/>
    <n v="6681032"/>
    <x v="43"/>
    <s v="0715039004"/>
    <n v="0"/>
    <x v="5"/>
    <s v="FTII"/>
    <s v="ITTelkom Surabaya"/>
    <n v="8140"/>
    <s v="072019"/>
    <m/>
    <m/>
    <x v="22"/>
    <x v="31"/>
    <x v="10"/>
    <m/>
    <m/>
    <n v="6764236"/>
    <s v="0704068902"/>
    <s v="Rokhmatul Insani"/>
    <n v="0"/>
    <s v="Sistem Informasi"/>
    <s v="FTII"/>
    <s v="ITTelkom Surabaya"/>
    <m/>
    <m/>
    <m/>
    <m/>
    <m/>
    <m/>
    <m/>
    <m/>
    <m/>
    <m/>
    <m/>
    <m/>
    <m/>
    <m/>
    <m/>
    <m/>
    <m/>
    <m/>
    <m/>
    <m/>
    <s v="Proposal"/>
    <s v="Laporan Akhir"/>
    <s v="BONNIE FERDINAND AKBAR "/>
    <m/>
    <s v="EDRIAND IMENS RAYGRANDI"/>
    <m/>
    <s v="IRENE DYAH AYUWATI"/>
    <m/>
    <m/>
    <m/>
    <m/>
    <m/>
    <m/>
    <m/>
    <m/>
    <m/>
    <s v="Jurnal Nasional Terakreditasi S4"/>
    <s v="Submitted"/>
    <s v="Publikasi Media Massa, HKI"/>
    <m/>
  </r>
  <r>
    <n v="42"/>
    <s v="REK.094/PNLT1/REK/III/2021"/>
    <s v="1819/PNLT1/LPPM/VIII/2021"/>
    <s v="Virtual Screening Senyawa Aktif sebagai Inhibitor Meningitis dengan Hybrid Molecular Fingerprint dan Pendekatan Machine Learning"/>
    <s v="Penelitian Mandiri"/>
    <n v="2021"/>
    <x v="2"/>
    <n v="6"/>
    <s v="Nasional: Kesehatan-Obat"/>
    <n v="0"/>
    <s v="Institut Teknologi Telkom Surabaya"/>
    <n v="3"/>
    <s v="Penelitian Dana Mandiri"/>
    <s v="Internal"/>
    <s v="ID"/>
    <s v="ITTelkom Surabaya"/>
    <n v="6756318"/>
    <x v="44"/>
    <s v="0724079501"/>
    <n v="0"/>
    <x v="10"/>
    <s v="FTII"/>
    <s v="ITTelkom Surabaya"/>
    <n v="8140"/>
    <s v="072019"/>
    <n v="6793410"/>
    <s v="0707019501"/>
    <x v="42"/>
    <x v="52"/>
    <x v="13"/>
    <s v="FTII"/>
    <s v="ITTelkom Surabaya"/>
    <m/>
    <m/>
    <m/>
    <m/>
    <m/>
    <m/>
    <m/>
    <m/>
    <m/>
    <m/>
    <m/>
    <m/>
    <m/>
    <m/>
    <m/>
    <m/>
    <m/>
    <m/>
    <m/>
    <m/>
    <m/>
    <m/>
    <m/>
    <m/>
    <m/>
    <m/>
    <m/>
    <s v="Proposal"/>
    <s v="Laporan Akhir"/>
    <s v="INDAH RAHMAWATI UTAMI"/>
    <m/>
    <m/>
    <m/>
    <m/>
    <m/>
    <m/>
    <m/>
    <m/>
    <m/>
    <m/>
    <m/>
    <m/>
    <m/>
    <s v="Jurnal Internasional Bereputasi"/>
    <s v="-"/>
    <s v="Seminar Internasional Bereputasi"/>
    <m/>
  </r>
  <r>
    <n v="43"/>
    <s v="REK.094/PNLT1/REK/III/2021"/>
    <s v="-"/>
    <s v="Deteksi Halangan Tangga Turun untuk Penyandang Tuna Netra"/>
    <s v="Penelitian Mandiri"/>
    <n v="2021"/>
    <x v="2"/>
    <n v="6"/>
    <s v="Teknologi Informasi dan Komunikasi"/>
    <n v="0"/>
    <s v="Institut Teknologi Telkom Surabaya"/>
    <n v="3"/>
    <s v="Penelitian Dana Mandiri"/>
    <s v="Internal"/>
    <s v="ID"/>
    <s v="ITTelkom Surabaya"/>
    <n v="6767777"/>
    <x v="45"/>
    <s v="0713059501"/>
    <n v="0"/>
    <x v="11"/>
    <s v="FTII"/>
    <s v="ITTelkom Surabaya"/>
    <n v="8140"/>
    <s v="072019"/>
    <n v="6801989"/>
    <s v="0704029302"/>
    <x v="43"/>
    <x v="52"/>
    <x v="9"/>
    <s v="FTII"/>
    <s v="ITTelkom Surabaya"/>
    <n v="6784457"/>
    <s v="0723079501"/>
    <s v="Granita Hajar"/>
    <n v="0"/>
    <s v="Teknik Logistik"/>
    <s v="FTE"/>
    <s v="ITTelkom Surabaya"/>
    <m/>
    <m/>
    <m/>
    <m/>
    <m/>
    <m/>
    <m/>
    <m/>
    <m/>
    <m/>
    <m/>
    <m/>
    <m/>
    <m/>
    <m/>
    <m/>
    <m/>
    <m/>
    <m/>
    <m/>
    <s v="Proposal"/>
    <s v="Laporan Akhir"/>
    <s v="RAHAYU NUR ROCHMAH"/>
    <m/>
    <s v="RAHMAT ANDIKA LAKSANA"/>
    <m/>
    <m/>
    <m/>
    <m/>
    <m/>
    <m/>
    <m/>
    <m/>
    <m/>
    <m/>
    <m/>
    <s v="Jurnal Nasional Terakreditasi S2"/>
    <s v="Accepted"/>
    <s v="-"/>
    <m/>
  </r>
  <r>
    <n v="44"/>
    <s v="-"/>
    <s v="-"/>
    <s v="Strategi Peningkatan Pendapatan Usaha Nasi Tiwul Menggunakan Analisis SWOT"/>
    <s v="Penelitian Dasar"/>
    <n v="2021"/>
    <x v="2"/>
    <n v="10"/>
    <s v="Teknologi Informasi dan Komunikasi"/>
    <m/>
    <s v="Institut Teknologi Telkom Surabaya"/>
    <n v="2"/>
    <s v="Penelitian Kompetitif Internal"/>
    <s v="Internal"/>
    <s v="ID"/>
    <s v="ITTelkom Surabaya"/>
    <n v="259781"/>
    <x v="7"/>
    <s v="0710028604"/>
    <n v="0"/>
    <x v="2"/>
    <s v="FTII"/>
    <s v="ITTelkom Surabaya"/>
    <n v="8140"/>
    <s v="072019"/>
    <n v="6680622"/>
    <s v="0709039401"/>
    <x v="15"/>
    <x v="52"/>
    <x v="4"/>
    <s v="FTII"/>
    <s v="ITTelkom Surabaya"/>
    <n v="6744406"/>
    <s v="0709059004"/>
    <s v="Muhammad Nasrullah"/>
    <n v="0"/>
    <s v="Sistem Informasi"/>
    <s v="FTII"/>
    <s v="ITTelkom Surabaya"/>
    <m/>
    <m/>
    <m/>
    <m/>
    <m/>
    <m/>
    <m/>
    <m/>
    <m/>
    <m/>
    <m/>
    <m/>
    <m/>
    <m/>
    <m/>
    <m/>
    <m/>
    <m/>
    <m/>
    <m/>
    <s v="Proposal"/>
    <s v="Laporan Akhir"/>
    <s v="ANDHIKA MUHAMMAD IKLAS"/>
    <m/>
    <s v="ANGGARA WIDAN SATRIAWAN "/>
    <m/>
    <m/>
    <m/>
    <m/>
    <m/>
    <m/>
    <m/>
    <m/>
    <m/>
    <m/>
    <m/>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s v="Penelitian Terapan"/>
    <n v="2021"/>
    <x v="2"/>
    <n v="12"/>
    <s v="Nasional: Kesehatan-Obat"/>
    <n v="17000000"/>
    <s v="Institut Teknologi Telkom Surabaya"/>
    <n v="5"/>
    <s v="Penelitian Kompetitif Internal"/>
    <s v="Internal"/>
    <s v="ID"/>
    <s v="ITTelkom Surabaya"/>
    <n v="6680651"/>
    <x v="3"/>
    <s v="0725059301"/>
    <n v="8500000"/>
    <x v="3"/>
    <s v="FTE"/>
    <s v="ITTelkom Surabaya"/>
    <n v="8140"/>
    <s v="072019"/>
    <n v="6665306"/>
    <s v="0703129001"/>
    <x v="7"/>
    <x v="53"/>
    <x v="6"/>
    <s v="FTII"/>
    <s v="ITTelkom Surabaya"/>
    <m/>
    <m/>
    <m/>
    <m/>
    <m/>
    <m/>
    <m/>
    <m/>
    <m/>
    <m/>
    <m/>
    <m/>
    <m/>
    <m/>
    <m/>
    <m/>
    <m/>
    <m/>
    <m/>
    <m/>
    <m/>
    <m/>
    <m/>
    <m/>
    <m/>
    <m/>
    <m/>
    <s v="Proposal"/>
    <s v="Laporan Akhir"/>
    <m/>
    <m/>
    <m/>
    <m/>
    <m/>
    <m/>
    <m/>
    <m/>
    <m/>
    <m/>
    <m/>
    <m/>
    <m/>
    <m/>
    <s v="2 Paper Conference"/>
    <s v="Accepted"/>
    <s v="HAKI prototype"/>
    <m/>
  </r>
  <r>
    <n v="46"/>
    <s v="-"/>
    <s v="-"/>
    <s v="UNIVERSAL SOFTWARE RADIO PERIPHERAL (USRP) UNTUK SIGNAL PROCESSING RADAR PADA KENDARAAN AUTONOM"/>
    <s v="Penelitian Terapan"/>
    <n v="2021"/>
    <x v="2"/>
    <n v="24"/>
    <s v="ITTS: Transportasi"/>
    <m/>
    <s v="Institut Teknologi Telkom Surabaya"/>
    <n v="6"/>
    <s v="Penelitian Kompetitif Internal"/>
    <s v="Internal"/>
    <s v="ID"/>
    <s v="ITTelkom Surabaya"/>
    <n v="6829130"/>
    <x v="46"/>
    <s v="0720019102"/>
    <m/>
    <x v="6"/>
    <s v="FTE"/>
    <s v="ITTelkom Surabaya"/>
    <n v="8140"/>
    <s v="072019"/>
    <m/>
    <m/>
    <x v="22"/>
    <x v="31"/>
    <x v="10"/>
    <m/>
    <m/>
    <m/>
    <m/>
    <m/>
    <m/>
    <m/>
    <m/>
    <m/>
    <m/>
    <m/>
    <m/>
    <m/>
    <m/>
    <m/>
    <m/>
    <m/>
    <m/>
    <m/>
    <m/>
    <m/>
    <m/>
    <m/>
    <m/>
    <m/>
    <m/>
    <m/>
    <m/>
    <m/>
    <s v="Proposal"/>
    <s v="Laporan Akhir"/>
    <m/>
    <m/>
    <m/>
    <m/>
    <m/>
    <m/>
    <m/>
    <m/>
    <m/>
    <m/>
    <m/>
    <m/>
    <m/>
    <m/>
    <s v="1 Jurnal Terindeks, 1 Makalah Seminar, Prototype"/>
    <s v="-"/>
    <s v="-"/>
    <m/>
  </r>
  <r>
    <n v="47"/>
    <s v="-"/>
    <s v="-"/>
    <s v="OVERVIEW PRECODING PERFORMANCE MU-MIMO ZERO FORCING (ZF)_x000a_AND MAXIMIZING SIGNAL-TO-LEAKAGE RATIO (SLR)"/>
    <s v="Penelitian Mandiri"/>
    <n v="2021"/>
    <x v="2"/>
    <n v="6"/>
    <s v="ITTS: Teknologi Informasi dan Komunikasi"/>
    <n v="0"/>
    <s v="Institut Teknologi Telkom Surabaya"/>
    <n v="3"/>
    <s v="Penelitian Dana Mandiri"/>
    <s v="Internal"/>
    <s v="ID"/>
    <s v="ITTelkom Surabaya"/>
    <n v="6680625"/>
    <x v="47"/>
    <s v="0408067804"/>
    <n v="0"/>
    <x v="6"/>
    <s v="FTE"/>
    <s v="ITTelkom Surabaya"/>
    <n v="8140"/>
    <s v="072019"/>
    <n v="6680645"/>
    <s v="0713108902"/>
    <x v="9"/>
    <x v="52"/>
    <x v="8"/>
    <s v="FTE"/>
    <s v="ITTelkom Surabaya"/>
    <m/>
    <m/>
    <m/>
    <m/>
    <m/>
    <m/>
    <m/>
    <m/>
    <m/>
    <m/>
    <m/>
    <m/>
    <m/>
    <m/>
    <m/>
    <m/>
    <m/>
    <m/>
    <m/>
    <m/>
    <m/>
    <m/>
    <m/>
    <m/>
    <m/>
    <m/>
    <m/>
    <s v="Proposal"/>
    <s v="Laporan Akhir"/>
    <s v="INDAH RAHMAWATI UTAMI"/>
    <m/>
    <s v="HANUNG GHINANGGA PRIHAJI PUTRI"/>
    <m/>
    <m/>
    <m/>
    <m/>
    <m/>
    <m/>
    <m/>
    <m/>
    <m/>
    <m/>
    <m/>
    <s v="Draf Paper"/>
    <s v="-"/>
    <s v="-"/>
    <m/>
  </r>
  <r>
    <n v="48"/>
    <s v="-"/>
    <s v="-"/>
    <s v="Mobility management protocol pada autonomous vehicle"/>
    <s v="Penelitian Mandiri"/>
    <n v="2021"/>
    <x v="2"/>
    <n v="12"/>
    <s v="Nasional: Transportasi"/>
    <n v="0"/>
    <s v="Institut Teknologi Telkom Surabaya"/>
    <n v="4"/>
    <s v="Penelitian Dana Mandiri"/>
    <s v="Internal"/>
    <s v="ID"/>
    <s v="ITTelkom Surabaya"/>
    <n v="6680741"/>
    <x v="23"/>
    <s v="0727059002"/>
    <n v="0"/>
    <x v="6"/>
    <s v="FTE"/>
    <s v="ITTelkom Surabaya"/>
    <n v="8140"/>
    <s v="072019"/>
    <n v="6680645"/>
    <s v="0713108902"/>
    <x v="9"/>
    <x v="52"/>
    <x v="8"/>
    <s v="FTE"/>
    <s v="ITTelkom Surabaya"/>
    <n v="6829130"/>
    <s v="0720019102"/>
    <s v="Risdilah Mimma Untsa"/>
    <n v="0"/>
    <s v="Teknik Telekomunikasi"/>
    <s v="FTE"/>
    <s v="ITTelkom Surabaya"/>
    <m/>
    <m/>
    <m/>
    <m/>
    <m/>
    <m/>
    <m/>
    <m/>
    <m/>
    <m/>
    <m/>
    <m/>
    <m/>
    <m/>
    <m/>
    <m/>
    <m/>
    <m/>
    <m/>
    <m/>
    <s v="Proposal"/>
    <s v="Laporan Akhir"/>
    <s v="BRYAN BIHZA MARSONO"/>
    <m/>
    <s v="MAULANA ACHMAD ROZAQ "/>
    <m/>
    <m/>
    <m/>
    <m/>
    <m/>
    <m/>
    <m/>
    <m/>
    <m/>
    <m/>
    <m/>
    <s v="Draf Paper"/>
    <s v="-"/>
    <s v="-"/>
    <m/>
  </r>
  <r>
    <n v="49"/>
    <s v="REK.149/PNLT1/REK/VIII/2021"/>
    <s v="-"/>
    <s v="DETEKSI KEBERADAAN MANUSIA DI SUATU RUANGAN BERBASIS SENSOR LIDAR"/>
    <s v="Penelitian Mandiri"/>
    <n v="2021"/>
    <x v="2"/>
    <n v="6"/>
    <s v="-"/>
    <n v="0"/>
    <s v="Institut Teknologi Telkom Surabaya"/>
    <n v="2"/>
    <s v="Penelitian Dana Mandiri"/>
    <s v="Internal"/>
    <s v="ID"/>
    <s v="ITTelkom Surabaya"/>
    <n v="6680678"/>
    <x v="22"/>
    <s v="0713068702"/>
    <n v="0"/>
    <x v="12"/>
    <s v="FTE"/>
    <s v="ITTelkom Surabaya"/>
    <n v="8140"/>
    <s v="072019"/>
    <n v="6680683"/>
    <s v="0729088704"/>
    <x v="4"/>
    <x v="52"/>
    <x v="11"/>
    <s v="FTE"/>
    <s v="ITTelkom Surabaya"/>
    <m/>
    <m/>
    <m/>
    <m/>
    <m/>
    <m/>
    <m/>
    <m/>
    <m/>
    <m/>
    <m/>
    <m/>
    <m/>
    <m/>
    <m/>
    <m/>
    <m/>
    <m/>
    <m/>
    <m/>
    <m/>
    <m/>
    <m/>
    <m/>
    <m/>
    <m/>
    <m/>
    <s v="Proposal"/>
    <s v="Laporan Akhir"/>
    <s v="WAFA MURTADHO KHOLID"/>
    <m/>
    <s v="ARFAN ADIPUTRA WUEKERO"/>
    <m/>
    <m/>
    <m/>
    <m/>
    <m/>
    <m/>
    <m/>
    <m/>
    <m/>
    <m/>
    <m/>
    <s v="Jurnal Nasional"/>
    <s v="-"/>
    <s v="-"/>
    <m/>
  </r>
  <r>
    <n v="50"/>
    <s v="REK.149/PNLT1/REK/VIII/2021"/>
    <s v="-"/>
    <s v="Rancang Bangun Sistem Single Sign On menggunakan metode Timestamp Nonce pada Studi Kasus Sistem Otorisasi Aplikasi I-Gracias ITTelkom Surabaya"/>
    <s v="Penelitian Mandiri"/>
    <n v="2021"/>
    <x v="2"/>
    <n v="3"/>
    <s v="ITTS: Teknologi Informasi dan Komunikasi"/>
    <n v="0"/>
    <s v="Institut Teknologi Telkom Surabaya"/>
    <n v="3"/>
    <s v="Penelitian Dana Mandiri"/>
    <s v="Internal"/>
    <s v="ID"/>
    <s v="ITTelkom Surabaya"/>
    <n v="6768348"/>
    <x v="48"/>
    <s v="0714079701"/>
    <n v="0"/>
    <x v="11"/>
    <s v="FTII"/>
    <s v="ITTelkom Surabaya"/>
    <n v="8140"/>
    <s v="072019"/>
    <n v="6773159"/>
    <s v="0706089501"/>
    <x v="44"/>
    <x v="52"/>
    <x v="1"/>
    <s v="FTII"/>
    <s v="ITTelkom Surabaya"/>
    <n v="6680626"/>
    <s v="0727099201"/>
    <s v="Ardian Yusuf Wicaksono"/>
    <n v="0"/>
    <s v="Informatika"/>
    <s v="FTII"/>
    <s v="ITTelkom Surabaya"/>
    <n v="6680629"/>
    <s v="0727048809"/>
    <s v="Ubaidillah Umar"/>
    <n v="0"/>
    <s v="Teknik Komputer"/>
    <s v="FTE"/>
    <s v="ITTelkom Surabaya"/>
    <m/>
    <m/>
    <m/>
    <m/>
    <m/>
    <m/>
    <m/>
    <m/>
    <m/>
    <m/>
    <m/>
    <m/>
    <m/>
    <s v="Proposal"/>
    <s v="Laporan Akhir"/>
    <s v="MUHAMMAD YANUAR MUHAIMIN"/>
    <m/>
    <s v="DANU DININGRAT"/>
    <m/>
    <m/>
    <m/>
    <m/>
    <m/>
    <m/>
    <m/>
    <m/>
    <m/>
    <m/>
    <m/>
    <s v="Jurnal Nasional Terakreditasi"/>
    <s v="-"/>
    <s v="Hak Kekayaan Intelektual"/>
    <m/>
  </r>
  <r>
    <n v="51"/>
    <s v="REK.149/PNLT1/REK/VIII/2021"/>
    <s v="1820/PNLT1/LPPM/VIII/2021"/>
    <s v="Metode Extended Kalman Filter untuk Prediksi Penyebaran Covid-19 di Indonesia dengan 3 Macam Pembatasan Pergerakkan Masyarakat"/>
    <s v="Penelitian Mandiri"/>
    <n v="2021"/>
    <x v="2"/>
    <n v="6"/>
    <s v="Nasional: Kebencanaan"/>
    <n v="0"/>
    <s v="Institut Teknologi Telkom Surabaya"/>
    <n v="3"/>
    <s v="Penelitian Dana Mandiri"/>
    <s v="Internal"/>
    <s v="ID"/>
    <s v="ITTelkom Surabaya"/>
    <n v="6793410"/>
    <x v="49"/>
    <s v="0707019601"/>
    <n v="0"/>
    <x v="10"/>
    <s v="FTII"/>
    <s v="ITTelkom Surabaya"/>
    <n v="8140"/>
    <s v="072019"/>
    <n v="6756318"/>
    <s v="0724079501"/>
    <x v="45"/>
    <x v="52"/>
    <x v="13"/>
    <s v="FTII"/>
    <s v="ITTelkom Surabaya"/>
    <n v="6760392"/>
    <s v="0729129403"/>
    <s v="Amalia Nur Alifah"/>
    <n v="0"/>
    <s v="Sains Data"/>
    <s v="FTII"/>
    <s v="ITTelkom Surabaya"/>
    <m/>
    <m/>
    <m/>
    <m/>
    <m/>
    <m/>
    <m/>
    <m/>
    <m/>
    <m/>
    <m/>
    <m/>
    <m/>
    <m/>
    <m/>
    <m/>
    <m/>
    <m/>
    <m/>
    <m/>
    <s v="Proposal"/>
    <s v="Laporan Akhir"/>
    <s v="DIMAS MAHENDRA BUDI S"/>
    <m/>
    <m/>
    <m/>
    <m/>
    <m/>
    <m/>
    <m/>
    <m/>
    <m/>
    <m/>
    <m/>
    <m/>
    <m/>
    <s v="Jurnal Internasional Bereputasi"/>
    <s v="Accepted"/>
    <s v="Seminar Internasional Bereputasi"/>
    <s v="Accepted"/>
  </r>
  <r>
    <n v="52"/>
    <s v="REK.149/PNLT1/REK/VIII/2021"/>
    <s v="1818/PNLT1/LPPM/VIII/2021"/>
    <s v="Analisis Faktor-Faktor yang Mempengaruhi Pendapatan UMKM di Surabaya Menggunakan Regresi Logistik Ordinal"/>
    <s v="Penelitian Mandiri"/>
    <n v="2021"/>
    <x v="2"/>
    <n v="6"/>
    <s v="ITTS: Teknologi Informasi dan Komunikasi"/>
    <n v="0"/>
    <s v="Institut Teknologi Telkom Surabaya"/>
    <n v="5"/>
    <s v="Penelitian Dana Mandiri"/>
    <s v="Internal"/>
    <s v="ID"/>
    <s v="ITTelkom Surabaya"/>
    <s v="-"/>
    <x v="50"/>
    <s v="-"/>
    <n v="0"/>
    <x v="10"/>
    <s v="FTII"/>
    <s v="ITTelkom Surabaya"/>
    <n v="8140"/>
    <s v="072019"/>
    <n v="6760392"/>
    <s v="0729129403"/>
    <x v="46"/>
    <x v="52"/>
    <x v="13"/>
    <s v="FTII"/>
    <s v="ITTelkom Surabaya"/>
    <n v="6829959"/>
    <s v="0016079307"/>
    <s v="Mawanda Almuhayar"/>
    <n v="0"/>
    <s v="Sains Data"/>
    <s v="FTII"/>
    <s v="ITTelkom Surabaya"/>
    <m/>
    <m/>
    <m/>
    <m/>
    <m/>
    <m/>
    <m/>
    <m/>
    <m/>
    <m/>
    <m/>
    <m/>
    <m/>
    <m/>
    <m/>
    <m/>
    <m/>
    <m/>
    <m/>
    <m/>
    <s v="Proposal"/>
    <s v="Laporan Akhir"/>
    <s v="KIO PUTRI ISMAYANTI"/>
    <m/>
    <s v="BINTANG RASSYA NUGRAHA"/>
    <m/>
    <m/>
    <m/>
    <m/>
    <m/>
    <m/>
    <m/>
    <m/>
    <m/>
    <m/>
    <m/>
    <s v="Jurnal Nasional Terakreditasi"/>
    <s v="-"/>
    <s v="-"/>
    <m/>
  </r>
  <r>
    <n v="53"/>
    <s v="REK.149/PNLT1/REK/VIII/2021"/>
    <s v="-"/>
    <s v="Investigating the Repurchase Intention of E-Commerce Users in Developing Country from the Perspective of Service Quality and Expectation-Confirmation Theory - A Case Study of Indonesia"/>
    <s v="Penelitian Mandiri"/>
    <n v="2021"/>
    <x v="2"/>
    <n v="6"/>
    <s v="ITTS: Teknologi Informasi dan Komunikasi"/>
    <n v="0"/>
    <s v="Institut Teknologi Telkom Surabaya"/>
    <n v="1"/>
    <s v="Penelitian Dana Mandiri"/>
    <s v="Internal"/>
    <s v="ID"/>
    <s v="ITTelkom Surabaya"/>
    <n v="6828913"/>
    <x v="51"/>
    <s v="0028089601"/>
    <n v="0"/>
    <x v="1"/>
    <s v="FTII"/>
    <s v="ITTelkom Surabaya"/>
    <n v="8140"/>
    <s v="072019"/>
    <s v="-"/>
    <s v="9990586342"/>
    <x v="47"/>
    <x v="52"/>
    <x v="9"/>
    <s v="FTII"/>
    <s v="ITTelkom Surabaya"/>
    <m/>
    <m/>
    <m/>
    <m/>
    <m/>
    <m/>
    <m/>
    <m/>
    <m/>
    <m/>
    <m/>
    <m/>
    <m/>
    <m/>
    <m/>
    <m/>
    <m/>
    <m/>
    <m/>
    <m/>
    <m/>
    <m/>
    <m/>
    <m/>
    <m/>
    <m/>
    <m/>
    <s v="Proposal"/>
    <s v="Laporan Akhir"/>
    <s v="ANNISA RAHMA AYUNINGTYAS"/>
    <m/>
    <m/>
    <m/>
    <m/>
    <m/>
    <m/>
    <m/>
    <m/>
    <m/>
    <m/>
    <m/>
    <m/>
    <m/>
    <s v="Jurnal Nasional Terakreditasi"/>
    <s v="In Revision"/>
    <s v="-"/>
    <m/>
  </r>
  <r>
    <n v="54"/>
    <s v="REK.149/PNLT1/REK/VIII/2021"/>
    <s v="-"/>
    <s v="Auto-Segmentasi Citra X-Ray Rongga Dada untuk Meningkatkan Keakuratan Pendeteksian Penyakit Paru-Paru menggunakan Pendekatan Deep Learning"/>
    <s v="Penelitian Mandiri"/>
    <n v="2021"/>
    <x v="2"/>
    <n v="6"/>
    <s v="ITTS: Teknologi Informasi dan Komunikasi"/>
    <n v="0"/>
    <s v="Institut Teknologi Telkom Surabaya"/>
    <n v="3"/>
    <s v="Penelitian Dana Mandiri"/>
    <s v="Internal"/>
    <s v="ID"/>
    <s v="ITTelkom Surabaya"/>
    <n v="6829959"/>
    <x v="52"/>
    <s v="0016079307"/>
    <n v="0"/>
    <x v="10"/>
    <s v="FTII"/>
    <s v="ITTelkom Surabaya"/>
    <n v="8140"/>
    <s v="072019"/>
    <s v="-"/>
    <s v="-"/>
    <x v="48"/>
    <x v="52"/>
    <x v="13"/>
    <s v="FTII"/>
    <s v="ITTelkom Surabaya"/>
    <n v="6680622"/>
    <s v="0709039401"/>
    <s v="Dewi Rahmawati"/>
    <n v="0"/>
    <s v="Rekayasa Perangkat Lunak"/>
    <s v="FTII"/>
    <s v="ITTelkom Surabaya"/>
    <m/>
    <m/>
    <m/>
    <m/>
    <m/>
    <m/>
    <m/>
    <m/>
    <m/>
    <m/>
    <m/>
    <m/>
    <m/>
    <m/>
    <m/>
    <m/>
    <m/>
    <m/>
    <m/>
    <m/>
    <s v="Proposal"/>
    <s v="Laporan Akhir"/>
    <s v="NAUFAL AMMAR BADRI"/>
    <m/>
    <m/>
    <m/>
    <m/>
    <m/>
    <m/>
    <m/>
    <m/>
    <m/>
    <m/>
    <m/>
    <m/>
    <m/>
    <s v="Jurnal Nasional Terakreditasi S2"/>
    <s v="-"/>
    <s v="-"/>
    <m/>
  </r>
  <r>
    <n v="55"/>
    <s v="REK.149/PNLT1/REK/VIII/2021"/>
    <s v="-"/>
    <s v="Simulasi dan Analisis Vertical Handover pada 5G dan 802.11ax"/>
    <s v="Penelitian Mandiri"/>
    <n v="2021"/>
    <x v="2"/>
    <n v="6"/>
    <s v="Nasional: Teknologi Informasi dan Komunikasi"/>
    <n v="0"/>
    <s v="Institut Teknologi Telkom Surabaya"/>
    <n v="3"/>
    <s v="Penelitian Dana Mandiri"/>
    <s v="Internal"/>
    <s v="ID"/>
    <s v="ITTelkom Surabaya"/>
    <n v="6680741"/>
    <x v="23"/>
    <s v="0727059002"/>
    <n v="0"/>
    <x v="6"/>
    <s v="FTE"/>
    <s v="ITTelkom Surabaya"/>
    <n v="8140"/>
    <s v="072019"/>
    <n v="6829130"/>
    <s v="0720019102"/>
    <x v="49"/>
    <x v="52"/>
    <x v="8"/>
    <s v="FTE"/>
    <s v="ITTelkom Surabaya"/>
    <m/>
    <m/>
    <m/>
    <m/>
    <m/>
    <m/>
    <m/>
    <m/>
    <m/>
    <m/>
    <m/>
    <m/>
    <m/>
    <m/>
    <m/>
    <m/>
    <m/>
    <m/>
    <m/>
    <m/>
    <m/>
    <m/>
    <m/>
    <m/>
    <m/>
    <m/>
    <m/>
    <s v="Proposal"/>
    <s v="Laporan Akhir"/>
    <s v="JAFARUDDIN G.A. GINTING"/>
    <m/>
    <s v="RAFI ASHRAF"/>
    <m/>
    <s v="NABILA AZRINA"/>
    <m/>
    <s v="MOCHAMMAD FERI"/>
    <m/>
    <m/>
    <m/>
    <m/>
    <m/>
    <m/>
    <m/>
    <s v="Paper"/>
    <s v="-"/>
    <s v="-"/>
    <m/>
  </r>
  <r>
    <n v="56"/>
    <s v="REK.149/PNLT1/REK/VIII/2021"/>
    <s v="1817/PNLT/LPPM/VIII/2021"/>
    <s v="Analisis Distribusi UMKM Kota Surabaya pada Organisasi Perangkat Daerah Terkait dengan Menggunakan K-Means Clustering"/>
    <s v="Penelitian Mandiri"/>
    <n v="2021"/>
    <x v="2"/>
    <n v="6"/>
    <s v="ITTS: Teknologi Informasi dan Komunikasi"/>
    <n v="0"/>
    <s v="Institut Teknologi Telkom Surabaya"/>
    <n v="5"/>
    <s v="Penelitian Dana Mandiri"/>
    <s v="Internal"/>
    <s v="ID"/>
    <s v="ITTelkom Surabaya"/>
    <n v="6760392"/>
    <x v="53"/>
    <s v="0729129403"/>
    <n v="0"/>
    <x v="10"/>
    <s v="FTII"/>
    <s v="ITTelkom Surabaya"/>
    <n v="8140"/>
    <s v="072019"/>
    <m/>
    <m/>
    <x v="22"/>
    <x v="31"/>
    <x v="10"/>
    <m/>
    <m/>
    <m/>
    <m/>
    <m/>
    <m/>
    <m/>
    <m/>
    <m/>
    <m/>
    <m/>
    <m/>
    <m/>
    <m/>
    <m/>
    <m/>
    <m/>
    <m/>
    <m/>
    <m/>
    <m/>
    <m/>
    <m/>
    <m/>
    <m/>
    <m/>
    <m/>
    <m/>
    <m/>
    <s v="Proposal"/>
    <s v="Laporan Akhir"/>
    <s v="Ahmad Robbi Rodhiyan Rifanto"/>
    <m/>
    <s v="Gilbert Pierro Xaristheo"/>
    <s v="Sistem Informasi, FTIB, ITTelkom Surabaya"/>
    <m/>
    <m/>
    <m/>
    <m/>
    <m/>
    <m/>
    <m/>
    <m/>
    <m/>
    <m/>
    <s v="Jurnal Nasional Terakreditasi"/>
    <s v="-"/>
    <s v="-"/>
    <m/>
  </r>
  <r>
    <n v="57"/>
    <s v="REK.149/PNLT1/REK/VIII/2021"/>
    <s v="-"/>
    <s v="Analisis Penggunaan Radar MIMO dengan Sinyal OFDM untuk Target Bergerak dengan Model Clutter Terdistribusi Rayleigh"/>
    <s v="Penelitian Mandiri"/>
    <n v="2021"/>
    <x v="2"/>
    <n v="3"/>
    <s v="ITTS: Transportasi"/>
    <n v="0"/>
    <s v="Institut Teknologi Telkom Surabaya"/>
    <n v="3"/>
    <s v="Penelitian Dana Mandiri"/>
    <s v="Internal"/>
    <s v="ID"/>
    <s v="ITTelkom Surabaya"/>
    <n v="6829130"/>
    <x v="46"/>
    <s v="0720019102"/>
    <n v="0"/>
    <x v="6"/>
    <s v="FTE"/>
    <s v="ITTelkom Surabaya"/>
    <n v="8140"/>
    <s v="072019"/>
    <m/>
    <m/>
    <x v="22"/>
    <x v="31"/>
    <x v="10"/>
    <m/>
    <m/>
    <m/>
    <m/>
    <m/>
    <m/>
    <m/>
    <m/>
    <m/>
    <m/>
    <m/>
    <m/>
    <m/>
    <m/>
    <m/>
    <m/>
    <m/>
    <m/>
    <m/>
    <m/>
    <m/>
    <m/>
    <m/>
    <m/>
    <m/>
    <m/>
    <m/>
    <m/>
    <m/>
    <s v="Proposal"/>
    <s v="Laporan Akhir"/>
    <s v="Indah Rahmawati Utami"/>
    <m/>
    <s v="Fachrul Reza Maulana"/>
    <m/>
    <m/>
    <m/>
    <m/>
    <m/>
    <m/>
    <m/>
    <m/>
    <m/>
    <m/>
    <m/>
    <s v="Jurnal Internal ITTS"/>
    <s v="-"/>
    <s v="Jurnal Nasional S1-S6"/>
    <m/>
  </r>
  <r>
    <n v="58"/>
    <s v="REK.149/PNLT1/REK/VIII/2021"/>
    <s v="-"/>
    <s v="Inovasi Teknologi Augmented Reality pada Katalog Perangkat keras_x000a_Penunjang Bidang Arsitektur dan Organisasi Komputer"/>
    <s v="Penelitian Mandiri"/>
    <n v="2021"/>
    <x v="2"/>
    <n v="6"/>
    <s v="ITTS: Teknologi Informasi dan Komunikasi"/>
    <n v="0"/>
    <s v="Institut Teknologi Telkom Surabaya"/>
    <n v="2"/>
    <s v="Penelitian Dana Mandiri"/>
    <s v="Internal"/>
    <s v="ID"/>
    <s v="ITTelkom Surabaya"/>
    <n v="6665306"/>
    <x v="13"/>
    <s v="0703129001"/>
    <n v="0"/>
    <x v="5"/>
    <s v="FTII"/>
    <s v="ITTelkom Surabaya"/>
    <n v="8140"/>
    <s v="072019"/>
    <m/>
    <m/>
    <x v="22"/>
    <x v="31"/>
    <x v="10"/>
    <m/>
    <m/>
    <m/>
    <m/>
    <m/>
    <m/>
    <m/>
    <m/>
    <m/>
    <m/>
    <m/>
    <m/>
    <m/>
    <m/>
    <m/>
    <m/>
    <m/>
    <m/>
    <m/>
    <m/>
    <m/>
    <m/>
    <m/>
    <m/>
    <m/>
    <m/>
    <m/>
    <m/>
    <m/>
    <s v="Proposal"/>
    <s v="Laporan Akhir"/>
    <s v="Iqbal Tawwaqal"/>
    <s v="Sistem Informasi, FTIB, ITTelkom Surabaya"/>
    <s v="Virgian Listianto"/>
    <m/>
    <s v="Rhevin P. A"/>
    <s v="Sistem Informasi, FTIB, ITTelkom Surabaya"/>
    <m/>
    <m/>
    <m/>
    <m/>
    <m/>
    <m/>
    <m/>
    <m/>
    <s v="Jurnal Nasional Terakreditasi"/>
    <s v="-"/>
    <s v="HKI"/>
    <m/>
  </r>
  <r>
    <n v="59"/>
    <s v="REK.149/PNLT1/REK/VIII/2021"/>
    <s v="-"/>
    <s v="Pengembangan dan Investigasi Low Cost Oxygen Concetrator dan Nebulizer"/>
    <s v="Penelitian Mandiri"/>
    <n v="2021"/>
    <x v="2"/>
    <n v="6"/>
    <s v="ITTS: Kebencanaan"/>
    <n v="0"/>
    <s v="Institut Teknologi Telkom Surabaya"/>
    <n v="5"/>
    <s v="Penelitian Dana Mandiri"/>
    <s v="Internal"/>
    <s v="ID"/>
    <s v="ITTelkom Surabaya"/>
    <n v="6680651"/>
    <x v="3"/>
    <s v="0725059301"/>
    <n v="0"/>
    <x v="3"/>
    <s v="FTE"/>
    <s v="ITTelkom Surabaya"/>
    <n v="8140"/>
    <s v="072019"/>
    <n v="6680633"/>
    <s v="0717017902_x000a_"/>
    <x v="13"/>
    <x v="31"/>
    <x v="10"/>
    <m/>
    <m/>
    <n v="6665306"/>
    <n v="703129001"/>
    <s v="Ully Asfari"/>
    <m/>
    <m/>
    <m/>
    <m/>
    <n v="6680648"/>
    <n v="724089201"/>
    <s v="Hawwin Mardhiana"/>
    <m/>
    <m/>
    <m/>
    <m/>
    <n v="6680623"/>
    <n v="721088602"/>
    <s v="Yupit Sudianto"/>
    <m/>
    <m/>
    <m/>
    <m/>
    <m/>
    <m/>
    <m/>
    <m/>
    <m/>
    <m/>
    <s v="Proposal"/>
    <s v="Laporan Akhir"/>
    <s v="Moch. Syamfallaah Anwar"/>
    <m/>
    <m/>
    <m/>
    <m/>
    <m/>
    <m/>
    <m/>
    <m/>
    <m/>
    <m/>
    <m/>
    <m/>
    <m/>
    <s v="-"/>
    <s v="-"/>
    <s v="-"/>
    <m/>
  </r>
  <r>
    <n v="60"/>
    <s v="REK.149/PNLT1/REK/VIII/2021"/>
    <s v="1378/PNLT1/LPPM/V/2021"/>
    <s v="Buku Ajar Pengantar Manajemen Bisnis Digital"/>
    <s v="Penulisan Buku Ajar"/>
    <n v="2021"/>
    <x v="2"/>
    <n v="5"/>
    <s v="Nasional: Sosial Humaniora-Seni Budaya Pendidikan"/>
    <n v="3000000"/>
    <s v="Institut Teknologi Telkom Surabaya"/>
    <s v="-"/>
    <s v="Penulisan Buku Ajar"/>
    <s v="Internal"/>
    <s v="ID"/>
    <s v="ITTelkom Surabaya"/>
    <n v="6801989"/>
    <x v="54"/>
    <s v="0704029302"/>
    <n v="600000"/>
    <x v="1"/>
    <m/>
    <m/>
    <m/>
    <m/>
    <m/>
    <m/>
    <x v="50"/>
    <x v="54"/>
    <x v="10"/>
    <m/>
    <m/>
    <n v="6682237"/>
    <s v="0722069004"/>
    <s v="Dominggo Bayu Baskara"/>
    <n v="600000"/>
    <s v="Bisnis Digital"/>
    <s v="FTII"/>
    <s v="ITTelkom Surabaya"/>
    <m/>
    <m/>
    <s v="Rasyidi Faiz Akbar"/>
    <n v="600000"/>
    <m/>
    <m/>
    <m/>
    <m/>
    <m/>
    <s v="Tiar Anindya Putri"/>
    <n v="600000"/>
    <m/>
    <m/>
    <m/>
    <m/>
    <m/>
    <m/>
    <m/>
    <m/>
    <m/>
    <s v="Proposal"/>
    <s v="Laporan Akhir"/>
    <m/>
    <m/>
    <m/>
    <m/>
    <m/>
    <m/>
    <m/>
    <m/>
    <m/>
    <m/>
    <m/>
    <m/>
    <m/>
    <m/>
    <s v="Buku Ajar"/>
    <s v="Terealisasi"/>
    <s v="-"/>
    <m/>
  </r>
  <r>
    <n v="61"/>
    <s v="REK.149/PNLT1/REK/VIII/2021"/>
    <s v="1379/PNLT1/LPPM/V/2021"/>
    <s v="Algoritma Pemrograman Dasar Menggunakan Bahasa Pemrograman C"/>
    <s v="Penulisan Buku Ajar"/>
    <n v="2021"/>
    <x v="2"/>
    <n v="12"/>
    <s v="Nasional: Teknologi Informasi dan Komunikasi"/>
    <n v="3000000"/>
    <s v="Institut Teknologi Telkom Surabaya"/>
    <s v="-"/>
    <s v="Penulisan Buku Ajar"/>
    <s v="Internal"/>
    <s v="ID"/>
    <s v="ITTelkom Surabaya"/>
    <n v="6768348"/>
    <x v="48"/>
    <s v="0714079701"/>
    <n v="3000000"/>
    <x v="8"/>
    <m/>
    <m/>
    <m/>
    <m/>
    <n v="6767777"/>
    <s v="0713059501"/>
    <x v="51"/>
    <x v="50"/>
    <x v="1"/>
    <s v="FTII"/>
    <s v="ITTelkom Surabaya"/>
    <n v="6773159"/>
    <s v="0706089501"/>
    <s v="Kharisma Monika Dian Pertiwi"/>
    <n v="1000000"/>
    <s v="Informatika"/>
    <s v="FTII"/>
    <s v="ITTelkom Surabaya"/>
    <m/>
    <m/>
    <m/>
    <m/>
    <m/>
    <m/>
    <m/>
    <m/>
    <m/>
    <m/>
    <m/>
    <m/>
    <m/>
    <m/>
    <m/>
    <m/>
    <m/>
    <m/>
    <m/>
    <m/>
    <s v="Proposal"/>
    <s v="Laporan Akhir"/>
    <m/>
    <m/>
    <m/>
    <m/>
    <m/>
    <m/>
    <m/>
    <m/>
    <m/>
    <m/>
    <m/>
    <m/>
    <m/>
    <m/>
    <s v="Buku Ajar"/>
    <s v="Terealisasi"/>
    <s v="-"/>
    <m/>
  </r>
  <r>
    <n v="62"/>
    <s v="REK.149/PNLT1/REK/VIII/2021"/>
    <s v="1380/PNLT1/LPPM/V/2021"/>
    <s v="Buku Ajar Pengantar Sains Data"/>
    <s v="Penulisan Buku Ajar"/>
    <n v="2021"/>
    <x v="2"/>
    <n v="5"/>
    <s v="TTS: Teknologi Informasi dan Komunikasi"/>
    <n v="3000000"/>
    <s v="Institut Teknologi Telkom Surabaya"/>
    <s v="-"/>
    <s v="Penulisan Buku Ajar"/>
    <s v="Internal"/>
    <s v="ID"/>
    <s v="ITTelkom Surabaya"/>
    <s v="-"/>
    <x v="50"/>
    <s v="-"/>
    <n v="1000000"/>
    <x v="8"/>
    <m/>
    <m/>
    <m/>
    <m/>
    <n v="6760392"/>
    <s v="0729129403"/>
    <x v="46"/>
    <x v="50"/>
    <x v="13"/>
    <s v="FTII"/>
    <s v="ITTelkom Surabaya"/>
    <m/>
    <m/>
    <s v="Mawanda Almuhayar"/>
    <n v="1000000"/>
    <m/>
    <s v="FTII"/>
    <s v="ITTelkom Surabaya"/>
    <n v="6680680"/>
    <n v="704039202"/>
    <s v="Bernadus Anggo Seno Aji"/>
    <m/>
    <m/>
    <m/>
    <m/>
    <n v="6793410"/>
    <n v="707019501"/>
    <s v="Helisyah Nur Fadhilah"/>
    <m/>
    <m/>
    <m/>
    <m/>
    <m/>
    <m/>
    <m/>
    <m/>
    <m/>
    <m/>
    <s v="Proposal"/>
    <s v="Laporan Akhir"/>
    <m/>
    <m/>
    <m/>
    <m/>
    <m/>
    <m/>
    <m/>
    <m/>
    <m/>
    <m/>
    <m/>
    <m/>
    <m/>
    <m/>
    <s v="Publis Buku Ber ISBN"/>
    <s v="Terealisasi"/>
    <s v="-"/>
    <m/>
  </r>
  <r>
    <n v="63"/>
    <s v="-"/>
    <s v="-"/>
    <s v="E-Rombeng : Transformasi Digital untuk Pelaku Usaha Rombeng sebagai Upaya Mewujudkan Pertumbuhan Ekonomi dan Pekerjaan Layak berdasarkan SDGs di Era Pandemi Covid-19"/>
    <s v="Penelitian Mandiri"/>
    <n v="2021"/>
    <x v="2"/>
    <n v="6"/>
    <s v="ITTS: Teknologi Informasi dan Komunikasi"/>
    <n v="0"/>
    <s v="Institut Teknologi Telkom Surabaya"/>
    <n v="1"/>
    <s v="Penelitian Dana Mandiri"/>
    <s v="Internal"/>
    <s v="ID"/>
    <s v="ITTelkom Surabaya"/>
    <n v="6680634"/>
    <x v="15"/>
    <s v="0725059004"/>
    <n v="0"/>
    <x v="5"/>
    <s v="FTII"/>
    <s v="ITTelkom Surabaya"/>
    <n v="8140"/>
    <s v="072019"/>
    <n v="6665306"/>
    <s v="0703129001"/>
    <x v="7"/>
    <x v="31"/>
    <x v="6"/>
    <s v="FTII"/>
    <s v="ITTelkom Surabaya"/>
    <n v="6744406"/>
    <n v="709059004"/>
    <s v="Muhammad Nasrullah"/>
    <m/>
    <m/>
    <m/>
    <m/>
    <m/>
    <m/>
    <m/>
    <m/>
    <m/>
    <m/>
    <m/>
    <m/>
    <m/>
    <m/>
    <m/>
    <m/>
    <m/>
    <m/>
    <m/>
    <m/>
    <m/>
    <m/>
    <m/>
    <m/>
    <s v="Proposal"/>
    <s v="Laporan Akhir"/>
    <m/>
    <m/>
    <m/>
    <m/>
    <m/>
    <m/>
    <m/>
    <m/>
    <m/>
    <m/>
    <m/>
    <m/>
    <m/>
    <m/>
    <s v="Jurnal Nasional Terakreditasi Sinta 1-6"/>
    <s v="-"/>
    <s v="-"/>
    <m/>
  </r>
  <r>
    <n v="64"/>
    <s v="-"/>
    <s v="-"/>
    <s v="ANJUNGAN PEMERIKSAAN KESEHATAN MANDIRI"/>
    <s v="Penelitian Kerjasama Institusi"/>
    <n v="2021"/>
    <x v="2"/>
    <m/>
    <m/>
    <n v="100000000"/>
    <m/>
    <m/>
    <m/>
    <m/>
    <m/>
    <m/>
    <n v="258471"/>
    <x v="35"/>
    <s v="0727097302"/>
    <m/>
    <x v="3"/>
    <s v="FTE"/>
    <s v="ITTelkom Surabaya"/>
    <m/>
    <m/>
    <n v="6680683"/>
    <s v="0729088704"/>
    <x v="4"/>
    <x v="31"/>
    <x v="4"/>
    <s v="FTII"/>
    <s v="ITTelkom Surabaya"/>
    <n v="6680685"/>
    <s v="0721068802_x000a_"/>
    <s v="Moch.Iskandar Riansyah"/>
    <m/>
    <s v="Teknik Elektro"/>
    <s v="FTE"/>
    <s v="ITTelkom Surabaya"/>
    <n v="6778837"/>
    <s v="0711039403"/>
    <s v="Muhammad Dzulfikar Fauzi"/>
    <m/>
    <s v="Informatika"/>
    <s v="FTIB"/>
    <s v="ITTelkom Surabaya"/>
    <m/>
    <m/>
    <m/>
    <m/>
    <m/>
    <m/>
    <m/>
    <m/>
    <m/>
    <m/>
    <m/>
    <m/>
    <m/>
    <m/>
    <m/>
    <m/>
    <m/>
    <m/>
    <m/>
    <m/>
    <m/>
    <m/>
    <m/>
    <m/>
    <m/>
    <m/>
    <m/>
    <m/>
    <m/>
    <m/>
    <m/>
    <m/>
    <m/>
  </r>
  <r>
    <m/>
    <m/>
    <m/>
    <m/>
    <m/>
    <m/>
    <x v="1"/>
    <m/>
    <m/>
    <m/>
    <m/>
    <m/>
    <m/>
    <m/>
    <m/>
    <m/>
    <m/>
    <x v="25"/>
    <m/>
    <m/>
    <x v="8"/>
    <m/>
    <m/>
    <m/>
    <m/>
    <m/>
    <m/>
    <x v="22"/>
    <x v="31"/>
    <x v="10"/>
    <m/>
    <m/>
    <m/>
    <m/>
    <m/>
    <m/>
    <m/>
    <m/>
    <m/>
    <m/>
    <m/>
    <m/>
    <m/>
    <m/>
    <m/>
    <m/>
    <m/>
    <m/>
    <m/>
    <m/>
    <m/>
    <m/>
    <m/>
    <m/>
    <m/>
    <m/>
    <m/>
    <m/>
    <m/>
    <m/>
    <m/>
    <m/>
    <m/>
    <m/>
    <m/>
    <m/>
    <m/>
    <m/>
    <m/>
    <m/>
    <m/>
    <m/>
    <m/>
    <m/>
    <m/>
    <m/>
    <m/>
    <m/>
    <m/>
  </r>
  <r>
    <n v="1"/>
    <s v="REK. 069/PNLT1/REK/II/2022"/>
    <s v="365/PNLT1/LPPM/II/2022"/>
    <s v="Penentuan Lokasi Optimal SPKLU di Surabaya "/>
    <s v="Penelitian Dasar"/>
    <n v="2022"/>
    <x v="3"/>
    <n v="10"/>
    <s v="ITTS: Sistem Logistik Cerdas"/>
    <n v="6500000"/>
    <s v="Institut Teknologi Telkom Surabaya"/>
    <n v="3"/>
    <s v="Penelitian Kompetitif Internal"/>
    <s v="Internal"/>
    <s v="ID"/>
    <s v="ITTelkom Surabaya"/>
    <n v="6680643"/>
    <x v="42"/>
    <s v="0702039003"/>
    <n v="6500000"/>
    <x v="9"/>
    <s v="FTEIC"/>
    <s v="ITTelkom Surabaya"/>
    <n v="8140"/>
    <s v="072019"/>
    <m/>
    <m/>
    <x v="22"/>
    <x v="31"/>
    <x v="10"/>
    <m/>
    <m/>
    <m/>
    <m/>
    <m/>
    <m/>
    <m/>
    <m/>
    <m/>
    <m/>
    <m/>
    <m/>
    <m/>
    <m/>
    <m/>
    <m/>
    <m/>
    <m/>
    <m/>
    <m/>
    <m/>
    <m/>
    <m/>
    <m/>
    <m/>
    <m/>
    <m/>
    <m/>
    <m/>
    <s v="Proposal"/>
    <s v="Laporan Akhir"/>
    <s v="Arsalan Rafi Muzakki "/>
    <s v="Teknik Industri, FTEIC, ITTelkom Surabaya"/>
    <m/>
    <m/>
    <m/>
    <m/>
    <m/>
    <m/>
    <m/>
    <m/>
    <m/>
    <m/>
    <m/>
    <m/>
    <s v="Proceeding Seminar Internasional Terindeks Scopus"/>
    <s v="Accepted"/>
    <m/>
    <s v=" "/>
  </r>
  <r>
    <n v="2"/>
    <s v="REK. 069/PNLT1/REK/II/2022"/>
    <s v="366/PNLT1/LPPM/II/2022"/>
    <s v="Pengukuran Kesiapan Adopsi Logistik Information System di Sektor UMKM "/>
    <s v="Penelitian Dasar"/>
    <n v="2022"/>
    <x v="3"/>
    <n v="8"/>
    <s v="ITTS: Teknologi Informasi dan Komunikasi"/>
    <n v="6739000"/>
    <s v="Institut Teknologi Telkom Surabaya"/>
    <n v="3"/>
    <s v="Penelitian Kompetitif Internal"/>
    <s v="Internal"/>
    <s v="ID"/>
    <s v="ITTelkom Surabaya"/>
    <n v="6801883"/>
    <x v="55"/>
    <s v="0720088905"/>
    <n v="3369500"/>
    <x v="5"/>
    <s v="FTIB"/>
    <s v="ITTelkom Surabaya"/>
    <n v="8140"/>
    <s v="072019"/>
    <n v="6665306"/>
    <s v="0703129001"/>
    <x v="7"/>
    <x v="55"/>
    <x v="6"/>
    <s v="FTIB"/>
    <s v="ITTelkom Surabaya"/>
    <m/>
    <m/>
    <m/>
    <m/>
    <m/>
    <m/>
    <m/>
    <m/>
    <m/>
    <m/>
    <m/>
    <m/>
    <m/>
    <m/>
    <m/>
    <m/>
    <m/>
    <m/>
    <m/>
    <m/>
    <m/>
    <m/>
    <m/>
    <m/>
    <m/>
    <m/>
    <m/>
    <s v="Proposal"/>
    <s v="Laporan Akhir"/>
    <s v="Aisyah Putri Amni Ramadhanti "/>
    <m/>
    <s v="Ekky Dea Audry Jaya"/>
    <m/>
    <m/>
    <m/>
    <m/>
    <m/>
    <m/>
    <m/>
    <m/>
    <m/>
    <m/>
    <m/>
    <s v="Jurnal Nasional Terakreditasi S1-S4"/>
    <s v="Published S2"/>
    <s v="Jurnal Internasional Terindeks"/>
    <s v=" "/>
  </r>
  <r>
    <n v="3"/>
    <s v="REK. 069/PNLT1/REK/II/2022"/>
    <s v="367/PNLT1/LPPM/II/2022"/>
    <s v="Pendekatan Customer-Centricity Dalam Pengembangan Produk Truk Listrik : Studi Literatur "/>
    <s v="Penelitian Dasar"/>
    <n v="2022"/>
    <x v="3"/>
    <n v="10"/>
    <s v="ITTS: Transportasi"/>
    <n v="6810000"/>
    <s v="Institut Teknologi Telkom Surabaya"/>
    <n v="3"/>
    <s v="Penelitian Kompetitif Internal"/>
    <s v="Internal"/>
    <s v="ID"/>
    <s v="ITTelkom Surabaya"/>
    <n v="6801989"/>
    <x v="54"/>
    <s v="0704029302"/>
    <n v="3405000"/>
    <x v="5"/>
    <s v="FTIB"/>
    <s v="ITTelkom Surabaya"/>
    <n v="8140"/>
    <s v="072019"/>
    <n v="6682237"/>
    <s v="0722069004"/>
    <x v="20"/>
    <x v="56"/>
    <x v="9"/>
    <s v="FTIB"/>
    <s v="ITTelkom Surabaya"/>
    <m/>
    <m/>
    <m/>
    <m/>
    <m/>
    <m/>
    <m/>
    <m/>
    <m/>
    <m/>
    <m/>
    <m/>
    <m/>
    <m/>
    <m/>
    <m/>
    <m/>
    <m/>
    <m/>
    <m/>
    <m/>
    <m/>
    <m/>
    <m/>
    <m/>
    <m/>
    <m/>
    <s v="Proposal"/>
    <s v="Laporan Akhir"/>
    <s v="Oktavia Wahyu Lestari "/>
    <s v="Bisnis Digital, FTIB, ITTelkom Surabaya"/>
    <s v="Shaula Salsabila "/>
    <s v="Bisnis Digital, FTIB, ITTelkom Surabaya"/>
    <s v="Taufiqur Rahman "/>
    <m/>
    <m/>
    <m/>
    <m/>
    <m/>
    <m/>
    <m/>
    <m/>
    <m/>
    <s v="Jurnal Nasional Terakreditasi"/>
    <s v="Akhir pelunasan: akhir mei 2023"/>
    <m/>
    <s v=" "/>
  </r>
  <r>
    <n v="4"/>
    <s v="REK. 069/PNLT1/REK/II/2022"/>
    <s v="368/PNLT1/LPPM/II/2022"/>
    <s v="Aplikasi Model Optimasi Capacited Vehicle Rounting Problem dengan Nearest Neighbour"/>
    <s v="Penelitian Dasar"/>
    <n v="2022"/>
    <x v="3"/>
    <n v="10"/>
    <s v="ITTS: Sistem Logistik Cerdas"/>
    <n v="6950000"/>
    <s v="Institut Teknologi Telkom Surabaya"/>
    <s v="2"/>
    <s v="Penelitian Kompetitif Internal"/>
    <s v="Internal"/>
    <s v="ID"/>
    <s v="ITTelkom Surabaya"/>
    <n v="6784457"/>
    <x v="56"/>
    <s v="0723079501"/>
    <n v="2316666.6666666665"/>
    <x v="13"/>
    <s v="FTEIC"/>
    <s v="ITTelkom Surabaya"/>
    <n v="8140"/>
    <s v="072019"/>
    <n v="6778837"/>
    <s v="0711039403"/>
    <x v="28"/>
    <x v="57"/>
    <x v="1"/>
    <s v="FTIB"/>
    <s v="ITTelkom Surabaya"/>
    <n v="6778519"/>
    <s v="0712059303"/>
    <s v="Nisa Isrofi"/>
    <n v="2316666.6666666665"/>
    <s v="Teknik Logistik"/>
    <s v="FTEIC"/>
    <s v="ITTelkom Surabaya"/>
    <m/>
    <m/>
    <m/>
    <m/>
    <m/>
    <m/>
    <m/>
    <m/>
    <m/>
    <m/>
    <m/>
    <m/>
    <m/>
    <m/>
    <m/>
    <m/>
    <m/>
    <m/>
    <m/>
    <m/>
    <s v="Proposal"/>
    <s v="Laporan Akhir"/>
    <s v="Annisa’ul Baroroh"/>
    <m/>
    <s v="Nawang Aji Rabukuntari"/>
    <s v="Teknik Logistik, FTEIC, ITTelkom Surabaya"/>
    <s v="Ardiansyah Bisma Rizqullah"/>
    <s v="Rekayasa Perangkat Lunak, FTIB, ITTelkom Surabaya"/>
    <m/>
    <m/>
    <m/>
    <m/>
    <m/>
    <m/>
    <m/>
    <m/>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s v="Penelitian Dasar"/>
    <n v="2022"/>
    <x v="3"/>
    <n v="6"/>
    <s v="ITTS: Teknologi Informasi dan Komunikasi"/>
    <n v="9750000"/>
    <s v="Institut Teknologi Telkom Surabaya"/>
    <n v="3"/>
    <s v="Penelitian Kompetitif Internal"/>
    <s v="Internal"/>
    <s v="ID"/>
    <s v="ITTelkom Surabaya"/>
    <n v="6768348"/>
    <x v="48"/>
    <s v="0714079701"/>
    <n v="3250000"/>
    <x v="11"/>
    <s v="FTIB"/>
    <s v="ITTelkom Surabaya"/>
    <n v="8140"/>
    <s v="072019"/>
    <n v="6773159"/>
    <s v="0706089501"/>
    <x v="44"/>
    <x v="58"/>
    <x v="1"/>
    <s v="FTIB"/>
    <s v="ITTelkom Surabaya"/>
    <n v="6680626"/>
    <s v="0727099201"/>
    <s v="Ardian Yusuf Wicaksono"/>
    <n v="3250000"/>
    <s v="Informatika"/>
    <s v="FTIB"/>
    <s v="ITTelkom Surabaya"/>
    <m/>
    <m/>
    <m/>
    <m/>
    <m/>
    <m/>
    <m/>
    <m/>
    <m/>
    <m/>
    <m/>
    <m/>
    <m/>
    <m/>
    <m/>
    <m/>
    <m/>
    <m/>
    <m/>
    <m/>
    <s v="Proposal"/>
    <s v="Laporan Akhir"/>
    <s v="Gede Reyki Astika "/>
    <s v="Teknologi Informasi, FTIB, ITTelkom Surabaya"/>
    <s v="Ignatia Indreswari     "/>
    <m/>
    <s v="Muhammad Akbar Ramadhan  "/>
    <m/>
    <m/>
    <m/>
    <m/>
    <m/>
    <m/>
    <m/>
    <m/>
    <m/>
    <s v="Jurnal Nasional Terakreditasi"/>
    <s v="Published"/>
    <m/>
    <m/>
  </r>
  <r>
    <n v="6"/>
    <s v="REK. 069/PNLT1/REK/II/2022"/>
    <s v="371/PNLT1/LPPM/II/2022"/>
    <s v="Perancangan dan Implementasi Aplikasi E-Logistik Pada Air Minum Isi Ulang"/>
    <s v="Penelitian Dasar"/>
    <n v="2022"/>
    <x v="3"/>
    <n v="8"/>
    <s v="Nasional: Transportasi"/>
    <n v="7000000"/>
    <s v="Institut Teknologi Telkom Surabaya"/>
    <n v="3"/>
    <s v="Penelitian Kompetitif Internal"/>
    <s v="Internal"/>
    <s v="ID"/>
    <s v="ITTelkom Surabaya"/>
    <n v="6764236"/>
    <x v="8"/>
    <s v="0704068902"/>
    <n v="3500000"/>
    <x v="5"/>
    <s v="FTIB"/>
    <s v="ITTelkom Surabaya"/>
    <n v="8140"/>
    <s v="072019"/>
    <n v="6802117"/>
    <s v="0724098701"/>
    <x v="52"/>
    <x v="59"/>
    <x v="6"/>
    <s v="FTIB"/>
    <s v="ITTelkom Surabaya"/>
    <m/>
    <m/>
    <m/>
    <m/>
    <m/>
    <m/>
    <m/>
    <m/>
    <m/>
    <m/>
    <m/>
    <m/>
    <m/>
    <m/>
    <m/>
    <m/>
    <m/>
    <m/>
    <m/>
    <m/>
    <m/>
    <m/>
    <m/>
    <m/>
    <m/>
    <m/>
    <m/>
    <s v="Proposal"/>
    <s v="Laporan Akhir"/>
    <s v="Andhika Juliawan"/>
    <s v="Sistem Informasi, FTIB, ITTelkom Surabaya"/>
    <s v="Pratama Ramadhani Wijaya "/>
    <s v="Sistem Informasi, FTIB, ITTelkom Surabaya"/>
    <m/>
    <m/>
    <m/>
    <m/>
    <m/>
    <m/>
    <m/>
    <m/>
    <m/>
    <m/>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s v="Penelitian Dasar"/>
    <n v="2022"/>
    <x v="3"/>
    <n v="10"/>
    <s v="ITTS: Kemaritiman"/>
    <n v="6700000"/>
    <s v="Institut Teknologi Telkom Surabaya"/>
    <n v="3"/>
    <s v="Penelitian Kompetitif Internal"/>
    <s v="Internal"/>
    <s v="ID"/>
    <s v="ITTelkom Surabaya"/>
    <n v="6680634"/>
    <x v="15"/>
    <s v="0725059004"/>
    <n v="2233333.3333333335"/>
    <x v="5"/>
    <s v="FTIB"/>
    <s v="ITTelkom Surabaya"/>
    <n v="8140"/>
    <s v="072019"/>
    <n v="6744406"/>
    <s v="0709059004"/>
    <x v="24"/>
    <x v="60"/>
    <x v="6"/>
    <s v="FTIB"/>
    <s v="ITTelkom Surabaya"/>
    <n v="6680648"/>
    <s v="0724089201"/>
    <s v="Hawwin Mardhiana"/>
    <n v="2233333.3333333335"/>
    <s v="Sistem Informasi"/>
    <s v="FTIB"/>
    <s v="ITTelkom Surabaya"/>
    <m/>
    <m/>
    <m/>
    <m/>
    <m/>
    <m/>
    <m/>
    <m/>
    <m/>
    <m/>
    <m/>
    <m/>
    <m/>
    <m/>
    <m/>
    <m/>
    <m/>
    <m/>
    <m/>
    <m/>
    <s v="Proposal"/>
    <s v="Laporan Akhir"/>
    <s v="Brian Yuko Putra  "/>
    <s v="Sistem Informasi, FTIB, ITTelkom Surabaya"/>
    <s v="Raihan Febrianto Grahadi "/>
    <s v="Sistem Informasi, FTIB, ITTelkom Surabaya"/>
    <s v="Yuni Qoriah Verdiana"/>
    <s v="Sistem Informasi, FTIB, ITTelkom Surabaya"/>
    <m/>
    <m/>
    <m/>
    <m/>
    <m/>
    <m/>
    <m/>
    <m/>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s v="Penelitian Dasar"/>
    <n v="2022"/>
    <x v="3"/>
    <n v="10"/>
    <s v="ITTS: Teknologi Informasi dan Komunikasi"/>
    <n v="7000000"/>
    <s v="Institut Teknologi Telkom Surabaya"/>
    <n v="3"/>
    <s v="Penelitian Kompetitif Internal"/>
    <s v="Internal"/>
    <s v="ID"/>
    <s v="ITTelkom Surabaya"/>
    <n v="6658545"/>
    <x v="30"/>
    <s v="0401078801"/>
    <n v="3500000"/>
    <x v="0"/>
    <s v="FTEIC"/>
    <s v="ITTelkom Surabaya"/>
    <n v="8140"/>
    <s v="072019"/>
    <n v="6680618"/>
    <s v="0725059202"/>
    <x v="38"/>
    <x v="59"/>
    <x v="0"/>
    <s v="FTEIC"/>
    <s v="ITTelkom Surabaya"/>
    <m/>
    <m/>
    <m/>
    <m/>
    <m/>
    <m/>
    <m/>
    <m/>
    <m/>
    <m/>
    <m/>
    <m/>
    <m/>
    <m/>
    <m/>
    <m/>
    <m/>
    <m/>
    <m/>
    <m/>
    <m/>
    <m/>
    <m/>
    <m/>
    <m/>
    <m/>
    <m/>
    <s v="Proposal"/>
    <s v="Laporan Akhir"/>
    <s v="Abiyyas Daffa Suryadi    "/>
    <s v="Teknik Industri, FTEIC, ITTelkom Surabaya"/>
    <s v="Asri Kartika Dewi     "/>
    <m/>
    <s v="Fasya Mazaya Shidiqi Muhammad"/>
    <s v="Teknik Industri, FTEIC, ITTelkom Surabaya"/>
    <m/>
    <m/>
    <m/>
    <m/>
    <m/>
    <m/>
    <m/>
    <m/>
    <s v="Jurnal Nasional Sinta 3"/>
    <s v="Submitted, akhir pelunasan: TW II"/>
    <s v="Prosiding Internasional"/>
    <m/>
  </r>
  <r>
    <n v="9"/>
    <s v="REK. 069/PNLT1/REK/II/2022"/>
    <s v="374/PNLT1/LPPM/II/2022"/>
    <s v="Strategi Fast Charging Untuk Kontrol Tegangan Yang Efisien Dalam Mendukung Kendaraan Listrik"/>
    <s v="Penelitian Terapan"/>
    <n v="2022"/>
    <x v="3"/>
    <n v="12"/>
    <s v="Nasional: Transportasi"/>
    <n v="16000000"/>
    <s v="Institut Teknologi Telkom Surabaya"/>
    <n v="3"/>
    <s v="Penelitian Kompetitif Internal"/>
    <s v="Internal"/>
    <s v="ID"/>
    <s v="ITTelkom Surabaya"/>
    <n v="6680708"/>
    <x v="33"/>
    <s v="0706069201"/>
    <n v="5333333.333333333"/>
    <x v="3"/>
    <s v="FTEIC"/>
    <s v="ITTelkom Surabaya"/>
    <n v="8140"/>
    <s v="072019"/>
    <n v="6680651"/>
    <s v="0725059301"/>
    <x v="35"/>
    <x v="17"/>
    <x v="2"/>
    <s v="FTEIC"/>
    <s v="ITTelkom Surabaya"/>
    <n v="6793410"/>
    <s v="0707019501"/>
    <s v="Helisya Nur Fadhilah"/>
    <n v="5333333.333333333"/>
    <s v="Sains Data"/>
    <s v="FTIB"/>
    <s v="ITTelkom Surabaya"/>
    <m/>
    <m/>
    <m/>
    <m/>
    <m/>
    <m/>
    <m/>
    <m/>
    <m/>
    <m/>
    <m/>
    <m/>
    <m/>
    <m/>
    <m/>
    <m/>
    <m/>
    <m/>
    <m/>
    <m/>
    <s v="Proposal"/>
    <s v="Laporan Akhir"/>
    <s v="Nadia Dinda  "/>
    <s v="Teknik Elektro, FTEIC, ITTelkom Surabaya"/>
    <s v="Muhammad Rafli Ramadhan Lubis"/>
    <m/>
    <s v="Aden Zulfalia Taufik"/>
    <m/>
    <m/>
    <m/>
    <m/>
    <m/>
    <m/>
    <m/>
    <m/>
    <m/>
    <s v="Jurnal Internasional Terindeks"/>
    <s v="Published"/>
    <s v="Prosiding Internasional"/>
    <m/>
  </r>
  <r>
    <n v="10"/>
    <s v="REK. 069/PNLT1/REK/II/2022"/>
    <s v="375/PNLT1/LPPM/II/2022"/>
    <s v="Perancangan Sistem Dog Clutch Untuk Truk Listrik"/>
    <s v="Penelitian Terapan"/>
    <n v="2022"/>
    <x v="3"/>
    <n v="12"/>
    <s v="ITTS: Transportasi"/>
    <n v="16000000"/>
    <s v="Institut Teknologi Telkom Surabaya"/>
    <n v="3"/>
    <s v="Penelitian Kompetitif Internal"/>
    <s v="Internal"/>
    <s v="ID"/>
    <s v="ITTelkom Surabaya"/>
    <n v="6680627"/>
    <x v="36"/>
    <s v="0703119301"/>
    <n v="8000000"/>
    <x v="0"/>
    <s v="FTEIC"/>
    <s v="ITTelkom Surabaya"/>
    <n v="8140"/>
    <s v="072019"/>
    <n v="6682237"/>
    <s v="0722069004"/>
    <x v="20"/>
    <x v="61"/>
    <x v="9"/>
    <s v="FTIB"/>
    <s v="ITTelkom Surabaya"/>
    <n v="6859016"/>
    <s v="0727069503"/>
    <s v="Rifki Dwi Putranto"/>
    <n v="8000000"/>
    <s v="Teknik Elektro"/>
    <s v="FTEIC"/>
    <s v="ITTelkom Surabaya"/>
    <m/>
    <m/>
    <m/>
    <m/>
    <m/>
    <m/>
    <m/>
    <m/>
    <m/>
    <m/>
    <m/>
    <m/>
    <m/>
    <m/>
    <m/>
    <m/>
    <m/>
    <m/>
    <m/>
    <m/>
    <s v="Proposal"/>
    <s v="Laporan Akhir"/>
    <s v="Dimas Yohan Andhi Yudhana  "/>
    <s v="Teknik Industri, FTEIC, ITTelkom Surabaya"/>
    <s v="Betsyeda Frea Anuarita  "/>
    <s v="Teknik Industri, FTEIC, ITTelkom Surabaya"/>
    <s v="Brevy Aditya Putra Ilviansyah"/>
    <s v="Teknik Industri, FTEIC, ITTelkom Surabaya"/>
    <m/>
    <m/>
    <m/>
    <m/>
    <m/>
    <m/>
    <m/>
    <m/>
    <s v="1 Jurnal Nasional S3; 1 Prosiding Internasional"/>
    <s v="Akhir Pelunasan: TW II"/>
    <s v="HKI/Paten Sederhana"/>
    <m/>
  </r>
  <r>
    <n v="11"/>
    <s v="REK. 069/PNLT1/REK/II/2022"/>
    <s v="376/PNLT1/LPPM/II/2022"/>
    <s v="Perancangan Power Divider Berbasis Mikrostrip Pada Frekuensi S-Band Untuk Aplikasi  Radar Surveillance Pesisir Pantai"/>
    <s v="Penelitian Terapan"/>
    <n v="2022"/>
    <x v="3"/>
    <n v="12"/>
    <s v="ITTS: Teknologi Informasi dan Komunikasi"/>
    <n v="16000000"/>
    <s v="Institut Teknologi Telkom Surabaya"/>
    <n v="6"/>
    <s v="Penelitian Kompetitif Internal"/>
    <s v="Internal"/>
    <s v="ID"/>
    <s v="ITTelkom Surabaya"/>
    <n v="6680625"/>
    <x v="47"/>
    <s v="0408067804"/>
    <n v="8000000"/>
    <x v="6"/>
    <s v="FTEIC"/>
    <s v="ITTelkom Surabaya"/>
    <n v="8140"/>
    <s v="072019"/>
    <n v="6724784"/>
    <s v="0722119101"/>
    <x v="33"/>
    <x v="61"/>
    <x v="8"/>
    <s v="FTEIC"/>
    <s v="ITTelkom Surabaya"/>
    <m/>
    <m/>
    <m/>
    <m/>
    <m/>
    <m/>
    <m/>
    <m/>
    <m/>
    <m/>
    <m/>
    <m/>
    <m/>
    <m/>
    <m/>
    <m/>
    <m/>
    <m/>
    <m/>
    <m/>
    <m/>
    <m/>
    <m/>
    <m/>
    <m/>
    <m/>
    <m/>
    <s v="Proposal"/>
    <s v="Laporan Akhir"/>
    <s v="Novenda Rahmah Triputra  "/>
    <s v="Teknik Telekomunikasi, FTEiC, ITTelkom Surabaya"/>
    <s v="Ika Sulistya Rini"/>
    <m/>
    <m/>
    <m/>
    <m/>
    <m/>
    <m/>
    <m/>
    <m/>
    <m/>
    <m/>
    <m/>
    <s v="1 Jurnal Terindeks, 1 Makalah Seminar, Prototype"/>
    <s v="Submitted, akhir pelunasan: TW I"/>
    <s v=" "/>
    <m/>
  </r>
  <r>
    <n v="12"/>
    <s v="REK. 069/PNLT1/REK/II/2022"/>
    <s v="377/PNLT1/LPPM/II/2022"/>
    <s v="Layanan Pengiriman Drone Komersial"/>
    <s v="Penelitian Terapan"/>
    <n v="2022"/>
    <x v="3"/>
    <n v="12"/>
    <s v="ITTS: Sistem Logistik Cerdas"/>
    <n v="17000000"/>
    <s v="Institut Teknologi Telkom Surabaya"/>
    <n v="7"/>
    <s v="Penelitian Kompetitif Internal"/>
    <s v="Internal"/>
    <s v="ID"/>
    <s v="ITTelkom Surabaya"/>
    <n v="6680641"/>
    <x v="21"/>
    <s v="0714029301"/>
    <n v="8500000"/>
    <x v="7"/>
    <s v="FTEIC"/>
    <s v="ITTelkom Surabaya"/>
    <n v="8140"/>
    <s v="072019"/>
    <n v="6680685"/>
    <s v="0721068802"/>
    <x v="32"/>
    <x v="53"/>
    <x v="2"/>
    <s v="FTEIC"/>
    <s v="ITTelkom Surabaya"/>
    <m/>
    <m/>
    <m/>
    <m/>
    <m/>
    <m/>
    <m/>
    <m/>
    <m/>
    <m/>
    <m/>
    <m/>
    <m/>
    <m/>
    <m/>
    <m/>
    <m/>
    <m/>
    <m/>
    <m/>
    <m/>
    <m/>
    <m/>
    <m/>
    <m/>
    <m/>
    <m/>
    <s v="Proposal"/>
    <s v="Laporan Akhir"/>
    <s v="Ahmad Habibi    "/>
    <m/>
    <s v="Rizki"/>
    <m/>
    <m/>
    <m/>
    <m/>
    <m/>
    <m/>
    <m/>
    <m/>
    <m/>
    <m/>
    <m/>
    <s v="2 Prosiding Internasional (Scopus)"/>
    <s v="Accepted"/>
    <s v="Prototype Produk"/>
    <m/>
  </r>
  <r>
    <n v="13"/>
    <s v="REK. 069/PNLT1/REK/II/2022"/>
    <s v="379/PNLT1/LPPM/II/2022"/>
    <s v="Sistem Pengelolahan Kerja Praktik Dan Magang Perguruan Tinggi Terintregasi Dengan Sistem Informasi Akademik"/>
    <s v="Penelitian Terapan (Penugasan)"/>
    <n v="2022"/>
    <x v="3"/>
    <n v="12"/>
    <s v="ITTS: Teknologi Informasi dan Komunikasi"/>
    <n v="14995000"/>
    <s v="Institut Teknologi Telkom Surabaya"/>
    <n v="6"/>
    <s v="Penelitian Kompetitif Internal"/>
    <s v="Internal"/>
    <s v="ID"/>
    <s v="ITTelkom Surabaya"/>
    <n v="6680628"/>
    <x v="16"/>
    <s v="0730058702"/>
    <n v="4998333.333333333"/>
    <x v="2"/>
    <s v="FTIB"/>
    <s v="ITTelkom Surabaya"/>
    <n v="8140"/>
    <s v="072019"/>
    <n v="6682174"/>
    <s v="0708069202"/>
    <x v="11"/>
    <x v="62"/>
    <x v="5"/>
    <s v="FTIB"/>
    <s v="ITTelkom Surabaya"/>
    <n v="6764236"/>
    <s v="0704068902"/>
    <s v="Rokhmatul Insani"/>
    <n v="4998333.333333333"/>
    <s v="Sistem Informasi"/>
    <s v="FTIB"/>
    <s v="ITTelkom Surabaya"/>
    <m/>
    <m/>
    <m/>
    <m/>
    <m/>
    <m/>
    <m/>
    <m/>
    <m/>
    <m/>
    <m/>
    <m/>
    <m/>
    <m/>
    <m/>
    <m/>
    <m/>
    <m/>
    <m/>
    <m/>
    <s v="Proposal"/>
    <s v="Laporan Akhir"/>
    <s v="Syahfril Nizammudin  "/>
    <s v="RPL, FTIB, ITTelkom Surabaya"/>
    <s v="William Kurniawan"/>
    <m/>
    <s v="Rizki Fadillah"/>
    <m/>
    <m/>
    <m/>
    <m/>
    <m/>
    <m/>
    <m/>
    <m/>
    <m/>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s v="Penelitian Terapan (Penugasan)"/>
    <n v="2022"/>
    <x v="3"/>
    <n v="11"/>
    <s v="ITTS: Teknologi Informasi dan Komunikasi"/>
    <n v="9200000"/>
    <s v="Institut Teknologi Telkom Surabaya"/>
    <n v="6"/>
    <s v="Penelitian Kompetitif Internal"/>
    <s v="Internal"/>
    <s v="ID"/>
    <s v="ITTelkom Surabaya"/>
    <n v="6099359"/>
    <x v="57"/>
    <s v="0708119103"/>
    <n v="3066666.6666666665"/>
    <x v="5"/>
    <s v="FTIB"/>
    <s v="ITTelkom Surabaya"/>
    <n v="8140"/>
    <s v="072019"/>
    <n v="6778837"/>
    <s v="0711039403"/>
    <x v="28"/>
    <x v="63"/>
    <x v="1"/>
    <s v="FTIB"/>
    <s v="ITTelkom Surabaya"/>
    <n v="6802117"/>
    <s v="0724098701"/>
    <s v="Purnama Anaking"/>
    <n v="3066666.6666666665"/>
    <s v="Sistem Informasi"/>
    <s v="FTIB"/>
    <s v="ITTelkom Surabaya"/>
    <m/>
    <m/>
    <m/>
    <m/>
    <m/>
    <m/>
    <m/>
    <m/>
    <m/>
    <m/>
    <m/>
    <m/>
    <m/>
    <m/>
    <m/>
    <m/>
    <m/>
    <m/>
    <m/>
    <m/>
    <s v="Proposal"/>
    <s v="Laporan Akhir"/>
    <s v="Sonaya Devi Anja Amelia    "/>
    <m/>
    <s v="Moch Yusuf Faisal Akbar Anwari"/>
    <s v="RPL, FTIB, ITTelkom Surabaya"/>
    <m/>
    <m/>
    <m/>
    <m/>
    <m/>
    <m/>
    <m/>
    <m/>
    <m/>
    <m/>
    <s v="Prototype, Jurnal Internasional Terindeks, Prosiding Internasional Terindeks"/>
    <s v="Presented, In-Review"/>
    <s v=" "/>
    <s v=" "/>
  </r>
  <r>
    <n v="15"/>
    <s v="REK. 097/PNLT1/REK/IV/2022"/>
    <s v="712/PNLT1/LPPM/IV/2022"/>
    <s v="Pengembangan dan Pengujian Protopype ITTS Mart"/>
    <s v="Penelitian Terapan"/>
    <n v="2022"/>
    <x v="3"/>
    <n v="12"/>
    <s v="ITTS: Teknologi Informasi dan Komunikasi"/>
    <n v="16000000"/>
    <s v="Institut Teknologi Telkom Surabaya"/>
    <n v="3"/>
    <s v="Penelitian Kompetitif Internal"/>
    <s v="Internal"/>
    <s v="ID"/>
    <s v="ITTelkom Surabaya"/>
    <n v="6681051"/>
    <x v="0"/>
    <s v="0711069301"/>
    <n v="5333333.333333333"/>
    <x v="0"/>
    <s v="FTEIC"/>
    <s v="ITTelkom Surabaya"/>
    <n v="8140"/>
    <s v="072019"/>
    <n v="6680648"/>
    <s v="0724089201"/>
    <x v="23"/>
    <x v="17"/>
    <x v="6"/>
    <s v="FTIB"/>
    <s v="ITTelkom Surabaya"/>
    <n v="6680726"/>
    <n v="719069101"/>
    <s v="ARLIYANTI NURDIN"/>
    <n v="5333333.333333333"/>
    <s v="Teknologi Informasi"/>
    <s v="FTIB"/>
    <s v="ITTelkom Surabaya"/>
    <m/>
    <m/>
    <m/>
    <m/>
    <m/>
    <m/>
    <m/>
    <m/>
    <m/>
    <m/>
    <m/>
    <m/>
    <m/>
    <m/>
    <m/>
    <m/>
    <m/>
    <m/>
    <m/>
    <m/>
    <s v="Proposal"/>
    <s v="Laporan Akhir"/>
    <s v="FIDELIA ADINDA SYAFANI"/>
    <s v="Teknik Industri, FTEIC, ITTelkom Surabaya"/>
    <s v="ADEK DHEA RESMI PURBANTARI"/>
    <s v="Teknik Industri, FTEIC, ITTelkom Surabaya"/>
    <s v="HAYU FAIZ NAUFAL ASYROF"/>
    <m/>
    <m/>
    <m/>
    <m/>
    <m/>
    <m/>
    <m/>
    <m/>
    <m/>
    <s v="Jurnal Nasional Terakreditasi"/>
    <s v="Accepted"/>
    <s v="Seminar Internasional"/>
    <s v="Submitted"/>
  </r>
  <r>
    <n v="16"/>
    <s v="REK. 097/PNLT1/REK/IV/2022"/>
    <s v="713/PNLT1/LPPM/IV/2022"/>
    <s v="Optimasi Sistem University Timetable problem Menggunakan Algoritma Wlech Powell Berbasis Web"/>
    <s v="Penelitian Terapan"/>
    <n v="2022"/>
    <x v="3"/>
    <n v="12"/>
    <s v="ITTS: Teknologi Informasi dan Komunikasi"/>
    <n v="13000000"/>
    <s v="Institut Teknologi Telkom Surabaya"/>
    <n v="6"/>
    <s v="Penelitian Kompetitif Internal"/>
    <s v="Internal"/>
    <s v="ID"/>
    <s v="ITTelkom Surabaya"/>
    <n v="6760392"/>
    <x v="53"/>
    <s v="0729129403"/>
    <n v="6500000"/>
    <x v="10"/>
    <s v="FTIB"/>
    <s v="ITTelkom Surabaya"/>
    <n v="8140"/>
    <s v="072019"/>
    <n v="6764236"/>
    <s v="0704068902"/>
    <x v="27"/>
    <x v="64"/>
    <x v="6"/>
    <s v="FTIB"/>
    <s v="ITTelkom Surabaya"/>
    <m/>
    <m/>
    <m/>
    <m/>
    <m/>
    <m/>
    <m/>
    <m/>
    <m/>
    <m/>
    <m/>
    <m/>
    <m/>
    <m/>
    <m/>
    <m/>
    <m/>
    <m/>
    <m/>
    <m/>
    <m/>
    <m/>
    <m/>
    <m/>
    <m/>
    <m/>
    <m/>
    <s v="Proposal"/>
    <s v="Laporan Akhir"/>
    <s v="CHRISDION ANDREW RAMAPUTRA "/>
    <s v="Sistem Informasi, FTIB, ITTS"/>
    <s v="THESION MARTA SIANIPAR "/>
    <s v="Sains Data, FTIB, ITTS"/>
    <s v="RYANTA MEYLINDA SAVIRA "/>
    <s v="Sains Data, FTIB, ITTS"/>
    <m/>
    <m/>
    <m/>
    <m/>
    <m/>
    <m/>
    <m/>
    <m/>
    <s v="Prototype, Jurnal Internasional Terindeks"/>
    <m/>
    <m/>
    <m/>
  </r>
  <r>
    <n v="17"/>
    <s v="REK. 097/PNLT1/REK/IV/2022"/>
    <s v="715/PNLT1/LPPM/IV/2022"/>
    <s v="Monitoring Solar Panel Secara Real-Time dengan Penambahan Renewable Energy Storage"/>
    <s v="Penelitian Terapan"/>
    <n v="2022"/>
    <x v="3"/>
    <n v="8"/>
    <s v="Nasional: Energi Baru - Baru dan Terbarukan"/>
    <n v="14675000"/>
    <s v="Institut Teknologi Telkom Surabaya"/>
    <n v="2"/>
    <s v="Penelitian Kompetitif Internal"/>
    <s v="Internal"/>
    <s v="ID"/>
    <s v="ITTelkom Surabaya"/>
    <n v="6680612"/>
    <x v="5"/>
    <s v="0728059203"/>
    <n v="7337500"/>
    <x v="3"/>
    <s v="FTEIC"/>
    <s v="ITTelkom Surabaya"/>
    <n v="8140"/>
    <s v="072019"/>
    <n v="6680683"/>
    <s v="0729088704"/>
    <x v="4"/>
    <x v="65"/>
    <x v="7"/>
    <s v="FTEIC"/>
    <s v="ITTelkom Surabaya"/>
    <m/>
    <m/>
    <m/>
    <m/>
    <m/>
    <m/>
    <m/>
    <m/>
    <m/>
    <m/>
    <m/>
    <m/>
    <m/>
    <m/>
    <m/>
    <m/>
    <m/>
    <m/>
    <m/>
    <m/>
    <m/>
    <m/>
    <m/>
    <m/>
    <m/>
    <m/>
    <m/>
    <s v="Proposal"/>
    <s v="Laporan Akhir"/>
    <s v="ENGGAL WAHYU ARDANY"/>
    <s v="Teknik Elektro, FTEIC, ITTS"/>
    <s v="RISKA AMALIA PUTRI"/>
    <s v="Teknik Elektro, FTEIC, ITTS"/>
    <m/>
    <m/>
    <m/>
    <m/>
    <m/>
    <m/>
    <m/>
    <m/>
    <m/>
    <m/>
    <s v="Jurnal Nasional Sinta 2"/>
    <s v="Published"/>
    <s v="HKI"/>
    <m/>
  </r>
  <r>
    <n v="18"/>
    <s v="REK. 097/PNLT1/REK/IV/2022"/>
    <s v="716/PNLT1/LPPM/IV/2022"/>
    <s v="Rancang Bangun Sistem Kontrol dan Monitoring Akuaponik Berbasis IoT"/>
    <s v="Penelitian Terapan"/>
    <n v="2022"/>
    <x v="3"/>
    <n v="8"/>
    <s v="Nasional: Pangan - Pertanian"/>
    <n v="14745000"/>
    <s v="Institut Teknologi Telkom Surabaya"/>
    <n v="3"/>
    <s v="Penelitian Kompetitif Internal"/>
    <s v="Internal"/>
    <s v="ID"/>
    <s v="ITTelkom Surabaya"/>
    <n v="6680629"/>
    <x v="14"/>
    <s v="0727048809"/>
    <n v="7372500"/>
    <x v="7"/>
    <s v="FTEIC"/>
    <s v="ITTelkom Surabaya"/>
    <n v="8140"/>
    <s v="072019"/>
    <n v="6680641"/>
    <s v="0714029301"/>
    <x v="34"/>
    <x v="66"/>
    <x v="11"/>
    <s v="FTEIC"/>
    <s v="ITTelkom Surabaya"/>
    <m/>
    <m/>
    <m/>
    <m/>
    <m/>
    <m/>
    <m/>
    <m/>
    <m/>
    <m/>
    <m/>
    <m/>
    <m/>
    <m/>
    <m/>
    <m/>
    <m/>
    <m/>
    <m/>
    <m/>
    <m/>
    <m/>
    <m/>
    <m/>
    <m/>
    <m/>
    <m/>
    <s v="Proposal"/>
    <s v="Laporan Akhir"/>
    <s v="ALFRIDO RAMADHANA KASENDA PUTRA "/>
    <s v="Teknik Komputer, FTEIC, ITTS"/>
    <s v="DANANG TAUFIK KURNIANTO"/>
    <s v="Teknik Komputer, FTEIC, ITTS"/>
    <m/>
    <m/>
    <m/>
    <m/>
    <m/>
    <m/>
    <m/>
    <m/>
    <m/>
    <m/>
    <s v="Jurnal Terakreditasi"/>
    <s v="In-Review, Akhir Pelunasan: Pertengahan TW III"/>
    <s v="Hak Cipta"/>
    <m/>
  </r>
  <r>
    <n v="19"/>
    <s v="REK. 097/PNLT1/REK/IV/2022"/>
    <s v="717/PNLT1/LPPM/IV/2022"/>
    <s v="Identifikasi Daun Kekurangan Unsur Hara pada Tanaman Melon Menggunakan Support Vector Mechine"/>
    <s v="Penelitian Terapan"/>
    <n v="2022"/>
    <x v="3"/>
    <n v="8"/>
    <s v="Nasional: Pangan - Pertanian"/>
    <n v="13500000"/>
    <s v="Institut Teknologi Telkom Surabaya"/>
    <n v="4"/>
    <s v="Penelitian Kompetitif Internal"/>
    <s v="Internal"/>
    <s v="ID"/>
    <s v="ITTelkom Surabaya"/>
    <n v="6680664"/>
    <x v="12"/>
    <s v="0715128708"/>
    <n v="3375000"/>
    <x v="4"/>
    <s v="FTIB"/>
    <s v="ITTelkom Surabaya"/>
    <n v="8140"/>
    <s v="072019"/>
    <n v="6680680"/>
    <s v="0704039202"/>
    <x v="53"/>
    <x v="33"/>
    <x v="5"/>
    <s v="FTIB"/>
    <s v="ITTelkom Surabaya"/>
    <n v="6756318"/>
    <n v="724079501"/>
    <s v="MOH. HAMIM ZAJULI AL FAROBY"/>
    <n v="1670170"/>
    <s v="Sains Data"/>
    <s v="FTIB"/>
    <s v="ITTelkom Surabaya"/>
    <n v="6681205"/>
    <n v="705109002"/>
    <s v="OKTAVIA AYU PERMATA"/>
    <n v="1689079.5"/>
    <s v="Teknologi Informasi"/>
    <s v=" FTIB"/>
    <s v="ITTelkom Surabaya"/>
    <m/>
    <m/>
    <m/>
    <m/>
    <m/>
    <m/>
    <m/>
    <m/>
    <m/>
    <m/>
    <m/>
    <m/>
    <m/>
    <s v="Proposal"/>
    <s v="Laporan Akhir"/>
    <s v="BERLIANA AMELIA ARIYANTI ZAIN"/>
    <s v="Teknologi Informasi, FTIB, ITTS"/>
    <m/>
    <m/>
    <m/>
    <m/>
    <m/>
    <m/>
    <m/>
    <m/>
    <m/>
    <m/>
    <m/>
    <m/>
    <s v="Jurnal Terakreditasi S2"/>
    <s v="Published"/>
    <s v="Hak Cipta"/>
    <m/>
  </r>
  <r>
    <n v="20"/>
    <s v="REK. 097/PNLT1/REK/IV/2022"/>
    <s v="723/PNLT1/LPPM/IV/2022"/>
    <s v="Deteksi Obyek dan Jarak Menggunakan CNN untuk Sistem Pengereman Darurat pada Truck Listrik"/>
    <s v="Penelitian Terapan"/>
    <n v="2022"/>
    <x v="3"/>
    <n v="12"/>
    <s v="ITTS: Transportasi"/>
    <n v="17000000"/>
    <s v="Institut Teknologi Telkom Surabaya"/>
    <n v="6"/>
    <s v="Penelitian Kompetitif Internal"/>
    <s v="Internal"/>
    <s v="ID"/>
    <s v="ITTelkom Surabaya"/>
    <n v="6680626"/>
    <x v="29"/>
    <s v="0727099201"/>
    <n v="8500000"/>
    <x v="2"/>
    <s v="FTIB"/>
    <s v="ITTelkom Surabaya"/>
    <n v="8140"/>
    <s v="072019"/>
    <n v="6680685"/>
    <s v="0721068802"/>
    <x v="32"/>
    <x v="53"/>
    <x v="2"/>
    <s v="FTEIC"/>
    <s v="ITTelkom Surabaya"/>
    <m/>
    <m/>
    <m/>
    <m/>
    <m/>
    <m/>
    <m/>
    <m/>
    <m/>
    <m/>
    <m/>
    <m/>
    <m/>
    <m/>
    <m/>
    <m/>
    <m/>
    <m/>
    <m/>
    <m/>
    <m/>
    <m/>
    <m/>
    <m/>
    <m/>
    <m/>
    <m/>
    <s v="Proposal"/>
    <s v="Laporan Akhir"/>
    <s v="EVAN HADI SUKURIYANTO "/>
    <s v="Informatika, FTIB, ITTS"/>
    <s v="MOCH. ANDI DIVANGGA PRATAMA"/>
    <s v="Informatika, FTIB, ITTS"/>
    <m/>
    <m/>
    <m/>
    <m/>
    <m/>
    <m/>
    <m/>
    <m/>
    <m/>
    <m/>
    <s v=" "/>
    <s v=" "/>
    <s v=" "/>
    <m/>
  </r>
  <r>
    <n v="21"/>
    <s v="REK. 097/PNLT1/REK/IV/2022"/>
    <s v="tidak ada berkas di igracias"/>
    <s v="Pengembangan Anjungan Pemeriksaan Kesehatan Mandiri Untuk Konsultasi Kesehatan Jarak Jauh"/>
    <s v="Penelitian Terapan"/>
    <n v="2022"/>
    <x v="3"/>
    <s v="-"/>
    <s v="-"/>
    <n v="12100000"/>
    <s v="Institut Teknologi Telkom Surabaya"/>
    <n v="4"/>
    <s v="Penelitian Kompetitif Internal"/>
    <s v="Internal"/>
    <s v="ID"/>
    <s v="ITTelkom Surabaya"/>
    <n v="6680683"/>
    <x v="18"/>
    <s v="0729088704"/>
    <n v="3025000"/>
    <x v="7"/>
    <s v="FTEIC"/>
    <s v="ITTelkom Surabaya"/>
    <n v="8140"/>
    <s v="072019"/>
    <n v="258471"/>
    <n v="727097302"/>
    <x v="54"/>
    <x v="67"/>
    <x v="2"/>
    <s v="FTEIC"/>
    <s v="ITTelkom Surabaya"/>
    <n v="6778837"/>
    <n v="711039403"/>
    <s v="MUHAMMAD DZULFIKAR FAUZI"/>
    <n v="3025000"/>
    <s v="Informatika"/>
    <s v="FTIB"/>
    <s v="ITTelkom Surabaya"/>
    <n v="6767777"/>
    <n v="713059501"/>
    <s v="AHMAD WALI SATRIA BAHARI JOHAN"/>
    <n v="3025000"/>
    <s v="Informatika"/>
    <s v="FTIB"/>
    <s v="ITTelkom Surabaya"/>
    <m/>
    <m/>
    <m/>
    <m/>
    <m/>
    <m/>
    <m/>
    <m/>
    <m/>
    <m/>
    <m/>
    <m/>
    <m/>
    <s v="Proposal"/>
    <s v="Laporan Akhir"/>
    <s v="Irgi Zanuar Ardana Santoso"/>
    <m/>
    <s v="Adinda Panca Mochamad"/>
    <m/>
    <m/>
    <m/>
    <m/>
    <m/>
    <m/>
    <m/>
    <m/>
    <m/>
    <m/>
    <m/>
    <s v="Prototipe"/>
    <m/>
    <s v="Jurnal Nasional"/>
    <m/>
  </r>
  <r>
    <n v="22"/>
    <s v="REK. 097/PNLT1/REK/IV/2022"/>
    <s v="-"/>
    <s v="Multidimensional Data Design on Moodl Activity Log : Towards E-Learning Business Intelligent"/>
    <s v="Penelitian Kerjasama Perguruan Tinggi (PEKERTI)"/>
    <n v="2022"/>
    <x v="3"/>
    <s v="-"/>
    <s v="Nasional: Teknologi Informasi dan Komunikasi"/>
    <n v="40000000"/>
    <s v="Institut Teknologi Telkom Surabaya"/>
    <n v="3"/>
    <s v="PEKERTI"/>
    <s v="Perguruan Tinggi dan Mitra"/>
    <s v="ID"/>
    <s v="Telkom University"/>
    <n v="6680629"/>
    <x v="14"/>
    <s v="0727048809"/>
    <n v="20000000"/>
    <x v="7"/>
    <s v="FTEIC"/>
    <s v="ITTelkom Surabaya"/>
    <n v="8140"/>
    <s v="072019"/>
    <n v="6764236"/>
    <s v="0704068902"/>
    <x v="27"/>
    <x v="27"/>
    <x v="6"/>
    <s v="FTIB"/>
    <s v="ITTelkom Surabaya"/>
    <m/>
    <m/>
    <m/>
    <m/>
    <m/>
    <m/>
    <m/>
    <m/>
    <m/>
    <m/>
    <m/>
    <m/>
    <m/>
    <m/>
    <m/>
    <m/>
    <m/>
    <m/>
    <m/>
    <m/>
    <m/>
    <m/>
    <m/>
    <m/>
    <m/>
    <m/>
    <m/>
    <s v="Proposal"/>
    <s v="Laporan Akhir"/>
    <s v="Ardafa Nabil Makharim"/>
    <m/>
    <s v="Trisna Bayu Permadi"/>
    <m/>
    <m/>
    <m/>
    <m/>
    <m/>
    <m/>
    <m/>
    <m/>
    <m/>
    <m/>
    <m/>
    <m/>
    <m/>
    <m/>
    <m/>
  </r>
  <r>
    <n v="23"/>
    <s v="REK. 105/PNLT1/REK/V/2022"/>
    <s v="-"/>
    <s v="Deteksi Tumbuhan Gulma Pada Ladang Kentang Menggunakan Probabilitas Warna dan Transfer Learning"/>
    <s v="Penelitian Kerjasama Perguruan Tinggi (PEKERTI)"/>
    <n v="2022"/>
    <x v="3"/>
    <n v="9"/>
    <s v="Nasional: Pangan-Pertanian"/>
    <n v="13860000"/>
    <s v="Institut Teknologi Telkom Surabaya"/>
    <n v="3"/>
    <s v="PEKERTI"/>
    <s v="Perguruan Tinggi dan Mitra"/>
    <s v="ID"/>
    <s v="Institut Teknologi Telkom Purwokerto"/>
    <n v="6778837"/>
    <x v="58"/>
    <s v="0711039403"/>
    <n v="13860000"/>
    <x v="11"/>
    <s v="FTIB"/>
    <s v="ITTelkom Surabaya"/>
    <n v="8140"/>
    <s v="072019"/>
    <m/>
    <m/>
    <x v="55"/>
    <x v="31"/>
    <x v="10"/>
    <m/>
    <s v="Institut Teknologi Telkom Purwokerto"/>
    <m/>
    <m/>
    <s v="Faisal Dharma Adhinata"/>
    <m/>
    <m/>
    <m/>
    <s v="Institut Teknologi Telkom Purwokerto"/>
    <m/>
    <m/>
    <s v="Nur Ghaniaviyanto Ramadhan"/>
    <m/>
    <m/>
    <m/>
    <s v="Institut Teknologi Telkom Purwokerto"/>
    <m/>
    <m/>
    <m/>
    <m/>
    <m/>
    <m/>
    <m/>
    <m/>
    <m/>
    <m/>
    <m/>
    <m/>
    <m/>
    <s v="Proposal"/>
    <s v="Laporan Akhir"/>
    <m/>
    <m/>
    <m/>
    <m/>
    <m/>
    <m/>
    <m/>
    <m/>
    <m/>
    <m/>
    <m/>
    <m/>
    <m/>
    <m/>
    <m/>
    <m/>
    <m/>
    <m/>
  </r>
  <r>
    <n v="24"/>
    <s v="REK. 105/PNLT1/REK/V/2022"/>
    <s v="-"/>
    <s v="Analisis Unjuk Kerja Sistem Multiplexing pada Propagasi Indoor Light Fidelity (Indoor Li-Fi) Menggunakan Fixed dan Moveable LED Panel"/>
    <s v="Penelitian Kerjasama Perguruan Tinggi (PEKERTI)"/>
    <n v="2022"/>
    <x v="3"/>
    <n v="12"/>
    <s v="Nasional: Teknologi Informasi dan Komunikasi"/>
    <n v="17840000"/>
    <s v="Institut Teknologi Telkom Surabaya"/>
    <n v="3"/>
    <s v="PEKERTI"/>
    <s v="Perguruan Tinggi dan Mitra"/>
    <s v="ID"/>
    <s v="Institut Teknologi Telkom Purwokerto"/>
    <n v="6680678"/>
    <x v="22"/>
    <s v="0713068702"/>
    <n v="8920000"/>
    <x v="12"/>
    <s v="FTEIC"/>
    <s v="ITTelkom Surabaya"/>
    <n v="8140"/>
    <s v="072019"/>
    <n v="6786182"/>
    <n v="714029601"/>
    <x v="56"/>
    <x v="68"/>
    <x v="8"/>
    <s v="FTEIC"/>
    <s v="Institut Teknologi Telkom Surabaya"/>
    <m/>
    <m/>
    <s v="Anggun Fitrian Isnawati"/>
    <m/>
    <m/>
    <m/>
    <s v="Institut Teknologi Telkom Purwokerto"/>
    <m/>
    <m/>
    <s v="Fauza Khair"/>
    <m/>
    <m/>
    <m/>
    <s v="Institut Teknologi Telkom Purwokerto"/>
    <m/>
    <m/>
    <m/>
    <m/>
    <m/>
    <m/>
    <m/>
    <m/>
    <m/>
    <m/>
    <m/>
    <m/>
    <m/>
    <s v="Proposal"/>
    <s v="Laporan Akhir"/>
    <m/>
    <m/>
    <m/>
    <m/>
    <m/>
    <m/>
    <m/>
    <m/>
    <m/>
    <m/>
    <m/>
    <m/>
    <m/>
    <m/>
    <s v="2 International Conference"/>
    <s v=" "/>
    <s v="Jurnal Nasional"/>
    <m/>
  </r>
  <r>
    <n v="25"/>
    <s v="REK. 097/PNLT1/REK/IV/2022"/>
    <s v="720/PNLT1/LPPM/IV/2022"/>
    <s v="Pencarian Senyawa Obat Virus H9N2 Dengan Pendekatan Network Analiysis dan Machine Learning  "/>
    <s v="Penelitian Kerjasama Institusi (Darul Ulum Lamongan)"/>
    <n v="2022"/>
    <x v="3"/>
    <n v="12"/>
    <s v="Nasional: Kesehatan-Obat"/>
    <n v="11000000"/>
    <s v="Institut Teknologi Telkom Surabaya"/>
    <n v="3"/>
    <s v="PEKERTI Darul Ulum Lamongan"/>
    <s v="Perguruan Tinggi dan Mitra"/>
    <s v="ID"/>
    <s v="Universitas Darul Ulum Lamongan"/>
    <n v="6756318"/>
    <x v="44"/>
    <s v="0724079501"/>
    <n v="5500000"/>
    <x v="10"/>
    <s v="FTIB"/>
    <s v="ITTelkom Surabaya"/>
    <n v="8140"/>
    <s v="072019"/>
    <m/>
    <m/>
    <x v="57"/>
    <x v="31"/>
    <x v="10"/>
    <m/>
    <s v="Universitas Darul Ulum Lamongan"/>
    <n v="6680680"/>
    <s v="0704039202"/>
    <s v="Bernadus Anggo Seno Aji"/>
    <n v="5500000"/>
    <s v="Teknologi Informasi"/>
    <s v="FTIB"/>
    <s v="ITTelkom Surabaya"/>
    <m/>
    <m/>
    <m/>
    <m/>
    <m/>
    <m/>
    <m/>
    <m/>
    <m/>
    <m/>
    <m/>
    <m/>
    <m/>
    <m/>
    <m/>
    <m/>
    <m/>
    <m/>
    <m/>
    <m/>
    <s v="Proposal"/>
    <s v="Laporan Akhir"/>
    <s v="Rahmat Sigit Hidayat  "/>
    <m/>
    <s v="Avriono Aritonang"/>
    <m/>
    <s v="Irma Octavia Chaniago"/>
    <m/>
    <m/>
    <m/>
    <m/>
    <m/>
    <m/>
    <m/>
    <m/>
    <m/>
    <s v="Jurnal Internasional Q1, Jurnal Nasional S3"/>
    <s v="Published"/>
    <m/>
    <m/>
  </r>
  <r>
    <n v="26"/>
    <s v="REK. 097/PNLT1/REK/IV/2022"/>
    <s v="721/PNLT1/LPPM/IV/2022"/>
    <s v="Perancangan Segmentasi Sekolah dan Evaluasi Model Promosi Pada Penerimaan Mahasiswa Baru ITTelkom Surabaya"/>
    <s v="Penelitian Dasar Penugasan"/>
    <n v="2022"/>
    <x v="3"/>
    <n v="10"/>
    <s v="ITTS: Kemaritiman"/>
    <n v="10000000"/>
    <s v="Institut Teknologi Telkom Surabaya"/>
    <n v="3"/>
    <s v="Penelitian Kompetitif Internal"/>
    <s v="Internal"/>
    <s v="ID"/>
    <s v="ITTelkom Surabaya"/>
    <n v="6680687"/>
    <x v="28"/>
    <s v="0702048705"/>
    <n v="3333333.3333333335"/>
    <x v="0"/>
    <s v="FTEIC"/>
    <s v="ITTelkom Surabaya"/>
    <n v="8140"/>
    <s v="072019"/>
    <n v="6760392"/>
    <s v="0729129403"/>
    <x v="46"/>
    <x v="69"/>
    <x v="13"/>
    <s v="FTIB"/>
    <s v="ITTelkom Surabaya"/>
    <n v="6680726"/>
    <s v="0719069101"/>
    <s v="Arliyanti Nurdin"/>
    <n v="3333333.3333333335"/>
    <s v="Teknologi Informasi"/>
    <s v="FTIB"/>
    <s v="ITTelkom Surabaya"/>
    <m/>
    <m/>
    <m/>
    <m/>
    <m/>
    <m/>
    <m/>
    <m/>
    <m/>
    <m/>
    <m/>
    <m/>
    <m/>
    <m/>
    <m/>
    <m/>
    <m/>
    <m/>
    <m/>
    <m/>
    <s v="Proposal"/>
    <s v="Laporan Akhir"/>
    <s v="Nisrina Salsabila"/>
    <m/>
    <s v="Leony Putri Sabrina"/>
    <s v="Teknologi Informasi, FTIB, ITTelkom Surabaya"/>
    <m/>
    <m/>
    <m/>
    <m/>
    <m/>
    <m/>
    <m/>
    <m/>
    <m/>
    <m/>
    <s v="Jurnal Nasional Terakreditasi"/>
    <m/>
    <s v="Prosiding Seminar Internasional"/>
    <m/>
  </r>
  <r>
    <n v="27"/>
    <s v="REK. 088/PNLT1/REK/IV/2022"/>
    <s v="1815/PNLT1/LPPM/2022"/>
    <s v="Intensifikasi Pertanian pada Rooftop Institut Teknologi Telkom Surabaya"/>
    <s v="Penelitian Research Center"/>
    <n v="2022"/>
    <x v="3"/>
    <n v="8"/>
    <s v="Nasional: Pangan-Pertanian"/>
    <n v="150000000"/>
    <s v="Institut Teknologi Telkom Surabaya"/>
    <n v="6"/>
    <s v="Penelitian Research Center"/>
    <s v="Internal"/>
    <s v="ID"/>
    <s v="ITTelkom Surabaya"/>
    <n v="6680633"/>
    <x v="9"/>
    <s v="0717017902_x000a_"/>
    <n v="50000000"/>
    <x v="4"/>
    <s v="FTIB"/>
    <s v="ITTelkom Surabaya"/>
    <n v="8140"/>
    <s v="072019"/>
    <n v="6682174"/>
    <s v="0708069202"/>
    <x v="11"/>
    <x v="70"/>
    <x v="5"/>
    <s v="FTIB"/>
    <s v="ITTelkom Surabaya"/>
    <n v="6663582"/>
    <n v="303069102"/>
    <s v="Aulia Rahma Annisa"/>
    <n v="50000000"/>
    <s v="Teknik Komputer"/>
    <s v="FTEIC"/>
    <s v="ITTelkom Surabaya"/>
    <m/>
    <m/>
    <m/>
    <m/>
    <m/>
    <m/>
    <m/>
    <m/>
    <m/>
    <m/>
    <m/>
    <m/>
    <m/>
    <m/>
    <m/>
    <m/>
    <m/>
    <m/>
    <m/>
    <m/>
    <s v="Proposal"/>
    <s v="Laporan Akhir"/>
    <s v="Muhammad Rafi Irzam"/>
    <m/>
    <s v="Ilham Riswanda Rif'at"/>
    <m/>
    <s v="Muhammad Yanuar Muhaimin"/>
    <m/>
    <s v="Danu Diningrat"/>
    <m/>
    <m/>
    <m/>
    <m/>
    <m/>
    <m/>
    <m/>
    <m/>
    <m/>
    <m/>
    <m/>
  </r>
  <r>
    <n v="28"/>
    <s v="REK. 088/PNLT1/REK/IV/2022"/>
    <s v="-"/>
    <s v="Pengembangan Truk Listrik Sebagai Angkutan Barang Ramah Lingkungan"/>
    <s v="Penelitian Research Center"/>
    <n v="2022"/>
    <x v="3"/>
    <n v="12"/>
    <s v="Nasional: Transportasi"/>
    <n v="100000000"/>
    <s v="Institut Teknologi Telkom Surabaya"/>
    <n v="4"/>
    <s v="Penelitian Research Center"/>
    <s v="Internal"/>
    <s v="ID"/>
    <s v="ITTelkom Surabaya"/>
    <n v="6680685"/>
    <x v="11"/>
    <s v="0721068802"/>
    <n v="20000000"/>
    <x v="3"/>
    <s v="FTEIC"/>
    <s v="ITTelkom Surabaya"/>
    <n v="8140"/>
    <s v="072019"/>
    <n v="6801989"/>
    <s v="0704029302"/>
    <x v="43"/>
    <x v="27"/>
    <x v="9"/>
    <s v="FTIB"/>
    <s v="ITTelkom Surabaya"/>
    <n v="6724784"/>
    <s v="0722119101"/>
    <s v="Fannush Shofi Akbar"/>
    <n v="20000000"/>
    <s v="Teknik Telekomunikasi"/>
    <s v="FTEIC"/>
    <s v="ITTelkom Surabaya"/>
    <n v="6680626"/>
    <s v="0727099201"/>
    <s v="Ardian Yusuf Wicaksono"/>
    <n v="20000000"/>
    <s v="Informatika"/>
    <s v="FTIB"/>
    <s v="ITTelkom Surabaya"/>
    <n v="6680627"/>
    <s v="0703119301"/>
    <s v="Benazir Imam Arif Muttaqin"/>
    <n v="20000000"/>
    <s v="Teknik Industri"/>
    <s v="FTIB"/>
    <m/>
    <m/>
    <m/>
    <m/>
    <m/>
    <m/>
    <m/>
    <s v="Proposal"/>
    <s v="Laporan Akhir"/>
    <s v="Aldhitiansyah Putra"/>
    <m/>
    <s v="Rifansyah Fitrah Haichal Sukino"/>
    <m/>
    <s v="Nurina Devi Apriliastuti"/>
    <m/>
    <s v="Indra Dwi Riantoro"/>
    <m/>
    <s v="Robin addwiyansyah alvaro Samrat"/>
    <m/>
    <s v="Aldo Juan Widodo"/>
    <m/>
    <s v="Ishak Rizaldy Eka Kurnia"/>
    <m/>
    <m/>
    <m/>
    <m/>
    <m/>
  </r>
  <r>
    <n v="29"/>
    <s v="REK. 088/PNLT1/REK/IV/2022"/>
    <s v="-"/>
    <s v="Pengembangan Sistem Kontrol dan Navigasi Traktor Otonom Untuk Lahan Pertanian"/>
    <s v="Penelitian Research Center"/>
    <n v="2022"/>
    <x v="3"/>
    <n v="12"/>
    <s v="Nasional: Pangan-Pertanian"/>
    <n v="50000000"/>
    <s v="Institut Teknologi Telkom Surabaya"/>
    <n v="4"/>
    <s v="Penelitian Research Center"/>
    <s v="Internal"/>
    <s v="ID"/>
    <s v="ITTelkom Surabaya"/>
    <n v="6680685"/>
    <x v="11"/>
    <s v="0721068802"/>
    <n v="25000000"/>
    <x v="3"/>
    <s v="FTEIC"/>
    <s v="ITTelkom Surabaya"/>
    <n v="8140"/>
    <s v="072019"/>
    <n v="6680641"/>
    <s v="0714029301"/>
    <x v="34"/>
    <x v="71"/>
    <x v="11"/>
    <s v="FTEIC"/>
    <s v="ITTelkom Surabaya"/>
    <m/>
    <m/>
    <m/>
    <m/>
    <m/>
    <m/>
    <m/>
    <m/>
    <m/>
    <m/>
    <m/>
    <m/>
    <m/>
    <m/>
    <m/>
    <m/>
    <m/>
    <m/>
    <m/>
    <m/>
    <m/>
    <m/>
    <m/>
    <m/>
    <m/>
    <m/>
    <m/>
    <s v="Proposal"/>
    <s v="Laporan Akhir"/>
    <s v="Moch. Syamfallah Anwar"/>
    <m/>
    <s v="Rizqika Ibnu K."/>
    <m/>
    <s v="Moch Rafly Putra Daffaldi"/>
    <m/>
    <s v="Muhammad Ma'ruf Firmansyah"/>
    <m/>
    <s v="Dewi Ahmalia Zulfiyani"/>
    <m/>
    <m/>
    <m/>
    <m/>
    <m/>
    <s v="Jurnal Nasional Terakreditasi(S2), Prosiding Internasional"/>
    <s v=" "/>
    <s v="HKI"/>
    <m/>
  </r>
  <r>
    <n v="30"/>
    <s v="REK. 069/PNLT1/REK/II/2022"/>
    <s v="-"/>
    <s v="Membonsai Pemograman Dinamis Untuk Pencarian Solusi Optimal (Disertai dengan Komparasi Penerapan Metode Lain)"/>
    <s v="Penulisan Buku Ajar"/>
    <n v="2022"/>
    <x v="3"/>
    <n v="7"/>
    <s v="Nasional: Transportasi"/>
    <n v="3000000"/>
    <s v="Institut Teknologi Telkom Surabaya"/>
    <s v="-"/>
    <s v="Penelitian Kompetitif Internal"/>
    <s v="Internal"/>
    <s v="ID"/>
    <s v="ITTelkom Surabaya"/>
    <n v="6099359"/>
    <x v="57"/>
    <s v="0708119103"/>
    <n v="1000000"/>
    <x v="5"/>
    <s v="FTIB"/>
    <s v="ITTelkom Surabaya"/>
    <n v="8140"/>
    <s v="072019"/>
    <n v="6680648"/>
    <s v="0724089201"/>
    <x v="23"/>
    <x v="50"/>
    <x v="6"/>
    <s v="FTIB"/>
    <s v="ITTelkom Surabaya"/>
    <m/>
    <m/>
    <s v="Aris Kusumawati"/>
    <n v="1000000"/>
    <s v="Sistem Informasi"/>
    <s v="FTIB"/>
    <s v="ITTelkom Surabaya"/>
    <m/>
    <m/>
    <m/>
    <m/>
    <m/>
    <m/>
    <m/>
    <m/>
    <m/>
    <m/>
    <m/>
    <m/>
    <m/>
    <m/>
    <m/>
    <m/>
    <m/>
    <m/>
    <m/>
    <m/>
    <s v="Proposal"/>
    <s v="Laporan Akhir"/>
    <s v="Febianne Diva Prinita"/>
    <m/>
    <s v="Dewi Ahmalia Zulfiyani"/>
    <m/>
    <m/>
    <m/>
    <m/>
    <m/>
    <m/>
    <m/>
    <m/>
    <m/>
    <m/>
    <m/>
    <m/>
    <m/>
    <m/>
    <m/>
  </r>
  <r>
    <n v="31"/>
    <s v="REK. 069/PNLT1/REK/II/2022"/>
    <s v="-"/>
    <s v="Praktikum Fisika Dasar"/>
    <s v="Penulisan Buku Ajar"/>
    <n v="2022"/>
    <x v="3"/>
    <s v="-"/>
    <s v="-"/>
    <n v="3000000"/>
    <s v="Institut Teknologi Telkom Surabaya"/>
    <s v="-"/>
    <s v="Penelitian Kompetitif Internal"/>
    <s v="Internal"/>
    <s v="ID"/>
    <s v="ITTelkom Surabaya"/>
    <n v="6680708"/>
    <x v="33"/>
    <s v="0706069201"/>
    <n v="1500000"/>
    <x v="3"/>
    <s v="FTEIC"/>
    <s v="ITTelkom Surabaya"/>
    <n v="8140"/>
    <s v="072019"/>
    <s v=" 6853203"/>
    <s v="0705109006"/>
    <x v="58"/>
    <x v="72"/>
    <x v="2"/>
    <s v="FTEIC"/>
    <s v="ITTelkom Surabaya"/>
    <m/>
    <m/>
    <m/>
    <m/>
    <m/>
    <m/>
    <m/>
    <m/>
    <m/>
    <m/>
    <m/>
    <m/>
    <m/>
    <m/>
    <m/>
    <m/>
    <m/>
    <m/>
    <m/>
    <m/>
    <m/>
    <m/>
    <m/>
    <m/>
    <m/>
    <m/>
    <m/>
    <s v="Proposal"/>
    <s v="Laporan Akhir"/>
    <m/>
    <m/>
    <m/>
    <m/>
    <m/>
    <m/>
    <m/>
    <m/>
    <m/>
    <m/>
    <m/>
    <m/>
    <m/>
    <m/>
    <m/>
    <m/>
    <m/>
    <m/>
  </r>
  <r>
    <n v="32"/>
    <s v="REK. 155/PNLT1/REK/VIII/2022"/>
    <s v="-"/>
    <s v="INTENSIFIKASI PERTANIAN PADA URBAN FARMING MENGGUNAKAN METODE PREDIKASI DAN MONITORING"/>
    <s v="Hibah Matching Fund Kedaireka"/>
    <n v="2022"/>
    <x v="3"/>
    <s v="-"/>
    <s v="-"/>
    <n v="346210000"/>
    <s v="Institut Teknologi Telkom Surabaya"/>
    <s v="-"/>
    <s v="Matching Fund Kedaireka"/>
    <s v="eksternal"/>
    <s v="ID"/>
    <s v="Kemendikbud Ristek"/>
    <n v="6680633"/>
    <x v="9"/>
    <s v="0717017902_x000a_"/>
    <n v="86552500"/>
    <x v="4"/>
    <s v="FTIB"/>
    <s v="ITTelkom Surabaya"/>
    <n v="8140"/>
    <s v="072019"/>
    <n v="6682174"/>
    <s v="0708069202"/>
    <x v="11"/>
    <x v="73"/>
    <x v="5"/>
    <s v="FTIB"/>
    <s v="ITTelkom Surabaya"/>
    <n v="6681205"/>
    <s v="0705109002"/>
    <s v="Oktavia Ayu Permata"/>
    <n v="86552500"/>
    <s v="Teknologi Informasi"/>
    <s v="FTIB"/>
    <s v="ITTelkom Surabaya"/>
    <n v="6773159"/>
    <s v="0706089501"/>
    <s v="Kharisma Monika Dian Pertiwi"/>
    <n v="86552500"/>
    <s v="Informatika"/>
    <s v="FTIB"/>
    <s v="ITTelkom Surabaya"/>
    <m/>
    <m/>
    <m/>
    <m/>
    <m/>
    <m/>
    <m/>
    <m/>
    <m/>
    <m/>
    <m/>
    <m/>
    <m/>
    <s v="Proposal"/>
    <s v="Laporan Akhir"/>
    <m/>
    <m/>
    <m/>
    <m/>
    <m/>
    <m/>
    <m/>
    <m/>
    <m/>
    <m/>
    <m/>
    <m/>
    <m/>
    <m/>
    <m/>
    <m/>
    <m/>
    <m/>
  </r>
  <r>
    <n v="33"/>
    <s v="-"/>
    <s v="-"/>
    <s v="Sistem Monitoring Kebun Durian dengan Multisensor Unsur Hara"/>
    <s v="Penelitian Kerjasama ITDRI"/>
    <n v="2022"/>
    <x v="3"/>
    <n v="6"/>
    <s v="Nasional: Pangan-Pertanian"/>
    <n v="170110000"/>
    <s v="Institut Teknologi Telkom Surabaya"/>
    <n v="7"/>
    <s v="PEKERTI ITDRI"/>
    <s v="eksternal"/>
    <s v="ID"/>
    <s v="ITDRI"/>
    <n v="6778837"/>
    <x v="58"/>
    <s v="0711039403"/>
    <n v="28351666.666666668"/>
    <x v="11"/>
    <s v="FTIB"/>
    <s v="ITTelkom Surabaya"/>
    <n v="8140"/>
    <s v="072019"/>
    <n v="6680633"/>
    <s v="0717017902_x000a_"/>
    <x v="13"/>
    <x v="74"/>
    <x v="5"/>
    <s v="FTIB"/>
    <s v="ITTelkom Surabaya"/>
    <n v="258471"/>
    <s v="0727097302"/>
    <s v="Susijanto Tri Rasmana"/>
    <n v="28351666.666666668"/>
    <s v="Teknik Elektro"/>
    <s v="FTEIC"/>
    <s v="ITTelkom Surabaya"/>
    <n v="6680683"/>
    <s v="0729088704"/>
    <s v="Billy Montolalu"/>
    <n v="28351666.666666668"/>
    <s v="Teknik Kopmputer"/>
    <s v="FTEIC"/>
    <s v="ITTelkom Surabaya"/>
    <n v="6682174"/>
    <n v="708069202"/>
    <s v="Khodijah Amiroh"/>
    <n v="28351666.666666668"/>
    <s v="Teknologi Informasi"/>
    <s v="FTIB"/>
    <s v="ITTelkom Surabaya"/>
    <n v="6681205"/>
    <n v="705109002"/>
    <s v="Oktavia Ayu Permata"/>
    <m/>
    <m/>
    <m/>
    <s v="Proposal"/>
    <s v="Laporan Akhir"/>
    <m/>
    <m/>
    <m/>
    <m/>
    <m/>
    <m/>
    <m/>
    <m/>
    <m/>
    <m/>
    <m/>
    <m/>
    <m/>
    <m/>
    <s v="-"/>
    <m/>
    <s v="-"/>
    <m/>
  </r>
  <r>
    <n v="34"/>
    <s v="-"/>
    <s v="-"/>
    <s v="Pengembangan Robot Rehabilitasi Stroke Jarak Jauh Berbasis Internet of Things untuk Mendukung Kemandirian Bangsa di Bidang Kesehatan"/>
    <s v="Penelitian Hibah Riset Keilmuan"/>
    <n v="2022"/>
    <x v="3"/>
    <n v="12"/>
    <s v="-"/>
    <n v="100000000"/>
    <s v="Institut Teknologi Telkom Surabaya"/>
    <s v="-"/>
    <s v="Penelitian Kompetitif Nasional"/>
    <s v="eksternal"/>
    <s v="ID"/>
    <s v="Kemendikbud Ristek"/>
    <n v="6680651"/>
    <x v="3"/>
    <s v="0725059301"/>
    <n v="100000000"/>
    <x v="3"/>
    <s v="FTEIC"/>
    <s v="ITTelkom Surabaya"/>
    <n v="8140"/>
    <s v="072019"/>
    <m/>
    <m/>
    <x v="22"/>
    <x v="31"/>
    <x v="10"/>
    <m/>
    <m/>
    <m/>
    <m/>
    <m/>
    <m/>
    <m/>
    <m/>
    <m/>
    <m/>
    <m/>
    <m/>
    <m/>
    <m/>
    <m/>
    <m/>
    <m/>
    <m/>
    <m/>
    <m/>
    <m/>
    <m/>
    <m/>
    <m/>
    <m/>
    <m/>
    <m/>
    <m/>
    <m/>
    <s v="Proposal"/>
    <s v="Laporan Akhir"/>
    <m/>
    <m/>
    <m/>
    <m/>
    <m/>
    <m/>
    <m/>
    <m/>
    <m/>
    <m/>
    <m/>
    <m/>
    <m/>
    <m/>
    <m/>
    <m/>
    <m/>
    <m/>
  </r>
  <r>
    <n v="35"/>
    <s v="-"/>
    <s v="-"/>
    <s v="Pengembangan Anjungan Pengukuran Tanda-Tanda Vital Manusia dengan Sensor Kamera"/>
    <s v="Penelitian Hibah Riset Keilmuan"/>
    <n v="2022"/>
    <x v="3"/>
    <n v="12"/>
    <s v="-"/>
    <n v="95000000"/>
    <s v="Institut Teknologi Telkom Surabaya"/>
    <s v="-"/>
    <s v="Penelitian Kompetitif Nasional"/>
    <s v="eksternal"/>
    <s v="ID"/>
    <s v="Kemendikbud Ristek"/>
    <n v="258471"/>
    <x v="35"/>
    <s v="0727097302"/>
    <n v="95000000"/>
    <x v="3"/>
    <s v="FTEIC"/>
    <s v="ITTelkom Surabaya"/>
    <n v="8140"/>
    <s v="072019"/>
    <m/>
    <m/>
    <x v="22"/>
    <x v="31"/>
    <x v="10"/>
    <m/>
    <m/>
    <m/>
    <m/>
    <m/>
    <m/>
    <m/>
    <m/>
    <m/>
    <m/>
    <m/>
    <m/>
    <m/>
    <m/>
    <m/>
    <m/>
    <m/>
    <m/>
    <m/>
    <m/>
    <m/>
    <m/>
    <m/>
    <m/>
    <m/>
    <m/>
    <m/>
    <m/>
    <m/>
    <s v="Proposal"/>
    <s v="Laporan Akhir"/>
    <m/>
    <m/>
    <m/>
    <m/>
    <m/>
    <m/>
    <m/>
    <m/>
    <m/>
    <m/>
    <m/>
    <m/>
    <m/>
    <m/>
    <m/>
    <m/>
    <m/>
    <m/>
  </r>
  <r>
    <m/>
    <m/>
    <m/>
    <m/>
    <m/>
    <m/>
    <x v="1"/>
    <m/>
    <m/>
    <m/>
    <m/>
    <m/>
    <m/>
    <m/>
    <m/>
    <m/>
    <m/>
    <x v="25"/>
    <m/>
    <m/>
    <x v="8"/>
    <m/>
    <m/>
    <m/>
    <m/>
    <m/>
    <m/>
    <x v="22"/>
    <x v="31"/>
    <x v="10"/>
    <m/>
    <m/>
    <m/>
    <m/>
    <m/>
    <m/>
    <m/>
    <m/>
    <m/>
    <m/>
    <m/>
    <m/>
    <m/>
    <m/>
    <m/>
    <m/>
    <m/>
    <m/>
    <m/>
    <m/>
    <m/>
    <m/>
    <m/>
    <m/>
    <m/>
    <m/>
    <m/>
    <m/>
    <m/>
    <m/>
    <m/>
    <m/>
    <m/>
    <m/>
    <m/>
    <m/>
    <m/>
    <m/>
    <m/>
    <m/>
    <m/>
    <m/>
    <m/>
    <m/>
    <m/>
    <m/>
    <m/>
    <m/>
    <m/>
  </r>
  <r>
    <n v="1"/>
    <s v="REK. 024/PNLT1/REK/II/2023"/>
    <s v="173/PNLT1/LPPM/II/2023"/>
    <s v="BOTNET DETECTION BASED ON NETWORK TRAFFIC USING MACHINE LEARNING METHOD'S"/>
    <s v="Penelitian Dasar"/>
    <n v="2023"/>
    <x v="4"/>
    <n v="7"/>
    <s v="Teknologi Informasi dan Komunikasi (Nasional)"/>
    <n v="6752000"/>
    <s v="Institut Teknologi Telkom Surabaya"/>
    <n v="3"/>
    <s v="Penelitian Kompetitif Internal"/>
    <s v="Perguruan Tinggi"/>
    <s v="ID"/>
    <s v="institusi internal"/>
    <n v="6773159"/>
    <x v="59"/>
    <s v="0706089501"/>
    <n v="2250666.6666666665"/>
    <x v="11"/>
    <s v="FTIB"/>
    <s v="ITTelkom Surabaya"/>
    <n v="8140"/>
    <n v="72019"/>
    <n v="6768348"/>
    <s v="0714079701"/>
    <x v="59"/>
    <x v="75"/>
    <x v="1"/>
    <s v="FTIB"/>
    <s v="ITTelkom Surabaya"/>
    <s v="6837723"/>
    <s v="0705109501"/>
    <s v="Vessa Rizky Oktavia"/>
    <n v="2250666.6666666665"/>
    <s v="Informatika"/>
    <s v="FTIB"/>
    <s v="ITTelkom Surabaya"/>
    <m/>
    <m/>
    <m/>
    <m/>
    <m/>
    <m/>
    <m/>
    <m/>
    <m/>
    <m/>
    <m/>
    <m/>
    <m/>
    <m/>
    <m/>
    <m/>
    <m/>
    <m/>
    <m/>
    <m/>
    <s v="Proposal"/>
    <s v="Laporan Akhir"/>
    <s v="Rully Rosadi"/>
    <s v="Teknologi Informasi, FTIB, ITTS"/>
    <s v="Sabilah Sakti"/>
    <s v="Teknologi Informasi, FTIB, ITTS"/>
    <s v="Muhammad Ma'sum Juniyanto"/>
    <s v="Teknologi Informasi, FTIB, ITTS"/>
    <m/>
    <m/>
    <m/>
    <m/>
    <m/>
    <m/>
    <m/>
    <m/>
    <s v="Jurnal Nasional S2"/>
    <s v="Jurnal S2 Accepted"/>
    <s v="-"/>
    <s v="HKI publish"/>
  </r>
  <r>
    <n v="2"/>
    <s v="REK. 024/PNLT1/REK/II/2023"/>
    <s v="180/PNLT1/LPPM/II/2023"/>
    <s v="OPTIMASI DESAIN PENGGERAK HUB MOTOR DENGAN MENGGUNAKAN ANN"/>
    <s v="Penelitian Dasar"/>
    <n v="2023"/>
    <x v="4"/>
    <n v="8"/>
    <s v="Transportasi (ITTS)"/>
    <n v="7000000"/>
    <s v="Institut Teknologi Telkom Surabaya"/>
    <n v="2"/>
    <s v="Penelitian Kompetitif Internal"/>
    <s v="Perguruan Tinggi"/>
    <s v="ID"/>
    <s v="institusi internal"/>
    <n v="6859016"/>
    <x v="60"/>
    <s v="'0727069503"/>
    <n v="3500000"/>
    <x v="3"/>
    <s v="FTEIC"/>
    <s v="ITTelkom Surabaya"/>
    <n v="8140"/>
    <n v="72019"/>
    <n v="6767777"/>
    <s v="0713059501"/>
    <x v="51"/>
    <x v="59"/>
    <x v="1"/>
    <s v="FTIB"/>
    <s v="ITTelkom Surabaya"/>
    <m/>
    <m/>
    <m/>
    <m/>
    <m/>
    <m/>
    <m/>
    <m/>
    <m/>
    <m/>
    <m/>
    <m/>
    <m/>
    <m/>
    <m/>
    <m/>
    <m/>
    <m/>
    <m/>
    <m/>
    <m/>
    <m/>
    <m/>
    <m/>
    <m/>
    <m/>
    <m/>
    <s v="Proposal"/>
    <s v="Laporan Akhir"/>
    <s v="Oka Ibrahim P. W."/>
    <s v="Teknik Elektro, FTEIC, ITTS"/>
    <s v="Tanto Indra Wicaksono"/>
    <s v="Teknik Elektro, FTEIC, ITTS"/>
    <s v="Raihan Aryanta Putra"/>
    <s v="Teknik Elektro, FTEIC, ITTS"/>
    <m/>
    <m/>
    <m/>
    <m/>
    <m/>
    <m/>
    <m/>
    <m/>
    <s v="Jurnal Internasional Q3"/>
    <s v=" "/>
    <m/>
    <m/>
  </r>
  <r>
    <n v="3"/>
    <s v="REK. 024/PNLT1/REK/II/2023"/>
    <s v="171/PNLT1/LPPM/II/2023"/>
    <s v="RANCANG BANGUN SISTEM MONITORING TEKANAN DAN SUHU BAN KENDARAAN MENGGUNAKAN SOFTWARE DEFINED RADIO DAN INTERNET OF THINGS"/>
    <s v="Penelitian Terapan"/>
    <n v="2023"/>
    <x v="4"/>
    <n v="7"/>
    <s v="Transportasi (ITTS)"/>
    <n v="17000000"/>
    <s v="Institut Teknologi Telkom Surabaya"/>
    <n v="6"/>
    <s v="Penelitian Kompetitif Internal"/>
    <s v="Perguruan Tinggi"/>
    <s v="ID"/>
    <s v="institusi internal"/>
    <n v="6680683"/>
    <x v="18"/>
    <s v="0729088704"/>
    <n v="5666666.666666667"/>
    <x v="7"/>
    <s v="FTEIC"/>
    <s v="ITTelkom Surabaya"/>
    <n v="8140"/>
    <n v="72019"/>
    <s v="6843797"/>
    <n v="8950850022"/>
    <x v="60"/>
    <x v="43"/>
    <x v="7"/>
    <s v="FTEIC"/>
    <s v="ITTelkom Surabaya"/>
    <n v="6680641"/>
    <s v="0714029301"/>
    <s v="Ardiansyah Al Farouq"/>
    <n v="5666666.666666667"/>
    <s v="Teknik Komputer"/>
    <s v="FTEIC"/>
    <s v="ITTelkom Surabaya"/>
    <m/>
    <m/>
    <m/>
    <m/>
    <m/>
    <m/>
    <m/>
    <m/>
    <m/>
    <m/>
    <m/>
    <m/>
    <m/>
    <m/>
    <m/>
    <m/>
    <m/>
    <m/>
    <m/>
    <m/>
    <s v="Proposal"/>
    <s v="Laporan Akhir"/>
    <s v="Firman Ahmad Maulana"/>
    <s v="Teknik Komputer, FTEIC, ITTS"/>
    <s v="Muhamad Daffa Romadhoni"/>
    <s v="Teknik Komputer, FTEIC, ITTS"/>
    <m/>
    <m/>
    <m/>
    <m/>
    <m/>
    <m/>
    <m/>
    <m/>
    <m/>
    <m/>
    <s v="Jurnal Nasional S3 dan Prosiding Internasional"/>
    <m/>
    <s v="Prototipe"/>
    <m/>
  </r>
  <r>
    <n v="4"/>
    <s v="REK. 024/PNLT1/REK/II/2023"/>
    <s v="172/PNLT1/LPPM/II/2023"/>
    <s v="PENGATURAN TRAKSI PADA HYBRID ELECTRIC VEHICLE (HEV) BERBASIS NEURO-FUZZY"/>
    <s v="Penelitian Terapan"/>
    <n v="2023"/>
    <x v="4"/>
    <n v="12"/>
    <s v="Transportasi (ITTS)"/>
    <n v="15000000"/>
    <s v="Institut Teknologi Telkom Surabaya"/>
    <n v="7"/>
    <s v="Penelitian Kompetitif Internal"/>
    <s v="Perguruan Tinggi"/>
    <s v="ID"/>
    <s v="institusi internal"/>
    <n v="6663582"/>
    <x v="61"/>
    <s v="0303069102"/>
    <n v="5000000"/>
    <x v="7"/>
    <s v="FTEIC"/>
    <s v="ITTelkom Surabaya"/>
    <n v="8140"/>
    <n v="72019"/>
    <n v="6731906"/>
    <s v="0604059302"/>
    <x v="61"/>
    <x v="76"/>
    <x v="7"/>
    <s v="FTEIC"/>
    <s v="ITTelkom Surabaya"/>
    <n v="6680641"/>
    <s v="0714029301"/>
    <s v="Ardiansyah Al Farouq"/>
    <n v="5000000"/>
    <s v="Teknik Komputer"/>
    <s v="FTEIC"/>
    <s v="ITTelkom Surabaya"/>
    <m/>
    <m/>
    <m/>
    <m/>
    <m/>
    <m/>
    <m/>
    <m/>
    <m/>
    <m/>
    <m/>
    <m/>
    <m/>
    <m/>
    <m/>
    <m/>
    <m/>
    <m/>
    <m/>
    <m/>
    <s v="Proposal"/>
    <s v="Laporan Akhir"/>
    <s v="Gempar Alamsyah"/>
    <s v="Teknik Komputer, FTEIC, ITTS"/>
    <s v="Faiz Amsyari"/>
    <s v="Teknik Komputer, FTEIC, ITTS"/>
    <s v="Merthisia Roszi"/>
    <s v="Teknik Komputer, FTEIC, ITTS"/>
    <m/>
    <m/>
    <m/>
    <m/>
    <m/>
    <m/>
    <m/>
    <m/>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s v="Penelitian Dasar"/>
    <n v="2023"/>
    <x v="4"/>
    <n v="6"/>
    <s v="TIK (ITTS)"/>
    <n v="6000000"/>
    <s v="Institut Teknologi Telkom Surabaya"/>
    <n v="2"/>
    <s v="Penelitian Kompetitif Internal"/>
    <s v="Perguruan Tinggi"/>
    <s v="ID"/>
    <s v="institusi internal"/>
    <s v="6843087"/>
    <x v="62"/>
    <s v="0010109403"/>
    <n v="2000000"/>
    <x v="5"/>
    <s v="FTIB"/>
    <s v="ITTelkom Surabaya"/>
    <n v="8140"/>
    <n v="72019"/>
    <n v="6826699"/>
    <s v="0710089403"/>
    <x v="62"/>
    <x v="77"/>
    <x v="6"/>
    <s v="FTIB"/>
    <s v="ITTelkom Surabaya"/>
    <n v="6859382"/>
    <s v="0714019002"/>
    <s v="Anita Hakim Nasution"/>
    <n v="2000000"/>
    <s v="Sistem Informasi"/>
    <s v="FTIB"/>
    <s v="ITTelkom Surabaya"/>
    <m/>
    <m/>
    <m/>
    <m/>
    <m/>
    <m/>
    <m/>
    <m/>
    <m/>
    <m/>
    <m/>
    <m/>
    <m/>
    <m/>
    <m/>
    <m/>
    <m/>
    <m/>
    <m/>
    <m/>
    <s v="Proposal"/>
    <s v="Laporan Akhir"/>
    <s v="Rafi Andi Hidayah"/>
    <s v="Sistem Informasi, FTIB, ITTS"/>
    <s v="Raihan Febrianto Grahadi"/>
    <s v="Sistem Informasi, FTIB, ITTS"/>
    <s v="Hayu Faiz Naufal Asyrof"/>
    <s v="Sistem Informasi, FTIB, ITTS"/>
    <m/>
    <m/>
    <m/>
    <m/>
    <m/>
    <m/>
    <m/>
    <m/>
    <s v="Jurnal Nasional S3"/>
    <s v=" "/>
    <s v="Prosiding Internasional"/>
    <s v="Sudah Accepted"/>
  </r>
  <r>
    <n v="6"/>
    <s v="REK. 024/PNLT1/REK/II/2023"/>
    <s v="175/PNLT1/LPPM/II/2023"/>
    <s v="ANALISIS PENGARUH NOISE TERHADAP PERFORMANSI KOGNITIF"/>
    <s v="Penelitian Dasar"/>
    <n v="2023"/>
    <x v="4"/>
    <n v="7"/>
    <s v="TIK (ITTS)"/>
    <n v="7000000"/>
    <s v="Institut Teknologi Telkom Surabaya"/>
    <n v="2"/>
    <s v="Penelitian Kompetitif Internal"/>
    <s v="Perguruan Tinggi"/>
    <s v="ID"/>
    <s v="institusi internal"/>
    <n v="6826743"/>
    <x v="63"/>
    <s v="0719079702"/>
    <n v="3500000"/>
    <x v="0"/>
    <s v="FTEIC"/>
    <s v="ITTelkom Surabaya"/>
    <n v="8140"/>
    <n v="72019"/>
    <s v=" 6795859"/>
    <s v="0523119601"/>
    <x v="63"/>
    <x v="59"/>
    <x v="0"/>
    <s v="FTEIC"/>
    <s v="ITTelkom Surabaya"/>
    <m/>
    <m/>
    <m/>
    <m/>
    <m/>
    <m/>
    <m/>
    <m/>
    <m/>
    <m/>
    <m/>
    <m/>
    <m/>
    <m/>
    <m/>
    <m/>
    <m/>
    <m/>
    <m/>
    <m/>
    <m/>
    <m/>
    <m/>
    <m/>
    <m/>
    <m/>
    <m/>
    <s v="Proposal"/>
    <s v="Laporan Akhir"/>
    <s v="Sasotya Rigan Rafsanjana"/>
    <s v="Teknik Industri, FTEIC, ITTS"/>
    <s v="Tineke Sandra Wisesha"/>
    <s v="Teknik Industri, FTEIC, ITTS"/>
    <m/>
    <m/>
    <m/>
    <m/>
    <m/>
    <m/>
    <m/>
    <m/>
    <m/>
    <m/>
    <s v="Jurnal Nasional S3"/>
    <s v=" Submitted ( In Review)"/>
    <m/>
    <m/>
  </r>
  <r>
    <n v="7"/>
    <s v="REK. 024/PNLT1/REK/II/2023"/>
    <s v="179/PNLT1/LPPM/II/2023"/>
    <s v="PENGEMBANGAN MODEL APLIKASI SWAP BATTERY SEPEDA MOTOR LISTRIK"/>
    <s v="Penelitian Dasar"/>
    <n v="2023"/>
    <x v="4"/>
    <n v="7"/>
    <s v="Teknologi Informasi dan Komunikasi (Nasional)"/>
    <n v="6550000"/>
    <s v="Institut Teknologi Telkom Surabaya"/>
    <n v="3"/>
    <s v="Penelitian Kompetitif Internal"/>
    <s v="Perguruan Tinggi"/>
    <s v="ID"/>
    <s v="institusi internal"/>
    <s v=" 6795859"/>
    <x v="64"/>
    <s v="0523119601"/>
    <n v="3275000"/>
    <x v="0"/>
    <s v="FTEIC"/>
    <s v="ITTelkom Surabaya"/>
    <n v="8140"/>
    <n v="72019"/>
    <n v="6681051"/>
    <s v="0711069301"/>
    <x v="25"/>
    <x v="78"/>
    <x v="0"/>
    <s v="FTEIC"/>
    <s v="ITTelkom Surabaya"/>
    <m/>
    <m/>
    <m/>
    <m/>
    <m/>
    <m/>
    <m/>
    <m/>
    <m/>
    <m/>
    <m/>
    <m/>
    <m/>
    <m/>
    <m/>
    <m/>
    <m/>
    <m/>
    <m/>
    <m/>
    <m/>
    <m/>
    <m/>
    <m/>
    <m/>
    <m/>
    <m/>
    <s v="Proposal"/>
    <s v="Laporan Akhir"/>
    <s v="Mulya Tarmidzi R. P. H."/>
    <s v="Teknik Industri, FTEIC, ITTS"/>
    <s v="Rizha Nurmila Hilda"/>
    <s v="Teknik Industri, FTEIC, ITTS"/>
    <s v="Catur Prasetiya Nugroho"/>
    <s v="Teknik Industri, FTEIC, ITTS"/>
    <m/>
    <m/>
    <m/>
    <m/>
    <m/>
    <m/>
    <m/>
    <m/>
    <s v="Jurnal Nasional S3"/>
    <s v="Menunggu hasil review dari ISCE"/>
    <s v="Prosiding Internasional"/>
    <s v="Presented, publikasi jurnal ISSN"/>
  </r>
  <r>
    <n v="8"/>
    <s v="REK. 024/PNLT1/REK/II/2023"/>
    <s v="178/PNLT1/LPPM/II/2023"/>
    <s v="ANALISIS DAN PENENTUAN NILAI OPTIMAL ERGONOMI LINGKUNGAN DI INSTITUT TEKNOLOGI TELKOM SURABAYA"/>
    <s v="Penelitian Dasar"/>
    <n v="2023"/>
    <x v="4"/>
    <n v="7"/>
    <s v="Kebencanaan (ITTS)"/>
    <n v="7000000"/>
    <s v="Institut Teknologi Telkom Surabaya"/>
    <n v="3"/>
    <s v="Penelitian Kompetitif Internal"/>
    <s v="Perguruan Tinggi"/>
    <s v="ID"/>
    <s v="institusi internal"/>
    <n v="6826739"/>
    <x v="65"/>
    <s v="0704129501"/>
    <n v="3500000"/>
    <x v="0"/>
    <s v="FTEIC"/>
    <s v="ITTelkom Surabaya"/>
    <n v="8140"/>
    <n v="72019"/>
    <n v="6826743"/>
    <s v="0719079702"/>
    <x v="64"/>
    <x v="59"/>
    <x v="0"/>
    <s v="FTEIC"/>
    <s v="ITTelkom Surabaya"/>
    <m/>
    <m/>
    <m/>
    <m/>
    <m/>
    <m/>
    <m/>
    <m/>
    <m/>
    <m/>
    <m/>
    <m/>
    <m/>
    <m/>
    <m/>
    <m/>
    <m/>
    <m/>
    <m/>
    <m/>
    <m/>
    <m/>
    <m/>
    <m/>
    <m/>
    <m/>
    <m/>
    <s v="Proposal"/>
    <s v="Laporan Akhir"/>
    <s v="Yuanita Lucky Fearnanda"/>
    <s v="Teknik Industri, FTEIC, ITTS"/>
    <s v="Firli Tajtibra"/>
    <s v="Teknik Industri, FTEIC, ITTS"/>
    <s v="Yunita"/>
    <s v="Teknik Industri, FTEIC, ITTS"/>
    <m/>
    <m/>
    <m/>
    <m/>
    <m/>
    <m/>
    <m/>
    <m/>
    <s v="Jurnal Nasional S3"/>
    <s v="Accepted Jurnal S3"/>
    <s v="Prosiding Internasional"/>
    <s v="Accepted Jurnal ISSN"/>
  </r>
  <r>
    <n v="9"/>
    <s v="REK. 024/PNLT1/REK/II/2023"/>
    <s v="169/PNLT1/LPPM/II/2023"/>
    <s v="PERANCANGAN PROTOTYPE APLIKASI ITTS MART V2.0"/>
    <s v="Penelitian Terapan"/>
    <n v="2023"/>
    <x v="4"/>
    <n v="12"/>
    <s v="TIK (ITTS)"/>
    <n v="17000000"/>
    <s v="Institut Teknologi Telkom Surabaya"/>
    <n v="4"/>
    <s v="Penelitian Kompetitif Internal"/>
    <s v="Perguruan Tinggi"/>
    <s v="ID"/>
    <s v="institusi internal"/>
    <n v="6681051"/>
    <x v="0"/>
    <s v="0711069301"/>
    <n v="5666666.666666667"/>
    <x v="0"/>
    <s v="FTEIC"/>
    <s v="ITTelkom Surabaya"/>
    <n v="8140"/>
    <n v="72019"/>
    <n v="6826739"/>
    <s v="0704129501"/>
    <x v="65"/>
    <x v="43"/>
    <x v="0"/>
    <s v="FTEIC"/>
    <s v="ITTelkom Surabaya"/>
    <n v="6680648"/>
    <s v="0724089201"/>
    <s v="Hawwin Mardhiana"/>
    <n v="5666666.666666667"/>
    <s v="Sistem Informasi"/>
    <s v="FTIB"/>
    <s v="ITTelkom Surabaya"/>
    <m/>
    <m/>
    <m/>
    <m/>
    <m/>
    <m/>
    <m/>
    <m/>
    <m/>
    <m/>
    <m/>
    <m/>
    <m/>
    <m/>
    <m/>
    <m/>
    <m/>
    <m/>
    <m/>
    <m/>
    <s v="Proposal"/>
    <s v="Laporan Akhir"/>
    <s v="Habib Mirza Alfansuri"/>
    <s v="Teknik Industri, FTEIC, ITTS"/>
    <s v="Muhammad Dhiaul S. K. A."/>
    <s v="Teknik Industri, FTEIC, ITTS"/>
    <s v="Ika Yulianita"/>
    <s v="Teknik Industri, FTEIC, ITTS"/>
    <m/>
    <m/>
    <m/>
    <m/>
    <m/>
    <m/>
    <m/>
    <m/>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s v="Penelitian Dasar"/>
    <n v="2023"/>
    <x v="4"/>
    <n v="6"/>
    <s v="Teknologi Informasi dan Komunikasi (Nasional)"/>
    <n v="6995000"/>
    <s v="Institut Teknologi Telkom Surabaya"/>
    <n v="3"/>
    <s v="Penelitian Kompetitif Internal"/>
    <s v="Perguruan Tinggi"/>
    <s v="ID"/>
    <s v="institusi internal"/>
    <s v="6839500"/>
    <x v="66"/>
    <s v="0710029601"/>
    <n v="2331666.6666666665"/>
    <x v="11"/>
    <s v="FTIB"/>
    <s v="ITTelkom Surabaya"/>
    <n v="8140"/>
    <n v="72019"/>
    <s v="6834400"/>
    <s v="0712039301"/>
    <x v="66"/>
    <x v="36"/>
    <x v="6"/>
    <s v="FTIB"/>
    <s v="ITTelkom Surabaya"/>
    <n v="6778837"/>
    <s v="0711039403"/>
    <s v="Muhammad Dzulfikar Fauzi"/>
    <n v="2331666.6666666665"/>
    <s v="Informatika"/>
    <s v="FTIB"/>
    <s v="ITTelkom Surabaya"/>
    <m/>
    <m/>
    <m/>
    <m/>
    <m/>
    <m/>
    <m/>
    <m/>
    <m/>
    <m/>
    <m/>
    <m/>
    <m/>
    <m/>
    <m/>
    <m/>
    <m/>
    <m/>
    <m/>
    <m/>
    <s v="Proposal"/>
    <s v="Laporan Akhir"/>
    <s v="Qori Emalia Putri Mafidah"/>
    <s v="Informatika, FTIB, ITTS"/>
    <s v="Yudha Mahardika Putra"/>
    <s v="Informatika, FTIB, ITTS"/>
    <s v="Emilia Ramona"/>
    <s v="Informatika, FTIB, ITTS"/>
    <m/>
    <m/>
    <m/>
    <m/>
    <m/>
    <m/>
    <m/>
    <m/>
    <s v="Jurnal Sinta 3"/>
    <s v=" Published"/>
    <m/>
    <m/>
  </r>
  <r>
    <n v="11"/>
    <s v="REK. 024/PNLT1/REK/II/2023"/>
    <s v="181/PNLT1/LPPM/II/2023"/>
    <s v="PENGEMBANGAN APLIKASI LAYANAN KAMPUS TERINTEGRASI MENGGUNAKAN METODE SCRUM DAN PROTOTYPING (STUDI KASUS IT TELKOM SURABAYA)"/>
    <s v="Penelitian Dasar"/>
    <n v="2023"/>
    <x v="4"/>
    <n v="7"/>
    <s v="Teknologi Informasi dan Komunikasi (Nasional)"/>
    <n v="6648000"/>
    <s v="Institut Teknologi Telkom Surabaya"/>
    <n v="6"/>
    <s v="Penelitian Kompetitif Internal"/>
    <s v="Perguruan Tinggi"/>
    <s v="ID"/>
    <s v="institusi internal"/>
    <s v="6843682"/>
    <x v="67"/>
    <s v="0708128901"/>
    <n v="2216000"/>
    <x v="1"/>
    <s v="FTIB"/>
    <s v="ITTelkom Surabaya"/>
    <n v="8140"/>
    <n v="72019"/>
    <n v="6768348"/>
    <s v="0714079701"/>
    <x v="59"/>
    <x v="79"/>
    <x v="1"/>
    <s v="FTIB"/>
    <s v="ITTelkom Surabaya"/>
    <s v="6833162"/>
    <s v="0701069701"/>
    <s v="Wachda Yuniar Rochmah"/>
    <n v="2216000"/>
    <s v="Bisnis Digital"/>
    <s v="FTIB"/>
    <s v="ITTelkom Surabaya"/>
    <m/>
    <m/>
    <m/>
    <m/>
    <m/>
    <m/>
    <m/>
    <m/>
    <m/>
    <m/>
    <m/>
    <m/>
    <m/>
    <m/>
    <m/>
    <m/>
    <m/>
    <m/>
    <m/>
    <m/>
    <s v="Proposal"/>
    <s v="Laporan Akhir"/>
    <s v="Beivenly Andrea J. S."/>
    <m/>
    <s v="Rizal Jihadi"/>
    <m/>
    <m/>
    <m/>
    <m/>
    <m/>
    <m/>
    <m/>
    <m/>
    <m/>
    <m/>
    <m/>
    <s v="Jurnal Nasional S3"/>
    <s v=" "/>
    <m/>
    <m/>
  </r>
  <r>
    <n v="12"/>
    <s v="REK. 024/PNLT1/REK/II/2023"/>
    <s v="170/PNLT1/LPPM/II/2023"/>
    <s v="PENGARUH MEDIA SUPERVISION, ONLINE SOCIAL NETWORKS, TERHADAP EFISIENSI INVESTASI DI INDONESIA"/>
    <s v="Penelitian Terapan"/>
    <n v="2023"/>
    <x v="4"/>
    <n v="7"/>
    <s v="TIK (ITTS)"/>
    <n v="15500000"/>
    <s v="Institut Teknologi Telkom Surabaya"/>
    <n v="3"/>
    <s v="Penelitian Kompetitif Internal"/>
    <s v="Perguruan Tinggi"/>
    <s v="ID"/>
    <s v="institusi internal"/>
    <n v="6727245"/>
    <x v="68"/>
    <s v="0309069201"/>
    <n v="7750000"/>
    <x v="1"/>
    <s v="FTIB"/>
    <s v="ITTelkom Surabaya"/>
    <n v="8140"/>
    <n v="72019"/>
    <n v="6663582"/>
    <s v="0303069102"/>
    <x v="67"/>
    <x v="80"/>
    <x v="7"/>
    <s v="FTEIC"/>
    <s v="ITTelkom Surabaya"/>
    <m/>
    <m/>
    <m/>
    <m/>
    <m/>
    <m/>
    <m/>
    <m/>
    <m/>
    <m/>
    <m/>
    <m/>
    <m/>
    <m/>
    <m/>
    <m/>
    <m/>
    <m/>
    <m/>
    <m/>
    <m/>
    <m/>
    <m/>
    <m/>
    <m/>
    <m/>
    <m/>
    <s v="Proposal"/>
    <s v="Laporan Akhir"/>
    <s v="Jian Karisawati"/>
    <s v="Bisnis Digital, FTIB, ITTS"/>
    <s v="Nabila Alya Parsa"/>
    <s v="Bisnis Digital, FTIB, ITTS"/>
    <s v="Al Fadil Daffarel"/>
    <s v="Bisnis Digital, FTIB, ITTS"/>
    <m/>
    <m/>
    <m/>
    <m/>
    <m/>
    <m/>
    <m/>
    <m/>
    <s v="Jurnal Nasional S3 dan Prosiding Internasional"/>
    <m/>
    <s v="Dokumen Kebijakan"/>
    <m/>
  </r>
  <r>
    <n v="13"/>
    <s v="REK. 024/PNLT1/REK/II/2023"/>
    <s v="174/PNLT1/LPPM/II/2023"/>
    <s v="SISTEM DETEKSI LAMPU UTAMA KENDARAAN RODA DUA"/>
    <s v="Penelitian Dasar"/>
    <n v="2023"/>
    <x v="4"/>
    <n v="7"/>
    <s v="Transportasi (ITTS)"/>
    <n v="6700000"/>
    <s v="Institut Teknologi Telkom Surabaya"/>
    <n v="3"/>
    <s v="Penelitian Kompetitif Internal"/>
    <s v="Perguruan Tinggi"/>
    <s v="ID"/>
    <s v="institusi internal"/>
    <n v="6767777"/>
    <x v="45"/>
    <s v="0713059501"/>
    <n v="3350000"/>
    <x v="11"/>
    <s v="FTIB"/>
    <s v="ITTelkom Surabaya"/>
    <n v="8140"/>
    <n v="72019"/>
    <s v="6837723"/>
    <s v="0705109501"/>
    <x v="68"/>
    <x v="81"/>
    <x v="1"/>
    <s v="FTIB"/>
    <s v="ITTelkom Surabaya"/>
    <m/>
    <m/>
    <m/>
    <m/>
    <m/>
    <m/>
    <m/>
    <m/>
    <m/>
    <m/>
    <m/>
    <m/>
    <m/>
    <m/>
    <m/>
    <m/>
    <m/>
    <m/>
    <m/>
    <m/>
    <m/>
    <m/>
    <m/>
    <m/>
    <m/>
    <m/>
    <m/>
    <s v="Proposal"/>
    <s v="Laporan Akhir"/>
    <s v="Whisnumurty Galih Ananta"/>
    <s v="Informatika, FTIB, ITTS"/>
    <s v="Fahril Refiandi"/>
    <s v="Informatika, FTIB, ITTS"/>
    <s v="Muhammad Khuluqil Karim"/>
    <s v="Informatika, FTIB, ITTS"/>
    <m/>
    <m/>
    <m/>
    <m/>
    <m/>
    <m/>
    <m/>
    <m/>
    <s v="Jurnal Nasional Terakreditasi Sinta 2"/>
    <s v="Accepted Jurnal S3"/>
    <s v="HKI"/>
    <m/>
  </r>
  <r>
    <n v="14"/>
    <s v="REK. 024/PNLT1/REK/II/2023"/>
    <s v="176/PNLT1/LPPM/II/2023"/>
    <s v="KLASIFIKASI TEKS ADUAN MAHASISWA TERKAIT LAYANAN INSTITUSI BERDASARKAN ANALISIS SENTIMEN DAN CONTEXT BASED REASONING UNTUK PENGOPTIMALAN LAYANAN"/>
    <s v="Penelitian Dasar"/>
    <n v="2023"/>
    <x v="4"/>
    <n v="12"/>
    <s v="TIK (ITTS)"/>
    <n v="6000000"/>
    <s v="Institut Teknologi Telkom Surabaya"/>
    <n v="3"/>
    <s v="Penelitian Kompetitif Internal"/>
    <s v="Perguruan Tinggi"/>
    <s v="ID"/>
    <s v="institusi internal"/>
    <s v=" 6835039"/>
    <x v="69"/>
    <s v="0724099501"/>
    <n v="2000000"/>
    <x v="5"/>
    <s v="FTIB"/>
    <s v="ITTelkom Surabaya"/>
    <n v="8140"/>
    <n v="72019"/>
    <n v="6787771"/>
    <s v="0723119302"/>
    <x v="69"/>
    <x v="77"/>
    <x v="6"/>
    <s v="FTIB"/>
    <s v="ITTelkom Surabaya"/>
    <s v="6843087"/>
    <s v="0010109403"/>
    <s v="Berlian Rahmy Lidiawaty"/>
    <n v="2000000"/>
    <s v="Sistem Informasi"/>
    <s v="FTIB"/>
    <s v="ITTelkom Surabaya"/>
    <m/>
    <m/>
    <m/>
    <m/>
    <m/>
    <m/>
    <m/>
    <m/>
    <m/>
    <m/>
    <m/>
    <m/>
    <m/>
    <m/>
    <m/>
    <m/>
    <m/>
    <m/>
    <m/>
    <m/>
    <s v="Proposal"/>
    <s v="Laporan Akhir"/>
    <s v="Arini Pramesta S."/>
    <s v="Sistem Informasi, FTIB, ITTS"/>
    <s v="Rafi Andi Hidayah"/>
    <s v="Sistem Informasi, FTIB, ITTS"/>
    <s v="Shaquille Rayhannizam W."/>
    <s v="Sistem Informasi, FTIB, ITTS"/>
    <m/>
    <m/>
    <m/>
    <m/>
    <m/>
    <m/>
    <m/>
    <m/>
    <s v="Jurnal Nasional S2 dan Jurnal Nasional S3"/>
    <s v="Submitted Jurnal S2"/>
    <m/>
    <m/>
  </r>
  <r>
    <n v="15"/>
    <s v="REK. 026/PNLT1/REK/II/2023"/>
    <s v="217/PNLT 1/LPPM/II/2023"/>
    <s v="PRAKTIKUM MANAJEMAN KEUANGAN (EDISI 1)"/>
    <s v="Penulisan Buku Ajar"/>
    <n v="2023"/>
    <x v="4"/>
    <n v="7"/>
    <s v="Sosial Humaniora-Seni Budaya Pendidikan Keuangan dan Investasi (Nasional)"/>
    <n v="3000000"/>
    <s v="Institut Teknologi Telkom Surabaya"/>
    <s v="-"/>
    <s v="Penelitian Kompetitif Internal"/>
    <s v="Perguruan Tinggi"/>
    <s v="ID"/>
    <s v="institusi internal"/>
    <n v="6727245"/>
    <x v="68"/>
    <s v="0309069201"/>
    <n v="3000000"/>
    <x v="1"/>
    <s v="FTIB"/>
    <s v="ITTelkom Surabaya"/>
    <n v="8140"/>
    <n v="72019"/>
    <m/>
    <m/>
    <x v="22"/>
    <x v="31"/>
    <x v="10"/>
    <m/>
    <m/>
    <m/>
    <m/>
    <m/>
    <m/>
    <m/>
    <m/>
    <m/>
    <m/>
    <m/>
    <m/>
    <m/>
    <m/>
    <m/>
    <m/>
    <m/>
    <m/>
    <m/>
    <m/>
    <m/>
    <m/>
    <m/>
    <m/>
    <m/>
    <m/>
    <m/>
    <m/>
    <m/>
    <s v="Proposal"/>
    <s v="Laporan Akhir"/>
    <m/>
    <m/>
    <m/>
    <m/>
    <m/>
    <m/>
    <m/>
    <m/>
    <m/>
    <m/>
    <m/>
    <m/>
    <m/>
    <m/>
    <s v="Buku Ber-ISBN"/>
    <m/>
    <m/>
    <m/>
  </r>
  <r>
    <n v="16"/>
    <s v="REK. 026/PNLT1/REK/II/2023"/>
    <s v="216/PNLT 1/LPPM/II/2023"/>
    <s v="PENGANTAR SISTEM INFORMASI GOEGRAFI DAN PEMANFAATAN DALAM MULTIDISIPLIN ILMU"/>
    <s v="Penulisan Buku Ajar"/>
    <n v="2023"/>
    <x v="4"/>
    <n v="7"/>
    <s v="Teknologi Informasi dan Komunikasi (ITTS)"/>
    <n v="3000000"/>
    <s v="Institut Teknologi Telkom Surabaya"/>
    <s v="-"/>
    <s v="Penelitian Kompetitif Internal"/>
    <s v="Perguruan Tinggi"/>
    <s v="ID"/>
    <s v="institusi internal"/>
    <n v="6680628"/>
    <x v="16"/>
    <s v="0730058702"/>
    <n v="600000"/>
    <x v="2"/>
    <s v="FTIB"/>
    <s v="ITTelkom Surabaya"/>
    <n v="8140"/>
    <n v="72019"/>
    <n v="6826699"/>
    <s v="0710089403"/>
    <x v="62"/>
    <x v="54"/>
    <x v="6"/>
    <s v="FTIB"/>
    <s v="ITTelkom Surabaya"/>
    <s v="6785861"/>
    <s v="0730049402"/>
    <s v="Riza Akhsani Setyo Prayoga"/>
    <n v="600000"/>
    <s v="Sistem Informasi"/>
    <s v="FTIB"/>
    <s v="ITTelkom Surabaya"/>
    <s v="6843087"/>
    <s v="0010109403"/>
    <s v="Berlian Rahmy Lidiawaty"/>
    <n v="600000"/>
    <s v="Sistem Informasi"/>
    <s v="FTIB"/>
    <s v="ITTelkom Surabaya"/>
    <s v=" 6835039"/>
    <s v="0724099501"/>
    <s v="Anisa Dzulkarnain"/>
    <n v="600000"/>
    <s v="Sistem Informasi"/>
    <s v="FTIB"/>
    <s v="ITTelkom Surabaya"/>
    <m/>
    <m/>
    <m/>
    <m/>
    <m/>
    <m/>
    <s v="Proposal"/>
    <s v="Laporan Akhir"/>
    <m/>
    <m/>
    <m/>
    <m/>
    <m/>
    <m/>
    <m/>
    <m/>
    <m/>
    <m/>
    <m/>
    <m/>
    <m/>
    <m/>
    <s v="Buku Ber-ISBN"/>
    <m/>
    <m/>
    <m/>
  </r>
  <r>
    <n v="17"/>
    <s v="REK. 026/PNLT1/REK/II/2023"/>
    <s v="215/PNLT 1/LPPM/II/2023"/>
    <s v="DATA MINING JILID 1 : ALGORITMA DAN CONTOH PERHITUNGAN MATEMATIS"/>
    <s v="Penulisan Buku Ajar"/>
    <n v="2023"/>
    <x v="4"/>
    <n v="7"/>
    <s v="Teknologi Informasi dan Komunikasi (Nasional)"/>
    <n v="3000000"/>
    <s v="Institut Teknologi Telkom Surabaya"/>
    <s v="-"/>
    <s v="Penelitian Kompetitif Internal"/>
    <s v="Perguruan Tinggi"/>
    <s v="ID"/>
    <s v="institusi internal"/>
    <s v="6099359"/>
    <x v="57"/>
    <s v="0708119103"/>
    <n v="750000"/>
    <x v="5"/>
    <s v="FTIB"/>
    <s v="ITTelkom Surabaya"/>
    <n v="8140"/>
    <n v="72019"/>
    <s v="6843087"/>
    <s v="0010109403"/>
    <x v="70"/>
    <x v="82"/>
    <x v="6"/>
    <s v="FTIB"/>
    <s v="ITTelkom Surabaya"/>
    <s v=" 6835039"/>
    <s v="0724099501"/>
    <s v="Anisa Dzulkarnain"/>
    <n v="750000"/>
    <s v="Sistem Informasi"/>
    <s v="FTIB"/>
    <s v="ITTelkom Surabaya"/>
    <s v="6834400"/>
    <s v="0712039301"/>
    <s v="Arip Ramadan"/>
    <n v="750000"/>
    <s v="Sistem Informasi"/>
    <s v="FTIB"/>
    <s v="ITTelkom Surabaya"/>
    <m/>
    <m/>
    <m/>
    <m/>
    <m/>
    <m/>
    <m/>
    <m/>
    <m/>
    <m/>
    <m/>
    <m/>
    <m/>
    <s v="Proposal"/>
    <s v="Laporan Akhir"/>
    <m/>
    <m/>
    <m/>
    <m/>
    <m/>
    <m/>
    <m/>
    <m/>
    <m/>
    <m/>
    <m/>
    <m/>
    <m/>
    <m/>
    <s v="Buku Ber-ISBN"/>
    <m/>
    <m/>
    <m/>
  </r>
  <r>
    <n v="18"/>
    <s v="REK. 065/PNLT1/REK/IV/2023"/>
    <s v="435/PNLT1/LPPM/V/2023"/>
    <s v="Pengembangan Rooftop ITTelkom Surabaya melalui Implementasi Smart Integrated Farming System"/>
    <s v="Penelitian Research Center"/>
    <n v="2023"/>
    <x v="4"/>
    <n v="12"/>
    <s v="Pangan-Pertanian (Nasional)"/>
    <n v="100000000"/>
    <s v="Institut Teknologi Telkom Surabaya"/>
    <n v="5"/>
    <s v="Penelitian Peugasan Internal"/>
    <s v="Perguruan Tinggi"/>
    <s v="ID"/>
    <s v="institusi internal"/>
    <n v="6680633"/>
    <x v="9"/>
    <s v="0717017902_x000a_"/>
    <n v="33333333.333333332"/>
    <x v="4"/>
    <s v="FTIB"/>
    <s v="ITTelkom Surabaya"/>
    <n v="8140"/>
    <n v="72019"/>
    <s v="6801945"/>
    <s v="0713029701"/>
    <x v="71"/>
    <x v="30"/>
    <x v="14"/>
    <s v="FTIB"/>
    <s v="ITTelkom Surabaya"/>
    <n v="6682174"/>
    <s v="0708069202"/>
    <s v="Khodijah Amiroh"/>
    <n v="33333333.333333332"/>
    <s v="Teknologi Informasi"/>
    <s v="FTIB"/>
    <s v="ITTelkom Surabaya"/>
    <m/>
    <m/>
    <s v="Muhammad Dwi Hariyanto"/>
    <n v="0"/>
    <m/>
    <m/>
    <m/>
    <m/>
    <m/>
    <m/>
    <m/>
    <m/>
    <m/>
    <m/>
    <m/>
    <m/>
    <m/>
    <m/>
    <m/>
    <m/>
    <s v="Proposal"/>
    <s v="Laporan Akhir"/>
    <s v="Rani Kusumawati"/>
    <m/>
    <s v="Chintya Tribhuana Utami"/>
    <m/>
    <m/>
    <m/>
    <m/>
    <m/>
    <m/>
    <m/>
    <m/>
    <m/>
    <m/>
    <m/>
    <s v="Prototype"/>
    <m/>
    <s v="Prosiding"/>
    <s v="Prosiding Published, Paten Sederhana (PA)"/>
  </r>
  <r>
    <n v="19"/>
    <s v="REK. 065/PNLT1/REK/IV/2023"/>
    <s v="436/PNLT1/LPPM/V/2023"/>
    <s v="Pengembangan Mobil Fin Komodo debagai Transportasi Multifungsi dengan Penggerak Motor Listrik"/>
    <s v="Penelitian Research Center"/>
    <n v="2023"/>
    <x v="4"/>
    <n v="12"/>
    <s v="Transportasi (Nasional)"/>
    <n v="100000000"/>
    <s v="Institut Teknologi Telkom Surabaya"/>
    <n v="6"/>
    <s v="Penelitian Peugasan Internal"/>
    <s v="Perguruan Tinggi"/>
    <s v="ID"/>
    <s v="institusi internal"/>
    <n v="6859016"/>
    <x v="60"/>
    <s v="0727069503"/>
    <n v="20000000"/>
    <x v="3"/>
    <s v="FTEIC"/>
    <s v="ITTelkom Surabaya"/>
    <n v="8140"/>
    <n v="72019"/>
    <n v="6680618"/>
    <s v="0725059202"/>
    <x v="38"/>
    <x v="27"/>
    <x v="0"/>
    <s v="FTEIC"/>
    <s v="ITTelkom Surabaya"/>
    <s v="258471"/>
    <s v="0727097302"/>
    <s v="Susijanto Tri Rasmana"/>
    <n v="20000000"/>
    <s v="Teknik Elektro"/>
    <s v="FTEIC"/>
    <s v="ITTelkom Surabaya"/>
    <n v="6680641"/>
    <s v="0714029301"/>
    <s v="Ardiansyah Al Farouq"/>
    <n v="20000000"/>
    <s v="Teknik Komputer"/>
    <s v="FTEIC"/>
    <s v="ITTelkom Surabaya"/>
    <n v="6680683"/>
    <s v="0729088704"/>
    <s v="Billy Montolalu"/>
    <n v="20000000"/>
    <s v="Teknik Kopmputer"/>
    <s v="FTEIC"/>
    <s v="ITTelkom Surabaya"/>
    <m/>
    <m/>
    <m/>
    <m/>
    <m/>
    <m/>
    <s v="Proposal"/>
    <s v="Laporan Akhir"/>
    <s v="M. Rafli Ramadhan Lubis"/>
    <m/>
    <s v="Raihan Aryanta Putra"/>
    <m/>
    <s v="Tanto Indra Wicaksono"/>
    <m/>
    <s v="Oka Ibrahim Putra W."/>
    <m/>
    <s v="Aden Zulfalia Taufik"/>
    <m/>
    <s v="Muchamad Azmi"/>
    <m/>
    <s v="Zenkey Soma Mahendra"/>
    <m/>
    <s v="Jurnal Q3"/>
    <s v="Submitted"/>
    <m/>
    <m/>
  </r>
  <r>
    <n v="20"/>
    <s v="REK. 056/PNLT1/REK/IV/2022"/>
    <s v="434/PNLT1/LPPM/V/2023"/>
    <s v="Smart Village: A Conceptual Maturity Framework “Perancangan Smart Village Maturity (SVM) Framework”"/>
    <s v="Penelitian Kerjasama Perguruan Tinggi (PEKERTI)"/>
    <n v="2023"/>
    <x v="4"/>
    <n v="12"/>
    <s v="Teknologi Informasi dan Komunikasi (Nasional)"/>
    <n v="40000000"/>
    <s v="Institut Teknologi Telkom Surabaya"/>
    <n v="4"/>
    <s v="Penelitian Kerjasama"/>
    <s v="Perguruan Tinggi"/>
    <s v="ID"/>
    <s v="Institusi Internal dan institusi Mitra"/>
    <s v="6801883"/>
    <x v="55"/>
    <s v="0720088905"/>
    <n v="13333333.333333334"/>
    <x v="5"/>
    <s v="FTIB"/>
    <s v="ITTelkom Surabaya"/>
    <n v="8140"/>
    <n v="72019"/>
    <n v="6744406"/>
    <s v="0709059004"/>
    <x v="24"/>
    <x v="48"/>
    <x v="6"/>
    <s v="FTIB"/>
    <s v="ITTelkom Surabaya"/>
    <s v="6833033"/>
    <s v="0702049801"/>
    <s v="Tita Ayu Rospricilia"/>
    <n v="13333333.333333334"/>
    <s v="Sistem Informasi"/>
    <s v="FTIB"/>
    <s v="ITTelkom Surabaya"/>
    <m/>
    <m/>
    <m/>
    <m/>
    <m/>
    <m/>
    <m/>
    <m/>
    <m/>
    <m/>
    <m/>
    <m/>
    <m/>
    <m/>
    <m/>
    <m/>
    <m/>
    <m/>
    <m/>
    <m/>
    <s v="Proposal"/>
    <s v="Laporan Akhir"/>
    <s v="FARID DUTA HADYANTO"/>
    <m/>
    <s v="AISYAH NABILA ZAHRA"/>
    <m/>
    <s v="SYAHRINA LAYLIA RAHMA"/>
    <m/>
    <m/>
    <m/>
    <m/>
    <m/>
    <m/>
    <m/>
    <m/>
    <m/>
    <s v="Jurnal Nasional"/>
    <m/>
    <s v="HKI"/>
    <m/>
  </r>
  <r>
    <n v="21"/>
    <s v="REK. 077/PNLT2/REK/V/2022"/>
    <s v="506/PNLT1/LPPM/VI/2023"/>
    <s v="Pengembangan Sensor Suara Dengan Elemen Jamak yang Handal Pada Sistem Deteksi Arah Asal Suara Tembakan"/>
    <s v="Hibah Matching Fund Kedaireka"/>
    <n v="2023"/>
    <x v="4"/>
    <n v="8"/>
    <s v="Reka Cipta Non Tematik (Umum)"/>
    <n v="698056500"/>
    <s v="Institut Teknologi Telkom Surabaya"/>
    <s v="-"/>
    <s v="Matching Fund Kedaireka"/>
    <s v="Matching Fund, Mitra Industri, Perguruan Tinggi"/>
    <s v="ID"/>
    <s v="Matching Fund, Mitra Industri, Institusi Internal"/>
    <n v="6724784"/>
    <x v="70"/>
    <s v="0722119101"/>
    <n v="174514125"/>
    <x v="6"/>
    <s v="FTEIC"/>
    <s v="ITTelkom Surabaya"/>
    <n v="8140"/>
    <n v="72019"/>
    <n v="6680741"/>
    <s v="0727059002"/>
    <x v="16"/>
    <x v="83"/>
    <x v="8"/>
    <s v="FTEIC"/>
    <s v="ITTelkom Surabaya"/>
    <n v="6829130"/>
    <s v="0720019102"/>
    <s v="Risdilah Mimma Untsa"/>
    <n v="174514125"/>
    <s v="Teknik Telekomunikasi"/>
    <s v="FTEIC"/>
    <s v="ITTelkom Surabaya"/>
    <s v="6843797"/>
    <n v="8950850022"/>
    <s v="Hendy Briantoro"/>
    <n v="174514125"/>
    <s v="Teknik Komputer"/>
    <s v="FTEIC"/>
    <s v="ITTelkom Surabaya"/>
    <m/>
    <m/>
    <m/>
    <m/>
    <m/>
    <m/>
    <m/>
    <m/>
    <m/>
    <m/>
    <m/>
    <m/>
    <m/>
    <s v="Proposal"/>
    <s v="Laporan Akhir"/>
    <s v="Wafiqoh Dwi Oktaviana Putri"/>
    <m/>
    <s v="Galuh Widya Cahyaningtyas"/>
    <m/>
    <s v="M. Naufan Ardhi"/>
    <m/>
    <s v="Vicky Herdian Maulana Wibisono"/>
    <m/>
    <s v="Bima Pancara Haryono Putra"/>
    <m/>
    <s v="Puguh Chondro Jadmiko"/>
    <m/>
    <m/>
    <m/>
    <m/>
    <m/>
    <m/>
    <m/>
  </r>
  <r>
    <n v="22"/>
    <s v="REK. 118/PNLT3/REK/VIII/2023"/>
    <s v="794/PNLT1/LPPM/VIII/2023"/>
    <s v="PERANCANGAN ANTENA PHASED-ARRAY BERBASIS FIELD PROGRAMMABLE GATE ARRAY (FPGA) UNTUK APLIKASI 5G PADA PITA FREKUENSI MIDDLE BAND"/>
    <s v="Penelitian Kerjasama Institusi (PAKERTI ITS)"/>
    <n v="2023"/>
    <x v="4"/>
    <n v="7"/>
    <s v="Teknologi Informasi dan Komunikasi (ITTS)"/>
    <n v="100000000"/>
    <s v="Institut Teknologi Telkom Surabaya"/>
    <n v="5"/>
    <s v="PAKERTI ITS"/>
    <s v="Perguruan Tinggi dan Mitra"/>
    <s v="ID"/>
    <s v=" Institusi Internal dan Institusi External"/>
    <m/>
    <x v="71"/>
    <m/>
    <n v="100000000"/>
    <x v="8"/>
    <m/>
    <s v="ITS"/>
    <m/>
    <m/>
    <n v="6724784"/>
    <s v="0722119101"/>
    <x v="33"/>
    <x v="31"/>
    <x v="8"/>
    <s v="FTEIC"/>
    <s v="ITTelkom Surabaya"/>
    <n v="6843797"/>
    <n v="8950850022"/>
    <s v="Hendy Briantoro"/>
    <m/>
    <s v="Teknik Komputer"/>
    <s v="FTEIC"/>
    <s v="ITTelkom Surabaya"/>
    <m/>
    <m/>
    <m/>
    <m/>
    <m/>
    <m/>
    <m/>
    <m/>
    <m/>
    <m/>
    <m/>
    <m/>
    <m/>
    <m/>
    <m/>
    <m/>
    <m/>
    <m/>
    <m/>
    <m/>
    <s v="Proposal"/>
    <s v="Laporan Akhir"/>
    <s v="Mirza Nuria Husna"/>
    <m/>
    <s v="Ahmad Fajar Baihaqi"/>
    <m/>
    <s v="Ahmad Ridho Pambudiutomo"/>
    <m/>
    <m/>
    <m/>
    <m/>
    <m/>
    <m/>
    <m/>
    <m/>
    <m/>
    <s v="Jurnal Internasional"/>
    <m/>
    <m/>
    <m/>
  </r>
  <r>
    <n v="23"/>
    <s v="REK. 118/PNLT3/REK/VIII/2023"/>
    <s v="795/PNLT1/LPPM/VIII/2023"/>
    <s v="A comprehensive systematic review and comparison of pre, during and post Covid-19 pandemic on supply chain resilience in developing and developed countries"/>
    <s v="Penelitian Kerjasama Institusi (PAKERTI ITS)"/>
    <n v="2023"/>
    <x v="4"/>
    <n v="8"/>
    <s v="Transportasi (Nasional)"/>
    <n v="56740000"/>
    <s v="Institut Teknologi Telkom Surabaya"/>
    <n v="7"/>
    <s v="PAKERTI ITS"/>
    <s v="Perguruan Tinggi dan Mitra"/>
    <s v="ID"/>
    <s v=" Institusi Internal dan Institusi External"/>
    <m/>
    <x v="25"/>
    <m/>
    <n v="56740000"/>
    <x v="8"/>
    <m/>
    <s v="ITS"/>
    <m/>
    <m/>
    <s v="6099359"/>
    <s v="0708119103"/>
    <x v="72"/>
    <x v="31"/>
    <x v="6"/>
    <s v="FTIB"/>
    <s v="ITTelkom Surabaya"/>
    <n v="6778519"/>
    <s v="0712059303"/>
    <s v="NISA ISROF"/>
    <m/>
    <s v="Teknik Logistik"/>
    <s v="FTEIC"/>
    <s v="ITTelkom Surabaya"/>
    <m/>
    <m/>
    <s v="IWAN VANANY"/>
    <m/>
    <m/>
    <m/>
    <s v="Institut Teknologi Sepuluh Nopember"/>
    <m/>
    <m/>
    <s v="PRITA MEILANITASARI"/>
    <m/>
    <m/>
    <m/>
    <s v="UISI GRESIK"/>
    <m/>
    <m/>
    <m/>
    <m/>
    <m/>
    <m/>
    <s v="Proposal"/>
    <s v="Laporan Akhir"/>
    <s v="MADE RAHAYU PUTRI SARON"/>
    <m/>
    <s v="AIDA RIFDATUL HASNA"/>
    <m/>
    <s v="FITRI RAYANI SIAHAAN"/>
    <m/>
    <s v="NI PUTU ADRIANA SWASTIKA YOGA"/>
    <m/>
    <m/>
    <m/>
    <m/>
    <m/>
    <m/>
    <m/>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s v="Penelitian Kompetitif Nasional (Penelitian Dosen Pemula - PDP)"/>
    <n v="2023"/>
    <x v="4"/>
    <n v="12"/>
    <s v="Sosial Humaniora, Seni Budaya, Pendidikan Desk Study Dalam Negeri"/>
    <n v="18200000"/>
    <s v="Institut Teknologi Telkom Surabaya"/>
    <n v="3"/>
    <s v="Penelitian Kompetitif Nasional"/>
    <s v="eksternal"/>
    <s v="ID"/>
    <s v="Dikti"/>
    <s v="6833162"/>
    <x v="72"/>
    <s v="0701069701"/>
    <n v="9100000"/>
    <x v="1"/>
    <s v="FTIB"/>
    <s v="ITTelkom Surabaya"/>
    <n v="8140"/>
    <n v="72019"/>
    <n v="6727245"/>
    <s v="0309069201"/>
    <x v="73"/>
    <x v="84"/>
    <x v="9"/>
    <s v="FTIB"/>
    <s v="ITTelkom Surabaya"/>
    <m/>
    <m/>
    <m/>
    <m/>
    <m/>
    <m/>
    <m/>
    <m/>
    <m/>
    <m/>
    <m/>
    <m/>
    <m/>
    <m/>
    <m/>
    <m/>
    <m/>
    <m/>
    <m/>
    <m/>
    <m/>
    <m/>
    <m/>
    <m/>
    <m/>
    <m/>
    <m/>
    <s v="Proposal"/>
    <s v="Laporan Akhir"/>
    <s v="TRACY OLIVIA"/>
    <s v="Bisnis Digital, FTIB, ITTS"/>
    <s v="VAGNES ANGELA_x000a_FRANSISKA"/>
    <s v="Bisnis Digital, FTIB, ITTS"/>
    <m/>
    <m/>
    <m/>
    <m/>
    <m/>
    <m/>
    <m/>
    <m/>
    <m/>
    <m/>
    <s v="Jurnal Nasional S3"/>
    <s v="Accepted"/>
    <m/>
    <m/>
  </r>
  <r>
    <n v="25"/>
    <s v="REK. 096/PNLT3/REK/VII/2023"/>
    <s v="641/PNLT3/LPPM/VII/2023"/>
    <s v="Digitalisasi Desa Tambak Kalisogo Untuk Meningkatkan Kualitas Layanan, usaha mikro kecil menengah dan_x000a_Pariwisata"/>
    <s v="Penelitian Kompetitif Nasional (Penelitian Dosen Pemula - PDP)"/>
    <n v="2023"/>
    <x v="4"/>
    <n v="12"/>
    <s v="Teknologi Informasi dan Komunikasi"/>
    <n v="16300000"/>
    <s v="Institut Teknologi Telkom Surabaya"/>
    <n v="3"/>
    <s v="Penelitian Kompetitif Nasional"/>
    <s v="eksternal"/>
    <s v="ID"/>
    <s v="Dikti"/>
    <s v="6658755"/>
    <x v="73"/>
    <s v="0728058503"/>
    <n v="5433333.333333333"/>
    <x v="2"/>
    <s v="FTIB"/>
    <s v="ITTelkom Surabaya"/>
    <n v="8140"/>
    <n v="72019"/>
    <m/>
    <m/>
    <x v="74"/>
    <x v="85"/>
    <x v="15"/>
    <m/>
    <s v="Universitas Dr_x000a_Soetomo"/>
    <n v="6744406"/>
    <s v="0709059004"/>
    <s v="Muhammad Nasrullah"/>
    <n v="5433333.333333333"/>
    <s v="Sistem Informasi"/>
    <s v="FTIB"/>
    <s v="ITTelkom Surabaya"/>
    <m/>
    <m/>
    <m/>
    <m/>
    <m/>
    <m/>
    <m/>
    <m/>
    <m/>
    <m/>
    <m/>
    <m/>
    <m/>
    <m/>
    <m/>
    <m/>
    <m/>
    <m/>
    <m/>
    <m/>
    <s v="Proposal"/>
    <s v="Laporan Akhir"/>
    <s v="AKBAR RIZKI_x000a_POETRA"/>
    <s v="RPL, FTIB, ITTS"/>
    <s v="DAMASYA INE_x000a_LARISA"/>
    <s v="RPL, FTIB, ITTS"/>
    <m/>
    <m/>
    <m/>
    <m/>
    <m/>
    <m/>
    <m/>
    <m/>
    <m/>
    <m/>
    <s v="Jurnal Nasional S4"/>
    <s v="Published"/>
    <m/>
    <m/>
  </r>
  <r>
    <n v="26"/>
    <s v="REK. 096/PNLT3/REK/VII/2023"/>
    <s v="643/PNLT3/LPPM/VII/2023"/>
    <s v="Hybrid Molecular Fingerprint untuk Pencarian Obat Herbal Penyakit Meningitis dengan Metode Supervised Learning"/>
    <s v="Penelitian Kompetitif Nasional (Penelitian Dosen Pemula - PDP)"/>
    <n v="2023"/>
    <x v="4"/>
    <n v="12"/>
    <s v="Kesehatan "/>
    <n v="19000000"/>
    <s v="Institut Teknologi Telkom Surabaya"/>
    <n v="3"/>
    <s v="Penelitian Kompetitif Nasional"/>
    <s v="eksternal"/>
    <s v="ID"/>
    <s v="Dikti"/>
    <n v="6756318"/>
    <x v="44"/>
    <s v="0724079501"/>
    <n v="9500000"/>
    <x v="10"/>
    <s v="FTIB"/>
    <s v="ITTelkom Surabaya"/>
    <n v="8140"/>
    <n v="72019"/>
    <n v="6778837"/>
    <s v="0711039403"/>
    <x v="28"/>
    <x v="86"/>
    <x v="1"/>
    <s v="FTIB"/>
    <s v="ITTelkom Surabaya"/>
    <m/>
    <m/>
    <m/>
    <m/>
    <m/>
    <m/>
    <m/>
    <m/>
    <m/>
    <m/>
    <m/>
    <m/>
    <m/>
    <m/>
    <m/>
    <m/>
    <m/>
    <m/>
    <m/>
    <m/>
    <m/>
    <m/>
    <m/>
    <m/>
    <m/>
    <m/>
    <m/>
    <s v="Proposal"/>
    <s v="Laporan Akhir"/>
    <s v="ANANDA TAQHSYA_x000a_DWIYANA"/>
    <s v="Data Sains, FTIB, ITTS"/>
    <s v="HALIM ARIF_x000a_CAHYONO"/>
    <s v="Data Sains, FTIB, ITTS"/>
    <m/>
    <m/>
    <m/>
    <m/>
    <m/>
    <m/>
    <m/>
    <m/>
    <m/>
    <m/>
    <s v="Jurnal Nasional S2"/>
    <m/>
    <m/>
    <m/>
  </r>
  <r>
    <n v="27"/>
    <s v="REK. 096/PNLT3/REK/VII/2023"/>
    <s v="649/PNLT3/LPPM/VII/2023"/>
    <s v="Implementation of Deep Learning and Dashboarding for sentiment analysis in Small and Medium Enterprises (SMEs) on Indonesian social media"/>
    <s v="Penelitian Kompetitif Nasional (Penelitian Dosen Pemula - PDP)"/>
    <n v="2023"/>
    <x v="4"/>
    <n v="12"/>
    <s v="Teknologi Informasi dan Komunikasi"/>
    <n v="15200000"/>
    <s v="Institut Teknologi Telkom Surabaya"/>
    <n v="3"/>
    <s v="Penelitian Kompetitif Nasional"/>
    <s v="eksternal"/>
    <s v="ID"/>
    <s v="Dikti"/>
    <s v="6830679"/>
    <x v="74"/>
    <s v="0720119104"/>
    <n v="7600000"/>
    <x v="4"/>
    <s v="FTIB"/>
    <s v="ITTelkom Surabaya"/>
    <n v="8140"/>
    <n v="72019"/>
    <s v=" 6785861"/>
    <s v="0730049402"/>
    <x v="75"/>
    <x v="87"/>
    <x v="6"/>
    <s v="FTIB"/>
    <s v="ITTelkom Surabaya"/>
    <m/>
    <m/>
    <m/>
    <m/>
    <m/>
    <m/>
    <m/>
    <m/>
    <m/>
    <m/>
    <m/>
    <m/>
    <m/>
    <m/>
    <m/>
    <m/>
    <m/>
    <m/>
    <m/>
    <m/>
    <m/>
    <m/>
    <m/>
    <m/>
    <m/>
    <m/>
    <m/>
    <s v="Proposal"/>
    <s v="Laporan Akhir"/>
    <m/>
    <m/>
    <m/>
    <m/>
    <m/>
    <m/>
    <m/>
    <m/>
    <m/>
    <m/>
    <m/>
    <m/>
    <m/>
    <m/>
    <s v="Jurnal Nasional S1"/>
    <m/>
    <m/>
    <m/>
  </r>
  <r>
    <n v="28"/>
    <s v="REK. 096/PNLT3/REK/VII/2023"/>
    <s v="646/PNLT3/LPPM/VII/2023"/>
    <s v="Modifikasi Algoritma Extended Kalman Filter (EKF) untuk Prediksi Penyebaran Penyakit Menular Covid-19 di Indonesia"/>
    <s v="Penelitian Kompetitif Nasional (Penelitian Dosen Pemula - PDP)"/>
    <n v="2023"/>
    <x v="4"/>
    <n v="12"/>
    <s v="Kebencanaan "/>
    <n v="15000000"/>
    <s v="Institut Teknologi Telkom Surabaya"/>
    <n v="3"/>
    <s v="Penelitian Kompetitif Nasional"/>
    <s v="eksternal"/>
    <s v="ID"/>
    <s v="Dikti"/>
    <s v="6793410"/>
    <x v="49"/>
    <s v="0707019501"/>
    <n v="5000000"/>
    <x v="10"/>
    <s v="FTIB"/>
    <s v="ITTelkom Surabaya"/>
    <n v="8140"/>
    <n v="72019"/>
    <n v="6760392"/>
    <s v="0729129403"/>
    <x v="46"/>
    <x v="76"/>
    <x v="13"/>
    <s v="FTIB"/>
    <s v="ITTelkom Surabaya"/>
    <s v="6837723"/>
    <s v="0705109501"/>
    <s v="Vessa Rizky Oktavia"/>
    <n v="5000000"/>
    <s v="Informatika"/>
    <s v="FTIB"/>
    <s v="ITTelkom Surabaya"/>
    <m/>
    <m/>
    <m/>
    <m/>
    <m/>
    <m/>
    <m/>
    <m/>
    <m/>
    <m/>
    <m/>
    <m/>
    <m/>
    <m/>
    <m/>
    <m/>
    <m/>
    <m/>
    <m/>
    <m/>
    <s v="Proposal"/>
    <s v="Laporan Akhir"/>
    <m/>
    <m/>
    <m/>
    <m/>
    <m/>
    <m/>
    <m/>
    <m/>
    <m/>
    <m/>
    <m/>
    <m/>
    <m/>
    <m/>
    <s v="Jurnal Internasional Bereputasi"/>
    <m/>
    <m/>
    <m/>
  </r>
  <r>
    <n v="29"/>
    <s v="REK. 096/PNLT3/REK/VII/2023"/>
    <s v="644/PNLT3/LPPM/VII/2023"/>
    <s v="Pengaruh Kualitas Laporan Keuangan, Career Concern CEO, dan Gender CEO terhadap Efisiensi Investasi dengan Good Governance sebagai variabel Moderasi"/>
    <s v="Penelitian Kompetitif Nasional (Penelitian Dosen Pemula - PDP)"/>
    <n v="2023"/>
    <x v="4"/>
    <n v="12"/>
    <s v="Sosial Humaniora, Seni Budaya, Pendidikan Desk Study Dalam Negeri"/>
    <n v="16900000"/>
    <s v="Institut Teknologi Telkom Surabaya"/>
    <n v="3"/>
    <s v="Penelitian Kompetitif Nasional"/>
    <s v="eksternal"/>
    <s v="ID"/>
    <s v="Dikti"/>
    <n v="6727245"/>
    <x v="68"/>
    <s v="0309069201"/>
    <n v="8450000"/>
    <x v="1"/>
    <s v="FTIB"/>
    <s v="ITTelkom Surabaya"/>
    <n v="8140"/>
    <n v="72019"/>
    <s v="6833162"/>
    <s v="0701069701"/>
    <x v="76"/>
    <x v="88"/>
    <x v="9"/>
    <s v="FTIB"/>
    <s v="ITTelkom Surabaya"/>
    <m/>
    <m/>
    <m/>
    <m/>
    <m/>
    <m/>
    <m/>
    <m/>
    <m/>
    <m/>
    <m/>
    <m/>
    <m/>
    <m/>
    <m/>
    <m/>
    <m/>
    <m/>
    <m/>
    <m/>
    <m/>
    <m/>
    <m/>
    <m/>
    <m/>
    <m/>
    <m/>
    <s v="Proposal"/>
    <s v="Laporan Akhir"/>
    <s v="FANNISA EGISTA_x000a_NAYA"/>
    <s v="Bisnis Digital, FTIB, ITTS"/>
    <s v="TSALITS AGNITA_x000a_ULFATUN NISA'"/>
    <s v="Bisnis Digital, FTIB, ITTS"/>
    <m/>
    <m/>
    <m/>
    <m/>
    <m/>
    <m/>
    <m/>
    <m/>
    <m/>
    <m/>
    <s v="Jurnal Nasional S2"/>
    <s v="Accepted"/>
    <m/>
    <m/>
  </r>
  <r>
    <n v="30"/>
    <s v="REK. 096/PNLT3/REK/VII/2023"/>
    <s v="647/PNLT3/LPPM/VII/2023"/>
    <s v="Pengembangan sistem analisis klasterisasi keluhan warga untuk membantu meningkatkan kepuasan masyarakat terhadap layanan Pemerintah Kota Surabaya dengan data stream mining"/>
    <s v="Penelitian Kompetitif Nasional (Penelitian Dosen Pemula - PDP)"/>
    <n v="2023"/>
    <x v="4"/>
    <n v="12"/>
    <s v="Teknologi Informasi dan Komunikasi"/>
    <n v="18500000"/>
    <s v="Institut Teknologi Telkom Surabaya"/>
    <n v="3"/>
    <s v="Penelitian Kompetitif Nasional"/>
    <s v="eksternal"/>
    <s v="ID"/>
    <s v="Dikti"/>
    <s v="6826727"/>
    <x v="75"/>
    <s v="0722108201"/>
    <n v="9250000"/>
    <x v="4"/>
    <s v="FTIB"/>
    <s v="ITTelkom Surabaya"/>
    <n v="8140"/>
    <n v="72019"/>
    <m/>
    <m/>
    <x v="77"/>
    <x v="52"/>
    <x v="16"/>
    <m/>
    <s v="Politeknik Negeri_x000a_Malang"/>
    <m/>
    <m/>
    <m/>
    <m/>
    <m/>
    <m/>
    <m/>
    <s v="6843087"/>
    <s v="0010109403"/>
    <s v="Berlian Rahmy_x000a_Lidiawaty"/>
    <n v="9250000"/>
    <m/>
    <m/>
    <m/>
    <m/>
    <m/>
    <m/>
    <m/>
    <m/>
    <m/>
    <m/>
    <m/>
    <m/>
    <m/>
    <m/>
    <m/>
    <m/>
    <s v="Proposal"/>
    <s v="Laporan Akhir"/>
    <s v="BERLIANA AMELIA_x000a_ARIYANTI ZAIN"/>
    <s v="Teknologi Informasi, FTIB, ITTS"/>
    <s v="DENSA TANZILDA_x000a_WIDYAWANTARA DZ"/>
    <s v="Teknologi Informasi, FTIB, ITTS"/>
    <s v="MUHAMMAD_x000a_MA'SUM JUNIYANTO"/>
    <s v="Teknologi Informasi, FTIB, ITTS"/>
    <m/>
    <m/>
    <m/>
    <m/>
    <m/>
    <m/>
    <m/>
    <m/>
    <s v="Jurnal Nasional S2"/>
    <m/>
    <m/>
    <m/>
  </r>
  <r>
    <n v="31"/>
    <s v="REK. 096/PNLT3/REK/VII/2023"/>
    <s v="645/PNLT3/LPPM/VII/2023"/>
    <s v="PENGENALAN EKSPRESI WAJAH MAHASISWA UNTUK MENDETEKSI SUASANA BELAJAR DI KELAS MENGGUNAKAN DEEP LEARNING"/>
    <s v="Penelitian Kompetitif Nasional (Penelitian Dosen Pemula - PDP)"/>
    <n v="2023"/>
    <x v="4"/>
    <n v="12"/>
    <s v="Teknologi Informasi dan Komunikasi"/>
    <n v="18300000"/>
    <s v="Institut Teknologi Telkom Surabaya"/>
    <n v="3"/>
    <s v="Penelitian Kompetitif Nasional"/>
    <s v="eksternal"/>
    <s v="ID"/>
    <s v="Dikti"/>
    <n v="258471"/>
    <x v="35"/>
    <s v="0727097302"/>
    <n v="6100000"/>
    <x v="3"/>
    <s v="FTEIC"/>
    <s v="ITTelkom Surabaya"/>
    <n v="8140"/>
    <n v="72019"/>
    <s v=" 6767777"/>
    <s v="0713059501"/>
    <x v="78"/>
    <x v="89"/>
    <x v="1"/>
    <s v="FTIB"/>
    <s v="ITTelkom Surabaya"/>
    <n v="6680626"/>
    <s v="0727099201"/>
    <s v="Ardian Yusuf Wicaksono"/>
    <n v="6100000"/>
    <s v="Informatika"/>
    <s v="FTIB"/>
    <s v="ITTelkom Surabaya"/>
    <m/>
    <m/>
    <m/>
    <m/>
    <m/>
    <m/>
    <m/>
    <m/>
    <m/>
    <m/>
    <m/>
    <m/>
    <m/>
    <m/>
    <m/>
    <m/>
    <m/>
    <m/>
    <m/>
    <m/>
    <s v="Proposal"/>
    <s v="Laporan Akhir"/>
    <s v="ADELLIA PUSPITA_x000a_RATRI"/>
    <s v="Teknik Elektro, FTEIC, ITTS"/>
    <s v="ANDI NUR HALISYAH"/>
    <s v="Teknik Elektro, FTEIC, ITTS"/>
    <s v="RIYO OKTAVIAN_x000a_PRADANA"/>
    <s v="Teknik Elektro, FTEIC, ITTS"/>
    <m/>
    <m/>
    <m/>
    <m/>
    <m/>
    <m/>
    <m/>
    <m/>
    <s v="Jurnal Nasional S2"/>
    <m/>
    <m/>
    <m/>
  </r>
  <r>
    <n v="32"/>
    <s v="REK. 096/PNLT3/REK/VII/2023"/>
    <s v="648/PNLT3/LPPM/VII/2023"/>
    <s v="Peramalan Curah Hujan Satu Langkah dan Multi Langkah dengan Pendekatan Intermiten menggunakan Ensemble Hybrid Exponential Smoothing Neural Network"/>
    <s v="Penelitian Kompetitif Nasional (Penelitian Dosen Pemula - PDP)"/>
    <n v="2023"/>
    <x v="4"/>
    <n v="12"/>
    <s v="Teknologi Informasi dan Komunikasi"/>
    <n v="17400000"/>
    <s v="Institut Teknologi Telkom Surabaya"/>
    <n v="3"/>
    <s v="Penelitian Kompetitif Nasional"/>
    <s v="eksternal"/>
    <s v="ID"/>
    <s v="Dikti"/>
    <s v="6806664"/>
    <x v="76"/>
    <s v="0730099601"/>
    <n v="5800000"/>
    <x v="10"/>
    <s v="FTIB"/>
    <s v="ITTelkom Surabaya"/>
    <n v="8140"/>
    <n v="72019"/>
    <m/>
    <m/>
    <x v="79"/>
    <x v="90"/>
    <x v="10"/>
    <m/>
    <s v="Universitas_x000a_Pembangunan_x000a_Nasional Veteran_x000a_Jawa Timur"/>
    <s v="6787771"/>
    <s v="0723119302"/>
    <s v="Sri Hidayati"/>
    <n v="5800000"/>
    <s v="Sistem Informasi"/>
    <s v="FTIB"/>
    <s v="ITTelkom Surabaya"/>
    <m/>
    <m/>
    <m/>
    <m/>
    <m/>
    <m/>
    <m/>
    <m/>
    <m/>
    <m/>
    <m/>
    <m/>
    <m/>
    <m/>
    <m/>
    <m/>
    <m/>
    <m/>
    <m/>
    <m/>
    <s v="Proposal"/>
    <s v="Laporan Akhir"/>
    <s v="BERLIANA AMELIA_x000a_ARIYANTI ZAIN"/>
    <s v="Teknologi Informasi, FTIB, ITTS"/>
    <s v="DENSA TANZILDA_x000a_WIDYAWANTARA DZ"/>
    <s v="Teknologi Informasi, FTIB, ITTS"/>
    <s v="HALIM ARIF_x000a_CAHYONO"/>
    <s v="Data Sains, FTIB, ITTS"/>
    <m/>
    <m/>
    <m/>
    <m/>
    <m/>
    <m/>
    <m/>
    <m/>
    <s v="Jurnal Nasional S2"/>
    <m/>
    <m/>
    <m/>
  </r>
  <r>
    <n v="33"/>
    <s v="REK. 096/PNLT3/REK/VII/2023"/>
    <s v="642/PNLT3/LPPM/VII/2023"/>
    <s v="Rancang bangun reliable flood early warning system (RF- EWS) untuk Kota Surabaya menggunakan optimized artificial intelligence model"/>
    <s v="Penelitian Kompetitif Nasional (Penelitian Dosen Pemula - PDP)"/>
    <n v="2023"/>
    <x v="4"/>
    <n v="12"/>
    <s v="Teknologi Informasi dan Komunikasi"/>
    <n v="18900000"/>
    <s v="Institut Teknologi Telkom Surabaya"/>
    <n v="3"/>
    <s v="Penelitian Kompetitif Nasional"/>
    <s v="eksternal"/>
    <s v="ID"/>
    <s v="Dikti"/>
    <s v="0713029701"/>
    <x v="77"/>
    <s v="0713029701"/>
    <n v="9450000"/>
    <x v="4"/>
    <s v="FTIB"/>
    <s v="ITTelkom Surabaya"/>
    <n v="8140"/>
    <n v="72019"/>
    <s v="6099359"/>
    <s v="0708119103"/>
    <x v="72"/>
    <x v="91"/>
    <x v="6"/>
    <s v="FTIB"/>
    <s v="ITTelkom Surabaya"/>
    <m/>
    <m/>
    <m/>
    <m/>
    <m/>
    <m/>
    <m/>
    <m/>
    <m/>
    <m/>
    <m/>
    <m/>
    <m/>
    <m/>
    <m/>
    <m/>
    <m/>
    <m/>
    <m/>
    <m/>
    <m/>
    <m/>
    <m/>
    <m/>
    <m/>
    <m/>
    <m/>
    <s v="Proposal"/>
    <s v="Laporan Akhir"/>
    <s v="ADITYA RAMADHAN_x000a_SURYA SAPUTRA"/>
    <s v="Teknologi Informasi, FTIB, ITTS"/>
    <s v="QOWIY MUHAMMAD_x000a_ROFI ZUHDI"/>
    <s v="Teknologi Informasi, FTIB, ITTS"/>
    <m/>
    <m/>
    <m/>
    <m/>
    <m/>
    <m/>
    <m/>
    <m/>
    <m/>
    <m/>
    <s v="Jurnal Nasional S2"/>
    <m/>
    <m/>
    <m/>
  </r>
  <r>
    <n v="34"/>
    <s v="REK. 099/PNLT2/REK/VII/2023"/>
    <s v="689/PNLT1/LPPM/VII/2023"/>
    <s v="Pengembangan Alat Pengganti Bantalan Roda Semi Otonom Untuk Tank Leopard Berbasis Electric Forklift Khusus"/>
    <s v="Hibah Matching Fund Kedaireka"/>
    <n v="2023"/>
    <x v="4"/>
    <n v="8"/>
    <s v="Reka Cipta Non Tematik (Umum)"/>
    <n v="554749600"/>
    <s v="Institut Teknologi Telkom Surabaya"/>
    <n v="3"/>
    <s v="Penelitian Kompetitif Nasional"/>
    <s v="eksternal"/>
    <s v="ID"/>
    <s v="Dikti"/>
    <n v="6680641"/>
    <x v="21"/>
    <s v="0714029301"/>
    <n v="138687400"/>
    <x v="7"/>
    <s v="FTEIC"/>
    <s v="ITTelkom Surabaya"/>
    <n v="8140"/>
    <n v="72019"/>
    <s v="210955"/>
    <n v="1001017601"/>
    <x v="80"/>
    <x v="92"/>
    <x v="7"/>
    <s v="FTEIC"/>
    <s v="ITTelkom Surabaya"/>
    <n v="6680708"/>
    <s v="0706069201"/>
    <s v="Lora Khaula Amifia"/>
    <n v="138687400"/>
    <s v="Teknik Elektro"/>
    <s v="FTEIC"/>
    <s v="ITTelkom Surabaya"/>
    <n v="6859016"/>
    <s v="0727069503"/>
    <s v="Rifki Dwi Putranto"/>
    <n v="138687400"/>
    <s v="Teknik Elektro"/>
    <s v="FTEIC"/>
    <s v="ITTelkom Surabaya"/>
    <m/>
    <m/>
    <m/>
    <m/>
    <m/>
    <m/>
    <m/>
    <m/>
    <m/>
    <m/>
    <m/>
    <m/>
    <m/>
    <s v="Proposal"/>
    <s v="Laporan Akhir"/>
    <s v="Tanto Indra Wicaksono"/>
    <m/>
    <s v="Oka Ibrahim Putra Wijaya"/>
    <m/>
    <s v="Raihan Aryanta Putra"/>
    <m/>
    <s v="Mochammad Rfly Putra"/>
    <m/>
    <s v="Rizky Dwi Budi Anugrah"/>
    <m/>
    <s v="Dimas Mahendra"/>
    <m/>
    <m/>
    <m/>
    <m/>
    <m/>
    <m/>
    <m/>
  </r>
  <r>
    <n v="35"/>
    <s v="REK. 116/PNLT1/REK/VIII/2023"/>
    <s v="745/PNLT1/LPPM/VIII/2023"/>
    <s v="StunTrack : Deteksi Dini Gangguan Stunting pada Pertumbuhan Batita Menggunakan CNN"/>
    <s v="Penelitian Terapan"/>
    <n v="2023"/>
    <x v="4"/>
    <n v="7"/>
    <s v="Teknologi Informasi dan Komunikasi (Nasional)"/>
    <n v="17000000"/>
    <s v="Institut Teknologi Telkom Surabaya"/>
    <n v="5"/>
    <s v="Penelitian Kompetitif Internal"/>
    <s v="Perguruan Tinggi"/>
    <s v="ID"/>
    <s v="institusi internal"/>
    <n v="6756318"/>
    <x v="44"/>
    <s v="0724079501"/>
    <n v="5666666.666666667"/>
    <x v="10"/>
    <s v="FTIB"/>
    <s v="ITTelkom Surabaya"/>
    <n v="8140"/>
    <n v="72019"/>
    <s v="6099359"/>
    <s v="0708119103"/>
    <x v="81"/>
    <x v="43"/>
    <x v="6"/>
    <s v="FTIB"/>
    <s v="ITTelkom Surabaya"/>
    <n v="6825598"/>
    <s v="0705069501"/>
    <s v="YOHANES SETIAWAN"/>
    <n v="5666666.666666667"/>
    <s v="Teknologi Informasi"/>
    <s v="FTIB"/>
    <s v="ITTelkom Surabaya"/>
    <m/>
    <m/>
    <m/>
    <m/>
    <m/>
    <m/>
    <m/>
    <m/>
    <m/>
    <m/>
    <m/>
    <m/>
    <m/>
    <m/>
    <m/>
    <m/>
    <m/>
    <m/>
    <m/>
    <m/>
    <s v="Proposal"/>
    <s v="Laporan Akhir"/>
    <s v="CORNELIA ANGELA CAEZARIA"/>
    <s v="Sistem Informasi, FTIB, ITTS"/>
    <s v="THESION MARTHA SIANIPAR"/>
    <s v="Sains Data, FTIB, ITTS"/>
    <s v="RENDIKA NURHARTANTO SUHARTO"/>
    <s v="Sains Data, FTIB, ITTS"/>
    <m/>
    <m/>
    <m/>
    <m/>
    <m/>
    <m/>
    <m/>
    <m/>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s v="Penelitian Terapan"/>
    <n v="2023"/>
    <x v="4"/>
    <n v="7"/>
    <s v="Nasional : Energi-Energi Baru dan Terbarukan"/>
    <n v="17000000"/>
    <s v="Institut Teknologi Telkom Surabaya"/>
    <n v="4"/>
    <s v="Penelitian Kompetitif Internal"/>
    <s v="Perguruan Tinggi"/>
    <s v="ID"/>
    <s v="institusi internal"/>
    <n v="6680643"/>
    <x v="42"/>
    <s v="0702039003"/>
    <n v="5666666.666666667"/>
    <x v="9"/>
    <s v="FTEIC"/>
    <s v="ITTelkom Surabaya"/>
    <n v="8140"/>
    <n v="72019"/>
    <s v="6801945"/>
    <s v="0713029701"/>
    <x v="71"/>
    <x v="43"/>
    <x v="5"/>
    <s v="FTIB"/>
    <s v="ITTelkom Surabaya"/>
    <n v="6680708"/>
    <s v="0706069201"/>
    <s v="Lora Khaula Amifia"/>
    <n v="5666666.666666667"/>
    <s v="Teknik Elektro"/>
    <s v="FTEIC"/>
    <s v="ITTelkom Surabaya"/>
    <m/>
    <m/>
    <m/>
    <m/>
    <m/>
    <m/>
    <m/>
    <m/>
    <m/>
    <m/>
    <m/>
    <m/>
    <m/>
    <m/>
    <m/>
    <m/>
    <m/>
    <m/>
    <m/>
    <m/>
    <s v="Proposal"/>
    <s v="Laporan Akhir"/>
    <m/>
    <m/>
    <m/>
    <m/>
    <m/>
    <m/>
    <m/>
    <m/>
    <m/>
    <m/>
    <m/>
    <m/>
    <m/>
    <m/>
    <s v="Jurnal Internasional Bereputasi"/>
    <s v="Published"/>
    <s v="Jurnal Internasional Bereputasi"/>
    <m/>
  </r>
  <r>
    <n v="37"/>
    <s v="REK. 116/PNLT1/REK/VIII/2023"/>
    <s v="747/PNLT1/LPPM/VIII/2023"/>
    <s v="Pemanenan Energi RF sebagai Sumber Energi Alternatif dalam Sistem Pertanian Intensif Berbasis IoT"/>
    <s v="Penelitian Terapan"/>
    <n v="2023"/>
    <x v="4"/>
    <n v="7"/>
    <s v="Nasional : Energi-Energi Baru dan Terbarukan"/>
    <n v="17000000"/>
    <s v="Institut Teknologi Telkom Surabaya"/>
    <n v="4"/>
    <s v="Penelitian Kompetitif Internal"/>
    <s v="Perguruan Tinggi"/>
    <s v="ID"/>
    <s v="institusi internal"/>
    <s v="210955"/>
    <x v="78"/>
    <n v="1001017601"/>
    <n v="5666666.666666667"/>
    <x v="7"/>
    <s v="FTEIC"/>
    <s v="ITTelkom Surabaya"/>
    <n v="8140"/>
    <n v="72019"/>
    <n v="6680633"/>
    <s v="0717017902_x000a_"/>
    <x v="13"/>
    <x v="43"/>
    <x v="14"/>
    <s v="FTIB"/>
    <s v="ITTelkom Surabaya"/>
    <n v="6680678"/>
    <s v="0713068702"/>
    <s v="Dwi Edi Setyawan"/>
    <n v="5666666.666666667"/>
    <s v="Teknik Komputer"/>
    <s v="FTEIC"/>
    <s v="ITTelkom Surabaya"/>
    <m/>
    <m/>
    <m/>
    <m/>
    <m/>
    <m/>
    <m/>
    <m/>
    <m/>
    <m/>
    <m/>
    <m/>
    <m/>
    <m/>
    <m/>
    <m/>
    <m/>
    <m/>
    <m/>
    <m/>
    <s v="Proposal"/>
    <s v="Laporan Akhir"/>
    <s v="FAIZ AMSYARI RUSTAM"/>
    <s v="Teknik Komputer, FTEIC, ITTS"/>
    <s v="NATHANAEL TJAHYADI"/>
    <s v="Teknik Komputer, FTEIC, ITTS"/>
    <m/>
    <m/>
    <m/>
    <m/>
    <m/>
    <m/>
    <m/>
    <m/>
    <m/>
    <m/>
    <m/>
    <s v="draft artikel ilmiah, prosiding presented"/>
    <s v="Manual Book dan Roll banner produk"/>
    <m/>
  </r>
  <r>
    <n v="38"/>
    <s v="REK. 116/PNLT1/REK/VIII/2023"/>
    <s v="748/PNLT1/LPPM/VIII/2023"/>
    <s v="Adopsi Algoritma Metropolis-Hasting Monte Carlo dalam Model Multilevel Penentuan Status Kemiskinan"/>
    <s v="Penelitian Dasar"/>
    <n v="2023"/>
    <x v="4"/>
    <n v="7"/>
    <s v="Teknologi Informasi dan Komunikasi (Nasional)"/>
    <n v="6490000"/>
    <s v="Institut Teknologi Telkom Surabaya"/>
    <n v="3"/>
    <s v="Penelitian Kompetitif Internal"/>
    <s v="Perguruan Tinggi"/>
    <s v="ID"/>
    <s v="institusi internal"/>
    <s v="6806662"/>
    <x v="79"/>
    <s v="0714069008"/>
    <n v="3245000"/>
    <x v="10"/>
    <s v="FTIB"/>
    <s v="ITTelkom Surabaya"/>
    <n v="8140"/>
    <n v="72019"/>
    <s v="6806664"/>
    <s v="0730099601"/>
    <x v="82"/>
    <x v="93"/>
    <x v="13"/>
    <s v="FTIB"/>
    <s v="ITTelkom Surabaya"/>
    <m/>
    <m/>
    <m/>
    <m/>
    <m/>
    <m/>
    <m/>
    <m/>
    <m/>
    <m/>
    <m/>
    <m/>
    <m/>
    <m/>
    <m/>
    <m/>
    <m/>
    <m/>
    <m/>
    <m/>
    <m/>
    <m/>
    <m/>
    <m/>
    <m/>
    <m/>
    <m/>
    <s v="Proposal"/>
    <s v="Laporan Akhir"/>
    <s v="TARISMA DWI PUTRI ALIFIANTI"/>
    <s v="Sains Data, FTIB, ITTS"/>
    <s v="ANNAS THASYA HAAFIZHAH SALSABIILA "/>
    <s v="Sains Data, FTIB, ITTS"/>
    <m/>
    <m/>
    <m/>
    <m/>
    <m/>
    <m/>
    <m/>
    <m/>
    <m/>
    <m/>
    <s v="Jurnal Nasional S2"/>
    <m/>
    <m/>
    <m/>
  </r>
  <r>
    <n v="39"/>
    <s v="REK. 116/PNLT1/REK/VIII/2023"/>
    <s v="749/PNLT1/LPPM/VIII/2023"/>
    <s v="Optimasi Capacited Vehicle Routing Problem pada Studi Kasus Depo Air Minum"/>
    <s v="Penelitian Dasar"/>
    <n v="2023"/>
    <x v="4"/>
    <n v="7"/>
    <s v="Transportasi (ITTS)"/>
    <n v="5470000"/>
    <s v="Institut Teknologi Telkom Surabaya"/>
    <n v="2"/>
    <s v="Penelitian Kompetitif Internal"/>
    <s v="Perguruan Tinggi"/>
    <s v="ID"/>
    <s v="institusi internal"/>
    <n v="6787821"/>
    <x v="80"/>
    <s v="0707029303"/>
    <n v="1823333.3333333333"/>
    <x v="9"/>
    <s v="FTEIC"/>
    <s v="ITTelkom Surabaya"/>
    <n v="8140"/>
    <n v="72019"/>
    <n v="6784457"/>
    <s v="0723079501"/>
    <x v="83"/>
    <x v="94"/>
    <x v="3"/>
    <s v="FTEIC"/>
    <s v="ITTelkom Surabaya"/>
    <n v="6778837"/>
    <s v="0711039403"/>
    <s v="Muhammad Dzulfikar Fauzi"/>
    <n v="1823333.3333333333"/>
    <s v="Informatika"/>
    <s v="FTIB"/>
    <s v="ITTelkom Surabaya"/>
    <m/>
    <m/>
    <m/>
    <m/>
    <m/>
    <m/>
    <m/>
    <m/>
    <m/>
    <m/>
    <m/>
    <m/>
    <m/>
    <m/>
    <m/>
    <m/>
    <m/>
    <m/>
    <m/>
    <m/>
    <s v="Proposal"/>
    <s v="Laporan Akhir"/>
    <s v="DARA ILMA DEUDOENA"/>
    <s v="Informatika, FTIB, ITTS"/>
    <s v="EVAN HADI SUKURIYANTO"/>
    <s v="Informatika, FTIB, ITTS"/>
    <s v="WHISNUMURTY GALIH ANANTA"/>
    <s v="Informatika, FTIB, ITTS"/>
    <m/>
    <m/>
    <m/>
    <m/>
    <m/>
    <m/>
    <m/>
    <m/>
    <s v="Jurnal Sinta 3"/>
    <m/>
    <m/>
    <m/>
  </r>
  <r>
    <n v="40"/>
    <s v="REK. 116/PNLT1/REK/VIII/2023"/>
    <s v="750/PNLT1/LPPM/VIII/2023"/>
    <s v="Pengembangan Website Digilib ITTelkom Surabaya Menggunakan Progressive Web Application untuk Repositori Tugas Akhir Mahasiswa"/>
    <s v="Penelitian Dasar"/>
    <n v="2023"/>
    <x v="4"/>
    <n v="7"/>
    <s v="Teknologi Informasi dan Komunikasi (Nasional)"/>
    <n v="6995000"/>
    <s v="Institut Teknologi Telkom Surabaya"/>
    <n v="6"/>
    <s v="Penelitian Kompetitif Internal"/>
    <s v="Perguruan Tinggi"/>
    <s v="ID"/>
    <s v="institusi internal"/>
    <s v="6658755"/>
    <x v="73"/>
    <s v="0728058503"/>
    <n v="3497500"/>
    <x v="2"/>
    <s v="FTIB"/>
    <s v="ITTelkom Surabaya"/>
    <n v="8140"/>
    <n v="72019"/>
    <n v="6665306"/>
    <s v="0703129001"/>
    <x v="7"/>
    <x v="95"/>
    <x v="6"/>
    <s v="FTIB"/>
    <s v="ITTelkom Surabaya"/>
    <m/>
    <m/>
    <s v="Muhammad Dwi Hariyanto"/>
    <m/>
    <m/>
    <m/>
    <m/>
    <m/>
    <m/>
    <m/>
    <m/>
    <m/>
    <m/>
    <m/>
    <m/>
    <m/>
    <m/>
    <m/>
    <m/>
    <m/>
    <m/>
    <m/>
    <m/>
    <m/>
    <m/>
    <m/>
    <m/>
    <s v="Proposal"/>
    <s v="Laporan Akhir"/>
    <s v="FIRLANA SADDAM PRAMADHAN"/>
    <s v="RPL, FTIB, ITTS"/>
    <s v="CINDY GRACYA VORTIS"/>
    <s v="Sistem Informasi, FTIB, ITTS"/>
    <m/>
    <m/>
    <m/>
    <m/>
    <m/>
    <m/>
    <m/>
    <m/>
    <m/>
    <m/>
    <s v="Jurnal Sinta 3"/>
    <s v="draft"/>
    <s v="Prototype Website"/>
    <m/>
  </r>
  <r>
    <n v="41"/>
    <s v="REK. 116/PNLT1/REK/VIII/2023"/>
    <s v="751/PNLT1/LPPM/VIII/2023"/>
    <s v="Navigating the Political Web : Evaluasi Accessibility dan Usability Website Partai Politik sebagai Penguat Pondasi E-Demokrasi di Indonesia"/>
    <s v="Penelitian Dasar"/>
    <n v="2023"/>
    <x v="4"/>
    <n v="7"/>
    <s v="Teknologi Informasi dan Komunikasi (Nasional)"/>
    <n v="5000000"/>
    <s v="Institut Teknologi Telkom Surabaya"/>
    <n v="3"/>
    <s v="Penelitian Kompetitif Internal"/>
    <s v="Perguruan Tinggi"/>
    <s v="ID"/>
    <s v="institusi internal"/>
    <s v="6839112"/>
    <x v="81"/>
    <s v="0715019202"/>
    <n v="1666666.6666666667"/>
    <x v="5"/>
    <s v="FTIB"/>
    <s v="ITTelkom Surabaya"/>
    <n v="8140"/>
    <n v="72019"/>
    <n v="6665306"/>
    <s v="0703129001"/>
    <x v="7"/>
    <x v="96"/>
    <x v="6"/>
    <s v="FTIB"/>
    <s v="ITTelkom Surabaya"/>
    <s v="6789028"/>
    <s v="0719109401"/>
    <s v="Raulia Riski"/>
    <n v="1666666.6666666667"/>
    <s v="Sistem Informasi"/>
    <s v="FTIB"/>
    <s v="ITTelkom Surabaya"/>
    <m/>
    <m/>
    <m/>
    <m/>
    <m/>
    <m/>
    <m/>
    <m/>
    <m/>
    <m/>
    <m/>
    <m/>
    <m/>
    <m/>
    <m/>
    <m/>
    <m/>
    <m/>
    <m/>
    <m/>
    <s v="Proposal"/>
    <s v="Laporan Akhir"/>
    <s v="MUHAMMAD TAUFIKURRAHMAN"/>
    <s v="Sistem Informasi, FTIB, ITTS"/>
    <s v="IVANO ROSSI SUGIYANTO"/>
    <s v="Sistem Informasi, FTIB, ITTS"/>
    <s v="EKKY DEA AUDRY JAYA"/>
    <s v="Sistem Informasi, FTIB, ITTS"/>
    <m/>
    <m/>
    <m/>
    <m/>
    <m/>
    <m/>
    <m/>
    <m/>
    <s v="Jurnal Sinta 3"/>
    <s v="draft"/>
    <m/>
    <m/>
  </r>
  <r>
    <n v="42"/>
    <s v="REK. 116/PNLT1/REK/VIII/2023"/>
    <s v="752/PNLT1/LPPM/VIII/2023"/>
    <s v="Implementasi Spatial System Dynamics dalam Mensimulasi Banjir untuk Mitigasi Bencana Terdampak pada Swah di Area Jawa Timur"/>
    <s v="Penelitian Dasar"/>
    <n v="2023"/>
    <x v="4"/>
    <n v="7"/>
    <s v="Kebencanaan (ITTS)"/>
    <n v="6000000"/>
    <s v="Institut Teknologi Telkom Surabaya"/>
    <n v="6"/>
    <s v="Penelitian Kompetitif Internal"/>
    <s v="Perguruan Tinggi"/>
    <s v="ID"/>
    <s v="institusi internal"/>
    <n v="6826699"/>
    <x v="82"/>
    <s v="0710089403"/>
    <n v="2000000"/>
    <x v="5"/>
    <s v="FTIB"/>
    <s v="ITTelkom Surabaya"/>
    <n v="8140"/>
    <n v="72019"/>
    <s v=" 6835039"/>
    <s v="0724099501"/>
    <x v="84"/>
    <x v="77"/>
    <x v="6"/>
    <s v="FTIB"/>
    <s v="ITTelkom Surabaya"/>
    <s v="6789028"/>
    <s v="0719109401"/>
    <s v="Raulia Riski"/>
    <n v="2000000"/>
    <s v="Sistem Informasi"/>
    <s v="FTIB"/>
    <s v="ITTelkom Surabaya"/>
    <m/>
    <m/>
    <m/>
    <m/>
    <m/>
    <m/>
    <m/>
    <m/>
    <m/>
    <m/>
    <m/>
    <m/>
    <m/>
    <m/>
    <m/>
    <m/>
    <m/>
    <m/>
    <m/>
    <m/>
    <s v="Proposal"/>
    <s v="Laporan Akhir"/>
    <s v="SITI NUR FADHILAH"/>
    <s v="Sistem Informasi, FTIB, ITTS"/>
    <s v="YANUAR CAHYO E.W"/>
    <s v="Sistem Informasi, FTIB, ITTS"/>
    <s v="JULIETA ARNEYSA NIXIESHAKIRA"/>
    <s v="Sistem Informasi, FTIB, ITTS"/>
    <m/>
    <m/>
    <m/>
    <m/>
    <m/>
    <m/>
    <m/>
    <m/>
    <s v="Jurnal Sinta 3"/>
    <s v="draft"/>
    <s v="Prosiding Internasional"/>
    <m/>
  </r>
  <r>
    <n v="43"/>
    <s v="REK. 116/PNLT1/REK/VIII/2023"/>
    <s v="753/PNLT1/LPPM/VIII/2023"/>
    <s v="Pengembangan Model Pengaruh Diskriminasi Layanan terhadap Tingkat_x000a_Kepuasan dan Manfaat Layanan pada Pasien Pengguna BPJS_x000a_Kesehatan di Surabaya"/>
    <s v="Penelitian Dasar"/>
    <n v="2023"/>
    <x v="4"/>
    <n v="7"/>
    <s v="TIK (ITTS)"/>
    <n v="7000000"/>
    <s v="Institut Teknologi Telkom Surabaya"/>
    <n v="2"/>
    <s v="Penelitian Kompetitif Internal"/>
    <s v="Perguruan Tinggi"/>
    <s v="ID"/>
    <s v="institusi internal"/>
    <s v="6833034"/>
    <x v="83"/>
    <s v="0729059601"/>
    <n v="2333333.3333333335"/>
    <x v="5"/>
    <s v="FTIB"/>
    <s v="ITTelkom Surabaya"/>
    <n v="8140"/>
    <n v="72019"/>
    <s v="6801883"/>
    <s v="0720088905"/>
    <x v="85"/>
    <x v="35"/>
    <x v="6"/>
    <s v="FTIB"/>
    <s v="ITTelkom Surabaya"/>
    <n v="6787771"/>
    <s v="0723119302"/>
    <s v="Sri Hidayati"/>
    <n v="2333333.3333333335"/>
    <s v="Sistem Informasi"/>
    <s v="FTIB"/>
    <s v="ITTelkom Surabaya"/>
    <m/>
    <m/>
    <m/>
    <m/>
    <m/>
    <m/>
    <m/>
    <m/>
    <m/>
    <m/>
    <m/>
    <m/>
    <m/>
    <m/>
    <m/>
    <m/>
    <m/>
    <m/>
    <m/>
    <m/>
    <s v="Proposal"/>
    <s v="Laporan Akhir"/>
    <s v="RIZQY ATHIYYA NAFI"/>
    <s v="Sistem Informasi, FTIB, ITTS"/>
    <s v="EVERALD ANTHONY ARTHER"/>
    <s v="Sistem Informasi, FTIB, ITTS"/>
    <s v="ANINDYA SALWA SALSABILA"/>
    <s v="Sistem Informasi, FTIB, ITTS"/>
    <m/>
    <m/>
    <m/>
    <m/>
    <m/>
    <m/>
    <m/>
    <m/>
    <s v="Jurnal Sinta 1"/>
    <s v="Submitted"/>
    <s v="Jurnal Nasional S4"/>
    <m/>
  </r>
  <r>
    <n v="44"/>
    <s v="REK. 116/PNLT1/REK/VIII/2023"/>
    <s v="754/PNLT1/LPPM/VIII/2023"/>
    <s v="Pengembangan Robot Fisioterapi Engkel dengan Kendali Aktif Berbasis IoT untuk Mendukung Kemandirian Bangsa dalam Bidang Alat Kesehatan"/>
    <s v="Penelitian Pengembangan"/>
    <n v="2023"/>
    <x v="4"/>
    <n v="7"/>
    <s v="Nasional : Kesehatan-Obat"/>
    <n v="25000000"/>
    <s v="Institut Teknologi Telkom Surabaya"/>
    <n v="8"/>
    <s v="Penelitian Kompetitif Internal"/>
    <s v="Perguruan Tinggi"/>
    <s v="ID"/>
    <s v="institusi internal"/>
    <n v="6680651"/>
    <x v="3"/>
    <s v="0725059301"/>
    <n v="8333333.333333333"/>
    <x v="3"/>
    <s v="FTEIC"/>
    <s v="ITTelkom Surabaya"/>
    <n v="8140"/>
    <n v="72019"/>
    <n v="6680683"/>
    <s v="0729088704"/>
    <x v="4"/>
    <x v="97"/>
    <x v="11"/>
    <s v="FTEIC"/>
    <s v="ITTelkom Surabaya"/>
    <s v="6802117"/>
    <s v="0724098701"/>
    <s v="Purnama Anaking"/>
    <n v="8333333.333333333"/>
    <s v="Teknik Elektro"/>
    <s v="FTEIC"/>
    <s v="ITTelkom Surabaya"/>
    <m/>
    <m/>
    <m/>
    <m/>
    <m/>
    <m/>
    <m/>
    <m/>
    <m/>
    <m/>
    <m/>
    <m/>
    <m/>
    <m/>
    <m/>
    <m/>
    <m/>
    <m/>
    <m/>
    <m/>
    <s v="Proposal"/>
    <s v="Laporan Akhir"/>
    <s v="MOCHAMMAD RAFLY PUTRA DAFFALDI"/>
    <s v="Teknik Elektro, FTEIC, ITTS"/>
    <s v="VITA AYU NATHALIA"/>
    <s v="Teknik Elektro, FTEIC, ITTS"/>
    <s v="ARCADIUS OBAJA NAARIE"/>
    <s v="Sistem Informasi, FTIB, ITTS"/>
    <m/>
    <m/>
    <m/>
    <m/>
    <m/>
    <m/>
    <m/>
    <m/>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s v="Penelitian Pengembangan"/>
    <n v="2023"/>
    <x v="4"/>
    <n v="7"/>
    <s v="Transportasi (ITTS)"/>
    <n v="25000000"/>
    <s v="Institut Teknologi Telkom Surabaya"/>
    <n v="6"/>
    <s v="Penelitian Kompetitif Internal"/>
    <s v="Perguruan Tinggi"/>
    <s v="ID"/>
    <s v="institusi internal"/>
    <n v="6680708"/>
    <x v="33"/>
    <s v="0706069201"/>
    <n v="12500000"/>
    <x v="3"/>
    <s v="FTEIC"/>
    <s v="ITTelkom Surabaya"/>
    <n v="8140"/>
    <n v="72019"/>
    <n v="6658545"/>
    <s v="0401078801"/>
    <x v="30"/>
    <x v="24"/>
    <x v="0"/>
    <s v="FTIB"/>
    <s v="ITTelkom Surabaya"/>
    <m/>
    <m/>
    <m/>
    <m/>
    <m/>
    <m/>
    <m/>
    <m/>
    <m/>
    <m/>
    <m/>
    <m/>
    <m/>
    <m/>
    <m/>
    <m/>
    <m/>
    <m/>
    <m/>
    <m/>
    <m/>
    <m/>
    <m/>
    <m/>
    <m/>
    <m/>
    <m/>
    <s v="Proposal"/>
    <s v="Laporan Akhir"/>
    <s v="MOCHAMMAD RAFLY PUTRA DAFFALDI"/>
    <s v="Teknik Elektro, FTEIC, ITTS"/>
    <s v="JESICA FEBRIANI NURA"/>
    <s v="Teknik Elektro, FTEIC, ITTS"/>
    <s v="YAKFI ZAMZAMI ACHMAD"/>
    <s v="Teknik Industri, FTEIC, ITTS"/>
    <m/>
    <m/>
    <m/>
    <m/>
    <m/>
    <m/>
    <m/>
    <m/>
    <s v="Jurnal Nasional S1-S3, Prosiding Internasional, Prototype"/>
    <s v="draft"/>
    <s v="Jurnal Nasional S2"/>
    <m/>
  </r>
  <r>
    <n v="46"/>
    <s v=" REK. 123/PNLT1/REK/VIII/2023"/>
    <s v="803/PNLT1/LPPM/VIII/2023"/>
    <s v="Pengembangan Teknologi Pengumpul Ikan Elektronik Berbasis Gelombang Bunyi Frekuensi Audiosonik dan Cahaya"/>
    <s v="Penelitian Penugasan"/>
    <n v="2023"/>
    <x v="4"/>
    <n v="4"/>
    <s v="Kemaritiman"/>
    <n v="40000000"/>
    <s v="Institut Teknologi Telkom Surabaya"/>
    <n v="7"/>
    <s v="Penelitian Penugasan Institusi"/>
    <s v="Perguruan Tinggi"/>
    <s v="ID"/>
    <s v="institusi internal"/>
    <s v="6786182"/>
    <x v="84"/>
    <s v="0714029601"/>
    <n v="13333333.333333334"/>
    <x v="14"/>
    <s v="FTEIC"/>
    <s v="ITTelkom Surabaya"/>
    <n v="8140"/>
    <n v="72019"/>
    <n v="6724784"/>
    <s v="0722119101"/>
    <x v="33"/>
    <x v="48"/>
    <x v="17"/>
    <s v="FTEIC"/>
    <s v="ITTelkom Surabaya"/>
    <n v="6680625"/>
    <s v="0408067804"/>
    <s v="Nilla Rachmaningrum"/>
    <n v="13333333.333333334"/>
    <s v="Teknik  Telekomunikasi"/>
    <s v="FTEIC"/>
    <s v="ITTelkom Surabaya"/>
    <m/>
    <m/>
    <m/>
    <m/>
    <m/>
    <m/>
    <m/>
    <m/>
    <m/>
    <m/>
    <m/>
    <m/>
    <m/>
    <m/>
    <m/>
    <m/>
    <m/>
    <m/>
    <m/>
    <m/>
    <s v="Proposal"/>
    <s v="Laporan Akhir"/>
    <s v="OKTAVIAN RIZKI PUTRA HERMAWAN"/>
    <s v="Teknik Telekomunikasi, FTEIC, ITTS"/>
    <s v="REGINA SALSABILLA MAHARANI"/>
    <s v="Teknik Telekomunikasi, FTEIC, ITTS"/>
    <s v="QAANITAH SALWA WIRDHANI"/>
    <s v="Teknik Telekomunikasi, FTEIC, ITTS"/>
    <m/>
    <m/>
    <m/>
    <m/>
    <m/>
    <m/>
    <m/>
    <m/>
    <m/>
    <m/>
    <m/>
    <m/>
  </r>
  <r>
    <n v="47"/>
    <s v="REK. 124/PNLT1/REK/VIII/2023"/>
    <s v="793/PNLT1/LPPM/VIII/2023"/>
    <s v="Malaysia Citizen Perception on Government Response Towards Covid-19 Disaster Management: Using LDA-based Topic Visualization on Twitter"/>
    <s v="Penelitian Kerjasama Luar Negeri"/>
    <n v="2023"/>
    <x v="4"/>
    <n v="7"/>
    <s v="Teknologi Informasi dan Komunikasi (Nasional)"/>
    <n v="12120000"/>
    <s v="Institut Teknologi Telkom Surabaya"/>
    <n v="3"/>
    <s v="Penelitian Kerjasama Luar Negeri"/>
    <s v="Perguruan Tinggi dan Mitra"/>
    <s v="ID"/>
    <s v=" Institusi Internal dan Institusi External"/>
    <n v="6099359"/>
    <x v="57"/>
    <s v="0708119103"/>
    <m/>
    <x v="5"/>
    <s v="FTIB"/>
    <s v="ITTelkom Surabaya"/>
    <n v="8140"/>
    <n v="72019"/>
    <n v="6099359"/>
    <s v="0708119103"/>
    <x v="81"/>
    <x v="98"/>
    <x v="6"/>
    <s v="FTIB"/>
    <s v="ITTelkom Surabaya"/>
    <n v="6802117"/>
    <n v="724098701"/>
    <s v="Purnama Anaking"/>
    <n v="6060000"/>
    <s v="Sistem Informasi"/>
    <s v="FTIB"/>
    <s v="ITTelkom Surabaya"/>
    <m/>
    <m/>
    <m/>
    <m/>
    <m/>
    <m/>
    <m/>
    <m/>
    <m/>
    <m/>
    <m/>
    <m/>
    <m/>
    <m/>
    <m/>
    <m/>
    <m/>
    <m/>
    <m/>
    <m/>
    <s v="Proposal"/>
    <s v="Laporan Akhir"/>
    <s v="RIZQY ATHIYYA NAFI’ATUS SA’IDAH"/>
    <s v="Sistem Informasi, FTIB, ITTS"/>
    <s v="MADE RAHAYU PUTRI SARON"/>
    <s v="Sistem Informasi, FTIB, ITTS"/>
    <s v="MAHARANI CITRA ADI RATNA"/>
    <m/>
    <m/>
    <m/>
    <m/>
    <m/>
    <m/>
    <m/>
    <m/>
    <m/>
    <m/>
    <s v="Published"/>
    <s v="International Conference SCOPUS"/>
    <m/>
  </r>
  <r>
    <n v="48"/>
    <s v="REK. 157/PNLT5/REK/VIII/2023"/>
    <m/>
    <s v="Smart Tani"/>
    <s v="Hibah Prototipe"/>
    <n v="2023"/>
    <x v="4"/>
    <m/>
    <s v="Pangan-Pertanian (Nasional)"/>
    <n v="99130000"/>
    <s v="Institut Teknologi Telkom Surabaya"/>
    <m/>
    <m/>
    <s v="Perguruan Tinggi dan Eksternal"/>
    <s v="ID"/>
    <s v="Dikti"/>
    <n v="6680633"/>
    <x v="9"/>
    <n v="717017902"/>
    <n v="24782500"/>
    <x v="4"/>
    <s v="FTIB"/>
    <s v="ITTelkom Surabaya"/>
    <n v="8140"/>
    <n v="72019"/>
    <n v="6682174"/>
    <n v="708069202"/>
    <x v="11"/>
    <x v="99"/>
    <x v="5"/>
    <s v="FTIB"/>
    <s v="ITTelkom Surabaya"/>
    <m/>
    <m/>
    <s v="Muhammad Dwi Hariyanto"/>
    <n v="0"/>
    <m/>
    <m/>
    <m/>
    <n v="6767777"/>
    <n v="713059501"/>
    <s v="AHMAD WALI SATRIA BAHARI JOHAN"/>
    <n v="24782500"/>
    <s v="Teknologi Informasi"/>
    <s v="FTIB"/>
    <s v="ITTelkom Surabaya"/>
    <n v="6801945"/>
    <n v="713029701"/>
    <s v="Muhammad Adib Kamali"/>
    <n v="24782500"/>
    <m/>
    <m/>
    <m/>
    <m/>
    <m/>
    <m/>
    <m/>
    <m/>
    <m/>
    <s v="Proposal"/>
    <s v="Laporan Akhir"/>
    <s v="Salman"/>
    <s v="Teknologi Informasi, FTIB, ITTS"/>
    <s v="Evan Hadi Sukuriyanto"/>
    <s v="Informatika, FTIB, ITTS"/>
    <s v="Josey Alexander Takesan "/>
    <s v="Teknologi Informasi, FTIB, ITTS"/>
    <s v="Gabriella Angelique Christy Sutrahitu"/>
    <s v="Teknologi Informasi, FTIB, ITTS"/>
    <s v="Ibrahim Muhammad  "/>
    <m/>
    <s v="Rizqika Ibnu K"/>
    <m/>
    <m/>
    <m/>
    <m/>
    <m/>
    <m/>
    <m/>
  </r>
  <r>
    <n v="49"/>
    <s v="REK. 182/PNLT1/REK/X/2023"/>
    <s v="1151/PNLT1/LPPM/X/2023"/>
    <s v="MODULAR CHARGING STATION UNTUK MEMBANTU INFRASTRUKTUR KENDARAAN LISTRIK DI INDONESIA"/>
    <s v="Penelitian Penugasan"/>
    <n v="2023"/>
    <x v="4"/>
    <n v="3"/>
    <s v="Nasional: Energi-Energi Baru dan Terbarukan"/>
    <n v="45000000"/>
    <s v="Institut Teknologi Telkom Surabaya"/>
    <n v="7"/>
    <s v="Penelitian Kompetitif Internal"/>
    <s v="Perguruan Tinggi dan Eksternal"/>
    <s v="ID"/>
    <s v="institusi internal"/>
    <n v="6859016"/>
    <x v="60"/>
    <s v="0727069503"/>
    <n v="15000000"/>
    <x v="3"/>
    <s v="FTEIC"/>
    <s v="ITTelkom Surabaya"/>
    <n v="8140"/>
    <n v="72019"/>
    <n v="6680612"/>
    <s v="0728059203"/>
    <x v="19"/>
    <x v="26"/>
    <x v="0"/>
    <s v="FTEIC"/>
    <s v="ITTelkom Surabaya"/>
    <n v="258471"/>
    <s v="0727097302"/>
    <s v="Susijanto Tri Rasmana"/>
    <n v="15000000"/>
    <s v="Teknik Elektro"/>
    <s v="FTEIC"/>
    <s v="ITTelkom Surabaya"/>
    <m/>
    <m/>
    <m/>
    <m/>
    <m/>
    <m/>
    <m/>
    <m/>
    <m/>
    <m/>
    <m/>
    <m/>
    <m/>
    <m/>
    <m/>
    <m/>
    <m/>
    <m/>
    <m/>
    <m/>
    <s v="Proposal"/>
    <s v="Laporan Akhir"/>
    <s v="Amoure Chelsytrivia Daniella Shinvalraus"/>
    <m/>
    <m/>
    <m/>
    <m/>
    <m/>
    <m/>
    <m/>
    <m/>
    <m/>
    <m/>
    <m/>
    <m/>
    <m/>
    <m/>
    <m/>
    <m/>
    <m/>
  </r>
  <r>
    <m/>
    <m/>
    <m/>
    <m/>
    <m/>
    <m/>
    <x v="1"/>
    <m/>
    <m/>
    <m/>
    <m/>
    <m/>
    <m/>
    <m/>
    <m/>
    <m/>
    <m/>
    <x v="25"/>
    <m/>
    <m/>
    <x v="8"/>
    <m/>
    <m/>
    <m/>
    <m/>
    <m/>
    <m/>
    <x v="22"/>
    <x v="31"/>
    <x v="10"/>
    <m/>
    <m/>
    <m/>
    <m/>
    <m/>
    <m/>
    <m/>
    <m/>
    <m/>
    <m/>
    <m/>
    <m/>
    <m/>
    <m/>
    <m/>
    <m/>
    <m/>
    <m/>
    <m/>
    <m/>
    <m/>
    <m/>
    <m/>
    <m/>
    <m/>
    <m/>
    <m/>
    <m/>
    <m/>
    <m/>
    <m/>
    <m/>
    <m/>
    <m/>
    <m/>
    <m/>
    <m/>
    <m/>
    <m/>
    <m/>
    <m/>
    <m/>
    <m/>
    <m/>
    <m/>
    <m/>
    <m/>
    <m/>
    <m/>
  </r>
  <r>
    <n v="1"/>
    <s v="KWR4.030/LIT06/PPM-LIT/2024"/>
    <s v="283/LIT06/PPM-LIT/2024"/>
    <s v="Desain UI/UX untuk Smart Academic System"/>
    <s v="Penelitian Dasar"/>
    <n v="2024"/>
    <x v="5"/>
    <n v="7"/>
    <s v="Teknologi Informasi dan Komunikasi"/>
    <s v=" Rp7.778.250,00 "/>
    <s v="Telkom University Surabaya"/>
    <n v="2"/>
    <s v="Penelitian Kompetitif Internal"/>
    <s v="Perguruan Tinggi"/>
    <s v="ID"/>
    <s v="institusi internal"/>
    <n v="6680623"/>
    <x v="85"/>
    <s v="0721088602"/>
    <n v="2592750"/>
    <x v="15"/>
    <s v="FRI"/>
    <s v="Telkom University Surabaya"/>
    <m/>
    <m/>
    <n v="6802117"/>
    <s v="0724098701"/>
    <x v="86"/>
    <x v="100"/>
    <x v="6"/>
    <s v="FRI"/>
    <s v="Telkom University Surabaya"/>
    <n v="6839112"/>
    <s v="0715019202"/>
    <s v="ROSYID ABDILLAH "/>
    <n v="2592750"/>
    <s v="Sistem Informasi"/>
    <s v="FRI"/>
    <s v="Telkom University Surabaya"/>
    <m/>
    <m/>
    <m/>
    <m/>
    <m/>
    <m/>
    <m/>
    <m/>
    <m/>
    <m/>
    <m/>
    <m/>
    <m/>
    <m/>
    <m/>
    <m/>
    <m/>
    <m/>
    <m/>
    <m/>
    <s v="Proposal"/>
    <m/>
    <s v="IRSYAD RAMADHANI SOETEDJO (1204200144)"/>
    <s v="Sistem Informasi, FRI, TUS"/>
    <s v="MUHAMMAD RIDWAN (1204200199)"/>
    <s v="Sistem Informasi, FRI, TUS"/>
    <s v="MUHAMMAD TAUFIKURRAHMAN (1204210015)"/>
    <s v="Sistem Informasi, FRI, TUS"/>
    <m/>
    <m/>
    <m/>
    <m/>
    <m/>
    <m/>
    <m/>
    <m/>
    <s v="Artikel Pada Jurnal Sinta 1-3"/>
    <m/>
    <m/>
    <m/>
  </r>
  <r>
    <n v="2"/>
    <s v="KWR4.030/LIT06/PPM-LIT/2024"/>
    <s v="284/LIT06/PPM-LIT/2024"/>
    <s v="Perancangan UI/UX Dashboard TUS Mart dengan Pendekatan Human Computer Interaction"/>
    <s v="Penelitian Dasar"/>
    <n v="2024"/>
    <x v="5"/>
    <n v="7"/>
    <s v="Teknologi Informasi dan Komunikasi"/>
    <s v=" Rp7.965.000,00 "/>
    <s v="Telkom University Surabaya"/>
    <n v="2"/>
    <s v="Penelitian Kompetitif Internal"/>
    <s v="Perguruan Tinggi"/>
    <s v="ID"/>
    <s v="institusi internal"/>
    <n v="6826739"/>
    <x v="86"/>
    <s v="0704129501"/>
    <n v="2655000"/>
    <x v="16"/>
    <s v="FRI"/>
    <s v="Telkom University Surabaya"/>
    <m/>
    <m/>
    <n v="6681051"/>
    <s v="0711069301"/>
    <x v="87"/>
    <x v="101"/>
    <x v="0"/>
    <s v="FRI"/>
    <s v="Telkom University Surabaya"/>
    <n v="6826743"/>
    <s v="0719079702"/>
    <s v="HUKI CHANDRA"/>
    <n v="2655000"/>
    <s v="Teknik Industri"/>
    <s v="FRI"/>
    <s v="Telkom University Surabaya"/>
    <m/>
    <m/>
    <m/>
    <m/>
    <m/>
    <m/>
    <m/>
    <m/>
    <m/>
    <m/>
    <m/>
    <m/>
    <m/>
    <m/>
    <m/>
    <m/>
    <m/>
    <m/>
    <m/>
    <m/>
    <s v="Proposal"/>
    <m/>
    <s v="NORMA NOVIKA (1104210024)"/>
    <s v="Teknik Industri, FRI, TUS"/>
    <s v="ALI AKBAR NAFIS (1104220037)"/>
    <s v="Teknik Industri, FRI, TUS"/>
    <s v="NORMA SEPTIN NURLAELA (1104210050)"/>
    <s v="Teknik Industri, FRI, TUS"/>
    <m/>
    <m/>
    <m/>
    <m/>
    <m/>
    <m/>
    <m/>
    <m/>
    <s v="Artikel Pada Jurnal Sinta 1-3"/>
    <m/>
    <s v="Prototype"/>
    <m/>
  </r>
  <r>
    <n v="3"/>
    <s v="KWR4.030/LIT06/PPM-LIT/2024"/>
    <s v="285/LIT06/PPM-LIT/2024"/>
    <s v="Automatic Task Provisioning and Routing for Automated Guided Vehicle (AGV) in Smart Factory"/>
    <s v="Penelitian Dasar"/>
    <n v="2024"/>
    <x v="5"/>
    <n v="7"/>
    <s v="Transportasi;Teknologi Informasi dan Komunikasi"/>
    <s v=" Rp6.003.000,00 "/>
    <s v="Telkom University Surabaya"/>
    <n v="3"/>
    <s v="Penelitian Kompetitif Internal"/>
    <s v="Perguruan Tinggi"/>
    <s v="ID"/>
    <s v="institusi internal"/>
    <n v="6679083"/>
    <x v="87"/>
    <s v="0728069401"/>
    <n v="2001000"/>
    <x v="17"/>
    <s v="FIF"/>
    <s v="Telkom University Surabaya"/>
    <m/>
    <m/>
    <n v="6681205"/>
    <s v="0705109002"/>
    <x v="88"/>
    <x v="102"/>
    <x v="5"/>
    <s v="FIF"/>
    <s v="Telkom University Surabaya"/>
    <n v="6680680"/>
    <s v="0704039202"/>
    <s v="BERNADUS ANGGO SENO AJI "/>
    <n v="2001000"/>
    <s v="Teknologi Informasi"/>
    <s v="FIF"/>
    <s v="Telkom University Surabaya"/>
    <m/>
    <m/>
    <m/>
    <m/>
    <m/>
    <m/>
    <m/>
    <m/>
    <m/>
    <m/>
    <m/>
    <m/>
    <m/>
    <m/>
    <m/>
    <m/>
    <m/>
    <m/>
    <m/>
    <m/>
    <s v="Proposal"/>
    <m/>
    <s v="FIANDIO ADHI PRADHANA (1202192034)"/>
    <s v="Teknologi Informasi, FIF, TUS"/>
    <s v="MUHAMMAD ANJAS ARDIANSYAH (1202210488)"/>
    <s v="Teknologi Informasi, FIF, TUS"/>
    <s v="MACHFUD ICHSAN KHOIRUDIN (1202210032)"/>
    <s v="Teknologi Informasi, FIF, TUS"/>
    <m/>
    <m/>
    <m/>
    <m/>
    <m/>
    <m/>
    <m/>
    <m/>
    <s v="Artikel Pada Jurnal Sinta 1-3"/>
    <m/>
    <m/>
    <m/>
  </r>
  <r>
    <n v="4"/>
    <s v="KWR4.030/LIT06/PPM-LIT/2024"/>
    <s v="286/LIT06/PPM-LIT/2025"/>
    <s v="Sistem Tenaga Fotovoltaik Portabel Untuk Stasiun Pengisian Sepedah Motor Listrik Dengan Pemantauan Daya Berbasis Iot"/>
    <s v="Penelitian Dasar"/>
    <n v="2024"/>
    <x v="5"/>
    <n v="7"/>
    <s v="Transportasi;Energi dan Energi Terbarukan"/>
    <s v=" Rp9.450.000,00 "/>
    <s v="Telkom University Surabaya"/>
    <n v="4"/>
    <s v="Penelitian Kompetitif Internal"/>
    <s v="Perguruan Tinggi"/>
    <s v="ID"/>
    <s v="institusi internal"/>
    <n v="6680612"/>
    <x v="88"/>
    <s v="0728059203"/>
    <n v="4725000"/>
    <x v="18"/>
    <s v="FTE"/>
    <s v="Telkom University Surabaya"/>
    <m/>
    <m/>
    <n v="6859016"/>
    <s v="0727069503"/>
    <x v="89"/>
    <x v="103"/>
    <x v="2"/>
    <s v="FTE"/>
    <s v="Telkom University Surabaya"/>
    <m/>
    <m/>
    <m/>
    <m/>
    <m/>
    <m/>
    <m/>
    <m/>
    <m/>
    <m/>
    <m/>
    <m/>
    <m/>
    <m/>
    <m/>
    <m/>
    <m/>
    <m/>
    <m/>
    <m/>
    <m/>
    <m/>
    <m/>
    <m/>
    <m/>
    <m/>
    <m/>
    <s v="Proposal"/>
    <m/>
    <s v="GILBERT WEDNESTWO SAMUEL (1103200276)"/>
    <s v="Teknik Elektro, FTE, TUS"/>
    <s v="HERNADIMAS ALFATTAH (1103210015)"/>
    <s v="Teknik Elektro, FTE, TUS"/>
    <s v="CHRISTIAN JOSE ANTO KURNIAWAN (1103200273)"/>
    <s v="Teknik Elektro, FTE, TUS"/>
    <m/>
    <m/>
    <m/>
    <m/>
    <m/>
    <m/>
    <m/>
    <m/>
    <s v="Artikel Pada Jurnal Sinta 1-3"/>
    <m/>
    <m/>
    <m/>
  </r>
  <r>
    <n v="5"/>
    <s v="KWR4.030/LIT06/PPM-LIT/2024"/>
    <s v="287/LIT06/PPM-LIT/2024"/>
    <s v="Optimasi Algoritma K-Means dengan Reduksi Dimensi Menggunakan Principal Component Analysis untuk Pemetaan Peminat Calon Mahasiswa Baru"/>
    <s v="Penelitian Dasar"/>
    <n v="2024"/>
    <x v="5"/>
    <n v="7"/>
    <s v="Teknologi Informasi dan Komunikasi"/>
    <s v=" Rp9.445.500,00 "/>
    <s v="Telkom University Surabaya"/>
    <n v="1"/>
    <s v="Penelitian Kompetitif Internal"/>
    <s v="Perguruan Tinggi"/>
    <s v="ID"/>
    <s v="institusi internal"/>
    <n v="6787771"/>
    <x v="89"/>
    <s v="0723119302"/>
    <n v="2361375"/>
    <x v="19"/>
    <s v="FRI"/>
    <s v="Telkom University Surabaya"/>
    <m/>
    <m/>
    <n v="6867249"/>
    <s v="0719039601"/>
    <x v="90"/>
    <x v="104"/>
    <x v="1"/>
    <s v="FIF"/>
    <s v="Telkom University Surabaya"/>
    <n v="6892129"/>
    <s v="0706019502"/>
    <s v="PARAMADITYA ARISMAWATI "/>
    <n v="2361375"/>
    <s v="Teknik Industri"/>
    <s v="FRI"/>
    <s v="Telkom University Surabaya"/>
    <n v="6767777"/>
    <s v="0713059501"/>
    <s v="AHMAD WALI SATRIA BAHARI JOHAN "/>
    <n v="2361375"/>
    <s v="Informatika"/>
    <s v="FIF"/>
    <s v="Telkom University Surabaya"/>
    <m/>
    <m/>
    <m/>
    <m/>
    <m/>
    <m/>
    <m/>
    <m/>
    <m/>
    <m/>
    <m/>
    <m/>
    <m/>
    <s v="Proposal"/>
    <m/>
    <s v="RAHMAT SIGIT HIDAYAT (1206210005)"/>
    <s v="Sains Data, FIF, TUS"/>
    <s v="RENDIKA NURHARTANTO SUHARTO (1206210011)"/>
    <s v="Sains Data, FIF, TUS"/>
    <m/>
    <m/>
    <m/>
    <m/>
    <m/>
    <m/>
    <m/>
    <m/>
    <m/>
    <m/>
    <s v="Artikel Pada Jurnal Sinta 1-3"/>
    <m/>
    <s v="Prosiding Nasional ber-ISSN"/>
    <m/>
  </r>
  <r>
    <n v="6"/>
    <s v="KWR4.030/LIT06/PPM-LIT/2024"/>
    <s v="288/LIT06/PPM-LIT/2024"/>
    <s v="Rancang Bangun Aplikasi First Person Shooter (FPS) Sebagai Simulasi Kemampuan Menembak Militer Berbasis Virtual Reality"/>
    <s v="Penelitian Dasar"/>
    <n v="2024"/>
    <x v="5"/>
    <n v="7"/>
    <s v="Teknologi Informasi dan Komunikasi"/>
    <s v=" Rp9.101.250,00 "/>
    <s v="Telkom University Surabaya"/>
    <n v="1"/>
    <s v="Penelitian Kompetitif Internal"/>
    <s v="Perguruan Tinggi"/>
    <s v="ID"/>
    <s v="institusi internal"/>
    <n v="6802117"/>
    <x v="90"/>
    <s v="0724098701"/>
    <n v="3033750"/>
    <x v="15"/>
    <s v="FRI"/>
    <s v="Telkom University Surabaya"/>
    <m/>
    <m/>
    <n v="6680631"/>
    <s v="0704069202"/>
    <x v="91"/>
    <x v="105"/>
    <x v="2"/>
    <s v="FTE"/>
    <s v="Telkom University Surabaya"/>
    <n v="6839112"/>
    <s v="0715019202"/>
    <s v="ROSYID ABDILLAH "/>
    <n v="3033750"/>
    <s v="Sistem Informasi"/>
    <s v="FRI"/>
    <s v="Telkom University Surabaya"/>
    <m/>
    <m/>
    <m/>
    <m/>
    <m/>
    <m/>
    <m/>
    <m/>
    <m/>
    <m/>
    <m/>
    <m/>
    <m/>
    <m/>
    <m/>
    <m/>
    <m/>
    <m/>
    <m/>
    <m/>
    <s v="Proposal"/>
    <m/>
    <s v="LORENZO LARIDHO SEMBIRING (1201200547)"/>
    <s v="Rekayasa Perangkat Lunak, FIF, TUS"/>
    <s v="DITO ADITYA NUGROHO (1201220037)"/>
    <s v="Rekayasa Perangkat Lunak, FIF, TUS"/>
    <s v="ANISA ULFADILAH (1204220050)"/>
    <s v="Sistem Informasi, FRI, TUS"/>
    <m/>
    <m/>
    <m/>
    <m/>
    <m/>
    <m/>
    <m/>
    <m/>
    <s v="Artikel Pada Jurnal Sinta 1-3"/>
    <m/>
    <m/>
    <m/>
  </r>
  <r>
    <n v="7"/>
    <s v="KWR4.030/LIT06/PPM-LIT/2024"/>
    <s v="289/LIT06/PPM-LIT/2024"/>
    <s v="Implementasi Metode Fuzzy Tsukamoto Pada Air Pollutant Sensing System Untuk Mengukur Dan Mengklasifikasikan Kadar Gas Karbon Dioksida"/>
    <s v="Penelitian Dasar"/>
    <n v="2024"/>
    <x v="5"/>
    <n v="7"/>
    <s v="Kesehatan dan Obat;Teknologi Informasi dan Komunikasi"/>
    <s v=" Rp9.877.700,00 "/>
    <s v="Telkom University Surabaya"/>
    <n v="1"/>
    <s v="Penelitian Kompetitif Internal"/>
    <s v="Perguruan Tinggi"/>
    <s v="ID"/>
    <s v="institusi internal"/>
    <n v="6680631"/>
    <x v="91"/>
    <s v="0704069202"/>
    <n v="3292566.6666666665"/>
    <x v="20"/>
    <s v="FTE"/>
    <s v="Telkom University Surabaya"/>
    <m/>
    <m/>
    <n v="6680612"/>
    <s v="0728059203"/>
    <x v="92"/>
    <x v="106"/>
    <x v="2"/>
    <s v="FTE"/>
    <s v="Telkom University Surabaya"/>
    <n v="6853203"/>
    <s v="0705109006"/>
    <s v="CHAIRONI LATIF "/>
    <n v="3292566.6666666665"/>
    <s v="Teknik Elektro"/>
    <s v="FTE"/>
    <s v="Telkom University Surabaya"/>
    <m/>
    <m/>
    <m/>
    <m/>
    <m/>
    <m/>
    <m/>
    <m/>
    <m/>
    <m/>
    <m/>
    <m/>
    <m/>
    <m/>
    <m/>
    <m/>
    <m/>
    <m/>
    <m/>
    <m/>
    <s v="Proposal"/>
    <m/>
    <s v="MUH. SYAHWAL M (1103200022)"/>
    <s v="Teknik Elektro, FTE, TUS"/>
    <s v="RAMSA WIKA ALFATI (1103202043)"/>
    <s v="Teknik Elektro, FTE, TUS"/>
    <s v="HAMMAM AL HAQQANI (1103200041)"/>
    <s v="Teknik Elektro, FTE, TUS"/>
    <m/>
    <m/>
    <m/>
    <m/>
    <m/>
    <m/>
    <m/>
    <m/>
    <s v="Artikel Pada Jurnal Sinta 1-3"/>
    <m/>
    <m/>
    <m/>
  </r>
  <r>
    <n v="8"/>
    <s v="KWR4.030/LIT06/PPM-LIT/2024"/>
    <s v="290/LIT06/PPM-LIT/2024"/>
    <s v="Analisis Metode TDOA (Time Difference of Arrival) Untuk Deteksi Arah pada Perangkat Akustik Gunshoot Locater"/>
    <s v="Penelitian Dasar"/>
    <n v="2024"/>
    <x v="5"/>
    <n v="7"/>
    <s v="Teknologi Informasi dan Komunikasi"/>
    <s v=" Rp9.450.000,00 "/>
    <s v="Telkom University Surabaya"/>
    <n v="3"/>
    <s v="Penelitian Kompetitif Internal"/>
    <s v="Perguruan Tinggi"/>
    <s v="ID"/>
    <s v="institusi internal"/>
    <n v="6829130"/>
    <x v="92"/>
    <s v="0720019102"/>
    <n v="3150000"/>
    <x v="21"/>
    <s v="FTE"/>
    <s v="Telkom University Surabaya"/>
    <m/>
    <m/>
    <n v="6724784"/>
    <s v="0722119101"/>
    <x v="93"/>
    <x v="107"/>
    <x v="18"/>
    <s v="FTE"/>
    <s v="Telkom University Surabaya"/>
    <n v="6680625"/>
    <s v="0408067804"/>
    <s v="NILLA RACHMANINGRUM "/>
    <n v="3150000"/>
    <s v=" Teknik Telekomunikasi"/>
    <s v="FTE"/>
    <s v="Telkom University Surabaya"/>
    <m/>
    <m/>
    <m/>
    <m/>
    <m/>
    <m/>
    <m/>
    <m/>
    <m/>
    <m/>
    <m/>
    <m/>
    <m/>
    <m/>
    <m/>
    <m/>
    <m/>
    <m/>
    <m/>
    <m/>
    <s v="Proposal"/>
    <m/>
    <s v="BIMA PANCARA HARYONO PUTRA (1101210528)"/>
    <s v="Teknik Telekomunikasi, FTE, TUS"/>
    <s v="Wafiqoh Dwi Oktaviana Putri (1101210008)"/>
    <s v="Teknik Telekomunikasi, FTE, TUS"/>
    <s v="PUGUH CHONDRO JADMIKO (1101210012)"/>
    <s v="Teknik Telekomunikasi, FTE, TUS"/>
    <m/>
    <m/>
    <m/>
    <m/>
    <m/>
    <m/>
    <m/>
    <m/>
    <s v="Publikasi Terindeks Scopus/WOS"/>
    <m/>
    <m/>
    <m/>
  </r>
  <r>
    <n v="9"/>
    <s v="KWR4.030/LIT06/PPM-LIT/2024"/>
    <s v="291/LIT06/PPM-LIT/2024"/>
    <s v="Perencanaan dan perhitungan prediksi kebutuhan air bersih dengan perbandingan algoritma prediksi machine learning dalam rangka SDG ke 6 &quot;clean water and sanitation&quot;"/>
    <s v="Penelitian Dasar"/>
    <n v="2024"/>
    <x v="5"/>
    <n v="7"/>
    <s v="Teknologi Informasi dan Komunikasi"/>
    <s v=" Rp8.100.000,00 "/>
    <s v="Telkom University Surabaya"/>
    <n v="2"/>
    <s v="Penelitian Kompetitif Internal"/>
    <s v="Perguruan Tinggi"/>
    <s v="ID"/>
    <s v="institusi internal"/>
    <n v="6826727"/>
    <x v="75"/>
    <s v="0722108201"/>
    <n v="2700000"/>
    <x v="17"/>
    <s v="FIF"/>
    <s v="Telkom University Surabaya"/>
    <m/>
    <m/>
    <n v="259781"/>
    <s v="0710028604"/>
    <x v="94"/>
    <x v="108"/>
    <x v="9"/>
    <s v="FEB"/>
    <s v="Telkom University Surabaya"/>
    <n v="6886510"/>
    <s v="0711069702"/>
    <s v="MASTUTY AYU NINGTYAS ("/>
    <n v="2700000"/>
    <s v="Teknologi Informasi"/>
    <s v="FIF"/>
    <s v="Telkom University Surabaya"/>
    <m/>
    <m/>
    <m/>
    <m/>
    <m/>
    <m/>
    <m/>
    <m/>
    <m/>
    <m/>
    <m/>
    <m/>
    <m/>
    <m/>
    <m/>
    <m/>
    <m/>
    <m/>
    <m/>
    <m/>
    <s v="Proposal"/>
    <m/>
    <s v="MUHAMMAD ARKAN FAUZAN WICAKSONO (1202202044)"/>
    <s v="Teknologi Informasi, FIF, TUS"/>
    <s v="FAHMI AMMRY HELMI IRFANSYAH (1202200052)"/>
    <s v="Teknologi Informasi, FIF, TUS"/>
    <s v="ALIF NURUL HIDAYAH (1202200070)"/>
    <s v="Teknologi Informasi, FIF, TUS"/>
    <m/>
    <m/>
    <m/>
    <m/>
    <m/>
    <m/>
    <m/>
    <m/>
    <s v="Artikel Pada Jurnal Sinta 1-3"/>
    <m/>
    <m/>
    <m/>
  </r>
  <r>
    <n v="10"/>
    <s v="KWR4.030/LIT06/PPM-LIT/2024"/>
    <s v="292/LIT06/PPM-LIT/2024"/>
    <s v="Perancangan Antena Mikrostrip Berpencatu Seri Dengan Jarak dan Ukuran Tak Seragam Untuk Aplikasi Phased Array Radar"/>
    <s v="Penelitian Dasar"/>
    <n v="2024"/>
    <x v="5"/>
    <n v="7"/>
    <s v="Teknologi Informasi dan Komunikasi"/>
    <s v=" Rp9.000.000,00 "/>
    <s v="Telkom University Surabaya"/>
    <n v="3"/>
    <s v="Penelitian Kompetitif Internal"/>
    <s v="Perguruan Tinggi"/>
    <s v="ID"/>
    <s v="institusi internal"/>
    <n v="6724784"/>
    <x v="70"/>
    <s v="0722119101"/>
    <n v="3000000"/>
    <x v="22"/>
    <s v="FTE"/>
    <s v="Telkom University Surabaya"/>
    <m/>
    <m/>
    <n v="6680615"/>
    <s v="0703049401"/>
    <x v="95"/>
    <x v="109"/>
    <x v="18"/>
    <s v="FTE"/>
    <s v="Telkom University Surabaya"/>
    <s v="0728016901"/>
    <s v="0728016901"/>
    <s v="TRI AGUS DJOKO KUNTJORO "/>
    <n v="3000000"/>
    <s v=" Teknik Telekomunikasi"/>
    <s v="FTE"/>
    <s v="Telkom University Surabaya"/>
    <m/>
    <m/>
    <m/>
    <m/>
    <m/>
    <m/>
    <m/>
    <m/>
    <m/>
    <m/>
    <m/>
    <m/>
    <m/>
    <m/>
    <m/>
    <m/>
    <m/>
    <m/>
    <m/>
    <m/>
    <s v="Proposal"/>
    <m/>
    <s v="NOVITA (1101228050)"/>
    <s v="Teknik Telekomunikasi, FTE, TUS"/>
    <s v="BERCHMANS RICHARD GERE KOPA (1101190007)"/>
    <s v="Teknik Telekomunikasi, FTE, TUS"/>
    <m/>
    <m/>
    <m/>
    <m/>
    <m/>
    <m/>
    <m/>
    <m/>
    <m/>
    <m/>
    <s v="Publikasi Terindeks Scopus/WOS"/>
    <m/>
    <m/>
    <m/>
  </r>
  <r>
    <n v="11"/>
    <s v="KWR4.030/LIT06/PPM-LIT/2024"/>
    <s v="293/LIT06/PPM-LIT/2024"/>
    <s v="IT Strategic Plan: Smart Economy Berdasarkan Analisis People, Process, and Technology &quot;Digital SMEs Kampungs&quot;"/>
    <s v="Penelitian Dasar"/>
    <n v="2024"/>
    <x v="5"/>
    <n v="7"/>
    <s v="Teknologi Informasi dan Komunikasi"/>
    <s v=" Rp9.000.000,00 "/>
    <s v="Telkom University Surabaya"/>
    <n v="3"/>
    <s v="Penelitian Kompetitif Internal"/>
    <s v="Perguruan Tinggi"/>
    <s v="ID"/>
    <s v="institusi internal"/>
    <n v="6801883"/>
    <x v="55"/>
    <s v="0720088905"/>
    <n v="3000000"/>
    <x v="15"/>
    <s v="FRI"/>
    <s v="Telkom University Surabaya"/>
    <m/>
    <m/>
    <n v="6680623"/>
    <s v="0721088602"/>
    <x v="96"/>
    <x v="109"/>
    <x v="19"/>
    <s v="FRI"/>
    <s v="Telkom University Surabaya"/>
    <n v="6099359"/>
    <s v="0708119103"/>
    <s v="MOCHAMAD NIZAR PALEFI MA'ADY "/>
    <n v="3000000"/>
    <s v=" Sistem Informasi"/>
    <s v="FRI"/>
    <s v="Telkom University Surabaya"/>
    <m/>
    <m/>
    <m/>
    <m/>
    <m/>
    <m/>
    <m/>
    <m/>
    <m/>
    <m/>
    <m/>
    <m/>
    <m/>
    <m/>
    <m/>
    <m/>
    <m/>
    <m/>
    <m/>
    <m/>
    <s v="Proposal"/>
    <m/>
    <s v="ANNISA NUR SALSABILLA (1204210123)"/>
    <s v="Sistem Informasi, FRI, TUS"/>
    <s v="ALYA SELVIA TAMZILA (1204210149)"/>
    <s v="Sistem Informasi, FRI, TUS"/>
    <s v="HAQIQI PAMUNGKAS ARBY PUTRA (1204210069)"/>
    <s v="Sistem Informasi, FRI, TUS"/>
    <m/>
    <m/>
    <m/>
    <m/>
    <m/>
    <m/>
    <m/>
    <m/>
    <s v="Artikel Pada Jurnal Sinta 1-3"/>
    <m/>
    <s v="Prototype"/>
    <m/>
  </r>
  <r>
    <n v="12"/>
    <s v="KWR4.030/LIT06/PPM-LIT/2024"/>
    <s v="294/LIT06/PPM-LIT/2024"/>
    <s v="Analisis Rantai Pasok, Tantangan dan Peluang Industri Akuakultur. ( Studi Kasus: KJA Karimun Jawa)"/>
    <s v="Penelitian Dasar"/>
    <n v="2024"/>
    <x v="5"/>
    <n v="7"/>
    <s v="Teknologi Informasi dan Komunikasi"/>
    <s v=" Rp9.450.000,00 "/>
    <s v="Telkom University Surabaya"/>
    <n v="1"/>
    <s v="Penelitian Kompetitif Internal"/>
    <s v="Perguruan Tinggi"/>
    <s v="ID"/>
    <s v="institusi internal"/>
    <n v="6892129"/>
    <x v="93"/>
    <s v="0706019502"/>
    <n v="2362500"/>
    <x v="23"/>
    <s v="FRI"/>
    <s v="Telkom University Surabaya"/>
    <m/>
    <m/>
    <n v="6680618"/>
    <s v="0725059202"/>
    <x v="97"/>
    <x v="110"/>
    <x v="20"/>
    <s v="FRI"/>
    <s v="Telkom University Surabaya"/>
    <n v="6680643"/>
    <s v="0702039003"/>
    <s v="ABDUH SAYID ALBANA "/>
    <n v="2362500"/>
    <s v="Teknik Logistik "/>
    <s v="FRI"/>
    <s v="Telkom University Surabaya"/>
    <n v="6658545"/>
    <s v="0401078801"/>
    <s v="AYU ENDAH WAHYUNI "/>
    <n v="2362500"/>
    <s v="Teknik Industri"/>
    <s v="FRI"/>
    <s v="Telkom University Surabaya"/>
    <m/>
    <m/>
    <m/>
    <m/>
    <m/>
    <m/>
    <m/>
    <m/>
    <m/>
    <m/>
    <m/>
    <m/>
    <m/>
    <s v="Proposal"/>
    <m/>
    <s v="NILNA AGNIA (1104210094)"/>
    <s v="Teknik Industri, FRI, TUS"/>
    <s v="YASHMINE MELA ARDIANTO (1104210019)"/>
    <s v="Teknik Industri, FRI, TUS"/>
    <s v="ANNISA'UL BAROROH (1105210001)"/>
    <s v="Teknik Logistik, FRI, TUS"/>
    <m/>
    <m/>
    <m/>
    <m/>
    <m/>
    <m/>
    <m/>
    <m/>
    <s v="Artikel Pada Jurnal Sinta 1-3"/>
    <m/>
    <s v="Prosiding Nasional ber-ISSN"/>
    <m/>
  </r>
  <r>
    <n v="13"/>
    <s v="KWR4.030/LIT06/PPM-LIT/2024"/>
    <s v="295/LIT06/PPM-LIT/2024"/>
    <s v="ANALISIS STUDI KELAYAKAN BISNIS PADA PENGEMBANGAN UMKM INDUSTRI FASHION HEWAN &quot;BIRKINPET ERGONOMIC HARNESS&quot; DITINJAU DARI ASPEK PRODUKSI, ASPEK PEMASARAN DAN ASPEK KEUANGAN"/>
    <s v="Penelitian Dasar"/>
    <n v="2024"/>
    <x v="5"/>
    <n v="7"/>
    <s v="Sosial dan Humaniora"/>
    <s v=" Rp8.948.250,00 "/>
    <s v="Telkom University Surabaya"/>
    <n v="2"/>
    <s v="Penelitian Kompetitif Internal"/>
    <s v="Perguruan Tinggi"/>
    <s v="ID"/>
    <s v="institusi internal"/>
    <n v="6859382"/>
    <x v="94"/>
    <s v="0714019002"/>
    <n v="2237062.5"/>
    <x v="19"/>
    <s v="FRI"/>
    <s v="Telkom University Surabaya"/>
    <m/>
    <m/>
    <n v="6682237"/>
    <s v="0722069004"/>
    <x v="98"/>
    <x v="111"/>
    <x v="9"/>
    <s v="FEB"/>
    <s v="Telkom University Surabaya"/>
    <n v="6833034"/>
    <s v="0729059601"/>
    <s v="ALIFIANSYAH ARRIZQY HIDAYAT "/>
    <n v="2237062.5"/>
    <s v="Sistem Informasi"/>
    <s v="FRI"/>
    <s v="Telkom University Surabaya"/>
    <n v="6789028"/>
    <s v="0719109401"/>
    <s v="RAULIA RISKI "/>
    <n v="2237062.5"/>
    <s v="Sistem Informasi"/>
    <s v="FRI"/>
    <s v="Telkom University Surabaya"/>
    <m/>
    <m/>
    <m/>
    <m/>
    <m/>
    <m/>
    <m/>
    <m/>
    <m/>
    <m/>
    <m/>
    <m/>
    <m/>
    <s v="Proposal"/>
    <m/>
    <s v="TRACY OLIVIA (1205210058)"/>
    <s v="Bisnis Digital, FEB, TUS"/>
    <s v="ANINDYA SALWA SALSABILA (1204210016)"/>
    <s v="Sistem Informasi, FRI, TUS"/>
    <m/>
    <m/>
    <m/>
    <m/>
    <m/>
    <m/>
    <m/>
    <m/>
    <m/>
    <m/>
    <s v="Artikel Pada Jurnal Sinta 1-3"/>
    <m/>
    <s v="Prototype"/>
    <m/>
  </r>
  <r>
    <n v="14"/>
    <s v="KWR4.030/LIT06/PPM-LIT/2024"/>
    <s v="296/LIT06/PPM-LIT/2024"/>
    <s v="Identifikasi Nomor Kontainer menggunakan AI berbasis mobile app dengan Studi Kasus PT Pelindo Peti Kemas"/>
    <s v="Penelitian Dasar"/>
    <n v="2024"/>
    <x v="5"/>
    <n v="7"/>
    <s v="Transportasi;Material Maju;Teknologi Informasi dan Komunikasi"/>
    <s v=" Rp7.200.000,00 "/>
    <s v="Telkom University Surabaya"/>
    <n v="4"/>
    <s v="Penelitian Kompetitif Internal"/>
    <s v="Perguruan Tinggi"/>
    <s v="ID"/>
    <s v="institusi internal"/>
    <n v="6854678"/>
    <x v="95"/>
    <s v="0703039502"/>
    <n v="2400000"/>
    <x v="24"/>
    <s v="FIF"/>
    <s v="Telkom University Surabaya"/>
    <m/>
    <m/>
    <n v="6680628"/>
    <s v="0730058702"/>
    <x v="99"/>
    <x v="112"/>
    <x v="4"/>
    <s v="FIF"/>
    <s v="Telkom University Surabaya"/>
    <n v="6839500"/>
    <s v="0710029601"/>
    <s v="ALQIS RAUSANFITA "/>
    <n v="2400000"/>
    <s v="Informatika"/>
    <s v="FIF"/>
    <s v="Telkom University Surabaya"/>
    <m/>
    <m/>
    <m/>
    <m/>
    <m/>
    <m/>
    <m/>
    <m/>
    <m/>
    <m/>
    <m/>
    <m/>
    <m/>
    <m/>
    <m/>
    <m/>
    <m/>
    <m/>
    <m/>
    <m/>
    <s v="Proposal"/>
    <m/>
    <s v="FIRSTYATAMA AUZAN FARHADI (1203220009)"/>
    <s v="Informatika, FIF, TUS"/>
    <s v="MUHAMMAD IQBAL MAULANA (1203230066)"/>
    <s v="Informatika, FIF, TUS"/>
    <s v="E'EN AHMADAN YOGA WILANDA (1201222013)"/>
    <s v="Informatika, FIF, TUS"/>
    <m/>
    <m/>
    <m/>
    <m/>
    <m/>
    <m/>
    <m/>
    <m/>
    <s v="Artikel Pada Jurnal Sinta 1-3"/>
    <m/>
    <s v="Prototype;proposal penelitian lanjutan untuk skema penelitian eksternal"/>
    <m/>
  </r>
  <r>
    <n v="15"/>
    <s v="KWR4.030/LIT06/PPM-LIT/2024"/>
    <s v="297/LIT06/PPM-LIT/2024"/>
    <s v="Prediksi Persediaan dan Permintaan Garam Nasional Menggunakan Machine Learning dalam Mendukung Ketahanan Pangan Berkelanjutan"/>
    <s v="Penelitian Dasar"/>
    <n v="2024"/>
    <x v="5"/>
    <n v="7"/>
    <s v="Teknologi Informasi dan Komunikasi"/>
    <s v=" Rp9.450.000,00 "/>
    <s v="Telkom University Surabaya"/>
    <n v="3"/>
    <s v="Penelitian Kompetitif Internal"/>
    <s v="Perguruan Tinggi"/>
    <s v="ID"/>
    <s v="institusi internal"/>
    <n v="259781"/>
    <x v="96"/>
    <s v="0710028604"/>
    <n v="3150000"/>
    <x v="25"/>
    <s v="FEB"/>
    <s v="Telkom University Surabaya"/>
    <m/>
    <m/>
    <n v="6785861"/>
    <s v="0730049402"/>
    <x v="100"/>
    <x v="107"/>
    <x v="9"/>
    <s v="FEB"/>
    <s v="Telkom University Surabaya"/>
    <n v="6826727"/>
    <s v="0722108201"/>
    <s v="MUSTAFA KAMAL "/>
    <n v="3150000"/>
    <s v=" Teknologi Informasi "/>
    <s v="FIF"/>
    <s v="Telkom University Surabaya"/>
    <m/>
    <m/>
    <m/>
    <m/>
    <m/>
    <m/>
    <m/>
    <m/>
    <m/>
    <m/>
    <m/>
    <m/>
    <m/>
    <m/>
    <m/>
    <m/>
    <m/>
    <m/>
    <m/>
    <m/>
    <s v="Proposal"/>
    <m/>
    <s v="MUH. REZA NUR WAHID (1205210005)"/>
    <s v="Bisnis Digital, FEB, TUS"/>
    <s v="DHENOK SAGITA NOER (1205210025)"/>
    <s v="Bisnis Digital, FEB, TUS"/>
    <s v="MAHDI NAUFAL PRAYUDI (1205210063)"/>
    <s v="Bisnis Digital, FEB, TUS"/>
    <m/>
    <m/>
    <m/>
    <m/>
    <m/>
    <m/>
    <m/>
    <m/>
    <s v="Artikel Pada Jurnal Sinta 1-3"/>
    <m/>
    <s v="Prosiding Nasional ber-ISSN"/>
    <m/>
  </r>
  <r>
    <n v="16"/>
    <s v="KWR4.030/LIT06/PPM-LIT/2024"/>
    <s v="298/LIT06/PPM-LIT/2024"/>
    <s v="Perancangan Antena Pengumpan Lensa untuk Inter-Site Link Millimeter Wave"/>
    <s v="Penelitian Dasar"/>
    <n v="2024"/>
    <x v="5"/>
    <n v="7"/>
    <s v="Teknologi Informasi dan Komunikasi"/>
    <s v=" Rp7.200.000,00 "/>
    <s v="Telkom University Surabaya"/>
    <n v="3"/>
    <s v="Penelitian Kompetitif Internal"/>
    <s v="Perguruan Tinggi"/>
    <s v="ID"/>
    <s v="institusi internal"/>
    <n v="6680615"/>
    <x v="97"/>
    <s v="0703049401"/>
    <n v="2400000"/>
    <x v="22"/>
    <s v="FTE"/>
    <s v="Telkom University Surabaya"/>
    <m/>
    <m/>
    <n v="6680625"/>
    <s v="0408067804"/>
    <x v="101"/>
    <x v="112"/>
    <x v="21"/>
    <s v="FTE"/>
    <s v="Telkom University Surabaya"/>
    <n v="6786182"/>
    <s v="0714029601"/>
    <s v="ARRIZKY AYU FARADILA PURNAMA "/>
    <n v="2400000"/>
    <s v=" Teknik Telekomunikasi "/>
    <s v="FTE"/>
    <s v="Telkom University Surabaya"/>
    <m/>
    <m/>
    <m/>
    <m/>
    <m/>
    <m/>
    <m/>
    <m/>
    <m/>
    <m/>
    <m/>
    <m/>
    <m/>
    <m/>
    <m/>
    <m/>
    <m/>
    <m/>
    <m/>
    <m/>
    <s v="Proposal"/>
    <m/>
    <s v="FARIS JA"/>
    <m/>
    <s v="GALUH WIDYA CAHYANINGTYAS (1101200006)"/>
    <s v="Teknik Telekomunikasi, FTE, TUS"/>
    <s v="DINDA APRILIA KASDA (1101203032)"/>
    <s v="Teknik Telekomunikasi, FTE, TUS"/>
    <m/>
    <m/>
    <m/>
    <m/>
    <m/>
    <m/>
    <m/>
    <m/>
    <s v="Publikasi Terindeks Scopus/WOS"/>
    <m/>
    <m/>
    <m/>
  </r>
  <r>
    <n v="17"/>
    <s v="KWR4.030/LIT06/PPM-LIT/2024"/>
    <s v="299/LIT06/PPM-LIT/2024"/>
    <s v="Sistem Pemantauan dan Prediksi Tekanan dan Suhu Ban Kendaraan Berbasis Internet of Things dan Machine Learning untuk Mendukung Smart Transportation"/>
    <s v="Penelitian Dasar"/>
    <n v="2024"/>
    <x v="5"/>
    <n v="7"/>
    <s v="Teknologi Informasi dan Komunikasi"/>
    <s v=" Rp9.418.500,00 "/>
    <s v="Telkom University Surabaya"/>
    <n v="3"/>
    <s v="Penelitian Kompetitif Internal"/>
    <s v="Perguruan Tinggi"/>
    <s v="ID"/>
    <s v="institusi internal"/>
    <n v="6843797"/>
    <x v="98"/>
    <s v="0030079001"/>
    <n v="3139500"/>
    <x v="26"/>
    <s v="FTE"/>
    <s v="Telkom University Surabaya"/>
    <m/>
    <m/>
    <n v="210955"/>
    <s v="1001017601"/>
    <x v="102"/>
    <x v="113"/>
    <x v="22"/>
    <s v="FTE"/>
    <s v="Telkom University Surabaya"/>
    <n v="6764236"/>
    <s v="0704068902"/>
    <s v="ROKHMATUL INSANI "/>
    <n v="3139500"/>
    <s v="Sistem Informasi"/>
    <s v="FRI"/>
    <s v="Telkom University Surabaya"/>
    <m/>
    <m/>
    <m/>
    <m/>
    <m/>
    <m/>
    <m/>
    <m/>
    <m/>
    <m/>
    <m/>
    <m/>
    <m/>
    <m/>
    <m/>
    <m/>
    <m/>
    <m/>
    <m/>
    <m/>
    <s v="Proposal"/>
    <m/>
    <s v="IRDANI SUKMA ARDIHANTOKO (1102210016)"/>
    <s v="Teknik Komputer, FTE, TUS"/>
    <s v="FAIZ AMSYARI RUSTAM (1102210012)"/>
    <s v="Teknik Komputer, FTE, TUS"/>
    <s v="NAUFAL ZAKARIYA (1102210023)"/>
    <s v="Teknik Komputer, FTE, TUS"/>
    <m/>
    <m/>
    <m/>
    <m/>
    <m/>
    <m/>
    <m/>
    <m/>
    <s v="Artikel Pada Jurnal Sinta 1-3"/>
    <m/>
    <s v="Prototype"/>
    <m/>
  </r>
  <r>
    <n v="18"/>
    <s v="KWR4.030/LIT06/PPM-LIT/2024"/>
    <s v="300/LIT06/PPM-LIT/2024"/>
    <s v="Deteksi Kantuk dan Peringatan untuk Driver"/>
    <s v="Penelitian Dasar"/>
    <n v="2024"/>
    <x v="5"/>
    <n v="7"/>
    <s v="Transportasi"/>
    <s v=" Rp7.425.000,00 "/>
    <s v="Telkom University Surabaya"/>
    <n v="3"/>
    <s v="Penelitian Kompetitif Internal"/>
    <s v="Perguruan Tinggi"/>
    <s v="ID"/>
    <s v="institusi internal"/>
    <n v="6767777"/>
    <x v="99"/>
    <s v="0713059501"/>
    <n v="3712500"/>
    <x v="24"/>
    <s v="FIF"/>
    <s v="Telkom University Surabaya"/>
    <m/>
    <m/>
    <n v="6837723"/>
    <s v="0705109501"/>
    <x v="103"/>
    <x v="114"/>
    <x v="23"/>
    <s v="FIF"/>
    <s v="Telkom University Surabaya"/>
    <m/>
    <m/>
    <m/>
    <m/>
    <m/>
    <m/>
    <m/>
    <m/>
    <m/>
    <m/>
    <m/>
    <m/>
    <m/>
    <m/>
    <m/>
    <m/>
    <m/>
    <m/>
    <m/>
    <m/>
    <m/>
    <m/>
    <m/>
    <m/>
    <m/>
    <m/>
    <m/>
    <s v="Proposal"/>
    <m/>
    <s v="WHISNUMURTY GALIH ANANTA (1203210002)"/>
    <s v="Informatika, FIF, TUS"/>
    <s v="EVAN HADI SUKURIYANTO (1203210016)"/>
    <s v="Informatika, FIF, TUS"/>
    <s v="MUHAMMAD PAKSI SATRIAWAN (1204210041)"/>
    <s v="Sistem Informasi, FRI, TUS"/>
    <m/>
    <m/>
    <m/>
    <m/>
    <m/>
    <m/>
    <m/>
    <m/>
    <s v="Artikel Pada Jurnal Sinta 1-3"/>
    <m/>
    <m/>
    <m/>
  </r>
  <r>
    <n v="19"/>
    <s v="KWR4.030/LIT06/PPM-LIT/2024"/>
    <s v="301/LIT06/PPM-LIT/2024"/>
    <s v="Deteksi Stunting pada Anak Berbasis Klasifikasi Multimodal"/>
    <s v="Penelitian Dasar"/>
    <n v="2024"/>
    <x v="5"/>
    <n v="7"/>
    <s v="Kesehatan dan Obat"/>
    <s v=" Rp8.100.000,00 "/>
    <s v="Telkom University Surabaya"/>
    <n v="3"/>
    <s v="Penelitian Kompetitif Internal"/>
    <s v="Perguruan Tinggi"/>
    <s v="ID"/>
    <s v="institusi internal"/>
    <n v="6825598"/>
    <x v="100"/>
    <s v="0705069501"/>
    <n v="2700000"/>
    <x v="17"/>
    <s v="FIF"/>
    <s v="Telkom University Surabaya"/>
    <m/>
    <m/>
    <n v="6099359"/>
    <s v="0708119103"/>
    <x v="104"/>
    <x v="108"/>
    <x v="6"/>
    <s v="FRI"/>
    <s v="Telkom University Surabaya"/>
    <n v="6756318"/>
    <s v="0724079501"/>
    <s v="MOH. HAMIM ZAJULI AL FAROBY "/>
    <n v="2700000"/>
    <s v="Sains Data"/>
    <s v="F(F"/>
    <s v="Telkom University Surabaya"/>
    <m/>
    <m/>
    <m/>
    <m/>
    <m/>
    <m/>
    <m/>
    <m/>
    <m/>
    <m/>
    <m/>
    <m/>
    <m/>
    <m/>
    <m/>
    <m/>
    <m/>
    <m/>
    <m/>
    <m/>
    <s v="Proposal"/>
    <m/>
    <s v="TRACY OLIVIA (1205210058)"/>
    <s v="Bisnis Digital, FEB, TUS"/>
    <s v="I MADE WISNU ADI SANJAYA (1206230033)"/>
    <s v="Sains Data, FIF, TUS"/>
    <s v="CISA VALENTINO CAHYA RAMADHANI (1202220420)"/>
    <s v="Teknologi Informasi, FIF, TUS"/>
    <m/>
    <m/>
    <m/>
    <m/>
    <m/>
    <m/>
    <m/>
    <m/>
    <s v="Artikel Pada Jurnal Sinta 1-3"/>
    <m/>
    <m/>
    <m/>
  </r>
  <r>
    <n v="20"/>
    <s v="KWR4.030/LIT06/PPM-LIT/2024"/>
    <s v="302/LIT06/PPM-LIT/2024"/>
    <s v="Desain dan Pengembangan Prototipe e-MedDis : Mesin Elektronik Otomatis Penyedia Obat Berdasarkan Resep"/>
    <s v="Penelitian Dasar"/>
    <n v="2024"/>
    <x v="5"/>
    <n v="7"/>
    <s v="Kesehatan dan Obat"/>
    <s v=" Rp9.900.000,00 "/>
    <s v="Telkom University Surabaya"/>
    <n v="3"/>
    <s v="Penelitian Kompetitif Internal"/>
    <s v="Perguruan Tinggi"/>
    <s v="ID"/>
    <s v="institusi internal"/>
    <n v="6773159"/>
    <x v="101"/>
    <s v="0706089501"/>
    <n v="3300000"/>
    <x v="27"/>
    <s v="FIF"/>
    <s v="Telkom University Surabaya"/>
    <m/>
    <m/>
    <n v="6680651"/>
    <s v="0725059301"/>
    <x v="35"/>
    <x v="115"/>
    <x v="2"/>
    <s v="FTE"/>
    <s v="Telkom University Surabaya"/>
    <n v="6744406"/>
    <s v="0709059004"/>
    <s v="MUHAMAD NASRULLAH "/>
    <n v="3300000"/>
    <s v="Sistem Informasi"/>
    <s v="FRI"/>
    <s v="Telkom University Surabaya"/>
    <m/>
    <m/>
    <m/>
    <m/>
    <m/>
    <m/>
    <m/>
    <m/>
    <m/>
    <m/>
    <m/>
    <m/>
    <m/>
    <m/>
    <m/>
    <m/>
    <m/>
    <m/>
    <m/>
    <m/>
    <s v="Proposal"/>
    <m/>
    <s v="SHINVALRAUS SAINS RAIHAN KANZU (1103210026)"/>
    <s v="Teknik Elektro, FTE, TUS"/>
    <s v="GEDE SATYAMAHINSA PRASTITA UTTAMA (1203220150)"/>
    <s v="Informatika, FIF, TUS"/>
    <s v="ADITYA AULIA ROHMAN (1203210145)"/>
    <s v="Informatika, FIF, TUS"/>
    <m/>
    <m/>
    <m/>
    <m/>
    <m/>
    <m/>
    <m/>
    <m/>
    <s v="Artikel Pada Jurnal Sinta 1-3"/>
    <m/>
    <m/>
    <m/>
  </r>
  <r>
    <n v="21"/>
    <s v="KWR4.030/LIT06/PPM-LIT/2024"/>
    <s v="303/LIT06/PPM-LIT/2024"/>
    <s v="Perencanaan Strategi Sistem Informasi Data Siswa untuk Mendukung Efisiensi Proses Akademik di Sekolah Menengah Kejuruan"/>
    <s v="Penelitian Dasar"/>
    <n v="2024"/>
    <x v="5"/>
    <n v="7"/>
    <s v="Teknologi Informasi dan Komunikasi"/>
    <s v=" Rp9.000.000,00 "/>
    <s v="Telkom University Surabaya"/>
    <n v="3"/>
    <s v="Penelitian Kompetitif Internal"/>
    <s v="Perguruan Tinggi"/>
    <s v="ID"/>
    <s v="institusi internal"/>
    <n v="6832969"/>
    <x v="102"/>
    <s v="0707089302"/>
    <n v="3000000"/>
    <x v="15"/>
    <s v="FRI"/>
    <s v="Telkom University Surabaya"/>
    <m/>
    <m/>
    <n v="6665306"/>
    <s v="0703129001"/>
    <x v="105"/>
    <x v="109"/>
    <x v="6"/>
    <s v="FRI"/>
    <s v="Telkom University Surabaya"/>
    <n v="6801883"/>
    <s v="0720088905"/>
    <s v="ARIS KUSUMAWATI "/>
    <n v="3000000"/>
    <s v="Sistem Informasi"/>
    <s v="FRI"/>
    <s v="Telkom University Surabaya"/>
    <m/>
    <m/>
    <m/>
    <m/>
    <m/>
    <m/>
    <m/>
    <m/>
    <m/>
    <m/>
    <m/>
    <m/>
    <m/>
    <m/>
    <m/>
    <m/>
    <m/>
    <m/>
    <m/>
    <m/>
    <s v="Proposal"/>
    <m/>
    <s v="NAOMI BENEVOLENCE SANTOSO (1204220027)"/>
    <s v="Sistem Informasi, FRI, TUS"/>
    <s v="CHEASARIO YEHEZKIEL ORTISTA (1204220073)"/>
    <s v="Sistem Informasi, FRI, TUS"/>
    <s v="TRISNA FITRI HANDAYANI (1204220099)"/>
    <s v="Sistem Informasi, FRI, TUS"/>
    <m/>
    <m/>
    <m/>
    <m/>
    <m/>
    <m/>
    <m/>
    <m/>
    <s v="Artikel Pada Jurnal Sinta 1-3"/>
    <m/>
    <s v="Prototype"/>
    <m/>
  </r>
  <r>
    <n v="22"/>
    <s v="KWR4.030/LIT06/PPM-LIT/2024"/>
    <s v="304/LIT06/PPM-LIT/2024"/>
    <s v="Analisis Transisi Kendaraan Energi Konvensional menjadi Kendaraan Energi Baterai dengan pendekatan Multi-Level Perspective"/>
    <s v="Penelitian Dasar"/>
    <n v="2024"/>
    <x v="5"/>
    <n v="7"/>
    <s v="Energi dan Energi Terbarukan"/>
    <s v=" Rp9.000.000,00 "/>
    <s v="Telkom University Surabaya"/>
    <n v="2"/>
    <s v="Penelitian Kompetitif Internal"/>
    <s v="Perguruan Tinggi"/>
    <s v="ID"/>
    <s v="institusi internal"/>
    <n v="6680618"/>
    <x v="103"/>
    <s v="0725059202"/>
    <n v="3000000"/>
    <x v="16"/>
    <s v="FRI"/>
    <s v="Telkom University Surabaya"/>
    <m/>
    <m/>
    <n v="6859016"/>
    <s v="0000000000"/>
    <x v="89"/>
    <x v="109"/>
    <x v="2"/>
    <s v="FTE"/>
    <s v="Telkom University Surabaya"/>
    <n v="6879158"/>
    <s v="0718099702"/>
    <s v="AUFAR FIKRI DIMYATI "/>
    <n v="3000000"/>
    <s v="Teknik Industri"/>
    <s v="FRI"/>
    <s v="Telkom University Surabaya"/>
    <m/>
    <m/>
    <m/>
    <m/>
    <m/>
    <m/>
    <m/>
    <m/>
    <m/>
    <m/>
    <m/>
    <m/>
    <m/>
    <m/>
    <m/>
    <m/>
    <m/>
    <m/>
    <m/>
    <m/>
    <s v="Proposal"/>
    <m/>
    <s v="NAWANG AJI RABUKUNTARI (1105210003)"/>
    <s v="Teknik Logistik, FRI, TUS"/>
    <s v="IANSYAH TEGAR SAMUDRA (1104212014)"/>
    <s v="Teknik Industri, FRI, TUS"/>
    <m/>
    <m/>
    <m/>
    <m/>
    <m/>
    <m/>
    <m/>
    <m/>
    <m/>
    <m/>
    <s v="Artikel Pada Jurnal Sinta 1-3"/>
    <m/>
    <s v="proposal penelitian lanjutan untuk skema penelitian eksternal"/>
    <m/>
  </r>
  <r>
    <n v="23"/>
    <s v="KWR4.030/LIT06/PPM-LIT/2024"/>
    <s v="305/LIT06/PPM-LIT/2024"/>
    <s v="Studi Struktur dan Sifat Listrik dari Material Katoda Baterai untuk Pengembangan Recycle Baterai Lithium"/>
    <s v="Penelitian Dasar"/>
    <n v="2024"/>
    <x v="5"/>
    <n v="7"/>
    <s v="Transportasi;Material Maju"/>
    <s v=" Rp8.550.000,00 "/>
    <s v="Telkom University Surabaya"/>
    <n v="2"/>
    <s v="Penelitian Kompetitif Internal"/>
    <s v="Perguruan Tinggi"/>
    <s v="ID"/>
    <s v="institusi internal"/>
    <n v="6853203"/>
    <x v="104"/>
    <s v="0705109006"/>
    <n v="4275000"/>
    <x v="18"/>
    <s v="FTE"/>
    <s v="Telkom University Surabaya"/>
    <m/>
    <m/>
    <n v="6734188"/>
    <s v="0405049401"/>
    <x v="106"/>
    <x v="116"/>
    <x v="24"/>
    <s v="-"/>
    <s v="Telkom University Bandung"/>
    <m/>
    <m/>
    <m/>
    <m/>
    <m/>
    <m/>
    <m/>
    <m/>
    <m/>
    <m/>
    <m/>
    <m/>
    <m/>
    <m/>
    <m/>
    <m/>
    <m/>
    <m/>
    <m/>
    <m/>
    <m/>
    <m/>
    <m/>
    <m/>
    <m/>
    <m/>
    <m/>
    <s v="Proposal"/>
    <m/>
    <s v="MOHAMMAD FAHMI ILMI YOGIANTO (1103210268)"/>
    <s v="Teknik Elektro, FTE, TUS"/>
    <s v="ALIFIO NOERIFANZA (1103238029)"/>
    <s v="Teknik Elektro, FTE, TUS"/>
    <m/>
    <m/>
    <m/>
    <m/>
    <m/>
    <m/>
    <m/>
    <m/>
    <m/>
    <m/>
    <s v="Artikel Pada Jurnal Sinta 1-3"/>
    <m/>
    <m/>
    <m/>
  </r>
  <r>
    <n v="24"/>
    <s v="KWR4.030/LIT06/PPM-LIT/2024"/>
    <s v="306/LIT06/PPM-LIT/2024"/>
    <s v="Pemetaan dan Prediksi Eksitasi Elektromagnetik pada SMPS (Switched Mode Power Supply) menggunakan Teknik Machine Learning dan Analisis Spektrum: Sebuah Pendekatan Prediktif untuk Mengurangi Emisi Elektromagnetik"/>
    <s v="Penelitian Dasar"/>
    <n v="2024"/>
    <x v="5"/>
    <n v="7"/>
    <s v="Teknologi Informasi dan Komunikasi"/>
    <s v=" Rp8.973.000,00 "/>
    <s v="Telkom University Surabaya"/>
    <n v="1"/>
    <s v="Penelitian Kompetitif Internal"/>
    <s v="Perguruan Tinggi"/>
    <s v="ID"/>
    <s v="institusi internal"/>
    <n v="210955"/>
    <x v="78"/>
    <s v="1001017601"/>
    <n v="2991000"/>
    <x v="26"/>
    <s v="FTE"/>
    <s v="Telkom University Surabaya"/>
    <m/>
    <m/>
    <n v="6843797"/>
    <s v="0030079001"/>
    <x v="107"/>
    <x v="117"/>
    <x v="7"/>
    <s v="FTE"/>
    <s v="Telkom University Surabaya"/>
    <n v="6099359"/>
    <s v="0708119103"/>
    <s v="MOCHAMAD NIZAR PALEFI MA'ADY "/>
    <n v="2991000"/>
    <s v="Sistem Informasi"/>
    <s v="FRI"/>
    <s v="Telkom University Surabaya"/>
    <m/>
    <m/>
    <m/>
    <m/>
    <m/>
    <m/>
    <m/>
    <m/>
    <m/>
    <m/>
    <m/>
    <m/>
    <m/>
    <m/>
    <m/>
    <m/>
    <m/>
    <m/>
    <m/>
    <m/>
    <s v="Proposal"/>
    <m/>
    <s v="MUHAMMAD RIZAL FIRMANSYAH (1102210009)"/>
    <s v="Teknik Komputer, FTE, TUS"/>
    <s v="NAUFAL ZAKARIYA (1102210023)"/>
    <s v="Teknik Komputer, FTE, TUS"/>
    <m/>
    <m/>
    <m/>
    <m/>
    <m/>
    <m/>
    <m/>
    <m/>
    <m/>
    <m/>
    <s v="Artikel Pada Jurnal Sinta 1-3"/>
    <m/>
    <s v="Prosiding Nasional ber-ISSN"/>
    <m/>
  </r>
  <r>
    <n v="25"/>
    <s v="KWR4.030/LIT06/PPM-LIT/2024"/>
    <s v="307/LIT06/PPM-LIT/2024"/>
    <s v="Smart Digital Village (SDV) model assessment: Standarisasi model penilaian desa digital untuk mencapai keberlanjutan kosep smart village"/>
    <s v="Penelitian Dasar"/>
    <n v="2024"/>
    <x v="5"/>
    <n v="7"/>
    <s v="Teknologi Informasi dan Komunikasi"/>
    <s v=" Rp9.450.000,00 "/>
    <s v="Telkom University Surabaya"/>
    <n v="2"/>
    <s v="Penelitian Kompetitif Internal"/>
    <s v="Perguruan Tinggi"/>
    <s v="ID"/>
    <s v="institusi internal"/>
    <n v="6865379"/>
    <x v="105"/>
    <s v="0722079901"/>
    <n v="3150000"/>
    <x v="19"/>
    <s v="FRI"/>
    <s v="Telkom University Surabaya"/>
    <m/>
    <m/>
    <n v="6680648"/>
    <s v="0724089201"/>
    <x v="108"/>
    <x v="107"/>
    <x v="6"/>
    <s v="FRI"/>
    <s v="Telkom University Surabaya"/>
    <n v="6833033"/>
    <s v="0702049801"/>
    <s v="TITA AYU ROSPRICILIA "/>
    <n v="3150000"/>
    <s v="Sistem Informasi"/>
    <s v="FRI"/>
    <s v="Telkom University Surabaya"/>
    <m/>
    <m/>
    <m/>
    <m/>
    <m/>
    <m/>
    <m/>
    <m/>
    <m/>
    <m/>
    <m/>
    <m/>
    <m/>
    <m/>
    <m/>
    <m/>
    <m/>
    <m/>
    <m/>
    <m/>
    <s v="Proposal"/>
    <m/>
    <s v="ANNISA NUR SALSABILLA (1204210123)"/>
    <s v="Sistem Informasi, FRI, TUS"/>
    <s v="NAZHIVA SALMA PUTRI I (1204210031)"/>
    <s v="Sistem Informasi, FRI, TUS"/>
    <s v="AMIRATUS SHOLIHA (1204228146)"/>
    <s v="Sistem Informasi, FRI, TUS"/>
    <m/>
    <m/>
    <m/>
    <m/>
    <m/>
    <m/>
    <m/>
    <m/>
    <s v="Artikel Pada Jurnal Sinta 1-3"/>
    <m/>
    <m/>
    <m/>
  </r>
  <r>
    <n v="26"/>
    <s v="KWR4.030/LIT06/PPM-LIT/2024"/>
    <s v="308/LIT06/PPM-LIT/2024"/>
    <s v="Pengembangan Aplikasi Lanjutan Layanan Kampus Terintegrasi Menggunakan Metode Scrum"/>
    <s v="Penelitian Dasar"/>
    <n v="2024"/>
    <x v="5"/>
    <n v="7"/>
    <s v="Teknologi Informasi dan Komunikasi"/>
    <s v=" Rp9.450.000,00 "/>
    <s v="Telkom University Surabaya"/>
    <n v="3"/>
    <s v="Penelitian Kompetitif Internal"/>
    <s v="Perguruan Tinggi"/>
    <s v="ID"/>
    <s v="institusi internal"/>
    <n v="6833162"/>
    <x v="106"/>
    <s v="0701069701"/>
    <n v="3150000"/>
    <x v="25"/>
    <s v="FEB"/>
    <s v="Telkom University Surabaya"/>
    <m/>
    <m/>
    <n v="6843682"/>
    <s v="0708128901"/>
    <x v="109"/>
    <x v="107"/>
    <x v="25"/>
    <s v="FEB"/>
    <s v="Telkom University Surabaya"/>
    <n v="6768348"/>
    <s v="0714079701"/>
    <s v="RIZKY FENALDO MAULANA "/>
    <n v="3150000"/>
    <s v=" Informatika "/>
    <s v="FIF"/>
    <s v="Telkom University Surabaya"/>
    <m/>
    <m/>
    <m/>
    <m/>
    <m/>
    <m/>
    <m/>
    <m/>
    <m/>
    <m/>
    <m/>
    <m/>
    <m/>
    <m/>
    <m/>
    <m/>
    <m/>
    <m/>
    <m/>
    <m/>
    <s v="Proposal"/>
    <m/>
    <s v="RIZAL JIHADI (1204228117)"/>
    <s v="Sistem Informasi, FRI, TUS"/>
    <s v="FAKHRI ALAUDDIN (1203220131)"/>
    <s v="Informatika, FIF, TUS"/>
    <s v="ANGGUN DESTIWARDHANI (1205230107)"/>
    <s v="Bisnis Digital, FEB, TUS"/>
    <m/>
    <m/>
    <m/>
    <m/>
    <m/>
    <m/>
    <m/>
    <m/>
    <s v="Artikel Pada Jurnal Sinta 1-3"/>
    <m/>
    <s v="Teknologi Tepat Guna"/>
    <m/>
  </r>
  <r>
    <n v="27"/>
    <s v="KWR4.030/LIT06/PPM-LIT/2024"/>
    <s v="309/LIT06/PPM-LIT/2024"/>
    <s v="Segmentasi Sekolah pada Penerimaan Mahasiswa Baru Telkom University Surabaya dengan Algoritma DBSCAN"/>
    <s v="Penelitian Dasar"/>
    <n v="2024"/>
    <x v="5"/>
    <n v="7"/>
    <s v="Teknologi Informasi dan Komunikasi"/>
    <s v=" Rp8.100.000,00 "/>
    <s v="Telkom University Surabaya"/>
    <n v="3"/>
    <s v="Penelitian Kompetitif Internal"/>
    <s v="Perguruan Tinggi"/>
    <s v="ID"/>
    <s v="institusi internal"/>
    <n v="6806664"/>
    <x v="76"/>
    <s v="0730099601"/>
    <n v="2700000"/>
    <x v="28"/>
    <s v="FIF"/>
    <s v="Telkom University Surabaya"/>
    <m/>
    <m/>
    <n v="6760392"/>
    <s v="0729129403"/>
    <x v="110"/>
    <x v="108"/>
    <x v="13"/>
    <s v="FIF"/>
    <s v="Telkom University Surabaya"/>
    <n v="6892129"/>
    <s v="0706019502"/>
    <s v="Pramaditya Arismawati"/>
    <n v="2700000"/>
    <s v="Teknik Industri"/>
    <s v="FRI"/>
    <s v="Telkom University Surabaya"/>
    <m/>
    <m/>
    <m/>
    <m/>
    <m/>
    <m/>
    <m/>
    <m/>
    <m/>
    <m/>
    <m/>
    <m/>
    <m/>
    <m/>
    <m/>
    <m/>
    <m/>
    <m/>
    <m/>
    <m/>
    <s v="Proposal"/>
    <m/>
    <s v="I MADE WISNU ADI SANJAYA (1206230033)"/>
    <s v="Sains Data, FIF, TUS"/>
    <s v="MUHAMMAD SAYYID IMADUDDIN (1206222042)"/>
    <s v="Sains Data, FIF, TUS"/>
    <s v="IVAN SHOLANA (1203210030)"/>
    <s v="Informatika, FIF, TUS"/>
    <m/>
    <m/>
    <m/>
    <m/>
    <m/>
    <m/>
    <m/>
    <m/>
    <s v="Artikel Pada Jurnal Sinta 1-3"/>
    <m/>
    <m/>
    <m/>
  </r>
  <r>
    <n v="28"/>
    <s v="KWR4.030/LIT06/PPM-LIT/2024"/>
    <s v="310/LIT06/PPM-LIT/2024"/>
    <s v="Sistem Monitoring dan Kontroling Kualitas Air pada Tambak Udang berbasis IoT"/>
    <s v="Penelitian Dasar"/>
    <n v="2024"/>
    <x v="5"/>
    <n v="7"/>
    <s v="Teknologi Informasi dan Komunikasi"/>
    <s v=" Rp9.225.000,00 "/>
    <s v="Telkom University Surabaya"/>
    <n v="1"/>
    <s v="Penelitian Kompetitif Internal"/>
    <s v="Perguruan Tinggi"/>
    <s v="ID"/>
    <s v="institusi internal"/>
    <n v="6898606"/>
    <x v="107"/>
    <n v="7700018303"/>
    <n v="2306250"/>
    <x v="26"/>
    <s v="FTE"/>
    <s v="Telkom University Surabaya"/>
    <m/>
    <m/>
    <n v="258471"/>
    <s v="0727097302"/>
    <x v="111"/>
    <x v="118"/>
    <x v="2"/>
    <s v="FTE"/>
    <s v="Telkom University Surabaya"/>
    <n v="6663582"/>
    <s v="0303069102"/>
    <s v="AULIA RAHMA ANNISA "/>
    <n v="2306250"/>
    <s v=" Teknik Komputer "/>
    <s v="FTE"/>
    <s v="Telkom University Surabaya"/>
    <s v="-"/>
    <s v="-"/>
    <s v="MUHAMMAD DWI HARIYANTO"/>
    <s v="-"/>
    <s v="-"/>
    <s v="-"/>
    <s v="-"/>
    <m/>
    <m/>
    <m/>
    <m/>
    <m/>
    <m/>
    <m/>
    <m/>
    <m/>
    <m/>
    <m/>
    <m/>
    <m/>
    <s v="Proposal"/>
    <m/>
    <s v="KELVIN PRASETYA (1102238025)"/>
    <s v="Teknik Komputer, FTE, TUS"/>
    <s v="FAJAR SAFRIANSYAH (1102238024)"/>
    <s v="Teknik Komputer, FTE, TUS"/>
    <s v="DENNY DAFFA RIZALDY (1204210109)"/>
    <s v="Sistem Informasi, FRI, TUS"/>
    <m/>
    <m/>
    <m/>
    <m/>
    <m/>
    <m/>
    <m/>
    <m/>
    <s v="Artikel Pada Jurnal Sinta 1-3"/>
    <m/>
    <s v="Prototype"/>
    <m/>
  </r>
  <r>
    <n v="29"/>
    <s v="KWR4.030/LIT06/PPM-LIT/2024"/>
    <s v="311/LIT06/PPM-LIT/2024"/>
    <s v="Identifikasi Variable Siklus Hidup Baterai Electric Vehicle untuk Mendukung Sustainable Development Goals (SDGs) 7 dan 13 di Indonesia"/>
    <s v="Penelitian Dasar"/>
    <n v="2024"/>
    <x v="5"/>
    <n v="7"/>
    <s v="Transportasi;Energi dan Energi Terbarukan"/>
    <s v=" Rp6.750.000,00 "/>
    <s v="Telkom University Surabaya"/>
    <n v="2"/>
    <s v="Penelitian Kompetitif Internal"/>
    <s v="Perguruan Tinggi"/>
    <s v="ID"/>
    <s v="institusi internal"/>
    <n v="6879158"/>
    <x v="108"/>
    <s v="0718099702"/>
    <n v="2250000"/>
    <x v="16"/>
    <s v="FRI"/>
    <s v="Telkom University Surabaya"/>
    <m/>
    <m/>
    <n v="6795859"/>
    <s v="0523119601"/>
    <x v="112"/>
    <x v="39"/>
    <x v="26"/>
    <s v="FRI"/>
    <s v="Telkom University Surabaya"/>
    <n v="6658545"/>
    <s v="0401078801"/>
    <s v="AYU ENDAH WAHYUNI "/>
    <n v="2250000"/>
    <s v="Teknik Industri"/>
    <s v="FRI"/>
    <s v="Telkom University Surabaya"/>
    <m/>
    <m/>
    <m/>
    <m/>
    <m/>
    <m/>
    <m/>
    <m/>
    <m/>
    <m/>
    <m/>
    <m/>
    <m/>
    <m/>
    <m/>
    <m/>
    <m/>
    <m/>
    <m/>
    <m/>
    <s v="Proposal"/>
    <m/>
    <s v="RIZHA NURMILA HILDA (1104210089)"/>
    <s v="Teknik Industri, FRI, TUS"/>
    <s v="MOHAMMAD ZAINUDIN MUBAROK (1104210037)"/>
    <s v="Teknik Industri, FRI, TUS"/>
    <s v="NALA ROHMATUL UMMA (1104220165)"/>
    <s v="Teknik Industri, FRI, TUS"/>
    <m/>
    <m/>
    <m/>
    <m/>
    <m/>
    <m/>
    <m/>
    <m/>
    <s v="Artikel Pada Jurnal Sinta 1-3"/>
    <m/>
    <s v="Buku Ajar"/>
    <m/>
  </r>
  <r>
    <n v="30"/>
    <s v="KWR4.031/LIT06/PPM-LIT/2024"/>
    <s v="312/LIT06/PPM-LIT/2024"/>
    <s v="Prediksi Kesehatan dan Masa Pakai Baterai Lithium Iron Phospate untuk mendukung Kendaraan Listrik"/>
    <s v="Penelitian Terapan"/>
    <n v="2024"/>
    <x v="5"/>
    <n v="7"/>
    <s v="Energi dan Energi Terbarukan"/>
    <s v=" Rp9.450.000,00 "/>
    <s v="Telkom University Surabaya"/>
    <n v="4"/>
    <s v="Penelitian Kompetitif Internal"/>
    <s v="Perguruan Tinggi"/>
    <s v="ID"/>
    <s v="institusi internal"/>
    <n v="6680708"/>
    <x v="33"/>
    <s v="0706069201"/>
    <n v="3150000"/>
    <x v="20"/>
    <s v="FTE"/>
    <s v="Telkom University Surabaya"/>
    <m/>
    <m/>
    <n v="6795859"/>
    <s v="0523119601"/>
    <x v="112"/>
    <x v="107"/>
    <x v="26"/>
    <s v="FRI"/>
    <s v="Telkom University Surabaya"/>
    <n v="6826739"/>
    <s v="0704129501"/>
    <s v="PERDANA SUTEJA PUTRA"/>
    <n v="3150000"/>
    <s v="Teknik Industri"/>
    <s v="FRI"/>
    <s v="Telkom University Surabaya"/>
    <m/>
    <m/>
    <m/>
    <m/>
    <m/>
    <m/>
    <m/>
    <m/>
    <m/>
    <m/>
    <m/>
    <m/>
    <m/>
    <m/>
    <m/>
    <m/>
    <m/>
    <m/>
    <m/>
    <m/>
    <s v="Proposal"/>
    <m/>
    <s v="IMRAN (1103220252)"/>
    <s v="Teknik Elektro, FTE, TUS"/>
    <s v="ACHMAD SUBAYU (1103220013)"/>
    <s v="Teknik Elektro, FTE, TUS"/>
    <s v="SITI YUKI LESTARI (1104210102)"/>
    <s v="Teknik Industri, FRI, TUS"/>
    <m/>
    <m/>
    <m/>
    <m/>
    <m/>
    <m/>
    <m/>
    <m/>
    <s v="Artikel Pada Jurnal Sinta 1-3"/>
    <m/>
    <m/>
    <m/>
  </r>
  <r>
    <n v="31"/>
    <s v="KWR4.031/LIT06/PPM-LIT/2024"/>
    <s v="313/LIT06/PPM-LIT/2024"/>
    <s v="Perancangan Prototype Website Jual Beli Bahan Pangan Daring"/>
    <s v="Penelitian Terapan"/>
    <n v="2024"/>
    <x v="5"/>
    <n v="7"/>
    <s v="Teknologi Informasi dan Komunikasi"/>
    <s v=" Rp8.775.000,00 "/>
    <s v="Telkom University Surabaya"/>
    <n v="4"/>
    <s v="Penelitian Kompetitif Internal"/>
    <s v="Perguruan Tinggi"/>
    <s v="ID"/>
    <s v="institusi internal"/>
    <n v="6681051"/>
    <x v="0"/>
    <s v="0711069301"/>
    <n v="2925000"/>
    <x v="16"/>
    <s v="FRI"/>
    <s v="Telkom University Surabaya"/>
    <m/>
    <m/>
    <n v="6680648"/>
    <s v="0724089201"/>
    <x v="108"/>
    <x v="119"/>
    <x v="6"/>
    <s v="FRI"/>
    <s v="Telkom University Surabaya"/>
    <n v="6787771"/>
    <s v="0723119302"/>
    <s v="SRI HIDAYATI "/>
    <n v="2925000"/>
    <s v="Sistem Informasi"/>
    <s v="FRI"/>
    <s v="Telkom University Surabaya"/>
    <m/>
    <m/>
    <m/>
    <m/>
    <m/>
    <m/>
    <m/>
    <m/>
    <m/>
    <m/>
    <m/>
    <m/>
    <m/>
    <m/>
    <m/>
    <m/>
    <m/>
    <m/>
    <m/>
    <m/>
    <s v="Proposal"/>
    <m/>
    <s v="DWI NUR AZIZAH HAMIDAH (1104210051)"/>
    <s v="Teknik Industri, FRI, TUS"/>
    <s v="FEBRIN CLAUDIA ANGELI (1104210028)"/>
    <s v="Teknik Industri, FRI, TUS"/>
    <s v="M. BAIHAQI ILMI MA' AZA (1202210481)"/>
    <m/>
    <m/>
    <m/>
    <m/>
    <m/>
    <m/>
    <m/>
    <m/>
    <m/>
    <s v="Artikel Pada Jurnal Sinta 1-3"/>
    <m/>
    <s v="Prototype"/>
    <m/>
  </r>
  <r>
    <n v="32"/>
    <s v="KWR4.031/LIT06/PPM-LIT/2024"/>
    <s v="314/LIT06/PPM-LIT/2024"/>
    <s v="SMART FARMING BERBASIS ANDROID DAN INTERNET OF THINGS (IOT) PETERNAKAN PLASMA JATINOM INDAH AGRI"/>
    <s v="Penelitian Terapan"/>
    <n v="2024"/>
    <x v="5"/>
    <n v="7"/>
    <s v="Teknologi Informasi dan Komunikasi"/>
    <s v=" Rp9.865.350,00 "/>
    <s v="Telkom University Surabaya"/>
    <n v="1"/>
    <s v="Penelitian Kompetitif Internal"/>
    <s v="Perguruan Tinggi"/>
    <s v="ID"/>
    <s v="institusi internal"/>
    <n v="6658755"/>
    <x v="73"/>
    <s v="0728058503"/>
    <n v="3288450"/>
    <x v="29"/>
    <s v="FIF"/>
    <s v="Telkom University Surabaya"/>
    <m/>
    <m/>
    <n v="6865379"/>
    <s v="0722079901"/>
    <x v="113"/>
    <x v="120"/>
    <x v="6"/>
    <s v="FRI"/>
    <s v="Telkom University Surabaya"/>
    <n v="6868847"/>
    <s v="0718069004"/>
    <s v="ARNI MUARIFAH AMRI "/>
    <n v="3288450"/>
    <s v="Rekayasa Perangkat Lunak"/>
    <s v="FIF"/>
    <s v="Telkom University Surabaya"/>
    <m/>
    <m/>
    <m/>
    <m/>
    <m/>
    <m/>
    <m/>
    <m/>
    <m/>
    <m/>
    <m/>
    <m/>
    <m/>
    <m/>
    <m/>
    <m/>
    <m/>
    <m/>
    <m/>
    <m/>
    <s v="Proposal"/>
    <m/>
    <s v="JASIEL JEHUDA SISWANTO (1204200208)"/>
    <s v="Sistem Informasi, FRI, TUS"/>
    <s v="JESICA FEBRIANI NURA (1103200033)"/>
    <s v="Teknik Elektro, FTE, TUS"/>
    <m/>
    <m/>
    <m/>
    <m/>
    <m/>
    <m/>
    <m/>
    <m/>
    <m/>
    <m/>
    <s v="Artikel Pada Jurnal Sinta 1-3"/>
    <m/>
    <s v="Prototype"/>
    <m/>
  </r>
  <r>
    <n v="33"/>
    <s v="KWR4.026/LIT06/PPM-LIT/2024"/>
    <s v="315/LIT06/PPM-LIT/2024"/>
    <s v="Uji coba Picobot ukuran universal pada pasien pasca stroke MMT 0 - 4 di Rumah Sakit Husada Utama Surabaya"/>
    <s v="PENELITIAN KEMITRAAN DALAM NEGERI"/>
    <n v="2024"/>
    <x v="5"/>
    <n v="7"/>
    <s v="Kesehatan dan Obat"/>
    <s v=" Rp20.250.000,00 "/>
    <s v="Telkom University Surabaya"/>
    <n v="6"/>
    <s v="Penelitian Kompetitif Internal"/>
    <s v="Perguruan Tinggi dan Mitra"/>
    <s v="ID"/>
    <s v=" Institusi Internal dan Institusi External"/>
    <n v="6680651"/>
    <x v="3"/>
    <s v="0725059301"/>
    <n v="5062500"/>
    <x v="20"/>
    <s v="FTE"/>
    <s v="Telkom University Surabaya"/>
    <m/>
    <m/>
    <n v="6665306"/>
    <s v="0703129001"/>
    <x v="7"/>
    <x v="121"/>
    <x v="6"/>
    <s v="FRI"/>
    <s v="Telkom University Surabaya"/>
    <n v="6793410"/>
    <s v="0707019501"/>
    <s v="HELISYAH NUR FADHILAH "/>
    <n v="5062500"/>
    <s v=" Sains Data "/>
    <s v="FIF"/>
    <s v="Telkom University Surabaya"/>
    <n v="6806662"/>
    <s v="0714069008"/>
    <s v="RIFDATUN NI'MAH"/>
    <n v="5062500"/>
    <s v="Sains Data"/>
    <s v="FIF"/>
    <s v="Telkom University Surabaya"/>
    <m/>
    <m/>
    <m/>
    <m/>
    <m/>
    <m/>
    <m/>
    <m/>
    <m/>
    <m/>
    <m/>
    <m/>
    <m/>
    <s v="Proposal"/>
    <m/>
    <s v="VITA AYU NATHALIA (1103200024)"/>
    <s v="Teknik Elektro, FTE, TUS"/>
    <s v="MOCHAMMAD RAFLY PUTRA DAFFALDI (1103200020)"/>
    <s v="Teknik Elektro, FTE, TUS"/>
    <s v="MUHAMMAD NASRULLOH MUBARAK (1103200019)"/>
    <s v="Teknik Elektro, FTE, TUS"/>
    <s v="AHMAD IHDA FALAH ANNUR (1206220015)"/>
    <m/>
    <m/>
    <m/>
    <m/>
    <m/>
    <m/>
    <m/>
    <s v="Jurnal Internasional (Wajib)"/>
    <m/>
    <s v="Teknologi Tepat Guna;Prototype"/>
    <m/>
  </r>
  <r>
    <n v="34"/>
    <s v="KWR4.025/LIT06/PPM-LIT/2024"/>
    <s v="316/LIT06/PPM-LIT/2024"/>
    <s v="Normative gait data study of healthy adult population in Surabaya"/>
    <s v="PENELITIAN KEMITRAAN LUAR NEGERI"/>
    <n v="2024"/>
    <x v="5"/>
    <n v="7"/>
    <s v="Kesehatan dan Obat"/>
    <s v=" Rp67.500.000,00 "/>
    <s v="Telkom University Surabaya"/>
    <n v="3"/>
    <s v="Penelitian Kompetitif Internal"/>
    <s v="Perguruan Tinggi dan Mitra"/>
    <s v="ID"/>
    <s v=" Institusi Internal dan Institusi External"/>
    <n v="6793410"/>
    <x v="49"/>
    <s v="0707019501"/>
    <n v="33750000"/>
    <x v="30"/>
    <s v="FIF"/>
    <s v="Telkom University Surabaya"/>
    <m/>
    <m/>
    <n v="6806662"/>
    <s v="0714069008"/>
    <x v="114"/>
    <x v="122"/>
    <x v="13"/>
    <s v="FIF"/>
    <s v="Telkom University Surabaya"/>
    <m/>
    <m/>
    <m/>
    <m/>
    <m/>
    <m/>
    <m/>
    <m/>
    <m/>
    <m/>
    <m/>
    <m/>
    <m/>
    <m/>
    <m/>
    <m/>
    <m/>
    <m/>
    <m/>
    <m/>
    <m/>
    <m/>
    <m/>
    <m/>
    <m/>
    <m/>
    <m/>
    <s v="Proposal"/>
    <m/>
    <s v="MOCHAMMAD RAFLY PUTRA DAFFALDI (1103200020)"/>
    <s v="Teknik Elektro, FTE, TUS"/>
    <s v="MEDILIADITA DWI DIMASTIA (1206220004)"/>
    <s v="Sains Data, FIF, TUS"/>
    <s v="MUHAMMAD NASRULLOH MUBARAK (1103200019)"/>
    <s v="Teknik Elektro, FTE, TUS"/>
    <m/>
    <m/>
    <m/>
    <m/>
    <m/>
    <m/>
    <m/>
    <m/>
    <s v="2 Jurnal Internasional (Wajib);Dokumen Kerjasama (MoU/MoA)"/>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8">
  <r>
    <s v="Design of Logistic Transporter Robot System"/>
    <s v="Jurnal Ilmiah Teknik Elektro Komputer dan Informatika"/>
    <x v="0"/>
    <x v="0"/>
    <m/>
    <m/>
    <x v="0"/>
    <m/>
    <m/>
    <m/>
    <m/>
    <m/>
    <m/>
    <s v="LORA KHAULA AMIFIA (NIP: 19920004-2, NIDN: 0706069201)"/>
    <s v="Teknik Elektro"/>
    <m/>
    <m/>
    <m/>
    <m/>
    <s v="MOCH. ISKANDAR RIANSYAH (NIP: 19880005-2, NIDN: 0721068802)"/>
    <m/>
    <m/>
    <m/>
    <m/>
    <m/>
    <m/>
    <m/>
    <m/>
    <m/>
    <m/>
    <m/>
    <m/>
    <m/>
    <m/>
    <m/>
    <m/>
    <m/>
    <m/>
    <m/>
    <m/>
    <m/>
    <m/>
    <m/>
    <m/>
    <m/>
    <m/>
    <m/>
    <m/>
    <m/>
    <m/>
    <m/>
    <m/>
    <m/>
    <m/>
    <m/>
    <s v="DOI:10.26555/jiteki.v16i1.16750"/>
    <s v=""/>
    <s v=",LORA KHAULA AMIFIA (NIP: 19920004-2, NIDN: 0706069201),MOCH. ISKANDAR RIANSYAH (NIP: 19880005-2, NIDN: 0721068802),,,,,Muhammad Yanuar Muhaimin"/>
    <s v=",,,,,,,"/>
    <s v=",Teknik Elektro,,,,,,"/>
    <s v=",,,,,,,"/>
  </r>
  <r>
    <s v="Coordination vs Competition : Hotelling model Application in Surabaya Container Port_x000a_"/>
    <s v="International Conference on Industrial, Enterprise, and System Engineering (ICoIESE) 2020"/>
    <x v="1"/>
    <x v="0"/>
    <m/>
    <m/>
    <x v="0"/>
    <m/>
    <m/>
    <m/>
    <m/>
    <m/>
    <m/>
    <s v="Rahaditya Dimas Prihadianto"/>
    <s v="Teknik Industri"/>
    <m/>
    <m/>
    <m/>
    <m/>
    <s v="Abduh Sayid Albana"/>
    <m/>
    <m/>
    <m/>
    <m/>
    <m/>
    <m/>
    <m/>
    <m/>
    <m/>
    <m/>
    <m/>
    <m/>
    <m/>
    <m/>
    <m/>
    <m/>
    <m/>
    <m/>
    <m/>
    <m/>
    <m/>
    <m/>
    <m/>
    <m/>
    <m/>
    <m/>
    <m/>
    <m/>
    <m/>
    <s v="-"/>
    <m/>
    <m/>
    <m/>
    <m/>
    <m/>
    <m/>
    <s v=""/>
    <s v=",Rahaditya Dimas Prihadianto,Abduh Sayid Albana,,,,,Siti Maghfirotul Ulyah, Ni'matut Tamimah, Enny Indasyah, Robin Addwiyansyah Alvaro Samrat"/>
    <s v=",,,,,,,"/>
    <s v=",Teknik Industri,,,,,,"/>
    <s v=",,,,,,,"/>
  </r>
  <r>
    <s v="Analysis of Managerial Performance Characteristics of the Influence of Motivation and Creativity using the Graphic Rating scale method at PT PAL Indonesia (Persero)"/>
    <s v="International Conference on Industrial, Enterprise, and System Engineering (ICoIESE) 2020"/>
    <x v="1"/>
    <x v="0"/>
    <m/>
    <m/>
    <x v="0"/>
    <m/>
    <m/>
    <m/>
    <m/>
    <m/>
    <m/>
    <s v="Titus kristanto"/>
    <s v="Rekayasa Perangkat Lunak"/>
    <m/>
    <m/>
    <m/>
    <m/>
    <s v="Mohammad sholik"/>
    <m/>
    <m/>
    <m/>
    <m/>
    <m/>
    <m/>
    <m/>
    <m/>
    <m/>
    <m/>
    <m/>
    <m/>
    <m/>
    <m/>
    <m/>
    <m/>
    <m/>
    <m/>
    <m/>
    <m/>
    <m/>
    <m/>
    <m/>
    <m/>
    <m/>
    <m/>
    <m/>
    <m/>
    <m/>
    <s v="rosdiana marpaung, Sinta Dewi, dwi mustika kusumawardhani, diah ratnasari"/>
    <m/>
    <m/>
    <m/>
    <m/>
    <m/>
    <m/>
    <s v=""/>
    <s v=",Titus kristanto,Mohammad sholik,,,,,-"/>
    <s v=",,,,,,,"/>
    <s v=",Rekayasa Perangkat Lunak,,,,,,"/>
    <s v=",,,,,,,"/>
  </r>
  <r>
    <s v="Designing Data Warehouse to support the Accreditation Assesment in Institution Department"/>
    <s v="International Conference on Industrial, Enterprise, and System Engineering (ICoIESE) 2020"/>
    <x v="1"/>
    <x v="0"/>
    <m/>
    <m/>
    <x v="0"/>
    <m/>
    <m/>
    <m/>
    <m/>
    <m/>
    <m/>
    <s v="Rokhmatul Insani"/>
    <s v="Sistem Informasi"/>
    <m/>
    <m/>
    <m/>
    <m/>
    <s v="Ully Asfari"/>
    <m/>
    <m/>
    <m/>
    <m/>
    <m/>
    <m/>
    <m/>
    <m/>
    <m/>
    <m/>
    <m/>
    <m/>
    <m/>
    <m/>
    <m/>
    <m/>
    <m/>
    <m/>
    <m/>
    <m/>
    <m/>
    <m/>
    <m/>
    <m/>
    <m/>
    <m/>
    <m/>
    <m/>
    <m/>
    <s v="-"/>
    <m/>
    <m/>
    <m/>
    <m/>
    <m/>
    <m/>
    <s v=""/>
    <s v=",Rokhmatul Insani,Ully Asfari,,,,,-"/>
    <s v=",,,,,,,"/>
    <s v=",Sistem Informasi,,,,,,"/>
    <s v=",,,,,,,"/>
  </r>
  <r>
    <s v="2D to 3D MRI brain segmentation using U-Net and mask R-CNN Method"/>
    <s v="International Conference on Industrial, Enterprise, and System Engineering (ICoIESE) 2020"/>
    <x v="1"/>
    <x v="0"/>
    <m/>
    <m/>
    <x v="0"/>
    <m/>
    <m/>
    <m/>
    <m/>
    <m/>
    <m/>
    <s v="Dewi Rahmawati"/>
    <s v="Rekayasa Perangkat Lunak"/>
    <m/>
    <m/>
    <m/>
    <m/>
    <s v="Riyanarto Sarno"/>
    <m/>
    <m/>
    <m/>
    <m/>
    <m/>
    <m/>
    <m/>
    <m/>
    <m/>
    <m/>
    <m/>
    <m/>
    <m/>
    <m/>
    <m/>
    <m/>
    <m/>
    <m/>
    <m/>
    <m/>
    <m/>
    <m/>
    <m/>
    <m/>
    <m/>
    <m/>
    <m/>
    <m/>
    <m/>
    <s v="-"/>
    <m/>
    <m/>
    <m/>
    <m/>
    <m/>
    <m/>
    <s v=""/>
    <s v=",Dewi Rahmawati,Riyanarto Sarno,,,,,Bernadus A.S.A., Farah Z.R., Pangestu W., Philip T.D."/>
    <s v=",,,,,,,"/>
    <s v=",Rekayasa Perangkat Lunak,,,,,,"/>
    <s v=",,,,,,,"/>
  </r>
  <r>
    <s v="THE EFFECT OF SOCIAL MEDIA TYPE TO RELATIONS BETWEEN INFORMATION ON ADVERTISING OF CLOTHING PRODUCT AND PURCHASE INTENTION ON INFORMATION ACCEPTANCE MODEL (IACM)_x000a_"/>
    <s v="International Conference on Industrial, Enterprise, and System Engineering (ICoIESE) 2020"/>
    <x v="1"/>
    <x v="0"/>
    <m/>
    <m/>
    <x v="0"/>
    <m/>
    <m/>
    <m/>
    <m/>
    <m/>
    <m/>
    <s v="Rizqa Amelia Zunaidi"/>
    <s v="Teknik Industri"/>
    <m/>
    <m/>
    <m/>
    <m/>
    <s v="Benazir Imam Arif Muttaqin"/>
    <m/>
    <m/>
    <m/>
    <m/>
    <m/>
    <m/>
    <m/>
    <m/>
    <m/>
    <m/>
    <m/>
    <m/>
    <m/>
    <m/>
    <m/>
    <m/>
    <m/>
    <m/>
    <m/>
    <m/>
    <m/>
    <m/>
    <m/>
    <m/>
    <m/>
    <m/>
    <m/>
    <m/>
    <m/>
    <s v="-"/>
    <m/>
    <m/>
    <m/>
    <m/>
    <m/>
    <m/>
    <s v=""/>
    <s v=",Rizqa Amelia Zunaidi,Benazir Imam Arif Muttaqin,,,,,"/>
    <s v=",,,,,,,"/>
    <s v=",Teknik Industri,,,,,,"/>
    <s v=",,,,,,,"/>
  </r>
  <r>
    <s v="SIEVE : Helping Developers Sift Wheat from Chaff via Cross-Platform Analysis"/>
    <s v="42nd International Conference on Software Engineering (ICSE 2020)"/>
    <x v="1"/>
    <x v="0"/>
    <m/>
    <m/>
    <x v="0"/>
    <m/>
    <m/>
    <m/>
    <m/>
    <m/>
    <m/>
    <s v="Agus Sulistya"/>
    <s v="Rekayasa Perangkat Lunak"/>
    <m/>
    <m/>
    <m/>
    <m/>
    <s v="Gede Artha Azriadi Prana"/>
    <m/>
    <m/>
    <m/>
    <m/>
    <m/>
    <m/>
    <m/>
    <m/>
    <m/>
    <m/>
    <m/>
    <m/>
    <m/>
    <m/>
    <m/>
    <m/>
    <m/>
    <m/>
    <m/>
    <m/>
    <m/>
    <m/>
    <m/>
    <m/>
    <m/>
    <m/>
    <m/>
    <m/>
    <m/>
    <s v="Abhisek Sharma, David Lo, Christoph Treude"/>
    <m/>
    <m/>
    <m/>
    <m/>
    <m/>
    <s v="https://doi.org/10.48550/arXiv.1810.13144"/>
    <s v=""/>
    <s v=",Agus Sulistya,Gede Artha Azriadi Prana,,,,,"/>
    <s v=",,,,,,,"/>
    <s v=",Rekayasa Perangkat Lunak,,,,,,"/>
    <s v=",,,,,,,"/>
  </r>
  <r>
    <s v="Ecological-Inspired System Design for Safety Manipulation Strategy in Home-care Robot"/>
    <s v="The International Symposium on Community-centric Systems (CcS 2020)"/>
    <x v="1"/>
    <x v="0"/>
    <m/>
    <m/>
    <x v="0"/>
    <m/>
    <m/>
    <m/>
    <m/>
    <m/>
    <m/>
    <s v="Mohamad Yani"/>
    <s v="Teknik Komputer"/>
    <m/>
    <m/>
    <m/>
    <m/>
    <s v="Adnan Rachmat Anom Besari"/>
    <m/>
    <m/>
    <m/>
    <m/>
    <m/>
    <m/>
    <m/>
    <m/>
    <m/>
    <m/>
    <m/>
    <m/>
    <m/>
    <m/>
    <m/>
    <m/>
    <m/>
    <m/>
    <m/>
    <m/>
    <m/>
    <m/>
    <m/>
    <m/>
    <m/>
    <m/>
    <m/>
    <m/>
    <m/>
    <s v="Yamada Nao, Naoyuki Kubota"/>
    <m/>
    <m/>
    <m/>
    <m/>
    <m/>
    <s v="https://doi.org/10.1109/CcS49175.2020.9231354"/>
    <s v=""/>
    <s v=",Mohamad Yani,Adnan Rachmat Anom Besari,,,,,Jae-Min Lee, Dong-Seong Kim"/>
    <s v=",,,,,,,"/>
    <s v=",Teknik Komputer,,,,,,"/>
    <s v=",,,,,,,"/>
  </r>
  <r>
    <s v="Automatic Formal Portrait Photos Classification Using Convolutional Neural Networks on Student Admission System"/>
    <s v="International Conference on Industrial Enterprise and System Engineering"/>
    <x v="1"/>
    <x v="0"/>
    <m/>
    <m/>
    <x v="0"/>
    <m/>
    <m/>
    <m/>
    <m/>
    <m/>
    <m/>
    <s v="Ardian Yusuf Wicaksono"/>
    <s v="Teknik Industri"/>
    <m/>
    <m/>
    <m/>
    <m/>
    <s v="Fidi Wincoko Putro"/>
    <m/>
    <m/>
    <m/>
    <m/>
    <m/>
    <m/>
    <m/>
    <m/>
    <m/>
    <m/>
    <m/>
    <m/>
    <m/>
    <m/>
    <m/>
    <m/>
    <m/>
    <m/>
    <m/>
    <m/>
    <m/>
    <m/>
    <m/>
    <m/>
    <m/>
    <m/>
    <m/>
    <m/>
    <m/>
    <s v="Dominggo Bayu Baskara"/>
    <m/>
    <m/>
    <m/>
    <m/>
    <m/>
    <m/>
    <s v=""/>
    <s v=",Ardian Yusuf Wicaksono,Fidi Wincoko Putro,,,,,Totok Mujiono"/>
    <s v=",,,,,,,"/>
    <s v=",Teknik Industri,,,,,,"/>
    <s v=",,,,,,,"/>
  </r>
  <r>
    <s v="Telaah Kajian dan Literature Review Design of Experiment (DoE)"/>
    <s v="Journal of Advances in Information and Industrial Technology (JAIIT)"/>
    <x v="2"/>
    <x v="0"/>
    <m/>
    <m/>
    <x v="0"/>
    <m/>
    <m/>
    <m/>
    <m/>
    <m/>
    <m/>
    <s v="Benazir Imam Arif Muttaqin"/>
    <s v="Teknik Industri"/>
    <m/>
    <m/>
    <m/>
    <m/>
    <s v="-"/>
    <m/>
    <m/>
    <m/>
    <m/>
    <m/>
    <m/>
    <m/>
    <m/>
    <m/>
    <m/>
    <m/>
    <m/>
    <m/>
    <m/>
    <m/>
    <m/>
    <m/>
    <m/>
    <m/>
    <m/>
    <m/>
    <m/>
    <m/>
    <m/>
    <m/>
    <m/>
    <m/>
    <m/>
    <m/>
    <s v="-"/>
    <m/>
    <m/>
    <m/>
    <m/>
    <m/>
    <s v="https://doi.org/10.52435/jaiit.v1i1.10"/>
    <s v=""/>
    <s v=",Benazir Imam Arif Muttaqin,-,,,,,Abhishek Sharma, David Lo, Christoph Treude"/>
    <s v=",,,,,,,"/>
    <s v=",Teknik Industri,,,,,,"/>
    <s v=",,,,,,,"/>
  </r>
  <r>
    <s v="Pelatihan Peningkatan Omset Pendapatan Industri Rumahan Nasi Krawu Di Kabupaten Gresik"/>
    <s v="JPMK : Jurnal Pengabdian Masyarakat Khatulistiwa"/>
    <x v="2"/>
    <x v="0"/>
    <m/>
    <m/>
    <x v="0"/>
    <m/>
    <m/>
    <m/>
    <m/>
    <m/>
    <m/>
    <s v="Titus kristanto"/>
    <s v="Rekayasa Perangkat Lunak"/>
    <m/>
    <m/>
    <m/>
    <m/>
    <s v="Nanang Fakhrur Rozi"/>
    <m/>
    <m/>
    <m/>
    <m/>
    <m/>
    <m/>
    <m/>
    <m/>
    <m/>
    <m/>
    <m/>
    <m/>
    <m/>
    <m/>
    <m/>
    <m/>
    <m/>
    <m/>
    <m/>
    <m/>
    <m/>
    <m/>
    <m/>
    <m/>
    <m/>
    <m/>
    <m/>
    <m/>
    <m/>
    <s v="Eka Cahya Mulyawati, Rachman Arief, Syaiful Hidayat, Halimatus Sadiyah"/>
    <m/>
    <m/>
    <m/>
    <m/>
    <m/>
    <s v="DOI: https://doi.org/10.31932/jpmk.v3i1.662"/>
    <s v=""/>
    <s v=",Titus Kristanto,Nanang Fakhrur Rozi,,,,,Edo Handoko_x000a_Diana Puspita_x000a_Dewi Rahmawati"/>
    <s v=",,,,,,,"/>
    <s v=",Rekayasa Perangkat Lunak,,,,,,"/>
    <s v=",,,,,,,"/>
  </r>
  <r>
    <s v="Deteksi Anomali Total Electron Content Sebelum Gempa Bumi Palu Menggunakan Jaringan Syaraf Tiruan Levenberg Marquardt"/>
    <s v="Jurnal Tekno Kompak"/>
    <x v="3"/>
    <x v="0"/>
    <m/>
    <m/>
    <x v="0"/>
    <m/>
    <m/>
    <m/>
    <m/>
    <m/>
    <m/>
    <s v="Bernadus Anggo Seno Aji"/>
    <s v="Teknologi Informasi"/>
    <m/>
    <m/>
    <m/>
    <m/>
    <s v="Arliyanti Nurdin"/>
    <m/>
    <m/>
    <m/>
    <m/>
    <m/>
    <m/>
    <m/>
    <m/>
    <m/>
    <m/>
    <m/>
    <m/>
    <m/>
    <m/>
    <m/>
    <m/>
    <m/>
    <m/>
    <m/>
    <m/>
    <m/>
    <m/>
    <m/>
    <m/>
    <m/>
    <m/>
    <m/>
    <m/>
    <m/>
    <s v="Pangestu Widodo, Muh Rizal Dwi Permana"/>
    <m/>
    <m/>
    <m/>
    <m/>
    <m/>
    <s v="https://doi.org/10.33365/jtk.v14i1.504"/>
    <s v=""/>
    <s v=",Bernadus Anggo Seno Aji,Arliyanti Nurdin,,,,,Harya Abimanyu Athalla A._x000a_Dewi Rahmawati"/>
    <s v=",,,,,,,"/>
    <s v=",Teknologi Informasi,,,,,,"/>
    <s v=",,,,,,,"/>
  </r>
  <r>
    <s v="Efisiensi Energi Untuk Memperpanjang Lifetime Jaringan Sensor Nirkabel Menggunakan Algoritma LEACH"/>
    <s v="JIKO (JURNAL INFORMATIKA DAN KOMPUTER)"/>
    <x v="4"/>
    <x v="0"/>
    <m/>
    <m/>
    <x v="0"/>
    <m/>
    <m/>
    <m/>
    <m/>
    <m/>
    <m/>
    <s v="Oktavia Ayu Permata"/>
    <s v="Teknologi Informasi"/>
    <m/>
    <m/>
    <m/>
    <m/>
    <s v="Khodijah Amiroh"/>
    <m/>
    <m/>
    <m/>
    <m/>
    <m/>
    <m/>
    <m/>
    <m/>
    <m/>
    <m/>
    <m/>
    <m/>
    <m/>
    <m/>
    <m/>
    <m/>
    <m/>
    <m/>
    <m/>
    <m/>
    <m/>
    <m/>
    <m/>
    <m/>
    <m/>
    <m/>
    <m/>
    <m/>
    <m/>
    <s v="Farah Zakiyah Rahmanti"/>
    <m/>
    <m/>
    <m/>
    <m/>
    <m/>
    <s v="https://doi.org/10.33387/jiko.v3i1.1691"/>
    <s v=""/>
    <s v=",Oktavia Ayu Permata,Khodijah Amiroh,,,,,Amanda Amalia_x000a_Fidi Wincoko Putro, S.ST., M.Kom."/>
    <s v=",,,,,,,"/>
    <s v=",Teknologi Informasi,,,,,,"/>
    <s v=",,,,,,,"/>
  </r>
  <r>
    <s v="MODEL LOKASI SPATIAL (HOTELLING) DENGAN FUNGSI UTILITAS YANG BERGANTUNG PADA REBATE"/>
    <s v="Journal of Industrial Engineering and Management (JIEM)"/>
    <x v="5"/>
    <x v="0"/>
    <m/>
    <m/>
    <x v="0"/>
    <m/>
    <m/>
    <m/>
    <m/>
    <m/>
    <m/>
    <s v="Abduh Sayid Albana"/>
    <s v="Teknik Industri"/>
    <m/>
    <m/>
    <m/>
    <m/>
    <s v="Rahaditya Dimas Prihadianto"/>
    <m/>
    <m/>
    <m/>
    <m/>
    <m/>
    <m/>
    <m/>
    <m/>
    <m/>
    <m/>
    <m/>
    <m/>
    <m/>
    <m/>
    <m/>
    <m/>
    <m/>
    <m/>
    <m/>
    <m/>
    <m/>
    <m/>
    <m/>
    <m/>
    <m/>
    <m/>
    <m/>
    <m/>
    <m/>
    <s v="Sinta Dewi, Muhammad Narendroduto Rokhyadi"/>
    <m/>
    <m/>
    <m/>
    <m/>
    <m/>
    <s v="https://doi.org/10.33536/jiem.v5i1.286"/>
    <s v=""/>
    <s v=",Abduh Sayid Albana,Rahaditya Dimas Prihadianto,,,,,Isfando Pahelwan Subagio_x000a_Lora Khaula Amifia"/>
    <s v=",,,,,,,"/>
    <s v=",Teknik Industri,,,,,,"/>
    <s v=",,,,,,,"/>
  </r>
  <r>
    <s v="Optimasi Alokasi Pasien untuk Kasus COVID - 19 Wilayah Surabaya"/>
    <s v="JURNAL TECNOSCIENZA"/>
    <x v="2"/>
    <x v="0"/>
    <m/>
    <m/>
    <x v="0"/>
    <m/>
    <m/>
    <m/>
    <m/>
    <m/>
    <m/>
    <s v="Abduh Sayid Albana"/>
    <s v="Teknik Industri"/>
    <m/>
    <m/>
    <m/>
    <m/>
    <s v="-"/>
    <m/>
    <m/>
    <m/>
    <m/>
    <m/>
    <m/>
    <m/>
    <m/>
    <m/>
    <m/>
    <m/>
    <m/>
    <m/>
    <m/>
    <m/>
    <m/>
    <m/>
    <m/>
    <m/>
    <m/>
    <m/>
    <m/>
    <m/>
    <m/>
    <m/>
    <m/>
    <m/>
    <m/>
    <m/>
    <s v="-"/>
    <m/>
    <m/>
    <m/>
    <m/>
    <m/>
    <m/>
    <s v=""/>
    <s v=",Abduh Sayid Albana,-,,,,,Miaka Awang Setiawan_x000a_Hamzah U. Mustakim"/>
    <s v=",,,,,,,"/>
    <s v=",Teknik Industri,,,,,,"/>
    <s v=",,,,,,,"/>
  </r>
  <r>
    <s v="Prediksi Penyebaran COVID-19 Kota Surabaya dengan Simulasi Monte Carlo"/>
    <s v="Journal of Advances in Information and Industrial Technology"/>
    <x v="2"/>
    <x v="0"/>
    <m/>
    <m/>
    <x v="0"/>
    <m/>
    <m/>
    <m/>
    <m/>
    <m/>
    <m/>
    <s v="Abduh Sayid Albana"/>
    <s v="Teknik Industri"/>
    <m/>
    <m/>
    <m/>
    <m/>
    <s v="Sulaiman Azhari"/>
    <m/>
    <m/>
    <m/>
    <m/>
    <m/>
    <m/>
    <m/>
    <m/>
    <m/>
    <m/>
    <m/>
    <m/>
    <m/>
    <m/>
    <m/>
    <m/>
    <m/>
    <m/>
    <m/>
    <m/>
    <m/>
    <m/>
    <m/>
    <m/>
    <m/>
    <m/>
    <m/>
    <m/>
    <m/>
    <s v="-"/>
    <m/>
    <m/>
    <m/>
    <m/>
    <m/>
    <s v="https://doi.org/10.52435/jaiit.v2i1.40"/>
    <s v=""/>
    <s v=",Abduh Sayid Albana,Sulaiman Azhari,,,,,Andre Adi Nugroho_x000a_Ubaidillah Umar"/>
    <s v=",,,,,,,"/>
    <s v=",Teknik Industri,,,,,,"/>
    <s v=",,,,,,,"/>
  </r>
  <r>
    <s v="Sosialisasi Pencegahan Penanganan Wabah COVID-19 Terhadap Komunitas Tunarungu Di Kota Surabaya"/>
    <s v="Jurnal Abdidas"/>
    <x v="2"/>
    <x v="0"/>
    <m/>
    <m/>
    <x v="0"/>
    <m/>
    <m/>
    <m/>
    <m/>
    <m/>
    <m/>
    <s v="Titus kristanto"/>
    <s v="Rekayasa Perangkat Lunak"/>
    <m/>
    <m/>
    <m/>
    <m/>
    <s v="Anfazul Faridatul Azizah"/>
    <m/>
    <m/>
    <m/>
    <m/>
    <m/>
    <m/>
    <m/>
    <m/>
    <m/>
    <m/>
    <m/>
    <m/>
    <m/>
    <m/>
    <m/>
    <m/>
    <m/>
    <m/>
    <m/>
    <m/>
    <m/>
    <m/>
    <m/>
    <m/>
    <m/>
    <m/>
    <m/>
    <m/>
    <m/>
    <s v="Fannush Shofi Akbar, Abduh Sayid Albana, Noerma Pudji Istyanto"/>
    <m/>
    <m/>
    <m/>
    <m/>
    <m/>
    <s v="DOI:10.31004/abdidas.v1i2.12"/>
    <s v=""/>
    <s v=",Titus Kristanto,Anfazul Faridatul Azizah,,,,,Frenda Maulana_x000a_Ardian Yusuf Wicaksono,S.Kom.,M.Kom"/>
    <s v=",,,,,,,"/>
    <s v=",Rekayasa Perangkat Lunak,,,,,,"/>
    <s v=",,,,,,,"/>
  </r>
  <r>
    <s v="Analisa Kesalahan Trajektori dan Algoritma Solusi Invers pada Robot Lengan Berdasarkan Jaringan QACA-RBF"/>
    <s v="COMPLETE"/>
    <x v="2"/>
    <x v="0"/>
    <m/>
    <m/>
    <x v="0"/>
    <m/>
    <m/>
    <m/>
    <m/>
    <m/>
    <m/>
    <s v="Ardiansyah Al Farouq"/>
    <s v="Teknik Komputer"/>
    <m/>
    <m/>
    <m/>
    <m/>
    <s v="Presto Fani"/>
    <m/>
    <m/>
    <m/>
    <m/>
    <m/>
    <m/>
    <m/>
    <m/>
    <m/>
    <m/>
    <m/>
    <m/>
    <m/>
    <m/>
    <m/>
    <m/>
    <m/>
    <m/>
    <m/>
    <m/>
    <m/>
    <m/>
    <m/>
    <m/>
    <m/>
    <m/>
    <m/>
    <m/>
    <m/>
    <s v="Muhammad Yanuar Muhaimin"/>
    <m/>
    <m/>
    <m/>
    <m/>
    <m/>
    <s v="https://doi.org/10.52435/complete.v1i1.49"/>
    <s v=""/>
    <s v=",Ardiansyah Al Farouq,Presto Fani,,,,,Annisa Ramadhani_x000a_Hamzah U. Mustakim"/>
    <s v=",,,,,,,"/>
    <s v=",Teknik Komputer,,,,,,"/>
    <s v=",,,,,,,"/>
  </r>
  <r>
    <s v="The Comparative Study for Predicting Disease Outbreak"/>
    <s v="COMPLETE"/>
    <x v="2"/>
    <x v="0"/>
    <m/>
    <m/>
    <x v="0"/>
    <m/>
    <m/>
    <m/>
    <m/>
    <m/>
    <m/>
    <s v="Anifatul Faricha"/>
    <s v="Teknik Elektro"/>
    <m/>
    <m/>
    <m/>
    <m/>
    <s v="M. Achirul Nanda"/>
    <m/>
    <m/>
    <m/>
    <m/>
    <m/>
    <m/>
    <m/>
    <m/>
    <m/>
    <m/>
    <m/>
    <m/>
    <m/>
    <m/>
    <m/>
    <m/>
    <m/>
    <m/>
    <m/>
    <m/>
    <m/>
    <m/>
    <m/>
    <m/>
    <m/>
    <m/>
    <m/>
    <m/>
    <m/>
    <s v="Siti Maghfirotul Ulyah, Ni'matut Tamimah, Enny Indasyah, Robin Addwiyansyah Alvaro Samrat"/>
    <m/>
    <m/>
    <m/>
    <m/>
    <m/>
    <s v="https://doi.org/10.52435/complete.v1i1.48"/>
    <s v=""/>
    <s v=",Anifatul Faricha,M. Achirul Nanda,,,,,Nadia Dinda Pratama_x000a_Isa Hafidz"/>
    <s v=",,,,,,,"/>
    <s v=",Teknik Elektro,,,,,,"/>
    <s v=",,,,,,,"/>
  </r>
  <r>
    <s v="Energy Consumption Data Analysis: Indonesia Perspective"/>
    <s v="COMPLETE"/>
    <x v="2"/>
    <x v="0"/>
    <m/>
    <m/>
    <x v="0"/>
    <m/>
    <m/>
    <m/>
    <m/>
    <m/>
    <m/>
    <s v="Wahyu Andy Prastyabudi"/>
    <s v="Teknik Industri"/>
    <m/>
    <m/>
    <m/>
    <m/>
    <s v="Isa Hafidz"/>
    <m/>
    <m/>
    <m/>
    <m/>
    <m/>
    <m/>
    <m/>
    <m/>
    <m/>
    <m/>
    <m/>
    <m/>
    <m/>
    <m/>
    <m/>
    <m/>
    <m/>
    <m/>
    <m/>
    <m/>
    <m/>
    <m/>
    <m/>
    <m/>
    <m/>
    <m/>
    <m/>
    <m/>
    <m/>
    <s v="-"/>
    <m/>
    <m/>
    <m/>
    <m/>
    <m/>
    <s v="https://doi.org/10.52435/complete.v1i1.47"/>
    <s v=""/>
    <s v=",Wahyu Andy Prastyabudi,Isa Hafidz,,,,,Ni Ketut Melzia A.M_x000a_Reza Elok Rahmadhania_x000a_Hamzah U. Mustakim"/>
    <s v=",,,,,,,"/>
    <s v=",Teknik Industri,,,,,,"/>
    <s v=",,,,,,,"/>
  </r>
  <r>
    <s v="5G Vehicular Network for Smart Vehicles in Smart City: A Review"/>
    <s v="COMPLETE"/>
    <x v="2"/>
    <x v="0"/>
    <m/>
    <m/>
    <x v="0"/>
    <m/>
    <m/>
    <m/>
    <m/>
    <m/>
    <m/>
    <s v="Hamzah U. Mustakim"/>
    <s v="Teknik Telekomunikasi"/>
    <m/>
    <m/>
    <m/>
    <m/>
    <s v="-"/>
    <m/>
    <m/>
    <m/>
    <m/>
    <m/>
    <m/>
    <m/>
    <m/>
    <m/>
    <m/>
    <m/>
    <m/>
    <m/>
    <m/>
    <m/>
    <m/>
    <m/>
    <m/>
    <m/>
    <m/>
    <m/>
    <m/>
    <m/>
    <m/>
    <m/>
    <m/>
    <m/>
    <m/>
    <m/>
    <s v="-"/>
    <m/>
    <m/>
    <m/>
    <m/>
    <m/>
    <s v="https://doi.org/10.52435/complete.v1i1.44"/>
    <s v=""/>
    <s v=",Hamzah U. Mustakim,-,,,,,M.Dani Rafsanjani_x000a_Rokhmatul Insani, S.T., M.T."/>
    <s v=",,,,,,,"/>
    <s v=",Teknik Telekomunikasi,,,,,,"/>
    <s v=",,,,,,,"/>
  </r>
  <r>
    <s v="Pelatihan Pemanfaatan Tool Kolaborasi dan Pengolahan Data Online bagi Seluruh Guru BK SMA/MA Kabupaten Situbondo"/>
    <s v="J-Dinamika Jurnal Pengabdian Masyarakat"/>
    <x v="3"/>
    <x v="0"/>
    <m/>
    <m/>
    <x v="0"/>
    <m/>
    <m/>
    <m/>
    <m/>
    <m/>
    <m/>
    <s v="Oktavia Ayu Permata"/>
    <s v="Teknologi Informasi"/>
    <m/>
    <m/>
    <m/>
    <m/>
    <s v="Khodijah Amiroh"/>
    <m/>
    <m/>
    <m/>
    <m/>
    <m/>
    <m/>
    <m/>
    <m/>
    <m/>
    <m/>
    <m/>
    <m/>
    <m/>
    <m/>
    <m/>
    <m/>
    <m/>
    <m/>
    <m/>
    <m/>
    <m/>
    <m/>
    <m/>
    <m/>
    <m/>
    <m/>
    <m/>
    <m/>
    <m/>
    <s v="Bernadus A.S.A., Farah Z.R., Pangestu W., Philip T.D."/>
    <m/>
    <m/>
    <m/>
    <m/>
    <m/>
    <s v="https://doi.org/10.25047/j-dinamika.v5i1.1234"/>
    <s v=""/>
    <s v=",Oktavia Ayu Permata,Khodijah Amiroh,,,,,Muhammad Nafi Udin_x000a_Ardian Yusuf Wicaksono"/>
    <s v=",,,,,,,"/>
    <s v=",Teknologi Informasi,,,,,,"/>
    <s v=",,,,,,,"/>
  </r>
  <r>
    <s v="Corpus Callosum Segmentation from Brain MRI Images Based on Level Set Method"/>
    <s v="2020 International Seminar on Application for Technology of Information and Communication (iSemantic)"/>
    <x v="1"/>
    <x v="0"/>
    <m/>
    <m/>
    <x v="0"/>
    <s v="DEWI RAHMAWATI (NIP: 18940052-3, NIDN: 0709039401)"/>
    <m/>
    <m/>
    <m/>
    <m/>
    <m/>
    <s v="DEWI RAHMAWATI (NIP: 18940052-3, NIDN: 0709039401)"/>
    <s v="Rekayasa Perangkat Lunak"/>
    <m/>
    <m/>
    <m/>
    <m/>
    <m/>
    <m/>
    <m/>
    <m/>
    <m/>
    <m/>
    <m/>
    <m/>
    <m/>
    <m/>
    <m/>
    <m/>
    <m/>
    <m/>
    <m/>
    <m/>
    <m/>
    <m/>
    <m/>
    <m/>
    <m/>
    <m/>
    <m/>
    <m/>
    <m/>
    <m/>
    <m/>
    <m/>
    <m/>
    <m/>
    <m/>
    <m/>
    <m/>
    <m/>
    <m/>
    <m/>
    <s v="https://doi.org/10.1109/iSemantic50169.2020.9234268"/>
    <s v="DEWI RAHMAWATI (NIP: 18940052-3, NIDN: 0709039401)"/>
    <s v="DEWI RAHMAWATI (NIP: 18940052-3, NIDN: 0709039401),DEWI RAHMAWATI (NIP: 18940052-3, NIDN: 0709039401),,,,,,Meita Betania_x000a_Rokhmatul Insani"/>
    <s v=",,,,,,,"/>
    <s v=",Rekayasa Perangkat Lunak,,,,,,"/>
    <s v=",,,,,,,"/>
  </r>
  <r>
    <s v="Brain Segmentation using Adaptive Thresholding, K-Means Clustering and Mathematical Morphology in MRI Data"/>
    <s v="2020 International Seminar on Application for Technology of Information and Communication (iSemantic)"/>
    <x v="1"/>
    <x v="0"/>
    <m/>
    <m/>
    <x v="0"/>
    <s v="DEWI RAHMAWATI (NIP: 18940052-3, NIDN: 0709039401)"/>
    <m/>
    <m/>
    <m/>
    <m/>
    <m/>
    <s v="DEWI RAHMAWATI (NIP: 18940052-3, NIDN: 0709039401)"/>
    <s v="Rekayasa Perangkat Lunak"/>
    <m/>
    <m/>
    <m/>
    <m/>
    <m/>
    <m/>
    <m/>
    <m/>
    <m/>
    <m/>
    <m/>
    <m/>
    <m/>
    <m/>
    <m/>
    <m/>
    <m/>
    <m/>
    <m/>
    <m/>
    <m/>
    <m/>
    <m/>
    <m/>
    <m/>
    <m/>
    <m/>
    <m/>
    <m/>
    <m/>
    <m/>
    <m/>
    <m/>
    <m/>
    <m/>
    <m/>
    <m/>
    <m/>
    <m/>
    <m/>
    <s v="https://doi.org/10.1109/iSemantic50169.2020.9234303"/>
    <s v="DEWI RAHMAWATI (NIP: 18940052-3, NIDN: 0709039401)"/>
    <s v="DEWI RAHMAWATI (NIP: 18940052-3, NIDN: 0709039401),DEWI RAHMAWATI (NIP: 18940052-3, NIDN: 0709039401),,,,,,William Kurniawan_x000a_Fidi Wincoko Putro"/>
    <s v=",,,,,,,"/>
    <s v=",Rekayasa Perangkat Lunak,,,,,,"/>
    <s v=",,,,,,,"/>
  </r>
  <r>
    <s v="IoT-based Adaptive Network Mechanism for Reliable Smart Farm System"/>
    <s v="Computers and Electronics in Agriculture"/>
    <x v="6"/>
    <x v="0"/>
    <m/>
    <m/>
    <x v="0"/>
    <m/>
    <m/>
    <m/>
    <m/>
    <m/>
    <m/>
    <s v="Muhammad Rusyadi Ramli"/>
    <s v="Teknologi Informasi"/>
    <m/>
    <m/>
    <m/>
    <m/>
    <s v="Philip Tobianto Daely"/>
    <m/>
    <m/>
    <m/>
    <m/>
    <m/>
    <m/>
    <m/>
    <m/>
    <m/>
    <m/>
    <m/>
    <m/>
    <m/>
    <m/>
    <m/>
    <m/>
    <m/>
    <m/>
    <m/>
    <m/>
    <m/>
    <m/>
    <m/>
    <m/>
    <m/>
    <m/>
    <m/>
    <m/>
    <m/>
    <s v="Jae-Min Lee, Dong-Seong Kim"/>
    <m/>
    <m/>
    <m/>
    <m/>
    <m/>
    <s v="https://doi.org/10.1016/j.compag.2020.105287"/>
    <s v=""/>
    <s v=",Muhammad Rusyadi Ramli,Philip Tobianto Daely,,,,,Arfan Adiputra Wuekero_x000a_Ubaidillah Umar"/>
    <s v=",,,,,,,"/>
    <s v=",Teknologi Informasi,,,,,,"/>
    <s v=",,,,,,,"/>
  </r>
  <r>
    <s v="Odor source searching in mechanical turbulent airflow using a mobile robot"/>
    <s v="The Intelligent Networks and Systems Society"/>
    <x v="7"/>
    <x v="0"/>
    <m/>
    <m/>
    <x v="0"/>
    <m/>
    <m/>
    <m/>
    <m/>
    <m/>
    <m/>
    <s v="Helmy Widyantara"/>
    <s v="Teknologi Informasi"/>
    <m/>
    <m/>
    <m/>
    <m/>
    <s v="Muhammad Rivai"/>
    <m/>
    <m/>
    <m/>
    <m/>
    <m/>
    <m/>
    <m/>
    <m/>
    <m/>
    <m/>
    <m/>
    <m/>
    <m/>
    <m/>
    <m/>
    <m/>
    <m/>
    <m/>
    <m/>
    <m/>
    <m/>
    <m/>
    <m/>
    <m/>
    <m/>
    <m/>
    <m/>
    <m/>
    <m/>
    <s v="Totok Mujiono"/>
    <m/>
    <m/>
    <m/>
    <m/>
    <m/>
    <s v="http://dx.doi.org/10.22266/ijies2020.0630.16"/>
    <s v=""/>
    <s v=",Helmy Widyantara,Muhammad Rivai,,,,,Riska Satria P._x000a_Dominggo Bayu B."/>
    <s v=",,,,,,,"/>
    <s v=",Teknologi Informasi,,,,,,"/>
    <s v=",,,,,,,"/>
  </r>
  <r>
    <s v="SIEVE: Helping developers sift wheat from chaff via cross-platform analysis"/>
    <s v="Empirical Software Engineering"/>
    <x v="7"/>
    <x v="0"/>
    <m/>
    <m/>
    <x v="0"/>
    <m/>
    <m/>
    <m/>
    <m/>
    <m/>
    <m/>
    <s v="Agus Sulistya"/>
    <s v="Rekayasa Perangkat Lunak"/>
    <m/>
    <m/>
    <m/>
    <m/>
    <s v="Gede Artha Azriadi Prana"/>
    <m/>
    <m/>
    <m/>
    <m/>
    <m/>
    <m/>
    <m/>
    <m/>
    <m/>
    <m/>
    <m/>
    <m/>
    <m/>
    <m/>
    <m/>
    <m/>
    <m/>
    <m/>
    <m/>
    <m/>
    <m/>
    <m/>
    <m/>
    <m/>
    <m/>
    <m/>
    <m/>
    <m/>
    <m/>
    <s v="Abhishek Sharma, David Lo, Christoph Treude"/>
    <m/>
    <m/>
    <m/>
    <m/>
    <m/>
    <s v="https://doi.org/10.48550/arXiv.1810.13144"/>
    <s v=""/>
    <s v=",Agus Sulistya,Gede Artha Azriadi Prana,,,,,"/>
    <s v=",,,,,,,"/>
    <s v=",Rekayasa Perangkat Lunak,,,,,,"/>
    <s v=",,,,,,,"/>
  </r>
  <r>
    <s v="“Smart Traffic Controller” Aplikasi Pencarian Rute Optimal Berdasarkan Waktu, Biaya, Kondisi Cuaca, Kejadian Lokal, dan Jumlah Kendaraan dengan Menggunakan Algoritma Fuzzy Mamdani dan Modified Markov Model Berbasis Android Mobile dan Google Map API"/>
    <s v="Karya Tulis Ilmiah Tingkat Institusi"/>
    <x v="8"/>
    <x v="0"/>
    <m/>
    <m/>
    <x v="0"/>
    <m/>
    <m/>
    <m/>
    <m/>
    <m/>
    <m/>
    <s v="Brian Freega Setya"/>
    <s v="Rekayasa Perangkat Lunak"/>
    <m/>
    <m/>
    <m/>
    <m/>
    <s v="Pratama"/>
    <m/>
    <m/>
    <m/>
    <m/>
    <m/>
    <m/>
    <m/>
    <m/>
    <m/>
    <m/>
    <m/>
    <m/>
    <m/>
    <m/>
    <m/>
    <m/>
    <m/>
    <m/>
    <m/>
    <m/>
    <m/>
    <m/>
    <m/>
    <m/>
    <m/>
    <m/>
    <m/>
    <m/>
    <m/>
    <s v="Edo Handoko_x000a_Diana Puspita_x000a_Dewi Rahmawati"/>
    <m/>
    <m/>
    <m/>
    <m/>
    <m/>
    <s v="https://journal.ittelkom-sby.ac.id/lkti/article/view/20/12"/>
    <s v=""/>
    <s v=",Brian Freega Setya,Pratama,,,,,Isa Hafidz, Moch. Iskandar Riansyah, Lora Khaula Amifia, Moch. Fauzan Rasyid, Moch. Bagus Indrastata, Abdulloh Hamid Nushfi"/>
    <s v=",,,,,,,"/>
    <s v=",Rekayasa Perangkat Lunak,,,,,,"/>
    <s v=",,,,,,,"/>
  </r>
  <r>
    <s v="Memaksimalkan Potensi Penjualan Ikan Menggunakan Data Mining"/>
    <s v="Karya Tulis Ilmiah Tingkat Institusi"/>
    <x v="8"/>
    <x v="0"/>
    <m/>
    <m/>
    <x v="0"/>
    <m/>
    <m/>
    <m/>
    <m/>
    <m/>
    <m/>
    <s v="Ilham Yori Pradana"/>
    <s v="Rekayasa Perangkat Lunak"/>
    <m/>
    <m/>
    <m/>
    <m/>
    <s v="Daninsyah Bagas Abiyansa"/>
    <m/>
    <m/>
    <m/>
    <m/>
    <m/>
    <m/>
    <m/>
    <m/>
    <m/>
    <m/>
    <m/>
    <m/>
    <m/>
    <m/>
    <m/>
    <m/>
    <m/>
    <m/>
    <m/>
    <m/>
    <m/>
    <m/>
    <m/>
    <m/>
    <m/>
    <m/>
    <m/>
    <m/>
    <m/>
    <s v="Harya Abimanyu Athalla A._x000a_Dewi Rahmawati"/>
    <m/>
    <m/>
    <m/>
    <m/>
    <m/>
    <s v="https://journal.ittelkom-sby.ac.id/lkti/article/view/23"/>
    <s v=""/>
    <s v=",Ilham Yori Pradana,Daninsyah Bagas Abiyansa,,,,,Benazir Imam Arif Muttaqin, Ayu Endah Wahyuni, Rokhmatul Insani"/>
    <s v=",,,,,,,"/>
    <s v=",Rekayasa Perangkat Lunak,,,,,,"/>
    <s v=",,,,,,,"/>
  </r>
  <r>
    <s v="PENDETEKSI KENDARAAN UNTUK KEAMANAN PERLINTASAN KERETA API"/>
    <s v="Karya Tulis Ilmiah Tingkat Institusi"/>
    <x v="8"/>
    <x v="0"/>
    <m/>
    <m/>
    <x v="0"/>
    <m/>
    <m/>
    <m/>
    <m/>
    <m/>
    <m/>
    <s v="Zulkarnain"/>
    <s v="Rekayasa Perangkat Lunak"/>
    <m/>
    <m/>
    <m/>
    <m/>
    <s v="Ahmad Yuridan Zindani"/>
    <m/>
    <m/>
    <m/>
    <m/>
    <m/>
    <m/>
    <m/>
    <m/>
    <m/>
    <m/>
    <m/>
    <m/>
    <m/>
    <m/>
    <m/>
    <m/>
    <m/>
    <m/>
    <m/>
    <m/>
    <m/>
    <m/>
    <m/>
    <m/>
    <m/>
    <m/>
    <m/>
    <m/>
    <m/>
    <s v="Amanda Amalia_x000a_Fidi Wincoko Putro, S.ST., M.Kom."/>
    <m/>
    <m/>
    <m/>
    <m/>
    <m/>
    <s v="https://journal.ittelkom-sby.ac.id/lkti/article/view/24"/>
    <s v=""/>
    <s v=",Zulkarnain,Ahmad Yuridan Zindani,,,,,"/>
    <s v=",,,,,,,"/>
    <s v=",Rekayasa Perangkat Lunak,,,,,,"/>
    <s v=",,,,,,,"/>
  </r>
  <r>
    <s v="Teknologi Marine Trash Cleaners Sebagai Solusi Permasalahan Sampah di Pesisir Pantai"/>
    <s v="Karya Tulis Ilmiah Tingkat Institusi"/>
    <x v="8"/>
    <x v="0"/>
    <m/>
    <m/>
    <x v="0"/>
    <m/>
    <m/>
    <m/>
    <m/>
    <m/>
    <m/>
    <s v="Firman Adi Rifansyah"/>
    <s v="Teknik Elektro"/>
    <m/>
    <m/>
    <m/>
    <m/>
    <s v="Moch Fikry Fathul Yaqin"/>
    <m/>
    <m/>
    <m/>
    <m/>
    <m/>
    <m/>
    <m/>
    <m/>
    <m/>
    <m/>
    <m/>
    <m/>
    <m/>
    <m/>
    <m/>
    <m/>
    <m/>
    <m/>
    <m/>
    <m/>
    <m/>
    <m/>
    <m/>
    <m/>
    <m/>
    <m/>
    <m/>
    <m/>
    <m/>
    <s v="Isfando Pahelwan Subagio_x000a_Lora Khaula Amifia"/>
    <m/>
    <m/>
    <m/>
    <m/>
    <m/>
    <s v="https://journal.ittelkom-sby.ac.id/lkti/article/view/25"/>
    <s v=""/>
    <s v=",Firman Adi Rifansyah,Moch Fikry Fathul Yaqin,,,,,Bambang Lelono Widjiantoro"/>
    <s v=",,,,,,,"/>
    <s v=",Teknik Elektro,,,,,,"/>
    <s v=",,,,,,,"/>
  </r>
  <r>
    <s v="PENGEMBANGAN UNMANNED AERIAL VEHICLE (UAV) MELALUI PENGAPLIKASIAN JARINGAN 5G"/>
    <s v="Karya Tulis Ilmiah Tingkat Institusi"/>
    <x v="8"/>
    <x v="0"/>
    <m/>
    <m/>
    <x v="0"/>
    <m/>
    <m/>
    <m/>
    <m/>
    <m/>
    <m/>
    <s v="Rian Gunawan"/>
    <s v="Teknik Telekomunikasi"/>
    <m/>
    <m/>
    <m/>
    <m/>
    <s v="Eldado Khrisna Putra"/>
    <m/>
    <m/>
    <m/>
    <m/>
    <m/>
    <m/>
    <m/>
    <m/>
    <m/>
    <m/>
    <m/>
    <m/>
    <m/>
    <m/>
    <m/>
    <m/>
    <m/>
    <m/>
    <m/>
    <m/>
    <m/>
    <m/>
    <m/>
    <m/>
    <m/>
    <m/>
    <m/>
    <m/>
    <m/>
    <s v="Miaka Awang Setiawan_x000a_Hamzah U. Mustakim"/>
    <m/>
    <m/>
    <m/>
    <m/>
    <m/>
    <s v="https://journal.ittelkom-sby.ac.id/lkti/article/view/26"/>
    <s v=""/>
    <s v=",Rian Gunawan,Eldado Khrisna Putra,,,,,"/>
    <s v=",,,,,,,"/>
    <s v=",Teknik Telekomunikasi,,,,,,"/>
    <s v=",,,,,,,"/>
  </r>
  <r>
    <s v="Pemanfaatan Teknologi dibidang Transportasi dengan Pengapilikasian “Safetybelt”"/>
    <s v="Karya Tulis Ilmiah Tingkat Institusi"/>
    <x v="8"/>
    <x v="0"/>
    <m/>
    <m/>
    <x v="0"/>
    <m/>
    <m/>
    <m/>
    <m/>
    <m/>
    <m/>
    <s v="Khafif Rafiq"/>
    <s v="Teknik Komputer"/>
    <m/>
    <m/>
    <m/>
    <m/>
    <s v="Fayola Liyani"/>
    <m/>
    <m/>
    <m/>
    <m/>
    <m/>
    <m/>
    <m/>
    <m/>
    <m/>
    <m/>
    <m/>
    <m/>
    <m/>
    <m/>
    <m/>
    <m/>
    <m/>
    <m/>
    <m/>
    <m/>
    <m/>
    <m/>
    <m/>
    <m/>
    <m/>
    <m/>
    <m/>
    <m/>
    <m/>
    <s v="Andre Adi Nugroho_x000a_Ubaidillah Umar"/>
    <m/>
    <m/>
    <m/>
    <m/>
    <m/>
    <s v="https://journal.ittelkom-sby.ac.id/lkti/article/view/27"/>
    <s v=""/>
    <s v=",Khafif Rafiq,Fayola Liyani,,,,,"/>
    <s v=",,,,,,,"/>
    <s v=",Teknik Komputer,,,,,,"/>
    <s v=",,,,,,,"/>
  </r>
  <r>
    <s v="Sistem Pengawas Kapal Penangkap Ikan Berbasis AI Menggunakan Drone"/>
    <s v="Karya Tulis Ilmiah Tingkat Institusi"/>
    <x v="8"/>
    <x v="0"/>
    <m/>
    <m/>
    <x v="0"/>
    <m/>
    <m/>
    <m/>
    <m/>
    <m/>
    <m/>
    <s v="Farhan Yuko Pratama"/>
    <s v="Rekayasa Perangkat Lunak"/>
    <m/>
    <m/>
    <m/>
    <m/>
    <s v="Ahmad FadliArie Hendra"/>
    <m/>
    <m/>
    <m/>
    <m/>
    <m/>
    <m/>
    <m/>
    <m/>
    <m/>
    <m/>
    <m/>
    <m/>
    <m/>
    <m/>
    <m/>
    <m/>
    <m/>
    <m/>
    <m/>
    <m/>
    <m/>
    <m/>
    <m/>
    <m/>
    <m/>
    <m/>
    <m/>
    <m/>
    <m/>
    <s v="Frenda Maulana_x000a_Ardian Yusuf Wicaksono,S.Kom.,M.Kom"/>
    <m/>
    <m/>
    <m/>
    <m/>
    <m/>
    <s v="https://journal.ittelkom-sby.ac.id/lkti/article/view/28"/>
    <s v=""/>
    <s v=",Farhan Yuko Pratama,Ahmad FadliArie Hendra,,,,,"/>
    <s v=",,,,,,,"/>
    <s v=",Rekayasa Perangkat Lunak,,,,,,"/>
    <s v=",,,,,,,"/>
  </r>
  <r>
    <s v="“UUV M4RESCUE” PENGEMBANGAN DRONE KAPAL SELAM TIM SAR"/>
    <s v="Karya Tulis Ilmiah Tingkat Institusi"/>
    <x v="8"/>
    <x v="0"/>
    <m/>
    <m/>
    <x v="0"/>
    <m/>
    <m/>
    <m/>
    <m/>
    <m/>
    <m/>
    <s v="Zayyan Abdul Kadir Sallum"/>
    <s v="Teknik Telekomunikasi"/>
    <m/>
    <m/>
    <m/>
    <m/>
    <s v="Mauryan Firmansyah Imanullah"/>
    <m/>
    <m/>
    <m/>
    <m/>
    <m/>
    <m/>
    <m/>
    <m/>
    <m/>
    <m/>
    <m/>
    <m/>
    <m/>
    <m/>
    <m/>
    <m/>
    <m/>
    <m/>
    <m/>
    <m/>
    <m/>
    <m/>
    <m/>
    <m/>
    <m/>
    <m/>
    <m/>
    <m/>
    <m/>
    <s v="Annisa Ramadhani_x000a_Hamzah U. Mustakim"/>
    <m/>
    <m/>
    <m/>
    <m/>
    <m/>
    <s v="https://journal.ittelkom-sby.ac.id/lkti/article/view/29"/>
    <s v=""/>
    <s v=",Zayyan Abdul Kadir Sallum,Mauryan Firmansyah Imanullah,,,,,"/>
    <s v=",,,,,,,"/>
    <s v=",Teknik Telekomunikasi,,,,,,"/>
    <s v=",,,,,,,"/>
  </r>
  <r>
    <s v="PEMANTAUAN POLUSI UDARA DENGAN SENSOR DI SUROBOYO BUS"/>
    <s v="Karya Tulis Ilmiah Tingkat Institusi"/>
    <x v="8"/>
    <x v="0"/>
    <m/>
    <m/>
    <x v="0"/>
    <m/>
    <m/>
    <m/>
    <m/>
    <m/>
    <m/>
    <s v="Adellia Puspita Ratri"/>
    <s v="Teknik Elektro"/>
    <m/>
    <m/>
    <m/>
    <m/>
    <s v="Verina Elista Malik"/>
    <m/>
    <m/>
    <m/>
    <m/>
    <m/>
    <m/>
    <m/>
    <m/>
    <m/>
    <m/>
    <m/>
    <m/>
    <m/>
    <m/>
    <m/>
    <m/>
    <m/>
    <m/>
    <m/>
    <m/>
    <m/>
    <m/>
    <m/>
    <m/>
    <m/>
    <m/>
    <m/>
    <m/>
    <m/>
    <s v="Nadia Dinda Pratama_x000a_Isa Hafidz"/>
    <m/>
    <m/>
    <m/>
    <m/>
    <m/>
    <s v="https://journal.ittelkom-sby.ac.id/lkti/article/view/30"/>
    <s v=""/>
    <s v=",Adellia Puspita Ratri,Verina Elista Malik,,,,,"/>
    <s v=",,,,,,,"/>
    <s v=",Teknik Elektro,,,,,,"/>
    <s v=",,,,,,,"/>
  </r>
  <r>
    <s v="Sea Traffic Surveilance Security By Using Satelit Global Positioning System (GPS)"/>
    <s v="Karya Tulis Ilmiah Tingkat Institusi"/>
    <x v="8"/>
    <x v="0"/>
    <m/>
    <m/>
    <x v="0"/>
    <m/>
    <m/>
    <m/>
    <m/>
    <m/>
    <m/>
    <s v="Gita Ramdhan Haris"/>
    <s v="Teknik Telekomunikasi"/>
    <m/>
    <m/>
    <m/>
    <m/>
    <s v="Faris Ja’far Shidiq"/>
    <m/>
    <m/>
    <m/>
    <m/>
    <m/>
    <m/>
    <m/>
    <m/>
    <m/>
    <m/>
    <m/>
    <m/>
    <m/>
    <m/>
    <m/>
    <m/>
    <m/>
    <m/>
    <m/>
    <m/>
    <m/>
    <m/>
    <m/>
    <m/>
    <m/>
    <m/>
    <m/>
    <m/>
    <m/>
    <s v="Ni Ketut Melzia A.M_x000a_Reza Elok Rahmadhania_x000a_Hamzah U. Mustakim"/>
    <m/>
    <m/>
    <m/>
    <m/>
    <m/>
    <s v="https://journal.ittelkom-sby.ac.id/lkti/article/view/31"/>
    <s v=""/>
    <s v=",Gita Ramdhan Haris,Faris Ja’far Shidiq,,,,,"/>
    <s v=",,,,,,,"/>
    <s v=",Teknik Telekomunikasi,,,,,,"/>
    <s v=",,,,,,,"/>
  </r>
  <r>
    <s v="OPTIMALISASI PELAYANAN BAGI PEJALAN KAKI"/>
    <s v="Karya Tulis Ilmiah Tingkat Institusi"/>
    <x v="8"/>
    <x v="0"/>
    <m/>
    <m/>
    <x v="0"/>
    <m/>
    <m/>
    <m/>
    <m/>
    <m/>
    <m/>
    <s v="Geria Yuka Rizqiqa"/>
    <s v="Sistem Informasi"/>
    <m/>
    <m/>
    <m/>
    <m/>
    <s v="Thoriq Dhiya Ikbar"/>
    <m/>
    <m/>
    <m/>
    <m/>
    <m/>
    <m/>
    <m/>
    <m/>
    <m/>
    <m/>
    <m/>
    <m/>
    <m/>
    <m/>
    <m/>
    <m/>
    <m/>
    <m/>
    <m/>
    <m/>
    <m/>
    <m/>
    <m/>
    <m/>
    <m/>
    <m/>
    <m/>
    <m/>
    <m/>
    <s v="M.Dani Rafsanjani_x000a_Rokhmatul Insani, S.T., M.T."/>
    <m/>
    <m/>
    <m/>
    <m/>
    <m/>
    <s v="https://journal.ittelkom-sby.ac.id/lkti/article/view/32"/>
    <s v=""/>
    <s v=",Geria Yuka Rizqiqa,Thoriq Dhiya Ikbar,,,,,-"/>
    <s v=",,,,,,,"/>
    <s v=",Sistem Informasi,,,,,,"/>
    <s v=",,,,,,,"/>
  </r>
  <r>
    <s v="“THE PLASTIC HUNTER SENSORIC” APLIKASI PENDETEKSI SAMPAH PLASTIK BERBASIS KECERADASAN BUATAN"/>
    <s v="Karya Tulis Ilmiah Tingkat Institusi"/>
    <x v="8"/>
    <x v="0"/>
    <m/>
    <m/>
    <x v="0"/>
    <m/>
    <m/>
    <m/>
    <m/>
    <m/>
    <m/>
    <s v="Fahmi Pradana S. W."/>
    <s v="Rekayasa Perangkat Lunak"/>
    <m/>
    <m/>
    <m/>
    <m/>
    <s v="Moch Yusuf Faisal A.A."/>
    <m/>
    <m/>
    <m/>
    <m/>
    <m/>
    <m/>
    <m/>
    <m/>
    <m/>
    <m/>
    <m/>
    <m/>
    <m/>
    <m/>
    <m/>
    <m/>
    <m/>
    <m/>
    <m/>
    <m/>
    <m/>
    <m/>
    <m/>
    <m/>
    <m/>
    <m/>
    <m/>
    <m/>
    <m/>
    <s v="Muhammad Nafi Udin_x000a_Ardian Yusuf Wicaksono"/>
    <m/>
    <m/>
    <m/>
    <m/>
    <m/>
    <s v="https://journal.ittelkom-sby.ac.id/lkti/article/view/33"/>
    <s v=""/>
    <s v=",Fahmi Pradana S. W.,Moch Yusuf Faisal A.A.,,,,,Jae Min Lee, Dong-Seong Kim"/>
    <s v=",,,,,,,"/>
    <s v=",Rekayasa Perangkat Lunak,,,,,,"/>
    <s v=",,,,,,,"/>
  </r>
  <r>
    <s v="CETEER:AFULL FEATUREDIOT-SOFTWARE SOLUTIONFORA BETTER DRIVING EXPERIENCE AND TRANSPORTATION ECOSYSTEM"/>
    <s v="Karya Tulis Ilmiah Tingkat Institusi"/>
    <x v="8"/>
    <x v="0"/>
    <m/>
    <m/>
    <x v="0"/>
    <m/>
    <m/>
    <m/>
    <m/>
    <m/>
    <m/>
    <s v="Bonnie Ferdinand Akbar"/>
    <s v="Sistem Informasi"/>
    <m/>
    <m/>
    <m/>
    <m/>
    <s v="Siti Aminah"/>
    <m/>
    <m/>
    <m/>
    <m/>
    <m/>
    <m/>
    <m/>
    <m/>
    <m/>
    <m/>
    <m/>
    <m/>
    <m/>
    <m/>
    <m/>
    <m/>
    <m/>
    <m/>
    <m/>
    <m/>
    <m/>
    <m/>
    <m/>
    <m/>
    <m/>
    <m/>
    <m/>
    <m/>
    <m/>
    <s v="Meita Betania_x000a_Rokhmatul Insani"/>
    <m/>
    <m/>
    <m/>
    <m/>
    <m/>
    <s v="https://journal.ittelkom-sby.ac.id/lkti/article/view/35"/>
    <s v=""/>
    <s v=",Bonnie Ferdinand Akbar,Siti Aminah,,,,,Jae Min Lee, Dong-Seong Kim"/>
    <s v=",,,,,,,"/>
    <s v=",Sistem Informasi,,,,,,"/>
    <s v=",,,,,,,"/>
  </r>
  <r>
    <s v="SISTEM PENDETEKSI KERUSAKAN LUAR ANGKUTAN UMUM"/>
    <s v="Karya Tulis Ilmiah Tingkat Institusi"/>
    <x v="8"/>
    <x v="0"/>
    <m/>
    <m/>
    <x v="0"/>
    <m/>
    <m/>
    <m/>
    <m/>
    <m/>
    <m/>
    <s v="Komang Arisudana"/>
    <s v="Rekayasa Perangkat Lunak"/>
    <m/>
    <m/>
    <m/>
    <m/>
    <s v="Achmad Xander L.E.J"/>
    <m/>
    <m/>
    <m/>
    <m/>
    <m/>
    <m/>
    <m/>
    <m/>
    <m/>
    <m/>
    <m/>
    <m/>
    <m/>
    <m/>
    <m/>
    <m/>
    <m/>
    <m/>
    <m/>
    <m/>
    <m/>
    <m/>
    <m/>
    <m/>
    <m/>
    <m/>
    <m/>
    <m/>
    <m/>
    <s v="William Kurniawan_x000a_Fidi Wincoko Putro"/>
    <m/>
    <m/>
    <m/>
    <m/>
    <m/>
    <s v="https://journal.ittelkom-sby.ac.id/lkti/article/view/36"/>
    <s v=""/>
    <s v=",Komang Arisudana,Achmad Xander L.E.J,,,,,Jae Min Lee, Dong-Seong Kim"/>
    <s v=",,,,,,,"/>
    <s v=",Rekayasa Perangkat Lunak,,,,,,"/>
    <s v=",,,,,,,"/>
  </r>
  <r>
    <s v="Rancang Bangun Alat Pendeteksi Bahan Ilegal Berbasis IOT (Internet of Things) di Area Pelabuhan Peti Kemas"/>
    <s v="Karya Tulis Ilmiah Tingkat Institusi"/>
    <x v="8"/>
    <x v="0"/>
    <m/>
    <m/>
    <x v="0"/>
    <m/>
    <m/>
    <m/>
    <m/>
    <m/>
    <m/>
    <s v="Wafa Murtadho Kholid"/>
    <s v="Teknik Komputer"/>
    <m/>
    <m/>
    <m/>
    <m/>
    <s v="Berryl Cholif Arrohman N."/>
    <m/>
    <m/>
    <m/>
    <m/>
    <m/>
    <m/>
    <m/>
    <m/>
    <m/>
    <m/>
    <m/>
    <m/>
    <m/>
    <m/>
    <m/>
    <m/>
    <m/>
    <m/>
    <m/>
    <m/>
    <m/>
    <m/>
    <m/>
    <m/>
    <m/>
    <m/>
    <m/>
    <m/>
    <m/>
    <s v="Arfan Adiputra Wuekero_x000a_Ubaidillah Umar"/>
    <m/>
    <m/>
    <m/>
    <m/>
    <m/>
    <s v="https://journal.ittelkom-sby.ac.id/lkti/article/view/37"/>
    <s v=""/>
    <s v=",Wafa Murtadho Kholid,Berryl Cholif Arrohman N.,,,,,Jae Min Lee, Dong-Seong Kim"/>
    <s v=",,,,,,,"/>
    <s v=",Teknik Komputer,,,,,,"/>
    <s v=",,,,,,,"/>
  </r>
  <r>
    <s v="KAPAL BERTENAGA SURYA ITTELKOM SURABAYA"/>
    <s v="Karya Tulis Ilmiah Tingkat Institusi"/>
    <x v="8"/>
    <x v="0"/>
    <m/>
    <m/>
    <x v="0"/>
    <m/>
    <m/>
    <m/>
    <m/>
    <m/>
    <m/>
    <s v="M.Abyan Seifa Ardhana"/>
    <s v="Teknik Industri"/>
    <m/>
    <m/>
    <m/>
    <m/>
    <s v="Clara Dilla A.P."/>
    <m/>
    <m/>
    <m/>
    <m/>
    <m/>
    <m/>
    <m/>
    <m/>
    <m/>
    <m/>
    <m/>
    <m/>
    <m/>
    <m/>
    <m/>
    <m/>
    <m/>
    <m/>
    <m/>
    <m/>
    <m/>
    <m/>
    <m/>
    <m/>
    <m/>
    <m/>
    <m/>
    <m/>
    <m/>
    <s v="Riska Satria P._x000a_Dominggo Bayu B."/>
    <m/>
    <m/>
    <m/>
    <m/>
    <m/>
    <s v="https://journal.ittelkom-sby.ac.id/lkti/article/view/38"/>
    <s v=""/>
    <s v=",M.Abyan Seifa Ardhana,Clara Dilla A.P.,,,,,Jae Min Lee, Dong-Seong Kim"/>
    <s v=",,,,,,,"/>
    <s v=",Teknik Industri,,,,,,"/>
    <s v=",,,,,,,"/>
  </r>
  <r>
    <s v="Vehicle Routing Problem with Simulated Annealing Using Python Programming"/>
    <s v="International Conference on Advanced Engineering and Technology (ICATECH 2020)"/>
    <x v="1"/>
    <x v="0"/>
    <m/>
    <m/>
    <x v="0"/>
    <m/>
    <m/>
    <m/>
    <m/>
    <m/>
    <m/>
    <m/>
    <s v="Teknik Industri"/>
    <m/>
    <m/>
    <m/>
    <m/>
    <s v="DOMINGGO BAYU BASKARA (NIP: 19900005-1, NIDN: 0722069004)"/>
    <m/>
    <m/>
    <m/>
    <m/>
    <m/>
    <m/>
    <m/>
    <m/>
    <m/>
    <m/>
    <m/>
    <m/>
    <m/>
    <m/>
    <m/>
    <m/>
    <m/>
    <m/>
    <m/>
    <m/>
    <m/>
    <m/>
    <m/>
    <m/>
    <m/>
    <m/>
    <m/>
    <m/>
    <m/>
    <m/>
    <m/>
    <m/>
    <m/>
    <m/>
    <m/>
    <s v="DOI 10.1088/1757-899X/1010/1/012010"/>
    <s v=""/>
    <s v=",,DOMINGGO BAYU BASKARA (NIP: 19900005-1, NIDN: 0722069004),,,,,Jae Min Lee, Dong-Seong Kim"/>
    <s v=",,,,,,,"/>
    <s v=",Teknik Industri,,,,,,"/>
    <s v=",,,,,,,"/>
  </r>
  <r>
    <s v="Design Configuration of Water Quality Monitoring System in Surabaya"/>
    <s v="COMPLETE"/>
    <x v="2"/>
    <x v="0"/>
    <m/>
    <m/>
    <x v="0"/>
    <m/>
    <m/>
    <m/>
    <m/>
    <m/>
    <m/>
    <s v="Dimas Adiputra"/>
    <s v="Teknik Elektro"/>
    <m/>
    <m/>
    <m/>
    <m/>
    <s v="Anifatul Faricha"/>
    <m/>
    <m/>
    <m/>
    <m/>
    <m/>
    <m/>
    <m/>
    <m/>
    <m/>
    <m/>
    <m/>
    <m/>
    <m/>
    <m/>
    <m/>
    <m/>
    <m/>
    <m/>
    <m/>
    <m/>
    <m/>
    <m/>
    <m/>
    <m/>
    <m/>
    <m/>
    <m/>
    <m/>
    <m/>
    <s v="Isa Hafidz, Moch. Iskandar Riansyah, Lora Khaula Amifia, Moch. Fauzan Rasyid, Moch. Bagus Indrastata, Abdulloh Hamid Nushfi"/>
    <m/>
    <m/>
    <m/>
    <m/>
    <m/>
    <s v="https://doi.org/10.52435/complete.v1i1.43"/>
    <s v=""/>
    <s v=",Dimas Adiputra,Anifatul Faricha,,,,,Nao Yamada, Naoyuki Kubota"/>
    <s v=",,,,,,,"/>
    <s v=",Teknik Elektro,,,,,,"/>
    <s v=",,,,,,,"/>
  </r>
  <r>
    <s v="Penerapan Prototype Desain Faceshield untuk Mengatasi Kekurangan APD pada Tenaga Medis melalui pemberdayaan UKM"/>
    <s v="Aksiologiya"/>
    <x v="5"/>
    <x v="0"/>
    <m/>
    <m/>
    <x v="0"/>
    <m/>
    <m/>
    <m/>
    <m/>
    <m/>
    <m/>
    <s v="Hawwin Mardhiana"/>
    <s v="Sistem Informasi"/>
    <m/>
    <m/>
    <m/>
    <m/>
    <s v="Ully Asfari"/>
    <m/>
    <m/>
    <m/>
    <m/>
    <m/>
    <m/>
    <m/>
    <m/>
    <m/>
    <m/>
    <m/>
    <m/>
    <m/>
    <m/>
    <m/>
    <m/>
    <m/>
    <m/>
    <m/>
    <m/>
    <m/>
    <m/>
    <m/>
    <m/>
    <m/>
    <m/>
    <m/>
    <m/>
    <m/>
    <s v="Benazir Imam Arif Muttaqin, Ayu Endah Wahyuni, Rokhmatul Insani"/>
    <m/>
    <m/>
    <m/>
    <m/>
    <m/>
    <m/>
    <s v=""/>
    <s v=",Hawwin Mardhiana,Ully Asfari,,,,,Naoyuki Kubota"/>
    <s v=",,,,,,,"/>
    <s v=",Sistem Informasi,,,,,,"/>
    <s v=",,,,,,,"/>
  </r>
  <r>
    <s v="Penyuluhan Pembuatan, Penggunaan, dan Perawatan Alat Ukur Kualitas Air Tambah untuk Meningkatkan Produksi Bandeng, di Desa Banjar Kemuning, Kecamatan Sedata, Kabupaten Sidoarjo"/>
    <m/>
    <x v="9"/>
    <x v="0"/>
    <m/>
    <m/>
    <x v="0"/>
    <s v="Bambang Lelono Widjiantoro"/>
    <m/>
    <m/>
    <m/>
    <m/>
    <m/>
    <m/>
    <s v="Teknik Industri"/>
    <m/>
    <m/>
    <m/>
    <m/>
    <m/>
    <m/>
    <m/>
    <m/>
    <m/>
    <m/>
    <m/>
    <m/>
    <m/>
    <m/>
    <m/>
    <m/>
    <m/>
    <m/>
    <m/>
    <m/>
    <m/>
    <m/>
    <m/>
    <m/>
    <m/>
    <m/>
    <m/>
    <m/>
    <m/>
    <m/>
    <m/>
    <m/>
    <m/>
    <m/>
    <m/>
    <m/>
    <m/>
    <m/>
    <m/>
    <m/>
    <s v="https://journal.its.ac.id/index.php/sewagati/article/view/339"/>
    <s v="Bambang Lelono Widjiantoro"/>
    <s v="Bambang Lelono Widjiantoro,,,,,,,Muhammad Nasrullah"/>
    <s v=",,,,,,,"/>
    <s v=",Teknik Industri,,,,,,"/>
    <s v=",,,,,,,"/>
  </r>
  <r>
    <s v="KARAKTERISASI KECEPATAN PUTARAN BERDASARKAN RASIO INPUT BAHAN BAKAR PADA GENERATOR SET DUAL FUEL (GASOLINE???BIOGAS) MENGGUNAKAN JARINGAN SYARAF TIRUAN"/>
    <m/>
    <x v="3"/>
    <x v="0"/>
    <m/>
    <m/>
    <x v="0"/>
    <m/>
    <m/>
    <m/>
    <m/>
    <m/>
    <m/>
    <m/>
    <s v="Teknik Industri"/>
    <m/>
    <m/>
    <m/>
    <m/>
    <m/>
    <m/>
    <m/>
    <m/>
    <m/>
    <m/>
    <m/>
    <m/>
    <m/>
    <m/>
    <m/>
    <m/>
    <m/>
    <m/>
    <m/>
    <m/>
    <m/>
    <m/>
    <m/>
    <m/>
    <m/>
    <m/>
    <m/>
    <m/>
    <m/>
    <m/>
    <m/>
    <m/>
    <m/>
    <m/>
    <s v="Bambang Lelono Widjiantoro"/>
    <m/>
    <m/>
    <m/>
    <m/>
    <m/>
    <s v="https://doi.org/10.31884/jtt.v6i1.238"/>
    <s v=""/>
    <s v=",,,,,,,Ully Asfari, Muhammad Nasrullah"/>
    <s v=",,,,,,,"/>
    <s v=",Teknik Industri,,,,,,"/>
    <s v=",,,,,,,"/>
  </r>
  <r>
    <s v="weighted round robin based production scheduling model for seasonal product"/>
    <m/>
    <x v="10"/>
    <x v="0"/>
    <m/>
    <m/>
    <x v="0"/>
    <m/>
    <m/>
    <m/>
    <m/>
    <m/>
    <m/>
    <s v="purba daru kusuma"/>
    <s v="Teknik Telekomunikasi"/>
    <m/>
    <m/>
    <m/>
    <m/>
    <m/>
    <m/>
    <m/>
    <m/>
    <m/>
    <m/>
    <m/>
    <m/>
    <m/>
    <m/>
    <m/>
    <m/>
    <m/>
    <m/>
    <m/>
    <m/>
    <m/>
    <m/>
    <m/>
    <m/>
    <m/>
    <m/>
    <m/>
    <m/>
    <m/>
    <m/>
    <m/>
    <m/>
    <m/>
    <m/>
    <m/>
    <m/>
    <m/>
    <m/>
    <m/>
    <m/>
    <s v="http://www.jatit.org/volumes/Vol98No11/6Vol98No11.pdf"/>
    <s v=""/>
    <s v=",purba daru kusuma,,,,,,Tuhu Agung Rachmanto, Mohamad Irwan Afandi, Helmy Widyantara, Harianto"/>
    <s v=",,,,,,,"/>
    <s v=",Teknik Telekomunikasi,,,,,,"/>
    <s v=",,,,,,,"/>
  </r>
  <r>
    <s v="k-medoid least cost combined model in combined and scheduled shipping service"/>
    <m/>
    <x v="10"/>
    <x v="0"/>
    <m/>
    <m/>
    <x v="0"/>
    <m/>
    <m/>
    <m/>
    <m/>
    <m/>
    <m/>
    <s v="purba daru kusuma"/>
    <s v="Teknik Telekomunikasi"/>
    <m/>
    <m/>
    <m/>
    <m/>
    <s v="-"/>
    <m/>
    <m/>
    <m/>
    <m/>
    <m/>
    <m/>
    <m/>
    <m/>
    <m/>
    <m/>
    <m/>
    <m/>
    <m/>
    <m/>
    <m/>
    <m/>
    <m/>
    <m/>
    <m/>
    <m/>
    <m/>
    <m/>
    <m/>
    <m/>
    <m/>
    <m/>
    <m/>
    <m/>
    <m/>
    <m/>
    <m/>
    <m/>
    <m/>
    <m/>
    <m/>
    <s v="http://www.jatit.org/volumes/Vol98No2/11Vol98No2.pdf"/>
    <s v=""/>
    <s v=",purba daru kusuma,-,,,,,Brian Yuko Putra, Rahmat Andika Laksana"/>
    <s v=",,,,,,,"/>
    <s v=",Teknik Telekomunikasi,,,,,,"/>
    <s v=",,,,,,,"/>
  </r>
  <r>
    <s v="Design off Output Power Control Systems based on Mass Flow Rate Comparison of Air-Fuel Ratio (AFR) on Duel Fuel Generator Set by using the PID COntrol Method"/>
    <m/>
    <x v="6"/>
    <x v="0"/>
    <m/>
    <m/>
    <x v="0"/>
    <s v="Bambang L Widjiantoro"/>
    <m/>
    <m/>
    <m/>
    <m/>
    <m/>
    <m/>
    <s v="Teknik Industri"/>
    <m/>
    <m/>
    <m/>
    <m/>
    <m/>
    <m/>
    <m/>
    <m/>
    <m/>
    <m/>
    <m/>
    <m/>
    <m/>
    <m/>
    <m/>
    <m/>
    <m/>
    <m/>
    <m/>
    <m/>
    <m/>
    <m/>
    <m/>
    <m/>
    <m/>
    <m/>
    <m/>
    <m/>
    <m/>
    <m/>
    <m/>
    <m/>
    <m/>
    <m/>
    <m/>
    <m/>
    <m/>
    <m/>
    <m/>
    <m/>
    <s v="https://doi.org/10.14716/ijtech.v11i3.2710"/>
    <s v="Bambang L Widjiantoro"/>
    <s v="Bambang L Widjiantoro,,,,,,,Ully Asfari"/>
    <s v=",,,,,,,"/>
    <s v=",Teknik Industri,,,,,,"/>
    <s v=",,,,,,,"/>
  </r>
  <r>
    <s v="Sensor/actuator fault tolerant sliding mode control for anti-lock braking in a quarter electric vehicle"/>
    <m/>
    <x v="7"/>
    <x v="0"/>
    <m/>
    <m/>
    <x v="0"/>
    <m/>
    <m/>
    <m/>
    <m/>
    <m/>
    <m/>
    <s v="Bambang L Widjiantoro"/>
    <s v="Teknik Industri"/>
    <m/>
    <m/>
    <m/>
    <m/>
    <s v="-"/>
    <m/>
    <m/>
    <m/>
    <m/>
    <m/>
    <m/>
    <m/>
    <m/>
    <m/>
    <m/>
    <m/>
    <m/>
    <m/>
    <m/>
    <m/>
    <m/>
    <m/>
    <m/>
    <m/>
    <m/>
    <m/>
    <m/>
    <m/>
    <m/>
    <m/>
    <m/>
    <m/>
    <m/>
    <m/>
    <m/>
    <m/>
    <m/>
    <m/>
    <m/>
    <m/>
    <s v="DOI: 10.11591/ijpeds.v11.i3.pp1220-1229"/>
    <s v=""/>
    <s v=",Bambang L Widjiantoro,-,,,,,Ully Asfari"/>
    <s v=",,,,,,,"/>
    <s v=",Teknik Industri,,,,,,"/>
    <s v=",,,,,,,"/>
  </r>
  <r>
    <s v="Robot Orientation Estimation Based on Single-Frame of Fish-eye Image"/>
    <m/>
    <x v="1"/>
    <x v="0"/>
    <m/>
    <m/>
    <x v="0"/>
    <s v="Tri Arief Sardjono"/>
    <m/>
    <m/>
    <m/>
    <m/>
    <m/>
    <m/>
    <s v="Teknik Elektro"/>
    <m/>
    <m/>
    <m/>
    <m/>
    <s v="-"/>
    <m/>
    <m/>
    <m/>
    <m/>
    <m/>
    <m/>
    <m/>
    <m/>
    <m/>
    <m/>
    <m/>
    <m/>
    <m/>
    <m/>
    <m/>
    <m/>
    <m/>
    <m/>
    <m/>
    <m/>
    <m/>
    <m/>
    <m/>
    <m/>
    <m/>
    <m/>
    <m/>
    <m/>
    <m/>
    <m/>
    <m/>
    <m/>
    <m/>
    <m/>
    <m/>
    <s v="10.1088/1742-6596/1569/2/022092"/>
    <s v="Tri Arief Sardjono"/>
    <s v="Tri Arief Sardjono,,-,,,,,Ubaidillah Umar³, Dwi Edi Setyawan 4 , Billy Montolalu 5"/>
    <s v=",,,,,,,"/>
    <s v=",Teknik Elektro,,,,,,"/>
    <s v=",,,,,,,"/>
  </r>
  <r>
    <s v="Solar Panel-based Wireless Battery Charging System using Fuzzy Control Method"/>
    <m/>
    <x v="1"/>
    <x v="0"/>
    <m/>
    <m/>
    <x v="0"/>
    <s v="T Arief Sardjono"/>
    <m/>
    <m/>
    <m/>
    <m/>
    <m/>
    <m/>
    <s v="Teknik Elektro"/>
    <m/>
    <m/>
    <m/>
    <m/>
    <s v="-"/>
    <m/>
    <m/>
    <m/>
    <m/>
    <m/>
    <m/>
    <m/>
    <m/>
    <m/>
    <m/>
    <m/>
    <m/>
    <m/>
    <m/>
    <m/>
    <m/>
    <m/>
    <m/>
    <m/>
    <m/>
    <m/>
    <m/>
    <m/>
    <m/>
    <m/>
    <m/>
    <m/>
    <m/>
    <m/>
    <m/>
    <m/>
    <m/>
    <m/>
    <m/>
    <m/>
    <s v="DOI 10.1088/1757-899X/847/1/012088"/>
    <s v="T Arief Sardjono"/>
    <s v="T Arief Sardjono,,-,,,,,Anugrayani Bustamin, Zaenal Abidin"/>
    <s v=",,,,,,,"/>
    <s v=",Teknik Elektro,,,,,,"/>
    <s v=",,,,,,,"/>
  </r>
  <r>
    <s v="The Challenges and Considerations of Implementation 5G in Indonesia"/>
    <s v="The 6th International E-Conference on Industrial, Mechanical, Electrical and Chemical Engineering (ICIMECE 2020)"/>
    <x v="1"/>
    <x v="0"/>
    <m/>
    <m/>
    <x v="0"/>
    <m/>
    <m/>
    <m/>
    <m/>
    <m/>
    <m/>
    <s v="Hamzah U. Mustakim, S.T., M.T"/>
    <s v="Teknik Telekomunikasi"/>
    <m/>
    <m/>
    <m/>
    <m/>
    <s v="-"/>
    <m/>
    <m/>
    <m/>
    <m/>
    <m/>
    <m/>
    <m/>
    <m/>
    <m/>
    <m/>
    <m/>
    <m/>
    <m/>
    <m/>
    <m/>
    <m/>
    <m/>
    <m/>
    <m/>
    <m/>
    <m/>
    <m/>
    <m/>
    <m/>
    <m/>
    <m/>
    <m/>
    <m/>
    <m/>
    <s v="-"/>
    <m/>
    <m/>
    <m/>
    <m/>
    <m/>
    <m/>
    <s v=""/>
    <s v=",Hamzah U. Mustakim, S.T., M.T,-,,,,,-"/>
    <s v=",,,,,,,"/>
    <s v=",Teknik Telekomunikasi,,,,,,"/>
    <s v=",,,,,,,"/>
  </r>
  <r>
    <s v="On the Carrier Robot's Capacity and Speed Towards Task Delivery in Smart Factory"/>
    <s v="KICS Summer Conference 2020"/>
    <x v="1"/>
    <x v="0"/>
    <m/>
    <m/>
    <x v="0"/>
    <m/>
    <m/>
    <m/>
    <m/>
    <m/>
    <m/>
    <s v="Philip Tobianto Daely"/>
    <s v="Teknologi Informasi"/>
    <m/>
    <m/>
    <m/>
    <m/>
    <s v="Alifia Putri Anantha"/>
    <m/>
    <m/>
    <m/>
    <m/>
    <m/>
    <m/>
    <m/>
    <m/>
    <m/>
    <m/>
    <m/>
    <m/>
    <m/>
    <m/>
    <m/>
    <m/>
    <m/>
    <m/>
    <m/>
    <m/>
    <m/>
    <m/>
    <m/>
    <m/>
    <m/>
    <m/>
    <m/>
    <m/>
    <m/>
    <s v="Jae Min Lee, Dong-Seong Kim"/>
    <m/>
    <m/>
    <m/>
    <m/>
    <m/>
    <s v="https://journal-home.s3.ap-northeast-2.amazonaws.com/site/2020kics/presentation/0608.pdf"/>
    <s v=""/>
    <s v=",Philip Tobianto Daely,Alifia Putri Anantha,,,,,Farah Zakiyah Rahmanti, Muhammad Iqbal Maulana, Gilang Ramadhan"/>
    <s v=",,,,,,,"/>
    <s v=",Teknologi Informasi,,,,,,"/>
    <s v=",,,,,,,"/>
  </r>
  <r>
    <s v="Hidden Information Detection in Speech Signal Using MFCC and LDA"/>
    <s v="KICS Summer Conference 2020"/>
    <x v="1"/>
    <x v="0"/>
    <m/>
    <m/>
    <x v="0"/>
    <m/>
    <m/>
    <m/>
    <m/>
    <m/>
    <m/>
    <s v="Alifia Putri Anantha"/>
    <s v="Teknologi Informasi"/>
    <m/>
    <m/>
    <m/>
    <m/>
    <s v="Philip Tobianto Daely"/>
    <m/>
    <m/>
    <m/>
    <m/>
    <m/>
    <m/>
    <m/>
    <m/>
    <m/>
    <m/>
    <m/>
    <m/>
    <m/>
    <m/>
    <m/>
    <m/>
    <m/>
    <m/>
    <m/>
    <m/>
    <m/>
    <m/>
    <m/>
    <m/>
    <m/>
    <m/>
    <m/>
    <m/>
    <m/>
    <s v="Jae Min Lee, Dong-Seong Kim"/>
    <m/>
    <m/>
    <m/>
    <m/>
    <m/>
    <s v="https://journal-home.s3.ap-northeast-2.amazonaws.com/site/2020kics/presentation/0654.pdf"/>
    <s v=""/>
    <s v=",Alifia Putri Anantha,Philip Tobianto Daely,,,,,Yupit Sudianto"/>
    <s v=",,,,,,,"/>
    <s v=",Teknologi Informasi,,,,,,"/>
    <s v=",,,,,,,"/>
  </r>
  <r>
    <s v="Machine Learning Classification with GLCM and Watershed for Detecting Pulpitis"/>
    <s v="KICS Summer Conference 2020"/>
    <x v="1"/>
    <x v="0"/>
    <m/>
    <m/>
    <x v="0"/>
    <m/>
    <m/>
    <m/>
    <m/>
    <m/>
    <m/>
    <s v="Mareska Pratiwi Maharani"/>
    <s v="Teknologi Informasi"/>
    <m/>
    <m/>
    <m/>
    <m/>
    <s v="Philip Tobianto Daely"/>
    <m/>
    <m/>
    <m/>
    <m/>
    <m/>
    <m/>
    <m/>
    <m/>
    <m/>
    <m/>
    <m/>
    <m/>
    <m/>
    <m/>
    <m/>
    <m/>
    <m/>
    <m/>
    <m/>
    <m/>
    <m/>
    <m/>
    <m/>
    <m/>
    <m/>
    <m/>
    <m/>
    <m/>
    <m/>
    <s v="Jae Min Lee, Dong-Seong Kim"/>
    <m/>
    <m/>
    <m/>
    <m/>
    <m/>
    <s v="https://www.researchgate.net/publication/346035424_Machine_Learning_Classification_with_GLCM_and_Watershed_for_Detecting_Pulpitis"/>
    <s v=""/>
    <s v=",Mareska Pratiwi Maharani,Philip Tobianto Daely,,,,,-"/>
    <s v=",,,,,,,"/>
    <s v=",Teknologi Informasi,,,,,,"/>
    <s v=",,,,,,,"/>
  </r>
  <r>
    <s v="Distributed Computing Architecture for Logistic Job Allocation in Smart Factory"/>
    <s v="The 11th International Conference on ICT Convergence (ICTC 2020)"/>
    <x v="1"/>
    <x v="0"/>
    <m/>
    <m/>
    <x v="0"/>
    <m/>
    <m/>
    <m/>
    <m/>
    <m/>
    <m/>
    <s v="Philip Tobianto Daely"/>
    <s v="Teknologi Informasi"/>
    <m/>
    <m/>
    <m/>
    <m/>
    <s v="Alifia Putri Anantha"/>
    <m/>
    <m/>
    <m/>
    <m/>
    <m/>
    <m/>
    <m/>
    <m/>
    <m/>
    <m/>
    <m/>
    <m/>
    <m/>
    <m/>
    <m/>
    <m/>
    <m/>
    <m/>
    <m/>
    <m/>
    <m/>
    <m/>
    <m/>
    <m/>
    <m/>
    <m/>
    <m/>
    <m/>
    <m/>
    <s v="Jae Min Lee, Dong-Seong Kim"/>
    <m/>
    <m/>
    <m/>
    <m/>
    <m/>
    <s v="https://doi.org/10.1109/ICTC49870.2020.9289149"/>
    <s v=""/>
    <s v=",Philip Tobianto Daely,Alifia Putri Anantha,,,,,Harya Abimanyu Athalla Akbar, Ahmad Yuridan Zindani"/>
    <s v=",,,,,,,"/>
    <s v=",Teknologi Informasi,,,,,,"/>
    <s v=",,,,,,,"/>
  </r>
  <r>
    <s v="Edge Computing-Based Anomaly Detection for Multi-Source Monitoring in Industrial Wireless Sensor Networks"/>
    <s v="The 11th International Conference on ICT Convergence (ICTC 2020)"/>
    <x v="1"/>
    <x v="0"/>
    <m/>
    <m/>
    <x v="0"/>
    <m/>
    <m/>
    <m/>
    <m/>
    <m/>
    <m/>
    <s v="Alifia Putri Anantha"/>
    <s v="Teknologi Informasi"/>
    <m/>
    <m/>
    <m/>
    <m/>
    <s v="Philip Tobianto Daely"/>
    <m/>
    <m/>
    <m/>
    <m/>
    <m/>
    <m/>
    <m/>
    <m/>
    <m/>
    <m/>
    <m/>
    <m/>
    <m/>
    <m/>
    <m/>
    <m/>
    <m/>
    <m/>
    <m/>
    <m/>
    <m/>
    <m/>
    <m/>
    <m/>
    <m/>
    <m/>
    <m/>
    <m/>
    <m/>
    <s v="Jae Min Lee, Dong-Seong Kim"/>
    <m/>
    <m/>
    <m/>
    <m/>
    <m/>
    <s v="https://doi.org/10.1109/ICTC49870.2020.9289271"/>
    <s v=""/>
    <s v=",Alifia Putri Anantha,Philip Tobianto Daely,,,,,Muhammad Nasrullah"/>
    <s v=",,,,,,,"/>
    <s v=",Teknologi Informasi,,,,,,"/>
    <s v=",,,,,,,"/>
  </r>
  <r>
    <s v="Attack Detection in Fog Layer for IIoT Based on Machine Learning Approach"/>
    <s v="The 11th International Conference on ICT Convergence (ICTC 2020)"/>
    <x v="1"/>
    <x v="0"/>
    <m/>
    <m/>
    <x v="0"/>
    <m/>
    <m/>
    <m/>
    <m/>
    <m/>
    <m/>
    <s v="Mareska Pratiwi Maharani"/>
    <s v="Teknologi Informasi"/>
    <m/>
    <m/>
    <m/>
    <m/>
    <s v="Philip Tobianto Daely"/>
    <m/>
    <m/>
    <m/>
    <m/>
    <m/>
    <m/>
    <m/>
    <m/>
    <m/>
    <m/>
    <m/>
    <m/>
    <m/>
    <m/>
    <m/>
    <m/>
    <m/>
    <m/>
    <m/>
    <m/>
    <m/>
    <m/>
    <m/>
    <m/>
    <m/>
    <m/>
    <m/>
    <m/>
    <m/>
    <s v="Jae Min Lee, Dong-Seong Kim"/>
    <m/>
    <m/>
    <m/>
    <m/>
    <m/>
    <s v="https://doi.org/10.1109/ICTC49870.2020.9289380"/>
    <s v=""/>
    <s v=",Mareska Pratiwi Maharani,Philip Tobianto Daely,,,,,-"/>
    <s v=",,,,,,,"/>
    <s v=",Teknologi Informasi,,,,,,"/>
    <s v=",,,,,,,"/>
  </r>
  <r>
    <s v="Ecological-Inspired System Design for Safety_x000a_Manipulation Strategy in Home-care Robot"/>
    <s v="The International Symposium on Community-centric Systems (CcS 2020)"/>
    <x v="1"/>
    <x v="0"/>
    <m/>
    <m/>
    <x v="0"/>
    <m/>
    <m/>
    <m/>
    <m/>
    <m/>
    <m/>
    <s v="Mohamad Yani"/>
    <s v="Teknik Komputer"/>
    <m/>
    <m/>
    <m/>
    <m/>
    <s v="Adnan Rachmat Anom Besari"/>
    <m/>
    <m/>
    <m/>
    <m/>
    <m/>
    <m/>
    <m/>
    <m/>
    <m/>
    <m/>
    <m/>
    <m/>
    <m/>
    <m/>
    <m/>
    <m/>
    <m/>
    <m/>
    <m/>
    <m/>
    <m/>
    <m/>
    <m/>
    <m/>
    <m/>
    <m/>
    <m/>
    <m/>
    <m/>
    <s v="Nao Yamada, Naoyuki Kubota"/>
    <m/>
    <m/>
    <m/>
    <m/>
    <m/>
    <s v="https://doi.org/10.1109/CcS49175.2020.9231354"/>
    <s v=""/>
    <s v=",Mohamad Yani,Adnan Rachmat Anom Besari,,,,,Muhammad Nasrullah, Amanda Amalia, Erlin Yuli Anggraini, Ainurrohman Firmansyah"/>
    <s v=",,,,,,,"/>
    <s v=",Teknik Komputer,,,,,,"/>
    <s v=",,,,,,,"/>
  </r>
  <r>
    <s v="Interactive adaptation of Hand-over Motion by a Robot Partner for Comfort of receiving"/>
    <s v="2020 IEEE SYMPOSIUM SERIES ON COMPUTATIONAL INTELLIGENCE"/>
    <x v="1"/>
    <x v="0"/>
    <m/>
    <m/>
    <x v="0"/>
    <m/>
    <m/>
    <m/>
    <m/>
    <m/>
    <m/>
    <s v="Nao Yamada"/>
    <s v="Teknik Komputer"/>
    <m/>
    <m/>
    <m/>
    <m/>
    <s v="Mohamad Yani"/>
    <m/>
    <m/>
    <m/>
    <m/>
    <m/>
    <m/>
    <m/>
    <m/>
    <m/>
    <m/>
    <m/>
    <m/>
    <m/>
    <m/>
    <m/>
    <m/>
    <m/>
    <m/>
    <m/>
    <m/>
    <m/>
    <m/>
    <m/>
    <m/>
    <m/>
    <m/>
    <m/>
    <m/>
    <m/>
    <s v="Naoyuki Kubota"/>
    <m/>
    <m/>
    <m/>
    <m/>
    <m/>
    <s v="https://doi.org/10.1109/SSCI47803.2020.9308289"/>
    <s v=""/>
    <s v=",Nao Yamada,Mohamad Yani,,,,,Fajar Wirawan, Ilham Mukti Pradana, Muhamad Rizal Dwi Adhipramana, and Philip Tobianto Daely"/>
    <s v=",,,,,,,"/>
    <s v=",Teknik Komputer,,,,,,"/>
    <s v=",,,,,,,"/>
  </r>
  <r>
    <s v="Analysis of Higher Education Performance Measurement Using Academic Scorecard and Analytical Hierarchy Process"/>
    <s v="5th International Conference on Informatics and Computing (ICIC2020)"/>
    <x v="1"/>
    <x v="0"/>
    <m/>
    <m/>
    <x v="0"/>
    <m/>
    <m/>
    <m/>
    <m/>
    <m/>
    <m/>
    <s v="Titus Kristanto"/>
    <s v="Rekayasa Perangkat Lunak"/>
    <m/>
    <m/>
    <m/>
    <m/>
    <s v="Walid Maulana Hadiansyah"/>
    <m/>
    <m/>
    <m/>
    <m/>
    <m/>
    <m/>
    <m/>
    <m/>
    <m/>
    <m/>
    <m/>
    <m/>
    <m/>
    <m/>
    <m/>
    <m/>
    <m/>
    <m/>
    <m/>
    <m/>
    <m/>
    <m/>
    <m/>
    <m/>
    <m/>
    <m/>
    <m/>
    <m/>
    <m/>
    <s v="Muhammad Nasrullah"/>
    <m/>
    <m/>
    <m/>
    <m/>
    <m/>
    <s v="https://doi.org/10.1109/ICIC50835.2020.9288628"/>
    <s v=""/>
    <s v=",Titus Kristanto,Walid Maulana Hadiansyah,,,,,Ahmad Habibi"/>
    <s v=",,,,,,,"/>
    <s v=",Rekayasa Perangkat Lunak,,,,,,"/>
    <s v=",,,,,,,"/>
  </r>
  <r>
    <s v="System Dynamic Framework : Increasing productivity of Sugarcane to Support Sustainable Cultivation"/>
    <s v="Sustainable Futures International Congress - Sustainable development"/>
    <x v="1"/>
    <x v="0"/>
    <m/>
    <m/>
    <x v="0"/>
    <m/>
    <m/>
    <m/>
    <m/>
    <m/>
    <m/>
    <s v="Hawwin Mardhiana"/>
    <s v="Sistem Informasi"/>
    <m/>
    <m/>
    <m/>
    <m/>
    <s v="Erma Suryani"/>
    <m/>
    <m/>
    <m/>
    <m/>
    <m/>
    <m/>
    <m/>
    <m/>
    <m/>
    <m/>
    <m/>
    <m/>
    <m/>
    <m/>
    <m/>
    <m/>
    <m/>
    <m/>
    <m/>
    <m/>
    <m/>
    <m/>
    <m/>
    <m/>
    <m/>
    <m/>
    <m/>
    <m/>
    <m/>
    <s v="Ully Asfari, Muhammad Nasrullah"/>
    <m/>
    <m/>
    <m/>
    <m/>
    <m/>
    <s v="DOI: http://doi.org/10.26480/sfna.02.2021.105.109"/>
    <s v=""/>
    <s v=",Hawwin Mardhiana,Erma Suryani,,,,,Anifatul Faricha, Ni'matut Tamimah, Enny Indasyah, Muhammad Falahudin Malich Salaz, Ulfah Abqari"/>
    <s v=",,,,,,,"/>
    <s v=",Sistem Informasi,,,,,,"/>
    <s v=",,,,,,,"/>
  </r>
  <r>
    <s v="Video-based Tancho Koi Fish Tracking System Using CSK, DFT, and LOT"/>
    <s v="International Conference on Science and Technology"/>
    <x v="1"/>
    <x v="0"/>
    <m/>
    <m/>
    <x v="0"/>
    <m/>
    <m/>
    <m/>
    <m/>
    <m/>
    <m/>
    <s v="Basuki Rahmat"/>
    <s v="Teknologi Informasi"/>
    <m/>
    <m/>
    <m/>
    <m/>
    <s v="Minto Waluyo"/>
    <m/>
    <m/>
    <m/>
    <m/>
    <m/>
    <m/>
    <m/>
    <m/>
    <m/>
    <m/>
    <m/>
    <m/>
    <m/>
    <m/>
    <m/>
    <m/>
    <m/>
    <m/>
    <m/>
    <m/>
    <m/>
    <m/>
    <m/>
    <m/>
    <m/>
    <m/>
    <m/>
    <m/>
    <m/>
    <s v="Tuhu Agung Rachmanto, Mohamad Irwan Afandi, Helmy Widyantara, Harianto"/>
    <m/>
    <m/>
    <m/>
    <m/>
    <m/>
    <s v="10.1088/1742-6596/1569/2/022036"/>
    <s v=""/>
    <s v=",Basuki Rahmat,Minto Waluyo,,,,,Fitrian Imaduddin, Dimas Adiputra, Ubaidillah Ubaidillah"/>
    <s v=",,,,,,,"/>
    <s v=",Teknologi Informasi,,,,,,"/>
    <s v=",,,,,,,"/>
  </r>
  <r>
    <s v="Analysis of Work Field Availability to Information System Graduation Needs"/>
    <s v="9th International Conference on Information and Communication Technology (ICoICT)"/>
    <x v="1"/>
    <x v="0"/>
    <m/>
    <m/>
    <x v="0"/>
    <m/>
    <m/>
    <m/>
    <m/>
    <m/>
    <m/>
    <s v="Anfazul Faridatul Azizah"/>
    <s v="Sistem Informasi"/>
    <m/>
    <m/>
    <m/>
    <m/>
    <s v="Bonnie Ferdinand Akbar"/>
    <m/>
    <m/>
    <m/>
    <m/>
    <m/>
    <m/>
    <m/>
    <m/>
    <m/>
    <m/>
    <m/>
    <m/>
    <m/>
    <m/>
    <m/>
    <m/>
    <m/>
    <m/>
    <m/>
    <m/>
    <m/>
    <m/>
    <m/>
    <m/>
    <m/>
    <m/>
    <m/>
    <m/>
    <m/>
    <s v="Brian Yuko Putra, Rahmat Andika Laksana"/>
    <m/>
    <m/>
    <m/>
    <m/>
    <m/>
    <m/>
    <s v=""/>
    <s v=",Anfazul Faridatul Azizah,Bonnie Ferdinand Akbar,,,,,"/>
    <s v=",,,,,,,"/>
    <s v=",Sistem Informasi,,,,,,"/>
    <s v=",,,,,,,"/>
  </r>
  <r>
    <s v="Development of System Dynamics Model to Increase Salt Fulfillment Ratio"/>
    <s v="Part of special issue: The Fifth Information Systems International Conference"/>
    <x v="1"/>
    <x v="0"/>
    <m/>
    <m/>
    <x v="0"/>
    <m/>
    <m/>
    <m/>
    <m/>
    <m/>
    <m/>
    <s v="Isnaini Muhandhisa"/>
    <s v="Sistem Informasi"/>
    <m/>
    <m/>
    <m/>
    <m/>
    <s v="Heri Susanto"/>
    <m/>
    <m/>
    <m/>
    <m/>
    <m/>
    <m/>
    <m/>
    <m/>
    <m/>
    <m/>
    <m/>
    <m/>
    <m/>
    <m/>
    <m/>
    <m/>
    <m/>
    <m/>
    <m/>
    <m/>
    <m/>
    <m/>
    <m/>
    <m/>
    <m/>
    <m/>
    <m/>
    <m/>
    <m/>
    <s v="Ully Asfari"/>
    <m/>
    <m/>
    <m/>
    <m/>
    <m/>
    <s v="https://doi.org/10.1016/j.procs.2019.11.194"/>
    <s v=""/>
    <s v=",Isnaini Muhandhisa,Heri Susanto,,,,,"/>
    <s v=",,,,,,,"/>
    <s v=",Sistem Informasi,,,,,,"/>
    <s v=",,,,,,,"/>
  </r>
  <r>
    <s v="Dynamic simulation model of salt supply chain to increase farmers income"/>
    <s v="IOP Conference Series: Materials Science and Engineering"/>
    <x v="1"/>
    <x v="0"/>
    <m/>
    <m/>
    <x v="0"/>
    <m/>
    <m/>
    <m/>
    <m/>
    <m/>
    <m/>
    <s v="I Muhandhis"/>
    <s v="Sistem Informasi"/>
    <m/>
    <m/>
    <m/>
    <m/>
    <s v="H Susanto"/>
    <m/>
    <m/>
    <m/>
    <m/>
    <m/>
    <m/>
    <m/>
    <m/>
    <m/>
    <m/>
    <m/>
    <m/>
    <m/>
    <m/>
    <m/>
    <m/>
    <m/>
    <m/>
    <m/>
    <m/>
    <m/>
    <m/>
    <m/>
    <m/>
    <m/>
    <m/>
    <m/>
    <m/>
    <m/>
    <s v="Ully Asfari"/>
    <m/>
    <m/>
    <m/>
    <m/>
    <m/>
    <s v="10.1088/1757-899X/732/1/012075"/>
    <s v=""/>
    <s v=",I Muhandhis,H Susanto,,,,,"/>
    <s v=",,,,,,,"/>
    <s v=",Sistem Informasi,,,,,,"/>
    <s v=",,,,,,,"/>
  </r>
  <r>
    <s v="UPAYA PENINGKATAN KUALITAS PENDIDIKAN MELALUI PENERAPAN ICT DI TUBAN"/>
    <s v="JIPEMAS"/>
    <x v="3"/>
    <x v="0"/>
    <m/>
    <m/>
    <x v="0"/>
    <m/>
    <m/>
    <m/>
    <m/>
    <m/>
    <m/>
    <s v="Isa Hafidz"/>
    <s v="Teknik Elektro"/>
    <m/>
    <m/>
    <m/>
    <m/>
    <s v="Helmy Widyantara"/>
    <m/>
    <m/>
    <m/>
    <m/>
    <m/>
    <m/>
    <m/>
    <m/>
    <m/>
    <m/>
    <m/>
    <m/>
    <m/>
    <m/>
    <m/>
    <m/>
    <m/>
    <m/>
    <m/>
    <m/>
    <m/>
    <m/>
    <m/>
    <m/>
    <m/>
    <m/>
    <m/>
    <m/>
    <m/>
    <s v="Ubaidillah Umar³, Dwi Edi Setyawan 4 , Billy Montolalu 5"/>
    <m/>
    <m/>
    <m/>
    <m/>
    <m/>
    <s v="https://doi.org/10.26877/e-dimas.v12i2.6550"/>
    <s v=""/>
    <s v=",Isa Hafidz,Helmy Widyantara,,,,,"/>
    <s v=",,,,,,,"/>
    <s v=",Teknik Elektro,,,,,,"/>
    <s v=",,,,,,,"/>
  </r>
  <r>
    <s v="PERBANDINGAN KINERJA WORD EMBEDDING WORD2VEC, GLOVE, DAN FASTTEXT PADA KLASIFIKASITEKS"/>
    <s v="Jurnal Teknokompak"/>
    <x v="3"/>
    <x v="0"/>
    <m/>
    <m/>
    <x v="0"/>
    <m/>
    <m/>
    <m/>
    <m/>
    <m/>
    <m/>
    <s v="Arliyanti Nurdin"/>
    <s v="Teknologi Informasi"/>
    <m/>
    <m/>
    <m/>
    <m/>
    <s v="Bernadus Anggo SenoAji"/>
    <m/>
    <m/>
    <m/>
    <m/>
    <m/>
    <m/>
    <m/>
    <m/>
    <m/>
    <m/>
    <m/>
    <m/>
    <m/>
    <m/>
    <m/>
    <m/>
    <m/>
    <m/>
    <m/>
    <m/>
    <m/>
    <m/>
    <m/>
    <m/>
    <m/>
    <m/>
    <m/>
    <m/>
    <m/>
    <s v="Anugrayani Bustamin, Zaenal Abidin"/>
    <m/>
    <m/>
    <m/>
    <m/>
    <m/>
    <m/>
    <s v=""/>
    <s v=",Arliyanti Nurdin,Bernadus Anggo SenoAji,,,,,Gunawan Wibisono ; editor, Kholilatus Salma"/>
    <s v=",,,,,,,"/>
    <s v=",Teknologi Informasi,,,,,,"/>
    <s v=",,,,,,,"/>
  </r>
  <r>
    <s v="Arsitektur IoT untuk Budidaya Gurami"/>
    <s v="Jurnal Teknologi Informasi dan Ilmu Komputer"/>
    <x v="0"/>
    <x v="0"/>
    <m/>
    <m/>
    <x v="0"/>
    <m/>
    <m/>
    <m/>
    <m/>
    <m/>
    <m/>
    <s v="Yupit Sudianto"/>
    <s v="Sistem Informasi"/>
    <m/>
    <m/>
    <m/>
    <m/>
    <s v="-"/>
    <m/>
    <m/>
    <m/>
    <m/>
    <m/>
    <m/>
    <m/>
    <m/>
    <m/>
    <m/>
    <m/>
    <m/>
    <m/>
    <m/>
    <m/>
    <m/>
    <m/>
    <m/>
    <m/>
    <m/>
    <m/>
    <m/>
    <m/>
    <m/>
    <m/>
    <m/>
    <m/>
    <m/>
    <m/>
    <s v="-"/>
    <m/>
    <m/>
    <m/>
    <m/>
    <m/>
    <s v="DOI: 10.25126/jtiik.202183529"/>
    <s v=""/>
    <s v=",Yupit Sudianto,-,,,,,"/>
    <s v=",,,,,,,"/>
    <s v=",Sistem Informasi,,,,,,"/>
    <s v=",,,,,,,"/>
  </r>
  <r>
    <s v="Pendeteksian Kecelekaan Real-Time menggunakan Algoritma KNN untuk Mendukung Smart City berbasis IoT"/>
    <s v="JNTETI"/>
    <x v="0"/>
    <x v="0"/>
    <m/>
    <m/>
    <x v="0"/>
    <m/>
    <m/>
    <m/>
    <m/>
    <m/>
    <m/>
    <s v="Khodijah Amiroh"/>
    <s v="Teknologi Informasi"/>
    <m/>
    <m/>
    <m/>
    <m/>
    <s v="Bernadus Anggo Seno Aji"/>
    <m/>
    <m/>
    <m/>
    <m/>
    <m/>
    <m/>
    <m/>
    <m/>
    <m/>
    <m/>
    <m/>
    <m/>
    <m/>
    <m/>
    <m/>
    <m/>
    <m/>
    <m/>
    <m/>
    <m/>
    <m/>
    <m/>
    <m/>
    <m/>
    <m/>
    <m/>
    <m/>
    <m/>
    <m/>
    <s v="Farah Zakiyah Rahmanti, Muhammad Iqbal Maulana, Gilang Ramadhan"/>
    <m/>
    <m/>
    <m/>
    <m/>
    <m/>
    <s v="http://dx.doi.org/10.26418/justin.v10i4.48417"/>
    <s v=""/>
    <e v="#REF!"/>
    <s v=",,,,,,,"/>
    <s v=",Teknologi Informasi,,,,,,"/>
    <s v=",,,,,,,"/>
  </r>
  <r>
    <s v="Deteksi Objek Kendaraan dan Tracking menggunakan YOLOv4 DeepSort untuk Analisis Kecelakaan"/>
    <s v="Jurnal RESTI (Rekayasa Sistem dan Teknologi Informasi)"/>
    <x v="0"/>
    <x v="0"/>
    <m/>
    <m/>
    <x v="0"/>
    <m/>
    <m/>
    <m/>
    <m/>
    <m/>
    <m/>
    <s v="Arliyanti Nurdin"/>
    <s v="Teknologi Informasi"/>
    <m/>
    <m/>
    <m/>
    <m/>
    <s v="Bernadus Seno A"/>
    <m/>
    <m/>
    <m/>
    <m/>
    <m/>
    <m/>
    <m/>
    <m/>
    <m/>
    <m/>
    <m/>
    <m/>
    <m/>
    <m/>
    <m/>
    <m/>
    <m/>
    <m/>
    <m/>
    <m/>
    <m/>
    <m/>
    <m/>
    <m/>
    <m/>
    <m/>
    <m/>
    <m/>
    <m/>
    <s v="Yupit Sudianto"/>
    <m/>
    <m/>
    <m/>
    <m/>
    <m/>
    <m/>
    <s v=""/>
    <e v="#REF!"/>
    <s v=",,,,,,,"/>
    <s v=",Teknologi Informasi,,,,,,"/>
    <s v=",,,,,,,"/>
  </r>
  <r>
    <s v="Robot Logistik berbasis IoT untuk Memonitoring Pasien dan Pengiriman Logistik Selama Pandemi COVID-19"/>
    <s v="JNTE"/>
    <x v="5"/>
    <x v="0"/>
    <m/>
    <m/>
    <x v="0"/>
    <m/>
    <m/>
    <m/>
    <m/>
    <m/>
    <m/>
    <s v="Isa Hafidz"/>
    <s v="Teknik Elektro"/>
    <m/>
    <m/>
    <m/>
    <m/>
    <s v="-"/>
    <m/>
    <m/>
    <m/>
    <m/>
    <m/>
    <m/>
    <m/>
    <m/>
    <m/>
    <m/>
    <m/>
    <m/>
    <m/>
    <m/>
    <m/>
    <m/>
    <m/>
    <m/>
    <m/>
    <m/>
    <m/>
    <m/>
    <m/>
    <m/>
    <m/>
    <m/>
    <m/>
    <m/>
    <m/>
    <s v="-"/>
    <m/>
    <m/>
    <m/>
    <m/>
    <m/>
    <s v="https://doi.org/10.25077/jnte.v9n3.810.2020"/>
    <s v=""/>
    <e v="#REF!"/>
    <s v=",,,,,,,"/>
    <s v=",Teknik Elektro,,,,,,"/>
    <s v=",,,,,,,"/>
  </r>
  <r>
    <s v="Perancangan ComuLife Aplikasi Pendukung Kebutuhan Masyarakat Menghadapi Pandemi Covid-19"/>
    <s v="Journal of Advances in Information and Industrial Technology"/>
    <x v="2"/>
    <x v="0"/>
    <m/>
    <m/>
    <x v="0"/>
    <m/>
    <m/>
    <m/>
    <m/>
    <m/>
    <m/>
    <s v="Fidi Wincoko Putro"/>
    <s v="Rekayasa Perangkat Lunak"/>
    <m/>
    <m/>
    <m/>
    <m/>
    <s v="Leonard Julian Augusta Manoppo"/>
    <m/>
    <m/>
    <m/>
    <m/>
    <m/>
    <m/>
    <m/>
    <m/>
    <m/>
    <m/>
    <m/>
    <m/>
    <m/>
    <m/>
    <m/>
    <m/>
    <m/>
    <m/>
    <m/>
    <m/>
    <m/>
    <m/>
    <m/>
    <m/>
    <m/>
    <m/>
    <m/>
    <m/>
    <m/>
    <s v="Harya Abimanyu Athalla Akbar, Ahmad Yuridan Zindani"/>
    <m/>
    <m/>
    <m/>
    <m/>
    <m/>
    <s v="https://doi.org/10.52435/jaiit.v2i2.68"/>
    <s v=""/>
    <e v="#REF!"/>
    <s v=",,,,,,,"/>
    <s v=",Rekayasa Perangkat Lunak,,,,,,"/>
    <s v=",,,,,,,"/>
  </r>
  <r>
    <s v="Adoption of Knowledge Management System: A Study on How IGracias Should be Adopted for Telkom Campus"/>
    <s v="Jurnal KOMTEKINFO: Komputer Teknologi Informasi"/>
    <x v="4"/>
    <x v="0"/>
    <m/>
    <m/>
    <x v="0"/>
    <m/>
    <m/>
    <m/>
    <m/>
    <m/>
    <m/>
    <s v="Dewi Rahmawati"/>
    <s v="Rekayasa Perangkat Lunak"/>
    <m/>
    <m/>
    <m/>
    <m/>
    <s v="Noerma Pudji Istyanto"/>
    <m/>
    <m/>
    <m/>
    <m/>
    <m/>
    <m/>
    <m/>
    <m/>
    <m/>
    <m/>
    <m/>
    <m/>
    <m/>
    <m/>
    <m/>
    <m/>
    <m/>
    <m/>
    <m/>
    <m/>
    <m/>
    <m/>
    <m/>
    <m/>
    <m/>
    <m/>
    <m/>
    <m/>
    <m/>
    <s v="Muhammad Nasrullah"/>
    <m/>
    <m/>
    <m/>
    <m/>
    <m/>
    <s v="https://doi.org/10.35134/komtekinfo.v7i3.82"/>
    <s v=""/>
    <e v="#REF!"/>
    <s v=",,,,,,,"/>
    <s v=",Rekayasa Perangkat Lunak,,,,,,"/>
    <s v=",,,,,,,"/>
  </r>
  <r>
    <s v="Peningkatan Produktivitas IKM melalui Perbaikan Keseimbangan Lintasan Produksi (Studi Kasus: IKM Mebel di Solo)"/>
    <s v="Jurnal Senopati : Sustainability, Ergonomics, Optimization, and Application of Industrial Engineering"/>
    <x v="2"/>
    <x v="0"/>
    <m/>
    <m/>
    <x v="0"/>
    <m/>
    <m/>
    <m/>
    <m/>
    <m/>
    <m/>
    <s v="Anindya Rachma Dwicahyani"/>
    <s v="Teknik Industri"/>
    <m/>
    <m/>
    <m/>
    <m/>
    <s v="Benazir Imam Arif Muttaqin"/>
    <m/>
    <m/>
    <m/>
    <m/>
    <m/>
    <m/>
    <m/>
    <m/>
    <m/>
    <m/>
    <m/>
    <m/>
    <m/>
    <m/>
    <m/>
    <m/>
    <m/>
    <m/>
    <m/>
    <m/>
    <m/>
    <m/>
    <m/>
    <m/>
    <m/>
    <m/>
    <m/>
    <m/>
    <m/>
    <s v="-"/>
    <m/>
    <m/>
    <m/>
    <m/>
    <m/>
    <s v="https://doi.org/10.31284/j.senopati.2020.v2i1.1166"/>
    <s v=""/>
    <e v="#REF!"/>
    <s v=",,,,,,,"/>
    <s v=",Teknik Industri,,,,,,"/>
    <s v=",,,,,,,"/>
  </r>
  <r>
    <s v="STRATEGI PEMASARAN DIGITAL DALAM PENINGKATAN PENERIMAAN MAHASISWA BARU MENGGUNAKAN ANALISIS SWOT"/>
    <s v="Jurnal Multimedia Networking Informatics"/>
    <x v="3"/>
    <x v="0"/>
    <m/>
    <m/>
    <x v="0"/>
    <m/>
    <m/>
    <m/>
    <m/>
    <m/>
    <m/>
    <s v="Titus Kristanto"/>
    <s v="Rekayasa Perangkat Lunak"/>
    <m/>
    <m/>
    <m/>
    <m/>
    <s v="Walid Maulana Hadiansyah"/>
    <m/>
    <m/>
    <m/>
    <m/>
    <m/>
    <m/>
    <m/>
    <m/>
    <m/>
    <m/>
    <m/>
    <m/>
    <m/>
    <m/>
    <m/>
    <m/>
    <m/>
    <m/>
    <m/>
    <m/>
    <m/>
    <m/>
    <m/>
    <m/>
    <m/>
    <m/>
    <m/>
    <m/>
    <m/>
    <s v="Muhammad Nasrullah, Amanda Amalia, Erlin Yuli Anggraini, Ainurrohman Firmansyah"/>
    <m/>
    <m/>
    <m/>
    <m/>
    <m/>
    <s v="http://dx.doi.org/10.32722/multinetics.v6i2.3415"/>
    <s v=""/>
    <e v="#REF!"/>
    <s v=",,,,,,,"/>
    <s v=",Rekayasa Perangkat Lunak,,,,,,"/>
    <s v=",,,,,,,"/>
  </r>
  <r>
    <s v="DESIGN AND IMPLEMENTATION OF PERSONAL PROTECTIVE EQUIPMENT (PPE) STOCK MONITORING SYSTEM USING REACT AND POSTGRES"/>
    <s v="Makara Journal"/>
    <x v="0"/>
    <x v="0"/>
    <m/>
    <m/>
    <x v="0"/>
    <m/>
    <m/>
    <m/>
    <m/>
    <m/>
    <m/>
    <s v="Farah Zakiyah Rahmanti"/>
    <s v="Teknologi Informasi"/>
    <m/>
    <m/>
    <m/>
    <m/>
    <s v="Khodijah Amiroh"/>
    <m/>
    <m/>
    <m/>
    <m/>
    <m/>
    <m/>
    <m/>
    <m/>
    <m/>
    <m/>
    <m/>
    <m/>
    <m/>
    <m/>
    <m/>
    <m/>
    <m/>
    <m/>
    <m/>
    <m/>
    <m/>
    <m/>
    <m/>
    <m/>
    <m/>
    <m/>
    <m/>
    <m/>
    <m/>
    <s v="Fajar Wirawan, Ilham Mukti Pradana, Muhamad Rizal Dwi Adhipramana, and Philip Tobianto Daely"/>
    <m/>
    <m/>
    <m/>
    <m/>
    <m/>
    <m/>
    <s v=""/>
    <e v="#REF!"/>
    <s v=",,,,,,,"/>
    <s v=",Teknologi Informasi,,,,,,"/>
    <s v=",,,,,,,"/>
  </r>
  <r>
    <s v="UAV (Unmanned Aerial Vehicle) Robot untuk Pemadam Api dengan Rancangan Alat Pemadam yang Efisien"/>
    <s v="JNTE"/>
    <x v="5"/>
    <x v="0"/>
    <m/>
    <m/>
    <x v="0"/>
    <m/>
    <m/>
    <m/>
    <m/>
    <m/>
    <m/>
    <s v="Ardiansyah Al Farouq"/>
    <s v="Teknik Komputer"/>
    <m/>
    <m/>
    <m/>
    <m/>
    <s v="Mochammad Iskandar Riansyah"/>
    <m/>
    <m/>
    <m/>
    <m/>
    <m/>
    <m/>
    <m/>
    <m/>
    <m/>
    <m/>
    <m/>
    <m/>
    <m/>
    <m/>
    <m/>
    <m/>
    <m/>
    <m/>
    <m/>
    <m/>
    <m/>
    <m/>
    <m/>
    <m/>
    <m/>
    <m/>
    <m/>
    <m/>
    <m/>
    <s v="Ahmad Habibi"/>
    <m/>
    <m/>
    <m/>
    <m/>
    <m/>
    <s v="https://doi.org/10.25077/jnte.v10n1.839.2021"/>
    <s v=""/>
    <e v="#REF!"/>
    <s v=",,,,,,,"/>
    <s v=",Teknik Komputer,,,,,,"/>
    <s v=",,,,,,,"/>
  </r>
  <r>
    <s v="Data-based Analysis for Modeling and Forecasting on the Covid-19 Pandemic in Indonesia"/>
    <s v="Travel Medicine and Infectious Disease"/>
    <x v="6"/>
    <x v="0"/>
    <m/>
    <m/>
    <x v="0"/>
    <m/>
    <m/>
    <m/>
    <m/>
    <m/>
    <m/>
    <s v="Muhammad Achirul Nanda"/>
    <s v="Teknik Elektro"/>
    <m/>
    <m/>
    <m/>
    <m/>
    <s v="Siti Maghfirotul Ulyah"/>
    <m/>
    <m/>
    <m/>
    <m/>
    <m/>
    <m/>
    <m/>
    <m/>
    <m/>
    <m/>
    <m/>
    <m/>
    <m/>
    <m/>
    <m/>
    <m/>
    <m/>
    <m/>
    <m/>
    <m/>
    <m/>
    <m/>
    <m/>
    <m/>
    <m/>
    <m/>
    <m/>
    <m/>
    <m/>
    <s v="Anifatul Faricha, Ni'matut Tamimah, Enny Indasyah, Muhammad Falahudin Malich Salaz, Ulfah Abqari"/>
    <m/>
    <m/>
    <m/>
    <m/>
    <m/>
    <m/>
    <s v=""/>
    <e v="#REF!"/>
    <s v=",,,,,,,"/>
    <s v=",Teknik Elektro,,,,,,"/>
    <s v=",,,,,,,"/>
  </r>
  <r>
    <s v="Characterization of T-shaped magneto-rheological brake"/>
    <s v="Journal of Advanced Research in Materials Science"/>
    <x v="11"/>
    <x v="0"/>
    <m/>
    <m/>
    <x v="0"/>
    <m/>
    <m/>
    <m/>
    <m/>
    <m/>
    <m/>
    <s v="Ilham Rizkia Nya’Ubit"/>
    <s v="Teknik Elektro"/>
    <m/>
    <m/>
    <m/>
    <m/>
    <s v="Gigih Priyandoko"/>
    <m/>
    <m/>
    <m/>
    <m/>
    <m/>
    <m/>
    <m/>
    <m/>
    <m/>
    <m/>
    <m/>
    <m/>
    <m/>
    <m/>
    <m/>
    <m/>
    <m/>
    <m/>
    <m/>
    <m/>
    <m/>
    <m/>
    <m/>
    <m/>
    <m/>
    <m/>
    <m/>
    <m/>
    <m/>
    <s v="Fitrian Imaduddin, Dimas Adiputra, Ubaidillah Ubaidillah"/>
    <m/>
    <m/>
    <m/>
    <m/>
    <m/>
    <s v="http://dx.doi.org/10.37934/arms.71.1.111"/>
    <s v=""/>
    <e v="#REF!"/>
    <s v=",,,,,,,"/>
    <s v=",Teknik Elektro,,,,,,"/>
    <s v=",,,,,,,"/>
  </r>
  <r>
    <s v="Machine Learning Teori, Program, Dan Studi Kasus"/>
    <m/>
    <x v="12"/>
    <x v="0"/>
    <m/>
    <m/>
    <x v="0"/>
    <m/>
    <m/>
    <m/>
    <m/>
    <m/>
    <m/>
    <s v="Purba Daru Kusuma"/>
    <s v="Teknik Komputer"/>
    <m/>
    <m/>
    <m/>
    <m/>
    <m/>
    <m/>
    <m/>
    <m/>
    <m/>
    <m/>
    <m/>
    <m/>
    <m/>
    <m/>
    <m/>
    <m/>
    <m/>
    <m/>
    <m/>
    <m/>
    <m/>
    <m/>
    <m/>
    <m/>
    <m/>
    <m/>
    <m/>
    <m/>
    <m/>
    <m/>
    <m/>
    <m/>
    <m/>
    <m/>
    <m/>
    <m/>
    <m/>
    <m/>
    <m/>
    <m/>
    <s v="http://dx.doi.org/10.5281/zenodo.5113507"/>
    <s v=""/>
    <e v="#REF!"/>
    <s v=",,,,,,,"/>
    <s v=",Teknik Komputer,,,,,,"/>
    <s v=",,,,,,,"/>
  </r>
  <r>
    <s v="Manajemen Sumber Daya Manusia (urgensi, Trend, Ruang Lingkup)"/>
    <m/>
    <x v="13"/>
    <x v="0"/>
    <m/>
    <m/>
    <x v="0"/>
    <m/>
    <m/>
    <m/>
    <m/>
    <m/>
    <m/>
    <s v="TItus Kristanto"/>
    <s v="Rekayasa Perangkat Lunak"/>
    <m/>
    <m/>
    <m/>
    <m/>
    <m/>
    <m/>
    <m/>
    <m/>
    <m/>
    <m/>
    <m/>
    <m/>
    <m/>
    <m/>
    <m/>
    <m/>
    <m/>
    <m/>
    <m/>
    <m/>
    <m/>
    <m/>
    <m/>
    <m/>
    <m/>
    <m/>
    <m/>
    <m/>
    <m/>
    <m/>
    <m/>
    <m/>
    <m/>
    <m/>
    <m/>
    <m/>
    <m/>
    <m/>
    <m/>
    <m/>
    <s v="https://repository.penerbitwidina.com/media/publications/318818-manajemen-sumber-daya-manusia-urgensi-tr-2a8485a0.pdf"/>
    <s v=""/>
    <e v="#REF!"/>
    <s v=",,,,,,,"/>
    <s v=",Rekayasa Perangkat Lunak,,,,,,"/>
    <s v=",,,,,,,"/>
  </r>
  <r>
    <s v="Etika Bisnis"/>
    <m/>
    <x v="13"/>
    <x v="0"/>
    <m/>
    <m/>
    <x v="0"/>
    <m/>
    <m/>
    <m/>
    <m/>
    <m/>
    <m/>
    <s v="TItus Kristanto"/>
    <s v="Rekayasa Perangkat Lunak"/>
    <m/>
    <m/>
    <m/>
    <m/>
    <m/>
    <m/>
    <m/>
    <m/>
    <m/>
    <m/>
    <m/>
    <m/>
    <m/>
    <m/>
    <m/>
    <m/>
    <m/>
    <m/>
    <m/>
    <m/>
    <m/>
    <m/>
    <m/>
    <m/>
    <m/>
    <m/>
    <m/>
    <m/>
    <m/>
    <m/>
    <m/>
    <m/>
    <m/>
    <m/>
    <m/>
    <m/>
    <m/>
    <m/>
    <m/>
    <m/>
    <m/>
    <s v=""/>
    <e v="#REF!"/>
    <s v=",,,,,,,"/>
    <s v=",Rekayasa Perangkat Lunak,,,,,,"/>
    <s v=",,,,,,,"/>
  </r>
  <r>
    <s v="Pengantar Teknologi Informasi"/>
    <m/>
    <x v="13"/>
    <x v="0"/>
    <m/>
    <m/>
    <x v="0"/>
    <m/>
    <m/>
    <m/>
    <m/>
    <m/>
    <m/>
    <s v="TItus Kristanto"/>
    <s v="Rekayasa Perangkat Lunak"/>
    <m/>
    <m/>
    <m/>
    <m/>
    <m/>
    <m/>
    <m/>
    <m/>
    <m/>
    <m/>
    <m/>
    <m/>
    <m/>
    <m/>
    <m/>
    <m/>
    <m/>
    <m/>
    <m/>
    <m/>
    <m/>
    <m/>
    <m/>
    <m/>
    <m/>
    <m/>
    <m/>
    <m/>
    <m/>
    <m/>
    <m/>
    <m/>
    <m/>
    <m/>
    <m/>
    <m/>
    <m/>
    <m/>
    <m/>
    <m/>
    <m/>
    <s v=""/>
    <e v="#REF!"/>
    <s v=",,,,,,,"/>
    <s v=",Rekayasa Perangkat Lunak,,,,,,"/>
    <s v=",,,,,,,"/>
  </r>
  <r>
    <s v="Rangkaian Listrik"/>
    <m/>
    <x v="12"/>
    <x v="0"/>
    <m/>
    <m/>
    <x v="0"/>
    <m/>
    <m/>
    <m/>
    <m/>
    <m/>
    <m/>
    <s v="Isa Hafidz"/>
    <s v="Teknik Elektro"/>
    <m/>
    <m/>
    <m/>
    <m/>
    <s v="Mas Aly Afandi"/>
    <m/>
    <m/>
    <m/>
    <m/>
    <m/>
    <m/>
    <m/>
    <m/>
    <m/>
    <m/>
    <m/>
    <m/>
    <m/>
    <m/>
    <m/>
    <m/>
    <m/>
    <m/>
    <m/>
    <m/>
    <m/>
    <m/>
    <m/>
    <m/>
    <m/>
    <m/>
    <m/>
    <m/>
    <m/>
    <s v="Gunawan Wibisono ; editor, Kholilatus Salma"/>
    <m/>
    <m/>
    <m/>
    <m/>
    <m/>
    <m/>
    <s v=""/>
    <s v=",Isa Hafidz,Mas Aly Afandi,,,,,"/>
    <s v=",,,,,,,"/>
    <s v=",Teknik Elektro,,,,,,"/>
    <s v=",,,,,,,"/>
  </r>
  <r>
    <s v="Instalasi listrik tingkat dasar standard &amp; implementasi"/>
    <m/>
    <x v="12"/>
    <x v="0"/>
    <m/>
    <m/>
    <x v="0"/>
    <m/>
    <m/>
    <m/>
    <m/>
    <m/>
    <m/>
    <s v="Isa Hafidz"/>
    <s v="Teknik Elektro"/>
    <m/>
    <m/>
    <m/>
    <m/>
    <m/>
    <m/>
    <m/>
    <m/>
    <m/>
    <m/>
    <m/>
    <m/>
    <m/>
    <m/>
    <m/>
    <m/>
    <m/>
    <m/>
    <m/>
    <m/>
    <m/>
    <m/>
    <m/>
    <m/>
    <m/>
    <m/>
    <m/>
    <m/>
    <m/>
    <m/>
    <m/>
    <m/>
    <m/>
    <m/>
    <m/>
    <m/>
    <m/>
    <m/>
    <m/>
    <m/>
    <m/>
    <s v=""/>
    <s v=",Isa Hafidz,,,,,,"/>
    <s v=",,,,,,,"/>
    <s v=",Teknik Elektro,,,,,,"/>
    <s v=",,,,,,,"/>
  </r>
  <r>
    <s v="PENINGKATAN KEMAMPUAN KONSENTRASI MENGGUNAKAN APLIKASI PERMAINAN PADA ANAK USIA 7-11 TAHUN"/>
    <s v="SENTIA 2020"/>
    <x v="14"/>
    <x v="0"/>
    <m/>
    <m/>
    <x v="1"/>
    <m/>
    <m/>
    <m/>
    <m/>
    <m/>
    <m/>
    <m/>
    <m/>
    <m/>
    <m/>
    <m/>
    <m/>
    <m/>
    <m/>
    <m/>
    <m/>
    <m/>
    <m/>
    <m/>
    <m/>
    <m/>
    <m/>
    <m/>
    <m/>
    <s v="Sulthan Rafif"/>
    <s v="DS"/>
    <m/>
    <s v="TUS"/>
    <m/>
    <m/>
    <m/>
    <m/>
    <m/>
    <m/>
    <m/>
    <m/>
    <m/>
    <m/>
    <m/>
    <m/>
    <m/>
    <m/>
    <m/>
    <m/>
    <m/>
    <m/>
    <m/>
    <m/>
    <m/>
    <e v="#VALUE!"/>
    <e v="#VALUE!"/>
    <e v="#VALUE!"/>
    <e v="#VALUE!"/>
    <e v="#VALUE!"/>
  </r>
  <r>
    <s v="PENGARUH KEMUDAHAN INFORMASI DAN KUALITAS INFORMASI TERHADAP KEPUTUSAN BERSEDEKAH DI MASJID – MASJID KOTA BATAM"/>
    <s v="JESYA (Jurnal Ekonomidan Ekonomi Syariah)"/>
    <x v="15"/>
    <x v="0"/>
    <m/>
    <m/>
    <x v="1"/>
    <m/>
    <m/>
    <m/>
    <m/>
    <m/>
    <m/>
    <s v="Yusuf Faisal"/>
    <m/>
    <m/>
    <s v="Batam University"/>
    <m/>
    <m/>
    <s v="Egi Gumala Sari"/>
    <s v="DB"/>
    <m/>
    <s v="TUS"/>
    <m/>
    <m/>
    <m/>
    <m/>
    <m/>
    <m/>
    <m/>
    <m/>
    <m/>
    <m/>
    <m/>
    <m/>
    <m/>
    <m/>
    <m/>
    <m/>
    <m/>
    <m/>
    <m/>
    <m/>
    <m/>
    <m/>
    <m/>
    <m/>
    <m/>
    <m/>
    <m/>
    <m/>
    <m/>
    <m/>
    <m/>
    <m/>
    <s v="DOI: 10.36778/jesya.v3i2.191"/>
    <s v=""/>
    <s v=",Yusuf Faisal,Egi Gumala Sari,,,,,"/>
    <s v=",Batam University,TUS,,,,,"/>
    <s v=",,DB,,,,,"/>
    <s v=",,,,,,,"/>
  </r>
  <r>
    <s v="Low-cost Transverse Electromagnetic (TEM) cell design for radiated emission measurement"/>
    <s v="IOP Conference Series: Materials Science and Engineering 1073 (1), 012040, 2021 "/>
    <x v="1"/>
    <x v="0"/>
    <m/>
    <m/>
    <x v="2"/>
    <s v="Muhammad Yanuar Hariawan"/>
    <m/>
    <m/>
    <s v="TK"/>
    <m/>
    <s v="ITTELKOM Surabaya"/>
    <s v="Muhammad Yanuar Hariawan"/>
    <s v="TK"/>
    <m/>
    <s v="ITTELKOM Surabaya"/>
    <m/>
    <m/>
    <s v="Rizadi Sasmita Darwis"/>
    <m/>
    <m/>
    <s v="Politeknik Caltex Riau"/>
    <m/>
    <m/>
    <s v="B A Habibi"/>
    <m/>
    <m/>
    <s v="Politeknik Caltex Riau"/>
    <m/>
    <m/>
    <m/>
    <m/>
    <m/>
    <m/>
    <m/>
    <m/>
    <m/>
    <m/>
    <m/>
    <m/>
    <m/>
    <m/>
    <m/>
    <m/>
    <m/>
    <m/>
    <m/>
    <m/>
    <m/>
    <m/>
    <m/>
    <m/>
    <m/>
    <m/>
    <s v="10.1088/1757-899X/1073/1/012040"/>
    <s v="Muhammad Yanuar Hariawan"/>
    <s v="Muhammad Yanuar Hariawan,Muhammad Yanuar Hariawan,Rizadi Sasmita Darwis,B A Habibi,,,,"/>
    <s v="ITTELKOM Surabaya,ITTELKOM Surabaya,Politeknik Caltex Riau,Politeknik Caltex Riau,,,,"/>
    <s v="TK,TK,,,,,,"/>
    <s v=",,,,,,,"/>
  </r>
  <r>
    <s v="Simulasi Efisiensi dan Akurasi Shielding Effectiveness pada Kabel Coaxial"/>
    <s v="ABEC Indonesia 9, 1263-1274, 2021 "/>
    <x v="16"/>
    <x v="0"/>
    <m/>
    <m/>
    <x v="2"/>
    <s v="Putri Cahyanda"/>
    <m/>
    <m/>
    <m/>
    <m/>
    <s v="Politeknik Caltex Riau"/>
    <s v="Putri Cahyanda"/>
    <m/>
    <m/>
    <s v="Politeknik Caltex Riau"/>
    <m/>
    <m/>
    <s v="Rizadi Sasmita Darwis"/>
    <m/>
    <m/>
    <s v="Politeknik Caltex Riau"/>
    <m/>
    <m/>
    <s v="Muhammad Yanuar Hariawan"/>
    <s v="TK"/>
    <m/>
    <s v="ITTELKOM Surabaya"/>
    <m/>
    <m/>
    <m/>
    <m/>
    <m/>
    <m/>
    <m/>
    <m/>
    <m/>
    <m/>
    <m/>
    <m/>
    <m/>
    <m/>
    <m/>
    <m/>
    <m/>
    <m/>
    <m/>
    <m/>
    <m/>
    <m/>
    <m/>
    <m/>
    <m/>
    <m/>
    <s v="https://abecindonesia.org/proceeding/index.php/abec/article/view/249"/>
    <s v="Putri Cahyanda"/>
    <s v="Putri Cahyanda,Putri Cahyanda,Rizadi Sasmita Darwis,Muhammad Yanuar Hariawan,,,,"/>
    <s v="Politeknik Caltex Riau,Politeknik Caltex Riau,Politeknik Caltex Riau,ITTELKOM Surabaya,,,,"/>
    <s v=",,,TK,,,,"/>
    <s v=",,,,,,,"/>
  </r>
  <r>
    <s v="RANCANG MAGNETIC NEAR FIELD PROBE UNTUK PENGUJIAN RADIATED EMISSION PADA FREKUENSI RENDAH"/>
    <s v="ABEC Indonesia 9, 1040-1049, 2021 "/>
    <x v="16"/>
    <x v="0"/>
    <m/>
    <m/>
    <x v="2"/>
    <s v="Yospet Pradika"/>
    <m/>
    <m/>
    <m/>
    <m/>
    <s v="Politeknik Caltex Riau"/>
    <s v="Yospet Pradika"/>
    <m/>
    <m/>
    <s v="Politeknik Caltex Riau"/>
    <m/>
    <m/>
    <s v="Muhammad Yanuar Hariawan"/>
    <s v="TK"/>
    <m/>
    <s v="ITTELKOM Surabaya"/>
    <m/>
    <m/>
    <m/>
    <m/>
    <m/>
    <m/>
    <m/>
    <m/>
    <m/>
    <m/>
    <m/>
    <m/>
    <m/>
    <m/>
    <m/>
    <m/>
    <m/>
    <m/>
    <m/>
    <m/>
    <m/>
    <m/>
    <m/>
    <m/>
    <m/>
    <m/>
    <m/>
    <m/>
    <m/>
    <m/>
    <m/>
    <m/>
    <s v="https://abecindonesia.org/proceeding/index.php/abec/article/view/133"/>
    <s v="Yospet Pradika"/>
    <s v="Yospet Pradika,Yospet Pradika,Muhammad Yanuar Hariawan,,,,,"/>
    <s v="Politeknik Caltex Riau,Politeknik Caltex Riau,ITTELKOM Surabaya,,,,,"/>
    <s v=",,TK,,,,,"/>
    <s v=",,,,,,,"/>
  </r>
  <r>
    <s v="RANCANG BANGUN ALAT MONITORING KUALITAS UDARA BERBASIS NODEMCU ESP8266 (HARDWARE)"/>
    <s v="ABEC Indonesia 9, 837-846, 2021 "/>
    <x v="16"/>
    <x v="0"/>
    <m/>
    <m/>
    <x v="2"/>
    <s v="Raywanda Affandi Harahap"/>
    <m/>
    <m/>
    <m/>
    <m/>
    <s v="Politeknik Caltex Riau"/>
    <s v="Raywanda Affandi Harahap"/>
    <m/>
    <m/>
    <s v="Politeknik Caltex Riau"/>
    <m/>
    <m/>
    <s v="Muhammad Yanuar Hariawan"/>
    <s v="TK"/>
    <m/>
    <s v="ITTELKOM Surabaya"/>
    <m/>
    <m/>
    <m/>
    <m/>
    <m/>
    <m/>
    <m/>
    <m/>
    <m/>
    <m/>
    <m/>
    <m/>
    <m/>
    <m/>
    <m/>
    <m/>
    <m/>
    <m/>
    <m/>
    <m/>
    <m/>
    <m/>
    <m/>
    <m/>
    <m/>
    <m/>
    <m/>
    <m/>
    <m/>
    <m/>
    <m/>
    <m/>
    <s v="https://abecindonesia.org/proceeding/index.php/abec/article/view/63"/>
    <s v="Raywanda Affandi Harahap"/>
    <s v="Raywanda Affandi Harahap,Raywanda Affandi Harahap,Muhammad Yanuar Hariawan,,,,,"/>
    <s v="Politeknik Caltex Riau,Politeknik Caltex Riau,ITTELKOM Surabaya,,,,,"/>
    <s v=",,TK,,,,,"/>
    <s v=",,,,,,,"/>
  </r>
  <r>
    <s v="Filter EMI Aktif menggunakan Op-Amp untuk Mereduksi Near-Field EMI pada PCB"/>
    <s v="ABEC Indonesia 9, 847-856, 2021 "/>
    <x v="16"/>
    <x v="0"/>
    <m/>
    <m/>
    <x v="2"/>
    <s v="Wahyudi Nasrianza1"/>
    <m/>
    <m/>
    <m/>
    <m/>
    <s v="Politeknik Caltex Riau"/>
    <s v="Wahyudi Nasrianza1"/>
    <m/>
    <m/>
    <s v="Politeknik Caltex Riau"/>
    <m/>
    <m/>
    <s v="Muhammad Yanuar Hariawan"/>
    <s v="TK"/>
    <m/>
    <s v="ITTELKOM Surabaya"/>
    <m/>
    <m/>
    <m/>
    <m/>
    <m/>
    <m/>
    <m/>
    <m/>
    <m/>
    <m/>
    <m/>
    <m/>
    <m/>
    <m/>
    <m/>
    <m/>
    <m/>
    <m/>
    <m/>
    <m/>
    <m/>
    <m/>
    <m/>
    <m/>
    <m/>
    <m/>
    <m/>
    <m/>
    <m/>
    <m/>
    <m/>
    <m/>
    <s v="https://abecindonesia.org/proceeding/index.php/abec/article/view/64"/>
    <s v="Wahyudi Nasrianza1"/>
    <s v="Wahyudi Nasrianza1,Wahyudi Nasrianza1,Muhammad Yanuar Hariawan,,,,,"/>
    <s v="Politeknik Caltex Riau,Politeknik Caltex Riau,ITTELKOM Surabaya,,,,,"/>
    <s v=",,TK,,,,,"/>
    <s v=",,,,,,,"/>
  </r>
  <r>
    <s v="SISTEM MONITORING KUALITAS UDARA BERBASIS NODEMCU ESP8266 DENGAN METODE FUZZY LOGIC (SOFTWARE)"/>
    <s v="ABEC Indonesia 9, 1050-1062, 2021 "/>
    <x v="16"/>
    <x v="0"/>
    <m/>
    <m/>
    <x v="2"/>
    <s v="Diemas Ibnus Pasedja"/>
    <m/>
    <m/>
    <m/>
    <m/>
    <s v="Politeknik Caltex Riau"/>
    <s v="Diemas Ibnus Pasedja"/>
    <m/>
    <m/>
    <s v="Politeknik Caltex Riau"/>
    <m/>
    <m/>
    <s v="Muhammad Yanuar Hariawan"/>
    <s v="TK"/>
    <m/>
    <s v="ITTELKOM Surabaya"/>
    <m/>
    <m/>
    <m/>
    <m/>
    <m/>
    <m/>
    <m/>
    <m/>
    <m/>
    <m/>
    <m/>
    <m/>
    <m/>
    <m/>
    <m/>
    <m/>
    <m/>
    <m/>
    <m/>
    <m/>
    <m/>
    <m/>
    <m/>
    <m/>
    <m/>
    <m/>
    <m/>
    <m/>
    <m/>
    <m/>
    <m/>
    <m/>
    <s v="https://abecindonesia.org/proceeding/index.php/abec/article/view/69"/>
    <s v="Diemas Ibnus Pasedja"/>
    <s v="Diemas Ibnus Pasedja,Diemas Ibnus Pasedja,Muhammad Yanuar Hariawan,,,,,"/>
    <s v="Politeknik Caltex Riau,Politeknik Caltex Riau,ITTELKOM Surabaya,,,,,"/>
    <s v=",,TK,,,,,"/>
    <s v=",,,,,,,"/>
  </r>
  <r>
    <s v="Pengaruh Ketebalan Material Terhadap Shielding effectiveness pada Frekuensi Rendah"/>
    <s v="Jurnal Elektro dan Mesin Terapan 7 (2), 18-24, 2021 "/>
    <x v="17"/>
    <x v="1"/>
    <m/>
    <m/>
    <x v="2"/>
    <s v="Muhammad Yanuar Hariawan"/>
    <m/>
    <m/>
    <s v="TK"/>
    <m/>
    <s v="ITTELKOM Surabaya"/>
    <s v="Muhammad Yanuar Hariawan"/>
    <s v="TK"/>
    <m/>
    <s v="ITTELKOM Surabaya"/>
    <m/>
    <m/>
    <s v="Rizadi Sasmita Darwis"/>
    <m/>
    <m/>
    <s v="Politeknik Caltex Riau"/>
    <m/>
    <m/>
    <m/>
    <m/>
    <m/>
    <m/>
    <m/>
    <m/>
    <m/>
    <m/>
    <m/>
    <m/>
    <m/>
    <m/>
    <m/>
    <m/>
    <m/>
    <m/>
    <m/>
    <m/>
    <m/>
    <m/>
    <m/>
    <m/>
    <m/>
    <m/>
    <m/>
    <m/>
    <m/>
    <m/>
    <m/>
    <m/>
    <s v="https://doi.org/10.35143/elementer.v7i2.5176"/>
    <s v="Muhammad Yanuar Hariawan"/>
    <s v="Muhammad Yanuar Hariawan,Muhammad Yanuar Hariawan,Rizadi Sasmita Darwis,,,,,"/>
    <s v="ITTELKOM Surabaya,ITTELKOM Surabaya,Politeknik Caltex Riau,,,,,"/>
    <s v="TK,TK,,,,,,"/>
    <s v=",,,,,,,"/>
  </r>
  <r>
    <s v="Prediksi Jarak Bola Pada Citra Kamera Katadioptrik Menggunakan Metode Artifical Neural Network"/>
    <s v="ELKOMIKA: Jurnal Teknik Energi Elektrik, Teknik Telekomunikasi, &amp;amp; Teknik Elektronika"/>
    <x v="18"/>
    <x v="1"/>
    <m/>
    <m/>
    <x v="2"/>
    <s v="ZENDI ZAKARIA RAGA PERMANA"/>
    <m/>
    <m/>
    <m/>
    <m/>
    <s v="Universitas Dinamika"/>
    <s v="ZENDI ZAKARIA RAGA PERMANA"/>
    <m/>
    <m/>
    <s v="Universitas Dinamika"/>
    <m/>
    <m/>
    <s v="Susijanto Tri Rasmana"/>
    <s v="TE"/>
    <m/>
    <s v="ITTELKOM Surabaya"/>
    <m/>
    <m/>
    <s v="IRA PUSPASARI"/>
    <m/>
    <m/>
    <s v="Universitas Dinamika"/>
    <m/>
    <m/>
    <m/>
    <m/>
    <m/>
    <m/>
    <m/>
    <m/>
    <m/>
    <m/>
    <m/>
    <m/>
    <m/>
    <m/>
    <m/>
    <m/>
    <m/>
    <m/>
    <m/>
    <m/>
    <m/>
    <m/>
    <m/>
    <m/>
    <m/>
    <m/>
    <s v="https://repository.dinamika.ac.id/id/eprint/3553/"/>
    <s v="ZENDI ZAKARIA RAGA PERMANA"/>
    <s v="ZENDI ZAKARIA RAGA PERMANA,ZENDI ZAKARIA RAGA PERMANA,Susijanto Tri Rasmana,IRA PUSPASARI,,,,"/>
    <s v="Universitas Dinamika,Universitas Dinamika,ITTELKOM Surabaya,Universitas Dinamika,,,,"/>
    <s v=",,TE,,,,,"/>
    <s v=",,,,,,,"/>
  </r>
  <r>
    <s v="A Systematic Review on the Autonomous Emergency Steering Assessments and Tests Methodology in ASEAN"/>
    <s v="Journal of the Society of Automotive Engineers Malaysia 5 (2), 185-193, 2021 "/>
    <x v="14"/>
    <x v="0"/>
    <m/>
    <m/>
    <x v="2"/>
    <s v="M.A.Abdul Rahman"/>
    <m/>
    <m/>
    <m/>
    <m/>
    <s v="UTM"/>
    <s v="Susijanto Tri Rasmana"/>
    <s v="TE"/>
    <m/>
    <s v="ITTELKOM Surabaya"/>
    <m/>
    <m/>
    <s v="Dimas Adiputra"/>
    <s v="TE"/>
    <m/>
    <s v="ITTELKOM Surabaya"/>
    <m/>
    <m/>
    <s v="M.A.Abdul Rahman"/>
    <m/>
    <m/>
    <s v="UTM"/>
    <m/>
    <m/>
    <s v="A.Dwijotomo"/>
    <m/>
    <m/>
    <s v="UTM"/>
    <m/>
    <m/>
    <s v="M.H.Mohammed Ariff"/>
    <m/>
    <m/>
    <s v="UTM"/>
    <m/>
    <m/>
    <s v="N.Abu Husain"/>
    <m/>
    <m/>
    <s v="UTM"/>
    <m/>
    <m/>
    <m/>
    <m/>
    <m/>
    <m/>
    <m/>
    <m/>
    <s v="https://doi.org/10.56381/jsaem.v5i2.163"/>
    <s v="M.A.Abdul Rahman"/>
    <s v="M.A.Abdul Rahman,Susijanto Tri Rasmana,Dimas Adiputra,M.A.Abdul Rahman,A.Dwijotomo,M.H.Mohammed Ariff,N.Abu Husain,"/>
    <s v="UTM,ITTELKOM Surabaya,ITTELKOM Surabaya,UTM,UTM,UTM,UTM,"/>
    <s v=",TE,TE,,,,,"/>
    <s v=",,,,,,,"/>
  </r>
  <r>
    <s v="Pengendali Tingkat Keasaman Air Kolam untuk Peternak Ikan Lele"/>
    <s v="JMM (Jurnal Masyarakat Mandiri) 5 (6), 3135-3144, 2021 "/>
    <x v="19"/>
    <x v="1"/>
    <m/>
    <m/>
    <x v="2"/>
    <m/>
    <m/>
    <m/>
    <m/>
    <m/>
    <m/>
    <s v="Susijanto Tri Rasmana"/>
    <s v="TE"/>
    <m/>
    <s v="ITTELKOM Surabaya"/>
    <m/>
    <m/>
    <s v="Mochammad Iskandar Riansyah"/>
    <s v="TE"/>
    <m/>
    <s v="ITTELKOM Surabaya"/>
    <m/>
    <m/>
    <s v="Chaironi Latif"/>
    <s v="TE"/>
    <m/>
    <s v="ITTELKOM Surabaya"/>
    <m/>
    <m/>
    <s v="Muhammad Dwi Hariyanto"/>
    <s v="TE"/>
    <m/>
    <s v="ITTELKOM Surabaya"/>
    <m/>
    <m/>
    <s v="Anak Agung Kusuma Jaya Ningrat"/>
    <s v="TE"/>
    <m/>
    <s v="ITTELKOM Surabaya"/>
    <m/>
    <m/>
    <s v="Jesica Febriani Nura"/>
    <s v="TE"/>
    <m/>
    <s v="ITTELKOM Surabaya"/>
    <m/>
    <m/>
    <m/>
    <m/>
    <m/>
    <m/>
    <m/>
    <m/>
    <s v="https://doi.org/10.31764/jmm.v5i6.5451"/>
    <s v=""/>
    <s v=",Susijanto Tri Rasmana,Mochammad Iskandar Riansyah,Chaironi Latif,Muhammad Dwi Hariyanto,Anak Agung Kusuma Jaya Ningrat,Jesica Febriani Nura,"/>
    <s v=",ITTELKOM Surabaya,ITTELKOM Surabaya,ITTELKOM Surabaya,ITTELKOM Surabaya,ITTELKOM Surabaya,ITTELKOM Surabaya,"/>
    <s v=",TE,TE,TE,TE,TE,TE,"/>
    <s v=",,,,,,,"/>
  </r>
  <r>
    <s v="KINERJA KARYAWAN (KONSEP PENILAIAN KINERJA DI PERUSAHAAN)"/>
    <s v="CV WIDINA MEDIA UTAMA, 2021 "/>
    <x v="20"/>
    <x v="0"/>
    <m/>
    <m/>
    <x v="2"/>
    <m/>
    <m/>
    <m/>
    <m/>
    <m/>
    <m/>
    <s v="Hartini Hartini"/>
    <m/>
    <m/>
    <m/>
    <m/>
    <m/>
    <s v="Alnisa Min Fadlillah"/>
    <m/>
    <m/>
    <m/>
    <m/>
    <m/>
    <s v="Hetty Ismainar"/>
    <m/>
    <m/>
    <m/>
    <m/>
    <m/>
    <s v="Retno Setyorini"/>
    <m/>
    <m/>
    <m/>
    <m/>
    <m/>
    <s v="Ahmad Bairizki"/>
    <m/>
    <m/>
    <m/>
    <m/>
    <m/>
    <s v="Afdol Muftiasa"/>
    <m/>
    <m/>
    <m/>
    <m/>
    <m/>
    <s v="Titus Kristanto"/>
    <s v="RPL"/>
    <m/>
    <s v="ITTELKOM Surabaya"/>
    <m/>
    <m/>
    <s v="https://repository.penerbitwidina.com/ru/publications/344814/kinerja-karyawan-konsep-penilaian-kinerja-di-perusahaan"/>
    <s v=""/>
    <s v=",Hartini Hartini,Alnisa Min Fadlillah,Hetty Ismainar,Retno Setyorini,Ahmad Bairizki,Afdol Muftiasa,"/>
    <s v=",,,,,,,ITTELKOM Surabaya"/>
    <s v=",,,,,,,RPL"/>
    <s v=",,,,,,,"/>
  </r>
  <r>
    <s v="Kewirausahaan (Teori dan Praktis)"/>
    <s v="CV WIDINA MEDIA UTAMA, 2021 "/>
    <x v="20"/>
    <x v="0"/>
    <m/>
    <m/>
    <x v="2"/>
    <m/>
    <m/>
    <m/>
    <m/>
    <m/>
    <m/>
    <s v="Agus Alimuddin"/>
    <m/>
    <m/>
    <m/>
    <m/>
    <m/>
    <s v="Adih Supriadi"/>
    <m/>
    <m/>
    <m/>
    <m/>
    <m/>
    <s v="Ujang Enas"/>
    <m/>
    <m/>
    <m/>
    <m/>
    <m/>
    <s v="Fauzan Aziz"/>
    <m/>
    <m/>
    <m/>
    <m/>
    <m/>
    <s v="Komang Trisna Sari Dewi"/>
    <m/>
    <m/>
    <m/>
    <m/>
    <m/>
    <s v="Nikmatul Khoiriyah"/>
    <m/>
    <m/>
    <m/>
    <m/>
    <m/>
    <s v="Titus Kristanto"/>
    <s v="RPL"/>
    <m/>
    <s v="ITTELKOM Surabaya"/>
    <m/>
    <m/>
    <m/>
    <s v=""/>
    <s v=",Agus Alimuddin,Adih Supriadi,Ujang Enas,Fauzan Aziz,Komang Trisna Sari Dewi,Nikmatul Khoiriyah,"/>
    <s v=",,,,,,,ITTELKOM Surabaya"/>
    <s v=",,,,,,,RPL"/>
    <s v=",,,,,,,"/>
  </r>
  <r>
    <s v="Marketing Digital Usaha Mikro"/>
    <s v="CV WIDINA MEDIA UTAMA, 2021 "/>
    <x v="20"/>
    <x v="0"/>
    <m/>
    <m/>
    <x v="2"/>
    <m/>
    <m/>
    <m/>
    <m/>
    <m/>
    <m/>
    <s v="Rudy Irwansyah"/>
    <m/>
    <m/>
    <m/>
    <m/>
    <m/>
    <s v="Danil Syahputra"/>
    <m/>
    <m/>
    <m/>
    <m/>
    <m/>
    <s v="Supiah Ningsih"/>
    <m/>
    <m/>
    <m/>
    <m/>
    <m/>
    <s v="Muhammad Hasan"/>
    <m/>
    <m/>
    <m/>
    <m/>
    <m/>
    <s v="Titus Kristanto"/>
    <s v="RPL"/>
    <m/>
    <s v="ITTELKOM Surabaya"/>
    <m/>
    <m/>
    <s v="Lucky Nugroho"/>
    <m/>
    <m/>
    <m/>
    <m/>
    <m/>
    <s v="Diana Triwardhani"/>
    <m/>
    <m/>
    <m/>
    <m/>
    <m/>
    <m/>
    <s v=""/>
    <s v=",Rudy Irwansyah,Danil Syahputra,Supiah Ningsih,Muhammad Hasan,Titus Kristanto,Lucky Nugroho,"/>
    <s v=",,,,,ITTELKOM Surabaya,,"/>
    <s v=",,,,,RPL,,"/>
    <s v=",,,,,,,"/>
  </r>
  <r>
    <s v="Pelatihan Dan Pendampingan Pemasaran Online Produk Nasi Tiwul Di Masa Pandemi Covid-19"/>
    <s v="JMM (Jurnal Masyarakat Mandiri) 5 (4), 1681-1688, 2021 "/>
    <x v="19"/>
    <x v="1"/>
    <m/>
    <m/>
    <x v="2"/>
    <m/>
    <m/>
    <m/>
    <m/>
    <m/>
    <m/>
    <s v="Titus Kristanto"/>
    <s v="RPL"/>
    <m/>
    <s v="ITTELKOM Surabaya"/>
    <m/>
    <m/>
    <s v="Dewi Rahmawati"/>
    <s v="RPL"/>
    <m/>
    <s v="ITTELKOM Surabaya"/>
    <m/>
    <m/>
    <s v="Ayu Endah Wahyuni"/>
    <s v="TI"/>
    <m/>
    <s v="ITTELKOM Surabaya"/>
    <m/>
    <m/>
    <s v="Muhammad Nasrullah"/>
    <s v="SI"/>
    <m/>
    <s v="ITTELKOM Surabaya"/>
    <m/>
    <m/>
    <s v="Reza Arindra Fadillah"/>
    <s v="RPL"/>
    <m/>
    <s v="ITTELKOM Surabaya"/>
    <m/>
    <m/>
    <s v="Amanda Amalia"/>
    <s v="RPL"/>
    <m/>
    <s v="ITTELKOM Surabaya"/>
    <m/>
    <m/>
    <m/>
    <m/>
    <m/>
    <m/>
    <m/>
    <m/>
    <s v="https://doi.org/10.31764/jmm.v5i4.4901"/>
    <s v=""/>
    <s v=",Titus Kristanto,Dewi Rahmawati,Ayu Endah Wahyuni,Muhammad Nasrullah,Reza Arindra Fadillah,Amanda Amalia,Ully Asfari"/>
    <s v=",ITTELKOM Surabaya,ITTELKOM Surabaya,ITTELKOM Surabaya,ITTELKOM Surabaya,ITTELKOM Surabaya,ITTELKOM Surabaya,"/>
    <s v=",RPL,RPL,TI,SI,RPL,RPL,"/>
    <s v=",,,,,,,"/>
  </r>
  <r>
    <s v="PELATIHAN PENINGKATAN KEMAMPUAN MENGGUNAKAN MICROSOFT DYNAMICS 365 BUSINESS CENTRAL"/>
    <s v="Prosiding Konferensi Nasional Pengabdian Kepada Masyarakat dan Corporate &amp;#8230;, 2021 "/>
    <x v="16"/>
    <x v="0"/>
    <m/>
    <m/>
    <x v="2"/>
    <s v="Muhammad Nasrullah"/>
    <m/>
    <m/>
    <s v="SI"/>
    <m/>
    <s v="ITTELKOM Surabaya"/>
    <s v="Muhammad Nasrullah"/>
    <s v="SI"/>
    <m/>
    <s v="ITTELKOM Surabaya"/>
    <m/>
    <m/>
    <s v="Titus Kristanto"/>
    <s v="RPL"/>
    <m/>
    <s v="ITTELKOM Surabaya"/>
    <m/>
    <m/>
    <m/>
    <m/>
    <m/>
    <m/>
    <m/>
    <m/>
    <m/>
    <m/>
    <m/>
    <m/>
    <m/>
    <m/>
    <m/>
    <m/>
    <m/>
    <m/>
    <m/>
    <m/>
    <m/>
    <m/>
    <m/>
    <m/>
    <m/>
    <m/>
    <m/>
    <m/>
    <m/>
    <m/>
    <m/>
    <m/>
    <s v="https://doi.org/10.37695/pkmcsr.v4i0.1331"/>
    <s v="Muhammad Nasrullah"/>
    <s v="Muhammad Nasrullah,Muhammad Nasrullah,Titus Kristanto,,,,,Ully Asfari"/>
    <s v="ITTELKOM Surabaya,ITTELKOM Surabaya,ITTELKOM Surabaya,,,,,"/>
    <s v="SI,SI,RPL,,,,,"/>
    <s v=",,,,,,,"/>
  </r>
  <r>
    <s v="Pengujian Black Box Menggunakan Teknik Equivalence Partitions Pada Aplikasi E-Learning Berbasis Web"/>
    <s v="Building of Informatics, Technology and Science (BITS) 3 (3), 269-274, 2021 "/>
    <x v="19"/>
    <x v="1"/>
    <m/>
    <m/>
    <x v="2"/>
    <s v="Titus Kristanto"/>
    <m/>
    <m/>
    <s v="RPL"/>
    <m/>
    <s v="ITTELKOM Surabaya"/>
    <s v="Titus Kristanto"/>
    <s v="RPL"/>
    <m/>
    <s v="ITTELKOM Surabaya"/>
    <m/>
    <m/>
    <s v="Amanda Amalia"/>
    <m/>
    <m/>
    <s v="ITTELKOM Surabaya"/>
    <m/>
    <m/>
    <s v="Salva Wanda Putri Hamidah"/>
    <m/>
    <m/>
    <s v="ITTELKOM Surabaya"/>
    <m/>
    <m/>
    <m/>
    <m/>
    <m/>
    <m/>
    <m/>
    <m/>
    <m/>
    <m/>
    <m/>
    <m/>
    <m/>
    <m/>
    <m/>
    <m/>
    <m/>
    <m/>
    <m/>
    <m/>
    <m/>
    <m/>
    <m/>
    <m/>
    <m/>
    <m/>
    <s v="DOI 10.47065/bits.v3i3.1062"/>
    <s v="Titus Kristanto"/>
    <s v="Titus Kristanto,Titus Kristanto,Amanda Amalia,Salva Wanda Putri Hamidah,,,,"/>
    <s v="ITTELKOM Surabaya,ITTELKOM Surabaya,ITTELKOM Surabaya,ITTELKOM Surabaya,,,,"/>
    <s v="RPL,RPL,,,,,,"/>
    <s v=",,,,,,,"/>
  </r>
  <r>
    <s v="PENGARUH KREATIVITAS DAN MOTIVASI TERHADAP KARAKTERISTIK KINERJA MANAJERIAL PT PAL INDONESIA (PERSERO) MENGGUNAKAN METODE GRAPHIC RATING SCALE"/>
    <s v="Prosiding Seminar Nasional MIPATI 1 (1), 2021 "/>
    <x v="16"/>
    <x v="0"/>
    <m/>
    <m/>
    <x v="2"/>
    <m/>
    <m/>
    <m/>
    <m/>
    <m/>
    <m/>
    <s v="Titus Kristanto"/>
    <s v="RPL"/>
    <m/>
    <s v="ITTELKOM Surabaya"/>
    <m/>
    <m/>
    <s v="Rosdiana Marpaung"/>
    <m/>
    <m/>
    <s v="Sekolah Tinggi Ilmu Ekonomi Indonesia"/>
    <m/>
    <m/>
    <s v="Dwi Mustika Kusumawardani"/>
    <m/>
    <m/>
    <s v="ITTP"/>
    <m/>
    <m/>
    <s v="Dewi Rahmawati"/>
    <s v="RPL"/>
    <m/>
    <s v="ITTELKOM Surabaya"/>
    <m/>
    <m/>
    <m/>
    <m/>
    <m/>
    <m/>
    <m/>
    <m/>
    <m/>
    <m/>
    <m/>
    <m/>
    <m/>
    <m/>
    <m/>
    <m/>
    <m/>
    <m/>
    <m/>
    <m/>
    <s v="https://jurnal.stkipbjm.ac.id/index.php/mipati/article/view/1531"/>
    <s v=""/>
    <s v=",Titus Kristanto,Rosdiana Marpaung,Dwi Mustika Kusumawardani,Dewi Rahmawati,,,"/>
    <s v=",ITTELKOM Surabaya,Sekolah Tinggi Ilmu Ekonomi Indonesia,ITTP,ITTELKOM Surabaya,,,"/>
    <s v=",RPL,,,RPL,,,"/>
    <s v=",,,,,,,"/>
  </r>
  <r>
    <s v="EndorseGram: Interactive Visualization of Influencer Endorsement Marketplace"/>
    <s v="2021 International Conference on Computer Science, Information Technology and Electrical Engineering (ICOMITEE), 2021 "/>
    <x v="1"/>
    <x v="0"/>
    <m/>
    <m/>
    <x v="2"/>
    <m/>
    <m/>
    <m/>
    <m/>
    <m/>
    <m/>
    <s v="Mochamad Nizar Palefi Ma’Ady"/>
    <s v="SI"/>
    <m/>
    <s v="ITTELKOM Surabaya"/>
    <m/>
    <m/>
    <s v="Shinta Amalia Kusuma Wardhani"/>
    <m/>
    <m/>
    <s v="Universitas Nahdlatul Ulama Sunan Giri"/>
    <m/>
    <m/>
    <m/>
    <m/>
    <m/>
    <m/>
    <m/>
    <m/>
    <m/>
    <m/>
    <m/>
    <m/>
    <m/>
    <m/>
    <m/>
    <m/>
    <m/>
    <m/>
    <m/>
    <m/>
    <m/>
    <m/>
    <m/>
    <m/>
    <m/>
    <m/>
    <m/>
    <m/>
    <m/>
    <m/>
    <m/>
    <m/>
    <s v="https://doi.org/10.1109/ICOMITEE53461.2021.9650225"/>
    <s v=""/>
    <s v=",Mochamad Nizar Palefi Ma’Ady,Shinta Amalia Kusuma Wardhani,,,,,"/>
    <s v=",ITTELKOM Surabaya,Universitas Nahdlatul Ulama Sunan Giri,,,,,"/>
    <s v=",SI,,,,,,"/>
    <s v=",,,,,,,"/>
  </r>
  <r>
    <s v="EFFECTIVE MANAGEMENT OF ONLINE LEARNING DURING PANDEMIC AT SDN 1 TANAH TINGGI"/>
    <s v="PROGRES PENDIDIKAN 2 (2), 115-118, 2021 "/>
    <x v="21"/>
    <x v="1"/>
    <m/>
    <m/>
    <x v="2"/>
    <s v="Ina Magdalena"/>
    <m/>
    <m/>
    <m/>
    <m/>
    <s v="Universitas Muhammadiyah Tangerang"/>
    <s v="Ina Magdalena"/>
    <m/>
    <m/>
    <s v="Universitas Muhammadiyah Tangerang"/>
    <m/>
    <m/>
    <s v="Ayu Endah Wahyuni"/>
    <s v="TI"/>
    <m/>
    <s v="ITTELKOM Surabaya"/>
    <m/>
    <m/>
    <s v="Davina Dewi Hartana"/>
    <m/>
    <m/>
    <s v="Universitas Muhammadiyah Tangerang"/>
    <m/>
    <m/>
    <m/>
    <m/>
    <m/>
    <m/>
    <m/>
    <m/>
    <m/>
    <m/>
    <m/>
    <m/>
    <m/>
    <m/>
    <m/>
    <m/>
    <m/>
    <m/>
    <m/>
    <m/>
    <m/>
    <m/>
    <m/>
    <m/>
    <m/>
    <m/>
    <s v="https://doi.org/10.29303/prospek.v2i2.140"/>
    <s v="Ina Magdalena"/>
    <s v="Ina Magdalena,Ina Magdalena,Ayu Endah Wahyuni,Davina Dewi Hartana,,,,"/>
    <s v="Universitas Muhammadiyah Tangerang,Universitas Muhammadiyah Tangerang,ITTELKOM Surabaya,Universitas Muhammadiyah Tangerang,,,,"/>
    <s v=",,TI,,,,,"/>
    <s v=",,,,,,,"/>
  </r>
  <r>
    <s v="The Development of TRAM Model for Blockchain Use Readiness Among MSMEs in Indonesia"/>
    <s v="Ninth International Conference on Entrepreneurship and Business Management (ICEBM 2020)"/>
    <x v="1"/>
    <x v="0"/>
    <m/>
    <m/>
    <x v="2"/>
    <s v="Ayu Endah Wahyuni"/>
    <m/>
    <m/>
    <s v="TI"/>
    <m/>
    <s v="ITTELKOM Surabaya"/>
    <s v="Ayu Endah Wahyuni"/>
    <s v="TI"/>
    <m/>
    <s v="ITTELKOM Surabaya"/>
    <m/>
    <m/>
    <s v="Anita Juraida"/>
    <m/>
    <m/>
    <s v="Universitas Widyatama"/>
    <m/>
    <m/>
    <s v="Asep Anwar"/>
    <m/>
    <m/>
    <s v="Universitas Widyatama"/>
    <m/>
    <m/>
    <m/>
    <m/>
    <m/>
    <m/>
    <m/>
    <m/>
    <m/>
    <m/>
    <m/>
    <m/>
    <m/>
    <m/>
    <m/>
    <m/>
    <m/>
    <m/>
    <m/>
    <m/>
    <m/>
    <m/>
    <m/>
    <m/>
    <m/>
    <m/>
    <s v="https://doi.org/10.2991/aebmr.k.210507.026"/>
    <s v="Ayu Endah Wahyuni"/>
    <s v="Ayu Endah Wahyuni,Ayu Endah Wahyuni,Anita Juraida,Asep Anwar,,,,"/>
    <s v="ITTELKOM Surabaya,ITTELKOM Surabaya,Universitas Widyatama,Universitas Widyatama,,,,"/>
    <s v="TI,TI,,,,,,"/>
    <s v=",,,,,,,"/>
  </r>
  <r>
    <s v="Readiness factor identification Bandung city MSMEs use blockchain technology"/>
    <s v="Jurnal Sistem dan Manajemen Industri 5 (2), 53-62, 2021 "/>
    <x v="18"/>
    <x v="1"/>
    <m/>
    <m/>
    <x v="2"/>
    <s v="Ayu Endah Wahyuni"/>
    <m/>
    <m/>
    <s v="TI"/>
    <m/>
    <s v="ITTELKOM Surabaya"/>
    <s v="Ayu Endah Wahyuni"/>
    <s v="TI"/>
    <m/>
    <s v="ITTELKOM Surabaya"/>
    <m/>
    <m/>
    <s v="Anita Juraida"/>
    <m/>
    <m/>
    <s v="Universitas Widyatama"/>
    <m/>
    <m/>
    <s v="Asep Anwar"/>
    <m/>
    <m/>
    <s v="Universitas Widyatama"/>
    <m/>
    <m/>
    <m/>
    <m/>
    <m/>
    <m/>
    <m/>
    <m/>
    <m/>
    <m/>
    <m/>
    <m/>
    <m/>
    <m/>
    <m/>
    <m/>
    <m/>
    <m/>
    <m/>
    <m/>
    <m/>
    <m/>
    <m/>
    <m/>
    <m/>
    <m/>
    <s v="http://dx.doi.org/10.30656/jsmi.v5i2.2787"/>
    <s v="Ayu Endah Wahyuni"/>
    <s v="Ayu Endah Wahyuni,Ayu Endah Wahyuni,Anita Juraida,Asep Anwar,,,,"/>
    <s v="ITTELKOM Surabaya,ITTELKOM Surabaya,Universitas Widyatama,Universitas Widyatama,,,,"/>
    <s v="TI,TI,,,,,,"/>
    <s v=",,,,,,,"/>
  </r>
  <r>
    <s v="Pembuatan Film Animasi Permainan Tradisional Anak-Anak Berbasis 3 Dimensi"/>
    <s v="eProceeding of TIK 1 (1), 2021 "/>
    <x v="14"/>
    <x v="0"/>
    <m/>
    <m/>
    <x v="2"/>
    <s v="Ayu Endah Wahyuni"/>
    <m/>
    <m/>
    <s v="TI"/>
    <m/>
    <s v="ITTELKOM Surabaya"/>
    <s v="Ayu Endah Wahyuni"/>
    <s v="TI"/>
    <m/>
    <s v="ITTELKOM Surabaya"/>
    <m/>
    <m/>
    <s v="Mursyidah"/>
    <m/>
    <m/>
    <s v="Politeknik Negeri Lhokseumawe"/>
    <m/>
    <m/>
    <s v="Muhammad Nasir"/>
    <m/>
    <m/>
    <s v="Politeknik Negeri Lhokseumawe"/>
    <m/>
    <m/>
    <m/>
    <m/>
    <m/>
    <m/>
    <m/>
    <m/>
    <m/>
    <m/>
    <m/>
    <m/>
    <m/>
    <m/>
    <m/>
    <m/>
    <m/>
    <m/>
    <m/>
    <m/>
    <m/>
    <m/>
    <m/>
    <m/>
    <m/>
    <m/>
    <s v="https://e-jurnal.pnl.ac.id/eProTIK/article/view/2248"/>
    <s v="Ayu Endah Wahyuni"/>
    <s v="Ayu Endah Wahyuni,Ayu Endah Wahyuni,Mursyidah,Muhammad Nasir,,,,"/>
    <s v="ITTELKOM Surabaya,ITTELKOM Surabaya,Politeknik Negeri Lhokseumawe,Politeknik Negeri Lhokseumawe,,,,"/>
    <s v="TI,TI,,,,,,"/>
    <s v=",,,,,,,"/>
  </r>
  <r>
    <s v="PEMBUATAN WORKBENCH ERGONOMIS UNTUK MENDUKUNG AKTIVITAS PEMILAHAN, PENGEPRESAN, DAN PENGARUNGAN SAMPAH AIR MINUM DALAM KEMASAN DI KELURAHAN WONKUSUMO SURABAYA"/>
    <s v="LOGISTA-Jurnal Ilmiah Pengabdian kepada Masyarakat 5 (2), 330-335, 2021 "/>
    <x v="17"/>
    <x v="1"/>
    <m/>
    <m/>
    <x v="2"/>
    <m/>
    <m/>
    <m/>
    <m/>
    <m/>
    <m/>
    <s v="Rahaditya Dimas Prihadianto"/>
    <s v="TI"/>
    <m/>
    <s v="ITTELKOM Surabaya"/>
    <m/>
    <m/>
    <s v="Abduh Sayid Albana"/>
    <s v="TI"/>
    <m/>
    <s v="ITTELKOM Surabaya"/>
    <m/>
    <m/>
    <s v="Ayu Endah Wahyuni"/>
    <s v="TI"/>
    <m/>
    <s v="ITTELKOM Surabaya"/>
    <m/>
    <m/>
    <s v="Hendrawan Widianto"/>
    <s v="TI"/>
    <m/>
    <s v="ITTELKOM Surabaya"/>
    <m/>
    <m/>
    <m/>
    <m/>
    <m/>
    <m/>
    <m/>
    <m/>
    <m/>
    <m/>
    <m/>
    <m/>
    <m/>
    <m/>
    <m/>
    <m/>
    <m/>
    <m/>
    <m/>
    <m/>
    <s v="https://doi.org/10.25077/logista.5.2.330-335.2021"/>
    <s v=""/>
    <s v=",Rahaditya Dimas Prihadianto,Abduh Sayid Albana,Ayu Endah Wahyuni,Hendrawan Widianto,,,"/>
    <s v=",ITTELKOM Surabaya,ITTELKOM Surabaya,ITTELKOM Surabaya,ITTELKOM Surabaya,,,"/>
    <s v=",TI,TI,TI,TI,,,"/>
    <s v=",,,,,,,"/>
  </r>
  <r>
    <s v="MENGGAGAS MEJA DIGITAL PRIBADI (DIGITALLY PERSONALIZED DESKS) UNTUK ANAK USIA DINI DALAM SISTEM PEMBELAJARAN"/>
    <s v="Lomba Karya Tulis Ilmiah 2 (1), 109-114, 2021 "/>
    <x v="22"/>
    <x v="0"/>
    <m/>
    <m/>
    <x v="2"/>
    <m/>
    <m/>
    <m/>
    <m/>
    <m/>
    <m/>
    <s v="Amarrangga Kumara Prada"/>
    <m/>
    <m/>
    <s v="ITTELKOM Surabaya"/>
    <m/>
    <m/>
    <s v="Iftitah Kurnia"/>
    <m/>
    <m/>
    <s v="ITTELKOM Surabaya"/>
    <m/>
    <m/>
    <s v="Mohammad Robi Maulana"/>
    <m/>
    <m/>
    <s v="ITTELKOM Surabaya"/>
    <m/>
    <m/>
    <s v="Ayu Endah Wahyuni"/>
    <s v="TI"/>
    <m/>
    <s v="ITTELKOM Surabaya"/>
    <m/>
    <m/>
    <m/>
    <m/>
    <m/>
    <m/>
    <m/>
    <m/>
    <m/>
    <m/>
    <m/>
    <m/>
    <m/>
    <m/>
    <m/>
    <m/>
    <m/>
    <m/>
    <m/>
    <m/>
    <s v="https://journal.ittelkom-sby.ac.id/lkti/article/view/139"/>
    <s v=""/>
    <s v=",Amarrangga Kumara Prada,Iftitah Kurnia,Mohammad Robi Maulana,Ayu Endah Wahyuni,,,"/>
    <s v=",ITTELKOM Surabaya,ITTELKOM Surabaya,ITTELKOM Surabaya,ITTELKOM Surabaya,,,"/>
    <s v=",,,,TI,,,"/>
    <s v=",,,,,,,"/>
  </r>
  <r>
    <s v="Fuzzy Gain Scheduling for Cascaded PI-Control for DC Motor"/>
    <s v="2021 IEEE Conference on Energy Conversion (CENCON), 158-162, 2021 "/>
    <x v="1"/>
    <x v="0"/>
    <m/>
    <m/>
    <x v="2"/>
    <m/>
    <m/>
    <m/>
    <m/>
    <m/>
    <m/>
    <s v="Deany Putri Aulia"/>
    <m/>
    <m/>
    <s v="Universitas Pertamina"/>
    <m/>
    <m/>
    <s v="Alfiyah Shaldzabila Yustin"/>
    <m/>
    <m/>
    <s v="Universitas Pertamina"/>
    <m/>
    <m/>
    <s v="Amien Marzuq Hilman"/>
    <m/>
    <m/>
    <s v="Universitas Pertamina"/>
    <m/>
    <m/>
    <s v="Aulia Rahma Annisa"/>
    <s v="TK"/>
    <m/>
    <s v="ITTELKOM Surabaya"/>
    <m/>
    <m/>
    <s v="Eng Wahyu Kunto Wibowo"/>
    <m/>
    <m/>
    <s v="Universitas Pertamina"/>
    <m/>
    <m/>
    <m/>
    <m/>
    <m/>
    <m/>
    <m/>
    <m/>
    <m/>
    <m/>
    <m/>
    <m/>
    <m/>
    <m/>
    <s v="https://doi.org/10.1109/CENCON51869.2021.9627292"/>
    <s v=""/>
    <s v=",Deany Putri Aulia,Alfiyah Shaldzabila Yustin,Amien Marzuq Hilman,Aulia Rahma Annisa,Eng Wahyu Kunto Wibowo,,Dinda Karisma Ulfa"/>
    <s v=",Universitas Pertamina,Universitas Pertamina,Universitas Pertamina,ITTELKOM Surabaya,Universitas Pertamina,,"/>
    <s v=",,,,TK,,,"/>
    <s v=",,,,,,,"/>
  </r>
  <r>
    <s v="Rancang Bangun Sistem Alat Fototerapi Untuk Bayi Hiperbilirubinemia Berbasis Internet Of Things (IoT)"/>
    <s v="Kilat 11 (2), 111-188, 2022 "/>
    <x v="17"/>
    <x v="1"/>
    <m/>
    <m/>
    <x v="2"/>
    <s v="Annida Sakinah Ramadhani"/>
    <m/>
    <m/>
    <m/>
    <m/>
    <s v="Universitas Pertamina"/>
    <s v="Annida Sakinah Ramadhani"/>
    <m/>
    <m/>
    <s v="Universitas Pertamina"/>
    <m/>
    <m/>
    <s v="Herminarto Nugroho"/>
    <m/>
    <m/>
    <s v="Universitas Pertamina"/>
    <m/>
    <m/>
    <s v="Aulia Rahma Annisa"/>
    <s v="TK"/>
    <m/>
    <s v="ITTELKOM Surabaya"/>
    <m/>
    <m/>
    <m/>
    <m/>
    <m/>
    <m/>
    <m/>
    <m/>
    <m/>
    <m/>
    <m/>
    <m/>
    <m/>
    <m/>
    <m/>
    <m/>
    <m/>
    <m/>
    <m/>
    <m/>
    <m/>
    <m/>
    <m/>
    <m/>
    <m/>
    <m/>
    <m/>
    <s v="Annida Sakinah Ramadhani"/>
    <s v="Annida Sakinah Ramadhani,Annida Sakinah Ramadhani,Herminarto Nugroho,Aulia Rahma Annisa,,,,"/>
    <s v="Universitas Pertamina,Universitas Pertamina,Universitas Pertamina,ITTELKOM Surabaya,,,,"/>
    <s v=",,,TK,,,,"/>
    <s v=",,,,,,,"/>
  </r>
  <r>
    <s v="Implementasi Virtual Reality Berbasis Foto 360o Untuk Memvisualisasikan Fasilitas Perguruan Tinggi Surabaya"/>
    <s v="Jurnal RESTI (Rekayasa Sistem Dan Teknologi Informasi) 5 (1), 155-162, 2021 "/>
    <x v="18"/>
    <x v="1"/>
    <m/>
    <m/>
    <x v="2"/>
    <s v="Nadiah Ratnaduhita"/>
    <m/>
    <m/>
    <s v="SI"/>
    <m/>
    <s v="ITTELKOM Surabaya"/>
    <s v="Nadiah Ratnaduhita"/>
    <s v="SI"/>
    <m/>
    <s v="ITTELKOM Surabaya"/>
    <m/>
    <m/>
    <s v="Ian Mahendra Putra"/>
    <s v="SI"/>
    <m/>
    <s v="ITTELKOM Surabaya"/>
    <m/>
    <m/>
    <s v="Ully Asfari"/>
    <s v="SI"/>
    <m/>
    <s v="ITTELKOM Surabaya"/>
    <m/>
    <m/>
    <s v="Yupit Sudianto"/>
    <s v="SI"/>
    <m/>
    <s v="ITTELKOM Surabaya"/>
    <m/>
    <m/>
    <s v="Benazir Imam Arif Muttaqin"/>
    <s v="TI"/>
    <m/>
    <s v="ITTELKOM Surabaya"/>
    <m/>
    <m/>
    <m/>
    <m/>
    <m/>
    <m/>
    <m/>
    <m/>
    <m/>
    <m/>
    <m/>
    <m/>
    <m/>
    <m/>
    <s v="https://doi.org/10.29207/resti.v5i1.2759"/>
    <s v="Nadiah Ratnaduhita"/>
    <s v="Nadiah Ratnaduhita,Nadiah Ratnaduhita,Ian Mahendra Putra,Ully Asfari,Yupit Sudianto,Benazir Imam Arif Muttaqin,,"/>
    <s v="ITTELKOM Surabaya,ITTELKOM Surabaya,ITTELKOM Surabaya,ITTELKOM Surabaya,ITTELKOM Surabaya,ITTELKOM Surabaya,,"/>
    <s v="SI,SI,SI,SI,SI,TI,,"/>
    <s v=",,,,,,,"/>
  </r>
  <r>
    <s v="Modeling of salt supply chains to achieve competitive salt prices"/>
    <s v="International Journal on Food System Dynamics 12 (1), 51-67, 2021 "/>
    <x v="23"/>
    <x v="0"/>
    <m/>
    <m/>
    <x v="2"/>
    <m/>
    <m/>
    <m/>
    <m/>
    <m/>
    <m/>
    <s v="Isnaini Muhandhis"/>
    <m/>
    <m/>
    <s v="Universitas Wijaya Putra"/>
    <m/>
    <m/>
    <s v="Budisantoso Wirjodirdjo"/>
    <m/>
    <m/>
    <s v="ITS"/>
    <m/>
    <m/>
    <s v="Erma Suryani"/>
    <m/>
    <m/>
    <s v="ITS"/>
    <m/>
    <m/>
    <s v="Heri Susanto"/>
    <m/>
    <m/>
    <s v="Universitas Wijaya Putra"/>
    <m/>
    <m/>
    <s v="Ully Asfari"/>
    <s v="SI"/>
    <m/>
    <s v="ITTELKOM Surabaya"/>
    <m/>
    <m/>
    <m/>
    <m/>
    <m/>
    <m/>
    <m/>
    <m/>
    <m/>
    <m/>
    <m/>
    <m/>
    <m/>
    <m/>
    <s v="http://dx.doi.org/10.18461/ijfsd.v10i5.28"/>
    <s v=""/>
    <s v=",Isnaini Muhandhis,Budisantoso Wirjodirdjo,Erma Suryani,Heri Susanto,Ully Asfari,,"/>
    <s v=",Universitas Wijaya Putra,ITS,ITS,Universitas Wijaya Putra,ITTELKOM Surabaya,,"/>
    <s v=",,,,,SI,,"/>
    <s v=",,,,,,,"/>
  </r>
  <r>
    <s v="System Dynamic Framework: Increasing Productivity Of Sugarcane To Support Sustainable Cultivation"/>
    <s v="Sustainability in Food and Agriculture (SFNA) 2 (2), 105-109, 2021 "/>
    <x v="14"/>
    <x v="0"/>
    <m/>
    <m/>
    <x v="2"/>
    <s v="Hawwin Mardhiana"/>
    <m/>
    <m/>
    <s v="SI"/>
    <m/>
    <s v="ITTELKOM Surabaya"/>
    <s v="Hawwin Mardhiana"/>
    <s v="SI"/>
    <m/>
    <s v="ITTELKOM Surabaya"/>
    <m/>
    <m/>
    <s v="Erma Suryani"/>
    <m/>
    <m/>
    <s v="ITS"/>
    <m/>
    <m/>
    <s v="Ully Asfari"/>
    <s v="SI"/>
    <m/>
    <s v="ITTELKOM Surabaya"/>
    <m/>
    <m/>
    <s v="Muhammad Nasrullah"/>
    <s v="SI"/>
    <m/>
    <s v="ITTELKOM Surabaya"/>
    <m/>
    <m/>
    <m/>
    <m/>
    <m/>
    <m/>
    <m/>
    <m/>
    <m/>
    <m/>
    <m/>
    <m/>
    <m/>
    <m/>
    <m/>
    <m/>
    <m/>
    <m/>
    <m/>
    <m/>
    <s v="http://doi.org/10.26480/sfna.02.2021.105.109"/>
    <s v="Hawwin Mardhiana"/>
    <s v="Hawwin Mardhiana,Hawwin Mardhiana,Erma Suryani,Ully Asfari,Muhammad Nasrullah,,,"/>
    <s v="ITTELKOM Surabaya,ITTELKOM Surabaya,ITS,ITTELKOM Surabaya,ITTELKOM Surabaya,,,"/>
    <s v="SI,SI,,SI,SI,,,"/>
    <s v=",,,,,,,"/>
  </r>
  <r>
    <s v="3D Virtual prototyping dalam Perbaikan Desain Fasilitas Tempat Kerja: Studi Kasus CV. XYZ"/>
    <s v="Jurnal IPTEK 25 (1), 69-76, 2021 "/>
    <x v="19"/>
    <x v="1"/>
    <m/>
    <m/>
    <x v="2"/>
    <m/>
    <m/>
    <m/>
    <m/>
    <m/>
    <m/>
    <s v="Benazir Imam Arif Muttaqin"/>
    <s v="TI"/>
    <m/>
    <s v="ITTELKOM Surabaya"/>
    <m/>
    <m/>
    <s v="Ully Asfari"/>
    <s v="SI"/>
    <m/>
    <s v="ITTELKOM Surabaya"/>
    <m/>
    <m/>
    <s v="Hawwin Mardhiana"/>
    <s v="SI"/>
    <m/>
    <s v="ITTELKOM Surabaya"/>
    <m/>
    <m/>
    <s v="Shanggabuana Adhitya Shamaradewa"/>
    <s v="TI"/>
    <m/>
    <s v="ITTELKOM Surabaya"/>
    <m/>
    <m/>
    <s v="Gagas Putra Dawangga"/>
    <s v="SI"/>
    <m/>
    <s v="ITTELKOM Surabaya"/>
    <m/>
    <m/>
    <m/>
    <m/>
    <m/>
    <m/>
    <m/>
    <m/>
    <m/>
    <m/>
    <m/>
    <m/>
    <m/>
    <m/>
    <s v="https://doi.org/10.31284/j.iptek.2021.v25i1.1164"/>
    <s v=""/>
    <s v=",Benazir Imam Arif Muttaqin,Ully Asfari,Hawwin Mardhiana,Shanggabuana Adhitya Shamaradewa,Gagas Putra Dawangga,,"/>
    <s v=",ITTELKOM Surabaya,ITTELKOM Surabaya,ITTELKOM Surabaya,ITTELKOM Surabaya,ITTELKOM Surabaya,,"/>
    <s v=",TI,SI,SI,TI,SI,,"/>
    <s v=",,,,,,,"/>
  </r>
  <r>
    <s v="Faktor yang Mempengaruhi Implementasi Green Human Resource Management pada Ormawa: Model Konseptual: Indonesia"/>
    <s v="Journal of Advances in Information and Industrial Technology 3 (1), 11-18, 2021 "/>
    <x v="14"/>
    <x v="0"/>
    <m/>
    <m/>
    <x v="2"/>
    <s v="Moch. Yusuf Fathussalam"/>
    <m/>
    <m/>
    <s v="SI"/>
    <m/>
    <s v="ITTELKOM Surabaya"/>
    <s v="Moch. Yusuf Fathussalam"/>
    <s v="SI"/>
    <m/>
    <s v="ITTELKOM Surabaya"/>
    <m/>
    <m/>
    <s v="I G Ag Kom Agnam M"/>
    <s v="SI"/>
    <m/>
    <s v="ITTELKOM Surabaya"/>
    <m/>
    <m/>
    <s v="Irene Dyah Ayuwati"/>
    <s v="SI"/>
    <m/>
    <s v="ITTELKOM Surabaya"/>
    <m/>
    <m/>
    <s v="Desy Fitri A. L."/>
    <s v="SI"/>
    <m/>
    <s v="ITTELKOM Surabaya"/>
    <m/>
    <m/>
    <s v="Yuniar Revi A. L"/>
    <s v="SI"/>
    <m/>
    <s v="ITTELKOM Surabaya"/>
    <m/>
    <m/>
    <s v="Geraldo Brata Hiroshi P."/>
    <s v="SI"/>
    <m/>
    <s v="ITTELKOM Surabaya"/>
    <m/>
    <m/>
    <s v="Ully Asfari"/>
    <s v="SI"/>
    <m/>
    <s v="ITTELKOM Surabaya"/>
    <m/>
    <m/>
    <s v="https://doi.org/10.52435/jaiit.v3i1.86"/>
    <s v="Moch. Yusuf Fathussalam"/>
    <s v="Moch. Yusuf Fathussalam,Moch. Yusuf Fathussalam,I G Ag Kom Agnam M,Irene Dyah Ayuwati,Desy Fitri A. L.,Yuniar Revi A. L,Geraldo Brata Hiroshi P.,"/>
    <s v="ITTELKOM Surabaya,ITTELKOM Surabaya,ITTELKOM Surabaya,ITTELKOM Surabaya,ITTELKOM Surabaya,ITTELKOM Surabaya,ITTELKOM Surabaya,ITTELKOM Surabaya"/>
    <s v="SI,SI,SI,SI,SI,SI,SI,SI"/>
    <s v=",,,,,,,"/>
  </r>
  <r>
    <s v="Pengaruh Pelatihan dan Pengembangan SDM Pada ABA Collection Terhadap Kinerja Pegawai Menggunakan Metode Regresi Linear Berganda"/>
    <s v="Journal of Advances in Information and Industrial Technology 3 (1), 19-30, 2021 "/>
    <x v="14"/>
    <x v="0"/>
    <m/>
    <m/>
    <x v="2"/>
    <s v="Nadiah Ratnaduhita"/>
    <m/>
    <m/>
    <s v="SI"/>
    <m/>
    <s v="ITTELKOM Surabaya"/>
    <s v="Nadiah Ratnaduhita"/>
    <s v="SI"/>
    <m/>
    <s v="ITTELKOM Surabaya"/>
    <m/>
    <m/>
    <s v="Rio Armando"/>
    <s v="SI"/>
    <m/>
    <s v="ITTELKOM Surabaya"/>
    <m/>
    <m/>
    <s v="Salsabila Qatrunnada"/>
    <s v="SI"/>
    <m/>
    <s v="ITTELKOM Surabaya"/>
    <m/>
    <m/>
    <s v="Tanang Satriyo Adi"/>
    <s v="SI"/>
    <m/>
    <s v="ITTELKOM Surabaya"/>
    <m/>
    <m/>
    <s v="Tanfirul Roibafi"/>
    <s v="SI"/>
    <m/>
    <s v="ITTELKOM Surabaya"/>
    <m/>
    <m/>
    <s v="Wan Azizah Sri Nuraini"/>
    <s v="SI"/>
    <m/>
    <s v="ITTELKOM Surabaya"/>
    <m/>
    <m/>
    <s v="Ully Asfari"/>
    <s v="SI"/>
    <m/>
    <s v="ITTELKOM Surabaya"/>
    <m/>
    <m/>
    <s v="https://doi.org/10.52435/jaiit.v3i1.87"/>
    <s v="Nadiah Ratnaduhita"/>
    <s v="Nadiah Ratnaduhita,Nadiah Ratnaduhita,Rio Armando,Salsabila Qatrunnada,Tanang Satriyo Adi,Tanfirul Roibafi,Wan Azizah Sri Nuraini,"/>
    <s v="ITTELKOM Surabaya,ITTELKOM Surabaya,ITTELKOM Surabaya,ITTELKOM Surabaya,ITTELKOM Surabaya,ITTELKOM Surabaya,ITTELKOM Surabaya,ITTELKOM Surabaya"/>
    <s v="SI,SI,SI,SI,SI,SI,SI,SI"/>
    <s v=",,,,,,,"/>
  </r>
  <r>
    <s v="INOVASI KINERJA PRODUKSI KOPI UNTUK MENINGKATKAN KEUNTUNGAN MELALUI KEGIATAN PENGABDIAN MASYARAKAT KE UKM KOPI ARABICA TRADISIONAL"/>
    <s v="Prosiding Seminar Nasional &amp;amp; Call for Paper&amp;quot; Peran Perempuan Sebagai &amp;#8230;, 2021 "/>
    <x v="16"/>
    <x v="0"/>
    <m/>
    <m/>
    <x v="2"/>
    <m/>
    <m/>
    <m/>
    <m/>
    <m/>
    <m/>
    <s v="Ully Asfari"/>
    <s v="SI"/>
    <m/>
    <s v="ITTELKOM Surabaya"/>
    <m/>
    <m/>
    <s v="Isnaini Muhandhis"/>
    <m/>
    <m/>
    <s v="Universitas Wijaya Putra"/>
    <m/>
    <m/>
    <s v="Imam Kholik"/>
    <m/>
    <m/>
    <s v="Universitas Wijaya Putra"/>
    <m/>
    <m/>
    <m/>
    <m/>
    <m/>
    <m/>
    <m/>
    <m/>
    <m/>
    <m/>
    <m/>
    <m/>
    <m/>
    <m/>
    <m/>
    <m/>
    <m/>
    <m/>
    <m/>
    <m/>
    <m/>
    <m/>
    <m/>
    <m/>
    <m/>
    <m/>
    <s v="https://doi.org/10.38156/gesi.v8i1.21"/>
    <s v=""/>
    <s v=",Ully Asfari,Isnaini Muhandhis,Imam Kholik,,,,"/>
    <s v=",ITTELKOM Surabaya,Universitas Wijaya Putra,Universitas Wijaya Putra,,,,"/>
    <s v=",SI,,,,,,"/>
    <s v=",,,,,,,"/>
  </r>
  <r>
    <s v="Edge Computing Based Pickup and Delivery Optimization for Warehouse"/>
    <s v="KICS Winter Conference 2021, 323-324, 2021 "/>
    <x v="1"/>
    <x v="0"/>
    <m/>
    <m/>
    <x v="2"/>
    <m/>
    <m/>
    <m/>
    <m/>
    <m/>
    <m/>
    <s v="Philip Tobianto Daely"/>
    <s v="IT"/>
    <m/>
    <s v="ITTELKOM Surabaya"/>
    <m/>
    <m/>
    <s v="Jae-Woo Kim"/>
    <m/>
    <m/>
    <s v="Kumoh National Institute of Technology"/>
    <m/>
    <m/>
    <s v="Jae Min Lee"/>
    <m/>
    <m/>
    <s v="Kumoh National Institute of Technology"/>
    <m/>
    <m/>
    <s v="Dong-Seong Kim"/>
    <m/>
    <m/>
    <s v="Kumoh National Institute of Technology"/>
    <m/>
    <m/>
    <m/>
    <m/>
    <m/>
    <m/>
    <m/>
    <m/>
    <m/>
    <m/>
    <m/>
    <m/>
    <m/>
    <m/>
    <m/>
    <m/>
    <m/>
    <m/>
    <m/>
    <m/>
    <s v="https://www.dbpia.co.kr/journal/articleDetail?nodeId=NODE10547541"/>
    <s v=""/>
    <s v=",Philip Tobianto Daely,Jae-Woo Kim,Jae Min Lee,Dong-Seong Kim,,,"/>
    <s v=",ITTELKOM Surabaya,Kumoh National Institute of Technology,Kumoh National Institute of Technology,Kumoh National Institute of Technology,,,"/>
    <s v=",IT,,,,,,"/>
    <s v=",,,,,,,"/>
  </r>
  <r>
    <s v="Dynamic VRP optimization using discrete PSO in edge computing environment"/>
    <s v="2021 International Conference on Information and Communication Technology Convergence (ICTC);, 2021 "/>
    <x v="1"/>
    <x v="0"/>
    <m/>
    <m/>
    <x v="2"/>
    <m/>
    <m/>
    <m/>
    <m/>
    <m/>
    <m/>
    <s v="Philip Tobianto Daely"/>
    <s v="IT"/>
    <m/>
    <s v="ITTELKOM Surabaya"/>
    <m/>
    <m/>
    <s v="Yohana Jayanti Aruan"/>
    <m/>
    <m/>
    <s v="Kumoh National Institute of Technology"/>
    <m/>
    <m/>
    <s v="Jae Min Lee"/>
    <m/>
    <m/>
    <s v="Kumoh National Institute of Technology"/>
    <m/>
    <m/>
    <s v="Dong-Seong Kim"/>
    <m/>
    <m/>
    <s v="Kumoh National Institute of Technology"/>
    <m/>
    <m/>
    <m/>
    <m/>
    <m/>
    <m/>
    <m/>
    <m/>
    <m/>
    <m/>
    <m/>
    <m/>
    <m/>
    <m/>
    <m/>
    <m/>
    <m/>
    <m/>
    <m/>
    <m/>
    <s v="https://doi.org/10.1109/ICTC52510.2021.9620744"/>
    <s v=""/>
    <s v=",Philip Tobianto Daely,Yohana Jayanti Aruan,Jae Min Lee,Dong-Seong Kim,,,"/>
    <s v=",ITTELKOM Surabaya,Kumoh National Institute of Technology,Kumoh National Institute of Technology,Kumoh National Institute of Technology,,,"/>
    <s v=",IT,,,,,,"/>
    <s v=",,,,,,,"/>
  </r>
  <r>
    <s v="The design of the emerging 5g using hybrid gpon and xgs-pon technology"/>
    <s v="2022 International Conference on Information and Communication Technology Convergence (ICTC);, 2021 "/>
    <x v="1"/>
    <x v="0"/>
    <m/>
    <m/>
    <x v="2"/>
    <m/>
    <m/>
    <m/>
    <m/>
    <m/>
    <m/>
    <s v="Yohana Jayanti Aruan"/>
    <m/>
    <m/>
    <s v="Kumoh National Institute of Technology"/>
    <m/>
    <m/>
    <s v="Philip Tobianto Daely"/>
    <s v="IT"/>
    <m/>
    <s v="ITTELKOM Surabaya"/>
    <m/>
    <m/>
    <s v="Gabriel Avelino Ramos Sampedro"/>
    <m/>
    <m/>
    <s v="Kumoh National Institute of Technology"/>
    <m/>
    <m/>
    <s v="Jae Min Lee"/>
    <m/>
    <m/>
    <s v="Kumoh National Institute of Technology"/>
    <m/>
    <m/>
    <s v="Dong-Seong Kim"/>
    <m/>
    <m/>
    <s v="Kumoh National Institute of Technology"/>
    <m/>
    <m/>
    <m/>
    <m/>
    <m/>
    <m/>
    <m/>
    <m/>
    <m/>
    <m/>
    <m/>
    <m/>
    <m/>
    <m/>
    <s v="https://doi.org/10.1109/ICTC52510.2021.9620906"/>
    <s v=""/>
    <s v=",Yohana Jayanti Aruan,Philip Tobianto Daely,Gabriel Avelino Ramos Sampedro,Jae Min Lee,Dong-Seong Kim,,"/>
    <s v=",Kumoh National Institute of Technology,ITTELKOM Surabaya,Kumoh National Institute of Technology,Kumoh National Institute of Technology,Kumoh National Institute of Technology,,"/>
    <s v=",,IT,,,,,"/>
    <s v=",,,,,,,"/>
  </r>
  <r>
    <s v="Battery Insulation Performance Analysis in Electric Vehicles for the Improvement of Battery Lifetime"/>
    <s v="Jurnal Ilmiah Teknik Elektro Komputer dan Informatika (JITEKI) 7 (3), 412-422, 2021 "/>
    <x v="18"/>
    <x v="1"/>
    <m/>
    <m/>
    <x v="2"/>
    <s v="Lora Khaula Amifia "/>
    <m/>
    <m/>
    <s v="TE"/>
    <m/>
    <s v="ITTELKOM Surabaya"/>
    <s v="Lora Khaula Amifia "/>
    <s v="TE"/>
    <m/>
    <s v="ITTELKOM Surabaya"/>
    <m/>
    <m/>
    <s v="Nuansa Dipa Bismoko"/>
    <m/>
    <m/>
    <s v="PT. Telekomunikasi Seluler"/>
    <m/>
    <m/>
    <s v="Philip Tobianto Daely"/>
    <s v="IT"/>
    <m/>
    <s v="ITTELKOM Surabaya"/>
    <m/>
    <m/>
    <m/>
    <m/>
    <m/>
    <m/>
    <m/>
    <m/>
    <m/>
    <m/>
    <m/>
    <m/>
    <m/>
    <m/>
    <m/>
    <m/>
    <m/>
    <m/>
    <m/>
    <m/>
    <m/>
    <m/>
    <m/>
    <m/>
    <m/>
    <m/>
    <s v="http://dx.doi.org/10.26555/jiteki.v7i3.22199"/>
    <s v="Lora Khaula Amifia "/>
    <s v="Lora Khaula Amifia ,Lora Khaula Amifia ,Nuansa Dipa Bismoko,Philip Tobianto Daely,,,,"/>
    <s v="ITTELKOM Surabaya,ITTELKOM Surabaya,PT. Telekomunikasi Seluler,ITTELKOM Surabaya,,,,"/>
    <s v="TE,TE,,IT,,,,"/>
    <s v=",,,,,,,"/>
  </r>
  <r>
    <n v="2021"/>
    <s v="IOP Conference Series: Materials Science and Engineering 1096 (1), 012068, 2021 "/>
    <x v="1"/>
    <x v="0"/>
    <m/>
    <m/>
    <x v="2"/>
    <s v="A Syamsudin"/>
    <m/>
    <m/>
    <m/>
    <m/>
    <s v="ITS"/>
    <s v="A Syamsudin"/>
    <m/>
    <m/>
    <s v="ITS"/>
    <m/>
    <m/>
    <s v="Isa Hafidz"/>
    <s v="TE"/>
    <m/>
    <s v="ITTELKOM Surabaya"/>
    <m/>
    <m/>
    <s v="D Rahmatullah"/>
    <m/>
    <m/>
    <s v="Universitas Hang Tuah"/>
    <m/>
    <m/>
    <s v="D A Asfani"/>
    <m/>
    <m/>
    <s v="ITS"/>
    <m/>
    <m/>
    <s v="I M Y Negara"/>
    <m/>
    <m/>
    <s v="ITS"/>
    <m/>
    <m/>
    <m/>
    <m/>
    <m/>
    <m/>
    <m/>
    <m/>
    <m/>
    <m/>
    <m/>
    <m/>
    <m/>
    <m/>
    <m/>
    <s v="A Syamsudin"/>
    <s v="A Syamsudin,A Syamsudin,Isa Hafidz,D Rahmatullah,D A Asfani,I M Y Negara,,"/>
    <s v="ITS,ITS,ITTELKOM Surabaya,Universitas Hang Tuah,ITS,ITS,,"/>
    <s v=",,TE,,,,,"/>
    <s v=",,,,,,,"/>
  </r>
  <r>
    <s v="Upaya Peningkatan Kualitas Pendidikan melalui Penerapan ICT di Sekolah Menengah Atas"/>
    <s v="E-Dimas: Jurnal Pengabdian kepada Masyarakat 12 (2), 329-334, 2021 "/>
    <x v="17"/>
    <x v="1"/>
    <m/>
    <m/>
    <x v="2"/>
    <s v="Isa Hafidz"/>
    <m/>
    <m/>
    <s v="TE"/>
    <m/>
    <s v="ITTELKOM Surabaya"/>
    <s v="Isa Hafidz"/>
    <s v="TE"/>
    <m/>
    <s v="ITTELKOM Surabaya"/>
    <m/>
    <m/>
    <s v="Helmy Widyantara"/>
    <s v="IT"/>
    <m/>
    <s v="ITTELKOM Surabaya"/>
    <m/>
    <m/>
    <s v="Ubaidillah Umar"/>
    <s v="TK"/>
    <m/>
    <s v="ITTELKOM Surabaya"/>
    <m/>
    <m/>
    <s v="Dwi Edi Setyawan"/>
    <s v="TK"/>
    <m/>
    <s v="ITTELKOM Surabaya"/>
    <m/>
    <m/>
    <s v="Billy Montolalu"/>
    <s v="TK"/>
    <m/>
    <s v="ITTELKOM Surabaya"/>
    <m/>
    <m/>
    <m/>
    <m/>
    <m/>
    <m/>
    <m/>
    <m/>
    <m/>
    <m/>
    <m/>
    <m/>
    <m/>
    <m/>
    <s v="https://doi.org/10.26877/e-dimas.v12i2.6550"/>
    <s v="Isa Hafidz"/>
    <s v="Isa Hafidz,Isa Hafidz,Helmy Widyantara,Ubaidillah Umar,Dwi Edi Setyawan,Billy Montolalu,,"/>
    <s v="ITTELKOM Surabaya,ITTELKOM Surabaya,ITTELKOM Surabaya,ITTELKOM Surabaya,ITTELKOM Surabaya,ITTELKOM Surabaya,,"/>
    <s v="TE,TE,IT,TK,TK,TK,,"/>
    <s v=",,,,,,,"/>
  </r>
  <r>
    <s v="Development of Digital Ventilator with Internet of Things for Preparation of the Next Outbreak in Indonesia"/>
    <s v="Kinetik: Game Technology, Information System, Computer Network, Computing &amp;#8230;, 2021 "/>
    <x v="18"/>
    <x v="1"/>
    <m/>
    <m/>
    <x v="2"/>
    <s v="Dimas Adiputra"/>
    <m/>
    <m/>
    <s v="TE"/>
    <m/>
    <s v="ITTELKOM Surabaya"/>
    <s v="Dimas Adiputra"/>
    <s v="TE"/>
    <m/>
    <s v="ITTELKOM Surabaya"/>
    <m/>
    <m/>
    <s v="Isa Hafidz"/>
    <s v="TE"/>
    <m/>
    <s v="ITTELKOM Surabaya"/>
    <m/>
    <m/>
    <s v="Billy Montolalu"/>
    <s v="TK"/>
    <m/>
    <s v="ITTELKOM Surabaya"/>
    <m/>
    <m/>
    <s v="Fauzan Rasyid"/>
    <m/>
    <m/>
    <s v="ITTELKOM Surabaya"/>
    <m/>
    <m/>
    <m/>
    <m/>
    <m/>
    <m/>
    <m/>
    <m/>
    <m/>
    <m/>
    <m/>
    <m/>
    <m/>
    <m/>
    <m/>
    <m/>
    <m/>
    <m/>
    <m/>
    <m/>
    <s v="https://doi.org/10.22219/kinetik.v6i3.1281"/>
    <s v="Dimas Adiputra"/>
    <s v="Dimas Adiputra,Dimas Adiputra,Isa Hafidz,Billy Montolalu,Fauzan Rasyid,,,"/>
    <s v="ITTELKOM Surabaya,ITTELKOM Surabaya,ITTELKOM Surabaya,ITTELKOM Surabaya,ITTELKOM Surabaya,,,"/>
    <s v="TE,TE,TE,TK,,,,"/>
    <s v=",,,,,,,"/>
  </r>
  <r>
    <s v="Modified Critical Trajectory Algorithm to Determine the Critical Clearing Time for Unbalanced Fault"/>
    <s v="2021 International Electronics Symposium (IES), 36-40, 2021 "/>
    <x v="1"/>
    <x v="0"/>
    <m/>
    <m/>
    <x v="2"/>
    <m/>
    <m/>
    <m/>
    <m/>
    <m/>
    <m/>
    <s v="Isa Hafidz"/>
    <s v="TE"/>
    <m/>
    <s v="ITTELKOM Surabaya"/>
    <m/>
    <m/>
    <s v="Ardyono Priyadi"/>
    <m/>
    <m/>
    <s v="ITS"/>
    <m/>
    <m/>
    <s v="Margo Pujiantara"/>
    <m/>
    <m/>
    <s v="ITS"/>
    <m/>
    <m/>
    <s v="Sjamsjul Anam"/>
    <m/>
    <m/>
    <s v="ITS"/>
    <m/>
    <m/>
    <s v="Naoto Yorino"/>
    <m/>
    <m/>
    <s v="Hiroshima University"/>
    <m/>
    <m/>
    <s v="Mauridhi Hery Purnomo"/>
    <m/>
    <m/>
    <s v="ITS"/>
    <m/>
    <m/>
    <m/>
    <m/>
    <m/>
    <m/>
    <m/>
    <m/>
    <s v="https://doi.org/10.1109/IES53407.2021.9593952"/>
    <s v=""/>
    <s v=",Isa Hafidz,Ardyono Priyadi,Margo Pujiantara,Sjamsjul Anam,Naoto Yorino,Mauridhi Hery Purnomo,"/>
    <s v=",ITTELKOM Surabaya,ITS,ITS,ITS,Hiroshima University,ITS,"/>
    <s v=",TE,,,,,,"/>
    <s v=",,,,,,,"/>
  </r>
  <r>
    <s v="Power Monitoring and Passanger Classification on Logistics Elevator"/>
    <s v="Elinvo (Electronics, Informatics, and Vocational Education) 6 (2), 2021 "/>
    <x v="18"/>
    <x v="1"/>
    <m/>
    <m/>
    <x v="2"/>
    <s v="Isa Hafidz"/>
    <m/>
    <m/>
    <s v="TE"/>
    <m/>
    <s v="ITTELKOM Surabaya"/>
    <s v="Isa Hafidz"/>
    <s v="TE"/>
    <m/>
    <s v="ITTELKOM Surabaya"/>
    <m/>
    <m/>
    <s v="Aldhitiansyah Putra"/>
    <m/>
    <m/>
    <s v="ITTELKOM Surabaya"/>
    <m/>
    <m/>
    <s v="Billy Montolalu"/>
    <s v="TK"/>
    <m/>
    <s v="ITTELKOM Surabaya"/>
    <m/>
    <m/>
    <s v="Dimas Adiputra"/>
    <s v="TE"/>
    <m/>
    <s v="ITTELKOM Surabaya"/>
    <m/>
    <m/>
    <s v="Rifky Dwi Putranto"/>
    <s v="TE"/>
    <m/>
    <s v="ITTELKOM Surabaya"/>
    <m/>
    <m/>
    <s v="Rafly Daffaldi"/>
    <m/>
    <m/>
    <s v="ITTELKOM Surabaya"/>
    <m/>
    <m/>
    <s v="Dinda Karisma Ulfa"/>
    <m/>
    <m/>
    <s v="ITTELKOM Surabaya"/>
    <m/>
    <m/>
    <s v="https://doi.org/10.21831/elinvo.v6i2.43689"/>
    <s v="Isa Hafidz"/>
    <s v="Isa Hafidz,Isa Hafidz,Aldhitiansyah Putra,Billy Montolalu,Dimas Adiputra,Rifky Dwi Putranto,Rafly Daffaldi,"/>
    <s v="ITTELKOM Surabaya,ITTELKOM Surabaya,ITTELKOM Surabaya,ITTELKOM Surabaya,ITTELKOM Surabaya,ITTELKOM Surabaya,ITTELKOM Surabaya,ITTELKOM Surabaya"/>
    <s v="TE,TE,,TK,TE,TE,,"/>
    <s v=",,,,,,,"/>
  </r>
  <r>
    <s v="5G Network as a Technology to Fight Covid-19 Pan-demic in Indonesia: a Review"/>
    <s v="Journal of Computer, Electronic, and Telecommunication (COMPLETE) 2 (2), 2021 "/>
    <x v="14"/>
    <x v="0"/>
    <m/>
    <m/>
    <x v="2"/>
    <s v="Hamzah U. Mustakim"/>
    <m/>
    <m/>
    <s v="TT"/>
    <m/>
    <s v="ITTELKOM Surabaya"/>
    <s v="Hamzah U. Mustakim"/>
    <s v="TT"/>
    <m/>
    <s v="ITTELKOM Surabaya"/>
    <m/>
    <m/>
    <s v="Billy Montolalu"/>
    <s v="TK"/>
    <m/>
    <s v="ITTELKOM Surabaya"/>
    <m/>
    <m/>
    <s v="Isa Hafidz"/>
    <s v="TE"/>
    <m/>
    <s v="ITTELKOM Surabaya"/>
    <m/>
    <m/>
    <m/>
    <m/>
    <m/>
    <m/>
    <m/>
    <m/>
    <m/>
    <m/>
    <m/>
    <m/>
    <m/>
    <m/>
    <m/>
    <m/>
    <m/>
    <m/>
    <m/>
    <m/>
    <m/>
    <m/>
    <m/>
    <m/>
    <m/>
    <m/>
    <s v="https://doi.org/10.52435/complete.v2i2.165"/>
    <s v="Hamzah U. Mustakim"/>
    <s v="Hamzah U. Mustakim,Hamzah U. Mustakim,Billy Montolalu,Isa Hafidz,,,,"/>
    <s v="ITTELKOM Surabaya,ITTELKOM Surabaya,ITTELKOM Surabaya,ITTELKOM Surabaya,,,,"/>
    <s v="TT,TT,TK,TE,,,,"/>
    <s v=",,,,,,,"/>
  </r>
  <r>
    <s v="Ulcerative colitis in hemophilia a patient: case report"/>
    <s v="Materia Socio-medica 33 (1), 75, 2021 "/>
    <x v="20"/>
    <x v="0"/>
    <m/>
    <m/>
    <x v="2"/>
    <m/>
    <m/>
    <m/>
    <m/>
    <m/>
    <m/>
    <s v="Fauzi Yusuf"/>
    <m/>
    <m/>
    <s v="Universitas Syiah Kuala"/>
    <m/>
    <m/>
    <s v="Reno Keumalazia Kamarlis"/>
    <m/>
    <m/>
    <s v="Universitas Syiah Kuala"/>
    <m/>
    <m/>
    <s v="Muhsin"/>
    <s v="TT"/>
    <m/>
    <s v="ITTELKOM Surabaya"/>
    <m/>
    <m/>
    <m/>
    <m/>
    <m/>
    <m/>
    <m/>
    <m/>
    <m/>
    <m/>
    <m/>
    <m/>
    <m/>
    <m/>
    <m/>
    <m/>
    <m/>
    <m/>
    <m/>
    <m/>
    <m/>
    <m/>
    <m/>
    <m/>
    <m/>
    <m/>
    <s v="https://doi.org/10.5455/msm.2021.33.75-77"/>
    <s v=""/>
    <s v=",Fauzi Yusuf,Reno Keumalazia Kamarlis,Muhsin,,,,"/>
    <s v=",Universitas Syiah Kuala,Universitas Syiah Kuala,ITTELKOM Surabaya,,,,"/>
    <s v=",,,TT,,,,"/>
    <s v=",,,,,,,"/>
  </r>
  <r>
    <s v="Alterations of Gut Microbiota Composition in Severe Acute Respiratory Syndrome Coronavirus 2 Infection: A Brief Review"/>
    <s v="Annals of the Romanian Society for Cell Biology 25 (6), 13136-13143, 2021 "/>
    <x v="24"/>
    <x v="0"/>
    <m/>
    <m/>
    <x v="2"/>
    <s v="Fauzi Yusuf"/>
    <m/>
    <m/>
    <m/>
    <m/>
    <s v="Universitas Syiah Kuala"/>
    <s v="Fauzi Yusuf"/>
    <m/>
    <m/>
    <s v="Universitas Syiah Kuala"/>
    <m/>
    <m/>
    <s v="Azzaki Abubakar"/>
    <m/>
    <m/>
    <s v="Universitas Syiah Kuala"/>
    <m/>
    <m/>
    <s v="Desi Maghfirah"/>
    <m/>
    <m/>
    <s v="Universitas Syiah Kuala"/>
    <m/>
    <m/>
    <s v="Muhsin"/>
    <s v="TT"/>
    <m/>
    <s v="ITTELKOM Surabaya"/>
    <m/>
    <m/>
    <s v="Marhami Fahriani"/>
    <m/>
    <m/>
    <s v="Universitas Syiah Kuala"/>
    <m/>
    <m/>
    <s v="Muhammad Iqhrammullah"/>
    <m/>
    <m/>
    <s v="Universitas Syiah Kuala"/>
    <m/>
    <m/>
    <m/>
    <m/>
    <m/>
    <m/>
    <m/>
    <m/>
    <s v="https://www.researchgate.net/publication/353003777_Alterations_of_Gut_Microbiota_Composition_in_Severe_Acute_Respiratory_Syndrome_Coronavirus_2_Infection_A_Brief_Review"/>
    <s v="Fauzi Yusuf"/>
    <s v="Fauzi Yusuf,Fauzi Yusuf,Azzaki Abubakar,Desi Maghfirah,Muhsin,Marhami Fahriani,Muhammad Iqhrammullah,"/>
    <s v="Universitas Syiah Kuala,Universitas Syiah Kuala,Universitas Syiah Kuala,Universitas Syiah Kuala,ITTELKOM Surabaya,Universitas Syiah Kuala,Universitas Syiah Kuala,"/>
    <s v=",,,,TT,,,"/>
    <s v=",,,,,,,"/>
  </r>
  <r>
    <s v="Anxiety to COVID-19 pandemic amongst university students is related with gastrointestinal symptoms"/>
    <s v="Bali Medical Journal 10 (2), 847-850, 2021 "/>
    <x v="24"/>
    <x v="0"/>
    <m/>
    <m/>
    <x v="2"/>
    <s v="Azzaki Abubakar"/>
    <m/>
    <m/>
    <m/>
    <m/>
    <s v="Universitas Syiah Kuala"/>
    <s v="Azzaki Abubakar"/>
    <m/>
    <m/>
    <s v="Universitas Syiah Kuala"/>
    <m/>
    <m/>
    <s v="Muhammad Fadhlan Ma'ruf"/>
    <m/>
    <m/>
    <s v="Universitas Syiah Kuala"/>
    <m/>
    <m/>
    <s v="Muhammad Mizfaruddin"/>
    <m/>
    <m/>
    <s v="Universitas Syiah Kuala"/>
    <m/>
    <m/>
    <s v="Fauzi Yusuf"/>
    <m/>
    <m/>
    <s v="Universitas Syiah Kuala"/>
    <m/>
    <m/>
    <s v="Desi Maghfirah"/>
    <m/>
    <m/>
    <s v="Universitas Syiah Kuala"/>
    <m/>
    <m/>
    <s v="Muhsin"/>
    <s v="TT"/>
    <m/>
    <s v="ITTELKOM Surabaya"/>
    <m/>
    <m/>
    <m/>
    <m/>
    <m/>
    <m/>
    <m/>
    <m/>
    <s v="http://dx.doi.org/10.15562/bmj.v10i2.2412"/>
    <s v="Azzaki Abubakar"/>
    <s v="Azzaki Abubakar,Azzaki Abubakar,Muhammad Fadhlan Ma'ruf,Muhammad Mizfaruddin,Fauzi Yusuf,Desi Maghfirah,Muhsin,"/>
    <s v="Universitas Syiah Kuala,Universitas Syiah Kuala,Universitas Syiah Kuala,Universitas Syiah Kuala,Universitas Syiah Kuala,Universitas Syiah Kuala,ITTELKOM Surabaya,"/>
    <s v=",,,,,,TT,"/>
    <s v=",,,,,,,"/>
  </r>
  <r>
    <s v="Implementasi Process Mining pada Proses Praktik Kerja Lapangan (PKL)"/>
    <s v="Techno. Com 20 (4), 579-587, 2021 "/>
    <x v="19"/>
    <x v="1"/>
    <m/>
    <m/>
    <x v="2"/>
    <m/>
    <m/>
    <m/>
    <m/>
    <m/>
    <m/>
    <s v="Afina Lina Nurlaili"/>
    <m/>
    <m/>
    <s v="UPN Veteran Jatim"/>
    <m/>
    <m/>
    <s v="Muhsin"/>
    <s v="TT"/>
    <m/>
    <s v="ITTELKOM Surabaya"/>
    <m/>
    <m/>
    <s v="Eristya Maya Safitri"/>
    <m/>
    <m/>
    <s v="UPN Veteran Jatim"/>
    <m/>
    <m/>
    <m/>
    <m/>
    <m/>
    <m/>
    <m/>
    <m/>
    <m/>
    <m/>
    <m/>
    <m/>
    <m/>
    <m/>
    <m/>
    <m/>
    <m/>
    <m/>
    <m/>
    <m/>
    <m/>
    <m/>
    <m/>
    <m/>
    <m/>
    <m/>
    <s v="10.33633/tc.v20i4.5256"/>
    <s v=""/>
    <s v=",Afina Lina Nurlaili,Muhsin,Eristya Maya Safitri,,,,"/>
    <s v=",UPN Veteran Jatim,ITTELKOM Surabaya,UPN Veteran Jatim,,,,"/>
    <s v=",,TT,,,,,"/>
    <s v=",,,,,,,"/>
  </r>
  <r>
    <s v="Performance Evaluation of Inductive Miner for Internship Program Workflow"/>
    <s v="Jurnal Mantik 5 (3), 1619-1624, 2021 "/>
    <x v="17"/>
    <x v="1"/>
    <m/>
    <m/>
    <x v="2"/>
    <m/>
    <m/>
    <m/>
    <m/>
    <m/>
    <m/>
    <s v="Afina Lina Nurlaili"/>
    <m/>
    <m/>
    <s v="UPN Veteran Jatim"/>
    <m/>
    <m/>
    <s v="Muhsin"/>
    <s v="TT"/>
    <m/>
    <s v="ITTELKOM Surabaya"/>
    <m/>
    <m/>
    <s v="Dhian Satria Yudha Kartika"/>
    <m/>
    <m/>
    <s v="UPN Veteran Jatim"/>
    <m/>
    <m/>
    <m/>
    <m/>
    <m/>
    <m/>
    <m/>
    <m/>
    <m/>
    <m/>
    <m/>
    <m/>
    <m/>
    <m/>
    <m/>
    <m/>
    <m/>
    <m/>
    <m/>
    <m/>
    <m/>
    <m/>
    <m/>
    <m/>
    <m/>
    <m/>
    <m/>
    <s v=""/>
    <s v=",Afina Lina Nurlaili,Muhsin,Dhian Satria Yudha Kartika,,,,Nurul Afifah Abdul Razak, Mohd Hatta Mohammed Ariff"/>
    <s v=",UPN Veteran Jatim,ITTELKOM Surabaya,UPN Veteran Jatim,,,,"/>
    <s v=",,TT,,,,,"/>
    <s v=",,,,,,,"/>
  </r>
  <r>
    <s v="Analisis Desain Eksperimen Perbandingan Aplikasi Pencarian Lokasi"/>
    <s v="Scan: Jurnal Teknologi Informasi dan Komunikasi 16 (2), 29-33, 2021 "/>
    <x v="14"/>
    <x v="0"/>
    <m/>
    <m/>
    <x v="2"/>
    <s v="Afina Lina Nurlaili"/>
    <m/>
    <m/>
    <m/>
    <m/>
    <s v="UPN Veteran Jatim"/>
    <s v="Afina Lina Nurlaili"/>
    <m/>
    <m/>
    <s v="UPN Veteran Jatim"/>
    <m/>
    <m/>
    <s v="Mochammad Arief Ridwan"/>
    <m/>
    <m/>
    <s v="ITS"/>
    <m/>
    <m/>
    <s v="Muhsin"/>
    <s v="TT"/>
    <m/>
    <s v="ITTELKOM Surabaya"/>
    <m/>
    <m/>
    <m/>
    <m/>
    <m/>
    <m/>
    <m/>
    <m/>
    <m/>
    <m/>
    <m/>
    <m/>
    <m/>
    <m/>
    <m/>
    <m/>
    <m/>
    <m/>
    <m/>
    <m/>
    <m/>
    <m/>
    <m/>
    <m/>
    <m/>
    <m/>
    <s v="https://doi.org/10.33005/scan.v16i2.2658"/>
    <s v="Afina Lina Nurlaili"/>
    <s v="Afina Lina Nurlaili,Afina Lina Nurlaili,Mochammad Arief Ridwan,Muhsin,,,,"/>
    <s v="UPN Veteran Jatim,UPN Veteran Jatim,ITS,ITTELKOM Surabaya,,,,"/>
    <s v=",,,TT,,,,"/>
    <s v=",,,,,,,"/>
  </r>
  <r>
    <s v="Sectoral dual-polarized MIMO antenna for 5G-NR band N77 base station"/>
    <s v="Indonesian Journal of Electrical Engineering and Computer Sciences 21 (3), 2021 "/>
    <x v="23"/>
    <x v="0"/>
    <m/>
    <m/>
    <x v="2"/>
    <s v="Muhsin"/>
    <m/>
    <m/>
    <s v="TT"/>
    <m/>
    <s v="ITTELKOM Surabaya"/>
    <s v="Muhsin"/>
    <s v="TT"/>
    <m/>
    <s v="ITTELKOM Surabaya"/>
    <m/>
    <m/>
    <s v="Afina Lina Nurlaili"/>
    <m/>
    <m/>
    <s v="UPN Veteran Jatim"/>
    <m/>
    <m/>
    <s v="Aulia Saharani"/>
    <s v="TT"/>
    <m/>
    <s v="ITTELKOM Surabaya"/>
    <m/>
    <m/>
    <s v="Indah Rahmawati Utami"/>
    <s v="TT"/>
    <m/>
    <s v="ITTELKOM Surabaya"/>
    <m/>
    <m/>
    <m/>
    <m/>
    <m/>
    <m/>
    <m/>
    <m/>
    <m/>
    <m/>
    <m/>
    <m/>
    <m/>
    <m/>
    <m/>
    <m/>
    <m/>
    <m/>
    <m/>
    <m/>
    <s v="DOI: 10.11591/ijeecs.v21i3"/>
    <s v="Muhsin"/>
    <s v="Muhsin,Muhsin,Afina Lina Nurlaili,Aulia Saharani,Indah Rahmawati Utami,,,"/>
    <s v="ITTELKOM Surabaya,ITTELKOM Surabaya,UPN Veteran Jatim,ITTELKOM Surabaya,ITTELKOM Surabaya,,,"/>
    <s v="TT,TT,,TT,TT,,,"/>
    <s v=",,,,,,,"/>
  </r>
  <r>
    <s v="Anomaly detection using control flow pattern and fuzzy regression in port container handling"/>
    <s v="Journal of King Saud University-Computer and Information Sciences 33 (1), 11-20, 2021 "/>
    <x v="25"/>
    <x v="0"/>
    <m/>
    <m/>
    <x v="2"/>
    <s v="Dewi Rahmawati"/>
    <m/>
    <m/>
    <s v="RPL"/>
    <m/>
    <s v="ITTELKOM Surabaya"/>
    <s v="Dewi Rahmawati"/>
    <s v="RPL"/>
    <m/>
    <s v="ITTELKOM Surabaya"/>
    <m/>
    <m/>
    <s v="Riyanarto Sarno"/>
    <m/>
    <m/>
    <s v="ITS"/>
    <m/>
    <m/>
    <m/>
    <m/>
    <m/>
    <m/>
    <m/>
    <m/>
    <m/>
    <m/>
    <m/>
    <m/>
    <m/>
    <m/>
    <m/>
    <m/>
    <m/>
    <m/>
    <m/>
    <m/>
    <m/>
    <m/>
    <m/>
    <m/>
    <m/>
    <m/>
    <m/>
    <m/>
    <m/>
    <m/>
    <m/>
    <m/>
    <s v="https://doi.org/10.1016/j.jksuci.2018.12.004"/>
    <s v="Dewi Rahmawati"/>
    <s v="Dewi Rahmawati,Dewi Rahmawati,Riyanarto Sarno,,,,,"/>
    <s v="ITTELKOM Surabaya,ITTELKOM Surabaya,ITS,,,,,"/>
    <s v="RPL,RPL,,,,,,"/>
    <s v=",,,,,,,"/>
  </r>
  <r>
    <s v="A New Hybrid Region-Based Segmentation for 2D Corpus Callosum Segmentation"/>
    <s v="2021 5th International Conference on Informatics and Computational Sciences &amp;#8230;, 2021 "/>
    <x v="1"/>
    <x v="0"/>
    <m/>
    <m/>
    <x v="2"/>
    <m/>
    <m/>
    <m/>
    <m/>
    <m/>
    <m/>
    <s v="Dewi Rahmawati"/>
    <s v="RPL"/>
    <m/>
    <s v="ITTELKOM Surabaya"/>
    <m/>
    <m/>
    <s v="Riyanarto Sarno"/>
    <m/>
    <m/>
    <s v="ITS"/>
    <m/>
    <m/>
    <s v="Chastine Fatichah"/>
    <m/>
    <m/>
    <s v="ITS"/>
    <m/>
    <m/>
    <m/>
    <m/>
    <m/>
    <m/>
    <m/>
    <m/>
    <m/>
    <m/>
    <m/>
    <m/>
    <m/>
    <m/>
    <m/>
    <m/>
    <m/>
    <m/>
    <m/>
    <m/>
    <m/>
    <m/>
    <m/>
    <m/>
    <m/>
    <m/>
    <s v="https://doi.org/10.1109/ICICoS53627.2021.9651815"/>
    <s v=""/>
    <s v=",Dewi Rahmawati,Riyanarto Sarno,Chastine Fatichah,,,,"/>
    <s v=",ITTELKOM Surabaya,ITS,ITS,,,,"/>
    <s v=",RPL,,,,,,"/>
    <s v=",,,,,,,"/>
  </r>
  <r>
    <s v="Intelligent System for Fall Prediction Based on Accelerometer and Gyroscope of Fatal Injury in Geriatric"/>
    <s v="JURNAL NASIONAL TEKNIK ELEKTRO, 2021 "/>
    <x v="18"/>
    <x v="1"/>
    <m/>
    <m/>
    <x v="2"/>
    <s v="Dewi Rahmawati"/>
    <m/>
    <m/>
    <s v="RPL"/>
    <m/>
    <s v="ITTELKOM Surabaya"/>
    <s v="Khodijah Amiroh"/>
    <s v="IT"/>
    <m/>
    <s v="ITTELKOM Surabaya"/>
    <m/>
    <m/>
    <s v="Dewi Rahmawati"/>
    <s v="RPL"/>
    <m/>
    <s v="ITTELKOM Surabaya"/>
    <m/>
    <m/>
    <s v="Ardian Yusuf Wicaksono"/>
    <s v="RPL"/>
    <m/>
    <s v="ITTELKOM Surabaya"/>
    <m/>
    <m/>
    <m/>
    <m/>
    <m/>
    <m/>
    <m/>
    <m/>
    <m/>
    <m/>
    <m/>
    <m/>
    <m/>
    <m/>
    <m/>
    <m/>
    <m/>
    <m/>
    <m/>
    <m/>
    <m/>
    <m/>
    <m/>
    <m/>
    <m/>
    <m/>
    <s v="https://doi.org/10.25077/jnte.v10n3.936.2021"/>
    <s v="Dewi Rahmawati"/>
    <s v="Dewi Rahmawati,Khodijah Amiroh,Dewi Rahmawati,Ardian Yusuf Wicaksono,,,,"/>
    <s v="ITTELKOM Surabaya,ITTELKOM Surabaya,ITTELKOM Surabaya,ITTELKOM Surabaya,,,,"/>
    <s v="RPL,IT,RPL,RPL,,,,"/>
    <s v=",,,,,,,"/>
  </r>
  <r>
    <s v="Desain Arsitektur IoT untuk Budidaya Gurami"/>
    <s v="Jurnal Teknologi Informasi dan Ilmu Komputer 8 (1), 111-118, 2021 "/>
    <x v="18"/>
    <x v="1"/>
    <m/>
    <m/>
    <x v="2"/>
    <s v="Yupit Sudianto"/>
    <m/>
    <m/>
    <s v="SI"/>
    <m/>
    <s v="ITTELKOM Surabaya"/>
    <m/>
    <s v="SI"/>
    <m/>
    <s v="ITTELKOM Surabaya"/>
    <m/>
    <m/>
    <m/>
    <m/>
    <m/>
    <m/>
    <m/>
    <m/>
    <m/>
    <m/>
    <m/>
    <m/>
    <m/>
    <m/>
    <m/>
    <m/>
    <m/>
    <m/>
    <m/>
    <m/>
    <m/>
    <m/>
    <m/>
    <m/>
    <m/>
    <m/>
    <m/>
    <m/>
    <m/>
    <m/>
    <m/>
    <m/>
    <m/>
    <m/>
    <m/>
    <m/>
    <m/>
    <m/>
    <s v="http://dx.doi.org/10.25126/jtiik.201743299"/>
    <s v="Yupit Sudianto"/>
    <s v="Yupit Sudianto,,,,,,,"/>
    <s v="ITTELKOM Surabaya,ITTELKOM Surabaya,,,,,,"/>
    <s v="SI,SI,,,,,,"/>
    <s v=",,,,,,,"/>
  </r>
  <r>
    <s v="Polyaniline-atomic Au modified platinum electrode with ionic liquid as configuration for enhanced electrochemical sensing"/>
    <s v="2021 IEEE Sensors, 1-4, 2021 "/>
    <x v="1"/>
    <x v="0"/>
    <m/>
    <m/>
    <x v="2"/>
    <m/>
    <m/>
    <m/>
    <m/>
    <m/>
    <m/>
    <s v="Parthojit Chakraborty"/>
    <m/>
    <m/>
    <s v="Tokyo Institute of Technology"/>
    <m/>
    <m/>
    <s v="Hiroki Kawakami"/>
    <m/>
    <m/>
    <s v="Tokyo Institute of Technology"/>
    <m/>
    <m/>
    <s v="Anifatul Faricha"/>
    <s v="TE"/>
    <m/>
    <s v="ITTELKOM Surabaya"/>
    <m/>
    <m/>
    <s v="Tso-Fu Mark Chang"/>
    <m/>
    <m/>
    <s v="Tokyo Institute of Technology"/>
    <m/>
    <m/>
    <s v="Masato Sone"/>
    <m/>
    <m/>
    <s v="Tokyo Institute of Technology"/>
    <m/>
    <m/>
    <s v="Takamichi Nakamoto"/>
    <m/>
    <m/>
    <s v="Tokyo Institute of Technology"/>
    <m/>
    <m/>
    <m/>
    <m/>
    <m/>
    <m/>
    <m/>
    <m/>
    <s v="https://doi.org/10.1109/SENSORS47087.2021.9639545"/>
    <s v=""/>
    <s v=",Parthojit Chakraborty,Hiroki Kawakami,Anifatul Faricha,Tso-Fu Mark Chang,Masato Sone,Takamichi Nakamoto,"/>
    <s v=",Tokyo Institute of Technology,Tokyo Institute of Technology,ITTELKOM Surabaya,Tokyo Institute of Technology,Tokyo Institute of Technology,Tokyo Institute of Technology,"/>
    <s v=",,,TE,,,,"/>
    <s v=",,,,,,,"/>
  </r>
  <r>
    <s v="Study of gas sensing measurement using room temperature ionic liquid coated on interdigitated array electrodes and quartz crystal microbalance"/>
    <s v="「センサ・マイクロマシンと応用システム」 シンポジウム論文集 電気学会センサ・マイクロマシン部門 [編] 38 (2021)"/>
    <x v="1"/>
    <x v="0"/>
    <m/>
    <m/>
    <x v="2"/>
    <m/>
    <m/>
    <m/>
    <m/>
    <m/>
    <m/>
    <s v="Anifatul Faricha"/>
    <s v="TE"/>
    <m/>
    <s v="ITTELKOM Surabaya"/>
    <m/>
    <m/>
    <s v="Parthojit Chakraborty"/>
    <m/>
    <m/>
    <s v="Tokyo Institute of Technology"/>
    <m/>
    <m/>
    <s v="Tso-Fu Mark Chang"/>
    <m/>
    <m/>
    <s v="Tokyo Institute of Technology"/>
    <m/>
    <m/>
    <s v="Masato Sone"/>
    <m/>
    <m/>
    <s v="Tokyo Institute of Technology"/>
    <m/>
    <m/>
    <s v="Takamichi Nakamoto"/>
    <m/>
    <m/>
    <s v="Tokyo Institute of Technology"/>
    <m/>
    <m/>
    <m/>
    <m/>
    <m/>
    <m/>
    <m/>
    <m/>
    <m/>
    <m/>
    <m/>
    <m/>
    <m/>
    <m/>
    <s v="https://jglobal.jst.go.jp/en/detail?JGLOBAL_ID=202402214716593996"/>
    <s v=""/>
    <s v=",Anifatul Faricha,Parthojit Chakraborty,Tso-Fu Mark Chang,Masato Sone,Takamichi Nakamoto,,"/>
    <s v=",ITTELKOM Surabaya,Tokyo Institute of Technology,Tokyo Institute of Technology,Tokyo Institute of Technology,Tokyo Institute of Technology,,"/>
    <s v=",TE,,,,,,"/>
    <s v=",,,,,,,"/>
  </r>
  <r>
    <s v="Unmanned Aerial Vehicle Robot untuk Pemadam Api dengan Rancangan Alat Pemadam yang Efisien"/>
    <s v="Jurnal Nasional Teknik Elektro"/>
    <x v="18"/>
    <x v="1"/>
    <m/>
    <m/>
    <x v="2"/>
    <s v="Ardiansyah Al Farouq"/>
    <m/>
    <m/>
    <s v="TK"/>
    <m/>
    <s v="ITTELKOM Surabaya"/>
    <s v="Ardiansyah Al Farouq"/>
    <s v="TK"/>
    <m/>
    <s v="ITTELKOM Surabaya"/>
    <m/>
    <m/>
    <s v="Moch. Iskandar Riansyah"/>
    <s v="TE"/>
    <m/>
    <s v="ITTELKOM Surabaya"/>
    <m/>
    <m/>
    <s v="Ahmad Habibi"/>
    <s v="TK"/>
    <m/>
    <s v="ITTELKOM Surabaya"/>
    <m/>
    <m/>
    <m/>
    <m/>
    <m/>
    <m/>
    <m/>
    <m/>
    <m/>
    <m/>
    <m/>
    <m/>
    <m/>
    <m/>
    <m/>
    <m/>
    <m/>
    <m/>
    <m/>
    <m/>
    <m/>
    <m/>
    <m/>
    <m/>
    <m/>
    <m/>
    <s v="https://doi.org/10.25077/jnte.v10n1.839.2021"/>
    <s v="Ardiansyah Al Farouq"/>
    <s v="Ardiansyah Al Farouq,Ardiansyah Al Farouq,Moch. Iskandar Riansyah,Ahmad Habibi,,,,"/>
    <s v="ITTELKOM Surabaya,ITTELKOM Surabaya,ITTELKOM Surabaya,ITTELKOM Surabaya,,,,"/>
    <s v="TK,TK,TE,TK,,,,"/>
    <s v=",,,,,,,"/>
  </r>
  <r>
    <s v="Customer rejection to guide lead time quotation and pricing decisions"/>
    <s v="Journal of the Operational Research Society 72 (6), 1358-1372, 2021 "/>
    <x v="25"/>
    <x v="0"/>
    <m/>
    <m/>
    <x v="2"/>
    <s v="Ramzi Hammami"/>
    <m/>
    <m/>
    <m/>
    <m/>
    <s v="Rennes School of Business"/>
    <s v="Ramzi Hammami"/>
    <m/>
    <m/>
    <s v="Rennes School of Business"/>
    <m/>
    <m/>
    <s v="Yannick Frein"/>
    <m/>
    <m/>
    <s v="University of Grenoble Alpes"/>
    <m/>
    <m/>
    <s v="Abduh Sayid Albana"/>
    <s v="TI"/>
    <m/>
    <s v="ITTELKOM Surabaya"/>
    <m/>
    <m/>
    <m/>
    <m/>
    <m/>
    <m/>
    <m/>
    <m/>
    <m/>
    <m/>
    <m/>
    <m/>
    <m/>
    <m/>
    <m/>
    <m/>
    <m/>
    <m/>
    <m/>
    <m/>
    <m/>
    <m/>
    <m/>
    <m/>
    <m/>
    <m/>
    <s v="https://doi.org/10.1080/01605682.2020.1718556"/>
    <s v="Ramzi Hammami"/>
    <s v="Ramzi Hammami,Ramzi Hammami,Yannick Frein,Abduh Sayid Albana,,,,"/>
    <s v="Rennes School of Business,Rennes School of Business,University of Grenoble Alpes,ITTELKOM Surabaya,,,,"/>
    <s v=",,,TI,,,,"/>
    <s v=",,,,,,,"/>
  </r>
  <r>
    <s v="PENGARUH PEMBELAJARAN DIGITAL DENGAN MODEL BLANDED POE2WE BAGI SISWA/MAHASISWA"/>
    <s v="Lomba Karya Tulis Ilmiah 2 (1), 139-148, 2021 "/>
    <x v="22"/>
    <x v="0"/>
    <m/>
    <m/>
    <x v="2"/>
    <m/>
    <m/>
    <m/>
    <m/>
    <m/>
    <m/>
    <s v="Yesika Purba"/>
    <m/>
    <m/>
    <s v="ITTELKOM Surabaya"/>
    <m/>
    <m/>
    <s v="Nur Rizki Madani"/>
    <m/>
    <m/>
    <s v="ITTELKOM Surabaya"/>
    <m/>
    <m/>
    <s v="Farrel Abednego Darea"/>
    <m/>
    <m/>
    <s v="ITTELKOM Surabaya"/>
    <m/>
    <m/>
    <s v="Abduh Sayid Albana"/>
    <s v="TI"/>
    <m/>
    <s v="ITTELKOM Surabaya"/>
    <m/>
    <m/>
    <m/>
    <m/>
    <m/>
    <m/>
    <m/>
    <m/>
    <m/>
    <m/>
    <m/>
    <m/>
    <m/>
    <m/>
    <m/>
    <m/>
    <m/>
    <m/>
    <m/>
    <m/>
    <s v="https://journal.ittelkom-sby.ac.id/lkti/article/view/150"/>
    <s v=""/>
    <s v=",Yesika Purba,Nur Rizki Madani,Farrel Abednego Darea,Abduh Sayid Albana,,,"/>
    <s v=",ITTELKOM Surabaya,ITTELKOM Surabaya,ITTELKOM Surabaya,ITTELKOM Surabaya,,,"/>
    <s v=",,,,TI,,,"/>
    <s v=",,,,,,,"/>
  </r>
  <r>
    <s v="A Parallel Permutation Flow-Shop Scheduling Model by Using a Two-Step Evolutionary Algorithm to Minimize Intermediate Storage with Tolerable Maximum Completion Time"/>
    <s v="International Journal of Intelligent Engineering and Systems 14 (6), 464-475, 2021 "/>
    <x v="23"/>
    <x v="0"/>
    <m/>
    <m/>
    <x v="2"/>
    <s v="Purba Daru Kusuma"/>
    <m/>
    <m/>
    <m/>
    <m/>
    <s v="Universitas Telkom"/>
    <s v="Purba Daru Kusuma"/>
    <m/>
    <m/>
    <s v="Universitas Telkom"/>
    <m/>
    <m/>
    <s v="Abduh Sayid Albana"/>
    <s v="TI"/>
    <m/>
    <s v="ITTELKOM Surabaya"/>
    <m/>
    <m/>
    <m/>
    <m/>
    <m/>
    <m/>
    <m/>
    <m/>
    <m/>
    <m/>
    <m/>
    <m/>
    <m/>
    <m/>
    <m/>
    <m/>
    <m/>
    <m/>
    <m/>
    <m/>
    <m/>
    <m/>
    <m/>
    <m/>
    <m/>
    <m/>
    <m/>
    <m/>
    <m/>
    <m/>
    <m/>
    <m/>
    <s v="DOI: 10.22266/ijies2021.1231.41"/>
    <s v="Purba Daru Kusuma"/>
    <s v="Purba Daru Kusuma,Purba Daru Kusuma,Abduh Sayid Albana,,,,,"/>
    <s v="Universitas Telkom,Universitas Telkom,ITTELKOM Surabaya,,,,,"/>
    <s v=",,TI,,,,,"/>
    <s v=",,,,,,,"/>
  </r>
  <r>
    <s v="University course timetabling model in joint courses program to minimize the number of unserved requests"/>
    <s v="International Journal of Advanced Computer Science and Applications 12 (10), 2021 "/>
    <x v="26"/>
    <x v="0"/>
    <m/>
    <m/>
    <x v="2"/>
    <m/>
    <m/>
    <m/>
    <m/>
    <m/>
    <m/>
    <s v="Purba Daru Kusuma"/>
    <m/>
    <m/>
    <s v="Universitas Telkom"/>
    <m/>
    <m/>
    <s v="Abduh Sayid Albana"/>
    <s v="TI"/>
    <m/>
    <s v="ITTELKOM Surabaya"/>
    <m/>
    <m/>
    <m/>
    <m/>
    <m/>
    <m/>
    <m/>
    <m/>
    <m/>
    <m/>
    <m/>
    <m/>
    <m/>
    <m/>
    <m/>
    <m/>
    <m/>
    <m/>
    <m/>
    <m/>
    <m/>
    <m/>
    <m/>
    <m/>
    <m/>
    <m/>
    <m/>
    <m/>
    <m/>
    <m/>
    <m/>
    <m/>
    <s v="http://dx.doi.org/10.14569/IJACSA.2021.0121014"/>
    <s v=""/>
    <s v=",Purba Daru Kusuma,Abduh Sayid Albana,,,,,"/>
    <s v=",Universitas Telkom,ITTELKOM Surabaya,,,,,"/>
    <s v=",,TI,,,,,"/>
    <s v=",,,,,,,"/>
  </r>
  <r>
    <s v="An improved spectral temporal average method for mitigating Doppler effects in V2V communications"/>
    <s v="International Journal of Vehicle Information and Communication Systems 6 (3 &amp;#8230;, 2021 "/>
    <x v="24"/>
    <x v="0"/>
    <m/>
    <m/>
    <x v="2"/>
    <m/>
    <m/>
    <m/>
    <m/>
    <m/>
    <m/>
    <s v="Wahyu Pamungkas"/>
    <m/>
    <m/>
    <s v="ITTP"/>
    <m/>
    <m/>
    <s v="Jans Hendry"/>
    <m/>
    <m/>
    <s v="UGM"/>
    <m/>
    <m/>
    <s v="Walid Maulana Hadiansyah"/>
    <s v="TE"/>
    <m/>
    <s v="ITTELKOM Surabaya"/>
    <m/>
    <m/>
    <m/>
    <m/>
    <m/>
    <m/>
    <m/>
    <m/>
    <m/>
    <m/>
    <m/>
    <m/>
    <m/>
    <m/>
    <m/>
    <m/>
    <m/>
    <m/>
    <m/>
    <m/>
    <m/>
    <m/>
    <m/>
    <m/>
    <m/>
    <m/>
    <s v="https://doi.org/10.1504/IJVICS.2021.119597"/>
    <s v=""/>
    <s v=",Wahyu Pamungkas,Jans Hendry,Walid Maulana Hadiansyah,,,,"/>
    <s v=",ITTP,UGM,ITTELKOM Surabaya,,,,"/>
    <s v=",,,TE,,,,"/>
    <s v=",,,,,,,"/>
  </r>
  <r>
    <s v="Implementation of Importance-Performance Analysis on Integrated Information System Institut Teknologi Telkom Purwokerto"/>
    <s v="Jurnal Ilmiah Teknik Industri 20 (2), 184-194, 2021 "/>
    <x v="18"/>
    <x v="1"/>
    <m/>
    <m/>
    <x v="2"/>
    <s v="Dina Rachmawaty"/>
    <m/>
    <m/>
    <m/>
    <m/>
    <s v="ITTP"/>
    <s v="Dina Rachmawaty"/>
    <m/>
    <m/>
    <s v="ITTP"/>
    <m/>
    <m/>
    <s v="Achmad Zaki Yamani"/>
    <m/>
    <m/>
    <s v="ITTP"/>
    <m/>
    <m/>
    <s v="Famila Dwi Winati"/>
    <m/>
    <m/>
    <s v="ITTP"/>
    <m/>
    <m/>
    <s v="Hawwin Mardhiana"/>
    <s v="SI"/>
    <m/>
    <s v="ITTELKOM Surabaya"/>
    <m/>
    <m/>
    <m/>
    <m/>
    <m/>
    <m/>
    <m/>
    <m/>
    <m/>
    <m/>
    <m/>
    <m/>
    <m/>
    <m/>
    <m/>
    <m/>
    <m/>
    <m/>
    <m/>
    <m/>
    <s v="https://doi.org/10.23917/jiti.v20i2.15600"/>
    <s v="Dina Rachmawaty"/>
    <s v="Dina Rachmawaty,Dina Rachmawaty,Achmad Zaki Yamani,Famila Dwi Winati,Hawwin Mardhiana,,,"/>
    <s v="ITTP,ITTP,ITTP,ITTP,ITTELKOM Surabaya,,,"/>
    <s v=",,,,SI,,,"/>
    <s v=",,,,,,,"/>
  </r>
  <r>
    <s v="USABILITY TESTING OF THE ONLINE PLATFORM FOR SELLING FOODSTUFFS IN INDONESIA"/>
    <s v="Journal of Industrial Engineering Management 6 (3), 183-193, 2021 "/>
    <x v="19"/>
    <x v="1"/>
    <m/>
    <m/>
    <x v="2"/>
    <m/>
    <m/>
    <m/>
    <m/>
    <m/>
    <m/>
    <s v="Rizqa Amelia Zunaidi"/>
    <s v="TI"/>
    <m/>
    <s v="ITTELKOM Surabaya"/>
    <m/>
    <m/>
    <s v="Adek Dhea Resmi Purbantari"/>
    <s v="TI"/>
    <m/>
    <s v="ITTELKOM Surabaya"/>
    <m/>
    <m/>
    <s v="Hawwin Mardhiana"/>
    <s v="SI"/>
    <m/>
    <s v="ITTELKOM Surabaya"/>
    <m/>
    <m/>
    <m/>
    <m/>
    <m/>
    <m/>
    <m/>
    <m/>
    <m/>
    <m/>
    <m/>
    <m/>
    <m/>
    <m/>
    <m/>
    <m/>
    <m/>
    <m/>
    <m/>
    <m/>
    <m/>
    <m/>
    <m/>
    <m/>
    <m/>
    <m/>
    <s v="http://dx.doi.org/10.33536/jiem.v6i3.948"/>
    <s v=""/>
    <s v=",Rizqa Amelia Zunaidi,Adek Dhea Resmi Purbantari,Hawwin Mardhiana,,,,"/>
    <s v=",ITTELKOM Surabaya,ITTELKOM Surabaya,ITTELKOM Surabaya,,,,"/>
    <s v=",TI,TI,SI,,,,"/>
    <s v=",,,,,,,"/>
  </r>
  <r>
    <s v="Analysis of EMG Signals during Stance and Swing Phases for Controlling Magnetorheological Brake applications"/>
    <s v="Open Engineering 11 (1), 112-119, 2021 "/>
    <x v="23"/>
    <x v="0"/>
    <m/>
    <m/>
    <x v="2"/>
    <s v="Nurhazimah Nazmi"/>
    <m/>
    <m/>
    <m/>
    <m/>
    <s v="Malaysia-Japan International Institute of Technology"/>
    <s v="Nurhazimah Nazmi"/>
    <m/>
    <m/>
    <s v="Malaysia-Japan International Institute of Technolog"/>
    <m/>
    <m/>
    <s v="Mohd Azizi Abdul Rahman"/>
    <m/>
    <m/>
    <s v="Malaysia-Japan International Institute of Technolog"/>
    <m/>
    <m/>
    <s v="Saiful Amri Mazlan"/>
    <m/>
    <m/>
    <s v="Malaysia-Japan International Institute of Technolog"/>
    <m/>
    <m/>
    <s v="Dimas Adiputra"/>
    <s v="TE"/>
    <m/>
    <s v="ITTELKOM Surabaya"/>
    <m/>
    <m/>
    <s v="Irfan Bahiuddin"/>
    <m/>
    <m/>
    <s v="Malaysia-Japan International Institute of Technolog"/>
    <m/>
    <m/>
    <s v="Muhammad Kashfi Shabdin"/>
    <m/>
    <m/>
    <s v="Malaysia-Japan International Institute of Technolog"/>
    <m/>
    <m/>
    <s v="Nurul Afifah Abdul Razak, Mohd Hatta Mohammed Ariff"/>
    <m/>
    <m/>
    <s v="Malaysia-Japan International Institute of Technolog"/>
    <m/>
    <m/>
    <s v="http://dx.doi.org/10.1515/eng-2021-0009"/>
    <s v="Nurhazimah Nazmi"/>
    <s v="Nurhazimah Nazmi,Nurhazimah Nazmi,Mohd Azizi Abdul Rahman,Saiful Amri Mazlan,Dimas Adiputra,Irfan Bahiuddin,Muhammad Kashfi Shabdin,"/>
    <s v="Malaysia-Japan International Institute of Technology,Malaysia-Japan International Institute of Technolog,Malaysia-Japan International Institute of Technolog,Malaysia-Japan International Institute of Technolog,ITTELKOM Surabaya,Malaysia-Japan International Institute of Technolog,Malaysia-Japan International Institute of Technolog,Malaysia-Japan International Institute of Technolog"/>
    <s v=",,,,TE,,,"/>
    <s v=",,,,,,,"/>
  </r>
  <r>
    <s v="Sensor number optimization using neural network for ankle foot orthosis equipped with magnetorheological brake"/>
    <s v="Open Engineering 11 (1), 91-101, 2021 "/>
    <x v="23"/>
    <x v="0"/>
    <m/>
    <m/>
    <x v="2"/>
    <s v="Mohd Azizi Abdul Rahman"/>
    <m/>
    <m/>
    <m/>
    <m/>
    <s v="Malaysia-Japan International Institute of Technology"/>
    <s v="Dimas Adiputra"/>
    <s v="TE"/>
    <m/>
    <s v="ITTELKOM Surabaya"/>
    <m/>
    <m/>
    <s v="Mohd Azizi Abdul Rahman"/>
    <m/>
    <m/>
    <s v="Malaysia-Japan International Institute of Technolog"/>
    <m/>
    <m/>
    <s v="Irfan Bahiuddin"/>
    <m/>
    <m/>
    <s v="Malaysia-Japan International Institute of Technolog"/>
    <m/>
    <m/>
    <s v="Ubaidillah"/>
    <m/>
    <m/>
    <s v="Malaysia-Japan International Institute of Technolog"/>
    <m/>
    <m/>
    <s v="Nurhazimah Nazmi"/>
    <m/>
    <m/>
    <s v="Malaysia-Japan International Institute of Technolog"/>
    <m/>
    <m/>
    <m/>
    <m/>
    <m/>
    <m/>
    <m/>
    <m/>
    <m/>
    <m/>
    <m/>
    <m/>
    <m/>
    <m/>
    <s v="https://doi.org/10.1515/eng-2021-0010"/>
    <s v="Mohd Azizi Abdul Rahman"/>
    <s v="Mohd Azizi Abdul Rahman,Dimas Adiputra,Mohd Azizi Abdul Rahman,Irfan Bahiuddin,Ubaidillah,Nurhazimah Nazmi,,"/>
    <s v="Malaysia-Japan International Institute of Technology,ITTELKOM Surabaya,Malaysia-Japan International Institute of Technolog,Malaysia-Japan International Institute of Technolog,Malaysia-Japan International Institute of Technolog,Malaysia-Japan International Institute of Technolog,,"/>
    <s v=",TE,,,,,,"/>
    <s v=",,,,,,,"/>
  </r>
  <r>
    <s v="Personalized Gait Treatment Using Passive Controllable Ankle Foot Orthosis"/>
    <s v="IOP Conference Series: Materials Science and Engineering 1096 (1), 012002, 2021 "/>
    <x v="1"/>
    <x v="0"/>
    <m/>
    <m/>
    <x v="2"/>
    <m/>
    <m/>
    <m/>
    <m/>
    <m/>
    <m/>
    <s v="Mohd Azizi Abdul Rahman"/>
    <m/>
    <m/>
    <s v="Malaysia-Japan International Institute of Technology"/>
    <m/>
    <m/>
    <s v="Dimas Adiputra"/>
    <s v="TE"/>
    <m/>
    <s v="ITTELKOM Surabaya"/>
    <m/>
    <m/>
    <m/>
    <m/>
    <m/>
    <m/>
    <m/>
    <m/>
    <m/>
    <m/>
    <m/>
    <m/>
    <m/>
    <m/>
    <m/>
    <m/>
    <m/>
    <m/>
    <m/>
    <m/>
    <m/>
    <m/>
    <m/>
    <m/>
    <m/>
    <m/>
    <m/>
    <m/>
    <m/>
    <m/>
    <m/>
    <m/>
    <s v="DOI 10.1088/1757-899X/1096/1/012002"/>
    <s v=""/>
    <s v=",Mohd Azizi Abdul Rahman,Dimas Adiputra,,,,,R. Shintawati_x000a_H. Budiawan_x000a_A. H. S. Kartamihardja_x000a_I. A. S. Mu'minah"/>
    <s v=",Malaysia-Japan International Institute of Technology,ITTELKOM Surabaya,,,,,"/>
    <s v=",,TE,,,,,"/>
    <s v=",,,,,,,"/>
  </r>
  <r>
    <s v="IMPLEMENTASI KAHOOT! DALAM MENUNJANG PEMBELAJARAN DARING INTERAKTIF"/>
    <s v="Lomba Karya Tulis Ilmiah 2 (1), 123-138, 2021 "/>
    <x v="22"/>
    <x v="0"/>
    <m/>
    <m/>
    <x v="2"/>
    <m/>
    <m/>
    <m/>
    <m/>
    <m/>
    <m/>
    <s v="Muhammad Nasrulloh Mubarak"/>
    <m/>
    <m/>
    <s v="ITTELKOM Surabaya"/>
    <m/>
    <m/>
    <s v="Jesica Febriani Nura"/>
    <m/>
    <m/>
    <s v="ITTELKOM Surabaya"/>
    <m/>
    <m/>
    <s v="Dimas Adiputra"/>
    <s v="TE"/>
    <m/>
    <s v="ITTELKOM Surabaya"/>
    <m/>
    <m/>
    <m/>
    <m/>
    <m/>
    <m/>
    <m/>
    <m/>
    <m/>
    <m/>
    <m/>
    <m/>
    <m/>
    <m/>
    <m/>
    <m/>
    <m/>
    <m/>
    <m/>
    <m/>
    <m/>
    <m/>
    <m/>
    <m/>
    <m/>
    <m/>
    <s v="https://journal.ittelkom-sby.ac.id/lkti/article/view/148"/>
    <s v=""/>
    <s v=",Muhammad Nasrulloh Mubarak,Jesica Febriani Nura,Dimas Adiputra,,,,"/>
    <s v=",ITTELKOM Surabaya,ITTELKOM Surabaya,ITTELKOM Surabaya,,,,"/>
    <s v=",,,TE,,,,"/>
    <s v=",,,,,,,"/>
  </r>
  <r>
    <s v="Simplified Walking Simulation for Tuning a Passive Controllable Ankle Foot Orthosis"/>
    <s v="Journal of Computer, Electronic, and Telecommunication (COMPLETE) 2 (2), 2021 "/>
    <x v="14"/>
    <x v="0"/>
    <m/>
    <m/>
    <x v="2"/>
    <s v="Dimas Adiputra"/>
    <m/>
    <m/>
    <s v="TE"/>
    <m/>
    <s v="ITTELKOM Surabaya"/>
    <s v="Dimas Adiputra"/>
    <s v="TE"/>
    <m/>
    <s v="ITTELKOM Surabaya"/>
    <m/>
    <m/>
    <m/>
    <m/>
    <m/>
    <m/>
    <m/>
    <m/>
    <m/>
    <m/>
    <m/>
    <m/>
    <m/>
    <m/>
    <m/>
    <m/>
    <m/>
    <m/>
    <m/>
    <m/>
    <m/>
    <m/>
    <m/>
    <m/>
    <m/>
    <m/>
    <m/>
    <m/>
    <m/>
    <m/>
    <m/>
    <m/>
    <m/>
    <m/>
    <m/>
    <m/>
    <m/>
    <m/>
    <s v="https://doi.org/10.52435/complete.v2i2.166"/>
    <s v="Dimas Adiputra"/>
    <s v="Dimas Adiputra,Dimas Adiputra,,,,,,"/>
    <s v="ITTELKOM Surabaya,ITTELKOM Surabaya,,,,,,"/>
    <s v="TE,TE,,,,,,"/>
    <s v=",,,,,,,"/>
  </r>
  <r>
    <s v="Dasar Pemrograman Dalam Bahasa C"/>
    <s v="Deepublish, 2021 "/>
    <x v="20"/>
    <x v="0"/>
    <m/>
    <m/>
    <x v="2"/>
    <m/>
    <m/>
    <m/>
    <m/>
    <m/>
    <m/>
    <s v="Bernadus Anggo Seno Aji"/>
    <s v="IT"/>
    <m/>
    <s v="ITTELKOM Surabaya"/>
    <m/>
    <m/>
    <s v="Farah Zakiyah Rahmanti"/>
    <s v="IT"/>
    <m/>
    <s v="ITTELKOM Surabaya"/>
    <m/>
    <m/>
    <m/>
    <m/>
    <m/>
    <m/>
    <m/>
    <m/>
    <m/>
    <m/>
    <m/>
    <m/>
    <m/>
    <m/>
    <m/>
    <m/>
    <m/>
    <m/>
    <m/>
    <m/>
    <m/>
    <m/>
    <m/>
    <m/>
    <m/>
    <m/>
    <m/>
    <m/>
    <m/>
    <m/>
    <m/>
    <m/>
    <s v="link buku"/>
    <s v=""/>
    <s v=",Bernadus Anggo Seno Aji,Farah Zakiyah Rahmanti,,,,,"/>
    <s v=",ITTELKOM Surabaya,ITTELKOM Surabaya,,,,,"/>
    <s v=",IT,IT,,,,,"/>
    <s v=",,,,,,,"/>
  </r>
  <r>
    <s v="Undergraduate Thesis System Information Service Evaluation Using UTAUT–5 Factors Based Chatbot"/>
    <s v="2021 International Seminar on Application for Technology of Information and Communication (iSemantic)"/>
    <x v="1"/>
    <x v="0"/>
    <m/>
    <m/>
    <x v="2"/>
    <m/>
    <m/>
    <m/>
    <m/>
    <m/>
    <m/>
    <s v="Septian Enggar Sukmana"/>
    <m/>
    <m/>
    <s v="Politeknik Negeri Malang"/>
    <m/>
    <m/>
    <s v="Rokhimatul Wakhidah"/>
    <m/>
    <m/>
    <s v="Politeknik Negeri Malang"/>
    <m/>
    <m/>
    <s v="Putri Khoirin Nashiroh"/>
    <m/>
    <m/>
    <s v="Universitas Negeri Semarang"/>
    <m/>
    <m/>
    <s v="Farah Zakiyah Rahmanti"/>
    <s v="IT"/>
    <m/>
    <s v="ITTELKOM Surabaya"/>
    <m/>
    <m/>
    <m/>
    <m/>
    <m/>
    <m/>
    <m/>
    <m/>
    <m/>
    <m/>
    <m/>
    <m/>
    <m/>
    <m/>
    <m/>
    <m/>
    <m/>
    <m/>
    <m/>
    <m/>
    <s v="https://doi.org/10.1109/iSemantic52711.2021.9573241"/>
    <s v=""/>
    <s v=",Septian Enggar Sukmana,Rokhimatul Wakhidah,Putri Khoirin Nashiroh,Farah Zakiyah Rahmanti,,,"/>
    <s v=",Politeknik Negeri Malang,Politeknik Negeri Malang,Universitas Negeri Semarang,ITTELKOM Surabaya,,,"/>
    <s v=",,,,IT,,,"/>
    <s v=",,,,,,,"/>
  </r>
  <r>
    <s v="A Study of Conveyor System with UV Light for Vegetable and Fruit Sterilization for Farmer"/>
    <s v="2021 International Conference on Computer Science, Information Technology &amp;#8230;, 2021 "/>
    <x v="1"/>
    <x v="0"/>
    <m/>
    <m/>
    <x v="2"/>
    <m/>
    <m/>
    <m/>
    <m/>
    <m/>
    <m/>
    <s v="Farah Zakiyah Rahmanti"/>
    <s v="IT"/>
    <m/>
    <s v="ITTELKOM Surabaya"/>
    <m/>
    <m/>
    <s v="Bernadus Anggo Seno Aji"/>
    <s v="IT"/>
    <m/>
    <s v="ITTELKOM Surabaya"/>
    <m/>
    <m/>
    <s v="Arliyanti Nurdin"/>
    <s v="IT"/>
    <m/>
    <s v="ITTELKOM Surabaya"/>
    <m/>
    <m/>
    <s v="Wiranti Maharani"/>
    <s v="IT"/>
    <m/>
    <s v="ITTELKOM Surabaya"/>
    <m/>
    <m/>
    <s v="Riska Aprilia"/>
    <s v="IT"/>
    <m/>
    <s v="ITTELKOM Surabaya"/>
    <m/>
    <m/>
    <s v="Mochammad Rafi Adityawarman"/>
    <s v="IT"/>
    <m/>
    <s v="ITTELKOM Surabaya"/>
    <m/>
    <m/>
    <m/>
    <m/>
    <m/>
    <m/>
    <m/>
    <m/>
    <s v="https://doi.org/10.1109/ICOMITEE53461.2021.9650309"/>
    <s v=""/>
    <s v=",Farah Zakiyah Rahmanti,Bernadus Anggo Seno Aji,Arliyanti Nurdin,Wiranti Maharani,Riska Aprilia,Mochammad Rafi Adityawarman,"/>
    <s v=",ITTELKOM Surabaya,ITTELKOM Surabaya,ITTELKOM Surabaya,ITTELKOM Surabaya,ITTELKOM Surabaya,ITTELKOM Surabaya,"/>
    <s v=",IT,IT,IT,IT,IT,IT,"/>
    <s v=",,,,,,,"/>
  </r>
  <r>
    <s v="ANALISIS KONTEN PEMBELAJARAN DIGITAL UNTUK MENGUKUR TINGKAT INTERAKSI DAN PEMAHAMAN MAHASISWA"/>
    <s v="Lomba Karya Tulis Ilmiah 2 (1), 115-122, 2021 "/>
    <x v="22"/>
    <x v="0"/>
    <m/>
    <m/>
    <x v="2"/>
    <m/>
    <m/>
    <m/>
    <m/>
    <m/>
    <m/>
    <s v="Muhammad Bayu Prasetyo"/>
    <m/>
    <m/>
    <s v="ITTELKOM Surabaya"/>
    <m/>
    <m/>
    <s v="Adrianus Satria Pinandita"/>
    <m/>
    <m/>
    <s v="ITTELKOM Surabaya"/>
    <m/>
    <m/>
    <s v="Yakfi Zamzami Achmad"/>
    <m/>
    <m/>
    <s v="ITTELKOM Surabaya"/>
    <m/>
    <m/>
    <s v="Wahyu Andy Prastyabudi"/>
    <s v="TI"/>
    <m/>
    <s v="ITTELKOM Surabaya"/>
    <m/>
    <m/>
    <m/>
    <m/>
    <m/>
    <m/>
    <m/>
    <m/>
    <m/>
    <m/>
    <m/>
    <m/>
    <m/>
    <m/>
    <m/>
    <m/>
    <m/>
    <m/>
    <m/>
    <m/>
    <s v="https://journal.ittelkom-sby.ac.id/lkti/article/view/147"/>
    <s v=""/>
    <s v=",Muhammad Bayu Prasetyo,Adrianus Satria Pinandita,Yakfi Zamzami Achmad,Wahyu Andy Prastyabudi,,,"/>
    <s v=",ITTELKOM Surabaya,ITTELKOM Surabaya,ITTELKOM Surabaya,ITTELKOM Surabaya,,,"/>
    <s v=",,,,TI,,,"/>
    <s v=",,,,,,,"/>
  </r>
  <r>
    <s v="Penerapan System Thinking Untuk Peningkatan Branding dan Optimalisasi Manajemen Usaha Pada UKM Handy Craft Az-Zahra"/>
    <s v="Prosiding Konferensi Nasional Pengabdian Kepada Masyarakat dan Corporate &amp;#8230;, 2021 "/>
    <x v="16"/>
    <x v="0"/>
    <m/>
    <m/>
    <x v="2"/>
    <m/>
    <m/>
    <m/>
    <m/>
    <m/>
    <m/>
    <s v="Arda Erico Yuda"/>
    <m/>
    <m/>
    <s v="ITTELKOM Surabaya"/>
    <m/>
    <m/>
    <s v="Wahyu Andy Prastyabudi"/>
    <s v="TI"/>
    <m/>
    <s v="ITTELKOM Surabaya"/>
    <m/>
    <m/>
    <s v="Muhammad Dzulfikar Fauzi"/>
    <s v="IF"/>
    <m/>
    <s v="ITTELKOM Surabaya"/>
    <m/>
    <m/>
    <s v="Arliyanti Nurdin"/>
    <s v="IT"/>
    <m/>
    <s v="ITTELKOM Surabaya"/>
    <m/>
    <m/>
    <m/>
    <m/>
    <m/>
    <m/>
    <m/>
    <m/>
    <m/>
    <m/>
    <m/>
    <m/>
    <m/>
    <m/>
    <m/>
    <m/>
    <m/>
    <m/>
    <m/>
    <m/>
    <s v="https://doi.org/10.37695/pkmcsr.v4i0.1246"/>
    <s v=""/>
    <s v=",Arda Erico Yuda,Wahyu Andy Prastyabudi,Muhammad Dzulfikar Fauzi,Arliyanti Nurdin,,,"/>
    <s v=",ITTELKOM Surabaya,ITTELKOM Surabaya,ITTELKOM Surabaya,ITTELKOM Surabaya,,,"/>
    <s v=",,TI,IF,IT,,,"/>
    <s v=",,,,,,,"/>
  </r>
  <r>
    <s v="An Inventory Policy On Agroindustry Supply Chain: A Case Study Of Fruit Seasonal In East Java"/>
    <s v="Food &amp;amp; Agribusiness Management (FABM) 2 (2), 46-50, 2021 "/>
    <x v="14"/>
    <x v="0"/>
    <m/>
    <m/>
    <x v="2"/>
    <s v="Paramaditya Arismawati"/>
    <m/>
    <m/>
    <s v="TI"/>
    <m/>
    <s v="ITTELKOM Surabaya"/>
    <s v="Paramaditya Arismawati"/>
    <s v="TI"/>
    <m/>
    <s v="ITTELKOM Surabaya"/>
    <m/>
    <m/>
    <s v="Wahyu Andy Prastyabudi"/>
    <s v="TI"/>
    <m/>
    <s v="ITTELKOM Surabaya"/>
    <m/>
    <m/>
    <m/>
    <m/>
    <m/>
    <m/>
    <m/>
    <m/>
    <m/>
    <m/>
    <m/>
    <m/>
    <m/>
    <m/>
    <m/>
    <m/>
    <m/>
    <m/>
    <m/>
    <m/>
    <m/>
    <m/>
    <m/>
    <m/>
    <m/>
    <m/>
    <m/>
    <m/>
    <m/>
    <m/>
    <m/>
    <m/>
    <s v="http://doi.org/10.26480/fabm.02.2021.46.50"/>
    <s v="Paramaditya Arismawati"/>
    <s v="Paramaditya Arismawati,Paramaditya Arismawati,Wahyu Andy Prastyabudi,,,,,"/>
    <s v="ITTELKOM Surabaya,ITTELKOM Surabaya,ITTELKOM Surabaya,,,,,"/>
    <s v="TI,TI,TI,,,,,"/>
    <s v=",,,,,,,"/>
  </r>
  <r>
    <s v="A CONCEPTUAL DESIGN OF WASTE MANAGEMENT: SMART BIN DEPLOYMENT IN SURABAYA SMART CITY"/>
    <s v="Acta Mechanica Malaysia"/>
    <x v="14"/>
    <x v="0"/>
    <m/>
    <m/>
    <x v="2"/>
    <s v="Wahyu Andy Prastyabudi"/>
    <m/>
    <m/>
    <s v="TI"/>
    <m/>
    <s v="ITTELKOM Surabaya"/>
    <s v="Wahyu Andy Prastyabudi"/>
    <s v="TI"/>
    <m/>
    <s v="ITTELKOM Surabaya"/>
    <m/>
    <m/>
    <s v="Oktavia Ayu Permata"/>
    <s v="IT"/>
    <m/>
    <s v="ITTELKOM Surabaya"/>
    <m/>
    <m/>
    <m/>
    <m/>
    <m/>
    <m/>
    <m/>
    <m/>
    <m/>
    <m/>
    <m/>
    <m/>
    <m/>
    <m/>
    <m/>
    <m/>
    <m/>
    <m/>
    <m/>
    <m/>
    <m/>
    <m/>
    <m/>
    <m/>
    <m/>
    <m/>
    <m/>
    <m/>
    <m/>
    <m/>
    <m/>
    <m/>
    <s v="http://doi.org/10.26480/amm.01.2021.05.09"/>
    <s v="Wahyu Andy Prastyabudi"/>
    <s v="Wahyu Andy Prastyabudi,Wahyu Andy Prastyabudi,Oktavia Ayu Permata,,,,,"/>
    <s v="ITTELKOM Surabaya,ITTELKOM Surabaya,ITTELKOM Surabaya,,,,,"/>
    <s v="TI,TI,IT,,,,,"/>
    <s v=",,,,,,,"/>
  </r>
  <r>
    <s v="PERLUASAN PLATFORM E-LEARNING UNTUK MENUNJANG PEMBELAJARAN DI DAERAH TERPENCIL"/>
    <s v="Lomba Karya Tulis Ilmiah 2 (1), 99-108, 2021 "/>
    <x v="22"/>
    <x v="0"/>
    <m/>
    <m/>
    <x v="2"/>
    <m/>
    <m/>
    <m/>
    <m/>
    <m/>
    <m/>
    <s v="Rafi Juniar Saputra"/>
    <m/>
    <m/>
    <s v="ITTELKOM Surabaya"/>
    <m/>
    <m/>
    <s v="Asri Kartika Dewi"/>
    <m/>
    <m/>
    <s v="ITTELKOM Surabaya"/>
    <m/>
    <m/>
    <s v="Era Anzha Naelil Munna"/>
    <m/>
    <m/>
    <s v="ITTELKOM Surabaya"/>
    <m/>
    <m/>
    <s v="Wahyu Andy Prastyabudi"/>
    <s v="TI"/>
    <m/>
    <s v="ITTELKOM Surabaya"/>
    <m/>
    <m/>
    <m/>
    <m/>
    <m/>
    <m/>
    <m/>
    <m/>
    <m/>
    <m/>
    <m/>
    <m/>
    <m/>
    <m/>
    <m/>
    <m/>
    <m/>
    <m/>
    <m/>
    <m/>
    <s v="https://journal.ittelkom-sby.ac.id/lkti/article/view/138"/>
    <s v=""/>
    <s v=",Rafi Juniar Saputra,Asri Kartika Dewi,Era Anzha Naelil Munna,Wahyu Andy Prastyabudi,,,"/>
    <s v=",ITTELKOM Surabaya,ITTELKOM Surabaya,ITTELKOM Surabaya,ITTELKOM Surabaya,,,"/>
    <s v=",,,,TI,,,"/>
    <s v=",,,,,,,"/>
  </r>
  <r>
    <s v="Notifikasi Real-time Pada Sistem Nurse Call Nirkabel Berbasis Zigbee Menggunakan Protokol WebSocket"/>
    <s v="SYSTEMIC (Information System and Informatic Journal) 7 (1), 49-54, 2021 "/>
    <x v="17"/>
    <x v="1"/>
    <m/>
    <m/>
    <x v="2"/>
    <m/>
    <m/>
    <m/>
    <m/>
    <m/>
    <m/>
    <s v="Billy Montolalu"/>
    <s v="TK"/>
    <m/>
    <s v="ITTELKOM Surabaya"/>
    <m/>
    <m/>
    <s v="Hamzah Ulinuha Mustakim"/>
    <s v="TT"/>
    <m/>
    <s v="ITTELKOM Surabaya"/>
    <m/>
    <m/>
    <s v="Nilla Rachmaningrum"/>
    <s v="TT"/>
    <m/>
    <s v="ITTELKOM Surabaya"/>
    <m/>
    <m/>
    <m/>
    <m/>
    <m/>
    <m/>
    <m/>
    <m/>
    <m/>
    <m/>
    <m/>
    <m/>
    <m/>
    <m/>
    <m/>
    <m/>
    <m/>
    <m/>
    <m/>
    <m/>
    <m/>
    <m/>
    <m/>
    <m/>
    <m/>
    <m/>
    <s v="https://doi.org/10.29080/systemic.v7i1.1096"/>
    <s v=""/>
    <s v=",Billy Montolalu,Hamzah Ulinuha Mustakim,Nilla Rachmaningrum,,,,"/>
    <s v=",ITTELKOM Surabaya,ITTELKOM Surabaya,ITTELKOM Surabaya,,,,"/>
    <s v=",TK,TT,TT,,,,"/>
    <s v=",,,,,,,"/>
  </r>
  <r>
    <s v="A Study of Human State Pattern Acquisition Method for Partner Robots"/>
    <s v="2021 International Symposium on Micro-NanoMehatronics and Human Science (MHS &amp;#8230;, 2021 "/>
    <x v="1"/>
    <x v="0"/>
    <m/>
    <m/>
    <x v="2"/>
    <m/>
    <m/>
    <m/>
    <m/>
    <m/>
    <m/>
    <s v="Nao Yamada"/>
    <m/>
    <m/>
    <s v="Tokyo Metropolitan University"/>
    <m/>
    <m/>
    <s v="Yani Mohamad"/>
    <s v="TK"/>
    <m/>
    <s v="ITTELKOM Surabaya"/>
    <m/>
    <m/>
    <s v="Naoyuki Kubota"/>
    <m/>
    <m/>
    <s v="Tokyo Metropolitan University"/>
    <m/>
    <m/>
    <m/>
    <m/>
    <m/>
    <m/>
    <m/>
    <m/>
    <m/>
    <m/>
    <m/>
    <m/>
    <m/>
    <m/>
    <m/>
    <m/>
    <m/>
    <m/>
    <m/>
    <m/>
    <m/>
    <m/>
    <m/>
    <m/>
    <m/>
    <m/>
    <s v="https://doi.org/10.1109/MHS53471.2021.9767168"/>
    <s v=""/>
    <s v=",Nao Yamada,Yani Mohamad,Naoyuki Kubota,,,,"/>
    <s v=",Tokyo Metropolitan University,ITTELKOM Surabaya,Tokyo Metropolitan University,,,,"/>
    <s v=",,TK,,,,,"/>
    <s v=",,,,,,,"/>
  </r>
  <r>
    <s v="Gradient-Free Deep Q-Networks Reinforcement learning: Benchmark and Evaluation"/>
    <s v="2021 IEEE Symposium Series on Computational Intelligence (SSCI), 1-5, 2021 "/>
    <x v="1"/>
    <x v="0"/>
    <m/>
    <m/>
    <x v="2"/>
    <m/>
    <m/>
    <m/>
    <m/>
    <m/>
    <m/>
    <s v="Yani Mohamad"/>
    <s v="TK"/>
    <m/>
    <s v="ITTELKOM Surabaya"/>
    <m/>
    <m/>
    <s v="Fernando Ardilla"/>
    <m/>
    <m/>
    <s v="PENS"/>
    <m/>
    <m/>
    <s v="Azhar Aulia Saputra"/>
    <m/>
    <m/>
    <s v="Tokyo Metropolitan University"/>
    <m/>
    <m/>
    <s v="Naoyuki Kubota"/>
    <m/>
    <m/>
    <s v="Tokyo Metropolitan University"/>
    <m/>
    <m/>
    <m/>
    <m/>
    <m/>
    <m/>
    <m/>
    <m/>
    <m/>
    <m/>
    <m/>
    <m/>
    <m/>
    <m/>
    <m/>
    <m/>
    <m/>
    <m/>
    <m/>
    <m/>
    <s v="https://doi.org/10.1109/SSCI50451.2021.9659941"/>
    <s v=""/>
    <s v=",Yani Mohamad,Fernando Ardilla,Azhar Aulia Saputra,Naoyuki Kubota,,,"/>
    <s v=",ITTELKOM Surabaya,PENS,Tokyo Metropolitan University,Tokyo Metropolitan University,,,"/>
    <s v=",TK,,,,,,"/>
    <s v=",,,,,,,"/>
  </r>
  <r>
    <s v="Deep Convolutional Networks with Genetic Algorithm for Reinforcement Learning Problem"/>
    <s v="The 7th International Workshop on Advanced Computational Intelligence and &amp;#8230;, 2021 "/>
    <x v="1"/>
    <x v="0"/>
    <m/>
    <m/>
    <x v="2"/>
    <m/>
    <m/>
    <m/>
    <m/>
    <m/>
    <m/>
    <s v="Yani Mohamad"/>
    <s v="TK"/>
    <m/>
    <s v="ITTELKOM Surabaya"/>
    <m/>
    <m/>
    <s v="Naoyuki Kubota"/>
    <m/>
    <m/>
    <s v="Tokyo Metropolitan University"/>
    <m/>
    <m/>
    <m/>
    <m/>
    <m/>
    <m/>
    <m/>
    <m/>
    <m/>
    <m/>
    <m/>
    <m/>
    <m/>
    <m/>
    <m/>
    <m/>
    <m/>
    <m/>
    <m/>
    <m/>
    <m/>
    <m/>
    <m/>
    <m/>
    <m/>
    <m/>
    <m/>
    <m/>
    <m/>
    <m/>
    <m/>
    <m/>
    <s v="link dokumen"/>
    <s v=""/>
    <s v=",Yani Mohamad,Naoyuki Kubota,,,,,"/>
    <s v=",ITTELKOM Surabaya,Tokyo Metropolitan University,,,,,"/>
    <s v=",TK,,,,,,"/>
    <s v=",,,,,,,"/>
  </r>
  <r>
    <s v="Pengembangan Sistem Penukaran Tiket Suroboyo Bus Melalui Digitalisasi Pencatatan Penukaran Sampah Berbasis Android"/>
    <s v="JEPIN (Jurnal Edukasi dan Penelitian Informatika) 7 (1), 100-105, 2021 "/>
    <x v="18"/>
    <x v="1"/>
    <m/>
    <m/>
    <x v="2"/>
    <m/>
    <m/>
    <m/>
    <m/>
    <m/>
    <m/>
    <s v="Oktavia Ayu Permata"/>
    <s v="IT"/>
    <m/>
    <s v="ITTELKOM Surabaya"/>
    <m/>
    <m/>
    <s v="Khodijah Amiroh"/>
    <s v="IT"/>
    <m/>
    <s v="ITTELKOM Surabaya"/>
    <m/>
    <m/>
    <s v="Auldy Ansya Rullah"/>
    <s v="IT"/>
    <m/>
    <s v="ITTELKOM Surabaya"/>
    <m/>
    <m/>
    <m/>
    <m/>
    <m/>
    <m/>
    <m/>
    <m/>
    <m/>
    <m/>
    <m/>
    <m/>
    <m/>
    <m/>
    <m/>
    <m/>
    <m/>
    <m/>
    <m/>
    <m/>
    <m/>
    <m/>
    <m/>
    <m/>
    <m/>
    <m/>
    <s v="http://dx.doi.org/10.26418/jp.v7i1.43190"/>
    <s v=""/>
    <s v=",Oktavia Ayu Permata,Khodijah Amiroh,Auldy Ansya Rullah,,,,"/>
    <s v=",ITTELKOM Surabaya,ITTELKOM Surabaya,ITTELKOM Surabaya,,,,"/>
    <s v=",IT,IT,IT,,,,"/>
    <s v=",,,,,,,"/>
  </r>
  <r>
    <s v="CARITA: PENDIDIKAN KARAKTER ANAK USIA DINI MELALUI SERIAL WEBTOON INTERAKTIF"/>
    <s v="Lomba Karya Tulis Ilmiah 2 (1), 177-190, 2021 "/>
    <x v="22"/>
    <x v="0"/>
    <m/>
    <m/>
    <x v="2"/>
    <m/>
    <m/>
    <m/>
    <m/>
    <m/>
    <m/>
    <s v="Berliana Amelia Aryanti Zain"/>
    <m/>
    <m/>
    <s v="ITTELKOM Surabaya"/>
    <m/>
    <m/>
    <s v="Alfito De Vaga Mayavanny"/>
    <m/>
    <m/>
    <s v="ITTELKOM Surabaya"/>
    <m/>
    <m/>
    <s v="Muhammad Ma`'sum Juniyanto"/>
    <m/>
    <m/>
    <s v="ITTELKOM Surabaya"/>
    <m/>
    <m/>
    <s v="Oktavia Ayu Permata"/>
    <s v="IT"/>
    <m/>
    <s v="ITTELKOM Surabaya"/>
    <m/>
    <m/>
    <m/>
    <m/>
    <m/>
    <m/>
    <m/>
    <m/>
    <m/>
    <m/>
    <m/>
    <m/>
    <m/>
    <m/>
    <m/>
    <m/>
    <m/>
    <m/>
    <m/>
    <m/>
    <s v="https://journal.ittelkom-sby.ac.id/lkti/article/view/130"/>
    <s v=""/>
    <s v=",Berliana Amelia Aryanti Zain,Alfito De Vaga Mayavanny,Muhammad Ma`'sum Juniyanto,Oktavia Ayu Permata,,,"/>
    <s v=",ITTELKOM Surabaya,ITTELKOM Surabaya,ITTELKOM Surabaya,ITTELKOM Surabaya,,,"/>
    <s v=",,,,IT,,,"/>
    <s v=",,,,,,,"/>
  </r>
  <r>
    <s v="Implementation of dosimetry protocol for radionuclide therapy in Indonesia: Collaborative works in nuclear medicine"/>
    <s v="AIP Conference Proceedings 2346 (1), 030007, 2021 "/>
    <x v="1"/>
    <x v="0"/>
    <m/>
    <m/>
    <x v="2"/>
    <s v="N. R. Hidayati"/>
    <m/>
    <m/>
    <m/>
    <m/>
    <s v="Center for Technology of Radiation Safety and Metrology"/>
    <s v="N. R. Hidayati"/>
    <m/>
    <m/>
    <s v="Center for Technology of Radiation Safety and Metrology"/>
    <m/>
    <m/>
    <s v="W. Mailana"/>
    <m/>
    <m/>
    <s v="Center for Technology of Radiation Safety and Metrology"/>
    <m/>
    <m/>
    <s v="Pangestu Widodo"/>
    <s v="RPL"/>
    <m/>
    <s v="ITTELKOM Surabaya"/>
    <m/>
    <m/>
    <s v="A. R. Dewi"/>
    <m/>
    <m/>
    <s v="Dharmais National Cancer Hospital"/>
    <m/>
    <m/>
    <s v="E. Rosilawaty"/>
    <m/>
    <m/>
    <s v="Hasan Sadikin General Hospital"/>
    <m/>
    <m/>
    <s v="E. Rosilawaty"/>
    <m/>
    <m/>
    <s v="Hasan Sadikin General Hospital"/>
    <m/>
    <m/>
    <s v="R. Shintawati_x000a_H. Budiawan_x000a_A. H. S. Kartamihardja_x000a_I. A. S. Mu'minah"/>
    <m/>
    <m/>
    <s v="Hasan Sadikin General Hospital_x000a_Hasan Sadikin General Hospital_x000a_Hasan Sadikin General Hospital_x000a_Universitas Indonesia Depok"/>
    <m/>
    <m/>
    <s v="https://doi.org/10.1063/5.0047733"/>
    <s v="N. R. Hidayati"/>
    <s v="N. R. Hidayati,N. R. Hidayati,W. Mailana,Pangestu Widodo,A. R. Dewi,E. Rosilawaty,E. Rosilawaty,"/>
    <s v="Center for Technology of Radiation Safety and Metrology,Center for Technology of Radiation Safety and Metrology,Center for Technology of Radiation Safety and Metrology,ITTELKOM Surabaya,Dharmais National Cancer Hospital,Hasan Sadikin General Hospital,Hasan Sadikin General Hospital,Hasan Sadikin General Hospital_x000a_Hasan Sadikin General Hospital_x000a_Hasan Sadikin General Hospital_x000a_Universitas Indonesia Depok"/>
    <s v=",,,RPL,,,,"/>
    <s v=",,,,,,,"/>
  </r>
  <r>
    <s v="Sidelobe level suppression and scan-loss compensation in a wide-angular scanning linear array using subarrays amplitude control"/>
    <s v="2020 50th European Microwave Conference (EuMC), 352-355, 2021 "/>
    <x v="1"/>
    <x v="0"/>
    <m/>
    <m/>
    <x v="2"/>
    <m/>
    <m/>
    <m/>
    <m/>
    <m/>
    <m/>
    <s v="Fannush S. Akbar"/>
    <s v="TT"/>
    <m/>
    <s v="ITTELKOM Surabaya"/>
    <m/>
    <m/>
    <s v="Leo Ligthart"/>
    <m/>
    <m/>
    <s v="Delft University of Technology"/>
    <m/>
    <m/>
    <s v="Gamantyo Hendrantoro"/>
    <m/>
    <m/>
    <s v="ITS"/>
    <m/>
    <m/>
    <s v="Ioan E. Lager"/>
    <m/>
    <m/>
    <s v="Delft University of Technology"/>
    <m/>
    <m/>
    <m/>
    <m/>
    <m/>
    <m/>
    <m/>
    <m/>
    <m/>
    <m/>
    <m/>
    <m/>
    <m/>
    <m/>
    <m/>
    <m/>
    <m/>
    <m/>
    <m/>
    <m/>
    <s v="https://doi.org/10.23919/EuMC48046.2021.9337939"/>
    <s v=""/>
    <s v=",Fannush S. Akbar,Leo Ligthart,Gamantyo Hendrantoro,Ioan E. Lager,,,"/>
    <s v=",ITTELKOM Surabaya,Delft University of Technology,ITS,Delft University of Technology,,,"/>
    <s v=",TT,,,,,,"/>
    <s v=",,,,,,,"/>
  </r>
  <r>
    <s v="Linear Array Thinning with Cavity backed U-slot Patch Antenna using Genetic Algorithm"/>
    <s v="Journal of Science and Applicative Technology 5 (1), 9-16, 2021 "/>
    <x v="17"/>
    <x v="1"/>
    <m/>
    <m/>
    <x v="2"/>
    <s v="Novalia Pertiwi"/>
    <m/>
    <m/>
    <m/>
    <m/>
    <s v="nstitut Teknologi Sumatera"/>
    <s v="Novalia Pertiwi"/>
    <m/>
    <m/>
    <s v="Institut Teknologi Sumatera"/>
    <m/>
    <m/>
    <s v="Fannush S. Akbar"/>
    <s v="TT"/>
    <m/>
    <s v="ITTELKOM Surabaya"/>
    <m/>
    <m/>
    <s v="Eko Setijadi"/>
    <m/>
    <m/>
    <s v="ITS"/>
    <m/>
    <m/>
    <s v="Gamantyo Hendrantoro"/>
    <m/>
    <m/>
    <s v="ITS"/>
    <m/>
    <m/>
    <m/>
    <m/>
    <m/>
    <m/>
    <m/>
    <m/>
    <m/>
    <m/>
    <m/>
    <m/>
    <m/>
    <m/>
    <m/>
    <m/>
    <m/>
    <m/>
    <m/>
    <m/>
    <s v="https://doi.org/10.35472/jsat.v5i1.386"/>
    <s v="Novalia Pertiwi"/>
    <s v="Novalia Pertiwi,Novalia Pertiwi,Fannush S. Akbar,Eko Setijadi,Gamantyo Hendrantoro,,,"/>
    <s v="nstitut Teknologi Sumatera,Institut Teknologi Sumatera,ITTELKOM Surabaya,ITS,ITS,,,"/>
    <s v=",,TT,,,,,"/>
    <s v=",,,,,,,"/>
  </r>
  <r>
    <s v="A Toolbox of Subarrays for Optimizing Wide-Angular Scanning Arrays Using Trade-Offs Between Scan Loss and Side Lobe Level"/>
    <s v="IEEE Access 9, 16337-16359, 2021 "/>
    <x v="25"/>
    <x v="0"/>
    <m/>
    <m/>
    <x v="2"/>
    <s v="Gamantyo Hendrantoro"/>
    <m/>
    <m/>
    <m/>
    <m/>
    <s v="ITS"/>
    <s v="Fannush S. Akbar"/>
    <s v="TT"/>
    <m/>
    <s v="ITTELKOM Surabaya"/>
    <m/>
    <m/>
    <s v="Leo Ligthart"/>
    <m/>
    <m/>
    <s v="Delft University of Technology"/>
    <m/>
    <m/>
    <s v="Gamantyo Hendrantoro"/>
    <m/>
    <m/>
    <s v="ITS"/>
    <m/>
    <m/>
    <m/>
    <m/>
    <m/>
    <m/>
    <m/>
    <m/>
    <m/>
    <m/>
    <m/>
    <m/>
    <m/>
    <m/>
    <m/>
    <m/>
    <m/>
    <m/>
    <m/>
    <m/>
    <m/>
    <m/>
    <m/>
    <m/>
    <m/>
    <m/>
    <s v="https://doi.org/10.1109/ACCESS.2021.3052049"/>
    <s v="Gamantyo Hendrantoro"/>
    <s v="Gamantyo Hendrantoro,Fannush S. Akbar,Leo Ligthart,Gamantyo Hendrantoro,,,,"/>
    <s v="ITS,ITTELKOM Surabaya,Delft University of Technology,ITS,,,,"/>
    <s v=",TT,,,,,,"/>
    <s v=",,,,,,,"/>
  </r>
  <r>
    <s v="The Use Of Subarrays In Sparse Phased Array Antenna For Wide-Angular Scanning Radar Applications"/>
    <s v="Institut Teknologi Sepuluh Nopember, 2021 "/>
    <x v="27"/>
    <x v="0"/>
    <m/>
    <m/>
    <x v="2"/>
    <s v="Fannush S. Akbar"/>
    <m/>
    <m/>
    <s v="TT"/>
    <m/>
    <s v="ITTELKOM Surabaya"/>
    <s v="Fannush S. Akbar"/>
    <s v="TT"/>
    <m/>
    <s v="ITTELKOM Surabaya"/>
    <m/>
    <m/>
    <m/>
    <m/>
    <m/>
    <m/>
    <m/>
    <m/>
    <m/>
    <m/>
    <m/>
    <m/>
    <m/>
    <m/>
    <m/>
    <m/>
    <m/>
    <m/>
    <m/>
    <m/>
    <m/>
    <m/>
    <m/>
    <m/>
    <m/>
    <m/>
    <m/>
    <m/>
    <m/>
    <m/>
    <m/>
    <m/>
    <m/>
    <m/>
    <m/>
    <m/>
    <m/>
    <m/>
    <s v="link dokumen"/>
    <s v="Fannush S. Akbar"/>
    <s v="Fannush S. Akbar,Fannush S. Akbar,,,,,,"/>
    <s v="ITTELKOM Surabaya,ITTELKOM Surabaya,,,,,,"/>
    <s v="TT,TT,,,,,,"/>
    <s v=",,,,,,,"/>
  </r>
  <r>
    <s v="Dampak Pandemi Covid-19 Terhadap Pengangguran Di Indonesia"/>
    <s v="JISIP (Jurnal Ilmu Sosial dan Pendidikan) 5 (4), 2021 "/>
    <x v="21"/>
    <x v="1"/>
    <m/>
    <m/>
    <x v="2"/>
    <s v="Verina Ruth Krisnandika"/>
    <m/>
    <m/>
    <m/>
    <m/>
    <s v="Sekolah Tinggi Media Nusantara Citra"/>
    <s v="Verina Ruth Krisnandika"/>
    <m/>
    <m/>
    <s v="Sekolah Tinggi Media Nusantara Citra"/>
    <m/>
    <m/>
    <s v="Darlin Aulia"/>
    <s v="DB"/>
    <m/>
    <s v="ITTELKOM Surabaya"/>
    <m/>
    <m/>
    <s v="Luluul Jannah"/>
    <m/>
    <m/>
    <s v="Sekolah Tinggi Media Nusantara Citra"/>
    <m/>
    <m/>
    <m/>
    <m/>
    <m/>
    <m/>
    <m/>
    <m/>
    <m/>
    <m/>
    <m/>
    <m/>
    <m/>
    <m/>
    <m/>
    <m/>
    <m/>
    <m/>
    <m/>
    <m/>
    <m/>
    <m/>
    <m/>
    <m/>
    <m/>
    <m/>
    <s v="DOI: 10.36312/jisip.v5i4.2229/http://ejournal.mandalanursa.org/index.php/JISIP/index"/>
    <s v="Verina Ruth Krisnandika"/>
    <s v="Verina Ruth Krisnandika,Verina Ruth Krisnandika,Darlin Aulia,Luluul Jannah,,,,"/>
    <s v="Sekolah Tinggi Media Nusantara Citra,Sekolah Tinggi Media Nusantara Citra,ITTELKOM Surabaya,Sekolah Tinggi Media Nusantara Citra,,,,"/>
    <s v=",,DB,,,,,"/>
    <s v=",,,,,,,"/>
  </r>
  <r>
    <s v="Pengaruh Covid-19 Terhadap Perekonomian Di Negara Asean"/>
    <s v="JISIP (Jurnal Ilmu Sosial Dan Pendidikan) 5 (3), 2021 "/>
    <x v="21"/>
    <x v="1"/>
    <m/>
    <m/>
    <x v="2"/>
    <s v="Azzahra Aulia Dewi"/>
    <m/>
    <m/>
    <m/>
    <m/>
    <s v="Sekolah Tinggi Media Nusantara Citra"/>
    <s v="Azzahra Aulia Dewi"/>
    <m/>
    <m/>
    <s v="Sekolah Tinggi Media Nusantara Citra"/>
    <m/>
    <m/>
    <s v="Darlin Aulia"/>
    <s v="DB"/>
    <m/>
    <s v="ITTELKOM Surabaya"/>
    <m/>
    <m/>
    <s v="Kurnia Indah Sumunar"/>
    <m/>
    <m/>
    <s v="Sekolah Tinggi Media Nusantara Citra"/>
    <m/>
    <m/>
    <s v="Erni Hernawati"/>
    <m/>
    <m/>
    <s v="Sekolah Tinggi Media Nusantara Citra"/>
    <m/>
    <m/>
    <m/>
    <m/>
    <m/>
    <m/>
    <m/>
    <m/>
    <m/>
    <m/>
    <m/>
    <m/>
    <m/>
    <m/>
    <m/>
    <m/>
    <m/>
    <m/>
    <m/>
    <m/>
    <s v="http://dx.doi.org/10.58258/jisip.v5i3.2228"/>
    <s v="Azzahra Aulia Dewi"/>
    <s v="Azzahra Aulia Dewi,Azzahra Aulia Dewi,Darlin Aulia,Kurnia Indah Sumunar,Erni Hernawati,,,"/>
    <s v="Sekolah Tinggi Media Nusantara Citra,Sekolah Tinggi Media Nusantara Citra,ITTELKOM Surabaya,Sekolah Tinggi Media Nusantara Citra,Sekolah Tinggi Media Nusantara Citra,,,"/>
    <s v=",,DB,,,,,"/>
    <s v=",,,,,,,"/>
  </r>
  <r>
    <s v="Pengaruh Female Independent Directors dan Family Ownership terhadap Financial Reporting Quality dengan Financial Irregulaties sebagai Variabel Moderasi"/>
    <s v="JISIP (Jurnal Ilmu Sosial dan Pendidikan) 5 (4), 2021 "/>
    <x v="21"/>
    <x v="1"/>
    <m/>
    <m/>
    <x v="2"/>
    <s v="Darlin Aulia"/>
    <m/>
    <m/>
    <s v="DB"/>
    <m/>
    <s v="ITTELKOM Surabaya"/>
    <s v="Darlin Aulia"/>
    <s v="DB"/>
    <m/>
    <s v="ITTELKOM Surabaya"/>
    <m/>
    <m/>
    <s v="Kurnia Indah Sumunar"/>
    <m/>
    <m/>
    <s v="Sekolah Tinggi Media Nusantara Citra"/>
    <m/>
    <m/>
    <s v="Luluul Jannah"/>
    <m/>
    <m/>
    <s v="Sekolah Tinggi Media Nusantara Citra"/>
    <m/>
    <m/>
    <m/>
    <m/>
    <m/>
    <m/>
    <m/>
    <m/>
    <m/>
    <m/>
    <m/>
    <m/>
    <m/>
    <m/>
    <m/>
    <m/>
    <m/>
    <m/>
    <m/>
    <m/>
    <m/>
    <m/>
    <m/>
    <m/>
    <m/>
    <m/>
    <s v="http://dx.doi.org/10.58258/jisip.v5i4.2593"/>
    <s v="Darlin Aulia"/>
    <s v="Darlin Aulia,Darlin Aulia,Kurnia Indah Sumunar,Luluul Jannah,,,,"/>
    <s v="ITTELKOM Surabaya,ITTELKOM Surabaya,Sekolah Tinggi Media Nusantara Citra,Sekolah Tinggi Media Nusantara Citra,,,,"/>
    <s v="DB,DB,,,,,,"/>
    <s v=",,,,,,,"/>
  </r>
  <r>
    <s v="Pengaruh Female Tainted Director Terhadap Biaya Audit dan Kualitas Laporan Keuangan dengan Variabel Moderasi Political Connection"/>
    <s v="JISIP (Jurnal Ilmu Sosial dan Pendidikan) 5 (4), 2021 "/>
    <x v="21"/>
    <x v="1"/>
    <m/>
    <m/>
    <x v="2"/>
    <s v="Budi S. Kramadibrata"/>
    <m/>
    <m/>
    <m/>
    <m/>
    <s v="Sekolah Tinggi Media Nusantara Citra"/>
    <s v="Budi S. Kramadibrata"/>
    <m/>
    <m/>
    <s v="Sekolah Tinggi Media Nusantara Citra"/>
    <m/>
    <m/>
    <s v="Darlin Aulia"/>
    <s v="DB"/>
    <m/>
    <s v="ITTELKOM Surabaya"/>
    <m/>
    <m/>
    <s v="Rizal Kamsurya"/>
    <m/>
    <m/>
    <s v="Sekolah Tinggi Ilmu Keguruan dan Ilmu Pendidikan Media Nusantara Citra"/>
    <m/>
    <m/>
    <m/>
    <m/>
    <m/>
    <m/>
    <m/>
    <m/>
    <m/>
    <m/>
    <m/>
    <m/>
    <m/>
    <m/>
    <m/>
    <m/>
    <m/>
    <m/>
    <m/>
    <m/>
    <m/>
    <m/>
    <m/>
    <m/>
    <m/>
    <m/>
    <s v="DOI: 10.36312/jisip.v5i4.2595/http://ejournal.mandalanursa.org/index.php/JISIP/index"/>
    <s v="Budi S. Kramadibrata"/>
    <s v="Budi S. Kramadibrata,Budi S. Kramadibrata,Darlin Aulia,Rizal Kamsurya,,,,"/>
    <s v="Sekolah Tinggi Media Nusantara Citra,Sekolah Tinggi Media Nusantara Citra,ITTELKOM Surabaya,Sekolah Tinggi Ilmu Keguruan dan Ilmu Pendidikan Media Nusantara Citra,,,,"/>
    <s v=",,DB,,,,,"/>
    <s v=",,,,,,,"/>
  </r>
  <r>
    <s v="Dampak Financial Technology (Fintech) Dan Intellectual Capital Terhadap Kinerja Keuangan Perbankan Komersial di Indonesia"/>
    <s v="SEIKO: Journal of Management &amp;amp; Business 4 (2), 198-202, 2021 "/>
    <x v="17"/>
    <x v="1"/>
    <m/>
    <m/>
    <x v="2"/>
    <s v="Muhammad Fauzan Tanjung"/>
    <m/>
    <m/>
    <m/>
    <m/>
    <s v="Sekolah Tinggi Media Nusantara Citra"/>
    <s v="Muhammad Fauzan Tanjung"/>
    <m/>
    <m/>
    <s v="Sekolah Tinggi Media Nusantara Citra"/>
    <m/>
    <m/>
    <s v="Darlin Aulia"/>
    <s v="DB"/>
    <m/>
    <s v="ITTELKOM Surabaya"/>
    <m/>
    <m/>
    <m/>
    <m/>
    <m/>
    <m/>
    <m/>
    <m/>
    <m/>
    <m/>
    <m/>
    <m/>
    <m/>
    <m/>
    <m/>
    <m/>
    <m/>
    <m/>
    <m/>
    <m/>
    <m/>
    <m/>
    <m/>
    <m/>
    <m/>
    <m/>
    <m/>
    <m/>
    <m/>
    <m/>
    <m/>
    <m/>
    <s v="https://doi.org/10.37531/sejaman.v4i3.2634"/>
    <s v="Muhammad Fauzan Tanjung"/>
    <s v="Muhammad Fauzan Tanjung,Muhammad Fauzan Tanjung,Darlin Aulia,,,,,"/>
    <s v="Sekolah Tinggi Media Nusantara Citra,Sekolah Tinggi Media Nusantara Citra,ITTELKOM Surabaya,,,,,"/>
    <s v=",,DB,,,,,"/>
    <s v=",,,,,,,"/>
  </r>
  <r>
    <s v="Kegiatan Pengabdian Masyarakat IT Telkom Purwokerto Berupa Optimasi Produk Kopi Di Desa Melung Pasca Pandemi Corona Virus Disease (COVID-19)"/>
    <s v="Magistrorum et Scholarium: Jurnal Pengabdian Masyarakat 1 (3), 347-360, 2021 "/>
    <x v="14"/>
    <x v="0"/>
    <m/>
    <m/>
    <x v="2"/>
    <s v="Kholidiyah Masykuroh"/>
    <m/>
    <m/>
    <m/>
    <m/>
    <s v="ITTP"/>
    <s v="Nanda Iryani"/>
    <s v="TK"/>
    <m/>
    <s v="ITTELKOM Surabaya"/>
    <m/>
    <m/>
    <s v="Sarah Astiti"/>
    <m/>
    <m/>
    <s v="ITTP"/>
    <m/>
    <m/>
    <s v="Kholidiyah Masykuroh"/>
    <m/>
    <m/>
    <s v="ITTP"/>
    <m/>
    <m/>
    <m/>
    <m/>
    <m/>
    <m/>
    <m/>
    <m/>
    <m/>
    <m/>
    <m/>
    <m/>
    <m/>
    <m/>
    <m/>
    <m/>
    <m/>
    <m/>
    <m/>
    <m/>
    <m/>
    <m/>
    <m/>
    <m/>
    <m/>
    <m/>
    <s v="https://doi.org/10.24246/jms.v1i32021p347-360"/>
    <s v="Kholidiyah Masykuroh"/>
    <s v="Kholidiyah Masykuroh,Nanda Iryani,Sarah Astiti,Kholidiyah Masykuroh,,,,"/>
    <s v="ITTP,ITTELKOM Surabaya,ITTP,ITTP,,,,"/>
    <s v=",TK,,,,,,"/>
    <s v=",,,,,,,"/>
  </r>
  <r>
    <s v="Prototype smart door lock by using wireless network based on arduino uno"/>
    <s v="2021 IEEE International Conference on Communication, Networks and Satellite &amp;#8230;, 2021 "/>
    <x v="1"/>
    <x v="0"/>
    <m/>
    <m/>
    <x v="2"/>
    <m/>
    <m/>
    <m/>
    <m/>
    <m/>
    <m/>
    <s v="Kholidiyah Masykuroh"/>
    <m/>
    <m/>
    <s v="ITTP"/>
    <m/>
    <m/>
    <s v="Fikra Titan Syifa"/>
    <m/>
    <m/>
    <s v="ITTP"/>
    <m/>
    <m/>
    <s v="Gatot Rizky Setiyanto"/>
    <m/>
    <m/>
    <s v="ITTP"/>
    <m/>
    <m/>
    <s v="Afifah Dwi Ramadhani"/>
    <m/>
    <m/>
    <s v="ITTP"/>
    <m/>
    <m/>
    <s v="Danny Kurnianto"/>
    <m/>
    <m/>
    <s v="ITTP"/>
    <m/>
    <m/>
    <s v="Nanda Iryani"/>
    <s v="TK"/>
    <m/>
    <s v="ITTELKOM Surabaya"/>
    <m/>
    <m/>
    <m/>
    <m/>
    <m/>
    <m/>
    <m/>
    <m/>
    <s v="https://doi.org/10.1109/COMNETSAT53002.2021.9530806"/>
    <s v=""/>
    <s v=",Kholidiyah Masykuroh,Fikra Titan Syifa,Gatot Rizky Setiyanto,Afifah Dwi Ramadhani,Danny Kurnianto,Nanda Iryani,"/>
    <s v=",ITTP,ITTP,ITTP,ITTP,ITTP,ITTELKOM Surabaya,"/>
    <s v=",,,,,,TK,"/>
    <s v=",,,,,,,"/>
  </r>
  <r>
    <s v="Analisis Performansi Routing OSPF menggunakan RYU Controller dan POX Controller pada Software Defined Networking"/>
    <s v="InComTech: Jurnal Telekomunikasi dan Komputer 11 (1), 73-84, 2021 "/>
    <x v="19"/>
    <x v="1"/>
    <m/>
    <m/>
    <x v="2"/>
    <s v="Nanda Iryani"/>
    <m/>
    <m/>
    <s v="TK"/>
    <m/>
    <s v="ITTELKOM Surabaya"/>
    <s v="Nanda Iryani"/>
    <s v="TK"/>
    <m/>
    <s v="ITTELKOM Surabaya"/>
    <m/>
    <m/>
    <s v="Afifah Dwi Ramadhani"/>
    <m/>
    <m/>
    <s v="ITTP"/>
    <m/>
    <m/>
    <s v="Mayang Karmila Sari"/>
    <m/>
    <m/>
    <s v="ITTP"/>
    <m/>
    <m/>
    <m/>
    <m/>
    <m/>
    <m/>
    <m/>
    <m/>
    <m/>
    <m/>
    <m/>
    <m/>
    <m/>
    <m/>
    <m/>
    <m/>
    <m/>
    <m/>
    <m/>
    <m/>
    <m/>
    <m/>
    <m/>
    <m/>
    <m/>
    <m/>
    <s v="https://doi.org/10.22441/incomtech.v11i1.10187"/>
    <s v="Nanda Iryani"/>
    <s v="Nanda Iryani,Nanda Iryani,Afifah Dwi Ramadhani,Mayang Karmila Sari,,,,"/>
    <s v="ITTELKOM Surabaya,ITTELKOM Surabaya,ITTP,ITTP,,,,"/>
    <s v="TK,TK,,,,,,"/>
    <s v=",,,,,,,"/>
  </r>
  <r>
    <s v="Analisis Performansi Dynamic Multipoint Virtual Private Network pada Routing Protocol BGP dengan FRRouting. 6 (1)"/>
    <s v="JTERA (Jurnal Teknologi Rekayasa), 6(1), 61-66"/>
    <x v="19"/>
    <x v="1"/>
    <m/>
    <m/>
    <x v="2"/>
    <s v="Nanda Iryani"/>
    <m/>
    <m/>
    <s v="TK"/>
    <m/>
    <s v="ITTELKOM Surabaya"/>
    <s v="Nanda Iryani"/>
    <s v="TK"/>
    <m/>
    <s v="ITTELKOM Surabaya"/>
    <m/>
    <m/>
    <s v="Dyas Dendi Andika"/>
    <m/>
    <m/>
    <s v="ITTP"/>
    <m/>
    <m/>
    <m/>
    <m/>
    <m/>
    <m/>
    <m/>
    <m/>
    <m/>
    <m/>
    <m/>
    <m/>
    <m/>
    <m/>
    <m/>
    <m/>
    <m/>
    <m/>
    <m/>
    <m/>
    <m/>
    <m/>
    <m/>
    <m/>
    <m/>
    <m/>
    <m/>
    <m/>
    <m/>
    <m/>
    <m/>
    <m/>
    <s v="https://doi.org/10.31544/JTERA.V6.I1.2021.61-66"/>
    <s v="Nanda Iryani"/>
    <s v="Nanda Iryani,Nanda Iryani,Dyas Dendi Andika,,,,,"/>
    <s v="ITTELKOM Surabaya,ITTELKOM Surabaya,ITTP,,,,,"/>
    <s v="TK,TK,,,,,,"/>
    <s v=",,,,,,,"/>
  </r>
  <r>
    <s v="Analisis Perbandingan Performansi Eksternal Border Gateway Protocol (EBGP) pada Jaringan Konvensional dan Jaringan Software Defined Network"/>
    <s v="RESISTOR (Elektronika Kendali Telekomunikasi Tenaga Listrik Komputer) 4 (2 &amp;#8230;, 2021 "/>
    <x v="17"/>
    <x v="1"/>
    <m/>
    <m/>
    <x v="2"/>
    <m/>
    <m/>
    <m/>
    <m/>
    <m/>
    <m/>
    <s v="Lu’lu’ Hasna’ Mahdiyah"/>
    <m/>
    <m/>
    <s v="ITTP"/>
    <m/>
    <m/>
    <s v="Jafaruddin Gusti Amri Ginting"/>
    <m/>
    <m/>
    <s v="ITTP"/>
    <m/>
    <m/>
    <s v="Nanda Iryani"/>
    <s v="TK"/>
    <m/>
    <s v="ITTELKOM Surabaya"/>
    <m/>
    <m/>
    <m/>
    <m/>
    <m/>
    <m/>
    <m/>
    <m/>
    <m/>
    <m/>
    <m/>
    <m/>
    <m/>
    <m/>
    <m/>
    <m/>
    <m/>
    <m/>
    <m/>
    <m/>
    <m/>
    <m/>
    <m/>
    <m/>
    <m/>
    <m/>
    <s v="https://doi.org/10.24853/resistor.4.2.147-154"/>
    <s v=""/>
    <s v=",Lu’lu’ Hasna’ Mahdiyah,Jafaruddin Gusti Amri Ginting,Nanda Iryani,,,,"/>
    <s v=",ITTP,ITTP,ITTELKOM Surabaya,,,,"/>
    <s v=",,,TK,,,,"/>
    <s v=",,,,,,,"/>
  </r>
  <r>
    <s v="Analisis Qos dan Qoe Pada Video Pembelajaran Online di Institut Teknologi Telkom Purwokerto (ITTP)"/>
    <s v="Jurnal Ilmiah Teknik Elektro 23 (2), 40-47, 2021 "/>
    <x v="19"/>
    <x v="1"/>
    <m/>
    <m/>
    <x v="2"/>
    <s v="Kholidiyah Masykuroh"/>
    <m/>
    <m/>
    <m/>
    <m/>
    <s v="ITTP"/>
    <s v="Kholidiyah Masykuroh"/>
    <m/>
    <m/>
    <s v="ITTP"/>
    <m/>
    <m/>
    <s v="Afifah Dwi Ramadhani"/>
    <m/>
    <m/>
    <s v="ITTP"/>
    <m/>
    <m/>
    <s v="Nanda Iryani"/>
    <s v="TK"/>
    <m/>
    <s v="ITTELKOM Surabaya"/>
    <m/>
    <m/>
    <m/>
    <m/>
    <m/>
    <m/>
    <m/>
    <m/>
    <m/>
    <m/>
    <m/>
    <m/>
    <m/>
    <m/>
    <m/>
    <m/>
    <m/>
    <m/>
    <m/>
    <m/>
    <m/>
    <m/>
    <m/>
    <m/>
    <m/>
    <m/>
    <s v="DOI : 10.14710/transmisi.23.2.40-47"/>
    <s v="Kholidiyah Masykuroh"/>
    <s v="Kholidiyah Masykuroh,Kholidiyah Masykuroh,Afifah Dwi Ramadhani,Nanda Iryani,,,,"/>
    <s v="ITTP,ITTP,ITTP,ITTELKOM Surabaya,,,,"/>
    <s v=",,,TK,,,,"/>
    <s v=",,,,,,,"/>
  </r>
  <r>
    <s v="Implementasi Dynamic Multipoint Virtual Private Network Dual Hub"/>
    <s v="InComTech: Jurnal Telekomunikasi dan Komputer 11 (2), 118-129, 2021 "/>
    <x v="19"/>
    <x v="1"/>
    <m/>
    <m/>
    <x v="2"/>
    <s v="Nanda Iryani"/>
    <m/>
    <m/>
    <s v="TK"/>
    <m/>
    <s v="ITTELKOM Surabaya"/>
    <s v="Nanda Iryani"/>
    <s v="TK"/>
    <m/>
    <s v="ITTELKOM Surabaya"/>
    <m/>
    <m/>
    <s v="Dyas Dendi Andika"/>
    <m/>
    <m/>
    <s v="ITTP"/>
    <m/>
    <m/>
    <m/>
    <m/>
    <m/>
    <m/>
    <m/>
    <m/>
    <m/>
    <m/>
    <m/>
    <m/>
    <m/>
    <m/>
    <m/>
    <m/>
    <m/>
    <m/>
    <m/>
    <m/>
    <m/>
    <m/>
    <m/>
    <m/>
    <m/>
    <m/>
    <m/>
    <m/>
    <m/>
    <m/>
    <m/>
    <m/>
    <s v="https://doi.org/10.22441/incomtech.v11i2.10839"/>
    <s v="Nanda Iryani"/>
    <s v="Nanda Iryani,Nanda Iryani,Dyas Dendi Andika,,,,,"/>
    <s v="ITTELKOM Surabaya,ITTELKOM Surabaya,ITTP,,,,,"/>
    <s v="TK,TK,,,,,,"/>
    <s v=",,,,,,,"/>
  </r>
  <r>
    <s v="Analisis Performansi Dynamic Multipoint Virtual Private Network pada Routing Protocol BGP dengan FRRouting"/>
    <s v="JTERA (Jurnal Teknologi Rekayasa) 6 (1), 61-66, 2021 "/>
    <x v="19"/>
    <x v="1"/>
    <m/>
    <m/>
    <x v="2"/>
    <s v="Nanda Iryani"/>
    <m/>
    <m/>
    <s v="TK"/>
    <m/>
    <s v="ITTELKOM Surabaya"/>
    <s v="Nanda Iryani"/>
    <s v="TK"/>
    <m/>
    <s v="ITTELKOM Surabaya"/>
    <m/>
    <m/>
    <s v="Dyas Dendi Andika"/>
    <m/>
    <m/>
    <s v="ITTP"/>
    <m/>
    <m/>
    <m/>
    <m/>
    <m/>
    <m/>
    <m/>
    <m/>
    <m/>
    <m/>
    <m/>
    <m/>
    <m/>
    <m/>
    <m/>
    <m/>
    <m/>
    <m/>
    <m/>
    <m/>
    <m/>
    <m/>
    <m/>
    <m/>
    <m/>
    <m/>
    <m/>
    <m/>
    <m/>
    <m/>
    <m/>
    <m/>
    <s v="https://doi.org/10.31544/JTERA.V6.I1.2021.61-66"/>
    <s v="Nanda Iryani"/>
    <s v="Nanda Iryani,Nanda Iryani,Dyas Dendi Andika,,,,,"/>
    <s v="ITTELKOM Surabaya,ITTELKOM Surabaya,ITTP,,,,,"/>
    <s v="TK,TK,,,,,,"/>
    <s v=",,,,,,,"/>
  </r>
  <r>
    <s v="Requirement Engineering terhadap Virtual Team pada Proyek Software Engineering"/>
    <s v="Journal of Advances in Information and Industrial Technology 3 (1), 1-10, 2021 "/>
    <x v="14"/>
    <x v="0"/>
    <m/>
    <m/>
    <x v="2"/>
    <s v="Muhammad Nasrullah"/>
    <m/>
    <m/>
    <s v="SI"/>
    <m/>
    <s v="ITTELKOM Surabaya"/>
    <s v="Muhammad Nasrullah"/>
    <s v="SI"/>
    <m/>
    <s v="ITTELKOM Surabaya"/>
    <m/>
    <m/>
    <s v="Nisa Dwi Angresti"/>
    <m/>
    <m/>
    <s v="Politeknik Negeri Padang"/>
    <m/>
    <m/>
    <s v="Sayekti Harits Suryawan"/>
    <m/>
    <m/>
    <s v="Universitas Muhammadiyah Kalimantan Timur"/>
    <m/>
    <m/>
    <s v="Faizal Mahananto"/>
    <m/>
    <m/>
    <s v="ITS"/>
    <m/>
    <m/>
    <m/>
    <m/>
    <m/>
    <m/>
    <m/>
    <m/>
    <m/>
    <m/>
    <m/>
    <m/>
    <m/>
    <m/>
    <m/>
    <m/>
    <m/>
    <m/>
    <m/>
    <m/>
    <s v="https://doi.org/10.52435/jaiit.v3i1.79"/>
    <s v="Muhammad Nasrullah"/>
    <s v="Muhammad Nasrullah,Muhammad Nasrullah,Nisa Dwi Angresti,Sayekti Harits Suryawan,Faizal Mahananto,,,"/>
    <s v="ITTELKOM Surabaya,ITTELKOM Surabaya,Politeknik Negeri Padang,Universitas Muhammadiyah Kalimantan Timur,ITS,,,"/>
    <s v="SI,SI,,,,,,"/>
    <s v=",,,,,,,"/>
  </r>
  <r>
    <s v="Perancangan Data Warehouse untuk Profiling Data Pelanggan pada Bidang Telekomunikasi"/>
    <s v="Journal of Advances in Information and Industrial Technology 3 (2), 19-30, 2021 "/>
    <x v="14"/>
    <x v="0"/>
    <m/>
    <m/>
    <x v="2"/>
    <s v="Rokhmatul Insani"/>
    <m/>
    <m/>
    <s v="SI"/>
    <m/>
    <s v="ITTELKOM Surabaya"/>
    <s v="Rokhmatul Insani"/>
    <s v="SI"/>
    <m/>
    <s v="ITTELKOM Surabaya"/>
    <m/>
    <m/>
    <m/>
    <m/>
    <m/>
    <m/>
    <m/>
    <m/>
    <m/>
    <m/>
    <m/>
    <m/>
    <m/>
    <m/>
    <m/>
    <m/>
    <m/>
    <m/>
    <m/>
    <m/>
    <m/>
    <m/>
    <m/>
    <m/>
    <m/>
    <m/>
    <m/>
    <m/>
    <m/>
    <m/>
    <m/>
    <m/>
    <m/>
    <m/>
    <m/>
    <m/>
    <m/>
    <m/>
    <s v="https://doi.org/10.52435/jaiit.v3i2.161"/>
    <s v="Rokhmatul Insani"/>
    <s v="Rokhmatul Insani,Rokhmatul Insani,,,,,,"/>
    <s v="ITTELKOM Surabaya,ITTELKOM Surabaya,,,,,,"/>
    <s v="SI,SI,,,,,,"/>
    <s v=",,,,,,,"/>
  </r>
  <r>
    <s v="SOSIALISASI PENGGUNAAN FINGER PRINT PADA SEKOLAH AUTIS DI KOTA SURABAYA"/>
    <s v="JMM (Jurnal Masyarakat Mandiri) 5 (5), 2779-2789, 2021 "/>
    <x v="19"/>
    <x v="1"/>
    <m/>
    <m/>
    <x v="2"/>
    <m/>
    <m/>
    <m/>
    <m/>
    <m/>
    <m/>
    <s v="Anfazul F Azizah"/>
    <s v="SI"/>
    <m/>
    <s v="ITTELKOM Surabaya"/>
    <m/>
    <m/>
    <s v="Rokhmatul Insani"/>
    <s v="SI"/>
    <m/>
    <s v="ITTELKOM Surabaya"/>
    <m/>
    <m/>
    <s v="Tanfirul Roibafi"/>
    <s v="SI"/>
    <m/>
    <s v="ITTELKOM Surabaya"/>
    <m/>
    <m/>
    <s v="Nabilah Monica Hidayat"/>
    <s v="SI"/>
    <m/>
    <s v="ITTELKOM Surabaya"/>
    <m/>
    <m/>
    <m/>
    <m/>
    <m/>
    <m/>
    <m/>
    <m/>
    <m/>
    <m/>
    <m/>
    <m/>
    <m/>
    <m/>
    <m/>
    <m/>
    <m/>
    <m/>
    <m/>
    <m/>
    <s v="https://doi.org/10.31764/jmm.v5i5.5317"/>
    <s v=""/>
    <s v=",Anfazul F Azizah,Rokhmatul Insani,Tanfirul Roibafi,Nabilah Monica Hidayat,,,"/>
    <s v=",ITTELKOM Surabaya,ITTELKOM Surabaya,ITTELKOM Surabaya,ITTELKOM Surabaya,,,"/>
    <s v=",SI,SI,SI,SI,,,"/>
    <s v=",,,,,,,"/>
  </r>
  <r>
    <s v="The improved security system in smart wheelchairs for detecting stair descent using image analysis"/>
    <s v="2021 10th International Conference on Software and Computer Applications "/>
    <x v="1"/>
    <x v="0"/>
    <m/>
    <m/>
    <x v="2"/>
    <s v="Fitri Utaminingrum"/>
    <m/>
    <m/>
    <m/>
    <m/>
    <s v="Universitas Brawijaya"/>
    <s v="Fitri Utaminingrum"/>
    <m/>
    <m/>
    <s v="Universitas Brawijaya"/>
    <m/>
    <m/>
    <s v="Ahmad Wali Satria Bahari Johan"/>
    <s v="IF"/>
    <m/>
    <s v="ITTELKOM Surabaya"/>
    <m/>
    <m/>
    <s v="Yuita Arum Sari"/>
    <m/>
    <m/>
    <s v="Universitas Brawijaya"/>
    <m/>
    <m/>
    <s v="I Komang Somawirata"/>
    <m/>
    <m/>
    <s v="ITN Malang"/>
    <m/>
    <m/>
    <s v="Abass Abolarinwa A Olaode"/>
    <m/>
    <m/>
    <s v="School of Electrical Computer and Telecommunication University of Wollongong"/>
    <m/>
    <m/>
    <m/>
    <m/>
    <m/>
    <m/>
    <m/>
    <m/>
    <m/>
    <m/>
    <m/>
    <m/>
    <m/>
    <m/>
    <s v="https://doi.org/10.1145/3457784.3457808"/>
    <s v="Fitri Utaminingrum"/>
    <s v="Fitri Utaminingrum,Fitri Utaminingrum,Ahmad Wali Satria Bahari Johan,Yuita Arum Sari,I Komang Somawirata,Abass Abolarinwa A Olaode,,E. Apriliani_x000a_H. Susanto "/>
    <s v="Universitas Brawijaya,Universitas Brawijaya,ITTELKOM Surabaya,Universitas Brawijaya,ITN Malang,School of Electrical Computer and Telecommunication University of Wollongong,,"/>
    <s v=",,IF,,,,,"/>
    <s v=",,,,,,,"/>
  </r>
  <r>
    <s v="Descending stairs and floors classification as control reference in autonomous smart wheelchair"/>
    <s v="Journal of King Saud University-Computer and Information Sciences, 2021 "/>
    <x v="25"/>
    <x v="0"/>
    <m/>
    <m/>
    <x v="2"/>
    <s v="Fitri Utaminingrum"/>
    <m/>
    <m/>
    <m/>
    <m/>
    <s v="Universitas Brawijaya"/>
    <s v="Fitri Utaminingrum"/>
    <m/>
    <m/>
    <s v="Universitas Brawijaya"/>
    <m/>
    <m/>
    <s v="Ahmad Wali Satria Bahari Johan"/>
    <s v="IF"/>
    <m/>
    <s v="ITTELKOM Surabaya"/>
    <m/>
    <m/>
    <s v="I Komang Somawirata"/>
    <m/>
    <m/>
    <s v="ITN Malang"/>
    <m/>
    <m/>
    <s v="Risnandar"/>
    <m/>
    <m/>
    <s v="LIPI"/>
    <m/>
    <m/>
    <s v="Anindita Septiarini"/>
    <m/>
    <m/>
    <s v="Mulawarman University"/>
    <m/>
    <m/>
    <m/>
    <m/>
    <m/>
    <m/>
    <m/>
    <m/>
    <m/>
    <m/>
    <m/>
    <m/>
    <m/>
    <m/>
    <s v="https://doi.org/10.1016/j.jksuci.2021.07.025"/>
    <s v="Fitri Utaminingrum"/>
    <s v="Fitri Utaminingrum,Fitri Utaminingrum,Ahmad Wali Satria Bahari Johan,I Komang Somawirata,Risnandar,Anindita Septiarini,,"/>
    <s v="Universitas Brawijaya,Universitas Brawijaya,ITTELKOM Surabaya,ITN Malang,LIPI,Mulawarman University,,"/>
    <s v=",,IF,,,,,"/>
    <s v=",,,,,,,"/>
  </r>
  <r>
    <s v="Modified KNN-LVQ for Stairs Down Detection Based on Digital Image"/>
    <s v="Lontar Komputer : Jurnal Ilmiah Teknologi Informasi 12 (03), 141, 2021 "/>
    <x v="18"/>
    <x v="1"/>
    <m/>
    <m/>
    <x v="2"/>
    <s v="Granita Hajar"/>
    <m/>
    <m/>
    <s v="TL"/>
    <m/>
    <s v="ITTELKOM Surabaya"/>
    <s v="Ahmad Wali Satria Bahari Johan"/>
    <s v="IF"/>
    <m/>
    <s v="ITTELKOM Surabaya"/>
    <m/>
    <m/>
    <s v="Sekar Widyasari Putri"/>
    <s v="DB"/>
    <m/>
    <s v="ITTELKOM Surabaya"/>
    <m/>
    <m/>
    <s v="Granita Hajar"/>
    <s v="TL"/>
    <m/>
    <s v="ITTELKOM Surabaya"/>
    <m/>
    <m/>
    <s v="Ardian Yusuf Wicaksono"/>
    <s v="IF"/>
    <m/>
    <s v="ITTELKOM Surabaya"/>
    <m/>
    <m/>
    <m/>
    <m/>
    <m/>
    <m/>
    <m/>
    <m/>
    <m/>
    <m/>
    <m/>
    <m/>
    <m/>
    <m/>
    <m/>
    <m/>
    <m/>
    <m/>
    <m/>
    <m/>
    <s v="DOI : 10.24843/LKJITI.2021.v12.i03.p02"/>
    <s v="Granita Hajar"/>
    <s v="Granita Hajar,Ahmad Wali Satria Bahari Johan,Sekar Widyasari Putri,Granita Hajar,Ardian Yusuf Wicaksono,,,"/>
    <s v="ITTELKOM Surabaya,ITTELKOM Surabaya,ITTELKOM Surabaya,ITTELKOM Surabaya,ITTELKOM Surabaya,,,"/>
    <s v="TL,IF,DB,TL,IF,,,"/>
    <s v=",,,,,,,"/>
  </r>
  <r>
    <s v="PENGUKURAN KEPUASAN MAHASISWA TERHADAP E-LEARNING INSTITUT TEKNOLOGI TELKOM SURABAYA BERDASAR KRITERIA"/>
    <s v="Prosiding Seminar Nasional Manajemen Industri dan Rantai Pasok 2nd, Jakarta &amp;#8230;, 2021 "/>
    <x v="16"/>
    <x v="0"/>
    <m/>
    <m/>
    <x v="2"/>
    <s v="Nicko Nur Rakhmaddian"/>
    <m/>
    <m/>
    <s v="TL"/>
    <m/>
    <s v="ITTELKOM Surabaya"/>
    <s v="nicko nur rakhmaddian"/>
    <s v="TL"/>
    <m/>
    <s v="ITTELKOM Surabaya"/>
    <m/>
    <m/>
    <s v="Nisa Asrofi"/>
    <s v="TL"/>
    <m/>
    <s v="ITTELKOM Surabaya"/>
    <m/>
    <m/>
    <s v="Granita Hajar"/>
    <s v="TL"/>
    <m/>
    <s v="ITTELKOM Surabaya"/>
    <m/>
    <m/>
    <m/>
    <m/>
    <m/>
    <m/>
    <m/>
    <m/>
    <m/>
    <m/>
    <m/>
    <m/>
    <m/>
    <m/>
    <m/>
    <m/>
    <m/>
    <m/>
    <m/>
    <m/>
    <m/>
    <m/>
    <m/>
    <m/>
    <m/>
    <m/>
    <s v="link dokumen"/>
    <s v="Nicko Nur Rakhmaddian"/>
    <s v="Nicko Nur Rakhmaddian,nicko nur rakhmaddian,Nisa Asrofi,Granita Hajar,,,,"/>
    <s v="ITTELKOM Surabaya,ITTELKOM Surabaya,ITTELKOM Surabaya,ITTELKOM Surabaya,,,,"/>
    <s v="TL,TL,TL,TL,,,,"/>
    <s v=",,,,,,,"/>
  </r>
  <r>
    <s v="PENERAPAN TEKNIK MOTION CAPTURE SEBAGAI PENGGERAK EKSPRESI WAJAH DALAM PEMBUATAN ANIMASI KARAKTER 2D"/>
    <s v="Universitas AMIKOM Yogyakarta, 2021 "/>
    <x v="28"/>
    <x v="0"/>
    <m/>
    <m/>
    <x v="2"/>
    <s v="Muhammad Dzulfikar Fauzi"/>
    <m/>
    <m/>
    <s v="IF"/>
    <m/>
    <s v="ITTELKOM Surabaya"/>
    <s v="Muhammad Dzulfikar Fauzi"/>
    <s v="IF"/>
    <m/>
    <s v="ITTELKOM Surabaya"/>
    <m/>
    <m/>
    <m/>
    <m/>
    <m/>
    <m/>
    <m/>
    <m/>
    <m/>
    <m/>
    <m/>
    <m/>
    <m/>
    <m/>
    <m/>
    <m/>
    <m/>
    <m/>
    <m/>
    <m/>
    <m/>
    <m/>
    <m/>
    <m/>
    <m/>
    <m/>
    <m/>
    <m/>
    <m/>
    <m/>
    <m/>
    <m/>
    <m/>
    <m/>
    <m/>
    <m/>
    <m/>
    <m/>
    <s v="link dokumen"/>
    <s v="Muhammad Dzulfikar Fauzi"/>
    <s v="Muhammad Dzulfikar Fauzi,Muhammad Dzulfikar Fauzi,,,,,,"/>
    <s v="ITTELKOM Surabaya,ITTELKOM Surabaya,,,,,,"/>
    <s v="IF,IF,,,,,,"/>
    <s v=",,,,,,,"/>
  </r>
  <r>
    <s v="Modelling food security for staple protein in Indonesia using system dynamics approach"/>
    <s v="Cogent Engineering 8 (1), 2003945, 2021 "/>
    <x v="23"/>
    <x v="2"/>
    <m/>
    <m/>
    <x v="2"/>
    <s v="Iwan Vanany"/>
    <m/>
    <m/>
    <m/>
    <m/>
    <s v="ITS"/>
    <s v="Iwan Vanany"/>
    <m/>
    <m/>
    <s v="ITS"/>
    <m/>
    <m/>
    <s v="Granita Hajar"/>
    <s v="TL"/>
    <m/>
    <s v="ITTELKOM Surabaya"/>
    <m/>
    <m/>
    <s v="Ni Made Cyntia Utami"/>
    <m/>
    <m/>
    <s v="ITS"/>
    <m/>
    <m/>
    <s v="Lalu Muhamad Jaelani"/>
    <m/>
    <m/>
    <s v="ITS"/>
    <m/>
    <m/>
    <m/>
    <m/>
    <m/>
    <m/>
    <m/>
    <m/>
    <m/>
    <m/>
    <m/>
    <m/>
    <m/>
    <m/>
    <m/>
    <m/>
    <m/>
    <m/>
    <m/>
    <m/>
    <s v="https://doi.org/10.1080/23311916.2021.2003945"/>
    <s v="Iwan Vanany"/>
    <s v="Iwan Vanany,Iwan Vanany,Granita Hajar,Ni Made Cyntia Utami,Lalu Muhamad Jaelani,,,"/>
    <s v="ITS,ITS,ITTELKOM Surabaya,ITS,ITS,,,"/>
    <s v=",,TL,,,,,"/>
    <s v=",,,,,,,"/>
  </r>
  <r>
    <s v="Perancangan Strategi E-Commerce untuk Usaha Kecil Menengah (Studi Kasus Kafe XYZ Surabaya)"/>
    <s v="SATIN-Sains dan Teknologi Informasi 7 (2), 142-151, 2021 "/>
    <x v="17"/>
    <x v="1"/>
    <m/>
    <m/>
    <x v="2"/>
    <s v="Riza Akhsani Setyo Prayoga"/>
    <m/>
    <m/>
    <s v="DB"/>
    <m/>
    <s v="ITTELKOM Surabaya"/>
    <s v="Riza Akhsani Setyo Prayoga"/>
    <s v="DB"/>
    <m/>
    <s v="ITTELKOM Surabaya"/>
    <m/>
    <m/>
    <s v="Asep Syahrul Mubarok"/>
    <m/>
    <m/>
    <s v="IAIN Ponorogo"/>
    <m/>
    <m/>
    <m/>
    <m/>
    <m/>
    <m/>
    <m/>
    <m/>
    <m/>
    <m/>
    <m/>
    <m/>
    <m/>
    <m/>
    <m/>
    <m/>
    <m/>
    <m/>
    <m/>
    <m/>
    <m/>
    <m/>
    <m/>
    <m/>
    <m/>
    <m/>
    <m/>
    <m/>
    <m/>
    <m/>
    <m/>
    <m/>
    <s v="DOI: 10.33372/stn.v7i2.747"/>
    <s v="Riza Akhsani Setyo Prayoga"/>
    <s v="Riza Akhsani Setyo Prayoga,Riza Akhsani Setyo Prayoga,Asep Syahrul Mubarok,,,,,"/>
    <s v="ITTELKOM Surabaya,ITTELKOM Surabaya,IAIN Ponorogo,,,,,"/>
    <s v="DB,DB,,,,,,"/>
    <s v=",,,,,,,"/>
  </r>
  <r>
    <s v="Pemanfaatan Kelayakan Investasi Sistem Point of Sales Pada Dapoer Mie Galau"/>
    <s v="Jurnal Terapan Ekonomi Bisnis 1 (1), 20-30, 2021 "/>
    <x v="14"/>
    <x v="0"/>
    <m/>
    <m/>
    <x v="2"/>
    <m/>
    <m/>
    <m/>
    <m/>
    <m/>
    <m/>
    <s v="Riza Akhsani Setyo Prayoga"/>
    <s v="DB"/>
    <m/>
    <s v="ITTELKOM Surabaya"/>
    <m/>
    <m/>
    <s v="Asep Syahrul Mubarok"/>
    <m/>
    <m/>
    <s v="IAIN Ponorogo"/>
    <m/>
    <m/>
    <m/>
    <m/>
    <m/>
    <m/>
    <m/>
    <m/>
    <m/>
    <m/>
    <m/>
    <m/>
    <m/>
    <m/>
    <m/>
    <m/>
    <m/>
    <m/>
    <m/>
    <m/>
    <m/>
    <m/>
    <m/>
    <m/>
    <m/>
    <m/>
    <m/>
    <m/>
    <m/>
    <m/>
    <m/>
    <m/>
    <m/>
    <s v=""/>
    <s v=",Riza Akhsani Setyo Prayoga,Asep Syahrul Mubarok,,,,,"/>
    <s v=",ITTELKOM Surabaya,IAIN Ponorogo,,,,,"/>
    <s v=",DB,,,,,,"/>
    <s v=",,,,,,,"/>
  </r>
  <r>
    <s v="PENGGUNAAN APLIKASI REKAP SURAT BERBASIS DESKTOP DI PMI KOTA MALANG"/>
    <s v="Aptekmas Jurnal Pengabdian pada Masyarakat 4 (3), 60-64, 2021 "/>
    <x v="29"/>
    <x v="1"/>
    <m/>
    <m/>
    <x v="2"/>
    <m/>
    <m/>
    <m/>
    <m/>
    <m/>
    <m/>
    <s v="Riza Akhsani Setyo Prayoga"/>
    <s v="DB"/>
    <m/>
    <s v="ITTELKOM Surabaya"/>
    <m/>
    <m/>
    <s v="Asep Syahrul Mubarok"/>
    <m/>
    <m/>
    <s v="IAIN Ponorogo"/>
    <m/>
    <m/>
    <m/>
    <m/>
    <m/>
    <m/>
    <m/>
    <m/>
    <m/>
    <m/>
    <m/>
    <m/>
    <m/>
    <m/>
    <m/>
    <m/>
    <m/>
    <m/>
    <m/>
    <m/>
    <m/>
    <m/>
    <m/>
    <m/>
    <m/>
    <m/>
    <m/>
    <m/>
    <m/>
    <m/>
    <m/>
    <m/>
    <s v="http://dx.doi.org/10.36257/apts.vxix"/>
    <s v=""/>
    <s v=",Riza Akhsani Setyo Prayoga,Asep Syahrul Mubarok,,,,,"/>
    <s v=",ITTELKOM Surabaya,IAIN Ponorogo,,,,,"/>
    <s v=",DB,,,,,,"/>
    <s v=",,,,,,,"/>
  </r>
  <r>
    <s v="Techno-Economic Analysis of Random Phase Multiple Access Planning for AMI Services in Surabaya City"/>
    <s v="2021 2nd International Conference on ICT for Rural Development (IC-ICTRuDev &amp;#8230;, 2021 "/>
    <x v="1"/>
    <x v="0"/>
    <m/>
    <m/>
    <x v="2"/>
    <m/>
    <m/>
    <m/>
    <m/>
    <m/>
    <m/>
    <s v="Arrizky Ayu Faradila Purnama"/>
    <s v="TT"/>
    <m/>
    <s v="ITTELKOM Surabaya"/>
    <m/>
    <m/>
    <s v="Muhammad Imam Nashiruddin"/>
    <m/>
    <m/>
    <s v="Universitas Telkom"/>
    <m/>
    <m/>
    <s v="Muhammad Ary Murti"/>
    <m/>
    <m/>
    <s v="Universitas Telkom"/>
    <m/>
    <m/>
    <m/>
    <m/>
    <m/>
    <m/>
    <m/>
    <m/>
    <m/>
    <m/>
    <m/>
    <m/>
    <m/>
    <m/>
    <m/>
    <m/>
    <m/>
    <m/>
    <m/>
    <m/>
    <m/>
    <m/>
    <m/>
    <m/>
    <m/>
    <m/>
    <s v="https://doi.org/10.1109/IC-ICTRuDev50538.2021.9656498"/>
    <s v=""/>
    <s v=",Arrizky Ayu Faradila Purnama,Muhammad Imam Nashiruddin,Muhammad Ary Murti,,,,"/>
    <s v=",ITTELKOM Surabaya,Universitas Telkom,Universitas Telkom,,,,"/>
    <s v=",TT,,,,,,"/>
    <s v=",,,,,,,"/>
  </r>
  <r>
    <s v="Pendekatan Systems Thinking Peningkatan Pangsa Pasar Dan Profitabilitas Guna Meningkatkan Pendapatan UMKM Frozen Food"/>
    <s v="Sewagati 5 (2), 124-130, 2021 "/>
    <x v="17"/>
    <x v="1"/>
    <m/>
    <m/>
    <x v="2"/>
    <s v="Erma Suryani"/>
    <m/>
    <m/>
    <m/>
    <m/>
    <s v="ITS"/>
    <s v="Erma Suryani"/>
    <m/>
    <m/>
    <s v="ITS"/>
    <m/>
    <m/>
    <s v="Rully Agus Hendrawan"/>
    <m/>
    <m/>
    <s v="ITS"/>
    <m/>
    <m/>
    <s v="Ulfa Emi Rahmawati"/>
    <m/>
    <m/>
    <s v="ITS"/>
    <m/>
    <m/>
    <s v="Gustin Ayu Cahyandini"/>
    <m/>
    <m/>
    <s v="ITS"/>
    <m/>
    <m/>
    <s v="Muhammad Andika"/>
    <m/>
    <m/>
    <s v="ITS"/>
    <m/>
    <m/>
    <s v="Raulia Riski"/>
    <s v="SI"/>
    <m/>
    <s v="ITTELKOM Surabaya"/>
    <m/>
    <m/>
    <m/>
    <m/>
    <m/>
    <m/>
    <m/>
    <m/>
    <s v="https://dx.doi.org/10.12962/j26139960.v5i2.8101"/>
    <s v="Erma Suryani"/>
    <s v="Erma Suryani,Erma Suryani,Rully Agus Hendrawan,Ulfa Emi Rahmawati,Gustin Ayu Cahyandini,Muhammad Andika,Raulia Riski,"/>
    <s v="ITS,ITS,ITS,ITS,ITS,ITS,ITTELKOM Surabaya,"/>
    <s v=",,,,,,SI,"/>
    <s v=",,,,,,,"/>
  </r>
  <r>
    <s v="System Dynamics Model for Improving Salt Quality to Achieve Self-Sufficiency of Industrial Salt"/>
    <s v="IPTEK Journal of Proceedings Series, 132-137, 2021 "/>
    <x v="1"/>
    <x v="0"/>
    <m/>
    <m/>
    <x v="2"/>
    <s v="Erma Suryani"/>
    <m/>
    <m/>
    <m/>
    <m/>
    <s v="ITS"/>
    <s v="Gustin Ayu Cahyandini"/>
    <m/>
    <m/>
    <s v="ITS"/>
    <m/>
    <m/>
    <s v="Erma Suryani"/>
    <m/>
    <m/>
    <s v="ITS"/>
    <m/>
    <m/>
    <s v="Raulia Riski"/>
    <s v="SI"/>
    <m/>
    <s v="ITTELKOM Surabaya"/>
    <m/>
    <m/>
    <m/>
    <m/>
    <m/>
    <m/>
    <m/>
    <m/>
    <m/>
    <m/>
    <m/>
    <m/>
    <m/>
    <m/>
    <m/>
    <m/>
    <m/>
    <m/>
    <m/>
    <m/>
    <m/>
    <m/>
    <m/>
    <m/>
    <m/>
    <m/>
    <s v="http://dx.doi.org/10.12962%2Fj23546026.y2020i6.9186"/>
    <s v="Erma Suryani"/>
    <s v="Erma Suryani,Gustin Ayu Cahyandini,Erma Suryani,Raulia Riski,,,,"/>
    <s v="ITS,ITS,ITS,ITTELKOM Surabaya,,,,"/>
    <s v=",,,SI,,,,"/>
    <s v=",,,,,,,"/>
  </r>
  <r>
    <s v="System thinking approach to increase eco-friendly maize production to support food security"/>
    <s v="IPTEK Journal of Proceedings Series, 17-23, 2021 "/>
    <x v="1"/>
    <x v="0"/>
    <m/>
    <m/>
    <x v="2"/>
    <s v="Erma Suryani"/>
    <m/>
    <m/>
    <m/>
    <m/>
    <s v="ITS"/>
    <s v="Ulfa Emi Rahmawati"/>
    <m/>
    <m/>
    <s v="ITS"/>
    <m/>
    <m/>
    <s v="Erma Suryani"/>
    <m/>
    <m/>
    <s v="ITS"/>
    <m/>
    <m/>
    <s v="Raulia Riski"/>
    <s v="SI"/>
    <m/>
    <s v="ITTELKOM Surabaya"/>
    <m/>
    <m/>
    <m/>
    <m/>
    <m/>
    <m/>
    <m/>
    <m/>
    <m/>
    <m/>
    <m/>
    <m/>
    <m/>
    <m/>
    <m/>
    <m/>
    <m/>
    <m/>
    <m/>
    <m/>
    <m/>
    <m/>
    <m/>
    <m/>
    <m/>
    <m/>
    <s v="http://dx.doi.org/10.12962%2Fj23546026.y2020i6.8900"/>
    <s v="Erma Suryani"/>
    <s v="Erma Suryani,Ulfa Emi Rahmawati,Erma Suryani,Raulia Riski,,,,"/>
    <s v="ITS,ITS,ITS,ITTELKOM Surabaya,,,,"/>
    <s v=",,,SI,,,,"/>
    <s v=",,,,,,,"/>
  </r>
  <r>
    <s v="System Dynamics Model of Transit Oriented Development Implementation to Reduce Carbon Emission from Urban Transportation"/>
    <s v="IPTEK Journal of Proceedings Series, 440-445, 2021 "/>
    <x v="1"/>
    <x v="0"/>
    <m/>
    <m/>
    <x v="2"/>
    <s v="Erma Suryani"/>
    <m/>
    <m/>
    <m/>
    <m/>
    <s v="ITS"/>
    <s v="Raulia Riski"/>
    <s v="SI"/>
    <m/>
    <s v="ITTELKOM Surabaya"/>
    <m/>
    <m/>
    <s v="Erma Suryani"/>
    <m/>
    <m/>
    <s v="ITS"/>
    <m/>
    <m/>
    <s v="Ulfa Emi Rahmawati"/>
    <m/>
    <m/>
    <s v="ITS"/>
    <m/>
    <m/>
    <s v="Gustin Ayu Cahyandini"/>
    <m/>
    <m/>
    <s v="ITS"/>
    <m/>
    <m/>
    <m/>
    <m/>
    <m/>
    <m/>
    <m/>
    <m/>
    <m/>
    <m/>
    <m/>
    <m/>
    <m/>
    <m/>
    <m/>
    <m/>
    <m/>
    <m/>
    <m/>
    <m/>
    <s v="http://dx.doi.org/10.12962%2Fj23546026.y2020i6.11140"/>
    <s v="Erma Suryani"/>
    <s v="Erma Suryani,Raulia Riski,Erma Suryani,Ulfa Emi Rahmawati,Gustin Ayu Cahyandini,,,"/>
    <s v="ITS,ITTELKOM Surabaya,ITS,ITS,ITS,,,"/>
    <s v=",SI,,,,,,"/>
    <s v=",,,,,,,"/>
  </r>
  <r>
    <s v="An assessment of public and private transport competitiveness in Jakarta with the focus on MRT"/>
    <s v="Urban Rail Transit: Proceedings of the 6th Thailand Rail Academic Symposium &amp;#8230;, 2021 "/>
    <x v="1"/>
    <x v="0"/>
    <m/>
    <m/>
    <x v="2"/>
    <s v="Ahmad Faisal Dahlan"/>
    <m/>
    <m/>
    <s v="TL"/>
    <m/>
    <s v="ITTELKOM Surabaya"/>
    <s v="Ahmad Faisal Dahlan"/>
    <s v="TL"/>
    <m/>
    <s v="ITTELKOM Surabaya"/>
    <m/>
    <m/>
    <s v="Anna Fraszczyk"/>
    <m/>
    <m/>
    <s v="Mahidol University"/>
    <m/>
    <m/>
    <m/>
    <m/>
    <m/>
    <m/>
    <m/>
    <m/>
    <m/>
    <m/>
    <m/>
    <m/>
    <m/>
    <m/>
    <m/>
    <m/>
    <m/>
    <m/>
    <m/>
    <m/>
    <m/>
    <m/>
    <m/>
    <m/>
    <m/>
    <m/>
    <m/>
    <m/>
    <m/>
    <m/>
    <m/>
    <m/>
    <s v="https://doi.org/10.1007/978-981-15-5979-2_2"/>
    <s v="Ahmad Faisal Dahlan"/>
    <s v="Ahmad Faisal Dahlan,Ahmad Faisal Dahlan,Anna Fraszczyk,,,,,"/>
    <s v="ITTELKOM Surabaya,ITTELKOM Surabaya,Mahidol University,,,,,"/>
    <s v="TL,TL,,,,,,"/>
    <s v=",,,,,,,"/>
  </r>
  <r>
    <s v="Decentralized extended Kalman filter of multi-robot position"/>
    <s v="Journal of Physics: Conference Series 1821 (1), 012021, 2021 "/>
    <x v="24"/>
    <x v="2"/>
    <m/>
    <m/>
    <x v="2"/>
    <m/>
    <m/>
    <m/>
    <m/>
    <m/>
    <m/>
    <s v="Erna Apriliani"/>
    <m/>
    <m/>
    <s v="ITS"/>
    <m/>
    <m/>
    <s v="Mardlijah"/>
    <m/>
    <m/>
    <s v="ITS"/>
    <m/>
    <m/>
    <s v="Didik Khusnul Arif"/>
    <m/>
    <m/>
    <s v="ITS"/>
    <m/>
    <m/>
    <s v="Helisyah Nur Fadhilah"/>
    <s v="DS"/>
    <m/>
    <s v="ITTELKOM Surabaya"/>
    <m/>
    <m/>
    <m/>
    <m/>
    <m/>
    <m/>
    <m/>
    <m/>
    <m/>
    <m/>
    <m/>
    <m/>
    <m/>
    <m/>
    <m/>
    <m/>
    <m/>
    <m/>
    <m/>
    <m/>
    <s v=" 10.1088/1742-6596/1821/1/012021"/>
    <s v=""/>
    <s v=",Erna Apriliani,Mardlijah,Didik Khusnul Arif,Helisyah Nur Fadhilah,,,"/>
    <s v=",ITS,ITS,ITS,ITTELKOM Surabaya,,,"/>
    <s v=",,,,DS,,,"/>
    <s v=",,,,,,,"/>
  </r>
  <r>
    <s v="Prediksi Penyebaran Covid-19 di Indonesia dan Jawa Timur dengan Metode Extended Kalman Filter"/>
    <s v="Limits: Journal of Mathematics and Its Applications 18 (1), 1-13, 2021 "/>
    <x v="18"/>
    <x v="1"/>
    <m/>
    <m/>
    <x v="2"/>
    <s v="Helisyah Nur Fadhilah"/>
    <m/>
    <m/>
    <s v="DS"/>
    <m/>
    <s v="ITTELKOM Surabaya"/>
    <s v="Helisyah Nur Fadhilah"/>
    <s v="DS"/>
    <m/>
    <s v="ITTELKOM Surabaya"/>
    <m/>
    <m/>
    <s v="Erna Apriliani"/>
    <m/>
    <m/>
    <s v="ITS"/>
    <m/>
    <m/>
    <s v="Didik Khusnul Arif"/>
    <m/>
    <m/>
    <s v="ITS"/>
    <m/>
    <m/>
    <m/>
    <m/>
    <m/>
    <m/>
    <m/>
    <m/>
    <m/>
    <m/>
    <m/>
    <m/>
    <m/>
    <m/>
    <m/>
    <m/>
    <m/>
    <m/>
    <m/>
    <m/>
    <m/>
    <m/>
    <m/>
    <m/>
    <m/>
    <m/>
    <s v="http://dx.doi.org/10.12962/limits.v18i1.6933"/>
    <s v="Helisyah Nur Fadhilah"/>
    <s v="Helisyah Nur Fadhilah,Helisyah Nur Fadhilah,Erna Apriliani,Didik Khusnul Arif,,,,"/>
    <s v="ITTELKOM Surabaya,ITTELKOM Surabaya,ITS,ITS,,,,"/>
    <s v="DS,DS,,,,,,"/>
    <s v=",,,,,,,"/>
  </r>
  <r>
    <s v="COVID-19 Outbreak Prediction in Indonesia Based on Machine Learning and SIRD-Based Hybrid Methods"/>
    <s v="Nonlinear Dynamics and Systems Theory 21 (5), 495, 2021 "/>
    <x v="26"/>
    <x v="2"/>
    <m/>
    <m/>
    <x v="2"/>
    <s v="M. Iqbal"/>
    <m/>
    <m/>
    <s v="DS"/>
    <m/>
    <s v="ITTELKOM Surabaya"/>
    <s v="E. R. M. Putri"/>
    <m/>
    <m/>
    <s v="ITS"/>
    <m/>
    <m/>
    <s v="M. Iqbal"/>
    <s v="DS"/>
    <m/>
    <s v="ITTELKOM Surabaya"/>
    <m/>
    <m/>
    <s v="M. L. Shahab"/>
    <m/>
    <m/>
    <s v="ITS"/>
    <m/>
    <m/>
    <s v="Helisyah Nur Fadhilah"/>
    <s v="DS"/>
    <m/>
    <s v="ITTELKOM Surabaya"/>
    <m/>
    <m/>
    <s v="I. Mukhlash"/>
    <m/>
    <m/>
    <s v="ITS"/>
    <m/>
    <m/>
    <s v="Didik Khusnul Arif"/>
    <m/>
    <m/>
    <s v="ITS"/>
    <m/>
    <m/>
    <s v="E. Apriliani_x000a_H. Susanto "/>
    <m/>
    <m/>
    <s v="ITS_x000a_Univ. of Essex &amp; Khalifa University"/>
    <m/>
    <m/>
    <s v="https://e-ndst.kiev.ua/v21n5/5(80).pdf"/>
    <s v="M. Iqbal"/>
    <s v="M. Iqbal,E. R. M. Putri,M. Iqbal,M. L. Shahab,Helisyah Nur Fadhilah,I. Mukhlash,Didik Khusnul Arif,"/>
    <s v="ITTELKOM Surabaya,ITS,ITTELKOM Surabaya,ITS,ITTELKOM Surabaya,ITS,ITS,ITS_x000a_Univ. of Essex &amp; Khalifa University"/>
    <s v="DS,,DS,,DS,,,"/>
    <s v=",,,,,,,"/>
  </r>
  <r>
    <s v="Application Scorecard Logistics Method for Comparative Analysis of Performance Measurement: A Case Study"/>
    <s v="Singapore: IEOM Society International, 2021 "/>
    <x v="1"/>
    <x v="0"/>
    <m/>
    <m/>
    <x v="2"/>
    <m/>
    <m/>
    <m/>
    <m/>
    <m/>
    <m/>
    <s v="Silvi Istiqomah"/>
    <s v="TI"/>
    <m/>
    <s v="ITTELKOM Surabaya"/>
    <m/>
    <m/>
    <s v="Avia Bilqis Viana"/>
    <m/>
    <m/>
    <s v="Universitas Sebelas Maret"/>
    <m/>
    <m/>
    <s v="Anida Norma Cahyati"/>
    <m/>
    <m/>
    <s v="Universitas Sebelas Maret"/>
    <m/>
    <m/>
    <s v="Sofi Desi Susanti"/>
    <m/>
    <m/>
    <s v="Universitas Sebelas Maret"/>
    <m/>
    <m/>
    <s v="Wahyudi Sutopo"/>
    <m/>
    <m/>
    <s v="Universitas Sebelas Maret"/>
    <m/>
    <m/>
    <s v="Yuniaristanto"/>
    <m/>
    <m/>
    <s v="Universitas Sebelas Maret"/>
    <m/>
    <m/>
    <m/>
    <m/>
    <m/>
    <m/>
    <m/>
    <m/>
    <s v="http://dx.doi.org/10.46254/AN11.20210394"/>
    <s v=""/>
    <s v=",Silvi Istiqomah,Avia Bilqis Viana,Anida Norma Cahyati,Sofi Desi Susanti,Wahyudi Sutopo,Yuniaristanto,"/>
    <s v=",ITTELKOM Surabaya,Universitas Sebelas Maret,Universitas Sebelas Maret,Universitas Sebelas Maret,Universitas Sebelas Maret,Universitas Sebelas Maret,"/>
    <s v=",TI,,,,,,"/>
    <s v=",,,,,,,"/>
  </r>
  <r>
    <s v="Model Development Framework for Determining Optimal Location and Investment Feasibility of Charging Station"/>
    <s v="International Conference on Industrial Engineering and Operations Management &amp;#8230;, 2021 "/>
    <x v="1"/>
    <x v="0"/>
    <m/>
    <m/>
    <x v="2"/>
    <m/>
    <m/>
    <m/>
    <m/>
    <m/>
    <m/>
    <s v="Silvi Istiqomah"/>
    <s v="TI"/>
    <m/>
    <s v="ITTELKOM Surabaya"/>
    <m/>
    <m/>
    <s v="Wahyudi Sutopo"/>
    <m/>
    <m/>
    <s v="Universitas Sebelas Maret"/>
    <m/>
    <m/>
    <s v="Muh. Hisjam"/>
    <m/>
    <m/>
    <s v="Universitas Sebelas Maret"/>
    <m/>
    <m/>
    <s v="Yuniaristanto"/>
    <m/>
    <m/>
    <s v="Universitas Sebelas Maret"/>
    <m/>
    <m/>
    <m/>
    <m/>
    <m/>
    <m/>
    <m/>
    <m/>
    <m/>
    <m/>
    <m/>
    <m/>
    <m/>
    <m/>
    <m/>
    <m/>
    <m/>
    <m/>
    <m/>
    <m/>
    <s v="http://dx.doi.org/10.46254/AN11.20210393"/>
    <s v=""/>
    <s v=",Silvi Istiqomah,Wahyudi Sutopo,Muh. Hisjam,Yuniaristanto,,,"/>
    <s v=",ITTELKOM Surabaya,Universitas Sebelas Maret,Universitas Sebelas Maret,Universitas Sebelas Maret,,,"/>
    <s v=",TI,,,,,,"/>
    <s v=",,,,,,,"/>
  </r>
  <r>
    <s v="A Local-Cloud Edge based Keyword Spotting using Deep Learning"/>
    <s v="대한인간공학회 학술대회논문집, 127-127"/>
    <x v="1"/>
    <x v="0"/>
    <m/>
    <m/>
    <x v="2"/>
    <m/>
    <m/>
    <m/>
    <m/>
    <m/>
    <m/>
    <s v="M. Adib Kamali"/>
    <s v="IT"/>
    <m/>
    <s v="ITTELKOM Surabaya"/>
    <m/>
    <m/>
    <s v="Paul Angelo Oroceo"/>
    <m/>
    <m/>
    <s v="Kumoh National Institute of Technology"/>
    <m/>
    <m/>
    <s v="Alexander Pascual"/>
    <m/>
    <m/>
    <s v="Kumoh National Institute of Technology"/>
    <m/>
    <m/>
    <s v="Angela Caliwag"/>
    <m/>
    <m/>
    <s v="Kumoh National Institute of Technology"/>
    <m/>
    <m/>
    <s v="Wansu Lim"/>
    <m/>
    <m/>
    <s v="Kumoh National Institute of Technology"/>
    <m/>
    <m/>
    <m/>
    <m/>
    <m/>
    <m/>
    <m/>
    <m/>
    <m/>
    <m/>
    <m/>
    <m/>
    <m/>
    <m/>
    <s v="https://www.dbpia.co.kr/Journal/articleDetail?nodeId=NODE11043600"/>
    <s v=""/>
    <s v=",M. Adib Kamali,Paul Angelo Oroceo,Alexander Pascual,Angela Caliwag,Wansu Lim,,"/>
    <s v=",ITTELKOM Surabaya,Kumoh National Institute of Technology,Kumoh National Institute of Technology,Kumoh National Institute of Technology,Kumoh National Institute of Technology,,"/>
    <s v=",IT,,,,,,"/>
    <s v=",,,,,,,"/>
  </r>
  <r>
    <s v="Generative Adversarial Network with Face Alignment for Face Generation"/>
    <s v="한국통신학회 학술대회논문집, 258-259"/>
    <x v="16"/>
    <x v="0"/>
    <m/>
    <m/>
    <x v="2"/>
    <m/>
    <m/>
    <m/>
    <m/>
    <m/>
    <m/>
    <s v="M. Adib Kamali"/>
    <s v="IT"/>
    <m/>
    <s v="ITTELKOM Surabaya"/>
    <m/>
    <m/>
    <s v="Udurume Miracle"/>
    <m/>
    <m/>
    <s v="Kumoh National Institute of Technology"/>
    <m/>
    <m/>
    <s v="Udeogu Chigozie Uzochukwu"/>
    <m/>
    <m/>
    <s v="Kumoh National Institute of Technology"/>
    <m/>
    <m/>
    <s v="Angela Caliwag"/>
    <m/>
    <m/>
    <s v="Kumoh National Institute of Technology"/>
    <m/>
    <m/>
    <s v="Wansu Lim"/>
    <m/>
    <m/>
    <s v="Kumoh National Institute of Technology"/>
    <m/>
    <m/>
    <m/>
    <m/>
    <m/>
    <m/>
    <m/>
    <m/>
    <m/>
    <m/>
    <m/>
    <m/>
    <m/>
    <m/>
    <s v="https://www.dbpia.co.kr/Journal/articleDetail?nodeId=NODE11022639"/>
    <s v=""/>
    <s v=",M. Adib Kamali,Udurume Miracle,Udeogu Chigozie Uzochukwu,Angela Caliwag,Wansu Lim,,"/>
    <s v=",ITTELKOM Surabaya,Kumoh National Institute of Technology,Kumoh National Institute of Technology,Kumoh National Institute of Technology,Kumoh National Institute of Technology,,"/>
    <s v=",IT,,,,,,"/>
    <s v=",,,,,,,"/>
  </r>
  <r>
    <s v="Performance Comparison of Data Driven-based Capacity Forecasting for Supercapacitor"/>
    <s v="한국통신학회 학술대회논문집, 423-424"/>
    <x v="16"/>
    <x v="0"/>
    <m/>
    <m/>
    <x v="2"/>
    <s v="Wansu Lim"/>
    <m/>
    <m/>
    <m/>
    <m/>
    <s v="Kumoh National Institute of Technology"/>
    <s v="M. Adib Kamali"/>
    <s v="IT"/>
    <m/>
    <s v="ITTELKOM Surabaya"/>
    <m/>
    <m/>
    <s v="Udeogu Chigozie Uzochukwu"/>
    <m/>
    <m/>
    <s v="Kumoh National Institute of Technology"/>
    <m/>
    <m/>
    <s v="Angela Caliwag"/>
    <m/>
    <m/>
    <s v="Kumoh National Institute of Technology"/>
    <m/>
    <m/>
    <s v="Wansu Lim"/>
    <m/>
    <m/>
    <s v="Kumoh National Institute of Technology"/>
    <m/>
    <m/>
    <m/>
    <m/>
    <m/>
    <m/>
    <m/>
    <m/>
    <m/>
    <m/>
    <m/>
    <m/>
    <m/>
    <m/>
    <m/>
    <m/>
    <m/>
    <m/>
    <m/>
    <m/>
    <s v="link dokumen"/>
    <s v="Wansu Lim"/>
    <s v="Wansu Lim,M. Adib Kamali,Udeogu Chigozie Uzochukwu,Angela Caliwag,Wansu Lim,,,"/>
    <s v="Kumoh National Institute of Technology,ITTELKOM Surabaya,Kumoh National Institute of Technology,Kumoh National Institute of Technology,Kumoh National Institute of Technology,,,"/>
    <s v=",IT,,,,,,"/>
    <s v=",,,,,,,"/>
  </r>
  <r>
    <s v="Novel SOH estimation of lithium-ion batteries for real-time embedded applications"/>
    <s v="IEEE Embedded Systems Letters, 2021, 13.4: 206-209"/>
    <x v="23"/>
    <x v="2"/>
    <m/>
    <m/>
    <x v="2"/>
    <m/>
    <m/>
    <m/>
    <m/>
    <m/>
    <m/>
    <s v="M. Adib Kamali"/>
    <s v="IT"/>
    <m/>
    <s v="ITTELKOM Surabaya"/>
    <m/>
    <m/>
    <s v="Angela Caliwag"/>
    <m/>
    <m/>
    <s v="Kumoh National Institute of Technology"/>
    <m/>
    <m/>
    <s v="Wansu Lim"/>
    <m/>
    <m/>
    <s v="Kumoh National Institute of Technology"/>
    <m/>
    <m/>
    <m/>
    <m/>
    <m/>
    <m/>
    <m/>
    <m/>
    <m/>
    <m/>
    <m/>
    <m/>
    <m/>
    <m/>
    <m/>
    <m/>
    <m/>
    <m/>
    <m/>
    <m/>
    <m/>
    <m/>
    <m/>
    <m/>
    <m/>
    <m/>
    <s v="https://doi.org/10.1109/LES.2021.3078443"/>
    <s v=""/>
    <s v=",M. Adib Kamali,Angela Caliwag,Wansu Lim,,,,"/>
    <s v=",ITTELKOM Surabaya,Kumoh National Institute of Technology,Kumoh National Institute of Technology,,,,"/>
    <s v=",IT,,,,,,"/>
    <s v=",,,,,,,"/>
  </r>
  <r>
    <s v="Design and Implementation of an IoT-Based Door Signage Control System"/>
    <s v="한국통신학회논문지, 2021, 46.4: 696-705"/>
    <x v="1"/>
    <x v="0"/>
    <m/>
    <m/>
    <x v="2"/>
    <m/>
    <m/>
    <m/>
    <m/>
    <m/>
    <m/>
    <s v="Angela Caliwag"/>
    <m/>
    <m/>
    <s v="Kumoh National Institute of Technology"/>
    <m/>
    <m/>
    <s v="Henar M. O. Canilang"/>
    <m/>
    <m/>
    <s v="Kumoh National Institute of Technology"/>
    <m/>
    <m/>
    <s v="M. Adib Kamali"/>
    <s v="IT"/>
    <m/>
    <s v="ITTELKOM Surabaya"/>
    <m/>
    <m/>
    <s v="EJ M. F. C. Caliwag"/>
    <m/>
    <m/>
    <s v="Kumoh National Institute of Technology"/>
    <m/>
    <m/>
    <s v="Wansu Lim"/>
    <m/>
    <m/>
    <s v="Kumoh National Institute of Technology"/>
    <m/>
    <m/>
    <m/>
    <m/>
    <m/>
    <m/>
    <m/>
    <m/>
    <m/>
    <m/>
    <m/>
    <m/>
    <m/>
    <m/>
    <s v="https://www.dbpia.co.kr/Journal/articleDetail?nodeId=NODE10547251"/>
    <s v=""/>
    <s v=",Angela Caliwag,Henar M. O. Canilang,M. Adib Kamali,EJ M. F. C. Caliwag,Wansu Lim,,"/>
    <s v=",Kumoh National Institute of Technology,Kumoh National Institute of Technology,ITTELKOM Surabaya,Kumoh National Institute of Technology,Kumoh National Institute of Technology,,"/>
    <s v=",,,IT,,,,"/>
    <s v=",,,,,,,"/>
  </r>
  <r>
    <s v="Real-Time State of Charge estimation of Li-Ion Battery Considering The Effect of State of Health"/>
    <s v="한국통신학회 학술대회논문집, 2021, 575-576"/>
    <x v="16"/>
    <x v="0"/>
    <m/>
    <m/>
    <x v="2"/>
    <m/>
    <m/>
    <m/>
    <m/>
    <m/>
    <m/>
    <s v="M. Adib Kamali"/>
    <s v="IT"/>
    <m/>
    <s v="ITTELKOM Surabaya"/>
    <m/>
    <m/>
    <s v="Angela Caliwag"/>
    <m/>
    <m/>
    <s v="Kumoh National Institute of Technology"/>
    <m/>
    <m/>
    <s v="Wansu Lim"/>
    <m/>
    <m/>
    <s v="Kumoh National Institute of Technology"/>
    <m/>
    <m/>
    <m/>
    <m/>
    <m/>
    <m/>
    <m/>
    <m/>
    <m/>
    <m/>
    <m/>
    <m/>
    <m/>
    <m/>
    <m/>
    <m/>
    <m/>
    <m/>
    <m/>
    <m/>
    <m/>
    <m/>
    <m/>
    <m/>
    <m/>
    <m/>
    <s v="link dokumen"/>
    <s v=""/>
    <s v=",M. Adib Kamali,Angela Caliwag,Wansu Lim,,,,"/>
    <s v=",ITTELKOM Surabaya,Kumoh National Institute of Technology,Kumoh National Institute of Technology,,,,"/>
    <s v=",IT,,,,,,"/>
    <s v=",,,,,,,"/>
  </r>
  <r>
    <s v="Reliable Communication Systems for Monitoring of Transportation in Mining Industries"/>
    <s v="Proceedings of the 1st International Conference on Islam, Science and &amp;#8230;, 2021 "/>
    <x v="1"/>
    <x v="0"/>
    <m/>
    <m/>
    <x v="2"/>
    <s v="M. Adib Kamali"/>
    <m/>
    <m/>
    <s v="IT"/>
    <m/>
    <s v="ITTELKOM Surabaya"/>
    <s v="M. Adib Kamali"/>
    <s v="IT"/>
    <m/>
    <s v="ITTELKOM Surabaya"/>
    <m/>
    <m/>
    <s v="Khoirul Anwar"/>
    <m/>
    <m/>
    <s v="Universitas Telkom"/>
    <m/>
    <m/>
    <s v="Desti Madya Saputri"/>
    <m/>
    <m/>
    <s v="Universitas Telkom"/>
    <m/>
    <m/>
    <m/>
    <m/>
    <m/>
    <m/>
    <m/>
    <m/>
    <m/>
    <m/>
    <m/>
    <m/>
    <m/>
    <m/>
    <m/>
    <m/>
    <m/>
    <m/>
    <m/>
    <m/>
    <m/>
    <m/>
    <m/>
    <m/>
    <m/>
    <m/>
    <s v="http://dx.doi.org/10.4108/eai.11-7-2019.2297751"/>
    <s v="M. Adib Kamali"/>
    <s v="M. Adib Kamali,M. Adib Kamali,Khoirul Anwar,Desti Madya Saputri,,,,"/>
    <s v="ITTELKOM Surabaya,ITTELKOM Surabaya,Universitas Telkom,Universitas Telkom,,,,"/>
    <s v="IT,IT,,,,,,"/>
    <s v=",,,,,,,"/>
  </r>
  <r>
    <s v="Beef Supply Chain Analysis to Improve Availability and Supply Chain Value Using System Dynamics Methodology"/>
    <s v="IPTEK Journal of Proceedings Series, 229-234, 2021 "/>
    <x v="1"/>
    <x v="3"/>
    <m/>
    <m/>
    <x v="2"/>
    <s v="Erma Suryani"/>
    <m/>
    <m/>
    <m/>
    <m/>
    <s v="ITS"/>
    <s v="Purnama Anaking"/>
    <s v="SI"/>
    <m/>
    <s v="ITTELKOM Surabaya"/>
    <m/>
    <m/>
    <s v="Erma Suryani"/>
    <m/>
    <m/>
    <s v="ITS"/>
    <m/>
    <m/>
    <m/>
    <m/>
    <m/>
    <m/>
    <m/>
    <m/>
    <m/>
    <m/>
    <m/>
    <m/>
    <m/>
    <m/>
    <m/>
    <m/>
    <m/>
    <m/>
    <m/>
    <m/>
    <m/>
    <m/>
    <m/>
    <m/>
    <m/>
    <m/>
    <m/>
    <m/>
    <m/>
    <m/>
    <m/>
    <m/>
    <s v="http://dx.doi.org/10.12962%2Fj23546026.y2020i6.11098"/>
    <s v="Erma Suryani"/>
    <s v="Erma Suryani,Purnama Anaking,Erma Suryani,,,,,"/>
    <s v="ITS,ITTELKOM Surabaya,ITS,,,,,"/>
    <s v=",SI,,,,,,"/>
    <s v=",,,,,,,"/>
  </r>
  <r>
    <s v="Feature Selection with Particle Swarm Optimization for Human Activity Recognition Using Learning Vector Quantization"/>
    <s v="6th International Conference on Sustainable Information Engineering and &amp;#8230;, 2021 "/>
    <x v="1"/>
    <x v="0"/>
    <m/>
    <m/>
    <x v="2"/>
    <m/>
    <m/>
    <m/>
    <m/>
    <m/>
    <m/>
    <s v="Fitra A. Bachtiar"/>
    <m/>
    <m/>
    <s v="Universitas Brawijaya"/>
    <m/>
    <m/>
    <s v="Zainal Arifien"/>
    <m/>
    <m/>
    <s v="Universitas Brawijaya"/>
    <m/>
    <m/>
    <s v="Adzanil Rachmadhi Putra"/>
    <s v="SI"/>
    <m/>
    <s v="ITTELKOM Surabaya"/>
    <m/>
    <m/>
    <s v="Pasca Imanuddin Akbar"/>
    <m/>
    <m/>
    <s v="Universitas Brawijaya"/>
    <m/>
    <m/>
    <m/>
    <m/>
    <m/>
    <m/>
    <m/>
    <m/>
    <m/>
    <m/>
    <m/>
    <m/>
    <m/>
    <m/>
    <m/>
    <m/>
    <m/>
    <m/>
    <m/>
    <m/>
    <s v="https://doi.org/10.1145/3479645.3479693"/>
    <s v=""/>
    <s v=",Fitra A. Bachtiar,Zainal Arifien,Adzanil Rachmadhi Putra,Pasca Imanuddin Akbar,,,"/>
    <s v=",Universitas Brawijaya,Universitas Brawijaya,ITTELKOM Surabaya,Universitas Brawijaya,,,"/>
    <s v=",,,SI,,,,"/>
    <s v=",,,,,,,"/>
  </r>
  <r>
    <s v="Detection of Point Source Pollution with RPLIDAR Sensors"/>
    <s v="6th International Conference on Sustainable Information Engineering and &amp;#8230;, 2021 "/>
    <x v="1"/>
    <x v="0"/>
    <m/>
    <m/>
    <x v="2"/>
    <m/>
    <m/>
    <m/>
    <m/>
    <m/>
    <m/>
    <s v="Adzanil Rachmadhi Putra"/>
    <s v="SI"/>
    <m/>
    <s v="ITTELKOM Surabaya"/>
    <m/>
    <m/>
    <s v="Fatwa Ramdani"/>
    <m/>
    <m/>
    <s v="Universitas Brawijaya"/>
    <m/>
    <m/>
    <s v="Eko Setiawan"/>
    <m/>
    <m/>
    <s v="Universitas Brawijaya"/>
    <m/>
    <m/>
    <m/>
    <m/>
    <m/>
    <m/>
    <m/>
    <m/>
    <m/>
    <m/>
    <m/>
    <m/>
    <m/>
    <m/>
    <m/>
    <m/>
    <m/>
    <m/>
    <m/>
    <m/>
    <m/>
    <m/>
    <m/>
    <m/>
    <m/>
    <m/>
    <s v="https://doi.org/10.1145/3479645.3479680"/>
    <s v=""/>
    <s v=",Adzanil Rachmadhi Putra,Fatwa Ramdani,Eko Setiawan,,,,"/>
    <s v=",ITTELKOM Surabaya,Universitas Brawijaya,Universitas Brawijaya,,,,"/>
    <s v=",SI,,,,,,"/>
    <s v=",,,,,,,"/>
  </r>
  <r>
    <s v="UTAUT Model of Mobile Application: Literature Review"/>
    <s v="2021 International Conference on Electrical and Information Technology (IEIT &amp;#8230;, 2021 "/>
    <x v="1"/>
    <x v="0"/>
    <m/>
    <m/>
    <x v="2"/>
    <m/>
    <m/>
    <m/>
    <m/>
    <m/>
    <m/>
    <s v="Mustafa Kamal"/>
    <s v="IT"/>
    <m/>
    <s v="ITTELKOM Surabaya"/>
    <m/>
    <m/>
    <s v="Apol Pribadi Subriadi"/>
    <m/>
    <m/>
    <s v="ITS"/>
    <m/>
    <m/>
    <m/>
    <m/>
    <m/>
    <m/>
    <m/>
    <m/>
    <m/>
    <m/>
    <m/>
    <m/>
    <m/>
    <m/>
    <m/>
    <m/>
    <m/>
    <m/>
    <m/>
    <m/>
    <m/>
    <m/>
    <m/>
    <m/>
    <m/>
    <m/>
    <m/>
    <m/>
    <m/>
    <m/>
    <m/>
    <m/>
    <s v="https://doi.org/10.1109/IEIT53149.2021.9587377"/>
    <s v=""/>
    <s v=",Mustafa Kamal,Apol Pribadi Subriadi,,,,,Minoru Kuribayashi"/>
    <s v=",ITTELKOM Surabaya,ITS,,,,,"/>
    <s v=",IT,,,,,,"/>
    <s v=",,,,,,,"/>
  </r>
  <r>
    <s v="A Transit-Oriented Development Concept Model to Reduce Traffic Congestion in Urban Area"/>
    <s v="IPTEK Journal of Proceedings Series, 138-143, 2021 "/>
    <x v="1"/>
    <x v="0"/>
    <m/>
    <m/>
    <x v="2"/>
    <s v="Erma Suryani"/>
    <m/>
    <m/>
    <m/>
    <m/>
    <s v="ITS"/>
    <s v="Muhammad Andika Satrugna"/>
    <m/>
    <m/>
    <s v="ITS"/>
    <m/>
    <m/>
    <s v="Erma Suryani"/>
    <m/>
    <m/>
    <s v="ITS"/>
    <m/>
    <m/>
    <s v="Alifiansyah Arrizqi Hidayat"/>
    <s v="SI"/>
    <m/>
    <s v="ITTELKOM Surabaya"/>
    <m/>
    <m/>
    <m/>
    <m/>
    <m/>
    <m/>
    <m/>
    <m/>
    <m/>
    <m/>
    <m/>
    <m/>
    <m/>
    <m/>
    <m/>
    <m/>
    <m/>
    <m/>
    <m/>
    <m/>
    <m/>
    <m/>
    <m/>
    <m/>
    <m/>
    <m/>
    <s v="http://dx.doi.org/10.12962%2Fj23546026.y2020i6.9187"/>
    <s v="Erma Suryani"/>
    <s v="Erma Suryani,Muhammad Andika Satrugna,Erma Suryani,Alifiansyah Arrizqi Hidayat,,,,"/>
    <s v="ITS,ITS,ITS,ITTELKOM Surabaya,,,,"/>
    <s v=",,,SI,,,,"/>
    <s v=",,,,,,,"/>
  </r>
  <r>
    <s v="Deciphering Social Opinion Polarization Towards Political Event Based on Content and Structural Analysis"/>
    <s v="International Journal of Innovation, Creativity and Change"/>
    <x v="23"/>
    <x v="0"/>
    <m/>
    <m/>
    <x v="2"/>
    <s v="Andry Alamsyah"/>
    <m/>
    <m/>
    <m/>
    <m/>
    <s v="Universitas Telkom"/>
    <s v="Andry Alamsyah"/>
    <m/>
    <m/>
    <s v="Universitas Telkom"/>
    <m/>
    <m/>
    <s v="Wachda Yuniar Rochmah"/>
    <s v="DB"/>
    <m/>
    <s v="ITTELKOM Surabaya"/>
    <m/>
    <m/>
    <s v="Arina Nahya Nurnafia"/>
    <m/>
    <m/>
    <s v="Universitas Telkom"/>
    <m/>
    <m/>
    <m/>
    <m/>
    <m/>
    <m/>
    <m/>
    <m/>
    <m/>
    <m/>
    <m/>
    <m/>
    <m/>
    <m/>
    <m/>
    <m/>
    <m/>
    <m/>
    <m/>
    <m/>
    <m/>
    <m/>
    <m/>
    <m/>
    <m/>
    <m/>
    <s v="https://doi.org/10.48550/arXiv.2102.08249"/>
    <s v="Andry Alamsyah"/>
    <s v="Andry Alamsyah,Andry Alamsyah,Wachda Yuniar Rochmah,Arina Nahya Nurnafia,,,,Wen-Chung Kao"/>
    <s v="Universitas Telkom,Universitas Telkom,ITTELKOM Surabaya,Universitas Telkom,,,,"/>
    <s v=",,DB,,,,,"/>
    <s v=",,,,,,,"/>
  </r>
  <r>
    <s v="Unraveling the Disruptive Innovation in Indonesia's Tutoring Field Using Text Mining"/>
    <s v="Proceedings of the 1st International Conference on Sustainable Management &amp;#8230;, 2021 "/>
    <x v="1"/>
    <x v="0"/>
    <m/>
    <m/>
    <x v="2"/>
    <s v="Wachda Yuniar Rochmah"/>
    <m/>
    <m/>
    <s v="DB"/>
    <m/>
    <s v="ITTELKOM Surabaya"/>
    <s v="Wachda Yuniar Rochmah"/>
    <s v="DB"/>
    <m/>
    <s v="ITTELKOM Surabaya"/>
    <m/>
    <m/>
    <s v="Gadang Ramantoko"/>
    <m/>
    <m/>
    <s v="Universitas Telkom"/>
    <m/>
    <m/>
    <s v="Astri Ghina"/>
    <m/>
    <m/>
    <s v="Universitas Telkom"/>
    <m/>
    <m/>
    <m/>
    <m/>
    <m/>
    <m/>
    <m/>
    <m/>
    <m/>
    <m/>
    <m/>
    <m/>
    <m/>
    <m/>
    <m/>
    <m/>
    <m/>
    <m/>
    <m/>
    <m/>
    <m/>
    <m/>
    <m/>
    <m/>
    <m/>
    <m/>
    <s v="DOI 10.4108/eai.14-9-2020.2304491"/>
    <s v="Wachda Yuniar Rochmah"/>
    <s v="Wachda Yuniar Rochmah,Wachda Yuniar Rochmah,Gadang Ramantoko,Astri Ghina,,,,"/>
    <s v="ITTELKOM Surabaya,ITTELKOM Surabaya,Universitas Telkom,Universitas Telkom,,,,"/>
    <s v="DB,DB,,,,,,"/>
    <s v=",,,,,,,"/>
  </r>
  <r>
    <s v="Pemanfaatan Formula Haversine pada Aplikasi Smart Attendance"/>
    <s v="Seminar Nasional Informatika dan Aplikasinya (SNIA), E14-E17, 2021 "/>
    <x v="16"/>
    <x v="3"/>
    <m/>
    <m/>
    <x v="2"/>
    <s v="Anisa Dzulkarnain"/>
    <m/>
    <m/>
    <s v="SI"/>
    <m/>
    <s v="ITTELKOM Surabaya"/>
    <s v="Anisa Dzulkarnain"/>
    <s v="SI"/>
    <m/>
    <s v="ITTELKOM Surabaya"/>
    <m/>
    <m/>
    <s v="Faisal Reza Pradhana"/>
    <m/>
    <m/>
    <s v="Universitas Darussalam Gontor"/>
    <m/>
    <m/>
    <s v="Ledi Diniyatullah"/>
    <m/>
    <m/>
    <s v="Universitas Darussalam Gontor"/>
    <m/>
    <m/>
    <m/>
    <m/>
    <m/>
    <m/>
    <m/>
    <m/>
    <m/>
    <m/>
    <m/>
    <m/>
    <m/>
    <m/>
    <m/>
    <m/>
    <m/>
    <m/>
    <m/>
    <m/>
    <m/>
    <m/>
    <m/>
    <m/>
    <m/>
    <m/>
    <m/>
    <s v="Anisa Dzulkarnain"/>
    <s v="Anisa Dzulkarnain,Anisa Dzulkarnain,Faisal Reza Pradhana,Ledi Diniyatullah,,,,"/>
    <s v="ITTELKOM Surabaya,ITTELKOM Surabaya,Universitas Darussalam Gontor,Universitas Darussalam Gontor,,,,"/>
    <s v="SI,SI,,,,,,"/>
    <s v=",,,,,,,"/>
  </r>
  <r>
    <s v="The Risk Assessment of Genset Installation Project Using Fault Tree Analysis In Indonesia"/>
    <s v="IPTEK Journal of Proceedings Series, 11-17, 2021 "/>
    <x v="1"/>
    <x v="0"/>
    <m/>
    <m/>
    <x v="2"/>
    <s v="Akhmad Khilmy"/>
    <m/>
    <m/>
    <m/>
    <m/>
    <s v="ITS"/>
    <s v="Akhmad Khilmy"/>
    <m/>
    <m/>
    <s v="ITS"/>
    <m/>
    <m/>
    <s v="Mohammad Isa Irawan"/>
    <m/>
    <m/>
    <s v="ITS"/>
    <m/>
    <m/>
    <s v="Berlian Rahmy Lidiawaty"/>
    <s v="SI"/>
    <m/>
    <s v="ITTELKOM Surabaya"/>
    <m/>
    <m/>
    <m/>
    <m/>
    <m/>
    <m/>
    <m/>
    <m/>
    <m/>
    <m/>
    <m/>
    <m/>
    <m/>
    <m/>
    <m/>
    <m/>
    <m/>
    <m/>
    <m/>
    <m/>
    <m/>
    <m/>
    <m/>
    <m/>
    <m/>
    <m/>
    <s v="link dokumen"/>
    <s v="Akhmad Khilmy"/>
    <s v="Akhmad Khilmy,Akhmad Khilmy,Mohammad Isa Irawan,Berlian Rahmy Lidiawaty,,,,"/>
    <s v="ITS,ITS,ITS,ITTELKOM Surabaya,,,,"/>
    <s v=",,,SI,,,,"/>
    <s v=",,,,,,,"/>
  </r>
  <r>
    <s v="Design Library Applications Using Java Netbeans And Mysql Database"/>
    <s v="The 2nd International Conference on Management of Technology, Innovation &amp;#8230;, 2021 "/>
    <x v="1"/>
    <x v="0"/>
    <m/>
    <m/>
    <x v="2"/>
    <m/>
    <m/>
    <m/>
    <m/>
    <m/>
    <m/>
    <s v="Fadelis Sukya"/>
    <m/>
    <m/>
    <m/>
    <m/>
    <m/>
    <s v="Berlian Rahmy Lidiawaty"/>
    <s v="SI"/>
    <m/>
    <s v="ITTELKOM Surabaya"/>
    <m/>
    <m/>
    <s v="Evila Nur Aini"/>
    <m/>
    <m/>
    <m/>
    <m/>
    <m/>
    <s v="Mita Aprillia"/>
    <m/>
    <m/>
    <m/>
    <m/>
    <m/>
    <s v="Irba Tsabita Alfafaun Ni’ma"/>
    <m/>
    <m/>
    <m/>
    <m/>
    <m/>
    <m/>
    <m/>
    <m/>
    <m/>
    <m/>
    <m/>
    <m/>
    <m/>
    <m/>
    <m/>
    <m/>
    <m/>
    <m/>
    <s v=""/>
    <s v=",Fadelis Sukya,Berlian Rahmy Lidiawaty,Evila Nur Aini,Mita Aprillia,Irba Tsabita Alfafaun Ni’ma,,"/>
    <s v=",,ITTELKOM Surabaya,,,,,"/>
    <s v=",,SI,,,,,"/>
    <s v=",,,,,,,"/>
  </r>
  <r>
    <s v="House Price Information System In Java Based On Application Using JFrame"/>
    <s v="The 2nd International Conference on Management of Technology, Innovation &amp;#8230;, 2021 "/>
    <x v="1"/>
    <x v="0"/>
    <m/>
    <m/>
    <x v="2"/>
    <m/>
    <m/>
    <m/>
    <m/>
    <m/>
    <m/>
    <s v="Salsa Nabilah"/>
    <m/>
    <m/>
    <m/>
    <m/>
    <m/>
    <s v="Muhammad Nur Faisal"/>
    <m/>
    <m/>
    <m/>
    <m/>
    <m/>
    <s v="Muhammad Agam Ashofa"/>
    <m/>
    <m/>
    <m/>
    <m/>
    <m/>
    <s v="Berlian Rahmy Lidiawaty"/>
    <s v="SI"/>
    <m/>
    <s v="ITTELKOM Surabaya"/>
    <m/>
    <m/>
    <m/>
    <m/>
    <m/>
    <m/>
    <m/>
    <m/>
    <m/>
    <m/>
    <m/>
    <m/>
    <m/>
    <m/>
    <m/>
    <m/>
    <m/>
    <m/>
    <m/>
    <m/>
    <m/>
    <s v=""/>
    <s v=",Salsa Nabilah,Muhammad Nur Faisal,Muhammad Agam Ashofa,Berlian Rahmy Lidiawaty,,,"/>
    <s v=",,,,ITTELKOM Surabaya,,,"/>
    <s v=",,,,SI,,,"/>
    <s v=",,,,,,,"/>
  </r>
  <r>
    <s v="An Adaptive Information Simple Game to Clarify The Fact and The Myth of Pregnancy"/>
    <s v="The 2nd International Conference on Management of Technology, Innovation &amp;#8230;, 2021 "/>
    <x v="1"/>
    <x v="0"/>
    <m/>
    <m/>
    <x v="2"/>
    <m/>
    <m/>
    <m/>
    <m/>
    <m/>
    <m/>
    <s v="Tazkia Aulia Prismadana"/>
    <m/>
    <m/>
    <m/>
    <m/>
    <m/>
    <s v="Berlian Rahmy Lidiawaty"/>
    <s v="SI"/>
    <m/>
    <s v="ITTELKOM Surabaya"/>
    <m/>
    <m/>
    <m/>
    <m/>
    <m/>
    <m/>
    <m/>
    <m/>
    <m/>
    <m/>
    <m/>
    <m/>
    <m/>
    <m/>
    <m/>
    <m/>
    <m/>
    <m/>
    <m/>
    <m/>
    <m/>
    <m/>
    <m/>
    <m/>
    <m/>
    <m/>
    <m/>
    <m/>
    <m/>
    <m/>
    <m/>
    <m/>
    <m/>
    <s v=""/>
    <s v=",Tazkia Aulia Prismadana,Berlian Rahmy Lidiawaty,,,,,"/>
    <s v=",,ITTELKOM Surabaya,,,,,"/>
    <s v=",,SI,,,,,"/>
    <s v=",,,,,,,"/>
  </r>
  <r>
    <s v="Travel Simulation System To Develop Domestic Indonesian Destination Tour"/>
    <s v="The 2nd International Conference on Management of Technology, Innovation &amp;#8230;, 2021 "/>
    <x v="1"/>
    <x v="0"/>
    <m/>
    <m/>
    <x v="2"/>
    <m/>
    <m/>
    <m/>
    <m/>
    <m/>
    <m/>
    <s v="Andrian Laksono Putro"/>
    <m/>
    <m/>
    <m/>
    <m/>
    <m/>
    <s v="Ananda Vina Wulandari"/>
    <m/>
    <m/>
    <m/>
    <m/>
    <m/>
    <s v="Rara Dewi Arumsari"/>
    <m/>
    <m/>
    <m/>
    <m/>
    <m/>
    <s v="Berlian Rahmy Lidiawaty"/>
    <s v="SI"/>
    <m/>
    <s v="ITTELKOM Surabaya"/>
    <m/>
    <m/>
    <m/>
    <m/>
    <m/>
    <m/>
    <m/>
    <m/>
    <m/>
    <m/>
    <m/>
    <m/>
    <m/>
    <m/>
    <m/>
    <m/>
    <m/>
    <m/>
    <m/>
    <m/>
    <m/>
    <s v=""/>
    <s v=",Andrian Laksono Putro,Ananda Vina Wulandari,Rara Dewi Arumsari,Berlian Rahmy Lidiawaty,,,"/>
    <s v=",,,,ITTELKOM Surabaya,,,"/>
    <s v=",,,,SI,,,"/>
    <s v=",,,,,,,"/>
  </r>
  <r>
    <s v="An improvement of transmission power optimization method considering channel assignment for concurrently communicating three access-points in wireless local-area network"/>
    <s v="IEICE Conferences Archives, 2021 "/>
    <x v="1"/>
    <x v="0"/>
    <m/>
    <m/>
    <x v="2"/>
    <s v="Hendy Briantoro"/>
    <m/>
    <m/>
    <s v="TK"/>
    <m/>
    <s v="ITTELKOM Surabaya"/>
    <s v="Hendy Briantoro"/>
    <s v="TK"/>
    <m/>
    <s v="ITTELKOM Surabaya"/>
    <m/>
    <m/>
    <s v="Nobuo Funabiki"/>
    <m/>
    <m/>
    <s v="Okayama University"/>
    <m/>
    <m/>
    <s v="Md. Mahbubur Rahman"/>
    <m/>
    <m/>
    <s v="Okayama University"/>
    <m/>
    <m/>
    <s v="Kwenga Ismael Munene"/>
    <m/>
    <m/>
    <s v="Okayama University"/>
    <m/>
    <m/>
    <s v="Sujan Chandra Roy"/>
    <m/>
    <m/>
    <s v="Okayama University"/>
    <m/>
    <m/>
    <s v="Minoru Kuribayashi"/>
    <m/>
    <m/>
    <s v="Okayama University"/>
    <m/>
    <m/>
    <m/>
    <m/>
    <m/>
    <m/>
    <m/>
    <m/>
    <m/>
    <s v="Hendy Briantoro"/>
    <s v="Hendy Briantoro,Hendy Briantoro,Nobuo Funabiki,Md. Mahbubur Rahman,Kwenga Ismael Munene,Sujan Chandra Roy,Minoru Kuribayashi,"/>
    <s v="ITTELKOM Surabaya,ITTELKOM Surabaya,Okayama University,Okayama University,Okayama University,Okayama University,Okayama University,"/>
    <s v="TK,TK,,,,,,"/>
    <s v=",,,,,,,"/>
  </r>
  <r>
    <s v="Joint optimization method of channel assignment and transmission power for concurrently communicating multiple access-points in wireless local-area network"/>
    <s v="International Journal of Networking and Computing 11 (2), 251-266, 2021 "/>
    <x v="14"/>
    <x v="0"/>
    <m/>
    <m/>
    <x v="2"/>
    <m/>
    <m/>
    <m/>
    <m/>
    <m/>
    <m/>
    <s v="Hendy Briantoro"/>
    <s v="TK"/>
    <m/>
    <s v="ITTELKOM Surabaya"/>
    <m/>
    <m/>
    <s v="Nobuo Funabiki"/>
    <m/>
    <m/>
    <s v="Okayama University"/>
    <m/>
    <m/>
    <s v="Md. Mahbubur Rahman"/>
    <m/>
    <m/>
    <s v="Okayama University"/>
    <m/>
    <m/>
    <s v="Kwenga Ismael Munene"/>
    <m/>
    <m/>
    <s v="Okayama University"/>
    <m/>
    <m/>
    <s v="Minoru Kuribayashi"/>
    <m/>
    <m/>
    <s v="Okayama University"/>
    <m/>
    <m/>
    <s v="Wen-Chung Kao"/>
    <m/>
    <m/>
    <s v="National Taiwan Normal University"/>
    <m/>
    <m/>
    <m/>
    <m/>
    <m/>
    <m/>
    <m/>
    <m/>
    <s v="https://doi.org/10.15803/ijnc.11.2_251"/>
    <s v=""/>
    <s v=",Hendy Briantoro,Nobuo Funabiki,Md. Mahbubur Rahman,Kwenga Ismael Munene,Minoru Kuribayashi,Wen-Chung Kao,"/>
    <s v=",ITTELKOM Surabaya,Okayama University,Okayama University,Okayama University,Okayama University,National Taiwan Normal University,"/>
    <s v=",TK,,,,,,"/>
    <s v=",,,,,,,"/>
  </r>
  <r>
    <s v="Design of Covid-19 Tracing System based on Bluetooth Low Energy"/>
    <s v="2021 International Electronics Symposium (IES), 374-379, 2021 "/>
    <x v="1"/>
    <x v="0"/>
    <m/>
    <m/>
    <x v="2"/>
    <m/>
    <m/>
    <m/>
    <m/>
    <m/>
    <m/>
    <s v="Mochammad Fahmi Ali"/>
    <m/>
    <m/>
    <s v="PENS"/>
    <m/>
    <m/>
    <s v="Moch. Zen Samsono Hadi"/>
    <m/>
    <m/>
    <s v="PENS"/>
    <m/>
    <m/>
    <s v="Rahardhita Widyatra Sudibyo"/>
    <m/>
    <m/>
    <s v="PENS"/>
    <m/>
    <m/>
    <s v="Hendy Briantoro"/>
    <s v="TK"/>
    <m/>
    <s v="ITTELKOM Surabaya"/>
    <m/>
    <m/>
    <m/>
    <m/>
    <m/>
    <m/>
    <m/>
    <m/>
    <m/>
    <m/>
    <m/>
    <m/>
    <m/>
    <m/>
    <m/>
    <m/>
    <m/>
    <m/>
    <m/>
    <m/>
    <s v="https://doi.org/10.1109/IES53407.2021.9594000"/>
    <s v=""/>
    <s v=",Mochammad Fahmi Ali,Moch. Zen Samsono Hadi,Rahardhita Widyatra Sudibyo,Hendy Briantoro,,,"/>
    <s v=",PENS,PENS,PENS,ITTELKOM Surabaya,,,"/>
    <s v=",,,,TK,,,"/>
    <s v=",,,,,,,"/>
  </r>
  <r>
    <s v="A Study of Transmission Power Optimization Considering Channel Assignment for Access-Points in Wireless Local-Area Network"/>
    <s v="Graduate School of Natural Science and Technology of Okayama University"/>
    <x v="28"/>
    <x v="0"/>
    <m/>
    <m/>
    <x v="2"/>
    <s v="Hendy Briantoro"/>
    <m/>
    <m/>
    <s v="TK"/>
    <m/>
    <s v="ITTELKOM Surabaya"/>
    <s v="Hendy Briantoro"/>
    <s v="TK"/>
    <m/>
    <s v="ITTELKOM Surabaya"/>
    <m/>
    <m/>
    <m/>
    <m/>
    <m/>
    <m/>
    <m/>
    <m/>
    <m/>
    <m/>
    <m/>
    <m/>
    <m/>
    <m/>
    <m/>
    <m/>
    <m/>
    <m/>
    <m/>
    <m/>
    <m/>
    <m/>
    <m/>
    <m/>
    <m/>
    <m/>
    <m/>
    <m/>
    <m/>
    <m/>
    <m/>
    <m/>
    <m/>
    <m/>
    <m/>
    <m/>
    <m/>
    <m/>
    <s v="http://dx.doi.org/10.15803/ijnc.11.2_251"/>
    <s v="Hendy Briantoro"/>
    <s v="Hendy Briantoro,Hendy Briantoro,,,,,,Titus Kristanto"/>
    <s v="ITTELKOM Surabaya,ITTELKOM Surabaya,,,,,,"/>
    <s v="TK,TK,,,,,,"/>
    <s v=",,,,,,,"/>
  </r>
  <r>
    <s v="A study of throughput drop estimation model for concurrently communicating links under coexistence of channel bonding and non-bonding in IEEE 802.11 n WLAN"/>
    <s v="Complex, Intelligent and Software Intensive Systems: Proceedings of the 15th &amp;#8230;, 2021 "/>
    <x v="1"/>
    <x v="0"/>
    <m/>
    <m/>
    <x v="2"/>
    <s v="Kwenga Ismael Munene"/>
    <m/>
    <m/>
    <m/>
    <m/>
    <s v="Okayama University"/>
    <s v="Kwenga Ismael Munene"/>
    <m/>
    <m/>
    <s v="Okayama University"/>
    <m/>
    <m/>
    <s v="Nobuo Funabiki"/>
    <m/>
    <m/>
    <s v="Okayama University"/>
    <m/>
    <m/>
    <s v="Hendy Briantoro"/>
    <s v="TK"/>
    <m/>
    <s v="ITTELKOM Surabaya"/>
    <m/>
    <m/>
    <s v="Md. Mahbubur Rahman"/>
    <m/>
    <m/>
    <s v="Okayama University"/>
    <m/>
    <m/>
    <s v="Sujan Chandra Roy"/>
    <m/>
    <m/>
    <s v="Okayama University"/>
    <m/>
    <m/>
    <s v="Minoru Kuribayashi"/>
    <m/>
    <m/>
    <s v="Okayama University"/>
    <m/>
    <m/>
    <m/>
    <m/>
    <m/>
    <m/>
    <m/>
    <m/>
    <s v="https://doi.org/10.1109/ICCE-Taiwan49838.2020.9258012"/>
    <s v="Kwenga Ismael Munene"/>
    <s v="Kwenga Ismael Munene,Kwenga Ismael Munene,Nobuo Funabiki,Hendy Briantoro,Md. Mahbubur Rahman,Sujan Chandra Roy,Minoru Kuribayashi,Titus Kristanto"/>
    <s v="Okayama University,Okayama University,Okayama University,ITTELKOM Surabaya,Okayama University,Okayama University,Okayama University,"/>
    <s v=",,,TK,,,,"/>
    <s v=",,,,,,,"/>
  </r>
  <r>
    <s v="Feasibility Investigations of Access-Point Transmission Power Optimization Method under Co-use of Channel Bonding and Non Channel Bonding in Wireless Local-Area Network"/>
    <s v="2021 Ninth International Symposium on Computing and Networking Workshops &amp;#8230;, 2021 "/>
    <x v="1"/>
    <x v="4"/>
    <m/>
    <m/>
    <x v="2"/>
    <m/>
    <m/>
    <m/>
    <m/>
    <m/>
    <m/>
    <s v="Fatema Akhter"/>
    <m/>
    <m/>
    <s v="Okayama University"/>
    <m/>
    <m/>
    <s v="Sun Yuanshuai"/>
    <m/>
    <m/>
    <s v="Okayama University"/>
    <m/>
    <m/>
    <s v="Nobuo Funabiki"/>
    <m/>
    <m/>
    <s v="Okayama University"/>
    <m/>
    <m/>
    <s v="Hendy Briantoro"/>
    <s v="TK"/>
    <m/>
    <s v="ITTELKOM Surabaya"/>
    <m/>
    <m/>
    <s v="Kwenga Ismael Munene"/>
    <m/>
    <m/>
    <s v="Okayama University"/>
    <m/>
    <m/>
    <s v="Md. Mahbubur Rahman"/>
    <m/>
    <m/>
    <s v="Okayama University"/>
    <m/>
    <m/>
    <m/>
    <m/>
    <m/>
    <m/>
    <m/>
    <m/>
    <s v="https://doi.org/10.1109/CANDARW53999.2021.00018"/>
    <s v=""/>
    <s v=",Fatema Akhter,Sun Yuanshuai,Nobuo Funabiki,Hendy Briantoro,Kwenga Ismael Munene,Md. Mahbubur Rahman,"/>
    <s v=",Okayama University,Okayama University,Okayama University,ITTELKOM Surabaya,Okayama University,Okayama University,"/>
    <s v=",,,,TK,,,"/>
    <s v=",,,,,,,"/>
  </r>
  <r>
    <s v="Applicability Investigation of Transmission Power Optimization Method for Concurrently Communicating Access-Points Using Channel Bonding and Non-Bonding in WLAN"/>
    <s v="2021 Fourth International Conference on Vocational Education and Electrical &amp;#8230;, 2021 "/>
    <x v="1"/>
    <x v="4"/>
    <m/>
    <m/>
    <x v="2"/>
    <m/>
    <m/>
    <m/>
    <m/>
    <m/>
    <m/>
    <s v="Fatema Akhter"/>
    <m/>
    <m/>
    <s v="Okayama University"/>
    <m/>
    <m/>
    <s v="Nobuo Funabiki"/>
    <m/>
    <m/>
    <s v="Okayama University"/>
    <m/>
    <m/>
    <s v="Hendy Briantoro"/>
    <s v="TK"/>
    <m/>
    <s v="ITTELKOM Surabaya"/>
    <m/>
    <m/>
    <s v="Kwenga Ismael Munene"/>
    <m/>
    <m/>
    <s v="Okayama University"/>
    <m/>
    <m/>
    <s v="Md. Mahbubur Rahman"/>
    <m/>
    <m/>
    <s v="Okayama University"/>
    <m/>
    <m/>
    <s v="Minoru Kuribayashi"/>
    <m/>
    <m/>
    <s v="Okayama University"/>
    <m/>
    <m/>
    <m/>
    <m/>
    <m/>
    <m/>
    <m/>
    <m/>
    <s v="https://doi.org/10.1109/ICVEE54186.2021.9649660"/>
    <s v=""/>
    <s v=",Fatema Akhter,Nobuo Funabiki,Hendy Briantoro,Kwenga Ismael Munene,Md. Mahbubur Rahman,Minoru Kuribayashi,"/>
    <s v=",Okayama University,Okayama University,ITTELKOM Surabaya,Okayama University,Okayama University,Okayama University,"/>
    <s v=",,,TK,,,,"/>
    <s v=",,,,,,,"/>
  </r>
  <r>
    <s v="A Study of Throughput Drop Estimation Model for Two-Link Concurrent Communications in 5GHz IEEE 802.11 ac WLAN"/>
    <s v="IEICE Conferences Archives, 2021 "/>
    <x v="1"/>
    <x v="0"/>
    <m/>
    <m/>
    <x v="2"/>
    <s v="Sujan Chandra Roy"/>
    <m/>
    <m/>
    <m/>
    <m/>
    <s v="Okayama University"/>
    <s v="Sujan Chandra Roy"/>
    <m/>
    <m/>
    <s v="Okayama University"/>
    <m/>
    <m/>
    <s v="Nobuo Funabiki"/>
    <m/>
    <m/>
    <s v="Okayama University"/>
    <m/>
    <m/>
    <s v="Kwenga Ismael Munene"/>
    <m/>
    <m/>
    <s v="Okayama University"/>
    <m/>
    <m/>
    <s v="Hendy Briantoro"/>
    <s v="TK"/>
    <m/>
    <s v="ITTELKOM Surabaya"/>
    <m/>
    <m/>
    <s v="Md. Mahbubur Rahman"/>
    <m/>
    <m/>
    <s v="Okayama University"/>
    <m/>
    <m/>
    <s v="Fatema Akhter"/>
    <m/>
    <m/>
    <s v="Okayama University"/>
    <m/>
    <m/>
    <s v="Minoru Kuribayashi"/>
    <m/>
    <m/>
    <s v="Okayama University"/>
    <m/>
    <m/>
    <s v="https://doi.org/10.1109/GCCE.2018.8574672"/>
    <s v="Sujan Chandra Roy"/>
    <s v="Sujan Chandra Roy,Sujan Chandra Roy,Nobuo Funabiki,Kwenga Ismael Munene,Hendy Briantoro,Md. Mahbubur Rahman,Fatema Akhter,Amirah Diandra"/>
    <s v="Okayama University,Okayama University,Okayama University,Okayama University,ITTELKOM Surabaya,Okayama University,Okayama University,Okayama University"/>
    <s v=",,,,TK,,,"/>
    <s v=",,,,,,,"/>
  </r>
  <r>
    <s v="Application of Throughput Drop Estimation Model to Frequency Channel and Channel Bonding Assignment in IEEE 802.11 n WLAN"/>
    <s v="IEICE Conferences Archives, 2021 "/>
    <x v="1"/>
    <x v="0"/>
    <m/>
    <m/>
    <x v="2"/>
    <s v="Kwenga Ismael Munene"/>
    <m/>
    <m/>
    <m/>
    <m/>
    <s v="Okayama University"/>
    <s v="Kwenga Ismael Munene"/>
    <m/>
    <m/>
    <s v="Okayama University"/>
    <m/>
    <m/>
    <s v="Nobuo Funabiki"/>
    <m/>
    <m/>
    <s v="Okayama University"/>
    <m/>
    <m/>
    <s v="Hendy Briantoro"/>
    <s v="TK"/>
    <m/>
    <s v="ITTELKOM Surabaya"/>
    <m/>
    <m/>
    <s v="Md. Mahbubur Rahman"/>
    <m/>
    <m/>
    <s v="Okayama University"/>
    <m/>
    <m/>
    <s v="Sujan Chandra Roy"/>
    <m/>
    <m/>
    <s v="Okayama University"/>
    <m/>
    <m/>
    <s v="Minoru Kuribayashi"/>
    <m/>
    <m/>
    <s v="Okayama University"/>
    <m/>
    <m/>
    <m/>
    <m/>
    <m/>
    <m/>
    <m/>
    <m/>
    <m/>
    <s v="Kwenga Ismael Munene"/>
    <s v="Kwenga Ismael Munene,Kwenga Ismael Munene,Nobuo Funabiki,Hendy Briantoro,Md. Mahbubur Rahman,Sujan Chandra Roy,Minoru Kuribayashi,Titus Kristanto"/>
    <s v="Okayama University,Okayama University,Okayama University,ITTELKOM Surabaya,Okayama University,Okayama University,Okayama University,"/>
    <s v=",,,TK,,,,"/>
    <s v=",,,,,,,"/>
  </r>
  <r>
    <s v="A throughput drop estimation model for concurrent communications under partially overlapping channels without channel bonding and its application to channel assignment in IEEE &amp;#8230;"/>
    <s v="IEICE TRANSACTIONS on Information and Systems 104 (5), 585-596, 2021 "/>
    <x v="26"/>
    <x v="2"/>
    <m/>
    <m/>
    <x v="2"/>
    <m/>
    <m/>
    <m/>
    <m/>
    <m/>
    <m/>
    <s v="Kwenga Ismael Munene"/>
    <m/>
    <m/>
    <s v="Okayama University"/>
    <m/>
    <m/>
    <s v="Nobuo Funabiki"/>
    <m/>
    <m/>
    <s v="Okayama University"/>
    <m/>
    <m/>
    <s v="Hendy Briantoro"/>
    <s v="TK"/>
    <m/>
    <s v="ITTELKOM Surabaya"/>
    <m/>
    <m/>
    <s v="Md. Mahbubur Rahman"/>
    <m/>
    <m/>
    <s v="Okayama University"/>
    <m/>
    <m/>
    <s v="Fatema Akhter"/>
    <m/>
    <m/>
    <s v="Okayama University"/>
    <m/>
    <m/>
    <s v="Minoru Kuribayashi"/>
    <m/>
    <m/>
    <s v="Okayama University"/>
    <m/>
    <m/>
    <s v="Wen-Chung Kao"/>
    <m/>
    <m/>
    <s v="National Taiwan Normal University"/>
    <m/>
    <m/>
    <s v="link dokumen"/>
    <s v=""/>
    <s v=",Kwenga Ismael Munene,Nobuo Funabiki,Hendy Briantoro,Md. Mahbubur Rahman,Fatema Akhter,Minoru Kuribayashi,Titus Kristanto"/>
    <s v=",Okayama University,Okayama University,ITTELKOM Surabaya,Okayama University,Okayama University,Okayama University,National Taiwan Normal University"/>
    <s v=",,,TK,,,,"/>
    <s v=",,,,,,,"/>
  </r>
  <r>
    <s v="Medan elektromagnetik [sumber elektronis] : teori dan contoh soal"/>
    <s v="CV. Media Edukasi Indonesia - Tangerang"/>
    <x v="20"/>
    <x v="0"/>
    <m/>
    <m/>
    <x v="2"/>
    <m/>
    <m/>
    <m/>
    <m/>
    <m/>
    <m/>
    <m/>
    <m/>
    <m/>
    <m/>
    <m/>
    <m/>
    <m/>
    <m/>
    <m/>
    <m/>
    <m/>
    <m/>
    <m/>
    <m/>
    <m/>
    <m/>
    <m/>
    <m/>
    <m/>
    <m/>
    <m/>
    <m/>
    <m/>
    <m/>
    <m/>
    <m/>
    <m/>
    <m/>
    <m/>
    <m/>
    <m/>
    <m/>
    <m/>
    <m/>
    <m/>
    <m/>
    <m/>
    <m/>
    <m/>
    <m/>
    <m/>
    <m/>
    <s v="link buku"/>
    <s v=""/>
    <s v=",,,,,,,"/>
    <s v=",,,,,,,"/>
    <s v=",,,,,,,"/>
    <s v=",,,,,,,"/>
  </r>
  <r>
    <s v="Detection of Covid-19 Based on Lung Ultrasound Image Using Convolutional Neural Network Architectures(Conference Paper)"/>
    <s v="2021 4th International Seminar on Research of Information Technology and Intelligent Systems (ISRITI)"/>
    <x v="1"/>
    <x v="4"/>
    <m/>
    <m/>
    <x v="2"/>
    <m/>
    <m/>
    <m/>
    <m/>
    <m/>
    <m/>
    <s v="Chastine Fatichah"/>
    <m/>
    <m/>
    <s v="ITS"/>
    <m/>
    <m/>
    <s v="Muhammad Fadhlan Min Robby"/>
    <m/>
    <m/>
    <s v="ITS"/>
    <m/>
    <m/>
    <s v=" Shintami Chusnul Hidayati"/>
    <m/>
    <m/>
    <s v="ITS"/>
    <m/>
    <m/>
    <s v="Tanzilal Mustaqim"/>
    <s v="IF"/>
    <m/>
    <s v="TUS"/>
    <m/>
    <m/>
    <m/>
    <m/>
    <m/>
    <m/>
    <m/>
    <m/>
    <m/>
    <m/>
    <m/>
    <m/>
    <m/>
    <m/>
    <m/>
    <m/>
    <m/>
    <m/>
    <m/>
    <m/>
    <s v="https://doi.org/10.1109/ISRITI54043.2021.9702780"/>
    <s v=""/>
    <s v=",Chastine Fatichah,Muhammad Fadhlan Min Robby, Shintami Chusnul Hidayati,Tanzilal Mustaqim,,,"/>
    <s v=",ITS,ITS,ITS,TUS,,,"/>
    <s v=",,,,IF,,,"/>
    <s v=",,,,,,,"/>
  </r>
  <r>
    <s v="Profit Islamic Bank from Mudharabah and Musharakah Finance with Islamic Social Responsibility Disclosure"/>
    <s v="IDEAS"/>
    <x v="15"/>
    <x v="0"/>
    <m/>
    <m/>
    <x v="2"/>
    <m/>
    <m/>
    <m/>
    <m/>
    <m/>
    <m/>
    <s v="Yusuf Faisal"/>
    <m/>
    <m/>
    <s v="Batam University"/>
    <m/>
    <m/>
    <s v="Nirdukita Ratnawati"/>
    <m/>
    <m/>
    <s v="Trisakti University"/>
    <m/>
    <m/>
    <s v="Egi Gumala Sari"/>
    <s v="DB"/>
    <m/>
    <s v="TUS"/>
    <m/>
    <m/>
    <s v="Yusuf Faisal"/>
    <m/>
    <m/>
    <s v="Batam University"/>
    <m/>
    <m/>
    <m/>
    <m/>
    <m/>
    <m/>
    <m/>
    <m/>
    <m/>
    <m/>
    <m/>
    <m/>
    <m/>
    <m/>
    <m/>
    <m/>
    <m/>
    <m/>
    <m/>
    <m/>
    <s v="DOI: http://dx.doi.org/10.15548/al-masraf.v6i2.376"/>
    <s v=""/>
    <s v=",Yusuf Faisal,Nirdukita Ratnawati,Egi Gumala Sari,Yusuf Faisal,,,Titus Kristanto"/>
    <s v=",Batam University,Trisakti University,TUS,Batam University,,,"/>
    <s v=",,,DB,,,,"/>
    <s v=",,,,,,,"/>
  </r>
  <r>
    <s v="MOBILE BANKING BANK ISLAM APAKAH KONSUMEN PUAS"/>
    <s v="Al-Mashrof: Islamic Banking and Finance "/>
    <x v="14"/>
    <x v="0"/>
    <m/>
    <m/>
    <x v="2"/>
    <m/>
    <m/>
    <m/>
    <m/>
    <m/>
    <m/>
    <s v="Egi Gumala Sari"/>
    <s v="DB"/>
    <m/>
    <s v="TUS"/>
    <m/>
    <m/>
    <s v="ANDRIANI SYOFYAN"/>
    <m/>
    <m/>
    <m/>
    <m/>
    <m/>
    <m/>
    <m/>
    <m/>
    <m/>
    <m/>
    <m/>
    <m/>
    <m/>
    <m/>
    <m/>
    <m/>
    <m/>
    <m/>
    <m/>
    <m/>
    <m/>
    <m/>
    <m/>
    <m/>
    <m/>
    <m/>
    <m/>
    <m/>
    <m/>
    <m/>
    <m/>
    <m/>
    <m/>
    <m/>
    <m/>
    <s v="http://dx.doi.org/10.15548/al-masraf.v6i2.376"/>
    <s v=""/>
    <s v=",Egi Gumala Sari,ANDRIANI SYOFYAN,,,,,Titus Kristanto"/>
    <s v=",TUS,,,,,,"/>
    <s v=",DB,,,,,,"/>
    <s v=",,,,,,,"/>
  </r>
  <r>
    <s v="CURRENT ADVANCED RESEARCH ON SHARIA FINANCE AND ECONOMIC WORLDWIDE (CASHFLOW)"/>
    <m/>
    <x v="15"/>
    <x v="0"/>
    <m/>
    <m/>
    <x v="2"/>
    <m/>
    <m/>
    <m/>
    <m/>
    <m/>
    <m/>
    <s v="Kharisma Citra"/>
    <m/>
    <m/>
    <s v="Batam University"/>
    <m/>
    <m/>
    <s v="Yusuf Faisal2"/>
    <m/>
    <m/>
    <s v="Batam University"/>
    <m/>
    <m/>
    <s v=", Chablullah Wibisono"/>
    <m/>
    <m/>
    <s v="Batam University"/>
    <m/>
    <m/>
    <s v="Egi Gumala Sari"/>
    <s v="DB"/>
    <m/>
    <s v="TUS"/>
    <m/>
    <m/>
    <m/>
    <m/>
    <m/>
    <m/>
    <m/>
    <m/>
    <m/>
    <m/>
    <m/>
    <m/>
    <m/>
    <m/>
    <m/>
    <m/>
    <m/>
    <m/>
    <m/>
    <m/>
    <s v="link dokumen"/>
    <s v=""/>
    <s v=",Kharisma Citra,Yusuf Faisal2,, Chablullah Wibisono,Egi Gumala Sari,,,"/>
    <s v=",Batam University,Batam University,Batam University,TUS,,,"/>
    <s v=",,,,DB,,,"/>
    <s v=",,,,,,,"/>
  </r>
  <r>
    <s v="Flood Early Warning System Using River Water Level Prediction With Artificial Neural Network (Case Study: jakarta City)"/>
    <s v="2022 IEEE 8th Information Technology International Seminar (ITIS)"/>
    <x v="1"/>
    <x v="0"/>
    <m/>
    <m/>
    <x v="3"/>
    <m/>
    <m/>
    <m/>
    <m/>
    <m/>
    <m/>
    <s v="Dimas Bagus Saputro"/>
    <s v="IT"/>
    <m/>
    <s v="ITTELKOM Surabaya"/>
    <s v="-"/>
    <n v="1202180008"/>
    <s v="Arliyanti Nurdin"/>
    <s v="IT"/>
    <m/>
    <s v="ITTELKOM Surabaya"/>
    <n v="6680726"/>
    <s v="0719069101"/>
    <s v="Khodijah Amiroh"/>
    <s v="IT"/>
    <m/>
    <s v="ITTELKOM Surabaya"/>
    <n v="6682174"/>
    <s v="0721068802"/>
    <m/>
    <m/>
    <m/>
    <m/>
    <m/>
    <m/>
    <m/>
    <m/>
    <m/>
    <m/>
    <m/>
    <m/>
    <m/>
    <m/>
    <m/>
    <m/>
    <m/>
    <m/>
    <m/>
    <m/>
    <m/>
    <m/>
    <m/>
    <m/>
    <s v="https://doi.org/10.1109/ITIS57155.2022.10010313"/>
    <s v=""/>
    <s v=",Dimas Bagus Saputro,Arliyanti Nurdin,Khodijah Amiroh,,,,"/>
    <s v=",ITTELKOM Surabaya,ITTELKOM Surabaya,ITTELKOM Surabaya,,,,"/>
    <s v=",IT,IT,IT,,,,"/>
    <s v=",1202180008,0719069101,0721068802,,,,"/>
  </r>
  <r>
    <s v="Modified EKF for Covid-19 Prediction With 3 Mobility Restrictions (Study Case: Indonesia)"/>
    <s v="AIP Conference Proceedings"/>
    <x v="1"/>
    <x v="0"/>
    <m/>
    <m/>
    <x v="3"/>
    <s v="Helisyah Nur Fadhilah"/>
    <m/>
    <m/>
    <s v="DS"/>
    <m/>
    <s v="ITTELKOM Surabaya"/>
    <s v="Helisyah Nur Fadhilah"/>
    <s v="DS"/>
    <m/>
    <s v="ITTELKOM Surabaya"/>
    <n v="6793410"/>
    <s v="0707019501"/>
    <s v="Amalia Nur Alifah"/>
    <s v="DS"/>
    <m/>
    <s v="ITTELKOM Surabaya"/>
    <n v="6760392"/>
    <s v="0729129403"/>
    <s v="Mohammad Hamim Zajuli Al Faroby"/>
    <s v="DS"/>
    <m/>
    <s v="ITTELKOM Surabaya"/>
    <n v="6756318"/>
    <s v="0724079501"/>
    <s v="Didik Khusnul Arif"/>
    <s v="MA"/>
    <m/>
    <s v="ITS"/>
    <n v="5978220"/>
    <s v="0030097304"/>
    <m/>
    <m/>
    <m/>
    <m/>
    <m/>
    <m/>
    <m/>
    <m/>
    <m/>
    <m/>
    <m/>
    <m/>
    <m/>
    <m/>
    <m/>
    <m/>
    <m/>
    <m/>
    <s v="https://doi.org/10.1063/5.0117110"/>
    <s v="Helisyah Nur Fadhilah"/>
    <s v="Helisyah Nur Fadhilah,Helisyah Nur Fadhilah,Amalia Nur Alifah,Mohammad Hamim Zajuli Al Faroby,Didik Khusnul Arif,,,"/>
    <s v="ITTELKOM Surabaya,ITTELKOM Surabaya,ITTELKOM Surabaya,ITTELKOM Surabaya,ITS,,,"/>
    <s v="DS,DS,DS,DS,MA,,,"/>
    <s v=",0707019501,0729129403,0724079501,0030097304,,,"/>
  </r>
  <r>
    <s v="Classification Method in Fault Diagnosis of Oil-Immersed Power Transformers by Considering Dissolved Gas Analysis"/>
    <s v="EMITTER International Journal of Engineering Technology"/>
    <x v="18"/>
    <x v="1"/>
    <m/>
    <m/>
    <x v="3"/>
    <s v="Mauridhi Hery Purnomo"/>
    <n v="6005015"/>
    <s v="0016095811"/>
    <s v="TK"/>
    <m/>
    <s v="ITS"/>
    <s v="Rosmaliati"/>
    <s v="TE"/>
    <m/>
    <s v="ITS"/>
    <s v="-"/>
    <s v="07111460010013"/>
    <s v="Bernandus Anggo Seno Aji"/>
    <s v="IT"/>
    <m/>
    <s v="ITTELKOM Surabaya"/>
    <m/>
    <s v="0704039202"/>
    <s v="Isa Hafidz"/>
    <s v="TE"/>
    <m/>
    <s v="ITTELKOM Surabaya"/>
    <n v="6680612"/>
    <s v="0728059203"/>
    <s v="Ardyono Priyadi"/>
    <s v="TE"/>
    <m/>
    <s v="ITS"/>
    <n v="6165227"/>
    <s v="0027097303"/>
    <s v="Mauridhi Hery Purnomo"/>
    <s v="TK"/>
    <m/>
    <s v="ITS"/>
    <n v="6005015"/>
    <s v="0016095811"/>
    <m/>
    <m/>
    <m/>
    <m/>
    <m/>
    <m/>
    <m/>
    <m/>
    <m/>
    <m/>
    <m/>
    <m/>
    <s v="https://doi.org/10.24003/emitter.v10i2.702"/>
    <s v="Mauridhi Hery Purnomo"/>
    <s v="Mauridhi Hery Purnomo,Rosmaliati,Bernandus Anggo Seno Aji,Isa Hafidz,Ardyono Priyadi,Mauridhi Hery Purnomo,,"/>
    <s v="ITS,ITS,ITTELKOM Surabaya,ITTELKOM Surabaya,ITS,ITS,,"/>
    <s v="TK,TE,IT,TE,TE,TK,,"/>
    <s v="0016095811,07111460010013,0704039202,0728059203,0027097303,0016095811,,"/>
  </r>
  <r>
    <s v="Decentralized Observer-based Controller Design for Linear Interconnected Systems"/>
    <s v="2022 International Seminar on Intelligent Technology and Its Applications (ISITIA)"/>
    <x v="1"/>
    <x v="0"/>
    <m/>
    <m/>
    <x v="3"/>
    <m/>
    <m/>
    <m/>
    <m/>
    <m/>
    <m/>
    <s v="Helisyah Nur Fadhilah"/>
    <s v="DS"/>
    <m/>
    <s v="ITTELKOM Surabaya"/>
    <n v="6793410"/>
    <s v="0707019501"/>
    <s v="Mardlijah"/>
    <s v="MA"/>
    <m/>
    <s v="ITS"/>
    <n v="5978399"/>
    <s v="0014016705"/>
    <s v="Didik Khusnul Arif"/>
    <s v="MA"/>
    <m/>
    <s v="ITS"/>
    <n v="5978220"/>
    <s v="0030097304"/>
    <s v="Guisheng Zhai"/>
    <s v="-"/>
    <m/>
    <s v="Shibaura Institute of Technology"/>
    <s v="-"/>
    <s v="-"/>
    <s v="Dieky Adzkiya"/>
    <s v="MA"/>
    <m/>
    <s v="ITS"/>
    <n v="5986317"/>
    <s v="0017058302"/>
    <m/>
    <m/>
    <m/>
    <m/>
    <m/>
    <m/>
    <m/>
    <m/>
    <m/>
    <m/>
    <m/>
    <m/>
    <s v="https://doi.org/10.1109/ISITIA56226.2022.9855281"/>
    <s v=""/>
    <s v=",Helisyah Nur Fadhilah,Mardlijah,Didik Khusnul Arif,Guisheng Zhai,Dieky Adzkiya,,"/>
    <s v=",ITTELKOM Surabaya,ITS,ITS,Shibaura Institute of Technology,ITS,,"/>
    <s v=",DS,MA,MA,-,MA,,"/>
    <s v=",0707019501,0014016705,0030097304,-,0017058302,,"/>
  </r>
  <r>
    <s v="Analisis Perbandingan Mod Security dan Deep Packet Inspection pada Web Server Terhadap Seranagn DDoS Slow Headers"/>
    <s v="JTERA (Jurnal Teknologi Rekayasa)"/>
    <x v="19"/>
    <x v="1"/>
    <m/>
    <m/>
    <x v="3"/>
    <s v="Nanda Iryani"/>
    <n v="6731906"/>
    <s v="0604059302"/>
    <s v="TK"/>
    <m/>
    <s v="ITTELKOM Surabaya"/>
    <s v="Nanda Iryani"/>
    <s v="TK"/>
    <m/>
    <s v="ITTELKOM Surabaya"/>
    <n v="6731906"/>
    <s v="0604059302"/>
    <s v="Dhanar Yusuf Febriansyah"/>
    <s v="TT"/>
    <m/>
    <s v="ITTP"/>
    <s v="-"/>
    <n v="18101186"/>
    <s v="Eko Fajar Cahyadi"/>
    <s v="TT"/>
    <m/>
    <s v="ITTP"/>
    <n v="6001369"/>
    <s v="0616098703"/>
    <m/>
    <m/>
    <m/>
    <m/>
    <m/>
    <m/>
    <m/>
    <m/>
    <m/>
    <m/>
    <m/>
    <m/>
    <m/>
    <m/>
    <m/>
    <m/>
    <m/>
    <m/>
    <m/>
    <m/>
    <m/>
    <m/>
    <m/>
    <m/>
    <s v="https://dx.doi.org/10.31544/jtera.v7.i2.2022.307-314"/>
    <s v="Nanda Iryani"/>
    <s v="Nanda Iryani,Nanda Iryani,Dhanar Yusuf Febriansyah,Eko Fajar Cahyadi,,,,"/>
    <s v="ITTELKOM Surabaya,ITTELKOM Surabaya,ITTP,ITTP,,,,"/>
    <s v="TK,TK,TT,TT,,,,"/>
    <s v="0604059302,0604059302,18101186,0616098703,,,,"/>
  </r>
  <r>
    <s v="Reserach Partner Recommender System for Academia in Higher Education using Non-Linear Approach"/>
    <s v="2022 5th International Conference of Computer and Informatics Engineering (IC2IE)"/>
    <x v="1"/>
    <x v="0"/>
    <m/>
    <m/>
    <x v="3"/>
    <s v="Mochamad Nizar Palefi Ma’ady"/>
    <n v="6099359"/>
    <s v="0708119103"/>
    <s v="SI"/>
    <m/>
    <s v="ITTELKOM Surabaya"/>
    <s v="Mochamad Nizar Palefi Ma’ady"/>
    <s v="SI"/>
    <m/>
    <s v="ITTELKOM Surabaya"/>
    <n v="6099359"/>
    <s v="0708119103"/>
    <s v="Purnama Anaking"/>
    <s v="SI"/>
    <m/>
    <s v="ITTELKOM Surabaya"/>
    <n v="6802117"/>
    <s v="0724098701"/>
    <s v="Muhammad Dzulfikar Fauzi"/>
    <s v="IF"/>
    <m/>
    <s v="ITTELKOM Surabaya"/>
    <n v="6778837"/>
    <s v="0711039403"/>
    <m/>
    <m/>
    <m/>
    <m/>
    <m/>
    <m/>
    <m/>
    <m/>
    <m/>
    <m/>
    <m/>
    <m/>
    <m/>
    <m/>
    <m/>
    <m/>
    <m/>
    <m/>
    <m/>
    <m/>
    <m/>
    <m/>
    <m/>
    <m/>
    <s v="https://doi.org/10.1109/IC2IE56416.2022.9970164"/>
    <s v="Mochamad Nizar Palefi Ma’ady"/>
    <s v="Mochamad Nizar Palefi Ma’ady,Mochamad Nizar Palefi Ma’ady,Purnama Anaking,Muhammad Dzulfikar Fauzi,,,,"/>
    <s v="ITTELKOM Surabaya,ITTELKOM Surabaya,ITTELKOM Surabaya,ITTELKOM Surabaya,,,,"/>
    <s v="SI,SI,SI,IF,,,,"/>
    <s v="0708119103,0708119103,0724098701,0711039403,,,,"/>
  </r>
  <r>
    <s v="The Effect of Covid-19  Pandemic  on Increasing  Rice  Tiwul  Business Income Using System Dynamic Approach"/>
    <s v="Nusantara Science and Technology Proceedings"/>
    <x v="1"/>
    <x v="0"/>
    <m/>
    <m/>
    <x v="3"/>
    <s v="Titus Kristanto"/>
    <n v="259781"/>
    <s v="0710028604"/>
    <s v="RPL"/>
    <m/>
    <s v="ITTELKOM Surabaya"/>
    <s v="Titus Kristanto"/>
    <s v="RPL"/>
    <m/>
    <s v="ITTELKOM Surabaya"/>
    <n v="259781"/>
    <s v="0710028604"/>
    <s v="Dewi Rahmawati"/>
    <s v="RPL"/>
    <m/>
    <s v="ITTELKOM Surabaya"/>
    <n v="6680622"/>
    <s v="0709039401"/>
    <s v="Ayu Endah Wahyuni"/>
    <s v="TI"/>
    <m/>
    <s v="ITTELKOM Surabaya"/>
    <n v="6658545"/>
    <s v="0401078801"/>
    <s v="Muhammad Nasrullah"/>
    <s v="SI"/>
    <m/>
    <s v="ITTELKOM Surabaya"/>
    <n v="6744406"/>
    <s v="0709059004"/>
    <s v="Reza Arindra Fadillah"/>
    <s v="RPL"/>
    <m/>
    <s v="ITTELKOM Surabaya"/>
    <s v="-"/>
    <n v="1201190023"/>
    <s v="Amanda Amalia"/>
    <s v="RPL"/>
    <m/>
    <s v="ITTELKOM Surabaya"/>
    <s v="-"/>
    <n v="1201190013"/>
    <m/>
    <m/>
    <m/>
    <m/>
    <m/>
    <m/>
    <s v="http://dx.doi.org/10.11594/nstp.2022.1603"/>
    <s v="Titus Kristanto"/>
    <s v="Titus Kristanto,Titus Kristanto,Dewi Rahmawati,Ayu Endah Wahyuni,Muhammad Nasrullah,Reza Arindra Fadillah,Amanda Amalia,"/>
    <s v="ITTELKOM Surabaya,ITTELKOM Surabaya,ITTELKOM Surabaya,ITTELKOM Surabaya,ITTELKOM Surabaya,ITTELKOM Surabaya,ITTELKOM Surabaya,"/>
    <s v="RPL,RPL,RPL,TI,SI,RPL,RPL,"/>
    <s v="0710028604,0710028604,0709039401,0401078801,0709059004,1201190023,1201190013,"/>
  </r>
  <r>
    <s v="Risk Priority Analysis for Change Management on E-Government using RIPC4 and AHP"/>
    <s v="Journal of Information Systems and Informatics"/>
    <x v="17"/>
    <x v="1"/>
    <m/>
    <m/>
    <x v="3"/>
    <m/>
    <m/>
    <m/>
    <m/>
    <m/>
    <m/>
    <s v="Muhammad Nasrullah"/>
    <s v="SI"/>
    <m/>
    <s v="ITTELKOM Surabaya"/>
    <n v="6744406"/>
    <s v="0709059004"/>
    <s v="Sayekti Harits Suryawan"/>
    <m/>
    <m/>
    <s v="Univ. Muhammadiyah Kaltim"/>
    <m/>
    <m/>
    <s v="Noerma Pudji Istyanto"/>
    <s v="SI"/>
    <m/>
    <s v="ITTELKOM Surabaya"/>
    <n v="6680634"/>
    <s v="0725059004"/>
    <s v="Titus Kristanto"/>
    <s v="RPL"/>
    <m/>
    <s v="ITTELKOM Surabaya"/>
    <n v="259781"/>
    <s v="0710028604"/>
    <m/>
    <m/>
    <m/>
    <m/>
    <m/>
    <m/>
    <m/>
    <m/>
    <m/>
    <m/>
    <m/>
    <m/>
    <m/>
    <m/>
    <m/>
    <m/>
    <m/>
    <m/>
    <s v="https://doi.org/10.51519/journalisi.v4i1.218"/>
    <s v=""/>
    <s v=",Muhammad Nasrullah,Sayekti Harits Suryawan,Noerma Pudji Istyanto,Titus Kristanto,,,"/>
    <s v=",ITTELKOM Surabaya,Univ. Muhammadiyah Kaltim,ITTELKOM Surabaya,ITTELKOM Surabaya,,,"/>
    <s v=",SI,,SI,RPL,,,"/>
    <s v=",0709059004,,0725059004,0710028604,,,"/>
  </r>
  <r>
    <s v="Prediksi Pelaku Perjalanan Luar Negeri Di Masa Pandemi COVID-19 Menggunakan Metode Regresi Linier Sederhana"/>
    <s v="Journal of Information System Research (JOSH)"/>
    <x v="17"/>
    <x v="1"/>
    <m/>
    <m/>
    <x v="3"/>
    <s v="Titus Kristanto"/>
    <n v="259781"/>
    <s v="0710028604"/>
    <s v="RPL"/>
    <m/>
    <s v="ITTELKOM Surabaya"/>
    <s v="Dewi Rahmawati"/>
    <s v="RPL"/>
    <m/>
    <s v="ITTELKOM Surabaya"/>
    <n v="6680622"/>
    <s v="0709039401"/>
    <s v="Titus Kristanto"/>
    <s v="RPL"/>
    <m/>
    <s v="ITTELKOM Surabaya"/>
    <n v="259781"/>
    <s v="0710028604"/>
    <s v="Brian Freega Setya Pratama"/>
    <s v="RPL"/>
    <m/>
    <s v="ITTELKOM Surabaya"/>
    <s v="-"/>
    <n v="1201190007"/>
    <s v="Daninsyah Bagas Abiansa"/>
    <s v="RPL"/>
    <m/>
    <s v="ITTELKOM Surabaya"/>
    <s v="-"/>
    <n v="1201190039"/>
    <m/>
    <m/>
    <m/>
    <m/>
    <m/>
    <m/>
    <m/>
    <m/>
    <m/>
    <m/>
    <m/>
    <m/>
    <m/>
    <m/>
    <m/>
    <m/>
    <m/>
    <m/>
    <s v="DOI 10.47065/josh.v3i3.1507"/>
    <s v="Titus Kristanto"/>
    <s v="Titus Kristanto,Dewi Rahmawati,Titus Kristanto,Brian Freega Setya Pratama,Daninsyah Bagas Abiansa,,,"/>
    <s v="ITTELKOM Surabaya,ITTELKOM Surabaya,ITTELKOM Surabaya,ITTELKOM Surabaya,ITTELKOM Surabaya,,,"/>
    <s v="RPL,RPL,RPL,RPL,RPL,,,"/>
    <s v="0710028604,0709039401,0710028604,1201190007,1201190039,,,"/>
  </r>
  <r>
    <s v="REKAYASA PERANGKAT LUNAK"/>
    <s v="CV WIDINA MEDIA UTAMA"/>
    <x v="20"/>
    <x v="0"/>
    <m/>
    <m/>
    <x v="3"/>
    <m/>
    <m/>
    <m/>
    <m/>
    <m/>
    <m/>
    <m/>
    <m/>
    <m/>
    <m/>
    <m/>
    <m/>
    <m/>
    <m/>
    <m/>
    <m/>
    <m/>
    <m/>
    <m/>
    <m/>
    <m/>
    <m/>
    <m/>
    <m/>
    <m/>
    <m/>
    <m/>
    <m/>
    <m/>
    <m/>
    <m/>
    <m/>
    <m/>
    <m/>
    <m/>
    <m/>
    <m/>
    <m/>
    <m/>
    <m/>
    <m/>
    <m/>
    <s v="Titus Kristanto"/>
    <s v="RPL"/>
    <m/>
    <s v="ITTELKOM Surabaya"/>
    <m/>
    <m/>
    <m/>
    <s v=""/>
    <s v=",,,,,,,"/>
    <s v=",,,,,,,ITTELKOM Surabaya"/>
    <s v=",,,,,,,RPL"/>
    <s v=",,,,,,,"/>
  </r>
  <r>
    <s v="Analisa &amp; Perancangan Sistem Informasi Berorientasi Objek"/>
    <s v="Penerbit Widina"/>
    <x v="20"/>
    <x v="0"/>
    <m/>
    <m/>
    <x v="3"/>
    <m/>
    <m/>
    <m/>
    <m/>
    <m/>
    <m/>
    <m/>
    <m/>
    <m/>
    <m/>
    <m/>
    <m/>
    <m/>
    <m/>
    <m/>
    <m/>
    <m/>
    <m/>
    <m/>
    <m/>
    <m/>
    <m/>
    <m/>
    <m/>
    <m/>
    <m/>
    <m/>
    <m/>
    <m/>
    <m/>
    <m/>
    <m/>
    <m/>
    <m/>
    <m/>
    <m/>
    <m/>
    <m/>
    <m/>
    <m/>
    <m/>
    <m/>
    <s v="Titus Kristanto"/>
    <s v="RPL"/>
    <m/>
    <s v="ITTELKOM Surabaya"/>
    <m/>
    <m/>
    <s v="link buku"/>
    <s v=""/>
    <s v=",,,,,,,Aulia Rahma Annisa"/>
    <s v=",,,,,,,ITTELKOM Surabaya"/>
    <s v=",,,,,,,RPL"/>
    <s v=",,,,,,,"/>
  </r>
  <r>
    <s v="PENGAJARAN BERBASIS TEKNOLOGI DIGITAL (Perkembangan dan Praktik)"/>
    <s v="CV WIDINA MEDIA UTAMA"/>
    <x v="30"/>
    <x v="0"/>
    <m/>
    <m/>
    <x v="3"/>
    <m/>
    <m/>
    <m/>
    <m/>
    <m/>
    <m/>
    <m/>
    <m/>
    <m/>
    <m/>
    <m/>
    <m/>
    <m/>
    <m/>
    <m/>
    <m/>
    <m/>
    <m/>
    <m/>
    <m/>
    <m/>
    <m/>
    <m/>
    <m/>
    <m/>
    <m/>
    <m/>
    <m/>
    <m/>
    <m/>
    <m/>
    <m/>
    <m/>
    <m/>
    <m/>
    <m/>
    <s v="Titus Kristanto"/>
    <s v="RPL"/>
    <m/>
    <s v="ITTELKOM Surabaya"/>
    <m/>
    <m/>
    <m/>
    <m/>
    <m/>
    <m/>
    <m/>
    <m/>
    <s v="link buku"/>
    <s v=""/>
    <s v=",,,,,,Titus Kristanto,"/>
    <s v=",,,,,,ITTELKOM Surabaya,"/>
    <s v=",,,,,,RPL,"/>
    <s v=",,,,,,,"/>
  </r>
  <r>
    <s v="Pelatihan Pembuatan Database dan Pelaporan Keuangan Bagi Pegawai Bank Indonesia"/>
    <s v="Jurnal Berdaya Mandiri"/>
    <x v="17"/>
    <x v="1"/>
    <m/>
    <m/>
    <x v="3"/>
    <s v="Titus Kristanto"/>
    <n v="259781"/>
    <s v="0710028604"/>
    <s v="RPL"/>
    <m/>
    <s v="ITTELKOM Surabaya"/>
    <s v="Titus Kristanto"/>
    <s v="RPL"/>
    <m/>
    <s v="ITTELKOM Surabaya"/>
    <n v="259781"/>
    <s v="0710028604"/>
    <s v="Mohammad Sholik"/>
    <s v="RPL"/>
    <m/>
    <s v="ITTELKOM Surabaya"/>
    <n v="6680698"/>
    <s v="0709128101"/>
    <m/>
    <m/>
    <m/>
    <m/>
    <m/>
    <m/>
    <m/>
    <m/>
    <m/>
    <m/>
    <m/>
    <m/>
    <m/>
    <m/>
    <m/>
    <m/>
    <m/>
    <m/>
    <m/>
    <m/>
    <m/>
    <m/>
    <m/>
    <m/>
    <m/>
    <m/>
    <m/>
    <m/>
    <m/>
    <m/>
    <s v="http://dx.doi.org/10.31316/jbm.v4i2.1826"/>
    <s v="Titus Kristanto"/>
    <s v="Titus Kristanto,Titus Kristanto,Mohammad Sholik,,,,,"/>
    <s v="ITTELKOM Surabaya,ITTELKOM Surabaya,ITTELKOM Surabaya,,,,,"/>
    <s v="RPL,RPL,RPL,,,,,"/>
    <s v="0710028604,0710028604,0709128101,,,,,"/>
  </r>
  <r>
    <s v="Rancang Bangun Aplikasi Pemeliharaan Alat Menggunakan QR-Code (Studi Kasus Telkom Property Surabaya Utara)"/>
    <s v="Journal of Computer System and Informatics (JoSYC)"/>
    <x v="17"/>
    <x v="1"/>
    <m/>
    <m/>
    <x v="3"/>
    <s v="Dhimas Bintang Bagaskara"/>
    <s v="-"/>
    <n v="1201181005"/>
    <s v="RPL"/>
    <m/>
    <s v="ITTELKOM Surabaya"/>
    <s v="Dhimas Bintang Bagaskara"/>
    <s v="RPL"/>
    <m/>
    <s v="ITTELKOM Surabaya"/>
    <s v="-"/>
    <n v="1201181005"/>
    <s v="Bagus Kurniawan"/>
    <s v="RPL"/>
    <m/>
    <s v="ITTELKOM Surabaya"/>
    <s v="-"/>
    <n v="1201180006"/>
    <s v="Mohammad Sholik"/>
    <s v="RPL"/>
    <m/>
    <s v="ITTELKOM Surabaya"/>
    <n v="6680698"/>
    <s v="0709128101"/>
    <s v="Fidi Wincoko Putro"/>
    <s v="RPL"/>
    <m/>
    <s v="ITTELKOM Surabaya"/>
    <n v="6680628"/>
    <s v="0730058702"/>
    <s v="Ardian Yusuf Wicaksono"/>
    <s v="RPL"/>
    <m/>
    <s v="ITTELKOM Surabaya"/>
    <n v="6680626"/>
    <s v="0727099201"/>
    <s v="Titus Kristanto"/>
    <s v="RPL"/>
    <m/>
    <s v="ITTELKOM Surabaya"/>
    <n v="259781"/>
    <s v="0710028604"/>
    <s v="Amirah Diandra"/>
    <s v="IT"/>
    <m/>
    <s v="ITTELKOM Surabaya"/>
    <s v="-"/>
    <n v="1202200032"/>
    <s v="DOI 10.47065/josyc.v3i4.2153"/>
    <s v="Dhimas Bintang Bagaskara"/>
    <s v="Dhimas Bintang Bagaskara,Dhimas Bintang Bagaskara,Bagus Kurniawan,Mohammad Sholik,Fidi Wincoko Putro,Ardian Yusuf Wicaksono,Titus Kristanto,"/>
    <s v="ITTELKOM Surabaya,ITTELKOM Surabaya,ITTELKOM Surabaya,ITTELKOM Surabaya,ITTELKOM Surabaya,ITTELKOM Surabaya,ITTELKOM Surabaya,ITTELKOM Surabaya"/>
    <s v="RPL,RPL,RPL,RPL,RPL,RPL,RPL,IT"/>
    <s v="1201181005,1201181005,1201180006,0709128101,0730058702,0727099201,0710028604,1202200032"/>
  </r>
  <r>
    <s v="Manajemen SDM (strategi Organisasi Bisnis Modern)"/>
    <s v="Thesis Commons"/>
    <x v="31"/>
    <x v="0"/>
    <m/>
    <m/>
    <x v="3"/>
    <m/>
    <m/>
    <m/>
    <m/>
    <m/>
    <m/>
    <m/>
    <m/>
    <m/>
    <m/>
    <m/>
    <m/>
    <m/>
    <m/>
    <m/>
    <m/>
    <m/>
    <m/>
    <m/>
    <m/>
    <m/>
    <m/>
    <m/>
    <m/>
    <m/>
    <m/>
    <m/>
    <m/>
    <m/>
    <m/>
    <m/>
    <m/>
    <m/>
    <m/>
    <m/>
    <m/>
    <m/>
    <m/>
    <m/>
    <m/>
    <m/>
    <m/>
    <s v="Titus Kristanto"/>
    <s v="RPL"/>
    <m/>
    <s v="ITTELKOM Surabaya"/>
    <m/>
    <m/>
    <s v="DOI: 10.31219/osf.io/tj8dg"/>
    <s v=""/>
    <s v=",,,,,,,"/>
    <s v=",,,,,,,ITTELKOM Surabaya"/>
    <s v=",,,,,,,RPL"/>
    <s v=",,,,,,,"/>
  </r>
  <r>
    <s v="Manajemen SDM:(Strategi Organisasi Bisnis Modern)"/>
    <s v="Seval Literindo Kreasi"/>
    <x v="31"/>
    <x v="0"/>
    <m/>
    <m/>
    <x v="3"/>
    <m/>
    <m/>
    <m/>
    <m/>
    <m/>
    <m/>
    <m/>
    <m/>
    <m/>
    <m/>
    <m/>
    <m/>
    <m/>
    <m/>
    <m/>
    <m/>
    <m/>
    <m/>
    <m/>
    <m/>
    <m/>
    <m/>
    <m/>
    <m/>
    <m/>
    <m/>
    <m/>
    <m/>
    <m/>
    <m/>
    <m/>
    <m/>
    <m/>
    <m/>
    <m/>
    <m/>
    <m/>
    <m/>
    <m/>
    <m/>
    <m/>
    <m/>
    <s v="Titus Kristanto"/>
    <s v="RPL"/>
    <m/>
    <s v="ITTELKOM Surabaya"/>
    <m/>
    <m/>
    <s v="DOI: 10.31219/osf.io/tj8dg"/>
    <s v=""/>
    <s v=",,,,,,,Andi Nur Halisyah"/>
    <s v=",,,,,,,ITTELKOM Surabaya"/>
    <s v=",,,,,,,RPL"/>
    <s v=",,,,,,,"/>
  </r>
  <r>
    <s v="Penerapan Teknologi Hidroponik Berbasis IoT Untuk Mendukung Pengembangan Desa Wisata Edukasi"/>
    <s v="ABDINE: Jurnal Pengabdian Masyarakat"/>
    <x v="14"/>
    <x v="0"/>
    <m/>
    <m/>
    <x v="3"/>
    <s v="Titus Kristanto"/>
    <n v="259781"/>
    <s v="0710028604"/>
    <s v="RPL"/>
    <m/>
    <s v="ITTELKOM Surabaya"/>
    <s v="Dimas Adiputra"/>
    <s v="TE"/>
    <m/>
    <s v="ITTELKOM Surabaya"/>
    <n v="6680651"/>
    <s v="0725059301"/>
    <s v="Titus Kristanto"/>
    <s v="RPL"/>
    <m/>
    <s v="ITTELKOM Surabaya"/>
    <n v="259781"/>
    <s v="0710028604"/>
    <s v="Abduh Sayid Albana"/>
    <s v="TI"/>
    <m/>
    <s v="ITTELKOM Surabaya"/>
    <n v="6680643"/>
    <s v="0702039003"/>
    <s v="Gilbert Wednestwo Samuel"/>
    <s v="RPL"/>
    <m/>
    <s v="ITTELKOM Surabaya"/>
    <s v="-"/>
    <n v="1103200032"/>
    <s v="Syakira Andriyani"/>
    <s v="RPL"/>
    <m/>
    <s v="ITTELKOM Surabaya"/>
    <m/>
    <m/>
    <s v="Christian Jose Anto Kurniawan"/>
    <s v="RPL"/>
    <m/>
    <s v="ITTELKOM Surabaya"/>
    <m/>
    <m/>
    <m/>
    <m/>
    <m/>
    <m/>
    <m/>
    <m/>
    <s v="https://doi.org/10.52072/abdine.v2i2.451"/>
    <s v="Titus Kristanto"/>
    <s v="Titus Kristanto,Dimas Adiputra,Titus Kristanto,Abduh Sayid Albana,Gilbert Wednestwo Samuel,Syakira Andriyani,Christian Jose Anto Kurniawan,"/>
    <s v="ITTELKOM Surabaya,ITTELKOM Surabaya,ITTELKOM Surabaya,ITTELKOM Surabaya,ITTELKOM Surabaya,ITTELKOM Surabaya,ITTELKOM Surabaya,"/>
    <s v="RPL,TE,RPL,TI,RPL,RPL,RPL,"/>
    <s v="0710028604,0725059301,0710028604,0702039003,1103200032,,,"/>
  </r>
  <r>
    <s v="Pengembangan Kampung Wisata Edukasi dengan Penerapan Teknologi dan Pemberdayaan Masyarakat (Studi Kasus: kampoeng songo Surabaya)"/>
    <s v="TERANG : Jurnal Pengabdian Pada Masyarakat Menerangi Negeri"/>
    <x v="29"/>
    <x v="1"/>
    <m/>
    <m/>
    <x v="3"/>
    <s v="Muhammad Sholik"/>
    <n v="6680698"/>
    <s v="0709128101"/>
    <s v="RPL"/>
    <m/>
    <s v="ITTELKOM Surabaya"/>
    <s v="Muhammad Sholik"/>
    <s v="RPL"/>
    <m/>
    <s v="ITTELKOM Surabaya"/>
    <n v="6680698"/>
    <s v="0709128101"/>
    <s v="Dewi Rahmawati"/>
    <s v="RPL"/>
    <m/>
    <s v="ITTELKOM Surabaya"/>
    <n v="6680622"/>
    <s v="0709039401"/>
    <s v="Titus Kristanto"/>
    <s v="RPL"/>
    <m/>
    <s v="ITTELKOM Surabaya"/>
    <n v="259781"/>
    <s v="0710028604"/>
    <s v="Muhammad Syarif Hidayatullah"/>
    <s v="RPL"/>
    <m/>
    <s v="ITTELKOM Surabaya"/>
    <s v="-"/>
    <n v="1201200016"/>
    <s v="Nursyahjaya Ramadaniputra"/>
    <s v="RPL"/>
    <m/>
    <s v="ITTELKOM Surabaya"/>
    <s v="-"/>
    <n v="1201202040"/>
    <s v="Rizky Agung Prayogi"/>
    <s v="RPL"/>
    <m/>
    <s v="ITTELKOM Surabaya"/>
    <s v="-"/>
    <n v="1201200027"/>
    <m/>
    <m/>
    <m/>
    <m/>
    <m/>
    <m/>
    <s v="https://doi.org/10.33322/terang.v5i1.1849"/>
    <s v="Muhammad Sholik"/>
    <s v="Muhammad Sholik,Muhammad Sholik,Dewi Rahmawati,Titus Kristanto,Muhammad Syarif Hidayatullah,Nursyahjaya Ramadaniputra,Rizky Agung Prayogi,"/>
    <s v="ITTELKOM Surabaya,ITTELKOM Surabaya,ITTELKOM Surabaya,ITTELKOM Surabaya,ITTELKOM Surabaya,ITTELKOM Surabaya,ITTELKOM Surabaya,"/>
    <s v="RPL,RPL,RPL,RPL,RPL,RPL,RPL,"/>
    <s v="0709128101,0709128101,0709039401,0710028604,1201200016,1201202040,1201200027,"/>
  </r>
  <r>
    <s v="Analysis of Trust Mechanism in Social Commerce: A Systematic Literature Review"/>
    <s v="International Journal of Electronic Commerce Studies"/>
    <x v="26"/>
    <x v="0"/>
    <m/>
    <m/>
    <x v="3"/>
    <m/>
    <m/>
    <m/>
    <m/>
    <m/>
    <m/>
    <s v="Mochamad Nizar Palefi Ma'ady"/>
    <s v="SI"/>
    <m/>
    <s v="ITTELKOM Surabaya"/>
    <n v="6099359"/>
    <s v="0708119103"/>
    <s v="Shinta Amalia Kusuma Wardhani"/>
    <m/>
    <m/>
    <s v="ITS"/>
    <m/>
    <m/>
    <m/>
    <m/>
    <m/>
    <m/>
    <m/>
    <m/>
    <m/>
    <m/>
    <m/>
    <m/>
    <m/>
    <m/>
    <m/>
    <m/>
    <m/>
    <m/>
    <m/>
    <m/>
    <m/>
    <m/>
    <m/>
    <m/>
    <m/>
    <m/>
    <m/>
    <m/>
    <m/>
    <m/>
    <m/>
    <m/>
    <s v="https://doi.org/10.7903/ijecs.2015"/>
    <s v=""/>
    <s v=",Mochamad Nizar Palefi Ma'ady,Shinta Amalia Kusuma Wardhani,,,,,"/>
    <s v=",ITTELKOM Surabaya,ITS,,,,,"/>
    <s v=",SI,,,,,,"/>
    <s v=",0708119103,,,,,,"/>
  </r>
  <r>
    <s v="Fuzzy Information Enrichment for Self-healing Recommendation Systems of COVID-19 Patient"/>
    <s v="Teknologi: Jurnal Ilmiah Sistem Informasi "/>
    <x v="17"/>
    <x v="1"/>
    <m/>
    <m/>
    <x v="3"/>
    <s v="Sahri"/>
    <m/>
    <m/>
    <m/>
    <m/>
    <s v="Univ. NU Sunan Giri"/>
    <s v="Mochamad Nizar Palefi Ma'ady"/>
    <s v="SI"/>
    <m/>
    <s v="ITTELKOM Surabaya"/>
    <n v="6099359"/>
    <s v="0708119103"/>
    <s v="Sahri"/>
    <m/>
    <m/>
    <s v="Univ. NU Sunan Giri"/>
    <m/>
    <m/>
    <s v="Shinta Amalia Kusuma Wardhani"/>
    <m/>
    <m/>
    <s v="Univ. NU Sunan Giri"/>
    <m/>
    <m/>
    <m/>
    <m/>
    <m/>
    <m/>
    <m/>
    <m/>
    <m/>
    <m/>
    <m/>
    <m/>
    <m/>
    <m/>
    <m/>
    <m/>
    <m/>
    <m/>
    <m/>
    <m/>
    <m/>
    <m/>
    <m/>
    <m/>
    <m/>
    <m/>
    <s v="https://doi.org/10.26594/teknologi.v12i1.2825"/>
    <s v="Sahri"/>
    <s v="Sahri,Mochamad Nizar Palefi Ma'ady,Sahri,Shinta Amalia Kusuma Wardhani,,,,"/>
    <s v="Univ. NU Sunan Giri,ITTELKOM Surabaya,Univ. NU Sunan Giri,Univ. NU Sunan Giri,,,,"/>
    <s v=",SI,,,,,,"/>
    <s v=",0708119103,,,,,,"/>
  </r>
  <r>
    <s v="The Important of Supply Chain Resilience During Covid-19 Pandemic For Enterprise Risk Management: A Systematic Literature Review"/>
    <s v="ICONIC-RS 2022: Proceedings of the 1st International Conference on &amp;#8230;, 2022 "/>
    <x v="1"/>
    <x v="0"/>
    <m/>
    <m/>
    <x v="3"/>
    <m/>
    <m/>
    <m/>
    <m/>
    <m/>
    <m/>
    <s v="Mochamad Nizar Palefi Ma'ady"/>
    <s v="SI"/>
    <m/>
    <s v="ITTELKOM Surabaya"/>
    <n v="6099359"/>
    <s v="0708119103"/>
    <s v="Iwan Vanan\y"/>
    <m/>
    <m/>
    <s v="ITS"/>
    <m/>
    <m/>
    <s v="Hawwin Mardhiana"/>
    <s v="SI"/>
    <m/>
    <s v="ITTELKOM Surabaya"/>
    <n v="6680648"/>
    <s v="0724089201"/>
    <s v="Abduh Sayid Albana"/>
    <s v="TI"/>
    <m/>
    <s v="ITTELKOM Surabaya"/>
    <n v="6680643"/>
    <s v="0702039003"/>
    <m/>
    <m/>
    <m/>
    <m/>
    <m/>
    <m/>
    <m/>
    <m/>
    <m/>
    <m/>
    <m/>
    <m/>
    <m/>
    <m/>
    <m/>
    <m/>
    <m/>
    <m/>
    <s v="https://doi.org/10.4108/EAI.31-3-2022.2320664"/>
    <s v=""/>
    <s v=",Mochamad Nizar Palefi Ma'ady,Iwan Vanan\y,Hawwin Mardhiana,Abduh Sayid Albana,,,"/>
    <s v=",ITTELKOM Surabaya,ITS,ITTELKOM Surabaya,ITTELKOM Surabaya,,,"/>
    <s v=",SI,,SI,TI,,,"/>
    <s v=",0708119103,,0724089201,0702039003,,,"/>
  </r>
  <r>
    <s v="PEMBUATAN SISTEM MONITORING SUHU, PH, TDS, DO, AMONIA DAN NITRIT AIR KOLAM BAGI UMKM FULLOBSTER SURABAYA BERBASIS MACHINE LEARNING"/>
    <s v="Jurnal Penelitian dan Pengabdian Kepada Masyarakat UNSIQ"/>
    <x v="17"/>
    <x v="1"/>
    <m/>
    <m/>
    <x v="3"/>
    <s v="Mochamad Nizar Palefi Ma’ady"/>
    <m/>
    <m/>
    <s v="SI"/>
    <m/>
    <s v="ITTELKOM Surabaya"/>
    <s v="Mochamad Nizar Palefi Ma’ady"/>
    <s v="SI"/>
    <m/>
    <s v="ITTELKOM Surabaya"/>
    <n v="6099359"/>
    <s v="0708119103"/>
    <m/>
    <m/>
    <m/>
    <m/>
    <m/>
    <m/>
    <m/>
    <m/>
    <m/>
    <m/>
    <m/>
    <m/>
    <m/>
    <m/>
    <m/>
    <m/>
    <m/>
    <m/>
    <m/>
    <m/>
    <m/>
    <m/>
    <m/>
    <m/>
    <m/>
    <m/>
    <m/>
    <m/>
    <m/>
    <m/>
    <m/>
    <m/>
    <m/>
    <m/>
    <m/>
    <m/>
    <s v="https://doi.org/10.32699/ppkm.v9i3.3173"/>
    <s v="Mochamad Nizar Palefi Ma’ady"/>
    <s v="Mochamad Nizar Palefi Ma’ady,Mochamad Nizar Palefi Ma’ady,,,,,,"/>
    <s v="ITTELKOM Surabaya,ITTELKOM Surabaya,,,,,,"/>
    <s v="SI,SI,,,,,,"/>
    <s v=",0708119103,,,,,,"/>
  </r>
  <r>
    <s v="Research Partner Recommender System for Academia in Higher Education using Non-Linear Approach"/>
    <s v="2022 5th International Conference of Computer and Informatics Engineering"/>
    <x v="1"/>
    <x v="0"/>
    <m/>
    <m/>
    <x v="3"/>
    <m/>
    <m/>
    <m/>
    <m/>
    <m/>
    <m/>
    <s v="Mochamad Nizar Palefi Ma’ady"/>
    <s v="SI"/>
    <m/>
    <s v="ITTELKOM Surabaya"/>
    <n v="6099359"/>
    <s v="0708119103"/>
    <s v="Purnama Anaking"/>
    <s v="SI"/>
    <m/>
    <s v="ITTELKOM Surabaya"/>
    <m/>
    <s v="0724098701"/>
    <s v="Muhammad Dzulfikar Fauzi"/>
    <s v="IF"/>
    <m/>
    <s v="ITTELKOM Surabaya"/>
    <m/>
    <m/>
    <m/>
    <m/>
    <m/>
    <m/>
    <m/>
    <m/>
    <m/>
    <m/>
    <m/>
    <m/>
    <m/>
    <m/>
    <m/>
    <m/>
    <m/>
    <m/>
    <m/>
    <m/>
    <m/>
    <m/>
    <m/>
    <m/>
    <m/>
    <m/>
    <s v="https://doi.org/10.1109/IC2IE56416.2022.9970164"/>
    <s v=""/>
    <s v=",Mochamad Nizar Palefi Ma’ady,Purnama Anaking,Muhammad Dzulfikar Fauzi,,,,Young-Rea Cho, Dong-Seong Kim,  Jae Min Lee"/>
    <s v=",ITTELKOM Surabaya,ITTELKOM Surabaya,ITTELKOM Surabaya,,,,"/>
    <s v=",SI,SI,IF,,,,"/>
    <s v=",0708119103,0724098701,,,,,"/>
  </r>
  <r>
    <s v="Rekomendasi Pengambilan Kebijakan Belanja Dana Desa Berbasis Open Government Partnership dan Dynamic Programming"/>
    <s v="Seminar Nasional Sistem Informasi (SENASIF)"/>
    <x v="16"/>
    <x v="0"/>
    <m/>
    <m/>
    <x v="3"/>
    <m/>
    <m/>
    <m/>
    <m/>
    <m/>
    <m/>
    <s v="Mochamad Nizar Palefi Ma’ady"/>
    <s v="SI"/>
    <m/>
    <s v="ITTELKOM Surabaya"/>
    <m/>
    <m/>
    <s v="Tabina Shafa Nabila Syahda"/>
    <s v="SI"/>
    <m/>
    <s v="ITTELKOM Surabaya"/>
    <m/>
    <m/>
    <s v="Nurul Hidayah"/>
    <s v="SI"/>
    <m/>
    <s v="ITTELKOM Surabaya"/>
    <m/>
    <m/>
    <s v="Ashfa Ashfiyak"/>
    <s v="SI"/>
    <m/>
    <s v="ITTELKOM Surabaya"/>
    <m/>
    <m/>
    <s v="Iqbal Abd. Muhbir Hadi Anam"/>
    <s v="SI"/>
    <m/>
    <s v="ITTELKOM Surabaya"/>
    <m/>
    <m/>
    <m/>
    <m/>
    <m/>
    <m/>
    <m/>
    <m/>
    <m/>
    <m/>
    <m/>
    <m/>
    <m/>
    <m/>
    <s v="link dokumen"/>
    <s v=""/>
    <s v=",Mochamad Nizar Palefi Ma’ady,Tabina Shafa Nabila Syahda,Nurul Hidayah,Ashfa Ashfiyak,Iqbal Abd. Muhbir Hadi Anam,,Aditya Yudhistira, Ahmad Habibi"/>
    <s v=",ITTELKOM Surabaya,ITTELKOM Surabaya,ITTELKOM Surabaya,ITTELKOM Surabaya,ITTELKOM Surabaya,,"/>
    <s v=",SI,SI,SI,SI,SI,,"/>
    <s v=",,,,,,,"/>
  </r>
  <r>
    <s v="Kecerdasan Buatan Untuk Sistem Pengawasan dan Pengklasifikasi Kualitas Air Tambak Pada UMKM Budidaya Lobster Air Tawar"/>
    <s v="Seminar Nasional Sistem Informasi (SENASIF) "/>
    <x v="16"/>
    <x v="0"/>
    <m/>
    <m/>
    <x v="3"/>
    <m/>
    <m/>
    <m/>
    <m/>
    <m/>
    <m/>
    <s v="Mochamad Nizar Palefi Ma’ady"/>
    <s v="SI"/>
    <m/>
    <s v="ITTELKOM Surabaya"/>
    <m/>
    <m/>
    <s v="Denny Daffa Rizaldy"/>
    <s v="SI"/>
    <m/>
    <s v="ITTELKOM Surabaya"/>
    <m/>
    <m/>
    <s v="Bintang Marwan Putra Pradana"/>
    <s v="SI"/>
    <m/>
    <s v="ITTELKOM Surabaya"/>
    <m/>
    <m/>
    <s v="Rendy Adi Fatma Saputra"/>
    <s v="SI"/>
    <m/>
    <s v="ITTELKOM Surabaya"/>
    <m/>
    <m/>
    <s v="Muhammad Taufikurahman"/>
    <s v="SI"/>
    <m/>
    <s v="ITTELKOM Surabaya"/>
    <m/>
    <m/>
    <m/>
    <m/>
    <m/>
    <m/>
    <m/>
    <m/>
    <m/>
    <m/>
    <m/>
    <m/>
    <m/>
    <m/>
    <s v="link dokumen"/>
    <s v=""/>
    <s v=",Mochamad Nizar Palefi Ma’ady,Denny Daffa Rizaldy,Bintang Marwan Putra Pradana,Rendy Adi Fatma Saputra,Muhammad Taufikurahman,,"/>
    <s v=",ITTELKOM Surabaya,ITTELKOM Surabaya,ITTELKOM Surabaya,ITTELKOM Surabaya,ITTELKOM Surabaya,,"/>
    <s v=",SI,SI,SI,SI,SI,,"/>
    <s v=",,,,,,,"/>
  </r>
  <r>
    <s v="Grading Problem-Solving for Clustering Students Score Using Dynamic Programming Procedure in The Context of Dynamic Time Warping"/>
    <s v="2022 Seventh International Conference on Informatics and Computing (ICIC)"/>
    <x v="1"/>
    <x v="0"/>
    <m/>
    <m/>
    <x v="3"/>
    <m/>
    <m/>
    <m/>
    <m/>
    <m/>
    <m/>
    <s v="Mochamad Nizar Palefi Ma’ady"/>
    <s v="SI"/>
    <m/>
    <s v="ITTELKOM Surabaya"/>
    <m/>
    <m/>
    <s v="Tabina Shafa Nabila Syahda"/>
    <s v="SI"/>
    <m/>
    <s v="ITTELKOM Surabaya"/>
    <m/>
    <m/>
    <s v="Muhammad Nasrullah"/>
    <s v="SI"/>
    <m/>
    <s v="ITTELKOM Surabaya"/>
    <m/>
    <m/>
    <s v="Anindya Salwa Salsabila"/>
    <s v="SI"/>
    <m/>
    <s v="ITTELKOM Surabaya"/>
    <m/>
    <m/>
    <s v="Ully Asfari"/>
    <s v="SI"/>
    <m/>
    <s v="ITTELKOM Surabaya"/>
    <m/>
    <m/>
    <s v="Hawwin Mardhiana"/>
    <s v="SI"/>
    <m/>
    <s v="ITTELKOM Surabaya"/>
    <m/>
    <m/>
    <m/>
    <m/>
    <m/>
    <m/>
    <m/>
    <m/>
    <s v="https://doi.org/10.1109/ICIC56845.2022.10006903"/>
    <s v=""/>
    <s v=",Mochamad Nizar Palefi Ma’ady,Tabina Shafa Nabila Syahda,Muhammad Nasrullah,Anindya Salwa Salsabila,Ully Asfari,Hawwin Mardhiana,"/>
    <s v=",ITTELKOM Surabaya,ITTELKOM Surabaya,ITTELKOM Surabaya,ITTELKOM Surabaya,ITTELKOM Surabaya,ITTELKOM Surabaya,"/>
    <s v=",SI,SI,SI,SI,SI,SI,"/>
    <s v=",,,,,,,"/>
  </r>
  <r>
    <s v="Federated Learning in Indonesia: Challenges and Opportunities"/>
    <s v="2022 1st International Conference on Software Engineering and Information"/>
    <x v="1"/>
    <x v="0"/>
    <m/>
    <m/>
    <x v="3"/>
    <m/>
    <m/>
    <m/>
    <m/>
    <m/>
    <m/>
    <s v="Mochamad Nizar Palefi Ma’ady"/>
    <s v="SI"/>
    <m/>
    <s v="ITTELKOM Surabaya"/>
    <m/>
    <m/>
    <s v="Sri Hidayati"/>
    <s v="SI"/>
    <m/>
    <s v="ITTELKOM Surabaya"/>
    <m/>
    <m/>
    <s v="Raulia Riski"/>
    <s v="SI"/>
    <m/>
    <s v="ITTELKOM Surabaya"/>
    <m/>
    <m/>
    <m/>
    <m/>
    <m/>
    <m/>
    <m/>
    <m/>
    <m/>
    <m/>
    <m/>
    <m/>
    <m/>
    <m/>
    <m/>
    <m/>
    <m/>
    <m/>
    <m/>
    <m/>
    <m/>
    <m/>
    <m/>
    <m/>
    <m/>
    <m/>
    <s v="https://doi.org/10.1109/ICoSEIT55604.2022.10030007"/>
    <s v=""/>
    <s v=",Mochamad Nizar Palefi Ma’ady,Sri Hidayati,Raulia Riski,,,,"/>
    <s v=",ITTELKOM Surabaya,ITTELKOM Surabaya,ITTELKOM Surabaya,,,,"/>
    <s v=",SI,SI,SI,,,,"/>
    <s v=",,,,,,,"/>
  </r>
  <r>
    <s v="Peningkatan Literasi Komputer Melalui Pelatihan Micosoft Excel Advanced Untuk Efisiensi Pekerjaan di Instansi Pemerintahan"/>
    <s v="TERANG 4 (2), 209-214, 2022 "/>
    <x v="29"/>
    <x v="1"/>
    <m/>
    <m/>
    <x v="3"/>
    <s v="Meredita Susanty"/>
    <m/>
    <m/>
    <m/>
    <m/>
    <s v="Universitas Pertamina"/>
    <s v="Meredita Susanty"/>
    <m/>
    <m/>
    <s v="Universitas Pertamina"/>
    <m/>
    <m/>
    <s v="Erwin Setiawan"/>
    <m/>
    <m/>
    <s v="Universitas Pertamina"/>
    <m/>
    <m/>
    <s v="Wahyu Kunto Wibowo"/>
    <m/>
    <m/>
    <s v="Universitas Pertamina"/>
    <m/>
    <m/>
    <s v="Herminarto Nugroho"/>
    <m/>
    <m/>
    <s v="Universitas Pertamina"/>
    <m/>
    <m/>
    <s v="Ade Irawan"/>
    <m/>
    <m/>
    <s v="Universitas Pertamina"/>
    <m/>
    <m/>
    <s v="Tasmi"/>
    <m/>
    <m/>
    <s v="Universitas Pertamina"/>
    <m/>
    <m/>
    <s v="Aulia Rahma Annisa"/>
    <s v="TK"/>
    <m/>
    <s v="ITTELKOM Surabaya"/>
    <m/>
    <m/>
    <s v="https://doi.org/10.33322/terang.v4i2.1528"/>
    <s v="Meredita Susanty"/>
    <s v="Meredita Susanty,Meredita Susanty,Erwin Setiawan,Wahyu Kunto Wibowo,Herminarto Nugroho,Ade Irawan,Tasmi,"/>
    <s v="Universitas Pertamina,Universitas Pertamina,Universitas Pertamina,Universitas Pertamina,Universitas Pertamina,Universitas Pertamina,Universitas Pertamina,ITTELKOM Surabaya"/>
    <s v=",,,,,,,TK"/>
    <s v=",,,,,,,"/>
  </r>
  <r>
    <s v="Rancang Bangun Sistem Alat Fototerapi Untuk Bayi Hiperbilirubinemia Berbasis Internet Of Things (IoT)"/>
    <s v="KILAT 11 (2), 167-181, 2022 "/>
    <x v="17"/>
    <x v="1"/>
    <m/>
    <m/>
    <x v="3"/>
    <s v="Annida Sakinah Ramadhani"/>
    <m/>
    <m/>
    <m/>
    <m/>
    <s v="Universitas Pertamina"/>
    <s v="Annida Sakinah Ramadhani"/>
    <m/>
    <m/>
    <s v="Universitas Pertamina"/>
    <m/>
    <m/>
    <s v="Herminarto Nugroho"/>
    <m/>
    <m/>
    <s v="Universitas Pertamina"/>
    <m/>
    <m/>
    <s v="Aulia Rahma Annisa"/>
    <s v="TK"/>
    <m/>
    <s v="ITTELKOM Surabaya"/>
    <m/>
    <m/>
    <m/>
    <m/>
    <m/>
    <m/>
    <m/>
    <m/>
    <m/>
    <m/>
    <m/>
    <m/>
    <m/>
    <m/>
    <m/>
    <m/>
    <m/>
    <m/>
    <m/>
    <m/>
    <m/>
    <m/>
    <m/>
    <m/>
    <m/>
    <m/>
    <s v="https://doi.org/10.33322/kilat.v11i2"/>
    <s v="Annida Sakinah Ramadhani"/>
    <s v="Annida Sakinah Ramadhani,Annida Sakinah Ramadhani,Herminarto Nugroho,Aulia Rahma Annisa,,,,"/>
    <s v="Universitas Pertamina,Universitas Pertamina,Universitas Pertamina,ITTELKOM Surabaya,,,,"/>
    <s v=",,,TK,,,,"/>
    <s v=",,,,,,,"/>
  </r>
  <r>
    <s v="Rancang Bangun Smart System Green House untuk Budidaya Melon Berbasis PLC"/>
    <s v="Journal of Technology and Informatics (JoTI) 4 (1), 26-30, 2022 "/>
    <x v="21"/>
    <x v="1"/>
    <m/>
    <m/>
    <x v="3"/>
    <s v="Muhammad Yanuar Muhaimin"/>
    <m/>
    <m/>
    <s v="TK"/>
    <m/>
    <s v="ITTELKOM Surabaya"/>
    <s v="Muhammad Yanuar Muhaimin"/>
    <s v="TK"/>
    <m/>
    <s v="ITTELKOM Surabaya"/>
    <m/>
    <m/>
    <s v="Aulia Rahma Annisa"/>
    <s v="TK"/>
    <m/>
    <s v="ITTELKOM Surabaya"/>
    <m/>
    <m/>
    <s v="Billy Montolalu"/>
    <s v="TK"/>
    <m/>
    <s v="ITTELKOM Surabaya"/>
    <m/>
    <m/>
    <m/>
    <m/>
    <m/>
    <m/>
    <m/>
    <m/>
    <m/>
    <m/>
    <m/>
    <m/>
    <m/>
    <m/>
    <m/>
    <m/>
    <m/>
    <m/>
    <m/>
    <m/>
    <m/>
    <m/>
    <m/>
    <m/>
    <m/>
    <m/>
    <s v="https://doi.org/10.37802/joti.v4i1.260"/>
    <s v="Muhammad Yanuar Muhaimin"/>
    <s v="Muhammad Yanuar Muhaimin,Muhammad Yanuar Muhaimin,Aulia Rahma Annisa,Billy Montolalu,,,,"/>
    <s v="ITTELKOM Surabaya,ITTELKOM Surabaya,ITTELKOM Surabaya,ITTELKOM Surabaya,,,,"/>
    <s v="TK,TK,TK,TK,,,,"/>
    <s v=",,,,,,,"/>
  </r>
  <r>
    <s v="A conceptual model for the acceptance of collaborative robots in industry 5.0"/>
    <s v="Procedia Computer Science 197, 61-67, 2022 "/>
    <x v="23"/>
    <x v="0"/>
    <m/>
    <m/>
    <x v="3"/>
    <s v="Grandys Frieska Prassida"/>
    <m/>
    <m/>
    <m/>
    <m/>
    <s v="UISI"/>
    <s v="Grandys Frieska Prassida"/>
    <m/>
    <m/>
    <s v="UISI"/>
    <m/>
    <m/>
    <s v="Ully Asfari "/>
    <s v="SI"/>
    <m/>
    <s v="ITTELKOM Surabaya"/>
    <m/>
    <m/>
    <m/>
    <m/>
    <m/>
    <m/>
    <m/>
    <m/>
    <m/>
    <m/>
    <m/>
    <m/>
    <m/>
    <m/>
    <m/>
    <m/>
    <m/>
    <m/>
    <m/>
    <m/>
    <m/>
    <m/>
    <m/>
    <m/>
    <m/>
    <m/>
    <m/>
    <m/>
    <m/>
    <m/>
    <m/>
    <m/>
    <s v="https://doi.org/10.1016/j.procs.2021.12.118"/>
    <s v="Grandys Frieska Prassida"/>
    <s v="Grandys Frieska Prassida,Grandys Frieska Prassida,Ully Asfari ,,,,,G. J. Verkerke_x000a_Mauridhi Hery Purnomo_x000a_Michael H. F. Wilkinson"/>
    <s v="UISI,UISI,ITTELKOM Surabaya,,,,,"/>
    <s v=",,SI,,,,,"/>
    <s v=",,,,,,,"/>
  </r>
  <r>
    <s v="Perancangan Data Warehouse Untuk Menunjang Akreditasi Program Studi"/>
    <s v="Jurnal Teknologi Informasi dan Ilmu Komputer (JTIIK) 9 (4), 2022 "/>
    <x v="18"/>
    <x v="1"/>
    <m/>
    <m/>
    <x v="3"/>
    <s v="Rokhmatul Insani"/>
    <m/>
    <m/>
    <s v="SI"/>
    <m/>
    <s v="ITTELKOM Surabaya"/>
    <s v="Rokhmatul Insani"/>
    <s v="SI"/>
    <m/>
    <s v="ITTELKOM Surabaya"/>
    <m/>
    <m/>
    <s v="Ully Asfari "/>
    <s v="SI"/>
    <m/>
    <s v="ITTELKOM Surabaya"/>
    <m/>
    <m/>
    <s v="Rio Armando"/>
    <s v="SI"/>
    <m/>
    <s v="ITTELKOM Surabaya"/>
    <m/>
    <m/>
    <s v="I G AG Kom Agnam Melyantara"/>
    <s v="SI"/>
    <m/>
    <s v="ITTELKOM Surabaya"/>
    <m/>
    <m/>
    <m/>
    <m/>
    <m/>
    <m/>
    <m/>
    <m/>
    <m/>
    <m/>
    <m/>
    <m/>
    <m/>
    <m/>
    <m/>
    <m/>
    <m/>
    <m/>
    <m/>
    <m/>
    <s v="DOI: 10.25126/jtiik.202294495"/>
    <s v="Rokhmatul Insani"/>
    <s v="Rokhmatul Insani,Rokhmatul Insani,Ully Asfari ,Rio Armando,I G AG Kom Agnam Melyantara,,,"/>
    <s v="ITTELKOM Surabaya,ITTELKOM Surabaya,ITTELKOM Surabaya,ITTELKOM Surabaya,ITTELKOM Surabaya,,,"/>
    <s v="SI,SI,SI,SI,SI,,,"/>
    <s v=",,,,,,,"/>
  </r>
  <r>
    <s v="Robot Ankle Foot Orthosis with Auto Flexion Mode for Foot Drop Training on Post-Stroke Patient in Indonesia"/>
    <s v="Kinetik: Game Technology, Information System, Computer Network, Computing &amp;#8230;, 2022 "/>
    <x v="18"/>
    <x v="1"/>
    <m/>
    <m/>
    <x v="3"/>
    <s v="Ubaidillah"/>
    <m/>
    <m/>
    <m/>
    <m/>
    <s v="Universitas Sebelas Maret"/>
    <s v="Dimas Adiputra"/>
    <s v="TE"/>
    <m/>
    <s v="ITTELKOM Surabaya"/>
    <m/>
    <m/>
    <s v="Ubaidillah"/>
    <m/>
    <m/>
    <s v="Universitas Sebelas Maret"/>
    <m/>
    <m/>
    <s v="Ully Asfari"/>
    <s v="SI"/>
    <m/>
    <s v="ITTELKOM Surabaya"/>
    <m/>
    <m/>
    <s v="Hari Sulistiyo Budi Waspada"/>
    <m/>
    <m/>
    <s v="CV. Kenzie Teknopedis"/>
    <m/>
    <m/>
    <s v="Reza Humaidi"/>
    <m/>
    <m/>
    <s v="ITTELKOM Surabaya"/>
    <m/>
    <m/>
    <s v="Bagas Wahyu Prakoso"/>
    <m/>
    <m/>
    <s v="ITTELKOM Surabaya"/>
    <m/>
    <m/>
    <s v="Andi Nur Halisyah"/>
    <m/>
    <m/>
    <s v="ITTELKOM Surabaya"/>
    <m/>
    <m/>
    <s v="https://doi.org/10.22219/kinetik.v7i4.1533"/>
    <s v="Ubaidillah"/>
    <s v="Ubaidillah,Dimas Adiputra,Ubaidillah,Ully Asfari,Hari Sulistiyo Budi Waspada,Reza Humaidi,Bagas Wahyu Prakoso,"/>
    <s v="Universitas Sebelas Maret,ITTELKOM Surabaya,Universitas Sebelas Maret,ITTELKOM Surabaya,CV. Kenzie Teknopedis,ITTELKOM Surabaya,ITTELKOM Surabaya,ITTELKOM Surabaya"/>
    <s v=",TE,,SI,,,,"/>
    <s v=",,,,,,,"/>
  </r>
  <r>
    <s v="PENERAPAN PANEL SURYA UNTUK MENDUKUNG BUDIDAYA IKAN BERBASIS INTERNET OF THINGS DI KAMPUNG OASE ONDOMOHEN"/>
    <s v="Abdimas Galuh 4 (2), 1350-1360, 2022 "/>
    <x v="17"/>
    <x v="1"/>
    <m/>
    <m/>
    <x v="3"/>
    <s v="Lora Khaula Amifia"/>
    <m/>
    <m/>
    <s v="TE"/>
    <m/>
    <s v="ITTELKOM Surabaya"/>
    <s v="Lora Khaula Amifia"/>
    <s v="TE"/>
    <m/>
    <s v="ITTELKOM Surabaya"/>
    <m/>
    <m/>
    <s v="Bily Montolalu"/>
    <s v="TK"/>
    <m/>
    <s v="ITTELKOM Surabaya"/>
    <m/>
    <m/>
    <s v="Ully Asfari"/>
    <s v="SI"/>
    <m/>
    <s v="ITTELKOM Surabaya"/>
    <m/>
    <m/>
    <s v="Mohammad Fahmi Ilmi Yogianto"/>
    <m/>
    <m/>
    <s v="ITTELKOM Surabaya"/>
    <m/>
    <m/>
    <s v="Hernadimas Alfattah"/>
    <m/>
    <m/>
    <s v="ITTELKOM Surabaya"/>
    <m/>
    <m/>
    <s v="Annisa Salsabila"/>
    <m/>
    <m/>
    <s v="ITTELKOM Surabaya"/>
    <m/>
    <m/>
    <m/>
    <m/>
    <m/>
    <m/>
    <m/>
    <m/>
    <s v="http://dx.doi.org/10.25157/ag.v4i2.8574"/>
    <s v="Lora Khaula Amifia"/>
    <s v="Lora Khaula Amifia,Lora Khaula Amifia,Bily Montolalu,Ully Asfari,Mohammad Fahmi Ilmi Yogianto,Hernadimas Alfattah,Annisa Salsabila,"/>
    <s v="ITTELKOM Surabaya,ITTELKOM Surabaya,ITTELKOM Surabaya,ITTELKOM Surabaya,ITTELKOM Surabaya,ITTELKOM Surabaya,ITTELKOM Surabaya,"/>
    <s v="TE,TE,TK,SI,,,,"/>
    <s v=",,,,,,,"/>
  </r>
  <r>
    <s v="INOVASI BERBASIS E-COMMERCE GUNA MENINGKATKAN PEREKONOMIAN MASYARAKAT DALAM RANGKA PENJUALAN HASIL LAUT"/>
    <s v="Lomba Karya Tulis Ilmiah 3 (1), 243-254, 2022 "/>
    <x v="22"/>
    <x v="0"/>
    <m/>
    <m/>
    <x v="3"/>
    <m/>
    <m/>
    <m/>
    <m/>
    <m/>
    <m/>
    <s v="Ramadika Wijaya Poetra Subijanto"/>
    <m/>
    <m/>
    <s v="ITTELKOM Surabaya"/>
    <m/>
    <m/>
    <s v="Syahrina Laylia Rahma"/>
    <m/>
    <m/>
    <s v="ITTELKOM Surabaya"/>
    <m/>
    <m/>
    <s v="Achmad Maulana"/>
    <m/>
    <m/>
    <s v="ITTELKOM Surabaya"/>
    <m/>
    <m/>
    <s v="Ully Asfari"/>
    <s v="SI"/>
    <m/>
    <s v="ITTELKOM Surabaya"/>
    <m/>
    <m/>
    <m/>
    <m/>
    <m/>
    <m/>
    <m/>
    <m/>
    <m/>
    <m/>
    <m/>
    <m/>
    <m/>
    <m/>
    <m/>
    <m/>
    <m/>
    <m/>
    <m/>
    <m/>
    <s v="https://journal.ittelkom-sby.ac.id/lkti/article/view/245"/>
    <s v=""/>
    <s v=",Ramadika Wijaya Poetra Subijanto,Syahrina Laylia Rahma,Achmad Maulana,Ully Asfari,,,"/>
    <s v=",ITTELKOM Surabaya,ITTELKOM Surabaya,ITTELKOM Surabaya,ITTELKOM Surabaya,,,"/>
    <s v=",,,,SI,,,"/>
    <s v=",,,,,,,"/>
  </r>
  <r>
    <s v="Multi-Vehicle Routing for Pickup Service in Dynamic Scenario"/>
    <s v="KICS Winter Conference 2022, 1030-1031, 2022 "/>
    <x v="1"/>
    <x v="0"/>
    <m/>
    <m/>
    <x v="3"/>
    <m/>
    <m/>
    <m/>
    <m/>
    <m/>
    <m/>
    <s v="Philip Tobianto Daely+L113:X113"/>
    <s v="IT"/>
    <m/>
    <s v="ITTELKOM Surabaya"/>
    <m/>
    <m/>
    <s v="Jae Min Lee"/>
    <m/>
    <m/>
    <s v="Kumoh National Institute of Technology"/>
    <m/>
    <m/>
    <s v="Dong-Seong Kim"/>
    <m/>
    <m/>
    <s v="Kumoh National Institute of Technology"/>
    <m/>
    <m/>
    <m/>
    <m/>
    <m/>
    <m/>
    <m/>
    <m/>
    <m/>
    <m/>
    <m/>
    <m/>
    <m/>
    <m/>
    <m/>
    <m/>
    <m/>
    <m/>
    <m/>
    <m/>
    <m/>
    <m/>
    <m/>
    <m/>
    <m/>
    <m/>
    <s v="link dokumen"/>
    <s v=""/>
    <s v=",Philip Tobianto Daely+L113:X113,Jae Min Lee,Dong-Seong Kim,,,,Qurrotun 'Ayun M. R._x000a_Ulfah Abqari"/>
    <s v=",ITTELKOM Surabaya,Kumoh National Institute of Technology,Kumoh National Institute of Technology,,,,"/>
    <s v=",IT,,,,,,"/>
    <s v=",,,,,,,"/>
  </r>
  <r>
    <s v="An Improvement Using Global Positioning System (GPS) and Cloud Firestore for Integration of Information System in Surabaya Public Transportation"/>
    <s v="EDUTEC: Journal of Education And Technology 5 (4), 894-909, 2022 "/>
    <x v="19"/>
    <x v="1"/>
    <m/>
    <m/>
    <x v="3"/>
    <s v="Farah Zakiyah Rahmanti"/>
    <m/>
    <m/>
    <s v="IT"/>
    <m/>
    <s v="ITTELKOM Surabaya"/>
    <s v="Farah Zakiyah Rahmanti"/>
    <s v="IT"/>
    <m/>
    <s v="ITTELKOM Surabaya"/>
    <m/>
    <m/>
    <s v="Oktavia Ayu Permata"/>
    <s v="IT"/>
    <m/>
    <s v="ITTELKOM Surabaya"/>
    <m/>
    <m/>
    <s v="Khodijah Amiroh"/>
    <s v="IT"/>
    <m/>
    <s v="ITTELKOM Surabaya"/>
    <m/>
    <m/>
    <s v="Philip Tobianto Daely"/>
    <s v="IT"/>
    <m/>
    <s v="ITTELKOM Surabaya"/>
    <m/>
    <m/>
    <s v="Anas Ittaqullah"/>
    <s v="IT"/>
    <m/>
    <s v="ITTELKOM Surabaya"/>
    <m/>
    <m/>
    <s v="Dimas Bagus Saputro"/>
    <s v="IT"/>
    <m/>
    <s v="ITTELKOM Surabaya"/>
    <m/>
    <m/>
    <m/>
    <m/>
    <m/>
    <m/>
    <m/>
    <m/>
    <s v="http://dx.doi.org/10.29062/edu.v5i4.294"/>
    <s v="Farah Zakiyah Rahmanti"/>
    <s v="Farah Zakiyah Rahmanti,Farah Zakiyah Rahmanti,Oktavia Ayu Permata,Khodijah Amiroh,Philip Tobianto Daely,Anas Ittaqullah,Dimas Bagus Saputro,Takamichi Nakamoto"/>
    <s v="ITTELKOM Surabaya,ITTELKOM Surabaya,ITTELKOM Surabaya,ITTELKOM Surabaya,ITTELKOM Surabaya,ITTELKOM Surabaya,ITTELKOM Surabaya,"/>
    <s v="IT,IT,IT,IT,IT,IT,IT,"/>
    <s v=",,,,,,,"/>
  </r>
  <r>
    <s v="Dynamic Delivery Truck Routing System with Task Clustering and Particle Swarm Optimization"/>
    <s v="KICS Summer Conference 2022, 1344-1345, 2022 "/>
    <x v="1"/>
    <x v="0"/>
    <m/>
    <m/>
    <x v="3"/>
    <m/>
    <m/>
    <m/>
    <m/>
    <m/>
    <m/>
    <s v="Philip Tobianto Daely+L113:X113"/>
    <s v="IT"/>
    <m/>
    <s v="ITTELKOM Surabaya"/>
    <m/>
    <m/>
    <s v="Jae Min Lee"/>
    <m/>
    <m/>
    <s v="Kumoh National Institute of Technology"/>
    <m/>
    <m/>
    <s v="Dong-Seong Kim"/>
    <m/>
    <m/>
    <s v="Kumoh National Institute of Technology"/>
    <m/>
    <m/>
    <m/>
    <m/>
    <m/>
    <m/>
    <m/>
    <m/>
    <m/>
    <m/>
    <m/>
    <m/>
    <m/>
    <m/>
    <m/>
    <m/>
    <m/>
    <m/>
    <m/>
    <m/>
    <m/>
    <m/>
    <m/>
    <m/>
    <m/>
    <m/>
    <s v="link dokumen"/>
    <s v=""/>
    <s v=",Philip Tobianto Daely+L113:X113,Jae Min Lee,Dong-Seong Kim,,,,Christopher Andreas"/>
    <s v=",ITTELKOM Surabaya,Kumoh National Institute of Technology,Kumoh National Institute of Technology,,,,"/>
    <s v=",IT,,,,,,"/>
    <s v=",,,,,,,"/>
  </r>
  <r>
    <s v="Backhaul Aggregator Design for Real-Time 3D Printer System"/>
    <s v="2022 13th International Conference on Information and Communication &amp;#8230;, 2022 "/>
    <x v="1"/>
    <x v="0"/>
    <m/>
    <m/>
    <x v="3"/>
    <m/>
    <m/>
    <m/>
    <m/>
    <m/>
    <m/>
    <s v="Yohana Jayanti Aruan"/>
    <m/>
    <m/>
    <s v="Kumoh National Institute of Technology"/>
    <m/>
    <m/>
    <s v="Made Adi Paramartha Putra"/>
    <m/>
    <m/>
    <s v="Kumoh National Institute of Technology"/>
    <m/>
    <m/>
    <s v="Adinda Riztia Putri"/>
    <m/>
    <m/>
    <s v="Kumoh National Institute of Technology"/>
    <m/>
    <m/>
    <s v="Philip Tobianto Daely+L113:X113"/>
    <s v="IT"/>
    <m/>
    <s v="ITTELKOM Surabaya"/>
    <m/>
    <m/>
    <s v="Dong-Seong Kim"/>
    <m/>
    <m/>
    <s v="Kumoh National Institute of Technology"/>
    <m/>
    <m/>
    <s v="Jae Min Lee"/>
    <m/>
    <m/>
    <s v="Kumoh National Institute of Technology"/>
    <m/>
    <m/>
    <m/>
    <m/>
    <m/>
    <m/>
    <m/>
    <m/>
    <s v="https://doi.org/10.1109/ICTC55196.2022.9952391"/>
    <s v=""/>
    <s v=",Yohana Jayanti Aruan,Made Adi Paramartha Putra,Adinda Riztia Putri,Philip Tobianto Daely+L113:X113,Dong-Seong Kim,Jae Min Lee,"/>
    <s v=",Kumoh National Institute of Technology,Kumoh National Institute of Technology,Kumoh National Institute of Technology,ITTELKOM Surabaya,Kumoh National Institute of Technology,Kumoh National Institute of Technology,"/>
    <s v=",,,,IT,,,"/>
    <s v=",,,,,,,"/>
  </r>
  <r>
    <s v="Development of the System Architecture for Black Ice Detection to Prevent Transportation Calamities"/>
    <s v="Proceedings of the conference of the Korean Society for Communications and Communications"/>
    <x v="1"/>
    <x v="0"/>
    <m/>
    <m/>
    <x v="3"/>
    <m/>
    <m/>
    <m/>
    <m/>
    <m/>
    <m/>
    <s v="Mohtasin Golam"/>
    <m/>
    <m/>
    <s v="Kumoh National Institute of Technology"/>
    <m/>
    <m/>
    <s v="Adinda Riztia"/>
    <m/>
    <m/>
    <s v="Kumoh National Institute of Technology"/>
    <m/>
    <m/>
    <s v="Philip Tobianto Daely+L113:X113"/>
    <s v="IT"/>
    <m/>
    <s v="ITTELKOM Surabaya"/>
    <m/>
    <m/>
    <s v="Ayesha Khatun"/>
    <m/>
    <m/>
    <s v="ITTELKOM Surabaya"/>
    <m/>
    <m/>
    <s v="Jung-Hyeon Kim"/>
    <m/>
    <m/>
    <s v="Kumoh National Institute of Technology"/>
    <m/>
    <m/>
    <s v="Jeong-Ho Lee"/>
    <m/>
    <m/>
    <s v="Seokyung Industry"/>
    <m/>
    <m/>
    <s v="Young-Rea Cho, Dong-Seong Kim,  Jae Min Lee"/>
    <m/>
    <m/>
    <s v="Seokyung Industry"/>
    <m/>
    <m/>
    <s v="link dokumen"/>
    <s v=""/>
    <s v=",Mohtasin Golam,Adinda Riztia,Philip Tobianto Daely+L113:X113,Ayesha Khatun,Jung-Hyeon Kim,Jeong-Ho Lee,"/>
    <s v=",Kumoh National Institute of Technology,Kumoh National Institute of Technology,ITTELKOM Surabaya,ITTELKOM Surabaya,Kumoh National Institute of Technology,Seokyung Industry,Seokyung Industry"/>
    <s v=",,,IT,,,,"/>
    <s v=",,,,,,,"/>
  </r>
  <r>
    <s v="PENINGKATAN KAPASITAS DENGAN PENERANGAN JALAN UMUM TENAGA SURYA BERBASIS ICT DI DESA NGENI"/>
    <s v="Panrita Abdi-Jurnal Pengabdian pada Masyarakat 6 (4), 804-813, 2022 "/>
    <x v="17"/>
    <x v="1"/>
    <m/>
    <m/>
    <x v="3"/>
    <s v="Lora Khaula Amifia"/>
    <m/>
    <m/>
    <s v="TE"/>
    <m/>
    <s v="ITTELKOM Surabaya"/>
    <s v="Lora Khaula Amifia"/>
    <s v="TE"/>
    <m/>
    <s v="ITTELKOM Surabaya"/>
    <m/>
    <m/>
    <s v="Dimas Adiputra"/>
    <s v="TE"/>
    <m/>
    <s v="ITTELKOM Surabaya"/>
    <m/>
    <m/>
    <s v="Isa Hafidz"/>
    <s v="TE"/>
    <m/>
    <s v="ITTELKOM Surabaya"/>
    <m/>
    <m/>
    <s v="Khodijah Amiroh"/>
    <s v="IT"/>
    <m/>
    <s v="ITTELKOM Surabaya"/>
    <m/>
    <m/>
    <s v="Ardiansyah Al Farouq"/>
    <s v="TK"/>
    <m/>
    <s v="ITTELKOM Surabaya"/>
    <m/>
    <m/>
    <s v="Robin Addwiyansyah Alfaro Samrat"/>
    <m/>
    <m/>
    <s v="ITTELKOM Surabaya"/>
    <m/>
    <m/>
    <s v="Aditya Yudhistira, Ahmad Habibi"/>
    <m/>
    <m/>
    <s v="ITTELKOM Surabaya"/>
    <m/>
    <m/>
    <s v="https://doi.org/10.20956/pa.v6i4.18122"/>
    <s v="Lora Khaula Amifia"/>
    <s v="Lora Khaula Amifia,Lora Khaula Amifia,Dimas Adiputra,Isa Hafidz,Khodijah Amiroh,Ardiansyah Al Farouq,Robin Addwiyansyah Alfaro Samrat,Firman Adi R."/>
    <s v="ITTELKOM Surabaya,ITTELKOM Surabaya,ITTELKOM Surabaya,ITTELKOM Surabaya,ITTELKOM Surabaya,ITTELKOM Surabaya,ITTELKOM Surabaya,ITTELKOM Surabaya"/>
    <s v="TE,TE,TE,TE,IT,TK,,"/>
    <s v=",,,,,,,"/>
  </r>
  <r>
    <s v="Optimal Placement of Resistive Superconducting Fault Current Limiter by Considering Short-Circuit Current and Transient Stability of Power System"/>
    <s v="IET Generation, Transmission &amp; Distribution"/>
    <x v="25"/>
    <x v="2"/>
    <m/>
    <m/>
    <x v="3"/>
    <s v="Mauridhi Hery Purnomo"/>
    <m/>
    <m/>
    <m/>
    <m/>
    <s v="ITS"/>
    <s v="Isa Hafidz"/>
    <s v="TE"/>
    <m/>
    <s v="ITTELKOM Surabaya"/>
    <m/>
    <m/>
    <s v="Rafin Aqsa Mahendra"/>
    <m/>
    <m/>
    <s v="ITS"/>
    <m/>
    <m/>
    <s v="Ardyono Priyadi"/>
    <m/>
    <m/>
    <s v="ITS"/>
    <m/>
    <m/>
    <s v="Margo Pujiantara"/>
    <m/>
    <m/>
    <s v="ITS"/>
    <m/>
    <m/>
    <s v="Mauridhi Hery Purnomo"/>
    <m/>
    <m/>
    <s v="ITS"/>
    <m/>
    <m/>
    <m/>
    <m/>
    <m/>
    <m/>
    <m/>
    <m/>
    <m/>
    <m/>
    <m/>
    <m/>
    <m/>
    <m/>
    <s v="https://doi.org/10.1049/gtd2.12956"/>
    <s v="Mauridhi Hery Purnomo"/>
    <s v="Mauridhi Hery Purnomo,Isa Hafidz,Rafin Aqsa Mahendra,Ardyono Priyadi,Margo Pujiantara,Mauridhi Hery Purnomo,,"/>
    <s v="ITS,ITTELKOM Surabaya,ITS,ITS,ITS,ITS,,"/>
    <s v=",TE,,,,,,"/>
    <s v=",,,,,,,"/>
  </r>
  <r>
    <s v="Classification Method in Fault Diagnosis of Oil-Immersed Power Transformers by Considering Dissolved Gas Analysis"/>
    <s v="EMITTER International Journal of Engineering Technology, 233-245, 2022 "/>
    <x v="18"/>
    <x v="1"/>
    <m/>
    <m/>
    <x v="3"/>
    <s v="Mauridhi Hery Purnomo"/>
    <m/>
    <m/>
    <m/>
    <m/>
    <s v="ITS"/>
    <s v="Rosmaliati"/>
    <m/>
    <m/>
    <s v="ITS"/>
    <m/>
    <m/>
    <s v="Bernandus Anggo Seno Aji"/>
    <s v="IT"/>
    <m/>
    <s v="ITTELKOM Surabaya"/>
    <m/>
    <m/>
    <s v="Isa Hafidz"/>
    <s v="TE"/>
    <m/>
    <s v="ITTELKOM Surabaya"/>
    <m/>
    <m/>
    <s v="Ardyono Priyadi"/>
    <m/>
    <m/>
    <s v="ITS"/>
    <m/>
    <m/>
    <s v="Mauridhi Hery Purnomo"/>
    <m/>
    <m/>
    <s v="ITS"/>
    <m/>
    <m/>
    <m/>
    <m/>
    <m/>
    <m/>
    <m/>
    <m/>
    <m/>
    <m/>
    <m/>
    <m/>
    <m/>
    <m/>
    <s v="https://doi.org/10.24003/emitter.v10i2.702"/>
    <s v="Mauridhi Hery Purnomo"/>
    <s v="Mauridhi Hery Purnomo,Rosmaliati,Bernandus Anggo Seno Aji,Isa Hafidz,Ardyono Priyadi,Mauridhi Hery Purnomo,,"/>
    <s v="ITS,ITS,ITTELKOM Surabaya,ITTELKOM Surabaya,ITS,ITS,,"/>
    <s v=",,IT,TE,,,,"/>
    <s v=",,,,,,,"/>
  </r>
  <r>
    <s v="Performance Enhancement of Overcurrent Relay in Distribution Systems by Extending Stability Limits and Considering High-Impedance-Fault"/>
    <s v="International Review of Electrical Engineering 17 (6), 556-569, 2022 "/>
    <x v="23"/>
    <x v="0"/>
    <m/>
    <m/>
    <x v="3"/>
    <s v="Mauridhi Hery Purnomo"/>
    <m/>
    <m/>
    <m/>
    <m/>
    <s v="ITS"/>
    <s v="Isa Hafidz"/>
    <s v="TE"/>
    <m/>
    <s v="ITTELKOM Surabaya"/>
    <m/>
    <m/>
    <s v="Ramdhan Husin"/>
    <m/>
    <m/>
    <s v="ITS"/>
    <m/>
    <m/>
    <s v="Muhammad Iqbal Ferdiansyah"/>
    <m/>
    <m/>
    <s v="ITS"/>
    <m/>
    <m/>
    <s v="Ardyono Priyadi"/>
    <m/>
    <m/>
    <s v="ITS"/>
    <m/>
    <m/>
    <s v="Margo Pujiantara"/>
    <s v="ITS"/>
    <m/>
    <m/>
    <m/>
    <m/>
    <s v="Mauridhi Hery Purnomo"/>
    <m/>
    <m/>
    <s v="ITS"/>
    <m/>
    <m/>
    <m/>
    <m/>
    <m/>
    <m/>
    <m/>
    <m/>
    <s v="https://doi.org/10.15866/iree.v17i6.22884"/>
    <s v="Mauridhi Hery Purnomo"/>
    <s v="Mauridhi Hery Purnomo,Isa Hafidz,Ramdhan Husin,Muhammad Iqbal Ferdiansyah,Ardyono Priyadi,Margo Pujiantara,Mauridhi Hery Purnomo,Muhammad Iqbal Maulana, Muhammad Rafi Irzam"/>
    <s v="ITS,ITTELKOM Surabaya,ITS,ITS,ITS,,ITS,"/>
    <s v=",TE,,,,ITS,,"/>
    <s v=",,,,,,,"/>
  </r>
  <r>
    <s v="Focal Region Ray Tracing of Dielectric Lens Antennas for Multibeam Designing"/>
    <s v="2022 International Symposium on Antennas and Propagation (ISAP), 343-344, 2022 "/>
    <x v="1"/>
    <x v="0"/>
    <m/>
    <m/>
    <x v="3"/>
    <m/>
    <m/>
    <m/>
    <m/>
    <m/>
    <m/>
    <s v="M. Muhsin"/>
    <s v="TT"/>
    <m/>
    <s v="ITTELKOM Surabaya"/>
    <m/>
    <m/>
    <s v="Kamilia Kamardin"/>
    <m/>
    <m/>
    <s v="Malaysia-Japan International Institute of Technology"/>
    <m/>
    <m/>
    <s v="Yoshihide Yamada"/>
    <m/>
    <m/>
    <s v="Malaysia-Japan International Institute of Technology"/>
    <m/>
    <m/>
    <m/>
    <m/>
    <m/>
    <m/>
    <m/>
    <m/>
    <m/>
    <m/>
    <m/>
    <m/>
    <m/>
    <m/>
    <m/>
    <m/>
    <m/>
    <m/>
    <m/>
    <m/>
    <m/>
    <m/>
    <m/>
    <m/>
    <m/>
    <m/>
    <s v="https://doi.org/10.1109/ISAP53582.2022.9998603"/>
    <s v=""/>
    <s v=",M. Muhsin,Kamilia Kamardin,Yoshihide Yamada,,,,"/>
    <s v=",ITTELKOM Surabaya,Malaysia-Japan International Institute of Technology,Malaysia-Japan International Institute of Technology,,,,"/>
    <s v=",TT,,,,,,"/>
    <s v=",,,,,,,"/>
  </r>
  <r>
    <s v="Framework Development for The Assessment of The Supply Chain Resilience Using The House of Risk"/>
    <s v="Indonesian Journal of Business and Entrepreneurship (IJBE) 8 (2), 304-304, 2022 "/>
    <x v="18"/>
    <x v="1"/>
    <m/>
    <m/>
    <x v="3"/>
    <s v="Abduh Sayid Albana"/>
    <m/>
    <m/>
    <s v="TL"/>
    <m/>
    <s v="ITTELKOM Surabaya"/>
    <s v="Abduh Sayid Albana"/>
    <s v="TL"/>
    <m/>
    <s v="ITTELKOM Surabaya"/>
    <m/>
    <m/>
    <s v="Rahaditya Dimas Prihadianto"/>
    <s v="TI"/>
    <m/>
    <s v="ITTELKOM Surabaya"/>
    <m/>
    <m/>
    <s v="Hawwin Mardhiana"/>
    <s v="SI"/>
    <m/>
    <s v="ITTELKOM Surabaya"/>
    <m/>
    <m/>
    <m/>
    <m/>
    <m/>
    <m/>
    <m/>
    <m/>
    <m/>
    <m/>
    <m/>
    <m/>
    <m/>
    <m/>
    <m/>
    <m/>
    <m/>
    <m/>
    <m/>
    <m/>
    <m/>
    <m/>
    <m/>
    <m/>
    <m/>
    <m/>
    <s v="https://doi.org/10.17358/ijbe.8.2.304"/>
    <s v="Abduh Sayid Albana"/>
    <s v="Abduh Sayid Albana,Abduh Sayid Albana,Rahaditya Dimas Prihadianto,Hawwin Mardhiana,,,,"/>
    <s v="ITTELKOM Surabaya,ITTELKOM Surabaya,ITTELKOM Surabaya,ITTELKOM Surabaya,,,,"/>
    <s v="TL,TL,TI,SI,,,,"/>
    <s v=",,,,,,,"/>
  </r>
  <r>
    <s v="Ensemble machine learning approach for electronic nose signal processing"/>
    <s v="Sensing and Bio-Sensing Research 36, 100495, 2022 "/>
    <x v="25"/>
    <x v="0"/>
    <m/>
    <m/>
    <x v="3"/>
    <s v="Dedy Rahman Wijaya"/>
    <m/>
    <m/>
    <m/>
    <m/>
    <s v="Universitas Telkom"/>
    <s v="Dedy Rahman Wijaya"/>
    <m/>
    <m/>
    <s v="Universitas Telkom"/>
    <m/>
    <m/>
    <s v="Farah Afianti"/>
    <m/>
    <m/>
    <s v="Universitas Telkom"/>
    <m/>
    <m/>
    <s v="Anditya Arifianto"/>
    <m/>
    <m/>
    <s v="Universitas Telkom"/>
    <m/>
    <m/>
    <s v="Dewi Rahmawati"/>
    <s v="RPL"/>
    <m/>
    <s v="ITTELKOM Surabaya"/>
    <m/>
    <m/>
    <s v="Vassilis S. Kodogiannis"/>
    <m/>
    <m/>
    <s v="University of Westminster"/>
    <m/>
    <m/>
    <m/>
    <m/>
    <m/>
    <m/>
    <m/>
    <m/>
    <m/>
    <m/>
    <m/>
    <m/>
    <m/>
    <m/>
    <s v="https://doi.org/10.1016/j.sbsr.2022.100495"/>
    <s v="Dedy Rahman Wijaya"/>
    <s v="Dedy Rahman Wijaya,Dedy Rahman Wijaya,Farah Afianti,Anditya Arifianto,Dewi Rahmawati,Vassilis S. Kodogiannis,,"/>
    <s v="Universitas Telkom,Universitas Telkom,Universitas Telkom,Universitas Telkom,ITTELKOM Surabaya,University of Westminster,,"/>
    <s v=",,,,RPL,,,"/>
    <s v=",,,,,,,"/>
  </r>
  <r>
    <s v="Spring-Charged Particles Model to Improved Shape Recovery: An Application for X-Ray Spinal Segmentation"/>
    <s v="IEEE Access 10, 110323-110334, 2022 "/>
    <x v="31"/>
    <x v="0"/>
    <m/>
    <m/>
    <x v="3"/>
    <s v="Tri A. Sardjono"/>
    <m/>
    <m/>
    <m/>
    <m/>
    <s v="ITTELKOM Surabaya"/>
    <s v="Tri A. Sardjono"/>
    <m/>
    <m/>
    <s v="ITTELKOM Surabaya"/>
    <m/>
    <m/>
    <s v="Peter M. A. Van Ooijen"/>
    <m/>
    <m/>
    <s v="University of Groningen"/>
    <m/>
    <m/>
    <s v="I. Ketut Eddy Purnama"/>
    <m/>
    <m/>
    <s v="ITS"/>
    <m/>
    <m/>
    <s v="Berlian Al Kindhi"/>
    <m/>
    <m/>
    <s v="ITS"/>
    <m/>
    <m/>
    <s v="Ardian Yusuf Wicaksono"/>
    <s v="IF"/>
    <m/>
    <s v="ITTELKOM Surabaya"/>
    <m/>
    <m/>
    <s v="Eko M. Yuniarno"/>
    <m/>
    <m/>
    <s v="ITS"/>
    <m/>
    <m/>
    <s v="G. J. Verkerke_x000a_Mauridhi Hery Purnomo_x000a_Michael H. F. Wilkinson"/>
    <m/>
    <m/>
    <s v="University of Groningen_x000a_ITS_x000a_University of Groningen_x0009_"/>
    <m/>
    <m/>
    <s v="https://doi.org/10.1109/ACCESS.2022.3212755"/>
    <s v="Tri A. Sardjono"/>
    <s v="Tri A. Sardjono,Tri A. Sardjono,Peter M. A. Van Ooijen,I. Ketut Eddy Purnama,Berlian Al Kindhi,Ardian Yusuf Wicaksono,Eko M. Yuniarno,"/>
    <s v="ITTELKOM Surabaya,ITTELKOM Surabaya,University of Groningen,ITS,ITS,ITTELKOM Surabaya,ITS,University of Groningen_x000a_ITS_x000a_University of Groningen_x0009_"/>
    <s v=",,,,,IF,,"/>
    <s v=",,,,,,,"/>
  </r>
  <r>
    <s v="PENINGKATAN KEMAMPUAN ONLINE STREAMING BAGI PENGURUS LANGGAR WAKAF AL QODIR"/>
    <s v="BUDIMAS: JURNAL PENGABDIAN MASYARAKAT 4 (2), 522-529, 2022 "/>
    <x v="14"/>
    <x v="0"/>
    <m/>
    <m/>
    <x v="3"/>
    <s v="Pangestu Widodo"/>
    <m/>
    <m/>
    <s v="RPL"/>
    <m/>
    <s v="ITTELKOM Surabaya"/>
    <s v="Pangestu Widodo"/>
    <s v="RPL"/>
    <m/>
    <s v="ITTELKOM Surabaya"/>
    <m/>
    <m/>
    <s v="Ardian Yusuf Wicaksono"/>
    <s v="IF"/>
    <m/>
    <s v="ITTELKOM Surabaya"/>
    <m/>
    <m/>
    <m/>
    <m/>
    <m/>
    <m/>
    <m/>
    <m/>
    <m/>
    <m/>
    <m/>
    <m/>
    <m/>
    <m/>
    <m/>
    <m/>
    <m/>
    <m/>
    <m/>
    <m/>
    <m/>
    <m/>
    <m/>
    <m/>
    <m/>
    <m/>
    <m/>
    <m/>
    <m/>
    <m/>
    <m/>
    <m/>
    <s v="http://dx.doi.org/10.29040/budimas.v4i2.6699"/>
    <s v="Pangestu Widodo"/>
    <s v="Pangestu Widodo,Pangestu Widodo,Ardian Yusuf Wicaksono,,,,,"/>
    <s v="ITTELKOM Surabaya,ITTELKOM Surabaya,ITTELKOM Surabaya,,,,,"/>
    <s v="RPL,RPL,IF,,,,,"/>
    <s v=",,,,,,,"/>
  </r>
  <r>
    <s v="PEMANFAATAN ROBOT CERDAS SATGAS COVID-19 SEBAGAI PELAYANAN ISOLASI MANDIRI WARGA DESA TEMBOK GEDE 3 SURABAYA"/>
    <s v="Kumawula: Jurnal Pengabdian Kepada Masyarakat 5 (1), 57-63, 2022 "/>
    <x v="17"/>
    <x v="1"/>
    <m/>
    <m/>
    <x v="3"/>
    <s v="Lora Khaula Amifia"/>
    <m/>
    <m/>
    <s v="TE"/>
    <m/>
    <s v="ITTELKOM Surabaya"/>
    <s v="Lora Khaula Amifia"/>
    <s v="TE"/>
    <m/>
    <s v="ITTELKOM Surabaya"/>
    <m/>
    <m/>
    <s v="Benazir Imam Arif Muttaqin"/>
    <s v="TI"/>
    <m/>
    <s v="ITTELKOM Surabaya"/>
    <m/>
    <m/>
    <s v="Anindya Rachma Dwicahyani"/>
    <m/>
    <m/>
    <s v="ITATS"/>
    <m/>
    <m/>
    <s v="Irfansah Wardhana"/>
    <m/>
    <m/>
    <s v="ITTELKOM Surabaya"/>
    <m/>
    <m/>
    <s v="Riyo Oktavian Pradana"/>
    <m/>
    <m/>
    <s v="ITTELKOM Surabaya"/>
    <m/>
    <m/>
    <m/>
    <m/>
    <m/>
    <m/>
    <m/>
    <m/>
    <m/>
    <m/>
    <m/>
    <m/>
    <m/>
    <m/>
    <s v="DOI: https://doi.org/10.24198/kumawula.v5i1.35855"/>
    <s v="Lora Khaula Amifia"/>
    <s v="Lora Khaula Amifia,Lora Khaula Amifia,Benazir Imam Arif Muttaqin,Anindya Rachma Dwicahyani,Irfansah Wardhana,Riyo Oktavian Pradana,,"/>
    <s v="ITTELKOM Surabaya,ITTELKOM Surabaya,ITTELKOM Surabaya,ITATS,ITTELKOM Surabaya,ITTELKOM Surabaya,,"/>
    <s v="TE,TE,TI,,,,,"/>
    <s v=",,,,,,,"/>
  </r>
  <r>
    <s v="Optimization of battery management system with soc estimation by comparing two methods"/>
    <s v="Proceedings of the 2nd International Conference on Electronics, Biomedical &amp;#8230;, 2022 "/>
    <x v="1"/>
    <x v="0"/>
    <m/>
    <m/>
    <x v="3"/>
    <s v="Lora Khaula Amifia"/>
    <m/>
    <m/>
    <s v="TE"/>
    <m/>
    <s v="ITTELKOM Surabaya"/>
    <s v="Lora Khaula Amifia"/>
    <s v="TE"/>
    <m/>
    <s v="ITTELKOM Surabaya"/>
    <m/>
    <m/>
    <s v="Moch. Iskandar Riansyah"/>
    <s v="TE"/>
    <m/>
    <s v="ITTELKOM Surabaya"/>
    <m/>
    <m/>
    <s v="Benazir Imam Arif Muttaqin"/>
    <s v="TI"/>
    <m/>
    <s v="ITTELKOM Surabaya"/>
    <m/>
    <m/>
    <s v="Adellia Puspita Ratri"/>
    <m/>
    <m/>
    <s v="ITTELKOM Surabaya"/>
    <m/>
    <m/>
    <s v="Firman Adi Rifansyah "/>
    <m/>
    <m/>
    <s v="ITTELKOM Surabaya"/>
    <m/>
    <m/>
    <s v="Bagas Wahyu Prakoso "/>
    <m/>
    <m/>
    <s v="ITTELKOM Surabaya"/>
    <m/>
    <m/>
    <m/>
    <m/>
    <m/>
    <m/>
    <m/>
    <m/>
    <s v="link dokumen"/>
    <s v="Lora Khaula Amifia"/>
    <s v="Lora Khaula Amifia,Lora Khaula Amifia,Moch. Iskandar Riansyah,Benazir Imam Arif Muttaqin,Adellia Puspita Ratri,Firman Adi Rifansyah ,Bagas Wahyu Prakoso ,"/>
    <s v="ITTELKOM Surabaya,ITTELKOM Surabaya,ITTELKOM Surabaya,ITTELKOM Surabaya,ITTELKOM Surabaya,ITTELKOM Surabaya,ITTELKOM Surabaya,"/>
    <s v="TE,TE,TE,TI,,,,"/>
    <s v=",,,,,,,"/>
  </r>
  <r>
    <s v="PERANGKAT PEMBAYARAN OTOMATIS PADA PARKIRAN MALL UNTUK KENDARAAN BERMOTOR MENGGUNAKAN TEKNOLOGI ULTRA WIDEBAND (UWB)"/>
    <s v="Lomba Karya Tulis Ilmiah 3 (1), 147-162, 2022 "/>
    <x v="31"/>
    <x v="0"/>
    <m/>
    <m/>
    <x v="3"/>
    <m/>
    <m/>
    <m/>
    <m/>
    <m/>
    <m/>
    <s v="Ahmad Zufar"/>
    <m/>
    <m/>
    <s v="ITTELKOM Surabaya"/>
    <m/>
    <m/>
    <s v="Tengku Naufal Adam Akbar Maulana"/>
    <m/>
    <m/>
    <s v="ITTELKOM Surabaya"/>
    <m/>
    <m/>
    <s v="Muhammad Rifqy Attaufi Pratama Nurdhiansyah"/>
    <m/>
    <m/>
    <s v="ITTELKOM Surabaya"/>
    <m/>
    <m/>
    <s v="Fidi Wincoko Putro"/>
    <s v="RPL"/>
    <m/>
    <s v="ITTELKOM Surabaya"/>
    <m/>
    <m/>
    <m/>
    <m/>
    <m/>
    <m/>
    <m/>
    <m/>
    <m/>
    <m/>
    <m/>
    <m/>
    <m/>
    <m/>
    <m/>
    <m/>
    <m/>
    <m/>
    <m/>
    <m/>
    <s v="https://journal.ittelkom-sby.ac.id/lkti/article/view/235"/>
    <s v=""/>
    <s v=",Ahmad Zufar,Tengku Naufal Adam Akbar Maulana,Muhammad Rifqy Attaufi Pratama Nurdhiansyah,Fidi Wincoko Putro,,,"/>
    <s v=",ITTELKOM Surabaya,ITTELKOM Surabaya,ITTELKOM Surabaya,ITTELKOM Surabaya,,,"/>
    <s v=",,,,RPL,,,"/>
    <s v=",,,,,,,"/>
  </r>
  <r>
    <s v="The susceptible-infected-recovered-dead model for long-term identification of key epidemiological parameters of COVID-19 in Indonesia."/>
    <s v="International Journal of Electrical &amp;amp; Computer Engineering (2088-8708) 12 (3), 2022 "/>
    <x v="23"/>
    <x v="0"/>
    <m/>
    <m/>
    <x v="3"/>
    <m/>
    <m/>
    <m/>
    <m/>
    <m/>
    <m/>
    <s v="Muhammad Achirul Nanda"/>
    <m/>
    <m/>
    <s v="Universitas Padjadjaran"/>
    <m/>
    <m/>
    <s v="Anifatul Faricha"/>
    <s v="TE"/>
    <m/>
    <s v="ITTELKOM Surabaya"/>
    <m/>
    <m/>
    <s v="Siti Maghfirotul Ulyah"/>
    <m/>
    <m/>
    <s v="UNAIR"/>
    <m/>
    <m/>
    <s v="Ni'matut Tamimah"/>
    <m/>
    <m/>
    <s v="PPNS"/>
    <m/>
    <m/>
    <s v="Enny Indasyah"/>
    <m/>
    <m/>
    <s v="ITS"/>
    <m/>
    <m/>
    <s v="Muhammad Falahudin Malich Salaz"/>
    <m/>
    <m/>
    <s v="Pharmaceutical Industry"/>
    <m/>
    <m/>
    <s v="Qurrotun 'Ayun M. R._x000a_Ulfah Abqari"/>
    <m/>
    <m/>
    <s v="Dr. Soegiri Regional Public Hospital_x000a_University Medical Center"/>
    <m/>
    <m/>
    <s v="https://doi.org/10.11591/ijece.v12i3.pp2900-2910"/>
    <s v=""/>
    <s v=",Muhammad Achirul Nanda,Anifatul Faricha,Siti Maghfirotul Ulyah,Ni'matut Tamimah,Enny Indasyah,Muhammad Falahudin Malich Salaz,"/>
    <s v=",Universitas Padjadjaran,ITTELKOM Surabaya,UNAIR,PPNS,ITS,Pharmaceutical Industry,Dr. Soegiri Regional Public Hospital_x000a_University Medical Center"/>
    <s v=",,TE,,,,,"/>
    <s v=",,,,,,,"/>
  </r>
  <r>
    <s v="Characterization of planar electrochemical gas sensor based on atomic gold decorated polyaniline nanocomposite"/>
    <s v="In 電気学会研究会資料. CHS= The papers of technical meeting on&quot; chemical sensor, IEE Japan"/>
    <x v="32"/>
    <x v="0"/>
    <m/>
    <m/>
    <x v="3"/>
    <m/>
    <m/>
    <m/>
    <m/>
    <m/>
    <m/>
    <s v="Parthojit Chakraborty"/>
    <m/>
    <m/>
    <s v="Tokyo Institute of Technology"/>
    <m/>
    <m/>
    <s v="Hiroki Kawakami"/>
    <m/>
    <m/>
    <s v="Tokyo Institute of Technology"/>
    <m/>
    <m/>
    <s v="Anifatul Faricha"/>
    <s v="TE"/>
    <m/>
    <s v="ITTELKOM Surabaya"/>
    <m/>
    <m/>
    <s v="Keisuke Okamoto"/>
    <m/>
    <m/>
    <s v="Tokyo Institute of Technology"/>
    <m/>
    <m/>
    <s v="Tso-Fu Mark Chang"/>
    <m/>
    <m/>
    <s v="Tokyo Institute of Technology"/>
    <m/>
    <m/>
    <s v="Masato Sone"/>
    <m/>
    <m/>
    <s v="Tokyo Institute of Technology"/>
    <m/>
    <m/>
    <s v="Takamichi Nakamoto"/>
    <m/>
    <m/>
    <s v="Tokyo Institute of Technology"/>
    <m/>
    <m/>
    <s v="link dokumen"/>
    <s v=""/>
    <s v=",Parthojit Chakraborty,Hiroki Kawakami,Anifatul Faricha,Keisuke Okamoto,Tso-Fu Mark Chang,Masato Sone,"/>
    <s v=",Tokyo Institute of Technology,Tokyo Institute of Technology,ITTELKOM Surabaya,Tokyo Institute of Technology,Tokyo Institute of Technology,Tokyo Institute of Technology,Tokyo Institute of Technology"/>
    <s v=",,,TE,,,,"/>
    <s v=",,,,,,,"/>
  </r>
  <r>
    <s v="Comparison study of transfer function and artificial neural network for cash flow analysis at Bank Rakyat Indonesia"/>
    <s v="International Journal of Electrical and Computer Engineering (IJECE) 12 (6 &amp;#8230;, 2022 "/>
    <x v="33"/>
    <x v="1"/>
    <m/>
    <m/>
    <x v="3"/>
    <s v="Siti Maghfirotul Ulyah"/>
    <m/>
    <m/>
    <m/>
    <m/>
    <s v="UNAIR"/>
    <s v="Anifatul Faricha"/>
    <s v="TE"/>
    <m/>
    <s v="ITTELKOM Surabaya"/>
    <m/>
    <m/>
    <s v="Siti Maghfirotul Ulyah"/>
    <m/>
    <m/>
    <s v="UNAIR"/>
    <m/>
    <m/>
    <s v="Rika Susanti"/>
    <m/>
    <m/>
    <s v="UNAIR"/>
    <m/>
    <m/>
    <s v="Hawwin Mardhiana"/>
    <s v="SI"/>
    <m/>
    <s v="ITTELKOM Surabaya"/>
    <m/>
    <m/>
    <s v="Muhammad Achirul Nanda"/>
    <m/>
    <m/>
    <s v="Universitas Padjadjaran"/>
    <m/>
    <m/>
    <s v="Ilma Amira Rahmayanti"/>
    <m/>
    <m/>
    <s v="UNAIR"/>
    <m/>
    <m/>
    <s v="Christopher Andreas"/>
    <m/>
    <m/>
    <s v="UNAIR"/>
    <m/>
    <m/>
    <s v="DOI: 10.11591/ijece.v12i6.pp6635-6644"/>
    <s v="Siti Maghfirotul Ulyah"/>
    <s v="Siti Maghfirotul Ulyah,Anifatul Faricha,Siti Maghfirotul Ulyah,Rika Susanti,Hawwin Mardhiana,Muhammad Achirul Nanda,Ilma Amira Rahmayanti,"/>
    <s v="UNAIR,ITTELKOM Surabaya,UNAIR,UNAIR,ITTELKOM Surabaya,Universitas Padjadjaran,UNAIR,UNAIR"/>
    <s v=",TE,,,SI,,,"/>
    <s v=",,,,,,,"/>
  </r>
  <r>
    <s v="Microgravimetric and Amperometric Sensor Coated With Room Temperature Ionic Liquid to Enhance Butanol Isomers Gas Separation"/>
    <s v="IEEE Sensors Journal 22 (24), 24471-24478, 2022 "/>
    <x v="25"/>
    <x v="0"/>
    <m/>
    <m/>
    <x v="3"/>
    <m/>
    <m/>
    <m/>
    <m/>
    <m/>
    <m/>
    <s v="Anifatul Faricha"/>
    <s v="TE"/>
    <m/>
    <s v="ITTELKOM Surabaya"/>
    <m/>
    <m/>
    <s v="Parthojit Chakraborty"/>
    <m/>
    <m/>
    <s v="Tokyo Institute of Technology"/>
    <m/>
    <m/>
    <s v="Keisuke Okamoto"/>
    <m/>
    <m/>
    <s v="Tokyo Institute of Technology"/>
    <m/>
    <m/>
    <s v="Tso-Fu Mark Chang"/>
    <m/>
    <m/>
    <s v="Tokyo Institute of Technology"/>
    <m/>
    <m/>
    <s v="Masato Sone"/>
    <m/>
    <m/>
    <s v="Tokyo Institute of Technology"/>
    <m/>
    <m/>
    <s v="Takamichi Nakamoto"/>
    <m/>
    <m/>
    <s v="Tokyo Institute of Technology"/>
    <m/>
    <m/>
    <m/>
    <m/>
    <m/>
    <m/>
    <m/>
    <m/>
    <s v="link dokumen "/>
    <s v=""/>
    <s v=",Anifatul Faricha,Parthojit Chakraborty,Keisuke Okamoto,Tso-Fu Mark Chang,Masato Sone,Takamichi Nakamoto,"/>
    <s v=",ITTELKOM Surabaya,Tokyo Institute of Technology,Tokyo Institute of Technology,Tokyo Institute of Technology,Tokyo Institute of Technology,Tokyo Institute of Technology,"/>
    <s v=",TE,,,,,,"/>
    <s v=",,,,,,,"/>
  </r>
  <r>
    <s v="The Impact of Sand Mass Flow Rate on Pipe Erosion Rates in Natural Gas Processing Based on Newton Interpolation"/>
    <s v="EasyChair"/>
    <x v="16"/>
    <x v="0"/>
    <m/>
    <m/>
    <x v="3"/>
    <s v="Aslam Chitami Priawan Siregar"/>
    <m/>
    <m/>
    <m/>
    <m/>
    <s v="ITS"/>
    <s v="Aslam Chitami Priawan Siregar"/>
    <m/>
    <m/>
    <s v="ITS"/>
    <m/>
    <m/>
    <s v="Ni’matut Tamimah"/>
    <m/>
    <m/>
    <s v="PPNS"/>
    <m/>
    <m/>
    <s v="Enny Indasyah"/>
    <m/>
    <m/>
    <s v="ITS"/>
    <m/>
    <m/>
    <s v="Siti Maghfirotul Ulyah"/>
    <m/>
    <m/>
    <s v="UNAIR"/>
    <m/>
    <m/>
    <s v="Anifatul Faricha"/>
    <s v="TE"/>
    <m/>
    <s v="ITTELKOM Surabaya"/>
    <m/>
    <m/>
    <m/>
    <m/>
    <m/>
    <m/>
    <m/>
    <m/>
    <m/>
    <m/>
    <m/>
    <m/>
    <m/>
    <m/>
    <s v="https://eraw.easychair.org/publications/preprint/DJ6WT"/>
    <s v="Aslam Chitami Priawan Siregar"/>
    <s v="Aslam Chitami Priawan Siregar,Aslam Chitami Priawan Siregar,Ni’matut Tamimah,Enny Indasyah,Siti Maghfirotul Ulyah,Anifatul Faricha,,Nur Azmah Nordin_x000a_Shahir Mohd Yusuf _x000a_Ubaidillah"/>
    <s v="ITS,ITS,PPNS,ITS,UNAIR,ITTELKOM Surabaya,,"/>
    <s v=",,,,,TE,,"/>
    <s v=",,,,,,,"/>
  </r>
  <r>
    <s v="Comparison study using ARIMAX and VARX in cash flow forecasting"/>
    <s v="AIP Conference Proceedings 2641 (1), 030023, 2022 "/>
    <x v="1"/>
    <x v="0"/>
    <m/>
    <m/>
    <x v="3"/>
    <s v="Siti Maghfirotul Ulyah"/>
    <m/>
    <m/>
    <m/>
    <m/>
    <s v="UNAIR"/>
    <s v="Christopher Andreas"/>
    <m/>
    <m/>
    <s v="UNAIR"/>
    <m/>
    <m/>
    <s v="Anifatul Faricha"/>
    <s v="TE"/>
    <m/>
    <s v="ITTELKOM Surabaya"/>
    <m/>
    <m/>
    <s v="Siti Maghfirotul Ulyah"/>
    <m/>
    <m/>
    <s v="UNAIR"/>
    <m/>
    <m/>
    <s v="Rika Susanti"/>
    <m/>
    <m/>
    <s v="UNAIR"/>
    <m/>
    <m/>
    <s v="Hawwin Mardhiana"/>
    <s v="SI"/>
    <m/>
    <s v="ITTELKOM Surabaya"/>
    <m/>
    <m/>
    <s v="M. Achirul Nanda"/>
    <m/>
    <m/>
    <s v="Universitas Padjadjaran"/>
    <m/>
    <m/>
    <s v="Firman Adi R."/>
    <s v="TE"/>
    <m/>
    <s v="ITTELKOM Surabaya"/>
    <m/>
    <m/>
    <s v="https://doi.org/10.1063/5.0118519"/>
    <s v="Siti Maghfirotul Ulyah"/>
    <s v="Siti Maghfirotul Ulyah,Christopher Andreas,Anifatul Faricha,Siti Maghfirotul Ulyah,Rika Susanti,Hawwin Mardhiana,M. Achirul Nanda,"/>
    <s v="UNAIR,UNAIR,ITTELKOM Surabaya,UNAIR,UNAIR,ITTELKOM Surabaya,Universitas Padjadjaran,ITTELKOM Surabaya"/>
    <s v=",,TE,,,SI,,TE"/>
    <s v=",,,,,,,"/>
  </r>
  <r>
    <s v="Dampak Laju Aliran Massa Pasir pada Laju Erosi Pipa di Pengolahan Gas Bumi Berbasis Interpolasi Newton"/>
    <s v="Proceedings of National Conference on Piping Engineering and Its Application &amp;#8230;, 2022 "/>
    <x v="16"/>
    <x v="0"/>
    <m/>
    <m/>
    <x v="3"/>
    <s v="Aslam Chitami Priawan Siregar"/>
    <m/>
    <m/>
    <m/>
    <m/>
    <s v="ITS"/>
    <s v="Aslam Chitami Priawan Siregar"/>
    <m/>
    <m/>
    <s v="ITS"/>
    <m/>
    <m/>
    <s v="Ni’matut Tamimah"/>
    <m/>
    <m/>
    <s v="PPNS"/>
    <m/>
    <m/>
    <s v="Enny Indasyah"/>
    <m/>
    <m/>
    <s v="ITS"/>
    <m/>
    <m/>
    <s v="Siti Maghfirotul Ulyah"/>
    <m/>
    <m/>
    <s v="UNAIR"/>
    <m/>
    <m/>
    <s v="Anifatul Faricha"/>
    <s v="TE"/>
    <m/>
    <s v="ITTELKOM Surabaya"/>
    <m/>
    <m/>
    <m/>
    <m/>
    <m/>
    <m/>
    <m/>
    <m/>
    <m/>
    <m/>
    <m/>
    <m/>
    <m/>
    <m/>
    <s v="link dokumen"/>
    <s v="Aslam Chitami Priawan Siregar"/>
    <s v="Aslam Chitami Priawan Siregar,Aslam Chitami Priawan Siregar,Ni’matut Tamimah,Enny Indasyah,Siti Maghfirotul Ulyah,Anifatul Faricha,,"/>
    <s v="ITS,ITS,PPNS,ITS,UNAIR,ITTELKOM Surabaya,,"/>
    <s v=",,,,,TE,,"/>
    <s v=",,,,,,,"/>
  </r>
  <r>
    <s v="Perangkat Budidaya Microgreen berbasis Internet of Things"/>
    <s v="ELKOMIKA: Jurnal Teknik Energi Elektrik, Teknik Telekomunikasi, &amp;amp; Teknik &amp;#8230;, 2022 "/>
    <x v="18"/>
    <x v="1"/>
    <m/>
    <m/>
    <x v="3"/>
    <s v="MAS ALY AFANDI"/>
    <m/>
    <m/>
    <m/>
    <m/>
    <s v="ITTP"/>
    <s v="MAS ALY AFANDI"/>
    <m/>
    <m/>
    <s v="ITTP"/>
    <m/>
    <m/>
    <s v="FATHURROZAQ FADHLAN"/>
    <m/>
    <m/>
    <s v="ITTP"/>
    <m/>
    <m/>
    <s v="RADITYA ARTHA ROCHMANTO"/>
    <m/>
    <m/>
    <s v="ITTP"/>
    <m/>
    <m/>
    <s v="HELMY WIDYANTARA"/>
    <s v="IT"/>
    <m/>
    <s v="ITTELKOM Surabaya"/>
    <m/>
    <m/>
    <m/>
    <m/>
    <m/>
    <m/>
    <m/>
    <m/>
    <m/>
    <m/>
    <m/>
    <m/>
    <m/>
    <m/>
    <m/>
    <m/>
    <m/>
    <m/>
    <m/>
    <m/>
    <s v="https://doi.org/10.26760/elkomika.v10i3.581"/>
    <s v="MAS ALY AFANDI"/>
    <s v="MAS ALY AFANDI,MAS ALY AFANDI,FATHURROZAQ FADHLAN,RADITYA ARTHA ROCHMANTO,HELMY WIDYANTARA,,,"/>
    <s v="ITTP,ITTP,ITTP,ITTP,ITTELKOM Surabaya,,,"/>
    <s v=",,,,IT,,,"/>
    <s v=",,,,,,,"/>
  </r>
  <r>
    <s v="Pengenalan Pemrograman Perangkat Bergerak bagi Siswa SMA/SMK dalam Kegiatan Seminar Ilmiah Populer Online"/>
    <s v="Jurnal Pengabdian Masyarakat Indonesia 2 (3), 237-243, 2022 "/>
    <x v="14"/>
    <x v="0"/>
    <m/>
    <m/>
    <x v="3"/>
    <s v="Farah Zakiyah Rahmanti"/>
    <m/>
    <m/>
    <s v="IT"/>
    <m/>
    <s v="ITTELKOM Surabaya"/>
    <s v="Farah Zakiyah Rahmanti"/>
    <s v="IT"/>
    <m/>
    <s v="ITTELKOM Surabaya"/>
    <m/>
    <m/>
    <s v="Bernadus Anggo Seno Aji"/>
    <s v="IT"/>
    <m/>
    <s v="ITTELKOM Surabaya"/>
    <m/>
    <m/>
    <s v="Khodijah Amiroh"/>
    <s v="IT"/>
    <m/>
    <s v="ITTELKOM Surabaya"/>
    <m/>
    <m/>
    <s v="HELMY WIDYANTARA"/>
    <s v="IT"/>
    <m/>
    <s v="ITTELKOM Surabaya"/>
    <m/>
    <m/>
    <s v="Oktavia Ayu Permata"/>
    <s v="IT"/>
    <m/>
    <s v="ITTELKOM Surabaya"/>
    <m/>
    <m/>
    <s v="Ignatia Indreswari"/>
    <s v="IT"/>
    <m/>
    <s v="ITTELKOM Surabaya"/>
    <m/>
    <m/>
    <s v="Muhammad Iqbal Maulana, Muhammad Rafi Irzam"/>
    <s v="IT"/>
    <m/>
    <s v="ITTELKOM Surabaya"/>
    <m/>
    <m/>
    <s v="https://doi.org/10.52436/1.jpmi.596"/>
    <s v="Farah Zakiyah Rahmanti"/>
    <s v="Farah Zakiyah Rahmanti,Farah Zakiyah Rahmanti,Bernadus Anggo Seno Aji,Khodijah Amiroh,HELMY WIDYANTARA,Oktavia Ayu Permata,Ignatia Indreswari,"/>
    <s v="ITTELKOM Surabaya,ITTELKOM Surabaya,ITTELKOM Surabaya,ITTELKOM Surabaya,ITTELKOM Surabaya,ITTELKOM Surabaya,ITTELKOM Surabaya,ITTELKOM Surabaya"/>
    <s v="IT,IT,IT,IT,IT,IT,IT,IT"/>
    <s v=",,,,,,,"/>
  </r>
  <r>
    <s v="Navigation and Formation of Swarm Robotics with Local Positioning System: Sistem Pemosisian didalam ruangan"/>
    <s v="JURNAL NASIONAL TEKNIK ELEKTRO, 2022 "/>
    <x v="18"/>
    <x v="1"/>
    <m/>
    <m/>
    <x v="3"/>
    <s v="Helmy Widyantara"/>
    <m/>
    <m/>
    <s v="IT"/>
    <m/>
    <s v="ITTELKOM Surabaya"/>
    <s v="Helmy Widyantara"/>
    <s v="IT"/>
    <m/>
    <s v="ITTELKOM Surabaya"/>
    <m/>
    <m/>
    <s v="Mas Aly Afandi"/>
    <m/>
    <m/>
    <s v="ITTP"/>
    <m/>
    <m/>
    <s v="Ristanti Akseptori"/>
    <m/>
    <m/>
    <s v="PPNS"/>
    <m/>
    <m/>
    <s v="Ubaidilah Umar"/>
    <s v="TK"/>
    <m/>
    <s v="ITTELKOM Surabaya"/>
    <m/>
    <m/>
    <m/>
    <m/>
    <m/>
    <m/>
    <m/>
    <m/>
    <m/>
    <m/>
    <m/>
    <m/>
    <m/>
    <m/>
    <m/>
    <m/>
    <m/>
    <m/>
    <m/>
    <m/>
    <s v="https://doi.org/10.25077/jnte.v11n3.1023.2022"/>
    <s v="Helmy Widyantara"/>
    <s v="Helmy Widyantara,Helmy Widyantara,Mas Aly Afandi,Ristanti Akseptori,Ubaidilah Umar,,,"/>
    <s v="ITTELKOM Surabaya,ITTELKOM Surabaya,ITTP,PPNS,ITTELKOM Surabaya,,,"/>
    <s v="IT,IT,,,TK,,,"/>
    <s v=",,,,,,,"/>
  </r>
  <r>
    <s v="Design of indoor smart air sterilization system with air quality monitoring based on iot"/>
    <s v="AIP Conference Proceedings 2499 (1), 060010, 2022 "/>
    <x v="1"/>
    <x v="0"/>
    <m/>
    <m/>
    <x v="3"/>
    <s v="Khodijah Amiroh"/>
    <m/>
    <m/>
    <s v="IT"/>
    <m/>
    <s v="ITTELKOM Surabaya"/>
    <s v="Khodijah Amiroh"/>
    <s v="IT"/>
    <m/>
    <s v="ITTELKOM Surabaya"/>
    <m/>
    <m/>
    <s v="Oktavia Ayu Permata"/>
    <s v="IT"/>
    <m/>
    <s v="ITTELKOM Surabaya"/>
    <m/>
    <m/>
    <s v="Helmy Widyantara"/>
    <s v="IT"/>
    <m/>
    <s v="ITTELKOM Surabaya"/>
    <m/>
    <m/>
    <s v="Muhammad Rafi Irzam"/>
    <s v="IT"/>
    <m/>
    <s v="ITTELKOM Surabaya"/>
    <m/>
    <m/>
    <s v="Fitria Rahma Wulandari"/>
    <s v="IT"/>
    <m/>
    <s v="ITTELKOM Surabaya"/>
    <m/>
    <m/>
    <m/>
    <m/>
    <m/>
    <m/>
    <m/>
    <m/>
    <m/>
    <m/>
    <m/>
    <m/>
    <m/>
    <m/>
    <s v="https://doi.org/10.1063/5.0105070"/>
    <s v="Khodijah Amiroh"/>
    <s v="Khodijah Amiroh,Khodijah Amiroh,Oktavia Ayu Permata,Helmy Widyantara,Muhammad Rafi Irzam,Fitria Rahma Wulandari,,"/>
    <s v="ITTELKOM Surabaya,ITTELKOM Surabaya,ITTELKOM Surabaya,ITTELKOM Surabaya,ITTELKOM Surabaya,ITTELKOM Surabaya,,"/>
    <s v="IT,IT,IT,IT,IT,IT,,"/>
    <s v=",,,,,,,"/>
  </r>
  <r>
    <s v="Indonesias Open Unemployment Rate Prediction System Using Deep Learning"/>
    <s v="2022 IEEE 8th Information Technology International Seminar (ITIS), 7-10, 2022 "/>
    <x v="1"/>
    <x v="0"/>
    <m/>
    <m/>
    <x v="3"/>
    <m/>
    <m/>
    <m/>
    <m/>
    <m/>
    <m/>
    <s v="Basuki Rahmat"/>
    <m/>
    <m/>
    <s v="UPN Veteran Jatim"/>
    <m/>
    <m/>
    <s v="Intan Yuniar Purbasari"/>
    <m/>
    <m/>
    <s v="UPN Veteran Jatim"/>
    <m/>
    <m/>
    <s v="Ni Ketut Sari"/>
    <m/>
    <m/>
    <s v="UPN Veteran Jatim"/>
    <m/>
    <m/>
    <s v="Widiwurjani"/>
    <m/>
    <m/>
    <s v="UPN Veteran Jatim"/>
    <m/>
    <m/>
    <s v="Budi Nugroho"/>
    <m/>
    <m/>
    <s v="UPN Veteran Jatim"/>
    <m/>
    <m/>
    <s v="Helmy Widyantara"/>
    <s v="IT"/>
    <m/>
    <s v="ITTELKOM Surabaya"/>
    <m/>
    <m/>
    <m/>
    <m/>
    <m/>
    <m/>
    <m/>
    <m/>
    <s v="link dokumen"/>
    <s v=""/>
    <s v=",Basuki Rahmat,Intan Yuniar Purbasari,Ni Ketut Sari,Widiwurjani,Budi Nugroho,Helmy Widyantara,"/>
    <s v=",UPN Veteran Jatim,UPN Veteran Jatim,UPN Veteran Jatim,UPN Veteran Jatim,UPN Veteran Jatim,ITTELKOM Surabaya,"/>
    <s v=",,,,,,IT,"/>
    <s v=",,,,,,,"/>
  </r>
  <r>
    <s v="Development of I-Graciass Adoption and Implementation Model at Telkom Education Foundation Lemdikti Knowledge Management Systems Based"/>
    <s v="Journal of Information Systems and Informatics 4 (3), 753-771, 2022 "/>
    <x v="17"/>
    <x v="1"/>
    <m/>
    <m/>
    <x v="3"/>
    <m/>
    <m/>
    <m/>
    <m/>
    <m/>
    <m/>
    <s v="Noerma Pudji Istyanto"/>
    <s v="SI"/>
    <m/>
    <s v="ITTELKOM Surabaya"/>
    <m/>
    <m/>
    <s v="Muhammad Nasrullah"/>
    <s v="SI"/>
    <m/>
    <s v="ITTELKOM Surabaya"/>
    <m/>
    <m/>
    <m/>
    <m/>
    <m/>
    <m/>
    <m/>
    <m/>
    <m/>
    <m/>
    <m/>
    <m/>
    <m/>
    <m/>
    <m/>
    <m/>
    <m/>
    <m/>
    <m/>
    <m/>
    <m/>
    <m/>
    <m/>
    <m/>
    <m/>
    <m/>
    <m/>
    <m/>
    <m/>
    <m/>
    <m/>
    <m/>
    <s v="https://doi.org/10.51519/journalisi.v4i3.321"/>
    <s v=""/>
    <s v=",Noerma Pudji Istyanto,Muhammad Nasrullah,,,,,"/>
    <s v=",ITTELKOM Surabaya,ITTELKOM Surabaya,,,,,"/>
    <s v=",SI,SI,,,,,"/>
    <s v=",,,,,,,"/>
  </r>
  <r>
    <s v="Analisis Unified Theory Of Acceptance And Use Of Technology (UTAUT) Terhadap Penerimaan Adopsi Teknologi E-Learning Pada Fitur Video Conference Di Kalangan Mahasiswa Kampus "/>
    <s v="Journal of Technology and Informatics (JoTI) 4 (1), 18-25, 2022 "/>
    <x v="21"/>
    <x v="1"/>
    <m/>
    <m/>
    <x v="3"/>
    <m/>
    <m/>
    <m/>
    <m/>
    <m/>
    <m/>
    <s v="Nabillah Monica Hidayat"/>
    <s v="SI"/>
    <m/>
    <s v="ITTELKOM Surabaya"/>
    <m/>
    <m/>
    <s v="Noerma Pudji Istyanto"/>
    <s v="SI"/>
    <m/>
    <s v="ITTELKOM Surabaya"/>
    <m/>
    <m/>
    <s v="Muhammad Nasrullah"/>
    <s v="SI"/>
    <m/>
    <s v="ITTELKOM Surabaya"/>
    <m/>
    <m/>
    <m/>
    <m/>
    <m/>
    <m/>
    <m/>
    <m/>
    <m/>
    <m/>
    <m/>
    <m/>
    <m/>
    <m/>
    <m/>
    <m/>
    <m/>
    <m/>
    <m/>
    <m/>
    <m/>
    <m/>
    <m/>
    <m/>
    <m/>
    <m/>
    <s v="https://doi.org/10.37802/joti.v4i1.258"/>
    <s v=""/>
    <s v=",Nabillah Monica Hidayat,Noerma Pudji Istyanto,Muhammad Nasrullah,,,,"/>
    <s v=",ITTELKOM Surabaya,ITTELKOM Surabaya,ITTELKOM Surabaya,,,,"/>
    <s v=",SI,SI,SI,,,,"/>
    <s v=",,,,,,,"/>
  </r>
  <r>
    <s v="Real-Time Field Segmentation and Depth Map Using Stereo, Color and Ball Pattern"/>
    <s v="Proceedings of the 2nd International Conference on Electronics, Biomedical 8230;, 2022 "/>
    <x v="1"/>
    <x v="0"/>
    <m/>
    <m/>
    <x v="3"/>
    <s v="Ardiansyah Al Farouq"/>
    <m/>
    <m/>
    <s v="TE"/>
    <m/>
    <s v="ITTELKOM Surabaya"/>
    <s v="Ardiansyah Al Farouq"/>
    <s v="TE"/>
    <m/>
    <s v="ITTELKOM Surabaya"/>
    <m/>
    <m/>
    <s v="Ahmad Habibi"/>
    <s v="TE"/>
    <m/>
    <s v="ITTELKOM Surabaya"/>
    <m/>
    <m/>
    <s v="Putu Duta Hasta Putra"/>
    <s v="TE"/>
    <m/>
    <s v="ITTELKOM Surabaya"/>
    <m/>
    <m/>
    <s v="Billy Montolalu"/>
    <s v="TE"/>
    <m/>
    <s v="ITTELKOM Surabaya"/>
    <m/>
    <m/>
    <m/>
    <m/>
    <m/>
    <m/>
    <m/>
    <m/>
    <m/>
    <m/>
    <m/>
    <m/>
    <m/>
    <m/>
    <m/>
    <m/>
    <m/>
    <m/>
    <m/>
    <m/>
    <s v="link dokumen "/>
    <s v="Ardiansyah Al Farouq"/>
    <s v="Ardiansyah Al Farouq,Ardiansyah Al Farouq,Ahmad Habibi,Putu Duta Hasta Putra,Billy Montolalu,,,"/>
    <s v="ITTELKOM Surabaya,ITTELKOM Surabaya,ITTELKOM Surabaya,ITTELKOM Surabaya,ITTELKOM Surabaya,,,"/>
    <s v="TE,TE,TE,TE,TE,,,"/>
    <s v=",,,,,,,"/>
  </r>
  <r>
    <s v="Localization Design and Implementation Using Combined Rotary Encoder, IMU, and ROS on Delivery Service Robots in Building Area"/>
    <s v="2022 8th International Conference on Science and Technology (ICST) 1, 1-6, 2022 "/>
    <x v="1"/>
    <x v="0"/>
    <m/>
    <m/>
    <x v="3"/>
    <m/>
    <m/>
    <m/>
    <m/>
    <m/>
    <m/>
    <s v="Putu Duta Hasta Putra"/>
    <s v="TE"/>
    <m/>
    <s v="ITTELKOM Surabaya"/>
    <m/>
    <m/>
    <s v="Moch. Iskandar Riansyah"/>
    <s v="TE"/>
    <m/>
    <s v="ITTELKOM Surabaya"/>
    <m/>
    <m/>
    <s v="Ardiansyah Al Farouq"/>
    <s v="TE"/>
    <m/>
    <s v="ITTELKOM Surabaya"/>
    <m/>
    <m/>
    <m/>
    <m/>
    <m/>
    <m/>
    <m/>
    <m/>
    <m/>
    <m/>
    <m/>
    <m/>
    <m/>
    <m/>
    <m/>
    <m/>
    <m/>
    <m/>
    <m/>
    <m/>
    <m/>
    <m/>
    <m/>
    <m/>
    <m/>
    <m/>
    <s v=" doi: 10.1109/ICST56971.2022.10136264"/>
    <s v=""/>
    <s v=",Putu Duta Hasta Putra,Moch. Iskandar Riansyah,Ardiansyah Al Farouq,,,,"/>
    <s v=",ITTELKOM Surabaya,ITTELKOM Surabaya,ITTELKOM Surabaya,,,,"/>
    <s v=",TE,TE,TE,,,,"/>
    <s v=",,,,,,,"/>
  </r>
  <r>
    <s v="On the interplay between local lead times, overall lead time, prices, and profits in decentralized supply chains"/>
    <s v="International Journal of Production Economics 243, 108324, 2022 "/>
    <x v="25"/>
    <x v="0"/>
    <m/>
    <m/>
    <x v="3"/>
    <s v="Ramzi Hammami"/>
    <m/>
    <m/>
    <m/>
    <m/>
    <s v="Rennes School of Business"/>
    <s v="Ramzi Hammami"/>
    <m/>
    <m/>
    <s v="Rennes School of Business"/>
    <m/>
    <m/>
    <s v="Yannick Frein"/>
    <m/>
    <m/>
    <s v="Univ. Grenoble Alpes"/>
    <m/>
    <m/>
    <s v="Imen Nouira"/>
    <m/>
    <m/>
    <s v="Rennes School of Business"/>
    <m/>
    <m/>
    <s v="Abduh Sayid Albana"/>
    <s v="TI"/>
    <m/>
    <s v="ITTELKOM Surabaya"/>
    <m/>
    <m/>
    <m/>
    <m/>
    <m/>
    <m/>
    <m/>
    <m/>
    <m/>
    <m/>
    <m/>
    <m/>
    <m/>
    <m/>
    <m/>
    <m/>
    <m/>
    <m/>
    <m/>
    <m/>
    <s v="https://doi.org/10.1016/j.ijpe.2021.108324"/>
    <s v="Ramzi Hammami"/>
    <s v="Ramzi Hammami,Ramzi Hammami,Yannick Frein,Imen Nouira,Abduh Sayid Albana,,,Naoyuki Kubota"/>
    <s v="Rennes School of Business,Rennes School of Business,Univ. Grenoble Alpes,Rennes School of Business,ITTELKOM Surabaya,,,"/>
    <s v=",,,,TI,,,"/>
    <s v=",,,,,,,"/>
  </r>
  <r>
    <s v="The Optimal Location of EV Charging Stations at Surabaya Using the Location Set Covering Problem"/>
    <s v="2022 International Conference on Technology and Policy in Energy and &amp;#8230;, 2022 "/>
    <x v="1"/>
    <x v="0"/>
    <m/>
    <m/>
    <x v="3"/>
    <m/>
    <m/>
    <m/>
    <m/>
    <m/>
    <m/>
    <s v="Abduh Sayid Albana"/>
    <s v="TI"/>
    <m/>
    <s v="ITTELKOM Surabaya"/>
    <m/>
    <m/>
    <s v="Arsalan Rafi Muzakki"/>
    <s v="TI"/>
    <m/>
    <s v="ITTELKOM Surabaya"/>
    <m/>
    <m/>
    <s v="Muhammad Dzulfikar Fauzi"/>
    <s v="IF"/>
    <m/>
    <s v="ITTELKOM Surabaya"/>
    <m/>
    <m/>
    <m/>
    <m/>
    <m/>
    <m/>
    <m/>
    <m/>
    <m/>
    <m/>
    <m/>
    <m/>
    <m/>
    <m/>
    <m/>
    <m/>
    <m/>
    <m/>
    <m/>
    <m/>
    <m/>
    <m/>
    <m/>
    <m/>
    <m/>
    <m/>
    <s v="doi: 10.1109/ICT-PEP57242.2022.9988823"/>
    <s v=""/>
    <s v=",Abduh Sayid Albana,Arsalan Rafi Muzakki,Muhammad Dzulfikar Fauzi,,,,"/>
    <s v=",ITTELKOM Surabaya,ITTELKOM Surabaya,ITTELKOM Surabaya,,,,"/>
    <s v=",TI,TI,IF,,,,"/>
    <s v=",,,,,,,"/>
  </r>
  <r>
    <s v="Implementation of Quality Function Deployment (QFD) for Decision Making in Improving Integrated Academic Information System"/>
    <s v="INTENSIF: Jurnal Ilmiah Penelitian dan Penerapan Teknologi Sistem Informasi &amp;#8230;, 2022 "/>
    <x v="18"/>
    <x v="1"/>
    <m/>
    <m/>
    <x v="3"/>
    <s v="Hawwin Mardhiana"/>
    <m/>
    <m/>
    <s v="SI"/>
    <m/>
    <s v="ITTELKOM Surabaya"/>
    <s v="Hawwin Mardhiana"/>
    <s v="SI"/>
    <m/>
    <s v="ITTELKOM Surabaya"/>
    <m/>
    <m/>
    <s v="Dina Rachmawati"/>
    <m/>
    <m/>
    <s v="ITTP"/>
    <m/>
    <m/>
    <s v="Familia Dwi Winati"/>
    <m/>
    <m/>
    <s v="ITTP"/>
    <m/>
    <m/>
    <s v="Achmad Zaki Yamani"/>
    <m/>
    <m/>
    <s v="ITTP"/>
    <m/>
    <m/>
    <m/>
    <m/>
    <m/>
    <m/>
    <m/>
    <m/>
    <m/>
    <m/>
    <m/>
    <m/>
    <m/>
    <m/>
    <m/>
    <m/>
    <m/>
    <m/>
    <m/>
    <m/>
    <s v="https://doi.org/10.29407/intensif.v6i1.16790"/>
    <s v="Hawwin Mardhiana"/>
    <s v="Hawwin Mardhiana,Hawwin Mardhiana,Dina Rachmawati,Familia Dwi Winati,Achmad Zaki Yamani,,,"/>
    <s v="ITTELKOM Surabaya,ITTELKOM Surabaya,ITTP,ITTP,ITTP,,,"/>
    <s v="SI,SI,,,,,,"/>
    <s v=",,,,,,,"/>
  </r>
  <r>
    <s v="Lecturer-Course Assignment Model in National Joint Courses Program to Improve Education Quality and LecturersTime Preference"/>
    <s v="International Journal of Intelligent Engineering and Systems, 361-369, 2022 "/>
    <x v="26"/>
    <x v="0"/>
    <m/>
    <m/>
    <x v="3"/>
    <s v="Purba Daru Kusuma"/>
    <m/>
    <m/>
    <m/>
    <m/>
    <s v="Universtas Telkom"/>
    <s v="Purba Daru Kusuma"/>
    <m/>
    <m/>
    <s v="Universtas Telkom"/>
    <m/>
    <m/>
    <s v="Dimas Adiputra"/>
    <s v="TE"/>
    <m/>
    <s v="ITTELKOM Surabaya"/>
    <m/>
    <m/>
    <m/>
    <m/>
    <m/>
    <m/>
    <m/>
    <m/>
    <m/>
    <m/>
    <m/>
    <m/>
    <m/>
    <m/>
    <m/>
    <m/>
    <m/>
    <m/>
    <m/>
    <m/>
    <m/>
    <m/>
    <m/>
    <m/>
    <m/>
    <m/>
    <m/>
    <m/>
    <m/>
    <m/>
    <m/>
    <m/>
    <s v="DOI: 10.22266/ijies2022.0228.33"/>
    <s v="Purba Daru Kusuma"/>
    <s v="Purba Daru Kusuma,Purba Daru Kusuma,Dimas Adiputra,,,,,"/>
    <s v="Universtas Telkom,Universtas Telkom,ITTELKOM Surabaya,,,,,"/>
    <s v=",,TE,,,,,"/>
    <s v=",,,,,,,"/>
  </r>
  <r>
    <s v="A Review for Designing a Low-Cost Online Lower Limb Monitoring System of a Post-stroke Rehabilitation"/>
    <s v="Proceedings of the 2nd International Conference on Electronics, Biomedical &amp;#8230;, 2022 "/>
    <x v="1"/>
    <x v="0"/>
    <m/>
    <m/>
    <x v="3"/>
    <s v="Dimas Adiputra"/>
    <m/>
    <m/>
    <s v="TE"/>
    <m/>
    <s v="ITTELKOM Surabaya"/>
    <s v="Andi Nur Halisyah"/>
    <m/>
    <m/>
    <s v="ITTELKOM Surabaya"/>
    <m/>
    <m/>
    <s v="Reza Humaidi"/>
    <m/>
    <m/>
    <s v="ITTELKOM Surabaya"/>
    <m/>
    <m/>
    <s v="Moch. Rafly"/>
    <m/>
    <m/>
    <s v="ITTELKOM Surabaya"/>
    <m/>
    <m/>
    <s v="Cut Silvia"/>
    <m/>
    <m/>
    <s v="ITTELKOM Surabaya"/>
    <m/>
    <m/>
    <s v="Dimas Adiputra"/>
    <s v="TE"/>
    <m/>
    <s v="ITTELKOM Surabaya"/>
    <m/>
    <m/>
    <m/>
    <m/>
    <m/>
    <m/>
    <m/>
    <m/>
    <m/>
    <m/>
    <m/>
    <m/>
    <m/>
    <m/>
    <s v="https://doi.org/10.1007/978-981-19-1804-9_36"/>
    <s v="Dimas Adiputra"/>
    <s v="Dimas Adiputra,Andi Nur Halisyah,Reza Humaidi,Moch. Rafly,Cut Silvia,Dimas Adiputra,,"/>
    <s v="ITTELKOM Surabaya,ITTELKOM Surabaya,ITTELKOM Surabaya,ITTELKOM Surabaya,ITTELKOM Surabaya,ITTELKOM Surabaya,,"/>
    <s v="TE,,,,,TE,,"/>
    <s v=",,,,,,,"/>
  </r>
  <r>
    <s v="Effect of Magnetorheological Greass Viscosity to the Torque Performance in Magnetorheological Brake"/>
    <s v="Materials 15 (16), 5717, 2022 "/>
    <x v="23"/>
    <x v="0"/>
    <m/>
    <m/>
    <x v="3"/>
    <s v="Nurhazimah Nazmi"/>
    <m/>
    <m/>
    <m/>
    <m/>
    <s v="Malaysia-Japan International Institute of Technology"/>
    <s v="Khairul Anwar Abdul Kadir"/>
    <m/>
    <m/>
    <s v="Malaysia-Japan International Institute of Technology"/>
    <m/>
    <m/>
    <s v="Nurhazimah Nazmi"/>
    <m/>
    <m/>
    <s v="Malaysia-Japan International Institute of Technology"/>
    <m/>
    <m/>
    <s v="Norzilawati Mohamad"/>
    <m/>
    <m/>
    <s v="Universiti Malaysia Sabah"/>
    <m/>
    <m/>
    <s v="Muhammad Kashfi Shabdin"/>
    <m/>
    <m/>
    <s v="Universiti Putra Malaysia"/>
    <m/>
    <m/>
    <s v="Dimas Adiputra"/>
    <s v="TE"/>
    <m/>
    <s v="ITTELKOM Surabaya"/>
    <m/>
    <m/>
    <s v="Saiful Amri Mazlan"/>
    <m/>
    <m/>
    <s v="Malaysia-Japan International Institute of Technology"/>
    <m/>
    <m/>
    <s v="Nur Azmah Nordin_x000a_Shahir Mohd Yusuf _x000a_Ubaidillah"/>
    <m/>
    <m/>
    <s v="MJIIT_x000a_MJIIT_x000a_Universitas Sebelas Maret"/>
    <m/>
    <m/>
    <s v="https://doi.org/10.3390/ma15165717"/>
    <s v="Nurhazimah Nazmi"/>
    <s v="Nurhazimah Nazmi,Khairul Anwar Abdul Kadir,Nurhazimah Nazmi,Norzilawati Mohamad,Muhammad Kashfi Shabdin,Dimas Adiputra,Saiful Amri Mazlan,"/>
    <s v="Malaysia-Japan International Institute of Technology,Malaysia-Japan International Institute of Technology,Malaysia-Japan International Institute of Technology,Universiti Malaysia Sabah,Universiti Putra Malaysia,ITTELKOM Surabaya,Malaysia-Japan International Institute of Technology,MJIIT_x000a_MJIIT_x000a_Universitas Sebelas Maret"/>
    <s v=",,,,,TE,,"/>
    <s v=",,,,,,,"/>
  </r>
  <r>
    <s v="Coordinated Ambulance Routing Problem for COVID-19 by Using Cloud-Theory-based Simulated Annealing to Minimize Number of Unserved Patients and Total Travel Distance."/>
    <s v="Engineering Letters 30 (3), 2022 "/>
    <x v="23"/>
    <x v="0"/>
    <m/>
    <m/>
    <x v="3"/>
    <m/>
    <m/>
    <m/>
    <m/>
    <m/>
    <m/>
    <s v="Purba Daru Kusuma"/>
    <m/>
    <m/>
    <s v="Universtas Telkom"/>
    <m/>
    <m/>
    <s v="Ratna Astuti Nugrahaeni"/>
    <m/>
    <m/>
    <s v="Universtas Telkom"/>
    <m/>
    <m/>
    <s v="Dimas Adiputra"/>
    <s v="TE"/>
    <m/>
    <s v="ITTELKOM Surabaya"/>
    <m/>
    <m/>
    <m/>
    <m/>
    <m/>
    <m/>
    <m/>
    <m/>
    <m/>
    <m/>
    <m/>
    <m/>
    <m/>
    <m/>
    <m/>
    <m/>
    <m/>
    <m/>
    <m/>
    <m/>
    <m/>
    <m/>
    <m/>
    <m/>
    <m/>
    <m/>
    <s v="link dokumen "/>
    <s v=""/>
    <s v=",Purba Daru Kusuma,Ratna Astuti Nugrahaeni,Dimas Adiputra,,,,"/>
    <s v=",Universtas Telkom,Universtas Telkom,ITTELKOM Surabaya,,,,"/>
    <s v=",,,TE,,,,"/>
    <s v=",,,,,,,"/>
  </r>
  <r>
    <s v="Modified Social Forces Algorithm: from Pedestrian Dynamic to Metaheuristic Optimization"/>
    <s v="International Journal of Intelligent Engineering and Systems 15 (3), 294-303, 2022 "/>
    <x v="25"/>
    <x v="0"/>
    <m/>
    <m/>
    <x v="3"/>
    <s v="Purba Daru Kusuma"/>
    <m/>
    <m/>
    <m/>
    <m/>
    <s v="Universtas Telkom"/>
    <s v="Purba Daru Kusuma"/>
    <m/>
    <m/>
    <s v="Universtas Telkom"/>
    <m/>
    <m/>
    <s v="Dimas Adiputra"/>
    <s v="TE"/>
    <m/>
    <s v="ITTELKOM Surabaya"/>
    <m/>
    <m/>
    <m/>
    <m/>
    <m/>
    <m/>
    <m/>
    <m/>
    <m/>
    <m/>
    <m/>
    <m/>
    <m/>
    <m/>
    <m/>
    <m/>
    <m/>
    <m/>
    <m/>
    <m/>
    <m/>
    <m/>
    <m/>
    <m/>
    <m/>
    <m/>
    <m/>
    <m/>
    <m/>
    <m/>
    <m/>
    <m/>
    <s v="DOI: 10.22266/ijies2022.0630.25"/>
    <s v="Purba Daru Kusuma"/>
    <s v="Purba Daru Kusuma,Purba Daru Kusuma,Dimas Adiputra,,,,,Irvinanda Priyono"/>
    <s v="Universtas Telkom,Universtas Telkom,ITTELKOM Surabaya,,,,,"/>
    <s v=",,TE,,,,,"/>
    <s v=",,,,,,,"/>
  </r>
  <r>
    <s v="Real-Time Accident Detection Using KNN Algorithm to Support IoT-based Smart City"/>
    <s v="Jurnal Nasional Teknik Elektro, 65-70, 2022 "/>
    <x v="18"/>
    <x v="1"/>
    <m/>
    <m/>
    <x v="3"/>
    <s v="Khodijah Amiroh"/>
    <m/>
    <m/>
    <s v="IT"/>
    <m/>
    <s v="ITTELKOM Surabaya"/>
    <s v="Khodijah Amiroh"/>
    <s v="IT"/>
    <m/>
    <s v="ITTELKOM Surabaya"/>
    <m/>
    <m/>
    <s v="Bernadus Anggo Seno Aji"/>
    <s v="IT"/>
    <m/>
    <s v="ITTELKOM Surabaya"/>
    <m/>
    <m/>
    <s v="Farah Zakiyah Rahmanti"/>
    <s v="IT"/>
    <m/>
    <s v="ITTELKOM Surabaya"/>
    <m/>
    <m/>
    <m/>
    <m/>
    <m/>
    <m/>
    <m/>
    <m/>
    <m/>
    <m/>
    <m/>
    <m/>
    <m/>
    <m/>
    <m/>
    <m/>
    <m/>
    <m/>
    <m/>
    <m/>
    <m/>
    <m/>
    <m/>
    <m/>
    <m/>
    <m/>
    <s v="https://doi.org/10.25077/jnte.v11n1.999.2022"/>
    <s v="Khodijah Amiroh"/>
    <s v="Khodijah Amiroh,Khodijah Amiroh,Bernadus Anggo Seno Aji,Farah Zakiyah Rahmanti,,,,"/>
    <s v="ITTELKOM Surabaya,ITTELKOM Surabaya,ITTELKOM Surabaya,ITTELKOM Surabaya,,,,"/>
    <s v="IT,IT,IT,IT,,,,"/>
    <s v=",,,,,,,"/>
  </r>
  <r>
    <s v="PKM-Penerapan Desa Mandiri Energi Berkelanjutan Melalui Pengembangan Teknologi PLTHV Di Desa Duren Berbasis Peningkatan Soft Skill"/>
    <s v="Sasambo: Jurnal Abdimas (Journal of Community Service) 4 (4), 568-577, 2022 "/>
    <x v="21"/>
    <x v="1"/>
    <m/>
    <m/>
    <x v="3"/>
    <s v="Muhammad Hasan Basri"/>
    <m/>
    <m/>
    <m/>
    <m/>
    <s v="Universitas Nurul Jadid"/>
    <s v="Muhammad Hasan Basri"/>
    <m/>
    <m/>
    <s v="Universitas Nurul Jadid"/>
    <m/>
    <m/>
    <s v="Farah Zakiyah Rahmanti"/>
    <s v="IT"/>
    <m/>
    <s v="ITTELKOM Surabaya"/>
    <m/>
    <m/>
    <s v="Ilmirrizki Imaduddin"/>
    <m/>
    <m/>
    <s v="Universitas Nurul Jadid"/>
    <m/>
    <m/>
    <m/>
    <m/>
    <m/>
    <m/>
    <m/>
    <m/>
    <m/>
    <m/>
    <m/>
    <m/>
    <m/>
    <m/>
    <m/>
    <m/>
    <m/>
    <m/>
    <m/>
    <m/>
    <m/>
    <m/>
    <m/>
    <m/>
    <m/>
    <m/>
    <s v="https://doi.org/10.36312/sasambo.v4i4.865"/>
    <s v="Muhammad Hasan Basri"/>
    <s v="Muhammad Hasan Basri,Muhammad Hasan Basri,Farah Zakiyah Rahmanti,Ilmirrizki Imaduddin,,,,"/>
    <s v="Universitas Nurul Jadid,Universitas Nurul Jadid,ITTELKOM Surabaya,Universitas Nurul Jadid,,,,"/>
    <s v=",,IT,,,,,"/>
    <s v=",,,,,,,"/>
  </r>
  <r>
    <s v="Penerapan K-Means dan Analisis Jaringan untuk Identifikasi Protein-Meningitis Signifikan Berdasarkan Interaksi Antar Protein"/>
    <s v="SENADA 2 (1), 39-50, 2022 "/>
    <x v="16"/>
    <x v="0"/>
    <m/>
    <m/>
    <x v="3"/>
    <s v="Mohammad Hamim Zajuli Al Faroby"/>
    <m/>
    <m/>
    <s v="DS"/>
    <m/>
    <s v="ITTELKOM Surabaya"/>
    <s v="Mohammad Hamim Zajuli Al Faroby"/>
    <s v="DS"/>
    <m/>
    <s v="ITTELKOM Surabaya"/>
    <m/>
    <m/>
    <s v="Amalia Nur Alifah"/>
    <s v="DS"/>
    <m/>
    <s v="ITTELKOM Surabaya"/>
    <m/>
    <m/>
    <s v="Bernadus Anggo Seno Aji"/>
    <s v="IT"/>
    <m/>
    <s v="ITTELKOM Surabaya"/>
    <m/>
    <m/>
    <s v="Irma Octavia Chaniago"/>
    <s v="DS"/>
    <m/>
    <s v="ITTELKOM Surabaya"/>
    <m/>
    <m/>
    <m/>
    <m/>
    <m/>
    <m/>
    <m/>
    <m/>
    <m/>
    <m/>
    <m/>
    <m/>
    <m/>
    <m/>
    <m/>
    <m/>
    <m/>
    <m/>
    <m/>
    <m/>
    <s v="https://doi.org/10.33005/senada.v2i1.39"/>
    <s v="Mohammad Hamim Zajuli Al Faroby"/>
    <s v="Mohammad Hamim Zajuli Al Faroby,Mohammad Hamim Zajuli Al Faroby,Amalia Nur Alifah,Bernadus Anggo Seno Aji,Irma Octavia Chaniago,,,"/>
    <s v="ITTELKOM Surabaya,ITTELKOM Surabaya,ITTELKOM Surabaya,ITTELKOM Surabaya,ITTELKOM Surabaya,,,"/>
    <s v="DS,DS,DS,IT,DS,,,"/>
    <s v=",,,,,,,"/>
  </r>
  <r>
    <s v="Perbandingan Sistem Deteksi Banjir Menggunakan Algoritma Naive Bayes Dan K-NN Berbasis IOT"/>
    <s v="IJCIT (Indonesian Journal on Computer and Information Technology) 7 (1), 2022 "/>
    <x v="17"/>
    <x v="1"/>
    <m/>
    <m/>
    <x v="3"/>
    <m/>
    <m/>
    <m/>
    <m/>
    <m/>
    <m/>
    <s v="Ayu Ainun A’ziziyyah"/>
    <s v="IT"/>
    <m/>
    <s v="ITTELKOM Surabaya"/>
    <m/>
    <m/>
    <s v="Ignatia Indreswari Nugroho"/>
    <s v="IT"/>
    <m/>
    <s v="ITTELKOM Surabaya"/>
    <m/>
    <m/>
    <s v="Rasyid Sabillillah"/>
    <s v="IT"/>
    <m/>
    <s v="ITTELKOM Surabaya"/>
    <m/>
    <m/>
    <s v="Bernadus Anggo Seno Aji"/>
    <s v="IT"/>
    <m/>
    <s v="ITTELKOM Surabaya"/>
    <m/>
    <m/>
    <s v="Khodijah Amiroh"/>
    <s v="IT"/>
    <m/>
    <s v="ITTELKOM Surabaya"/>
    <m/>
    <m/>
    <m/>
    <m/>
    <m/>
    <m/>
    <m/>
    <m/>
    <m/>
    <m/>
    <m/>
    <m/>
    <m/>
    <m/>
    <s v="https://doi.org/10.31294/ijcit.v7i1.12394"/>
    <s v=""/>
    <s v=",Ayu Ainun A’ziziyyah,Ignatia Indreswari Nugroho,Rasyid Sabillillah,Bernadus Anggo Seno Aji,Khodijah Amiroh,,"/>
    <s v=",ITTELKOM Surabaya,ITTELKOM Surabaya,ITTELKOM Surabaya,ITTELKOM Surabaya,ITTELKOM Surabaya,,"/>
    <s v=",IT,IT,IT,IT,IT,,"/>
    <s v=",,,,,,,"/>
  </r>
  <r>
    <s v="Rekomendasi Pemilihan Program Studi Menggunakan Support Vector Regression"/>
    <s v="IJCIT (Indonesian Journal on Computer and Information Technology) 7 (2), 2022 "/>
    <x v="21"/>
    <x v="1"/>
    <m/>
    <m/>
    <x v="3"/>
    <m/>
    <m/>
    <m/>
    <m/>
    <m/>
    <m/>
    <s v="Ayu Ainun A’ziziyyah"/>
    <s v="IT"/>
    <m/>
    <s v="ITTELKOM Surabaya"/>
    <m/>
    <m/>
    <s v="Bernadus Anggo Seno Aji"/>
    <s v="IT"/>
    <m/>
    <s v="ITTELKOM Surabaya"/>
    <m/>
    <m/>
    <s v="Muhammad Adib Kamali"/>
    <s v="IT"/>
    <m/>
    <s v="ITTELKOM Surabaya"/>
    <m/>
    <m/>
    <m/>
    <m/>
    <m/>
    <m/>
    <m/>
    <m/>
    <m/>
    <m/>
    <m/>
    <m/>
    <m/>
    <m/>
    <m/>
    <m/>
    <m/>
    <m/>
    <m/>
    <m/>
    <m/>
    <m/>
    <m/>
    <m/>
    <m/>
    <m/>
    <s v="https://doi.org/10.31294/ijcit.v7i2.14120"/>
    <s v=""/>
    <s v=",Ayu Ainun A’ziziyyah,Bernadus Anggo Seno Aji,Muhammad Adib Kamali,,,,"/>
    <s v=",ITTELKOM Surabaya,ITTELKOM Surabaya,ITTELKOM Surabaya,,,,"/>
    <s v=",IT,IT,IT,,,,"/>
    <s v=",,,,,,,"/>
  </r>
  <r>
    <s v="Strengthening MSMEs crafting soft skills through the implementation of system thinking business model innovation"/>
    <s v="Abdimas: Jurnal Pengabdian Masyarakat Universitas Merdeka Malang 7 (2), 230-241, 2022 "/>
    <x v="17"/>
    <x v="1"/>
    <m/>
    <m/>
    <x v="3"/>
    <s v="Wahyu Andy Prastyabud"/>
    <m/>
    <m/>
    <s v="TI"/>
    <m/>
    <s v="ITTELKOM Surabaya"/>
    <s v="Wahyu Andy Prastyabud"/>
    <s v="TI"/>
    <m/>
    <s v="ITTELKOM Surabaya"/>
    <m/>
    <m/>
    <s v="Arda Erico Yuda"/>
    <s v="TI"/>
    <m/>
    <s v="ITTELKOM Surabaya"/>
    <m/>
    <m/>
    <s v="Muhammad Dzulfikar Fauzi"/>
    <s v="IF"/>
    <m/>
    <s v="ITTELKOM Surabaya"/>
    <m/>
    <m/>
    <s v="Arliyanti Nurdin"/>
    <s v="IT"/>
    <m/>
    <s v="ITTELKOM Surabaya"/>
    <m/>
    <m/>
    <m/>
    <m/>
    <m/>
    <m/>
    <m/>
    <m/>
    <m/>
    <m/>
    <m/>
    <m/>
    <m/>
    <m/>
    <m/>
    <m/>
    <m/>
    <m/>
    <m/>
    <m/>
    <s v="https://doi.org/10.26905/abdimas.v7i2.6815"/>
    <s v="Wahyu Andy Prastyabud"/>
    <s v="Wahyu Andy Prastyabud,Wahyu Andy Prastyabud,Arda Erico Yuda,Muhammad Dzulfikar Fauzi,Arliyanti Nurdin,,,"/>
    <s v="ITTELKOM Surabaya,ITTELKOM Surabaya,ITTELKOM Surabaya,ITTELKOM Surabaya,ITTELKOM Surabaya,,,"/>
    <s v="TI,TI,TI,IF,IT,,,"/>
    <s v=",,,,,,,"/>
  </r>
  <r>
    <s v="Direct Comparison Using Coulomb Counting and Open Circuit Voltage Method for the State of Health Li-Po Battery"/>
    <s v="Journal of Robotics and Control (JRC) 3 (4), 455-463, 2022 "/>
    <x v="33"/>
    <x v="1"/>
    <m/>
    <m/>
    <x v="3"/>
    <s v="Lora Khaula Amifia"/>
    <m/>
    <m/>
    <s v="TE"/>
    <m/>
    <s v="ITTELKOM Surabaya"/>
    <s v="Lora Khaula Amifia"/>
    <s v="TE"/>
    <m/>
    <s v="ITTELKOM Surabaya"/>
    <m/>
    <m/>
    <m/>
    <m/>
    <m/>
    <m/>
    <m/>
    <m/>
    <m/>
    <m/>
    <m/>
    <m/>
    <m/>
    <m/>
    <m/>
    <m/>
    <m/>
    <m/>
    <m/>
    <m/>
    <m/>
    <m/>
    <m/>
    <m/>
    <m/>
    <m/>
    <m/>
    <m/>
    <m/>
    <m/>
    <m/>
    <m/>
    <m/>
    <m/>
    <m/>
    <m/>
    <m/>
    <m/>
    <s v="https://doi.org/10.18196/jrc.v3i4.15515"/>
    <s v="Lora Khaula Amifia"/>
    <s v="Lora Khaula Amifia,Lora Khaula Amifia,,,,,,"/>
    <s v="ITTELKOM Surabaya,ITTELKOM Surabaya,,,,,,"/>
    <s v="TE,TE,,,,,,"/>
    <s v=",,,,,,,"/>
  </r>
  <r>
    <s v="Model Parameter Identification of State of Charge Based on Three Battery Modelling using Kalman Filter"/>
    <s v="Engineering Letters 30 (3), 2022 "/>
    <x v="23"/>
    <x v="0"/>
    <m/>
    <m/>
    <x v="3"/>
    <s v="Lora Khaula Amifia"/>
    <m/>
    <m/>
    <s v="TE"/>
    <m/>
    <s v="ITTELKOM Surabaya"/>
    <s v="Lora Khaula Amifia"/>
    <s v="TE"/>
    <m/>
    <s v="ITTELKOM Surabaya"/>
    <m/>
    <m/>
    <m/>
    <m/>
    <m/>
    <m/>
    <m/>
    <m/>
    <m/>
    <m/>
    <m/>
    <m/>
    <m/>
    <m/>
    <m/>
    <m/>
    <m/>
    <m/>
    <m/>
    <m/>
    <m/>
    <m/>
    <m/>
    <m/>
    <m/>
    <m/>
    <m/>
    <m/>
    <m/>
    <m/>
    <m/>
    <m/>
    <m/>
    <m/>
    <m/>
    <m/>
    <m/>
    <m/>
    <s v="link dokumen"/>
    <s v="Lora Khaula Amifia"/>
    <s v="Lora Khaula Amifia,Lora Khaula Amifia,,,,,,"/>
    <s v="ITTELKOM Surabaya,ITTELKOM Surabaya,,,,,,"/>
    <s v="TE,TE,,,,,,"/>
    <s v=",,,,,,,"/>
  </r>
  <r>
    <s v="Penerapan Algoritma Apriori pada Penjualan Suku Cadang Kendaraan Roda Dua (Studi Kasus: Toko Prima Motor Sidomulyo)"/>
    <s v="Jurnal Teknoinfo 16 (2), 225-232, 2022 "/>
    <x v="17"/>
    <x v="1"/>
    <m/>
    <m/>
    <x v="3"/>
    <m/>
    <m/>
    <m/>
    <m/>
    <m/>
    <m/>
    <s v="Zaenal Abidin"/>
    <m/>
    <m/>
    <s v="Universitas Teknokrat Indonesia"/>
    <m/>
    <m/>
    <s v="Arsya Kharisma Amartya"/>
    <m/>
    <m/>
    <s v="Universitas Teknokrat Indonesia"/>
    <m/>
    <m/>
    <s v="Arliyanti Nurdin"/>
    <s v="IT"/>
    <m/>
    <s v="ITTELKOM Surabaya"/>
    <m/>
    <m/>
    <m/>
    <m/>
    <m/>
    <m/>
    <m/>
    <m/>
    <m/>
    <m/>
    <m/>
    <m/>
    <m/>
    <m/>
    <m/>
    <m/>
    <m/>
    <m/>
    <m/>
    <m/>
    <m/>
    <m/>
    <m/>
    <m/>
    <m/>
    <m/>
    <s v="http://dx.doi.org/10.33365/jti.v16i2.1459"/>
    <s v=""/>
    <s v=",Zaenal Abidin,Arsya Kharisma Amartya,Arliyanti Nurdin,,,,"/>
    <s v=",Universitas Teknokrat Indonesia,Universitas Teknokrat Indonesia,ITTELKOM Surabaya,,,,"/>
    <s v=",,,IT,,,,"/>
    <s v=",,,,,,,"/>
  </r>
  <r>
    <s v="Topological based Environmental Reconstruction for Efficient Multi-Level Control of Robot Locomotion"/>
    <s v="2022 International Electronics Symposium (IES), 491-496, 2022 "/>
    <x v="1"/>
    <x v="0"/>
    <m/>
    <m/>
    <x v="3"/>
    <m/>
    <m/>
    <m/>
    <m/>
    <m/>
    <m/>
    <s v="Azhar Aulia Saputra"/>
    <m/>
    <m/>
    <s v="Tokyo Metropolitan University"/>
    <m/>
    <m/>
    <s v="Chin Wei Hong"/>
    <m/>
    <m/>
    <s v="Tokyo Metropolitan University"/>
    <m/>
    <m/>
    <s v="Mohamad Yani"/>
    <s v="TK"/>
    <m/>
    <s v="ITTELKOM Surabaya"/>
    <m/>
    <m/>
    <s v="Fernando Ardilla"/>
    <m/>
    <m/>
    <s v="PENS"/>
    <m/>
    <m/>
    <s v="Adnan Rachmat Anom Besari"/>
    <m/>
    <m/>
    <s v="Tokyo Metropolitan University"/>
    <m/>
    <m/>
    <s v="Yuichiro Toda"/>
    <m/>
    <m/>
    <s v="Okayama University"/>
    <m/>
    <m/>
    <s v="Naoyuki Kubota"/>
    <m/>
    <m/>
    <s v="Tokyo Metropolitan University"/>
    <m/>
    <m/>
    <s v="doi: 10.1109/IES55876.2022.9888288"/>
    <s v=""/>
    <s v=",Azhar Aulia Saputra,Chin Wei Hong,Mohamad Yani,Fernando Ardilla,Adnan Rachmat Anom Besari,Yuichiro Toda,"/>
    <s v=",Tokyo Metropolitan University,Tokyo Metropolitan University,ITTELKOM Surabaya,PENS,Tokyo Metropolitan University,Okayama University,Tokyo Metropolitan University"/>
    <s v=",,,TK,,,,"/>
    <s v=",,,,,,,"/>
  </r>
  <r>
    <s v="Topological mapping based on perceiving-acting cycle in sharing cognitive environments for robot partners"/>
    <s v="Communications in Information and Systems 22 (4), 431-458, 2022 "/>
    <x v="34"/>
    <x v="0"/>
    <m/>
    <m/>
    <x v="3"/>
    <m/>
    <m/>
    <m/>
    <m/>
    <m/>
    <m/>
    <s v="Fernando Ardilla"/>
    <m/>
    <m/>
    <s v="Tokyo Metropolitan University"/>
    <m/>
    <m/>
    <s v="Mohamad Yani"/>
    <s v="TK"/>
    <m/>
    <s v="ITTELKOM Surabaya"/>
    <m/>
    <m/>
    <s v="Azhar Aulia Saputra"/>
    <m/>
    <m/>
    <s v="Tokyo Metropolitan University"/>
    <m/>
    <m/>
    <s v="Chin Wei Hong"/>
    <m/>
    <m/>
    <s v="Tokyo Metropolitan University"/>
    <m/>
    <m/>
    <s v="Naoyuki Kubota"/>
    <m/>
    <m/>
    <s v="Tokyo Metropolitan University"/>
    <m/>
    <m/>
    <m/>
    <m/>
    <m/>
    <m/>
    <m/>
    <m/>
    <m/>
    <m/>
    <m/>
    <m/>
    <m/>
    <m/>
    <s v="https://doi.org/10.4310/CIS.2022.v22.n4.a1"/>
    <s v=""/>
    <s v=",Fernando Ardilla,Mohamad Yani,Azhar Aulia Saputra,Chin Wei Hong,Naoyuki Kubota,,"/>
    <s v=",Tokyo Metropolitan University,ITTELKOM Surabaya,Tokyo Metropolitan University,Tokyo Metropolitan University,Tokyo Metropolitan University,,"/>
    <s v=",,TK,,,,,"/>
    <s v=",,,,,,,"/>
  </r>
  <r>
    <s v="Peningkatan Branding Penjualan Arang Briket Oleh Kelompok Masyarakat Kampung Oase Ondomohen"/>
    <s v="Amaliah: Jurnal Pengabdian Kepada Masyarakat 6 (1), 135-139, 2022 "/>
    <x v="29"/>
    <x v="1"/>
    <m/>
    <m/>
    <x v="3"/>
    <s v="Khodijah Amiroh"/>
    <m/>
    <m/>
    <s v="IT"/>
    <m/>
    <s v="ITTELKOM Surabaya"/>
    <s v="Khodijah Amiroh"/>
    <s v="IT"/>
    <m/>
    <s v="ITTELKOM Surabaya"/>
    <m/>
    <m/>
    <s v="Rizqa Amelia Zunaidi"/>
    <s v="TI"/>
    <m/>
    <s v="ITTELKOM Surabaya"/>
    <m/>
    <m/>
    <s v="Aulia Rahma Annisa"/>
    <s v="TK"/>
    <m/>
    <s v="ITTELKOM Surabaya"/>
    <m/>
    <m/>
    <s v="Raynor Cavan Suharto"/>
    <s v="IT"/>
    <m/>
    <s v="ITTELKOM Surabaya"/>
    <m/>
    <m/>
    <m/>
    <m/>
    <m/>
    <m/>
    <m/>
    <m/>
    <m/>
    <m/>
    <m/>
    <m/>
    <m/>
    <m/>
    <m/>
    <m/>
    <m/>
    <m/>
    <m/>
    <m/>
    <s v="https://doi.org/10.32696/ajpkm.v6i1.1436"/>
    <s v="Khodijah Amiroh"/>
    <s v="Khodijah Amiroh,Khodijah Amiroh,Rizqa Amelia Zunaidi,Aulia Rahma Annisa,Raynor Cavan Suharto,,,"/>
    <s v="ITTELKOM Surabaya,ITTELKOM Surabaya,ITTELKOM Surabaya,ITTELKOM Surabaya,ITTELKOM Surabaya,,,"/>
    <s v="IT,IT,TI,TK,IT,,,"/>
    <s v=",,,,,,,"/>
  </r>
  <r>
    <s v="Market Simulator Konsep Produk Baru Sepatu Wanita Bagi UMKM Klastik Footwear"/>
    <s v="Journal of Advances in Information and Industrial Technology 4 (1), 29-36, 2022 "/>
    <x v="14"/>
    <x v="0"/>
    <m/>
    <m/>
    <x v="3"/>
    <s v="Rizqa Amelia Zunaidi"/>
    <m/>
    <m/>
    <s v="TI"/>
    <m/>
    <s v="ITTELKOM Surabaya"/>
    <s v="Rizqa Amelia Zunaidi"/>
    <s v="TI"/>
    <m/>
    <s v="ITTELKOM Surabaya"/>
    <m/>
    <m/>
    <m/>
    <m/>
    <m/>
    <m/>
    <m/>
    <m/>
    <m/>
    <m/>
    <m/>
    <m/>
    <m/>
    <m/>
    <m/>
    <m/>
    <m/>
    <m/>
    <m/>
    <m/>
    <m/>
    <m/>
    <m/>
    <m/>
    <m/>
    <m/>
    <m/>
    <m/>
    <m/>
    <m/>
    <m/>
    <m/>
    <m/>
    <m/>
    <m/>
    <m/>
    <m/>
    <m/>
    <s v="https://doi.org/10.52435/jaiit.v4i1.181"/>
    <s v="Rizqa Amelia Zunaidi"/>
    <s v="Rizqa Amelia Zunaidi,Rizqa Amelia Zunaidi,,,,,,"/>
    <s v="ITTELKOM Surabaya,ITTELKOM Surabaya,,,,,,"/>
    <s v="TI,TI,,,,,,"/>
    <s v=",,,,,,,"/>
  </r>
  <r>
    <s v="Sistem Pengendalian Suhu Ruang Berbasis IoT Dengan Menggunakan Metode KNN"/>
    <s v="Journal of Advances in Information and Industrial Technology 4 (1), 9-16, 2022 "/>
    <x v="14"/>
    <x v="0"/>
    <m/>
    <m/>
    <x v="3"/>
    <m/>
    <m/>
    <m/>
    <m/>
    <m/>
    <m/>
    <s v="Grahito Ardani Bimanta"/>
    <s v="IT"/>
    <m/>
    <s v="ITTELKOM Surabaya"/>
    <m/>
    <m/>
    <s v="Catharina Prisca"/>
    <s v="IT"/>
    <m/>
    <s v="ITTELKOM Surabaya"/>
    <m/>
    <m/>
    <s v="Ilham Mukti Pradana"/>
    <s v="IT"/>
    <m/>
    <s v="ITTELKOM Surabaya"/>
    <m/>
    <m/>
    <s v="Khodijah Amiroh"/>
    <s v="IT"/>
    <m/>
    <s v="ITTELKOM Surabaya"/>
    <m/>
    <m/>
    <m/>
    <m/>
    <m/>
    <m/>
    <m/>
    <m/>
    <m/>
    <m/>
    <m/>
    <m/>
    <m/>
    <m/>
    <m/>
    <m/>
    <m/>
    <m/>
    <m/>
    <m/>
    <s v="https://doi.org/10.52435/jaiit.v4i1.175"/>
    <s v=""/>
    <s v=",Grahito Ardani Bimanta,Catharina Prisca,Ilham Mukti Pradana,Khodijah Amiroh,,,"/>
    <s v=",ITTELKOM Surabaya,ITTELKOM Surabaya,ITTELKOM Surabaya,ITTELKOM Surabaya,,,"/>
    <s v=",IT,IT,IT,IT,,,"/>
    <s v=",,,,,,,"/>
  </r>
  <r>
    <s v="Rancang Bangun Antena Mikrostrip MIMO 4 Elemen Untuk Komunikasi 5G Pada Frekuensi Band N40"/>
    <s v="Emitor: Jurnal Teknik Elektro 22 (2), 126-133, 2022 "/>
    <x v="19"/>
    <x v="1"/>
    <m/>
    <m/>
    <x v="3"/>
    <s v="Fannush Shofi Akbar"/>
    <m/>
    <m/>
    <s v="TT"/>
    <m/>
    <s v="ITTELKOM Surabaya"/>
    <s v="Fannush Shofi Akbar"/>
    <s v="TT"/>
    <m/>
    <s v="ITTELKOM Surabaya"/>
    <m/>
    <m/>
    <s v="Aulia Saharani"/>
    <s v="TT"/>
    <m/>
    <s v="ITTELKOM Surabaya"/>
    <m/>
    <m/>
    <m/>
    <m/>
    <m/>
    <m/>
    <m/>
    <m/>
    <m/>
    <m/>
    <m/>
    <m/>
    <m/>
    <m/>
    <m/>
    <m/>
    <m/>
    <m/>
    <m/>
    <m/>
    <m/>
    <m/>
    <m/>
    <m/>
    <m/>
    <m/>
    <m/>
    <m/>
    <m/>
    <m/>
    <m/>
    <m/>
    <s v="http://dx.doi.org/10.23917/emitor.v22i2.19491"/>
    <s v="Fannush Shofi Akbar"/>
    <s v="Fannush Shofi Akbar,Fannush Shofi Akbar,Aulia Saharani,,,,,"/>
    <s v="ITTELKOM Surabaya,ITTELKOM Surabaya,ITTELKOM Surabaya,,,,,"/>
    <s v="TT,TT,TT,,,,,"/>
    <s v=",,,,,,,"/>
  </r>
  <r>
    <s v="Robustness Analysis of 5-Element Overlapped Linear Subarrays for Wide Angular Scanning Applications"/>
    <s v="2022 IEEE International Conference on Communication, Networks and Satellite &amp;#8230;, 2022 "/>
    <x v="1"/>
    <x v="0"/>
    <m/>
    <m/>
    <x v="3"/>
    <m/>
    <m/>
    <m/>
    <m/>
    <m/>
    <m/>
    <s v="Titis Cahya Pertiwi"/>
    <m/>
    <m/>
    <s v="ITS"/>
    <m/>
    <m/>
    <s v="Fannush Shofi Akbar"/>
    <s v="TT"/>
    <m/>
    <s v="ITTELKOM Surabaya"/>
    <m/>
    <m/>
    <s v="Gamantyo Hendrantoro"/>
    <m/>
    <m/>
    <s v="ITS"/>
    <m/>
    <m/>
    <s v="Leo P. Ligthart"/>
    <m/>
    <m/>
    <s v="Delft University of Technology"/>
    <m/>
    <m/>
    <m/>
    <m/>
    <m/>
    <m/>
    <m/>
    <m/>
    <m/>
    <m/>
    <m/>
    <m/>
    <m/>
    <m/>
    <m/>
    <m/>
    <m/>
    <m/>
    <m/>
    <m/>
    <s v=" doi: 10.1109/COMNETSAT56033.2022.9994344"/>
    <s v=""/>
    <s v=",Titis Cahya Pertiwi,Fannush Shofi Akbar,Gamantyo Hendrantoro,Leo P. Ligthart,,,"/>
    <s v=",ITS,ITTELKOM Surabaya,ITS,Delft University of Technology,,,"/>
    <s v=",,TT,,,,,"/>
    <s v=",,,,,,,"/>
  </r>
  <r>
    <s v="Pengembangan Website Katalog Digital Lapas Kelas 1 Surabaya"/>
    <s v="Abdi Masyarakat 4 (2), 2022 "/>
    <x v="21"/>
    <x v="1"/>
    <m/>
    <m/>
    <x v="3"/>
    <s v="Caesareano Lafado Yesa"/>
    <m/>
    <m/>
    <s v="DB"/>
    <m/>
    <s v="ITTELKOM Surabaya"/>
    <s v="Caesareano Lafado Yesa"/>
    <s v="DB"/>
    <m/>
    <s v="ITTELKOM Surabaya"/>
    <m/>
    <m/>
    <s v="Darlin Aulia"/>
    <s v="DB"/>
    <m/>
    <s v="ITTELKOM Surabaya"/>
    <m/>
    <m/>
    <s v="Sekar Widyasari Putri"/>
    <s v="DB"/>
    <m/>
    <s v="ITTELKOM Surabaya"/>
    <m/>
    <m/>
    <s v="Tsalits Agnita Ulfatun Nisa"/>
    <s v="DB"/>
    <m/>
    <s v="ITTELKOM Surabaya"/>
    <m/>
    <m/>
    <s v="Valencia Octora Kharisma"/>
    <s v="DB"/>
    <m/>
    <s v="ITTELKOM Surabaya"/>
    <m/>
    <m/>
    <s v="Irza Rania Nareswary"/>
    <s v="DB"/>
    <m/>
    <s v="ITTELKOM Surabaya"/>
    <m/>
    <m/>
    <s v="Irvinanda Priyono"/>
    <s v="DB"/>
    <m/>
    <s v="ITTELKOM Surabaya"/>
    <m/>
    <m/>
    <s v="link dokumen"/>
    <s v="Caesareano Lafado Yesa"/>
    <s v="Caesareano Lafado Yesa,Caesareano Lafado Yesa,Darlin Aulia,Sekar Widyasari Putri,Tsalits Agnita Ulfatun Nisa,Valencia Octora Kharisma,Irza Rania Nareswary,"/>
    <s v="ITTELKOM Surabaya,ITTELKOM Surabaya,ITTELKOM Surabaya,ITTELKOM Surabaya,ITTELKOM Surabaya,ITTELKOM Surabaya,ITTELKOM Surabaya,ITTELKOM Surabaya"/>
    <s v="DB,DB,DB,DB,DB,DB,DB,DB"/>
    <s v=",,,,,,,"/>
  </r>
  <r>
    <s v="Pelatihan Pemanfaatan Fintech Lending dan Payment pada UMKM"/>
    <s v="Abdi Masyarakat 4 (2), 2022 "/>
    <x v="21"/>
    <x v="1"/>
    <m/>
    <m/>
    <x v="3"/>
    <s v="Darlin Aulia"/>
    <m/>
    <m/>
    <s v="DB"/>
    <m/>
    <s v="ITTELKOM Surabaya"/>
    <s v="Darlin Aulia"/>
    <s v="DB"/>
    <m/>
    <s v="ITTELKOM Surabaya"/>
    <m/>
    <m/>
    <s v="Caesareano Lafado Yesa"/>
    <s v="DB"/>
    <m/>
    <s v="ITTELKOM Surabaya"/>
    <m/>
    <m/>
    <s v="Tsalits Agnita Ulfatun Nisa"/>
    <s v="DB"/>
    <m/>
    <s v="ITTELKOM Surabaya"/>
    <m/>
    <m/>
    <s v="Gadis Artha Mevia Eka"/>
    <s v="DB"/>
    <m/>
    <s v="ITTELKOM Surabaya"/>
    <m/>
    <m/>
    <s v="Nada' Alfi Nabila Tsabita"/>
    <s v="DB"/>
    <m/>
    <s v="ITTELKOM Surabaya"/>
    <m/>
    <m/>
    <m/>
    <m/>
    <m/>
    <m/>
    <m/>
    <m/>
    <m/>
    <m/>
    <m/>
    <m/>
    <m/>
    <m/>
    <s v="link dokumen"/>
    <s v="Darlin Aulia"/>
    <s v="Darlin Aulia,Darlin Aulia,Caesareano Lafado Yesa,Tsalits Agnita Ulfatun Nisa,Gadis Artha Mevia Eka,Nada' Alfi Nabila Tsabita,,"/>
    <s v="ITTELKOM Surabaya,ITTELKOM Surabaya,ITTELKOM Surabaya,ITTELKOM Surabaya,ITTELKOM Surabaya,ITTELKOM Surabaya,,"/>
    <s v="DB,DB,DB,DB,DB,DB,,"/>
    <s v=",,,,,,,"/>
  </r>
  <r>
    <s v="Pengaruh Liputan Media Terhadap Efisiensi Investasi Pada Perusahaan Non Keuangan dalam Perspektif Syariah"/>
    <s v="Al-Mashrof: Islamic Banking and Finance 3 (2), 145-164, 2022 "/>
    <x v="14"/>
    <x v="0"/>
    <m/>
    <m/>
    <x v="3"/>
    <m/>
    <m/>
    <m/>
    <m/>
    <m/>
    <m/>
    <s v="Mia Selvina"/>
    <m/>
    <m/>
    <s v="UIN Raden Intan Lampung"/>
    <m/>
    <m/>
    <s v="Darlin Aulia"/>
    <s v="DB"/>
    <m/>
    <s v="ITTELKOM Surabaya"/>
    <m/>
    <m/>
    <m/>
    <m/>
    <m/>
    <m/>
    <m/>
    <m/>
    <m/>
    <m/>
    <m/>
    <m/>
    <m/>
    <m/>
    <m/>
    <m/>
    <m/>
    <m/>
    <m/>
    <m/>
    <m/>
    <m/>
    <m/>
    <m/>
    <m/>
    <m/>
    <m/>
    <m/>
    <m/>
    <m/>
    <m/>
    <m/>
    <s v="https://dx.doi.org/10.24042/al-mashrof.v3i2.14180"/>
    <s v=""/>
    <s v=",Mia Selvina,Darlin Aulia,,,,,"/>
    <s v=",UIN Raden Intan Lampung,ITTELKOM Surabaya,,,,,"/>
    <s v=",,DB,,,,,"/>
    <s v=",,,,,,,"/>
  </r>
  <r>
    <s v="Penggunaan E-Money, Intensitas Jumlah Uang Beredar, dan Laju Inflasi di Indonesia"/>
    <s v="JURNAL MANEKSI 11 (2), 352-363, 2022 "/>
    <x v="21"/>
    <x v="1"/>
    <m/>
    <m/>
    <x v="3"/>
    <m/>
    <m/>
    <m/>
    <m/>
    <m/>
    <m/>
    <s v="Asriatun Nafiah"/>
    <m/>
    <m/>
    <s v="Universitas Media Nusantara Citra"/>
    <m/>
    <m/>
    <s v="Darlin Aulia"/>
    <s v="DB"/>
    <m/>
    <s v="ITTELKOM Surabaya"/>
    <m/>
    <m/>
    <m/>
    <m/>
    <m/>
    <m/>
    <m/>
    <m/>
    <m/>
    <m/>
    <m/>
    <m/>
    <m/>
    <m/>
    <m/>
    <m/>
    <m/>
    <m/>
    <m/>
    <m/>
    <m/>
    <m/>
    <m/>
    <m/>
    <m/>
    <m/>
    <m/>
    <m/>
    <m/>
    <m/>
    <m/>
    <m/>
    <s v="https://doi.org/10.31959/jm.v11i2.1184"/>
    <s v=""/>
    <s v=",Asriatun Nafiah,Darlin Aulia,,,,,"/>
    <s v=",Universitas Media Nusantara Citra,ITTELKOM Surabaya,,,,,"/>
    <s v=",,DB,,,,,"/>
    <s v=",,,,,,,"/>
  </r>
  <r>
    <s v="Pengaruh Aset Perusahaan dan Legitimasi Organisasi Terhadap Kinerja Keuangan dengan Digitalisasi Sebagai Variabel Moderasi Pada Lembaga Perbankan di Indonesia"/>
    <s v="Jurnal Multidisiplin Indonesia 1 (1), 319-329, 2022 "/>
    <x v="14"/>
    <x v="0"/>
    <m/>
    <m/>
    <x v="3"/>
    <m/>
    <m/>
    <m/>
    <m/>
    <m/>
    <m/>
    <s v="Nuroh Supriatin"/>
    <m/>
    <m/>
    <s v="Universitas Media Nusantara Citra"/>
    <m/>
    <m/>
    <s v="Darlin Aulia"/>
    <s v="DB"/>
    <m/>
    <s v="ITTELKOM Surabaya"/>
    <m/>
    <m/>
    <m/>
    <m/>
    <m/>
    <m/>
    <m/>
    <m/>
    <m/>
    <m/>
    <m/>
    <m/>
    <m/>
    <m/>
    <m/>
    <m/>
    <m/>
    <m/>
    <m/>
    <m/>
    <m/>
    <m/>
    <m/>
    <m/>
    <m/>
    <m/>
    <m/>
    <m/>
    <m/>
    <m/>
    <m/>
    <m/>
    <s v="https://doi.org/10.58344/jmi.v1i1.30"/>
    <s v=""/>
    <s v=",Nuroh Supriatin,Darlin Aulia,,,,,"/>
    <s v=",Universitas Media Nusantara Citra,ITTELKOM Surabaya,,,,,"/>
    <s v=",,DB,,,,,"/>
    <s v=",,,,,,,"/>
  </r>
  <r>
    <s v="Perubahan Perilaku Pengguna Non Tunai di Indonesia (Dampak dari Pandemi Covid-19)"/>
    <s v="Jurnal Multidisiplin Indonesia 1 (1), 295-308, 2022 "/>
    <x v="14"/>
    <x v="0"/>
    <m/>
    <m/>
    <x v="3"/>
    <m/>
    <m/>
    <m/>
    <m/>
    <m/>
    <m/>
    <s v="Damarati Noorpuji"/>
    <m/>
    <m/>
    <s v="Universitas Media Nusantara Citra"/>
    <m/>
    <m/>
    <s v="Darlin Aulia"/>
    <s v="DB"/>
    <m/>
    <s v="ITTELKOM Surabaya"/>
    <m/>
    <m/>
    <m/>
    <m/>
    <m/>
    <m/>
    <m/>
    <m/>
    <m/>
    <m/>
    <m/>
    <m/>
    <m/>
    <m/>
    <m/>
    <m/>
    <m/>
    <m/>
    <m/>
    <m/>
    <m/>
    <m/>
    <m/>
    <m/>
    <m/>
    <m/>
    <m/>
    <m/>
    <m/>
    <m/>
    <m/>
    <m/>
    <s v="https://doi.org/10.58344/jmi.v1i1.28"/>
    <s v=""/>
    <s v=",Damarati Noorpuji,Darlin Aulia,,,,,"/>
    <s v=",Universitas Media Nusantara Citra,ITTELKOM Surabaya,,,,,"/>
    <s v=",,DB,,,,,"/>
    <s v=",,,,,,,"/>
  </r>
  <r>
    <s v="STRATEGI BISNIS, MARKETPLACE, IDE BISNIS DAN MENTAL ACCOUNTING"/>
    <s v="CAPITAL: Jurnal Ekonomi dan Manajemen 6 (1), 303-313, 2022 "/>
    <x v="17"/>
    <x v="1"/>
    <m/>
    <m/>
    <x v="3"/>
    <m/>
    <m/>
    <m/>
    <m/>
    <m/>
    <m/>
    <s v="Erni Hernawati"/>
    <m/>
    <m/>
    <s v="Universitas Media Nusantara Citra"/>
    <m/>
    <m/>
    <s v="Darlin Aulia"/>
    <s v="DB"/>
    <m/>
    <s v="ITTELKOM Surabaya"/>
    <m/>
    <m/>
    <m/>
    <m/>
    <m/>
    <m/>
    <m/>
    <m/>
    <m/>
    <m/>
    <m/>
    <m/>
    <m/>
    <m/>
    <m/>
    <m/>
    <m/>
    <m/>
    <m/>
    <m/>
    <m/>
    <m/>
    <m/>
    <m/>
    <m/>
    <m/>
    <m/>
    <m/>
    <m/>
    <m/>
    <m/>
    <m/>
    <s v="https://doi.org/10.25273/capital.v6i1.13704"/>
    <s v=""/>
    <s v=",Erni Hernawati,Darlin Aulia,,,,,"/>
    <s v=",Universitas Media Nusantara Citra,ITTELKOM Surabaya,,,,,"/>
    <s v=",,DB,,,,,"/>
    <s v=",,,,,,,"/>
  </r>
  <r>
    <s v="Enhancements in the Management of Relationships with Customers as a Means of Preserving Sales Performance"/>
    <s v="Journal of Applied Management and Business 3 (1), 11-19, 2022 "/>
    <x v="14"/>
    <x v="0"/>
    <m/>
    <m/>
    <x v="3"/>
    <s v="Darlin Aulia"/>
    <m/>
    <m/>
    <s v="DB"/>
    <m/>
    <s v="ITTELKOM Surabaya"/>
    <s v="Darlin Aulia"/>
    <s v="DB"/>
    <m/>
    <s v="ITTELKOM Surabaya"/>
    <m/>
    <m/>
    <m/>
    <m/>
    <m/>
    <m/>
    <m/>
    <m/>
    <m/>
    <m/>
    <m/>
    <m/>
    <m/>
    <m/>
    <m/>
    <m/>
    <m/>
    <m/>
    <m/>
    <m/>
    <m/>
    <m/>
    <m/>
    <m/>
    <m/>
    <m/>
    <m/>
    <m/>
    <m/>
    <m/>
    <m/>
    <m/>
    <m/>
    <m/>
    <m/>
    <m/>
    <m/>
    <m/>
    <s v="https://doi.org/10.37802/jamb.v3i1.242"/>
    <s v="Darlin Aulia"/>
    <s v="Darlin Aulia,Darlin Aulia,,,,,,"/>
    <s v="ITTELKOM Surabaya,ITTELKOM Surabaya,,,,,,"/>
    <s v="DB,DB,,,,,,"/>
    <s v=",,,,,,,"/>
  </r>
  <r>
    <s v="Analisis Pendeteksian Serangan ARP Poisoning dengan Menggunakan Metode Live Forensic"/>
    <s v="InfoTekJar: Jurnal Nasional Informatika dan Teknologi Jaringan 6 (2), 173-176, 2022 "/>
    <x v="19"/>
    <x v="1"/>
    <m/>
    <m/>
    <x v="3"/>
    <m/>
    <m/>
    <m/>
    <m/>
    <m/>
    <m/>
    <s v="Muhammad Rizky Choiruman"/>
    <m/>
    <m/>
    <s v="ITTP"/>
    <m/>
    <m/>
    <s v="Jafaruddin Gusti Amri Ginting"/>
    <m/>
    <m/>
    <s v="ITTP"/>
    <m/>
    <m/>
    <s v="Nanda Iryani"/>
    <s v="TK"/>
    <m/>
    <s v="ITTELKOM Surabaya"/>
    <m/>
    <m/>
    <m/>
    <m/>
    <m/>
    <m/>
    <m/>
    <m/>
    <m/>
    <m/>
    <m/>
    <m/>
    <m/>
    <m/>
    <m/>
    <m/>
    <m/>
    <m/>
    <m/>
    <m/>
    <m/>
    <m/>
    <m/>
    <m/>
    <m/>
    <m/>
    <s v="https://doi.org/10.30743/infotekjar.v6i2.4904"/>
    <s v=""/>
    <s v=",Muhammad Rizky Choiruman,Jafaruddin Gusti Amri Ginting,Nanda Iryani,,,,"/>
    <s v=",ITTP,ITTP,ITTELKOM Surabaya,,,,"/>
    <s v=",,,TK,,,,"/>
    <s v=",,,,,,,"/>
  </r>
  <r>
    <s v="Perbandingan Kontroler POX, Ryu dan ONOS Pada Arsitektur Software Defined Network (SDN) Menggunakan Topologi Linear"/>
    <s v="Journal of Telecommunication, Electronics, and Control Engineering (JTECE) 4 &amp;#8230;, 2022 "/>
    <x v="19"/>
    <x v="1"/>
    <m/>
    <m/>
    <x v="3"/>
    <s v="Eka Wahyudi"/>
    <m/>
    <m/>
    <m/>
    <m/>
    <s v="ITTP"/>
    <s v="Eka Wahyudi"/>
    <m/>
    <m/>
    <s v="ITTP"/>
    <m/>
    <m/>
    <s v="Mega Safira Nuraeni"/>
    <m/>
    <m/>
    <s v="ITTP"/>
    <m/>
    <m/>
    <s v="Nanda Iryani"/>
    <s v="TK"/>
    <m/>
    <s v="ITTELKOM Surabaya"/>
    <m/>
    <m/>
    <m/>
    <m/>
    <m/>
    <m/>
    <m/>
    <m/>
    <m/>
    <m/>
    <m/>
    <m/>
    <m/>
    <m/>
    <m/>
    <m/>
    <m/>
    <m/>
    <m/>
    <m/>
    <m/>
    <m/>
    <m/>
    <m/>
    <m/>
    <m/>
    <s v="https://doi.org/10.20895/jtece.v4i2.360"/>
    <s v="Eka Wahyudi"/>
    <s v="Eka Wahyudi,Eka Wahyudi,Mega Safira Nuraeni,Nanda Iryani,,,,"/>
    <s v="ITTP,ITTP,ITTP,ITTELKOM Surabaya,,,,"/>
    <s v=",,,TK,,,,"/>
    <s v=",,,,,,,"/>
  </r>
  <r>
    <s v="Feasibility Evaluation of Compact Flow Features for Real-time DDoS Attacks Classifications"/>
    <s v="2022 IEEE International Conference on Communication, Networks and Satellite &amp;#8230;, 2022 "/>
    <x v="1"/>
    <x v="0"/>
    <m/>
    <m/>
    <x v="3"/>
    <m/>
    <m/>
    <m/>
    <m/>
    <m/>
    <m/>
    <s v="Muhammad Fajar Sidiq"/>
    <m/>
    <m/>
    <s v="ITTP"/>
    <m/>
    <m/>
    <s v="Nanda Iryani"/>
    <s v="TK"/>
    <m/>
    <s v="ITTELKOM Surabaya"/>
    <m/>
    <m/>
    <s v="Akbari Indra Basuki"/>
    <m/>
    <m/>
    <s v="National Research and Innovation Agency"/>
    <m/>
    <m/>
    <s v="Arief Indriarto Haris"/>
    <m/>
    <m/>
    <s v="National Research and Innovation Agency"/>
    <m/>
    <m/>
    <s v="Rd Angga Ferianda"/>
    <m/>
    <m/>
    <s v="National Research and Innovation Agency"/>
    <m/>
    <m/>
    <m/>
    <m/>
    <m/>
    <m/>
    <m/>
    <m/>
    <m/>
    <m/>
    <m/>
    <m/>
    <m/>
    <m/>
    <s v="link dokumen"/>
    <s v=""/>
    <s v=",Muhammad Fajar Sidiq,Nanda Iryani,Akbari Indra Basuki,Arief Indriarto Haris,Rd Angga Ferianda,,"/>
    <s v=",ITTP,ITTELKOM Surabaya,National Research and Innovation Agency,National Research and Innovation Agency,National Research and Innovation Agency,,"/>
    <s v=",,TK,,,,,"/>
    <s v=",,,,,,,"/>
  </r>
  <r>
    <s v="Analisis performansi high availability cluster server menggunakan heartbeat pada private cloud: Performance analysis of high availability cluster servers using heartbeat on &amp;#8230;"/>
    <s v="JITEL (Jurnal Ilmiah Telekomunikasi, Elektronika, dan Listrik Tenaga) 2 (2 &amp;#8230;, 2022 "/>
    <x v="17"/>
    <x v="1"/>
    <m/>
    <m/>
    <x v="3"/>
    <s v="Nanda Iryani"/>
    <m/>
    <m/>
    <s v="TK"/>
    <m/>
    <s v="ITTELKOM Surabaya"/>
    <s v="Nanda Iryani"/>
    <s v="TK"/>
    <m/>
    <s v="ITTELKOM Surabaya"/>
    <m/>
    <m/>
    <s v="Kholifah Dyah Ayatri"/>
    <m/>
    <m/>
    <s v="ITTP"/>
    <m/>
    <m/>
    <s v="Reni Dyah Wahyuningrum"/>
    <m/>
    <m/>
    <s v="ITTP"/>
    <m/>
    <m/>
    <m/>
    <m/>
    <m/>
    <m/>
    <m/>
    <m/>
    <m/>
    <m/>
    <m/>
    <m/>
    <m/>
    <m/>
    <m/>
    <m/>
    <m/>
    <m/>
    <m/>
    <m/>
    <m/>
    <m/>
    <m/>
    <m/>
    <m/>
    <m/>
    <s v="https://doi.org/10.35313/jitel.v2.i2.2022.129-138"/>
    <s v="Nanda Iryani"/>
    <s v="Nanda Iryani,Nanda Iryani,Kholifah Dyah Ayatri,Reni Dyah Wahyuningrum,,,,"/>
    <s v="ITTELKOM Surabaya,ITTELKOM Surabaya,ITTP,ITTP,,,,"/>
    <s v="TK,TK,,,,,,"/>
    <s v=",,,,,,,"/>
  </r>
  <r>
    <s v="Analisis Unjuk Kerja Load Balancing F5 BIG-IP LTM menggunakan Algoritma Least Connection dan Round Robin pada Web Server"/>
    <s v="Jurnal Litek: Jurnal Listrik Telekomunikasi Elektronika 19 (2), 57-62, 2022 "/>
    <x v="14"/>
    <x v="0"/>
    <m/>
    <m/>
    <x v="3"/>
    <m/>
    <m/>
    <m/>
    <m/>
    <m/>
    <m/>
    <s v="Muhammad Ismail"/>
    <m/>
    <m/>
    <s v="ITTP"/>
    <m/>
    <m/>
    <s v="Eka Wahyudi"/>
    <m/>
    <m/>
    <s v="ITTP"/>
    <m/>
    <m/>
    <s v="Nanda Iryani"/>
    <s v="TK"/>
    <m/>
    <s v="ITTELKOM Surabaya"/>
    <m/>
    <m/>
    <m/>
    <m/>
    <m/>
    <m/>
    <m/>
    <m/>
    <m/>
    <m/>
    <m/>
    <m/>
    <m/>
    <m/>
    <m/>
    <m/>
    <m/>
    <m/>
    <m/>
    <m/>
    <m/>
    <m/>
    <m/>
    <m/>
    <m/>
    <m/>
    <s v="https://doi.org/10.30811/litek.v19i2.12"/>
    <s v=""/>
    <s v=",Muhammad Ismail,Eka Wahyudi,Nanda Iryani,,,,"/>
    <s v=",ITTP,ITTP,ITTELKOM Surabaya,,,,"/>
    <s v=",,,TK,,,,"/>
    <s v=",,,,,,,"/>
  </r>
  <r>
    <s v="Analisis Pengelolaan dan Pengembangan Sumber Daya Manusia Perusahaan Furniture (Studi Kasus: CV. DNA Bali)"/>
    <s v="Journal of Technology and Informatics (JoTI) 4 (1), 13-17, 2022 "/>
    <x v="21"/>
    <x v="1"/>
    <m/>
    <m/>
    <x v="3"/>
    <s v="Muhammad Nasrullah"/>
    <m/>
    <m/>
    <s v="SI"/>
    <m/>
    <s v="ITTELKOM Surabaya"/>
    <s v="Yuni Qoriah Verdiana"/>
    <s v="SI"/>
    <m/>
    <s v="ITTELKOM Surabaya"/>
    <m/>
    <m/>
    <s v="Muhammad Nasrullah"/>
    <s v="SI"/>
    <m/>
    <s v="ITTELKOM Surabaya"/>
    <m/>
    <m/>
    <s v="Karina Putri Permatasari"/>
    <s v="SI"/>
    <m/>
    <s v="ITTELKOM Surabaya"/>
    <m/>
    <m/>
    <s v="Rijal Zuhdi Muwaffaq"/>
    <s v="SI"/>
    <m/>
    <s v="ITTELKOM Surabaya"/>
    <m/>
    <m/>
    <m/>
    <m/>
    <m/>
    <m/>
    <m/>
    <m/>
    <m/>
    <m/>
    <m/>
    <m/>
    <m/>
    <m/>
    <m/>
    <m/>
    <m/>
    <m/>
    <m/>
    <m/>
    <s v="https://doi.org/10.37802/joti.v4i1.257"/>
    <s v="Muhammad Nasrullah"/>
    <s v="Muhammad Nasrullah,Yuni Qoriah Verdiana,Muhammad Nasrullah,Karina Putri Permatasari,Rijal Zuhdi Muwaffaq,,,"/>
    <s v="ITTELKOM Surabaya,ITTELKOM Surabaya,ITTELKOM Surabaya,ITTELKOM Surabaya,ITTELKOM Surabaya,,,"/>
    <s v="SI,SI,SI,SI,SI,,,"/>
    <s v=",,,,,,,"/>
  </r>
  <r>
    <s v="IT Support Website Security Evaluation Using Vulnerability Assessment Tools"/>
    <s v="Journal of Information Systems and Informatics 4 (4), 949-957, 2022 "/>
    <x v="17"/>
    <x v="1"/>
    <m/>
    <m/>
    <x v="3"/>
    <m/>
    <m/>
    <m/>
    <m/>
    <m/>
    <m/>
    <s v="Rio Armando"/>
    <s v="SI"/>
    <m/>
    <s v="ITTELKOM Surabaya"/>
    <m/>
    <m/>
    <s v="I G Ag Kom Agnam Melyantara"/>
    <s v="SI"/>
    <m/>
    <s v="ITTELKOM Surabaya"/>
    <m/>
    <m/>
    <s v="Rizma Elfariani"/>
    <s v="SI"/>
    <m/>
    <s v="ITTELKOM Surabaya"/>
    <m/>
    <m/>
    <s v="Desy Fitri Aulia Latuconsina"/>
    <s v="SI"/>
    <m/>
    <s v="ITTELKOM Surabaya"/>
    <m/>
    <m/>
    <s v="Muhammad Nasrullah"/>
    <s v="SI"/>
    <m/>
    <s v="ITTELKOM Surabaya"/>
    <m/>
    <m/>
    <m/>
    <m/>
    <m/>
    <m/>
    <m/>
    <m/>
    <m/>
    <m/>
    <m/>
    <m/>
    <m/>
    <m/>
    <s v="https://doi.org/10.51519/journalisi.v4i4.330"/>
    <s v=""/>
    <s v=",Rio Armando,I G Ag Kom Agnam Melyantara,Rizma Elfariani,Desy Fitri Aulia Latuconsina,Muhammad Nasrullah,,"/>
    <s v=",ITTELKOM Surabaya,ITTELKOM Surabaya,ITTELKOM Surabaya,ITTELKOM Surabaya,ITTELKOM Surabaya,,"/>
    <s v=",SI,SI,SI,SI,SI,,"/>
    <s v=",,,,,,,"/>
  </r>
  <r>
    <s v="Machine Learning for the Prediction of Antiviral Compounds Targeting Avian Influenza A/H9N2 Viral Proteins"/>
    <s v="Symmetry 14 (6), 1114, 2022 "/>
    <x v="25"/>
    <x v="0"/>
    <m/>
    <m/>
    <x v="3"/>
    <s v="Mohammad Isa Irawan"/>
    <m/>
    <m/>
    <m/>
    <m/>
    <s v="ITS"/>
    <s v="Siti Amiroch"/>
    <m/>
    <m/>
    <s v="ITS"/>
    <m/>
    <m/>
    <s v="Mohammad Isa Irawan"/>
    <m/>
    <m/>
    <s v="ITS"/>
    <m/>
    <m/>
    <s v="Imam Mukhlash"/>
    <m/>
    <m/>
    <s v="ITS"/>
    <m/>
    <m/>
    <s v="Mohammad Hamim Zajuli Al Faroby"/>
    <s v="DS"/>
    <m/>
    <s v="ITTELKOM Surabaya"/>
    <m/>
    <m/>
    <s v="Chairul Anwar Nidom"/>
    <m/>
    <m/>
    <s v="UNAIR"/>
    <m/>
    <m/>
    <m/>
    <m/>
    <m/>
    <m/>
    <m/>
    <m/>
    <m/>
    <m/>
    <m/>
    <m/>
    <m/>
    <m/>
    <s v="https://doi.org/10.3390/sym14061114"/>
    <s v="Mohammad Isa Irawan"/>
    <s v="Mohammad Isa Irawan,Siti Amiroch,Mohammad Isa Irawan,Imam Mukhlash,Mohammad Hamim Zajuli Al Faroby,Chairul Anwar Nidom,,"/>
    <s v="ITS,ITS,ITS,ITS,ITTELKOM Surabaya,UNAIR,,"/>
    <s v=",,,,DS,,,"/>
    <s v=",,,,,,,"/>
  </r>
  <r>
    <s v="XGB-Hybrid Fingerprint Classification Model for Virtual Screening of Meningitis Drug Compounds Candidate"/>
    <s v="Kinetik: Game Technology, Information System, Computer Network, Computing &amp;#8230;, 2022 "/>
    <x v="18"/>
    <x v="1"/>
    <m/>
    <m/>
    <x v="3"/>
    <s v="Mohammad Hamim Zajuli Al Faroby"/>
    <m/>
    <m/>
    <s v="DS"/>
    <m/>
    <s v="ITTELKOM Surabaya"/>
    <s v="Mohammad Hamim Zajuli Al Faroby"/>
    <s v="DS"/>
    <m/>
    <s v="ITTELKOM Surabaya"/>
    <m/>
    <m/>
    <s v="Helisyah Nur Fadhilah"/>
    <s v="DS"/>
    <m/>
    <s v="ITTELKOM Surabaya"/>
    <m/>
    <m/>
    <s v="Siti Amiroch"/>
    <m/>
    <m/>
    <s v="ITS"/>
    <m/>
    <m/>
    <s v="Rahmat Sigit Hidayat"/>
    <m/>
    <m/>
    <s v="ITTELKOM Surabaya"/>
    <m/>
    <m/>
    <m/>
    <m/>
    <m/>
    <m/>
    <m/>
    <m/>
    <m/>
    <m/>
    <m/>
    <m/>
    <m/>
    <m/>
    <m/>
    <m/>
    <m/>
    <m/>
    <m/>
    <m/>
    <s v="https://doi.org/10.22219/kinetik.v7i2.1424"/>
    <s v="Mohammad Hamim Zajuli Al Faroby"/>
    <s v="Mohammad Hamim Zajuli Al Faroby,Mohammad Hamim Zajuli Al Faroby,Helisyah Nur Fadhilah,Siti Amiroch,Rahmat Sigit Hidayat,,,"/>
    <s v="ITTELKOM Surabaya,ITTELKOM Surabaya,ITTELKOM Surabaya,ITS,ITTELKOM Surabaya,,,"/>
    <s v="DS,DS,DS,,,,,"/>
    <s v=",,,,,,,"/>
  </r>
  <r>
    <s v="Identifikasi Interaksi Protein-Protein Meningitis Menggunakan ClusterONE dan Analisis Jaringan"/>
    <s v="Journal of Advances in Information and Industrial Technology 4 (1), 17-28, 2022 "/>
    <x v="14"/>
    <x v="0"/>
    <m/>
    <m/>
    <x v="3"/>
    <m/>
    <m/>
    <m/>
    <m/>
    <m/>
    <m/>
    <s v="Mohammad Hamim Zajuli Al Faroby"/>
    <s v="DS"/>
    <m/>
    <s v="ITTELKOM Surabaya"/>
    <m/>
    <m/>
    <s v="Helisyah Nur Fadhilah"/>
    <s v="DS"/>
    <m/>
    <s v="ITTELKOM Surabaya"/>
    <m/>
    <m/>
    <s v="Fikri Hartanta Sembiring"/>
    <s v="DS"/>
    <m/>
    <s v="ITTELKOM Surabaya"/>
    <m/>
    <m/>
    <m/>
    <m/>
    <m/>
    <m/>
    <m/>
    <m/>
    <m/>
    <m/>
    <m/>
    <m/>
    <m/>
    <m/>
    <m/>
    <m/>
    <m/>
    <m/>
    <m/>
    <m/>
    <m/>
    <m/>
    <m/>
    <m/>
    <m/>
    <m/>
    <s v="https://doi.org/10.52435/jaiit.v4i1.180"/>
    <s v=""/>
    <s v=",Mohammad Hamim Zajuli Al Faroby,Helisyah Nur Fadhilah,Fikri Hartanta Sembiring,,,,"/>
    <s v=",ITTELKOM Surabaya,ITTELKOM Surabaya,ITTELKOM Surabaya,,,,"/>
    <s v=",DS,DS,DS,,,,"/>
    <s v=",,,,,,,"/>
  </r>
  <r>
    <s v="Regression Analysis of CAR, NPL-Net, LDR on Increasing Return on Asset (Case Study on Banking Companies Listed on IDX in 2018-2020)"/>
    <s v="Internasional Journal of Data Science, Engineering, and Anaylitics 2 (1), 52-61, 2022 "/>
    <x v="14"/>
    <x v="0"/>
    <m/>
    <m/>
    <x v="3"/>
    <s v="Mohammad Hamim Zajuli Al Faroby"/>
    <m/>
    <m/>
    <s v="DS"/>
    <m/>
    <s v="ITTELKOM Surabaya"/>
    <s v="Mohammad Hamim Zajuli Al Faroby"/>
    <s v="DS"/>
    <m/>
    <s v="ITTELKOM Surabaya"/>
    <m/>
    <m/>
    <m/>
    <m/>
    <m/>
    <m/>
    <m/>
    <m/>
    <m/>
    <m/>
    <m/>
    <m/>
    <m/>
    <m/>
    <m/>
    <m/>
    <m/>
    <m/>
    <m/>
    <m/>
    <m/>
    <m/>
    <m/>
    <m/>
    <m/>
    <m/>
    <m/>
    <m/>
    <m/>
    <m/>
    <m/>
    <m/>
    <m/>
    <m/>
    <m/>
    <m/>
    <m/>
    <m/>
    <s v="https://doi.org/10.33005/ijdasea.v2i1.24"/>
    <s v="Mohammad Hamim Zajuli Al Faroby"/>
    <s v="Mohammad Hamim Zajuli Al Faroby,Mohammad Hamim Zajuli Al Faroby,,,,,,"/>
    <s v="ITTELKOM Surabaya,ITTELKOM Surabaya,,,,,,"/>
    <s v="DS,DS,,,,,,"/>
    <s v=",,,,,,,"/>
  </r>
  <r>
    <s v="Analysis of protein-protein interaction to obtain significant protein in influenza virus type A/H9N2"/>
    <s v="AIP Conference Proceedings 2498 (1), 020021, 2022 "/>
    <x v="1"/>
    <x v="0"/>
    <m/>
    <m/>
    <x v="3"/>
    <s v="Mohammad Isa Irawan"/>
    <m/>
    <m/>
    <m/>
    <m/>
    <s v="ITS"/>
    <s v="Siti Amiroch"/>
    <m/>
    <m/>
    <s v="ITS"/>
    <m/>
    <m/>
    <s v="Mohammad Hamim Zajuli Al Faroby"/>
    <s v="DS"/>
    <m/>
    <s v="ITTELKOM Surabaya"/>
    <m/>
    <m/>
    <s v="Mohammad Isa Irawan"/>
    <m/>
    <m/>
    <s v="ITS"/>
    <m/>
    <m/>
    <s v="Imam Mukhlash"/>
    <m/>
    <m/>
    <s v="ITS"/>
    <m/>
    <m/>
    <s v="Chairul Anwar Nidom"/>
    <m/>
    <m/>
    <s v="UNAIR"/>
    <m/>
    <m/>
    <m/>
    <m/>
    <m/>
    <m/>
    <m/>
    <m/>
    <m/>
    <m/>
    <m/>
    <m/>
    <m/>
    <m/>
    <s v="https://doi.org/10.1063/5.0083336"/>
    <s v="Mohammad Isa Irawan"/>
    <s v="Mohammad Isa Irawan,Siti Amiroch,Mohammad Hamim Zajuli Al Faroby,Mohammad Isa Irawan,Imam Mukhlash,Chairul Anwar Nidom,,"/>
    <s v="ITS,ITS,ITTELKOM Surabaya,ITS,ITS,UNAIR,,"/>
    <s v=",,DS,,,,,"/>
    <s v=",,,,,,,"/>
  </r>
  <r>
    <s v="Classification of IGF1R ligand compounds for identification of herbal extracts using extreme gradient boosting."/>
    <s v="Jurnal Informatika 16 (3), 2022 "/>
    <x v="19"/>
    <x v="1"/>
    <m/>
    <m/>
    <x v="3"/>
    <m/>
    <m/>
    <m/>
    <m/>
    <m/>
    <m/>
    <s v="Mohammad Hamim Zajuli Al Faroby"/>
    <s v="DS"/>
    <m/>
    <s v="ITTELKOM Surabaya"/>
    <m/>
    <m/>
    <s v="Siti Amiroch"/>
    <m/>
    <m/>
    <s v="ITS"/>
    <m/>
    <m/>
    <s v="Bernadus Anggo Seno Aji"/>
    <s v="IT"/>
    <m/>
    <s v="ITTELKOM Surabaya"/>
    <m/>
    <m/>
    <s v="Avriono Aritonang"/>
    <m/>
    <m/>
    <s v="ITS"/>
    <m/>
    <m/>
    <m/>
    <m/>
    <m/>
    <m/>
    <m/>
    <m/>
    <m/>
    <m/>
    <m/>
    <m/>
    <m/>
    <m/>
    <m/>
    <m/>
    <m/>
    <m/>
    <m/>
    <m/>
    <s v="10.26555/jifo.v16i3.a23286"/>
    <s v=""/>
    <s v=",Mohammad Hamim Zajuli Al Faroby,Siti Amiroch,Bernadus Anggo Seno Aji,Avriono Aritonang,,,"/>
    <s v=",ITTELKOM Surabaya,ITS,ITTELKOM Surabaya,ITS,,,"/>
    <s v=",DS,,IT,,,,"/>
    <s v=",,,,,,,"/>
  </r>
  <r>
    <s v="Pengaruh Marketing Mix Terhadap Keputusan Pembelian Bubur Ayam UMKM X di Surabaya Pada Era Pandemic Covid-19"/>
    <s v="JUMINTEN 3 (1), 169-180, 2022 "/>
    <x v="14"/>
    <x v="0"/>
    <m/>
    <m/>
    <x v="3"/>
    <m/>
    <m/>
    <m/>
    <m/>
    <m/>
    <m/>
    <s v="Nicko Nur Rakhmaddian"/>
    <s v="TL"/>
    <m/>
    <s v="ITTELKOM Surabaya"/>
    <m/>
    <m/>
    <s v="Amalia Nur Alifah"/>
    <s v="DS"/>
    <m/>
    <s v="ITTELKOM Surabaya"/>
    <m/>
    <m/>
    <m/>
    <m/>
    <m/>
    <m/>
    <m/>
    <m/>
    <m/>
    <m/>
    <m/>
    <m/>
    <m/>
    <m/>
    <m/>
    <m/>
    <m/>
    <m/>
    <m/>
    <m/>
    <m/>
    <m/>
    <m/>
    <m/>
    <m/>
    <m/>
    <m/>
    <m/>
    <m/>
    <m/>
    <m/>
    <m/>
    <s v="https://doi.org/10.33005/juminten.v3i1.391"/>
    <s v=""/>
    <s v=",Nicko Nur Rakhmaddian,Amalia Nur Alifah,,,,,"/>
    <s v=",ITTELKOM Surabaya,ITTELKOM Surabaya,,,,,"/>
    <s v=",TL,DS,,,,,"/>
    <s v=",,,,,,,"/>
  </r>
  <r>
    <s v="Analisis Faktor Pengaruh Pendapatan UMKM Kota Surabaya dengan Metode Structural Equation Model"/>
    <s v="Syntax Literate; Jurnal Ilmiah Indonesia 7 (9), 13012-13027, 2022 "/>
    <x v="14"/>
    <x v="0"/>
    <m/>
    <m/>
    <x v="3"/>
    <m/>
    <m/>
    <m/>
    <m/>
    <m/>
    <m/>
    <s v="Amalia Nur Alifah"/>
    <s v="DS"/>
    <m/>
    <s v="ITTELKOM Surabaya"/>
    <m/>
    <m/>
    <s v="Almira Ivah Edina"/>
    <m/>
    <m/>
    <s v="ITTELKOM Surabaya"/>
    <m/>
    <m/>
    <m/>
    <m/>
    <m/>
    <m/>
    <m/>
    <m/>
    <m/>
    <m/>
    <m/>
    <m/>
    <m/>
    <m/>
    <m/>
    <m/>
    <m/>
    <m/>
    <m/>
    <m/>
    <m/>
    <m/>
    <m/>
    <m/>
    <m/>
    <m/>
    <m/>
    <m/>
    <m/>
    <m/>
    <m/>
    <m/>
    <s v="10.36418/syntax-literate.v7i9.9389"/>
    <s v=""/>
    <s v=",Amalia Nur Alifah,Almira Ivah Edina,,,,,"/>
    <s v=",ITTELKOM Surabaya,ITTELKOM Surabaya,,,,,"/>
    <s v=",DS,,,,,,"/>
    <s v=",,,,,,,"/>
  </r>
  <r>
    <s v="Klasterisasi KabupatenKota di Jawa Barat Berdasarkan Tingkat Kenyamanan dengan Metode K-Means Clustering"/>
    <s v="SENADA 2 (1), 30-38, 2022 "/>
    <x v="16"/>
    <x v="0"/>
    <m/>
    <m/>
    <x v="3"/>
    <s v="Amalia Nur Alifah"/>
    <m/>
    <m/>
    <s v="DS"/>
    <m/>
    <s v="ITTELKOM Surabaya"/>
    <s v="Amalia Nur Alifah"/>
    <s v="DS"/>
    <m/>
    <s v="ITTELKOM Surabaya"/>
    <m/>
    <m/>
    <s v="Helisyah Nur Fadhilah"/>
    <s v="DS"/>
    <m/>
    <s v="ITTELKOM Surabaya"/>
    <m/>
    <m/>
    <s v="Thesion Marta Sianipar"/>
    <s v="DS"/>
    <m/>
    <s v="ITTELKOM Surabaya"/>
    <m/>
    <m/>
    <m/>
    <m/>
    <m/>
    <m/>
    <m/>
    <m/>
    <m/>
    <m/>
    <m/>
    <m/>
    <m/>
    <m/>
    <m/>
    <m/>
    <m/>
    <m/>
    <m/>
    <m/>
    <m/>
    <m/>
    <m/>
    <m/>
    <m/>
    <m/>
    <s v="https://doi.org/10.33005/senada.v2i1.38"/>
    <s v="Amalia Nur Alifah"/>
    <s v="Amalia Nur Alifah,Amalia Nur Alifah,Helisyah Nur Fadhilah,Thesion Marta Sianipar,,,,"/>
    <s v="ITTELKOM Surabaya,ITTELKOM Surabaya,ITTELKOM Surabaya,ITTELKOM Surabaya,,,,"/>
    <s v="DS,DS,DS,DS,,,,"/>
    <s v=",,,,,,,"/>
  </r>
  <r>
    <s v="PEMANFAATAN AUGMENTED REALITY (AR) DALAM MENINGKATKAN MINAT ANAK-ANAK PADA LITERASI AL-QURAN"/>
    <s v="Lomba Karya Tulis Ilmiah 3 (1), 123-130, 2022 "/>
    <x v="22"/>
    <x v="0"/>
    <m/>
    <m/>
    <x v="3"/>
    <m/>
    <m/>
    <m/>
    <m/>
    <m/>
    <m/>
    <s v="Raditya Adi Santoso"/>
    <m/>
    <m/>
    <s v="ITTELKOM Surabaya"/>
    <m/>
    <m/>
    <s v="Machfud Ichsan Khoirudin"/>
    <m/>
    <m/>
    <s v="ITTELKOM Surabaya"/>
    <m/>
    <m/>
    <s v="Maoreen Damar Safira Subakti"/>
    <m/>
    <m/>
    <s v="ITTELKOM Surabaya"/>
    <m/>
    <m/>
    <s v="Amalia Nur Alifah"/>
    <s v="DS"/>
    <m/>
    <s v="ITTELKOM Surabaya"/>
    <m/>
    <m/>
    <m/>
    <m/>
    <m/>
    <m/>
    <m/>
    <m/>
    <m/>
    <m/>
    <m/>
    <m/>
    <m/>
    <m/>
    <m/>
    <m/>
    <m/>
    <m/>
    <m/>
    <m/>
    <s v="https://journal.ittelkom-sby.ac.id/lkti/article/view/233"/>
    <s v=""/>
    <s v=",Raditya Adi Santoso,Machfud Ichsan Khoirudin,Maoreen Damar Safira Subakti,Amalia Nur Alifah,,,"/>
    <s v=",ITTELKOM Surabaya,ITTELKOM Surabaya,ITTELKOM Surabaya,ITTELKOM Surabaya,,,"/>
    <s v=",,,,DS,,,"/>
    <s v=",,,,,,,"/>
  </r>
  <r>
    <s v="CHAR: APLIKASI PENYEDIA DATA DAN STATISTIK PENDIDIKAN KARAKTER ANAK UNTUK CALON ORANG TUA"/>
    <s v="Lomba Karya Tulis Ilmiah 3 (1), 115-122, 2022 "/>
    <x v="22"/>
    <x v="0"/>
    <m/>
    <m/>
    <x v="3"/>
    <m/>
    <m/>
    <m/>
    <m/>
    <m/>
    <m/>
    <s v="Rafi Ardinata Riskiansyah"/>
    <m/>
    <m/>
    <s v="ITTELKOM Surabaya"/>
    <m/>
    <m/>
    <s v="Muhammad Radif Aftamaulana"/>
    <m/>
    <m/>
    <s v="ITTELKOM Surabaya"/>
    <m/>
    <m/>
    <s v="Andika Dinar Saputra"/>
    <m/>
    <m/>
    <s v="ITTELKOM Surabaya"/>
    <m/>
    <m/>
    <s v="Amalia Nur Alifah"/>
    <s v="DS"/>
    <m/>
    <s v="ITTELKOM Surabaya"/>
    <m/>
    <m/>
    <m/>
    <m/>
    <m/>
    <m/>
    <m/>
    <m/>
    <m/>
    <m/>
    <m/>
    <m/>
    <m/>
    <m/>
    <m/>
    <m/>
    <m/>
    <m/>
    <m/>
    <m/>
    <s v="https://journal.ittelkom-sby.ac.id/lkti/article/view/232"/>
    <s v=""/>
    <s v=",Rafi Ardinata Riskiansyah,Muhammad Radif Aftamaulana,Andika Dinar Saputra,Amalia Nur Alifah,,,"/>
    <s v=",ITTELKOM Surabaya,ITTELKOM Surabaya,ITTELKOM Surabaya,ITTELKOM Surabaya,,,"/>
    <s v=",,,,DS,,,"/>
    <s v=",,,,,,,"/>
  </r>
  <r>
    <s v="ANALISIS EFEKTIVITAS DRONE PENGANGKUT BARANG MENUJU KAPAL"/>
    <s v="Lomba Karya Tulis Ilmiah 3 (1), 131-146, 2022 "/>
    <x v="22"/>
    <x v="0"/>
    <m/>
    <m/>
    <x v="3"/>
    <m/>
    <m/>
    <m/>
    <m/>
    <m/>
    <m/>
    <s v="Gabriella Angelique Christy Sutrahitu"/>
    <m/>
    <m/>
    <s v="ITTELKOM Surabaya"/>
    <m/>
    <m/>
    <s v="Krisvany Afril Patricia"/>
    <m/>
    <m/>
    <s v="ITTELKOM Surabaya"/>
    <m/>
    <m/>
    <s v="Dean Igo Wibowo"/>
    <m/>
    <m/>
    <s v="ITTELKOM Surabaya"/>
    <m/>
    <m/>
    <s v="Amalia Nur Alifah"/>
    <s v="DS"/>
    <m/>
    <s v="ITTELKOM Surabaya"/>
    <m/>
    <m/>
    <m/>
    <m/>
    <m/>
    <m/>
    <m/>
    <m/>
    <m/>
    <m/>
    <m/>
    <m/>
    <m/>
    <m/>
    <m/>
    <m/>
    <m/>
    <m/>
    <m/>
    <m/>
    <s v="https://journal.ittelkom-sby.ac.id/lkti/article/view/234"/>
    <s v=""/>
    <s v=",Gabriella Angelique Christy Sutrahitu,Krisvany Afril Patricia,Dean Igo Wibowo,Amalia Nur Alifah,,,Muhammad Dzulfikar Fauzi"/>
    <s v=",ITTELKOM Surabaya,ITTELKOM Surabaya,ITTELKOM Surabaya,ITTELKOM Surabaya,,,"/>
    <s v=",,,,DS,,,"/>
    <s v=",,,,,,,"/>
  </r>
  <r>
    <s v="D-LOCODE: APLIKASI PENINGKATAN KEAMANAN DATA PENGGUNA LAYANAN LOGISTIK DENGAN METODE QUICK RESPONSE CODE PADA SISTEM PENGIRIMAN BARANG"/>
    <s v="Lomba Karya Tulis Ilmiah 3 (1), 31-46, 2022 "/>
    <x v="22"/>
    <x v="0"/>
    <m/>
    <m/>
    <x v="3"/>
    <m/>
    <m/>
    <m/>
    <m/>
    <m/>
    <m/>
    <s v="Alya Irsyadah Fadlila"/>
    <m/>
    <m/>
    <s v="ITTELKOM Surabaya"/>
    <m/>
    <m/>
    <s v="Birgita Yolanda Frisciela Ardhya Hermawan"/>
    <m/>
    <m/>
    <s v="ITTELKOM Surabaya"/>
    <m/>
    <m/>
    <s v="Rimbi Titi Pinasti"/>
    <m/>
    <m/>
    <s v="ITTELKOM Surabaya"/>
    <m/>
    <m/>
    <s v="Amalia Nur Alifah"/>
    <s v="DS"/>
    <m/>
    <s v="ITTELKOM Surabaya"/>
    <m/>
    <m/>
    <m/>
    <m/>
    <m/>
    <m/>
    <m/>
    <m/>
    <m/>
    <m/>
    <m/>
    <m/>
    <m/>
    <m/>
    <m/>
    <m/>
    <m/>
    <m/>
    <m/>
    <m/>
    <s v="https://journal.ittelkom-sby.ac.id/lkti/article/view/225"/>
    <s v=""/>
    <s v=",Alya Irsyadah Fadlila,Birgita Yolanda Frisciela Ardhya Hermawan,Rimbi Titi Pinasti,Amalia Nur Alifah,,,"/>
    <s v=",ITTELKOM Surabaya,ITTELKOM Surabaya,ITTELKOM Surabaya,ITTELKOM Surabaya,,,"/>
    <s v=",,,,DS,,,"/>
    <s v=",,,,,,,"/>
  </r>
  <r>
    <s v="The effect of destination attractiveness on destination attachment and its impact on tourist sustainable behavior"/>
    <s v="Jurnal Siasat BIsnis, 222-234, 2022 "/>
    <x v="18"/>
    <x v="0"/>
    <m/>
    <m/>
    <x v="3"/>
    <s v="Ahmad Wali Satria Bahari Johan"/>
    <m/>
    <m/>
    <s v="IF"/>
    <m/>
    <s v="ITTELKOM Surabaya"/>
    <s v="Sri Astuti Pratminingsih"/>
    <m/>
    <m/>
    <s v="Universitas Widyatama"/>
    <m/>
    <m/>
    <s v="A.W. Satria Bahari Johan"/>
    <s v="IF"/>
    <m/>
    <s v="ITTELKOM Surabaya"/>
    <m/>
    <m/>
    <s v="Imanirrahma Salsabil"/>
    <m/>
    <m/>
    <s v="UGM"/>
    <m/>
    <m/>
    <m/>
    <m/>
    <m/>
    <m/>
    <m/>
    <m/>
    <m/>
    <m/>
    <m/>
    <m/>
    <m/>
    <m/>
    <m/>
    <m/>
    <m/>
    <m/>
    <m/>
    <m/>
    <m/>
    <m/>
    <m/>
    <m/>
    <m/>
    <m/>
    <s v="https://doi.org/10.20885/jsb.vol26.iss2.art8"/>
    <s v="Ahmad Wali Satria Bahari Johan"/>
    <s v="Ahmad Wali Satria Bahari Johan,Sri Astuti Pratminingsih,A.W. Satria Bahari Johan,Imanirrahma Salsabil,,,,"/>
    <s v="ITTELKOM Surabaya,Universitas Widyatama,ITTELKOM Surabaya,UGM,,,,"/>
    <s v="IF,,IF,,,,,"/>
    <s v=",,,,,,,"/>
  </r>
  <r>
    <s v="Descending stairs and floors classification as control reference in autonomous smart wheelchair"/>
    <s v="Journal of King Saud University-Computer and Information Sciences 34 (8 &amp;#8230;, 2022 "/>
    <x v="25"/>
    <x v="0"/>
    <m/>
    <m/>
    <x v="3"/>
    <s v="Fitri Utaminingrum"/>
    <m/>
    <m/>
    <m/>
    <m/>
    <s v="Universitas Brawijaya"/>
    <s v="A.W. Satria Bahari Johan"/>
    <s v="IF"/>
    <m/>
    <s v="ITTELKOM Surabaya"/>
    <m/>
    <m/>
    <s v="I. Komang Somawirata"/>
    <m/>
    <m/>
    <s v="ITN Malang"/>
    <m/>
    <m/>
    <s v="Risnandar"/>
    <m/>
    <m/>
    <s v="LIPI"/>
    <m/>
    <m/>
    <s v="Anindita Septiarini"/>
    <m/>
    <m/>
    <s v="Universitas Mulawarman"/>
    <m/>
    <m/>
    <m/>
    <m/>
    <m/>
    <m/>
    <m/>
    <m/>
    <m/>
    <m/>
    <m/>
    <m/>
    <m/>
    <m/>
    <m/>
    <m/>
    <m/>
    <m/>
    <m/>
    <m/>
    <s v="https://doi.org/10.1016/j.jksuci.2021.07.025"/>
    <s v="Fitri Utaminingrum"/>
    <s v="Fitri Utaminingrum,A.W. Satria Bahari Johan,I. Komang Somawirata,Risnandar,Anindita Septiarini,,,"/>
    <s v="Universitas Brawijaya,ITTELKOM Surabaya,ITN Malang,LIPI,Universitas Mulawarman,,,"/>
    <s v=",IF,,,,,,"/>
    <s v=",,,,,,,"/>
  </r>
  <r>
    <s v="E-POSYANDU: SISTEM PENGARSIPAN POSYANDU GUNA EFISIENSI PENDATAAN KESEHATAN PASIEN POSYANDU"/>
    <s v="Aptekmas Jurnal Pengabdian pada Masyarakat 5 (2), 98-104, 2022 "/>
    <x v="29"/>
    <x v="1"/>
    <m/>
    <m/>
    <x v="3"/>
    <s v="Ahmad Wali Satria Bahari Johan"/>
    <m/>
    <m/>
    <s v="IF"/>
    <m/>
    <s v="ITTELKOM Surabaya"/>
    <s v="Ahmad Wali Satria Bahari Johan"/>
    <s v="IF"/>
    <m/>
    <s v="ITTELKOM Surabaya"/>
    <m/>
    <m/>
    <s v="Rizky Fenaldo Maulana"/>
    <s v="IF"/>
    <m/>
    <s v="ITTELKOM Surabaya"/>
    <m/>
    <m/>
    <s v="Kharisma Monika Dian Pertiwi"/>
    <s v="IF"/>
    <m/>
    <s v="ITTELKOM Surabaya"/>
    <m/>
    <m/>
    <m/>
    <m/>
    <m/>
    <m/>
    <m/>
    <m/>
    <m/>
    <m/>
    <m/>
    <m/>
    <m/>
    <m/>
    <m/>
    <m/>
    <m/>
    <m/>
    <m/>
    <m/>
    <m/>
    <m/>
    <m/>
    <m/>
    <m/>
    <m/>
    <s v="http://dx.doi.org/10.36257/apts.vxix pp 98-104"/>
    <s v="Ahmad Wali Satria Bahari Johan"/>
    <s v="Ahmad Wali Satria Bahari Johan,Ahmad Wali Satria Bahari Johan,Rizky Fenaldo Maulana,Kharisma Monika Dian Pertiwi,,,,"/>
    <s v="ITTELKOM Surabaya,ITTELKOM Surabaya,ITTELKOM Surabaya,ITTELKOM Surabaya,,,,"/>
    <s v="IF,IF,IF,IF,,,,"/>
    <s v=",,,,,,,"/>
  </r>
  <r>
    <s v="IMPLEMENTASI GREEN MARKETING DAN DIGITAL MARKETING PADA UMKM BINAAN TELKOM COMMUNITY DEVELOPMENT CENTER SURABAYA"/>
    <s v="Aptekmas Jurnal Pengabdian pada Masyarakat 5 (4), 60-68, 2022 "/>
    <x v="29"/>
    <x v="1"/>
    <m/>
    <m/>
    <x v="3"/>
    <m/>
    <m/>
    <m/>
    <m/>
    <m/>
    <m/>
    <s v="Sekar Widyasari Putri"/>
    <s v="DB"/>
    <m/>
    <s v="ITTELKOM Surabaya"/>
    <m/>
    <m/>
    <s v="Ahmad Wali Satria Bahari Johan"/>
    <s v="IF"/>
    <m/>
    <s v="ITTELKOM Surabaya"/>
    <m/>
    <m/>
    <s v="Riza Akhsani Setyo Prayoga"/>
    <s v="DB"/>
    <m/>
    <s v="ITTELKOM Surabaya"/>
    <m/>
    <m/>
    <s v="Jenny Ghifrina"/>
    <m/>
    <m/>
    <s v="ITTELKOM Surabaya"/>
    <m/>
    <m/>
    <s v="M. Ghouzul A’dhom"/>
    <m/>
    <m/>
    <s v="ITTELKOM Surabaya"/>
    <m/>
    <m/>
    <s v="Vagnes Angela"/>
    <m/>
    <m/>
    <s v="ITTELKOM Surabaya"/>
    <m/>
    <m/>
    <m/>
    <m/>
    <m/>
    <m/>
    <m/>
    <m/>
    <m/>
    <s v=""/>
    <s v=",Sekar Widyasari Putri,Ahmad Wali Satria Bahari Johan,Riza Akhsani Setyo Prayoga,Jenny Ghifrina,M. Ghouzul A’dhom,Vagnes Angela,"/>
    <s v=",ITTELKOM Surabaya,ITTELKOM Surabaya,ITTELKOM Surabaya,ITTELKOM Surabaya,ITTELKOM Surabaya,ITTELKOM Surabaya,"/>
    <s v=",DB,IF,DB,,,,"/>
    <s v=",,,,,,,"/>
  </r>
  <r>
    <s v="PENGEMBANGAN WEBSITE KAMPUNG WISATA EDUKASI (STUDI KASUS KAMPUNG ONDOMOHEN SURABAYA)"/>
    <s v="Aptekmas Jurnal Pengabdian pada Masyarakat 5 (2), 78-82, 2022 "/>
    <x v="29"/>
    <x v="1"/>
    <m/>
    <m/>
    <x v="3"/>
    <s v="Riza Akhsani Setyo Prayoga"/>
    <m/>
    <m/>
    <s v="DB"/>
    <m/>
    <s v="ITTELKOM Surabaya"/>
    <s v="Rizky Fenaldo Maulana"/>
    <s v="IF"/>
    <m/>
    <s v="ITTELKOM Surabaya"/>
    <m/>
    <m/>
    <s v="Kharisma Monika Dian Pertiwi"/>
    <s v="IF"/>
    <m/>
    <s v="ITTELKOM Surabaya"/>
    <m/>
    <m/>
    <s v="Riza Akhsani Setyo Prayoga"/>
    <s v="DB"/>
    <m/>
    <s v="ITTELKOM Surabaya"/>
    <m/>
    <m/>
    <m/>
    <m/>
    <m/>
    <m/>
    <m/>
    <m/>
    <m/>
    <m/>
    <m/>
    <m/>
    <m/>
    <m/>
    <m/>
    <m/>
    <m/>
    <m/>
    <m/>
    <m/>
    <m/>
    <m/>
    <m/>
    <m/>
    <m/>
    <m/>
    <m/>
    <s v="Riza Akhsani Setyo Prayoga"/>
    <s v="Riza Akhsani Setyo Prayoga,Rizky Fenaldo Maulana,Kharisma Monika Dian Pertiwi,Riza Akhsani Setyo Prayoga,,,,"/>
    <s v="ITTELKOM Surabaya,ITTELKOM Surabaya,ITTELKOM Surabaya,ITTELKOM Surabaya,,,,"/>
    <s v="DB,IF,IF,DB,,,,"/>
    <s v=",,,,,,,"/>
  </r>
  <r>
    <s v="Rancang Bangun Sistem Otentikasi Terpusat Berbasiskan Model Single Sign On di IT Telkom Surabaya"/>
    <s v="JURNAL ILMU KOMPUTER 15 (1), 64-71, 2022 "/>
    <x v="14"/>
    <x v="0"/>
    <m/>
    <m/>
    <x v="3"/>
    <m/>
    <m/>
    <m/>
    <m/>
    <m/>
    <m/>
    <s v="Kharisma Monika Dian Pertiwi"/>
    <s v="IF"/>
    <m/>
    <s v="ITTELKOM Surabaya"/>
    <m/>
    <m/>
    <s v="Rizky Fenaldo Maulana"/>
    <s v="IF"/>
    <m/>
    <s v="ITTELKOM Surabaya"/>
    <m/>
    <m/>
    <s v="Ardian Yusuf Wicaksono"/>
    <s v="IF"/>
    <m/>
    <s v="ITTELKOM Surabaya"/>
    <m/>
    <m/>
    <m/>
    <m/>
    <m/>
    <m/>
    <m/>
    <m/>
    <m/>
    <m/>
    <m/>
    <m/>
    <m/>
    <m/>
    <m/>
    <m/>
    <m/>
    <m/>
    <m/>
    <m/>
    <m/>
    <m/>
    <m/>
    <m/>
    <m/>
    <m/>
    <s v="link dokumen"/>
    <s v=""/>
    <s v=",Kharisma Monika Dian Pertiwi,Rizky Fenaldo Maulana,Ardian Yusuf Wicaksono,,,,"/>
    <s v=",ITTELKOM Surabaya,ITTELKOM Surabaya,ITTELKOM Surabaya,,,,"/>
    <s v=",IF,IF,IF,,,,"/>
    <s v=",,,,,,,"/>
  </r>
  <r>
    <s v="Implementasi dan Analisa Performa Berbagai Platform Web server pada Lingkungan Multicore"/>
    <s v="Jurnal Edukasi dan Penelitian Informatika 8 (2), 275 - 283, 2022 "/>
    <x v="18"/>
    <x v="1"/>
    <m/>
    <m/>
    <x v="3"/>
    <s v="Kharisma Monika Dian Pertiwi"/>
    <m/>
    <m/>
    <s v="IF"/>
    <m/>
    <s v="ITTELKOM Surabaya"/>
    <s v="Kharisma Monika Dian Pertiwi"/>
    <s v="IF"/>
    <m/>
    <s v="ITTELKOM Surabaya"/>
    <m/>
    <m/>
    <m/>
    <m/>
    <m/>
    <m/>
    <m/>
    <m/>
    <m/>
    <m/>
    <m/>
    <m/>
    <m/>
    <m/>
    <m/>
    <m/>
    <m/>
    <m/>
    <m/>
    <m/>
    <m/>
    <m/>
    <m/>
    <m/>
    <m/>
    <m/>
    <m/>
    <m/>
    <m/>
    <m/>
    <m/>
    <m/>
    <m/>
    <m/>
    <m/>
    <m/>
    <m/>
    <m/>
    <s v="http://dx.doi.org/10.26418/jp.v8i2.53920"/>
    <s v="Kharisma Monika Dian Pertiwi"/>
    <s v="Kharisma Monika Dian Pertiwi,Kharisma Monika Dian Pertiwi,,,,,,"/>
    <s v="ITTELKOM Surabaya,ITTELKOM Surabaya,,,,,,"/>
    <s v="IF,IF,,,,,,"/>
    <s v=",,,,,,,"/>
  </r>
  <r>
    <s v="REKOMENDASI PENJADWALAN PERAWATAN UNTUK MENGURANGI DOWNTIME PADA MESIN GLOSS CALENDAR II DENGAN METODE FMEA &amp;amp; MTBF"/>
    <s v="KAIZEN: Management Systems &amp;amp; Industrial Engineering Journal 5 (2), 20-28, 2022 "/>
    <x v="17"/>
    <x v="1"/>
    <m/>
    <m/>
    <x v="3"/>
    <m/>
    <m/>
    <m/>
    <m/>
    <m/>
    <m/>
    <s v="Nisa Isrofi"/>
    <s v="TL"/>
    <m/>
    <s v="ITTELKOM Surabaya"/>
    <m/>
    <m/>
    <s v="Desita Nur Rachmaniar"/>
    <s v="TL"/>
    <m/>
    <s v="ITTELKOM Surabaya"/>
    <m/>
    <m/>
    <m/>
    <m/>
    <m/>
    <m/>
    <m/>
    <m/>
    <m/>
    <m/>
    <m/>
    <m/>
    <m/>
    <m/>
    <m/>
    <m/>
    <m/>
    <m/>
    <m/>
    <m/>
    <m/>
    <m/>
    <m/>
    <m/>
    <m/>
    <m/>
    <m/>
    <m/>
    <m/>
    <m/>
    <m/>
    <m/>
    <s v="https://doi.org/10.25273/kaizen.v5i2.12455"/>
    <s v=""/>
    <s v=",Nisa Isrofi,Desita Nur Rachmaniar,,,,,"/>
    <s v=",ITTELKOM Surabaya,ITTELKOM Surabaya,,,,,"/>
    <s v=",TL,TL,,,,,"/>
    <s v=",,,,,,,"/>
  </r>
  <r>
    <s v="Kajian Permasalahan Lingkungan dan Usulan Pengaplikasian Cleaner Production di Industri Kertas"/>
    <s v="JUMINTEN 3 (1), 145-156, 2022 "/>
    <x v="14"/>
    <x v="0"/>
    <m/>
    <m/>
    <x v="3"/>
    <s v="Nisa Isrofi"/>
    <m/>
    <m/>
    <s v="TL"/>
    <m/>
    <s v="ITTELKOM Surabaya"/>
    <s v="Nisa Isrofi"/>
    <s v="TL"/>
    <m/>
    <s v="ITTELKOM Surabaya"/>
    <m/>
    <m/>
    <m/>
    <m/>
    <m/>
    <m/>
    <m/>
    <m/>
    <m/>
    <m/>
    <m/>
    <m/>
    <m/>
    <m/>
    <m/>
    <m/>
    <m/>
    <m/>
    <m/>
    <m/>
    <m/>
    <m/>
    <m/>
    <m/>
    <m/>
    <m/>
    <m/>
    <m/>
    <m/>
    <m/>
    <m/>
    <m/>
    <m/>
    <m/>
    <m/>
    <m/>
    <m/>
    <m/>
    <s v="https://doi.org/10.33005/juminten.v3i1.388"/>
    <s v="Nisa Isrofi"/>
    <s v="Nisa Isrofi,Nisa Isrofi,,,,,,"/>
    <s v="ITTELKOM Surabaya,ITTELKOM Surabaya,,,,,,"/>
    <s v="TL,TL,,,,,,"/>
    <s v=",,,,,,,"/>
  </r>
  <r>
    <s v="Analisa Pengaruh Colors of Noise Terhadap Produktivitas Kinerja Pekerja Pada Proses Menjahit dengan Metode Wilcoxon"/>
    <s v="Journal of Advances in Information and Industrial Technology 4 (2), 81-88, 2022 "/>
    <x v="14"/>
    <x v="0"/>
    <m/>
    <m/>
    <x v="3"/>
    <m/>
    <m/>
    <m/>
    <m/>
    <m/>
    <m/>
    <s v="Desita Nur Rachmaniar"/>
    <s v="TL"/>
    <m/>
    <s v="ITTELKOM Surabaya"/>
    <m/>
    <m/>
    <s v="Nisa Isrofi"/>
    <s v="TL"/>
    <m/>
    <s v="ITTELKOM Surabaya"/>
    <m/>
    <m/>
    <m/>
    <m/>
    <m/>
    <m/>
    <m/>
    <m/>
    <m/>
    <m/>
    <m/>
    <m/>
    <m/>
    <m/>
    <m/>
    <m/>
    <m/>
    <m/>
    <m/>
    <m/>
    <m/>
    <m/>
    <m/>
    <m/>
    <m/>
    <m/>
    <m/>
    <m/>
    <m/>
    <m/>
    <m/>
    <m/>
    <s v="https://doi.org/10.52435/jaiit.v4i2.250"/>
    <s v=""/>
    <s v=",Desita Nur Rachmaniar,Nisa Isrofi,,,,,"/>
    <s v=",ITTELKOM Surabaya,ITTELKOM Surabaya,,,,,"/>
    <s v=",TL,TL,,,,,"/>
    <s v=",,,,,,,"/>
  </r>
  <r>
    <s v="Faktor Yang Berpengaruh Pada Pembelian Produk Minuman Herbal UMKM Rejeki Syeger"/>
    <s v="SITEKIN: Jurnal Sains, Teknologi dan Industri 20 (1), 176-182, 2022 "/>
    <x v="17"/>
    <x v="1"/>
    <m/>
    <m/>
    <x v="3"/>
    <m/>
    <m/>
    <m/>
    <m/>
    <m/>
    <m/>
    <s v="Moh. Jufriyanto"/>
    <m/>
    <m/>
    <s v="Universitas Muhammadiyah Gresik"/>
    <m/>
    <m/>
    <s v="Nisa Isrofi"/>
    <s v="TL"/>
    <m/>
    <s v="ITTELKOM Surabaya"/>
    <m/>
    <m/>
    <s v="Yulia Nur Ainiyah"/>
    <m/>
    <m/>
    <s v="Universitas Muhammadiyah Gresik"/>
    <m/>
    <m/>
    <s v="Rifqy Maulana Yusron"/>
    <m/>
    <m/>
    <s v="Universitas Trunojoyo Madura"/>
    <m/>
    <m/>
    <m/>
    <m/>
    <m/>
    <m/>
    <m/>
    <m/>
    <m/>
    <m/>
    <m/>
    <m/>
    <m/>
    <m/>
    <m/>
    <m/>
    <m/>
    <m/>
    <m/>
    <m/>
    <s v="http://dx.doi.org/10.24014/sitekin.v20i1.19181"/>
    <s v=""/>
    <s v=",Moh. Jufriyanto,Nisa Isrofi,Yulia Nur Ainiyah,Rifqy Maulana Yusron,,,Siti Aminah, Tyrela Disya Arivani"/>
    <s v=",Universitas Muhammadiyah Gresik,ITTELKOM Surabaya,Universitas Muhammadiyah Gresik,Universitas Trunojoyo Madura,,,"/>
    <s v=",,TL,,,,,"/>
    <s v=",,,,,,,"/>
  </r>
  <r>
    <s v="OPTIMASI PENENTUAN RUTE PENGIRIMAN DENGAN VEHICLE ROUTING PROBLEM SIMULTANEOUS DELIVERY AND PICKUP WITH SPLIT LOAD"/>
    <s v="Journal of Industrial Engineering and Operation Management 5 (1), 2022 "/>
    <x v="21"/>
    <x v="1"/>
    <m/>
    <m/>
    <x v="3"/>
    <s v="Granita Hajar"/>
    <m/>
    <m/>
    <s v="TL"/>
    <m/>
    <s v="ITTELKOM Surabaya"/>
    <s v="Granita Hajar"/>
    <s v="TL"/>
    <m/>
    <s v="ITTELKOM Surabaya"/>
    <m/>
    <m/>
    <s v="Muhammad Dzulfikar Fauzi"/>
    <s v="IF"/>
    <m/>
    <s v="ITTELKOM Surabaya"/>
    <m/>
    <m/>
    <m/>
    <m/>
    <m/>
    <m/>
    <m/>
    <m/>
    <m/>
    <m/>
    <m/>
    <m/>
    <m/>
    <m/>
    <m/>
    <m/>
    <m/>
    <m/>
    <m/>
    <m/>
    <m/>
    <m/>
    <m/>
    <m/>
    <m/>
    <m/>
    <m/>
    <m/>
    <m/>
    <m/>
    <m/>
    <m/>
    <s v="http://dx.doi.org/10.31602/jieom.v5i1.7154"/>
    <s v="Granita Hajar"/>
    <s v="Granita Hajar,Granita Hajar,Muhammad Dzulfikar Fauzi,,,,,"/>
    <s v="ITTELKOM Surabaya,ITTELKOM Surabaya,ITTELKOM Surabaya,,,,,"/>
    <s v="TL,TL,IF,,,,,"/>
    <s v=",,,,,,,"/>
  </r>
  <r>
    <s v="Penentuan Pembukaan Gerai dengan Menggunakan Analytic Hierarchy Process Empat Layer"/>
    <s v="Jurnal Sistem Komputer dan Informatika (JSON) 3 (4), 458-463, 2022 "/>
    <x v="17"/>
    <x v="1"/>
    <m/>
    <m/>
    <x v="3"/>
    <s v="Muhammad Dzulfikar Fauzi"/>
    <m/>
    <m/>
    <s v="IF"/>
    <m/>
    <s v="ITTELKOM Surabaya"/>
    <s v="Muhammad Dzulfikar Fauzi"/>
    <s v="IF"/>
    <m/>
    <s v="ITTELKOM Surabaya"/>
    <m/>
    <m/>
    <s v="Granita Hajar"/>
    <s v="TL"/>
    <m/>
    <s v="ITTELKOM Surabaya"/>
    <m/>
    <m/>
    <s v="Abdul Kholik"/>
    <m/>
    <m/>
    <s v="Universitas Indo Global Mandiri"/>
    <m/>
    <m/>
    <m/>
    <m/>
    <m/>
    <m/>
    <m/>
    <m/>
    <m/>
    <m/>
    <m/>
    <m/>
    <m/>
    <m/>
    <m/>
    <m/>
    <m/>
    <m/>
    <m/>
    <m/>
    <m/>
    <m/>
    <m/>
    <m/>
    <m/>
    <m/>
    <s v="DOI 10.30865/json.v3i4.4289"/>
    <s v="Muhammad Dzulfikar Fauzi"/>
    <s v="Muhammad Dzulfikar Fauzi,Muhammad Dzulfikar Fauzi,Granita Hajar,Abdul Kholik,,,,"/>
    <s v="ITTELKOM Surabaya,ITTELKOM Surabaya,ITTELKOM Surabaya,Universitas Indo Global Mandiri,,,,"/>
    <s v="IF,IF,TL,,,,,"/>
    <s v=",,,,,,,"/>
  </r>
  <r>
    <s v="VEHICLE ROUTING PROBLEM SIMULTANEOUS DELIVERY AND PICKUP WITH SPLIT LOAD FOR ROUTING DELIVERY OPTIMIZATION"/>
    <s v="Management (JIEOM) 5 (1), 84-91, 2022 "/>
    <x v="21"/>
    <x v="1"/>
    <m/>
    <m/>
    <x v="3"/>
    <s v="Granita Hajar"/>
    <m/>
    <m/>
    <s v="TL"/>
    <m/>
    <s v="ITTELKOM Surabaya"/>
    <s v="Granita Hajar"/>
    <s v="TL"/>
    <m/>
    <s v="ITTELKOM Surabaya"/>
    <m/>
    <m/>
    <s v="Muhammad Dzulfikar Fauzi"/>
    <s v="IF"/>
    <m/>
    <s v="ITTELKOM Surabaya"/>
    <m/>
    <m/>
    <m/>
    <m/>
    <m/>
    <m/>
    <m/>
    <m/>
    <m/>
    <m/>
    <m/>
    <m/>
    <m/>
    <m/>
    <m/>
    <m/>
    <m/>
    <m/>
    <m/>
    <m/>
    <m/>
    <m/>
    <m/>
    <m/>
    <m/>
    <m/>
    <m/>
    <m/>
    <m/>
    <m/>
    <m/>
    <m/>
    <s v="link dokumen"/>
    <s v="Granita Hajar"/>
    <s v="Granita Hajar,Granita Hajar,Muhammad Dzulfikar Fauzi,,,,,"/>
    <s v="ITTELKOM Surabaya,ITTELKOM Surabaya,ITTELKOM Surabaya,,,,,"/>
    <s v="TL,TL,IF,,,,,"/>
    <s v=",,,,,,,"/>
  </r>
  <r>
    <s v="A Hybrid DenseNet201-SVM for Robust Weed and Potato Plant Classification"/>
    <s v="J. Ilm. Tek. Elek. Kom. dan Inform.(JITEKI) 8 (2), 298-306, 2022 "/>
    <x v="18"/>
    <x v="1"/>
    <m/>
    <m/>
    <x v="3"/>
    <s v="Muhammad Dzulfikar Fauzi"/>
    <m/>
    <m/>
    <s v="IF"/>
    <m/>
    <s v="ITTELKOM Surabaya"/>
    <s v="Muhammad Dzulfikar Fauzi"/>
    <s v="IF"/>
    <m/>
    <s v="ITTELKOM Surabaya"/>
    <m/>
    <m/>
    <s v="Faisal Dharma Adhinata"/>
    <m/>
    <m/>
    <s v="ITTP"/>
    <m/>
    <m/>
    <s v="Nur Ghaniaviyanto Ramadhan"/>
    <m/>
    <m/>
    <s v="ITTP"/>
    <m/>
    <m/>
    <s v="Nia Annisa Ferani Tanjung"/>
    <m/>
    <m/>
    <s v="ITTP"/>
    <m/>
    <m/>
    <m/>
    <m/>
    <m/>
    <m/>
    <m/>
    <m/>
    <m/>
    <m/>
    <m/>
    <m/>
    <m/>
    <m/>
    <m/>
    <m/>
    <m/>
    <m/>
    <m/>
    <m/>
    <s v="http://dx.doi.org/10.26555/jiteki.v8i2.23886"/>
    <s v="Muhammad Dzulfikar Fauzi"/>
    <s v="Muhammad Dzulfikar Fauzi,Muhammad Dzulfikar Fauzi,Faisal Dharma Adhinata,Nur Ghaniaviyanto Ramadhan,Nia Annisa Ferani Tanjung,,,"/>
    <s v="ITTELKOM Surabaya,ITTELKOM Surabaya,ITTP,ITTP,ITTP,,,"/>
    <s v="IF,IF,,,,,,"/>
    <s v=",,,,,,,"/>
  </r>
  <r>
    <s v="Pelatihan Karya Seni Akrilik Guna Meningkatkan Kewirausahaan Masyarakat Binaan Desa Bandar Setia"/>
    <s v="Mejuajua: Jurnal Pengabdian pada Masyarakat 2 (2), 16-21, 2022 "/>
    <x v="14"/>
    <x v="0"/>
    <m/>
    <m/>
    <x v="3"/>
    <s v="Syafriwel"/>
    <m/>
    <m/>
    <m/>
    <m/>
    <s v="Universitas Tjut Nyak Dhien"/>
    <s v="Syafriwel"/>
    <m/>
    <m/>
    <s v="Universitas Tjut Nyak Dhien"/>
    <m/>
    <m/>
    <s v="Taufik Ismail Simanjuntak"/>
    <m/>
    <m/>
    <s v="Universitas Tjut Nyak Dhien"/>
    <m/>
    <m/>
    <s v="Richard Parlindungan Simanjuntak"/>
    <m/>
    <m/>
    <s v="Universitas Tjut Nyak Dhien"/>
    <m/>
    <m/>
    <s v="Muhammad Fadlan Siregar"/>
    <m/>
    <m/>
    <s v="Universitas Tjut Nyak Dhien"/>
    <m/>
    <m/>
    <s v="Tomi Abdilah"/>
    <m/>
    <m/>
    <s v="Universitas Tjut Nyak Dhien"/>
    <m/>
    <m/>
    <s v="Dila Handayani"/>
    <m/>
    <m/>
    <s v="Universitas Tjut Nyak Dhien"/>
    <m/>
    <m/>
    <s v="Muhammad Dzulfikar Fauzi"/>
    <s v="IF"/>
    <m/>
    <s v="ITTELKOM Surabaya"/>
    <m/>
    <m/>
    <s v="https://doi.org/10.52622/mejuajuajabdimas.v2i2.60"/>
    <s v="Syafriwel"/>
    <s v="Syafriwel,Syafriwel,Taufik Ismail Simanjuntak,Richard Parlindungan Simanjuntak,Muhammad Fadlan Siregar,Tomi Abdilah,Dila Handayani,"/>
    <s v="Universitas Tjut Nyak Dhien,Universitas Tjut Nyak Dhien,Universitas Tjut Nyak Dhien,Universitas Tjut Nyak Dhien,Universitas Tjut Nyak Dhien,Universitas Tjut Nyak Dhien,Universitas Tjut Nyak Dhien,ITTELKOM Surabaya"/>
    <s v=",,,,,,,IF"/>
    <s v=",,,,,,,"/>
  </r>
  <r>
    <s v="Pemodelan proses bisnis coffee shop menggunakan business model canvas dan empathy map"/>
    <s v="Journal Industrial Servicess 7 (2), 308-313, 2022 "/>
    <x v="17"/>
    <x v="1"/>
    <m/>
    <m/>
    <x v="3"/>
    <s v="Riza Akhsani Setyo Prayoga"/>
    <m/>
    <m/>
    <s v="DB"/>
    <m/>
    <s v="ITTELKOM Surabaya"/>
    <s v="Riza Akhsani Setyo Prayoga"/>
    <s v="DB"/>
    <m/>
    <s v="ITTELKOM Surabaya"/>
    <m/>
    <m/>
    <m/>
    <m/>
    <m/>
    <m/>
    <m/>
    <m/>
    <m/>
    <m/>
    <m/>
    <m/>
    <m/>
    <m/>
    <m/>
    <m/>
    <m/>
    <m/>
    <m/>
    <m/>
    <m/>
    <m/>
    <m/>
    <m/>
    <m/>
    <m/>
    <m/>
    <m/>
    <m/>
    <m/>
    <m/>
    <m/>
    <m/>
    <m/>
    <m/>
    <m/>
    <m/>
    <m/>
    <s v="https://dx.doi.org/10.36055/jiss.v7i2.14419"/>
    <s v="Riza Akhsani Setyo Prayoga"/>
    <s v="Riza Akhsani Setyo Prayoga,Riza Akhsani Setyo Prayoga,,,,,,"/>
    <s v="ITTELKOM Surabaya,ITTELKOM Surabaya,,,,,,"/>
    <s v="DB,DB,,,,,,"/>
    <s v=",,,,,,,"/>
  </r>
  <r>
    <s v="Perkembangan Faktor Yang Mempengaruhi Penggunaan E-Money (Studi Kasus Mahasiswa Di Kabupaten Ponorogo)"/>
    <s v="JAE (JURNAL AKUNTANSI DAN EKONOMI) 7 (1), 1-10, 2022 "/>
    <x v="21"/>
    <x v="1"/>
    <m/>
    <m/>
    <x v="3"/>
    <m/>
    <m/>
    <m/>
    <m/>
    <m/>
    <m/>
    <s v="Riza Akhsani Setyo Prayoga"/>
    <s v="DB"/>
    <m/>
    <s v="ITTELKOM Surabaya"/>
    <m/>
    <m/>
    <s v="Nicko Nur Rakhmaddian"/>
    <s v="TL"/>
    <m/>
    <s v="ITTELKOM Surabaya"/>
    <m/>
    <m/>
    <m/>
    <m/>
    <m/>
    <m/>
    <m/>
    <m/>
    <m/>
    <m/>
    <m/>
    <m/>
    <m/>
    <m/>
    <m/>
    <m/>
    <m/>
    <m/>
    <m/>
    <m/>
    <m/>
    <m/>
    <m/>
    <m/>
    <m/>
    <m/>
    <m/>
    <m/>
    <m/>
    <m/>
    <m/>
    <m/>
    <s v="https://doi.org/10.29407/jae.v7i1.17110"/>
    <s v=""/>
    <s v=",Riza Akhsani Setyo Prayoga,Nicko Nur Rakhmaddian,,,,,"/>
    <s v=",ITTELKOM Surabaya,ITTELKOM Surabaya,,,,,"/>
    <s v=",DB,TL,,,,,"/>
    <s v=",,,,,,,"/>
  </r>
  <r>
    <s v="SISTEM PENDUKUNG KEPUTUSAN MEMILIH PEMASOK KOPI DENGAN METODE SMART PADA COFFEE SHOP ABC PONOROGO"/>
    <s v="Jurnal INSTEK (Informatika Sains dan Teknologi) 7 (1), 69-78, 2022 "/>
    <x v="17"/>
    <x v="1"/>
    <m/>
    <m/>
    <x v="3"/>
    <m/>
    <m/>
    <m/>
    <m/>
    <m/>
    <m/>
    <s v="Riza Akhsani Setyo Prayoga"/>
    <s v="DB"/>
    <m/>
    <s v="ITTELKOM Surabaya"/>
    <m/>
    <m/>
    <s v="Sekar Widyasari Putri"/>
    <s v="DB"/>
    <m/>
    <s v="ITTELKOM Surabaya"/>
    <m/>
    <m/>
    <m/>
    <m/>
    <m/>
    <m/>
    <m/>
    <m/>
    <m/>
    <m/>
    <m/>
    <m/>
    <m/>
    <m/>
    <m/>
    <m/>
    <m/>
    <m/>
    <m/>
    <m/>
    <m/>
    <m/>
    <m/>
    <m/>
    <m/>
    <m/>
    <m/>
    <m/>
    <m/>
    <m/>
    <m/>
    <m/>
    <s v="https://doi.org/10.24252/instek.v7i1.28096"/>
    <s v=""/>
    <s v=",Riza Akhsani Setyo Prayoga,Sekar Widyasari Putri,,,,,"/>
    <s v=",ITTELKOM Surabaya,ITTELKOM Surabaya,,,,,"/>
    <s v=",DB,DB,,,,,"/>
    <s v=",,,,,,,"/>
  </r>
  <r>
    <s v="Sistem Pendukung Keputusan Pemilihan Perumahan dengan Metode ARAS (Studi Kasus Kabupaten Ponorogo)"/>
    <s v="Jurnal Sains dan Informatika 8 (1), 31-40, 2022 "/>
    <x v="17"/>
    <x v="1"/>
    <m/>
    <m/>
    <x v="3"/>
    <m/>
    <m/>
    <m/>
    <m/>
    <m/>
    <m/>
    <s v="Riza Akhsani Setyo Prayoga"/>
    <s v="DB"/>
    <m/>
    <s v="ITTELKOM Surabaya"/>
    <m/>
    <m/>
    <m/>
    <m/>
    <m/>
    <m/>
    <m/>
    <m/>
    <s v="Pratiwi Susanti"/>
    <m/>
    <m/>
    <s v="Universitas PGRI Madiun"/>
    <m/>
    <m/>
    <m/>
    <m/>
    <m/>
    <m/>
    <m/>
    <m/>
    <m/>
    <m/>
    <m/>
    <m/>
    <m/>
    <m/>
    <m/>
    <m/>
    <m/>
    <m/>
    <m/>
    <m/>
    <m/>
    <m/>
    <m/>
    <m/>
    <m/>
    <m/>
    <s v="https://doi.org/10.34128/jsi.v8i1.387"/>
    <s v=""/>
    <s v=",Riza Akhsani Setyo Prayoga,,Pratiwi Susanti,,,,"/>
    <s v=",ITTELKOM Surabaya,,Universitas PGRI Madiun,,,,"/>
    <s v=",DB,,,,,,"/>
    <s v=",,,,,,,"/>
  </r>
  <r>
    <s v="Perencanaan Strategis Sistem Informasi Menggunakan TOGAF Pada SMK Swasta Ponorogo"/>
    <s v="Jurnal Ilmiah Media Sisfo 16 (2), 71-80, 2022 "/>
    <x v="17"/>
    <x v="1"/>
    <m/>
    <m/>
    <x v="3"/>
    <s v="Riza Akhsani Setyo Prayoga"/>
    <m/>
    <m/>
    <s v="DB"/>
    <m/>
    <s v="ITTELKOM Surabaya"/>
    <s v="Riza Akhsani Setyo Prayoga"/>
    <s v="DB"/>
    <m/>
    <s v="ITTELKOM Surabaya"/>
    <m/>
    <m/>
    <m/>
    <m/>
    <m/>
    <m/>
    <m/>
    <m/>
    <m/>
    <m/>
    <m/>
    <m/>
    <m/>
    <m/>
    <m/>
    <m/>
    <m/>
    <m/>
    <m/>
    <m/>
    <m/>
    <m/>
    <m/>
    <m/>
    <m/>
    <m/>
    <m/>
    <m/>
    <m/>
    <m/>
    <m/>
    <m/>
    <m/>
    <m/>
    <m/>
    <m/>
    <m/>
    <m/>
    <s v="https://doi.org/10.33998/mediasisfo.2022.16.2.1158"/>
    <s v="Riza Akhsani Setyo Prayoga"/>
    <s v="Riza Akhsani Setyo Prayoga,Riza Akhsani Setyo Prayoga,,,,,,"/>
    <s v="ITTELKOM Surabaya,ITTELKOM Surabaya,,,,,,"/>
    <s v="DB,DB,,,,,,"/>
    <s v=",,,,,,,"/>
  </r>
  <r>
    <s v="SISTEM PENDUKUNG KEPUTUSAN PEMILIHAN PEMASOK MENGGUNAKAN METODE SIMPLE ADDITIVE WEIGHTING STUDI KASUS PT. KAYU PUTIH ABC"/>
    <s v="JIPI (Jurnal Ilmiah Penelitian dan Pembelajaran Informatika) 7 (4), 1121-1130, 2022 "/>
    <x v="17"/>
    <x v="1"/>
    <m/>
    <m/>
    <x v="3"/>
    <s v="Riza Akhsani Setyo Prayoga"/>
    <m/>
    <m/>
    <s v="DB"/>
    <m/>
    <s v="ITTELKOM Surabaya"/>
    <s v="Riza Akhsani Setyo Prayoga"/>
    <s v="DB"/>
    <m/>
    <s v="ITTELKOM Surabaya"/>
    <m/>
    <m/>
    <m/>
    <m/>
    <m/>
    <m/>
    <m/>
    <m/>
    <m/>
    <m/>
    <m/>
    <m/>
    <m/>
    <m/>
    <m/>
    <m/>
    <m/>
    <m/>
    <m/>
    <m/>
    <m/>
    <m/>
    <m/>
    <m/>
    <m/>
    <m/>
    <m/>
    <m/>
    <m/>
    <m/>
    <m/>
    <m/>
    <m/>
    <m/>
    <m/>
    <m/>
    <m/>
    <m/>
    <s v="https://doi.org/10.29100/jipi.v7i4.2816"/>
    <s v="Riza Akhsani Setyo Prayoga"/>
    <s v="Riza Akhsani Setyo Prayoga,Riza Akhsani Setyo Prayoga,,,,,,"/>
    <s v="ITTELKOM Surabaya,ITTELKOM Surabaya,,,,,,"/>
    <s v="DB,DB,,,,,,"/>
    <s v=",,,,,,,"/>
  </r>
  <r>
    <s v="Modeling of Multiplexing Indoor Light Fidelity (Li-Fi) Technology Using Movable LED Panel"/>
    <s v="2022 IEEE International Conference on Communication, Networks and Satellite &amp;#8230;, 2022 "/>
    <x v="1"/>
    <x v="0"/>
    <m/>
    <m/>
    <x v="3"/>
    <m/>
    <m/>
    <m/>
    <m/>
    <m/>
    <m/>
    <s v="I Wayan Mustika"/>
    <m/>
    <m/>
    <s v="UGM"/>
    <m/>
    <m/>
    <s v="Fauza Khair"/>
    <m/>
    <m/>
    <s v="ITTP"/>
    <m/>
    <m/>
    <s v="Anggun Fitrian Isnawati"/>
    <m/>
    <m/>
    <s v="ITTP"/>
    <m/>
    <m/>
    <s v="Tiara Apsari Dewi"/>
    <m/>
    <m/>
    <s v="ITTP"/>
    <m/>
    <m/>
    <s v="Dwi Edi Setyawan"/>
    <s v="TK"/>
    <m/>
    <s v="ITTELKOM Surabaya"/>
    <m/>
    <m/>
    <s v="Arrizky Ayu Faradila Purnama"/>
    <s v="TT"/>
    <m/>
    <s v="ITTELKOM Surabaya"/>
    <m/>
    <m/>
    <m/>
    <m/>
    <m/>
    <m/>
    <m/>
    <m/>
    <s v="doi: 10.1109/COMNETSAT56033.2022.9994385"/>
    <s v=""/>
    <s v=",I Wayan Mustika,Fauza Khair,Anggun Fitrian Isnawati,Tiara Apsari Dewi,Dwi Edi Setyawan,Arrizky Ayu Faradila Purnama,"/>
    <s v=",UGM,ITTP,ITTP,ITTP,ITTELKOM Surabaya,ITTELKOM Surabaya,"/>
    <s v=",,,,,TK,TT,"/>
    <s v=",,,,,,,"/>
  </r>
  <r>
    <s v="Analysis of Transmitter Half Angle and FOV Variations on Multiplexing Indoor Li-Fi Communication"/>
    <s v="2022 IEEE International Conference on Communication, Networks and Satellite &amp;#8230;, 2022 "/>
    <x v="1"/>
    <x v="0"/>
    <m/>
    <m/>
    <x v="3"/>
    <m/>
    <m/>
    <m/>
    <m/>
    <m/>
    <m/>
    <s v="I Wayan Mustika"/>
    <m/>
    <m/>
    <s v="UGM"/>
    <m/>
    <m/>
    <s v="Fauza Khair"/>
    <m/>
    <m/>
    <s v="ITTP"/>
    <m/>
    <m/>
    <s v="Anggun Fitrian Isnawati"/>
    <m/>
    <m/>
    <s v="ITTP"/>
    <m/>
    <m/>
    <s v="Annisa Nur Aini Maryadi"/>
    <m/>
    <m/>
    <s v="ITTP"/>
    <m/>
    <m/>
    <s v="Dwi Edi Setyawan"/>
    <s v="TK"/>
    <m/>
    <s v="ITTELKOM Surabaya"/>
    <m/>
    <m/>
    <s v="Arrizky Ayu Faradila Purnama"/>
    <s v="TT"/>
    <m/>
    <s v="ITTELKOM Surabaya"/>
    <m/>
    <m/>
    <m/>
    <m/>
    <m/>
    <m/>
    <m/>
    <m/>
    <s v="10.1109/COMNETSAT56033.2022.9994576"/>
    <s v=""/>
    <s v=",I Wayan Mustika,Fauza Khair,Anggun Fitrian Isnawati,Annisa Nur Aini Maryadi,Dwi Edi Setyawan,Arrizky Ayu Faradila Purnama,"/>
    <s v=",UGM,ITTP,ITTP,ITTP,ITTELKOM Surabaya,ITTELKOM Surabaya,"/>
    <s v=",,,,,TK,TT,"/>
    <s v=",,,,,,,"/>
  </r>
  <r>
    <s v="Comparison of K-Means, Fuzzy C-Means, Fuzzy Gustafson Kessel, and DBSCAN for Village Grouping in Surabaya Based on Poverty Indicators"/>
    <s v="Jurnal Pendidikan Matematika (Kudus) 5 (2), 185-198, 2022 "/>
    <x v="17"/>
    <x v="1"/>
    <m/>
    <m/>
    <x v="3"/>
    <s v="Sri Hidayati"/>
    <m/>
    <m/>
    <s v="SI"/>
    <m/>
    <s v="ITTELKOM Surabaya"/>
    <s v="Sri Hidayati"/>
    <s v="SI"/>
    <m/>
    <s v="ITTELKOM Surabaya"/>
    <m/>
    <m/>
    <s v="Aviolla Terza Darmaliana"/>
    <m/>
    <m/>
    <s v="UPN Veteran Jatim"/>
    <m/>
    <m/>
    <s v="Raulia Riski"/>
    <s v="SI"/>
    <m/>
    <s v="ITTELKOM Surabaya"/>
    <m/>
    <m/>
    <m/>
    <m/>
    <m/>
    <m/>
    <m/>
    <m/>
    <m/>
    <m/>
    <m/>
    <m/>
    <m/>
    <m/>
    <m/>
    <m/>
    <m/>
    <m/>
    <m/>
    <m/>
    <m/>
    <m/>
    <m/>
    <m/>
    <m/>
    <m/>
    <s v="http://dx.doi.org/10.21043/jpmk.v5i2.16552"/>
    <s v="Sri Hidayati"/>
    <s v="Sri Hidayati,Sri Hidayati,Aviolla Terza Darmaliana,Raulia Riski,,,,"/>
    <s v="ITTELKOM Surabaya,ITTELKOM Surabaya,UPN Veteran Jatim,ITTELKOM Surabaya,,,,"/>
    <s v="SI,SI,,SI,,,,"/>
    <s v=",,,,,,,"/>
  </r>
  <r>
    <s v="Classification of Drought Impact by Drought Vulnerability Indicators in Probolinggo Regrency Using Naive Bayes"/>
    <s v="Internasional Journal of Data Science, Engineering, and Anaylitics 2 (1), 74-85, 2022 "/>
    <x v="14"/>
    <x v="0"/>
    <m/>
    <m/>
    <x v="3"/>
    <s v="Sri Hidayati"/>
    <m/>
    <m/>
    <s v="SI"/>
    <m/>
    <s v="ITTELKOM Surabaya"/>
    <s v="Sri Hidayati"/>
    <s v="SI"/>
    <m/>
    <s v="ITTELKOM Surabaya"/>
    <m/>
    <m/>
    <m/>
    <m/>
    <m/>
    <m/>
    <m/>
    <m/>
    <m/>
    <m/>
    <m/>
    <m/>
    <m/>
    <m/>
    <m/>
    <m/>
    <m/>
    <m/>
    <m/>
    <m/>
    <m/>
    <m/>
    <m/>
    <m/>
    <m/>
    <m/>
    <m/>
    <m/>
    <m/>
    <m/>
    <m/>
    <m/>
    <m/>
    <m/>
    <m/>
    <m/>
    <m/>
    <m/>
    <s v="link dokumen"/>
    <s v="Sri Hidayati"/>
    <s v="Sri Hidayati,Sri Hidayati,,,,,,"/>
    <s v="ITTELKOM Surabaya,ITTELKOM Surabaya,,,,,,"/>
    <s v="SI,SI,,,,,,"/>
    <s v=",,,,,,,"/>
  </r>
  <r>
    <s v="Implementation of Quantile Regression Neural Network Model for Forecasting Electricity Demand in East Java"/>
    <s v="2022 IEEE 8th Information Technology International Seminar (ITIS), 229-234, 2022 "/>
    <x v="1"/>
    <x v="0"/>
    <m/>
    <m/>
    <x v="3"/>
    <m/>
    <m/>
    <m/>
    <m/>
    <m/>
    <m/>
    <s v="Aviolla Terza Darmaliana"/>
    <m/>
    <m/>
    <s v="UPN Veteran Jatim"/>
    <m/>
    <m/>
    <s v="Sri Hidayati"/>
    <s v="SI"/>
    <m/>
    <s v="ITTELKOM Surabaya"/>
    <m/>
    <m/>
    <m/>
    <m/>
    <m/>
    <m/>
    <m/>
    <m/>
    <m/>
    <m/>
    <m/>
    <m/>
    <m/>
    <m/>
    <m/>
    <m/>
    <m/>
    <m/>
    <m/>
    <m/>
    <m/>
    <m/>
    <m/>
    <m/>
    <m/>
    <m/>
    <m/>
    <m/>
    <m/>
    <m/>
    <m/>
    <m/>
    <s v=" doi: 10.1109/ITIS57155.2022.10009045."/>
    <s v=""/>
    <s v=",Aviolla Terza Darmaliana,Sri Hidayati,,,,,"/>
    <s v=",UPN Veteran Jatim,ITTELKOM Surabaya,,,,,"/>
    <s v=",,SI,,,,,"/>
    <s v=",,,,,,,"/>
  </r>
  <r>
    <s v="Pengaruh Desain Kemasan dan Feed Instagram Terhadap Minat Beli Masyarakat Menggunakan Metode Regresi Logistik Biner"/>
    <s v="Journal of Advances in Information and Industrial Technology 4 (1), 1-8, 2022 "/>
    <x v="14"/>
    <x v="0"/>
    <m/>
    <m/>
    <x v="3"/>
    <m/>
    <m/>
    <m/>
    <m/>
    <m/>
    <m/>
    <s v="Desita Nur Rachmaniar"/>
    <s v="TL"/>
    <m/>
    <s v="ITTELKOM Surabaya"/>
    <m/>
    <m/>
    <s v="Almira Ivah Edina"/>
    <s v="DS"/>
    <m/>
    <s v="ITTELKOM Surabaya"/>
    <m/>
    <m/>
    <s v="Adela Dewi Fortuna Putry"/>
    <s v="SI"/>
    <m/>
    <s v="ITTELKOM Surabaya"/>
    <m/>
    <m/>
    <s v="Desy Fitri Aulia Latuconsina"/>
    <s v="SI"/>
    <m/>
    <s v="ITTELKOM Surabaya"/>
    <m/>
    <m/>
    <s v="Durrotul Faiqoh"/>
    <s v="SI"/>
    <m/>
    <s v="ITTELKOM Surabaya"/>
    <m/>
    <m/>
    <s v="Nadiah Ratnaduhita"/>
    <s v="SI"/>
    <m/>
    <s v="ITTELKOM Surabaya"/>
    <m/>
    <m/>
    <s v="Siti Aminah, Tyrela Disya Arivani"/>
    <s v="SI"/>
    <m/>
    <s v="ITTELKOM Surabaya"/>
    <m/>
    <m/>
    <s v="https://orcid.org/0000-0002-5898-8272"/>
    <s v=""/>
    <s v=",Desita Nur Rachmaniar,Almira Ivah Edina,Adela Dewi Fortuna Putry,Desy Fitri Aulia Latuconsina,Durrotul Faiqoh,Nadiah Ratnaduhita,"/>
    <s v=",ITTELKOM Surabaya,ITTELKOM Surabaya,ITTELKOM Surabaya,ITTELKOM Surabaya,ITTELKOM Surabaya,ITTELKOM Surabaya,ITTELKOM Surabaya"/>
    <s v=",TL,DS,SI,SI,SI,SI,SI"/>
    <s v=",,,,,,,"/>
  </r>
  <r>
    <s v="Pengaruh Motivasi dan Kepuasan Kerja Terhadap Prestasi Kerja dengan Metode Regresi Study Case: PT. X"/>
    <s v="JUMINTEN 3 (1), 157-168, 2022 "/>
    <x v="14"/>
    <x v="0"/>
    <m/>
    <m/>
    <x v="3"/>
    <s v="Desita Nur Rachmaniar"/>
    <m/>
    <m/>
    <s v="TL"/>
    <m/>
    <s v="ITTELKOM Surabaya"/>
    <s v="Desita Nur Rachmaniar"/>
    <s v="TL"/>
    <m/>
    <s v="ITTELKOM Surabaya"/>
    <m/>
    <m/>
    <m/>
    <m/>
    <m/>
    <m/>
    <m/>
    <m/>
    <m/>
    <m/>
    <m/>
    <m/>
    <m/>
    <m/>
    <m/>
    <m/>
    <m/>
    <m/>
    <m/>
    <m/>
    <m/>
    <m/>
    <m/>
    <m/>
    <m/>
    <m/>
    <m/>
    <m/>
    <m/>
    <m/>
    <m/>
    <m/>
    <m/>
    <m/>
    <m/>
    <m/>
    <m/>
    <m/>
    <s v="https://doi.org/10.33005/juminten.v3i1.390"/>
    <s v="Desita Nur Rachmaniar"/>
    <s v="Desita Nur Rachmaniar,Desita Nur Rachmaniar,,,,,,"/>
    <s v="ITTELKOM Surabaya,ITTELKOM Surabaya,,,,,,"/>
    <s v="TL,TL,,,,,,"/>
    <s v=",,,,,,,"/>
  </r>
  <r>
    <s v="Mengoptimalkan Perencanaan Strategis Sistem Informasi Perusahaan untuk Meningkatkan Kinerja Pelayanan (Studi kasus: BUMN Pengelola Pelabuhan)"/>
    <s v="Journal of Information System, Graphics, Hospitality and Technology 4 (01 &amp;#8230;, 2022 "/>
    <x v="17"/>
    <x v="1"/>
    <m/>
    <m/>
    <x v="3"/>
    <s v="Raulia Riski"/>
    <m/>
    <m/>
    <s v="SI"/>
    <m/>
    <s v="ITTELKOM Surabaya"/>
    <s v="Raulia Riski"/>
    <s v="SI"/>
    <m/>
    <s v="ITTELKOM Surabaya"/>
    <m/>
    <m/>
    <s v="Ulfa Emi Rahmawati"/>
    <m/>
    <m/>
    <s v="Politeknik Negeri Jember"/>
    <m/>
    <m/>
    <s v="Prasasti Karunia Farista Ananto"/>
    <m/>
    <m/>
    <s v="UIN Sunan Ampel Surabaya"/>
    <m/>
    <m/>
    <m/>
    <m/>
    <m/>
    <m/>
    <m/>
    <m/>
    <m/>
    <m/>
    <m/>
    <m/>
    <m/>
    <m/>
    <m/>
    <m/>
    <m/>
    <m/>
    <m/>
    <m/>
    <m/>
    <m/>
    <m/>
    <m/>
    <m/>
    <m/>
    <s v="https://jurnal.stts.edu/index.php/insight/article/view/219"/>
    <s v="Raulia Riski"/>
    <s v="Raulia Riski,Raulia Riski,Ulfa Emi Rahmawati,Prasasti Karunia Farista Ananto,,,,"/>
    <s v="ITTELKOM Surabaya,ITTELKOM Surabaya,Politeknik Negeri Jember,UIN Sunan Ampel Surabaya,,,,"/>
    <s v="SI,SI,,,,,,"/>
    <s v=",,,,,,,"/>
  </r>
  <r>
    <s v="Decentralized Observer-based Controller Design for Linear Interconnected Systems"/>
    <s v="2022 International Seminar on Intelligent Technology and Its Applications &amp;#8230;, 2022 "/>
    <x v="1"/>
    <x v="0"/>
    <m/>
    <m/>
    <x v="3"/>
    <m/>
    <m/>
    <m/>
    <m/>
    <m/>
    <m/>
    <s v="Helisyah Nur Fadhilah"/>
    <s v="DS"/>
    <m/>
    <s v="ITTELKOM Surabaya"/>
    <m/>
    <m/>
    <s v="Mardlijah"/>
    <m/>
    <m/>
    <s v="ITS"/>
    <m/>
    <m/>
    <s v="Didik Khusnul Arif"/>
    <m/>
    <m/>
    <s v="ITS"/>
    <m/>
    <m/>
    <s v="Guisheng Zhai"/>
    <m/>
    <m/>
    <s v="ITS"/>
    <m/>
    <m/>
    <s v="Dieky Adzkiya"/>
    <m/>
    <m/>
    <s v="ITS"/>
    <m/>
    <m/>
    <m/>
    <m/>
    <m/>
    <m/>
    <m/>
    <m/>
    <m/>
    <m/>
    <m/>
    <m/>
    <m/>
    <m/>
    <s v="10.1109/ISITIA56226.2022.9855281"/>
    <s v=""/>
    <s v=",Helisyah Nur Fadhilah,Mardlijah,Didik Khusnul Arif,Guisheng Zhai,Dieky Adzkiya,,"/>
    <s v=",ITTELKOM Surabaya,ITS,ITS,ITS,ITS,,"/>
    <s v=",DS,,,,,,"/>
    <s v=",,,,,,,"/>
  </r>
  <r>
    <s v="Automatic Guided Vehicle (AGV) tracking model estimation with Ensemble Kalman Filter"/>
    <s v="AIP Conference Proceedings 2641 (1), 2022 "/>
    <x v="1"/>
    <x v="0"/>
    <m/>
    <m/>
    <x v="3"/>
    <s v="Belgis Ainatul Iza"/>
    <m/>
    <m/>
    <m/>
    <m/>
    <s v="ITS"/>
    <s v="Belgis Ainatul Iza"/>
    <m/>
    <m/>
    <s v="ITS"/>
    <m/>
    <m/>
    <s v="Qori Afiata Fiddina"/>
    <m/>
    <m/>
    <s v="ITS"/>
    <m/>
    <m/>
    <s v="Helisyah Nur Fadhilah"/>
    <s v="DS"/>
    <m/>
    <s v="ITTELKOM Surabaya"/>
    <m/>
    <m/>
    <s v="Didik Khusnul Arif"/>
    <m/>
    <m/>
    <s v="ITS"/>
    <m/>
    <m/>
    <s v="Mardlijah"/>
    <m/>
    <m/>
    <s v="ITS"/>
    <m/>
    <m/>
    <m/>
    <m/>
    <m/>
    <m/>
    <m/>
    <m/>
    <m/>
    <m/>
    <m/>
    <m/>
    <m/>
    <m/>
    <s v="https://doi.org/10.1063/5.0118817"/>
    <s v="Belgis Ainatul Iza"/>
    <s v="Belgis Ainatul Iza,Belgis Ainatul Iza,Qori Afiata Fiddina,Helisyah Nur Fadhilah,Didik Khusnul Arif,Mardlijah,,"/>
    <s v="ITS,ITS,ITS,ITTELKOM Surabaya,ITS,ITS,,"/>
    <s v=",,,DS,,,,"/>
    <s v=",,,,,,,"/>
  </r>
  <r>
    <s v="Optimizing Electric Motorcycle-Charging Station Locations for Easy Accessibility and Public Benefit: A Case Study in Surakarta"/>
    <s v="World Electric Vehicle Journal 13 (12), 232, 2022 "/>
    <x v="23"/>
    <x v="0"/>
    <m/>
    <m/>
    <x v="3"/>
    <s v="Wahyudi Sutopo "/>
    <m/>
    <m/>
    <m/>
    <m/>
    <s v="Universitas Sebelas Maret"/>
    <s v="Silvi Istiqomah"/>
    <s v="TI"/>
    <m/>
    <s v="ITTELKOM Surabaya"/>
    <m/>
    <m/>
    <s v="Wahyudi Sutopo "/>
    <m/>
    <m/>
    <s v="Universitas Sebelas Maret"/>
    <m/>
    <m/>
    <s v="Muhammad Hisjam"/>
    <m/>
    <m/>
    <s v="Universitas Sebelas Maret"/>
    <m/>
    <m/>
    <s v="Hendro Wicaksono"/>
    <m/>
    <m/>
    <s v="Jacobs University Bremen German"/>
    <m/>
    <m/>
    <m/>
    <m/>
    <m/>
    <m/>
    <m/>
    <m/>
    <m/>
    <m/>
    <m/>
    <m/>
    <m/>
    <m/>
    <m/>
    <m/>
    <m/>
    <m/>
    <m/>
    <m/>
    <s v="https://doi.org/10.3390/wevj13120232"/>
    <s v="Wahyudi Sutopo "/>
    <s v="Wahyudi Sutopo ,Silvi Istiqomah,Wahyudi Sutopo ,Muhammad Hisjam,Hendro Wicaksono,,,"/>
    <s v="Universitas Sebelas Maret,ITTELKOM Surabaya,Universitas Sebelas Maret,Universitas Sebelas Maret,Jacobs University Bremen German,,,"/>
    <s v=",TI,,,,,,"/>
    <s v=",,,,,,,"/>
  </r>
  <r>
    <s v="Lesson Learned in Developing and Implementation a Global Business Strategy in Agriculture Companies: A Comparative Study"/>
    <s v="Proceedings of the International Conference on Industrial Engineering and &amp;#8230;, 2022 "/>
    <x v="1"/>
    <x v="0"/>
    <m/>
    <m/>
    <x v="3"/>
    <m/>
    <m/>
    <m/>
    <m/>
    <m/>
    <m/>
    <s v="Andrian Listyo Kawuri"/>
    <m/>
    <m/>
    <s v="Universitas Sebelas Maret"/>
    <m/>
    <m/>
    <s v="Wahyudi Sutopo "/>
    <m/>
    <m/>
    <s v="Universitas Sebelas Maret"/>
    <m/>
    <m/>
    <s v="Muhammad Hisjam"/>
    <m/>
    <m/>
    <s v="Universitas Sebelas Maret"/>
    <m/>
    <m/>
    <s v="Silvi Istiqomah"/>
    <s v="TI"/>
    <m/>
    <s v="ITTELKOM Surabaya"/>
    <m/>
    <m/>
    <m/>
    <m/>
    <m/>
    <m/>
    <m/>
    <m/>
    <m/>
    <m/>
    <m/>
    <m/>
    <m/>
    <m/>
    <m/>
    <m/>
    <m/>
    <m/>
    <m/>
    <m/>
    <s v="link dokumen"/>
    <s v=""/>
    <s v=",Andrian Listyo Kawuri,Wahyudi Sutopo ,Muhammad Hisjam,Silvi Istiqomah,,,"/>
    <s v=",Universitas Sebelas Maret,Universitas Sebelas Maret,Universitas Sebelas Maret,ITTELKOM Surabaya,,,"/>
    <s v=",,,,TI,,,"/>
    <s v=",,,,,,,"/>
  </r>
  <r>
    <s v="Commercializing a Technology Use Global Business Strategy Approach: A Lesson Learned from HVAC Companies"/>
    <s v="Proceedings of the International Conference on Industrial Engineering and &amp;#8230;, 2022 "/>
    <x v="1"/>
    <x v="0"/>
    <m/>
    <m/>
    <x v="3"/>
    <m/>
    <m/>
    <m/>
    <m/>
    <m/>
    <m/>
    <s v="Dessy Srikandi"/>
    <m/>
    <m/>
    <s v="Universitas Sebelas Maret"/>
    <m/>
    <m/>
    <s v="Wahyudi Sutopo "/>
    <m/>
    <m/>
    <s v="Universitas Sebelas Maret"/>
    <m/>
    <m/>
    <s v="Muhammad Hisjam"/>
    <m/>
    <m/>
    <s v="Universitas Sebelas Maret"/>
    <m/>
    <m/>
    <s v="Silvi Istiqomah"/>
    <s v="TI"/>
    <m/>
    <s v="ITTELKOM Surabaya"/>
    <m/>
    <m/>
    <m/>
    <m/>
    <m/>
    <m/>
    <m/>
    <m/>
    <m/>
    <m/>
    <m/>
    <m/>
    <m/>
    <m/>
    <m/>
    <m/>
    <m/>
    <m/>
    <m/>
    <m/>
    <s v="link dokumen"/>
    <s v=""/>
    <s v=",Dessy Srikandi,Wahyudi Sutopo ,Muhammad Hisjam,Silvi Istiqomah,,,"/>
    <s v=",Universitas Sebelas Maret,Universitas Sebelas Maret,Universitas Sebelas Maret,ITTELKOM Surabaya,,,"/>
    <s v=",,,,TI,,,"/>
    <s v=",,,,,,,"/>
  </r>
  <r>
    <s v="Lesson Learned a Global Business Strategy in Electronic Book Reader: A Comparative Study"/>
    <s v="Proceedings of the International Conference on Industrial Engineering and &amp;#8230;, 2022 "/>
    <x v="1"/>
    <x v="0"/>
    <m/>
    <m/>
    <x v="3"/>
    <m/>
    <m/>
    <m/>
    <m/>
    <m/>
    <m/>
    <s v="Alifah Dian Rahmania"/>
    <m/>
    <m/>
    <s v="Universitas Sebelas Maret"/>
    <m/>
    <m/>
    <s v="Wahyudi Sutopo "/>
    <m/>
    <m/>
    <s v="Universitas Sebelas Maret"/>
    <m/>
    <m/>
    <s v="Muhammad Hisjam"/>
    <m/>
    <m/>
    <s v="Universitas Sebelas Maret"/>
    <m/>
    <m/>
    <s v="Silvi Istiqomah"/>
    <s v="TI"/>
    <m/>
    <s v="ITTELKOM Surabaya"/>
    <m/>
    <m/>
    <m/>
    <m/>
    <m/>
    <m/>
    <m/>
    <m/>
    <m/>
    <m/>
    <m/>
    <m/>
    <m/>
    <m/>
    <m/>
    <m/>
    <m/>
    <m/>
    <m/>
    <m/>
    <s v="link dokumen"/>
    <s v=""/>
    <s v=",Alifah Dian Rahmania,Wahyudi Sutopo ,Muhammad Hisjam,Silvi Istiqomah,,,"/>
    <s v=",Universitas Sebelas Maret,Universitas Sebelas Maret,Universitas Sebelas Maret,ITTELKOM Surabaya,,,"/>
    <s v=",,,,TI,,,"/>
    <s v=",,,,,,,"/>
  </r>
  <r>
    <s v="Comparative Study of Global Business Strategy: Lessons Learned from Excellent Sports-wear Companies (Nike and Adidas)"/>
    <s v="Proceedings of the International Conference on Industrial Engineering and &amp;#8230;, 2022 "/>
    <x v="1"/>
    <x v="0"/>
    <m/>
    <m/>
    <x v="3"/>
    <m/>
    <m/>
    <m/>
    <m/>
    <m/>
    <m/>
    <s v="Almira Zana Pratama"/>
    <m/>
    <m/>
    <s v="Universitas Sebelas Maret"/>
    <m/>
    <m/>
    <s v="Wahyudi Sutopo "/>
    <m/>
    <m/>
    <s v="Universitas Sebelas Maret"/>
    <m/>
    <m/>
    <s v="Muhammad Hisjam"/>
    <m/>
    <m/>
    <s v="Universitas Sebelas Maret"/>
    <m/>
    <m/>
    <s v="Silvi Istiqomah"/>
    <s v="TI"/>
    <m/>
    <s v="ITTELKOM Surabaya"/>
    <m/>
    <m/>
    <m/>
    <m/>
    <m/>
    <m/>
    <m/>
    <m/>
    <m/>
    <m/>
    <m/>
    <m/>
    <m/>
    <m/>
    <m/>
    <m/>
    <m/>
    <m/>
    <m/>
    <m/>
    <s v="link dokumen"/>
    <s v=""/>
    <s v=",Almira Zana Pratama,Wahyudi Sutopo ,Muhammad Hisjam,Silvi Istiqomah,,,"/>
    <s v=",Universitas Sebelas Maret,Universitas Sebelas Maret,Universitas Sebelas Maret,ITTELKOM Surabaya,,,"/>
    <s v=",,,,TI,,,"/>
    <s v=",,,,,,,"/>
  </r>
  <r>
    <s v="A Manufacturer Opening Decision of Electric Motorcycle Conversion Kit Using The Mixed Integer Linear Programming Method"/>
    <s v="Proceedings of the International Conference on Industrial Engineering and &amp;#8230;, 2022 "/>
    <x v="1"/>
    <x v="0"/>
    <m/>
    <m/>
    <x v="3"/>
    <m/>
    <m/>
    <m/>
    <m/>
    <m/>
    <m/>
    <s v="Tasya Santi Rahmawati"/>
    <m/>
    <m/>
    <s v="Universitas Sebelas Maret"/>
    <m/>
    <m/>
    <s v="Silvi Istiqomah"/>
    <s v="TI"/>
    <m/>
    <s v="ITTELKOM Surabaya"/>
    <m/>
    <m/>
    <s v="Wahyudi Sutopo "/>
    <m/>
    <m/>
    <s v="Universitas Sebelas Maret"/>
    <m/>
    <m/>
    <s v="Yuniaristanto"/>
    <m/>
    <m/>
    <s v="Research Group Industrial Engineering and Techno-Economic"/>
    <m/>
    <m/>
    <m/>
    <m/>
    <m/>
    <m/>
    <m/>
    <m/>
    <m/>
    <m/>
    <m/>
    <m/>
    <m/>
    <m/>
    <m/>
    <m/>
    <m/>
    <m/>
    <m/>
    <m/>
    <s v="link dokumen"/>
    <s v=""/>
    <s v=",Tasya Santi Rahmawati,Silvi Istiqomah,Wahyudi Sutopo ,Yuniaristanto,,,Niam Tamami, Hendhi Hermawan, Eko Budi Utomo"/>
    <s v=",Universitas Sebelas Maret,ITTELKOM Surabaya,Universitas Sebelas Maret,Research Group Industrial Engineering and Techno-Economic,,,"/>
    <s v=",,TI,,,,,"/>
    <s v=",,,,,,,"/>
  </r>
  <r>
    <s v="PENGGUNAAN WEBSITE CSA SEBAGAI WADAH INFORMASI BAGI MASYARAKAT KURANG MAMPU UNTUK MENINJAU DANA BANTUAN SOSIAL DI INDONESIA SECARA EFEKTIF"/>
    <s v="Lomba Karya Tulis Ilmiah 3 (1), 231-242, 2022 "/>
    <x v="22"/>
    <x v="0"/>
    <m/>
    <m/>
    <x v="3"/>
    <m/>
    <m/>
    <m/>
    <m/>
    <m/>
    <m/>
    <s v="Ekky Dea Audry Jaya"/>
    <m/>
    <m/>
    <s v="ITTELKOM Surabaya"/>
    <m/>
    <m/>
    <s v="Rendy Adi Fatma Saputra"/>
    <m/>
    <m/>
    <s v="ITTELKOM Surabaya"/>
    <m/>
    <m/>
    <s v="Arjuna January Putra Dirgantara"/>
    <m/>
    <m/>
    <s v="ITTELKOM Surabaya"/>
    <m/>
    <m/>
    <s v="Aris Kusumawati"/>
    <s v="SI"/>
    <m/>
    <s v="ITTELKOM Surabaya"/>
    <m/>
    <m/>
    <m/>
    <m/>
    <m/>
    <m/>
    <m/>
    <m/>
    <m/>
    <m/>
    <m/>
    <m/>
    <m/>
    <m/>
    <m/>
    <m/>
    <m/>
    <m/>
    <m/>
    <m/>
    <s v="https://journal.ittelkom-sby.ac.id/lkti/article/view/244"/>
    <s v=""/>
    <s v=",Ekky Dea Audry Jaya,Rendy Adi Fatma Saputra,Arjuna January Putra Dirgantara,Aris Kusumawati,,,"/>
    <s v=",ITTELKOM Surabaya,ITTELKOM Surabaya,ITTELKOM Surabaya,ITTELKOM Surabaya,,,"/>
    <s v=",,,,SI,,,"/>
    <s v=",,,,,,,"/>
  </r>
  <r>
    <s v="MENINGKATKAN POTENSI PERIKANAN MARITIM INDONESIA DENGAN APLIKASI FISHERY"/>
    <s v="Lomba Karya Tulis Ilmiah 3 (1), 103-114, 2022 "/>
    <x v="22"/>
    <x v="0"/>
    <m/>
    <m/>
    <x v="3"/>
    <m/>
    <m/>
    <m/>
    <m/>
    <m/>
    <m/>
    <s v="Allan Putra Pratama"/>
    <m/>
    <m/>
    <s v="ITTELKOM Surabaya"/>
    <m/>
    <m/>
    <s v="Belinda Agni Helena Dewi"/>
    <m/>
    <m/>
    <s v="ITTELKOM Surabaya"/>
    <m/>
    <m/>
    <s v="Muhammad Adam Arifda Putra Ruwi"/>
    <m/>
    <m/>
    <s v="ITTELKOM Surabaya"/>
    <m/>
    <m/>
    <s v="Aris Kusumawati"/>
    <s v="SI"/>
    <m/>
    <s v="ITTELKOM Surabaya"/>
    <m/>
    <m/>
    <m/>
    <m/>
    <m/>
    <m/>
    <m/>
    <m/>
    <m/>
    <m/>
    <m/>
    <m/>
    <m/>
    <m/>
    <m/>
    <m/>
    <m/>
    <m/>
    <m/>
    <m/>
    <s v="https://journal.ittelkom-sby.ac.id/lkti/article/view/231"/>
    <s v=""/>
    <s v=",Allan Putra Pratama,Belinda Agni Helena Dewi,Muhammad Adam Arifda Putra Ruwi,Aris Kusumawati,,,"/>
    <s v=",ITTELKOM Surabaya,ITTELKOM Surabaya,ITTELKOM Surabaya,ITTELKOM Surabaya,,,"/>
    <s v=",,,,SI,,,"/>
    <s v=",,,,,,,"/>
  </r>
  <r>
    <s v="Edge-Oriented Social Distance Monitoring System Based on MTCNN"/>
    <s v="IEEE Transactions on Industrial Informatics, 2022 "/>
    <x v="25"/>
    <x v="0"/>
    <m/>
    <m/>
    <x v="3"/>
    <m/>
    <m/>
    <m/>
    <m/>
    <m/>
    <m/>
    <s v="Erick C. Valverde"/>
    <m/>
    <m/>
    <s v="Kumoh National Institute of Technology"/>
    <m/>
    <m/>
    <s v="Paul P. Oroceo"/>
    <m/>
    <m/>
    <s v="Kumoh National Institute of Technology"/>
    <m/>
    <m/>
    <s v="Angela C. Caliwag"/>
    <m/>
    <m/>
    <s v="Kumoh National Institute of Technology"/>
    <m/>
    <m/>
    <s v="M. Adib Kamali"/>
    <s v="IT"/>
    <m/>
    <s v="ITTELKOM Surabaya"/>
    <m/>
    <m/>
    <s v="Wansu Lim"/>
    <m/>
    <m/>
    <s v="Kumoh National Institute of Technology"/>
    <m/>
    <m/>
    <s v="Martin Maier"/>
    <m/>
    <m/>
    <s v="Kumoh National Institute of Technology"/>
    <m/>
    <m/>
    <m/>
    <m/>
    <m/>
    <m/>
    <m/>
    <m/>
    <s v="doi: 10.1109/TII.2022.3217499"/>
    <s v=""/>
    <s v=",Erick C. Valverde,Paul P. Oroceo,Angela C. Caliwag,M. Adib Kamali,Wansu Lim,Martin Maier,"/>
    <s v=",Kumoh National Institute of Technology,Kumoh National Institute of Technology,Kumoh National Institute of Technology,ITTELKOM Surabaya,Kumoh National Institute of Technology,Kumoh National Institute of Technology,"/>
    <s v=",,,,IT,,,"/>
    <s v=",,,,,,,"/>
  </r>
  <r>
    <s v="Deep learning based SOC estimation for Hybrid Energy Storage System"/>
    <s v="한국통신학회 학술대회논문집"/>
    <x v="1"/>
    <x v="0"/>
    <m/>
    <m/>
    <x v="3"/>
    <s v="Wansu Lim"/>
    <m/>
    <m/>
    <m/>
    <m/>
    <s v="Kumoh National Institute of Technology"/>
    <s v="M. Adib Kamali"/>
    <s v="IT"/>
    <m/>
    <s v="ITTELKOM Surabaya"/>
    <m/>
    <m/>
    <s v="Angela C. Caliwag"/>
    <m/>
    <m/>
    <s v="Kumoh National Institute of Technology"/>
    <m/>
    <m/>
    <s v="Wansu Lim"/>
    <m/>
    <m/>
    <s v="Kumoh National Institute of Technology"/>
    <m/>
    <m/>
    <m/>
    <m/>
    <m/>
    <m/>
    <m/>
    <m/>
    <m/>
    <m/>
    <m/>
    <m/>
    <m/>
    <m/>
    <m/>
    <m/>
    <m/>
    <m/>
    <m/>
    <m/>
    <m/>
    <m/>
    <m/>
    <m/>
    <m/>
    <m/>
    <s v="link dokumen"/>
    <s v="Wansu Lim"/>
    <s v="Wansu Lim,M. Adib Kamali,Angela C. Caliwag,Wansu Lim,,,,"/>
    <s v="Kumoh National Institute of Technology,ITTELKOM Surabaya,Kumoh National Institute of Technology,Kumoh National Institute of Technology,,,,"/>
    <s v=",IT,,,,,,"/>
    <s v=",,,,,,,"/>
  </r>
  <r>
    <s v="PENGEMBANGAN TALENT MANAGEMENT UNTUK MEMBENTUK KOMITMEN ORGANISASI:(STUDI KASUS PADA PT BANK MEGA Tbk. SEMARANG DIVISI CARD COLLECTION)"/>
    <s v="Fair Value: Jurnal Ilmiah Akuntansi dan Keuangan 4 (6), 2292-2311, 2022 "/>
    <x v="17"/>
    <x v="1"/>
    <m/>
    <m/>
    <x v="3"/>
    <m/>
    <m/>
    <m/>
    <m/>
    <m/>
    <m/>
    <s v="Sekar Widyasari Putri"/>
    <s v="DB"/>
    <m/>
    <s v="ITTELKOM Surabaya"/>
    <m/>
    <m/>
    <s v="Bulan Prabawani"/>
    <m/>
    <m/>
    <s v="UNDIP"/>
    <m/>
    <m/>
    <s v="Hari Susanta Nugraha"/>
    <m/>
    <m/>
    <s v="UNDIP"/>
    <m/>
    <m/>
    <m/>
    <m/>
    <m/>
    <m/>
    <m/>
    <m/>
    <m/>
    <m/>
    <m/>
    <m/>
    <m/>
    <m/>
    <m/>
    <m/>
    <m/>
    <m/>
    <m/>
    <m/>
    <m/>
    <m/>
    <m/>
    <m/>
    <m/>
    <m/>
    <s v="link dokumen"/>
    <s v=""/>
    <s v=",Sekar Widyasari Putri,Bulan Prabawani,Hari Susanta Nugraha,,,,"/>
    <s v=",ITTELKOM Surabaya,UNDIP,UNDIP,,,,"/>
    <s v=",DB,,,,,,"/>
    <s v=",,,,,,,"/>
  </r>
  <r>
    <s v="IMPLEMENTASI GREEN MARKETING PADA PRODUK URBAN FARMING UMKM LOKAL"/>
    <s v="Aptekmas Jurnal Pengabdian pada Masyarakat 5 (2), 137-143, 2022 "/>
    <x v="29"/>
    <x v="1"/>
    <m/>
    <m/>
    <x v="3"/>
    <m/>
    <m/>
    <m/>
    <m/>
    <m/>
    <m/>
    <s v="Sekar Widyasari Putri"/>
    <s v="DB"/>
    <m/>
    <s v="ITTELKOM Surabaya"/>
    <m/>
    <m/>
    <s v="Tiar Anindya Putri"/>
    <s v="DB"/>
    <m/>
    <s v="ITTELKOM Surabaya"/>
    <m/>
    <m/>
    <m/>
    <m/>
    <m/>
    <m/>
    <m/>
    <m/>
    <m/>
    <m/>
    <m/>
    <m/>
    <m/>
    <m/>
    <m/>
    <m/>
    <m/>
    <m/>
    <m/>
    <m/>
    <m/>
    <m/>
    <m/>
    <m/>
    <m/>
    <m/>
    <m/>
    <m/>
    <m/>
    <m/>
    <m/>
    <m/>
    <s v="https://doi.org/10.36257/apts.v5i2.4709"/>
    <s v=""/>
    <s v=",Sekar Widyasari Putri,Tiar Anindya Putri,,,,,"/>
    <s v=",ITTELKOM Surabaya,ITTELKOM Surabaya,,,,,"/>
    <s v=",DB,DB,,,,,"/>
    <s v=",,,,,,,"/>
  </r>
  <r>
    <s v="Urban Village Clustering in Surabaya City based on Live Birth Rate using K-Means with Principle Component Analysis"/>
    <s v="Internasional Journal of Data Science, Engineering, and Anaylitics 2 (2), 41-45, 2022 "/>
    <x v="14"/>
    <x v="0"/>
    <m/>
    <m/>
    <x v="3"/>
    <m/>
    <m/>
    <m/>
    <m/>
    <m/>
    <m/>
    <s v="Regita Putri Permata"/>
    <s v="DS"/>
    <m/>
    <s v="ITTELKOM Surabaya"/>
    <m/>
    <m/>
    <s v="Rifdatun Ni’mah"/>
    <s v="DS"/>
    <m/>
    <s v="ITTELKOM Surabaya"/>
    <m/>
    <m/>
    <s v="Amri Muhaimin"/>
    <m/>
    <m/>
    <s v="UPN Veteran Jatim"/>
    <m/>
    <m/>
    <m/>
    <m/>
    <m/>
    <m/>
    <m/>
    <m/>
    <m/>
    <m/>
    <m/>
    <m/>
    <m/>
    <m/>
    <m/>
    <m/>
    <m/>
    <m/>
    <m/>
    <m/>
    <m/>
    <m/>
    <m/>
    <m/>
    <m/>
    <m/>
    <m/>
    <s v=""/>
    <s v=",Regita Putri Permata,Rifdatun Ni’mah,Amri Muhaimin,,,,"/>
    <s v=",ITTELKOM Surabaya,ITTELKOM Surabaya,UPN Veteran Jatim,,,,"/>
    <s v=",DS,DS,,,,,"/>
    <s v=",,,,,,,"/>
  </r>
  <r>
    <s v="Analisis Penerimaan Cellular Tool Mobile Application berdasarkan persepsi pelanggan dengan modifikasi model UTAUT2"/>
    <s v="Institut Teknologi Sepuluh Nopember, 2022 "/>
    <x v="28"/>
    <x v="0"/>
    <m/>
    <m/>
    <x v="3"/>
    <s v="Mustafa Kamal"/>
    <m/>
    <m/>
    <s v="IT"/>
    <m/>
    <s v="ITTELKOM Surabaya"/>
    <s v="Mustafa Kamal"/>
    <s v="IT"/>
    <m/>
    <s v="ITTELKOM Surabaya"/>
    <m/>
    <m/>
    <m/>
    <m/>
    <m/>
    <m/>
    <m/>
    <m/>
    <m/>
    <m/>
    <m/>
    <m/>
    <m/>
    <m/>
    <m/>
    <m/>
    <m/>
    <m/>
    <m/>
    <m/>
    <m/>
    <m/>
    <m/>
    <m/>
    <m/>
    <m/>
    <m/>
    <m/>
    <m/>
    <m/>
    <m/>
    <m/>
    <m/>
    <m/>
    <m/>
    <m/>
    <m/>
    <m/>
    <s v="link dokumen"/>
    <s v="Mustafa Kamal"/>
    <s v="Mustafa Kamal,Mustafa Kamal,,,,,,"/>
    <s v="ITTELKOM Surabaya,ITTELKOM Surabaya,,,,,,"/>
    <s v="IT,IT,,,,,,"/>
    <s v=",,,,,,,"/>
  </r>
  <r>
    <s v="Pengembangan Digitalisasi Industri Penjualan Produk Interior dalam Rangka Meningkatkan Profit pada CV Tita Jaya"/>
    <s v="Sewagati 6 (3), 272-281, 2022 "/>
    <x v="17"/>
    <x v="1"/>
    <m/>
    <m/>
    <x v="3"/>
    <s v="Erma Suryani"/>
    <m/>
    <m/>
    <m/>
    <m/>
    <s v="ITS"/>
    <s v="Erma Suryani"/>
    <m/>
    <m/>
    <s v="ITS"/>
    <m/>
    <m/>
    <s v="Rully Agus Hendrawan"/>
    <m/>
    <m/>
    <s v="ITS"/>
    <m/>
    <m/>
    <s v="Tita Ayu Rospricilia"/>
    <s v="SI"/>
    <m/>
    <s v="ITTELKOM Surabaya"/>
    <m/>
    <m/>
    <s v="Novia Paramita Shandra"/>
    <m/>
    <m/>
    <s v="ITS"/>
    <m/>
    <m/>
    <s v="Heru Yunianta"/>
    <m/>
    <m/>
    <s v="ITS"/>
    <m/>
    <m/>
    <m/>
    <m/>
    <m/>
    <m/>
    <m/>
    <m/>
    <m/>
    <m/>
    <m/>
    <m/>
    <m/>
    <m/>
    <s v="http://dx.doi.org/10.12962/j26139960.v6i3.108"/>
    <s v="Erma Suryani"/>
    <s v="Erma Suryani,Erma Suryani,Rully Agus Hendrawan,Tita Ayu Rospricilia,Novia Paramita Shandra,Heru Yunianta,,"/>
    <s v="ITS,ITS,ITS,ITTELKOM Surabaya,ITS,ITS,,"/>
    <s v=",,,SI,,,,"/>
    <s v=",,,,,,,"/>
  </r>
  <r>
    <s v="Goals of Customer Relationship Management in Hospitals based on the Customer Life Cycle: A systematic literature review"/>
    <s v="2022 International Seminar on Application for Technology of Information and &amp;#8230;, 2022 "/>
    <x v="1"/>
    <x v="0"/>
    <m/>
    <m/>
    <x v="3"/>
    <m/>
    <m/>
    <m/>
    <m/>
    <m/>
    <m/>
    <s v="Tita Ayu Rospricilia"/>
    <s v="SI"/>
    <m/>
    <s v="ITTELKOM Surabaya"/>
    <m/>
    <m/>
    <s v="Mudjahidin"/>
    <m/>
    <m/>
    <s v="ITS"/>
    <m/>
    <m/>
    <m/>
    <m/>
    <m/>
    <m/>
    <m/>
    <m/>
    <m/>
    <m/>
    <m/>
    <m/>
    <m/>
    <m/>
    <m/>
    <m/>
    <m/>
    <m/>
    <m/>
    <m/>
    <m/>
    <m/>
    <m/>
    <m/>
    <m/>
    <m/>
    <m/>
    <m/>
    <m/>
    <m/>
    <m/>
    <m/>
    <s v="https://doi.org/10.1109/iSemantic55962.2022.9920455"/>
    <s v=""/>
    <s v=",Tita Ayu Rospricilia,Mudjahidin,,,,,"/>
    <s v=",ITTELKOM Surabaya,ITS,,,,,"/>
    <s v=",SI,,,,,,"/>
    <s v=",,,,,,,"/>
  </r>
  <r>
    <s v="Integrated scheduling of the procurement system: System dynamics modeling"/>
    <s v="Procedia Computer Science 197, 256-263, 2022 "/>
    <x v="23"/>
    <x v="0"/>
    <m/>
    <m/>
    <x v="3"/>
    <s v="Erma Suryani"/>
    <m/>
    <m/>
    <m/>
    <m/>
    <s v="ITS"/>
    <s v="Erma Suryani"/>
    <m/>
    <m/>
    <s v="ITS"/>
    <m/>
    <m/>
    <s v="Rully Agus Hendrawan"/>
    <m/>
    <m/>
    <s v="ITS"/>
    <m/>
    <m/>
    <s v="Alifiansyah Arrizqy Hidayat"/>
    <s v="SI"/>
    <m/>
    <s v="ITTELKOM Surabaya"/>
    <m/>
    <m/>
    <s v="Ariani Dwi Wulandari "/>
    <m/>
    <m/>
    <s v="ITS"/>
    <m/>
    <m/>
    <s v="Yusroniya Eka Putri Rachman Waliulu"/>
    <m/>
    <m/>
    <s v="ITS"/>
    <m/>
    <m/>
    <s v="Bakari Omari Bakari"/>
    <m/>
    <m/>
    <s v="ITS"/>
    <m/>
    <m/>
    <m/>
    <m/>
    <m/>
    <m/>
    <m/>
    <m/>
    <s v="https://doi.org/10.1016/j.procs.2021.12.139"/>
    <s v="Erma Suryani"/>
    <s v="Erma Suryani,Erma Suryani,Rully Agus Hendrawan,Alifiansyah Arrizqy Hidayat,Ariani Dwi Wulandari ,Yusroniya Eka Putri Rachman Waliulu,Bakari Omari Bakari,"/>
    <s v="ITS,ITS,ITS,ITTELKOM Surabaya,ITS,ITS,ITS,"/>
    <s v=",,,SI,,,,"/>
    <s v=",,,,,,,"/>
  </r>
  <r>
    <s v="Conceptual model of use behavior for peer-to-peer lending in Indonesia"/>
    <s v="Procedia Computer Science 197, 215-222, 2022 "/>
    <x v="23"/>
    <x v="0"/>
    <m/>
    <m/>
    <x v="3"/>
    <s v="Mudjahidin"/>
    <m/>
    <m/>
    <m/>
    <m/>
    <s v="ITS"/>
    <s v="Mudjahidin"/>
    <m/>
    <m/>
    <s v="ITS"/>
    <m/>
    <m/>
    <s v="Alifiansyah Arrizqy Hidayat"/>
    <s v="SI"/>
    <m/>
    <s v="ITTELKOM Surabaya"/>
    <m/>
    <m/>
    <s v="Andre Parvian Aristio"/>
    <m/>
    <m/>
    <s v="ITS"/>
    <m/>
    <m/>
    <m/>
    <m/>
    <m/>
    <m/>
    <m/>
    <m/>
    <m/>
    <m/>
    <m/>
    <m/>
    <m/>
    <m/>
    <m/>
    <m/>
    <m/>
    <m/>
    <m/>
    <m/>
    <m/>
    <m/>
    <m/>
    <m/>
    <m/>
    <m/>
    <s v="https://doi.org/10.1016/j.procs.2021.12.134"/>
    <s v="Mudjahidin"/>
    <s v="Mudjahidin,Mudjahidin,Alifiansyah Arrizqy Hidayat,Andre Parvian Aristio,,,,"/>
    <s v="ITS,ITS,ITTELKOM Surabaya,ITS,,,,"/>
    <s v=",,SI,,,,,"/>
    <s v=",,,,,,,"/>
  </r>
  <r>
    <s v="Pengembangan Model UTAUT2 untuk Meningkatkan Use Behaviour pengguna Peer-to-peer Lending di Jawa Timur"/>
    <s v="Institut Teknologi Sepuluh Nopember, 2022 "/>
    <x v="28"/>
    <x v="0"/>
    <m/>
    <m/>
    <x v="3"/>
    <s v="Alifiansyah Arrizqy Hidayat"/>
    <m/>
    <m/>
    <s v="SI"/>
    <m/>
    <s v="ITTELKOM Surabaya"/>
    <s v="Alifiansyah Arrizqy Hidayat"/>
    <s v="SI"/>
    <m/>
    <s v="ITTELKOM Surabaya"/>
    <m/>
    <m/>
    <m/>
    <m/>
    <m/>
    <m/>
    <m/>
    <m/>
    <m/>
    <m/>
    <m/>
    <m/>
    <m/>
    <m/>
    <m/>
    <m/>
    <m/>
    <m/>
    <m/>
    <m/>
    <m/>
    <m/>
    <m/>
    <m/>
    <m/>
    <m/>
    <m/>
    <m/>
    <m/>
    <m/>
    <m/>
    <m/>
    <m/>
    <m/>
    <m/>
    <m/>
    <m/>
    <m/>
    <s v="link dokumen "/>
    <s v="Alifiansyah Arrizqy Hidayat"/>
    <s v="Alifiansyah Arrizqy Hidayat,Alifiansyah Arrizqy Hidayat,,,,,,"/>
    <s v="ITTELKOM Surabaya,ITTELKOM Surabaya,,,,,,"/>
    <s v="SI,SI,,,,,,"/>
    <s v=",,,,,,,"/>
  </r>
  <r>
    <s v="Analisis Dan Perancangan UI/UX Website Roya La-Tansa Mart Menggunakan Metode User Centered Design (UCD)"/>
    <s v="Prosiding SENDIKO (Seminar Nasional Hasil Penelitian &amp;amp; Pengabdian Masyarakat &amp;#8230;, 2022 "/>
    <x v="16"/>
    <x v="0"/>
    <m/>
    <m/>
    <x v="3"/>
    <s v="Nahdita Fitriani Hakim"/>
    <m/>
    <m/>
    <m/>
    <m/>
    <s v="Universitas Darussalam Gontor"/>
    <s v="Nahdita Fitriani Hakim"/>
    <m/>
    <m/>
    <s v="Universitas Darussalam Gontor"/>
    <m/>
    <m/>
    <s v="Dihin Muriyatmoko"/>
    <m/>
    <m/>
    <s v="Universitas Darussalam Gontor"/>
    <m/>
    <m/>
    <s v="Anisa Dzulkarnain"/>
    <s v="SI"/>
    <m/>
    <s v="ITTELKOM Surabaya"/>
    <m/>
    <m/>
    <m/>
    <m/>
    <m/>
    <m/>
    <m/>
    <m/>
    <m/>
    <m/>
    <m/>
    <m/>
    <m/>
    <m/>
    <m/>
    <m/>
    <m/>
    <m/>
    <m/>
    <m/>
    <m/>
    <m/>
    <m/>
    <m/>
    <m/>
    <m/>
    <s v="link dokumen"/>
    <s v="Nahdita Fitriani Hakim"/>
    <s v="Nahdita Fitriani Hakim,Nahdita Fitriani Hakim,Dihin Muriyatmoko,Anisa Dzulkarnain,,,,"/>
    <s v="Universitas Darussalam Gontor,Universitas Darussalam Gontor,Universitas Darussalam Gontor,ITTELKOM Surabaya,,,,"/>
    <s v=",,,SI,,,,"/>
    <s v=",,,,,,,"/>
  </r>
  <r>
    <s v="Rancang Bangun Sistem Informasi Rekam Medis Rawat Jalan Pada Darussalam Medical Center (DMC)"/>
    <s v="Prosiding SENDIKO (Seminar Nasional Hasil Penelitian &amp;amp; Pengabdian Masyarakat &amp;#8230;, 2022 "/>
    <x v="16"/>
    <x v="0"/>
    <m/>
    <m/>
    <x v="3"/>
    <s v="Noor Cahyaningrum"/>
    <m/>
    <m/>
    <m/>
    <m/>
    <s v="Universitas Darussalam Gontor"/>
    <s v="Noor Cahyaningrum"/>
    <m/>
    <m/>
    <s v="Universitas Darussalam Gontor"/>
    <m/>
    <m/>
    <s v="Oddy Virgantara Putra"/>
    <m/>
    <m/>
    <s v="Universitas Darussalam Gontor"/>
    <m/>
    <m/>
    <s v="Anisa Dzulkarnain"/>
    <s v="SI"/>
    <m/>
    <s v="ITTELKOM Surabaya"/>
    <m/>
    <m/>
    <m/>
    <m/>
    <m/>
    <m/>
    <m/>
    <m/>
    <m/>
    <m/>
    <m/>
    <m/>
    <m/>
    <m/>
    <m/>
    <m/>
    <m/>
    <m/>
    <m/>
    <m/>
    <m/>
    <m/>
    <m/>
    <m/>
    <m/>
    <m/>
    <s v="link dokumen"/>
    <s v="Noor Cahyaningrum"/>
    <s v="Noor Cahyaningrum,Noor Cahyaningrum,Oddy Virgantara Putra,Anisa Dzulkarnain,,,,"/>
    <s v="Universitas Darussalam Gontor,Universitas Darussalam Gontor,Universitas Darussalam Gontor,ITTELKOM Surabaya,,,,"/>
    <s v=",,,SI,,,,"/>
    <s v=",,,,,,,"/>
  </r>
  <r>
    <s v="Keywords Generator From Paragraph Text Using Text Mining in Bahasa Indonesia"/>
    <s v="2022 Interdisciplinary Research in Technology and Management (IRTM), 1-4, 2022 "/>
    <x v="1"/>
    <x v="0"/>
    <m/>
    <m/>
    <x v="3"/>
    <m/>
    <m/>
    <m/>
    <m/>
    <m/>
    <m/>
    <s v="Berlian Rahmy Lidiawaty"/>
    <s v="SI"/>
    <m/>
    <s v="ITTELKOM Surabaya"/>
    <m/>
    <m/>
    <s v="Muhammad Estu Zulfaqor"/>
    <m/>
    <m/>
    <s v="POLINEMA"/>
    <m/>
    <m/>
    <s v="Okcelen Diyantara"/>
    <m/>
    <m/>
    <s v="POLINEMA"/>
    <m/>
    <m/>
    <s v="Dian Retiana Shinta Dewi"/>
    <m/>
    <m/>
    <s v="POLINEMA"/>
    <m/>
    <m/>
    <m/>
    <m/>
    <m/>
    <m/>
    <m/>
    <m/>
    <m/>
    <m/>
    <m/>
    <m/>
    <m/>
    <m/>
    <m/>
    <m/>
    <m/>
    <m/>
    <m/>
    <m/>
    <s v="https://doi.org/10.1109/IRTM54583.2022.9791753"/>
    <s v=""/>
    <s v=",Berlian Rahmy Lidiawaty,Muhammad Estu Zulfaqor,Okcelen Diyantara,Dian Retiana Shinta Dewi,,,"/>
    <s v=",ITTELKOM Surabaya,POLINEMA,POLINEMA,POLINEMA,,,"/>
    <s v=",SI,,,,,,"/>
    <s v=",,,,,,,"/>
  </r>
  <r>
    <s v="Quadcopter Main Board Design with PID Algorithm as Controller"/>
    <s v="Inform: Jurnal Ilmiah Bidang Teknologi Informasi dan Komunikasi 7 (2), 148-155, 2022 "/>
    <x v="19"/>
    <x v="1"/>
    <m/>
    <m/>
    <x v="3"/>
    <s v="Mochamad Bachtiar"/>
    <m/>
    <m/>
    <m/>
    <m/>
    <s v="PENS"/>
    <s v="Mochamad Bachtiar"/>
    <m/>
    <m/>
    <s v="PENS"/>
    <m/>
    <m/>
    <s v="Iwan Kurnianto Wibowo"/>
    <m/>
    <m/>
    <s v="PENS"/>
    <m/>
    <m/>
    <s v="Nur Cahyo Ihsan Prastyawan"/>
    <m/>
    <m/>
    <s v="PENS"/>
    <m/>
    <m/>
    <s v="Maretha Ruswiansari"/>
    <m/>
    <m/>
    <s v="PENS"/>
    <m/>
    <m/>
    <s v="Hendy Briantoro"/>
    <s v="TK"/>
    <m/>
    <s v="ITTELKOM Surabaya"/>
    <m/>
    <m/>
    <s v="Nofria Hanafi"/>
    <m/>
    <m/>
    <s v="PENS"/>
    <m/>
    <m/>
    <s v="Niam Tamami, Hendhi Hermawan, Eko Budi Utomo"/>
    <m/>
    <m/>
    <s v="PENS"/>
    <m/>
    <m/>
    <s v="https://doi.org/10.25139/inform.v7i2.4687"/>
    <s v="Mochamad Bachtiar"/>
    <s v="Mochamad Bachtiar,Mochamad Bachtiar,Iwan Kurnianto Wibowo,Nur Cahyo Ihsan Prastyawan,Maretha Ruswiansari,Hendy Briantoro,Nofria Hanafi,"/>
    <s v="PENS,PENS,PENS,PENS,PENS,ITTELKOM Surabaya,PENS,PENS"/>
    <s v=",,,,,TK,,"/>
    <s v=",,,,,,,"/>
  </r>
  <r>
    <s v="A throughput drop estimation model and its application to joint optimization of transmission power, frequency channel, and channel bonding in IEEE 802.11 n WLAN for large-scale  IoT environments"/>
    <s v="Internet of Things 20, 100583, 2022 "/>
    <x v="25"/>
    <x v="0"/>
    <m/>
    <m/>
    <x v="3"/>
    <s v="Nobuo Funabiki"/>
    <m/>
    <m/>
    <m/>
    <m/>
    <s v="Okayama University"/>
    <s v="Kwenga Ismael Munene"/>
    <m/>
    <m/>
    <s v="Okayama University"/>
    <m/>
    <m/>
    <s v="Nobuo Funabiki"/>
    <m/>
    <m/>
    <s v="Okayama University"/>
    <m/>
    <m/>
    <s v="Md. Mahbubur Rahman"/>
    <m/>
    <m/>
    <s v="Okayama University"/>
    <m/>
    <m/>
    <s v="Hendy Briantoro"/>
    <s v="TK"/>
    <m/>
    <s v="ITTELKOM Surabaya"/>
    <m/>
    <m/>
    <s v="Sujan Chandra Roy"/>
    <m/>
    <m/>
    <s v="Okayama University"/>
    <m/>
    <m/>
    <s v="Minoru Kuribayashi"/>
    <m/>
    <m/>
    <s v="Okayama University"/>
    <m/>
    <m/>
    <m/>
    <m/>
    <m/>
    <m/>
    <m/>
    <m/>
    <s v="https://doi.org/10.1016/j.iot.2022.100583"/>
    <s v="Nobuo Funabiki"/>
    <s v="Nobuo Funabiki,Kwenga Ismael Munene,Nobuo Funabiki,Md. Mahbubur Rahman,Hendy Briantoro,Sujan Chandra Roy,Minoru Kuribayashi,"/>
    <s v="Okayama University,Okayama University,Okayama University,Okayama University,ITTELKOM Surabaya,Okayama University,Okayama University,"/>
    <s v=",,,,TK,,,"/>
    <s v=",,,,,,,"/>
  </r>
  <r>
    <s v="Improvement of PSNR by Using Shannon-Fano Compression Technique in AES-LSB StegoCrypto"/>
    <s v="2022 International Electronics Symposium (IES), 285-290, 2022 "/>
    <x v="1"/>
    <x v="0"/>
    <m/>
    <m/>
    <x v="3"/>
    <m/>
    <m/>
    <m/>
    <m/>
    <m/>
    <m/>
    <s v="Wildan Dharma Walidaniy"/>
    <m/>
    <m/>
    <s v="PENS"/>
    <m/>
    <m/>
    <s v="Mike Yuliana"/>
    <m/>
    <m/>
    <s v="PENS"/>
    <m/>
    <m/>
    <s v="Hendy Briantoro"/>
    <s v="TK"/>
    <m/>
    <s v="ITTELKOM Surabaya"/>
    <m/>
    <m/>
    <m/>
    <m/>
    <m/>
    <m/>
    <m/>
    <m/>
    <m/>
    <m/>
    <m/>
    <m/>
    <m/>
    <m/>
    <m/>
    <m/>
    <m/>
    <m/>
    <m/>
    <m/>
    <m/>
    <m/>
    <m/>
    <m/>
    <m/>
    <m/>
    <s v="https://doi.org/10.1109/IES55876.2022.9888656"/>
    <s v=""/>
    <s v=",Wildan Dharma Walidaniy,Mike Yuliana,Hendy Briantoro,,,,"/>
    <s v=",PENS,PENS,ITTELKOM Surabaya,,,,"/>
    <s v=",,,TK,,,,"/>
    <s v=",,,,,,,"/>
  </r>
  <r>
    <s v="Operasi Ekonomis Motor Pompa Air pada Water Treatment Plant menggunakan Metode Iterasi Lambda"/>
    <s v="Voteteknika (Vocational Teknik Elektronika dan Informatika) 10 (4), 1-6, 2022 "/>
    <x v="21"/>
    <x v="1"/>
    <m/>
    <m/>
    <x v="3"/>
    <s v="Ciptian Weried Priananda"/>
    <m/>
    <m/>
    <m/>
    <m/>
    <s v="ITS"/>
    <s v="Ciptian Weried Priananda"/>
    <m/>
    <m/>
    <s v="ITS"/>
    <m/>
    <m/>
    <s v="Ferian Bagus Kusuma"/>
    <m/>
    <m/>
    <s v="ITS"/>
    <m/>
    <m/>
    <s v="Tegar Esa Herlambang"/>
    <m/>
    <m/>
    <s v="ITS"/>
    <m/>
    <m/>
    <s v="Fivitria Istiqomah"/>
    <m/>
    <m/>
    <s v="ITS"/>
    <m/>
    <m/>
    <s v="Hendy Briantoro"/>
    <s v="TK"/>
    <m/>
    <s v="ITTELKOM Surabaya"/>
    <m/>
    <m/>
    <s v="Arif Musthofa"/>
    <m/>
    <m/>
    <s v="ITS"/>
    <m/>
    <m/>
    <m/>
    <m/>
    <m/>
    <m/>
    <m/>
    <m/>
    <s v="http://dx.doi.org/10.24036/voteteknika.v10i4.119539"/>
    <s v="Ciptian Weried Priananda"/>
    <s v="Ciptian Weried Priananda,Ciptian Weried Priananda,Ferian Bagus Kusuma,Tegar Esa Herlambang,Fivitria Istiqomah,Hendy Briantoro,Arif Musthofa,"/>
    <s v="ITS,ITS,ITS,ITS,ITS,ITTELKOM Surabaya,ITS,"/>
    <s v=",,,,,TK,,"/>
    <s v=",,,,,,,"/>
  </r>
  <r>
    <s v="Penerapan Teknologi IoT pada Sistem Monitoring Tekanan Ban Mobil yang Berjalan"/>
    <s v="INOVTEK Polbeng-Seri Informatika 7 (2), 308-318, 2022 "/>
    <x v="19"/>
    <x v="1"/>
    <m/>
    <m/>
    <x v="3"/>
    <s v="Hendy Briantoro"/>
    <m/>
    <m/>
    <s v="TK"/>
    <m/>
    <s v="ITTELKOM Surabaya"/>
    <s v="Hendy Briantoro"/>
    <s v="TK"/>
    <m/>
    <s v="ITTELKOM Surabaya"/>
    <m/>
    <m/>
    <m/>
    <m/>
    <m/>
    <m/>
    <m/>
    <m/>
    <m/>
    <m/>
    <m/>
    <m/>
    <m/>
    <m/>
    <m/>
    <m/>
    <m/>
    <m/>
    <m/>
    <m/>
    <m/>
    <m/>
    <m/>
    <m/>
    <m/>
    <m/>
    <m/>
    <m/>
    <m/>
    <m/>
    <m/>
    <m/>
    <m/>
    <m/>
    <m/>
    <m/>
    <m/>
    <m/>
    <s v="link dokumen"/>
    <s v="Hendy Briantoro"/>
    <s v="Hendy Briantoro,Hendy Briantoro,,,,,,"/>
    <s v="ITTELKOM Surabaya,ITTELKOM Surabaya,,,,,,"/>
    <s v="TK,TK,,,,,,"/>
    <s v=",,,,,,,"/>
  </r>
  <r>
    <s v="Evaluations of the predistortion technique by neural network algorithm in MIMO-OFDM system using USRP"/>
    <s v="Jurnal Infotel 14 (4), 287-293, 2022 "/>
    <x v="18"/>
    <x v="1"/>
    <m/>
    <m/>
    <x v="3"/>
    <s v="M Wisnu Gunawan"/>
    <m/>
    <m/>
    <m/>
    <m/>
    <s v="PENS"/>
    <s v="M Wisnu Gunawan"/>
    <m/>
    <m/>
    <s v="PENS"/>
    <m/>
    <m/>
    <s v="Naufal Ammar Priambodo"/>
    <m/>
    <m/>
    <s v="PENS"/>
    <m/>
    <m/>
    <s v="Melki Mario Gulo"/>
    <m/>
    <m/>
    <s v="PENS"/>
    <m/>
    <m/>
    <s v="Arifin Arifin"/>
    <m/>
    <m/>
    <s v="PENS"/>
    <m/>
    <m/>
    <s v="Yoedy Moegiharto"/>
    <m/>
    <m/>
    <s v="PENS"/>
    <m/>
    <m/>
    <s v="Hendy Briantoro"/>
    <s v="TK"/>
    <m/>
    <s v="ITTELKOM Surabaya"/>
    <m/>
    <m/>
    <m/>
    <m/>
    <m/>
    <m/>
    <m/>
    <m/>
    <s v="https://doi.org/10.20895/infotel.v14i4.825"/>
    <s v="M Wisnu Gunawan"/>
    <s v="M Wisnu Gunawan,M Wisnu Gunawan,Naufal Ammar Priambodo,Melki Mario Gulo,Arifin Arifin,Yoedy Moegiharto,Hendy Briantoro,"/>
    <s v="PENS,PENS,PENS,PENS,PENS,PENS,ITTELKOM Surabaya,"/>
    <s v=",,,,,,TK,"/>
    <s v=",,,,,,,"/>
  </r>
  <r>
    <s v="Energy efficiency in D2D cooperative communication system UAV-assisted for energy harvesting process at source and relay"/>
    <s v="2022 International Electronics Symposium (IES), 199-203, 2022 "/>
    <x v="1"/>
    <x v="0"/>
    <m/>
    <m/>
    <x v="3"/>
    <m/>
    <m/>
    <m/>
    <m/>
    <m/>
    <m/>
    <s v="Annysa Aprilya"/>
    <m/>
    <m/>
    <s v="PENS"/>
    <m/>
    <m/>
    <s v="Meyra Chusna Mayarakaca"/>
    <m/>
    <m/>
    <s v="PENS"/>
    <m/>
    <m/>
    <s v="Arifin"/>
    <m/>
    <m/>
    <s v="PENS"/>
    <m/>
    <m/>
    <s v="Hendy Briantoro"/>
    <s v="TK"/>
    <m/>
    <s v="ITTELKOM Surabaya"/>
    <m/>
    <m/>
    <s v="Yoedy Moegiharto"/>
    <m/>
    <m/>
    <s v="PENS"/>
    <m/>
    <m/>
    <m/>
    <m/>
    <m/>
    <m/>
    <m/>
    <m/>
    <m/>
    <m/>
    <m/>
    <m/>
    <m/>
    <m/>
    <s v="https://doi.org/10.1109/IES55876.2022.9888427"/>
    <s v=""/>
    <s v=",Annysa Aprilya,Meyra Chusna Mayarakaca,Arifin,Hendy Briantoro,Yoedy Moegiharto,,"/>
    <s v=",PENS,PENS,PENS,ITTELKOM Surabaya,PENS,,"/>
    <s v=",,,,TK,,,"/>
    <s v=",,,,,,,"/>
  </r>
  <r>
    <s v="Energy Efficiency of The Cooperative Communication Systems With Energy Harvested at Source and Relay Using Battery Power at Relay"/>
    <s v="2022 International Electronics Symposium (IES), 216-219, 2022 "/>
    <x v="1"/>
    <x v="0"/>
    <m/>
    <m/>
    <x v="3"/>
    <m/>
    <m/>
    <m/>
    <m/>
    <m/>
    <m/>
    <s v="Ines Sastre Umayya"/>
    <m/>
    <m/>
    <s v="PENS"/>
    <m/>
    <m/>
    <s v="Annysa Aprilya"/>
    <m/>
    <m/>
    <s v="PENS"/>
    <m/>
    <m/>
    <s v="Meyra Chusna Mayarakaca"/>
    <m/>
    <m/>
    <s v="PENS"/>
    <m/>
    <m/>
    <s v="Muhamad Milchan"/>
    <m/>
    <m/>
    <s v="PENS"/>
    <m/>
    <m/>
    <s v="Yoedy Moegiharto"/>
    <m/>
    <m/>
    <s v="PENS"/>
    <m/>
    <m/>
    <s v="Hendy Briantoro"/>
    <s v="TK"/>
    <m/>
    <s v="ITTELKOM Surabaya"/>
    <m/>
    <m/>
    <m/>
    <m/>
    <m/>
    <m/>
    <m/>
    <m/>
    <s v="https://doi.org/10.1109/IES55876.2022.9888530"/>
    <s v=""/>
    <s v=",Ines Sastre Umayya,Annysa Aprilya,Meyra Chusna Mayarakaca,Muhamad Milchan,Yoedy Moegiharto,Hendy Briantoro,"/>
    <s v=",PENS,PENS,PENS,PENS,PENS,ITTELKOM Surabaya,"/>
    <s v=",,,,,,TK,"/>
    <s v=",,,,,,,"/>
  </r>
  <r>
    <s v="Performance Analysis Of The Energy Harvesting Techniques In Cooperative Communication Systems of NBIoT Devices With Amplify And Forward (AF) Relaying Protocol"/>
    <s v="Elinvo (Electronics, Informatics, and Vocational Education) 7 (2), 127-134, 2022 "/>
    <x v="18"/>
    <x v="1"/>
    <m/>
    <m/>
    <x v="3"/>
    <s v="Ines Sastre Umayya"/>
    <m/>
    <m/>
    <m/>
    <m/>
    <s v="PENS"/>
    <s v="Ines Sastre Umayya"/>
    <m/>
    <m/>
    <s v="PENS"/>
    <m/>
    <m/>
    <s v="Muhamad Milchan"/>
    <m/>
    <m/>
    <s v="PENS"/>
    <m/>
    <m/>
    <s v="Hendy Briantoro"/>
    <s v="TK"/>
    <m/>
    <s v="ITTELKOM Surabaya"/>
    <m/>
    <m/>
    <s v="Yoedy Moegiharto"/>
    <m/>
    <m/>
    <s v="PENS"/>
    <m/>
    <m/>
    <m/>
    <m/>
    <m/>
    <m/>
    <m/>
    <m/>
    <m/>
    <m/>
    <m/>
    <m/>
    <m/>
    <m/>
    <m/>
    <m/>
    <m/>
    <m/>
    <m/>
    <m/>
    <s v="https://doi.org/10.21831/elinvo.v7i2.50810"/>
    <s v="Ines Sastre Umayya"/>
    <s v="Ines Sastre Umayya,Ines Sastre Umayya,Muhamad Milchan,Hendy Briantoro,Yoedy Moegiharto,,,"/>
    <s v="PENS,PENS,PENS,ITTELKOM Surabaya,PENS,,,"/>
    <s v=",,,TK,,,,"/>
    <s v=",,,,,,,"/>
  </r>
  <r>
    <s v="Edge-Oriented Social Distance Monitoring System Based on MTCNN"/>
    <s v="IEEE Transactions on Industrial Informatics"/>
    <x v="25"/>
    <x v="2"/>
    <n v="2022"/>
    <n v="2022"/>
    <x v="3"/>
    <m/>
    <m/>
    <m/>
    <m/>
    <m/>
    <m/>
    <s v="Erick C. Valverde"/>
    <m/>
    <m/>
    <m/>
    <m/>
    <m/>
    <s v="Paul P. Oroceo"/>
    <m/>
    <m/>
    <m/>
    <m/>
    <m/>
    <s v="Angela C. Caliwag"/>
    <m/>
    <m/>
    <m/>
    <m/>
    <m/>
    <s v="Muhammad Adib Kamali"/>
    <s v="IT"/>
    <m/>
    <m/>
    <m/>
    <m/>
    <s v="Wansu Lim"/>
    <m/>
    <m/>
    <m/>
    <m/>
    <m/>
    <s v="Martin Maier"/>
    <m/>
    <m/>
    <m/>
    <m/>
    <m/>
    <m/>
    <m/>
    <m/>
    <m/>
    <m/>
    <m/>
    <s v="https://doi.org/10.1109/TII.2022.3217499"/>
    <s v=""/>
    <s v=",Erick C. Valverde,Paul P. Oroceo,Angela C. Caliwag,Muhammad Adib Kamali,Wansu Lim,Martin Maier,"/>
    <s v=",,,,,,,"/>
    <s v=",,,,IT,,,"/>
    <s v=",,,,,,,"/>
  </r>
  <r>
    <s v="Wavelet Transformation and Local Binary Pattern for Data Augmentation in Deep Learning-based Face Recognition"/>
    <s v="IEEE"/>
    <x v="25"/>
    <x v="2"/>
    <m/>
    <m/>
    <x v="3"/>
    <m/>
    <m/>
    <m/>
    <m/>
    <m/>
    <m/>
    <s v="Tanzilal Mustaqim"/>
    <s v="IF"/>
    <m/>
    <m/>
    <m/>
    <m/>
    <s v="Hilya Tsaniya"/>
    <m/>
    <m/>
    <m/>
    <m/>
    <m/>
    <s v="Fariz Ardin Adhiyaksa"/>
    <m/>
    <m/>
    <m/>
    <m/>
    <m/>
    <s v="Nanik Suciati"/>
    <m/>
    <m/>
    <m/>
    <m/>
    <m/>
    <m/>
    <m/>
    <m/>
    <m/>
    <m/>
    <m/>
    <m/>
    <m/>
    <m/>
    <m/>
    <m/>
    <m/>
    <m/>
    <m/>
    <m/>
    <m/>
    <m/>
    <m/>
    <s v="https://doi.org/10.1109/ICoICT55009.2022.9914875"/>
    <s v=""/>
    <s v=",Tanzilal Mustaqim,Hilya Tsaniya,Fariz Ardin Adhiyaksa,Nanik Suciati,,,"/>
    <s v=",,,,,,,"/>
    <s v=",IF,,,,,,"/>
    <s v=",,,,,,,"/>
  </r>
  <r>
    <s v="Modification of YOLO with GhostNet to Reduce Parameters and Computing Resources for Detecting Acute Lymphoblastic Leukemia"/>
    <s v="IEEE"/>
    <x v="25"/>
    <x v="2"/>
    <m/>
    <m/>
    <x v="3"/>
    <m/>
    <m/>
    <m/>
    <m/>
    <m/>
    <m/>
    <s v="Tanzilal Mustaqim"/>
    <s v="IF"/>
    <m/>
    <m/>
    <m/>
    <m/>
    <s v="Chastine Fatichah"/>
    <m/>
    <m/>
    <m/>
    <m/>
    <m/>
    <s v="Nanik Suciati"/>
    <m/>
    <m/>
    <m/>
    <m/>
    <m/>
    <m/>
    <m/>
    <m/>
    <m/>
    <m/>
    <m/>
    <m/>
    <m/>
    <m/>
    <m/>
    <m/>
    <m/>
    <m/>
    <m/>
    <m/>
    <m/>
    <m/>
    <m/>
    <m/>
    <m/>
    <m/>
    <m/>
    <m/>
    <m/>
    <s v="https://doi.org/10.1109/ICACSIS56558.2022.9923484"/>
    <s v=""/>
    <s v=",Tanzilal Mustaqim,Chastine Fatichah,Nanik Suciati,,,,"/>
    <s v=",,,,,,,"/>
    <s v=",IF,,,,,,"/>
    <s v=",,,,,,,"/>
  </r>
  <r>
    <s v="Reversible Audio Data Hiding using Samples Greatest Common Factor and Audio Interpolation"/>
    <s v="IEEE"/>
    <x v="25"/>
    <x v="2"/>
    <m/>
    <m/>
    <x v="3"/>
    <m/>
    <m/>
    <m/>
    <m/>
    <m/>
    <m/>
    <s v="Fariz Ardin Adhiyaksa"/>
    <m/>
    <m/>
    <m/>
    <m/>
    <m/>
    <s v="Moh. Muzayyin Amrulloh"/>
    <m/>
    <m/>
    <m/>
    <m/>
    <m/>
    <s v="Tanzilal Mustaqim"/>
    <s v="IF"/>
    <m/>
    <m/>
    <m/>
    <m/>
    <m/>
    <m/>
    <m/>
    <m/>
    <m/>
    <m/>
    <m/>
    <m/>
    <m/>
    <m/>
    <m/>
    <m/>
    <m/>
    <m/>
    <m/>
    <m/>
    <m/>
    <m/>
    <m/>
    <m/>
    <m/>
    <m/>
    <m/>
    <m/>
    <s v="https://doi.org/10.1109/CCWC54503.2022.9720763"/>
    <s v=""/>
    <s v=",Fariz Ardin Adhiyaksa,Moh. Muzayyin Amrulloh,Tanzilal Mustaqim,,,,"/>
    <s v=",,,,,,,"/>
    <s v=",,,IF,,,,"/>
    <s v=",,,,,,,"/>
  </r>
  <r>
    <s v="Aspect Based Sentiment Analysis of Product Review Using Memory Network"/>
    <s v="Scientific Journal of Informatics"/>
    <x v="14"/>
    <x v="0"/>
    <m/>
    <m/>
    <x v="3"/>
    <m/>
    <m/>
    <m/>
    <m/>
    <m/>
    <m/>
    <s v="Hilya Tsaniya Ismet"/>
    <m/>
    <m/>
    <s v="ITS"/>
    <m/>
    <m/>
    <s v="Tanzilal Mustaqim"/>
    <s v="IF"/>
    <m/>
    <s v="TUS"/>
    <m/>
    <m/>
    <s v=" Diana Purwitasari"/>
    <m/>
    <m/>
    <s v="ITS"/>
    <m/>
    <m/>
    <m/>
    <m/>
    <m/>
    <m/>
    <m/>
    <m/>
    <m/>
    <m/>
    <m/>
    <m/>
    <m/>
    <m/>
    <m/>
    <m/>
    <m/>
    <m/>
    <m/>
    <m/>
    <m/>
    <m/>
    <m/>
    <m/>
    <m/>
    <m/>
    <s v="http://dx.doi.org/10.15294/sji.v9i1.34094"/>
    <s v=""/>
    <s v=",Hilya Tsaniya Ismet,Tanzilal Mustaqim, Diana Purwitasari,,,,"/>
    <s v=",ITS,TUS,ITS,,,,"/>
    <s v=",,IF,,,,,"/>
    <s v=",,,,,,,"/>
  </r>
  <r>
    <s v="Detection of Covid-19 Based on Lung Ultrasound Image Using Convolutional Neural Network Architectures"/>
    <s v="IEEE"/>
    <x v="25"/>
    <x v="2"/>
    <m/>
    <m/>
    <x v="3"/>
    <m/>
    <m/>
    <m/>
    <m/>
    <m/>
    <m/>
    <s v="Chastine Fatichah"/>
    <m/>
    <m/>
    <m/>
    <m/>
    <m/>
    <s v="Muhammad Fadhlan Min Robby"/>
    <m/>
    <m/>
    <m/>
    <m/>
    <m/>
    <s v="Shintami Chusnul Hidayati"/>
    <s v="ITS"/>
    <m/>
    <m/>
    <m/>
    <m/>
    <s v="Tanzilal Mustaqim"/>
    <s v="IF"/>
    <m/>
    <m/>
    <m/>
    <m/>
    <m/>
    <m/>
    <m/>
    <m/>
    <m/>
    <m/>
    <m/>
    <m/>
    <m/>
    <m/>
    <m/>
    <m/>
    <m/>
    <m/>
    <m/>
    <m/>
    <m/>
    <m/>
    <s v="https://doi.org/10.1109/ISRITI54043.2021.9702780"/>
    <s v=""/>
    <s v=",Chastine Fatichah,Muhammad Fadhlan Min Robby,Shintami Chusnul Hidayati,Tanzilal Mustaqim,,,"/>
    <s v=",,,,,,,"/>
    <s v=",,,ITS,IF,,,"/>
    <s v=",,,,,,,"/>
  </r>
  <r>
    <s v="K-Nearest Neighbor of Beta Signal Brainwave to Accelerate Detection of Concentration on Student Learning Outcomes"/>
    <s v="Engineering Letters"/>
    <x v="23"/>
    <x v="2"/>
    <m/>
    <m/>
    <x v="3"/>
    <m/>
    <m/>
    <m/>
    <m/>
    <m/>
    <m/>
    <s v="Dimas Dimas Chaerul Ekty Saputra"/>
    <m/>
    <m/>
    <s v="TUS"/>
    <m/>
    <m/>
    <s v="Ahmad Azhari"/>
    <m/>
    <m/>
    <s v="Universitas Ahmad Dahlan, Yogyakarta, "/>
    <m/>
    <m/>
    <s v="Alfian Ma’arif"/>
    <m/>
    <m/>
    <s v="Universitas Ahmad Dahlan, Yogyakarta, "/>
    <m/>
    <m/>
    <m/>
    <m/>
    <m/>
    <m/>
    <m/>
    <m/>
    <m/>
    <m/>
    <m/>
    <m/>
    <m/>
    <m/>
    <m/>
    <m/>
    <m/>
    <m/>
    <m/>
    <m/>
    <m/>
    <m/>
    <m/>
    <m/>
    <m/>
    <m/>
    <s v="link dokumen"/>
    <s v=""/>
    <s v=",Dimas Dimas Chaerul Ekty Saputra,Ahmad Azhari,Alfian Ma’arif,,,,"/>
    <s v=",TUS,Universitas Ahmad Dahlan, Yogyakarta, ,Universitas Ahmad Dahlan, Yogyakarta, ,,,,"/>
    <s v=",,,,,,,"/>
    <s v=",,,,,,,"/>
  </r>
  <r>
    <s v="Halal Food Preferences and Perceptions at Nagoya Mall Batam"/>
    <s v="Al Amwal "/>
    <x v="14"/>
    <x v="0"/>
    <m/>
    <m/>
    <x v="3"/>
    <m/>
    <m/>
    <m/>
    <m/>
    <m/>
    <m/>
    <m/>
    <m/>
    <m/>
    <m/>
    <m/>
    <m/>
    <s v="Yusuf Faisal"/>
    <m/>
    <m/>
    <s v="Sekolah Tinggi Ilmu Ekonomi Tri Bhakti"/>
    <m/>
    <m/>
    <s v="Ida Busneti"/>
    <m/>
    <m/>
    <s v=" Universitas Trisakti Jakarta"/>
    <m/>
    <m/>
    <s v="Egi Gumala Sari("/>
    <s v="DB"/>
    <m/>
    <s v="TUS"/>
    <m/>
    <m/>
    <m/>
    <m/>
    <m/>
    <m/>
    <m/>
    <m/>
    <m/>
    <m/>
    <m/>
    <m/>
    <m/>
    <m/>
    <m/>
    <m/>
    <m/>
    <m/>
    <m/>
    <m/>
    <s v="DOI: 10.24235/amwal.v14i1.10558"/>
    <s v=""/>
    <s v=",,Yusuf Faisal,Ida Busneti,Egi Gumala Sari(,,,"/>
    <s v=",,Sekolah Tinggi Ilmu Ekonomi Tri Bhakti, Universitas Trisakti Jakarta,TUS,,,"/>
    <s v=",,,,DB,,,"/>
    <s v=",,,,,,,"/>
  </r>
  <r>
    <s v="ITTS MART: Mobile Application Design Using LEAN-UX"/>
    <s v="2022 6th International Conference on Information Technology, Information Systems and Electrical Engineering (ICITISEE)"/>
    <x v="1"/>
    <x v="2"/>
    <n v="2023"/>
    <n v="2022"/>
    <x v="4"/>
    <s v="Rizqa Amelia Zunaidi"/>
    <n v="6681051"/>
    <s v="0711069301"/>
    <s v="TI"/>
    <m/>
    <s v="ITTELKOM Surabaya"/>
    <s v="Hawwin Mardhiana"/>
    <s v="SI"/>
    <m/>
    <s v="ITTELKOM Surabaya"/>
    <n v="6680648"/>
    <s v="0724089201"/>
    <s v="Rizqa Amelia Zunaidi"/>
    <s v="TI"/>
    <m/>
    <s v="ITTELKOM Surabaya"/>
    <n v="6681051"/>
    <s v="0711069301"/>
    <s v="Ahmad Ihsan Fuady"/>
    <s v="SI"/>
    <m/>
    <s v="ITTELKOM Surabaya"/>
    <s v="-"/>
    <n v="1204200124"/>
    <s v="Adek Dhea Resmi Purbantari"/>
    <s v="TI"/>
    <m/>
    <s v="ITTELKOM Surabaya"/>
    <s v="-"/>
    <n v="1203190036"/>
    <s v="Fidelia Adinda Syafani"/>
    <s v="TI"/>
    <m/>
    <s v="ITTELKOM Surabaya"/>
    <s v="-"/>
    <n v="1203190012"/>
    <m/>
    <m/>
    <m/>
    <m/>
    <m/>
    <m/>
    <m/>
    <m/>
    <m/>
    <m/>
    <m/>
    <m/>
    <s v="https://doi.org/10.1109/ICITISEE57756.2022.10057688"/>
    <s v="Rizqa Amelia Zunaidi"/>
    <s v="Rizqa Amelia Zunaidi,Hawwin Mardhiana,Rizqa Amelia Zunaidi,Ahmad Ihsan Fuady,Adek Dhea Resmi Purbantari,Fidelia Adinda Syafani,,"/>
    <s v="ITTELKOM Surabaya,ITTELKOM Surabaya,ITTELKOM Surabaya,ITTELKOM Surabaya,ITTELKOM Surabaya,ITTELKOM Surabaya,,"/>
    <s v="TI,SI,TI,SI,TI,TI,,"/>
    <s v="0711069301,0724089201,0711069301,1204200124,1203190036,1203190012,,"/>
  </r>
  <r>
    <s v="Analisis Kredit Pembayaran Biaya Kuliah Dengan Pendekatan Pembelajaran Mesin"/>
    <s v="Jurnal Teknologi Informasi dan Ilmu Komputer"/>
    <x v="18"/>
    <x v="1"/>
    <n v="2022"/>
    <n v="2023"/>
    <x v="4"/>
    <s v="Arliyanti Nurdin"/>
    <n v="6680726"/>
    <s v="0719069101"/>
    <s v="IT"/>
    <m/>
    <s v="ITTELKOM Surabaya"/>
    <s v="Arliyanti Nurdin"/>
    <s v="IT"/>
    <m/>
    <s v="ITTELKOM Surabaya"/>
    <n v="6680726"/>
    <s v="0719069101"/>
    <s v="Rizqa Amelia Zunaidi"/>
    <s v="TI"/>
    <m/>
    <s v="ITTELKOM Surabaya"/>
    <n v="6681051"/>
    <s v="0711069301"/>
    <s v="Muhammad Arkan Fauzan W."/>
    <s v="TI"/>
    <m/>
    <s v="ITTELKOM Surabaya"/>
    <s v="-"/>
    <n v="1202202044"/>
    <s v="Agi Lobita Japtara M."/>
    <s v="TI"/>
    <m/>
    <s v="ITTELKOM Surabaya"/>
    <s v="-"/>
    <n v="1202190031"/>
    <m/>
    <m/>
    <m/>
    <m/>
    <m/>
    <m/>
    <m/>
    <m/>
    <m/>
    <m/>
    <m/>
    <m/>
    <m/>
    <m/>
    <m/>
    <m/>
    <m/>
    <m/>
    <s v="https://doi.org/10.25126/jtiik.2023106301"/>
    <s v="Arliyanti Nurdin"/>
    <s v="Arliyanti Nurdin,Arliyanti Nurdin,Rizqa Amelia Zunaidi,Muhammad Arkan Fauzan W.,Agi Lobita Japtara M.,,,"/>
    <s v="ITTELKOM Surabaya,ITTELKOM Surabaya,ITTELKOM Surabaya,ITTELKOM Surabaya,ITTELKOM Surabaya,,,"/>
    <s v="IT,IT,TI,TI,TI,,,"/>
    <s v="0719069101,0719069101,0711069301,1202202044,1202190031,,,"/>
  </r>
  <r>
    <s v="FINANCIAL FEASIBILITY STUDY OF BRIQUETTE PRODUCTION FROM USED CHARCOAL AND TREE BRANCHES IN KAMPUNG OASE ONDOMOHEN SURABAYA"/>
    <s v="Internasional Conference on Sustainable Environment, Development, and Energy"/>
    <x v="1"/>
    <x v="5"/>
    <n v="2023"/>
    <n v="2023"/>
    <x v="4"/>
    <s v="Rizqa Amelia Zunaidi"/>
    <n v="6681051"/>
    <s v="0711069301"/>
    <s v="TI"/>
    <m/>
    <s v="ITTELKOM Surabaya"/>
    <s v="Rizqa Amelia Zunaidi"/>
    <s v="TI"/>
    <m/>
    <s v="ITTELKOM Surabaya"/>
    <n v="6681051"/>
    <s v="0711069301"/>
    <s v="D. D. Deria"/>
    <m/>
    <m/>
    <s v="ITTELKOM Surabaya"/>
    <m/>
    <m/>
    <s v="Khodijah Amiroh"/>
    <s v="IT"/>
    <m/>
    <s v="ITTELKOM Surabaya"/>
    <n v="6682174"/>
    <s v="0721068802"/>
    <s v="Aulia Rahma Annisa"/>
    <s v="TK"/>
    <m/>
    <s v="ITTELKOM Surabaya"/>
    <n v="6663582"/>
    <s v="0303069102"/>
    <m/>
    <m/>
    <m/>
    <m/>
    <m/>
    <m/>
    <m/>
    <m/>
    <m/>
    <m/>
    <m/>
    <m/>
    <m/>
    <m/>
    <m/>
    <m/>
    <m/>
    <m/>
    <s v=" 10.1088/1755-1315/1151/1/012041"/>
    <s v="Rizqa Amelia Zunaidi"/>
    <s v="Rizqa Amelia Zunaidi,Rizqa Amelia Zunaidi,D. D. Deria,Khodijah Amiroh,Aulia Rahma Annisa,,,"/>
    <s v="ITTELKOM Surabaya,ITTELKOM Surabaya,ITTELKOM Surabaya,ITTELKOM Surabaya,ITTELKOM Surabaya,,,"/>
    <s v="TI,TI,,IT,TK,,,"/>
    <s v="0711069301,0711069301,,0721068802,0303069102,,,"/>
  </r>
  <r>
    <s v="Optimizing Electric Motorcycle-Charging Station Locations for Easy Accessibility and Public Benefit: A Case Study in Surakarta"/>
    <s v="World Electric Vehicle Journal"/>
    <x v="23"/>
    <x v="2"/>
    <n v="2022"/>
    <n v="2022"/>
    <x v="4"/>
    <s v="Wahyudi Sutopo"/>
    <n v="1778"/>
    <s v="0025067701"/>
    <s v="TI"/>
    <m/>
    <s v="Univ. Sebelas Maret"/>
    <s v="Silvi Istiqomah"/>
    <s v="TI"/>
    <m/>
    <s v="ITTELKOM Surabaya"/>
    <n v="6795859"/>
    <s v="0523119601"/>
    <s v="Wahyudi Sutopo"/>
    <s v="TI"/>
    <m/>
    <s v="Univ. Sebelas Maret"/>
    <n v="1778"/>
    <s v="0025067701"/>
    <s v="Muhammad Hisjam"/>
    <s v="TI"/>
    <m/>
    <s v="Univ. Sebelas Maret"/>
    <n v="1776"/>
    <s v="0026067003"/>
    <s v="Hendro Wicaksono"/>
    <s v="-"/>
    <m/>
    <s v="Jacobs University"/>
    <s v="-"/>
    <s v="-"/>
    <m/>
    <m/>
    <m/>
    <m/>
    <m/>
    <m/>
    <m/>
    <m/>
    <m/>
    <m/>
    <m/>
    <m/>
    <m/>
    <m/>
    <m/>
    <m/>
    <m/>
    <m/>
    <s v="https://doi.org/10.3390/wevj13120232"/>
    <s v="Wahyudi Sutopo"/>
    <s v="Wahyudi Sutopo,Silvi Istiqomah,Wahyudi Sutopo,Muhammad Hisjam,Hendro Wicaksono,,,"/>
    <s v="Univ. Sebelas Maret,ITTELKOM Surabaya,Univ. Sebelas Maret,Univ. Sebelas Maret,Jacobs University,,,"/>
    <s v="TI,TI,TI,TI,-,,,"/>
    <s v="0025067701,0523119601,0025067701,0026067003,-,,,"/>
  </r>
  <r>
    <s v="Federated Learning in Indonesia: Challenges and Opportunities"/>
    <s v="International Conference on Software Engineering and Information Technology (ICoSEIT)"/>
    <x v="1"/>
    <x v="5"/>
    <n v="2022"/>
    <n v="2022"/>
    <x v="4"/>
    <s v="Mochamad Nizar Palefi Ma'ady"/>
    <n v="6099359"/>
    <s v="0708119103"/>
    <s v="SI"/>
    <m/>
    <s v="ITTELKOM Surabaya"/>
    <s v="Mochamad Nizar Palefi Ma'ady"/>
    <s v="SI"/>
    <m/>
    <s v="ITTELKOM Surabaya"/>
    <n v="6099359"/>
    <s v="0708119103"/>
    <s v="Sri Hidayati"/>
    <s v="SI"/>
    <m/>
    <s v="ITTELKOM Surabaya"/>
    <n v="6787771"/>
    <s v="0723119302"/>
    <s v="Raulia Riski"/>
    <s v="SI"/>
    <m/>
    <s v="ITTELKOM Surabaya"/>
    <n v="6789028"/>
    <n v="719109401"/>
    <m/>
    <m/>
    <m/>
    <m/>
    <m/>
    <m/>
    <m/>
    <m/>
    <m/>
    <m/>
    <m/>
    <m/>
    <m/>
    <m/>
    <m/>
    <m/>
    <m/>
    <m/>
    <m/>
    <m/>
    <m/>
    <m/>
    <m/>
    <m/>
    <s v="https://doi.org/10.1109/ICoSEIT55604.2022.10030007"/>
    <s v="Mochamad Nizar Palefi Ma'ady"/>
    <s v="Mochamad Nizar Palefi Ma'ady,Mochamad Nizar Palefi Ma'ady,Sri Hidayati,Raulia Riski,,,,Nursyahjaya Ramadaniputra, Era Anzha Naelil Munna"/>
    <s v="ITTELKOM Surabaya,ITTELKOM Surabaya,ITTELKOM Surabaya,ITTELKOM Surabaya,,,,"/>
    <s v="SI,SI,SI,SI,,,,"/>
    <s v="0708119103,0708119103,0723119302,719109401,,,,"/>
  </r>
  <r>
    <s v="Implementation of Quantile Regression Neural Network  Model for Forecasting Electricity Demand in East Java"/>
    <s v="2022 IEEE 8th Information Technology International Seminar (ITIS)"/>
    <x v="1"/>
    <x v="2"/>
    <n v="2022"/>
    <n v="2022"/>
    <x v="4"/>
    <s v="Aviolla Terza Damaliana"/>
    <n v="6835639"/>
    <s v="0002089402"/>
    <s v="DS"/>
    <m/>
    <s v="UPN Veteran Jawa Timur"/>
    <s v="Sri Hidayati"/>
    <s v="SI"/>
    <m/>
    <s v="ITTELKOM Surabaya"/>
    <n v="6787771"/>
    <s v="0723119302"/>
    <m/>
    <m/>
    <m/>
    <m/>
    <m/>
    <m/>
    <m/>
    <m/>
    <m/>
    <m/>
    <m/>
    <m/>
    <m/>
    <m/>
    <m/>
    <m/>
    <m/>
    <m/>
    <m/>
    <m/>
    <m/>
    <m/>
    <m/>
    <m/>
    <m/>
    <m/>
    <m/>
    <m/>
    <m/>
    <m/>
    <m/>
    <m/>
    <m/>
    <m/>
    <m/>
    <m/>
    <s v="https://doi.org/10.1109/ITIS57155.2022.10009045"/>
    <s v="Aviolla Terza Damaliana"/>
    <s v="Aviolla Terza Damaliana,Sri Hidayati,,,,,,"/>
    <s v="UPN Veteran Jawa Timur,ITTELKOM Surabaya,,,,,,"/>
    <s v="DS,SI,,,,,,"/>
    <s v="0002089402,0723119302,,,,,,"/>
  </r>
  <r>
    <s v="Pemanfaatan Digitalisasi Untuk Mencetak Wirausaha Muda Di Sepanjang Asri Paska Pandemi Covid-19"/>
    <s v="JMM (Jurnal Masyarakat Mandiri)"/>
    <x v="19"/>
    <x v="6"/>
    <n v="2022"/>
    <n v="2022"/>
    <x v="4"/>
    <m/>
    <m/>
    <m/>
    <m/>
    <m/>
    <m/>
    <s v="Noerma Pudji Istyanto"/>
    <s v="SI"/>
    <m/>
    <s v="ITTELKOM Surabaya"/>
    <n v="6680634"/>
    <s v="0725059004"/>
    <s v="Muhamad Nasrullah"/>
    <s v="SI"/>
    <m/>
    <s v="ITTELKOM Surabaya"/>
    <n v="6744406"/>
    <s v="0709059004"/>
    <s v="Rokhmatul Insani"/>
    <s v="SI"/>
    <m/>
    <s v="ITTELKOM Surabaya"/>
    <n v="6764236"/>
    <s v="0704068902"/>
    <s v="Yuni Qoriah Verdiana"/>
    <s v="SI"/>
    <m/>
    <s v="ITTELKOM Surabaya"/>
    <s v="-"/>
    <n v="1204200004"/>
    <s v="Rizki Afifatus Sa’diyah"/>
    <s v="SI"/>
    <m/>
    <s v="ITTELKOM Surabaya"/>
    <s v="-"/>
    <n v="1204200108"/>
    <s v="M. Dawud Emerulloh"/>
    <s v="SI"/>
    <m/>
    <s v="ITTELKOM Surabaya"/>
    <s v="-"/>
    <n v="1204200166"/>
    <m/>
    <m/>
    <m/>
    <m/>
    <m/>
    <m/>
    <s v="https://doi.org/10.31764/jmm.v6i6.11109"/>
    <s v=""/>
    <s v=",Noerma Pudji Istyanto,Muhamad Nasrullah,Rokhmatul Insani,Yuni Qoriah Verdiana,Rizki Afifatus Sa’diyah,M. Dawud Emerulloh,"/>
    <s v=",ITTELKOM Surabaya,ITTELKOM Surabaya,ITTELKOM Surabaya,ITTELKOM Surabaya,ITTELKOM Surabaya,ITTELKOM Surabaya,"/>
    <s v=",SI,SI,SI,SI,SI,SI,"/>
    <s v=",0725059004,0709059004,0704068902,1204200004,1204200108,1204200166,"/>
  </r>
  <r>
    <s v="DIGITALISASI PEMESANAN AIR MINUM ISI ULANG PADA UD. DEPO BAHAGIA"/>
    <s v="JMM (Jurnal Masyarakat Mandiri)"/>
    <x v="19"/>
    <x v="1"/>
    <n v="2022"/>
    <n v="2022"/>
    <x v="4"/>
    <s v="Rokhmatul Insani"/>
    <n v="6764236"/>
    <s v="0704068902"/>
    <s v="SI"/>
    <m/>
    <s v="ITTELKOM Surabaya"/>
    <s v="Rokhmatul Insani"/>
    <s v="SI"/>
    <m/>
    <s v="ITTELKOM Surabaya"/>
    <n v="6764236"/>
    <s v="0704068902"/>
    <s v="Muhamad Nasrullah"/>
    <s v="SI"/>
    <m/>
    <s v="ITTELKOM Surabaya"/>
    <n v="6744406"/>
    <s v="0709059004"/>
    <s v="Noerma Pudji Istyanto"/>
    <s v="SI"/>
    <m/>
    <s v="ITTELKOM Surabaya"/>
    <n v="6680634"/>
    <s v="0725059004"/>
    <s v="Tyrela Disya Arivani"/>
    <s v="SI"/>
    <m/>
    <s v="ITTELKOM Surabaya"/>
    <s v="-"/>
    <n v="1204190068"/>
    <s v="Tasya Andini Tesalonika"/>
    <s v="SI"/>
    <m/>
    <s v="ITTELKOM Surabaya"/>
    <s v="-"/>
    <n v="1204199061"/>
    <m/>
    <m/>
    <m/>
    <m/>
    <m/>
    <m/>
    <m/>
    <m/>
    <m/>
    <m/>
    <m/>
    <m/>
    <s v="https://doi.org/10.31764/jmm.v6i6.11020"/>
    <s v="Rokhmatul Insani"/>
    <s v="Rokhmatul Insani,Rokhmatul Insani,Muhamad Nasrullah,Noerma Pudji Istyanto,Tyrela Disya Arivani,Tasya Andini Tesalonika,,"/>
    <s v="ITTELKOM Surabaya,ITTELKOM Surabaya,ITTELKOM Surabaya,ITTELKOM Surabaya,ITTELKOM Surabaya,ITTELKOM Surabaya,,"/>
    <s v="SI,SI,SI,SI,SI,SI,,"/>
    <s v="0704068902,0704068902,0709059004,0725059004,1204190068,1204199061,,"/>
  </r>
  <r>
    <s v="Pelatihan Pembuatan Content Management System (CMS) Prestashop di SMK Ihyaul Ulum Gresik"/>
    <s v="ABDIKAN : Jurnal Pengabdian Masyarakat Bidang Sains dan Teknologi"/>
    <x v="17"/>
    <x v="7"/>
    <n v="2023"/>
    <n v="2023"/>
    <x v="4"/>
    <s v="Wahyu Andy Prastyabudi"/>
    <n v="6680687"/>
    <s v="0702048705"/>
    <s v="TI"/>
    <m/>
    <s v="ITTELKOM Surabaya"/>
    <s v="Titus Kristanto"/>
    <s v="RPL"/>
    <m/>
    <s v="ITTELKOM Surabaya"/>
    <n v="259781"/>
    <s v="0710028604"/>
    <s v="Mohammad Sholik"/>
    <s v="RPL"/>
    <m/>
    <s v="ITTELKOM Surabaya"/>
    <n v="6680698"/>
    <s v="0709128101"/>
    <m/>
    <m/>
    <m/>
    <m/>
    <m/>
    <m/>
    <m/>
    <m/>
    <m/>
    <m/>
    <m/>
    <m/>
    <m/>
    <m/>
    <m/>
    <m/>
    <m/>
    <m/>
    <m/>
    <m/>
    <m/>
    <m/>
    <m/>
    <m/>
    <m/>
    <m/>
    <m/>
    <m/>
    <m/>
    <m/>
    <s v="https://doi.org/10.55123/abdikan.v2i1.1722"/>
    <s v="Wahyu Andy Prastyabudi"/>
    <s v="Wahyu Andy Prastyabudi,Titus Kristanto,Mohammad Sholik,,,,,"/>
    <s v="ITTELKOM Surabaya,ITTELKOM Surabaya,ITTELKOM Surabaya,,,,,"/>
    <s v="TI,RPL,RPL,,,,,"/>
    <s v="0702048705,0710028604,0709128101,,,,,"/>
  </r>
  <r>
    <s v="Decentralized Static Output Feedback Controller Design For Linear Interconnected Systems"/>
    <s v="International Journal of Applied Mathematics and Computer Science"/>
    <x v="23"/>
    <x v="2"/>
    <n v="2021"/>
    <n v="2022"/>
    <x v="4"/>
    <s v="Guisheng Zhai"/>
    <s v="-"/>
    <s v="-"/>
    <s v="-"/>
    <m/>
    <s v="Shibaura Intitute of Technology"/>
    <s v="Helisyah Nur Fadhilah"/>
    <s v="DS"/>
    <m/>
    <s v="ITTELKOM Surabaya"/>
    <n v="6793410"/>
    <s v="0707019501"/>
    <s v="Dieky Adzkiya"/>
    <s v="MA"/>
    <m/>
    <s v="ITS"/>
    <n v="5986317"/>
    <s v="0017058302"/>
    <s v="Didik Khusnul Arif"/>
    <s v="MA"/>
    <m/>
    <s v="ITS"/>
    <n v="5978220"/>
    <s v="0030097304"/>
    <s v="Guisheng Zhai"/>
    <s v="-"/>
    <m/>
    <s v="ITS"/>
    <s v="-"/>
    <s v="-"/>
    <s v="Mardlijah"/>
    <s v="MA"/>
    <m/>
    <s v="ITS"/>
    <n v="5978399"/>
    <s v="0014016705"/>
    <m/>
    <m/>
    <m/>
    <m/>
    <m/>
    <m/>
    <m/>
    <m/>
    <m/>
    <m/>
    <m/>
    <m/>
    <s v="link dokumen "/>
    <s v="Guisheng Zhai"/>
    <s v="Guisheng Zhai,Helisyah Nur Fadhilah,Dieky Adzkiya,Didik Khusnul Arif,Guisheng Zhai,Mardlijah,,"/>
    <s v="Shibaura Intitute of Technology,ITTELKOM Surabaya,ITS,ITS,ITS,ITS,,"/>
    <s v="-,DS,MA,MA,-,MA,,"/>
    <s v="-,0707019501,0017058302,0030097304,-,0014016705,,"/>
  </r>
  <r>
    <s v="Performance Analysis of The Energy Harvesting Techniques in Cooperative Communication Systems of NBIoT Devices Using Amplify and Forward (AF) Relaying Protocol"/>
    <s v="Elinvo (Electronics, Informatics, and Vocational Education)"/>
    <x v="18"/>
    <x v="1"/>
    <n v="2022"/>
    <n v="2023"/>
    <x v="4"/>
    <s v="Ines Sastre Umayya"/>
    <s v="-"/>
    <n v="2221640003"/>
    <s v="TT"/>
    <m/>
    <s v="PENS"/>
    <s v="Muhamad Milchan"/>
    <s v="TT"/>
    <m/>
    <s v="PENS"/>
    <s v="-"/>
    <s v="0006116003"/>
    <s v="Hendy Briantoro"/>
    <s v="TK"/>
    <m/>
    <s v="ITTELKOM Surabaya"/>
    <n v="6843797"/>
    <n v="8950850022"/>
    <s v="Yoedy Moegiharto"/>
    <s v="TT"/>
    <m/>
    <s v="PENS"/>
    <s v="-"/>
    <s v="0031055806"/>
    <m/>
    <m/>
    <m/>
    <m/>
    <m/>
    <m/>
    <m/>
    <m/>
    <m/>
    <m/>
    <m/>
    <m/>
    <m/>
    <m/>
    <m/>
    <m/>
    <m/>
    <m/>
    <m/>
    <m/>
    <m/>
    <m/>
    <m/>
    <m/>
    <s v="https://doi.org/10.21831/elinvo.v7i2.50810"/>
    <s v="Ines Sastre Umayya"/>
    <s v="Ines Sastre Umayya,Muhamad Milchan,Hendy Briantoro,Yoedy Moegiharto,,,,"/>
    <s v="PENS,PENS,ITTELKOM Surabaya,PENS,,,,"/>
    <s v="TT,TT,TK,TT,,,,"/>
    <s v="2221640003,0006116003,8950850022,0031055806,,,,"/>
  </r>
  <r>
    <s v="Monitoring System and Control of Air Quality and Light Intensity at ITTelkom Surabaya Grenhouse with Fuzzy logic"/>
    <s v="2022 1st International Conference on Software Engineering and Information Technology (ICoSEIT)"/>
    <x v="1"/>
    <x v="2"/>
    <n v="2023"/>
    <n v="2023"/>
    <x v="4"/>
    <m/>
    <m/>
    <m/>
    <m/>
    <m/>
    <m/>
    <s v="Anas Ittaqullah"/>
    <s v="IT"/>
    <m/>
    <s v="ITTELKOM Surabaya"/>
    <s v="-"/>
    <n v="1202180011"/>
    <s v="Khodijah Amiroh"/>
    <s v="IT"/>
    <m/>
    <s v="ITTELKOM Surabaya"/>
    <n v="6682174"/>
    <s v="0721068802"/>
    <s v="Helmy Widyantara"/>
    <s v="IT"/>
    <m/>
    <s v="ITTELKOM Surabaya"/>
    <n v="6680633"/>
    <s v="0717017902"/>
    <m/>
    <m/>
    <m/>
    <m/>
    <m/>
    <m/>
    <m/>
    <m/>
    <m/>
    <m/>
    <m/>
    <m/>
    <m/>
    <m/>
    <m/>
    <m/>
    <m/>
    <m/>
    <m/>
    <m/>
    <m/>
    <m/>
    <m/>
    <m/>
    <s v="https://doi.org/10.1109/ICoSEIT55604.2022.10030051"/>
    <s v=""/>
    <s v=",Anas Ittaqullah,Khodijah Amiroh,Helmy Widyantara,,,,"/>
    <s v=",ITTELKOM Surabaya,ITTELKOM Surabaya,ITTELKOM Surabaya,,,,"/>
    <s v=",IT,IT,IT,,,,"/>
    <s v=",1202180011,0721068802,0717017902,,,,"/>
  </r>
  <r>
    <s v="Design of Indoor Smart Air Sterilization System With Air Quality Monitoring Based on IoT"/>
    <s v="AIP Conference Proceedings"/>
    <x v="1"/>
    <x v="2"/>
    <n v="2023"/>
    <n v="2023"/>
    <x v="4"/>
    <s v="Khodijah Amiroh"/>
    <n v="6682174"/>
    <s v="0721068802"/>
    <s v="IT"/>
    <m/>
    <s v="ITTELKOM Surabaya"/>
    <s v="Khodijah Amiroh"/>
    <s v="IT"/>
    <m/>
    <s v="ITTELKOM Surabaya"/>
    <n v="6682174"/>
    <s v="0721068802"/>
    <s v="Oktavia Ayu Permata"/>
    <s v="IT"/>
    <m/>
    <s v="ITTELKOM Surabaya"/>
    <n v="6681205"/>
    <s v="0705109002"/>
    <s v="Helmy Widyantara"/>
    <s v="IT"/>
    <m/>
    <s v="ITTELKOM Surabaya"/>
    <n v="6680633"/>
    <s v="0717017902"/>
    <s v="Muhammad Rafi Irzam"/>
    <s v="IT"/>
    <m/>
    <s v="ITTELKOM Surabaya"/>
    <s v="-"/>
    <n v="1202190063"/>
    <s v="Fitria Rahma Wulandari"/>
    <s v="IT"/>
    <m/>
    <s v="ITTELKOM Surabaya"/>
    <s v="-"/>
    <n v="1202190045"/>
    <m/>
    <m/>
    <m/>
    <m/>
    <m/>
    <m/>
    <m/>
    <m/>
    <m/>
    <m/>
    <m/>
    <m/>
    <s v="https://doi.org/10.1063/5.0105070"/>
    <s v="Khodijah Amiroh"/>
    <s v="Khodijah Amiroh,Khodijah Amiroh,Oktavia Ayu Permata,Helmy Widyantara,Muhammad Rafi Irzam,Fitria Rahma Wulandari,,"/>
    <s v="ITTELKOM Surabaya,ITTELKOM Surabaya,ITTELKOM Surabaya,ITTELKOM Surabaya,ITTELKOM Surabaya,ITTELKOM Surabaya,,"/>
    <s v="IT,IT,IT,IT,IT,IT,,"/>
    <s v="0721068802,0721068802,0705109002,0717017902,1202190063,1202190045,,"/>
  </r>
  <r>
    <s v="SFCL Influence on Critical Clearing Time Improvement using Critical Trajectory Method"/>
    <s v="2022 International Seminar on Intelligent Technology and Its Applications (ISITIA)"/>
    <x v="1"/>
    <x v="2"/>
    <n v="2022"/>
    <n v="2022"/>
    <x v="4"/>
    <m/>
    <m/>
    <m/>
    <m/>
    <m/>
    <m/>
    <s v="Rafin Aqsa Izza Mahendra"/>
    <s v="TE"/>
    <m/>
    <s v="ITS"/>
    <s v="-"/>
    <n v="6022201020"/>
    <s v="Margo Pujiantara"/>
    <s v="TE"/>
    <m/>
    <s v="ITS"/>
    <n v="5986157"/>
    <s v="0018036603"/>
    <s v="Ardyono Priyadi"/>
    <s v="TE"/>
    <m/>
    <s v="ITS"/>
    <n v="6165227"/>
    <s v="0027097303"/>
    <s v="Naoto Yorino"/>
    <s v="-"/>
    <m/>
    <s v="Hiroshima University"/>
    <s v="-"/>
    <s v="-"/>
    <s v="Isa Hafidz"/>
    <s v="TE"/>
    <m/>
    <s v="ITTELKOM Surabaya"/>
    <n v="6680612"/>
    <s v="0728059203"/>
    <m/>
    <m/>
    <m/>
    <m/>
    <m/>
    <m/>
    <m/>
    <m/>
    <m/>
    <m/>
    <m/>
    <m/>
    <s v="https://doi.org/10.1109/ISITIA56226.2022.9855260"/>
    <s v=""/>
    <s v=",Rafin Aqsa Izza Mahendra,Margo Pujiantara,Ardyono Priyadi,Naoto Yorino,Isa Hafidz,,Takamichi Nakamoto"/>
    <s v=",ITS,ITS,ITS,Hiroshima University,ITTELKOM Surabaya,,"/>
    <s v=",TE,TE,TE,-,TE,,"/>
    <s v=",6022201020,0018036603,0027097303,-,0728059203,,"/>
  </r>
  <r>
    <s v="Implementation of Extreme Learning Machine to Predict Distribution Power Transformer Lifetime"/>
    <s v="International Review of Electrical Engineering (IREE)"/>
    <x v="23"/>
    <x v="2"/>
    <n v="2022"/>
    <n v="2022"/>
    <x v="4"/>
    <s v="Mauridhi Hery Purnomo"/>
    <n v="6005015"/>
    <s v="0016095811"/>
    <s v="TK"/>
    <m/>
    <s v="ITS"/>
    <s v="Rosmaliati"/>
    <s v="TE"/>
    <m/>
    <s v="Universitas Mataram"/>
    <n v="6660360"/>
    <s v="0017076807"/>
    <s v="Oddy V. Putra"/>
    <s v="-"/>
    <m/>
    <s v="ITS"/>
    <s v="-"/>
    <s v="-"/>
    <s v="Isa Hafidz"/>
    <s v="TE"/>
    <m/>
    <s v="ITTELKOM Surabaya"/>
    <n v="6680612"/>
    <s v="0728059203"/>
    <s v="Ardyono Priyadi"/>
    <s v="TE"/>
    <m/>
    <s v="ITS"/>
    <n v="6165227"/>
    <s v="0027097303"/>
    <s v="Taufik"/>
    <s v="-"/>
    <m/>
    <s v="ITS"/>
    <s v="-"/>
    <s v="-"/>
    <s v="Mauridhi Hery Purnomo"/>
    <s v="TK"/>
    <m/>
    <s v="ITS"/>
    <n v="6005015"/>
    <s v="0016095811"/>
    <m/>
    <m/>
    <m/>
    <m/>
    <m/>
    <m/>
    <s v="https://doi.org/10.15866/iree.v17i5.22021"/>
    <s v="Mauridhi Hery Purnomo"/>
    <s v="Mauridhi Hery Purnomo,Rosmaliati,Oddy V. Putra,Isa Hafidz,Ardyono Priyadi,Taufik,Mauridhi Hery Purnomo,"/>
    <s v="ITS,Universitas Mataram,ITS,ITTELKOM Surabaya,ITS,ITS,ITS,"/>
    <s v="TK,TE,-,TE,TE,-,TK,"/>
    <s v="0016095811,0017076807,-,0728059203,0027097303,-,0016095811,"/>
  </r>
  <r>
    <s v="Classification of Trends in Lecturer Research Fields Using Naive Bayes Method"/>
    <s v="2021 International Conference on Electrical and Information Technology (IEIT)"/>
    <x v="1"/>
    <x v="4"/>
    <m/>
    <m/>
    <x v="2"/>
    <m/>
    <m/>
    <m/>
    <m/>
    <m/>
    <m/>
    <s v="Sulthan Rafif"/>
    <m/>
    <m/>
    <s v="TUS"/>
    <m/>
    <m/>
    <s v="Pramana Yoga Saputra"/>
    <m/>
    <m/>
    <s v="Politeknik Negeri Malang"/>
    <m/>
    <m/>
    <s v="Moch Zawaruddin Abdullah"/>
    <m/>
    <m/>
    <s v="Politeknik Negeri Malang"/>
    <m/>
    <m/>
    <m/>
    <m/>
    <m/>
    <m/>
    <m/>
    <m/>
    <m/>
    <m/>
    <m/>
    <m/>
    <m/>
    <m/>
    <m/>
    <m/>
    <m/>
    <m/>
    <m/>
    <m/>
    <m/>
    <m/>
    <m/>
    <m/>
    <m/>
    <m/>
    <m/>
    <m/>
    <s v=",Sulthan Rafif,Pramana Yoga Saputra,Moch Zawaruddin Abdullah,,,,"/>
    <s v=",TUS,Politeknik Negeri Malang,Politeknik Negeri Malang,,,,"/>
    <s v=",,,,,,,"/>
    <s v=",,,,,,,"/>
  </r>
  <r>
    <s v="A Note on Grid-Type Directed Acyclic Graph for Important Property of Resource Allocation Problem"/>
    <s v="6th International Conference of Combinatorics, Graph Theory, and Network"/>
    <x v="1"/>
    <x v="5"/>
    <n v="2023"/>
    <n v="2023"/>
    <x v="4"/>
    <s v="Mochamad Nizar Palefi Ma’ady"/>
    <n v="6099359"/>
    <s v="0708119103"/>
    <s v="SI"/>
    <m/>
    <s v="ITTELKOM Surabaya"/>
    <s v="Mochamad Nizar Palefi Ma’ady"/>
    <s v="SI"/>
    <m/>
    <s v="ITTELKOM Surabaya"/>
    <n v="6099359"/>
    <s v="0708119103"/>
    <s v="Tabina Shafa Nabila Syahda"/>
    <s v="SI"/>
    <m/>
    <s v="ITTELKOM Surabaya"/>
    <s v="-"/>
    <s v="-"/>
    <m/>
    <m/>
    <m/>
    <m/>
    <m/>
    <m/>
    <m/>
    <m/>
    <m/>
    <m/>
    <m/>
    <m/>
    <m/>
    <m/>
    <m/>
    <m/>
    <m/>
    <m/>
    <m/>
    <m/>
    <m/>
    <m/>
    <m/>
    <m/>
    <m/>
    <m/>
    <m/>
    <m/>
    <m/>
    <m/>
    <s v="https://doi.org/10.2991/978-94-6463-138-8_15"/>
    <s v="Mochamad Nizar Palefi Ma’ady"/>
    <s v="Mochamad Nizar Palefi Ma’ady,Mochamad Nizar Palefi Ma’ady,Tabina Shafa Nabila Syahda,,,,,"/>
    <s v="ITTELKOM Surabaya,ITTELKOM Surabaya,ITTELKOM Surabaya,,,,,"/>
    <s v="SI,SI,SI,,,,,"/>
    <s v="0708119103,0708119103,-,,,,,"/>
  </r>
  <r>
    <s v="Quality evaluation of Food Product Sales Online Platform"/>
    <s v="AIP Conference Proceedings"/>
    <x v="24"/>
    <x v="2"/>
    <n v="2021"/>
    <n v="2023"/>
    <x v="4"/>
    <s v="Rizqa Amelia Zunaidi"/>
    <n v="6681051"/>
    <s v="0711069301"/>
    <s v="TI"/>
    <m/>
    <s v="ITTELKOM Surabaya"/>
    <s v="Rizqa Amelia Zunaidi"/>
    <s v="TI"/>
    <m/>
    <s v="ITTELKOM Surabaya"/>
    <n v="6681051"/>
    <s v="0711069301"/>
    <s v="Adek Dhea Resmi Purbantari"/>
    <s v="SI"/>
    <m/>
    <s v="ITTELKOM Surabaya"/>
    <s v="-"/>
    <n v="1203190036"/>
    <s v="Hawwin Mardhiana"/>
    <s v="SI"/>
    <m/>
    <s v="ITTELKOM Surabaya"/>
    <n v="6680648"/>
    <s v="0724089201"/>
    <m/>
    <m/>
    <m/>
    <m/>
    <m/>
    <m/>
    <m/>
    <m/>
    <m/>
    <m/>
    <m/>
    <m/>
    <m/>
    <m/>
    <m/>
    <m/>
    <m/>
    <m/>
    <m/>
    <m/>
    <m/>
    <m/>
    <m/>
    <m/>
    <s v="https://doi.org/10.1063/5.0118713"/>
    <s v="Rizqa Amelia Zunaidi"/>
    <s v="Rizqa Amelia Zunaidi,Rizqa Amelia Zunaidi,Adek Dhea Resmi Purbantari,Hawwin Mardhiana,,,,"/>
    <s v="ITTELKOM Surabaya,ITTELKOM Surabaya,ITTELKOM Surabaya,ITTELKOM Surabaya,,,,"/>
    <s v="TI,TI,SI,SI,,,,"/>
    <s v="0711069301,0711069301,1203190036,0724089201,,,,"/>
  </r>
  <r>
    <s v="Proposed Marketing Concepts Using the Conjoin Method in MSMEs Sego Berkat Bu Murni"/>
    <s v="JMK (Jurnal Manajemen dan Kewirausahaan) "/>
    <x v="19"/>
    <x v="1"/>
    <n v="2023"/>
    <n v="2023"/>
    <x v="4"/>
    <s v="Rizqa Amelia Zunaidi"/>
    <n v="6681051"/>
    <s v="0711069301"/>
    <s v="TI"/>
    <m/>
    <s v="ITTELKOM Surabaya"/>
    <s v="Hesti Dita Pramesti"/>
    <s v="TI"/>
    <m/>
    <s v="ITTELKOM Surabaya"/>
    <s v="-"/>
    <n v="1203190021"/>
    <s v="Rizqa Amelia Zunaidi"/>
    <s v="TI"/>
    <m/>
    <s v="ITTELKOM Surabaya"/>
    <n v="6681051"/>
    <s v="0711069301"/>
    <m/>
    <m/>
    <m/>
    <m/>
    <m/>
    <m/>
    <m/>
    <m/>
    <m/>
    <m/>
    <m/>
    <m/>
    <m/>
    <m/>
    <m/>
    <m/>
    <m/>
    <m/>
    <m/>
    <m/>
    <m/>
    <m/>
    <m/>
    <m/>
    <m/>
    <m/>
    <m/>
    <m/>
    <m/>
    <m/>
    <s v="http://dx.doi.org/10.32503/jmk.v8i2.3443"/>
    <s v="Rizqa Amelia Zunaidi"/>
    <s v="Rizqa Amelia Zunaidi,Hesti Dita Pramesti,Rizqa Amelia Zunaidi,,,,,"/>
    <s v="ITTELKOM Surabaya,ITTELKOM Surabaya,ITTELKOM Surabaya,,,,,"/>
    <s v="TI,TI,TI,,,,,"/>
    <s v="0711069301,1203190021,0711069301,,,,,"/>
  </r>
  <r>
    <s v="Pembuatan Smart Urban Farming Berbasis IoT untuk Kelompok Tani"/>
    <s v="JIPEMAS"/>
    <x v="19"/>
    <x v="1"/>
    <n v="2023"/>
    <n v="2023"/>
    <x v="4"/>
    <s v="Khodijah Amiroh"/>
    <n v="6682174"/>
    <s v="0721068802"/>
    <s v="IT"/>
    <m/>
    <s v="ITTELKOM Surabaya"/>
    <s v="Muhammad Adib Kamali"/>
    <s v="IT"/>
    <m/>
    <s v="ITTELKOM Surabaya"/>
    <n v="6801945"/>
    <s v="0713029701"/>
    <s v="Khodijah Amiroh"/>
    <s v="IT"/>
    <m/>
    <s v="ITTELKOM Surabaya"/>
    <n v="6682174"/>
    <s v="0721068802"/>
    <s v="Helmy Widyantara"/>
    <s v="IT"/>
    <m/>
    <s v="ITTELKOM Surabaya"/>
    <n v="6680633"/>
    <s v="0717017902"/>
    <s v="Muhammad Dwi Hariyanto"/>
    <s v="TE"/>
    <m/>
    <s v="ITTELKOM Surabaya"/>
    <s v="-"/>
    <n v="1103208049"/>
    <m/>
    <m/>
    <m/>
    <m/>
    <m/>
    <m/>
    <m/>
    <m/>
    <m/>
    <m/>
    <m/>
    <m/>
    <m/>
    <m/>
    <m/>
    <m/>
    <m/>
    <m/>
    <s v="DOI: 10.33474/jipemas.v6i2.19289"/>
    <s v="Khodijah Amiroh"/>
    <s v="Khodijah Amiroh,Muhammad Adib Kamali,Khodijah Amiroh,Helmy Widyantara,Muhammad Dwi Hariyanto,,,"/>
    <s v="ITTELKOM Surabaya,ITTELKOM Surabaya,ITTELKOM Surabaya,ITTELKOM Surabaya,ITTELKOM Surabaya,,,"/>
    <s v="IT,IT,IT,IT,TE,,,"/>
    <s v="0721068802,0713029701,0721068802,0717017902,1103208049,,,"/>
  </r>
  <r>
    <s v="Design and Analysis of Switching Power Vertical Wind Turbines and Solar Panels in the Equatorial Region"/>
    <s v="AIP Conference Proceedings"/>
    <x v="1"/>
    <x v="0"/>
    <m/>
    <m/>
    <x v="4"/>
    <s v="Khodijah Amiroh"/>
    <n v="6682174"/>
    <s v="0721068802"/>
    <s v="IT"/>
    <m/>
    <s v="ITTELKOM Surabaya"/>
    <s v="Khodijah Amiroh"/>
    <s v="IT"/>
    <m/>
    <s v="ITTELKOM Surabaya"/>
    <n v="6682174"/>
    <s v="0721068802"/>
    <s v="Helmy Widyantara"/>
    <s v="IT"/>
    <m/>
    <s v="ITTELKOM Surabaya"/>
    <n v="6680633"/>
    <s v="0717017902"/>
    <s v="Dwi Edi Setyawan"/>
    <s v="TK"/>
    <m/>
    <s v="ITTELKOM Surabaya"/>
    <n v="6680678"/>
    <s v="0713068702"/>
    <s v="Muhammad Rafi Irzam"/>
    <s v="IT"/>
    <m/>
    <s v="ITTELKOM Surabaya"/>
    <s v="-"/>
    <n v="1202190063"/>
    <m/>
    <m/>
    <m/>
    <m/>
    <m/>
    <m/>
    <m/>
    <m/>
    <m/>
    <m/>
    <m/>
    <m/>
    <m/>
    <m/>
    <m/>
    <m/>
    <m/>
    <m/>
    <s v="https://doi.org/10.1063/5.0118917"/>
    <s v="Khodijah Amiroh"/>
    <s v="Khodijah Amiroh,Khodijah Amiroh,Helmy Widyantara,Dwi Edi Setyawan,Muhammad Rafi Irzam,,,"/>
    <s v="ITTELKOM Surabaya,ITTELKOM Surabaya,ITTELKOM Surabaya,ITTELKOM Surabaya,ITTELKOM Surabaya,,,"/>
    <s v="IT,IT,IT,TK,IT,,,"/>
    <s v="0721068802,0721068802,0717017902,0713068702,1202190063,,,"/>
  </r>
  <r>
    <s v="Grading Problem -Solving of Clustering Students' Scores Using Dynamic Programming Prosedure in the Context of Dynamic Time Warping"/>
    <s v="2022 Seventh International Conference on Informatics and Computing (ICIC)"/>
    <x v="1"/>
    <x v="0"/>
    <m/>
    <m/>
    <x v="4"/>
    <m/>
    <m/>
    <m/>
    <m/>
    <m/>
    <m/>
    <s v="Mochamad Nizar Palefi Ma’ady"/>
    <s v="SI"/>
    <m/>
    <s v="ITTELKOM Surabaya"/>
    <n v="6099359"/>
    <s v="0708119103"/>
    <s v="Tabina Shafa Nabila Syahda"/>
    <s v="SI"/>
    <m/>
    <s v="ITTELKOM Surabaya"/>
    <s v="-"/>
    <s v="-"/>
    <s v="Muhamad Nasrullah"/>
    <s v="SI"/>
    <m/>
    <s v="ITTELKOM Surabaya"/>
    <n v="6744406"/>
    <s v="0709059004"/>
    <s v="Anindya Salwa Salsabila"/>
    <s v="SI"/>
    <m/>
    <s v="ITTELKOM Surabaya"/>
    <s v="-"/>
    <s v="-"/>
    <s v="Ully Asfari"/>
    <s v="SI"/>
    <m/>
    <s v="ITTELKOM Surabaya"/>
    <n v="6665306"/>
    <s v="0703129001"/>
    <s v="Hawwin Mardhiana"/>
    <s v="SI"/>
    <m/>
    <s v="ITTELKOM Surabaya"/>
    <n v="6680648"/>
    <s v="0724089201"/>
    <m/>
    <m/>
    <m/>
    <m/>
    <m/>
    <m/>
    <m/>
    <s v=""/>
    <s v=",Mochamad Nizar Palefi Ma’ady,Tabina Shafa Nabila Syahda,Muhamad Nasrullah,Anindya Salwa Salsabila,Ully Asfari,Hawwin Mardhiana,"/>
    <s v=",ITTELKOM Surabaya,ITTELKOM Surabaya,ITTELKOM Surabaya,ITTELKOM Surabaya,ITTELKOM Surabaya,ITTELKOM Surabaya,"/>
    <s v=",SI,SI,SI,SI,SI,SI,"/>
    <s v=",0708119103,-,0709059004,-,0703129001,0724089201,"/>
  </r>
  <r>
    <s v="Water Quality Monitoring with Regression based PPM Sensor for Controlling Hydroponic Dissolved Nutrient"/>
    <s v="Jurnal Ilmiah Teknik Elektro Komputer dan Informatika (JITEKI)"/>
    <x v="18"/>
    <x v="1"/>
    <n v="2023"/>
    <n v="2023"/>
    <x v="4"/>
    <s v="Dimas Adiputra"/>
    <n v="6680651"/>
    <s v="0725059301"/>
    <s v="TE"/>
    <m/>
    <s v="ITTELKOM Surabaya"/>
    <s v="Dimas Adiputra"/>
    <s v="TE"/>
    <m/>
    <s v="ITTELKOM Surabaya"/>
    <n v="6680651"/>
    <s v="0725059301"/>
    <s v="Titus Kristanto"/>
    <s v="DB"/>
    <m/>
    <s v="ITTELKOM Surabaya"/>
    <n v="259781"/>
    <s v="0710028604"/>
    <s v="Abduh Sayid Albana"/>
    <s v="TL"/>
    <m/>
    <s v="ITTELKOM Surabaya"/>
    <n v="6680643"/>
    <s v="0702039003"/>
    <s v="Gilbert Wednestwo Samue"/>
    <s v="TE"/>
    <m/>
    <s v="ITTELKOM Surabaya"/>
    <s v="-"/>
    <n v="1103200032"/>
    <s v="Syakira Andriyani"/>
    <s v="TE"/>
    <m/>
    <s v="ITTELKOM Surabaya"/>
    <s v="-"/>
    <n v="1103200001"/>
    <s v="Christian Jose Anto Kurniawan"/>
    <s v="TE"/>
    <m/>
    <s v="ITTELKOM Surabaya"/>
    <s v="-"/>
    <n v="1103200021"/>
    <s v="Nursyahjaya Ramadaniputra, Era Anzha Naelil Munna"/>
    <s v="RPL; TI"/>
    <m/>
    <s v="ITTELKOM Surabaya"/>
    <s v="-"/>
    <s v="1201202040; 1203200070"/>
    <s v="file:///C:/Users/USER/Downloads/10.26555/jiteki.v9i2.25915"/>
    <s v="Dimas Adiputra"/>
    <s v="Dimas Adiputra,Dimas Adiputra,Titus Kristanto,Abduh Sayid Albana,Gilbert Wednestwo Samue,Syakira Andriyani,Christian Jose Anto Kurniawan,"/>
    <s v="ITTELKOM Surabaya,ITTELKOM Surabaya,ITTELKOM Surabaya,ITTELKOM Surabaya,ITTELKOM Surabaya,ITTELKOM Surabaya,ITTELKOM Surabaya,ITTELKOM Surabaya"/>
    <s v="TE,TE,DB,TL,TE,TE,TE,RPL; TI"/>
    <s v="0725059301,0725059301,0710028604,0702039003,1103200032,1103200001,1103200021,1201202040; 1203200070"/>
  </r>
  <r>
    <s v="Implementasi Metode Rebranding pada Produk Hasil Urban Farming Masyarakat Lokal di Masa Pandemi"/>
    <s v="BEMAS: Jurnal Bermasyarakat"/>
    <x v="21"/>
    <x v="1"/>
    <n v="2023"/>
    <n v="2023"/>
    <x v="4"/>
    <s v="Rizqa Amelia Zunaidi"/>
    <n v="6681051"/>
    <s v="0711069301"/>
    <s v="TI"/>
    <m/>
    <s v="ITTELKOM Surabaya"/>
    <s v="Rizqa Amelia Zunaidi"/>
    <s v="TI"/>
    <m/>
    <s v="ITTELKOM Surabaya"/>
    <n v="6681051"/>
    <s v="0711069301"/>
    <s v="Dominggo Bayu Baskara"/>
    <s v="DB"/>
    <m/>
    <s v="ITTELKOM Surabaya"/>
    <n v="6682237"/>
    <s v="0722069004"/>
    <s v="Rahaditya Dimas Prihadianto"/>
    <s v="TI"/>
    <m/>
    <s v="ITTELKOM Surabaya"/>
    <n v="6680618"/>
    <s v="0725059202"/>
    <m/>
    <m/>
    <m/>
    <m/>
    <m/>
    <m/>
    <m/>
    <m/>
    <m/>
    <m/>
    <m/>
    <m/>
    <m/>
    <m/>
    <m/>
    <m/>
    <m/>
    <m/>
    <m/>
    <m/>
    <m/>
    <m/>
    <m/>
    <m/>
    <s v="https://doi.org/10.37373/bemas.v3i2.465"/>
    <s v="Rizqa Amelia Zunaidi"/>
    <s v="Rizqa Amelia Zunaidi,Rizqa Amelia Zunaidi,Dominggo Bayu Baskara,Rahaditya Dimas Prihadianto,,,,"/>
    <s v="ITTELKOM Surabaya,ITTELKOM Surabaya,ITTELKOM Surabaya,ITTELKOM Surabaya,,,,"/>
    <s v="TI,TI,DB,TI,,,,"/>
    <s v="0711069301,0711069301,0722069004,0725059202,,,,"/>
  </r>
  <r>
    <s v="Application of Data Mining for the Selection Process  of Prospective Students at ITTelkom Surabaya by using the SPSS Modeler"/>
    <s v="Conference: International Conference on Advanced Information Scientific Development"/>
    <x v="1"/>
    <x v="0"/>
    <m/>
    <m/>
    <x v="4"/>
    <s v="Rokhmatul Insani"/>
    <m/>
    <m/>
    <m/>
    <m/>
    <m/>
    <s v="Rokhmatul Insani"/>
    <s v="SI"/>
    <m/>
    <m/>
    <m/>
    <m/>
    <s v="Muhammad Nasrullah"/>
    <s v="SI"/>
    <m/>
    <m/>
    <m/>
    <m/>
    <s v="Anfazul Azizah"/>
    <s v="SI"/>
    <m/>
    <m/>
    <m/>
    <m/>
    <s v="Edriand Raygrandi"/>
    <m/>
    <m/>
    <m/>
    <m/>
    <m/>
    <m/>
    <m/>
    <m/>
    <m/>
    <m/>
    <m/>
    <m/>
    <m/>
    <m/>
    <m/>
    <m/>
    <m/>
    <m/>
    <m/>
    <m/>
    <m/>
    <m/>
    <m/>
    <s v="link dokumen"/>
    <s v="Rokhmatul Insani"/>
    <s v="Rokhmatul Insani,Rokhmatul Insani,Muhammad Nasrullah,Anfazul Azizah,Edriand Raygrandi,,,"/>
    <s v=",,,,,,,"/>
    <s v=",SI,SI,SI,,,,"/>
    <s v=",,,,,,,"/>
  </r>
  <r>
    <s v="Low-Cost Portable Throttle Curve Manipulator for Smooth Initial Movement of an Electric Vehicle"/>
    <s v="Indonesian Journal of Electrical Engineering and Computer Science"/>
    <x v="26"/>
    <x v="2"/>
    <n v="2023"/>
    <n v="2023"/>
    <x v="4"/>
    <s v="Dimas Adiputra"/>
    <n v="6680651"/>
    <s v="0725059301"/>
    <s v="TE"/>
    <m/>
    <s v="ITTELKOM Surabaya"/>
    <s v="Dimas Adiputra"/>
    <s v="TE"/>
    <m/>
    <s v="ITTELKOM Surabaya"/>
    <n v="6680651"/>
    <s v="0725059301"/>
    <s v="Pangestu Widodo"/>
    <s v="RPL"/>
    <m/>
    <s v="ITTELKOM Surabaya"/>
    <n v="6682794"/>
    <s v="0721058310"/>
    <s v="Aldo Juan Widodo"/>
    <s v="TE"/>
    <m/>
    <s v="ITTELKOM Surabaya"/>
    <s v="-"/>
    <n v="1103192024"/>
    <s v="Yosefan Alfeus Bayuaji"/>
    <s v="TE"/>
    <m/>
    <s v="ITTELKOM Surabaya"/>
    <s v="-"/>
    <n v="1103190002"/>
    <s v="Nadia Dinda Pratama Putri"/>
    <s v="TE"/>
    <m/>
    <s v="ITTELKOM Surabaya"/>
    <s v="-"/>
    <n v="1103192023"/>
    <m/>
    <m/>
    <m/>
    <m/>
    <m/>
    <m/>
    <m/>
    <m/>
    <m/>
    <m/>
    <m/>
    <m/>
    <s v="10.11591/ijeecs.v30.i2.pp681-689"/>
    <s v="Dimas Adiputra"/>
    <s v="Dimas Adiputra,Dimas Adiputra,Pangestu Widodo,Aldo Juan Widodo,Yosefan Alfeus Bayuaji,Nadia Dinda Pratama Putri,,"/>
    <s v="ITTELKOM Surabaya,ITTELKOM Surabaya,ITTELKOM Surabaya,ITTELKOM Surabaya,ITTELKOM Surabaya,ITTELKOM Surabaya,,"/>
    <s v="TE,TE,RPL,TE,TE,TE,,"/>
    <s v="0725059301,0725059301,0721058310,1103192024,1103190002,1103192023,,"/>
  </r>
  <r>
    <s v="Membonsai Pemrograman Dinamis untuk Pencarian Solusi Optimal"/>
    <s v="Deepublish"/>
    <x v="20"/>
    <x v="1"/>
    <n v="2023"/>
    <n v="2023"/>
    <x v="4"/>
    <m/>
    <m/>
    <m/>
    <m/>
    <m/>
    <s v="ITTELKOM Surabaya"/>
    <s v="Mochamad Nizar Palefi Ma’ady"/>
    <s v="SI"/>
    <m/>
    <s v="ITTELKOM Surabaya"/>
    <n v="6099359"/>
    <s v="0708119103"/>
    <s v="Hawwin Mardhiana"/>
    <s v="SI"/>
    <m/>
    <s v="ITTELKOM Surabaya"/>
    <n v="6680648"/>
    <s v="0724089201"/>
    <s v="Aris Kusumawati"/>
    <s v="SI"/>
    <m/>
    <s v="ITTELKOM Surabaya"/>
    <n v="6801883"/>
    <s v="0720088905"/>
    <m/>
    <m/>
    <m/>
    <m/>
    <m/>
    <m/>
    <m/>
    <m/>
    <m/>
    <m/>
    <m/>
    <m/>
    <m/>
    <m/>
    <m/>
    <m/>
    <m/>
    <m/>
    <m/>
    <m/>
    <m/>
    <m/>
    <m/>
    <m/>
    <s v="link buku"/>
    <s v=""/>
    <s v=",Mochamad Nizar Palefi Ma’ady,Hawwin Mardhiana,Aris Kusumawati,,,,"/>
    <s v="ITTELKOM Surabaya,ITTELKOM Surabaya,ITTELKOM Surabaya,ITTELKOM Surabaya,,,,"/>
    <s v=",SI,SI,SI,,,,"/>
    <s v=",0708119103,0724089201,0720088905,,,,"/>
  </r>
  <r>
    <s v="Analisis Kesenjangan Performa Layanan &amp; Harapan Konsumen pada Sebuah Usaha Pangkas Rambut di Malang"/>
    <s v="MAMEN: Jurnal Manajemen"/>
    <x v="14"/>
    <x v="0"/>
    <m/>
    <m/>
    <x v="4"/>
    <s v="Granita Hajar"/>
    <n v="6784457"/>
    <s v="0723079501"/>
    <s v="TL"/>
    <m/>
    <s v="ITTELKOM Surabaya"/>
    <s v="Nicko Nur Rakhmaddian"/>
    <s v="TL"/>
    <m/>
    <s v="ITTELKOM Surabaya"/>
    <n v="6756289"/>
    <s v="0725059501"/>
    <s v="Granita Hajar"/>
    <s v="TL"/>
    <m/>
    <s v="ITTELKOM Surabaya"/>
    <n v="6784457"/>
    <s v="0723079501"/>
    <s v="Muhammad Dzulfikar Fauzi"/>
    <s v="IF"/>
    <m/>
    <s v="ITTELKOM Surabaya"/>
    <n v="6778837"/>
    <s v="0711039403"/>
    <s v="Desita Nur Rachmaniar"/>
    <s v="TL"/>
    <m/>
    <s v="ITTELKOM Surabaya"/>
    <n v="6787821"/>
    <s v="0707029303"/>
    <s v="Bunga Pasha Maulidina"/>
    <s v="TL"/>
    <m/>
    <s v="ITTELKOM Surabaya"/>
    <s v="-"/>
    <n v="1105210004"/>
    <m/>
    <m/>
    <m/>
    <m/>
    <m/>
    <m/>
    <m/>
    <m/>
    <m/>
    <m/>
    <m/>
    <m/>
    <s v="https://doi.org/10.55123/mamen.v2i2.1842"/>
    <s v="Granita Hajar"/>
    <s v="Granita Hajar,Nicko Nur Rakhmaddian,Granita Hajar,Muhammad Dzulfikar Fauzi,Desita Nur Rachmaniar,Bunga Pasha Maulidina,,"/>
    <s v="ITTELKOM Surabaya,ITTELKOM Surabaya,ITTELKOM Surabaya,ITTELKOM Surabaya,ITTELKOM Surabaya,ITTELKOM Surabaya,,"/>
    <s v="TL,TL,TL,IF,TL,TL,,"/>
    <s v="0723079501,0725059501,0723079501,0711039403,0707029303,1105210004,,"/>
  </r>
  <r>
    <s v="ANALISIS PENGENDALIAN PERSEDIAAN BAHAN BAKU TEPUNG DENGAN METODE ECONOMIC ORDER QUANTITY (EOQ) DI UKM AJI BERKAH"/>
    <s v="Jurnal Kelola: Jurnal Ilmu Sosial"/>
    <x v="14"/>
    <x v="0"/>
    <m/>
    <m/>
    <x v="4"/>
    <s v="Ayu Endah Wahyuni"/>
    <n v="6658545"/>
    <s v="0401078801"/>
    <s v="TI"/>
    <m/>
    <s v="ITTELKOM Surabaya"/>
    <s v="Ayu Endah Wahyuni"/>
    <s v="TI"/>
    <m/>
    <s v="ITTELKOM Surabaya"/>
    <n v="6658545"/>
    <s v="0401078801"/>
    <s v="Muhammad Irzan"/>
    <s v="-"/>
    <m/>
    <s v="ITTELKOM Surabaya"/>
    <s v="-"/>
    <s v="-"/>
    <s v="Erni Damayanti"/>
    <s v="TI"/>
    <m/>
    <s v="ITTELKOM Surabaya"/>
    <s v="-"/>
    <n v="1203190022"/>
    <m/>
    <m/>
    <m/>
    <m/>
    <m/>
    <m/>
    <m/>
    <m/>
    <m/>
    <m/>
    <m/>
    <m/>
    <m/>
    <m/>
    <m/>
    <m/>
    <m/>
    <m/>
    <m/>
    <m/>
    <m/>
    <m/>
    <m/>
    <m/>
    <s v="https://doi.org/10.35447/JITEKH.V8I1.310"/>
    <s v="Ayu Endah Wahyuni"/>
    <s v="Ayu Endah Wahyuni,Ayu Endah Wahyuni,Muhammad Irzan,Erni Damayanti,,,,"/>
    <s v="ITTELKOM Surabaya,ITTELKOM Surabaya,ITTELKOM Surabaya,ITTELKOM Surabaya,,,,"/>
    <s v="TI,TI,-,TI,,,,"/>
    <s v="0401078801,0401078801,-,1203190022,,,,"/>
  </r>
  <r>
    <s v="Analysis of E-Government Health Application Features Acceptance on Partner Applications During COVID-19"/>
    <s v="INTENSIF: Jurnal Ilmiah Penelitian dan Penerapan Teknologi Sistem Informasi"/>
    <x v="18"/>
    <x v="1"/>
    <n v="2023"/>
    <n v="2023"/>
    <x v="4"/>
    <s v="Wan Azizah Sri Nuraini"/>
    <s v="-"/>
    <n v="1204181004"/>
    <s v="SI"/>
    <m/>
    <s v="ITTELKOM Surabaya"/>
    <s v="Wan Azizah Sri Nuraini"/>
    <s v="SI"/>
    <m/>
    <s v="ITTELKOM Surabaya"/>
    <s v="-"/>
    <n v="1204181004"/>
    <s v="Hawwin Mardhiana"/>
    <s v="SI"/>
    <m/>
    <s v="ITTELKOM Surabaya"/>
    <n v="6680648"/>
    <s v="0724089201"/>
    <s v="Aris Kusumawati"/>
    <s v="SI"/>
    <m/>
    <s v="ITTELKOM Surabaya"/>
    <n v="6801883"/>
    <s v="0720088905"/>
    <m/>
    <m/>
    <m/>
    <m/>
    <m/>
    <m/>
    <m/>
    <m/>
    <m/>
    <m/>
    <m/>
    <m/>
    <m/>
    <m/>
    <m/>
    <m/>
    <m/>
    <m/>
    <m/>
    <m/>
    <m/>
    <m/>
    <m/>
    <m/>
    <s v="https://doi.org/10.29407/intensif.v7i1.18538"/>
    <s v="Wan Azizah Sri Nuraini"/>
    <s v="Wan Azizah Sri Nuraini,Wan Azizah Sri Nuraini,Hawwin Mardhiana,Aris Kusumawati,,,,"/>
    <s v="ITTELKOM Surabaya,ITTELKOM Surabaya,ITTELKOM Surabaya,ITTELKOM Surabaya,,,,"/>
    <s v="SI,SI,SI,SI,,,,"/>
    <s v="1204181004,1204181004,0724089201,0720088905,,,,"/>
  </r>
  <r>
    <s v="Analysis of technological, organizational, environmental, and digital adoption factors on the net benefit of the mses sector in east java-indonesia"/>
    <s v="Jurnal Mantik"/>
    <x v="17"/>
    <x v="1"/>
    <n v="2023"/>
    <n v="2023"/>
    <x v="4"/>
    <s v="Aris Kusumawati"/>
    <n v="6801883"/>
    <s v="0720088905"/>
    <s v="SI"/>
    <m/>
    <s v="ITTELKOM Surabaya"/>
    <s v="Aris Kusumawati"/>
    <s v="SI"/>
    <m/>
    <s v="ITTELKOM Surabaya"/>
    <n v="6801883"/>
    <s v="0720088905"/>
    <s v="Ully Asfari"/>
    <s v="SI"/>
    <m/>
    <s v="ITTELKOM Surabaya"/>
    <n v="6665306"/>
    <s v="0703129001"/>
    <s v="Aisyah Putri Amni Ramadhanti"/>
    <s v="SI"/>
    <m/>
    <s v="ITTELKOM Surabaya"/>
    <s v="-"/>
    <s v="-"/>
    <s v="Ekky Dea Audry Jaya"/>
    <s v="SI"/>
    <m/>
    <s v="ITTELKOM Surabaya"/>
    <s v="-"/>
    <s v="-"/>
    <s v="Farid Duta Hadyanto"/>
    <s v="SI"/>
    <m/>
    <s v="ITTELKOM Surabaya"/>
    <s v="-"/>
    <s v="-"/>
    <m/>
    <m/>
    <m/>
    <m/>
    <m/>
    <m/>
    <m/>
    <m/>
    <m/>
    <m/>
    <m/>
    <m/>
    <m/>
    <s v="Aris Kusumawati"/>
    <s v="Aris Kusumawati,Aris Kusumawati,Ully Asfari,Aisyah Putri Amni Ramadhanti,Ekky Dea Audry Jaya,Farid Duta Hadyanto,,Harianto"/>
    <s v="ITTELKOM Surabaya,ITTELKOM Surabaya,ITTELKOM Surabaya,ITTELKOM Surabaya,ITTELKOM Surabaya,ITTELKOM Surabaya,,"/>
    <s v="SI,SI,SI,SI,SI,SI,,"/>
    <s v="0720088905,0720088905,0703129001,-,-,-,,"/>
  </r>
  <r>
    <s v="Array of Miniaturized Amperometric Gas Sensors Using Atomic Gold Decorated Pt/PANI Electrodes in Room Temperature Ionic Liquid Films"/>
    <s v="Sensors"/>
    <x v="23"/>
    <x v="0"/>
    <n v="2023"/>
    <n v="2023"/>
    <x v="4"/>
    <s v="Takamichi Nakamoto"/>
    <s v="-"/>
    <s v="-"/>
    <s v="-"/>
    <m/>
    <s v="Tokyo Institute of Technology"/>
    <s v="Anifatul Faricha"/>
    <s v="TE"/>
    <m/>
    <s v="ITTELKOM Surabaya"/>
    <n v="6680631"/>
    <s v="0704069202"/>
    <s v="Shohei Yoshida"/>
    <s v="-"/>
    <m/>
    <s v="Tokyo Institute of Technology"/>
    <s v="-"/>
    <s v="-"/>
    <s v="Parthojit Chakraborty"/>
    <s v="-"/>
    <m/>
    <s v="Tokyo Institute of Technology"/>
    <s v="-"/>
    <s v="-"/>
    <s v="Keisuke Okamoto"/>
    <s v="-"/>
    <m/>
    <s v="Tokyo Institute of Technology"/>
    <s v="-"/>
    <s v="-"/>
    <s v="Tso-Fu Mark Chang"/>
    <s v="-"/>
    <m/>
    <s v="Tokyo Institute of Technology"/>
    <s v="-"/>
    <s v="-"/>
    <s v="Masato Sone"/>
    <s v="-"/>
    <m/>
    <s v="Tokyo Institute of Technology"/>
    <s v="-"/>
    <s v="-"/>
    <s v="Takamichi Nakamoto"/>
    <s v="-"/>
    <m/>
    <s v="Tokyo Institute of Technology"/>
    <s v="-"/>
    <s v="-"/>
    <s v="https://www.mdpi.com/1424-8220/23/8/4132#"/>
    <s v="Takamichi Nakamoto"/>
    <s v="Takamichi Nakamoto,Anifatul Faricha,Shohei Yoshida,Parthojit Chakraborty,Keisuke Okamoto,Tso-Fu Mark Chang,Masato Sone,"/>
    <s v="Tokyo Institute of Technology,ITTELKOM Surabaya,Tokyo Institute of Technology,Tokyo Institute of Technology,Tokyo Institute of Technology,Tokyo Institute of Technology,Tokyo Institute of Technology,Tokyo Institute of Technology"/>
    <s v="-,TE,-,-,-,-,-,-"/>
    <s v="-,0704069202,-,-,-,-,-,-"/>
  </r>
  <r>
    <s v="Data Mining berbasis Nearest Neighbor dan Seleksi Fitur untuk Deteksi Kanker Payudara"/>
    <s v="Jurnal Informatika: Jurnal pengembangan IT (JPIT)"/>
    <x v="19"/>
    <x v="1"/>
    <n v="2023"/>
    <n v="2023"/>
    <x v="4"/>
    <s v="Yohanes Setiawan"/>
    <n v="6006395"/>
    <s v="0705069501"/>
    <s v="IT"/>
    <m/>
    <s v="ITTELKOM Surabaya"/>
    <s v="Yohanes Setiawan"/>
    <s v="IT"/>
    <m/>
    <s v="ITTELKOM Surabaya"/>
    <n v="6006395"/>
    <s v="0705069501"/>
    <m/>
    <m/>
    <m/>
    <m/>
    <m/>
    <m/>
    <m/>
    <m/>
    <m/>
    <m/>
    <m/>
    <m/>
    <m/>
    <m/>
    <m/>
    <m/>
    <m/>
    <m/>
    <m/>
    <m/>
    <m/>
    <m/>
    <m/>
    <m/>
    <m/>
    <m/>
    <m/>
    <m/>
    <m/>
    <m/>
    <m/>
    <m/>
    <m/>
    <m/>
    <m/>
    <m/>
    <s v="https://doi.org/10.30591/jpit.v8i2.4994"/>
    <s v="Yohanes Setiawan"/>
    <s v="Yohanes Setiawan,Yohanes Setiawan,,,,,,"/>
    <s v="ITTELKOM Surabaya,ITTELKOM Surabaya,,,,,,"/>
    <s v="IT,IT,,,,,,"/>
    <s v="0705069501,0705069501,,,,,,"/>
  </r>
  <r>
    <s v="Desain Dan Implementasi Aplikasi Penghafal Al-Quran Android Di Rumah Tahfidz Rabbunalloh Surabaya"/>
    <s v="Jurnal Teknologi Dan Sistem Informasi Bisnis"/>
    <x v="21"/>
    <x v="1"/>
    <n v="2023"/>
    <n v="2023"/>
    <x v="4"/>
    <m/>
    <m/>
    <m/>
    <m/>
    <m/>
    <m/>
    <s v="Muhammad Ath Thariq Luqmana"/>
    <s v="RPL"/>
    <m/>
    <s v="ITTELKOM Surabaya"/>
    <s v="-"/>
    <n v="1201102009"/>
    <s v="Fidi Wincoko Putro"/>
    <s v="RPL"/>
    <m/>
    <s v="ITTELKOM Surabaya"/>
    <n v="6680628"/>
    <s v="0730058702"/>
    <s v="Mochammad Sholik"/>
    <s v="RPL"/>
    <m/>
    <s v="ITTELKOM Surabaya"/>
    <n v="6680698"/>
    <s v="0709128101"/>
    <m/>
    <m/>
    <m/>
    <m/>
    <m/>
    <m/>
    <m/>
    <m/>
    <m/>
    <m/>
    <m/>
    <m/>
    <m/>
    <m/>
    <m/>
    <m/>
    <m/>
    <m/>
    <m/>
    <m/>
    <m/>
    <m/>
    <m/>
    <m/>
    <s v="https://doi.org/10.47233/jteksis.v5i2.777"/>
    <s v=""/>
    <s v=",Muhammad Ath Thariq Luqmana,Fidi Wincoko Putro,Mochammad Sholik,,,,"/>
    <s v=",ITTELKOM Surabaya,ITTELKOM Surabaya,ITTELKOM Surabaya,,,,"/>
    <s v=",RPL,RPL,RPL,,,,"/>
    <s v=",1201102009,0730058702,0709128101,,,,"/>
  </r>
  <r>
    <s v="Design and Realization Of 2-Way Unequal-Split Power Divider Based On Branchline Coupler For S-Band Radar Applications"/>
    <s v="The 5th International Conference On Vocational Education And Technology"/>
    <x v="1"/>
    <x v="0"/>
    <m/>
    <m/>
    <x v="4"/>
    <s v="Fannush Shofi Akbar"/>
    <n v="6724784"/>
    <s v="0722119101"/>
    <s v="TT"/>
    <m/>
    <s v="ITTELKOM Surabaya"/>
    <s v="Fannush Shofi Akbar"/>
    <s v="TT"/>
    <m/>
    <s v="ITTELKOM Surabaya"/>
    <n v="6724784"/>
    <s v="0722119101"/>
    <s v="Nilla Rachmaningrum"/>
    <s v="TT"/>
    <m/>
    <s v="ITTELKOM Surabaya"/>
    <n v="6680625"/>
    <s v="0408067804"/>
    <m/>
    <m/>
    <m/>
    <m/>
    <m/>
    <m/>
    <m/>
    <m/>
    <m/>
    <m/>
    <m/>
    <m/>
    <m/>
    <m/>
    <m/>
    <m/>
    <m/>
    <m/>
    <m/>
    <m/>
    <m/>
    <m/>
    <m/>
    <m/>
    <m/>
    <m/>
    <m/>
    <m/>
    <m/>
    <m/>
    <s v="link buku"/>
    <s v="Fannush Shofi Akbar"/>
    <s v="Fannush Shofi Akbar,Fannush Shofi Akbar,Nilla Rachmaningrum,,,,,Takamichi Nakamoto"/>
    <s v="ITTELKOM Surabaya,ITTELKOM Surabaya,ITTELKOM Surabaya,,,,,"/>
    <s v="TT,TT,TT,,,,,"/>
    <s v="0722119101,0722119101,0408067804,,,,,"/>
  </r>
  <r>
    <s v="Development of IoT-Based Portable Power Quality Monitoring on Microgrids by Enhancing Protection Features"/>
    <s v="IEEE Access"/>
    <x v="25"/>
    <x v="2"/>
    <n v="2023"/>
    <n v="2023"/>
    <x v="4"/>
    <s v="Mauridhi Hery Purnomo"/>
    <n v="6005015"/>
    <s v="0016095811"/>
    <s v="TK"/>
    <m/>
    <s v="ITS"/>
    <s v="Isa Hafidz"/>
    <s v="TE"/>
    <m/>
    <s v="ITTELKOM Surabaya"/>
    <n v="6680612"/>
    <s v="072859203"/>
    <s v="ARDYONO PRIYADI"/>
    <s v="Profesi"/>
    <m/>
    <s v="ITS"/>
    <n v="6165227"/>
    <s v="0027097303"/>
    <s v="MARGO PUJIANTARA"/>
    <s v="TE"/>
    <m/>
    <s v="ITS"/>
    <n v="5986157"/>
    <s v="0018036603"/>
    <s v="DIMAS OKKY ANGGRIAWAN"/>
    <s v="TI"/>
    <m/>
    <s v="PENS"/>
    <n v="6673571"/>
    <s v="0019019101"/>
    <s v="MAURIDHI HERY PURNOMO"/>
    <s v="TK"/>
    <m/>
    <s v="ITS"/>
    <n v="6005015"/>
    <s v="0016095811"/>
    <m/>
    <m/>
    <m/>
    <m/>
    <m/>
    <m/>
    <m/>
    <m/>
    <m/>
    <m/>
    <m/>
    <m/>
    <s v="https://doi.org/10.1109/ACCESS.2023.3276241"/>
    <s v="Mauridhi Hery Purnomo"/>
    <s v="Mauridhi Hery Purnomo,Isa Hafidz,ARDYONO PRIYADI,MARGO PUJIANTARA,DIMAS OKKY ANGGRIAWAN,MAURIDHI HERY PURNOMO,,Tineke Sandra Wisesha"/>
    <s v="ITS,ITTELKOM Surabaya,ITS,ITS,PENS,ITS,,"/>
    <s v="TK,TE,Profesi,TE,TI,TK,,"/>
    <s v="0016095811,072859203,0027097303,0018036603,0019019101,0016095811,,"/>
  </r>
  <r>
    <s v="D-Tags Design by Combining Bluetooth Router, IoT, and Mobile Phone to Track Personal Items"/>
    <s v="ELKHA: Jurnal Teknik Elektro"/>
    <x v="19"/>
    <x v="1"/>
    <n v="2023"/>
    <n v="2023"/>
    <x v="4"/>
    <s v="Ardiansyah Al Farouq"/>
    <n v="6680641"/>
    <s v="0714029301"/>
    <s v="TK"/>
    <m/>
    <s v="ITTELKOM Surabaya"/>
    <s v="Ardiansyah Al Farouq"/>
    <s v="TK"/>
    <m/>
    <s v="ITTELKOM Surabaya"/>
    <n v="6680641"/>
    <s v="0714029301"/>
    <s v="Rizal Fathurrahman"/>
    <s v="TK"/>
    <m/>
    <s v="ITTELKOM Surabaya"/>
    <s v="-"/>
    <n v="1102180003"/>
    <m/>
    <m/>
    <m/>
    <m/>
    <m/>
    <m/>
    <m/>
    <m/>
    <m/>
    <m/>
    <m/>
    <m/>
    <m/>
    <m/>
    <m/>
    <m/>
    <m/>
    <m/>
    <m/>
    <m/>
    <m/>
    <m/>
    <m/>
    <m/>
    <m/>
    <m/>
    <m/>
    <m/>
    <m/>
    <m/>
    <s v="link dokumen"/>
    <s v="Ardiansyah Al Farouq"/>
    <s v="Ardiansyah Al Farouq,Ardiansyah Al Farouq,Rizal Fathurrahman,,,,,"/>
    <s v="ITTELKOM Surabaya,ITTELKOM Surabaya,ITTELKOM Surabaya,,,,,"/>
    <s v="TK,TK,TK,,,,,"/>
    <s v="0714029301,0714029301,1102180003,,,,,"/>
  </r>
  <r>
    <s v="EFFECTIVENESS OF THE HIGHER CURIOSITY LEARNING (HCL) MODEL ON CREATIVITY FOR EARLY CHILDHOOD"/>
    <s v="Journal of Southwest Jiaotong University"/>
    <x v="23"/>
    <x v="2"/>
    <n v="2023"/>
    <n v="2023"/>
    <x v="4"/>
    <s v="Lita Erdiana"/>
    <s v="-"/>
    <s v="-"/>
    <s v="-"/>
    <m/>
    <s v="UNESA"/>
    <s v="Lita Erdiana"/>
    <s v="-"/>
    <m/>
    <s v="UNESA"/>
    <s v="-"/>
    <s v="-"/>
    <s v="Yatim Riyanto"/>
    <s v="Manajemen Pendidikan"/>
    <m/>
    <s v="UNESA"/>
    <n v="6000935"/>
    <s v="0010116115"/>
    <s v="Bachtiar S. Bachri"/>
    <s v="PTM"/>
    <m/>
    <s v="UNESA"/>
    <s v="-"/>
    <s v="0026046703"/>
    <s v="Ardiansyah Al Farouq"/>
    <s v="TK"/>
    <m/>
    <s v="ITTELKOM Surabaya"/>
    <n v="6680641"/>
    <s v="0714029301"/>
    <m/>
    <m/>
    <m/>
    <m/>
    <m/>
    <m/>
    <m/>
    <m/>
    <m/>
    <m/>
    <m/>
    <m/>
    <m/>
    <m/>
    <m/>
    <m/>
    <m/>
    <m/>
    <m/>
    <s v="Lita Erdiana"/>
    <s v="Lita Erdiana,Lita Erdiana,Yatim Riyanto,Bachtiar S. Bachri,Ardiansyah Al Farouq,,,"/>
    <s v="UNESA,UNESA,UNESA,UNESA,ITTELKOM Surabaya,,,"/>
    <s v="-,-,Manajemen Pendidikan,PTM,TK,,,"/>
    <s v="-,-,0010116115,0026046703,0714029301,,,"/>
  </r>
  <r>
    <s v="Estimasi Galat Sebagai Kompensasi Hasil Pembacaan Sensor Suhu Non-Sentuh Menggunakan Regresi Linier"/>
    <s v="Techno. Com. (Jurnal Teknologi Informasi)"/>
    <x v="19"/>
    <x v="1"/>
    <n v="2023"/>
    <n v="2023"/>
    <x v="4"/>
    <s v="Sevia Indah Purnama"/>
    <n v="6732129"/>
    <s v="0626098903"/>
    <s v="Teknik Biomedis"/>
    <m/>
    <s v="ITTP"/>
    <s v="Sevia Indah Purnama"/>
    <s v="Teknik Biomedis"/>
    <m/>
    <s v="ITTP"/>
    <n v="6732129"/>
    <s v="0626098903"/>
    <s v="Mas Aly AfandI"/>
    <s v="TT"/>
    <m/>
    <s v="ITTP"/>
    <n v="6742842"/>
    <s v="0617059302"/>
    <s v="Sheila Shelvia Selamet"/>
    <s v="TT"/>
    <m/>
    <s v="ITTP"/>
    <s v="-"/>
    <n v="19101133"/>
    <s v="Dimas Adiputra"/>
    <s v="TE"/>
    <m/>
    <s v="ITTELKOM Surabaya"/>
    <n v="6680651"/>
    <s v="0725059301"/>
    <m/>
    <m/>
    <m/>
    <m/>
    <m/>
    <m/>
    <m/>
    <m/>
    <m/>
    <m/>
    <m/>
    <m/>
    <m/>
    <m/>
    <m/>
    <m/>
    <m/>
    <m/>
    <s v="link dokumen"/>
    <s v="Sevia Indah Purnama"/>
    <s v="Sevia Indah Purnama,Sevia Indah Purnama,Mas Aly AfandI,Sheila Shelvia Selamet,Dimas Adiputra,,,"/>
    <s v="ITTP,ITTP,ITTP,ITTP,ITTELKOM Surabaya,,,"/>
    <s v="Teknik Biomedis,Teknik Biomedis,TT,TT,TE,,,"/>
    <s v="0626098903,0626098903,0617059302,19101133,0725059301,,,"/>
  </r>
  <r>
    <s v="Gas Sensor Array System Using Microgravimetric and Amperometric Sensors Coated with Room Temperature Ionic Liquid to Enhance Isomers Separation"/>
    <s v="IEEE Sensors Journal"/>
    <x v="35"/>
    <x v="0"/>
    <m/>
    <m/>
    <x v="4"/>
    <m/>
    <m/>
    <m/>
    <m/>
    <m/>
    <m/>
    <s v="Anifatul Faricha"/>
    <m/>
    <m/>
    <m/>
    <s v="Teknik Elektro"/>
    <s v="ITTELKOM Surabaya"/>
    <m/>
    <m/>
    <m/>
    <m/>
    <m/>
    <m/>
    <m/>
    <m/>
    <m/>
    <m/>
    <m/>
    <m/>
    <m/>
    <m/>
    <m/>
    <m/>
    <m/>
    <m/>
    <m/>
    <m/>
    <m/>
    <m/>
    <m/>
    <m/>
    <m/>
    <m/>
    <m/>
    <m/>
    <m/>
    <m/>
    <m/>
    <m/>
    <m/>
    <m/>
    <m/>
    <m/>
    <m/>
    <s v=""/>
    <s v=",Anifatul Faricha,,,,,,"/>
    <s v=",,,,,,,"/>
    <s v=",,,,,,,"/>
    <s v=",ITTELKOM Surabaya,,,,,,"/>
  </r>
  <r>
    <s v="GREEN WASTE DETECTION AND SORTING USING DEEP LEARNING IMPLEMENTED ON BANK SAMPAH INDUK SURABAYA"/>
    <s v="Lomba Karya Tulis Ilmiah"/>
    <x v="22"/>
    <x v="0"/>
    <m/>
    <m/>
    <x v="4"/>
    <m/>
    <m/>
    <m/>
    <m/>
    <m/>
    <m/>
    <s v="Salman"/>
    <s v="-"/>
    <m/>
    <s v="ITTELKOM Surabaya"/>
    <s v="-"/>
    <s v="-"/>
    <s v="Nadira Luna R"/>
    <s v="IT"/>
    <m/>
    <s v="ITTELKOM Surabaya"/>
    <s v="-"/>
    <n v="1202200015"/>
    <s v="Mochamad Fajar N"/>
    <s v="IT"/>
    <m/>
    <s v="ITTELKOM Surabaya"/>
    <s v="-"/>
    <n v="1202200021"/>
    <s v="Muhammad Adib Kamali"/>
    <s v="IT"/>
    <m/>
    <s v="ITTELKOM Surabaya"/>
    <n v="6801945"/>
    <s v="0713029701"/>
    <m/>
    <m/>
    <m/>
    <m/>
    <m/>
    <m/>
    <m/>
    <m/>
    <m/>
    <m/>
    <m/>
    <m/>
    <m/>
    <m/>
    <m/>
    <m/>
    <m/>
    <m/>
    <s v="https://journal.ittelkom-sby.ac.id/lkti/article/view/287"/>
    <s v=""/>
    <s v=",Salman,Nadira Luna R,Mochamad Fajar N,Muhammad Adib Kamali,,,"/>
    <s v=",ITTELKOM Surabaya,ITTELKOM Surabaya,ITTELKOM Surabaya,ITTELKOM Surabaya,,,"/>
    <s v=",-,IT,IT,IT,,,"/>
    <s v=",-,1202200015,1202200021,0713029701,,,"/>
  </r>
  <r>
    <s v="Human activity prediction with human-object oriented graph neural network for homecare robot"/>
    <s v="International Journal of Advances in Intelligent Informatics"/>
    <x v="26"/>
    <x v="2"/>
    <m/>
    <m/>
    <x v="4"/>
    <s v="Mohamad Yani"/>
    <m/>
    <m/>
    <m/>
    <m/>
    <m/>
    <s v="Mohamad Yani"/>
    <m/>
    <m/>
    <m/>
    <m/>
    <m/>
    <s v=" Yamada Nao"/>
    <m/>
    <m/>
    <m/>
    <m/>
    <m/>
    <s v="Chyan Zheng Siow"/>
    <m/>
    <m/>
    <m/>
    <m/>
    <m/>
    <s v="Kubota Naoyuki"/>
    <m/>
    <m/>
    <m/>
    <m/>
    <m/>
    <m/>
    <m/>
    <m/>
    <m/>
    <m/>
    <m/>
    <m/>
    <m/>
    <m/>
    <m/>
    <m/>
    <m/>
    <m/>
    <m/>
    <m/>
    <m/>
    <m/>
    <m/>
    <m/>
    <s v="Mohamad Yani"/>
    <s v="Mohamad Yani,Mohamad Yani, Yamada Nao,Chyan Zheng Siow,Kubota Naoyuki,,,"/>
    <s v=",,,,,,,"/>
    <s v=",,,,,,,"/>
    <s v=",,,,,,,"/>
  </r>
  <r>
    <s v="Hybrid Marine Predator Algorithm and Hide Object Game Optimization."/>
    <s v="Engineering Letters"/>
    <x v="23"/>
    <x v="2"/>
    <n v="2023"/>
    <n v="2023"/>
    <x v="4"/>
    <m/>
    <m/>
    <m/>
    <m/>
    <m/>
    <m/>
    <s v="Purba Daru Kusuma"/>
    <s v="TK"/>
    <m/>
    <s v="Universitas Telkom"/>
    <n v="5988077"/>
    <s v="0404108003"/>
    <s v="Dimas Adiputra"/>
    <s v="TE"/>
    <m/>
    <s v="ITTELKOM Surabaya"/>
    <n v="6680651"/>
    <s v="0725059301"/>
    <m/>
    <m/>
    <m/>
    <m/>
    <m/>
    <m/>
    <m/>
    <m/>
    <m/>
    <m/>
    <m/>
    <m/>
    <m/>
    <m/>
    <m/>
    <m/>
    <m/>
    <m/>
    <m/>
    <m/>
    <m/>
    <m/>
    <m/>
    <m/>
    <m/>
    <m/>
    <m/>
    <m/>
    <m/>
    <m/>
    <s v="link dokumen"/>
    <s v=""/>
    <s v=",Purba Daru Kusuma,Dimas Adiputra,,,,,"/>
    <s v=",Universitas Telkom,ITTELKOM Surabaya,,,,,"/>
    <s v=",TK,TE,,,,,"/>
    <s v=",0404108003,0725059301,,,,,"/>
  </r>
  <r>
    <s v="Immediate Effect Evaluation of a Robotic Ankle&amp;#8211;Foot Orthosis with Customized Algorithm for a Foot Drop Patient: A Quantitative and Qualitative Case Report"/>
    <s v="International Journal of Environmental Research and Public Health"/>
    <x v="25"/>
    <x v="2"/>
    <n v="2022"/>
    <n v="2023"/>
    <x v="4"/>
    <s v="Dimas Adiputra"/>
    <n v="6680651"/>
    <s v="0725059301"/>
    <s v="TE"/>
    <m/>
    <s v="ITTELKOM Surabaya"/>
    <s v="Dimas Adiputra"/>
    <s v="TE"/>
    <m/>
    <s v="ITTELKOM Surabaya"/>
    <n v="6680651"/>
    <s v="0725059301"/>
    <s v="Ully Asfari"/>
    <s v="SI"/>
    <m/>
    <s v="ITTELKOM Surabaya"/>
    <n v="6665306"/>
    <s v="0703129001"/>
    <s v="Ubaidillah"/>
    <s v="-"/>
    <m/>
    <s v="Universitas Sebelas Maret"/>
    <s v="-"/>
    <s v="-"/>
    <s v="Mohd Azizi Abdul Rahman"/>
    <s v="-"/>
    <m/>
    <s v="Universiti Teknologi Malaysia"/>
    <s v="-"/>
    <s v="-"/>
    <s v="Ahmad Mukifza Harun"/>
    <s v="-"/>
    <m/>
    <s v="Universiti Malaysia Sabah"/>
    <s v="-"/>
    <s v="-"/>
    <m/>
    <m/>
    <m/>
    <m/>
    <m/>
    <m/>
    <m/>
    <m/>
    <m/>
    <m/>
    <m/>
    <m/>
    <s v="https://doi.org/10.3390/ijerph20043745"/>
    <s v="Dimas Adiputra"/>
    <s v="Dimas Adiputra,Dimas Adiputra,Ully Asfari,Ubaidillah,Mohd Azizi Abdul Rahman,Ahmad Mukifza Harun,,"/>
    <s v="ITTELKOM Surabaya,ITTELKOM Surabaya,ITTELKOM Surabaya,Universitas Sebelas Maret,Universiti Teknologi Malaysia,Universiti Malaysia Sabah,,"/>
    <s v="TE,TE,SI,-,-,-,,"/>
    <s v="0725059301,0725059301,0703129001,-,-,-,,"/>
  </r>
  <r>
    <s v="Implementasi scrum model dalam pengembangan aplikasi e-commerce pada bidang jasa pembangunan rumah"/>
    <s v="Jenius : Jurnal Terapan Teknik Industri"/>
    <x v="21"/>
    <x v="1"/>
    <n v="2023"/>
    <n v="2023"/>
    <x v="4"/>
    <s v="Rizqa Amelia Zunaidi"/>
    <n v="6681051"/>
    <s v="0711069301"/>
    <s v="TI"/>
    <m/>
    <s v="ITTELKOM Surabaya"/>
    <s v="Annisa Putri Pratama"/>
    <s v="TI"/>
    <m/>
    <s v="ITTELKOM Surabaya"/>
    <s v="-"/>
    <n v="1203190023"/>
    <s v="Rizqa Amelia Zunaidi"/>
    <s v="TI"/>
    <m/>
    <s v="ITTELKOM Surabaya"/>
    <n v="6681051"/>
    <s v="0711069301"/>
    <m/>
    <m/>
    <m/>
    <m/>
    <m/>
    <m/>
    <m/>
    <m/>
    <m/>
    <m/>
    <m/>
    <m/>
    <m/>
    <m/>
    <m/>
    <m/>
    <m/>
    <m/>
    <m/>
    <m/>
    <m/>
    <m/>
    <m/>
    <m/>
    <m/>
    <m/>
    <m/>
    <m/>
    <m/>
    <m/>
    <s v="https://doi.org/10.37373/jenius.v4i1.484"/>
    <s v="Rizqa Amelia Zunaidi"/>
    <s v="Rizqa Amelia Zunaidi,Annisa Putri Pratama,Rizqa Amelia Zunaidi,,,,,"/>
    <s v="ITTELKOM Surabaya,ITTELKOM Surabaya,ITTELKOM Surabaya,,,,,"/>
    <s v="TI,TI,TI,,,,,"/>
    <s v="0711069301,1203190023,0711069301,,,,,"/>
  </r>
  <r>
    <s v="Implementasi Teknologi Smart Farming Budidaya Jamur Di Kelompok Tani Elok Mekar Sari Surabaya"/>
    <s v="Darma Abdi Karya"/>
    <x v="14"/>
    <x v="0"/>
    <m/>
    <m/>
    <x v="4"/>
    <s v="Fannush Shofi Akbar"/>
    <n v="6724784"/>
    <s v="0722119101"/>
    <s v="TT"/>
    <m/>
    <s v="ITTELKOM Surabaya"/>
    <s v="Fannush Shofi Akbar"/>
    <s v="TT"/>
    <m/>
    <s v="ITTELKOM Surabaya"/>
    <n v="6724784"/>
    <s v="0722119101"/>
    <s v="Nilla Rachmaningrum"/>
    <s v="TT"/>
    <m/>
    <s v="ITTELKOM Surabaya"/>
    <n v="6680625"/>
    <s v="0408067804"/>
    <s v="Hamzah Ulinuha Mustakim"/>
    <s v="TT"/>
    <m/>
    <s v="ITTELKOM Surabaya"/>
    <n v="6680741"/>
    <s v="0727059002"/>
    <m/>
    <m/>
    <m/>
    <m/>
    <m/>
    <m/>
    <m/>
    <m/>
    <m/>
    <m/>
    <m/>
    <m/>
    <m/>
    <m/>
    <m/>
    <m/>
    <m/>
    <m/>
    <m/>
    <m/>
    <m/>
    <m/>
    <m/>
    <m/>
    <s v="https://doi.org/10.38204/darmaabdikarya.v2i1.1367"/>
    <s v="Fannush Shofi Akbar"/>
    <s v="Fannush Shofi Akbar,Fannush Shofi Akbar,Nilla Rachmaningrum,Hamzah Ulinuha Mustakim,,,,"/>
    <s v="ITTELKOM Surabaya,ITTELKOM Surabaya,ITTELKOM Surabaya,ITTELKOM Surabaya,,,,"/>
    <s v="TT,TT,TT,TT,,,,"/>
    <s v="0722119101,0722119101,0408067804,0727059002,,,,"/>
  </r>
  <r>
    <s v="ISO/IEC 25010: Analisis Kualitas Sistem E-learning sebagai Media Pembelajaran Online"/>
    <s v="Journal of Information System, Graphics, Hospitality and Technology"/>
    <x v="17"/>
    <x v="1"/>
    <n v="2023"/>
    <n v="2023"/>
    <x v="4"/>
    <s v="Nadiah Ratnaduhita"/>
    <s v="-"/>
    <n v="1204190069"/>
    <s v="SI"/>
    <m/>
    <s v="ITTELKOM Surabaya"/>
    <s v="Nadiah Ratnaduhita"/>
    <s v="SI"/>
    <m/>
    <s v="ITTELKOM Surabaya"/>
    <s v="-"/>
    <n v="1204190069"/>
    <s v="Yupit Sudianto"/>
    <s v="SI"/>
    <m/>
    <s v="ITTELKOM Surabaya"/>
    <n v="6680623"/>
    <s v="0721088602"/>
    <s v="Aris Kusumawati"/>
    <s v="SI"/>
    <m/>
    <s v="ITTELKOM Surabaya"/>
    <n v="6801883"/>
    <s v="0720088905"/>
    <m/>
    <m/>
    <m/>
    <m/>
    <m/>
    <m/>
    <m/>
    <m/>
    <m/>
    <m/>
    <m/>
    <m/>
    <m/>
    <m/>
    <m/>
    <m/>
    <m/>
    <m/>
    <m/>
    <m/>
    <m/>
    <m/>
    <m/>
    <m/>
    <s v="https://doi.org/10.37823/insight.v5i1.302"/>
    <s v="Nadiah Ratnaduhita"/>
    <s v="Nadiah Ratnaduhita,Nadiah Ratnaduhita,Yupit Sudianto,Aris Kusumawati,,,,"/>
    <s v="ITTELKOM Surabaya,ITTELKOM Surabaya,ITTELKOM Surabaya,ITTELKOM Surabaya,,,,"/>
    <s v="SI,SI,SI,SI,,,,"/>
    <s v="1204190069,1204190069,0721088602,0720088905,,,,"/>
  </r>
  <r>
    <s v="iTCLab Temperature Monitoring and Control System Based on PID and Internet of Things (IoT)"/>
    <s v="Food Sustainability, Environmental Awareness, and Adaptation and Mitigation"/>
    <x v="13"/>
    <x v="0"/>
    <m/>
    <m/>
    <x v="4"/>
    <m/>
    <m/>
    <m/>
    <m/>
    <m/>
    <m/>
    <s v="Basuki Rahmat"/>
    <s v="IT"/>
    <m/>
    <s v="UPN Veteran Jatim"/>
    <n v="5972549"/>
    <s v="-"/>
    <s v="Minto Waluyo"/>
    <s v="TI"/>
    <m/>
    <s v="UPN Veteran Jatim"/>
    <n v="5994573"/>
    <s v="0730116101"/>
    <s v="Tuhu Agung Rachmanto"/>
    <s v="Teknik Lingkungan"/>
    <m/>
    <s v="UPN Veteran Jatim"/>
    <n v="6650037"/>
    <s v="0001056209"/>
    <s v="Mohamad Irwan Afandi"/>
    <s v="SI"/>
    <m/>
    <s v="UPN Veteran Jatim"/>
    <n v="5992085"/>
    <s v="0718077605"/>
    <s v="Ni Ketut Sari"/>
    <s v="Teknik Kimia"/>
    <m/>
    <s v="UPN Veteran Jatim"/>
    <n v="81328"/>
    <s v="0731076503"/>
    <s v="Helmy Widyantara"/>
    <s v="IT"/>
    <m/>
    <s v="ITTELKOM Surabaya"/>
    <n v="6680633"/>
    <s v="0717017902"/>
    <s v="Harianto"/>
    <s v="TK"/>
    <m/>
    <s v="Universitas Dinamika"/>
    <n v="6071222"/>
    <s v="-"/>
    <s v="link dokumen"/>
    <s v=""/>
    <s v=",Basuki Rahmat,Minto Waluyo,Tuhu Agung Rachmanto,Mohamad Irwan Afandi,Ni Ketut Sari,Helmy Widyantara,Rahmalia Nurhalissa, Hendrawan Widianto"/>
    <s v=",UPN Veteran Jatim,UPN Veteran Jatim,UPN Veteran Jatim,UPN Veteran Jatim,UPN Veteran Jatim,ITTELKOM Surabaya,Universitas Dinamika"/>
    <s v=",IT,TI,Teknik Lingkungan,SI,Teknik Kimia,IT,TK"/>
    <s v=",-,0730116101,0001056209,0718077605,0731076503,0717017902,-"/>
  </r>
  <r>
    <s v="Kombinasi Metode Multi-Objective Optimization on the Basis of Ratio Analysis (MOORA) dan Pembobotan Rank Order Centroid (ROC) dalam Pemilihan Tablet PC Terbaik"/>
    <s v="Journal of Informatics Management and Information Technology "/>
    <x v="14"/>
    <x v="0"/>
    <n v="2023"/>
    <n v="2023"/>
    <x v="4"/>
    <s v="Adinda Tria Suci"/>
    <s v="-"/>
    <n v="20120066"/>
    <s v="SI"/>
    <m/>
    <s v="Universitas Budi Darma"/>
    <s v="Ryan Prayoga"/>
    <s v="SI"/>
    <m/>
    <s v="Universitas Budi Darma"/>
    <s v="-"/>
    <n v="20120053"/>
    <s v="Adinda Tria Suci"/>
    <s v="SI"/>
    <m/>
    <s v="Universitas Budi Darma"/>
    <s v="-"/>
    <n v="20120066"/>
    <s v="Titus Kristanto"/>
    <s v="DB"/>
    <m/>
    <s v="ITTELKOM Surabaya"/>
    <n v="259781"/>
    <s v="0710028604"/>
    <s v="Samsul Lutfi"/>
    <s v="Pendidikan Informatika"/>
    <m/>
    <s v="Universitas Hamzanwadi"/>
    <n v="6195236"/>
    <s v="0810079102"/>
    <s v="Desyanti"/>
    <s v="Teknik Informatika"/>
    <m/>
    <s v="Sekolah Tinggi Teknologi Dumai"/>
    <n v="6096358"/>
    <n v="1020078801"/>
    <s v="Yonky Pernando"/>
    <s v="Teknik Informatika"/>
    <m/>
    <s v="Universitas Universal Riau"/>
    <n v="6657462"/>
    <n v="1013049001"/>
    <m/>
    <m/>
    <m/>
    <m/>
    <m/>
    <m/>
    <s v="https://doi.org/10.47065/jimat.v3i2.256"/>
    <s v="Adinda Tria Suci"/>
    <s v="Adinda Tria Suci,Ryan Prayoga,Adinda Tria Suci,Titus Kristanto,Samsul Lutfi,Desyanti,Yonky Pernando,Rahmalia Nurhalissa, Hendrawan Widianto"/>
    <s v="Universitas Budi Darma,Universitas Budi Darma,Universitas Budi Darma,ITTELKOM Surabaya,Universitas Hamzanwadi,Sekolah Tinggi Teknologi Dumai,Universitas Universal Riau,"/>
    <s v="SI,SI,SI,DB,Pendidikan Informatika,Teknik Informatika,Teknik Informatika,"/>
    <s v="20120066,20120053,20120066,0710028604,0810079102,1020078801,1013049001,"/>
  </r>
  <r>
    <s v="Leaf Health Identification on Melon Plants Using Convolutional Neural Network"/>
    <s v="Jurnal Nasional Pendidikan Teknik Informatika: JANAPATI"/>
    <x v="18"/>
    <x v="1"/>
    <m/>
    <m/>
    <x v="4"/>
    <s v="Farah Zakiyah Rahmanti"/>
    <n v="6680664"/>
    <s v="0715128798"/>
    <s v="IT"/>
    <m/>
    <s v="ITTELKOM Surabaya"/>
    <s v="Farah Zakiyah Rahmanti"/>
    <s v="IT"/>
    <m/>
    <s v="ITTELKOM Surabaya"/>
    <n v="6680664"/>
    <s v="0715128798"/>
    <s v="Bernadus Anggo Seno Aji"/>
    <s v="IT"/>
    <m/>
    <s v="ITTELKOM Surabaya"/>
    <n v="6680680"/>
    <s v="0704039202"/>
    <s v="Oktavia Ayu Permata"/>
    <s v="IT"/>
    <m/>
    <s v="ITTELKOM Surabaya"/>
    <n v="6681205"/>
    <s v="0705109002"/>
    <s v="Berliana Amelia"/>
    <s v="IT"/>
    <m/>
    <s v="ITTELKOM Surabaya"/>
    <s v="-"/>
    <n v="1202200003"/>
    <s v="M. Hamim Zajuli Al Faroby"/>
    <s v="DS"/>
    <m/>
    <s v="ITTELKOM Surabaya"/>
    <n v="6756318"/>
    <s v="0724079501"/>
    <m/>
    <m/>
    <m/>
    <m/>
    <m/>
    <m/>
    <m/>
    <m/>
    <m/>
    <m/>
    <m/>
    <m/>
    <s v="https://doi.org/10.23887/janapati.v12i1.58492"/>
    <s v="Farah Zakiyah Rahmanti"/>
    <s v="Farah Zakiyah Rahmanti,Farah Zakiyah Rahmanti,Bernadus Anggo Seno Aji,Oktavia Ayu Permata,Berliana Amelia,M. Hamim Zajuli Al Faroby,,"/>
    <s v="ITTELKOM Surabaya,ITTELKOM Surabaya,ITTELKOM Surabaya,ITTELKOM Surabaya,ITTELKOM Surabaya,ITTELKOM Surabaya,,"/>
    <s v="IT,IT,IT,IT,IT,DS,,"/>
    <s v="0715128798,0715128798,0704039202,0705109002,1202200003,0724079501,,"/>
  </r>
  <r>
    <s v="MODEL VECHILE ROUTING PROBLEM WITH BACKHAULS TIME WINDOWS PADA PRODUSEN X DENGAN PERBAIKAN 2-OPT"/>
    <s v="KAIZEN : Management Systems &amp;amp; Industrial Engineering Journal"/>
    <x v="17"/>
    <x v="1"/>
    <m/>
    <m/>
    <x v="4"/>
    <m/>
    <m/>
    <m/>
    <m/>
    <m/>
    <m/>
    <s v="Granita Hajar"/>
    <s v="TL"/>
    <m/>
    <s v="ITTELKOM Surabaya"/>
    <n v="6784457"/>
    <s v="0723079501"/>
    <s v="Muhammad Dzulfikar Fauzi"/>
    <s v="IF"/>
    <m/>
    <s v="ITTELKOM Surabaya"/>
    <n v="6778837"/>
    <s v="0711039403"/>
    <s v="Nicko Nur Rakhmaddian"/>
    <s v="TL"/>
    <m/>
    <s v="ITTELKOM Surabaya"/>
    <n v="6756289"/>
    <s v="0725059501"/>
    <s v="Nisa Isrofi"/>
    <s v="TL"/>
    <m/>
    <s v="ITTELKOM Surabaya"/>
    <n v="6778519"/>
    <s v="0712059303"/>
    <m/>
    <m/>
    <m/>
    <m/>
    <m/>
    <m/>
    <m/>
    <m/>
    <m/>
    <m/>
    <m/>
    <m/>
    <m/>
    <m/>
    <m/>
    <m/>
    <m/>
    <m/>
    <s v="link dokumen"/>
    <s v=""/>
    <s v=",Granita Hajar,Muhammad Dzulfikar Fauzi,Nicko Nur Rakhmaddian,Nisa Isrofi,,,"/>
    <s v=",ITTELKOM Surabaya,ITTELKOM Surabaya,ITTELKOM Surabaya,ITTELKOM Surabaya,,,"/>
    <s v=",TL,IF,TL,TL,,,"/>
    <s v=",0723079501,0711039403,0725059501,0712059303,,,"/>
  </r>
  <r>
    <s v="Toward Planar Atomic-Gold Decorated Polyaniline Gas Sensors for Enhanced Electrochemical Sensing"/>
    <s v="IEEE Sensors Journal, 2023 _x000a_"/>
    <x v="25"/>
    <x v="2"/>
    <m/>
    <m/>
    <x v="4"/>
    <m/>
    <m/>
    <m/>
    <m/>
    <m/>
    <m/>
    <s v="Parthojit Chakraborty"/>
    <m/>
    <m/>
    <s v="Tokyo Institute of Technology"/>
    <m/>
    <m/>
    <s v="Anifatul Faricha"/>
    <s v="TE"/>
    <m/>
    <s v="ITTELKOM Surabaya"/>
    <m/>
    <m/>
    <s v="Keisuke Okamoto"/>
    <m/>
    <m/>
    <s v="Tokyo Institute of Technology"/>
    <m/>
    <m/>
    <s v="Hiroki Kawakami"/>
    <m/>
    <m/>
    <s v="Tokyo Institute of Technology"/>
    <m/>
    <m/>
    <s v="Tso-Fu Mark Chang"/>
    <m/>
    <m/>
    <s v="Tokyo Institute of Technology"/>
    <m/>
    <m/>
    <s v="Masato Sone"/>
    <m/>
    <m/>
    <s v="Tokyo Institute of Technology"/>
    <m/>
    <m/>
    <s v="Takamichi Nakamoto"/>
    <m/>
    <m/>
    <s v="Tokyo Institute of Technology"/>
    <m/>
    <m/>
    <s v="https://doi.org/10.1109/JSEN.2023.3242318"/>
    <s v=""/>
    <s v=",Parthojit Chakraborty,Anifatul Faricha,Keisuke Okamoto,Hiroki Kawakami,Tso-Fu Mark Chang,Masato Sone,"/>
    <s v=",Tokyo Institute of Technology,ITTELKOM Surabaya,Tokyo Institute of Technology,Tokyo Institute of Technology,Tokyo Institute of Technology,Tokyo Institute of Technology,Tokyo Institute of Technology"/>
    <s v=",,TE,,,,,"/>
    <s v=",,,,,,,"/>
  </r>
  <r>
    <s v="Pelatihan dan pendampingan desain kemasan produk UMKM kampung kranggan gang V kota Surabaya"/>
    <s v="BEMAS: Jurnal Bermasyarakat"/>
    <x v="21"/>
    <x v="1"/>
    <n v="2023"/>
    <n v="2023"/>
    <x v="4"/>
    <s v="Rizqa Amelia Zunaidi"/>
    <n v="6681051"/>
    <s v="0711069301"/>
    <s v="TI"/>
    <m/>
    <s v="ITTELKOM Surabaya"/>
    <s v="Rizqa Amelia Zunaidi"/>
    <s v="TI"/>
    <m/>
    <s v="ITTELKOM Surabaya"/>
    <n v="6681051"/>
    <s v="0711069301"/>
    <s v="Huki Chandra"/>
    <s v="TI"/>
    <m/>
    <s v="ITTELKOM Surabaya"/>
    <n v="6826743"/>
    <s v="0719079702"/>
    <s v="Ayu Endah Wahyuni"/>
    <s v="TI"/>
    <m/>
    <s v="ITTELKOM Surabaya"/>
    <n v="6658545"/>
    <s v="0401078801"/>
    <s v="Ahmad Nur Rosyid"/>
    <s v="TI"/>
    <m/>
    <s v="ITTELKOM Surabaya"/>
    <s v="-"/>
    <n v="1203200058"/>
    <s v="Adhitya Rinda Wahyu Purnama"/>
    <s v="TI"/>
    <m/>
    <s v="ITTELKOM Surabaya"/>
    <s v="-"/>
    <n v="1203200063"/>
    <s v="Sasotya Rigan Rafsanjana"/>
    <s v="TI"/>
    <m/>
    <s v="ITTELKOM Surabaya"/>
    <s v="-"/>
    <n v="1203200036"/>
    <s v="Tineke Sandra Wisesha"/>
    <s v="TI"/>
    <m/>
    <s v="ITTELKOM Surabaya"/>
    <s v="-"/>
    <n v="1203200014"/>
    <s v="https://doi.org/10.37373/bemas.v4i1.599"/>
    <s v="Rizqa Amelia Zunaidi"/>
    <s v="Rizqa Amelia Zunaidi,Rizqa Amelia Zunaidi,Huki Chandra,Ayu Endah Wahyuni,Ahmad Nur Rosyid,Adhitya Rinda Wahyu Purnama,Sasotya Rigan Rafsanjana,"/>
    <s v="ITTELKOM Surabaya,ITTELKOM Surabaya,ITTELKOM Surabaya,ITTELKOM Surabaya,ITTELKOM Surabaya,ITTELKOM Surabaya,ITTELKOM Surabaya,ITTELKOM Surabaya"/>
    <s v="TI,TI,TI,TI,TI,TI,TI,TI"/>
    <s v="0711069301,0711069301,0719079702,0401078801,1203200058,1203200063,1203200036,1203200014"/>
  </r>
  <r>
    <s v="Pelatihan Peningkatan Branding dan Optimalisasi Pemasaran Produk Lokal Menuju Produk Internasional pada UKM Nasi Tiwul SBR Malang"/>
    <s v="KOMATIKA : Jurnal Pengabdian Kepada Masyarakat"/>
    <x v="14"/>
    <x v="7"/>
    <n v="2023"/>
    <n v="2023"/>
    <x v="4"/>
    <s v="Dewi Rahmawati"/>
    <n v="6680622"/>
    <s v="0709039401"/>
    <s v="RPL"/>
    <m/>
    <s v="ITTELKOM Surabaya"/>
    <s v="Dewi Rahmawati"/>
    <s v="RPL"/>
    <m/>
    <s v="ITTELKOM Surabaya"/>
    <n v="6680622"/>
    <s v="0709039401"/>
    <s v="Titus Kristanto"/>
    <s v="DB"/>
    <m/>
    <s v="ITTELKOM Surabaya"/>
    <n v="259781"/>
    <s v="0710028604"/>
    <s v="Ayu Endah Wahyuni"/>
    <s v="TI"/>
    <m/>
    <s v="ITTELKOM Surabaya"/>
    <n v="6658545"/>
    <s v="0401078801"/>
    <s v="Muhammad Nasrullah"/>
    <s v="SI"/>
    <m/>
    <s v="ITTELKOM Surabaya"/>
    <n v="6744406"/>
    <s v="0709059004"/>
    <s v="Reza Arindra Fadillah"/>
    <s v="RPL"/>
    <m/>
    <s v="ITTELKOM Surabaya"/>
    <s v="-"/>
    <n v="1201190023"/>
    <s v="Amanda Amalia"/>
    <s v="RPL"/>
    <m/>
    <s v="ITTELKOM Surabaya"/>
    <s v="-"/>
    <n v="1201190013"/>
    <m/>
    <m/>
    <m/>
    <m/>
    <m/>
    <m/>
    <s v="https://doi.org/10.34148/komatika.v3i1.618"/>
    <s v="Dewi Rahmawati"/>
    <s v="Dewi Rahmawati,Dewi Rahmawati,Titus Kristanto,Ayu Endah Wahyuni,Muhammad Nasrullah,Reza Arindra Fadillah,Amanda Amalia,Pradeka Brilyan Purwandoko, Muhammad Achirul Nanda"/>
    <s v="ITTELKOM Surabaya,ITTELKOM Surabaya,ITTELKOM Surabaya,ITTELKOM Surabaya,ITTELKOM Surabaya,ITTELKOM Surabaya,ITTELKOM Surabaya,"/>
    <s v="RPL,RPL,DB,TI,SI,RPL,RPL,"/>
    <s v="0709039401,0709039401,0710028604,0401078801,0709059004,1201190023,1201190013,"/>
  </r>
  <r>
    <s v="Pelatihan Program Re-Branding, Brand Awareness dan Digitalisasi Marketing pada UMKM PKK Kelurahan Sedati Gede"/>
    <s v="Abdi Masyarakat "/>
    <x v="21"/>
    <x v="1"/>
    <m/>
    <m/>
    <x v="4"/>
    <s v="Darlin Aulia"/>
    <n v="6727245"/>
    <s v="0309069201"/>
    <s v="DB"/>
    <m/>
    <s v="ITTELKOM Surabaya"/>
    <s v="Darlin Aulia"/>
    <s v="DB"/>
    <m/>
    <s v="ITTELKOM Surabaya"/>
    <n v="6727245"/>
    <s v="0309069201"/>
    <s v="Sekar Widyasari Putri"/>
    <s v="DB"/>
    <m/>
    <s v="ITTELKOM Surabaya"/>
    <n v="6801989"/>
    <s v="0704029302"/>
    <s v="Wachda Yuniar Rochmah"/>
    <s v="DB"/>
    <m/>
    <s v="ITTELKOM Surabaya"/>
    <n v="6833162"/>
    <s v="070169701"/>
    <s v="David Naka Nugroho Mustakim"/>
    <s v="DB"/>
    <m/>
    <s v="ITTELKOM Surabaya"/>
    <s v="-"/>
    <n v="1205220032"/>
    <s v="Fajar Buana"/>
    <s v="DB"/>
    <m/>
    <s v="ITTELKOM Surabaya"/>
    <s v="-"/>
    <n v="1205220085"/>
    <s v="Muhammad Zubaidilah Amin"/>
    <s v="DB"/>
    <m/>
    <s v="ITTELKOM Surabaya"/>
    <s v="-"/>
    <n v="1205220076"/>
    <m/>
    <m/>
    <m/>
    <m/>
    <m/>
    <m/>
    <s v="http://dx.doi.org/10.58258/abdi.v5i1.4977"/>
    <s v="Darlin Aulia"/>
    <s v="Darlin Aulia,Darlin Aulia,Sekar Widyasari Putri,Wachda Yuniar Rochmah,David Naka Nugroho Mustakim,Fajar Buana,Muhammad Zubaidilah Amin,"/>
    <s v="ITTELKOM Surabaya,ITTELKOM Surabaya,ITTELKOM Surabaya,ITTELKOM Surabaya,ITTELKOM Surabaya,ITTELKOM Surabaya,ITTELKOM Surabaya,"/>
    <s v="DB,DB,DB,DB,DB,DB,DB,"/>
    <s v="0309069201,0309069201,0704029302,070169701,1205220032,1205220085,1205220076,"/>
  </r>
  <r>
    <s v="Pendampingan Perizinan Usaha Melalui Online Single Submission Risk-Based Approach Untuk Pelaku Usaha Perempuan Sekitar Desa Pangkahwetan Kecamatan Ujungpangkah"/>
    <s v="Humanism: Jurnal Pengabdian Masyarakat "/>
    <x v="21"/>
    <x v="1"/>
    <n v="2022"/>
    <n v="2023"/>
    <x v="4"/>
    <s v="Rifdatun Ni'mah"/>
    <n v="6806662"/>
    <s v="0714069008"/>
    <s v="DS"/>
    <m/>
    <s v="ITTELKOM Surabaya"/>
    <s v="Rifdatun Ni'mah"/>
    <s v="DS"/>
    <m/>
    <s v="ITTELKOM Surabaya"/>
    <n v="6806662"/>
    <s v="0714069008"/>
    <s v="Mohammad Hamim Zajuli Al Faroby"/>
    <s v="DS"/>
    <m/>
    <s v="ITTELKOM Surabaya"/>
    <n v="6756318"/>
    <s v="0724079501"/>
    <s v="Bernadus Anggo Seno Aji"/>
    <s v="IT"/>
    <m/>
    <s v="ITTELKOM Surabaya"/>
    <n v="6680680"/>
    <s v="0704039202"/>
    <m/>
    <m/>
    <m/>
    <m/>
    <m/>
    <m/>
    <m/>
    <m/>
    <m/>
    <m/>
    <m/>
    <m/>
    <m/>
    <m/>
    <m/>
    <m/>
    <m/>
    <m/>
    <m/>
    <m/>
    <m/>
    <m/>
    <m/>
    <m/>
    <s v="https://doi.org/10.30651/hm.v4i1.15720"/>
    <s v="Rifdatun Ni'mah"/>
    <s v="Rifdatun Ni'mah,Rifdatun Ni'mah,Mohammad Hamim Zajuli Al Faroby,Bernadus Anggo Seno Aji,,,,"/>
    <s v="ITTELKOM Surabaya,ITTELKOM Surabaya,ITTELKOM Surabaya,ITTELKOM Surabaya,,,,"/>
    <s v="DS,DS,DS,IT,,,,"/>
    <s v="0714069008,0714069008,0724079501,0704039202,,,,"/>
  </r>
  <r>
    <s v="Penerapan Metode Simple Additive Weighting (SAW) pada Sistem Pendukung Keputusan Seleksi Penerimaan Mahasiswa Baru"/>
    <s v="Jurnal Responsif : Riset Sains dan Informatika"/>
    <x v="21"/>
    <x v="1"/>
    <n v="2023"/>
    <n v="2023"/>
    <x v="4"/>
    <m/>
    <m/>
    <m/>
    <m/>
    <m/>
    <m/>
    <s v="Titus Kristanto"/>
    <s v="DB"/>
    <m/>
    <s v="ITTELKOM Surabaya"/>
    <n v="259781"/>
    <s v="0710028604"/>
    <s v="Dewi Rahmawati"/>
    <s v="RPL"/>
    <m/>
    <s v="ITTELKOM Surabaya"/>
    <n v="6680622"/>
    <s v="070903401"/>
    <s v="Achmad Muzakki"/>
    <s v="RPL"/>
    <m/>
    <s v="ITTELKOM Surabaya"/>
    <n v="6658755"/>
    <s v="0728058503"/>
    <m/>
    <m/>
    <m/>
    <m/>
    <m/>
    <m/>
    <m/>
    <m/>
    <m/>
    <m/>
    <m/>
    <m/>
    <m/>
    <m/>
    <m/>
    <m/>
    <m/>
    <m/>
    <m/>
    <m/>
    <m/>
    <m/>
    <m/>
    <m/>
    <s v="https://doi.org/10.51977/jti.v5i1.1014"/>
    <s v=""/>
    <s v=",Titus Kristanto,Dewi Rahmawati,Achmad Muzakki,,,,"/>
    <s v=",ITTELKOM Surabaya,ITTELKOM Surabaya,ITTELKOM Surabaya,,,,"/>
    <s v=",DB,RPL,RPL,,,,"/>
    <s v=",0710028604,070903401,0728058503,,,,"/>
  </r>
  <r>
    <s v="Penggunaan E-Supply Chain Management pada Produksi Pengolahan Furniture"/>
    <s v="Jurnal Ilmiah Media Sisfo"/>
    <x v="17"/>
    <x v="1"/>
    <m/>
    <m/>
    <x v="4"/>
    <m/>
    <m/>
    <m/>
    <m/>
    <m/>
    <m/>
    <s v="Titus Kristanto"/>
    <s v="DB"/>
    <m/>
    <s v="ITTELKOM Surabaya"/>
    <n v="259781"/>
    <s v="0710028604"/>
    <s v="Riza Akhsani Setyo Prayoga"/>
    <s v="DB"/>
    <m/>
    <s v="ITTELKOM Surabaya"/>
    <n v="6785861"/>
    <s v="0730049402"/>
    <s v="Adzanil Rachmadhi Putra"/>
    <s v="SI"/>
    <m/>
    <s v="ITTELKOM Surabaya"/>
    <n v="6826699"/>
    <s v="0710089403"/>
    <m/>
    <m/>
    <m/>
    <m/>
    <m/>
    <m/>
    <m/>
    <m/>
    <m/>
    <m/>
    <m/>
    <m/>
    <m/>
    <m/>
    <m/>
    <m/>
    <m/>
    <m/>
    <m/>
    <m/>
    <m/>
    <m/>
    <m/>
    <m/>
    <s v="https://doi.org/10.33998/mediasisfo.2023.17.1.669"/>
    <s v=""/>
    <s v=",Titus Kristanto,Riza Akhsani Setyo Prayoga,Adzanil Rachmadhi Putra,,,,"/>
    <s v=",ITTELKOM Surabaya,ITTELKOM Surabaya,ITTELKOM Surabaya,,,,"/>
    <s v=",DB,DB,SI,,,,"/>
    <s v=",0710028604,0730049402,0710089403,,,,"/>
  </r>
  <r>
    <s v="PENGUJIAN EFEK MODERASIAN E-GOVERNMENT PADA HUBUNGAN ICT DEVELOPMENT DAN MOBILE PAYMENT DENGAN LEVEL KORUPSI DI NEGARA MAJU DAN NEGARA BERKEMBANG"/>
    <s v="JURNAL MANEKSI "/>
    <x v="21"/>
    <x v="1"/>
    <m/>
    <m/>
    <x v="4"/>
    <m/>
    <m/>
    <m/>
    <m/>
    <m/>
    <m/>
    <s v="Eri Kartika"/>
    <s v="Akuntansi"/>
    <m/>
    <s v="Universitas Media Nusantara Citra"/>
    <s v="-"/>
    <n v="1801121022"/>
    <s v="Darlin Aulia"/>
    <s v="DB"/>
    <m/>
    <s v="ITTELKOM Surabaya"/>
    <n v="6727245"/>
    <s v="0309069201"/>
    <m/>
    <m/>
    <m/>
    <m/>
    <m/>
    <m/>
    <m/>
    <m/>
    <m/>
    <m/>
    <m/>
    <m/>
    <m/>
    <m/>
    <m/>
    <m/>
    <m/>
    <m/>
    <m/>
    <m/>
    <m/>
    <m/>
    <m/>
    <m/>
    <m/>
    <m/>
    <m/>
    <m/>
    <m/>
    <m/>
    <s v="https://doi.org/10.31959/jm.v12i1.1312"/>
    <s v=""/>
    <s v=",Eri Kartika,Darlin Aulia,,,,,"/>
    <s v=",Universitas Media Nusantara Citra,ITTELKOM Surabaya,,,,,"/>
    <s v=",Akuntansi,DB,,,,,"/>
    <s v=",1801121022,0309069201,,,,,"/>
  </r>
  <r>
    <s v="Peningkatan Akselerasi Bisnis Industri Pangan Melalui Identifikasi Kekuatan Bisnis Produk di UMKM Binaan Telkom CDC"/>
    <s v="Jurnal Pengabdian kepada Masyarakat dan aplikasi Teknologi (Adipati)"/>
    <x v="14"/>
    <x v="7"/>
    <n v="2022"/>
    <n v="2023"/>
    <x v="4"/>
    <s v="Benazir Imam Arif Muttaqin"/>
    <n v="6680627"/>
    <s v="0703119301"/>
    <s v="TI"/>
    <m/>
    <s v="ITTELKOM Surabaya"/>
    <s v="Dominggo Bayu Baskara"/>
    <s v="DB"/>
    <m/>
    <s v="ITTELKOM Surabaya"/>
    <n v="6682237"/>
    <s v="07220069004"/>
    <s v="Silvi Istiqomah"/>
    <s v="TI"/>
    <m/>
    <s v="ITTELKOM Surabaya"/>
    <n v="6795859"/>
    <s v="0523119601"/>
    <s v="Benazir Imam Arif Muttaqin"/>
    <s v="TI"/>
    <m/>
    <s v="ITTELKOM Surabaya"/>
    <n v="6680627"/>
    <s v="0703119301"/>
    <s v="Ines Mulia Nurdiana"/>
    <s v="TI"/>
    <m/>
    <s v="ITTELKOM Surabaya"/>
    <s v="-"/>
    <n v="1203200101"/>
    <s v="Reinardus Andoni Nasera Putra"/>
    <s v="TI"/>
    <m/>
    <s v="ITTELKOM Surabaya"/>
    <s v="-"/>
    <n v="1203200087"/>
    <m/>
    <m/>
    <m/>
    <m/>
    <m/>
    <m/>
    <m/>
    <m/>
    <m/>
    <m/>
    <m/>
    <m/>
    <s v="https://doi.org/10.31284/j.adipati.2023.v2i1.3850"/>
    <s v="Benazir Imam Arif Muttaqin"/>
    <s v="Benazir Imam Arif Muttaqin,Dominggo Bayu Baskara,Silvi Istiqomah,Benazir Imam Arif Muttaqin,Ines Mulia Nurdiana,Reinardus Andoni Nasera Putra,,Yulia Wahyu Ningsih (Mhs)"/>
    <s v="ITTELKOM Surabaya,ITTELKOM Surabaya,ITTELKOM Surabaya,ITTELKOM Surabaya,ITTELKOM Surabaya,ITTELKOM Surabaya,,"/>
    <s v="TI,DB,TI,TI,TI,TI,,"/>
    <s v="0703119301,07220069004,0523119601,0703119301,1203200101,1203200087,,"/>
  </r>
  <r>
    <s v="PENINGKATAN KEMAMPUAN DESAIN MEDIA PEMBELAJARAN BAGI GURU DI SEKOLAH MENENGAH ATAS"/>
    <s v="JMM (Jurnal Masyarakat Mandiri)"/>
    <x v="19"/>
    <x v="1"/>
    <n v="2023"/>
    <n v="2023"/>
    <x v="4"/>
    <s v="Aris Kusumawati"/>
    <n v="6801883"/>
    <s v="0720088905"/>
    <s v="SI"/>
    <m/>
    <s v="ITTELKOM Surabaya"/>
    <s v="Aris Kusumawati"/>
    <s v="SI"/>
    <m/>
    <s v="ITTELKOM Surabaya"/>
    <n v="6801883"/>
    <s v="0720088905"/>
    <s v="Raulia Riski"/>
    <s v="SI"/>
    <m/>
    <s v="ITTELKOM Surabaya"/>
    <n v="6789028"/>
    <s v="0719109401"/>
    <s v="Sri Hidayati"/>
    <s v="SI"/>
    <m/>
    <s v="ITTELKOM Surabaya"/>
    <n v="6787771"/>
    <s v="0723119302"/>
    <s v="Farid Duta Hadyanto"/>
    <s v="SI"/>
    <m/>
    <s v="ITTELKOM Surabaya"/>
    <s v="-"/>
    <s v="-"/>
    <s v="Anandito Satria Pradana"/>
    <s v="SI"/>
    <m/>
    <s v="ITTELKOM Surabaya"/>
    <s v="-"/>
    <s v="-"/>
    <s v="Fitri Rayani Siahaan"/>
    <s v="SI"/>
    <m/>
    <s v="ITTELKOM Surabaya"/>
    <s v="-"/>
    <s v="-"/>
    <m/>
    <s v="SI"/>
    <m/>
    <s v="ITTELKOM Surabaya"/>
    <m/>
    <m/>
    <s v="https://doi.org/10.31764/jmm.v7i2.13383"/>
    <s v="Aris Kusumawati"/>
    <s v="Aris Kusumawati,Aris Kusumawati,Raulia Riski,Sri Hidayati,Farid Duta Hadyanto,Anandito Satria Pradana,Fitri Rayani Siahaan,"/>
    <s v="ITTELKOM Surabaya,ITTELKOM Surabaya,ITTELKOM Surabaya,ITTELKOM Surabaya,ITTELKOM Surabaya,ITTELKOM Surabaya,ITTELKOM Surabaya,ITTELKOM Surabaya"/>
    <s v="SI,SI,SI,SI,SI,SI,SI,SI"/>
    <s v="0720088905,0720088905,0719109401,0723119302,-,-,-,"/>
  </r>
  <r>
    <s v="PERAMALAN PERMINTAAN PADA INDUSTRI PERTAHANAN DI INDONESIA"/>
    <s v="Tekmapro: Journal of Industrial Engineering and Management"/>
    <x v="17"/>
    <x v="1"/>
    <m/>
    <m/>
    <x v="4"/>
    <s v="Nicko Nur Rakhmaddian"/>
    <n v="6756289"/>
    <s v="0725059501"/>
    <s v="TL"/>
    <m/>
    <s v="ITTELKOM Surabaya"/>
    <s v="Nicko Nur Rakhmaddian"/>
    <s v="TL"/>
    <m/>
    <s v="ITTELKOM Surabaya"/>
    <n v="6756289"/>
    <s v="0725059501"/>
    <m/>
    <m/>
    <m/>
    <m/>
    <m/>
    <m/>
    <m/>
    <m/>
    <m/>
    <m/>
    <m/>
    <m/>
    <m/>
    <m/>
    <m/>
    <m/>
    <m/>
    <m/>
    <m/>
    <m/>
    <m/>
    <m/>
    <m/>
    <m/>
    <m/>
    <m/>
    <m/>
    <m/>
    <m/>
    <m/>
    <m/>
    <m/>
    <m/>
    <m/>
    <m/>
    <m/>
    <s v="link dokumen"/>
    <s v="Nicko Nur Rakhmaddian"/>
    <s v="Nicko Nur Rakhmaddian,Nicko Nur Rakhmaddian,,,,,,"/>
    <s v="ITTELKOM Surabaya,ITTELKOM Surabaya,,,,,,"/>
    <s v="TL,TL,,,,,,"/>
    <s v="0725059501,0725059501,,,,,,"/>
  </r>
  <r>
    <s v="Recent developments in the design and application of magnetorheological fluids in the medical field"/>
    <s v="AIP Conference Proceedings"/>
    <x v="26"/>
    <x v="2"/>
    <m/>
    <m/>
    <x v="4"/>
    <s v="Ubaidillah"/>
    <n v="6091537"/>
    <m/>
    <m/>
    <m/>
    <s v="Universitas Sebelas Maret"/>
    <s v="Agus Lutanto"/>
    <m/>
    <m/>
    <s v="Universitas Sebelas Maret"/>
    <m/>
    <m/>
    <s v="Ubaidillah"/>
    <m/>
    <m/>
    <s v="Universitas Sebelas Maret"/>
    <n v="6091537"/>
    <m/>
    <s v="Aditya Rio Prabowo"/>
    <s v="M"/>
    <m/>
    <s v="Universitas Sebelas Maret"/>
    <n v="6743644"/>
    <s v="0015099202"/>
    <s v="Fitrian Imaduddin"/>
    <s v="M"/>
    <m/>
    <s v="Universitas Sebelas Maret"/>
    <n v="6718375"/>
    <s v="0015068508"/>
    <s v="Dimas Adiputra"/>
    <s v="TE"/>
    <m/>
    <s v="ITTELKOM Surabaya"/>
    <n v="6680651"/>
    <s v="0725059301"/>
    <m/>
    <m/>
    <m/>
    <m/>
    <m/>
    <m/>
    <m/>
    <m/>
    <m/>
    <m/>
    <m/>
    <m/>
    <s v="https://doi.org/10.1063/5.0117624"/>
    <s v="Ubaidillah"/>
    <s v="Ubaidillah,Agus Lutanto,Ubaidillah,Aditya Rio Prabowo,Fitrian Imaduddin,Dimas Adiputra,,"/>
    <s v="Universitas Sebelas Maret,Universitas Sebelas Maret,Universitas Sebelas Maret,Universitas Sebelas Maret,Universitas Sebelas Maret,ITTELKOM Surabaya,,"/>
    <s v=",,,M,M,TE,,"/>
    <s v=",,,0015099202,0015068508,0725059301,,"/>
  </r>
  <r>
    <s v="STRATEGI REKAYASA SISTEM INFORMASI DAN TEKNOLOGI INFORMASI (STUDI KASUS: PT. GIT)"/>
    <s v="Jurnal Teknik Informatika Kaputama (JTIK) "/>
    <x v="21"/>
    <x v="1"/>
    <m/>
    <m/>
    <x v="4"/>
    <m/>
    <m/>
    <m/>
    <m/>
    <m/>
    <m/>
    <s v="Ulfa Emi Rahmawati"/>
    <s v="IF"/>
    <m/>
    <s v="Politeknik Negeri Jember"/>
    <n v="6785350"/>
    <s v="0028069702"/>
    <s v="Prasasti Karunia Farista Ananto"/>
    <s v="SI"/>
    <m/>
    <s v="UIN Sunan Ampel Surabaya"/>
    <n v="6794088"/>
    <n v="2004079701"/>
    <s v="Raulia Riski"/>
    <s v="SI"/>
    <m/>
    <s v="ITTELKOM Surabaya"/>
    <n v="6789028"/>
    <s v="0719109401"/>
    <m/>
    <m/>
    <m/>
    <m/>
    <m/>
    <m/>
    <m/>
    <m/>
    <m/>
    <m/>
    <m/>
    <m/>
    <m/>
    <m/>
    <m/>
    <m/>
    <m/>
    <m/>
    <m/>
    <m/>
    <m/>
    <m/>
    <m/>
    <m/>
    <s v="link dokumen"/>
    <s v=""/>
    <s v=",Ulfa Emi Rahmawati,Prasasti Karunia Farista Ananto,Raulia Riski,,,,"/>
    <s v=",Politeknik Negeri Jember,UIN Sunan Ampel Surabaya,ITTELKOM Surabaya,,,,"/>
    <s v=",IF,SI,SI,,,,"/>
    <s v=",0028069702,2004079701,0719109401,,,,"/>
  </r>
  <r>
    <s v="Urgensi pencatatan keuangan digital berbasis ponsel pada UMKM di kota surabaya"/>
    <s v="BEMAS: Jurnal Bermasyarakat"/>
    <x v="21"/>
    <x v="1"/>
    <n v="2022"/>
    <n v="2022"/>
    <x v="4"/>
    <s v="Rizqa Amelia Zunaidi"/>
    <n v="6681051"/>
    <s v="0711069301"/>
    <s v="TI"/>
    <m/>
    <s v="ITTELKOM Surabaya"/>
    <s v="Rizqa Amelia Zunaidi"/>
    <s v="TI"/>
    <m/>
    <s v="ITTELKOM Surabaya"/>
    <n v="6681051"/>
    <s v="0711069301"/>
    <s v="Ayu Endah Wahyuni"/>
    <s v="TI"/>
    <m/>
    <s v="ITTELKOM Surabaya"/>
    <n v="6658545"/>
    <s v="0401078801"/>
    <s v="Rahaditya Dimas Prihardianto"/>
    <s v="TI"/>
    <m/>
    <s v="ITTELKOM Surabaya"/>
    <n v="6680618"/>
    <s v="0725059202"/>
    <s v="Firli Tajtibra"/>
    <s v="TI"/>
    <m/>
    <s v="ITTELKOM Surabaya"/>
    <s v="-"/>
    <n v="1203200073"/>
    <s v="Dimas Dandy Pradana Setiawan"/>
    <s v="TI"/>
    <m/>
    <s v="ITTELKOM Surabaya"/>
    <s v="-"/>
    <n v="1203200100"/>
    <s v="Yashmine Mela Ardianto"/>
    <s v="TI"/>
    <m/>
    <s v="ITTELKOM Surabaya"/>
    <m/>
    <m/>
    <s v="Rahmalia Nurhalissa, Hendrawan Widianto"/>
    <s v="TI"/>
    <m/>
    <s v="ITTELKOM Surabaya"/>
    <m/>
    <m/>
    <s v="https://doi.org/10.37373/bemas.v3i2.330"/>
    <s v="Rizqa Amelia Zunaidi"/>
    <s v="Rizqa Amelia Zunaidi,Rizqa Amelia Zunaidi,Ayu Endah Wahyuni,Rahaditya Dimas Prihardianto,Firli Tajtibra,Dimas Dandy Pradana Setiawan,Yashmine Mela Ardianto,"/>
    <s v="ITTELKOM Surabaya,ITTELKOM Surabaya,ITTELKOM Surabaya,ITTELKOM Surabaya,ITTELKOM Surabaya,ITTELKOM Surabaya,ITTELKOM Surabaya,ITTELKOM Surabaya"/>
    <s v="TI,TI,TI,TI,TI,TI,TI,TI"/>
    <s v="0711069301,0711069301,0401078801,0725059202,1203200073,1203200100,,"/>
  </r>
  <r>
    <s v="Urgensi Pencatatan Keuangan Digital berbasis Ponsel UMKM di Kota Surabaya"/>
    <s v="ABDIMASKU: JURNAL PENGABDIAN MASYARAKAT"/>
    <x v="21"/>
    <x v="1"/>
    <n v="2022"/>
    <n v="2022"/>
    <x v="4"/>
    <s v="Rizqa Amelia Zunaidi"/>
    <n v="6681051"/>
    <s v="0711069301"/>
    <s v="TI"/>
    <m/>
    <s v="ITTELKOM Surabaya"/>
    <s v="Rizqa Amelia Zunaidi"/>
    <s v="TI"/>
    <m/>
    <s v="ITTELKOM Surabaya"/>
    <n v="6681051"/>
    <s v="0711069301"/>
    <s v="Ayu Endah Wahyuni"/>
    <s v="TI"/>
    <m/>
    <s v="ITTELKOM Surabaya"/>
    <n v="6658545"/>
    <s v="0401078801"/>
    <s v="Rahaditya Dimas Prihardianto"/>
    <s v="TI"/>
    <m/>
    <s v="ITTELKOM Surabaya"/>
    <n v="6680618"/>
    <s v="0725059202"/>
    <s v="Firli Tajtibra"/>
    <s v="TI"/>
    <m/>
    <s v="ITTELKOM Surabaya"/>
    <s v="-"/>
    <n v="1203200073"/>
    <s v="Dimas Dandy Pradana Setiawan"/>
    <s v="TI"/>
    <m/>
    <s v="ITTELKOM Surabaya"/>
    <s v="-"/>
    <n v="1203200100"/>
    <s v="Yashmine Mela Ardianto"/>
    <s v="TI"/>
    <m/>
    <s v="ITTELKOM Surabaya"/>
    <m/>
    <m/>
    <s v="Rahmalia Nurhalissa, Hendrawan Widianto"/>
    <s v="TI"/>
    <m/>
    <s v="ITTELKOM Surabaya"/>
    <m/>
    <m/>
    <s v="https://doi.org/10.37373/bemas.v3i2.330"/>
    <s v="Rizqa Amelia Zunaidi"/>
    <s v="Rizqa Amelia Zunaidi,Rizqa Amelia Zunaidi,Ayu Endah Wahyuni,Rahaditya Dimas Prihardianto,Firli Tajtibra,Dimas Dandy Pradana Setiawan,Yashmine Mela Ardianto,"/>
    <s v="ITTELKOM Surabaya,ITTELKOM Surabaya,ITTELKOM Surabaya,ITTELKOM Surabaya,ITTELKOM Surabaya,ITTELKOM Surabaya,ITTELKOM Surabaya,ITTELKOM Surabaya"/>
    <s v="TI,TI,TI,TI,TI,TI,TI,TI"/>
    <s v="0711069301,0711069301,0401078801,0725059202,1203200073,1203200100,,"/>
  </r>
  <r>
    <s v="PaGi: Wujud Modernisasi Pasar Tradisional di Tengah Gempuran Teknologi"/>
    <s v="Prosiding SEMNAS INOTEK (Seminar Nasional Inovasi Teknologi) "/>
    <x v="36"/>
    <x v="2"/>
    <n v="2023"/>
    <n v="2023"/>
    <x v="4"/>
    <s v="Titus Dwiseno Handiko (Mhs)"/>
    <s v="-"/>
    <n v="1205210018"/>
    <s v="DB"/>
    <m/>
    <s v="ITTELKOM Surabaya"/>
    <s v="Titus Dwiseno Handiko (Mhs)"/>
    <s v="DB"/>
    <m/>
    <s v="ITTELKOM Surabaya"/>
    <s v="-"/>
    <n v="1205210018"/>
    <s v="Maulana Naufal Hakim (Mhs)"/>
    <s v="DB"/>
    <m/>
    <s v="ITTELKOM Surabaya"/>
    <s v="-"/>
    <n v="1205210028"/>
    <s v="Titus Kristanto"/>
    <s v="DB"/>
    <m/>
    <s v="ITTELKOM Surabaya"/>
    <n v="259781"/>
    <s v="0710028604"/>
    <s v="Dominggo Bayu bagaskara"/>
    <s v="DB"/>
    <m/>
    <s v="ITTELKOM Surabaya"/>
    <n v="6682237"/>
    <s v="0722069004"/>
    <m/>
    <m/>
    <m/>
    <m/>
    <m/>
    <m/>
    <m/>
    <m/>
    <m/>
    <m/>
    <m/>
    <m/>
    <m/>
    <m/>
    <m/>
    <m/>
    <m/>
    <m/>
    <s v="https://doi.org/10.29407/inotek.v7i1.3398"/>
    <s v="Titus Dwiseno Handiko (Mhs)"/>
    <s v="Titus Dwiseno Handiko (Mhs),Titus Dwiseno Handiko (Mhs),Maulana Naufal Hakim (Mhs),Titus Kristanto,Dominggo Bayu bagaskara,,,"/>
    <s v="ITTELKOM Surabaya,ITTELKOM Surabaya,ITTELKOM Surabaya,ITTELKOM Surabaya,ITTELKOM Surabaya,,,"/>
    <s v="DB,DB,DB,DB,DB,,,"/>
    <s v="1205210018,1205210018,1205210028,0710028604,0722069004,,,"/>
  </r>
  <r>
    <s v="Penerapan Metode Weighted Product dalam Penyeleksian Supervisor Terbaik"/>
    <s v="Bulletin of Informatics and Data Science 2"/>
    <x v="22"/>
    <x v="8"/>
    <m/>
    <m/>
    <x v="4"/>
    <s v="Adrianus Gultom"/>
    <s v="-"/>
    <n v="17110357"/>
    <s v="IF"/>
    <m/>
    <s v="Universitas Budi Darma, Medan"/>
    <s v="Adrianus Gultom"/>
    <s v="IF"/>
    <m/>
    <s v="Universitas Budi Darma, Medan"/>
    <s v="-"/>
    <n v="17110357"/>
    <s v="Titus Kristanto"/>
    <s v="DB"/>
    <m/>
    <s v="ITTELKOM Surabaya"/>
    <n v="259781"/>
    <s v="0710028604"/>
    <s v="Yonky Pernando"/>
    <s v="IF"/>
    <m/>
    <s v="Universitas Universal, Batam"/>
    <n v="6657462"/>
    <n v="1013049001"/>
    <s v="Joko Kuswanto"/>
    <s v="IF"/>
    <m/>
    <s v="Universitas Baturaja, Sumatera Selatan"/>
    <n v="6167744"/>
    <s v="-"/>
    <s v="Nursaka Putra"/>
    <s v="Teknologi Rekayasa Elektromedis"/>
    <m/>
    <s v="Institut Kesehatan dan Teknologi Al Insyirah (IKTA) Pekanbaru, Riau"/>
    <n v="6694650"/>
    <s v="0409079510"/>
    <s v="Amsar Amsar"/>
    <m/>
    <m/>
    <s v="Politeknik Aceh Selatan, Aceh"/>
    <m/>
    <m/>
    <m/>
    <m/>
    <m/>
    <m/>
    <m/>
    <m/>
    <s v="http://dx.doi.org/10.61944/bids.v2i1.59"/>
    <s v="Adrianus Gultom"/>
    <s v="Adrianus Gultom,Adrianus Gultom,Titus Kristanto,Yonky Pernando,Joko Kuswanto,Nursaka Putra,Amsar Amsar,"/>
    <s v="Universitas Budi Darma, Medan,Universitas Budi Darma, Medan,ITTELKOM Surabaya,Universitas Universal, Batam,Universitas Baturaja, Sumatera Selatan,Institut Kesehatan dan Teknologi Al Insyirah (IKTA) Pekanbaru, Riau,Politeknik Aceh Selatan, Aceh,"/>
    <s v="IF,IF,DB,IF,IF,Teknologi Rekayasa Elektromedis,,"/>
    <s v="17110357,17110357,0710028604,1013049001,-,0409079510,,"/>
  </r>
  <r>
    <s v="An Improved Performance of Support Vector Machine to_x000a_Classify EEG Motor Imagery based on Differential Asymmetry"/>
    <s v="Przeglad Elektrotechniczny 99"/>
    <x v="24"/>
    <x v="2"/>
    <m/>
    <m/>
    <x v="4"/>
    <m/>
    <m/>
    <m/>
    <m/>
    <m/>
    <m/>
    <s v="Yulianto Tejo Putranto"/>
    <s v="TE"/>
    <m/>
    <s v="ITS"/>
    <m/>
    <m/>
    <s v="Oddy Virgantara Putra"/>
    <s v="IF"/>
    <m/>
    <s v="Universitas Darussalam Gontor"/>
    <n v="6190178"/>
    <s v="0724088803"/>
    <s v="Isa Hafidz"/>
    <s v="TE"/>
    <m/>
    <s v="ITTELKOM Surabaya"/>
    <n v="6680612"/>
    <s v="0728059203"/>
    <s v="Tri Arief Sardjono"/>
    <s v="TE"/>
    <m/>
    <s v="ITS"/>
    <n v="6008604"/>
    <s v="0012027005"/>
    <s v="Mochamad Hariadi"/>
    <s v="TE"/>
    <m/>
    <s v="ITS"/>
    <n v="5978377"/>
    <s v="009126903"/>
    <s v="Mauridhi Hery Purnomo"/>
    <s v="TE"/>
    <m/>
    <s v="ITS"/>
    <n v="6005015"/>
    <s v="0016095811"/>
    <m/>
    <m/>
    <m/>
    <m/>
    <m/>
    <m/>
    <s v="doi:10.15199/48.2023.06.40"/>
    <s v=""/>
    <s v=",Yulianto Tejo Putranto,Oddy Virgantara Putra,Isa Hafidz,Tri Arief Sardjono,Mochamad Hariadi,Mauridhi Hery Purnomo,"/>
    <s v=",ITS,Universitas Darussalam Gontor,ITTELKOM Surabaya,ITS,ITS,ITS,"/>
    <s v=",TE,IF,TE,TE,TE,TE,"/>
    <s v=",,0724088803,0728059203,0012027005,009126903,0016095811,"/>
  </r>
  <r>
    <s v="IoT-Based Power Monitoring and Lifetime Estimation of a Distribution Transformer in Building Scale"/>
    <s v="2023 IEEE International Instrumentation and Measurement Technology Conference (I2MTC)"/>
    <x v="1"/>
    <x v="4"/>
    <n v="2023"/>
    <n v="2023"/>
    <x v="4"/>
    <m/>
    <m/>
    <m/>
    <m/>
    <m/>
    <m/>
    <s v="Isa Hafidz"/>
    <s v="TE"/>
    <m/>
    <s v="ITTELKOM Surabaya"/>
    <n v="6680612"/>
    <s v="0728059203"/>
    <s v="Ardyono Priyadi"/>
    <s v="TE"/>
    <m/>
    <s v="ITS"/>
    <n v="6165227"/>
    <s v="0027097303"/>
    <s v="Margo Pujiantara"/>
    <s v="TE"/>
    <m/>
    <s v="ITS"/>
    <n v="5986157"/>
    <s v="0018036603"/>
    <s v="Nata Khakima Adhuna"/>
    <s v="TE"/>
    <m/>
    <s v="ITS"/>
    <s v="-"/>
    <n v="2214201012"/>
    <s v="Mauridhi Hery Purnomo"/>
    <s v="TK"/>
    <m/>
    <s v="ITS"/>
    <n v="6005015"/>
    <s v="0016095811"/>
    <m/>
    <m/>
    <m/>
    <m/>
    <m/>
    <m/>
    <m/>
    <m/>
    <m/>
    <m/>
    <m/>
    <m/>
    <s v="https://doi.org/10.1109/I2MTC53148.2023.10175961"/>
    <s v=""/>
    <s v=",Isa Hafidz,Ardyono Priyadi,Margo Pujiantara,Nata Khakima Adhuna,Mauridhi Hery Purnomo,,"/>
    <s v=",ITTELKOM Surabaya,ITS,ITS,ITS,ITS,,"/>
    <s v=",TE,TE,TE,TE,TK,,"/>
    <s v=",0728059203,0027097303,0018036603,2214201012,0016095811,,"/>
  </r>
  <r>
    <s v="Shannon entropy on near-infrared spectroscopy for_x000a_nondestructively determining water content in oil palm"/>
    <s v="International Journal of Electrical and Computer Engineering (IJECE)"/>
    <x v="23"/>
    <x v="9"/>
    <n v="2023"/>
    <n v="2023"/>
    <x v="4"/>
    <s v="Inna Novianty"/>
    <n v="6691755"/>
    <s v="0019118604"/>
    <s v="TK"/>
    <m/>
    <s v="IPB"/>
    <s v="Inna Novianty"/>
    <s v="TK"/>
    <m/>
    <s v="IPB"/>
    <n v="6691755"/>
    <s v="0019118604"/>
    <s v="Walidatush Sholihah"/>
    <s v="TK"/>
    <m/>
    <s v="IPB"/>
    <n v="6691603"/>
    <s v="0011128408"/>
    <s v=" Gema Parasti Mindara"/>
    <s v="RPL"/>
    <m/>
    <s v="IPB"/>
    <n v="6765105"/>
    <s v="0310108701"/>
    <s v="Muhammad Iqbal Nurulhaq"/>
    <s v="Technology and Plantation Production Management Study Program"/>
    <m/>
    <s v="IPB"/>
    <n v="6729299"/>
    <s v="0011059102"/>
    <s v="Anifatul Faricha"/>
    <s v="TE"/>
    <m/>
    <s v="ITTELKOM Surabaya"/>
    <n v="6680631"/>
    <s v="0704069202"/>
    <s v="Rismen Sinambela"/>
    <s v="TE"/>
    <m/>
    <s v="Christian University Indonesia"/>
    <n v="6850966"/>
    <s v="0317116903"/>
    <s v="Pradeka Brilyan Purwandoko, Muhammad Achirul Nanda"/>
    <s v="Research Center for Appropriate Technology, Department of Agricultural and Biosystem Engineering"/>
    <m/>
    <s v="National Research and Innovation Agency, Universitas Padjajaran"/>
    <s v="6830376; 6758972"/>
    <s v="0515089302; '0030099301"/>
    <s v="link dokumen"/>
    <s v="Inna Novianty"/>
    <s v="Inna Novianty,Inna Novianty,Walidatush Sholihah, Gema Parasti Mindara,Muhammad Iqbal Nurulhaq,Anifatul Faricha,Rismen Sinambela,"/>
    <s v="IPB,IPB,IPB,IPB,IPB,ITTELKOM Surabaya,Christian University Indonesia,National Research and Innovation Agency, Universitas Padjajaran"/>
    <s v="TK,TK,TK,RPL,Technology and Plantation Production Management Study Program,TE,TE,Research Center for Appropriate Technology, Department of Agricultural and Biosystem Engineering"/>
    <s v="0019118604,0019118604,0011128408,0310108701,0011059102,0704069202,0317116903,0515089302; '0030099301"/>
  </r>
  <r>
    <s v="Design and Implementation of Sensor Systems for Localization of the Autonomous Robot in a Building Area"/>
    <s v="Jurnal Nasional Teknik Elektro (JNTE)"/>
    <x v="18"/>
    <x v="1"/>
    <n v="2023"/>
    <n v="2023"/>
    <x v="4"/>
    <m/>
    <m/>
    <m/>
    <m/>
    <m/>
    <m/>
    <s v="Moch. Iskandar Riansyah"/>
    <s v="TE"/>
    <m/>
    <s v="ITTELKOM Surabaya"/>
    <n v="6680685"/>
    <s v="0721068802"/>
    <s v="Ardiansyah Al Farouq"/>
    <s v="TK"/>
    <m/>
    <s v="ITTELKOM Surabaya"/>
    <n v="6680641"/>
    <s v="0714029301"/>
    <s v="Putu Duta Hasta Putra (Mhs)"/>
    <m/>
    <m/>
    <s v="ITTELKOM Surabaya"/>
    <s v="-"/>
    <n v="1103180001"/>
    <m/>
    <m/>
    <m/>
    <m/>
    <m/>
    <m/>
    <m/>
    <m/>
    <m/>
    <m/>
    <m/>
    <m/>
    <m/>
    <m/>
    <m/>
    <m/>
    <m/>
    <m/>
    <m/>
    <m/>
    <m/>
    <m/>
    <m/>
    <m/>
    <s v="https://doi.org/10.25077/jnte.v12n2.1093.2023"/>
    <s v=""/>
    <s v=",Moch. Iskandar Riansyah,Ardiansyah Al Farouq,Putu Duta Hasta Putra (Mhs),,,,"/>
    <s v=",ITTELKOM Surabaya,ITTELKOM Surabaya,ITTELKOM Surabaya,,,,"/>
    <s v=",TE,TK,,,,,"/>
    <s v=",0721068802,0714029301,1103180001,,,,"/>
  </r>
  <r>
    <s v="Enabling Guardian Angels: Designing and Constructing a Wireless Nurse CallSystem with IMU-Based Fall Detection for Enhanced Patient Safety"/>
    <s v="Jurnal Nasional Teknik Elektro (JNTE)"/>
    <x v="18"/>
    <x v="1"/>
    <n v="2023"/>
    <n v="2023"/>
    <x v="4"/>
    <m/>
    <m/>
    <m/>
    <m/>
    <m/>
    <m/>
    <s v="Ardiansyah Al Farouq"/>
    <s v="TK"/>
    <m/>
    <s v="ITTELKOM Surabaya"/>
    <n v="6680641"/>
    <s v="0714029301"/>
    <s v="Berryl Cholif Arrohman Nurriduwan (mhs)"/>
    <s v="TK"/>
    <m/>
    <s v="ITTELKOM Surabaya"/>
    <s v="-"/>
    <n v="1102190033"/>
    <m/>
    <m/>
    <m/>
    <m/>
    <m/>
    <m/>
    <m/>
    <m/>
    <m/>
    <m/>
    <m/>
    <m/>
    <m/>
    <m/>
    <m/>
    <m/>
    <m/>
    <m/>
    <m/>
    <m/>
    <m/>
    <m/>
    <m/>
    <m/>
    <m/>
    <m/>
    <m/>
    <m/>
    <m/>
    <m/>
    <s v="https://doi.org/10.25077/jnte.v12n2.1084.2023"/>
    <s v=""/>
    <s v=",Ardiansyah Al Farouq,Berryl Cholif Arrohman Nurriduwan (mhs),,,,,"/>
    <s v=",ITTELKOM Surabaya,ITTELKOM Surabaya,,,,,"/>
    <s v=",TK,TK,,,,,"/>
    <s v=",0714029301,1102190033,,,,,"/>
  </r>
  <r>
    <s v="Usability Testing on ITTS MART Prototype"/>
    <s v="Sistemasi: Jurnal Sistem Informasi "/>
    <x v="19"/>
    <x v="1"/>
    <n v="2022"/>
    <n v="2023"/>
    <x v="4"/>
    <m/>
    <m/>
    <m/>
    <m/>
    <m/>
    <m/>
    <s v="Rizqa Amelia Zunaidi"/>
    <s v="TI"/>
    <m/>
    <s v="ITTELKOM Surabaya"/>
    <n v="6681051"/>
    <s v="0711069301"/>
    <s v="Adek Dhea Resmi Purbantari (Mhs)"/>
    <s v="TI"/>
    <m/>
    <s v="ITTELKOM Surabaya"/>
    <s v="-"/>
    <n v="1203190036"/>
    <s v="Fidelia Adinda Syafani (Mhs)"/>
    <s v="TI"/>
    <m/>
    <s v="ITTELKOM Surabaya"/>
    <s v="-"/>
    <n v="1203190012"/>
    <s v="Hawwin Mardhiana"/>
    <s v="SI"/>
    <m/>
    <s v="ITTELKOM Surabaya"/>
    <n v="6680648"/>
    <s v="0724089201"/>
    <s v="Ahmad Ihsan Fuady (Mhs)"/>
    <s v="SI"/>
    <m/>
    <s v="ITTELKOM Surabaya"/>
    <s v="-"/>
    <n v="1204200124"/>
    <m/>
    <m/>
    <m/>
    <m/>
    <m/>
    <m/>
    <m/>
    <m/>
    <m/>
    <m/>
    <m/>
    <m/>
    <s v="https://doi.org/10.32520/stmsi.v12i1.2389"/>
    <s v=""/>
    <s v=",Rizqa Amelia Zunaidi,Adek Dhea Resmi Purbantari (Mhs),Fidelia Adinda Syafani (Mhs),Hawwin Mardhiana,Ahmad Ihsan Fuady (Mhs),,"/>
    <s v=",ITTELKOM Surabaya,ITTELKOM Surabaya,ITTELKOM Surabaya,ITTELKOM Surabaya,ITTELKOM Surabaya,,"/>
    <s v=",TI,TI,TI,SI,SI,,"/>
    <s v=",0711069301,1203190036,1203190012,0724089201,1204200124,,"/>
  </r>
  <r>
    <s v="Classification of Cervical Cell Images into Healthy or Cancer Using Convolution Neural Network and Linear Discriminant Analysis"/>
    <s v="2023 IEEE International Conference on Industry 4.0"/>
    <x v="1"/>
    <x v="0"/>
    <n v="2023"/>
    <n v="2023"/>
    <x v="4"/>
    <m/>
    <m/>
    <m/>
    <m/>
    <m/>
    <m/>
    <s v="Mohammad Sholik"/>
    <s v="RPL"/>
    <m/>
    <s v="ITTELKOM Surabaya"/>
    <n v="6680698"/>
    <s v="0709128101"/>
    <s v="Chastine Fatichah"/>
    <s v="IF"/>
    <m/>
    <s v="ITS"/>
    <n v="5976088"/>
    <s v="0020127508"/>
    <s v="Bilqis Amaliah"/>
    <s v="IF"/>
    <m/>
    <s v="ITS"/>
    <n v="5993170"/>
    <s v="0014097503"/>
    <m/>
    <m/>
    <m/>
    <m/>
    <m/>
    <m/>
    <m/>
    <m/>
    <m/>
    <m/>
    <m/>
    <m/>
    <m/>
    <m/>
    <m/>
    <m/>
    <m/>
    <m/>
    <m/>
    <m/>
    <m/>
    <m/>
    <m/>
    <m/>
    <s v="https://doi.org/10.1109/IAICT59002.2023.10205826"/>
    <s v=""/>
    <s v=",Mohammad Sholik,Chastine Fatichah,Bilqis Amaliah,,,,"/>
    <s v=",ITTELKOM Surabaya,ITS,ITS,,,,"/>
    <s v=",RPL,IF,IF,,,,"/>
    <s v=",0709128101,0020127508,0014097503,,,,"/>
  </r>
  <r>
    <s v="Rancang Bangun Aplikasi Sentimen Pendapat Masyarakat Indonesia Terhadap Vaksin COVID-19 Dengan Menggunakan Algoritma Long Short-Term Memory Berbasis Web"/>
    <s v="INTEGER: Journal of Information Technology"/>
    <x v="17"/>
    <x v="1"/>
    <n v="2023"/>
    <n v="2023"/>
    <x v="4"/>
    <m/>
    <m/>
    <m/>
    <m/>
    <m/>
    <m/>
    <s v="Amanda Amalia"/>
    <s v="-"/>
    <m/>
    <s v="-"/>
    <s v="-"/>
    <s v="-"/>
    <s v="Dewi Rahmawati"/>
    <s v="RPL"/>
    <m/>
    <s v="ITTELKOM Surabaya"/>
    <n v="6680622"/>
    <s v="0709039401"/>
    <s v="Mohammad Sholik"/>
    <s v="RPL"/>
    <m/>
    <s v="ITTELKOM Surabaya"/>
    <n v="6680698"/>
    <s v="0709128101"/>
    <m/>
    <m/>
    <m/>
    <m/>
    <m/>
    <m/>
    <m/>
    <m/>
    <m/>
    <m/>
    <m/>
    <m/>
    <m/>
    <m/>
    <m/>
    <m/>
    <m/>
    <m/>
    <m/>
    <m/>
    <m/>
    <m/>
    <m/>
    <m/>
    <s v="https://doi.org/10.31284/j.integer.2023.v8i1.4148"/>
    <s v=""/>
    <s v=",Amanda Amalia,Dewi Rahmawati,Mohammad Sholik,,,,"/>
    <s v=",-,ITTELKOM Surabaya,ITTELKOM Surabaya,,,,"/>
    <s v=",-,RPL,RPL,,,,"/>
    <s v=",-,0709039401,0709128101,,,,"/>
  </r>
  <r>
    <s v="PENGABDIAN KEPADA MASYARAKAT BERBASIS PENGEMBANGAN PENELITIAN PADA SEBUAH PERUSAHAAN KONSTRUKSI"/>
    <s v="Jurnal Masyarakat Mandiri (JMM)"/>
    <x v="19"/>
    <x v="1"/>
    <n v="2023"/>
    <n v="2023"/>
    <x v="4"/>
    <m/>
    <m/>
    <m/>
    <m/>
    <m/>
    <m/>
    <s v="Raulia Riski"/>
    <s v="SI"/>
    <m/>
    <s v="ITTELKOM Surabaya"/>
    <n v="6789028"/>
    <s v="0719109401"/>
    <s v="Anisa Dzulkarnain"/>
    <s v="SI"/>
    <m/>
    <s v="ITTELKOM Surabaya"/>
    <n v="6835039"/>
    <s v="0724099501"/>
    <s v="Berlian Rahmy Lidiawaty"/>
    <s v="SI"/>
    <m/>
    <s v="ITTELKOM Surabaya"/>
    <n v="6843087"/>
    <s v="0010109403"/>
    <s v="Aditiya Taruna Septian Wibowo (Mhs)"/>
    <s v="SI"/>
    <m/>
    <s v="ITTELKOM Surabaya"/>
    <s v="-"/>
    <n v="1204200016"/>
    <s v="Arini Pramesta Setyaningtitah (Mhs)"/>
    <s v="SI"/>
    <m/>
    <s v="ITTELKOM Surabaya"/>
    <s v="-"/>
    <n v="1204200100"/>
    <s v="Alfina Ayu Puspitasari (Mhs)"/>
    <s v="SI"/>
    <m/>
    <s v="ITTELKOM Surabaya"/>
    <s v="-"/>
    <n v="1204200157"/>
    <s v="Yulia Wahyu Ningsih (Mhs)"/>
    <s v="SI"/>
    <m/>
    <s v="ITTELKOM Surabaya"/>
    <s v="-"/>
    <n v="1204200054"/>
    <s v="https://doi.org/10.31764/jmm.v7i4.15854"/>
    <s v=""/>
    <s v=",Raulia Riski,Anisa Dzulkarnain,Berlian Rahmy Lidiawaty,Aditiya Taruna Septian Wibowo (Mhs),Arini Pramesta Setyaningtitah (Mhs),Alfina Ayu Puspitasari (Mhs),"/>
    <s v=",ITTELKOM Surabaya,ITTELKOM Surabaya,ITTELKOM Surabaya,ITTELKOM Surabaya,ITTELKOM Surabaya,ITTELKOM Surabaya,ITTELKOM Surabaya"/>
    <s v=",SI,SI,SI,SI,SI,SI,SI"/>
    <s v=",0719109401,0724099501,0010109403,1204200016,1204200100,1204200157,1204200054"/>
  </r>
  <r>
    <s v="Analysis of technological, organizational, environmental, and digital adoption factors on the net benefit of the mses sector in east java-indonesia"/>
    <s v="_x000a_Jurnal Mantik"/>
    <x v="17"/>
    <x v="1"/>
    <n v="2023"/>
    <n v="2023"/>
    <x v="4"/>
    <m/>
    <m/>
    <m/>
    <m/>
    <m/>
    <m/>
    <s v="Aris Kusumawati"/>
    <s v="SI"/>
    <m/>
    <s v="ITTELKOM Surabaya"/>
    <n v="6801883"/>
    <s v="0720088905"/>
    <s v="Ully Asfari"/>
    <s v="SI"/>
    <m/>
    <s v="ITTELKOM Surabaya"/>
    <n v="6665306"/>
    <s v="0703129001"/>
    <s v="Aisyah Putri Amni Ramadhanti (Mhs)"/>
    <s v="SI"/>
    <m/>
    <s v="ITTELKOM Surabaya"/>
    <s v="-"/>
    <n v="1204210021"/>
    <s v="Ekky Dea Audry Jaya (Mhs)"/>
    <s v="SI"/>
    <m/>
    <s v="ITTELKOM Surabaya"/>
    <s v="-"/>
    <n v="1204210126"/>
    <s v="Farid Duta Hadyanto (Mhs)"/>
    <s v="SI"/>
    <m/>
    <s v="ITTELKOM Surabaya"/>
    <s v="-"/>
    <n v="1204215118"/>
    <m/>
    <m/>
    <m/>
    <m/>
    <m/>
    <m/>
    <m/>
    <m/>
    <m/>
    <m/>
    <m/>
    <m/>
    <m/>
    <s v=""/>
    <s v=",Aris Kusumawati,Ully Asfari,Aisyah Putri Amni Ramadhanti (Mhs),Ekky Dea Audry Jaya (Mhs),Farid Duta Hadyanto (Mhs),,Nurulakmar Abu Husain, Khairil Anwar Abu Kassim"/>
    <s v=",ITTELKOM Surabaya,ITTELKOM Surabaya,ITTELKOM Surabaya,ITTELKOM Surabaya,ITTELKOM Surabaya,,"/>
    <s v=",SI,SI,SI,SI,SI,,"/>
    <s v=",0720088905,0703129001,1204210021,1204210126,1204215118,,"/>
  </r>
  <r>
    <s v="ISO/IEC 25010 : Analisis Kualitas Sistem E-learning sebagai Media Pembelajaran Online"/>
    <s v="Journal of Information System, Graphics, Hospitality and Technology"/>
    <x v="17"/>
    <x v="1"/>
    <n v="2023"/>
    <n v="2023"/>
    <x v="4"/>
    <m/>
    <m/>
    <m/>
    <m/>
    <m/>
    <m/>
    <s v="Nadiah Ratnaduhita (Mhs)"/>
    <s v="SI"/>
    <m/>
    <s v="ITTELKOM Surabaya"/>
    <s v="-"/>
    <n v="1204190069"/>
    <s v="Yupit Sudianto"/>
    <s v="SI"/>
    <m/>
    <s v="ITTELKOM Surabaya"/>
    <n v="6680623"/>
    <s v="0721088602"/>
    <s v="Aris Kusumawati"/>
    <s v="SI"/>
    <m/>
    <s v="ITTELKOM Surabaya"/>
    <n v="6801883"/>
    <s v="0720088905"/>
    <m/>
    <m/>
    <m/>
    <m/>
    <m/>
    <m/>
    <m/>
    <m/>
    <m/>
    <m/>
    <m/>
    <m/>
    <m/>
    <m/>
    <m/>
    <m/>
    <m/>
    <m/>
    <m/>
    <m/>
    <m/>
    <m/>
    <m/>
    <m/>
    <s v="https://doi.org/10.37823/insight.v5i1.302"/>
    <s v=""/>
    <s v=",Nadiah Ratnaduhita (Mhs),Yupit Sudianto,Aris Kusumawati,,,,"/>
    <s v=",ITTELKOM Surabaya,ITTELKOM Surabaya,ITTELKOM Surabaya,,,,"/>
    <s v=",SI,SI,SI,,,,"/>
    <s v=",1204190069,0721088602,0720088905,,,,"/>
  </r>
  <r>
    <s v="PELATIHAN OPTIMALISASI SOSIAL MEDIA DAN GOOGLE BUSINESS SEBAGAI MEDIA PEMASARAN DI SEKTOR PETERNAKAN TELUR BEBEK"/>
    <s v="Jurnal Masyarakat Mandiri (JMM)"/>
    <x v="19"/>
    <x v="1"/>
    <n v="2023"/>
    <n v="2023"/>
    <x v="4"/>
    <m/>
    <m/>
    <m/>
    <m/>
    <m/>
    <m/>
    <s v="Aris Kusumawati"/>
    <s v="SI"/>
    <m/>
    <s v="ITTELKOM Surabaya"/>
    <n v="6801883"/>
    <s v="0720088905"/>
    <s v="Alifiansyah Arrizqy Hidayat"/>
    <s v="SI"/>
    <m/>
    <s v="ITTELKOM Surabaya"/>
    <n v="6833034"/>
    <s v="0729059601"/>
    <s v="Tita Ayu Rospricilia"/>
    <s v="SI"/>
    <m/>
    <s v="ITTELKOM Surabaya"/>
    <n v="6833033"/>
    <s v="0702049801"/>
    <s v="Yuni Qoriah Verdiana (Mhs)"/>
    <s v="SI"/>
    <m/>
    <s v="ITTELKOM Surabaya"/>
    <s v="-"/>
    <n v="1204200004"/>
    <s v="Rheynansya Tabriz Tajj Hauravin Al Kanza (Mhs)"/>
    <s v="SI"/>
    <m/>
    <s v="ITTELKOM Surabaya"/>
    <s v="-"/>
    <n v="1204200002"/>
    <s v="Farid Duta Hadyanto (Mhs)"/>
    <s v="SI"/>
    <m/>
    <s v="ITTELKOM Surabaya"/>
    <s v="-"/>
    <n v="1204215118"/>
    <m/>
    <m/>
    <m/>
    <m/>
    <m/>
    <m/>
    <s v="https://doi.org/10.31764/jmm.v7i4.16370"/>
    <s v=""/>
    <s v=",Aris Kusumawati,Alifiansyah Arrizqy Hidayat,Tita Ayu Rospricilia,Yuni Qoriah Verdiana (Mhs),Rheynansya Tabriz Tajj Hauravin Al Kanza (Mhs),Farid Duta Hadyanto (Mhs),"/>
    <s v=",ITTELKOM Surabaya,ITTELKOM Surabaya,ITTELKOM Surabaya,ITTELKOM Surabaya,ITTELKOM Surabaya,ITTELKOM Surabaya,"/>
    <s v=",SI,SI,SI,SI,Si,SI,"/>
    <s v=",0720088905,0729059601,0702049801,1204200004,1204200002,1204215118,"/>
  </r>
  <r>
    <s v="Factor Analysis of Intention to Use Open-Source ERP: A Case Study from East Java Area"/>
    <s v="INTENSIF: Jurnal Ilmiah Penelitian dan Penerapan Teknologi Sistem Informasi"/>
    <x v="18"/>
    <x v="1"/>
    <n v="2023"/>
    <s v=" "/>
    <x v="4"/>
    <m/>
    <m/>
    <m/>
    <m/>
    <m/>
    <m/>
    <s v="Aris Kusumawati"/>
    <s v="SI"/>
    <m/>
    <s v="ITTELKOM Surabaya"/>
    <n v="6801883"/>
    <s v="0720088905"/>
    <s v="Ully Asfari"/>
    <s v="SI"/>
    <m/>
    <s v="ITTELKOM Surabaya"/>
    <n v="6665306"/>
    <s v="0703129001"/>
    <s v="Aisyah Putri Amni Ramadhanti (Mhs)"/>
    <s v="SI"/>
    <m/>
    <s v="ITTELKOM Surabaya"/>
    <s v="-"/>
    <n v="1204210021"/>
    <s v="Ekky Dea Audry Jaya (Mhs)"/>
    <s v="SI"/>
    <m/>
    <s v="ITTELKOM Surabaya"/>
    <s v="-"/>
    <n v="1204210126"/>
    <s v="Farid Duta Hadyanto (Mhs)"/>
    <s v="SI"/>
    <m/>
    <s v="ITTELKOM Surabaya"/>
    <s v="-"/>
    <n v="1204215118"/>
    <m/>
    <m/>
    <m/>
    <m/>
    <m/>
    <m/>
    <m/>
    <m/>
    <m/>
    <m/>
    <m/>
    <m/>
    <s v="https://doi.org/10.29407/intensif.v7i2.19330"/>
    <s v=""/>
    <s v=",Aris Kusumawati,Ully Asfari,Aisyah Putri Amni Ramadhanti (Mhs),Ekky Dea Audry Jaya (Mhs),Farid Duta Hadyanto (Mhs),,"/>
    <s v=",ITTELKOM Surabaya,ITTELKOM Surabaya,ITTELKOM Surabaya,ITTELKOM Surabaya,ITTELKOM Surabaya,,"/>
    <s v=",SI,SI,SI,SI,SI,,"/>
    <s v=",0720088905,0703129001,1204210021,1204210126,1204215118,,"/>
  </r>
  <r>
    <s v="Analisis eWOM terhadap Destinasi Wisata Super Prioritas Menggunakan Text Mining"/>
    <s v=" Indonesian Journal of Multidisciplinary on Social and Technology"/>
    <x v="14"/>
    <x v="10"/>
    <n v="2023"/>
    <n v="2023"/>
    <x v="4"/>
    <m/>
    <m/>
    <m/>
    <m/>
    <m/>
    <m/>
    <s v="Wachda Yuniar Rochmah"/>
    <s v="DB"/>
    <m/>
    <s v="ITTELKOM Surabaya"/>
    <n v="6833162"/>
    <s v="0701069701"/>
    <s v="Cita Lentera (Mhs)"/>
    <s v="DB"/>
    <m/>
    <s v="ITTELKOM Surabaya"/>
    <s v="-"/>
    <n v="1205210002"/>
    <m/>
    <m/>
    <m/>
    <m/>
    <m/>
    <m/>
    <m/>
    <m/>
    <m/>
    <m/>
    <m/>
    <m/>
    <m/>
    <m/>
    <m/>
    <m/>
    <m/>
    <m/>
    <m/>
    <m/>
    <m/>
    <m/>
    <m/>
    <m/>
    <m/>
    <m/>
    <m/>
    <m/>
    <m/>
    <m/>
    <s v="https://doi.org/10.31004/ijmst.v1i3.227"/>
    <s v=""/>
    <s v=",Wachda Yuniar Rochmah,Cita Lentera (Mhs),,,,,"/>
    <s v=",ITTELKOM Surabaya,ITTELKOM Surabaya,,,,,"/>
    <s v=",DB,DB,,,,,"/>
    <s v=",0701069701,1205210002,,,,,"/>
  </r>
  <r>
    <s v="Design Science Research in Developing Traffic Urgency Model From Text for Determining Transportation Complaint Priority - an Initial Investigation"/>
    <s v="2023 International Seminar on Intelligent Technology and Its Applications"/>
    <x v="1"/>
    <x v="4"/>
    <n v="2023"/>
    <n v="2023"/>
    <x v="4"/>
    <m/>
    <m/>
    <m/>
    <m/>
    <m/>
    <m/>
    <s v="Berlian Rahmy Lidiawaty"/>
    <s v="SI"/>
    <m/>
    <s v="ITTELKOM Surabaya"/>
    <n v="6843087"/>
    <s v="0010109403"/>
    <s v="Erma Suryani"/>
    <s v="SI"/>
    <m/>
    <s v="ITS"/>
    <n v="5975820"/>
    <s v="0027047002"/>
    <s v="Retno Aulia Vinarti"/>
    <s v="SI"/>
    <m/>
    <s v="ITS"/>
    <n v="6102637"/>
    <s v="0716118801"/>
    <m/>
    <m/>
    <m/>
    <m/>
    <m/>
    <m/>
    <m/>
    <m/>
    <m/>
    <m/>
    <m/>
    <m/>
    <m/>
    <m/>
    <m/>
    <m/>
    <m/>
    <m/>
    <m/>
    <m/>
    <m/>
    <m/>
    <m/>
    <m/>
    <s v="https://doi.org/10.1109/ISITIA59021.2023.10221083"/>
    <s v=""/>
    <s v=",Berlian Rahmy Lidiawaty,Erma Suryani,Retno Aulia Vinarti,,,,"/>
    <s v=",ITTELKOM Surabaya,ITS,ITS,,,,"/>
    <s v=",SI,SI,SI,,,,"/>
    <s v=",0010109403,0027047002,0716118801,,,,"/>
  </r>
  <r>
    <s v="The Joint Channel Coding and Pre-Distortion Technique on the USRP-Based MIMO-OFDM System"/>
    <s v="Jurnal RESTI (Rekayasa Sistem dan Teknologi Informasi)"/>
    <x v="18"/>
    <x v="1"/>
    <n v="2023"/>
    <n v="2023"/>
    <x v="4"/>
    <m/>
    <m/>
    <m/>
    <m/>
    <m/>
    <m/>
    <s v="Melki Mario Gulo"/>
    <s v="TT"/>
    <m/>
    <s v="PENS"/>
    <s v="-"/>
    <n v="1210171003"/>
    <s v="I Gede Puja Astawa"/>
    <s v="TE"/>
    <m/>
    <s v="PENS"/>
    <n v="260004"/>
    <s v="0027026704"/>
    <s v="Arifin"/>
    <s v="-"/>
    <m/>
    <s v="PENS"/>
    <s v="-"/>
    <s v="-"/>
    <s v="Yoedy Moegiharto"/>
    <s v="-"/>
    <m/>
    <s v="PENS"/>
    <s v="-"/>
    <s v="-"/>
    <s v="Hendy Briantoro"/>
    <s v="TK"/>
    <m/>
    <s v="ITTELKOM Surabaya"/>
    <n v="6843797"/>
    <n v="8950850022"/>
    <m/>
    <m/>
    <m/>
    <m/>
    <m/>
    <m/>
    <m/>
    <m/>
    <m/>
    <m/>
    <m/>
    <m/>
    <s v="https://doi.org/10.29207/resti.v7i4.5093"/>
    <s v=""/>
    <s v=",Melki Mario Gulo,I Gede Puja Astawa,Arifin,Yoedy Moegiharto,Hendy Briantoro,,"/>
    <s v=",PENS,PENS,PENS,PENS,ITTELKOM Surabaya,,"/>
    <s v=",TT,TE,-,-,TK,,"/>
    <s v=",1210171003,0027026704,-,-,8950850022,,"/>
  </r>
  <r>
    <s v="Web profile development for furniture business in UD Rozi Rachmad, Surabaya City"/>
    <s v="Abdimas: Jurnal Pengabdian Masyarakat Universitas Merdeka Malang"/>
    <x v="17"/>
    <x v="1"/>
    <n v="2022"/>
    <n v="2022"/>
    <x v="4"/>
    <s v="Riza Akhsani Setyo Prayoga"/>
    <n v="6785861"/>
    <s v="0730049402"/>
    <s v="DB"/>
    <m/>
    <s v="ITTELKOM Surabaya"/>
    <s v="Riza Akhsani Setyo Prayoga"/>
    <s v="DB"/>
    <m/>
    <s v="ITTELKOM Surabaya"/>
    <n v="6785861"/>
    <s v="0730049402"/>
    <s v="Rizky Fenaldo Maulana"/>
    <s v="IF"/>
    <m/>
    <s v="ITTELKOM Surabaya"/>
    <n v="6768348"/>
    <s v="0714079701"/>
    <s v="Nicko Nur Rakhmaddian"/>
    <s v="TL"/>
    <m/>
    <s v="ITTELKOM Surabaya"/>
    <n v="6756289"/>
    <s v="0725059501"/>
    <s v="Tracy Olivia"/>
    <s v="DB"/>
    <m/>
    <s v="ITTELKOM Surabaya"/>
    <s v="-"/>
    <n v="1205210058"/>
    <s v="Devandro Alifiano"/>
    <s v="TI"/>
    <m/>
    <s v="ITTELKOM Surabaya"/>
    <s v="-"/>
    <n v="1203202090"/>
    <s v="Fajrul Fallah Arrafi"/>
    <s v="IF"/>
    <m/>
    <s v="ITTELKOM Surabaya"/>
    <s v="-"/>
    <n v="1203210034"/>
    <m/>
    <m/>
    <m/>
    <m/>
    <m/>
    <m/>
    <s v="http://dx.doi.org/10.26905/abdimas.v1i1.8830"/>
    <s v="Riza Akhsani Setyo Prayoga"/>
    <s v="Riza Akhsani Setyo Prayoga,Riza Akhsani Setyo Prayoga,Rizky Fenaldo Maulana,Nicko Nur Rakhmaddian,Tracy Olivia,Devandro Alifiano,Fajrul Fallah Arrafi,"/>
    <s v="ITTELKOM Surabaya,ITTELKOM Surabaya,ITTELKOM Surabaya,ITTELKOM Surabaya,ITTELKOM Surabaya,ITTELKOM Surabaya,ITTELKOM Surabaya,"/>
    <s v="DB,DB,IF,TL,DB,TI,IF,"/>
    <s v="0730049402,0730049402,0714079701,0725059501,1205210058,1203202090,1203210034,"/>
  </r>
  <r>
    <s v="An efficient activity recognition for homecare robots from multi-modal communication dataset"/>
    <s v="International Journal of Advances in Intelligent Informatics"/>
    <x v="26"/>
    <x v="2"/>
    <m/>
    <m/>
    <x v="4"/>
    <s v="Mohamad Yani"/>
    <m/>
    <m/>
    <s v="TK"/>
    <m/>
    <m/>
    <s v="Mohamad Yani"/>
    <s v="TK"/>
    <m/>
    <s v="ITTELKOM Surabaya"/>
    <m/>
    <m/>
    <s v="Yamada Nao"/>
    <m/>
    <m/>
    <s v="Tokyo Metropolitan University, Japan"/>
    <m/>
    <m/>
    <s v="Chyan Zheng Siow"/>
    <m/>
    <m/>
    <s v="Tokyo Metropolitan University, Japan"/>
    <m/>
    <m/>
    <s v="Kubota Naoyuki"/>
    <m/>
    <m/>
    <s v="Tokyo Metropolitan University, Japan"/>
    <m/>
    <m/>
    <m/>
    <m/>
    <m/>
    <m/>
    <m/>
    <m/>
    <m/>
    <m/>
    <m/>
    <m/>
    <m/>
    <m/>
    <m/>
    <m/>
    <m/>
    <m/>
    <m/>
    <m/>
    <s v="link dokumen"/>
    <s v="Mohamad Yani"/>
    <s v="Mohamad Yani,Mohamad Yani,Yamada Nao,Chyan Zheng Siow,Kubota Naoyuki,,,"/>
    <s v=",ITTELKOM Surabaya,Tokyo Metropolitan University, Japan,Tokyo Metropolitan University, Japan,Tokyo Metropolitan University, Japan,,,"/>
    <s v="TK,TK,,,,,,"/>
    <s v=",,,,,,,"/>
  </r>
  <r>
    <s v="The ontology model for selecting quality melons uses hidden semantic data based on melon knowledge domains"/>
    <s v="13th IEEE Symposium on Computer Applications and Industrial Electronics, ISCAIE 2023"/>
    <x v="1"/>
    <x v="2"/>
    <m/>
    <m/>
    <x v="4"/>
    <s v="Ubaidillah Umar"/>
    <m/>
    <m/>
    <m/>
    <m/>
    <m/>
    <s v="Ubaidillah Umar"/>
    <m/>
    <m/>
    <m/>
    <m/>
    <m/>
    <s v="Tri Arief Sardjono"/>
    <s v="TE"/>
    <m/>
    <m/>
    <m/>
    <m/>
    <s v="Hendra Kusuma"/>
    <m/>
    <m/>
    <m/>
    <m/>
    <m/>
    <m/>
    <m/>
    <m/>
    <m/>
    <m/>
    <m/>
    <m/>
    <m/>
    <m/>
    <m/>
    <m/>
    <m/>
    <m/>
    <m/>
    <m/>
    <m/>
    <m/>
    <m/>
    <m/>
    <m/>
    <m/>
    <m/>
    <m/>
    <m/>
    <s v="https://doi.org/10.1109/ISCAIE57739.2023.10164869"/>
    <s v="Ubaidillah Umar"/>
    <s v="Ubaidillah Umar,Ubaidillah Umar,Tri Arief Sardjono,Hendra Kusuma,,,,"/>
    <s v=",,,,,,,"/>
    <s v=",,TE,,,,,"/>
    <s v=",,,,,,,"/>
  </r>
  <r>
    <s v="Utilization of winged bean ( Psophocarpus tetragonolobus) seed powder as a coagulant and activated natural zeolite as an adsorbent for improving of tapioca and tofu wastewater qualities"/>
    <s v="Journal of Physics: Conference Series"/>
    <x v="24"/>
    <x v="2"/>
    <m/>
    <m/>
    <x v="4"/>
    <m/>
    <m/>
    <m/>
    <m/>
    <m/>
    <m/>
    <s v="SILVI ISTIQOMAH"/>
    <m/>
    <m/>
    <m/>
    <m/>
    <m/>
    <s v="SRI HASTUTI"/>
    <m/>
    <m/>
    <m/>
    <m/>
    <m/>
    <s v="Venty Suryanti"/>
    <m/>
    <m/>
    <m/>
    <m/>
    <m/>
    <m/>
    <m/>
    <m/>
    <m/>
    <m/>
    <m/>
    <m/>
    <m/>
    <m/>
    <m/>
    <m/>
    <m/>
    <m/>
    <m/>
    <m/>
    <m/>
    <m/>
    <m/>
    <m/>
    <m/>
    <m/>
    <m/>
    <m/>
    <m/>
    <s v="10.1088/1742-6596/2556/1/012001"/>
    <s v=""/>
    <s v=",SILVI ISTIQOMAH,SRI HASTUTI,Venty Suryanti,,,,"/>
    <s v=",,,,,,,"/>
    <s v=",,,,,,,"/>
    <s v=",,,,,,,"/>
  </r>
  <r>
    <s v="Effect of tempering on case hardening aluminum 7075 on its hardness"/>
    <s v="AIP Conference Proceedings"/>
    <x v="24"/>
    <x v="2"/>
    <m/>
    <m/>
    <x v="4"/>
    <m/>
    <m/>
    <m/>
    <m/>
    <m/>
    <m/>
    <m/>
    <m/>
    <m/>
    <m/>
    <m/>
    <m/>
    <m/>
    <m/>
    <m/>
    <m/>
    <m/>
    <m/>
    <m/>
    <m/>
    <m/>
    <m/>
    <m/>
    <m/>
    <m/>
    <m/>
    <m/>
    <m/>
    <m/>
    <m/>
    <m/>
    <m/>
    <m/>
    <m/>
    <m/>
    <m/>
    <m/>
    <m/>
    <m/>
    <m/>
    <m/>
    <m/>
    <m/>
    <m/>
    <m/>
    <m/>
    <m/>
    <m/>
    <s v="https://doi.org/10.1063/5.0122369"/>
    <s v=""/>
    <s v=",,,,,,,"/>
    <s v=",,,,,,,"/>
    <s v=",,,,,,,"/>
    <s v=",,,,,,,"/>
  </r>
  <r>
    <s v="Focal Region Ray Tracing of Conventional and Shaped Lens Antenna"/>
    <s v="International Journal of Integrated Engineering"/>
    <x v="26"/>
    <x v="2"/>
    <m/>
    <m/>
    <x v="4"/>
    <s v="Kamilia Kamardin"/>
    <m/>
    <m/>
    <m/>
    <m/>
    <m/>
    <s v="M. Muhsin"/>
    <s v="TT"/>
    <m/>
    <m/>
    <m/>
    <m/>
    <s v="Kamilia Kamardin"/>
    <m/>
    <m/>
    <m/>
    <m/>
    <m/>
    <s v="Kamilia Kamardin"/>
    <m/>
    <m/>
    <m/>
    <m/>
    <m/>
    <m/>
    <m/>
    <m/>
    <m/>
    <m/>
    <m/>
    <m/>
    <m/>
    <m/>
    <m/>
    <m/>
    <m/>
    <m/>
    <m/>
    <m/>
    <m/>
    <m/>
    <m/>
    <m/>
    <m/>
    <m/>
    <m/>
    <m/>
    <m/>
    <s v="link dokumen"/>
    <s v="Kamilia Kamardin"/>
    <s v="Kamilia Kamardin,M. Muhsin,Kamilia Kamardin,Kamilia Kamardin,,,,"/>
    <s v=",,,,,,,"/>
    <s v=",TT,,,,,,"/>
    <s v=",,,,,,,"/>
  </r>
  <r>
    <s v="Quality of Service (QoS) Wifi Network Study Case: Telkom University Dormitory Hall"/>
    <s v="Proceedings of the 2023 IEEE International Conference on Industry 4.0, Artificial Intelligence, and "/>
    <x v="1"/>
    <x v="2"/>
    <m/>
    <m/>
    <x v="4"/>
    <s v="Muhammad Ilham Alhari"/>
    <s v="SI"/>
    <m/>
    <m/>
    <m/>
    <m/>
    <s v="Muhammad Ilham Alhari"/>
    <s v="SI"/>
    <m/>
    <m/>
    <m/>
    <m/>
    <s v="Muharman Lubis"/>
    <m/>
    <m/>
    <m/>
    <m/>
    <m/>
    <m/>
    <m/>
    <m/>
    <m/>
    <m/>
    <m/>
    <m/>
    <m/>
    <m/>
    <m/>
    <m/>
    <m/>
    <m/>
    <m/>
    <m/>
    <m/>
    <m/>
    <m/>
    <m/>
    <m/>
    <m/>
    <m/>
    <m/>
    <m/>
    <m/>
    <m/>
    <m/>
    <m/>
    <m/>
    <m/>
    <s v="https://doi.org/10.1109/IAICT59002.2023.10205625"/>
    <s v="Muhammad Ilham Alhari"/>
    <s v="Muhammad Ilham Alhari,Muhammad Ilham Alhari,Muharman Lubis,,,,,"/>
    <s v=",,,,,,,"/>
    <s v=",SI,,,,,,"/>
    <s v=",,,,,,,"/>
  </r>
  <r>
    <s v="Prediction of Human Body Orientation based on Voxel Using 3D Convolutional Neural Network"/>
    <s v="2023 International Seminar on Intelligent Technology and Its Applications: Leveraging Intelligent Sy"/>
    <x v="1"/>
    <x v="2"/>
    <m/>
    <m/>
    <x v="4"/>
    <s v="Moch. Iskandar Riansyah"/>
    <s v="TE"/>
    <m/>
    <m/>
    <m/>
    <m/>
    <s v="Moch. Iskandar Riansyah"/>
    <s v="TE"/>
    <m/>
    <m/>
    <m/>
    <m/>
    <s v="Tri Arief Sardjono"/>
    <s v="TE"/>
    <m/>
    <m/>
    <m/>
    <m/>
    <s v="Eko Mulyanto Yuniarno"/>
    <m/>
    <m/>
    <m/>
    <m/>
    <m/>
    <s v="Mauridhi Hery Purnomo"/>
    <m/>
    <m/>
    <m/>
    <m/>
    <m/>
    <m/>
    <m/>
    <m/>
    <m/>
    <m/>
    <m/>
    <m/>
    <m/>
    <m/>
    <m/>
    <m/>
    <m/>
    <m/>
    <m/>
    <m/>
    <m/>
    <m/>
    <m/>
    <s v="https://doi.org/10.1109/ISITIA59021.2023.10221066"/>
    <s v="Moch. Iskandar Riansyah"/>
    <s v="Moch. Iskandar Riansyah,Moch. Iskandar Riansyah,Tri Arief Sardjono,Eko Mulyanto Yuniarno,Mauridhi Hery Purnomo,,,"/>
    <s v=",,,,,,,"/>
    <s v=",TE,TE,,,,,"/>
    <s v=",,,,,,,"/>
  </r>
  <r>
    <s v="Improvement of Critical Clearing Time by Combination of SFCL and SCES Using Critical Trajectory Method"/>
    <s v="2023 International Seminar on Intelligent Technology and Its Applications: Leveraging Intelligent Sy"/>
    <x v="1"/>
    <x v="2"/>
    <m/>
    <m/>
    <x v="4"/>
    <m/>
    <m/>
    <m/>
    <m/>
    <m/>
    <m/>
    <s v="Hanif Rifai Adha"/>
    <m/>
    <m/>
    <m/>
    <m/>
    <m/>
    <s v="Ardyono Priyadi"/>
    <m/>
    <m/>
    <m/>
    <m/>
    <m/>
    <s v="Vita Lystianingrum"/>
    <m/>
    <m/>
    <m/>
    <m/>
    <m/>
    <s v="Isa Hafidz"/>
    <s v="TE"/>
    <m/>
    <m/>
    <m/>
    <m/>
    <s v="Rafin Aqza Izza Mahendra"/>
    <m/>
    <m/>
    <m/>
    <m/>
    <m/>
    <s v="Naoto Yorino"/>
    <m/>
    <m/>
    <m/>
    <m/>
    <m/>
    <m/>
    <m/>
    <m/>
    <m/>
    <m/>
    <m/>
    <s v="https://doi.org/10.1109/ISITIA59021.2023.10221006"/>
    <s v=""/>
    <s v=",Hanif Rifai Adha,Ardyono Priyadi,Vita Lystianingrum,Isa Hafidz,Rafin Aqza Izza Mahendra,Naoto Yorino,"/>
    <s v=",,,,,,,"/>
    <s v=",,,,TE,,,"/>
    <s v=",,,,,,,"/>
  </r>
  <r>
    <s v="A Combination of Transfer Learning and Support Vector Machine for Robust Classification on Small Weed and Potato Datasets"/>
    <s v="International Journal on Informatics Visualization"/>
    <x v="26"/>
    <x v="2"/>
    <m/>
    <m/>
    <x v="4"/>
    <s v="Faisal Dharma Adhinata"/>
    <s v="RPL"/>
    <m/>
    <m/>
    <m/>
    <s v="Institut Teknologi Telkom Purwokerto"/>
    <s v="Faisal Dharma Adhinata"/>
    <m/>
    <m/>
    <s v="Institut Teknologi Telkom Purwokerto"/>
    <m/>
    <m/>
    <s v="Nur Ghaniaviyanto Ramadhan"/>
    <m/>
    <m/>
    <s v="Institut Teknologi Telkom Purwokerto"/>
    <m/>
    <m/>
    <s v="Nia Annisa Ferani Tanjung"/>
    <m/>
    <m/>
    <s v="Institut Teknologi Telkom Purwokerto"/>
    <m/>
    <m/>
    <s v="Muhammad Dzulfikar Fauzi"/>
    <s v="IF"/>
    <m/>
    <s v="ITTELKOM Surabaya"/>
    <m/>
    <m/>
    <m/>
    <m/>
    <m/>
    <m/>
    <m/>
    <m/>
    <m/>
    <m/>
    <m/>
    <m/>
    <m/>
    <m/>
    <m/>
    <m/>
    <m/>
    <m/>
    <m/>
    <m/>
    <s v="https://dx.doi.org/10.30630/joiv.7.2.1164"/>
    <s v="Faisal Dharma Adhinata"/>
    <s v="Faisal Dharma Adhinata,Faisal Dharma Adhinata,Nur Ghaniaviyanto Ramadhan,Nia Annisa Ferani Tanjung,Muhammad Dzulfikar Fauzi,,,"/>
    <s v="Institut Teknologi Telkom Purwokerto,Institut Teknologi Telkom Purwokerto,Institut Teknologi Telkom Purwokerto,Institut Teknologi Telkom Purwokerto,ITTELKOM Surabaya,,,"/>
    <s v=",,,,IF,,,"/>
    <s v=",,,,,,,"/>
  </r>
  <r>
    <s v="A review of safety test methods for new car assessment program in Southeast Asian countries"/>
    <s v="Open Engineering"/>
    <x v="23"/>
    <x v="2"/>
    <m/>
    <m/>
    <x v="4"/>
    <m/>
    <m/>
    <m/>
    <m/>
    <m/>
    <m/>
    <s v="Siti Nur Atiqah Halimi"/>
    <m/>
    <m/>
    <m/>
    <m/>
    <m/>
    <s v="Susijanto Tri Rasmana "/>
    <s v="TE"/>
    <m/>
    <m/>
    <m/>
    <m/>
    <s v="Dimas Adiputra"/>
    <s v="TE"/>
    <m/>
    <m/>
    <m/>
    <m/>
    <s v="Wira Jazair Yahya"/>
    <m/>
    <m/>
    <m/>
    <m/>
    <m/>
    <s v="Mohd Azizi Abdul Rahman"/>
    <m/>
    <m/>
    <m/>
    <m/>
    <m/>
    <s v="Mohd Hatta Mohammed Ariff"/>
    <m/>
    <m/>
    <m/>
    <m/>
    <m/>
    <s v="Nurulakmar Abu Husain, Khairil Anwar Abu Kassim"/>
    <m/>
    <m/>
    <m/>
    <m/>
    <m/>
    <s v="doi/10.1515/eng-2022-0501/html"/>
    <s v=""/>
    <s v=",Siti Nur Atiqah Halimi,Susijanto Tri Rasmana ,Dimas Adiputra,Wira Jazair Yahya,Mohd Azizi Abdul Rahman,Mohd Hatta Mohammed Ariff,"/>
    <s v=",,,,,,,"/>
    <s v=",,TE,TE,,,,"/>
    <s v=",,,,,,,"/>
  </r>
  <r>
    <s v="Review: Recent Developments in the Design and Application of Magnetorheological Fluids in the Medical Field"/>
    <s v="AIP Conference Proceedings"/>
    <x v="24"/>
    <x v="2"/>
    <m/>
    <m/>
    <x v="4"/>
    <m/>
    <m/>
    <m/>
    <m/>
    <m/>
    <m/>
    <s v="Agus Lutanto"/>
    <m/>
    <m/>
    <m/>
    <m/>
    <m/>
    <s v="Ubaidillah"/>
    <m/>
    <m/>
    <m/>
    <m/>
    <m/>
    <s v="Aditya Rio Prabowo"/>
    <m/>
    <m/>
    <m/>
    <m/>
    <m/>
    <s v="Fitrian Imaduddin"/>
    <m/>
    <m/>
    <m/>
    <m/>
    <m/>
    <s v="Dimas Adiputra"/>
    <s v="TE"/>
    <m/>
    <m/>
    <m/>
    <m/>
    <m/>
    <m/>
    <m/>
    <m/>
    <m/>
    <m/>
    <m/>
    <m/>
    <m/>
    <m/>
    <m/>
    <m/>
    <s v="https://doi.org/10.1063/5.0117624"/>
    <s v=""/>
    <s v=",Agus Lutanto,Ubaidillah,Aditya Rio Prabowo,Fitrian Imaduddin,Dimas Adiputra,,"/>
    <s v=",,,,,,,"/>
    <s v=",,,,,TE,,"/>
    <s v=",,,,,,,"/>
  </r>
  <r>
    <s v="Investigation of Obstacle Prediction Network for Improving Home-Care Robot Navigation Performance"/>
    <s v="Journal of Robotics and Mechatronics"/>
    <x v="26"/>
    <x v="2"/>
    <m/>
    <m/>
    <x v="4"/>
    <m/>
    <m/>
    <m/>
    <m/>
    <m/>
    <m/>
    <s v="Mohamad Yani"/>
    <s v="TK"/>
    <m/>
    <m/>
    <m/>
    <m/>
    <s v="Azhar Aulia Saputra"/>
    <m/>
    <m/>
    <s v="Tokyo Metropolitan University"/>
    <m/>
    <m/>
    <s v="Wei Hong Chin"/>
    <m/>
    <m/>
    <s v="Tokyo Metropolitan University"/>
    <m/>
    <m/>
    <s v="Naoyuki Kubota"/>
    <m/>
    <m/>
    <s v="Tokyo Metropolitan University"/>
    <m/>
    <m/>
    <m/>
    <m/>
    <m/>
    <m/>
    <m/>
    <m/>
    <m/>
    <m/>
    <m/>
    <m/>
    <m/>
    <m/>
    <m/>
    <m/>
    <m/>
    <m/>
    <m/>
    <m/>
    <s v="link dokumen"/>
    <s v=""/>
    <s v=",Mohamad Yani,Azhar Aulia Saputra,Wei Hong Chin,Naoyuki Kubota,,,"/>
    <s v=",,Tokyo Metropolitan University,Tokyo Metropolitan University,Tokyo Metropolitan University,,,"/>
    <s v=",TK,,,,,,"/>
    <s v=",,,,,,,"/>
  </r>
  <r>
    <s v="Jejak Adventure : Platform Penyedia Traveling Berbasis Web"/>
    <s v="eProceedings of Applied Science"/>
    <x v="14"/>
    <x v="0"/>
    <m/>
    <m/>
    <x v="4"/>
    <m/>
    <m/>
    <m/>
    <m/>
    <m/>
    <m/>
    <s v="Bagus Pahlefi"/>
    <m/>
    <m/>
    <m/>
    <m/>
    <m/>
    <s v="Dahliar Ananda"/>
    <s v="RPL"/>
    <m/>
    <m/>
    <m/>
    <m/>
    <m/>
    <m/>
    <m/>
    <m/>
    <m/>
    <m/>
    <m/>
    <m/>
    <m/>
    <m/>
    <m/>
    <m/>
    <m/>
    <m/>
    <m/>
    <m/>
    <m/>
    <m/>
    <m/>
    <m/>
    <m/>
    <m/>
    <m/>
    <m/>
    <m/>
    <m/>
    <m/>
    <m/>
    <m/>
    <m/>
    <s v="link dokumen"/>
    <s v=""/>
    <s v=",Bagus Pahlefi,Dahliar Ananda,,,,,"/>
    <s v=",,,,,,,"/>
    <s v=",,RPL,,,,,"/>
    <s v=",,,,,,,"/>
  </r>
  <r>
    <s v="Math Is Fun : Aplikasi Belajar Matematika Untuk Anak Sekolah Dasar Berbasis Android"/>
    <s v="eProceedings of Applied Science"/>
    <x v="14"/>
    <x v="0"/>
    <m/>
    <m/>
    <x v="4"/>
    <m/>
    <m/>
    <m/>
    <m/>
    <m/>
    <m/>
    <s v="NURLAILIYAH SALSABILAH VALENTINA"/>
    <m/>
    <m/>
    <m/>
    <m/>
    <m/>
    <s v="Dahliar Ananda"/>
    <s v="RPL"/>
    <m/>
    <m/>
    <m/>
    <m/>
    <m/>
    <m/>
    <m/>
    <m/>
    <m/>
    <m/>
    <m/>
    <m/>
    <m/>
    <m/>
    <m/>
    <m/>
    <m/>
    <m/>
    <m/>
    <m/>
    <m/>
    <m/>
    <m/>
    <m/>
    <m/>
    <m/>
    <m/>
    <m/>
    <m/>
    <m/>
    <m/>
    <m/>
    <m/>
    <m/>
    <s v="link dokumen"/>
    <s v=""/>
    <s v=",NURLAILIYAH SALSABILAH VALENTINA,Dahliar Ananda,,,,,"/>
    <s v=",,,,,,,"/>
    <s v=",,RPL,,,,,"/>
    <s v=",,,,,,,"/>
  </r>
  <r>
    <s v="Pengembangan Kualitas Konten Informasi Display Masjid Berbasis Web"/>
    <s v="ABDIKAN: Jurnal Pengabdian Masyarakat Bidang Sains dan Teknologi"/>
    <x v="14"/>
    <x v="0"/>
    <m/>
    <m/>
    <x v="4"/>
    <m/>
    <m/>
    <m/>
    <m/>
    <m/>
    <m/>
    <s v="Mohammad Sholik"/>
    <s v="RPL"/>
    <m/>
    <m/>
    <m/>
    <m/>
    <s v="Achmad Muzakki"/>
    <s v="RPL"/>
    <m/>
    <m/>
    <m/>
    <m/>
    <s v="Ardian Yusuf Wicaksono"/>
    <s v="RPL"/>
    <m/>
    <m/>
    <m/>
    <m/>
    <m/>
    <m/>
    <m/>
    <m/>
    <m/>
    <m/>
    <m/>
    <m/>
    <m/>
    <m/>
    <m/>
    <m/>
    <m/>
    <m/>
    <m/>
    <m/>
    <m/>
    <m/>
    <m/>
    <m/>
    <m/>
    <m/>
    <m/>
    <m/>
    <s v="link dokumen "/>
    <s v=""/>
    <s v=",Mohammad Sholik,Achmad Muzakki,Ardian Yusuf Wicaksono,,,,"/>
    <s v=",,,,,,,"/>
    <s v=",RPL,RPL,RPL,,,,"/>
    <s v=",,,,,,,"/>
  </r>
  <r>
    <s v="classification of Cervical Cell Images into Healthy or Cancer Using Convolution Neural Network and Linear Discriminant Analysis"/>
    <s v="Aptekmas Jurnal Pengabdian pada Masyarakat"/>
    <x v="29"/>
    <x v="1"/>
    <m/>
    <m/>
    <x v="4"/>
    <m/>
    <m/>
    <m/>
    <m/>
    <m/>
    <m/>
    <s v="Ubaidillah Umar"/>
    <s v="TK"/>
    <m/>
    <m/>
    <m/>
    <m/>
    <s v="Aulia Rahma Annisa"/>
    <s v="TK"/>
    <m/>
    <m/>
    <m/>
    <m/>
    <s v="Helmy Widyantara"/>
    <s v="IT"/>
    <m/>
    <m/>
    <m/>
    <m/>
    <m/>
    <m/>
    <m/>
    <m/>
    <m/>
    <m/>
    <m/>
    <m/>
    <m/>
    <m/>
    <m/>
    <m/>
    <m/>
    <m/>
    <m/>
    <m/>
    <m/>
    <m/>
    <m/>
    <m/>
    <m/>
    <m/>
    <m/>
    <m/>
    <s v="https://doi.org/10.1109/IAICT59002.2023.10205826"/>
    <s v=""/>
    <s v=",Ubaidillah Umar,Aulia Rahma Annisa,Helmy Widyantara,,,,"/>
    <s v=",,,,,,,"/>
    <s v=",TK,TK,IT,,,,"/>
    <s v=",,,,,,,"/>
  </r>
  <r>
    <s v="Desain Mobile Robot dengan Differential Steering untuk Penyemprot Nutrisi Tanaman Melon di Greenhouse"/>
    <s v="Emitor: Jurnal Teknik Elektro"/>
    <x v="19"/>
    <x v="1"/>
    <m/>
    <m/>
    <x v="4"/>
    <m/>
    <m/>
    <m/>
    <m/>
    <m/>
    <m/>
    <s v="ardiansyah al farouq"/>
    <s v="TK"/>
    <m/>
    <m/>
    <m/>
    <m/>
    <s v="Silvi Prastiwi Renanda Putri"/>
    <m/>
    <m/>
    <m/>
    <m/>
    <m/>
    <m/>
    <m/>
    <m/>
    <m/>
    <m/>
    <m/>
    <m/>
    <m/>
    <m/>
    <m/>
    <m/>
    <m/>
    <m/>
    <m/>
    <m/>
    <m/>
    <m/>
    <m/>
    <m/>
    <m/>
    <m/>
    <m/>
    <m/>
    <m/>
    <m/>
    <m/>
    <m/>
    <m/>
    <m/>
    <m/>
    <s v="link dokumen"/>
    <s v=""/>
    <s v=",ardiansyah al farouq,Silvi Prastiwi Renanda Putri,,,,,"/>
    <s v=",,,,,,,"/>
    <s v=",TK,,,,,,"/>
    <s v=",,,,,,,"/>
  </r>
  <r>
    <s v="Desain dan Implementasi Sistem Sensor untuk Lokalisasi pada Autonomous Robot IVANA di Area Gedung"/>
    <s v="JURNAL NASIONAL TEKNIK ELEKTRO"/>
    <x v="18"/>
    <x v="1"/>
    <m/>
    <m/>
    <x v="4"/>
    <m/>
    <m/>
    <m/>
    <m/>
    <m/>
    <m/>
    <s v="Moch. Iskandar Riansyah"/>
    <s v="TE"/>
    <m/>
    <m/>
    <m/>
    <m/>
    <s v="Ardiansyah Al Farouq"/>
    <s v="TK"/>
    <m/>
    <m/>
    <m/>
    <m/>
    <s v="Putu Duta Hasta Putra"/>
    <m/>
    <m/>
    <m/>
    <m/>
    <m/>
    <m/>
    <m/>
    <m/>
    <m/>
    <m/>
    <m/>
    <m/>
    <m/>
    <m/>
    <m/>
    <m/>
    <m/>
    <m/>
    <m/>
    <m/>
    <m/>
    <m/>
    <m/>
    <m/>
    <m/>
    <m/>
    <m/>
    <m/>
    <m/>
    <s v="link dokumen"/>
    <s v=""/>
    <s v=",Moch. Iskandar Riansyah,Ardiansyah Al Farouq,Putu Duta Hasta Putra,,,,"/>
    <s v=",,,,,,,"/>
    <s v=",TE,TK,,,,,"/>
    <s v=",,,,,,,"/>
  </r>
  <r>
    <s v="Rancang Bangun Sistem Kendali Nilai Klorin Pada Kandungan Air Laut Menggunakan Metode Fuzzy Logic"/>
    <s v="Journal of Computer, Electronic, and Telecommunication (COMPLETE)"/>
    <x v="17"/>
    <x v="1"/>
    <m/>
    <m/>
    <x v="4"/>
    <m/>
    <m/>
    <m/>
    <m/>
    <m/>
    <m/>
    <s v="Dimas Bagas Wicaksono"/>
    <m/>
    <m/>
    <m/>
    <m/>
    <m/>
    <s v="Dimas Adiputra"/>
    <s v="TE"/>
    <m/>
    <m/>
    <m/>
    <m/>
    <s v="Isa Hafidz"/>
    <s v="TE"/>
    <m/>
    <m/>
    <m/>
    <m/>
    <m/>
    <m/>
    <m/>
    <m/>
    <m/>
    <m/>
    <m/>
    <m/>
    <m/>
    <m/>
    <m/>
    <m/>
    <m/>
    <m/>
    <m/>
    <m/>
    <m/>
    <m/>
    <m/>
    <m/>
    <m/>
    <m/>
    <m/>
    <m/>
    <s v="https://doi.org/10.52435/complete.v4i1.217"/>
    <s v=""/>
    <s v=",Dimas Bagas Wicaksono,Dimas Adiputra,Isa Hafidz,,,,"/>
    <s v=",,,,,,,"/>
    <s v=",,TE,TE,,,,"/>
    <s v=",,,,,,,"/>
  </r>
  <r>
    <s v="Organizational Strategy Analysis to Increase Competitiveness Using SWOT and QSPM Methods at U.D. Garuda Jaya"/>
    <s v="Jurnal Bisnis dan Manajemen"/>
    <x v="19"/>
    <x v="1"/>
    <m/>
    <m/>
    <x v="4"/>
    <m/>
    <m/>
    <m/>
    <m/>
    <m/>
    <m/>
    <s v="Ayu Prema Laksmi"/>
    <m/>
    <m/>
    <m/>
    <m/>
    <m/>
    <s v="Rizqa Amelia Zunaidi"/>
    <s v="TI"/>
    <m/>
    <m/>
    <m/>
    <m/>
    <m/>
    <m/>
    <m/>
    <m/>
    <m/>
    <m/>
    <m/>
    <m/>
    <m/>
    <m/>
    <m/>
    <m/>
    <m/>
    <m/>
    <m/>
    <m/>
    <m/>
    <m/>
    <m/>
    <m/>
    <m/>
    <m/>
    <m/>
    <m/>
    <m/>
    <m/>
    <m/>
    <m/>
    <m/>
    <m/>
    <s v="https://doi.org/10.26905/jbm.v10i1.9845"/>
    <s v=""/>
    <s v=",Ayu Prema Laksmi,Rizqa Amelia Zunaidi,,,,,"/>
    <s v=",,,,,,,"/>
    <s v=",,TI,,,,,"/>
    <s v=",,,,,,,"/>
  </r>
  <r>
    <s v="SISTEM PENDUKUNG KEPUTUSAN PEMILIHAN PIMPINAN TERBAIK DENGAN WEIGHT PRODUCT PADA PERUSAHAAN SWASTA"/>
    <s v="semanTIK : Teknik Informasi"/>
    <x v="17"/>
    <x v="1"/>
    <m/>
    <m/>
    <x v="4"/>
    <m/>
    <m/>
    <m/>
    <m/>
    <m/>
    <m/>
    <s v="Riza Akhsani Setyo Prayoga"/>
    <s v="DB"/>
    <m/>
    <m/>
    <m/>
    <m/>
    <s v="Nicko Nur Rakhmaddian"/>
    <m/>
    <m/>
    <m/>
    <m/>
    <m/>
    <m/>
    <m/>
    <m/>
    <m/>
    <m/>
    <m/>
    <m/>
    <m/>
    <m/>
    <m/>
    <m/>
    <m/>
    <m/>
    <m/>
    <m/>
    <m/>
    <m/>
    <m/>
    <m/>
    <m/>
    <m/>
    <m/>
    <m/>
    <m/>
    <m/>
    <m/>
    <m/>
    <m/>
    <m/>
    <m/>
    <s v="link dokumen"/>
    <s v=""/>
    <s v=",Riza Akhsani Setyo Prayoga,Nicko Nur Rakhmaddian,,,,,"/>
    <s v=",,,,,,,"/>
    <s v=",DB,,,,,,"/>
    <s v=",,,,,,,"/>
  </r>
  <r>
    <s v="Sosialisasi Peningkatan Kepuasan Pelanggan pada Kelompok Usaha Bareng Raya"/>
    <s v="NUSANTARA Jurnal Pengabdian Kepada Masyarakat"/>
    <x v="21"/>
    <x v="1"/>
    <m/>
    <m/>
    <x v="4"/>
    <m/>
    <m/>
    <m/>
    <m/>
    <m/>
    <m/>
    <s v="Granita Hajar"/>
    <s v="TL"/>
    <m/>
    <m/>
    <m/>
    <m/>
    <s v="Muhammad Dzulfikar Fauzi"/>
    <s v="IF"/>
    <m/>
    <m/>
    <m/>
    <m/>
    <s v="Nicko Nur Rakhmaddian"/>
    <m/>
    <m/>
    <m/>
    <m/>
    <m/>
    <s v="Matteo Ibastian"/>
    <m/>
    <m/>
    <m/>
    <m/>
    <m/>
    <m/>
    <m/>
    <m/>
    <m/>
    <m/>
    <m/>
    <m/>
    <m/>
    <m/>
    <m/>
    <m/>
    <m/>
    <m/>
    <m/>
    <m/>
    <m/>
    <m/>
    <m/>
    <s v="https://doi.org/10.55606/nusantara.v3i3.1519"/>
    <s v=""/>
    <s v=",Granita Hajar,Muhammad Dzulfikar Fauzi,Nicko Nur Rakhmaddian,Matteo Ibastian,,,"/>
    <s v=",,,,,,,"/>
    <s v=",TL,IF,,,,,"/>
    <s v=",,,,,,,"/>
  </r>
  <r>
    <s v="Sistem Pendukung Keputusan Pemilihan Lokasi Gudang dengan Metode Vikor Pada PT. ABC"/>
    <s v="SISFOTENIKA"/>
    <x v="17"/>
    <x v="1"/>
    <m/>
    <m/>
    <x v="4"/>
    <m/>
    <m/>
    <m/>
    <m/>
    <m/>
    <m/>
    <s v="Riza Akhsani setyo prayoga"/>
    <s v="DB"/>
    <m/>
    <m/>
    <m/>
    <m/>
    <s v="Adinda Ayu Shavira"/>
    <m/>
    <m/>
    <m/>
    <m/>
    <m/>
    <m/>
    <m/>
    <m/>
    <m/>
    <m/>
    <m/>
    <m/>
    <m/>
    <m/>
    <m/>
    <m/>
    <m/>
    <m/>
    <m/>
    <m/>
    <m/>
    <m/>
    <m/>
    <m/>
    <m/>
    <m/>
    <m/>
    <m/>
    <m/>
    <m/>
    <m/>
    <m/>
    <m/>
    <m/>
    <m/>
    <s v="http://dx.doi.org/10.30700/jst.v13i2.1409"/>
    <s v=""/>
    <s v=",Riza Akhsani setyo prayoga,Adinda Ayu Shavira,,,,,"/>
    <s v=",,,,,,,"/>
    <s v=",DB,,,,,,"/>
    <s v=",,,,,,,"/>
  </r>
  <r>
    <s v="Pemerataan Infrastruktur Telekomunikasi untuk Kesejahteraan Digital"/>
    <s v="Prosiding SEMNAS INOTEK (Seminar Nasional Inovasi Teknologi)"/>
    <x v="36"/>
    <x v="0"/>
    <m/>
    <m/>
    <x v="4"/>
    <m/>
    <m/>
    <m/>
    <m/>
    <m/>
    <m/>
    <s v="Tarangga Atha Putra Suseno"/>
    <m/>
    <m/>
    <m/>
    <m/>
    <m/>
    <s v="Andi Luthfi Moh"/>
    <m/>
    <m/>
    <m/>
    <m/>
    <m/>
    <s v="Riza Akhsani Setyo Prayoga"/>
    <s v="DB"/>
    <m/>
    <m/>
    <m/>
    <m/>
    <s v="Dominggo Bayu Bagaskara"/>
    <s v="DB"/>
    <m/>
    <m/>
    <m/>
    <m/>
    <m/>
    <m/>
    <m/>
    <m/>
    <m/>
    <m/>
    <m/>
    <m/>
    <m/>
    <m/>
    <m/>
    <m/>
    <m/>
    <m/>
    <m/>
    <m/>
    <m/>
    <m/>
    <s v="link dokumen"/>
    <s v=""/>
    <s v=",Tarangga Atha Putra Suseno,Andi Luthfi Moh,Riza Akhsani Setyo Prayoga,Dominggo Bayu Bagaskara,,,"/>
    <s v=",,,,,,,"/>
    <s v=",,,DB,DB,,,"/>
    <s v=",,,,,,,"/>
  </r>
  <r>
    <s v="Website profile development for digitalization of grass jelly based MSMEs"/>
    <s v="Abdimas: Jurnal Pengabdian Masyarakat Universitas Merdeka Malang"/>
    <x v="19"/>
    <x v="1"/>
    <m/>
    <m/>
    <x v="4"/>
    <m/>
    <m/>
    <m/>
    <m/>
    <m/>
    <m/>
    <s v="Yohanes Setiawan"/>
    <s v="IT"/>
    <m/>
    <m/>
    <m/>
    <m/>
    <s v="Riza Akhsani Setyo Prayoga"/>
    <m/>
    <m/>
    <m/>
    <m/>
    <m/>
    <s v="Fauzan Nusyura"/>
    <s v="IT"/>
    <m/>
    <m/>
    <m/>
    <m/>
    <s v="Muhammad Anjas Ardiansyah"/>
    <m/>
    <m/>
    <m/>
    <m/>
    <m/>
    <s v="Machfud Ichsan Khoirudin"/>
    <m/>
    <m/>
    <m/>
    <m/>
    <m/>
    <s v="Muhammad Rashid Syaputra"/>
    <m/>
    <m/>
    <m/>
    <m/>
    <m/>
    <m/>
    <m/>
    <m/>
    <m/>
    <m/>
    <m/>
    <s v="https://doi.org/10.26905/abdimas.v8i3.10650"/>
    <s v=""/>
    <s v=",Yohanes Setiawan,Riza Akhsani Setyo Prayoga,Fauzan Nusyura,Muhammad Anjas Ardiansyah,Machfud Ichsan Khoirudin,Muhammad Rashid Syaputra,"/>
    <s v=",,,,,,,"/>
    <s v=",IT,,IT,,,,"/>
    <s v=",,,,,,,"/>
  </r>
  <r>
    <s v="IMPLEMENTASI SISTEM PENDUKUNG KEPUTUSAN UNTUK MEMILIH CAFÉ DENGAN METODE MABAC"/>
    <s v="JURNAL INFORMATIKA DAN KOMPUTER"/>
    <x v="17"/>
    <x v="1"/>
    <m/>
    <m/>
    <x v="4"/>
    <m/>
    <m/>
    <m/>
    <m/>
    <m/>
    <m/>
    <s v="Riza Akhsani Akhsani Setyo Prayoga"/>
    <s v="DB"/>
    <m/>
    <m/>
    <m/>
    <m/>
    <s v="Fauzan Nusyura"/>
    <s v="IT"/>
    <m/>
    <m/>
    <m/>
    <m/>
    <s v="Yohanes Setiawan"/>
    <s v="IT"/>
    <m/>
    <m/>
    <m/>
    <m/>
    <m/>
    <m/>
    <m/>
    <m/>
    <m/>
    <m/>
    <m/>
    <m/>
    <m/>
    <m/>
    <m/>
    <m/>
    <m/>
    <m/>
    <m/>
    <m/>
    <m/>
    <m/>
    <m/>
    <m/>
    <m/>
    <m/>
    <m/>
    <m/>
    <s v="http://dx.doi.org/10.26798/jiko.v7i2.869"/>
    <s v=""/>
    <s v=",Riza Akhsani Akhsani Setyo Prayoga,Fauzan Nusyura,Yohanes Setiawan,,,,"/>
    <s v=",,,,,,,"/>
    <s v=",DB,IT,IT,,,,"/>
    <s v=",,,,,,,"/>
  </r>
  <r>
    <s v="Penentuan Pemasok Jagung dengan Metode ROC Pada UMKM Kuliner"/>
    <s v="Jurnal Ilmiah Media Sisfo"/>
    <x v="17"/>
    <x v="1"/>
    <m/>
    <m/>
    <x v="4"/>
    <m/>
    <m/>
    <m/>
    <m/>
    <m/>
    <m/>
    <s v="Adzanil Rachmadi Putra"/>
    <s v="SI"/>
    <m/>
    <m/>
    <m/>
    <m/>
    <s v="Riza Akhsani Setyo Prayoga"/>
    <s v="DB"/>
    <m/>
    <m/>
    <m/>
    <m/>
    <s v="Titus Kristanto"/>
    <s v="DB"/>
    <m/>
    <m/>
    <m/>
    <m/>
    <s v="Fiddin Yusfida A’la"/>
    <m/>
    <m/>
    <s v="Universitas Sebelas Maret Surakarta"/>
    <m/>
    <m/>
    <s v="Laqma Dica Fitrani"/>
    <m/>
    <m/>
    <s v="Universitas Hayam Wuruk Perbanas Surabaya"/>
    <m/>
    <m/>
    <m/>
    <m/>
    <m/>
    <m/>
    <m/>
    <m/>
    <m/>
    <m/>
    <m/>
    <m/>
    <m/>
    <m/>
    <s v="https://doi.org/10.33998/mediasisfo.2023.17.2.672"/>
    <s v=""/>
    <s v=",Adzanil Rachmadi Putra,Riza Akhsani Setyo Prayoga,Titus Kristanto,Fiddin Yusfida A’la,Laqma Dica Fitrani,,Column22"/>
    <s v=",,,,Universitas Sebelas Maret Surakarta,Universitas Hayam Wuruk Perbanas Surabaya,,"/>
    <s v=",SI,DB,DB,,,,"/>
    <s v=",,,,,,,"/>
  </r>
  <r>
    <s v="Pembentukan Kelompok Usaha Dan Strategi Branding Untuk Membentuk Identitas Brand Di Daerah Bareng Raya"/>
    <s v="KREATIF: Jurnal Pengabdian Masyarakat Nusantara"/>
    <x v="21"/>
    <x v="1"/>
    <m/>
    <m/>
    <x v="4"/>
    <m/>
    <m/>
    <m/>
    <m/>
    <m/>
    <m/>
    <s v="Desita Nur Rachmaniar"/>
    <s v="TL"/>
    <m/>
    <m/>
    <m/>
    <m/>
    <s v="Nisa Isrofi"/>
    <s v="TL"/>
    <m/>
    <m/>
    <m/>
    <m/>
    <m/>
    <m/>
    <m/>
    <m/>
    <m/>
    <m/>
    <s v="Riris Ainur Rosidah"/>
    <m/>
    <m/>
    <m/>
    <m/>
    <m/>
    <m/>
    <m/>
    <m/>
    <m/>
    <m/>
    <m/>
    <m/>
    <m/>
    <m/>
    <m/>
    <m/>
    <m/>
    <m/>
    <m/>
    <m/>
    <m/>
    <m/>
    <m/>
    <s v="https://doi.org/10.55606/kreatif.v3i2.1477"/>
    <s v=""/>
    <s v=",Desita Nur Rachmaniar,Nisa Isrofi,,Riris Ainur Rosidah,,,"/>
    <s v=",,,,,,,"/>
    <s v=",TL,TL,,,,,"/>
    <s v=",,,,,,,"/>
  </r>
  <r>
    <s v="Pelatihan Desain Poster Menggunakan Canva Bagi Siswa SMA Negeri 1 Surabaya"/>
    <s v="Madani : Indonesian Journal of Civil Society"/>
    <x v="17"/>
    <x v="1"/>
    <n v="2023"/>
    <n v="2023"/>
    <x v="4"/>
    <m/>
    <m/>
    <m/>
    <m/>
    <m/>
    <m/>
    <s v="Aris Kusumawati"/>
    <s v="SI"/>
    <m/>
    <m/>
    <m/>
    <m/>
    <s v="Sri Hidayati"/>
    <s v="SI"/>
    <m/>
    <m/>
    <m/>
    <m/>
    <s v="Raulia Riski"/>
    <s v="SI"/>
    <m/>
    <m/>
    <m/>
    <m/>
    <s v="Muhammad Zhahnur Arif"/>
    <m/>
    <m/>
    <m/>
    <m/>
    <m/>
    <s v="Ridho Rahmatullah"/>
    <m/>
    <m/>
    <m/>
    <m/>
    <m/>
    <s v="Annisa Nur Salsabilla"/>
    <m/>
    <m/>
    <m/>
    <m/>
    <m/>
    <m/>
    <m/>
    <m/>
    <m/>
    <m/>
    <m/>
    <s v="https://doi.org/10.35970/madani.v5i2.1708"/>
    <s v=""/>
    <s v=",Aris Kusumawati,Sri Hidayati,Raulia Riski,Muhammad Zhahnur Arif,Ridho Rahmatullah,Annisa Nur Salsabilla,"/>
    <s v=",,,,,,,"/>
    <s v=",SI,SI,SI,,,,"/>
    <s v=",,,,,,,"/>
  </r>
  <r>
    <s v="Perencanaan Arsitektur Sistem Informasi pada PT. XYZ dengan Menggunakan Pendekatan TOGAF ADM"/>
    <s v="Journal of Information System,Graphics, Hospitality and Technology"/>
    <x v="17"/>
    <x v="1"/>
    <n v="2023"/>
    <n v="2023"/>
    <x v="4"/>
    <m/>
    <m/>
    <m/>
    <m/>
    <m/>
    <m/>
    <s v="Rizma Elfariani"/>
    <m/>
    <m/>
    <m/>
    <m/>
    <m/>
    <s v="Yupit Sudianto"/>
    <s v="SI"/>
    <m/>
    <m/>
    <m/>
    <m/>
    <s v="Aris Kusumawati"/>
    <s v="SI"/>
    <m/>
    <m/>
    <m/>
    <m/>
    <m/>
    <m/>
    <m/>
    <m/>
    <m/>
    <m/>
    <m/>
    <m/>
    <m/>
    <m/>
    <m/>
    <m/>
    <m/>
    <m/>
    <m/>
    <m/>
    <m/>
    <m/>
    <m/>
    <m/>
    <m/>
    <m/>
    <m/>
    <m/>
    <s v="https://doi.org/10.37823/insight.v5i2.334"/>
    <s v=""/>
    <s v=",Rizma Elfariani,Yupit Sudianto,Aris Kusumawati,,,,"/>
    <s v=",,,,,,,"/>
    <s v=",,SI,SI,,,,"/>
    <s v=",,,,,,,"/>
  </r>
  <r>
    <s v="Sistem Estimasi State of Charge untuk Aplikasi Sistem Tertanam Berbasis Neural Networks"/>
    <s v="Jurnal Nasional Teknik Elektro dan Teknologi Informasi"/>
    <x v="18"/>
    <x v="1"/>
    <m/>
    <m/>
    <x v="4"/>
    <m/>
    <m/>
    <m/>
    <m/>
    <m/>
    <m/>
    <s v="Muhammad Adib Kamali"/>
    <s v="IT"/>
    <m/>
    <m/>
    <m/>
    <m/>
    <s v="Wansu Lim"/>
    <m/>
    <m/>
    <s v="Kumoh National Institute of Technology"/>
    <m/>
    <m/>
    <m/>
    <m/>
    <m/>
    <m/>
    <m/>
    <m/>
    <m/>
    <m/>
    <m/>
    <m/>
    <m/>
    <m/>
    <m/>
    <m/>
    <m/>
    <m/>
    <m/>
    <m/>
    <m/>
    <m/>
    <m/>
    <m/>
    <m/>
    <m/>
    <m/>
    <m/>
    <m/>
    <m/>
    <m/>
    <m/>
    <s v="link dokumen"/>
    <s v=""/>
    <s v=",Muhammad Adib Kamali,Wansu Lim,,,,,"/>
    <s v=",,Kumoh National Institute of Technology,,,,,"/>
    <s v=",IT,,,,,,"/>
    <s v=",,,,,,,"/>
  </r>
  <r>
    <s v="Analisis Regresi Logistik Biner Multilevel pada Status Kemiskinan di Pulau Jawa menggunakan Algoritma MCMC Metropolis-Hasting"/>
    <s v="J STATISTIKA: Jurnal Imiah Teori dan Aplikasi Statistika"/>
    <x v="17"/>
    <x v="1"/>
    <m/>
    <m/>
    <x v="4"/>
    <m/>
    <m/>
    <m/>
    <m/>
    <m/>
    <m/>
    <s v="Regita Putri Permata"/>
    <s v="DS"/>
    <m/>
    <m/>
    <m/>
    <m/>
    <s v="Rifdatun Ni'mah"/>
    <s v="DS"/>
    <m/>
    <m/>
    <m/>
    <m/>
    <m/>
    <m/>
    <m/>
    <m/>
    <m/>
    <m/>
    <m/>
    <m/>
    <m/>
    <m/>
    <m/>
    <m/>
    <m/>
    <m/>
    <m/>
    <m/>
    <m/>
    <m/>
    <m/>
    <m/>
    <m/>
    <m/>
    <m/>
    <m/>
    <m/>
    <m/>
    <m/>
    <m/>
    <m/>
    <m/>
    <s v="https://doi.org/10.36456/jstat.vol16.no1.a6578"/>
    <s v=""/>
    <s v=",Regita Putri Permata,Rifdatun Ni'mah,,,,,"/>
    <s v=",,,,,,,"/>
    <s v=",DS,DS,,,,,"/>
    <s v=",,,,,,,"/>
  </r>
  <r>
    <s v="PEMANFAATAN TENAGA SURYA DALAM PEMBUATAN SOLAR CHARGING STATION SEBAGAI PENUNJANG FASILITAS UMUM DI SEKOLAH AL ISLAH SURABAYA"/>
    <s v="Abdimas Galuh"/>
    <x v="17"/>
    <x v="1"/>
    <m/>
    <m/>
    <x v="4"/>
    <m/>
    <m/>
    <m/>
    <m/>
    <m/>
    <m/>
    <s v="Aulia Rahma Annisa"/>
    <s v="TK"/>
    <m/>
    <m/>
    <m/>
    <m/>
    <s v="Hendy Briantoro"/>
    <s v="TK"/>
    <m/>
    <m/>
    <m/>
    <m/>
    <s v="Nanda Iryani"/>
    <m/>
    <m/>
    <m/>
    <m/>
    <m/>
    <s v="Gempar Alamsyah"/>
    <m/>
    <m/>
    <m/>
    <m/>
    <m/>
    <m/>
    <m/>
    <m/>
    <m/>
    <m/>
    <m/>
    <m/>
    <m/>
    <m/>
    <m/>
    <m/>
    <m/>
    <m/>
    <m/>
    <m/>
    <m/>
    <m/>
    <m/>
    <s v="http://dx.doi.org/10.25157/ag.v5i2.12112"/>
    <s v=""/>
    <s v=",Aulia Rahma Annisa,Hendy Briantoro,Nanda Iryani,Gempar Alamsyah,,,"/>
    <s v=",,,,,,,"/>
    <s v=",TK,TK,,,,,"/>
    <s v=",,,,,,,"/>
  </r>
  <r>
    <s v="The Development of Human Resources Data Management Application at PT. Anugrah Laut Indonesia"/>
    <s v="IJAIT (International Journal of Applied Information Technology), 21-31, 2023 "/>
    <x v="17"/>
    <x v="1"/>
    <m/>
    <m/>
    <x v="4"/>
    <m/>
    <m/>
    <m/>
    <m/>
    <m/>
    <m/>
    <s v="Dahliar Ananda"/>
    <s v="RPL"/>
    <m/>
    <m/>
    <m/>
    <m/>
    <s v="Hetti Hidayati"/>
    <m/>
    <m/>
    <m/>
    <m/>
    <m/>
    <s v="Cahyana Cahyana"/>
    <m/>
    <m/>
    <m/>
    <m/>
    <m/>
    <m/>
    <m/>
    <m/>
    <m/>
    <m/>
    <m/>
    <m/>
    <m/>
    <m/>
    <m/>
    <m/>
    <m/>
    <m/>
    <m/>
    <m/>
    <m/>
    <m/>
    <m/>
    <m/>
    <m/>
    <m/>
    <m/>
    <m/>
    <m/>
    <s v="https://doi.org/10.25124/ijait.v7i01.5982"/>
    <s v=""/>
    <s v=",Dahliar Ananda,Hetti Hidayati,Cahyana Cahyana,,,,"/>
    <s v=",,,,,,,"/>
    <s v=",RPL,,,,,,"/>
    <s v=",,,,,,,"/>
  </r>
  <r>
    <s v="ENTREPRENEURSHIP"/>
    <s v="Penerbit Widina Media Utama"/>
    <x v="20"/>
    <x v="0"/>
    <m/>
    <m/>
    <x v="4"/>
    <m/>
    <m/>
    <m/>
    <m/>
    <m/>
    <m/>
    <m/>
    <m/>
    <m/>
    <m/>
    <m/>
    <m/>
    <m/>
    <m/>
    <m/>
    <m/>
    <m/>
    <m/>
    <m/>
    <m/>
    <m/>
    <m/>
    <m/>
    <m/>
    <m/>
    <m/>
    <m/>
    <m/>
    <m/>
    <m/>
    <m/>
    <m/>
    <m/>
    <m/>
    <m/>
    <m/>
    <m/>
    <m/>
    <m/>
    <m/>
    <m/>
    <m/>
    <m/>
    <m/>
    <m/>
    <m/>
    <m/>
    <m/>
    <m/>
    <s v=""/>
    <s v=",,,,,,,"/>
    <s v=",,,,,,,"/>
    <s v=",,,,,,,"/>
    <s v=",,,,,,,"/>
  </r>
  <r>
    <s v="PERENCANAAN PROSES BISNIS"/>
    <s v="Cendikia Mulia Mandiri"/>
    <x v="20"/>
    <x v="0"/>
    <m/>
    <m/>
    <x v="4"/>
    <m/>
    <m/>
    <m/>
    <m/>
    <m/>
    <m/>
    <m/>
    <m/>
    <m/>
    <m/>
    <m/>
    <m/>
    <m/>
    <m/>
    <m/>
    <m/>
    <m/>
    <m/>
    <m/>
    <m/>
    <m/>
    <m/>
    <m/>
    <m/>
    <m/>
    <m/>
    <m/>
    <m/>
    <m/>
    <m/>
    <m/>
    <m/>
    <m/>
    <m/>
    <m/>
    <m/>
    <m/>
    <m/>
    <m/>
    <m/>
    <m/>
    <m/>
    <m/>
    <m/>
    <m/>
    <m/>
    <m/>
    <m/>
    <m/>
    <s v=""/>
    <s v=",,,,,,,"/>
    <s v=",,,,,,,"/>
    <s v=",,,,,,,"/>
    <s v=",,,,,,,"/>
  </r>
  <r>
    <s v="Sistem Informasi Jasa Reparasi Gadget Berbasis Website di Toko Light Service"/>
    <s v="TIN: Terapan Informatika Nusantara"/>
    <x v="21"/>
    <x v="0"/>
    <m/>
    <m/>
    <x v="4"/>
    <s v="Titus Kristanto"/>
    <m/>
    <m/>
    <m/>
    <m/>
    <m/>
    <s v="Rizal Irfansyah Putra"/>
    <m/>
    <m/>
    <m/>
    <m/>
    <m/>
    <s v="Titus Kristanto"/>
    <s v="DS"/>
    <m/>
    <m/>
    <m/>
    <m/>
    <s v="Fidi Wincoko Putro"/>
    <s v="RPL"/>
    <m/>
    <m/>
    <m/>
    <m/>
    <m/>
    <m/>
    <m/>
    <m/>
    <m/>
    <m/>
    <m/>
    <m/>
    <m/>
    <m/>
    <m/>
    <m/>
    <m/>
    <m/>
    <m/>
    <m/>
    <m/>
    <m/>
    <m/>
    <m/>
    <m/>
    <m/>
    <m/>
    <m/>
    <s v="http://dx.doi.org/10.47065/tin.v4i3.4238"/>
    <s v="Titus Kristanto"/>
    <s v="Titus Kristanto,Rizal Irfansyah Putra,Titus Kristanto,Fidi Wincoko Putro,,,,"/>
    <s v=",,,,,,,"/>
    <s v=",,DS,RPL,,,,"/>
    <s v=",,,,,,,"/>
  </r>
  <r>
    <s v="PEMBUATAN ALAT DESTILASI AIR BERTENAGA PANEL SURYA BAGI WARGA PENGHUNI DAERAH BERSUMBER AIR ASIN"/>
    <s v="Jurnal Penelitian dan Pengabdian Kepada Masyarakat UNSIQ"/>
    <x v="17"/>
    <x v="1"/>
    <m/>
    <m/>
    <x v="4"/>
    <m/>
    <m/>
    <m/>
    <m/>
    <m/>
    <m/>
    <s v="Mochamad Nizar Palefi Ma'ady"/>
    <s v="SI"/>
    <m/>
    <m/>
    <m/>
    <m/>
    <s v="Tabina Shafa Nabila Syahda"/>
    <m/>
    <m/>
    <m/>
    <m/>
    <m/>
    <s v="Cornelia Angela Caezaria"/>
    <m/>
    <m/>
    <m/>
    <m/>
    <m/>
    <s v="Rizqy Athiyya Nafi’atus Sa’idah"/>
    <m/>
    <m/>
    <m/>
    <m/>
    <m/>
    <m/>
    <m/>
    <m/>
    <m/>
    <m/>
    <m/>
    <m/>
    <m/>
    <m/>
    <m/>
    <m/>
    <m/>
    <m/>
    <m/>
    <m/>
    <m/>
    <m/>
    <m/>
    <s v="https://doi.org/10.32699/ppkm.v10i3.4522"/>
    <s v=""/>
    <s v=",Mochamad Nizar Palefi Ma'ady,Tabina Shafa Nabila Syahda,Cornelia Angela Caezaria,Rizqy Athiyya Nafi’atus Sa’idah,,,"/>
    <s v=",,,,,,,"/>
    <s v=",SI,,,,,,"/>
    <s v=",,,,,,,"/>
  </r>
  <r>
    <s v="USULAN PERANCANGAN INTERFACE APLIKASI KEUANGAN UNTUK UMKM"/>
    <s v="Jurnal Kelola: Jurnal Ilmu Sosial "/>
    <x v="14"/>
    <x v="0"/>
    <m/>
    <m/>
    <x v="4"/>
    <m/>
    <m/>
    <m/>
    <m/>
    <m/>
    <m/>
    <s v="Ayu Endah Wahyuni"/>
    <s v="TI"/>
    <m/>
    <m/>
    <m/>
    <m/>
    <s v="Habib Mirza Alfansuri"/>
    <m/>
    <m/>
    <m/>
    <m/>
    <m/>
    <m/>
    <m/>
    <m/>
    <m/>
    <m/>
    <m/>
    <m/>
    <m/>
    <m/>
    <m/>
    <m/>
    <m/>
    <m/>
    <m/>
    <m/>
    <m/>
    <m/>
    <m/>
    <m/>
    <m/>
    <m/>
    <m/>
    <m/>
    <m/>
    <m/>
    <m/>
    <m/>
    <m/>
    <m/>
    <m/>
    <s v="link dokumen"/>
    <s v=""/>
    <s v=",Ayu Endah Wahyuni,Habib Mirza Alfansuri,,,,,"/>
    <s v=",,,,,,,"/>
    <s v=",TI,,,,,,"/>
    <s v=",,,,,,,"/>
  </r>
  <r>
    <s v="Peran Da'i dalam Meningkatkan Pemahaman Agama di Kalangan Remaja Kelurahan Mulia Agung Kecamatan Banyuasin III Kabupaten Banyuasin"/>
    <s v="Social Science and Contemporary Issues Journal"/>
    <x v="14"/>
    <x v="0"/>
    <m/>
    <m/>
    <x v="4"/>
    <m/>
    <m/>
    <m/>
    <m/>
    <m/>
    <m/>
    <s v="Ayu Wahyuni"/>
    <m/>
    <m/>
    <m/>
    <m/>
    <m/>
    <s v="Kusnadi Kusnadi"/>
    <m/>
    <m/>
    <m/>
    <m/>
    <m/>
    <s v="Emi Puspita Dewi"/>
    <m/>
    <m/>
    <m/>
    <m/>
    <m/>
    <m/>
    <m/>
    <m/>
    <m/>
    <m/>
    <m/>
    <m/>
    <m/>
    <m/>
    <m/>
    <m/>
    <m/>
    <m/>
    <m/>
    <m/>
    <m/>
    <m/>
    <m/>
    <m/>
    <m/>
    <m/>
    <m/>
    <m/>
    <m/>
    <s v="https://doi.org/10.59388/sscij.v1i2.23"/>
    <s v=""/>
    <s v=",Ayu Wahyuni,Kusnadi Kusnadi,Emi Puspita Dewi,,,,"/>
    <s v=",,,,,,,"/>
    <s v=",,,,,,,"/>
    <s v=",,,,,,,"/>
  </r>
  <r>
    <s v="Implementasi Zakat Hasil Pertanian Ditinjau dalam Hukum Islam (Studi Kasus Desa Sukamenak Kecamatan Baros Kabupaten Serang)"/>
    <s v="UIN Sultan Maulana Hasanuddin Banten"/>
    <x v="31"/>
    <x v="0"/>
    <m/>
    <m/>
    <x v="4"/>
    <m/>
    <m/>
    <m/>
    <m/>
    <m/>
    <m/>
    <s v="Ayu Wahyuni"/>
    <m/>
    <m/>
    <m/>
    <m/>
    <m/>
    <m/>
    <m/>
    <m/>
    <m/>
    <m/>
    <m/>
    <m/>
    <m/>
    <m/>
    <m/>
    <m/>
    <m/>
    <m/>
    <m/>
    <m/>
    <m/>
    <m/>
    <m/>
    <m/>
    <m/>
    <m/>
    <m/>
    <m/>
    <m/>
    <m/>
    <m/>
    <m/>
    <m/>
    <m/>
    <m/>
    <m/>
    <m/>
    <m/>
    <m/>
    <m/>
    <m/>
    <s v="link dokumen"/>
    <s v=""/>
    <s v=",Ayu Wahyuni,,,,,,"/>
    <s v=",,,,,,,"/>
    <s v=",,,,,,,"/>
    <s v=",,,,,,,"/>
  </r>
  <r>
    <s v="Automation of Bricket Charcoal Press Machine to Increase Production Capacity in Kampoeng Oase Ondomohen Surabaya"/>
    <s v="Engagement: Jurnal Pengabdian Kepada Masyarakat"/>
    <x v="19"/>
    <x v="1"/>
    <m/>
    <m/>
    <x v="4"/>
    <m/>
    <m/>
    <m/>
    <m/>
    <m/>
    <m/>
    <s v="Aulia Annisa"/>
    <m/>
    <m/>
    <m/>
    <m/>
    <m/>
    <s v="Rizqa Amelia Zunaidi"/>
    <s v="TI"/>
    <m/>
    <m/>
    <m/>
    <m/>
    <s v="Khodijah Amiroh"/>
    <s v="IT"/>
    <m/>
    <m/>
    <m/>
    <m/>
    <s v="Annisa Rizkyta Nabilah Junaidi"/>
    <m/>
    <m/>
    <m/>
    <m/>
    <m/>
    <s v="Muhammad Ardiansyah Al Faiz"/>
    <m/>
    <m/>
    <m/>
    <m/>
    <m/>
    <m/>
    <m/>
    <m/>
    <m/>
    <m/>
    <m/>
    <m/>
    <m/>
    <m/>
    <m/>
    <m/>
    <m/>
    <s v="link dokumen"/>
    <s v=""/>
    <s v=",Aulia Annisa,Rizqa Amelia Zunaidi,Khodijah Amiroh,Annisa Rizkyta Nabilah Junaidi,Muhammad Ardiansyah Al Faiz,,"/>
    <s v=",,,,,,,"/>
    <s v=",,TI,IT,,,,"/>
    <s v=",,,,,,,"/>
  </r>
  <r>
    <s v="Perancangan Sistem Sortir Limbah Plastik Warna Berdasarkan Warna Menggunakan PLC"/>
    <s v="Journal of Computer, Electronic, and Telecommunication (COMPLETE)"/>
    <x v="17"/>
    <x v="1"/>
    <m/>
    <m/>
    <x v="4"/>
    <m/>
    <m/>
    <m/>
    <m/>
    <m/>
    <m/>
    <s v="Fayola Liyani"/>
    <m/>
    <m/>
    <m/>
    <m/>
    <m/>
    <s v="Aulia Rahma Annisa"/>
    <s v="TK"/>
    <m/>
    <m/>
    <m/>
    <m/>
    <s v="Ardiansyah Al Farouq"/>
    <s v="TK"/>
    <m/>
    <m/>
    <m/>
    <m/>
    <s v="Ryan Yudha Adhitya"/>
    <m/>
    <m/>
    <m/>
    <m/>
    <m/>
    <m/>
    <m/>
    <m/>
    <m/>
    <m/>
    <m/>
    <m/>
    <m/>
    <m/>
    <m/>
    <m/>
    <m/>
    <m/>
    <m/>
    <m/>
    <m/>
    <m/>
    <m/>
    <s v="https://doi.org/10.52435/complete.v4i1.365"/>
    <s v=""/>
    <s v=",Fayola Liyani,Aulia Rahma Annisa,Ardiansyah Al Farouq,Ryan Yudha Adhitya,,,"/>
    <s v=",,,,,,,"/>
    <s v=",,TK,TK,,,,"/>
    <s v=",,,,,,,"/>
  </r>
  <r>
    <s v="Usability Testing on ITTS MART Protype"/>
    <s v="Sistemasi: Jurnal Sistem Informasi "/>
    <x v="19"/>
    <x v="1"/>
    <n v="2023"/>
    <n v="2023"/>
    <x v="4"/>
    <s v="Rizqa Amelia Zunaidi"/>
    <s v="6681051"/>
    <s v="0711069301"/>
    <s v="TI"/>
    <m/>
    <s v="ITTELKOM Surabaya"/>
    <s v="Rizqa Amelia Zunaidi3"/>
    <s v="TI"/>
    <m/>
    <s v="ITTELKOM Surabaya"/>
    <s v="66810516"/>
    <s v="07110693017"/>
    <s v="Adek Dhea Resmi Purbantari"/>
    <s v="TI8"/>
    <m/>
    <s v="ITTELKOM Surabaya9"/>
    <s v="-"/>
    <s v="1203190036"/>
    <s v="Fidelia Adinda Syafani"/>
    <s v="TI10"/>
    <m/>
    <s v="ITTELKOM Surabaya11"/>
    <s v="-12"/>
    <s v="1203190012"/>
    <s v="Hawwin Mardhiana"/>
    <s v="SI"/>
    <m/>
    <s v="ITTELKOM Surabaya13"/>
    <s v="6680648"/>
    <s v="0724089201"/>
    <s v="Ahmad Ihsan Fuady"/>
    <s v="SI14"/>
    <m/>
    <s v="ITTELKOM Surabaya15"/>
    <s v="-16"/>
    <s v="1204200124"/>
    <s v="Column17"/>
    <s v="Column18"/>
    <m/>
    <s v="Column19"/>
    <s v="Column20"/>
    <s v="Column21"/>
    <s v="Column22"/>
    <s v="Column23"/>
    <m/>
    <s v="Column24"/>
    <s v="Column25"/>
    <s v="Column26"/>
    <s v="https://doi.org/10.32520/stmsi.v12i1.2389"/>
    <s v="Rizqa Amelia Zunaidi"/>
    <s v="Rizqa Amelia Zunaidi,Rizqa Amelia Zunaidi3,Adek Dhea Resmi Purbantari,Fidelia Adinda Syafani,Hawwin Mardhiana,Ahmad Ihsan Fuady,Column17,"/>
    <s v="ITTELKOM Surabaya,ITTELKOM Surabaya,ITTELKOM Surabaya9,ITTELKOM Surabaya11,ITTELKOM Surabaya13,ITTELKOM Surabaya15,Column19,Column24"/>
    <s v="TI,TI,TI8,TI10,SI,SI14,Column18,Column23"/>
    <s v="0711069301,07110693017,1203190036,1203190012,0724089201,1204200124,Column21,Column26"/>
  </r>
  <r>
    <s v="Desain dan Implementasi Sistem Pengelolaan Kerja Praktik dan Magang Perguruan Tinggi Terintegrasi dengan Sistem Informasi Akademik: Studi Kasus Institut Teknologi Telkom Surabaya"/>
    <s v="Journal of Advances in Information and Industrial Technology"/>
    <x v="17"/>
    <x v="1"/>
    <n v="2023"/>
    <n v="2023"/>
    <x v="4"/>
    <m/>
    <m/>
    <m/>
    <m/>
    <m/>
    <m/>
    <s v=" Fidi Wincoko Putro"/>
    <s v="RPL"/>
    <m/>
    <s v="ITTELKOM Surabaya"/>
    <m/>
    <m/>
    <s v="Khodijah Amiroh"/>
    <s v="IT"/>
    <m/>
    <s v="ITTELKOM Surabaya"/>
    <m/>
    <m/>
    <s v="Rokhmatul Insani"/>
    <s v="SI"/>
    <m/>
    <s v="ITTELKOM Surabaya"/>
    <m/>
    <m/>
    <s v="Syahfril Nizammudin"/>
    <m/>
    <m/>
    <s v="ITTELKOM Surabaya"/>
    <m/>
    <m/>
    <s v="William Kurniawan"/>
    <m/>
    <m/>
    <m/>
    <m/>
    <m/>
    <s v="Rizki Fadillah"/>
    <m/>
    <m/>
    <s v="ITTELKOM Surabaya"/>
    <m/>
    <m/>
    <m/>
    <m/>
    <m/>
    <m/>
    <m/>
    <m/>
    <s v="https://doi.org/10.52435/jaiit.v5i2.400"/>
    <s v=""/>
    <s v=", Fidi Wincoko Putro,Khodijah Amiroh,Rokhmatul Insani,Syahfril Nizammudin,William Kurniawan,Rizki Fadillah,"/>
    <s v=",ITTELKOM Surabaya,ITTELKOM Surabaya,ITTELKOM Surabaya,ITTELKOM Surabaya,,ITTELKOM Surabaya,"/>
    <s v=",RPL,IT,SI,,,,"/>
    <s v=",,,,,,,"/>
  </r>
  <r>
    <s v="Pembuatan smart urban farming berbasis internet of things untuk kelompok tani"/>
    <s v="Jurnal Inovasi Hasil Pengabdian Masyarakat (JIPEMAS)"/>
    <x v="19"/>
    <x v="1"/>
    <n v="2023"/>
    <n v="2023"/>
    <x v="4"/>
    <m/>
    <m/>
    <m/>
    <m/>
    <m/>
    <m/>
    <s v="Muhammad Adib Kamali"/>
    <s v="IT"/>
    <m/>
    <s v="ITTELKOM Surabaya"/>
    <m/>
    <m/>
    <s v="Khodijah Amiroh"/>
    <s v="IT"/>
    <m/>
    <s v="ITTELKOM Surabaya"/>
    <m/>
    <m/>
    <s v="Helmy Widyantara"/>
    <s v="IT"/>
    <m/>
    <s v="ITTELKOM Surabaya"/>
    <m/>
    <m/>
    <s v="Muhammad Dwi Hariyanto"/>
    <m/>
    <m/>
    <s v="ITTELKOM Surabaya"/>
    <m/>
    <m/>
    <m/>
    <m/>
    <m/>
    <m/>
    <m/>
    <m/>
    <m/>
    <m/>
    <m/>
    <m/>
    <m/>
    <m/>
    <m/>
    <m/>
    <m/>
    <m/>
    <m/>
    <m/>
    <s v="link dokumen"/>
    <s v=""/>
    <s v=",Muhammad Adib Kamali,Khodijah Amiroh,Helmy Widyantara,Muhammad Dwi Hariyanto,,,"/>
    <s v=",ITTELKOM Surabaya,ITTELKOM Surabaya,ITTELKOM Surabaya,ITTELKOM Surabaya,,,"/>
    <s v=",IT,IT,IT,,,,"/>
    <s v=",,,,,,,"/>
  </r>
  <r>
    <s v="Enhancing Voxel-Based Human Pose Classification Using CNN with Modified VGG16 Method"/>
    <s v="ICITDA 2023 - Proceedings of the 2023 8th International Conference on Information Technology and Dig"/>
    <x v="1"/>
    <x v="2"/>
    <n v="2023"/>
    <n v="2023"/>
    <x v="4"/>
    <m/>
    <m/>
    <m/>
    <m/>
    <m/>
    <m/>
    <s v="Farah Zakiyah Rahmanti"/>
    <s v="IT"/>
    <m/>
    <s v="ITTELKOM Surabaya"/>
    <m/>
    <m/>
    <m/>
    <m/>
    <m/>
    <m/>
    <m/>
    <m/>
    <m/>
    <m/>
    <m/>
    <m/>
    <m/>
    <m/>
    <m/>
    <m/>
    <m/>
    <m/>
    <m/>
    <m/>
    <m/>
    <m/>
    <m/>
    <m/>
    <m/>
    <m/>
    <m/>
    <m/>
    <m/>
    <m/>
    <m/>
    <m/>
    <m/>
    <m/>
    <m/>
    <m/>
    <m/>
    <m/>
    <s v="https://doi.org/10.1109/ICITDA60835.2023.10427371"/>
    <s v=""/>
    <s v=",Farah Zakiyah Rahmanti,,,,,,"/>
    <s v=",ITTELKOM Surabaya,,,,,,"/>
    <s v=",IT,,,,,,"/>
    <s v=",,,,,,,"/>
  </r>
  <r>
    <s v="Implementasi Sistem Rekomendasi Tipe Rumah Menggunakan Metode Naïve Bayes"/>
    <s v="Jurnal JTIK (Jurnal Teknologi Informasi dan Komunikasi"/>
    <x v="17"/>
    <x v="1"/>
    <n v="2023"/>
    <n v="2023"/>
    <x v="4"/>
    <m/>
    <m/>
    <m/>
    <m/>
    <m/>
    <m/>
    <s v="Mohammad Iqbal"/>
    <m/>
    <m/>
    <s v="ITTELKOM Surabaya"/>
    <m/>
    <m/>
    <s v="Bernadus Anggo Seno Aji"/>
    <s v="IT"/>
    <m/>
    <s v="ITTELKOM Surabaya"/>
    <m/>
    <m/>
    <s v="Farah Zakiyah Rahmanti"/>
    <s v="IT"/>
    <m/>
    <s v="ITTELKOM Surabaya"/>
    <m/>
    <m/>
    <m/>
    <m/>
    <m/>
    <m/>
    <m/>
    <m/>
    <m/>
    <m/>
    <m/>
    <m/>
    <m/>
    <m/>
    <m/>
    <m/>
    <m/>
    <m/>
    <m/>
    <m/>
    <m/>
    <m/>
    <m/>
    <m/>
    <m/>
    <m/>
    <s v="https://doi.org/10.35870/jtik.v7i4.1030"/>
    <s v=""/>
    <s v=",Mohammad Iqbal,Bernadus Anggo Seno Aji,Farah Zakiyah Rahmanti,,,,Ully Asfari"/>
    <s v=",ITTELKOM Surabaya,ITTELKOM Surabaya,ITTELKOM Surabaya,,,,"/>
    <s v=",,IT,IT,,,,"/>
    <s v=",,,,,,,"/>
  </r>
  <r>
    <s v="Sistem Informasi Geografis (SIG) Pencarian Wisata di Probolinggo Menggunakan Sequential Search dan Location Based Service (LBS)"/>
    <s v="Journal of Advances in Information and Industrial Technology"/>
    <x v="17"/>
    <x v="1"/>
    <n v="2023"/>
    <n v="2023"/>
    <x v="4"/>
    <m/>
    <m/>
    <m/>
    <m/>
    <m/>
    <m/>
    <s v="AA Fadlilah"/>
    <m/>
    <m/>
    <m/>
    <m/>
    <m/>
    <s v=" Fidi Wincoko Putro"/>
    <s v="RPL"/>
    <m/>
    <s v="ITTELKOM Surabaya"/>
    <m/>
    <m/>
    <s v="Farah Zakiyah Rahmanti"/>
    <s v="IT"/>
    <m/>
    <s v="ITTELKOM Surabaya"/>
    <m/>
    <m/>
    <m/>
    <m/>
    <m/>
    <m/>
    <m/>
    <m/>
    <m/>
    <m/>
    <m/>
    <m/>
    <m/>
    <m/>
    <m/>
    <m/>
    <m/>
    <m/>
    <m/>
    <m/>
    <m/>
    <m/>
    <m/>
    <m/>
    <m/>
    <m/>
    <s v="https://doi.org/10.52435/jaiit.v5i2.376"/>
    <s v=""/>
    <s v=",AA Fadlilah, Fidi Wincoko Putro,Farah Zakiyah Rahmanti,,,,"/>
    <s v=",,ITTELKOM Surabaya,ITTELKOM Surabaya,,,,"/>
    <s v=",,RPL,IT,,,,"/>
    <s v=",,,,,,,"/>
  </r>
  <r>
    <s v="Implementasi Sistem Rekomendasi Rute Penanganan Gangguan Berbasis Android menggunakan Best First Search"/>
    <s v="Jurnal JTIK (Jurnal Teknologi Informasi dan Komunikasi)"/>
    <x v="17"/>
    <x v="1"/>
    <n v="2023"/>
    <n v="2023"/>
    <x v="4"/>
    <m/>
    <m/>
    <m/>
    <m/>
    <m/>
    <m/>
    <s v="Arliyanti Nurdin"/>
    <s v="IT"/>
    <m/>
    <s v="ITTELKOM Surabaya"/>
    <m/>
    <m/>
    <s v="Fauzan Nusyura"/>
    <s v="IT"/>
    <m/>
    <s v="ITTELKOM Surabaya"/>
    <m/>
    <m/>
    <s v="Farah Zakiyah Rahmanti"/>
    <s v="IT"/>
    <m/>
    <s v="ITTELKOM Surabaya"/>
    <m/>
    <m/>
    <m/>
    <m/>
    <m/>
    <m/>
    <m/>
    <m/>
    <m/>
    <m/>
    <m/>
    <m/>
    <m/>
    <m/>
    <m/>
    <m/>
    <m/>
    <m/>
    <m/>
    <m/>
    <m/>
    <m/>
    <m/>
    <m/>
    <m/>
    <m/>
    <s v="https://doi.org/10.35870/jtik.v7i4.1026"/>
    <s v=""/>
    <s v=",Arliyanti Nurdin,Fauzan Nusyura,Farah Zakiyah Rahmanti,,,,"/>
    <s v=",ITTELKOM Surabaya,ITTELKOM Surabaya,ITTELKOM Surabaya,,,,"/>
    <s v=",IT,IT,IT,,,,"/>
    <s v=",,,,,,,"/>
  </r>
  <r>
    <s v="Light Intensity Control and Greenhouse Monitoring System for Melon Cultivation"/>
    <s v="Proceeding - IEEE 9th Information Technology International Seminar, ITIS 2023"/>
    <x v="1"/>
    <x v="2"/>
    <n v="2023"/>
    <n v="2023"/>
    <x v="4"/>
    <m/>
    <m/>
    <m/>
    <m/>
    <m/>
    <m/>
    <s v="Chintya Tribhuana Utami"/>
    <m/>
    <m/>
    <m/>
    <m/>
    <m/>
    <s v="Helmy Widyantara"/>
    <s v="IT"/>
    <m/>
    <s v="ITTELKOM Surabaya"/>
    <m/>
    <m/>
    <s v="Muhammad Adib Kamali"/>
    <s v="IT"/>
    <m/>
    <s v="ITTELKOM Surabaya"/>
    <m/>
    <m/>
    <m/>
    <m/>
    <m/>
    <m/>
    <m/>
    <m/>
    <m/>
    <m/>
    <m/>
    <m/>
    <m/>
    <m/>
    <m/>
    <m/>
    <m/>
    <m/>
    <m/>
    <m/>
    <m/>
    <m/>
    <m/>
    <m/>
    <m/>
    <m/>
    <s v="https://doi.org/10.1109/ITIS59651.2023.10420388"/>
    <s v=""/>
    <s v=",Chintya Tribhuana Utami,Helmy Widyantara,Muhammad Adib Kamali,,,,"/>
    <s v=",,ITTELKOM Surabaya,ITTELKOM Surabaya,,,,"/>
    <s v=",,IT,IT,,,,"/>
    <s v=",,,,,,,"/>
  </r>
  <r>
    <s v="Strategi Peningkatan Pemasaran dan Penjualan Produk Olahan Buah Mangrove Melalui Pembuatan website"/>
    <s v="Aptekmas Jurnal Pengabdian pada Masyarakat"/>
    <x v="29"/>
    <x v="1"/>
    <n v="2023"/>
    <n v="2023"/>
    <x v="4"/>
    <m/>
    <m/>
    <m/>
    <m/>
    <m/>
    <m/>
    <s v="Ubaidillah Umar"/>
    <s v="TK"/>
    <m/>
    <s v="ITTELKOM Surabaya"/>
    <m/>
    <m/>
    <s v="Aulia Rahma Annisa"/>
    <s v="TK"/>
    <m/>
    <s v="ITTELKOM Surabaya"/>
    <m/>
    <m/>
    <s v="Helmy Widyantara"/>
    <s v="IT"/>
    <m/>
    <s v="ITTELKOM Surabaya"/>
    <m/>
    <m/>
    <m/>
    <m/>
    <m/>
    <m/>
    <m/>
    <m/>
    <m/>
    <m/>
    <m/>
    <m/>
    <m/>
    <m/>
    <m/>
    <m/>
    <m/>
    <m/>
    <m/>
    <m/>
    <m/>
    <m/>
    <m/>
    <m/>
    <m/>
    <m/>
    <s v="https://doi.org/10.36257/apts.v6i3.7281"/>
    <s v=""/>
    <s v=",Ubaidillah Umar,Aulia Rahma Annisa,Helmy Widyantara,,,,"/>
    <s v=",ITTELKOM Surabaya,ITTELKOM Surabaya,ITTELKOM Surabaya,,,,"/>
    <s v=",TK,TK,IT,,,,"/>
    <s v=",,,,,,,"/>
  </r>
  <r>
    <s v="Wireless Node Localization Based on Wild Goats Algorithm for Industrial Internet of Things"/>
    <s v="Journal of Korean Institute of Communications and Information Sciences"/>
    <x v="25"/>
    <x v="1"/>
    <n v="2023"/>
    <n v="2023"/>
    <x v="4"/>
    <m/>
    <m/>
    <m/>
    <m/>
    <m/>
    <m/>
    <s v="Philip Tobianto Daely"/>
    <s v="IT"/>
    <m/>
    <s v="ITTELKOM Surabaya"/>
    <m/>
    <m/>
    <s v="Jae Min Lee"/>
    <m/>
    <m/>
    <m/>
    <m/>
    <m/>
    <s v="Dong-Seong Kim"/>
    <m/>
    <m/>
    <m/>
    <m/>
    <m/>
    <m/>
    <m/>
    <m/>
    <m/>
    <m/>
    <m/>
    <m/>
    <m/>
    <m/>
    <m/>
    <m/>
    <m/>
    <m/>
    <m/>
    <m/>
    <m/>
    <m/>
    <m/>
    <m/>
    <m/>
    <m/>
    <m/>
    <m/>
    <m/>
    <s v="link dokumen"/>
    <s v=""/>
    <s v=",Philip Tobianto Daely,Jae Min Lee,Dong-Seong Kim,,,,"/>
    <s v=",ITTELKOM Surabaya,,,,,,"/>
    <s v=",IT,,,,,,"/>
    <s v=",,,,,,,"/>
  </r>
  <r>
    <s v="Risk Management for New Student Admission Information Systems at Higher Education using the Octave Allegro Approach"/>
    <s v="IAIC International Conference Series 4"/>
    <x v="1"/>
    <x v="1"/>
    <n v="2023"/>
    <n v="2023"/>
    <x v="4"/>
    <m/>
    <m/>
    <m/>
    <m/>
    <m/>
    <m/>
    <s v="Titus Kristanto"/>
    <m/>
    <m/>
    <m/>
    <m/>
    <m/>
    <s v="Riza Akhsani Setyo Prayoga"/>
    <m/>
    <m/>
    <m/>
    <m/>
    <m/>
    <s v="Muhammad Nasrullah"/>
    <s v="SI"/>
    <m/>
    <m/>
    <m/>
    <m/>
    <s v="Mustafa Kamal"/>
    <s v="IT"/>
    <m/>
    <m/>
    <m/>
    <m/>
    <s v="Wahyuddin S."/>
    <m/>
    <m/>
    <m/>
    <m/>
    <m/>
    <m/>
    <m/>
    <m/>
    <m/>
    <m/>
    <m/>
    <m/>
    <m/>
    <m/>
    <m/>
    <m/>
    <m/>
    <s v="https://doi.org/10.34306/conferenceseries.v4i1.637"/>
    <s v=""/>
    <s v=",Titus Kristanto,Riza Akhsani Setyo Prayoga,Muhammad Nasrullah,Mustafa Kamal,Wahyuddin S.,,"/>
    <s v=",,,,,,,"/>
    <s v=",,,SI,IT,,,"/>
    <s v=",,,,,,,"/>
  </r>
  <r>
    <s v="YOLOV4 Deepsort ANN for Traffic Collision Detection"/>
    <s v="Jurnal Nasional Pendidikan Teknik Informatika: JANAPATI"/>
    <x v="18"/>
    <x v="1"/>
    <n v="2023"/>
    <n v="2023"/>
    <x v="4"/>
    <m/>
    <m/>
    <m/>
    <m/>
    <m/>
    <m/>
    <s v="Arliyanti Nurdin"/>
    <s v="IT"/>
    <m/>
    <m/>
    <m/>
    <m/>
    <s v="Bernadus Seno Aji"/>
    <s v="IT"/>
    <m/>
    <m/>
    <m/>
    <m/>
    <s v="Yupit Sudianto"/>
    <s v="SI"/>
    <m/>
    <m/>
    <m/>
    <m/>
    <s v="Mardhiyyah Rafrin"/>
    <m/>
    <m/>
    <s v="Institut Teknologi Bacharuddin Jusuf Habibie"/>
    <m/>
    <m/>
    <m/>
    <m/>
    <m/>
    <m/>
    <m/>
    <m/>
    <m/>
    <m/>
    <m/>
    <m/>
    <m/>
    <m/>
    <m/>
    <m/>
    <m/>
    <m/>
    <m/>
    <m/>
    <s v="https://doi.org/10.23887/janapati.v12i3.62923"/>
    <s v=""/>
    <s v=",Arliyanti Nurdin,Bernadus Seno Aji,Yupit Sudianto,Mardhiyyah Rafrin,,,"/>
    <s v=",,,,Institut Teknologi Bacharuddin Jusuf Habibie,,,"/>
    <s v=",IT,IT,Si,,,,"/>
    <s v=",,,,,,,"/>
  </r>
  <r>
    <s v="IMPLEMENTASI SISTEM PENDUKUNG KEPUTUSAN UNTUK MEMILIH CAFÉ DENGAN METODE MABAC"/>
    <s v="JIKO (Jurnal Informatika dan Komputer)"/>
    <x v="17"/>
    <x v="1"/>
    <n v="2023"/>
    <n v="2023"/>
    <x v="4"/>
    <m/>
    <m/>
    <m/>
    <m/>
    <m/>
    <m/>
    <s v="Riza Akhsani Setyo Prayoga"/>
    <m/>
    <m/>
    <m/>
    <m/>
    <m/>
    <s v="Fauzan Nusyura"/>
    <s v="IT"/>
    <m/>
    <m/>
    <m/>
    <m/>
    <s v="Yohanes Setiawan"/>
    <s v="IT"/>
    <m/>
    <m/>
    <m/>
    <m/>
    <m/>
    <m/>
    <m/>
    <m/>
    <m/>
    <m/>
    <m/>
    <m/>
    <m/>
    <m/>
    <m/>
    <m/>
    <m/>
    <m/>
    <m/>
    <m/>
    <m/>
    <m/>
    <m/>
    <m/>
    <m/>
    <m/>
    <m/>
    <m/>
    <s v="http://dx.doi.org/10.26798/jiko.v7i2.869"/>
    <s v=""/>
    <s v=",Riza Akhsani Setyo Prayoga,Fauzan Nusyura,Yohanes Setiawan,,,,"/>
    <s v=",,,,,,,"/>
    <s v=",,IT,IT,,,,"/>
    <s v=",,,,,,,"/>
  </r>
  <r>
    <s v="Enhancing Battery SOC Estimation Method Through ANN-Based Incorporation of SOH Degradation"/>
    <s v="2023 International Electronics Symposium (IES)"/>
    <x v="1"/>
    <x v="2"/>
    <n v="2023"/>
    <n v="2023"/>
    <x v="4"/>
    <m/>
    <m/>
    <m/>
    <m/>
    <m/>
    <m/>
    <s v="Muhammad Adib Kamali"/>
    <s v="IT"/>
    <m/>
    <m/>
    <m/>
    <m/>
    <m/>
    <m/>
    <m/>
    <m/>
    <m/>
    <m/>
    <m/>
    <m/>
    <m/>
    <m/>
    <m/>
    <m/>
    <m/>
    <m/>
    <m/>
    <m/>
    <m/>
    <m/>
    <m/>
    <m/>
    <m/>
    <m/>
    <m/>
    <m/>
    <m/>
    <m/>
    <m/>
    <m/>
    <m/>
    <m/>
    <m/>
    <m/>
    <m/>
    <m/>
    <m/>
    <m/>
    <s v="https://doi.org/10.1109/IES59143.2023.10242485"/>
    <s v=""/>
    <s v=",Muhammad Adib Kamali,,,,,,"/>
    <s v=",,,,,,,"/>
    <s v=",IT,,,,,,"/>
    <s v=",,,,,,,"/>
  </r>
  <r>
    <s v="ANN-based State of Charge Estimation of Li-ion Batteries for Embedded Applications"/>
    <s v="Jurnal Nasional Teknik Elektro dan Teknologi Informasi"/>
    <x v="18"/>
    <x v="1"/>
    <n v="2023"/>
    <n v="2023"/>
    <x v="4"/>
    <m/>
    <m/>
    <m/>
    <m/>
    <m/>
    <m/>
    <s v="Muhammad Adib Kamali"/>
    <s v="IT"/>
    <m/>
    <m/>
    <m/>
    <m/>
    <m/>
    <m/>
    <m/>
    <m/>
    <m/>
    <m/>
    <m/>
    <m/>
    <m/>
    <m/>
    <m/>
    <m/>
    <m/>
    <m/>
    <m/>
    <m/>
    <m/>
    <m/>
    <m/>
    <m/>
    <m/>
    <m/>
    <m/>
    <m/>
    <m/>
    <m/>
    <m/>
    <m/>
    <m/>
    <m/>
    <m/>
    <m/>
    <m/>
    <m/>
    <m/>
    <m/>
    <s v="https://doi.org/10.22146/jnteti.v12i2.6632"/>
    <s v=""/>
    <s v=",Muhammad Adib Kamali,,,,,,"/>
    <s v=",,,,,,,"/>
    <s v=",IT,,,,,,"/>
    <s v=",,,,,,,"/>
  </r>
  <r>
    <s v="Evaluating the Battery Management System's Performance Under Levels of State of Health (SOH) Parameters"/>
    <s v="Journal of Robotics and Control (JRC)"/>
    <x v="33"/>
    <x v="1"/>
    <n v="2023"/>
    <n v="2023"/>
    <x v="4"/>
    <m/>
    <m/>
    <m/>
    <m/>
    <m/>
    <m/>
    <s v="Lora Khaula Amifia"/>
    <s v="TE"/>
    <m/>
    <m/>
    <m/>
    <m/>
    <s v="Muhammad Adib Kamali"/>
    <s v="IT"/>
    <m/>
    <m/>
    <m/>
    <m/>
    <m/>
    <m/>
    <m/>
    <m/>
    <m/>
    <m/>
    <m/>
    <m/>
    <m/>
    <m/>
    <m/>
    <m/>
    <m/>
    <m/>
    <m/>
    <m/>
    <m/>
    <m/>
    <m/>
    <m/>
    <m/>
    <m/>
    <m/>
    <m/>
    <m/>
    <m/>
    <m/>
    <m/>
    <m/>
    <m/>
    <s v="https://doi.org/10.18196/jrc.v4i6.20401"/>
    <s v=""/>
    <s v=",Lora Khaula Amifia,Muhammad Adib Kamali,,,,,"/>
    <s v=",,,,,,,"/>
    <s v=",TE,IT,,,,,"/>
    <s v=",,,,,,,"/>
  </r>
  <r>
    <s v="Evaluating the Battery Management System's Performance Under Levels of State of Health (SOH) Parameters"/>
    <s v="Journal of Robotics and Control (JRC)"/>
    <x v="23"/>
    <x v="2"/>
    <n v="2023"/>
    <n v="2023"/>
    <x v="4"/>
    <m/>
    <m/>
    <m/>
    <m/>
    <m/>
    <m/>
    <s v="Lora Khaula Amifia"/>
    <s v="TE"/>
    <m/>
    <m/>
    <m/>
    <m/>
    <s v="Muhammad Adib Kamali"/>
    <s v="IT"/>
    <m/>
    <m/>
    <m/>
    <m/>
    <m/>
    <m/>
    <m/>
    <m/>
    <m/>
    <m/>
    <m/>
    <m/>
    <m/>
    <m/>
    <m/>
    <m/>
    <m/>
    <m/>
    <m/>
    <m/>
    <m/>
    <m/>
    <m/>
    <m/>
    <m/>
    <m/>
    <m/>
    <m/>
    <m/>
    <m/>
    <m/>
    <m/>
    <m/>
    <m/>
    <s v="https://doi.org/10.18196/jrc.v4i6.20401"/>
    <s v=""/>
    <s v=",Lora Khaula Amifia,Muhammad Adib Kamali,,,,,"/>
    <s v=",,,,,,,"/>
    <s v=",TE,IT,,,,,"/>
    <s v=",,,,,,,"/>
  </r>
  <r>
    <s v="Perancangan Enterprise Architecture Dengan TOGAF-ADM Framework Dan ISO 27001: 2013 Pada Institut Teknologi Telkom Surabaya"/>
    <s v="Institut Teknologi Sepuluh Nopember"/>
    <x v="37"/>
    <x v="8"/>
    <n v="2023"/>
    <n v="2023"/>
    <x v="4"/>
    <m/>
    <m/>
    <m/>
    <m/>
    <m/>
    <m/>
    <s v="Mastuty Ayu Ningtyas"/>
    <s v="IT"/>
    <m/>
    <m/>
    <m/>
    <m/>
    <m/>
    <m/>
    <m/>
    <m/>
    <m/>
    <m/>
    <m/>
    <m/>
    <m/>
    <m/>
    <m/>
    <m/>
    <m/>
    <m/>
    <m/>
    <m/>
    <m/>
    <m/>
    <m/>
    <m/>
    <m/>
    <m/>
    <m/>
    <m/>
    <m/>
    <m/>
    <m/>
    <m/>
    <m/>
    <m/>
    <m/>
    <m/>
    <m/>
    <m/>
    <m/>
    <m/>
    <s v="link dokumen"/>
    <s v=""/>
    <s v=",Mastuty Ayu Ningtyas,,,,,,"/>
    <s v=",,,,,,,"/>
    <s v=",IT,,,,,,"/>
    <s v=",,,,,,,"/>
  </r>
  <r>
    <s v="IoT-Based Flood Early Warning System For Remote Deployment and an Integrated Social Media"/>
    <s v="2023 IEEE Asia-Pacific Conference on Geoscience, Electronics and Remote Sensing Technology: Global C"/>
    <x v="1"/>
    <x v="2"/>
    <n v="2023"/>
    <n v="2023"/>
    <x v="4"/>
    <m/>
    <m/>
    <m/>
    <m/>
    <m/>
    <m/>
    <s v="Muhammad Adib Kamali"/>
    <s v="IT"/>
    <m/>
    <m/>
    <m/>
    <m/>
    <s v="Chintya Tribhuana Utami"/>
    <m/>
    <m/>
    <m/>
    <m/>
    <m/>
    <s v="Mochamad Nizar Palefi Ma'ady"/>
    <s v="SI"/>
    <m/>
    <m/>
    <m/>
    <m/>
    <s v="Salman"/>
    <m/>
    <m/>
    <m/>
    <m/>
    <m/>
    <s v="Lora Khaula Amifia"/>
    <s v="TK"/>
    <m/>
    <m/>
    <m/>
    <m/>
    <m/>
    <m/>
    <m/>
    <m/>
    <m/>
    <m/>
    <m/>
    <m/>
    <m/>
    <m/>
    <m/>
    <m/>
    <s v="https://doi.org/10.1109/AGERS61027.2023.10490838"/>
    <s v=""/>
    <s v=",Muhammad Adib Kamali,Chintya Tribhuana Utami,Mochamad Nizar Palefi Ma'ady,Salman,Lora Khaula Amifia,,"/>
    <s v=",,,,,,,"/>
    <s v=",IT,,SI,,TK,,"/>
    <s v=",,,,,,,"/>
  </r>
  <r>
    <s v="Edge-Oriented Social Distance Monitoring System Based on MTCNN"/>
    <s v="IEEE Transactions on Industrial Informatics"/>
    <x v="25"/>
    <x v="2"/>
    <n v="2023"/>
    <n v="2023"/>
    <x v="4"/>
    <m/>
    <m/>
    <m/>
    <m/>
    <m/>
    <m/>
    <s v="Erick C. Valverde"/>
    <m/>
    <m/>
    <m/>
    <m/>
    <m/>
    <s v="Paul P. Oroceo"/>
    <m/>
    <m/>
    <m/>
    <m/>
    <m/>
    <s v="Angela C. Caliwag"/>
    <m/>
    <m/>
    <m/>
    <m/>
    <m/>
    <s v="Muhammad Adib Kamali"/>
    <s v="IT"/>
    <m/>
    <m/>
    <m/>
    <m/>
    <s v="Wansu Lim"/>
    <m/>
    <m/>
    <m/>
    <m/>
    <m/>
    <s v="Martin Maier"/>
    <m/>
    <m/>
    <m/>
    <m/>
    <m/>
    <m/>
    <m/>
    <m/>
    <m/>
    <m/>
    <m/>
    <s v="https://doi.org/10.1109/TII.2022.3217499"/>
    <s v=""/>
    <s v=",Erick C. Valverde,Paul P. Oroceo,Angela C. Caliwag,Muhammad Adib Kamali,Wansu Lim,Martin Maier,"/>
    <s v=",,,,,,,"/>
    <s v=",,,,IT,,,"/>
    <s v=",,,,,,,"/>
  </r>
  <r>
    <s v="Immediate Effect Evaluation of a Robotic Ankle–Foot Orthosis with Customized Algorithm for a Foot Drop Patient: A Quantitative and Qualitative Case Report"/>
    <s v="International Journal of Environmental Research and Public Health"/>
    <x v="25"/>
    <x v="2"/>
    <n v="2023"/>
    <n v="2023"/>
    <x v="4"/>
    <s v="Dimas Adiputra"/>
    <s v="TE"/>
    <m/>
    <m/>
    <m/>
    <m/>
    <s v="Dimas Adiputra"/>
    <s v="TE"/>
    <m/>
    <m/>
    <m/>
    <m/>
    <s v="Ully Asfari"/>
    <s v="SI"/>
    <m/>
    <m/>
    <m/>
    <m/>
    <s v="Ubaidillah"/>
    <m/>
    <m/>
    <m/>
    <m/>
    <m/>
    <s v="Mohd Azizi Abdul Rahman"/>
    <m/>
    <m/>
    <m/>
    <m/>
    <m/>
    <s v="Ahmad Mukifza Harun"/>
    <m/>
    <m/>
    <m/>
    <m/>
    <m/>
    <m/>
    <m/>
    <m/>
    <m/>
    <m/>
    <m/>
    <m/>
    <m/>
    <m/>
    <m/>
    <m/>
    <m/>
    <s v="https://doi.org/10.3390/ijerph20043745"/>
    <s v="Dimas Adiputra"/>
    <s v="Dimas Adiputra,Dimas Adiputra,Ully Asfari,Ubaidillah,Mohd Azizi Abdul Rahman,Ahmad Mukifza Harun,,"/>
    <s v=",,,,,,,"/>
    <s v=",TE,SI,,,,,"/>
    <s v=",,,,,,,"/>
  </r>
  <r>
    <s v="Making Sense of Developing Artificial Intelligence-Based System in Software Development Life Cycle Manner and Addressing Risk Factors"/>
    <s v="2023 6th International Conference of Computer and Informatics Engineering"/>
    <x v="1"/>
    <x v="1"/>
    <n v="2023"/>
    <n v="2023"/>
    <x v="4"/>
    <m/>
    <m/>
    <m/>
    <m/>
    <m/>
    <m/>
    <s v="Mochamad Nizar Palefi Ma'ady"/>
    <s v="SI"/>
    <m/>
    <m/>
    <m/>
    <m/>
    <s v="Alifiansyah Arrizqy Hidayat"/>
    <s v="SI"/>
    <m/>
    <m/>
    <m/>
    <m/>
    <s v="Purnama Anaking"/>
    <s v="SI"/>
    <m/>
    <m/>
    <m/>
    <m/>
    <s v="Aris Kusumawati"/>
    <s v="SI"/>
    <m/>
    <m/>
    <m/>
    <m/>
    <s v="Muhammad Nasrullah"/>
    <s v="SI"/>
    <m/>
    <m/>
    <m/>
    <m/>
    <s v="Noerma Pudji Istyanto"/>
    <s v="SI"/>
    <m/>
    <m/>
    <m/>
    <m/>
    <s v="Ully Asfari"/>
    <s v="SI"/>
    <m/>
    <m/>
    <m/>
    <m/>
    <s v="https://doi.org/10.1109/IC2IE60547.2023.10331070"/>
    <s v=""/>
    <s v=",Mochamad Nizar Palefi Ma'ady,Alifiansyah Arrizqy Hidayat,Purnama Anaking,Aris Kusumawati,Muhammad Nasrullah,Noerma Pudji Istyanto,"/>
    <s v=",,,,,,,"/>
    <s v=",SI,SI,SI,SI,SI,SI,SI"/>
    <s v=",,,,,,,"/>
  </r>
  <r>
    <s v="Integration of quality function deployment (QFD) and analytical hierarchy process (AHP) to improve student information system"/>
    <s v="AIP conference proceedings"/>
    <x v="24"/>
    <x v="2"/>
    <n v="2023"/>
    <n v="2023"/>
    <x v="4"/>
    <m/>
    <m/>
    <m/>
    <m/>
    <m/>
    <m/>
    <s v="Famila Dwi Winati"/>
    <m/>
    <m/>
    <m/>
    <m/>
    <m/>
    <s v="Dina Rachmawati"/>
    <m/>
    <m/>
    <m/>
    <m/>
    <m/>
    <s v="Achmad Zaki Yamani"/>
    <m/>
    <m/>
    <m/>
    <m/>
    <m/>
    <s v="Hawwin Mardhiana"/>
    <s v="SI"/>
    <m/>
    <m/>
    <m/>
    <m/>
    <m/>
    <m/>
    <m/>
    <m/>
    <m/>
    <m/>
    <m/>
    <m/>
    <m/>
    <m/>
    <m/>
    <m/>
    <m/>
    <m/>
    <m/>
    <m/>
    <m/>
    <m/>
    <s v="https://doi.org/10.1063/5.0119772"/>
    <s v=""/>
    <s v=",Famila Dwi Winati,Dina Rachmawati,Achmad Zaki Yamani,Hawwin Mardhiana,,,"/>
    <s v=",,,,,,,"/>
    <s v=",,,,SI,,,"/>
    <s v=",,,,,,,"/>
  </r>
  <r>
    <s v="Usability Testing on Student Mobile Application in University using Cognitive Walkthrough Method"/>
    <s v="Proceedings of the 2023 8th International Conference on Information Systems"/>
    <x v="1"/>
    <x v="1"/>
    <n v="2023"/>
    <n v="2023"/>
    <x v="4"/>
    <m/>
    <m/>
    <m/>
    <m/>
    <m/>
    <m/>
    <s v="Kartika Gianina Tileng"/>
    <m/>
    <m/>
    <m/>
    <m/>
    <m/>
    <s v="Lenny Rosita"/>
    <m/>
    <m/>
    <m/>
    <m/>
    <m/>
    <s v="Hawwin Mardhiana"/>
    <s v="SI"/>
    <m/>
    <m/>
    <m/>
    <m/>
    <s v="Christian"/>
    <m/>
    <m/>
    <m/>
    <m/>
    <m/>
    <m/>
    <m/>
    <m/>
    <m/>
    <m/>
    <m/>
    <m/>
    <m/>
    <m/>
    <m/>
    <m/>
    <m/>
    <m/>
    <m/>
    <m/>
    <m/>
    <m/>
    <m/>
    <s v="https://doi.org/10.1145/3641032.3641064"/>
    <s v=""/>
    <s v=",Kartika Gianina Tileng,Lenny Rosita,Hawwin Mardhiana,Christian,,,"/>
    <s v=",,,,,,,"/>
    <s v=",,,SI,,,,"/>
    <s v=",,,,,,,"/>
  </r>
  <r>
    <s v="DATA SCIENCE"/>
    <s v="AIP Conference Proceedings"/>
    <x v="1"/>
    <x v="1"/>
    <n v="2023"/>
    <n v="2023"/>
    <x v="4"/>
    <m/>
    <m/>
    <m/>
    <m/>
    <m/>
    <m/>
    <m/>
    <m/>
    <m/>
    <m/>
    <m/>
    <m/>
    <m/>
    <m/>
    <m/>
    <m/>
    <m/>
    <m/>
    <m/>
    <m/>
    <m/>
    <m/>
    <m/>
    <m/>
    <m/>
    <m/>
    <m/>
    <m/>
    <m/>
    <m/>
    <m/>
    <m/>
    <m/>
    <m/>
    <m/>
    <m/>
    <m/>
    <m/>
    <m/>
    <m/>
    <m/>
    <m/>
    <m/>
    <m/>
    <m/>
    <m/>
    <m/>
    <m/>
    <m/>
    <s v=""/>
    <s v=",,,,,,,"/>
    <s v=",,,,,,,"/>
    <s v=",,,,,,,"/>
    <s v=",,,,,,,"/>
  </r>
  <r>
    <s v="Analysis of E-Government Health Application Features Acceptance on Partner Applications During COVID-19"/>
    <s v="INTENSIF: Jurnal Ilmiah Penelitian dan Penerapan Teknologi Sistem Informasi"/>
    <x v="18"/>
    <x v="1"/>
    <n v="2023"/>
    <n v="2023"/>
    <x v="4"/>
    <m/>
    <m/>
    <m/>
    <m/>
    <m/>
    <m/>
    <s v="Wan Azizah Sri Nuraini"/>
    <m/>
    <m/>
    <m/>
    <m/>
    <m/>
    <s v="Hawwin Mardhiana"/>
    <s v="SI"/>
    <m/>
    <m/>
    <m/>
    <m/>
    <s v="Aris Kusumawati"/>
    <s v="SI"/>
    <m/>
    <m/>
    <m/>
    <m/>
    <m/>
    <m/>
    <m/>
    <m/>
    <m/>
    <m/>
    <m/>
    <m/>
    <m/>
    <m/>
    <m/>
    <m/>
    <m/>
    <m/>
    <m/>
    <m/>
    <m/>
    <m/>
    <m/>
    <m/>
    <m/>
    <m/>
    <m/>
    <m/>
    <s v="link dokumen"/>
    <s v=""/>
    <s v=",Wan Azizah Sri Nuraini,Hawwin Mardhiana,Aris Kusumawati,,,,"/>
    <s v=",,,,,,,"/>
    <s v=",,SI,SI,,,,"/>
    <s v=",,,,,,,"/>
  </r>
  <r>
    <s v="Pelatihan Optimalisasi Sosial Media Dan Google Business Sebagai Media Pemasaran Di Sektor Peternakan Telur Bebek"/>
    <s v="JMM (Jurnal Masyarakat Mandiri)"/>
    <x v="19"/>
    <x v="1"/>
    <n v="2023"/>
    <n v="2023"/>
    <x v="4"/>
    <m/>
    <m/>
    <m/>
    <m/>
    <m/>
    <m/>
    <s v="Aris Kusumawati"/>
    <s v="SI"/>
    <m/>
    <m/>
    <m/>
    <m/>
    <s v="Alifiansyah Arrizqy Hidayat"/>
    <s v="SI"/>
    <m/>
    <m/>
    <m/>
    <m/>
    <s v="Tita Ayu Rospricilia"/>
    <s v="SI"/>
    <m/>
    <m/>
    <m/>
    <m/>
    <s v="Yuni Qoriah Verdiana"/>
    <m/>
    <m/>
    <m/>
    <m/>
    <m/>
    <s v="Rheynansya Tabriz Tajj Hauravin Al Kanza"/>
    <m/>
    <m/>
    <m/>
    <m/>
    <m/>
    <s v="Farid Duta Hadyanto"/>
    <m/>
    <m/>
    <m/>
    <m/>
    <m/>
    <m/>
    <m/>
    <m/>
    <m/>
    <m/>
    <m/>
    <s v="https://doi.org/10.31764/jmm.v7i4.16370"/>
    <s v=""/>
    <s v=",Aris Kusumawati,Alifiansyah Arrizqy Hidayat,Tita Ayu Rospricilia,Yuni Qoriah Verdiana,Rheynansya Tabriz Tajj Hauravin Al Kanza,Farid Duta Hadyanto,"/>
    <s v=",,,,,,,"/>
    <s v=",SI,SI,SI,,,,"/>
    <s v=",,,,,,,"/>
  </r>
  <r>
    <s v="Membonsai Pemrograman Dinamis Untuk Pencarian Solusi Optimal"/>
    <s v="Deepublish"/>
    <x v="20"/>
    <x v="0"/>
    <n v="2023"/>
    <n v="2023"/>
    <x v="4"/>
    <m/>
    <m/>
    <m/>
    <m/>
    <m/>
    <m/>
    <s v="Mochammad Nizar Palefi Ma'ady"/>
    <s v="SI"/>
    <m/>
    <m/>
    <m/>
    <m/>
    <s v="Hawwin Mardhiana"/>
    <s v="SI"/>
    <m/>
    <m/>
    <m/>
    <m/>
    <s v="Aris Kusumawati"/>
    <s v="SI"/>
    <m/>
    <m/>
    <m/>
    <m/>
    <m/>
    <m/>
    <m/>
    <m/>
    <m/>
    <m/>
    <m/>
    <m/>
    <m/>
    <m/>
    <m/>
    <m/>
    <m/>
    <m/>
    <m/>
    <m/>
    <m/>
    <m/>
    <m/>
    <m/>
    <m/>
    <m/>
    <m/>
    <m/>
    <s v="link buku"/>
    <s v=""/>
    <s v=",Mochammad Nizar Palefi Ma'ady,Hawwin Mardhiana,Aris Kusumawati,,,,"/>
    <s v=",,,,,,,"/>
    <s v=",SI,SI,SI,,,,"/>
    <s v=",,,,,,,"/>
  </r>
  <r>
    <s v="Sosialisasi Dan Pelatihan Komputerisasi Akuntansi Di Sektor Peternakan Bebek Petelur"/>
    <s v="JMM (Jurnal Masyarakat Mandiri)"/>
    <x v="19"/>
    <x v="1"/>
    <n v="2023"/>
    <n v="2023"/>
    <x v="4"/>
    <m/>
    <m/>
    <m/>
    <m/>
    <m/>
    <m/>
    <s v="Aris Kusumawati"/>
    <s v="SI"/>
    <m/>
    <m/>
    <m/>
    <m/>
    <s v="Alifiansyah Arrizqy Hidayat"/>
    <s v="SI"/>
    <m/>
    <m/>
    <m/>
    <m/>
    <s v="Tita Ayu Rospricilia"/>
    <s v="SI"/>
    <m/>
    <m/>
    <m/>
    <m/>
    <m/>
    <m/>
    <m/>
    <m/>
    <m/>
    <m/>
    <m/>
    <m/>
    <m/>
    <m/>
    <m/>
    <m/>
    <m/>
    <m/>
    <m/>
    <m/>
    <m/>
    <m/>
    <m/>
    <m/>
    <m/>
    <m/>
    <m/>
    <m/>
    <s v="https://doi.org/10.31764/jmm.v7i6.17798"/>
    <s v=""/>
    <s v=",Aris Kusumawati,Alifiansyah Arrizqy Hidayat,Tita Ayu Rospricilia,,,,"/>
    <s v=",,,,,,,"/>
    <s v=",SI,SI,SI,,,,"/>
    <s v=",,,,,,,"/>
  </r>
  <r>
    <s v="SQL And NoSQL Object Database Mapping to Support CRUD Operation"/>
    <s v="Proceeding - International Conference on Information Technology and Computing"/>
    <x v="1"/>
    <x v="2"/>
    <n v="2023"/>
    <n v="2023"/>
    <x v="4"/>
    <m/>
    <m/>
    <m/>
    <m/>
    <m/>
    <m/>
    <s v="Billy Montolalu"/>
    <s v="RPL"/>
    <m/>
    <m/>
    <m/>
    <m/>
    <s v="Siti Rochimah"/>
    <m/>
    <m/>
    <m/>
    <m/>
    <m/>
    <s v="Daniel Siahaan"/>
    <m/>
    <m/>
    <m/>
    <m/>
    <m/>
    <m/>
    <m/>
    <m/>
    <m/>
    <m/>
    <m/>
    <m/>
    <m/>
    <m/>
    <m/>
    <m/>
    <m/>
    <m/>
    <m/>
    <m/>
    <m/>
    <m/>
    <m/>
    <m/>
    <m/>
    <m/>
    <m/>
    <m/>
    <m/>
    <s v="https://doi.org/10.1109/ICITCOM60176.2023.10442056"/>
    <s v=""/>
    <s v=",Billy Montolalu,Siti Rochimah,Daniel Siahaan,,,,"/>
    <s v=",,,,,,,"/>
    <s v=",RPL,,,,,,"/>
    <s v=",,,,,,,"/>
  </r>
  <r>
    <s v="A Wireless Tire Pressure and Temperature Monitoring System Based on Software Defined Radio"/>
    <s v="Proceeding - COMNETSAT 2023: IEEE International Conference on Communication, Networks and Satellite"/>
    <x v="1"/>
    <x v="2"/>
    <n v="2023"/>
    <n v="2023"/>
    <x v="4"/>
    <m/>
    <m/>
    <m/>
    <m/>
    <m/>
    <m/>
    <s v="Hendy Briantoro"/>
    <s v="TK"/>
    <m/>
    <m/>
    <m/>
    <m/>
    <s v="Ardiansyah Al Farouq"/>
    <s v="TK"/>
    <m/>
    <m/>
    <m/>
    <m/>
    <s v="Billy Montolalu"/>
    <s v="RPL"/>
    <m/>
    <m/>
    <m/>
    <m/>
    <s v="Mohammad Nur Effendy"/>
    <m/>
    <m/>
    <m/>
    <m/>
    <m/>
    <m/>
    <m/>
    <m/>
    <m/>
    <m/>
    <m/>
    <m/>
    <m/>
    <m/>
    <m/>
    <m/>
    <m/>
    <m/>
    <m/>
    <m/>
    <m/>
    <m/>
    <m/>
    <s v="https://doi.org/10.1109/COMNETSAT59769.2023.10420789"/>
    <s v=""/>
    <s v=",Hendy Briantoro,Ardiansyah Al Farouq,Billy Montolalu,Mohammad Nur Effendy,,,Nugrogo Adi Triyono; Tri Hardimasyar"/>
    <s v=",,,,,,,"/>
    <s v=",TK,TK,RPL,,,,"/>
    <s v=",,,,,,,"/>
  </r>
  <r>
    <s v="Jejak Adventure: Platform Penyedia Traveling Berbasis Web"/>
    <s v="eProceedings of Applied Science "/>
    <x v="14"/>
    <x v="1"/>
    <n v="2023"/>
    <n v="2023"/>
    <x v="4"/>
    <s v="Bagus Pahlefi"/>
    <m/>
    <m/>
    <m/>
    <m/>
    <m/>
    <s v="Bagus Pahlefi"/>
    <m/>
    <m/>
    <m/>
    <m/>
    <m/>
    <s v="Dahliar Ananda"/>
    <s v="RPL"/>
    <m/>
    <m/>
    <m/>
    <m/>
    <m/>
    <m/>
    <m/>
    <m/>
    <m/>
    <m/>
    <m/>
    <m/>
    <m/>
    <m/>
    <m/>
    <m/>
    <m/>
    <m/>
    <m/>
    <m/>
    <m/>
    <m/>
    <m/>
    <m/>
    <m/>
    <m/>
    <m/>
    <m/>
    <m/>
    <m/>
    <m/>
    <m/>
    <m/>
    <m/>
    <s v="link dokumen"/>
    <s v="Bagus Pahlefi"/>
    <s v="Bagus Pahlefi,Bagus Pahlefi,Dahliar Ananda,,,,,"/>
    <s v=",,,,,,,"/>
    <s v=",,RPL,,,,,"/>
    <s v=",,,,,,,"/>
  </r>
  <r>
    <s v="The Development of Human Resources Data Management Application at PT. Anugrah Laut Indonesia"/>
    <s v="IJAIT (International Journal of Applied Information Technology)"/>
    <x v="17"/>
    <x v="1"/>
    <n v="2023"/>
    <n v="2023"/>
    <x v="4"/>
    <s v="Dahliar Ananda"/>
    <m/>
    <m/>
    <s v="RPL"/>
    <m/>
    <m/>
    <s v="Dahliar Ananda"/>
    <s v="RPL"/>
    <m/>
    <m/>
    <m/>
    <m/>
    <s v="Hetti Hidayati"/>
    <m/>
    <m/>
    <m/>
    <m/>
    <m/>
    <s v="Cahyana Cahyana"/>
    <m/>
    <m/>
    <m/>
    <m/>
    <m/>
    <m/>
    <m/>
    <m/>
    <m/>
    <m/>
    <m/>
    <m/>
    <m/>
    <m/>
    <m/>
    <m/>
    <m/>
    <m/>
    <m/>
    <m/>
    <m/>
    <m/>
    <m/>
    <m/>
    <m/>
    <m/>
    <m/>
    <m/>
    <m/>
    <s v="https://doi.org/10.25124/ijait.v7i01.5982"/>
    <s v="Dahliar Ananda"/>
    <s v="Dahliar Ananda,Dahliar Ananda,Hetti Hidayati,Cahyana Cahyana,,,,"/>
    <s v=",,,,,,,"/>
    <s v="RPL,RPL,,,,,,"/>
    <s v=",,,,,,,"/>
  </r>
  <r>
    <s v="Math Is Fun: Aplikasi Belajar Matematika Untuk Anak Sekolah Dasar Berbasis Android"/>
    <s v="eProceedings of Applied Science "/>
    <x v="14"/>
    <x v="1"/>
    <n v="2023"/>
    <n v="2023"/>
    <x v="4"/>
    <s v="Adiputra Yoshua B.Y. Langkay"/>
    <m/>
    <m/>
    <m/>
    <m/>
    <m/>
    <s v="Adiputra Yoshua B.Y. Langkay"/>
    <m/>
    <m/>
    <m/>
    <m/>
    <m/>
    <s v="Dahliar Ananda"/>
    <s v="RPL"/>
    <m/>
    <m/>
    <m/>
    <m/>
    <m/>
    <m/>
    <m/>
    <m/>
    <m/>
    <m/>
    <m/>
    <m/>
    <m/>
    <m/>
    <m/>
    <m/>
    <m/>
    <m/>
    <m/>
    <m/>
    <m/>
    <m/>
    <m/>
    <m/>
    <m/>
    <m/>
    <m/>
    <m/>
    <m/>
    <m/>
    <m/>
    <m/>
    <m/>
    <m/>
    <s v="link buku"/>
    <s v="Adiputra Yoshua B.Y. Langkay"/>
    <s v="Adiputra Yoshua B.Y. Langkay,Adiputra Yoshua B.Y. Langkay,Dahliar Ananda,,,,,"/>
    <s v=",,,,,,,"/>
    <s v=",,RPL,,,,,"/>
    <s v=",,,,,,,"/>
  </r>
  <r>
    <s v="Seafood quality detection using electronic nose and machine learning algorithms with hyperparameter optimization"/>
    <s v="IEEE Access"/>
    <x v="25"/>
    <x v="2"/>
    <n v="2023"/>
    <n v="2023"/>
    <x v="4"/>
    <m/>
    <m/>
    <m/>
    <m/>
    <m/>
    <m/>
    <s v="Dedy Rahman Wijaya"/>
    <m/>
    <m/>
    <m/>
    <m/>
    <m/>
    <s v="Nailatul Fadhilah Syarwan"/>
    <m/>
    <m/>
    <m/>
    <m/>
    <m/>
    <s v="Muhammad Agus Nugraha"/>
    <m/>
    <m/>
    <m/>
    <m/>
    <m/>
    <s v="Dahliar Ananda"/>
    <s v="RPL"/>
    <m/>
    <m/>
    <m/>
    <m/>
    <m/>
    <m/>
    <m/>
    <m/>
    <m/>
    <m/>
    <m/>
    <m/>
    <m/>
    <m/>
    <m/>
    <m/>
    <m/>
    <m/>
    <m/>
    <m/>
    <m/>
    <m/>
    <s v="https://doi.org/10.1109/ACCESS.2023.3286980"/>
    <s v=""/>
    <s v=",Dedy Rahman Wijaya,Nailatul Fadhilah Syarwan,Muhammad Agus Nugraha,Dahliar Ananda,,,"/>
    <s v=",,,,,,,"/>
    <s v=",,,,RPL,,,"/>
    <s v=",,,,,,,"/>
  </r>
  <r>
    <s v="Decision support system for selection of the best faculty staff using the analytical hierarchy process (AHP) method"/>
    <s v="Jurnal Teknik Informatika CIT Medicom"/>
    <x v="17"/>
    <x v="1"/>
    <n v="2023"/>
    <n v="2023"/>
    <x v="4"/>
    <m/>
    <m/>
    <m/>
    <m/>
    <m/>
    <m/>
    <s v="Titus Kristanto"/>
    <s v="DB"/>
    <m/>
    <m/>
    <m/>
    <m/>
    <s v="Dahliar Ananda"/>
    <s v="RPL"/>
    <m/>
    <m/>
    <m/>
    <m/>
    <s v="Achmad Muzakki"/>
    <s v="RPL"/>
    <m/>
    <m/>
    <m/>
    <m/>
    <s v="Dewi Rahmawati"/>
    <s v="RPL"/>
    <m/>
    <m/>
    <m/>
    <m/>
    <s v="Riza Akhsani Setyo Prayoga"/>
    <s v="DB"/>
    <m/>
    <m/>
    <m/>
    <m/>
    <m/>
    <m/>
    <m/>
    <m/>
    <m/>
    <m/>
    <m/>
    <m/>
    <m/>
    <m/>
    <m/>
    <m/>
    <s v="https://doi.org/10.35335/cit.Vol15.2023.473.pp169-176"/>
    <s v=""/>
    <s v=",Titus Kristanto,Dahliar Ananda,Achmad Muzakki,Dewi Rahmawati,Riza Akhsani Setyo Prayoga,,"/>
    <s v=",,,,,,,"/>
    <s v=",DB,RPL,RPL,RPL,DB,,"/>
    <s v=",,,,,,,"/>
  </r>
  <r>
    <s v="Desain dan Implementasi Sistem Informasi Usaha Mikro Kecil Menengah dan Pariwisata Desa Tambak Kalisogo"/>
    <s v="Journal of Advances in Information and Industrial Technology"/>
    <x v="26"/>
    <x v="2"/>
    <n v="2023"/>
    <n v="2023"/>
    <x v="4"/>
    <s v="Achmad Muzakki"/>
    <m/>
    <m/>
    <s v="RPL"/>
    <m/>
    <m/>
    <s v="Achmad Muzakki"/>
    <s v="RPL"/>
    <m/>
    <m/>
    <m/>
    <m/>
    <s v="Slamet Kacung"/>
    <m/>
    <m/>
    <m/>
    <m/>
    <m/>
    <s v="M. Nasrullah"/>
    <m/>
    <m/>
    <m/>
    <m/>
    <m/>
    <s v="Damasya Ine Larisa"/>
    <m/>
    <m/>
    <m/>
    <m/>
    <m/>
    <s v="Akbar Rizki Poetra"/>
    <m/>
    <m/>
    <m/>
    <m/>
    <m/>
    <m/>
    <m/>
    <m/>
    <m/>
    <m/>
    <m/>
    <m/>
    <m/>
    <m/>
    <m/>
    <m/>
    <m/>
    <s v="https://doi.org/10.52435/jaiit.v5i2.423"/>
    <s v="Achmad Muzakki"/>
    <s v="Achmad Muzakki,Achmad Muzakki,Slamet Kacung,M. Nasrullah,Damasya Ine Larisa,Akbar Rizki Poetra,,"/>
    <s v=",,,,,,,"/>
    <s v="RPL,RPL,,,,,,"/>
    <s v=",,,,,,,"/>
  </r>
  <r>
    <s v="The Role of Islamic Philanthropy in Post Covid-19 Pandemic Economic Recovery: English"/>
    <s v="EKSYAR : Jurnal Ekonomi Syari'ah &amp; Bisnis Islam (e-Journal)"/>
    <x v="21"/>
    <x v="1"/>
    <n v="2023"/>
    <n v="2023"/>
    <x v="4"/>
    <s v="Ahmad Agus Hidayat"/>
    <m/>
    <m/>
    <m/>
    <m/>
    <m/>
    <s v="Ahmad Agus Hidayat"/>
    <m/>
    <m/>
    <m/>
    <m/>
    <m/>
    <s v="Achmad Muzakki"/>
    <s v="RPL"/>
    <m/>
    <m/>
    <m/>
    <m/>
    <m/>
    <m/>
    <m/>
    <m/>
    <m/>
    <m/>
    <m/>
    <m/>
    <m/>
    <m/>
    <m/>
    <m/>
    <m/>
    <m/>
    <m/>
    <m/>
    <m/>
    <m/>
    <m/>
    <m/>
    <m/>
    <m/>
    <m/>
    <m/>
    <m/>
    <m/>
    <m/>
    <m/>
    <m/>
    <m/>
    <s v="link dokumen"/>
    <s v="Ahmad Agus Hidayat"/>
    <s v="Ahmad Agus Hidayat,Ahmad Agus Hidayat,Achmad Muzakki,,,,,"/>
    <s v=",,,,,,,"/>
    <s v=",,RPL,,,,,"/>
    <s v=",,,,,,,"/>
  </r>
  <r>
    <s v="Analisis Manajemen Layanan Teknologi Informasi Itil V3 Pada Perusahaan Pt. Prudential Life Assurance (Sj-I) Cabang Sidoarjo"/>
    <s v="Jurnal Mirai Management"/>
    <x v="21"/>
    <x v="1"/>
    <n v="2023"/>
    <n v="2023"/>
    <x v="4"/>
    <s v="Muhammad Ilham Alhari"/>
    <m/>
    <m/>
    <s v="SI"/>
    <m/>
    <m/>
    <s v="Muhammad Ilham Alhari"/>
    <s v="SI"/>
    <m/>
    <m/>
    <m/>
    <m/>
    <s v="Fandisya Rahman"/>
    <s v="IF"/>
    <m/>
    <m/>
    <m/>
    <m/>
    <s v="Daud Muhajir"/>
    <s v="IF"/>
    <m/>
    <m/>
    <m/>
    <m/>
    <s v="Arni Muarifah Amri"/>
    <s v="RPL"/>
    <m/>
    <m/>
    <m/>
    <m/>
    <m/>
    <m/>
    <m/>
    <m/>
    <m/>
    <m/>
    <m/>
    <m/>
    <m/>
    <m/>
    <m/>
    <m/>
    <m/>
    <m/>
    <m/>
    <m/>
    <m/>
    <m/>
    <s v="https://doi.org/10.37531/mirai.v8i3.6078"/>
    <s v="Muhammad Ilham Alhari"/>
    <s v="Muhammad Ilham Alhari,Muhammad Ilham Alhari,Fandisya Rahman,Daud Muhajir,Arni Muarifah Amri,,,"/>
    <s v=",,,,,,,"/>
    <s v="SI,SI,IF,IF,RPL,,,"/>
    <s v=",,,,,,,"/>
  </r>
  <r>
    <s v="Optimizing RF Energy Harvesting for IoT Devices: Impedance Matching and Voltage Multiplier Solutions"/>
    <s v="Proceeding - COMNETSAT 2023: IEEE International Conference on Communication, Networks and Satellite"/>
    <x v="1"/>
    <x v="2"/>
    <n v="2023"/>
    <n v="2023"/>
    <x v="4"/>
    <m/>
    <m/>
    <m/>
    <m/>
    <m/>
    <m/>
    <s v="Mohammad Yanuar Hariyawan"/>
    <s v="TK"/>
    <m/>
    <m/>
    <m/>
    <m/>
    <s v="Elfrida Hutabarat"/>
    <m/>
    <m/>
    <m/>
    <m/>
    <m/>
    <m/>
    <m/>
    <m/>
    <m/>
    <m/>
    <m/>
    <m/>
    <m/>
    <m/>
    <m/>
    <m/>
    <m/>
    <m/>
    <m/>
    <m/>
    <m/>
    <m/>
    <m/>
    <m/>
    <m/>
    <m/>
    <m/>
    <m/>
    <m/>
    <m/>
    <m/>
    <m/>
    <m/>
    <m/>
    <m/>
    <s v="https://doi.org/10.1109/COMNETSAT59769.2023.10420803"/>
    <s v=""/>
    <s v=",Mohammad Yanuar Hariyawan,Elfrida Hutabarat,,,,,"/>
    <s v=",,,,,,,"/>
    <s v=",TK,,,,,,"/>
    <s v=",,,,,,,"/>
  </r>
  <r>
    <s v="Sistem Cerdas Pemantau Kesehatan Pasien Lanjut Usia Berbasis IoT (Hardware): IoT-based Smart Health Monitoring System for the Elderly (Hardware)"/>
    <s v="Jurnal ELEMENTER (Elektro dan Mesin Terapan)"/>
    <x v="17"/>
    <x v="1"/>
    <n v="2023"/>
    <n v="2023"/>
    <x v="4"/>
    <m/>
    <m/>
    <m/>
    <m/>
    <m/>
    <m/>
    <s v="Amelia Cahyana"/>
    <m/>
    <m/>
    <m/>
    <m/>
    <m/>
    <s v="Mohammad Yanuar Hariyawan"/>
    <s v="TK"/>
    <m/>
    <m/>
    <m/>
    <m/>
    <s v="Wira Indani"/>
    <m/>
    <m/>
    <m/>
    <m/>
    <m/>
    <s v="Suci Ramadona"/>
    <m/>
    <m/>
    <m/>
    <m/>
    <m/>
    <m/>
    <m/>
    <m/>
    <m/>
    <m/>
    <m/>
    <m/>
    <m/>
    <m/>
    <m/>
    <m/>
    <m/>
    <m/>
    <m/>
    <m/>
    <m/>
    <m/>
    <m/>
    <s v="https://doi.org/10.35143/elementer.v9i1.5998"/>
    <s v=""/>
    <s v=",Amelia Cahyana,Mohammad Yanuar Hariyawan,Wira Indani,Suci Ramadona,,,Pradeka Brilyan Purwandoko, Muhammad Achirul Nanda"/>
    <s v=",,,,,,,"/>
    <s v=",,TK,,,,,"/>
    <s v=",,,,,,,"/>
  </r>
  <r>
    <s v="Enhancing IoT Network Reliability: Evaluating LoRa Module Susceptibility to Interference"/>
    <s v="Journal of Electronics Technology Exploration"/>
    <x v="26"/>
    <x v="2"/>
    <n v="2023"/>
    <n v="2023"/>
    <x v="4"/>
    <m/>
    <m/>
    <m/>
    <m/>
    <m/>
    <m/>
    <s v="Mohammad Yanuar Hariyawan"/>
    <s v="TK"/>
    <m/>
    <m/>
    <m/>
    <m/>
    <s v="Haris Efendi"/>
    <m/>
    <m/>
    <m/>
    <m/>
    <m/>
    <m/>
    <m/>
    <m/>
    <m/>
    <m/>
    <m/>
    <m/>
    <m/>
    <m/>
    <m/>
    <m/>
    <m/>
    <m/>
    <m/>
    <m/>
    <m/>
    <m/>
    <m/>
    <m/>
    <m/>
    <m/>
    <m/>
    <m/>
    <m/>
    <m/>
    <m/>
    <m/>
    <m/>
    <m/>
    <m/>
    <s v="https://doi.org/10.52465/joetex.v1i2.235"/>
    <s v=""/>
    <s v=",Mohammad Yanuar Hariyawan,Haris Efendi,,,,,"/>
    <s v=",,,,,,,"/>
    <s v=",TK,,,,,,"/>
    <s v=",,,,,,,"/>
  </r>
  <r>
    <s v="Modul Crosstalk Untuk Mata Kuliah Praktikum EMC"/>
    <s v="Jurnal ELEMENTER (Elektro dan Mesin Terapan)"/>
    <x v="17"/>
    <x v="1"/>
    <n v="2023"/>
    <n v="2023"/>
    <x v="4"/>
    <m/>
    <m/>
    <m/>
    <m/>
    <m/>
    <m/>
    <s v="Noptin Harpawi"/>
    <m/>
    <m/>
    <m/>
    <m/>
    <m/>
    <s v="Mohammad Yanuar Hariyawan"/>
    <s v="TK"/>
    <m/>
    <m/>
    <m/>
    <m/>
    <s v="M Susantok"/>
    <m/>
    <m/>
    <m/>
    <m/>
    <m/>
    <m/>
    <m/>
    <m/>
    <m/>
    <m/>
    <m/>
    <m/>
    <m/>
    <m/>
    <m/>
    <m/>
    <m/>
    <m/>
    <m/>
    <m/>
    <m/>
    <m/>
    <m/>
    <m/>
    <m/>
    <m/>
    <m/>
    <m/>
    <m/>
    <s v="https://doi.org/10.35143/elementer.v9i1.5854"/>
    <s v=""/>
    <s v=",Noptin Harpawi,Mohammad Yanuar Hariyawan,M Susantok,,,,"/>
    <s v=",,,,,,,"/>
    <s v=",,TK,,,,,"/>
    <s v=",,,,,,,"/>
  </r>
  <r>
    <s v="Experimental Study of 500 MHz Low-Power Radiative WPT for Low-Power Home Electronic Appliances"/>
    <s v="Proceeding - COMNETSAT 2023: IEEE International Conference on Communication, Networks and Satellite"/>
    <x v="1"/>
    <x v="2"/>
    <n v="2023"/>
    <n v="2023"/>
    <x v="4"/>
    <m/>
    <m/>
    <m/>
    <m/>
    <m/>
    <m/>
    <s v="Dwi Edi Setyawan"/>
    <s v="TK"/>
    <m/>
    <m/>
    <m/>
    <m/>
    <s v="Wirawan"/>
    <m/>
    <m/>
    <m/>
    <m/>
    <m/>
    <s v="Eko Setijadi"/>
    <m/>
    <m/>
    <m/>
    <m/>
    <m/>
    <m/>
    <m/>
    <m/>
    <m/>
    <m/>
    <m/>
    <m/>
    <m/>
    <m/>
    <m/>
    <m/>
    <m/>
    <m/>
    <m/>
    <m/>
    <m/>
    <m/>
    <m/>
    <m/>
    <m/>
    <m/>
    <m/>
    <m/>
    <m/>
    <s v="https://doi.org/10.1109/COMNETSAT59769.2023.10420775"/>
    <s v=""/>
    <s v=",Dwi Edi Setyawan,Wirawan,Eko Setijadi,,,,"/>
    <s v=",,,,,,,"/>
    <s v=",TK,,,,,,"/>
    <s v=",,,,,,,"/>
  </r>
  <r>
    <s v="Revolutionizing Robot Sorting: Unleashing the Power of Dobot Magician Arm's Kinematics Inverse Transformation System with Depth Camera"/>
    <s v="Proceeding - COMNETSAT 2023: IEEE International Conference on Communication, Networks and Satellite"/>
    <x v="1"/>
    <x v="2"/>
    <n v="2023"/>
    <n v="2023"/>
    <x v="4"/>
    <m/>
    <m/>
    <m/>
    <m/>
    <m/>
    <m/>
    <s v="Ardiansyah Al Farouq"/>
    <s v="TK"/>
    <m/>
    <m/>
    <m/>
    <m/>
    <s v="Dimas Mahendra Budi Santoso"/>
    <m/>
    <m/>
    <m/>
    <m/>
    <m/>
    <m/>
    <m/>
    <m/>
    <m/>
    <m/>
    <m/>
    <m/>
    <m/>
    <m/>
    <m/>
    <m/>
    <m/>
    <m/>
    <m/>
    <m/>
    <m/>
    <m/>
    <m/>
    <m/>
    <m/>
    <m/>
    <m/>
    <m/>
    <m/>
    <m/>
    <m/>
    <m/>
    <m/>
    <m/>
    <m/>
    <s v="https://doi.org/10.1109/COMNETSAT59769.2023.10420575"/>
    <s v=""/>
    <s v=",Ardiansyah Al Farouq,Dimas Mahendra Budi Santoso,,,,,"/>
    <s v=",,,,,,,"/>
    <s v=",TK,,,,,,"/>
    <s v=",,,,,,,"/>
  </r>
  <r>
    <s v="PENGENALAN DASAR KONSEP INTERNET OF THINGS DAN IMPLEMENTASINYA KEPADA SISWA SMP AL ISLAH SURABAYA"/>
    <s v="BUDIMAS: JURNAL PENGABDIAN MASYARAKAT"/>
    <x v="21"/>
    <x v="1"/>
    <n v="2023"/>
    <n v="2023"/>
    <x v="4"/>
    <m/>
    <m/>
    <m/>
    <m/>
    <m/>
    <m/>
    <s v="Hendy Briantoro"/>
    <s v="TK"/>
    <m/>
    <m/>
    <m/>
    <m/>
    <s v="Ardiansyah Al Farouq"/>
    <s v="TK"/>
    <m/>
    <m/>
    <m/>
    <m/>
    <s v="Billy Montolalu"/>
    <s v="RPL"/>
    <m/>
    <m/>
    <m/>
    <m/>
    <s v="M. Ardiansyah Al Faiz"/>
    <m/>
    <m/>
    <m/>
    <m/>
    <m/>
    <s v="Rizki Dwi Budi A. W"/>
    <m/>
    <m/>
    <m/>
    <m/>
    <m/>
    <s v="Muhammad Razanafi S."/>
    <m/>
    <m/>
    <m/>
    <m/>
    <m/>
    <m/>
    <m/>
    <m/>
    <m/>
    <m/>
    <m/>
    <s v="link dokumen"/>
    <s v=""/>
    <s v=",Hendy Briantoro,Ardiansyah Al Farouq,Billy Montolalu,M. Ardiansyah Al Faiz,Rizki Dwi Budi A. W,Muhammad Razanafi S.,"/>
    <s v=",,,,,,,"/>
    <s v=",TK,TK,RPL,,,,"/>
    <s v=",,,,,,,"/>
  </r>
  <r>
    <s v="Revolutionizing Robot Sorting: Unleashing the Power of Dobot Magician Arm’s Kinematics Inverse Transformation System with Depth Camera"/>
    <s v="2023 IEEE International Conference on Communication, Networks and Satellite"/>
    <x v="1"/>
    <x v="1"/>
    <n v="2023"/>
    <n v="2023"/>
    <x v="4"/>
    <m/>
    <m/>
    <m/>
    <m/>
    <m/>
    <m/>
    <s v="Ardiansyah Al Farouq"/>
    <s v="TK"/>
    <m/>
    <m/>
    <m/>
    <m/>
    <s v="Dimas Mahendra Budi Santoso"/>
    <m/>
    <m/>
    <m/>
    <m/>
    <m/>
    <m/>
    <m/>
    <m/>
    <m/>
    <m/>
    <m/>
    <m/>
    <m/>
    <m/>
    <m/>
    <m/>
    <m/>
    <m/>
    <m/>
    <m/>
    <m/>
    <m/>
    <m/>
    <m/>
    <m/>
    <m/>
    <m/>
    <m/>
    <m/>
    <m/>
    <m/>
    <m/>
    <m/>
    <m/>
    <m/>
    <s v="https://doi.org/10.1109/COMNETSAT59769.2023.10420575"/>
    <s v=""/>
    <s v=",Ardiansyah Al Farouq,Dimas Mahendra Budi Santoso,,,,,"/>
    <s v=",,,,,,,"/>
    <s v=",TK,,,,,,"/>
    <s v=",,,,,,,"/>
  </r>
  <r>
    <s v="Smart Grid Pilot Project Evaluation and Recommendations in Indonesia: Case Study of Semau Island"/>
    <s v="International Conference on Electrical Engineering, Computer Science and Informatics (EECSI)"/>
    <x v="1"/>
    <x v="2"/>
    <n v="2023"/>
    <n v="2023"/>
    <x v="4"/>
    <m/>
    <m/>
    <m/>
    <m/>
    <m/>
    <m/>
    <s v="Margo Pujiantara"/>
    <m/>
    <m/>
    <m/>
    <m/>
    <m/>
    <s v="Zainal Arifin"/>
    <m/>
    <m/>
    <m/>
    <m/>
    <m/>
    <s v="Novie Ayub Windarko"/>
    <m/>
    <m/>
    <m/>
    <m/>
    <m/>
    <s v="Dimas Okky Anggriawan"/>
    <m/>
    <m/>
    <m/>
    <m/>
    <m/>
    <s v="Dimas Anton Asfani"/>
    <m/>
    <m/>
    <m/>
    <m/>
    <m/>
    <s v="Hendy Briantoro"/>
    <s v="TK"/>
    <m/>
    <m/>
    <m/>
    <m/>
    <s v="Nugrogo Adi Triyono; Tri Hardimasyar"/>
    <m/>
    <m/>
    <m/>
    <m/>
    <m/>
    <s v="https://doi.org/10.1109/EECSI59885.2023.10295695"/>
    <s v=""/>
    <s v=",Margo Pujiantara,Zainal Arifin,Novie Ayub Windarko,Dimas Okky Anggriawan,Dimas Anton Asfani,Hendy Briantoro,"/>
    <s v=",,,,,,,"/>
    <s v=",,,,,,TK,"/>
    <s v=",,,,,,,"/>
  </r>
  <r>
    <s v="A Filter Least Mean Square (LMS) untuk Mengurangi Noise pada Sinyal SuaraTembakan"/>
    <s v="Proceedings of the National Conference on Electrical Engineering, Informatics, Industrial Technology, and Creative Media (CENTIVE 2023)"/>
    <x v="1"/>
    <x v="2"/>
    <n v="2023"/>
    <n v="2023"/>
    <x v="4"/>
    <s v="Fannush Shofi Akbar"/>
    <m/>
    <m/>
    <s v="TT"/>
    <m/>
    <m/>
    <s v="Risdilah Mimma Untsa"/>
    <s v="TT"/>
    <m/>
    <m/>
    <m/>
    <m/>
    <s v="Fannush Shofi Akbar"/>
    <s v="TT"/>
    <m/>
    <m/>
    <m/>
    <m/>
    <s v="Hendy Briantoro"/>
    <s v="TK"/>
    <m/>
    <m/>
    <m/>
    <m/>
    <s v="Nilla Rachmaningrum"/>
    <s v="TT"/>
    <m/>
    <m/>
    <m/>
    <m/>
    <s v="Hamzah Ulinuha Mustakim"/>
    <s v="TT"/>
    <m/>
    <m/>
    <m/>
    <m/>
    <m/>
    <m/>
    <m/>
    <m/>
    <m/>
    <m/>
    <m/>
    <m/>
    <m/>
    <m/>
    <m/>
    <m/>
    <s v="link dokumen"/>
    <s v="Fannush Shofi Akbar"/>
    <s v="Fannush Shofi Akbar,Risdilah Mimma Untsa,Fannush Shofi Akbar,Hendy Briantoro,Nilla Rachmaningrum,Hamzah Ulinuha Mustakim,,"/>
    <s v=",,,,,,,"/>
    <s v="TT,TT,TT,TK,TT,TT,,"/>
    <s v=",,,,,,,"/>
  </r>
  <r>
    <s v="Pelatihan Dasar Teknologi Penunjang Internet of Things Melalui Pembelajaran Pemrograman Arduino Uno di SMK Kartika 1 Surabaya"/>
    <s v="Jurnal Abdi Masyarakat Indonesia"/>
    <x v="21"/>
    <x v="1"/>
    <n v="2023"/>
    <n v="2023"/>
    <x v="4"/>
    <s v="Heri Pratikno"/>
    <m/>
    <m/>
    <m/>
    <m/>
    <m/>
    <s v="Heri Pratikno"/>
    <m/>
    <m/>
    <m/>
    <m/>
    <m/>
    <s v="Eka Sari Oktarina"/>
    <s v="TK"/>
    <m/>
    <m/>
    <m/>
    <m/>
    <s v="Toni Setiawan Jaya"/>
    <m/>
    <m/>
    <m/>
    <m/>
    <m/>
    <m/>
    <m/>
    <m/>
    <m/>
    <m/>
    <m/>
    <m/>
    <m/>
    <m/>
    <m/>
    <m/>
    <m/>
    <m/>
    <m/>
    <m/>
    <m/>
    <m/>
    <m/>
    <m/>
    <m/>
    <m/>
    <m/>
    <m/>
    <m/>
    <s v="https://doi.org/10.54082/jamsi.945"/>
    <s v="Heri Pratikno"/>
    <s v="Heri Pratikno,Heri Pratikno,Eka Sari Oktarina,Toni Setiawan Jaya,,,,"/>
    <s v=",,,,,,,"/>
    <s v=",,TK,,,,,"/>
    <s v=",,,,,,,"/>
  </r>
  <r>
    <s v="Planning Design of NR 5G 26 GHz Mobile Network for Vehicle to Everything Services in Denpasar City"/>
    <s v="Proceeding - COMNETSAT 2023: IEEE International Conference on Communication, Networks and Satellite"/>
    <x v="1"/>
    <x v="2"/>
    <n v="2023"/>
    <n v="2023"/>
    <x v="4"/>
    <m/>
    <m/>
    <m/>
    <m/>
    <m/>
    <m/>
    <s v="Ni Ketut Melzia Anggi Maria"/>
    <m/>
    <m/>
    <m/>
    <m/>
    <m/>
    <s v="Arrizky Ayu Faradila Purnama"/>
    <s v="TT"/>
    <m/>
    <m/>
    <m/>
    <m/>
    <s v="Hamzah Ulinuha Mustakim"/>
    <s v="TT"/>
    <m/>
    <m/>
    <m/>
    <m/>
    <s v="Risdilah Mimma Untsa"/>
    <s v="TT"/>
    <m/>
    <m/>
    <m/>
    <m/>
    <s v="Nilla Rachmaningrum"/>
    <s v="TT"/>
    <m/>
    <m/>
    <m/>
    <m/>
    <s v="Tri Agus Djoko Kuntjoro"/>
    <s v="TT"/>
    <m/>
    <m/>
    <m/>
    <m/>
    <m/>
    <m/>
    <m/>
    <m/>
    <m/>
    <m/>
    <s v="https://doi.org/10.1109/COMNETSAT59769.2023.10420553"/>
    <s v=""/>
    <s v=",Ni Ketut Melzia Anggi Maria,Arrizky Ayu Faradila Purnama,Hamzah Ulinuha Mustakim,Risdilah Mimma Untsa,Nilla Rachmaningrum,Tri Agus Djoko Kuntjoro,"/>
    <s v=",,,,,,,"/>
    <s v=",,TT,TT,TT,TT,TT,"/>
    <s v=",,,,,,,"/>
  </r>
  <r>
    <s v="Design of Spherical Convex Multibeam Dielectric Lens Antenna for Mobile Communication"/>
    <s v="2023 IEEE International Symposium on Antennas and Propagation"/>
    <x v="1"/>
    <x v="2"/>
    <n v="2023"/>
    <n v="2023"/>
    <x v="4"/>
    <m/>
    <m/>
    <m/>
    <m/>
    <m/>
    <m/>
    <s v="M. Muhsin"/>
    <s v="TT"/>
    <m/>
    <m/>
    <m/>
    <m/>
    <s v="Kamilia Kamardin"/>
    <m/>
    <m/>
    <m/>
    <m/>
    <m/>
    <s v="Yoshihide Yamada"/>
    <m/>
    <m/>
    <m/>
    <m/>
    <m/>
    <m/>
    <m/>
    <m/>
    <m/>
    <m/>
    <m/>
    <m/>
    <m/>
    <m/>
    <m/>
    <m/>
    <m/>
    <m/>
    <m/>
    <m/>
    <m/>
    <m/>
    <m/>
    <m/>
    <m/>
    <m/>
    <m/>
    <m/>
    <m/>
    <s v="https://doi.org/10.1109/ISAP57493.2023.10389151"/>
    <s v=""/>
    <s v=",M. Muhsin,Kamilia Kamardin,Yoshihide Yamada,,,,"/>
    <s v=",,,,,,,"/>
    <s v=",TT,,,,,,"/>
    <s v=",,,,,,,"/>
  </r>
  <r>
    <s v="Focal Region Ray Tracing of a Negative Refractive Index Lens Antenna"/>
    <s v="2023 IEEE International Symposium on Antennas and Propagation"/>
    <x v="1"/>
    <x v="2"/>
    <n v="2023"/>
    <n v="2023"/>
    <x v="4"/>
    <m/>
    <m/>
    <m/>
    <m/>
    <m/>
    <m/>
    <s v="Izni Husna Idris"/>
    <m/>
    <m/>
    <m/>
    <m/>
    <m/>
    <s v="M. Muhsin"/>
    <s v="TT"/>
    <m/>
    <m/>
    <m/>
    <m/>
    <s v="Kamilia Kamardin"/>
    <m/>
    <m/>
    <m/>
    <m/>
    <m/>
    <s v="Yoshihide Yamada"/>
    <m/>
    <m/>
    <m/>
    <m/>
    <m/>
    <m/>
    <m/>
    <m/>
    <m/>
    <m/>
    <m/>
    <m/>
    <m/>
    <m/>
    <m/>
    <m/>
    <m/>
    <m/>
    <m/>
    <m/>
    <m/>
    <m/>
    <m/>
    <s v="https://doi.org/10.1109/ISAP57493.2023.10389155"/>
    <s v=""/>
    <s v=",Izni Husna Idris,M. Muhsin,Kamilia Kamardin,Yoshihide Yamada,,,"/>
    <s v=",,,,,,,"/>
    <s v=",,TT,,,,,"/>
    <s v=",,,,,,,"/>
  </r>
  <r>
    <s v="Fuzzy Lightweight CNN for Point Cloud Object Classification based on Voxel"/>
    <s v="IEEE Region 10 Annual International Conference, Proceedings/TENCON"/>
    <x v="1"/>
    <x v="2"/>
    <n v="2023"/>
    <n v="2023"/>
    <x v="4"/>
    <m/>
    <m/>
    <m/>
    <m/>
    <m/>
    <m/>
    <s v="Oddy Virgantara Putra"/>
    <m/>
    <m/>
    <m/>
    <m/>
    <m/>
    <s v="Moch. Iskandar Riansyah"/>
    <s v="TE"/>
    <m/>
    <m/>
    <m/>
    <m/>
    <s v="Riandini"/>
    <m/>
    <m/>
    <m/>
    <m/>
    <m/>
    <s v="Ardyono Priyadi"/>
    <m/>
    <m/>
    <m/>
    <m/>
    <m/>
    <s v="Eko Mulyanto Yuniarno"/>
    <m/>
    <m/>
    <m/>
    <m/>
    <m/>
    <s v="Mauridhi Hery Purnomo"/>
    <m/>
    <m/>
    <m/>
    <m/>
    <m/>
    <m/>
    <m/>
    <m/>
    <m/>
    <m/>
    <m/>
    <s v="https://doi.org/10.1109/TENCON58879.2023.10322519"/>
    <s v=""/>
    <s v=",Oddy Virgantara Putra,Moch. Iskandar Riansyah,Riandini,Ardyono Priyadi,Eko Mulyanto Yuniarno,Mauridhi Hery Purnomo,"/>
    <s v=",,,,,,,"/>
    <s v=",,TE,,,,,"/>
    <s v=",,,,,,,"/>
  </r>
  <r>
    <s v="Kinetik's policies update"/>
    <s v="KINETIK: Game Technology, Information System, Computer Network, Computing, Electronics, and Control"/>
    <x v="18"/>
    <x v="1"/>
    <n v="2023"/>
    <n v="2023"/>
    <x v="4"/>
    <m/>
    <m/>
    <m/>
    <m/>
    <m/>
    <m/>
    <s v="Dimas Adiputra"/>
    <s v="TE"/>
    <m/>
    <m/>
    <m/>
    <m/>
    <m/>
    <m/>
    <m/>
    <m/>
    <m/>
    <m/>
    <m/>
    <m/>
    <m/>
    <m/>
    <m/>
    <m/>
    <m/>
    <m/>
    <m/>
    <m/>
    <m/>
    <m/>
    <m/>
    <m/>
    <m/>
    <m/>
    <m/>
    <m/>
    <m/>
    <m/>
    <m/>
    <m/>
    <m/>
    <m/>
    <m/>
    <m/>
    <m/>
    <m/>
    <m/>
    <m/>
    <m/>
    <s v=""/>
    <s v=",Dimas Adiputra,,,,,,"/>
    <s v=",,,,,,,"/>
    <s v=",TE,,,,,,"/>
    <s v=",,,,,,,"/>
  </r>
  <r>
    <s v="Modified Deep Pattern Classifier on Indonesian Traditional Dance Spatio-Temporal Data"/>
    <s v="EMITTER International Journal of Engineering Technology"/>
    <x v="18"/>
    <x v="1"/>
    <n v="2023"/>
    <n v="2023"/>
    <x v="4"/>
    <s v="Mauridhi Hery Purnomo"/>
    <m/>
    <m/>
    <m/>
    <m/>
    <m/>
    <s v="Edy Mulyanto"/>
    <m/>
    <m/>
    <m/>
    <m/>
    <m/>
    <s v="Eko Mulyanto Yuniarno"/>
    <m/>
    <m/>
    <m/>
    <m/>
    <m/>
    <s v="Isa Hafidz"/>
    <s v="TE"/>
    <m/>
    <m/>
    <m/>
    <m/>
    <s v="Nova Eka Budiyanta"/>
    <m/>
    <m/>
    <m/>
    <m/>
    <m/>
    <s v="Ardyono Priyadi"/>
    <m/>
    <m/>
    <m/>
    <m/>
    <m/>
    <s v="Mauridhi Hery Purnomo"/>
    <m/>
    <m/>
    <m/>
    <m/>
    <m/>
    <m/>
    <m/>
    <m/>
    <m/>
    <m/>
    <m/>
    <s v="http://dx.doi.org/10.24003/emitter.v11i2.832"/>
    <s v="Mauridhi Hery Purnomo"/>
    <s v="Mauridhi Hery Purnomo,Edy Mulyanto,Eko Mulyanto Yuniarno,Isa Hafidz,Nova Eka Budiyanta,Ardyono Priyadi,Mauridhi Hery Purnomo,"/>
    <s v=",,,,,,,"/>
    <s v=",,,TE,,,,"/>
    <s v=",,,,,,,"/>
  </r>
  <r>
    <s v="Implementasi dan Optimalisasi Solar PV sebagai Sumber Tenaga Listrik untuk Memenuhi Beban Elektronik di Kampung Oase Ondomohen Surabaya"/>
    <s v="Journal of Computer, Electronic, and Telecommunication (COMPLETE)"/>
    <x v="17"/>
    <x v="1"/>
    <n v="2023"/>
    <n v="2023"/>
    <x v="4"/>
    <s v="Isa Hafidz; Lora Khaula Amifia"/>
    <m/>
    <m/>
    <s v="TE"/>
    <m/>
    <m/>
    <s v="Moch. Fikry Fathul Yaqin"/>
    <m/>
    <m/>
    <m/>
    <m/>
    <m/>
    <s v="Isa Hafidz"/>
    <s v="TE"/>
    <m/>
    <m/>
    <m/>
    <m/>
    <s v="Lora Khaula Amifia"/>
    <s v="TE"/>
    <m/>
    <m/>
    <m/>
    <m/>
    <m/>
    <m/>
    <m/>
    <m/>
    <m/>
    <m/>
    <m/>
    <m/>
    <m/>
    <m/>
    <m/>
    <m/>
    <m/>
    <m/>
    <m/>
    <m/>
    <m/>
    <m/>
    <m/>
    <m/>
    <m/>
    <m/>
    <m/>
    <m/>
    <s v="https://doi.org/10.52435/complete.v4i1.370"/>
    <s v="Isa Hafidz; Lora Khaula Amifia"/>
    <s v="Isa Hafidz; Lora Khaula Amifia,Moch. Fikry Fathul Yaqin,Isa Hafidz,Lora Khaula Amifia,,,,"/>
    <s v=",,,,,,,"/>
    <s v="TE,,TE,TE,,,,"/>
    <s v=",,,,,,,"/>
  </r>
  <r>
    <s v="Shannon entropy on near-infrared spectroscopy for nondestructively determining water content in oil palm"/>
    <s v="International Journal of Electrical and Computer Engineering"/>
    <x v="33"/>
    <x v="1"/>
    <n v="2023"/>
    <n v="2023"/>
    <x v="4"/>
    <m/>
    <m/>
    <m/>
    <m/>
    <m/>
    <m/>
    <s v="Inna Novianty"/>
    <m/>
    <m/>
    <m/>
    <m/>
    <m/>
    <s v="Walidatush Sholihah"/>
    <m/>
    <m/>
    <m/>
    <m/>
    <m/>
    <s v="Gema Parasti Mindara"/>
    <m/>
    <m/>
    <m/>
    <m/>
    <m/>
    <s v="Muhammad Iqbal Nurulhaq"/>
    <m/>
    <m/>
    <m/>
    <m/>
    <m/>
    <s v="Anifatul Faricha"/>
    <s v="TE"/>
    <m/>
    <m/>
    <m/>
    <m/>
    <s v="Rismen Sinambela"/>
    <m/>
    <m/>
    <m/>
    <m/>
    <m/>
    <s v="Pradeka Brilyan Purwandoko, Muhammad Achirul Nanda"/>
    <m/>
    <m/>
    <m/>
    <m/>
    <m/>
    <s v="link dokumen"/>
    <s v=""/>
    <s v=",Inna Novianty,Walidatush Sholihah,Gema Parasti Mindara,Muhammad Iqbal Nurulhaq,Anifatul Faricha,Rismen Sinambela,"/>
    <s v=",,,,,,,"/>
    <s v=",,,,,TE,,"/>
    <s v=",,,,,,,"/>
  </r>
  <r>
    <s v="Self-Health Examination Pavilion (APKM) for Health Consultation"/>
    <s v="Journal of Advances in Information and Industrial Technology"/>
    <x v="17"/>
    <x v="1"/>
    <n v="2023"/>
    <n v="2023"/>
    <x v="4"/>
    <s v="Ahmad Wali Satria Bahari Johan"/>
    <m/>
    <m/>
    <s v="IF"/>
    <m/>
    <m/>
    <s v="Billy Montolalu"/>
    <s v="RPL"/>
    <m/>
    <m/>
    <m/>
    <m/>
    <s v="Susijanto Tri Rasmana"/>
    <s v="TE"/>
    <m/>
    <m/>
    <m/>
    <m/>
    <s v="Ardian Yusuf Wicaksono"/>
    <s v="RPL"/>
    <m/>
    <m/>
    <m/>
    <m/>
    <s v="Muhammad Dzulfikar Fauzi"/>
    <s v="IF"/>
    <m/>
    <m/>
    <m/>
    <m/>
    <m/>
    <m/>
    <m/>
    <m/>
    <m/>
    <m/>
    <m/>
    <m/>
    <m/>
    <m/>
    <m/>
    <m/>
    <m/>
    <m/>
    <m/>
    <m/>
    <m/>
    <m/>
    <s v="https://doi.org/10.52435/jaiit.v5i2.366"/>
    <s v="Ahmad Wali Satria Bahari Johan"/>
    <s v="Ahmad Wali Satria Bahari Johan,Billy Montolalu,Susijanto Tri Rasmana,Ardian Yusuf Wicaksono,Muhammad Dzulfikar Fauzi,,,"/>
    <s v=",,,,,,,"/>
    <s v="IF,RPL,TE,RPL,IF,,,"/>
    <s v=",,,,,,,"/>
  </r>
  <r>
    <s v="PELATIHAN PENINGKATAN KUALITAS KONTEN TAUSYIAH ONLINE UNTUK YAYASAN DANA SOSIAL AL FALAH"/>
    <s v="BUDIMAS : JURNAL PENGABDIAN MASYARAKAT"/>
    <x v="21"/>
    <x v="1"/>
    <n v="2023"/>
    <n v="2023"/>
    <x v="4"/>
    <m/>
    <m/>
    <m/>
    <m/>
    <m/>
    <m/>
    <s v="Pangestu Widodo"/>
    <s v="RPL"/>
    <m/>
    <m/>
    <m/>
    <m/>
    <s v="Chaironi Latif"/>
    <s v="TE"/>
    <m/>
    <m/>
    <m/>
    <m/>
    <m/>
    <m/>
    <m/>
    <m/>
    <m/>
    <m/>
    <m/>
    <m/>
    <m/>
    <m/>
    <m/>
    <m/>
    <m/>
    <m/>
    <m/>
    <m/>
    <m/>
    <m/>
    <m/>
    <m/>
    <m/>
    <m/>
    <m/>
    <m/>
    <m/>
    <m/>
    <m/>
    <m/>
    <m/>
    <m/>
    <s v="link dokumen"/>
    <s v=""/>
    <s v=",Pangestu Widodo,Chaironi Latif,,,,,"/>
    <s v=",,,,,,,"/>
    <s v=",RPL,TE,,,,,"/>
    <s v=",,,,,,,"/>
  </r>
  <r>
    <s v="Pengembangan Produk UMKM Berkualitas dan Tersertifikasi Halal"/>
    <s v="Jurnal Pengabdian Masyarakat dan aplikasi Teknologi"/>
    <x v="19"/>
    <x v="1"/>
    <n v="2023"/>
    <n v="2023"/>
    <x v="4"/>
    <s v="Silvi Istiqomah"/>
    <m/>
    <m/>
    <s v="TI"/>
    <m/>
    <m/>
    <s v="Silvi Istiqomah"/>
    <s v="TI"/>
    <m/>
    <m/>
    <m/>
    <m/>
    <s v="Perdana Suteja Putra"/>
    <s v="TI"/>
    <m/>
    <m/>
    <m/>
    <m/>
    <s v="Betsteda Frea Anuarita"/>
    <m/>
    <m/>
    <m/>
    <m/>
    <m/>
    <s v="Rahmalia Nurhalissa"/>
    <m/>
    <m/>
    <m/>
    <m/>
    <m/>
    <s v="Said Aziz Luthfiansyah"/>
    <m/>
    <m/>
    <m/>
    <m/>
    <m/>
    <m/>
    <m/>
    <m/>
    <m/>
    <m/>
    <m/>
    <m/>
    <m/>
    <m/>
    <m/>
    <m/>
    <m/>
    <s v="https://doi.org/10.31284/j.adipati.2023.v2i2.4630"/>
    <s v="Silvi Istiqomah"/>
    <s v="Silvi Istiqomah,Silvi Istiqomah,Perdana Suteja Putra,Betsteda Frea Anuarita,Rahmalia Nurhalissa,Said Aziz Luthfiansyah,,"/>
    <s v=",,,,,,,"/>
    <s v="TI,TI,TI,,,,,"/>
    <s v=",,,,,,,"/>
  </r>
  <r>
    <s v="Evaluasi Fisiologi Kerja pada Pengrajin Sepatu Surabaya"/>
    <s v="BULLET : Jurnal Multidisiplin Ilmu"/>
    <x v="14"/>
    <x v="11"/>
    <n v="2023"/>
    <n v="2023"/>
    <x v="4"/>
    <s v="Perdana Suteja Putra"/>
    <m/>
    <m/>
    <s v="TI"/>
    <m/>
    <m/>
    <s v="Perdana Suteja Putra"/>
    <s v="TI"/>
    <m/>
    <m/>
    <m/>
    <m/>
    <s v="Meidina Nabila"/>
    <m/>
    <m/>
    <m/>
    <m/>
    <m/>
    <m/>
    <m/>
    <m/>
    <m/>
    <m/>
    <m/>
    <m/>
    <m/>
    <m/>
    <m/>
    <m/>
    <m/>
    <m/>
    <m/>
    <m/>
    <m/>
    <m/>
    <m/>
    <m/>
    <m/>
    <m/>
    <m/>
    <m/>
    <m/>
    <m/>
    <m/>
    <m/>
    <m/>
    <m/>
    <m/>
    <m/>
    <s v="Perdana Suteja Putra"/>
    <s v="Perdana Suteja Putra,Perdana Suteja Putra,Meidina Nabila,,,,,"/>
    <s v=",,,,,,,"/>
    <s v="TI,TI,,,,,,"/>
    <s v=",,,,,,,"/>
  </r>
  <r>
    <s v="Reliabilitas Kendaraan Listrik"/>
    <s v="BULLET : Jurnal Multidisiplin Ilmu"/>
    <x v="14"/>
    <x v="11"/>
    <n v="2023"/>
    <n v="2023"/>
    <x v="4"/>
    <s v="Perdana Suteja Putra"/>
    <m/>
    <m/>
    <s v="TI"/>
    <m/>
    <m/>
    <s v="Silvi Istiqomah"/>
    <s v="TI"/>
    <m/>
    <m/>
    <m/>
    <m/>
    <s v="Perdana Suteja Putra"/>
    <s v="TI"/>
    <m/>
    <m/>
    <m/>
    <m/>
    <s v="Rizqa Amelia Zunaidi"/>
    <s v="TI"/>
    <m/>
    <m/>
    <m/>
    <m/>
    <s v="Rizha Nurmila Hilda"/>
    <m/>
    <m/>
    <m/>
    <m/>
    <m/>
    <m/>
    <m/>
    <m/>
    <m/>
    <m/>
    <m/>
    <m/>
    <m/>
    <m/>
    <m/>
    <m/>
    <m/>
    <m/>
    <m/>
    <m/>
    <m/>
    <m/>
    <m/>
    <m/>
    <s v="Perdana Suteja Putra"/>
    <s v="Perdana Suteja Putra,Silvi Istiqomah,Perdana Suteja Putra,Rizqa Amelia Zunaidi,Rizha Nurmila Hilda,,,"/>
    <s v=",,,,,,,"/>
    <s v="TI,TI,TI,TI,,,,"/>
    <s v=",,,,,,,"/>
  </r>
  <r>
    <s v="THE EFFECT OF AGE, SLEEP DURATION, LEARNING DURATION, AND COFFEE INTAKE ON SHORT-TERM MEMORY"/>
    <s v="JEMIS (Journal of Engineering &amp; Management in Industrial System)"/>
    <x v="19"/>
    <x v="1"/>
    <n v="2023"/>
    <n v="2023"/>
    <x v="4"/>
    <s v="Huki Chandra"/>
    <m/>
    <m/>
    <s v="TI"/>
    <m/>
    <m/>
    <s v="Huki Chandra"/>
    <s v="TI"/>
    <m/>
    <m/>
    <m/>
    <m/>
    <s v="Silvi Istiqomah"/>
    <s v="TI"/>
    <m/>
    <m/>
    <m/>
    <m/>
    <s v="Adhitya Rinda Wahyu Purnama"/>
    <m/>
    <m/>
    <m/>
    <m/>
    <m/>
    <s v="Sasotya Rigan Rafsanjana"/>
    <m/>
    <m/>
    <m/>
    <m/>
    <m/>
    <s v="Ahmad Nur Rosyid"/>
    <m/>
    <m/>
    <m/>
    <m/>
    <m/>
    <m/>
    <m/>
    <m/>
    <m/>
    <m/>
    <m/>
    <m/>
    <m/>
    <m/>
    <m/>
    <m/>
    <m/>
    <s v="https://doi.org/10.21776/ub.jemis.2023.011.02.2"/>
    <s v="Huki Chandra"/>
    <s v="Huki Chandra,Huki Chandra,Silvi Istiqomah,Adhitya Rinda Wahyu Purnama,Sasotya Rigan Rafsanjana,Ahmad Nur Rosyid,,"/>
    <s v=",,,,,,,"/>
    <s v="TI,TI,TI,,,,,"/>
    <s v=",,,,,,,"/>
  </r>
  <r>
    <s v="Evaluation of service transformation during COVID-19 pandemic: A case study at DISPENDUKCAPIL Surabaya"/>
    <s v="AIP Conference Proceedings"/>
    <x v="1"/>
    <x v="2"/>
    <n v="2023"/>
    <n v="2023"/>
    <x v="4"/>
    <m/>
    <m/>
    <m/>
    <m/>
    <m/>
    <m/>
    <s v="Aufar Fikri Dimyati"/>
    <s v="TI"/>
    <m/>
    <m/>
    <m/>
    <m/>
    <s v="Maria Anityasari"/>
    <m/>
    <m/>
    <m/>
    <m/>
    <m/>
    <s v="Hilmi C. Rinardi"/>
    <m/>
    <m/>
    <m/>
    <m/>
    <m/>
    <s v="Agus I Sonhaji"/>
    <m/>
    <m/>
    <m/>
    <m/>
    <m/>
    <m/>
    <m/>
    <m/>
    <m/>
    <m/>
    <m/>
    <m/>
    <m/>
    <m/>
    <m/>
    <m/>
    <m/>
    <m/>
    <m/>
    <m/>
    <m/>
    <m/>
    <m/>
    <s v="https://doi.org/10.1063/5.0107090"/>
    <s v=""/>
    <s v=",Aufar Fikri Dimyati,Maria Anityasari,Hilmi C. Rinardi,Agus I Sonhaji,,,"/>
    <s v=",,,,,,,"/>
    <s v=",TI,,,,,,"/>
    <s v=",,,,,,,"/>
  </r>
  <r>
    <s v="Risk Linkage Model for Cooking Oil Supply Chain"/>
    <s v="PROZIMA (Productivity, Optimization and Manufacturing System Engineering)"/>
    <x v="17"/>
    <x v="1"/>
    <n v="2023"/>
    <n v="2023"/>
    <x v="4"/>
    <s v="Paramaditya Arismawati"/>
    <m/>
    <m/>
    <s v="TI"/>
    <m/>
    <m/>
    <s v="Paramaditya Arismawati"/>
    <s v="TI"/>
    <m/>
    <m/>
    <m/>
    <m/>
    <s v="Ivan Vanany"/>
    <m/>
    <m/>
    <m/>
    <m/>
    <m/>
    <m/>
    <m/>
    <m/>
    <m/>
    <m/>
    <m/>
    <m/>
    <m/>
    <m/>
    <m/>
    <m/>
    <m/>
    <m/>
    <m/>
    <m/>
    <m/>
    <m/>
    <m/>
    <m/>
    <m/>
    <m/>
    <m/>
    <m/>
    <m/>
    <m/>
    <m/>
    <m/>
    <m/>
    <m/>
    <m/>
    <s v="https://doi.org/10.21070/prozima.v7i2.1585"/>
    <s v="Paramaditya Arismawati"/>
    <s v="Paramaditya Arismawati,Paramaditya Arismawati,Ivan Vanany,,,,,"/>
    <s v=",,,,,,,"/>
    <s v="TI,TI,,,,,,"/>
    <s v=",,,,,,,"/>
  </r>
  <r>
    <s v="Analisis Kesenjangan Performa Layanan–Harapan Konsumen pada Sebuah Usaha Pangkas Rambut di Malang"/>
    <s v="MAMEN: Jurnal Manajemen"/>
    <x v="14"/>
    <x v="1"/>
    <n v="2023"/>
    <n v="2023"/>
    <x v="4"/>
    <s v="Granita Hajar"/>
    <m/>
    <m/>
    <s v="TL"/>
    <m/>
    <m/>
    <s v="Nicko Nur Rakhmaddian"/>
    <s v="TL"/>
    <m/>
    <m/>
    <m/>
    <m/>
    <s v="Granita Hajar"/>
    <s v="TL"/>
    <m/>
    <m/>
    <m/>
    <m/>
    <s v="Muhammad Dzulfikar Fauzi"/>
    <s v="IF"/>
    <m/>
    <m/>
    <m/>
    <m/>
    <s v="Desita Nur Rachmaniar"/>
    <s v="TL"/>
    <m/>
    <m/>
    <m/>
    <m/>
    <s v="Bunga Pasha Maulidina"/>
    <m/>
    <m/>
    <m/>
    <m/>
    <m/>
    <m/>
    <m/>
    <m/>
    <m/>
    <m/>
    <m/>
    <m/>
    <m/>
    <m/>
    <m/>
    <m/>
    <m/>
    <s v="https://doi.org/10.55123/mamen.v2i2.1842"/>
    <s v="Granita Hajar"/>
    <s v="Granita Hajar,Nicko Nur Rakhmaddian,Granita Hajar,Muhammad Dzulfikar Fauzi,Desita Nur Rachmaniar,Bunga Pasha Maulidina,,"/>
    <s v=",,,,,,,"/>
    <s v="TL,TL,TL,IF,TL,,,"/>
    <s v=",,,,,,,"/>
  </r>
  <r>
    <s v="Optimizing Clustering Techniques for Retail Industry: One-Dimensional Time Warping Method for Demand Uncertainty"/>
    <s v="ACM International Conference Proceeding Series"/>
    <x v="1"/>
    <x v="2"/>
    <n v="2023"/>
    <n v="2023"/>
    <x v="4"/>
    <m/>
    <m/>
    <m/>
    <m/>
    <m/>
    <m/>
    <s v="Mochamad Nizar Palefi Ma'ady"/>
    <s v="SI"/>
    <m/>
    <m/>
    <m/>
    <m/>
    <s v="Prita Meilanitasari"/>
    <m/>
    <m/>
    <m/>
    <m/>
    <m/>
    <s v="Nisa Isrofi"/>
    <s v="TL"/>
    <m/>
    <m/>
    <m/>
    <m/>
    <s v="Iwan Vanany"/>
    <m/>
    <m/>
    <m/>
    <m/>
    <m/>
    <m/>
    <m/>
    <m/>
    <m/>
    <m/>
    <m/>
    <m/>
    <m/>
    <m/>
    <m/>
    <m/>
    <m/>
    <m/>
    <m/>
    <m/>
    <m/>
    <m/>
    <m/>
    <s v="https://doi.org/10.1145/3626641.3627602"/>
    <s v=""/>
    <s v=",Mochamad Nizar Palefi Ma'ady,Prita Meilanitasari,Nisa Isrofi,Iwan Vanany,,,"/>
    <s v=",,,,,,,"/>
    <s v=",SI,,TL,,,,"/>
    <s v=",,,,,,,"/>
  </r>
  <r>
    <s v="Pemanfaatan Fitur Facebook sebagai Upaya dalam Meningkatkan Penjualan Produk UMKM di Ujungpangkah Kabupaten Gresik"/>
    <s v="I-Com: Indonesian Community Journal"/>
    <x v="17"/>
    <x v="1"/>
    <n v="2023"/>
    <n v="2023"/>
    <x v="4"/>
    <s v="Regita Putri Permata"/>
    <m/>
    <m/>
    <s v="DS"/>
    <m/>
    <m/>
    <s v="Regita Putri Permata"/>
    <s v="DS"/>
    <m/>
    <m/>
    <m/>
    <m/>
    <s v="Amalia Nur Alifah"/>
    <s v="DS"/>
    <m/>
    <m/>
    <m/>
    <m/>
    <s v="Helisyah Nur Fadhilah"/>
    <s v="DS"/>
    <m/>
    <m/>
    <m/>
    <m/>
    <m/>
    <m/>
    <m/>
    <m/>
    <m/>
    <m/>
    <m/>
    <m/>
    <m/>
    <m/>
    <m/>
    <m/>
    <m/>
    <m/>
    <m/>
    <m/>
    <m/>
    <m/>
    <m/>
    <m/>
    <m/>
    <m/>
    <m/>
    <m/>
    <s v="https://doi.org/10.33379/icom.v3i4.3241"/>
    <s v="Regita Putri Permata"/>
    <s v="Regita Putri Permata,Regita Putri Permata,Amalia Nur Alifah,Helisyah Nur Fadhilah,,,,"/>
    <s v=",,,,,,,"/>
    <s v="DS,DS,DS,DS,,,,"/>
    <s v=",,,,,,,"/>
  </r>
  <r>
    <s v="PENGEMBANGAN WEBSITE SURABAYA DESIGN CENTER (STUDI KASUS TAMAN WISATA KAYOON SURABAYA)"/>
    <s v="Aptekmas Jurnal Pengabdian pada Masyarakat"/>
    <x v="29"/>
    <x v="1"/>
    <n v="2023"/>
    <n v="2023"/>
    <x v="4"/>
    <s v="Rizky Fenaldo Maulana"/>
    <m/>
    <m/>
    <s v="IF"/>
    <m/>
    <m/>
    <s v="Amalia Nur Alifah"/>
    <s v="DS"/>
    <m/>
    <m/>
    <m/>
    <m/>
    <s v="Rizky Fenaldo Maulana"/>
    <s v="IF"/>
    <m/>
    <m/>
    <m/>
    <m/>
    <s v="Dominggo Bayu Baskara"/>
    <s v="DB"/>
    <m/>
    <m/>
    <m/>
    <m/>
    <s v="Fajrul Falah Arrafi"/>
    <m/>
    <m/>
    <m/>
    <m/>
    <m/>
    <s v="Qothrunnadaa Nahdah Dzakiyyah"/>
    <m/>
    <m/>
    <m/>
    <m/>
    <m/>
    <s v="Ananda Taqhsya Dwiyana"/>
    <m/>
    <m/>
    <m/>
    <m/>
    <m/>
    <m/>
    <m/>
    <m/>
    <m/>
    <m/>
    <m/>
    <s v="http://dx.doi.org/10.36257/apts.vxix"/>
    <s v="Rizky Fenaldo Maulana"/>
    <s v="Rizky Fenaldo Maulana,Amalia Nur Alifah,Rizky Fenaldo Maulana,Dominggo Bayu Baskara,Fajrul Falah Arrafi,Qothrunnadaa Nahdah Dzakiyyah,Ananda Taqhsya Dwiyana,"/>
    <s v=",,,,,,,"/>
    <s v="IF,DS,IF,DB,,,,"/>
    <s v=",,,,,,,"/>
  </r>
  <r>
    <s v="Analisis dan Simulasi Teori Antrian pada Indomaret Darmo Surabaya"/>
    <s v="PROSIDING SEMINAR NASIONAL SAINS DATA"/>
    <x v="16"/>
    <x v="0"/>
    <n v="2023"/>
    <n v="2023"/>
    <x v="4"/>
    <m/>
    <m/>
    <m/>
    <m/>
    <m/>
    <m/>
    <s v="Thesion Marta Sianipar"/>
    <m/>
    <m/>
    <m/>
    <m/>
    <m/>
    <s v="Halim Arif Cahyono"/>
    <m/>
    <m/>
    <m/>
    <m/>
    <m/>
    <s v="Amalia Nur Alifah"/>
    <s v="DS"/>
    <m/>
    <m/>
    <m/>
    <m/>
    <m/>
    <m/>
    <m/>
    <m/>
    <m/>
    <m/>
    <m/>
    <m/>
    <m/>
    <m/>
    <m/>
    <m/>
    <m/>
    <m/>
    <m/>
    <m/>
    <m/>
    <m/>
    <m/>
    <m/>
    <m/>
    <m/>
    <m/>
    <m/>
    <s v="https://doi.org/10.33005/senada.v3i1.128"/>
    <s v=""/>
    <s v=",Thesion Marta Sianipar,Halim Arif Cahyono,Amalia Nur Alifah,,,,"/>
    <s v=",,,,,,,"/>
    <s v=",,,DS,,,,"/>
    <s v=",,,,,,,"/>
  </r>
  <r>
    <s v="Graph Laplacian Based Novel Decentralized Control for Robust Stabilization and L2Gain Analysis of Nonlinear Interconnected Systems"/>
    <s v="Chinese Control Conference"/>
    <x v="1"/>
    <x v="2"/>
    <n v="2023"/>
    <n v="2023"/>
    <x v="4"/>
    <m/>
    <m/>
    <m/>
    <m/>
    <m/>
    <m/>
    <s v="Heng Kang"/>
    <m/>
    <m/>
    <m/>
    <m/>
    <m/>
    <s v="Guisheng Zhai"/>
    <m/>
    <m/>
    <m/>
    <m/>
    <m/>
    <s v="Helisyah Nur Fadhilah"/>
    <s v="DS"/>
    <m/>
    <m/>
    <m/>
    <m/>
    <m/>
    <m/>
    <m/>
    <m/>
    <m/>
    <m/>
    <m/>
    <m/>
    <m/>
    <m/>
    <m/>
    <m/>
    <m/>
    <m/>
    <m/>
    <m/>
    <m/>
    <m/>
    <m/>
    <m/>
    <m/>
    <m/>
    <m/>
    <m/>
    <s v="https://doi.org/10.23919/CCC58697.2023.10240390"/>
    <s v=""/>
    <s v=",Heng Kang,Guisheng Zhai,Helisyah Nur Fadhilah,,,,"/>
    <s v=",,,,,,,"/>
    <s v=",,,DS,,,,"/>
    <s v=",,,,,,,"/>
  </r>
  <r>
    <s v="Evaluasi Kualitas Pelayanan Kesehatan di Kota Surabaya: Studi Kasus pada Puskesmas dan Rumah Sakit"/>
    <s v="PROSIDING SEMINAR NASIONAL SAINS DATA"/>
    <x v="16"/>
    <x v="0"/>
    <n v="2023"/>
    <n v="2023"/>
    <x v="4"/>
    <m/>
    <m/>
    <m/>
    <m/>
    <m/>
    <m/>
    <s v="Irma Octavia Chaniago"/>
    <m/>
    <m/>
    <m/>
    <m/>
    <m/>
    <s v="Halim Arif Cahyono"/>
    <m/>
    <m/>
    <m/>
    <m/>
    <m/>
    <s v="Fikrie Hartanta Sembiring"/>
    <m/>
    <m/>
    <m/>
    <m/>
    <m/>
    <s v="Regita Putri Permata"/>
    <s v="DS"/>
    <m/>
    <m/>
    <m/>
    <m/>
    <m/>
    <m/>
    <m/>
    <m/>
    <m/>
    <m/>
    <m/>
    <m/>
    <m/>
    <m/>
    <m/>
    <m/>
    <m/>
    <m/>
    <m/>
    <m/>
    <m/>
    <m/>
    <s v="https://doi.org/10.33005/senada.v3i1.114"/>
    <s v=""/>
    <s v=",Irma Octavia Chaniago,Halim Arif Cahyono,Fikrie Hartanta Sembiring,Regita Putri Permata,,,"/>
    <s v=",,,,,,,"/>
    <s v=",,,,DS,,,"/>
    <s v=",,,,,,,"/>
  </r>
  <r>
    <s v="Penyesuaian distribusi proses keberangkatan sepeda motor dari lahan parkir saat waktu puncak"/>
    <s v="Majalah Ilmiah Matematika dan Statistika (MIMS)"/>
    <x v="19"/>
    <x v="1"/>
    <n v="2023"/>
    <n v="2023"/>
    <x v="4"/>
    <s v="Rifdatun Ni'mah"/>
    <m/>
    <m/>
    <s v="DS"/>
    <m/>
    <m/>
    <s v="Rifdatun Ni'mah"/>
    <s v="DS"/>
    <m/>
    <m/>
    <m/>
    <m/>
    <s v="Regita Putri Permata"/>
    <s v="DS"/>
    <m/>
    <m/>
    <m/>
    <m/>
    <m/>
    <m/>
    <m/>
    <m/>
    <m/>
    <m/>
    <m/>
    <m/>
    <m/>
    <m/>
    <m/>
    <m/>
    <m/>
    <m/>
    <m/>
    <m/>
    <m/>
    <m/>
    <m/>
    <m/>
    <m/>
    <m/>
    <m/>
    <m/>
    <m/>
    <m/>
    <m/>
    <m/>
    <m/>
    <m/>
    <s v="link dokumen"/>
    <s v="Rifdatun Ni'mah"/>
    <s v="Rifdatun Ni'mah,Rifdatun Ni'mah,Regita Putri Permata,,,,,"/>
    <s v=",,,,,,,"/>
    <s v="DS,DS,DS,,,,,"/>
    <s v=",,,,,,,"/>
  </r>
  <r>
    <s v="Peramalan Penumpang Pelabuhan Terbesar Indonesia Efek Pandemi COVID-19: Pendekatan Pemodelan Seasonal Autoregressive Integrated Moving Averagedan Intervensi"/>
    <s v="Seminar Nasional Sains Data (Senada)"/>
    <x v="16"/>
    <x v="0"/>
    <n v="2023"/>
    <n v="2023"/>
    <x v="4"/>
    <m/>
    <m/>
    <m/>
    <m/>
    <m/>
    <m/>
    <s v="Regita Putri Permata"/>
    <s v="DS"/>
    <m/>
    <m/>
    <m/>
    <m/>
    <s v="Rifdatun Ni'mah"/>
    <s v="DS"/>
    <m/>
    <m/>
    <m/>
    <m/>
    <s v="Irma Octavia Chaniago"/>
    <m/>
    <m/>
    <m/>
    <m/>
    <m/>
    <m/>
    <m/>
    <m/>
    <m/>
    <m/>
    <m/>
    <m/>
    <m/>
    <m/>
    <m/>
    <m/>
    <m/>
    <m/>
    <m/>
    <m/>
    <m/>
    <m/>
    <m/>
    <m/>
    <m/>
    <m/>
    <m/>
    <m/>
    <m/>
    <s v="https://doi.org/10.33005/senada.v3i1.122"/>
    <s v=""/>
    <s v=",Regita Putri Permata,Rifdatun Ni'mah,Irma Octavia Chaniago,,,,"/>
    <s v=",,,,,,,"/>
    <s v=",DS,DS,,,,,"/>
    <s v=",,,,,,,"/>
  </r>
  <r>
    <s v="Structural Time Series Model using Hamiltonian Monte Carlo for Rice Price"/>
    <s v="Engineering, MAthematics and Computer Science Journal (EMACS)"/>
    <x v="17"/>
    <x v="1"/>
    <n v="2023"/>
    <n v="2023"/>
    <x v="4"/>
    <m/>
    <m/>
    <m/>
    <m/>
    <m/>
    <m/>
    <s v="Rifdatun Ni'mah"/>
    <s v="DS"/>
    <m/>
    <m/>
    <m/>
    <m/>
    <m/>
    <m/>
    <m/>
    <m/>
    <m/>
    <m/>
    <m/>
    <m/>
    <m/>
    <m/>
    <m/>
    <m/>
    <m/>
    <m/>
    <m/>
    <m/>
    <m/>
    <m/>
    <m/>
    <m/>
    <m/>
    <m/>
    <m/>
    <m/>
    <m/>
    <m/>
    <m/>
    <m/>
    <m/>
    <m/>
    <m/>
    <m/>
    <m/>
    <m/>
    <m/>
    <m/>
    <s v="https://doi.org/10.21512/emacsjournal.v5i3.9903"/>
    <s v=""/>
    <s v=",Rifdatun Ni'mah,,,,,,"/>
    <s v=",,,,,,,"/>
    <s v=",DS,,,,,,"/>
    <s v=",,,,,,,"/>
  </r>
  <r>
    <s v="Kombinasi Timestamp Nonce dan Nilai Salt pada Autentikasi Single Sign-On"/>
    <s v="Briliant: Jurnal Riset dan Konseptual"/>
    <x v="19"/>
    <x v="1"/>
    <n v="2023"/>
    <n v="2023"/>
    <x v="4"/>
    <m/>
    <m/>
    <m/>
    <m/>
    <m/>
    <m/>
    <s v="Rizky Fenaldo Maulana"/>
    <s v="IF"/>
    <m/>
    <m/>
    <m/>
    <m/>
    <s v="Ardian Yusuf Wicaksono"/>
    <s v="IF"/>
    <m/>
    <m/>
    <m/>
    <m/>
    <s v="Kharisma Monika Dian Pertiwi"/>
    <s v="IF"/>
    <m/>
    <m/>
    <m/>
    <m/>
    <s v="Muhammad Dzulfikar Fauzi"/>
    <s v="IF"/>
    <m/>
    <m/>
    <m/>
    <m/>
    <m/>
    <m/>
    <m/>
    <m/>
    <m/>
    <m/>
    <m/>
    <m/>
    <m/>
    <m/>
    <m/>
    <m/>
    <m/>
    <m/>
    <m/>
    <m/>
    <m/>
    <m/>
    <s v="https://doi.org/10.28926/briliant.v8i4.1389"/>
    <s v=""/>
    <s v=",Rizky Fenaldo Maulana,Ardian Yusuf Wicaksono,Kharisma Monika Dian Pertiwi,Muhammad Dzulfikar Fauzi,,,"/>
    <s v=",,,,,,,"/>
    <s v=",IF,IF,IF,IF,,,"/>
    <s v=",,,,,,,"/>
  </r>
  <r>
    <s v="ANALISIS METODE TEMPER BEAD WELDING MENGGUNAKAN HALF BEAD TECHNIQUE DAN CONTROLLED DEPOSIT WELD PADA MATERIAL SA 387 GRADE 11 SEBAGAI PENGGANTI PWHT"/>
    <s v="CWEA-Conference on Welding Engineering and Its Application"/>
    <x v="15"/>
    <x v="0"/>
    <n v="2023"/>
    <n v="2023"/>
    <x v="4"/>
    <s v="Muhammad Fauzi"/>
    <m/>
    <m/>
    <m/>
    <m/>
    <m/>
    <s v="Muhamad Ari"/>
    <m/>
    <m/>
    <m/>
    <m/>
    <m/>
    <s v="Moh. Syaiful Amri"/>
    <m/>
    <m/>
    <m/>
    <m/>
    <m/>
    <m/>
    <m/>
    <m/>
    <m/>
    <m/>
    <m/>
    <m/>
    <m/>
    <m/>
    <m/>
    <m/>
    <m/>
    <m/>
    <m/>
    <m/>
    <m/>
    <m/>
    <m/>
    <m/>
    <m/>
    <m/>
    <m/>
    <m/>
    <m/>
    <m/>
    <m/>
    <m/>
    <m/>
    <m/>
    <m/>
    <s v="link dokumen"/>
    <s v="Muhammad Fauzi"/>
    <s v="Muhammad Fauzi,Muhamad Ari,Moh. Syaiful Amri,,,,,"/>
    <s v=",,,,,,,"/>
    <s v=",,,,,,,"/>
    <s v=",,,,,,,"/>
  </r>
  <r>
    <s v="Sosialisasi Peningkatan Kepuasan Pelanggan pada Kelompok Usaha Bareng Raya"/>
    <s v="NUSANTARA Jurnal Pengabdian Kepada Masyarakat"/>
    <x v="14"/>
    <x v="0"/>
    <n v="2023"/>
    <n v="2023"/>
    <x v="4"/>
    <s v="Granita Hajar"/>
    <m/>
    <m/>
    <s v="TL"/>
    <m/>
    <m/>
    <s v="Granita Hajar"/>
    <s v="TL"/>
    <m/>
    <m/>
    <m/>
    <m/>
    <s v="Muhammad Dzulfikar Fauzi"/>
    <s v="IF"/>
    <m/>
    <m/>
    <m/>
    <m/>
    <s v="Nicko Nur Rakhmaddian"/>
    <s v="TL"/>
    <m/>
    <m/>
    <m/>
    <m/>
    <s v="Matteo Ibastian"/>
    <m/>
    <m/>
    <m/>
    <m/>
    <m/>
    <m/>
    <m/>
    <m/>
    <m/>
    <m/>
    <m/>
    <m/>
    <m/>
    <m/>
    <m/>
    <m/>
    <m/>
    <m/>
    <m/>
    <m/>
    <m/>
    <m/>
    <m/>
    <s v="https://doi.org/10.55606/nusantara.v3i3.1519"/>
    <s v="Granita Hajar"/>
    <s v="Granita Hajar,Granita Hajar,Muhammad Dzulfikar Fauzi,Nicko Nur Rakhmaddian,Matteo Ibastian,,,"/>
    <s v=",,,,,,,"/>
    <s v="TL,TL,IF,TL,,,,"/>
    <s v=",,,,,,,"/>
  </r>
  <r>
    <s v="Deteksi Botnet pada Jaringan DNS secara Virtual menggunakan Decision Tree"/>
    <s v="JEPIN (Jurnal Edukasi dan Penelitian Informatika)"/>
    <x v="18"/>
    <x v="1"/>
    <n v="2023"/>
    <n v="2023"/>
    <x v="4"/>
    <m/>
    <m/>
    <m/>
    <m/>
    <m/>
    <m/>
    <s v="Kharisma Monika Dian Pertiwi"/>
    <s v="IF"/>
    <m/>
    <m/>
    <m/>
    <m/>
    <s v="Vessa Rizky Oktavia"/>
    <s v="IF"/>
    <m/>
    <m/>
    <m/>
    <m/>
    <s v="Rizky Fenaldo Maulana"/>
    <s v="IF"/>
    <m/>
    <m/>
    <m/>
    <m/>
    <m/>
    <m/>
    <m/>
    <m/>
    <m/>
    <m/>
    <m/>
    <m/>
    <m/>
    <m/>
    <m/>
    <m/>
    <m/>
    <m/>
    <m/>
    <m/>
    <m/>
    <m/>
    <m/>
    <m/>
    <m/>
    <m/>
    <m/>
    <m/>
    <m/>
    <s v=""/>
    <s v=",Kharisma Monika Dian Pertiwi,Vessa Rizky Oktavia,Rizky Fenaldo Maulana,,,,"/>
    <s v=",,,,,,,"/>
    <s v=",IF,IF,IF,,,,"/>
    <s v=",,,,,,,"/>
  </r>
  <r>
    <s v="Rancang Bangun Sistem Monitoring Suhu dan Kelembapan Berbasis IOT Studi Kasus Ruang Server ITTelkom Surabaya"/>
    <s v="Indonesian Journal of Multidisciplinary on Social and Technology"/>
    <x v="17"/>
    <x v="1"/>
    <n v="2023"/>
    <n v="2023"/>
    <x v="4"/>
    <m/>
    <m/>
    <m/>
    <m/>
    <m/>
    <m/>
    <s v="Rizky Fenaldo Maulana"/>
    <s v="IF"/>
    <m/>
    <m/>
    <m/>
    <m/>
    <s v="Muhammad Akbar Ramadhan"/>
    <m/>
    <m/>
    <m/>
    <m/>
    <m/>
    <s v="Wiranti Maharani"/>
    <m/>
    <m/>
    <m/>
    <m/>
    <m/>
    <s v="Muhamad Iqbal Maulana"/>
    <m/>
    <m/>
    <m/>
    <m/>
    <m/>
    <m/>
    <m/>
    <m/>
    <m/>
    <m/>
    <m/>
    <m/>
    <m/>
    <m/>
    <m/>
    <m/>
    <m/>
    <m/>
    <m/>
    <m/>
    <m/>
    <m/>
    <m/>
    <s v="https://doi.org/10.31004/ijmst.v1i3.169"/>
    <s v=""/>
    <s v=",Rizky Fenaldo Maulana,Muhammad Akbar Ramadhan,Wiranti Maharani,Muhamad Iqbal Maulana,,,"/>
    <s v=",,,,,,,"/>
    <s v=",IF,,,,,,"/>
    <s v=",,,,,,,"/>
  </r>
  <r>
    <s v="Detection of Motorcycle Headlights Using YOLOv5 and HSV"/>
    <s v="Teknika"/>
    <x v="19"/>
    <x v="1"/>
    <n v="2023"/>
    <n v="2023"/>
    <x v="4"/>
    <s v="Vessa Rizky Oktavia"/>
    <m/>
    <m/>
    <s v="IF"/>
    <m/>
    <m/>
    <s v="Vessa Rizky Oktavia"/>
    <s v="IF"/>
    <m/>
    <m/>
    <m/>
    <m/>
    <s v="Ahmad Wali Satria Bahari Johan"/>
    <s v="IF"/>
    <m/>
    <m/>
    <m/>
    <m/>
    <s v="Whisnumurty Galih Ananta"/>
    <m/>
    <m/>
    <m/>
    <m/>
    <m/>
    <s v="Fahril Refiandi"/>
    <m/>
    <m/>
    <m/>
    <m/>
    <m/>
    <s v="Muhammad Khuluqil Karim"/>
    <m/>
    <m/>
    <m/>
    <m/>
    <m/>
    <m/>
    <m/>
    <m/>
    <m/>
    <m/>
    <m/>
    <m/>
    <m/>
    <m/>
    <m/>
    <m/>
    <m/>
    <s v="https://doi.org/10.34148/teknika.v12i3.682"/>
    <s v="Vessa Rizky Oktavia"/>
    <s v="Vessa Rizky Oktavia,Vessa Rizky Oktavia,Ahmad Wali Satria Bahari Johan,Whisnumurty Galih Ananta,Fahril Refiandi,Muhammad Khuluqil Karim,,"/>
    <s v=",,,,,,,"/>
    <s v="IF,IF,IF,,,,,"/>
    <s v=",,,,,,,"/>
  </r>
  <r>
    <s v="Social Media Analysis Training for Digital Talent Development in Indonesia"/>
    <s v="Abdi Masyarakat"/>
    <x v="14"/>
    <x v="0"/>
    <n v="2023"/>
    <n v="2023"/>
    <x v="4"/>
    <m/>
    <m/>
    <m/>
    <m/>
    <m/>
    <m/>
    <s v="Wachda Yuniar Rochmah"/>
    <s v="DB"/>
    <m/>
    <m/>
    <m/>
    <m/>
    <s v="Vessa Rizky Oktavia"/>
    <s v="IF"/>
    <m/>
    <m/>
    <m/>
    <m/>
    <s v="Alqis Rausanfita"/>
    <s v="IF"/>
    <m/>
    <m/>
    <m/>
    <m/>
    <s v="Maulana Naufal Hakim "/>
    <m/>
    <m/>
    <m/>
    <m/>
    <m/>
    <s v="Dara Ilma Dendoena"/>
    <m/>
    <m/>
    <m/>
    <m/>
    <m/>
    <s v="Dhiki Sidik Sayoga"/>
    <m/>
    <m/>
    <m/>
    <m/>
    <m/>
    <m/>
    <m/>
    <m/>
    <m/>
    <m/>
    <m/>
    <s v="link dokumen"/>
    <s v=""/>
    <s v=",Wachda Yuniar Rochmah,Vessa Rizky Oktavia,Alqis Rausanfita,Maulana Naufal Hakim ,Dara Ilma Dendoena,Dhiki Sidik Sayoga,"/>
    <s v=",,,,,,,"/>
    <s v=",DB,IF,IF,,,,"/>
    <s v=",,,,,,,"/>
  </r>
  <r>
    <s v="Sentiment Analysis of Comments on Instagram Posts of Indonesia's 2024 Presidential Candidates Using The Support Vector Machine Method"/>
    <s v="Tech-E"/>
    <x v="19"/>
    <x v="1"/>
    <n v="2023"/>
    <n v="2023"/>
    <x v="4"/>
    <m/>
    <m/>
    <m/>
    <m/>
    <m/>
    <m/>
    <s v="Alqis Rausanfita"/>
    <s v="IF"/>
    <m/>
    <m/>
    <m/>
    <m/>
    <s v="Arip Ramadan"/>
    <s v="SI"/>
    <m/>
    <m/>
    <m/>
    <m/>
    <s v="Muhammad Dzulfikar Fauzi"/>
    <s v="IF"/>
    <m/>
    <m/>
    <m/>
    <m/>
    <s v="Qori Emalia Putri Mafidah"/>
    <m/>
    <m/>
    <m/>
    <m/>
    <m/>
    <s v="Emilia Ramona"/>
    <m/>
    <m/>
    <m/>
    <m/>
    <m/>
    <s v="Yudha Mahardika Putra"/>
    <m/>
    <m/>
    <m/>
    <m/>
    <m/>
    <m/>
    <m/>
    <m/>
    <m/>
    <m/>
    <m/>
    <s v="https://doi.org/10.31253/te.v7i1.2289"/>
    <s v=""/>
    <s v=",Alqis Rausanfita,Arip Ramadan,Muhammad Dzulfikar Fauzi,Qori Emalia Putri Mafidah,Emilia Ramona,Yudha Mahardika Putra,"/>
    <s v=",,,,,,,"/>
    <s v=",IF,SI,IF,,,,"/>
    <s v=",,,,,,,"/>
  </r>
  <r>
    <s v="Analisis Kinerja Menggunakan Pendekatan Balanced Scorecard: Studi Kasus Sektor Industri Telekomunikasi"/>
    <s v="Jurnal Mirai Management"/>
    <x v="21"/>
    <x v="1"/>
    <n v="2023"/>
    <n v="2023"/>
    <x v="4"/>
    <m/>
    <m/>
    <m/>
    <m/>
    <m/>
    <m/>
    <s v="Fandisya Rahman"/>
    <s v="IF"/>
    <m/>
    <m/>
    <m/>
    <m/>
    <s v="Muhammad Ilham Alhari"/>
    <s v="SI"/>
    <m/>
    <m/>
    <m/>
    <m/>
    <s v="Dyah Putri Rahmawati"/>
    <s v="IF"/>
    <m/>
    <m/>
    <m/>
    <m/>
    <m/>
    <m/>
    <m/>
    <m/>
    <m/>
    <m/>
    <m/>
    <m/>
    <m/>
    <m/>
    <m/>
    <m/>
    <m/>
    <m/>
    <m/>
    <m/>
    <m/>
    <m/>
    <m/>
    <m/>
    <m/>
    <m/>
    <m/>
    <m/>
    <s v="https://doi.org/10.37531/mirai.v8i3.6114"/>
    <s v=""/>
    <s v=",Fandisya Rahman,Muhammad Ilham Alhari,Dyah Putri Rahmawati,,,,"/>
    <s v=",,,,,,,"/>
    <s v=",IF,SI,IF,,,,"/>
    <s v=",,,,,,,"/>
  </r>
  <r>
    <s v="Klasifikasi Bertingkat Berbasis Deep Learning Pada Citra Pap-Smear"/>
    <s v="Institut Teknologi Sepuluh Nopember"/>
    <x v="27"/>
    <x v="0"/>
    <n v="2023"/>
    <n v="2023"/>
    <x v="4"/>
    <m/>
    <m/>
    <m/>
    <m/>
    <m/>
    <m/>
    <s v="Pima Hani Safitri"/>
    <s v="IF"/>
    <m/>
    <m/>
    <m/>
    <m/>
    <m/>
    <m/>
    <m/>
    <m/>
    <m/>
    <m/>
    <m/>
    <m/>
    <m/>
    <m/>
    <m/>
    <m/>
    <m/>
    <m/>
    <m/>
    <m/>
    <m/>
    <m/>
    <m/>
    <m/>
    <m/>
    <m/>
    <m/>
    <m/>
    <m/>
    <m/>
    <m/>
    <m/>
    <m/>
    <m/>
    <m/>
    <m/>
    <m/>
    <m/>
    <m/>
    <m/>
    <s v="link dokumen"/>
    <s v=""/>
    <s v=",Pima Hani Safitri,,,,,,"/>
    <s v=",,,,,,,"/>
    <s v=",IF,,,,,,"/>
    <s v=",,,,,,,"/>
  </r>
  <r>
    <s v="PEMBUATAN KNOWLEDGE MANAGEMENT SYSTEM BERBASIS WEBSITE PADA ASOSIASI DOSEN INTEGRATOR DESA (ADIDES)"/>
    <s v="Aptekmas Jurnal Pengabdian pada Masyarakat "/>
    <x v="29"/>
    <x v="1"/>
    <n v="2023"/>
    <n v="2023"/>
    <x v="4"/>
    <s v="Dominggo Bayu Baskara"/>
    <m/>
    <m/>
    <s v="DS"/>
    <m/>
    <m/>
    <s v="Dominggo Bayu Baskara"/>
    <s v="DB"/>
    <m/>
    <m/>
    <m/>
    <m/>
    <s v="Arman Hakim Nasution"/>
    <m/>
    <m/>
    <m/>
    <m/>
    <m/>
    <s v="Achmad Amin Faizal"/>
    <m/>
    <m/>
    <m/>
    <m/>
    <m/>
    <m/>
    <m/>
    <m/>
    <m/>
    <m/>
    <m/>
    <m/>
    <m/>
    <m/>
    <m/>
    <m/>
    <m/>
    <m/>
    <m/>
    <m/>
    <m/>
    <m/>
    <m/>
    <m/>
    <m/>
    <m/>
    <m/>
    <m/>
    <m/>
    <s v="https://doi.org/10.36257/apts.v6i4.8318"/>
    <s v="Dominggo Bayu Baskara"/>
    <s v="Dominggo Bayu Baskara,Dominggo Bayu Baskara,Arman Hakim Nasution,Achmad Amin Faizal,,,,"/>
    <s v=",,,,,,,"/>
    <s v="DS,DB,,,,,,"/>
    <s v=",,,,,,,"/>
  </r>
  <r>
    <s v="Development of a Digital Directory Web for SMEs under the guidance of Telkom Witel South Surabaya"/>
    <s v="Abdi Masyarakat"/>
    <x v="21"/>
    <x v="1"/>
    <n v="2023"/>
    <n v="2023"/>
    <x v="4"/>
    <s v="Caesareano Lafado Yesa"/>
    <m/>
    <m/>
    <s v="DB"/>
    <m/>
    <m/>
    <s v="Dominggo Bayu Baskara"/>
    <s v="DB"/>
    <m/>
    <m/>
    <m/>
    <m/>
    <s v="Darlin Aulia"/>
    <s v="DB"/>
    <m/>
    <m/>
    <m/>
    <m/>
    <s v="Irma Jauzalia Maheswari"/>
    <m/>
    <m/>
    <m/>
    <m/>
    <m/>
    <s v="Ihda Fauziyah"/>
    <m/>
    <m/>
    <m/>
    <m/>
    <m/>
    <s v="Rizki Putra Darmawan Sutrisno"/>
    <m/>
    <m/>
    <m/>
    <m/>
    <m/>
    <m/>
    <m/>
    <m/>
    <m/>
    <m/>
    <m/>
    <m/>
    <m/>
    <m/>
    <m/>
    <m/>
    <m/>
    <s v="link dokumen"/>
    <s v="Caesareano Lafado Yesa"/>
    <s v="Caesareano Lafado Yesa,Dominggo Bayu Baskara,Darlin Aulia,Irma Jauzalia Maheswari,Ihda Fauziyah,Rizki Putra Darmawan Sutrisno,,"/>
    <s v=",,,,,,,"/>
    <s v="DB,DB,DB,,,,,"/>
    <s v=",,,,,,,"/>
  </r>
  <r>
    <s v="Hybrid Cryptography and Steganography with Rivest Shamir Adleman and End of File Algorithm"/>
    <s v="2023 6th International Conference on Vocational Education and Electrical Engineering: Integrating Sc"/>
    <x v="1"/>
    <x v="0"/>
    <n v="2023"/>
    <n v="2023"/>
    <x v="4"/>
    <m/>
    <m/>
    <m/>
    <m/>
    <m/>
    <m/>
    <s v="Rinci Kembang Hapsari"/>
    <m/>
    <m/>
    <m/>
    <m/>
    <m/>
    <s v="Wahyu Widodo"/>
    <m/>
    <m/>
    <m/>
    <m/>
    <m/>
    <s v="Budanis Dwi Meilani"/>
    <m/>
    <m/>
    <m/>
    <m/>
    <m/>
    <s v="Titus Kristanto"/>
    <s v="DB"/>
    <m/>
    <m/>
    <m/>
    <m/>
    <s v="Siti Nurmuslimah"/>
    <m/>
    <m/>
    <m/>
    <m/>
    <m/>
    <s v="Tutuk Indriyani"/>
    <m/>
    <m/>
    <m/>
    <m/>
    <m/>
    <m/>
    <m/>
    <m/>
    <m/>
    <m/>
    <m/>
    <s v="https://doi.org/10.1109/ICVEE59738.2023.10348301"/>
    <s v=""/>
    <s v=",Rinci Kembang Hapsari,Wahyu Widodo,Budanis Dwi Meilani,Titus Kristanto,Siti Nurmuslimah,Tutuk Indriyani,"/>
    <s v=",,,,,,,"/>
    <s v=",,,,DB,,,"/>
    <s v=",,,,,,,"/>
  </r>
  <r>
    <s v="PENERBIT: WIDINA MEDIA UTAMA"/>
    <m/>
    <x v="15"/>
    <x v="0"/>
    <n v="2023"/>
    <n v="2023"/>
    <x v="4"/>
    <m/>
    <m/>
    <m/>
    <m/>
    <m/>
    <m/>
    <s v="Titus Kristanto"/>
    <s v="DB"/>
    <m/>
    <m/>
    <m/>
    <m/>
    <m/>
    <m/>
    <m/>
    <m/>
    <m/>
    <m/>
    <m/>
    <m/>
    <m/>
    <m/>
    <m/>
    <m/>
    <m/>
    <m/>
    <m/>
    <m/>
    <m/>
    <m/>
    <m/>
    <m/>
    <m/>
    <m/>
    <m/>
    <m/>
    <m/>
    <m/>
    <m/>
    <m/>
    <m/>
    <m/>
    <m/>
    <m/>
    <m/>
    <m/>
    <m/>
    <m/>
    <m/>
    <s v=""/>
    <s v=",Titus Kristanto,,,,,,"/>
    <s v=",,,,,,,"/>
    <s v=",DB,,,,,,"/>
    <s v=",,,,,,,"/>
  </r>
  <r>
    <s v="PROGRAM RE-BRANDING SEBAGAI SARANA PENCIPTAAN BRAND AWARENESS PADA PRODUK UMKM PKK KELURAHAN SEDATI GEDE"/>
    <s v="Indonesian Journal of Community Dedication"/>
    <x v="21"/>
    <x v="1"/>
    <n v="2023"/>
    <n v="2023"/>
    <x v="4"/>
    <m/>
    <m/>
    <m/>
    <m/>
    <m/>
    <m/>
    <s v="Wachda Yuniar Rochmah"/>
    <s v="DB"/>
    <m/>
    <m/>
    <m/>
    <m/>
    <s v="Sekar Widyasari Putri"/>
    <s v="DB"/>
    <m/>
    <m/>
    <m/>
    <m/>
    <s v="Darlin Aulia"/>
    <s v="DB"/>
    <m/>
    <m/>
    <m/>
    <m/>
    <s v="Wahyu Eka Thariza"/>
    <m/>
    <m/>
    <m/>
    <m/>
    <m/>
    <s v="David Naka Nugroho"/>
    <m/>
    <m/>
    <m/>
    <m/>
    <m/>
    <s v="Muhammad Faishal Syarif"/>
    <m/>
    <m/>
    <m/>
    <m/>
    <m/>
    <m/>
    <m/>
    <m/>
    <m/>
    <m/>
    <m/>
    <s v="link dokumen"/>
    <s v=""/>
    <s v=",Wachda Yuniar Rochmah,Sekar Widyasari Putri,Darlin Aulia,Wahyu Eka Thariza,David Naka Nugroho,Muhammad Faishal Syarif,"/>
    <s v=",,,,,,,"/>
    <s v=",DB,DB,DB,,,,"/>
    <s v=",,,,,,,"/>
  </r>
  <r>
    <s v="Akuntansi Manajemen"/>
    <s v="Penerbit Widina"/>
    <x v="15"/>
    <x v="0"/>
    <n v="2023"/>
    <n v="2023"/>
    <x v="4"/>
    <m/>
    <m/>
    <m/>
    <m/>
    <m/>
    <m/>
    <s v="Darlin Aulia"/>
    <s v="DB"/>
    <m/>
    <m/>
    <m/>
    <m/>
    <m/>
    <m/>
    <m/>
    <m/>
    <m/>
    <m/>
    <m/>
    <m/>
    <m/>
    <m/>
    <m/>
    <m/>
    <m/>
    <m/>
    <m/>
    <m/>
    <m/>
    <m/>
    <m/>
    <m/>
    <m/>
    <m/>
    <m/>
    <m/>
    <m/>
    <m/>
    <m/>
    <m/>
    <m/>
    <m/>
    <m/>
    <m/>
    <m/>
    <m/>
    <m/>
    <m/>
    <m/>
    <s v=""/>
    <s v=",Darlin Aulia,,,,,,"/>
    <s v=",,,,,,,"/>
    <s v=",DB,,,,,,"/>
    <s v=",,,,,,,"/>
  </r>
  <r>
    <s v="The Effect of Capital Structure, Information Asymmetry, and Free Cash Flow on Earnings Quality"/>
    <s v="UPY International Conference on Education and Social Science"/>
    <x v="1"/>
    <x v="0"/>
    <n v="2023"/>
    <n v="2023"/>
    <x v="4"/>
    <s v="Ayuni Fitria"/>
    <m/>
    <m/>
    <m/>
    <m/>
    <m/>
    <s v="Fitriyah Nurhidayah"/>
    <m/>
    <m/>
    <m/>
    <m/>
    <m/>
    <s v="Rudi Harianto"/>
    <s v="DB"/>
    <m/>
    <m/>
    <m/>
    <m/>
    <s v="Irma Paramita Sofia"/>
    <m/>
    <m/>
    <m/>
    <m/>
    <m/>
    <m/>
    <m/>
    <m/>
    <m/>
    <m/>
    <m/>
    <m/>
    <m/>
    <m/>
    <m/>
    <m/>
    <m/>
    <m/>
    <m/>
    <m/>
    <m/>
    <m/>
    <m/>
    <m/>
    <m/>
    <m/>
    <m/>
    <m/>
    <m/>
    <s v="https://doi.org/10.2991/978-2-38476-176-0_79"/>
    <s v="Ayuni Fitria"/>
    <s v="Ayuni Fitria,Fitriyah Nurhidayah,Rudi Harianto,Irma Paramita Sofia,,,,"/>
    <s v=",,,,,,,"/>
    <s v=",,DB,,,,,"/>
    <s v=",,,,,,,"/>
  </r>
  <r>
    <s v="Pengaruh Kepemilikan Manajerial, Kepemilikan Institusional, Proporsi Komisaris Independen, Cash Flow dan Intensitas Modal Terhadap Konservartisme Akuntansi"/>
    <s v="Prosiding Konferensi Ilmiah Akuntansi"/>
    <x v="16"/>
    <x v="0"/>
    <n v="2023"/>
    <n v="2023"/>
    <x v="4"/>
    <s v="Luthfiyah Putri Ayuningtyas"/>
    <m/>
    <m/>
    <m/>
    <m/>
    <m/>
    <s v="Fitriyah Nurhidayah"/>
    <m/>
    <m/>
    <m/>
    <m/>
    <m/>
    <s v="Rudi Harianto"/>
    <s v="DB"/>
    <m/>
    <m/>
    <m/>
    <m/>
    <m/>
    <m/>
    <m/>
    <m/>
    <m/>
    <m/>
    <m/>
    <m/>
    <m/>
    <m/>
    <m/>
    <m/>
    <m/>
    <m/>
    <m/>
    <m/>
    <m/>
    <m/>
    <m/>
    <m/>
    <m/>
    <m/>
    <m/>
    <m/>
    <m/>
    <m/>
    <m/>
    <m/>
    <m/>
    <m/>
    <s v="link dokumen"/>
    <s v="Luthfiyah Putri Ayuningtyas"/>
    <s v="Luthfiyah Putri Ayuningtyas,Fitriyah Nurhidayah,Rudi Harianto,,,,,Ahmadi"/>
    <s v=",,,,,,,"/>
    <s v=",,DB,,,,,"/>
    <s v=",,,,,,,"/>
  </r>
  <r>
    <s v="ECONOMIC PERFORMANCE OF MANUFACTURING COMPANIES IN INDONESIA: TANGIBLE ASSETS, IT CAPABILITIES, AND WATER ACCOUNTING"/>
    <s v="JAK (Jurnal Akuntansi) : Kajian Ilmiah Akuntansi"/>
    <x v="19"/>
    <x v="1"/>
    <n v="2023"/>
    <n v="2023"/>
    <x v="4"/>
    <m/>
    <m/>
    <m/>
    <m/>
    <m/>
    <m/>
    <s v="Arry Eksandy"/>
    <m/>
    <m/>
    <m/>
    <m/>
    <m/>
    <s v="Irma Paramita Sofia"/>
    <m/>
    <m/>
    <m/>
    <m/>
    <m/>
    <s v="Rudi Harianto"/>
    <s v="DB"/>
    <m/>
    <m/>
    <m/>
    <m/>
    <s v="Farhan Ady Pratama"/>
    <m/>
    <m/>
    <m/>
    <m/>
    <m/>
    <s v="Riski Ulan Sari"/>
    <m/>
    <m/>
    <m/>
    <m/>
    <m/>
    <m/>
    <m/>
    <m/>
    <m/>
    <m/>
    <m/>
    <m/>
    <m/>
    <m/>
    <m/>
    <m/>
    <m/>
    <m/>
    <s v=""/>
    <s v=",Arry Eksandy,Irma Paramita Sofia,Rudi Harianto,Farhan Ady Pratama,Riski Ulan Sari,,"/>
    <s v=",,,,,,,"/>
    <s v=",,,DB,,,,"/>
    <s v=",,,,,,,"/>
  </r>
  <r>
    <s v="Pelatihan Software Akuntansi Accurate SMK Nusantara 1 Ciputat"/>
    <s v="Jurnal Pengabdian Kepada Masyarakat Kalam"/>
    <x v="14"/>
    <x v="0"/>
    <n v="2023"/>
    <n v="2023"/>
    <x v="4"/>
    <m/>
    <m/>
    <m/>
    <m/>
    <m/>
    <m/>
    <s v="Farhan Ady Pratama"/>
    <m/>
    <m/>
    <m/>
    <m/>
    <m/>
    <s v="Arry Eksandy"/>
    <m/>
    <m/>
    <m/>
    <m/>
    <m/>
    <s v="Rudi Harianto"/>
    <s v="DB"/>
    <m/>
    <m/>
    <m/>
    <m/>
    <m/>
    <m/>
    <m/>
    <m/>
    <m/>
    <m/>
    <m/>
    <m/>
    <m/>
    <m/>
    <m/>
    <m/>
    <m/>
    <m/>
    <m/>
    <m/>
    <m/>
    <m/>
    <m/>
    <m/>
    <m/>
    <m/>
    <m/>
    <m/>
    <s v="https://doi.org/10.70704/jpk.v2i2.161"/>
    <s v=""/>
    <s v=",Farhan Ady Pratama,Arry Eksandy,Rudi Harianto,,,,"/>
    <s v=",,,,,,,"/>
    <s v=",,,DB,,,,"/>
    <s v=",,,,,,,"/>
  </r>
  <r>
    <s v="Phase Shifter Digitalization Effect On The Scanning Performance Of Phased Array Antenna With Integrated Subarrays"/>
    <s v="IEEE International Conference on Communication, Networks and Satellite"/>
    <x v="1"/>
    <x v="0"/>
    <m/>
    <m/>
    <x v="4"/>
    <m/>
    <m/>
    <m/>
    <m/>
    <m/>
    <m/>
    <s v="Fannush S. Akbar"/>
    <s v="TT"/>
    <m/>
    <m/>
    <m/>
    <m/>
    <s v="Gamantyo Hendrantoro"/>
    <s v="ITS"/>
    <m/>
    <m/>
    <m/>
    <m/>
    <s v="Leo P Ligthart"/>
    <s v="Delft University of Technology"/>
    <m/>
    <m/>
    <m/>
    <m/>
    <s v="Titis C. Pertiwi"/>
    <m/>
    <m/>
    <s v="ITS"/>
    <m/>
    <m/>
    <m/>
    <m/>
    <m/>
    <m/>
    <m/>
    <m/>
    <m/>
    <m/>
    <m/>
    <m/>
    <m/>
    <m/>
    <m/>
    <m/>
    <m/>
    <m/>
    <m/>
    <m/>
    <s v="https://doi.org/10.1109/comnetsat59769.2023.10420568"/>
    <s v=""/>
    <s v=",Fannush S. Akbar,Gamantyo Hendrantoro,Leo P Ligthart,Titis C. Pertiwi,,,"/>
    <s v=",,,,ITS,,,"/>
    <s v=",TT,ITS,Delft University of Technology,,,,"/>
    <s v=",,,,,,,"/>
  </r>
  <r>
    <s v="Identification of Acute Lymphoblastic Leukemia Subtypes on a Microscopic Image of Multicellular Blood Using Object Detection Model with Swin Transformer"/>
    <s v="ICMHI '23: Proceedings of the 2023 7th International Conference on Medical and Health Informatics"/>
    <x v="1"/>
    <x v="0"/>
    <m/>
    <m/>
    <x v="4"/>
    <s v="Tanzilal Mustaqim"/>
    <s v="IF"/>
    <m/>
    <m/>
    <m/>
    <m/>
    <s v="Tanzilal Mustaqim"/>
    <s v="IF"/>
    <m/>
    <m/>
    <m/>
    <m/>
    <s v="Chastine Fatichah"/>
    <s v=" Institute of Science Tokyo"/>
    <m/>
    <m/>
    <m/>
    <m/>
    <s v="Nanik Suciati"/>
    <s v=" Institute of Science Tokyo"/>
    <m/>
    <m/>
    <m/>
    <m/>
    <m/>
    <m/>
    <m/>
    <m/>
    <m/>
    <m/>
    <m/>
    <m/>
    <m/>
    <m/>
    <m/>
    <m/>
    <m/>
    <m/>
    <m/>
    <m/>
    <m/>
    <m/>
    <m/>
    <m/>
    <m/>
    <m/>
    <m/>
    <m/>
    <s v="https://doi.org/10.1145/3608298.3608350"/>
    <s v="Tanzilal Mustaqim"/>
    <s v="Tanzilal Mustaqim,Tanzilal Mustaqim,Chastine Fatichah,Nanik Suciati,,,,"/>
    <s v=",,,,,,,"/>
    <s v=",IF, Institute of Science Tokyo, Institute of Science Tokyo,,,,"/>
    <s v=",,,,,,,"/>
  </r>
  <r>
    <s v="Deep Learning for the Detection of Acute Lymphoblastic Leukemia Subtypes on Microscopic Images: A Systematic Literature Review"/>
    <s v="IEEE"/>
    <x v="25"/>
    <x v="0"/>
    <m/>
    <m/>
    <x v="4"/>
    <m/>
    <m/>
    <m/>
    <m/>
    <m/>
    <m/>
    <s v="Tanzilal Mustaqim"/>
    <s v="IF"/>
    <m/>
    <m/>
    <m/>
    <m/>
    <s v="Chastine Fatichah"/>
    <m/>
    <m/>
    <m/>
    <m/>
    <m/>
    <s v="Nanik Suciati"/>
    <m/>
    <m/>
    <m/>
    <m/>
    <m/>
    <m/>
    <m/>
    <m/>
    <m/>
    <m/>
    <m/>
    <m/>
    <m/>
    <m/>
    <m/>
    <m/>
    <m/>
    <m/>
    <m/>
    <m/>
    <m/>
    <m/>
    <m/>
    <m/>
    <m/>
    <m/>
    <m/>
    <m/>
    <m/>
    <s v="https://doi.org/10.1109/ACCESS.2023.3245128"/>
    <s v=""/>
    <s v=",Tanzilal Mustaqim,Chastine Fatichah,Nanik Suciati,,,,"/>
    <s v=",,,,,,,"/>
    <s v=",IF,,,,,,"/>
    <s v=",,,,,,,"/>
  </r>
  <r>
    <s v="Detection of Acute Lymphoblastic Leukemia Subtypes using YOLO and Mask R-CNN"/>
    <s v="IEEE"/>
    <x v="25"/>
    <x v="0"/>
    <m/>
    <m/>
    <x v="4"/>
    <m/>
    <m/>
    <m/>
    <m/>
    <m/>
    <m/>
    <s v="Chastine Fatichah"/>
    <m/>
    <m/>
    <m/>
    <m/>
    <m/>
    <s v="Nanik Suciati"/>
    <m/>
    <m/>
    <m/>
    <m/>
    <m/>
    <s v="Tanzilal Mustaqim"/>
    <s v="IF"/>
    <m/>
    <m/>
    <m/>
    <m/>
    <m/>
    <m/>
    <m/>
    <m/>
    <m/>
    <m/>
    <m/>
    <m/>
    <m/>
    <m/>
    <m/>
    <m/>
    <m/>
    <m/>
    <m/>
    <m/>
    <m/>
    <m/>
    <m/>
    <m/>
    <m/>
    <m/>
    <m/>
    <m/>
    <s v="https://doi.org/10.1109/ISRITI56927.2022.10052976"/>
    <s v=""/>
    <s v=",Chastine Fatichah,Nanik Suciati,Tanzilal Mustaqim,,,,"/>
    <s v=",,,,,,,"/>
    <s v=",,,IF,,,,"/>
    <s v=",,,,,,,"/>
  </r>
  <r>
    <s v="Accuracy of Malaysia Public Response to Economic Factors During the Covid-19 Pandemic Using Vader and Random Forest"/>
    <s v="JOISER (Journal of Information System Exploration and Research)"/>
    <x v="14"/>
    <x v="0"/>
    <m/>
    <m/>
    <x v="4"/>
    <m/>
    <m/>
    <m/>
    <m/>
    <m/>
    <m/>
    <s v="Jumanto"/>
    <m/>
    <m/>
    <s v="Universitas Negeri Semarang"/>
    <m/>
    <m/>
    <s v="Much Aziz Muslim"/>
    <s v="Univerisity Tun Hussein Onn Malaysia"/>
    <m/>
    <m/>
    <m/>
    <m/>
    <s v="Yosza Dasrin"/>
    <m/>
    <m/>
    <s v="Univerisity Tun Hussein Onn Malaysia"/>
    <m/>
    <m/>
    <s v="Tanzilal Mustaqim"/>
    <m/>
    <m/>
    <s v="TUS"/>
    <m/>
    <m/>
    <m/>
    <m/>
    <m/>
    <m/>
    <m/>
    <m/>
    <m/>
    <m/>
    <m/>
    <m/>
    <m/>
    <m/>
    <m/>
    <m/>
    <m/>
    <m/>
    <m/>
    <m/>
    <s v="https://shmpublisher.com/index.php/joiser/article/view/104"/>
    <s v=""/>
    <s v=",Jumanto,Much Aziz Muslim,Yosza Dasrin,Tanzilal Mustaqim,,,"/>
    <s v=",Universitas Negeri Semarang,,Univerisity Tun Hussein Onn Malaysia,TUS,,,"/>
    <s v=",,Univerisity Tun Hussein Onn Malaysia,,,,,"/>
    <s v=",,,,,,,"/>
  </r>
  <r>
    <s v="Machine Learning Performance Analysis for Classification of Medical Specialties"/>
    <s v="Lecture Notes in Electrical Engineering"/>
    <x v="24"/>
    <x v="2"/>
    <m/>
    <m/>
    <x v="4"/>
    <m/>
    <m/>
    <m/>
    <m/>
    <m/>
    <m/>
    <s v="Dimas Chaerul Ekty Saputra"/>
    <m/>
    <m/>
    <s v="TUS"/>
    <m/>
    <m/>
    <s v="Yusuf Maulana"/>
    <m/>
    <m/>
    <m/>
    <m/>
    <m/>
    <s v="Evvin Faristasari"/>
    <m/>
    <m/>
    <m/>
    <m/>
    <m/>
    <s v="Alfian Ma'arif"/>
    <m/>
    <m/>
    <m/>
    <m/>
    <m/>
    <s v="Iswanto Suwarno"/>
    <m/>
    <m/>
    <m/>
    <m/>
    <m/>
    <m/>
    <m/>
    <m/>
    <m/>
    <m/>
    <m/>
    <m/>
    <m/>
    <m/>
    <m/>
    <m/>
    <m/>
    <s v="link dokumen"/>
    <s v=""/>
    <s v=",Dimas Chaerul Ekty Saputra,Yusuf Maulana,Evvin Faristasari,Alfian Ma'arif,Iswanto Suwarno,,"/>
    <s v=",TUS,,,,,,"/>
    <s v=",,,,,,,"/>
    <s v=",,,,,,,"/>
  </r>
  <r>
    <s v="Optimizing Predictive Performance: Hyperparameter Tuning in Stacked Multi-Kernel Support Vector Machine Random Forest Models for Diabetes Identification"/>
    <s v="Journal of Robotics and Control (JRC)"/>
    <x v="23"/>
    <x v="2"/>
    <m/>
    <m/>
    <x v="4"/>
    <m/>
    <m/>
    <m/>
    <m/>
    <m/>
    <m/>
    <s v="Dimas Chaerul Ekty Saputra"/>
    <m/>
    <m/>
    <s v="TUS"/>
    <m/>
    <m/>
    <s v="Alfian Ma’arif"/>
    <s v="Universitas Ahmad Dahlan, Yogyakarta"/>
    <m/>
    <m/>
    <m/>
    <m/>
    <s v="Khamron Sunat"/>
    <m/>
    <m/>
    <s v="Khon Kaen University"/>
    <m/>
    <m/>
    <m/>
    <m/>
    <m/>
    <m/>
    <m/>
    <m/>
    <m/>
    <m/>
    <m/>
    <m/>
    <m/>
    <m/>
    <m/>
    <m/>
    <m/>
    <m/>
    <m/>
    <m/>
    <m/>
    <m/>
    <m/>
    <m/>
    <m/>
    <m/>
    <s v="DOI: 10.18196/jrc.v4i6.20898"/>
    <s v=""/>
    <s v=",Dimas Chaerul Ekty Saputra,Alfian Ma’arif,Khamron Sunat,,,,"/>
    <s v=",TUS,,Khon Kaen University,,,,"/>
    <s v=",,Universitas Ahmad Dahlan, Yogyakarta,,,,,"/>
    <s v=",,,,,,,"/>
  </r>
  <r>
    <s v="A New Artificial Intelligence Approach Using Extreme Learning Machine as the Potentially Effective Model to Predict and Analyze the Diagnosis of Anemia"/>
    <s v="Healthcare (Switzerland)"/>
    <x v="23"/>
    <x v="2"/>
    <m/>
    <m/>
    <x v="4"/>
    <m/>
    <m/>
    <m/>
    <m/>
    <m/>
    <m/>
    <s v="Dimas Chaerul Ekty Saputra"/>
    <m/>
    <m/>
    <s v="TUS"/>
    <m/>
    <m/>
    <s v="Khamron Sunat"/>
    <s v="Khon Kaen University"/>
    <m/>
    <m/>
    <m/>
    <m/>
    <s v="Tri Ratnaningsih"/>
    <m/>
    <m/>
    <s v="UGM"/>
    <m/>
    <m/>
    <m/>
    <m/>
    <m/>
    <m/>
    <m/>
    <m/>
    <m/>
    <m/>
    <m/>
    <m/>
    <m/>
    <m/>
    <m/>
    <m/>
    <m/>
    <m/>
    <m/>
    <m/>
    <m/>
    <m/>
    <m/>
    <m/>
    <m/>
    <m/>
    <s v=" 10.3390/healthcare11050697"/>
    <s v=""/>
    <s v=",Dimas Chaerul Ekty Saputra,Khamron Sunat,Tri Ratnaningsih,,,,"/>
    <s v=",TUS,,UGM,,,,"/>
    <s v=",,Khon Kaen University,,,,,"/>
    <s v=",,,,,,,"/>
  </r>
  <r>
    <s v="Hybrid of DiffStride and Spectral Pooling in Convolutional Neural Networks"/>
    <s v="SIET '23: Proceedings of the 8th International Conference on Sustainable Information Engineering and Technology"/>
    <x v="1"/>
    <x v="0"/>
    <n v="2023"/>
    <n v="2023"/>
    <x v="4"/>
    <m/>
    <m/>
    <m/>
    <m/>
    <m/>
    <m/>
    <s v="Sulthan Rafif"/>
    <s v="DS"/>
    <m/>
    <s v="TUS"/>
    <m/>
    <m/>
    <s v="Mohammad Faris Azhar"/>
    <m/>
    <m/>
    <s v="Universitas Brawijaya"/>
    <m/>
    <m/>
    <s v="Mochamad Arfan Ravy Wahyu Pratama"/>
    <m/>
    <m/>
    <s v="Universitas Brawijaya"/>
    <m/>
    <m/>
    <s v="Ahmad Mustafidul Ibad"/>
    <m/>
    <m/>
    <s v="Universitas Brawijaya"/>
    <m/>
    <m/>
    <s v="Novanto Yudistira"/>
    <m/>
    <m/>
    <s v="Universitas Brawijaya"/>
    <m/>
    <m/>
    <s v="Lailil Muflikhah"/>
    <m/>
    <m/>
    <s v="Universitas Brawijaya"/>
    <m/>
    <m/>
    <m/>
    <m/>
    <m/>
    <m/>
    <m/>
    <m/>
    <s v="https://doi.org/10.1145/3626641.3626930"/>
    <m/>
    <s v=",Sulthan Rafif,Mohammad Faris Azhar,Mochamad Arfan Ravy Wahyu Pratama,Ahmad Mustafidul Ibad,Novanto Yudistira,Lailil Muflikhah,"/>
    <s v=",TUS,Universitas Brawijaya,Universitas Brawijaya,Universitas Brawijaya,Universitas Brawijaya,Universitas Brawijaya,"/>
    <s v=",DS,,,,,,"/>
    <s v=",,,,,,,"/>
  </r>
  <r>
    <s v="Implementation of Domain Adaptation for Keyword Determination of Scientific Articles Based on Multilabel BERT"/>
    <s v="SIET '23: Proceedings of the 8th International Conference on Sustainable Information Engineering and Technology"/>
    <x v="1"/>
    <x v="0"/>
    <n v="2023"/>
    <n v="2023"/>
    <x v="4"/>
    <m/>
    <m/>
    <m/>
    <m/>
    <m/>
    <m/>
    <s v="Sulthan Rafif,"/>
    <s v="DS"/>
    <m/>
    <s v="TUS"/>
    <m/>
    <m/>
    <s v="Rizal Setya Perdana"/>
    <m/>
    <m/>
    <s v="Universitas Brawijaya"/>
    <m/>
    <m/>
    <m/>
    <m/>
    <m/>
    <m/>
    <m/>
    <m/>
    <m/>
    <m/>
    <m/>
    <m/>
    <m/>
    <m/>
    <m/>
    <m/>
    <m/>
    <m/>
    <m/>
    <m/>
    <m/>
    <m/>
    <m/>
    <m/>
    <m/>
    <m/>
    <m/>
    <m/>
    <m/>
    <m/>
    <m/>
    <m/>
    <s v="https://doi.org/10.1145/3626641.3626927"/>
    <m/>
    <s v=",Sulthan Rafif,,Rizal Setya Perdana,,,,,"/>
    <s v=",TUS,Universitas Brawijaya,,,,,"/>
    <s v=",DS,,,,,,"/>
    <s v=",,,,,,,"/>
  </r>
  <r>
    <s v="Multilabel Classification for Keyword Determination of Scientific Articles"/>
    <s v="journal of Information Technology and Computer Science (JITeCS) "/>
    <x v="14"/>
    <x v="0"/>
    <n v="2023"/>
    <n v="2023"/>
    <x v="4"/>
    <m/>
    <m/>
    <m/>
    <m/>
    <m/>
    <m/>
    <s v="Sulthan Rafif,"/>
    <s v="DS"/>
    <m/>
    <s v="TUS"/>
    <m/>
    <m/>
    <s v="Rizal Setya Perdana"/>
    <m/>
    <m/>
    <s v="Universitas Brawijaya"/>
    <m/>
    <m/>
    <s v="Putra Pandu Adikara"/>
    <m/>
    <m/>
    <s v="Universitas Brawijaya"/>
    <m/>
    <m/>
    <m/>
    <m/>
    <m/>
    <m/>
    <m/>
    <m/>
    <m/>
    <m/>
    <m/>
    <m/>
    <m/>
    <m/>
    <m/>
    <m/>
    <m/>
    <m/>
    <m/>
    <m/>
    <m/>
    <m/>
    <m/>
    <m/>
    <m/>
    <m/>
    <m/>
    <m/>
    <s v=",Sulthan Rafif,,Rizal Setya Perdana,Putra Pandu Adikara,,,,"/>
    <s v=",TUS,Universitas Brawijaya,Universitas Brawijaya,,,,"/>
    <s v=",DS,,,,,,"/>
    <s v=",,,,,,,"/>
  </r>
  <r>
    <s v="THE INFLUENCE OF MORALITY, INTERNAL CONTROL ON FRAUD OF FINANCIAL REPORTS"/>
    <s v="(JRAMB) Jurnal Riset Akuntansi Mercu Buana"/>
    <x v="14"/>
    <x v="0"/>
    <m/>
    <m/>
    <x v="4"/>
    <m/>
    <m/>
    <m/>
    <m/>
    <m/>
    <m/>
    <s v="Yusuf Faisal"/>
    <m/>
    <m/>
    <s v="Sekolah Tinggi Ilmu Ekonomi Tri Bhakti"/>
    <m/>
    <m/>
    <s v="Egi Gumala Sari"/>
    <s v="DB"/>
    <m/>
    <s v="TUS"/>
    <m/>
    <m/>
    <s v="Jessica Sweetly Angelia Sipahutar"/>
    <m/>
    <m/>
    <s v="Sekolah Tinggi Ilmu Ekonomi Tri Bhakti"/>
    <m/>
    <m/>
    <s v="Retno Melindawati"/>
    <m/>
    <m/>
    <s v="Sekolah Tinggi Ilmu Ekonomi Tri Bhakti"/>
    <m/>
    <m/>
    <m/>
    <m/>
    <m/>
    <m/>
    <m/>
    <m/>
    <m/>
    <m/>
    <m/>
    <m/>
    <m/>
    <m/>
    <m/>
    <m/>
    <m/>
    <m/>
    <m/>
    <m/>
    <s v="https://doi.org/10.26486/jramb.v9i1.3117"/>
    <s v=""/>
    <s v=",Yusuf Faisal,Egi Gumala Sari,Jessica Sweetly Angelia Sipahutar,Retno Melindawati,,,"/>
    <s v=",Sekolah Tinggi Ilmu Ekonomi Tri Bhakti,TUS,Sekolah Tinggi Ilmu Ekonomi Tri Bhakti,Sekolah Tinggi Ilmu Ekonomi Tri Bhakti,,,"/>
    <s v=",,DB,,,,,"/>
    <s v=",,,,,,,"/>
  </r>
  <r>
    <s v="PENGARUH RISIKO KREDIT DAN RISIKO LIKUIDITAS TERHADAP KINERJA KEUANGAN"/>
    <s v="Jurnal Akuntansi dan Audit Tri Bhakti"/>
    <x v="14"/>
    <x v="0"/>
    <m/>
    <m/>
    <x v="4"/>
    <m/>
    <m/>
    <m/>
    <m/>
    <m/>
    <m/>
    <s v="Aprilia Nur Agnia"/>
    <m/>
    <m/>
    <s v="Sekolah Tinggi Ilmu Ekonomi Tri Bhakti"/>
    <m/>
    <m/>
    <s v="Egi Gumala Sari"/>
    <s v="DB"/>
    <m/>
    <s v="TUS"/>
    <m/>
    <m/>
    <m/>
    <m/>
    <m/>
    <m/>
    <m/>
    <m/>
    <m/>
    <m/>
    <m/>
    <m/>
    <m/>
    <m/>
    <m/>
    <m/>
    <m/>
    <m/>
    <m/>
    <m/>
    <m/>
    <m/>
    <m/>
    <m/>
    <m/>
    <m/>
    <m/>
    <m/>
    <m/>
    <m/>
    <m/>
    <m/>
    <s v="https://doi.org/10.59806/jaatb.v2i1.358"/>
    <s v=""/>
    <s v=",Aprilia Nur Agnia,Egi Gumala Sari,,,,,"/>
    <s v=",Sekolah Tinggi Ilmu Ekonomi Tri Bhakti,TUS,,,,,"/>
    <s v=",,DB,,,,,"/>
    <s v=",,,,,,,"/>
  </r>
  <r>
    <s v="OVERVIEW OF FRAUD PREVENTION AT MANDIRI UTAMA FINANCE SYARIAH"/>
    <s v="Vol. 1 (2023): Proceedings of the Perbanas International Seminar on Economics, Business, Management, Accounting and IT"/>
    <x v="16"/>
    <x v="0"/>
    <m/>
    <m/>
    <x v="4"/>
    <m/>
    <m/>
    <m/>
    <m/>
    <m/>
    <m/>
    <s v="Retno Melindawati"/>
    <m/>
    <m/>
    <s v="Sekolah Tinggi Ilmu Ekonomi Tri Bhakti"/>
    <m/>
    <m/>
    <s v="Yusuf Faisal"/>
    <m/>
    <m/>
    <s v="Sekolah Tinggi Ilmu Ekonomi Tri Bhakti"/>
    <m/>
    <m/>
    <s v="Egi Gumala Sari"/>
    <s v="DB"/>
    <m/>
    <s v="TUS"/>
    <m/>
    <m/>
    <m/>
    <m/>
    <m/>
    <m/>
    <m/>
    <m/>
    <m/>
    <m/>
    <m/>
    <m/>
    <m/>
    <m/>
    <m/>
    <m/>
    <m/>
    <m/>
    <m/>
    <m/>
    <m/>
    <m/>
    <m/>
    <m/>
    <m/>
    <m/>
    <s v="link dokumen"/>
    <s v=""/>
    <s v=",Retno Melindawati,Yusuf Faisal,Egi Gumala Sari,,,,"/>
    <s v=",Sekolah Tinggi Ilmu Ekonomi Tri Bhakti,Sekolah Tinggi Ilmu Ekonomi Tri Bhakti,TUS,,,,"/>
    <s v=",,,DB,,,,"/>
    <s v=",,,,,,,"/>
  </r>
  <r>
    <s v="Peningkatan Kualitas Tri Dharma Perguruan Tinggi Melalui Pelatihan SISTER Pada STAI Ali bin Abi Thalib"/>
    <s v="Madani: Indonesian Journal of Civil Society"/>
    <x v="14"/>
    <x v="1"/>
    <n v="2024"/>
    <n v="2024"/>
    <x v="5"/>
    <s v="Purnama Anaking"/>
    <n v="6802117"/>
    <s v="0724098701"/>
    <s v="SI"/>
    <m/>
    <s v="TUS"/>
    <s v="Purnama Anaking"/>
    <s v="SI"/>
    <m/>
    <s v="TUS"/>
    <n v="6802117"/>
    <s v="0724098701"/>
    <s v="Yupit Sudianto"/>
    <s v="SI"/>
    <m/>
    <s v="TUS"/>
    <n v="6680623"/>
    <s v="0721088602"/>
    <s v="Helmy Widyantara"/>
    <s v="IT"/>
    <m/>
    <s v="TUS"/>
    <n v="6680633"/>
    <s v="0717017902"/>
    <s v="P Anaking, Y Sudianto, H Widyantara"/>
    <m/>
    <m/>
    <m/>
    <m/>
    <m/>
    <s v="P Anaking, Y Sudianto, H Widyantara"/>
    <m/>
    <m/>
    <m/>
    <m/>
    <m/>
    <m/>
    <m/>
    <m/>
    <m/>
    <m/>
    <m/>
    <m/>
    <m/>
    <m/>
    <m/>
    <m/>
    <m/>
    <s v="https://doi.org/10.35970/madani.v6i1.1704"/>
    <s v="Purnama Anaking"/>
    <s v="Purnama Anaking,Purnama Anaking,Yupit Sudianto,Helmy Widyantara,P Anaking, Y Sudianto, H Widyantara,P Anaking, Y Sudianto, H Widyantara,,"/>
    <s v="TUS,TUS,TUS,TUS,,,,"/>
    <s v="SI,SI,SI,IT,,,,"/>
    <s v="0724098701,0724098701,0721088602,0717017902,,,,"/>
  </r>
  <r>
    <s v="Information Technology Security Audit at the YDSF National Zakat Institution Using the ISO 27001 Framework"/>
    <s v="Jurnal Sisfokom (Sistem Informasi dan Komputer)"/>
    <x v="19"/>
    <x v="1"/>
    <n v="2024"/>
    <n v="2024"/>
    <x v="5"/>
    <m/>
    <m/>
    <m/>
    <m/>
    <m/>
    <m/>
    <s v="Mustafa Kamal"/>
    <s v="IT"/>
    <m/>
    <s v="TUS"/>
    <n v="6826727"/>
    <s v="0722108201"/>
    <s v="Muhamad Muhamad"/>
    <m/>
    <m/>
    <m/>
    <m/>
    <m/>
    <s v="Yupit Sudianto"/>
    <s v="SI"/>
    <m/>
    <s v="TUS"/>
    <n v="6680623"/>
    <s v="0721088602"/>
    <s v="Yuvens Anggito"/>
    <s v="IT"/>
    <m/>
    <s v="TUS"/>
    <m/>
    <n v="1202200014"/>
    <s v="Wahid Yasin"/>
    <s v="IT"/>
    <m/>
    <s v="TUS"/>
    <m/>
    <n v="1202191064"/>
    <s v="Hendrik Hermawan"/>
    <s v="IT"/>
    <m/>
    <s v="TUS"/>
    <m/>
    <n v="1202210474"/>
    <m/>
    <m/>
    <m/>
    <m/>
    <m/>
    <m/>
    <s v="https://doi.org/10.32736/sisfokom.v13i1.1987"/>
    <s v=""/>
    <s v=",Mustafa Kamal,Muhamad Muhamad,Yupit Sudianto,Yuvens Anggito,Wahid Yasin,Hendrik Hermawan,"/>
    <s v=",TUS,,TUS,TUS,TUS,TUS,"/>
    <s v=",IT,,SI,IT,IT,IT,"/>
    <s v=",0722108201,,0721088602,1202200014,1202191064,1202210474,"/>
  </r>
  <r>
    <s v="APLIKASI SISTEM REKOMENDASI PAKET WISATA DI SULAWESI SELATAN BERBASIS WEBSITE"/>
    <s v="JATI (Jurnal Mahasiswa Teknik Informatika)"/>
    <x v="21"/>
    <x v="1"/>
    <n v="2024"/>
    <n v="2024"/>
    <x v="5"/>
    <m/>
    <m/>
    <m/>
    <m/>
    <m/>
    <m/>
    <s v="Devysikaelo Ira Rantelili"/>
    <s v="IT"/>
    <m/>
    <s v="TUS"/>
    <m/>
    <n v="1202200093"/>
    <s v="Fidi Wincoko Putro"/>
    <s v="RPL"/>
    <m/>
    <s v="TUS"/>
    <n v="6680628"/>
    <s v="0730058702"/>
    <s v="Yohanes Setiawan"/>
    <s v="IT"/>
    <m/>
    <s v="TUS"/>
    <n v="6825598"/>
    <s v="0705069501"/>
    <m/>
    <m/>
    <m/>
    <m/>
    <m/>
    <m/>
    <m/>
    <m/>
    <m/>
    <m/>
    <m/>
    <m/>
    <m/>
    <m/>
    <m/>
    <m/>
    <m/>
    <m/>
    <m/>
    <m/>
    <m/>
    <m/>
    <m/>
    <m/>
    <s v="https://doi.org/10.36040/jati.v8i2.9340"/>
    <s v=""/>
    <s v=",Devysikaelo Ira Rantelili,Fidi Wincoko Putro,Yohanes Setiawan,,,,"/>
    <s v=",TUS,TUS,TUS,,,,"/>
    <s v=",IT,RPL,IT,,,,"/>
    <s v=",1202200093,0730058702,0705069501,,,,"/>
  </r>
  <r>
    <s v="Design of integrated control and monitoring system to IT Telkom Surabaya rooftop empowerment"/>
    <s v="AIP Conference Proceedings"/>
    <x v="1"/>
    <x v="8"/>
    <n v="2024"/>
    <n v="2024"/>
    <x v="5"/>
    <m/>
    <m/>
    <m/>
    <m/>
    <m/>
    <m/>
    <s v="Helmy Widyantara"/>
    <s v="IT"/>
    <m/>
    <s v="TUS"/>
    <n v="6680633"/>
    <s v="0717017902"/>
    <s v="Khodijah Amiroh"/>
    <s v="IT"/>
    <m/>
    <s v="TUS"/>
    <n v="6682174"/>
    <s v="0708069202"/>
    <m/>
    <m/>
    <m/>
    <m/>
    <m/>
    <m/>
    <m/>
    <m/>
    <m/>
    <m/>
    <m/>
    <m/>
    <m/>
    <m/>
    <m/>
    <m/>
    <m/>
    <m/>
    <m/>
    <m/>
    <m/>
    <m/>
    <m/>
    <m/>
    <m/>
    <m/>
    <m/>
    <m/>
    <m/>
    <m/>
    <s v="https://doi.org/10.1063/5.0179620"/>
    <s v=""/>
    <s v=",Helmy Widyantara,Khodijah Amiroh,,,,,,"/>
    <s v=",TUS,TUS,,,,,"/>
    <s v=",IT,IT,,,,,"/>
    <s v=",0717017902,0708069202,,,,,"/>
  </r>
  <r>
    <s v="PEMBUATAN COMPANY PROFILE YAYASAN BERBASIS WEB UNTUK MENINGKATKAN KUNJUNGAN DIGITAL CALON DONATUR"/>
    <s v="JMM (Jurnal Masyarakat Mandiri)"/>
    <x v="19"/>
    <x v="1"/>
    <n v="2024"/>
    <n v="2024"/>
    <x v="5"/>
    <m/>
    <m/>
    <m/>
    <m/>
    <m/>
    <m/>
    <s v="Muhammad Masum Juniyanto"/>
    <s v="IT"/>
    <m/>
    <s v="TUS"/>
    <m/>
    <n v="1202202056"/>
    <s v="Oktavia Ayu Permata"/>
    <s v="IT"/>
    <m/>
    <s v="TUS"/>
    <n v="6681205"/>
    <s v="0705109002"/>
    <s v="Farah Zakiyah Rahmanti"/>
    <s v="IT"/>
    <m/>
    <s v="TUS"/>
    <n v="6680664"/>
    <s v="0715128708"/>
    <m/>
    <m/>
    <m/>
    <m/>
    <m/>
    <m/>
    <m/>
    <m/>
    <m/>
    <m/>
    <m/>
    <m/>
    <m/>
    <m/>
    <m/>
    <m/>
    <m/>
    <m/>
    <m/>
    <m/>
    <m/>
    <m/>
    <m/>
    <m/>
    <s v="https://doi.org/10.31764/jmm.v8i1.19408"/>
    <s v=""/>
    <s v=",Muhammad Masum Juniyanto,Oktavia Ayu Permata,Farah Zakiyah Rahmanti,,,,"/>
    <s v=",TUS,TUS,TUS,,,,"/>
    <s v=",IT,IT,IT,,,,"/>
    <s v=",1202202056,0705109002,0715128708,,,,"/>
  </r>
  <r>
    <s v="Decision Tree based Data Modelling for First Detection of Thalassemia Major"/>
    <s v="Jurnal Sisfokom (Sistem Informasi dan Komputer)"/>
    <x v="19"/>
    <x v="1"/>
    <n v="2024"/>
    <n v="2024"/>
    <x v="5"/>
    <m/>
    <m/>
    <m/>
    <m/>
    <m/>
    <m/>
    <s v="Yohanes Setiawan"/>
    <s v="IT"/>
    <m/>
    <s v="TUS"/>
    <n v="6825598"/>
    <s v="0705069501"/>
    <s v="Oktavia Ayu Permata"/>
    <s v="IT"/>
    <m/>
    <s v="TUS"/>
    <n v="6681205"/>
    <s v="0705109002"/>
    <m/>
    <m/>
    <m/>
    <m/>
    <m/>
    <m/>
    <m/>
    <m/>
    <m/>
    <m/>
    <m/>
    <m/>
    <m/>
    <m/>
    <m/>
    <m/>
    <m/>
    <m/>
    <m/>
    <m/>
    <m/>
    <m/>
    <m/>
    <m/>
    <m/>
    <m/>
    <m/>
    <m/>
    <m/>
    <m/>
    <s v="https://doi.org/10.32736/sisfokom.v13i1.1949"/>
    <s v=""/>
    <s v=",Yohanes Setiawan,Oktavia Ayu Permata,,,,,"/>
    <s v=",TUS,TUS,,,,,"/>
    <s v=",IT,IT,,,,,"/>
    <s v=",0705069501,0705109002,,,,,"/>
  </r>
  <r>
    <s v="Design of Integrated Control and Monitoring System to ITTelkom Surabaya Rooftop Empowerment"/>
    <s v="AIP Conference Proceedings"/>
    <x v="24"/>
    <x v="2"/>
    <n v="2024"/>
    <n v="2024"/>
    <x v="5"/>
    <m/>
    <m/>
    <m/>
    <m/>
    <m/>
    <m/>
    <s v="Helmy Widyantara"/>
    <s v="IT"/>
    <m/>
    <s v="TUS"/>
    <n v="6680633"/>
    <s v="0717017902"/>
    <m/>
    <m/>
    <m/>
    <m/>
    <m/>
    <m/>
    <m/>
    <m/>
    <m/>
    <m/>
    <m/>
    <m/>
    <m/>
    <m/>
    <m/>
    <m/>
    <m/>
    <m/>
    <m/>
    <m/>
    <m/>
    <m/>
    <m/>
    <m/>
    <m/>
    <m/>
    <m/>
    <m/>
    <m/>
    <m/>
    <m/>
    <m/>
    <m/>
    <m/>
    <m/>
    <m/>
    <s v="https://doi.org/10.1063/5.0179620"/>
    <s v=""/>
    <s v=",Helmy Widyantara,,,,,,,"/>
    <s v=",TUS,,,,,,"/>
    <s v=",IT,,,,,,"/>
    <s v=",0717017902,,,,,,"/>
  </r>
  <r>
    <s v="Vehicle Routing Based Mining for Proof-of-Useful-Work Blockchain"/>
    <s v="Journal of Korean Institute of Communications and Information Sciences"/>
    <x v="25"/>
    <x v="2"/>
    <n v="2024"/>
    <n v="2024"/>
    <x v="5"/>
    <m/>
    <m/>
    <m/>
    <m/>
    <m/>
    <m/>
    <s v="Philip Tobianto Daely"/>
    <s v="IT"/>
    <m/>
    <s v="TUS"/>
    <n v="6679083"/>
    <s v="0728069401"/>
    <m/>
    <m/>
    <m/>
    <m/>
    <m/>
    <m/>
    <m/>
    <m/>
    <m/>
    <m/>
    <m/>
    <m/>
    <m/>
    <m/>
    <m/>
    <m/>
    <m/>
    <m/>
    <m/>
    <m/>
    <m/>
    <m/>
    <m/>
    <m/>
    <m/>
    <m/>
    <m/>
    <m/>
    <m/>
    <m/>
    <m/>
    <m/>
    <m/>
    <m/>
    <m/>
    <m/>
    <s v="link dokumen"/>
    <s v=""/>
    <s v=",Philip Tobianto Daely,,,,,,,"/>
    <s v=",TUS,,,,,,"/>
    <s v=",IT,,,,,,"/>
    <s v=",0728069401,,,,,,"/>
  </r>
  <r>
    <s v="Enhancing LiDAR-Based Object Recognition Through a Novel Denoising and Modified GDANet Framework"/>
    <s v="IEEE Access"/>
    <x v="25"/>
    <x v="2"/>
    <n v="2024"/>
    <n v="2024"/>
    <x v="5"/>
    <m/>
    <m/>
    <m/>
    <m/>
    <m/>
    <m/>
    <s v="Putra O.V."/>
    <m/>
    <m/>
    <s v="TUS"/>
    <m/>
    <m/>
    <s v="Farah Zakiyah Rahmanti"/>
    <s v="IT"/>
    <m/>
    <s v="TUS"/>
    <n v="6680664"/>
    <s v="0715128708"/>
    <m/>
    <m/>
    <m/>
    <m/>
    <m/>
    <m/>
    <m/>
    <m/>
    <m/>
    <m/>
    <m/>
    <m/>
    <m/>
    <m/>
    <m/>
    <m/>
    <m/>
    <m/>
    <m/>
    <m/>
    <m/>
    <m/>
    <m/>
    <m/>
    <m/>
    <m/>
    <m/>
    <m/>
    <m/>
    <m/>
    <s v="https://doi.org/10.1109/ACCESS.2023.3347033"/>
    <s v=""/>
    <s v=",Putra O.V.,Farah Zakiyah Rahmanti,,,,,,"/>
    <s v=",TUS,TUS,,,,,"/>
    <s v=",,IT,,,,,"/>
    <s v=",,0715128708,,,,,"/>
  </r>
  <r>
    <s v="Analysis of Human Performance and Potential Application of Virtual Reality (VR) Shooting Games as a Shooting Training Simulator for Military Personnel."/>
    <s v="International Journal of Technology"/>
    <x v="25"/>
    <x v="2"/>
    <n v="2024"/>
    <n v="2024"/>
    <x v="5"/>
    <m/>
    <m/>
    <m/>
    <m/>
    <m/>
    <m/>
    <s v="Adithya Sudiarno"/>
    <m/>
    <m/>
    <m/>
    <m/>
    <m/>
    <s v="Ratna Sari Dewi"/>
    <m/>
    <m/>
    <m/>
    <m/>
    <m/>
    <s v="Retno Widyaningrum"/>
    <m/>
    <m/>
    <m/>
    <m/>
    <m/>
    <s v="Reza Aulia Akbar"/>
    <m/>
    <m/>
    <m/>
    <m/>
    <m/>
    <s v="Yupit Sudianto"/>
    <s v="SI"/>
    <m/>
    <m/>
    <m/>
    <m/>
    <s v="Wahyu Andy Prastyabudi"/>
    <s v="TI"/>
    <m/>
    <m/>
    <m/>
    <m/>
    <s v="Ahmadi"/>
    <m/>
    <m/>
    <m/>
    <m/>
    <m/>
    <s v="10.14716/ijtech.v15i1.5303"/>
    <s v=""/>
    <s v=",Adithya Sudiarno,Ratna Sari Dewi,Retno Widyaningrum,Reza Aulia Akbar,Yupit Sudianto,Wahyu Andy Prastyabudi,,Ahmadi"/>
    <s v=",,,,,,,"/>
    <s v=",,,,,SI,TI,"/>
    <s v=",,,,,,,"/>
  </r>
  <r>
    <s v="Analisis Manajemen Risiko IT di Organisasi XYZ Berdasarkan ISO31000: 2018"/>
    <s v="Journal of Advances in Information and Industrial Technology"/>
    <x v="17"/>
    <x v="1"/>
    <n v="2024"/>
    <n v="2024"/>
    <x v="5"/>
    <m/>
    <m/>
    <m/>
    <m/>
    <m/>
    <m/>
    <s v="Sangaji Wicaksono"/>
    <s v="SI"/>
    <m/>
    <s v="TUS"/>
    <m/>
    <n v="104183030"/>
    <s v="Yupit Sudianto"/>
    <s v="SI"/>
    <m/>
    <s v="TUS"/>
    <n v="6680623"/>
    <s v="0721088602"/>
    <m/>
    <m/>
    <m/>
    <m/>
    <m/>
    <m/>
    <m/>
    <m/>
    <m/>
    <m/>
    <m/>
    <m/>
    <m/>
    <m/>
    <m/>
    <m/>
    <m/>
    <m/>
    <m/>
    <m/>
    <m/>
    <m/>
    <m/>
    <m/>
    <m/>
    <m/>
    <m/>
    <m/>
    <m/>
    <m/>
    <s v="https://doi.org/10.52435/jaiit.v5i1.216"/>
    <s v=""/>
    <s v=",Sangaji Wicaksono,Yupit Sudianto,,,,,"/>
    <s v=",TUS,TUS,,,,,"/>
    <s v=",SI,SI,,,,,"/>
    <s v=",104183030,0721088602,,,,,"/>
  </r>
  <r>
    <s v="ISO/IEC 25010: Analisis Kualitas Sistem E-learning sebagai Media Pembelajaran Online"/>
    <s v="Journal of Information System, Graphics, Hospitality and Technology"/>
    <x v="17"/>
    <x v="1"/>
    <n v="2024"/>
    <n v="2024"/>
    <x v="5"/>
    <m/>
    <m/>
    <m/>
    <m/>
    <m/>
    <m/>
    <s v="Nadiah Ratnaduhita"/>
    <s v="SI"/>
    <m/>
    <s v="TUS"/>
    <m/>
    <n v="1204190069"/>
    <s v="Yupit Sudianto"/>
    <s v="SI"/>
    <m/>
    <s v="TUS"/>
    <n v="6680623"/>
    <s v="0721088602"/>
    <s v="Aris Kusumawati"/>
    <s v="SI"/>
    <m/>
    <s v="TUS"/>
    <n v="6801883"/>
    <s v="0720088905"/>
    <m/>
    <m/>
    <m/>
    <m/>
    <m/>
    <m/>
    <m/>
    <m/>
    <m/>
    <m/>
    <m/>
    <m/>
    <m/>
    <m/>
    <m/>
    <m/>
    <m/>
    <m/>
    <m/>
    <m/>
    <m/>
    <m/>
    <m/>
    <m/>
    <s v="https://doi.org/10.37823/insight.v5i1.302"/>
    <s v=""/>
    <s v=",Nadiah Ratnaduhita,Yupit Sudianto,Aris Kusumawati,,,,"/>
    <s v=",TUS,TUS,TUS,,,,"/>
    <s v=",SI,SI,SI,,,,"/>
    <s v=",1204190069,0721088602,0720088905,,,,"/>
  </r>
  <r>
    <s v="Usability Testing of ITTS MART v2.0 through Customer Satisfaction Index (CSI) Measurement using the E-SERVQUAL Model"/>
    <s v="Sistemasi: Jurnal Sistem Informasi"/>
    <x v="19"/>
    <x v="1"/>
    <n v="2024"/>
    <n v="2024"/>
    <x v="5"/>
    <m/>
    <m/>
    <m/>
    <m/>
    <m/>
    <m/>
    <s v="Rizqa Amelia Zunaidi"/>
    <s v="TI"/>
    <m/>
    <s v="TUS"/>
    <n v="6681051"/>
    <s v="0711069301"/>
    <s v="Ika Yulianita"/>
    <s v="TI"/>
    <m/>
    <s v="TUS"/>
    <m/>
    <n v="1203200046"/>
    <s v="Perdana Suteja Putra"/>
    <s v="TI"/>
    <m/>
    <s v="TUS"/>
    <n v="6826739"/>
    <s v="0704129501"/>
    <s v="Hawwin Mardhiana"/>
    <s v="SI"/>
    <m/>
    <s v="TUS"/>
    <s v="6680648 "/>
    <s v="0724089201"/>
    <m/>
    <m/>
    <m/>
    <m/>
    <m/>
    <m/>
    <m/>
    <m/>
    <m/>
    <m/>
    <m/>
    <m/>
    <m/>
    <m/>
    <m/>
    <m/>
    <m/>
    <m/>
    <s v="https://doi.org/10.32520/stmsi.v13i1.3511"/>
    <s v=""/>
    <s v=",Rizqa Amelia Zunaidi,Ika Yulianita,Perdana Suteja Putra,Hawwin Mardhiana,,,"/>
    <s v=",TUS,TUS,TUS,TUS,,,"/>
    <s v=",TI,TI,TI,SI,,,"/>
    <s v=",0711069301,1203200046,0704129501,0724089201,,,"/>
  </r>
  <r>
    <s v="Innovative Design of Ecommerce Mobile Application Using Kansei Engineering and System Usability Scale"/>
    <s v="SHS Web of Conferences"/>
    <x v="1"/>
    <x v="1"/>
    <n v="2024"/>
    <n v="2024"/>
    <x v="5"/>
    <s v="Perdana Suteja Putra"/>
    <n v="6826739"/>
    <s v="0704129501"/>
    <s v="TI"/>
    <m/>
    <s v="TUS"/>
    <s v="Rizqa Amelia Zunaidi"/>
    <s v="TI"/>
    <m/>
    <s v="TUS"/>
    <n v="6681051"/>
    <s v="0711069301"/>
    <s v="Hawwin Mardhiana"/>
    <s v="SI"/>
    <m/>
    <s v="TUS"/>
    <s v="6680648 "/>
    <s v="0724089201"/>
    <s v="Habib Mirza Alfansuri"/>
    <s v="TI"/>
    <m/>
    <s v="TUS"/>
    <m/>
    <n v="1203200038"/>
    <s v="Muhammad Dhiaul Suryo Kusumo Arrifqi"/>
    <s v="TI"/>
    <m/>
    <s v="TUS"/>
    <m/>
    <n v="1203200114"/>
    <s v="Ika Yulianita"/>
    <s v="TI"/>
    <m/>
    <s v="TUS"/>
    <m/>
    <n v="1203200046"/>
    <m/>
    <m/>
    <m/>
    <m/>
    <m/>
    <m/>
    <m/>
    <m/>
    <m/>
    <m/>
    <m/>
    <m/>
    <s v="https://doi.org/10.1051/shsconf/202418901036"/>
    <s v="Perdana Suteja Putra"/>
    <s v="Perdana Suteja Putra,Rizqa Amelia Zunaidi,Hawwin Mardhiana,Habib Mirza Alfansuri,Muhammad Dhiaul Suryo Kusumo Arrifqi,Ika Yulianita,,,"/>
    <s v="TUS,TUS,TUS,TUS,TUS,TUS,,"/>
    <s v="TI,TI,SI,TI,TI,TI,,"/>
    <s v="0704129501,0711069301,0724089201,1203200038,1203200114,1203200046,,"/>
  </r>
  <r>
    <s v="Penerapan FP-Growth untuk Menentukan Rekomendasi Produk pada Kogu Coffee Shop Malang"/>
    <s v="INTEGER: Journal of Information Technology"/>
    <x v="17"/>
    <x v="1"/>
    <n v="2024"/>
    <n v="2024"/>
    <x v="5"/>
    <m/>
    <m/>
    <m/>
    <m/>
    <m/>
    <m/>
    <s v="Dimas Rafly"/>
    <s v="SI"/>
    <m/>
    <s v="TUS"/>
    <m/>
    <n v="1204200213"/>
    <s v="Rokhmatul Insani"/>
    <s v="SI"/>
    <m/>
    <s v="TUS"/>
    <n v="6764236"/>
    <s v="0704068902"/>
    <s v="Anisa Dzulkarnain"/>
    <s v="SI"/>
    <m/>
    <s v="TUS"/>
    <n v="6835039"/>
    <s v="0724099501"/>
    <m/>
    <m/>
    <m/>
    <m/>
    <m/>
    <m/>
    <m/>
    <m/>
    <m/>
    <m/>
    <m/>
    <m/>
    <m/>
    <m/>
    <m/>
    <m/>
    <m/>
    <m/>
    <m/>
    <m/>
    <m/>
    <m/>
    <m/>
    <m/>
    <s v="https://doi.org/10.31284/j.integer.0.v9i1.5600"/>
    <s v=""/>
    <s v=",Dimas Rafly,Rokhmatul Insani,Anisa Dzulkarnain,,,,"/>
    <s v=",TUS,TUS,TUS,,,,"/>
    <s v=",SI,SI,SI,,,,"/>
    <s v=",1204200213,0704068902,0724099501,,,,"/>
  </r>
  <r>
    <s v="Implementasi Metode Naive Bayes pada Sistem Diagnosis Penyakit Mata (Studi Kasus Poli Mata Rumah Sakit Islam Jemursari Surabaya)"/>
    <s v="Fountain of Informatics Journal"/>
    <x v="19"/>
    <x v="1"/>
    <n v="2024"/>
    <n v="2024"/>
    <x v="5"/>
    <m/>
    <m/>
    <m/>
    <m/>
    <m/>
    <m/>
    <s v="Raihan Febrianto Grahadi"/>
    <s v="SI"/>
    <m/>
    <s v="TUS"/>
    <m/>
    <n v="1204200011"/>
    <s v="Rokhmatul Insani"/>
    <s v="SI"/>
    <m/>
    <s v="TUS"/>
    <n v="6764236"/>
    <s v="0704068902"/>
    <s v="Berlian Rahmy Lidiawaty"/>
    <s v="SI"/>
    <m/>
    <s v="TUS"/>
    <n v="6843087"/>
    <s v="0010109403"/>
    <m/>
    <m/>
    <m/>
    <m/>
    <m/>
    <m/>
    <m/>
    <m/>
    <m/>
    <m/>
    <m/>
    <m/>
    <m/>
    <m/>
    <m/>
    <m/>
    <m/>
    <m/>
    <m/>
    <m/>
    <m/>
    <m/>
    <m/>
    <m/>
    <s v="link dokumen"/>
    <s v=""/>
    <s v=",Raihan Febrianto Grahadi,Rokhmatul Insani,Berlian Rahmy Lidiawaty,,,,"/>
    <s v=",TUS,TUS,TUS,,,,"/>
    <s v=",SI,SI,SI,,,,"/>
    <s v=",1204200011,0704068902,0010109403,,,,"/>
  </r>
  <r>
    <s v="Analisis Sentimen Ulasan Tempat Kuliner Di Jawa Timur Dengan Menggunakan Metode Naïve Bayes"/>
    <s v="Merkurius: Jurnal Riset Sistem Informasi dan Teknik Informatika"/>
    <x v="14"/>
    <x v="1"/>
    <n v="2024"/>
    <n v="2024"/>
    <x v="5"/>
    <m/>
    <m/>
    <m/>
    <m/>
    <m/>
    <m/>
    <s v="Hayu Faiz Naufal Asyrof"/>
    <s v="SI"/>
    <m/>
    <s v="TUS"/>
    <m/>
    <n v="1204200088"/>
    <s v="Rokhmatul Insani"/>
    <s v="SI"/>
    <m/>
    <s v="TUS"/>
    <n v="6764236"/>
    <s v="0704068902"/>
    <s v="Berlian Rahmy Lidiawaty"/>
    <s v="SI"/>
    <m/>
    <s v="TUS"/>
    <n v="6843087"/>
    <s v="0010109403"/>
    <m/>
    <m/>
    <m/>
    <m/>
    <m/>
    <m/>
    <m/>
    <m/>
    <m/>
    <m/>
    <m/>
    <m/>
    <m/>
    <m/>
    <m/>
    <m/>
    <m/>
    <m/>
    <m/>
    <m/>
    <m/>
    <m/>
    <m/>
    <m/>
    <s v="link dokumen"/>
    <s v=""/>
    <s v=",Hayu Faiz Naufal Asyrof,Rokhmatul Insani,Berlian Rahmy Lidiawaty,,,,"/>
    <s v=",TUS,TUS,TUS,,,,"/>
    <s v=",SI,SI,SI,,,,"/>
    <s v=",1204200088,0704068902,0010109403,,,,"/>
  </r>
  <r>
    <s v="Application of Data Mining for the Selection Process of Prospective Students at ITTelkom Surabaya by Using the SPSS Modeler"/>
    <s v="Scitepress"/>
    <x v="38"/>
    <x v="2"/>
    <n v="2024"/>
    <n v="2024"/>
    <x v="5"/>
    <m/>
    <m/>
    <m/>
    <m/>
    <m/>
    <m/>
    <s v="Rokhmatul Insani"/>
    <s v="SI"/>
    <m/>
    <s v="TUS"/>
    <n v="6764236"/>
    <s v="0704068902"/>
    <s v="Muhammad Nasrullah"/>
    <s v="SI"/>
    <m/>
    <s v="TUS"/>
    <n v="6744406"/>
    <s v="0709059004"/>
    <m/>
    <m/>
    <m/>
    <m/>
    <m/>
    <m/>
    <m/>
    <m/>
    <m/>
    <m/>
    <m/>
    <m/>
    <m/>
    <m/>
    <m/>
    <m/>
    <m/>
    <m/>
    <m/>
    <m/>
    <m/>
    <m/>
    <m/>
    <m/>
    <m/>
    <m/>
    <m/>
    <m/>
    <m/>
    <m/>
    <s v="link dokumen"/>
    <s v=""/>
    <s v=",Rokhmatul Insani,Muhammad Nasrullah,,,,,Samuel Haorista Oikan Eka Cipta; Adi Candra,"/>
    <s v=",TUS,TUS,,,,,"/>
    <s v=",SI,SI,,,,,"/>
    <s v=",0704068902,0709059004,,,,,"/>
  </r>
  <r>
    <s v="Strengthening research partner collaboration in higher education for searching innovation through machine learning-based recommender system"/>
    <s v="IJoSI"/>
    <x v="24"/>
    <x v="2"/>
    <n v="2024"/>
    <n v="2024"/>
    <x v="5"/>
    <m/>
    <m/>
    <m/>
    <m/>
    <m/>
    <m/>
    <s v="M. Nizar P. Ma'ady"/>
    <s v="SI"/>
    <m/>
    <s v="TUS"/>
    <n v="6099359"/>
    <s v="0708119103"/>
    <m/>
    <m/>
    <m/>
    <m/>
    <m/>
    <m/>
    <m/>
    <m/>
    <m/>
    <m/>
    <m/>
    <m/>
    <m/>
    <m/>
    <m/>
    <m/>
    <m/>
    <m/>
    <m/>
    <m/>
    <m/>
    <m/>
    <m/>
    <m/>
    <m/>
    <m/>
    <m/>
    <m/>
    <m/>
    <m/>
    <m/>
    <m/>
    <m/>
    <m/>
    <m/>
    <m/>
    <s v="https://doi.org/10.6977/IJoSI.202403_8(1).0003"/>
    <s v=""/>
    <s v=",M. Nizar P. Ma'ady,,,,,,,"/>
    <s v=",TUS,,,,,,"/>
    <s v=",SI,,,,,,"/>
    <s v=",0708119103,,,,,,"/>
  </r>
  <r>
    <s v="Malaysia Citizen Sentiment on Government Response Towards Covid-19 Disaster Management: Using LDA-based Topic Visualization on Twitter"/>
    <s v="Elsevier"/>
    <x v="39"/>
    <x v="12"/>
    <n v="2024"/>
    <n v="2024"/>
    <x v="5"/>
    <m/>
    <m/>
    <m/>
    <m/>
    <m/>
    <m/>
    <s v="M. Nizar P. Ma'ady"/>
    <s v="SI"/>
    <m/>
    <s v="TUS"/>
    <n v="6099359"/>
    <s v="0708119103"/>
    <m/>
    <m/>
    <m/>
    <m/>
    <m/>
    <m/>
    <m/>
    <m/>
    <m/>
    <m/>
    <m/>
    <m/>
    <m/>
    <m/>
    <m/>
    <m/>
    <m/>
    <m/>
    <m/>
    <m/>
    <m/>
    <m/>
    <m/>
    <m/>
    <m/>
    <m/>
    <m/>
    <m/>
    <m/>
    <m/>
    <m/>
    <m/>
    <m/>
    <m/>
    <m/>
    <m/>
    <s v="https://doi.org/10.1016/j.procs.2024.03.040"/>
    <s v=""/>
    <s v=",M. Nizar P. Ma'ady,,,,,,,"/>
    <s v=",TUS,,,,,,"/>
    <s v=",SI,,,,,,"/>
    <s v=",0708119103,,,,,,"/>
  </r>
  <r>
    <s v="On using Floyd-Warshall under uncertainty for Influence Maximization in Instagram social network: A case study of Indonesian FnB unicorn company"/>
    <s v="Elsevier"/>
    <x v="39"/>
    <x v="12"/>
    <n v="2024"/>
    <n v="2024"/>
    <x v="5"/>
    <m/>
    <m/>
    <m/>
    <m/>
    <m/>
    <m/>
    <s v="M. Nizar P. Ma'ady"/>
    <s v="SI"/>
    <m/>
    <s v="TUS"/>
    <n v="6099359"/>
    <s v="0708119103"/>
    <m/>
    <m/>
    <m/>
    <m/>
    <m/>
    <m/>
    <m/>
    <m/>
    <m/>
    <m/>
    <m/>
    <m/>
    <m/>
    <m/>
    <m/>
    <m/>
    <m/>
    <m/>
    <m/>
    <m/>
    <m/>
    <m/>
    <m/>
    <m/>
    <m/>
    <m/>
    <m/>
    <m/>
    <m/>
    <m/>
    <m/>
    <m/>
    <m/>
    <m/>
    <m/>
    <m/>
    <s v="https://doi.org/10.1016/j.procs.2024.02.163"/>
    <s v=""/>
    <s v=",M. Nizar P. Ma'ady,,,,,,,"/>
    <s v=",TUS,,,,,,"/>
    <s v=",SI,,,,,,"/>
    <s v=",0708119103,,,,,,"/>
  </r>
  <r>
    <s v="Generalized decentralized control for robust stabilization and L_2 gain of nonlinear interconnected systems"/>
    <s v="Systems Science &amp; Control Engineering"/>
    <x v="25"/>
    <x v="2"/>
    <n v="2024"/>
    <n v="2024"/>
    <x v="5"/>
    <m/>
    <m/>
    <m/>
    <m/>
    <m/>
    <m/>
    <s v="Helisyah Nur Fadhilah"/>
    <s v="DS"/>
    <m/>
    <s v="TUS"/>
    <s v=" 6793410"/>
    <s v="0707019501"/>
    <m/>
    <m/>
    <m/>
    <m/>
    <m/>
    <m/>
    <m/>
    <m/>
    <m/>
    <m/>
    <m/>
    <m/>
    <m/>
    <m/>
    <m/>
    <m/>
    <m/>
    <m/>
    <m/>
    <m/>
    <m/>
    <m/>
    <m/>
    <m/>
    <m/>
    <m/>
    <m/>
    <m/>
    <m/>
    <m/>
    <m/>
    <m/>
    <m/>
    <m/>
    <m/>
    <m/>
    <s v="https://doi.org/10.1080/21642583.2024.2313321"/>
    <s v=""/>
    <s v=",Helisyah Nur Fadhilah,,,,,,,"/>
    <s v=",TUS,,,,,,"/>
    <s v=",DS,,,,,,"/>
    <s v=",0707019501,,,,,,"/>
  </r>
  <r>
    <s v="Rainfall Forecasting with Intermittent Approach using Exponential Smoothing Neural Network Ensemble"/>
    <s v="IEEE: 2023 International Conference on Artificial Intelligence, Blockchain, Cloud Computing, and Data Analytics (ICoABCD)"/>
    <x v="1"/>
    <x v="2"/>
    <n v="2024"/>
    <n v="2024"/>
    <x v="5"/>
    <m/>
    <m/>
    <m/>
    <m/>
    <m/>
    <m/>
    <s v="Regita Putri Permata"/>
    <s v="IF"/>
    <m/>
    <s v="TUS"/>
    <n v="6806664"/>
    <s v="0730099601"/>
    <s v=" Sri Hidayati"/>
    <s v="SI"/>
    <m/>
    <s v="TUS"/>
    <s v="0723119302"/>
    <n v="6787771"/>
    <m/>
    <m/>
    <m/>
    <m/>
    <m/>
    <m/>
    <m/>
    <m/>
    <m/>
    <m/>
    <m/>
    <m/>
    <m/>
    <m/>
    <m/>
    <m/>
    <m/>
    <m/>
    <m/>
    <m/>
    <m/>
    <m/>
    <m/>
    <m/>
    <m/>
    <m/>
    <m/>
    <m/>
    <m/>
    <m/>
    <s v="https://doi.org/10.1109/ICoABCD59879.2023.10390984"/>
    <s v=""/>
    <s v=",Regita Putri Permata, Sri Hidayati,,,,,,"/>
    <s v=",TUS,TUS,,,,,"/>
    <s v=",IF,SI,,,,,"/>
    <s v=",0730099601,6787771,,,,,"/>
  </r>
  <r>
    <s v="New Trend of Amperometric Gas Sensors Using Atomic Gold-Decorated Platinum/Polyaniline Composites"/>
    <s v="MDPI Chemosensors"/>
    <x v="23"/>
    <x v="2"/>
    <n v="2024"/>
    <n v="2024"/>
    <x v="5"/>
    <m/>
    <m/>
    <m/>
    <m/>
    <m/>
    <m/>
    <s v="Anifatul Faricha"/>
    <s v="TE"/>
    <m/>
    <s v="TUS"/>
    <n v="6680631"/>
    <s v="0704069202"/>
    <m/>
    <m/>
    <m/>
    <m/>
    <m/>
    <m/>
    <m/>
    <m/>
    <m/>
    <m/>
    <m/>
    <m/>
    <m/>
    <m/>
    <m/>
    <m/>
    <m/>
    <m/>
    <m/>
    <m/>
    <m/>
    <m/>
    <m/>
    <m/>
    <m/>
    <m/>
    <m/>
    <m/>
    <m/>
    <m/>
    <m/>
    <m/>
    <m/>
    <m/>
    <m/>
    <m/>
    <s v="https://doi.org/10.3390/chemosensors12020027"/>
    <s v=""/>
    <s v=",Anifatul Faricha,,,,,,,"/>
    <s v=",TUS,,,,,,"/>
    <s v=",TE,,,,,,"/>
    <s v=",0704069202,,,,,,"/>
  </r>
  <r>
    <s v="Modification Rules for Improving Marching Cubes Algorithm to Represent 3D Point Cloud Curve Images"/>
    <s v="IJIES"/>
    <x v="23"/>
    <x v="2"/>
    <n v="2024"/>
    <n v="2024"/>
    <x v="5"/>
    <s v="Riyanarto Sarno"/>
    <m/>
    <m/>
    <m/>
    <m/>
    <m/>
    <s v="Dewi Rahmawati"/>
    <s v="RPL"/>
    <m/>
    <s v="TUS"/>
    <n v="6680622"/>
    <s v="0709039401"/>
    <m/>
    <m/>
    <m/>
    <m/>
    <m/>
    <m/>
    <m/>
    <m/>
    <m/>
    <m/>
    <m/>
    <m/>
    <m/>
    <m/>
    <m/>
    <m/>
    <m/>
    <m/>
    <m/>
    <m/>
    <m/>
    <m/>
    <m/>
    <m/>
    <m/>
    <m/>
    <m/>
    <m/>
    <m/>
    <m/>
    <m/>
    <m/>
    <m/>
    <m/>
    <m/>
    <m/>
    <s v="link dokumen"/>
    <s v="Riyanarto Sarno"/>
    <s v="Riyanarto Sarno,Dewi Rahmawati,,,,,,,"/>
    <s v=",TUS,,,,,,"/>
    <s v=",RPL,,,,,,"/>
    <s v=",0709039401,,,,,,"/>
  </r>
  <r>
    <s v="Design Science Research for Developing Risk Tourism Mapping Based on Visitor Sentiment Review"/>
    <s v="Procedia Computer Science (ELSEVIER)"/>
    <x v="23"/>
    <x v="2"/>
    <n v="2024"/>
    <n v="2024"/>
    <x v="5"/>
    <s v="Berlian Rahmy Lidiawaty"/>
    <n v="6843087"/>
    <s v="0010109403"/>
    <s v="SI"/>
    <m/>
    <s v="TUS"/>
    <s v="Berlian Rahmy Lidiawaty"/>
    <s v="SI"/>
    <m/>
    <s v="TUS"/>
    <n v="6843087"/>
    <s v="0010109403"/>
    <s v=" Anita Hakim Nasution"/>
    <s v="SI"/>
    <m/>
    <s v="TUS"/>
    <s v="0714019002"/>
    <n v="6859382"/>
    <s v="Adzanil Rachmadhi Putra"/>
    <s v="SI"/>
    <m/>
    <s v="TUS"/>
    <s v=" 6826699"/>
    <s v="0710089403"/>
    <m/>
    <m/>
    <m/>
    <m/>
    <m/>
    <m/>
    <m/>
    <m/>
    <m/>
    <m/>
    <m/>
    <m/>
    <m/>
    <m/>
    <m/>
    <m/>
    <m/>
    <m/>
    <m/>
    <m/>
    <m/>
    <m/>
    <m/>
    <m/>
    <s v="https://doi.org/10.1016/j.procs.2024.03.172"/>
    <s v="Berlian Rahmy Lidiawaty"/>
    <s v="Berlian Rahmy Lidiawaty,Berlian Rahmy Lidiawaty, Anita Hakim Nasution,Adzanil Rachmadhi Putra,,,,,"/>
    <s v="TUS,TUS,TUS,TUS,,,,"/>
    <s v="SI,SI,SI,SI,,,,"/>
    <s v="0010109403,0010109403,6859382,0710089403,,,,"/>
  </r>
  <r>
    <s v="Regulation and Technology Innovation in Support of Comprehensive Customer Experience in the Banking Industry in Kediri"/>
    <s v="Journal of Law and Sustainable Development"/>
    <x v="24"/>
    <x v="13"/>
    <n v="2024"/>
    <n v="2024"/>
    <x v="5"/>
    <m/>
    <m/>
    <m/>
    <m/>
    <m/>
    <m/>
    <s v="Nur Laely"/>
    <s v="-"/>
    <m/>
    <m/>
    <m/>
    <m/>
    <s v="Djunaedi"/>
    <s v="-"/>
    <m/>
    <m/>
    <m/>
    <m/>
    <s v="Angga Rizka Lidiawan"/>
    <s v="-"/>
    <m/>
    <m/>
    <m/>
    <m/>
    <s v="Berlian Rahmy Lidiawaty"/>
    <s v="SI"/>
    <m/>
    <s v="TUS"/>
    <n v="6843087"/>
    <s v="0010109403"/>
    <m/>
    <m/>
    <m/>
    <m/>
    <m/>
    <m/>
    <m/>
    <m/>
    <m/>
    <m/>
    <m/>
    <m/>
    <m/>
    <m/>
    <m/>
    <m/>
    <m/>
    <m/>
    <s v="https://doi.org/10.55908/sdgs.v12i1.2225"/>
    <s v=""/>
    <s v=",Nur Laely,Djunaedi,Angga Rizka Lidiawan,Berlian Rahmy Lidiawaty,,,,"/>
    <s v=",,,,TUS,,,"/>
    <s v=",-,-,-,SI,,,"/>
    <s v=",,,,0010109403,,,"/>
  </r>
  <r>
    <s v="Implementation of an employee attendance system using Android based QR codes"/>
    <s v="AIP Conference Proceedings"/>
    <x v="1"/>
    <x v="1"/>
    <n v="2024"/>
    <n v="2024"/>
    <x v="5"/>
    <s v="Titus Kristanto"/>
    <n v="259781"/>
    <s v="0710028604"/>
    <s v="DB"/>
    <m/>
    <s v="TUS"/>
    <s v="Titus Kristanto"/>
    <s v="DB"/>
    <m/>
    <s v="TUS"/>
    <n v="259781"/>
    <s v="0710028604"/>
    <s v="Achmad Muzakki"/>
    <s v="RPL"/>
    <m/>
    <s v="TUS"/>
    <n v="6658755"/>
    <s v="0728058503"/>
    <s v="Riza Akhsani Setyo Prayoga"/>
    <s v="DB"/>
    <m/>
    <s v="TUS"/>
    <n v="6785861"/>
    <s v="0730049402"/>
    <s v="S. Wahyuddin"/>
    <m/>
    <m/>
    <m/>
    <m/>
    <m/>
    <s v="Diah Ratnasari"/>
    <m/>
    <m/>
    <m/>
    <m/>
    <m/>
    <m/>
    <m/>
    <m/>
    <m/>
    <m/>
    <m/>
    <m/>
    <m/>
    <m/>
    <m/>
    <m/>
    <m/>
    <s v="https://doi.org/10.1063/5.0219650"/>
    <s v="Titus Kristanto"/>
    <s v="Titus Kristanto,Titus Kristanto,Achmad Muzakki,Riza Akhsani Setyo Prayoga,S. Wahyuddin,Diah Ratnasari,,,"/>
    <s v="TUS,TUS,TUS,TUS,,,,"/>
    <s v="DB,DB,RPL,DB,,,,"/>
    <s v="0710028604,0710028604,0728058503,0730049402,,,,"/>
  </r>
  <r>
    <s v="Pembuatan Aplikasi Kasir Berbasis Web Pada UMKM"/>
    <s v="Buletin Ilmiah Ilmu Komputer dan Multimedia (BIIKMA)"/>
    <x v="14"/>
    <x v="11"/>
    <n v="2024"/>
    <n v="2024"/>
    <x v="5"/>
    <s v="Achmad Muzakki"/>
    <n v="6658755"/>
    <s v="0728058503"/>
    <s v="RPL"/>
    <m/>
    <s v="TUS"/>
    <s v="Achmad Muzakki"/>
    <s v="RPL"/>
    <m/>
    <s v="TUS"/>
    <n v="6658755"/>
    <s v="0728058503"/>
    <s v="Ahmad Amaludin"/>
    <m/>
    <m/>
    <m/>
    <m/>
    <m/>
    <s v="Akbar Saputra Widianto"/>
    <m/>
    <m/>
    <m/>
    <m/>
    <m/>
    <s v="Alifuddin Rifai"/>
    <m/>
    <m/>
    <m/>
    <m/>
    <m/>
    <m/>
    <m/>
    <m/>
    <m/>
    <m/>
    <m/>
    <m/>
    <m/>
    <m/>
    <m/>
    <m/>
    <m/>
    <m/>
    <m/>
    <m/>
    <m/>
    <m/>
    <m/>
    <m/>
    <s v="Achmad Muzakki"/>
    <s v="Achmad Muzakki,Achmad Muzakki,Ahmad Amaludin,Akbar Saputra Widianto,Alifuddin Rifai,,,"/>
    <s v="TUS,TUS,,,,,,"/>
    <s v="RPL,RPL,,,,,,"/>
    <s v="0728058503,0728058503,,,,,,"/>
  </r>
  <r>
    <s v="Determining consumer demand patterns for production planning using a data mining approach."/>
    <s v="Acta Logistica (AL)"/>
    <x v="26"/>
    <x v="2"/>
    <n v="2024"/>
    <n v="2024"/>
    <x v="5"/>
    <m/>
    <m/>
    <m/>
    <m/>
    <m/>
    <m/>
    <s v="A. Besse Riyani Indah"/>
    <m/>
    <m/>
    <m/>
    <m/>
    <m/>
    <s v="Andi Siti Hajar Meliani"/>
    <m/>
    <m/>
    <m/>
    <m/>
    <m/>
    <s v="Saiful Mangngenre"/>
    <m/>
    <m/>
    <m/>
    <m/>
    <m/>
    <s v="Audi Nurwahidah"/>
    <m/>
    <m/>
    <m/>
    <m/>
    <m/>
    <s v="Arni Muarifah Amri"/>
    <s v="RPL"/>
    <m/>
    <s v="TUS"/>
    <n v="6868847"/>
    <s v="0718069004"/>
    <m/>
    <m/>
    <m/>
    <m/>
    <m/>
    <m/>
    <m/>
    <m/>
    <m/>
    <m/>
    <m/>
    <m/>
    <s v="https://doi.org/10.22306/al.v11i2.504"/>
    <s v=""/>
    <s v=",A. Besse Riyani Indah,Andi Siti Hajar Meliani,Saiful Mangngenre,Audi Nurwahidah,Arni Muarifah Amri,,,"/>
    <s v=",,,,,TUS,,"/>
    <s v=",,,,,RPL,,"/>
    <s v=",,,,,0718069004,,"/>
  </r>
  <r>
    <s v="Designing Student Internship Information System Interfaces Using the Design Thinking Method"/>
    <s v="Journal of Information Systems and Informatics"/>
    <x v="19"/>
    <x v="1"/>
    <n v="2024"/>
    <n v="2024"/>
    <x v="5"/>
    <m/>
    <m/>
    <m/>
    <m/>
    <m/>
    <m/>
    <s v="Jefri Achmad Maulana "/>
    <s v="RPL"/>
    <m/>
    <s v="TUS"/>
    <m/>
    <n v="1201200035"/>
    <s v="Fidi Wincoko Putro"/>
    <s v="RPL"/>
    <m/>
    <s v="TUS"/>
    <n v="6680628"/>
    <s v="0730058702"/>
    <s v="Arni Muarifah Amri"/>
    <s v="RPL"/>
    <m/>
    <s v="TUS"/>
    <n v="6868847"/>
    <s v="0718069004"/>
    <m/>
    <m/>
    <m/>
    <m/>
    <m/>
    <m/>
    <m/>
    <m/>
    <m/>
    <m/>
    <m/>
    <m/>
    <m/>
    <m/>
    <m/>
    <m/>
    <m/>
    <m/>
    <m/>
    <m/>
    <m/>
    <m/>
    <m/>
    <m/>
    <s v="https://doi.org/10.51519/journalisi.v6i2.765"/>
    <s v=""/>
    <s v=",Jefri Achmad Maulana ,Fidi Wincoko Putro,Arni Muarifah Amri,,,,"/>
    <s v=",TUS,TUS,TUS,,,,"/>
    <s v=",RPL,RPL,RPL,,,,"/>
    <s v=",1201200035,0730058702,0718069004,,,,"/>
  </r>
  <r>
    <s v="Forecasting Ginger Harvest Yields: A Comparative Study of Double Exponential Smoothing and Long Short-Term Memory Models"/>
    <s v="Mathematical Modelling of Engineering Problems"/>
    <x v="24"/>
    <x v="2"/>
    <n v="2024"/>
    <n v="2024"/>
    <x v="5"/>
    <s v="Devie Rosa Anamisa"/>
    <m/>
    <m/>
    <m/>
    <m/>
    <m/>
    <s v="Fifin Ayu Mufarroha"/>
    <m/>
    <m/>
    <m/>
    <m/>
    <m/>
    <s v="Achmad Jauhari"/>
    <m/>
    <m/>
    <m/>
    <m/>
    <m/>
    <s v="Bain Khusnul Khotimah"/>
    <m/>
    <m/>
    <m/>
    <m/>
    <m/>
    <s v="Mohammad Yanuar Hariyawan"/>
    <s v="TK"/>
    <m/>
    <s v="TUS"/>
    <n v="210955"/>
    <s v="1001017601"/>
    <s v="Ahmad Farisul Haq"/>
    <m/>
    <m/>
    <m/>
    <m/>
    <m/>
    <m/>
    <m/>
    <m/>
    <m/>
    <m/>
    <m/>
    <m/>
    <m/>
    <m/>
    <m/>
    <m/>
    <m/>
    <s v="10.18280/mmep.110609"/>
    <s v="Devie Rosa Anamisa"/>
    <s v="Devie Rosa Anamisa,Fifin Ayu Mufarroha,Achmad Jauhari,Bain Khusnul Khotimah,Mohammad Yanuar Hariyawan,Ahmad Farisul Haq,,,"/>
    <s v=",,,,TUS,,,"/>
    <s v=",,,,TK,,,"/>
    <s v=",,,,1001017601,,,"/>
  </r>
  <r>
    <s v="Rancang Bangun Sistem Pemantauan Tekanan dan Suhu Ban Berbasis Internet of Things dan Software Defined Radio"/>
    <s v="Jurnal ELEMENTER (Elektro dan Mesin Terapan)"/>
    <x v="17"/>
    <x v="1"/>
    <n v="2024"/>
    <n v="2024"/>
    <x v="5"/>
    <s v="Hendy Briantoro"/>
    <n v="6843797"/>
    <s v="0030079001"/>
    <s v="TK"/>
    <m/>
    <s v="TUS"/>
    <s v="Hendy Briantoro"/>
    <s v="TK"/>
    <m/>
    <s v="TUS"/>
    <n v="6843797"/>
    <s v="0030079001"/>
    <s v="Arifin"/>
    <m/>
    <m/>
    <m/>
    <m/>
    <m/>
    <s v="Mohammad Yanuar Hariyawan"/>
    <s v="TK"/>
    <m/>
    <s v="TUS"/>
    <n v="210955"/>
    <s v="1001017601"/>
    <s v="Anang Budikarso"/>
    <m/>
    <m/>
    <m/>
    <m/>
    <m/>
    <s v="Yoedy Moegiharto"/>
    <m/>
    <m/>
    <m/>
    <m/>
    <m/>
    <m/>
    <m/>
    <m/>
    <m/>
    <m/>
    <m/>
    <m/>
    <m/>
    <m/>
    <m/>
    <m/>
    <m/>
    <s v="https://doi.org/10.35143/elementer.v10i1.6277"/>
    <s v="Hendy Briantoro"/>
    <s v="Hendy Briantoro,Hendy Briantoro,Arifin,Mohammad Yanuar Hariyawan,Anang Budikarso,Yoedy Moegiharto,,"/>
    <s v="TUS,TUS,,TUS,,,,"/>
    <s v="TK,TK,,TK,,,,"/>
    <s v="0030079001,0030079001,,1001017601,,,,"/>
  </r>
  <r>
    <s v="RANCANG BANGUN SISTEM KONTROL DAN MONITORING PH, SUHU AIR DAN TDS PADA SISTEM AKUAPONIK BERBASIS INTERNET OF THINGS (IOT)"/>
    <s v="JTT (Jurnal Teknologi Terapan)"/>
    <x v="17"/>
    <x v="1"/>
    <n v="2024"/>
    <n v="2024"/>
    <x v="5"/>
    <m/>
    <m/>
    <m/>
    <m/>
    <m/>
    <m/>
    <s v="Ubaidillah Umar"/>
    <s v="TK"/>
    <m/>
    <s v="TUS"/>
    <n v="6680629"/>
    <s v="0727048809"/>
    <s v="Ardiansyah Al Farouq"/>
    <s v="TK"/>
    <m/>
    <s v="TUS"/>
    <n v="6680641"/>
    <s v="0714029301"/>
    <s v="Helmy Widyantara"/>
    <s v="IT"/>
    <m/>
    <s v="TUS"/>
    <n v="6680633"/>
    <s v="0717017902"/>
    <s v="Alfrido Ramadhana Putra"/>
    <s v="TK"/>
    <m/>
    <s v="TUS"/>
    <m/>
    <n v="1102180004"/>
    <m/>
    <m/>
    <m/>
    <m/>
    <m/>
    <m/>
    <m/>
    <m/>
    <m/>
    <m/>
    <m/>
    <m/>
    <m/>
    <m/>
    <m/>
    <m/>
    <m/>
    <m/>
    <s v="https://doi.org/10.31884/jtt.v10i1.557"/>
    <s v=""/>
    <s v=",Ubaidillah Umar,Ardiansyah Al Farouq,Helmy Widyantara,Alfrido Ramadhana Putra,,,"/>
    <s v=",TUS,TUS,TUS,TUS,,,"/>
    <s v=",TK,TK,IT,TK,,,"/>
    <s v=",0727048809,0714029301,0717017902,1102180004,,,"/>
  </r>
  <r>
    <s v="Penerapan teknologi dan sumber listrik alternatif untuk mendukung hidroponik kampung Oase Ondomohen"/>
    <s v="BEMAS: Jurnal Bermasyarakat"/>
    <x v="21"/>
    <x v="1"/>
    <n v="2024"/>
    <n v="2024"/>
    <x v="5"/>
    <s v="Lora Khaula Amifia"/>
    <n v="6680708"/>
    <s v="0706069201"/>
    <s v="TE"/>
    <m/>
    <s v="TUS"/>
    <s v="Ardiansyah Al Farouq"/>
    <s v="TK"/>
    <m/>
    <s v="TUS"/>
    <n v="6680641"/>
    <s v="0714029301"/>
    <s v="Rizqa Amelia Zunaidi"/>
    <s v="TI"/>
    <m/>
    <s v="TUS"/>
    <n v="6681051"/>
    <s v="0711069301"/>
    <s v="Hernadimas Alfattah "/>
    <s v="TE"/>
    <m/>
    <s v="TUS"/>
    <m/>
    <n v="1103210015"/>
    <s v="Rafif Muhammad Rasyad"/>
    <s v="TE"/>
    <m/>
    <s v="TUS"/>
    <m/>
    <n v="1103220005"/>
    <s v="Zenkey Soma Mahendra"/>
    <s v="TE"/>
    <m/>
    <s v="TUS"/>
    <m/>
    <n v="1103229001"/>
    <s v="Rizky Dwi Budi Anugrah Wibowo"/>
    <s v="TK"/>
    <m/>
    <s v="TUS"/>
    <m/>
    <n v="1102200020"/>
    <s v="Samuel Haorista Oikan Eka Cipta; Adi Candra"/>
    <m/>
    <m/>
    <m/>
    <m/>
    <m/>
    <s v="https://doi.org/10.37373/bemas.v4i2.821"/>
    <s v="Lora Khaula Amifia"/>
    <s v="Lora Khaula Amifia,Ardiansyah Al Farouq,Rizqa Amelia Zunaidi,Hernadimas Alfattah ,Rafif Muhammad Rasyad,Zenkey Soma Mahendra,Rizky Dwi Budi Anugrah Wibowo,"/>
    <s v="TUS,TUS,TUS,TUS,TUS,TUS,TUS,"/>
    <s v="TE,TK,TI,TE,TE,TE,TK,"/>
    <s v="0706069201,0714029301,0711069301,1103210015,1103220005,1103229001,1102200020,"/>
  </r>
  <r>
    <s v="Design and Implementation of Tire Pressure and Temperature Monitoring System for Hatchback and Multi-Purpose Vehicle Based on IoT"/>
    <s v="Journal of Advances in Information and Industrial Technology (JAIIT)"/>
    <x v="17"/>
    <x v="1"/>
    <n v="2024"/>
    <n v="2024"/>
    <x v="5"/>
    <s v="Hendy Briantoro"/>
    <n v="6843797"/>
    <s v="0030079001"/>
    <s v="TK"/>
    <m/>
    <s v="TUS"/>
    <s v="Hendy Briantoro"/>
    <s v="TK"/>
    <m/>
    <s v="TUS"/>
    <n v="6843797"/>
    <s v="0030079001"/>
    <s v="Anang Budikarso"/>
    <m/>
    <m/>
    <m/>
    <m/>
    <m/>
    <s v="Arifin"/>
    <m/>
    <m/>
    <m/>
    <m/>
    <m/>
    <s v="Md. Mahbubur Rahman"/>
    <m/>
    <m/>
    <m/>
    <m/>
    <m/>
    <m/>
    <m/>
    <m/>
    <m/>
    <m/>
    <m/>
    <m/>
    <m/>
    <m/>
    <m/>
    <m/>
    <m/>
    <m/>
    <m/>
    <m/>
    <m/>
    <m/>
    <m/>
    <s v="https://doi.org/10.52435/jaiit.v6i1.545"/>
    <s v="Hendy Briantoro"/>
    <s v="Hendy Briantoro,Hendy Briantoro,Anang Budikarso,Arifin,Md. Mahbubur Rahman,,,"/>
    <s v="TUS,TUS,,,,,,"/>
    <s v="TK,TK,,,,,,"/>
    <s v="0030079001,0030079001,,,,,,"/>
  </r>
  <r>
    <s v="Development of Communication System between TPMS and Server using Combination of OFDM and Convolutional Code Technique Based on SDR"/>
    <s v="Jurnal Sisfokom (Sistem Informasi dan Komputer)"/>
    <x v="19"/>
    <x v="1"/>
    <n v="2024"/>
    <n v="2024"/>
    <x v="5"/>
    <s v="Hendy Briantoro"/>
    <n v="6843797"/>
    <s v="0030079001"/>
    <s v="TK"/>
    <m/>
    <s v="TUS"/>
    <s v="Billy Montolalu"/>
    <s v="RPL"/>
    <m/>
    <s v="TUS"/>
    <n v="6680683"/>
    <s v="0729088704"/>
    <s v="Ardiansyah Al Farouq"/>
    <s v="TK"/>
    <m/>
    <s v="TUS"/>
    <n v="6680641"/>
    <s v="0714029301"/>
    <m/>
    <m/>
    <m/>
    <m/>
    <m/>
    <m/>
    <m/>
    <m/>
    <m/>
    <m/>
    <m/>
    <m/>
    <m/>
    <m/>
    <m/>
    <m/>
    <m/>
    <m/>
    <m/>
    <m/>
    <m/>
    <m/>
    <m/>
    <m/>
    <m/>
    <m/>
    <m/>
    <m/>
    <m/>
    <m/>
    <s v="link dokumen"/>
    <s v="Hendy Briantoro"/>
    <s v="Hendy Briantoro,Billy Montolalu,Ardiansyah Al Farouq,,,,,"/>
    <s v="TUS,TUS,TUS,,,,,"/>
    <s v="TK,RPL,TK,,,,,"/>
    <s v="0030079001,0729088704,0714029301,,,,,"/>
  </r>
  <r>
    <s v="Deteksi Detak Jantung Menggunakan Remote Photoplethysmograph dengan Perubahan Jarak dan Jenis Kamera Secara Dinamis"/>
    <s v="Jurnal Teknologi Informasi dan Ilmu Komputer"/>
    <x v="18"/>
    <x v="1"/>
    <n v="2024"/>
    <n v="2024"/>
    <x v="5"/>
    <s v="Heri Pratikno"/>
    <m/>
    <m/>
    <m/>
    <m/>
    <m/>
    <s v="Heri Pratikno"/>
    <m/>
    <m/>
    <m/>
    <m/>
    <m/>
    <s v="Toni Setiawan Jaya"/>
    <m/>
    <m/>
    <m/>
    <m/>
    <m/>
    <s v="Eka Sari Oktarina"/>
    <s v="TK"/>
    <m/>
    <s v="TUS"/>
    <n v="6898606"/>
    <s v="0404109105"/>
    <s v="Nicholas Philbert"/>
    <m/>
    <m/>
    <m/>
    <m/>
    <m/>
    <m/>
    <m/>
    <m/>
    <m/>
    <m/>
    <m/>
    <m/>
    <m/>
    <m/>
    <m/>
    <m/>
    <m/>
    <m/>
    <m/>
    <m/>
    <m/>
    <m/>
    <m/>
    <s v="https://doi.org/10.25126/jtiik.20241128035"/>
    <s v="Heri Pratikno"/>
    <s v="Heri Pratikno,Heri Pratikno,Toni Setiawan Jaya,Eka Sari Oktarina,Nicholas Philbert,,,"/>
    <s v=",,,TUS,,,,"/>
    <s v=",,,TK,,,,"/>
    <s v=",,,0404109105,,,,"/>
  </r>
  <r>
    <s v="Implementasi Aplikasi Penghitung Benur dengan Menggunakan HP Android pada Instalasi Budidaya Air Payau Banjarkemuning, Sedati, Sidoarjo"/>
    <s v="Society: Jurnal Pengabdian Masyarakat"/>
    <x v="17"/>
    <x v="1"/>
    <n v="2024"/>
    <n v="2024"/>
    <x v="5"/>
    <s v="Weny Indah Kusumawati"/>
    <m/>
    <m/>
    <m/>
    <m/>
    <m/>
    <s v="Eka Sari Oktarina"/>
    <s v="TK"/>
    <m/>
    <s v="TUS"/>
    <n v="6898606"/>
    <s v="0404109105"/>
    <s v="Weny Indah Kusumawati"/>
    <m/>
    <m/>
    <m/>
    <m/>
    <m/>
    <s v="Musayyanah Musayyanah"/>
    <m/>
    <m/>
    <m/>
    <m/>
    <m/>
    <m/>
    <m/>
    <m/>
    <m/>
    <m/>
    <m/>
    <m/>
    <m/>
    <m/>
    <m/>
    <m/>
    <m/>
    <m/>
    <m/>
    <m/>
    <m/>
    <m/>
    <m/>
    <m/>
    <m/>
    <m/>
    <m/>
    <m/>
    <m/>
    <s v="https://doi.org/10.55824/jpm.v3i4.427"/>
    <s v="Weny Indah Kusumawati"/>
    <s v="Weny Indah Kusumawati,Eka Sari Oktarina,Weny Indah Kusumawati,Musayyanah Musayyanah,,,,"/>
    <s v=",TUS,,,,,,"/>
    <s v=",TK,,,,,,"/>
    <s v=",0404109105,,,,,,"/>
  </r>
  <r>
    <s v="Analisis Model kanal 5G terhadap Pengaruh Suhu dan Kelembaban pada Frekuensi 26 GHz dan 28 GHz di Jawa Timur"/>
    <s v="Journal of Computer, Electronic, and Telecommunication"/>
    <x v="17"/>
    <x v="1"/>
    <n v="2024"/>
    <n v="2024"/>
    <x v="5"/>
    <s v="Luthfiah Arbiah Nasir"/>
    <m/>
    <n v="1101202569"/>
    <s v="TT"/>
    <m/>
    <s v="TUS"/>
    <s v="Luthfiah Arbiah Nasir"/>
    <s v="TT"/>
    <m/>
    <s v="TUS"/>
    <m/>
    <n v="1101202569"/>
    <s v="Hamzah Ulinuha Mustakim"/>
    <s v="TT"/>
    <m/>
    <s v="TUS"/>
    <n v="6680741"/>
    <s v="0727059002"/>
    <s v="Arrizky Ayu Faradila Purnama"/>
    <s v="TT"/>
    <m/>
    <s v="TUS"/>
    <n v="6786182"/>
    <s v="0714029601"/>
    <m/>
    <m/>
    <m/>
    <m/>
    <m/>
    <m/>
    <m/>
    <m/>
    <m/>
    <m/>
    <m/>
    <m/>
    <m/>
    <m/>
    <m/>
    <m/>
    <m/>
    <m/>
    <m/>
    <m/>
    <m/>
    <m/>
    <m/>
    <m/>
    <s v="https://doi.org/10.52435/complete.v5i1.515"/>
    <s v="Luthfiah Arbiah Nasir"/>
    <s v="Luthfiah Arbiah Nasir,Luthfiah Arbiah Nasir,Hamzah Ulinuha Mustakim,Arrizky Ayu Faradila Purnama,,,,"/>
    <s v="TUS,TUS,TUS,TUS,,,,"/>
    <s v="TT,TT,TT,TT,,,,"/>
    <s v="1101202569,1101202569,0727059002,0714029601,,,,"/>
  </r>
  <r>
    <s v="Analisis Tekno-Ekonomi Pada Perencanaan Jaringan 5G New Radio Frekuensi 2300 MHz di Kota Surabaya"/>
    <s v="Journal of Computer, Electronic, and Telecommunication"/>
    <x v="17"/>
    <x v="1"/>
    <n v="2024"/>
    <n v="2024"/>
    <x v="5"/>
    <s v="Faria Utami"/>
    <m/>
    <m/>
    <m/>
    <m/>
    <m/>
    <s v="Faria Utami"/>
    <m/>
    <m/>
    <m/>
    <m/>
    <m/>
    <s v="Hamzah Ulinuha Mustakim"/>
    <s v="TT"/>
    <m/>
    <s v="TUS"/>
    <n v="6680741"/>
    <s v="0727059002"/>
    <s v="Arrizky Ayu Faradila Purnama"/>
    <s v="TT"/>
    <m/>
    <s v="TUS"/>
    <n v="6786182"/>
    <s v="0714029601"/>
    <m/>
    <m/>
    <m/>
    <m/>
    <m/>
    <m/>
    <m/>
    <m/>
    <m/>
    <m/>
    <m/>
    <m/>
    <m/>
    <m/>
    <m/>
    <m/>
    <m/>
    <m/>
    <m/>
    <m/>
    <m/>
    <m/>
    <m/>
    <m/>
    <s v="https://doi.org/10.52435/complete.v5i1.505"/>
    <s v="Faria Utami"/>
    <s v="Faria Utami,Faria Utami,Hamzah Ulinuha Mustakim,Arrizky Ayu Faradila Purnama,,,,"/>
    <s v=",,TUS,TUS,,,,"/>
    <s v=",,TT,TT,,,,"/>
    <s v=",,0727059002,0714029601,,,,"/>
  </r>
  <r>
    <s v="Technical and Economic Analysis for 5G Nr Network Non-Standalone Planning In Yogyakarta City Using 2300 MHz Frequency"/>
    <s v="Journal of Computer, Electronic, and Telecommunication"/>
    <x v="17"/>
    <x v="1"/>
    <n v="2024"/>
    <n v="2024"/>
    <x v="5"/>
    <s v="Ridho Prasetyo Wicaksono"/>
    <m/>
    <n v="1101200034"/>
    <s v="TT"/>
    <m/>
    <s v="TUS"/>
    <s v="Ridho Prasetyo Wicaksono"/>
    <s v="TT"/>
    <m/>
    <s v="TUS"/>
    <m/>
    <n v="1101200034"/>
    <s v="Hamzah Ulinuha Mustakim"/>
    <s v="TT"/>
    <m/>
    <s v="TUS"/>
    <n v="6680741"/>
    <s v="0727059002"/>
    <s v="Arrizky Ayu Faradila Purnama"/>
    <s v="TT"/>
    <m/>
    <s v="TUS"/>
    <n v="6786182"/>
    <s v="0714029601"/>
    <m/>
    <m/>
    <m/>
    <m/>
    <m/>
    <m/>
    <m/>
    <m/>
    <m/>
    <m/>
    <m/>
    <m/>
    <m/>
    <m/>
    <m/>
    <m/>
    <m/>
    <m/>
    <m/>
    <m/>
    <m/>
    <m/>
    <m/>
    <m/>
    <s v="https://doi.org/10.52435/complete.v5i1.520"/>
    <s v="Ridho Prasetyo Wicaksono"/>
    <s v="Ridho Prasetyo Wicaksono,Ridho Prasetyo Wicaksono,Hamzah Ulinuha Mustakim,Arrizky Ayu Faradila Purnama,,,,Dio Ifan Auliya"/>
    <s v="TUS,TUS,TUS,TUS,,,,"/>
    <s v="TT,TT,TT,TT,,,,"/>
    <s v="1101200034,1101200034,0727059002,0714029601,,,,"/>
  </r>
  <r>
    <s v="Best Feed Positions and Radiation Patterns of Typical Multibeam Dielectric Lens Antenna"/>
    <s v="IEEE Access"/>
    <x v="1"/>
    <x v="2"/>
    <n v="2024"/>
    <n v="2024"/>
    <x v="5"/>
    <m/>
    <m/>
    <m/>
    <m/>
    <m/>
    <m/>
    <s v="M. Muhsin"/>
    <s v="TT"/>
    <m/>
    <s v="TUS"/>
    <n v="6680615"/>
    <s v="0703049401"/>
    <s v="Kamilia Kamardin"/>
    <m/>
    <m/>
    <m/>
    <m/>
    <m/>
    <s v="Yoshihide Yamada"/>
    <m/>
    <m/>
    <m/>
    <m/>
    <m/>
    <s v="Yoshiki Sugimoto"/>
    <m/>
    <m/>
    <m/>
    <m/>
    <m/>
    <m/>
    <m/>
    <m/>
    <m/>
    <m/>
    <m/>
    <m/>
    <m/>
    <m/>
    <m/>
    <m/>
    <m/>
    <m/>
    <m/>
    <m/>
    <m/>
    <m/>
    <m/>
    <s v="https://doi.org/10.1109/ACCESS.2024.3352132"/>
    <s v=""/>
    <s v=",M. Muhsin,Kamilia Kamardin,Yoshihide Yamada,Yoshiki Sugimoto,,,,"/>
    <s v=",TUS,,,,,,"/>
    <s v=",TT,,,,,,"/>
    <s v=",0703049401,,,,,,"/>
  </r>
  <r>
    <s v="Optimization of Customer Complain Handling at Grapari East Java"/>
    <s v="Journal of Informatics and Communication Technology (JICT)"/>
    <x v="17"/>
    <x v="1"/>
    <n v="2024"/>
    <n v="2024"/>
    <x v="5"/>
    <m/>
    <m/>
    <m/>
    <m/>
    <m/>
    <m/>
    <s v="Larissa Elga Amalia Santoso"/>
    <m/>
    <m/>
    <m/>
    <m/>
    <m/>
    <s v="M. Muhsin"/>
    <s v="TT"/>
    <m/>
    <s v="TUS"/>
    <n v="6680615"/>
    <s v="0703049401"/>
    <s v="Nilla Rachmaningrum"/>
    <s v="TT"/>
    <m/>
    <s v="TUS"/>
    <n v="6680625"/>
    <s v="0408067804"/>
    <m/>
    <m/>
    <m/>
    <m/>
    <m/>
    <m/>
    <m/>
    <m/>
    <m/>
    <m/>
    <m/>
    <m/>
    <m/>
    <m/>
    <m/>
    <m/>
    <m/>
    <m/>
    <m/>
    <m/>
    <m/>
    <m/>
    <m/>
    <m/>
    <s v="https://doi.org/10.52661/j_ict.v6i1.310"/>
    <s v=""/>
    <s v=",Larissa Elga Amalia Santoso,M. Muhsin,Nilla Rachmaningrum,,,,"/>
    <s v=",,TUS,TUS,,,,"/>
    <s v=",,TT,TT,,,,"/>
    <s v=",,0703049401,0408067804,,,,"/>
  </r>
  <r>
    <s v="Penggunaan Platform Wordwall untuk Bahan Pembelajaran Berbasis Gamifikasi di KB-TK Al Wahyu Surabaya"/>
    <s v="Jurnal Inovasi Pengabdian Masyarakat"/>
    <x v="17"/>
    <x v="1"/>
    <n v="2024"/>
    <n v="2024"/>
    <x v="5"/>
    <m/>
    <m/>
    <m/>
    <m/>
    <m/>
    <m/>
    <s v="Afina Lina Nurlaili"/>
    <m/>
    <m/>
    <m/>
    <m/>
    <m/>
    <s v="Fawwaz Ali Akbar"/>
    <m/>
    <m/>
    <m/>
    <m/>
    <m/>
    <s v="M. Muhsin"/>
    <s v="TT"/>
    <m/>
    <s v="TUS"/>
    <n v="6680615"/>
    <s v="0703049401"/>
    <m/>
    <m/>
    <m/>
    <m/>
    <m/>
    <m/>
    <m/>
    <m/>
    <m/>
    <m/>
    <m/>
    <m/>
    <m/>
    <m/>
    <m/>
    <m/>
    <m/>
    <m/>
    <m/>
    <m/>
    <m/>
    <m/>
    <m/>
    <m/>
    <s v="link dokumen"/>
    <s v=""/>
    <s v=",Afina Lina Nurlaili,Fawwaz Ali Akbar,M. Muhsin,,,,"/>
    <s v=",,,TUS,,,,"/>
    <s v=",,,TT,,,,"/>
    <s v=",,,0703049401,,,,"/>
  </r>
  <r>
    <s v="Field oriented control driver development based on BTS7960 for physiotherapy robot implementation"/>
    <s v="International Journal of Electrical and Computer Engineering"/>
    <x v="23"/>
    <x v="2"/>
    <n v="2024"/>
    <n v="2024"/>
    <x v="5"/>
    <m/>
    <m/>
    <m/>
    <m/>
    <m/>
    <m/>
    <s v="Andi Nur Halisyah"/>
    <m/>
    <m/>
    <m/>
    <m/>
    <m/>
    <s v="Dimas Adiputra"/>
    <s v="TE"/>
    <m/>
    <s v="TUS"/>
    <n v="6680651"/>
    <s v="0725059301"/>
    <s v="Ardiansyah Al Farouq"/>
    <s v="TK"/>
    <m/>
    <s v="TUS"/>
    <n v="6680641"/>
    <s v="0714029301"/>
    <m/>
    <m/>
    <m/>
    <m/>
    <m/>
    <m/>
    <m/>
    <m/>
    <m/>
    <m/>
    <m/>
    <m/>
    <m/>
    <m/>
    <m/>
    <m/>
    <m/>
    <m/>
    <m/>
    <m/>
    <m/>
    <m/>
    <m/>
    <m/>
    <s v="link dokumen"/>
    <s v=""/>
    <s v=",Andi Nur Halisyah,Dimas Adiputra,Ardiansyah Al Farouq,,,,,"/>
    <s v=",,TUS,TUS,,,,"/>
    <s v=",,TE,TK,,,,"/>
    <s v=",,0725059301,0714029301,,,,"/>
  </r>
  <r>
    <s v="DISEMINASI SERTA STUDI KELAYAKAN HIDROPONIK BERBASIS TENAGA SURYA UNTUK MENDUKUNG EKONOMI KAMPUNG SONGO SIMOMULYO YANG BERKELANJUTAN"/>
    <s v="BEGAWE: Jurnal Pengabdian Masyarakat"/>
    <x v="14"/>
    <x v="0"/>
    <n v="2024"/>
    <n v="2024"/>
    <x v="5"/>
    <m/>
    <m/>
    <m/>
    <m/>
    <m/>
    <m/>
    <s v="Dimas Adiputra"/>
    <s v="TE"/>
    <m/>
    <s v="TUS"/>
    <n v="6680651"/>
    <s v="0725059301"/>
    <s v="Abduh Sayid Albana"/>
    <s v="TL"/>
    <m/>
    <s v="TUS"/>
    <n v="6680643"/>
    <s v="0702039003"/>
    <s v="Rifki Dwi Putranto"/>
    <s v="TE"/>
    <m/>
    <s v="TUS"/>
    <s v=" 6859016"/>
    <s v="0727069503"/>
    <s v="Nursyahjaya Ramadaniputra"/>
    <s v="RPL"/>
    <m/>
    <s v="TUS"/>
    <m/>
    <n v="1201202040"/>
    <s v="Nur Aliffah Rizkiningtyas"/>
    <s v="TE"/>
    <m/>
    <s v="TUS"/>
    <m/>
    <n v="1103210019"/>
    <s v="Ahmad Faiz Fanani"/>
    <s v="TE"/>
    <m/>
    <s v="TUS"/>
    <m/>
    <n v="1103210269"/>
    <m/>
    <m/>
    <m/>
    <m/>
    <m/>
    <m/>
    <s v="https://doi.org/10.62667/begawe.v2i1.88"/>
    <s v=""/>
    <s v=",Dimas Adiputra,Abduh Sayid Albana,Rifki Dwi Putranto,Nursyahjaya Ramadaniputra,Nur Aliffah Rizkiningtyas,Ahmad Faiz Fanani,"/>
    <s v=",TUS,TUS,TUS,TUS,TUS,TUS,"/>
    <s v=",TE,TL,TE,RPL,TE,TE,"/>
    <s v=",0725059301,0702039003,0727069503,1201202040,1103210019,1103210269,"/>
  </r>
  <r>
    <s v="Peningkatan Capaian Torsi Motor Bldc Untuk Implementasi Pada Robot Fisioterapi Pasien Pasca Stroke Dengan Modifikasi Rotor Dan Jumlah Lilitan"/>
    <s v="RESISTOR (Elektronika Kendali Telekomunikasi Tenaga Listrik Komputer)"/>
    <x v="17"/>
    <x v="1"/>
    <n v="2024"/>
    <n v="2024"/>
    <x v="5"/>
    <m/>
    <m/>
    <m/>
    <m/>
    <m/>
    <m/>
    <s v="Reza Humaidi"/>
    <s v="TE"/>
    <m/>
    <s v="TUS"/>
    <m/>
    <n v="1103199016"/>
    <s v="Dimas Adiputra"/>
    <s v="TE"/>
    <m/>
    <s v="TUS"/>
    <n v="6680651"/>
    <s v="0725059301"/>
    <s v="Isa Hafidz"/>
    <s v="TE"/>
    <m/>
    <s v="TUS"/>
    <n v="6680612"/>
    <s v="0728059203"/>
    <m/>
    <m/>
    <m/>
    <m/>
    <m/>
    <m/>
    <m/>
    <m/>
    <m/>
    <m/>
    <m/>
    <m/>
    <m/>
    <m/>
    <m/>
    <m/>
    <m/>
    <m/>
    <m/>
    <m/>
    <m/>
    <m/>
    <m/>
    <m/>
    <s v="link dokumen"/>
    <s v=""/>
    <s v=",Reza Humaidi,Dimas Adiputra,Isa Hafidz,,,,"/>
    <s v=",TUS,TUS,TUS,,,,"/>
    <s v=",TE,TE,TE,,,,"/>
    <s v=",1103199016,0725059301,0728059203,,,,"/>
  </r>
  <r>
    <s v="PENINGKATAN AWARENESS KEILMUAN TEKNIK LOGISTIK MELALUI WORKSHOP TEKNOLOGI INFORMASI DAN KOMUNIKASI MICROSOFT EXCEL DAN BEER GAME"/>
    <s v="BEGAWE: Jurnal Pengabdian Masyarakat"/>
    <x v="14"/>
    <x v="0"/>
    <n v="2024"/>
    <n v="2024"/>
    <x v="5"/>
    <m/>
    <m/>
    <m/>
    <m/>
    <m/>
    <m/>
    <s v="Nisa Isrofi"/>
    <s v="TL"/>
    <m/>
    <s v="TUS"/>
    <m/>
    <s v="0712059303"/>
    <s v="Dimas Adiputra"/>
    <s v="TE"/>
    <m/>
    <s v="TUS"/>
    <n v="6680651"/>
    <s v="0725059301"/>
    <s v="Lora Khaula Amifia"/>
    <s v="TE"/>
    <m/>
    <s v="TUS"/>
    <n v="6680708"/>
    <s v="0706069201"/>
    <s v="Shinvalraus Sains Raihan Kanzu"/>
    <s v="TE"/>
    <m/>
    <s v="TUS"/>
    <m/>
    <n v="1103210026"/>
    <s v="Satria Fajar Rachmadianto"/>
    <s v="TE"/>
    <m/>
    <s v="TUS"/>
    <m/>
    <n v="1103210023"/>
    <s v="Annisa'ul Baroroh"/>
    <s v="TL"/>
    <m/>
    <s v="TUS"/>
    <m/>
    <n v="1105210001"/>
    <m/>
    <m/>
    <m/>
    <m/>
    <m/>
    <m/>
    <s v="https://doi.org/10.62667/begawe.v2i1.75"/>
    <s v=""/>
    <s v=",Nisa Isrofi,Dimas Adiputra,Lora Khaula Amifia,Shinvalraus Sains Raihan Kanzu,Satria Fajar Rachmadianto,Annisa'ul Baroroh,"/>
    <s v=",TUS,TUS,TUS,TUS,TUS,TUS,"/>
    <s v=",TL,TE,TE,TE,TE,TL,"/>
    <s v=",0712059303,0725059301,0706069201,1103210026,1103210023,1105210001,"/>
  </r>
  <r>
    <s v="Improvement of Tradition Dance Classification Process Using Video Vision Transformer based on Tubelet Embedding"/>
    <s v="International Journal of Intelligent Engineering and Systems"/>
    <x v="23"/>
    <x v="2"/>
    <n v="2024"/>
    <n v="2024"/>
    <x v="5"/>
    <m/>
    <m/>
    <m/>
    <m/>
    <m/>
    <m/>
    <s v="Edy Mulyanto"/>
    <m/>
    <m/>
    <m/>
    <m/>
    <m/>
    <s v="Eko Mulyanto Yuniarno"/>
    <m/>
    <m/>
    <m/>
    <m/>
    <m/>
    <s v="Oddy Virgantara Putra"/>
    <m/>
    <m/>
    <m/>
    <m/>
    <m/>
    <s v="Isa Hafidz"/>
    <s v="TE"/>
    <m/>
    <s v="TUS"/>
    <n v="6680612"/>
    <s v="0728059203"/>
    <s v="Ardyono Priyadi"/>
    <m/>
    <m/>
    <m/>
    <m/>
    <m/>
    <s v="Mauridhi H. Purnomo"/>
    <m/>
    <m/>
    <m/>
    <m/>
    <m/>
    <m/>
    <m/>
    <m/>
    <m/>
    <m/>
    <m/>
    <s v="link dokumen"/>
    <s v=""/>
    <s v=",Edy Mulyanto,Eko Mulyanto Yuniarno,Oddy Virgantara Putra,Isa Hafidz,Ardyono Priyadi,Mauridhi H. Purnomo,Muhammad Fikri Julianugerah,"/>
    <s v=",,,,TUS,,,"/>
    <s v=",,,,TE,,,"/>
    <s v=",,,,0728059203,,,"/>
  </r>
  <r>
    <s v="An Improved Performance of Support Vector Machine to Classify EEG Motor Imagery based on Differential Asymmetry"/>
    <s v="Przeglad Elektrotechniczny"/>
    <x v="24"/>
    <x v="2"/>
    <n v="2024"/>
    <n v="2024"/>
    <x v="5"/>
    <m/>
    <m/>
    <m/>
    <m/>
    <m/>
    <m/>
    <s v="Yulianto Tejo Putranto"/>
    <m/>
    <m/>
    <m/>
    <m/>
    <m/>
    <s v="Oddy Virgantara Putra"/>
    <m/>
    <m/>
    <m/>
    <m/>
    <m/>
    <s v="Isa Hafidz"/>
    <s v="TE"/>
    <m/>
    <s v="TUS"/>
    <n v="6680612"/>
    <s v="0728059203"/>
    <s v="Tri Arief Sardjono"/>
    <s v="TE"/>
    <m/>
    <m/>
    <m/>
    <m/>
    <s v="Mochamad Hariadi"/>
    <m/>
    <m/>
    <m/>
    <m/>
    <m/>
    <s v="Mauridhi Hery Purnomo"/>
    <m/>
    <m/>
    <m/>
    <m/>
    <m/>
    <m/>
    <m/>
    <m/>
    <m/>
    <m/>
    <m/>
    <s v="doi:10.15199/48.2023.06.40"/>
    <s v=""/>
    <s v=",Yulianto Tejo Putranto,Oddy Virgantara Putra,Isa Hafidz,Tri Arief Sardjono,Mochamad Hariadi,Mauridhi Hery Purnomo,,"/>
    <s v=",,,TUS,,,,"/>
    <s v=",,,TE,TE,,,"/>
    <s v=",,,0728059203,,,,"/>
  </r>
  <r>
    <s v="Segmenting the Higher Education Market: An Analysis of Admissions Data Using K-Means Clustering"/>
    <s v="Procedia Computer Science"/>
    <x v="23"/>
    <x v="2"/>
    <n v="2024"/>
    <n v="2024"/>
    <x v="5"/>
    <s v="Wahyu Andy Prastyabudi"/>
    <n v="6680687"/>
    <s v="0702048705"/>
    <s v="TI"/>
    <m/>
    <s v="TUS"/>
    <s v="Wahyu Andy Prastyabudi"/>
    <s v="TI"/>
    <m/>
    <s v="TUS"/>
    <n v="6680687"/>
    <s v="0702048705"/>
    <s v="Amalia Nur Alifah"/>
    <s v="DS"/>
    <m/>
    <s v="TUS"/>
    <n v="6760392"/>
    <s v="0729129403"/>
    <s v="Arliyanti Nurdin"/>
    <s v="IT"/>
    <m/>
    <s v="TUS"/>
    <n v="6680726"/>
    <s v="0719069101"/>
    <m/>
    <m/>
    <m/>
    <m/>
    <m/>
    <m/>
    <m/>
    <m/>
    <m/>
    <m/>
    <m/>
    <m/>
    <m/>
    <m/>
    <m/>
    <m/>
    <m/>
    <m/>
    <m/>
    <m/>
    <m/>
    <m/>
    <m/>
    <m/>
    <s v="https://doi.org/10.1016/j.procs.2024.02.156"/>
    <s v="Wahyu Andy Prastyabudi"/>
    <s v="Wahyu Andy Prastyabudi,Wahyu Andy Prastyabudi,Amalia Nur Alifah,Arliyanti Nurdin,,,,,"/>
    <s v="TUS,TUS,TUS,TUS,,,,"/>
    <s v="TI,TI,DS,IT,,,,"/>
    <s v="0702048705,0702048705,0729129403,0719069101,,,,"/>
  </r>
  <r>
    <s v="Measuring the Level of Public Service Quality Using SERVQUAL Method in Gayungan Village, Surabaya City"/>
    <s v="TRANSFORMASI: Jurnal Manajemen Pemerintahan"/>
    <x v="19"/>
    <x v="1"/>
    <n v="2024"/>
    <n v="2024"/>
    <x v="5"/>
    <m/>
    <m/>
    <m/>
    <m/>
    <m/>
    <m/>
    <s v="Hendrawan Widianto"/>
    <s v="TI"/>
    <m/>
    <s v="TUS"/>
    <m/>
    <n v="1203190030"/>
    <s v="Rizqa Amelia Zunaidi"/>
    <s v="TI"/>
    <m/>
    <s v="TUS"/>
    <n v="6681051"/>
    <s v="0711069301"/>
    <m/>
    <m/>
    <m/>
    <m/>
    <m/>
    <m/>
    <m/>
    <m/>
    <m/>
    <m/>
    <m/>
    <m/>
    <m/>
    <m/>
    <m/>
    <m/>
    <m/>
    <m/>
    <m/>
    <m/>
    <m/>
    <m/>
    <m/>
    <m/>
    <m/>
    <m/>
    <m/>
    <m/>
    <m/>
    <m/>
    <m/>
    <s v=""/>
    <s v=",Hendrawan Widianto,Rizqa Amelia Zunaidi,,,,,"/>
    <s v=",TUS,TUS,,,,,"/>
    <s v=",TI,TI,,,,,"/>
    <s v=",1203190030,0711069301,,,,,"/>
  </r>
  <r>
    <s v="RE-DESIGN APLIKASI KNOWLEDGE MANAGEMENT SYSTEM BERBASIS SITUS WEB PADA ASOSIASI DOSEN INTEGRATOR DESA DENGAN DESIGN THINKING"/>
    <s v="Abdimas Awang Long"/>
    <x v="29"/>
    <x v="1"/>
    <n v="2024"/>
    <n v="2024"/>
    <x v="5"/>
    <s v="Arman Hakim Nasution"/>
    <m/>
    <m/>
    <m/>
    <m/>
    <m/>
    <s v="Arman Hakim Nasution"/>
    <m/>
    <m/>
    <m/>
    <m/>
    <m/>
    <s v="Rizqa Amelia Zunaidi"/>
    <s v="TI"/>
    <m/>
    <s v="TUS"/>
    <n v="6681051"/>
    <s v="0711069301"/>
    <s v="Perdana Suteja Putra"/>
    <s v="TI"/>
    <m/>
    <s v="TUS"/>
    <n v="6826739"/>
    <s v="0704129501"/>
    <s v="Dominggo Bayu Baskara"/>
    <s v="DB"/>
    <m/>
    <s v="TUS"/>
    <n v="6682237"/>
    <s v="0722069004"/>
    <m/>
    <m/>
    <m/>
    <m/>
    <m/>
    <m/>
    <m/>
    <m/>
    <m/>
    <m/>
    <m/>
    <m/>
    <m/>
    <m/>
    <m/>
    <m/>
    <m/>
    <m/>
    <s v="https://doi.org/10.56301/awal.v7i1.1141"/>
    <s v="Arman Hakim Nasution"/>
    <s v="Arman Hakim Nasution,Arman Hakim Nasution,Rizqa Amelia Zunaidi,Perdana Suteja Putra,Dominggo Bayu Baskara,,,"/>
    <s v=",,TUS,TUS,TUS,,,"/>
    <s v=",,TI,TI,DB,,,"/>
    <s v=",,0711069301,0704129501,0722069004,,,"/>
  </r>
  <r>
    <s v="Design E-Learning User Interface On Website-Based Edspert. Id With Kansei Engineering Methods"/>
    <s v="Sinkron: jurnal dan penelitian teknik informatika"/>
    <x v="19"/>
    <x v="1"/>
    <n v="2024"/>
    <n v="2024"/>
    <x v="5"/>
    <s v="Adhitya Rinda Wahyu Purnama"/>
    <m/>
    <n v="1203200063"/>
    <s v="TI"/>
    <m/>
    <s v="TUS"/>
    <s v="Adhitya Rinda Wahyu Purnama"/>
    <s v="TI"/>
    <m/>
    <s v="TUS"/>
    <m/>
    <n v="1203200063"/>
    <s v="Perdana Suteja Putra"/>
    <s v="TI"/>
    <m/>
    <s v="TUS"/>
    <n v="6826739"/>
    <s v="0704129501"/>
    <s v="Rizqa Amelia Zunaidi"/>
    <s v="TI"/>
    <m/>
    <s v="TUS"/>
    <n v="6681051"/>
    <s v="0711069301"/>
    <m/>
    <m/>
    <m/>
    <m/>
    <m/>
    <m/>
    <m/>
    <m/>
    <m/>
    <m/>
    <m/>
    <m/>
    <m/>
    <m/>
    <m/>
    <m/>
    <m/>
    <m/>
    <m/>
    <m/>
    <m/>
    <m/>
    <m/>
    <m/>
    <s v="https://doi.org/10.33395/sinkron.v8i3.13630"/>
    <s v="Adhitya Rinda Wahyu Purnama"/>
    <s v="Adhitya Rinda Wahyu Purnama,Adhitya Rinda Wahyu Purnama,Perdana Suteja Putra,Rizqa Amelia Zunaidi,,,,"/>
    <s v="TUS,TUS,TUS,TUS,,,,"/>
    <s v="TI,TI,TI,TI,,,,"/>
    <s v="1203200063,1203200063,0704129501,0711069301,,,,"/>
  </r>
  <r>
    <s v="Usability Testing of ITTS MART v2. 0 through Customer Satisfaction Index (CSI) Measurement using the E-SERVQUAL Model"/>
    <s v="Sistemasi: Jurnal Sistem Informasi"/>
    <x v="19"/>
    <x v="1"/>
    <n v="2024"/>
    <n v="2024"/>
    <x v="5"/>
    <s v="Rizqa Amelia Zunaidi"/>
    <n v="6681051"/>
    <s v="0711069301"/>
    <s v="TI"/>
    <m/>
    <s v="TUS"/>
    <s v="Rizqa Amelia Zunaidi"/>
    <s v="TI"/>
    <m/>
    <s v="TUS"/>
    <n v="6681051"/>
    <s v="0711069301"/>
    <s v="Ika Yulianita"/>
    <m/>
    <m/>
    <m/>
    <m/>
    <m/>
    <s v="Perdana Suteja Putra"/>
    <s v="TI"/>
    <m/>
    <s v="TUS"/>
    <n v="6826739"/>
    <s v="0704129501"/>
    <s v="Hawwin Mardhiana"/>
    <s v="SI"/>
    <m/>
    <s v="TUS"/>
    <s v="6680648 "/>
    <s v="0724089201"/>
    <m/>
    <m/>
    <m/>
    <m/>
    <m/>
    <m/>
    <m/>
    <m/>
    <m/>
    <m/>
    <m/>
    <m/>
    <m/>
    <m/>
    <m/>
    <m/>
    <m/>
    <m/>
    <s v="https://doi.org/10.32520/stmsi.v13i1.3511"/>
    <s v="Rizqa Amelia Zunaidi"/>
    <s v="Rizqa Amelia Zunaidi,Rizqa Amelia Zunaidi,Ika Yulianita,Perdana Suteja Putra,Hawwin Mardhiana,,,"/>
    <s v="TUS,TUS,,TUS,TUS,,,"/>
    <s v="TI,TI,,TI,SI,,,"/>
    <s v="0711069301,0711069301,,0704129501,0724089201,,,"/>
  </r>
  <r>
    <s v="Pencegahan Gangguan Tumbuh Kembang Anak Melalui Sosialisasi Aplikasi PrimaKu Pada Posyandu Kemuning RW9 Pepelegi"/>
    <s v="Abdimas Awang Long"/>
    <x v="29"/>
    <x v="1"/>
    <n v="2024"/>
    <n v="2024"/>
    <x v="5"/>
    <s v="Rizqa Amelia Zunaidi"/>
    <n v="6681051"/>
    <s v="0711069301"/>
    <s v="TI"/>
    <m/>
    <s v="TUS"/>
    <s v="Rizqa Amelia Zunaidi"/>
    <s v="TI"/>
    <m/>
    <s v="TUS"/>
    <n v="6681051"/>
    <s v="0711069301"/>
    <s v="Silvi Istiqomah"/>
    <s v="TI"/>
    <m/>
    <s v="TUS"/>
    <n v="6795859"/>
    <s v="0523119601"/>
    <s v="Perdana Suteja Putra"/>
    <s v="TI"/>
    <m/>
    <s v="TUS"/>
    <n v="6826739"/>
    <s v="0704129501"/>
    <s v="Yosiana Eka Putri Kurniasari"/>
    <s v="TI"/>
    <m/>
    <s v="TUS"/>
    <m/>
    <n v="1104210012"/>
    <s v="Daseiya Auriello Rossy"/>
    <s v="TI"/>
    <m/>
    <s v="TUS"/>
    <m/>
    <n v="1104220182"/>
    <s v="Harun Stephen Nafie"/>
    <s v="TI"/>
    <m/>
    <s v="TUS"/>
    <m/>
    <n v="1104220048"/>
    <m/>
    <m/>
    <m/>
    <m/>
    <m/>
    <m/>
    <s v="https://doi.org/10.56301/awal.v7i2.1212"/>
    <s v="Rizqa Amelia Zunaidi"/>
    <s v="Rizqa Amelia Zunaidi,Rizqa Amelia Zunaidi,Silvi Istiqomah,Perdana Suteja Putra,Yosiana Eka Putri Kurniasari,Daseiya Auriello Rossy,Harun Stephen Nafie,"/>
    <s v="TUS,TUS,TUS,TUS,TUS,TUS,TUS,"/>
    <s v="TI,TI,TI,TI,TI,TI,TI,"/>
    <s v="0711069301,0711069301,0523119601,0704129501,1104210012,1104220182,1104220048,"/>
  </r>
  <r>
    <s v="Analysis Of Improving Service Quality At The Ssctelkom Surabaya Institute Of Technology Using The Lean Six Sigma Method"/>
    <s v="Sinkron: jurnal dan penelitian teknik informatika"/>
    <x v="19"/>
    <x v="1"/>
    <n v="2024"/>
    <n v="2024"/>
    <x v="5"/>
    <s v="Ahmad Nur Rosyid"/>
    <m/>
    <n v="1203200058"/>
    <s v="TI"/>
    <m/>
    <s v="TUS"/>
    <s v="Ahmad Nur Rosyid"/>
    <s v="TI"/>
    <m/>
    <s v="TUS"/>
    <m/>
    <n v="1203200058"/>
    <s v="Rizqa Amelia Zunaidi"/>
    <s v="TI"/>
    <m/>
    <s v="TUS"/>
    <n v="6681051"/>
    <s v="0711069301"/>
    <s v="Aufar Fikri Dimyati"/>
    <s v="TI"/>
    <m/>
    <s v="TUS"/>
    <s v="6879158 "/>
    <s v="0718099702"/>
    <m/>
    <m/>
    <m/>
    <m/>
    <m/>
    <m/>
    <m/>
    <m/>
    <m/>
    <m/>
    <m/>
    <m/>
    <m/>
    <m/>
    <m/>
    <m/>
    <m/>
    <m/>
    <m/>
    <m/>
    <m/>
    <m/>
    <m/>
    <m/>
    <s v="https://doi.org/10.33395/sinkron.v8i3.13657"/>
    <s v="Ahmad Nur Rosyid"/>
    <s v="Ahmad Nur Rosyid,Ahmad Nur Rosyid,Rizqa Amelia Zunaidi,Aufar Fikri Dimyati,,,,"/>
    <s v="TUS,TUS,TUS,TUS,,,,"/>
    <s v="TI,TI,TI,TI,,,,"/>
    <s v="1203200058,1203200058,0711069301,0718099702,,,,"/>
  </r>
  <r>
    <s v="Implementasi akuaponik sebagai upaya urban farming pada lahan kosong di lingkungan RT9 RW9 Pepelegi Sidoarjo"/>
    <s v="BEMAS: Jurnal Bermasyarakat"/>
    <x v="21"/>
    <x v="1"/>
    <n v="2024"/>
    <n v="2024"/>
    <x v="5"/>
    <m/>
    <m/>
    <m/>
    <m/>
    <m/>
    <m/>
    <s v="Rizqa Amelia Zunaidi"/>
    <s v="TI"/>
    <m/>
    <s v="TUS"/>
    <n v="6681051"/>
    <s v="0711069301"/>
    <s v="Aulia Rahma Annisa"/>
    <s v="TK"/>
    <m/>
    <s v="TUS"/>
    <n v="6663582"/>
    <s v="0303069102"/>
    <s v="Lora Khaula Amifia"/>
    <s v="TE"/>
    <m/>
    <s v="TUS"/>
    <n v="6680708"/>
    <s v="0706069201"/>
    <s v="Nilna Agnia"/>
    <s v="TI"/>
    <m/>
    <s v="TUS"/>
    <m/>
    <n v="1104210094"/>
    <s v="Dwi Nur Azizah Hamidah"/>
    <s v="TI"/>
    <m/>
    <s v="TUS"/>
    <m/>
    <n v="1104210051"/>
    <s v="Nanda Mesa Nur Aryabawa"/>
    <s v="TI"/>
    <m/>
    <s v="TUS"/>
    <m/>
    <n v="1102210014"/>
    <s v="Dio Ifan Auliya"/>
    <s v="TE"/>
    <m/>
    <s v="TUS"/>
    <m/>
    <n v="1103220012"/>
    <s v="https://doi.org/10.37373/bemas.v4i2.778"/>
    <s v=""/>
    <s v=",Rizqa Amelia Zunaidi,Aulia Rahma Annisa,Lora Khaula Amifia,Nilna Agnia,Dwi Nur Azizah Hamidah,Nanda Mesa Nur Aryabawa,"/>
    <s v=",TUS,TUS,TUS,TUS,TUS,TUS,TUS"/>
    <s v=",TI,TK,TE,TI,TI,TI,TE"/>
    <s v=",0711069301,0303069102,0706069201,1104210094,1104210051,1102210014,1103220012"/>
  </r>
  <r>
    <s v="Innovative Design of ITTS Mart Application with Design Thinking &amp; System Usability Scale Method"/>
    <s v="Sinkron: jurnal dan penelitian teknik informatika"/>
    <x v="19"/>
    <x v="1"/>
    <n v="2024"/>
    <n v="2024"/>
    <x v="5"/>
    <s v="Habib Mirza Alfansuri"/>
    <m/>
    <n v="1203200038"/>
    <s v="TI"/>
    <m/>
    <s v="TUS"/>
    <s v="Habib Mirza Alfansuri"/>
    <s v="TI"/>
    <m/>
    <s v="TUS"/>
    <m/>
    <n v="1203200038"/>
    <s v="Perdana Suteja Putra"/>
    <s v="TI"/>
    <m/>
    <s v="TUS"/>
    <n v="6826739"/>
    <s v="0704129501"/>
    <s v="Rizqa Amelia Zunaidi"/>
    <s v="TI"/>
    <m/>
    <s v="TUS"/>
    <n v="6681051"/>
    <s v="0711069301"/>
    <m/>
    <m/>
    <m/>
    <m/>
    <m/>
    <m/>
    <m/>
    <m/>
    <m/>
    <m/>
    <m/>
    <m/>
    <m/>
    <m/>
    <m/>
    <m/>
    <m/>
    <m/>
    <m/>
    <m/>
    <m/>
    <m/>
    <m/>
    <m/>
    <s v="https://doi.org/10.33395/sinkron.v8i3.13631"/>
    <s v="Habib Mirza Alfansuri"/>
    <s v="Habib Mirza Alfansuri,Habib Mirza Alfansuri,Perdana Suteja Putra,Rizqa Amelia Zunaidi,,,,"/>
    <s v="TUS,TUS,TUS,TUS,,,,"/>
    <s v="TI,TI,TI,TI,,,,"/>
    <s v="1203200038,1203200038,0704129501,0711069301,,,,"/>
  </r>
  <r>
    <s v="Analisis Tingkat Kepuasan dan Loyalitas Pengguna pada Prototype Aplikasi ITTS-Mart dengan Menggunakan Model E-Servqual"/>
    <s v="Jurnal Teknologi Sistem Informasi dan Aplikasi"/>
    <x v="19"/>
    <x v="1"/>
    <n v="2024"/>
    <n v="2024"/>
    <x v="5"/>
    <m/>
    <m/>
    <m/>
    <m/>
    <m/>
    <m/>
    <s v="Ika Yulianita"/>
    <m/>
    <m/>
    <m/>
    <m/>
    <m/>
    <s v="Rizqa Amelia Zunaidi"/>
    <s v="TI"/>
    <m/>
    <s v="TUS"/>
    <n v="6681051"/>
    <s v="0711069301"/>
    <s v="Perdana Suteja Putra"/>
    <s v="TI"/>
    <m/>
    <s v="TUS"/>
    <n v="6826739"/>
    <s v="0704129501"/>
    <m/>
    <m/>
    <m/>
    <m/>
    <m/>
    <m/>
    <m/>
    <m/>
    <m/>
    <m/>
    <m/>
    <m/>
    <m/>
    <m/>
    <m/>
    <m/>
    <m/>
    <m/>
    <m/>
    <m/>
    <m/>
    <m/>
    <m/>
    <m/>
    <s v="link dokumen"/>
    <s v=""/>
    <s v=",Ika Yulianita,Rizqa Amelia Zunaidi,Perdana Suteja Putra,,,,"/>
    <s v=",,TUS,TUS,,,,"/>
    <s v=",,TI,TI,,,,"/>
    <s v=",,0711069301,0704129501,,,,"/>
  </r>
  <r>
    <s v="Implementasi Metode Six Sigma dengan Pendekatan DMAIC untuk Meminimalisasi Kecacatan Produk Pancong Pocong UMKM Ketintang"/>
    <s v="Jurnal Teknik Industri Terintegrasi (JUTIN)"/>
    <x v="21"/>
    <x v="1"/>
    <n v="2024"/>
    <n v="2024"/>
    <x v="5"/>
    <s v="Imaniar Dila Ramadanti Ahmad"/>
    <m/>
    <n v="1203200099"/>
    <s v="TI"/>
    <m/>
    <s v="TUS"/>
    <s v="Imaniar Dila Ramadanti Ahmad"/>
    <s v="TI"/>
    <m/>
    <s v="TUS"/>
    <m/>
    <n v="1203200099"/>
    <s v="Benazir Imam Arif Muttaqin"/>
    <s v="TI"/>
    <m/>
    <s v="TUS"/>
    <s v="6680627 "/>
    <s v="0703119301"/>
    <s v="Huki Chandra"/>
    <s v="TI"/>
    <m/>
    <s v="TUS"/>
    <n v="6826743"/>
    <s v="0719079702"/>
    <m/>
    <m/>
    <m/>
    <m/>
    <m/>
    <m/>
    <m/>
    <m/>
    <m/>
    <m/>
    <m/>
    <m/>
    <m/>
    <m/>
    <m/>
    <m/>
    <m/>
    <m/>
    <m/>
    <m/>
    <m/>
    <m/>
    <m/>
    <m/>
    <s v="http://dx.doi.org/10.31004/jutin.v7i2.26813"/>
    <s v="Imaniar Dila Ramadanti Ahmad"/>
    <s v="Imaniar Dila Ramadanti Ahmad,Imaniar Dila Ramadanti Ahmad,Benazir Imam Arif Muttaqin,Huki Chandra,,,,"/>
    <s v="TUS,TUS,TUS,TUS,,,,"/>
    <s v="TI,TI,TI,TI,,,,"/>
    <s v="1203200099,1203200099,0703119301,0719079702,,,,"/>
  </r>
  <r>
    <s v="Static Analysis of Single Shaft Hub Wheel Cover to Determine The Strength Level of The Cover"/>
    <s v="Journal of Advances in Information and Industrial Technology"/>
    <x v="17"/>
    <x v="1"/>
    <n v="2024"/>
    <n v="2024"/>
    <x v="5"/>
    <s v="Ishak Rizaldy Eka Kurnia"/>
    <m/>
    <n v="1203200107"/>
    <s v="TI"/>
    <m/>
    <s v="TUS"/>
    <s v="Ishak Rizaldy Eka Kurnia"/>
    <s v="TI"/>
    <m/>
    <s v="TUS"/>
    <m/>
    <n v="1203200107"/>
    <s v="Benazir Imam Arif Muttaqin"/>
    <s v="TI"/>
    <m/>
    <s v="TUS"/>
    <s v="6680627 "/>
    <s v="0703119301"/>
    <s v="Huki Chandra"/>
    <s v="TI"/>
    <m/>
    <s v="TUS"/>
    <n v="6826743"/>
    <s v="0719079702"/>
    <m/>
    <m/>
    <m/>
    <m/>
    <m/>
    <m/>
    <m/>
    <m/>
    <m/>
    <m/>
    <m/>
    <m/>
    <m/>
    <m/>
    <m/>
    <m/>
    <m/>
    <m/>
    <m/>
    <m/>
    <m/>
    <m/>
    <m/>
    <m/>
    <s v="https://doi.org/10.52435/jaiit.v6i1.537"/>
    <s v="Ishak Rizaldy Eka Kurnia"/>
    <s v="Ishak Rizaldy Eka Kurnia,Ishak Rizaldy Eka Kurnia,Benazir Imam Arif Muttaqin,Huki Chandra,,,,"/>
    <s v="TUS,TUS,TUS,TUS,,,,"/>
    <s v="TI,TI,TI,TI,,,,"/>
    <s v="1203200107,1203200107,0703119301,0719079702,,,,"/>
  </r>
  <r>
    <s v="Analisis Risiko Bahaya dengan Metode Hazard Identification, Risk Assessment and Determining Control (HIRADC) pada Industri Kecil Mebel (Studi Kasus : Mebel Homedecore, Driyorejo, Gresik)"/>
    <s v="Jurnal Teknik Industri Terintegrasi (JUTIN)"/>
    <x v="21"/>
    <x v="1"/>
    <n v="2024"/>
    <n v="2024"/>
    <x v="5"/>
    <s v="Berliana Safitri"/>
    <m/>
    <n v="1203200076"/>
    <s v="TI"/>
    <m/>
    <s v="TUS"/>
    <s v="Berliana Safitri"/>
    <s v="TI"/>
    <m/>
    <s v="TUS"/>
    <m/>
    <n v="1203200076"/>
    <s v="Paramaditya Arismawati"/>
    <s v="TI"/>
    <m/>
    <s v="TUS"/>
    <n v="6892129"/>
    <s v="0706019502"/>
    <s v="Ayu Endah Wahyuni"/>
    <s v="TI"/>
    <m/>
    <s v="TUS"/>
    <s v=": 6658545 "/>
    <s v="0401078801"/>
    <m/>
    <m/>
    <m/>
    <m/>
    <m/>
    <m/>
    <m/>
    <m/>
    <m/>
    <m/>
    <m/>
    <m/>
    <m/>
    <m/>
    <m/>
    <m/>
    <m/>
    <m/>
    <m/>
    <m/>
    <m/>
    <m/>
    <m/>
    <m/>
    <m/>
    <s v="Berliana Safitri"/>
    <s v="Berliana Safitri,Berliana Safitri,Paramaditya Arismawati,Ayu Endah Wahyuni,,,,"/>
    <s v="TUS,TUS,TUS,TUS,,,,"/>
    <s v="TI,TI,TI,TI,,,,"/>
    <s v="1203200076,1203200076,0706019502,0401078801,,,,"/>
  </r>
  <r>
    <s v="THE INFLUENCE OF NOISE ON COGNITIVE PERFORMANCE"/>
    <s v="Journal of Industrial Engineering Management"/>
    <x v="17"/>
    <x v="1"/>
    <n v="2024"/>
    <n v="2024"/>
    <x v="5"/>
    <s v="Huki Chandra"/>
    <n v="6826743"/>
    <s v="0719079702"/>
    <s v="TI"/>
    <m/>
    <s v="TUS"/>
    <s v="Huki Chandra"/>
    <s v="TI"/>
    <m/>
    <s v="TUS"/>
    <n v="6826743"/>
    <s v="0719079702"/>
    <s v="Ayu Endah Wahyuni"/>
    <s v="TI"/>
    <m/>
    <m/>
    <m/>
    <m/>
    <m/>
    <m/>
    <m/>
    <m/>
    <m/>
    <m/>
    <m/>
    <m/>
    <m/>
    <m/>
    <m/>
    <m/>
    <m/>
    <m/>
    <m/>
    <m/>
    <m/>
    <m/>
    <m/>
    <m/>
    <m/>
    <m/>
    <m/>
    <m/>
    <m/>
    <m/>
    <m/>
    <m/>
    <m/>
    <m/>
    <s v="https://doi.org/10.33536/jiem.v9i1.1720"/>
    <s v="Huki Chandra"/>
    <s v="Huki Chandra,Huki Chandra,Ayu Endah Wahyuni,,,,,"/>
    <s v="TUS,TUS,,,,,,"/>
    <s v="TI,TI,TI,,,,,"/>
    <s v="0719079702,0719079702,,,,,,"/>
  </r>
  <r>
    <s v="Analisis Beban Kerja Mental Dengan Metode NASA-TLX Pada Karyawan UD. XYZ"/>
    <s v="Jurnal Teknik Industri Terintegrasi (JUTIN)"/>
    <x v="21"/>
    <x v="1"/>
    <n v="2024"/>
    <n v="2024"/>
    <x v="5"/>
    <s v="Jauhara Iztihar"/>
    <m/>
    <n v="1203200054"/>
    <s v="TI"/>
    <m/>
    <s v="TUS"/>
    <s v="Jauhara Iztihar"/>
    <s v="TI"/>
    <m/>
    <s v="TUS"/>
    <m/>
    <n v="1203200054"/>
    <s v="Huki Chandra"/>
    <s v="TI"/>
    <m/>
    <s v="TUS"/>
    <n v="6826743"/>
    <s v="0719079702"/>
    <s v="Ayu Endah Wahyuni"/>
    <s v="TI"/>
    <m/>
    <s v="TUS"/>
    <s v=": 6658545 "/>
    <s v="0401078801"/>
    <m/>
    <m/>
    <m/>
    <m/>
    <m/>
    <m/>
    <m/>
    <m/>
    <m/>
    <m/>
    <m/>
    <m/>
    <m/>
    <m/>
    <m/>
    <m/>
    <m/>
    <m/>
    <m/>
    <m/>
    <m/>
    <m/>
    <m/>
    <m/>
    <s v="link dokumen"/>
    <s v="Jauhara Iztihar"/>
    <s v="Jauhara Iztihar,Jauhara Iztihar,Huki Chandra,Ayu Endah Wahyuni,,,,"/>
    <s v="TUS,TUS,TUS,TUS,,,,"/>
    <s v="TI,TI,TI,TI,,,,"/>
    <s v="1203200054,1203200054,0719079702,0401078801,,,,"/>
  </r>
  <r>
    <s v="Pelatihan Aplikasi Canva untuk Meningkatkan Keterampilan Masyarakat dalam Merancang Produk UMKM"/>
    <s v="Abdimas Awang Long"/>
    <x v="29"/>
    <x v="1"/>
    <n v="2024"/>
    <n v="2024"/>
    <x v="5"/>
    <s v="Huki Chandra"/>
    <n v="6826743"/>
    <s v="0719079702"/>
    <s v="TI"/>
    <m/>
    <s v="TUS"/>
    <s v="Huki Chandra"/>
    <s v="TI"/>
    <m/>
    <s v="TUS"/>
    <n v="6826743"/>
    <s v="0719079702"/>
    <s v="Paramaditya Arismawati"/>
    <s v="TI"/>
    <m/>
    <s v="TUS"/>
    <n v="6892129"/>
    <s v="0706019502"/>
    <s v="Ayu Endah Wahyuni"/>
    <s v="TI"/>
    <m/>
    <s v="TUS"/>
    <s v=": 6658545 "/>
    <s v="0401078801"/>
    <s v="FRISKA NUR AZIZAH"/>
    <s v="TI"/>
    <m/>
    <s v="TUS"/>
    <m/>
    <n v="1104230040"/>
    <s v="Najwa Zuklizatus Zahiroh"/>
    <s v="TI"/>
    <m/>
    <s v="TUS"/>
    <m/>
    <n v="1104220168"/>
    <s v="Maulidia Eka Erlina"/>
    <s v="TI"/>
    <m/>
    <s v="TUS"/>
    <m/>
    <n v="1104220163"/>
    <s v="Muhammad Fikri Julianugerah"/>
    <s v="TI"/>
    <m/>
    <s v="TUS"/>
    <m/>
    <n v="1104220059"/>
    <s v="https://doi.org/10.56301/awal.v7i2.1221"/>
    <s v="Huki Chandra"/>
    <s v="Huki Chandra,Huki Chandra,Paramaditya Arismawati,Ayu Endah Wahyuni,FRISKA NUR AZIZAH,Najwa Zuklizatus Zahiroh,Maulidia Eka Erlina,"/>
    <s v="TUS,TUS,TUS,TUS,TUS,TUS,TUS,TUS"/>
    <s v="TI,TI,TI,TI,TI,TI,TI,TI"/>
    <s v="0719079702,0719079702,0706019502,0401078801,1104230040,1104220168,1104220163,1104220059"/>
  </r>
  <r>
    <s v="Optimasi Setting Mesin Cutting roll Menggunakan Design off Experiment (Studi Kasus: CV. Surya Gemilang)"/>
    <s v="Jurnal Teknik Industri Terintegrasi (JUTIN)"/>
    <x v="21"/>
    <x v="1"/>
    <n v="2024"/>
    <n v="2024"/>
    <x v="5"/>
    <s v="Achmad Farikhin R"/>
    <m/>
    <n v="1203200093"/>
    <s v="TI"/>
    <m/>
    <s v="TUS"/>
    <s v="Achmad Farikhin Ramadhani"/>
    <s v="TI"/>
    <m/>
    <s v="TUS"/>
    <m/>
    <n v="1203200093"/>
    <s v="Benazir Imam Arif Muttaqin"/>
    <s v="TI"/>
    <m/>
    <s v="TUS"/>
    <s v="6680627 "/>
    <s v="0703119301"/>
    <s v="Huki Chandra"/>
    <s v="TI"/>
    <m/>
    <s v="TUS"/>
    <n v="6826743"/>
    <s v="0719079702"/>
    <m/>
    <m/>
    <m/>
    <m/>
    <m/>
    <m/>
    <m/>
    <m/>
    <m/>
    <m/>
    <m/>
    <m/>
    <m/>
    <m/>
    <m/>
    <m/>
    <m/>
    <m/>
    <m/>
    <m/>
    <m/>
    <m/>
    <m/>
    <m/>
    <s v="link dokumen"/>
    <s v="Achmad Farikhin R"/>
    <s v="Achmad Farikhin R,Achmad Farikhin Ramadhani,Benazir Imam Arif Muttaqin,Huki Chandra,,,,"/>
    <s v="TUS,TUS,TUS,TUS,,,,"/>
    <s v="TI,TI,TI,TI,,,,"/>
    <s v="1203200093,1203200093,0703119301,0719079702,,,,"/>
  </r>
  <r>
    <s v="Implementation of 5S and Safety Awareness in the Classroom Environment at Telkom University Surabaya"/>
    <s v="Indonesian Journal of Industrial Engineering &amp; Management"/>
    <x v="19"/>
    <x v="1"/>
    <n v="2024"/>
    <n v="2024"/>
    <x v="5"/>
    <s v="Huki Chandra"/>
    <n v="6826743"/>
    <s v="0719079702"/>
    <s v="TI"/>
    <m/>
    <s v="TUS"/>
    <s v="Huki Chandra"/>
    <s v="TI"/>
    <m/>
    <s v="TUS"/>
    <n v="6826743"/>
    <s v="0719079702"/>
    <s v="Yashmine Mela Ardianto"/>
    <s v="TI"/>
    <m/>
    <s v="TUS"/>
    <m/>
    <n v="1104210019"/>
    <s v="Norma Novika"/>
    <s v="TI"/>
    <m/>
    <s v="TUS"/>
    <m/>
    <n v="1104210024"/>
    <s v="Febrin Claudia Angeli"/>
    <s v="TI"/>
    <m/>
    <s v="TUS"/>
    <m/>
    <n v="1104210028"/>
    <s v="Nilna Agnia"/>
    <s v="TI"/>
    <m/>
    <s v="TUS"/>
    <m/>
    <n v="1104210094"/>
    <m/>
    <m/>
    <m/>
    <m/>
    <m/>
    <m/>
    <m/>
    <m/>
    <m/>
    <m/>
    <m/>
    <m/>
    <s v="http://dx.doi.org/10.22441/ijiem.v5i1.22804"/>
    <s v="Huki Chandra"/>
    <s v="Huki Chandra,Huki Chandra,Yashmine Mela Ardianto,Norma Novika,Febrin Claudia Angeli,Nilna Agnia,,"/>
    <s v="TUS,TUS,TUS,TUS,TUS,TUS,,"/>
    <s v="TI,TI,TI,TI,TI,TI,,"/>
    <s v="0719079702,0719079702,1104210019,1104210024,1104210028,1104210094,,"/>
  </r>
  <r>
    <s v="Perbaikan Sistem Layanan untuk Mengurangi Waktu Tunggu Antrean dengan Simulasi Diskrit"/>
    <s v="Jurnal Media Teknik dan Sistem Industri "/>
    <x v="19"/>
    <x v="1"/>
    <n v="2024"/>
    <n v="2024"/>
    <x v="5"/>
    <s v="Huki Chandra"/>
    <n v="6826743"/>
    <s v="0719079702"/>
    <s v="TI"/>
    <m/>
    <s v="TUS"/>
    <s v="Muchammad Imron Rosyadi"/>
    <m/>
    <m/>
    <m/>
    <m/>
    <m/>
    <s v="Abduh Sayid Albana"/>
    <s v="TL"/>
    <m/>
    <s v="TUS"/>
    <n v="6680643"/>
    <s v="0702039003"/>
    <s v="Huki Chandra"/>
    <s v="TI"/>
    <m/>
    <s v="TUS"/>
    <n v="6826743"/>
    <s v="0719079702"/>
    <m/>
    <m/>
    <m/>
    <m/>
    <m/>
    <m/>
    <m/>
    <m/>
    <m/>
    <m/>
    <m/>
    <m/>
    <m/>
    <m/>
    <m/>
    <m/>
    <m/>
    <m/>
    <m/>
    <m/>
    <m/>
    <m/>
    <m/>
    <m/>
    <s v="https://doi.org/10.35194/jmtsi.v8i1.3633"/>
    <s v="Huki Chandra"/>
    <s v="Huki Chandra,Muchammad Imron Rosyadi,Abduh Sayid Albana,Huki Chandra,,,,"/>
    <s v="TUS,,TUS,TUS,,,,"/>
    <s v="TI,,TL,TI,,,,"/>
    <s v="0719079702,,0702039003,0719079702,,,,"/>
  </r>
  <r>
    <s v="Identify hazardous situations to work more productively"/>
    <s v="BEMAS: Jurnal Bermasyarakat "/>
    <x v="21"/>
    <x v="1"/>
    <n v="2024"/>
    <n v="2024"/>
    <x v="5"/>
    <m/>
    <m/>
    <m/>
    <m/>
    <m/>
    <m/>
    <s v="Huki Chandra"/>
    <s v="TI"/>
    <m/>
    <s v="TUS"/>
    <n v="6826743"/>
    <s v="0719079702"/>
    <s v="Perdana Suteja Putra"/>
    <s v="TI"/>
    <m/>
    <s v="TUS"/>
    <n v="6826739"/>
    <s v="0704129501"/>
    <s v="Yohanes Setiawan"/>
    <s v="IT"/>
    <m/>
    <s v="TUS"/>
    <n v="6825598"/>
    <s v="0705069501"/>
    <m/>
    <m/>
    <m/>
    <m/>
    <m/>
    <m/>
    <m/>
    <m/>
    <m/>
    <m/>
    <m/>
    <m/>
    <m/>
    <m/>
    <m/>
    <m/>
    <m/>
    <m/>
    <m/>
    <m/>
    <m/>
    <m/>
    <m/>
    <m/>
    <s v="https://doi.org/10.37373/bemas.v5i1.1113"/>
    <s v=""/>
    <s v=",Huki Chandra,Perdana Suteja Putra,Yohanes Setiawan,,,,"/>
    <s v=",TUS,TUS,TUS,,,,"/>
    <s v=",TI,TI,IT,,,,"/>
    <s v=",0719079702,0704129501,0705069501,,,,"/>
  </r>
  <r>
    <s v="Prospective New College Student Dashboard: Insights from K-Means Clustering with Principal Component Analysis"/>
    <s v="Inform: Jurnal Ilmiah Bidang Teknologi Informasi dan Komunikasi "/>
    <x v="19"/>
    <x v="1"/>
    <n v="2024"/>
    <n v="2024"/>
    <x v="5"/>
    <m/>
    <m/>
    <m/>
    <m/>
    <m/>
    <m/>
    <s v="Dyah Putri Rahmawati"/>
    <s v="IF"/>
    <m/>
    <s v="TUS"/>
    <n v="6867249"/>
    <s v="0719039601"/>
    <s v="Sri Hidayati"/>
    <s v="SI"/>
    <m/>
    <s v="TUS"/>
    <n v="6787771"/>
    <s v="0723119302"/>
    <s v="Paramaditya Arismawati"/>
    <s v="TI"/>
    <m/>
    <s v="TUS"/>
    <n v="6892129"/>
    <s v="0706019502"/>
    <m/>
    <m/>
    <m/>
    <m/>
    <m/>
    <m/>
    <m/>
    <m/>
    <m/>
    <m/>
    <m/>
    <m/>
    <m/>
    <m/>
    <m/>
    <m/>
    <m/>
    <m/>
    <m/>
    <m/>
    <m/>
    <m/>
    <m/>
    <m/>
    <s v="https://doi.org/10.25139/inform.v9i2.8462"/>
    <s v=""/>
    <s v=",Dyah Putri Rahmawati,Sri Hidayati,Paramaditya Arismawati,,,,"/>
    <s v=",TUS,TUS,TUS,,,,"/>
    <s v=",IF,SI,TI,,,,"/>
    <s v=",0719039601,0723119302,0706019502,,,,"/>
  </r>
  <r>
    <s v="Pelatihan Software MathCAD sebagai Penunjang Pembelajaran pada Komunitas Musyawarah Guru Mata Pelajaran Matematika dan Fisika wilayah Gresik, Provinsi Jawa Timur"/>
    <s v="AL-HAYAT: Jurnal Pengabdian Masyarakat"/>
    <x v="14"/>
    <x v="1"/>
    <n v="2024"/>
    <n v="2024"/>
    <x v="5"/>
    <m/>
    <m/>
    <m/>
    <m/>
    <m/>
    <m/>
    <s v="Desita Nur Rachmaniar"/>
    <s v="TL"/>
    <m/>
    <s v="TUS"/>
    <s v="6787821 "/>
    <s v="0707029303"/>
    <s v="Granita Hajar"/>
    <s v="TL"/>
    <m/>
    <s v="TUS"/>
    <n v="6784457"/>
    <s v="0723079501"/>
    <s v="Abduh Sayid Albana"/>
    <s v="TL"/>
    <m/>
    <s v="TUS"/>
    <n v="6680643"/>
    <s v="0702039003"/>
    <m/>
    <m/>
    <m/>
    <m/>
    <m/>
    <m/>
    <m/>
    <m/>
    <m/>
    <m/>
    <m/>
    <m/>
    <m/>
    <m/>
    <m/>
    <m/>
    <m/>
    <m/>
    <m/>
    <m/>
    <m/>
    <m/>
    <m/>
    <m/>
    <m/>
    <s v=""/>
    <s v=",Desita Nur Rachmaniar,Granita Hajar,Abduh Sayid Albana,,,,"/>
    <s v=",TUS,TUS,TUS,,,,"/>
    <s v=",TL,TL,TL,,,,"/>
    <s v=",0707029303,0723079501,0702039003,,,,"/>
  </r>
  <r>
    <s v="Penentuan Rute Pembukaan Gerai Baru dengan Vehicle Routing Problem with Time Windows Pendekatan Nearest Neighbor"/>
    <s v="Go-Integratif: Jurnal Teknik Sistem dan Industri"/>
    <x v="21"/>
    <x v="1"/>
    <n v="2024"/>
    <n v="2024"/>
    <x v="5"/>
    <s v="Granita Hajar"/>
    <n v="6784457"/>
    <s v="0723079501"/>
    <s v="TL"/>
    <m/>
    <s v="TUS"/>
    <s v="Granita Hajar"/>
    <s v="TL"/>
    <m/>
    <s v="TUS"/>
    <n v="6784457"/>
    <s v="0723079501"/>
    <s v="Desita Nur Rachmaniar"/>
    <s v="TL"/>
    <m/>
    <s v="TUS"/>
    <s v="6787821 "/>
    <s v="0707029303"/>
    <s v="Muhammad Dzulfikar Fauzi"/>
    <s v="IF"/>
    <m/>
    <s v="TUS"/>
    <n v="6778837"/>
    <s v="0711039403"/>
    <m/>
    <m/>
    <m/>
    <m/>
    <m/>
    <m/>
    <m/>
    <m/>
    <m/>
    <m/>
    <m/>
    <m/>
    <m/>
    <m/>
    <m/>
    <m/>
    <m/>
    <m/>
    <m/>
    <m/>
    <m/>
    <m/>
    <m/>
    <m/>
    <s v="https://doi.org/10.35261/gijtsi.v5i01.11323"/>
    <s v="Granita Hajar"/>
    <s v="Granita Hajar,Granita Hajar,Desita Nur Rachmaniar,Muhammad Dzulfikar Fauzi,,,,"/>
    <s v="TUS,TUS,TUS,TUS,,,,"/>
    <s v="TL,TL,TL,IF,,,,"/>
    <s v="0723079501,0723079501,0707029303,0711039403,,,,"/>
  </r>
  <r>
    <s v="ANALISIS EFEKTIVITAS PELATIHAN REBRANDING DALAM MENINGKATKAN PEMAHAMAN MEREK PADA INDUSTRI KERAJINAN JAWA TIMUR"/>
    <s v="Aptekmas Jurnal Pengabdian pada Masyarakat"/>
    <x v="29"/>
    <x v="1"/>
    <n v="2024"/>
    <n v="2024"/>
    <x v="5"/>
    <m/>
    <m/>
    <m/>
    <m/>
    <m/>
    <m/>
    <s v="Amalia Nur Alifah"/>
    <s v="DS"/>
    <m/>
    <s v="TUS"/>
    <n v="6760392"/>
    <s v="0729129403"/>
    <s v="Regita Putri Permata"/>
    <s v="DS"/>
    <m/>
    <s v="TUS"/>
    <n v="6806664"/>
    <s v="0730099601"/>
    <s v="Helisyah Nur Fadhilah"/>
    <s v="DS"/>
    <m/>
    <s v="TUS"/>
    <n v="6793410"/>
    <s v="0707019501"/>
    <s v="Vivi Indah Rahmawati"/>
    <s v="SD"/>
    <m/>
    <s v="TUS"/>
    <m/>
    <n v="1206220002"/>
    <s v="Fannisa Egista Naya"/>
    <s v="BD"/>
    <m/>
    <s v="TUS"/>
    <m/>
    <n v="1205210006"/>
    <m/>
    <m/>
    <m/>
    <m/>
    <m/>
    <m/>
    <m/>
    <m/>
    <m/>
    <m/>
    <m/>
    <m/>
    <s v="http://dx.doi.org/10.36257/apts.vxix"/>
    <s v=""/>
    <s v=",Amalia Nur Alifah,Regita Putri Permata,Helisyah Nur Fadhilah,Vivi Indah Rahmawati,Fannisa Egista Naya,,Elfira Rahma Putri; Muhammad Alfian Pratama"/>
    <s v=",TUS,TUS,TUS,TUS,TUS,,"/>
    <s v=",DS,DS,DS,SD,BD,,"/>
    <s v=",0729129403,0730099601,0707019501,1206220002,1205210006,,"/>
  </r>
  <r>
    <s v="RAINFALL FORECASTING WITH AN INTERMITTENT APPROACH USING HYBRID EXPONENTIAL SMOOTHING NEURAL NETWORK"/>
    <s v="BAREKENG: Jurnal Ilmu Matematika dan Terapan"/>
    <x v="18"/>
    <x v="1"/>
    <n v="2024"/>
    <n v="2024"/>
    <x v="5"/>
    <s v="Regita Putri Permata"/>
    <s v=" 6806664 "/>
    <s v="0730099601"/>
    <s v="DS"/>
    <m/>
    <s v="TUS"/>
    <s v="Regita Putri Permata"/>
    <s v="DS"/>
    <m/>
    <s v="TUS"/>
    <s v=" 6806664 "/>
    <s v="0730099601"/>
    <s v="Amri Muhaimin"/>
    <m/>
    <m/>
    <m/>
    <m/>
    <m/>
    <s v="Sri Hidayati"/>
    <s v="SI"/>
    <m/>
    <s v="TUS"/>
    <n v="6787771"/>
    <s v="0723119302"/>
    <m/>
    <m/>
    <m/>
    <m/>
    <m/>
    <m/>
    <m/>
    <m/>
    <m/>
    <m/>
    <m/>
    <m/>
    <m/>
    <m/>
    <m/>
    <m/>
    <m/>
    <m/>
    <m/>
    <m/>
    <m/>
    <m/>
    <m/>
    <m/>
    <s v="https://doi.org/10.30598/barekengvol18iss1pp0457-0466"/>
    <s v="Regita Putri Permata"/>
    <s v="Regita Putri Permata,Regita Putri Permata,Amri Muhaimin,Sri Hidayati,,,,"/>
    <s v="TUS,TUS,,TUS,,,,"/>
    <s v="DS,DS,,SI,,,,"/>
    <s v="0730099601,0730099601,,0723119302,,,,"/>
  </r>
  <r>
    <s v="Daily Rainfall Forecasting with ARIMA Exogenous Variables and Support Vector Regression"/>
    <s v="Jurnal Varian"/>
    <x v="19"/>
    <x v="1"/>
    <n v="2024"/>
    <n v="2024"/>
    <x v="5"/>
    <m/>
    <m/>
    <m/>
    <m/>
    <m/>
    <m/>
    <s v="Regita Putri Permata"/>
    <s v="DS"/>
    <m/>
    <s v="TUS"/>
    <s v=" 6806664 "/>
    <s v="0730099601"/>
    <s v="Rifdatun Ni'mah"/>
    <s v="DS"/>
    <m/>
    <s v="TUS"/>
    <n v="6806662"/>
    <s v="0714069008"/>
    <s v="Andrea Tri Rian Dani"/>
    <m/>
    <m/>
    <m/>
    <m/>
    <m/>
    <m/>
    <m/>
    <m/>
    <m/>
    <m/>
    <m/>
    <m/>
    <m/>
    <m/>
    <m/>
    <m/>
    <m/>
    <m/>
    <m/>
    <m/>
    <m/>
    <m/>
    <m/>
    <m/>
    <m/>
    <m/>
    <m/>
    <m/>
    <m/>
    <s v="http://dx.doi.org/10.30812/varian.v7i2.3202"/>
    <s v=""/>
    <s v=",Regita Putri Permata,Rifdatun Ni'mah,Andrea Tri Rian Dani,,,,"/>
    <s v=",TUS,TUS,,,,,"/>
    <s v=",DS,DS,,,,,"/>
    <s v=",0730099601,0714069008,,,,,"/>
  </r>
  <r>
    <s v="Rainfall Forecasting at Six Surabaya Observation Post using ARIMAX and Support Vector Regression (SVR)"/>
    <s v="Jurnal Varian"/>
    <x v="19"/>
    <x v="1"/>
    <n v="2024"/>
    <n v="2024"/>
    <x v="5"/>
    <m/>
    <m/>
    <m/>
    <m/>
    <m/>
    <m/>
    <s v="Regita Putri Permata"/>
    <s v="DS"/>
    <m/>
    <s v="TUS"/>
    <s v=" 6806664 "/>
    <s v="0730099601"/>
    <s v="Rifdatun Ni'mah"/>
    <s v="DS"/>
    <m/>
    <s v="TUS"/>
    <n v="6806662"/>
    <s v="0714069008"/>
    <s v="Andrea Tri Rian Dani"/>
    <m/>
    <m/>
    <m/>
    <m/>
    <m/>
    <m/>
    <m/>
    <m/>
    <m/>
    <m/>
    <m/>
    <m/>
    <m/>
    <m/>
    <m/>
    <m/>
    <m/>
    <m/>
    <m/>
    <m/>
    <m/>
    <m/>
    <m/>
    <m/>
    <m/>
    <m/>
    <m/>
    <m/>
    <m/>
    <m/>
    <s v=""/>
    <s v=",Regita Putri Permata,Rifdatun Ni'mah,Andrea Tri Rian Dani,,,,"/>
    <s v=",TUS,TUS,,,,,"/>
    <s v=",DS,DS,,,,,"/>
    <s v=",0730099601,0714069008,,,,,"/>
  </r>
  <r>
    <s v="Prototipe Monitoring Level Air dan Kualitas Udara Kandang Ayam Broiler Berbasis IoT"/>
    <s v="Elektriese: Jurnal Sains dan Teknologi Elektro"/>
    <x v="21"/>
    <x v="1"/>
    <n v="2024"/>
    <n v="2024"/>
    <x v="5"/>
    <m/>
    <m/>
    <m/>
    <m/>
    <m/>
    <m/>
    <s v="Masdania Zurairah Siregar"/>
    <m/>
    <m/>
    <m/>
    <m/>
    <m/>
    <s v="Panangian Sihombing"/>
    <m/>
    <m/>
    <m/>
    <m/>
    <m/>
    <s v="Mawardi Mawardi"/>
    <m/>
    <m/>
    <m/>
    <m/>
    <m/>
    <s v="Sri Indah Rezkika"/>
    <m/>
    <m/>
    <m/>
    <m/>
    <m/>
    <s v="Muhammad Fauzi"/>
    <m/>
    <m/>
    <m/>
    <m/>
    <m/>
    <s v="Mona Vionita"/>
    <m/>
    <m/>
    <m/>
    <m/>
    <m/>
    <m/>
    <m/>
    <m/>
    <m/>
    <m/>
    <m/>
    <s v="http://dx.doi.org/10.47709/elektriese.v14i01.4263"/>
    <s v=""/>
    <s v=",Masdania Zurairah Siregar,Panangian Sihombing,Mawardi Mawardi,Sri Indah Rezkika,Muhammad Fauzi,Mona Vionita,"/>
    <s v=",,,,,,,"/>
    <s v=",,,,,,,"/>
    <s v=",,,,,,,"/>
  </r>
  <r>
    <s v="Preheat and PWHT analysis of FCAW A573 grade 70 welds results of HT and NHT materials on hardness and microstructure"/>
    <s v="Journal of Welding Technology"/>
    <x v="17"/>
    <x v="1"/>
    <n v="2024"/>
    <n v="2024"/>
    <x v="5"/>
    <s v="Mochammad Karim Al Amin"/>
    <m/>
    <m/>
    <m/>
    <m/>
    <m/>
    <s v="Abdul Majid Zakaria"/>
    <m/>
    <m/>
    <m/>
    <m/>
    <m/>
    <s v="Bachtiar"/>
    <m/>
    <m/>
    <m/>
    <m/>
    <m/>
    <s v="Eriek Restu Wahyu Widodo"/>
    <m/>
    <m/>
    <m/>
    <m/>
    <m/>
    <s v="Arif Rachman"/>
    <m/>
    <m/>
    <m/>
    <m/>
    <m/>
    <s v="Muhammad Fauzi"/>
    <m/>
    <m/>
    <m/>
    <m/>
    <m/>
    <m/>
    <m/>
    <m/>
    <m/>
    <m/>
    <m/>
    <m/>
    <m/>
    <m/>
    <m/>
    <m/>
    <m/>
    <s v="http://dx.doi.org/10.30811/jowt.v6i1.5239"/>
    <s v="Mochammad Karim Al Amin"/>
    <s v="Mochammad Karim Al Amin,Abdul Majid Zakaria,Bachtiar,Eriek Restu Wahyu Widodo,Arif Rachman,Muhammad Fauzi,,"/>
    <s v=",,,,,,,"/>
    <s v=",,,,,,,"/>
    <s v=",,,,,,,"/>
  </r>
  <r>
    <s v="SISTEM PENGELOLAAN DATA BERBASIS WEB DAN PELATIHAN BAGI PENGURUS TPQ AL-MUBAAROK SURABAYA"/>
    <s v="Aptekmas Jurnal Pengabdian pada Masyarakat"/>
    <x v="29"/>
    <x v="1"/>
    <n v="2024"/>
    <n v="2024"/>
    <x v="5"/>
    <s v="Alqis Rausanfita"/>
    <n v="6839500"/>
    <s v="0710029601"/>
    <s v="IF"/>
    <m/>
    <s v="TUS"/>
    <s v="Alqis Rausanfita"/>
    <s v="IF"/>
    <m/>
    <s v="TUS"/>
    <n v="6839500"/>
    <s v="0710029601"/>
    <s v="Vessa Rizky Oktavia"/>
    <s v="IF"/>
    <m/>
    <s v="TUS"/>
    <n v="6837723"/>
    <s v="0705109501"/>
    <s v="Ahmad Wali Satria Bahari Johan"/>
    <s v="IF"/>
    <m/>
    <s v="TUS"/>
    <n v="6767777"/>
    <s v="0713059501"/>
    <s v="Moch. Andi Divangga Pratama"/>
    <s v="IF"/>
    <m/>
    <s v="TUS"/>
    <m/>
    <n v="1203210005"/>
    <s v="Fendi Virgiansyah"/>
    <s v="IF"/>
    <m/>
    <s v="TUS"/>
    <m/>
    <n v="1203210086"/>
    <s v="Muhammad Hanafi Choirulloh"/>
    <s v="IF"/>
    <m/>
    <s v="TUS"/>
    <m/>
    <n v="1203210141"/>
    <m/>
    <m/>
    <m/>
    <m/>
    <m/>
    <m/>
    <s v="https://doi.org/10.36257/apts.v7i2.8561"/>
    <s v="Alqis Rausanfita"/>
    <s v="Alqis Rausanfita,Alqis Rausanfita,Vessa Rizky Oktavia,Ahmad Wali Satria Bahari Johan,Moch. Andi Divangga Pratama,Fendi Virgiansyah,Muhammad Hanafi Choirulloh,"/>
    <s v="TUS,TUS,TUS,TUS,TUS,TUS,TUS,"/>
    <s v="IF,IF,IF,IF,IF,IF,IF,"/>
    <s v="0710029601,0710029601,0705109501,0713059501,1203210005,1203210086,1203210141,"/>
  </r>
  <r>
    <s v="ANALISIS MANAJEMEN LAYANAN DOMAIN SERVICE OPERATION ITIL V3: PADA PERUSAHAAN SOFTWARE HOUSE: SERVICE MANAGEMENT ANALYSIS IN ITIL V3 SERVICE OPERATION DOMAIN AT SOFTWARE HOUSE COMPANY"/>
    <s v="Jurnal Sistem Informasi dan Bisnis Cerdas "/>
    <x v="21"/>
    <x v="1"/>
    <n v="2024"/>
    <n v="2024"/>
    <x v="5"/>
    <s v="Muhammad Ilham Alhari"/>
    <s v=" 6865379"/>
    <s v="0722079901"/>
    <s v="SI"/>
    <m/>
    <s v="TUS"/>
    <s v="Muhammad Ilham Alhari"/>
    <s v="SI"/>
    <m/>
    <s v="TUS"/>
    <s v=" 6865379"/>
    <s v="0722079901"/>
    <s v="Arip Ramadan"/>
    <s v="SI"/>
    <m/>
    <s v="TUS"/>
    <s v=" 6834400 "/>
    <s v="0712039301"/>
    <s v="Fandisya Rahman"/>
    <s v="IF"/>
    <m/>
    <s v="TUS"/>
    <n v="6803558"/>
    <s v="0711059005"/>
    <s v="Pima Hani Safitri"/>
    <s v="IF"/>
    <m/>
    <s v="TUS"/>
    <n v="6854678"/>
    <s v="0703039502"/>
    <m/>
    <m/>
    <m/>
    <m/>
    <m/>
    <m/>
    <m/>
    <m/>
    <m/>
    <m/>
    <m/>
    <m/>
    <m/>
    <m/>
    <m/>
    <m/>
    <m/>
    <m/>
    <s v="https://doi.org/10.33005/sibc.v17i1.235"/>
    <s v="Muhammad Ilham Alhari"/>
    <s v="Muhammad Ilham Alhari,Muhammad Ilham Alhari,Arip Ramadan,Fandisya Rahman,Pima Hani Safitri,,,"/>
    <s v="TUS,TUS,TUS,TUS,TUS,,,"/>
    <s v="SI,SI,SI,IF,IF,,,"/>
    <s v="0722079901,0722079901,0712039301,0711059005,0703039502,,,"/>
  </r>
  <r>
    <s v="MANAJEMEN RANTAI PASOK"/>
    <m/>
    <x v="15"/>
    <x v="0"/>
    <n v="2024"/>
    <n v="2024"/>
    <x v="5"/>
    <m/>
    <m/>
    <m/>
    <m/>
    <m/>
    <m/>
    <s v="Titus Kristanto"/>
    <s v="DB"/>
    <m/>
    <m/>
    <m/>
    <m/>
    <m/>
    <m/>
    <m/>
    <m/>
    <m/>
    <m/>
    <m/>
    <m/>
    <m/>
    <m/>
    <m/>
    <m/>
    <m/>
    <m/>
    <m/>
    <m/>
    <m/>
    <m/>
    <m/>
    <m/>
    <m/>
    <m/>
    <m/>
    <m/>
    <m/>
    <m/>
    <m/>
    <m/>
    <m/>
    <m/>
    <m/>
    <m/>
    <m/>
    <m/>
    <m/>
    <m/>
    <m/>
    <s v=""/>
    <s v=",Titus Kristanto,,,,,,"/>
    <s v=",,,,,,,"/>
    <s v=",DB,,,,,,"/>
    <s v=",,,,,,,"/>
  </r>
  <r>
    <s v="SUPPLY CHAIN MANAGEMENT"/>
    <m/>
    <x v="15"/>
    <x v="0"/>
    <n v="2024"/>
    <n v="2024"/>
    <x v="5"/>
    <m/>
    <m/>
    <m/>
    <m/>
    <m/>
    <m/>
    <s v="Titus Kristanto"/>
    <s v="DB"/>
    <m/>
    <m/>
    <m/>
    <m/>
    <m/>
    <m/>
    <m/>
    <m/>
    <m/>
    <m/>
    <m/>
    <m/>
    <m/>
    <m/>
    <m/>
    <m/>
    <m/>
    <m/>
    <m/>
    <m/>
    <m/>
    <m/>
    <m/>
    <m/>
    <m/>
    <m/>
    <m/>
    <m/>
    <m/>
    <m/>
    <m/>
    <m/>
    <m/>
    <m/>
    <m/>
    <m/>
    <m/>
    <m/>
    <m/>
    <m/>
    <m/>
    <s v=""/>
    <s v=",Titus Kristanto,,,,,,"/>
    <s v=",,,,,,,"/>
    <s v=",DB,,,,,,"/>
    <s v=",,,,,,,"/>
  </r>
  <r>
    <s v="Designing an Academic Website User Interface Using the Design Thinking Method"/>
    <s v="JISIP (Jurnal Ilmu Sosial dan Pendidikan)"/>
    <x v="21"/>
    <x v="1"/>
    <n v="2024"/>
    <n v="2024"/>
    <x v="5"/>
    <m/>
    <m/>
    <m/>
    <m/>
    <m/>
    <m/>
    <s v="Caesareano Lafado Yesa"/>
    <s v="DB"/>
    <m/>
    <s v="TUS"/>
    <n v="6843682"/>
    <s v="0708128901"/>
    <s v="Nabila Annisa Putri"/>
    <s v="DB"/>
    <m/>
    <s v="TUS"/>
    <m/>
    <n v="1205210082"/>
    <s v="Dhenok Sagita Noer"/>
    <s v="DB"/>
    <m/>
    <s v="TUS"/>
    <m/>
    <n v="1205210025"/>
    <m/>
    <m/>
    <m/>
    <m/>
    <m/>
    <m/>
    <m/>
    <m/>
    <m/>
    <m/>
    <m/>
    <m/>
    <m/>
    <m/>
    <m/>
    <m/>
    <m/>
    <m/>
    <m/>
    <m/>
    <m/>
    <m/>
    <m/>
    <m/>
    <s v="http://dx.doi.org/10.58258/jisip.v8i2.6726"/>
    <s v=""/>
    <s v=",Caesareano Lafado Yesa,Nabila Annisa Putri,Dhenok Sagita Noer,,,,Hasmina Tari Mokui Budi Priyonggo; Sudirman; Iskandar Zainuddin Rela"/>
    <s v=",TUS,TUS,TUS,,,,"/>
    <s v=",DB,DB,DB,,,,"/>
    <s v=",0708128901,1205210082,1205210025,,,,"/>
  </r>
  <r>
    <s v="The Influence of Financial Report Quality, CEO Career Concern, and CEO Gender on Investment Efficiency with Good Governance as a Moderating Variable"/>
    <s v="JISIP (Jurnal Ilmu Sosial dan Pendidikan)"/>
    <x v="21"/>
    <x v="1"/>
    <n v="2024"/>
    <n v="2024"/>
    <x v="5"/>
    <m/>
    <m/>
    <m/>
    <m/>
    <m/>
    <m/>
    <s v="Darlin Aulia"/>
    <s v="DB"/>
    <m/>
    <s v="TUS"/>
    <n v="6727245"/>
    <s v="0309069201"/>
    <s v="Wachda Yuniar Rochmah"/>
    <s v="DB"/>
    <m/>
    <s v="TUS"/>
    <n v="6833162"/>
    <s v="0701069701"/>
    <s v="Fannisa Egista Naya"/>
    <s v="DB"/>
    <m/>
    <s v="TUS"/>
    <m/>
    <n v="1205210006"/>
    <s v="Tsalits Agnita Ulfatun Nisa"/>
    <s v="DB"/>
    <m/>
    <s v="TUS"/>
    <m/>
    <n v="1205210040"/>
    <m/>
    <m/>
    <m/>
    <m/>
    <m/>
    <m/>
    <m/>
    <m/>
    <m/>
    <m/>
    <m/>
    <m/>
    <m/>
    <m/>
    <m/>
    <m/>
    <m/>
    <m/>
    <s v="http://dx.doi.org/10.58258/jisip.v8i1.6080"/>
    <s v=""/>
    <s v=",Darlin Aulia,Wachda Yuniar Rochmah,Fannisa Egista Naya,Tsalits Agnita Ulfatun Nisa,,,Tusan Park"/>
    <s v=",TUS,TUS,TUS,TUS,,,"/>
    <s v=",DB,DB,DB,DB,,,"/>
    <s v=",0309069201,0701069701,1205210006,1205210040,,,"/>
  </r>
  <r>
    <s v="Product Design Innovation Based on Privet’s Customer Preferences"/>
    <s v="Indonesian Journal of Innovation Multidisipliner Research"/>
    <x v="14"/>
    <x v="0"/>
    <n v="2024"/>
    <n v="2024"/>
    <x v="5"/>
    <m/>
    <m/>
    <m/>
    <m/>
    <m/>
    <m/>
    <s v="Krisnayanti Aditasari"/>
    <s v="DB"/>
    <m/>
    <s v="TUS"/>
    <n v="6906149"/>
    <s v="0704069901"/>
    <s v="Rahmatsyam Lakoro"/>
    <m/>
    <m/>
    <m/>
    <m/>
    <m/>
    <s v="Reny Nadlifatin"/>
    <m/>
    <m/>
    <m/>
    <m/>
    <m/>
    <s v="Jian Karisawati"/>
    <s v="DB"/>
    <m/>
    <s v="TUS"/>
    <m/>
    <n v="1205222023"/>
    <m/>
    <m/>
    <m/>
    <m/>
    <m/>
    <m/>
    <m/>
    <m/>
    <m/>
    <m/>
    <m/>
    <m/>
    <m/>
    <m/>
    <m/>
    <m/>
    <m/>
    <m/>
    <s v="https://doi.org/10.31004/ijim.v2i2.78"/>
    <s v=""/>
    <e v="#REF!"/>
    <s v=",TUS,,,TUS,,,"/>
    <s v=",DB,,,DB,,,"/>
    <s v=",0704069901,,,1205222023,,,"/>
  </r>
  <r>
    <s v="Indoor staircase detection for supporting security systems in autonomous smart wheelchairs based on deep analysis of the Co-occurrence Matrix and Binary Classification"/>
    <s v="_x000a_Intelligent Systems with Applications"/>
    <x v="25"/>
    <x v="2"/>
    <n v="2024"/>
    <n v="2024"/>
    <x v="5"/>
    <m/>
    <m/>
    <m/>
    <m/>
    <m/>
    <m/>
    <s v="Fitri Utaminingrum"/>
    <m/>
    <m/>
    <m/>
    <m/>
    <m/>
    <s v="Ahmad Wali Satria Bahari Johan"/>
    <s v="IF"/>
    <m/>
    <s v="TUS"/>
    <n v="6767777"/>
    <s v="0713059501"/>
    <s v="I. Komang Somawirata"/>
    <m/>
    <m/>
    <m/>
    <m/>
    <m/>
    <s v="Timothy K. Shih"/>
    <m/>
    <m/>
    <m/>
    <m/>
    <m/>
    <s v="Chih-Yang Lin"/>
    <m/>
    <m/>
    <m/>
    <m/>
    <m/>
    <m/>
    <m/>
    <m/>
    <m/>
    <m/>
    <m/>
    <m/>
    <m/>
    <m/>
    <m/>
    <m/>
    <m/>
    <s v="https://doi.org/10.1016/j.iswa.2024.200405"/>
    <s v=""/>
    <s v=",Fitri Utaminingrum,Ahmad Wali Satria Bahari Johan,I. Komang Somawirata,Timothy K. Shih,Chih-Yang Lin,,,"/>
    <s v=",,TUS,,,,,"/>
    <s v=",,IF,,,,,"/>
    <s v=",,0713059501,,,,,"/>
  </r>
  <r>
    <s v="Strengthening research partner collaboration in higher education for searching innovation through machine learning-based recom-mender system"/>
    <s v="International Journal of Systematic Innovation"/>
    <x v="26"/>
    <x v="2"/>
    <n v="2024"/>
    <n v="2024"/>
    <x v="5"/>
    <m/>
    <m/>
    <m/>
    <m/>
    <m/>
    <m/>
    <s v="Mochamad Nizar Palefi Ma'ady"/>
    <s v="SI"/>
    <m/>
    <s v="TUS"/>
    <n v="6099359"/>
    <s v="0708119103"/>
    <m/>
    <m/>
    <m/>
    <m/>
    <m/>
    <m/>
    <m/>
    <m/>
    <m/>
    <m/>
    <m/>
    <m/>
    <m/>
    <m/>
    <m/>
    <m/>
    <m/>
    <m/>
    <m/>
    <m/>
    <m/>
    <m/>
    <m/>
    <m/>
    <m/>
    <m/>
    <m/>
    <m/>
    <m/>
    <m/>
    <m/>
    <m/>
    <m/>
    <m/>
    <m/>
    <m/>
    <s v="https://doi.org/10.6977/IJoSI.202403_8(1).0003"/>
    <s v=""/>
    <s v=",Mochamad Nizar Palefi Ma'ady,,,,,,,"/>
    <s v=",TUS,,,,,,"/>
    <s v=",SI,,,,,,"/>
    <s v=",0708119103,,,,,,"/>
  </r>
  <r>
    <s v="IoT-based flood disaster early detection system using hybrid fuzzy logic and neural networks"/>
    <s v="Telkomnika (Telecommunication Computing Electronics and Control)"/>
    <x v="23"/>
    <x v="2"/>
    <n v="2024"/>
    <n v="2024"/>
    <x v="5"/>
    <m/>
    <m/>
    <m/>
    <m/>
    <m/>
    <m/>
    <s v="Muhammad Adib Kamali"/>
    <s v="IT"/>
    <m/>
    <s v="TUS"/>
    <s v="6801945 "/>
    <s v="0713029701"/>
    <s v="Mochamad Nizar Palefi Ma'ady"/>
    <s v="SI"/>
    <m/>
    <s v="TUS"/>
    <n v="6099359"/>
    <s v="0708119103"/>
    <m/>
    <m/>
    <m/>
    <m/>
    <m/>
    <m/>
    <m/>
    <m/>
    <m/>
    <m/>
    <m/>
    <m/>
    <m/>
    <m/>
    <m/>
    <m/>
    <m/>
    <m/>
    <m/>
    <m/>
    <m/>
    <m/>
    <m/>
    <m/>
    <m/>
    <m/>
    <m/>
    <m/>
    <m/>
    <m/>
    <s v="http://doi.org/10.12928/telkomnika.v22i4.25868"/>
    <s v=""/>
    <s v=",Muhammad Adib Kamali,Mochamad Nizar Palefi Ma'ady,,,,,,"/>
    <s v=",TUS,TUS,,,,,"/>
    <s v=",IT,SI,,,,,"/>
    <s v=",0713029701,0708119103,,,,,"/>
  </r>
  <r>
    <s v="Modeling the Number of Confirmed Cases of Covid-19 in East Java Using Negative Binomial Regression Based on Least Square Spline Estimator"/>
    <s v="AIP Conference Proceedings"/>
    <x v="24"/>
    <x v="2"/>
    <n v="2024"/>
    <n v="2024"/>
    <x v="5"/>
    <s v="Nur Chamidah"/>
    <m/>
    <m/>
    <m/>
    <m/>
    <m/>
    <s v="Arip Ramadan"/>
    <s v="SI"/>
    <m/>
    <s v="TUS"/>
    <s v=" 6834400 "/>
    <s v="0712039301"/>
    <s v="I Nyoman Budiantara"/>
    <m/>
    <m/>
    <m/>
    <m/>
    <m/>
    <m/>
    <m/>
    <m/>
    <m/>
    <m/>
    <m/>
    <m/>
    <m/>
    <m/>
    <m/>
    <m/>
    <m/>
    <m/>
    <m/>
    <m/>
    <m/>
    <m/>
    <m/>
    <m/>
    <m/>
    <m/>
    <m/>
    <m/>
    <m/>
    <m/>
    <m/>
    <m/>
    <m/>
    <m/>
    <m/>
    <s v="https://doi.org/10.1063/5.0225160"/>
    <s v="Nur Chamidah"/>
    <s v="Nur Chamidah,Arip Ramadan,I Nyoman Budiantara,,,,,,"/>
    <s v=",TUS,,,,,,"/>
    <s v=",SI,,,,,,"/>
    <s v=",0712039301,,,,,,"/>
  </r>
  <r>
    <s v="Modeling the Percentage of NEET in Indonesia with Spatial Cauchy Regression through the Bayesian Analysis Approach"/>
    <s v="IAENG International Journal of Applied Mathematics"/>
    <x v="26"/>
    <x v="2"/>
    <n v="2024"/>
    <n v="2024"/>
    <x v="5"/>
    <s v="Dwi Rantini"/>
    <m/>
    <m/>
    <m/>
    <m/>
    <m/>
    <s v="Muhammad Noor Fakhruzzaman"/>
    <m/>
    <m/>
    <m/>
    <m/>
    <m/>
    <s v="Ratih Ardiati Ningrum"/>
    <m/>
    <m/>
    <m/>
    <m/>
    <m/>
    <s v="Fazidah Othman"/>
    <m/>
    <m/>
    <m/>
    <m/>
    <m/>
    <s v="Achmad Syahrul Choir"/>
    <m/>
    <m/>
    <m/>
    <m/>
    <m/>
    <s v="Arip Ramadan"/>
    <s v="SI"/>
    <m/>
    <s v="TUS"/>
    <s v=" 6834400 "/>
    <s v="0712039301"/>
    <s v="Najma Attaqiya Alya"/>
    <m/>
    <m/>
    <m/>
    <m/>
    <m/>
    <s v="Elfira Rahma Putri; Muhammad Alfian Pratama"/>
    <m/>
    <m/>
    <m/>
    <m/>
    <m/>
    <s v="link dokumen"/>
    <s v="Dwi Rantini"/>
    <s v="Dwi Rantini,Muhammad Noor Fakhruzzaman,Ratih Ardiati Ningrum,Fazidah Othman,Achmad Syahrul Choir,Arip Ramadan,Najma Attaqiya Alya,,Elfira Rahma Putri; Muhammad Alfian Pratama"/>
    <s v=",,,,,TUS,,"/>
    <s v=",,,,,SI,,"/>
    <s v=",,,,,0712039301,,"/>
  </r>
  <r>
    <s v="MODELLING THE NUMBER OF HIV CASES IN INDONESIA USING NEGATIVE BINOMIAL REGRESSION BASED ON LEAST SQUARE SPLINE ESTIMATOR"/>
    <s v="Communications in Mathematical Biology and Neuroscience"/>
    <x v="26"/>
    <x v="2"/>
    <n v="2024"/>
    <n v="2024"/>
    <x v="5"/>
    <s v="Nur Chamidah"/>
    <m/>
    <m/>
    <m/>
    <m/>
    <m/>
    <s v="Arip Ramadan"/>
    <s v="SI"/>
    <m/>
    <s v="TUS"/>
    <s v=" 6834400 "/>
    <s v="0712039301"/>
    <s v="I Nyoman Budiantara"/>
    <m/>
    <m/>
    <m/>
    <m/>
    <m/>
    <m/>
    <m/>
    <m/>
    <m/>
    <m/>
    <m/>
    <m/>
    <m/>
    <m/>
    <m/>
    <m/>
    <m/>
    <m/>
    <m/>
    <m/>
    <m/>
    <m/>
    <m/>
    <m/>
    <m/>
    <m/>
    <m/>
    <m/>
    <m/>
    <m/>
    <m/>
    <m/>
    <m/>
    <m/>
    <m/>
    <s v="link dokumen"/>
    <s v="Nur Chamidah"/>
    <s v="Nur Chamidah,Arip Ramadan,I Nyoman Budiantara,,,,,,"/>
    <s v=",TUS,,,,,,"/>
    <s v=",SI,,,,,,"/>
    <s v=",0712039301,,,,,,"/>
  </r>
  <r>
    <s v="The Need for Energy-Efficient Networks: A Review of Green Communication Systems and Network Architectures"/>
    <s v="Lecture Notes in Networks and Systems"/>
    <x v="24"/>
    <x v="2"/>
    <n v="2024"/>
    <n v="2024"/>
    <x v="5"/>
    <s v="Muhammad Fakhrul Safitra"/>
    <m/>
    <m/>
    <m/>
    <m/>
    <m/>
    <s v="Muharman Lubis"/>
    <m/>
    <m/>
    <m/>
    <m/>
    <m/>
    <s v="Arif Ridho Lubis"/>
    <m/>
    <m/>
    <m/>
    <m/>
    <m/>
    <s v="Muhammad Ilham Alhari"/>
    <s v="SI"/>
    <m/>
    <s v="TUS"/>
    <s v=" 6865379"/>
    <s v="0722079901"/>
    <m/>
    <m/>
    <m/>
    <m/>
    <m/>
    <m/>
    <m/>
    <m/>
    <m/>
    <m/>
    <m/>
    <m/>
    <m/>
    <m/>
    <m/>
    <m/>
    <m/>
    <m/>
    <m/>
    <m/>
    <m/>
    <m/>
    <m/>
    <m/>
    <s v="link dokumen"/>
    <s v="Muhammad Fakhrul Safitra"/>
    <s v="Muhammad Fakhrul Safitra,Muharman Lubis,Arif Ridho Lubis,Muhammad Ilham Alhari,,,,,"/>
    <s v=",,,TUS,,,,"/>
    <s v=",,,SI,,,,"/>
    <s v=",,,0722079901,,,,"/>
  </r>
  <r>
    <s v="Enhanced Human Segmentation from 2D LiDAR Data Using DBSCAN Clustering"/>
    <s v="2024 International Conference on Electrical and Information Technology"/>
    <x v="25"/>
    <x v="2"/>
    <n v="2024"/>
    <n v="2024"/>
    <x v="5"/>
    <m/>
    <m/>
    <m/>
    <m/>
    <m/>
    <m/>
    <m/>
    <m/>
    <m/>
    <m/>
    <m/>
    <m/>
    <m/>
    <m/>
    <m/>
    <m/>
    <m/>
    <m/>
    <m/>
    <m/>
    <m/>
    <m/>
    <m/>
    <m/>
    <m/>
    <m/>
    <m/>
    <m/>
    <m/>
    <m/>
    <m/>
    <m/>
    <m/>
    <m/>
    <m/>
    <m/>
    <m/>
    <m/>
    <m/>
    <m/>
    <m/>
    <m/>
    <m/>
    <m/>
    <m/>
    <m/>
    <m/>
    <m/>
    <s v="https://doi.org/10.1109/IEIT64341.2024.10763073"/>
    <s v=""/>
    <s v=",,,,,,,,"/>
    <s v=",,,,,,,"/>
    <s v=",,,,,,,"/>
    <s v=",,,,,,,"/>
  </r>
  <r>
    <s v="Modified CNN VoxNet Based Depthwise Separable Convolution for Voxel-Driven Body Orientation Classification"/>
    <s v="2024 IEEE International Conference on Imaging Systems and Techniques (IST)"/>
    <x v="25"/>
    <x v="2"/>
    <n v="2024"/>
    <n v="2024"/>
    <x v="5"/>
    <m/>
    <m/>
    <m/>
    <m/>
    <m/>
    <m/>
    <s v="Moch. Iskandar Riansyah"/>
    <s v="TE"/>
    <m/>
    <s v="TUS"/>
    <n v="6680685"/>
    <s v="0721068802"/>
    <s v="Oddy Virgantara Putra"/>
    <m/>
    <m/>
    <m/>
    <m/>
    <m/>
    <s v="Ardyono Priyadi"/>
    <m/>
    <m/>
    <m/>
    <m/>
    <m/>
    <s v="Tri Arief Sardjono"/>
    <m/>
    <m/>
    <m/>
    <m/>
    <m/>
    <s v="Eko Mulyanto Yuniarno"/>
    <m/>
    <m/>
    <m/>
    <m/>
    <m/>
    <s v="Mauridhi Hery Purnomo"/>
    <m/>
    <m/>
    <m/>
    <m/>
    <m/>
    <m/>
    <m/>
    <m/>
    <m/>
    <m/>
    <m/>
    <s v="https://doi.org/10.1109/IST63414.2024.10759165"/>
    <s v=""/>
    <s v=",Moch. Iskandar Riansyah,Oddy Virgantara Putra,Ardyono Priyadi,Tri Arief Sardjono,Eko Mulyanto Yuniarno,Mauridhi Hery Purnomo,Adi Bandono; Okol Sri Suharyo; April Kukuh; Rahmatika Jagad Pramundito; Muhammad Syamil Fadhillah,"/>
    <s v=",TUS,,,,,,"/>
    <s v=",TE,,,,,,"/>
    <s v=",0721068802,,,,,,"/>
  </r>
  <r>
    <s v="Design of Integrated Control and Monitoring System to ITTelkom Surabaya Rooftop Empowerment"/>
    <s v="AIP Conference Proceedings"/>
    <x v="24"/>
    <x v="2"/>
    <n v="2024"/>
    <n v="2024"/>
    <x v="5"/>
    <s v="Khodijah Amiroh"/>
    <n v="6682174"/>
    <s v="0708069202"/>
    <s v="IT"/>
    <m/>
    <s v="TUS"/>
    <s v="Helmy Widyantara"/>
    <s v="IT"/>
    <m/>
    <s v="TUS"/>
    <n v="6680633"/>
    <s v="0717017902"/>
    <s v="Farah Zakiyah Rahmanti"/>
    <s v="IT"/>
    <m/>
    <s v="TUS"/>
    <n v="6680664"/>
    <s v="0715128708"/>
    <s v="Muhammad Rafi Irzam"/>
    <s v="IT"/>
    <m/>
    <m/>
    <m/>
    <n v="1202190063"/>
    <m/>
    <m/>
    <m/>
    <m/>
    <m/>
    <m/>
    <m/>
    <m/>
    <m/>
    <m/>
    <m/>
    <m/>
    <m/>
    <m/>
    <m/>
    <m/>
    <m/>
    <m/>
    <m/>
    <m/>
    <m/>
    <m/>
    <m/>
    <m/>
    <s v="https://doi.org/10.1063/5.0179620"/>
    <s v="Khodijah Amiroh"/>
    <s v="Khodijah Amiroh,Helmy Widyantara,Farah Zakiyah Rahmanti,Muhammad Rafi Irzam,,,,,"/>
    <s v="TUS,TUS,TUS,,,,,"/>
    <s v="IT,IT,IT,IT,,,,"/>
    <s v="0708069202,0717017902,0715128708,1202190063,,,,"/>
  </r>
  <r>
    <s v="An ensemble stacking algorithm to improve model accuracy in bankruptcy prediction"/>
    <s v="Journal of Data Science and Intelligent Systems"/>
    <x v="34"/>
    <x v="0"/>
    <n v="2024"/>
    <n v="2024"/>
    <x v="5"/>
    <s v="Much Aziz Muslim"/>
    <m/>
    <m/>
    <m/>
    <m/>
    <m/>
    <s v="Yosza Dasril"/>
    <m/>
    <m/>
    <m/>
    <m/>
    <m/>
    <s v="Haseeb Javed"/>
    <m/>
    <m/>
    <m/>
    <m/>
    <m/>
    <s v="Alamsyah"/>
    <m/>
    <m/>
    <m/>
    <m/>
    <m/>
    <s v="Jumanto"/>
    <m/>
    <m/>
    <m/>
    <m/>
    <m/>
    <s v="Wiena Faqih Abror; Dwika Ananda Agustina Pertiwi"/>
    <m/>
    <m/>
    <m/>
    <m/>
    <m/>
    <s v="Tanzilal Mustaqim"/>
    <m/>
    <m/>
    <m/>
    <s v=" 6882289"/>
    <s v="0714089801"/>
    <m/>
    <m/>
    <m/>
    <m/>
    <m/>
    <m/>
    <s v="https://doi.org/10.47852/bonviewJDSIS3202655"/>
    <s v="Much Aziz Muslim"/>
    <s v="Much Aziz Muslim,Yosza Dasril,Haseeb Javed,Alamsyah,Jumanto,Wiena Faqih Abror; Dwika Ananda Agustina Pertiwi,Tanzilal Mustaqim,"/>
    <s v=",,,,,,,"/>
    <s v=",,,,,,,"/>
    <s v=",,,,,,0714089801,"/>
  </r>
  <r>
    <s v="Product Design Innovation Based on Privet’s Customer Preferences"/>
    <s v="Indonesian Journal of Innovation Multidisipliner Research"/>
    <x v="14"/>
    <x v="0"/>
    <n v="2024"/>
    <n v="2024"/>
    <x v="5"/>
    <m/>
    <m/>
    <m/>
    <m/>
    <m/>
    <m/>
    <s v="Krisnayanti Aditasari"/>
    <s v="DB"/>
    <m/>
    <s v="TUS"/>
    <n v="6906149"/>
    <s v="0704069901"/>
    <s v="Rahmatsyam Lakoro"/>
    <m/>
    <m/>
    <m/>
    <m/>
    <m/>
    <s v="Reny Nadlifatin"/>
    <m/>
    <m/>
    <m/>
    <m/>
    <m/>
    <s v="Jian Karisawati"/>
    <s v="DB"/>
    <m/>
    <s v="TUS"/>
    <m/>
    <n v="1205222023"/>
    <m/>
    <m/>
    <m/>
    <m/>
    <m/>
    <m/>
    <m/>
    <m/>
    <m/>
    <m/>
    <m/>
    <m/>
    <m/>
    <m/>
    <m/>
    <m/>
    <m/>
    <m/>
    <s v="https://doi.org/10.31004/ijim.v2i2.78"/>
    <s v=""/>
    <s v=",Krisnayanti Aditasari,Rahmatsyam Lakoro,Reny Nadlifatin,Jian Karisawati,,,Ricky Adam Saputra"/>
    <s v=",TUS,,,TUS,,,"/>
    <s v=",DB,,,DB,,,"/>
    <s v=",0704069901,,,1205222023,,,"/>
  </r>
  <r>
    <s v="Analisa Kematangan Manajemen Layanan Teknologi Informasi Dengan Standar Information Technology Infrastructure Library (ITIL V3): Studi Kasus Pengadilan Negeri Bondowoso"/>
    <s v="Jurnal Ilmiah Teknologi Informasi Asia"/>
    <x v="14"/>
    <x v="1"/>
    <n v="2024"/>
    <n v="2024"/>
    <x v="5"/>
    <s v="Muhammad Ilham Alhari"/>
    <s v=" 6865379"/>
    <s v="0722079901"/>
    <s v="SI"/>
    <m/>
    <s v="TUS"/>
    <s v="Muhammad Ilham Alhari"/>
    <s v="SI"/>
    <m/>
    <s v="TUS"/>
    <s v=" 6865379"/>
    <s v="0722079901"/>
    <s v="Pima Hani Safitri"/>
    <s v="IF"/>
    <m/>
    <s v="TUS"/>
    <n v="6854678"/>
    <s v="0703039502"/>
    <s v="Arni Muarifah Amri"/>
    <s v="RPL"/>
    <m/>
    <s v="TUS"/>
    <n v="6868847"/>
    <s v="0718069004"/>
    <s v="Arip Ramdan"/>
    <s v="SI"/>
    <m/>
    <s v="TUS"/>
    <s v=" 6834400 "/>
    <s v="0712039301"/>
    <m/>
    <m/>
    <m/>
    <m/>
    <m/>
    <m/>
    <m/>
    <m/>
    <m/>
    <m/>
    <m/>
    <m/>
    <m/>
    <m/>
    <m/>
    <m/>
    <m/>
    <m/>
    <s v="https://doi.org/10.32815/jitika.v18i2.974"/>
    <s v="Muhammad Ilham Alhari"/>
    <s v="Muhammad Ilham Alhari,Muhammad Ilham Alhari,Pima Hani Safitri,Arni Muarifah Amri,Arip Ramdan,,,"/>
    <s v="TUS,TUS,TUS,TUS,TUS,,,"/>
    <s v="SI,SI,IF,RPL,SI,,,"/>
    <s v="0722079901,0722079901,0703039502,0718069004,0712039301,,,"/>
  </r>
  <r>
    <s v="FORWARD ENGINEERING PADA APLIKASI E-SURAT (STUDI KASUS PT. XYZ)"/>
    <s v="Jurnal Manajemen Informatika Jayakarta"/>
    <x v="21"/>
    <x v="1"/>
    <n v="2024"/>
    <n v="2024"/>
    <x v="5"/>
    <s v="Arni Muarifah Amri"/>
    <n v="6868847"/>
    <s v="0718069004"/>
    <s v="RPL"/>
    <m/>
    <s v="TUS"/>
    <s v="Arni Muarifah Amri"/>
    <s v="RPL"/>
    <m/>
    <s v="TUS"/>
    <n v="6868847"/>
    <s v="0718069004"/>
    <s v="Ilham Mudin"/>
    <s v="RPL"/>
    <m/>
    <s v="TUS"/>
    <m/>
    <n v="1201202555"/>
    <s v="Lorenzo Laridho Sambiring"/>
    <s v="RPL"/>
    <m/>
    <s v="TUS"/>
    <m/>
    <n v="1201200547"/>
    <s v="M Syarif Hidayatullah"/>
    <s v="RPL"/>
    <m/>
    <s v="TUS"/>
    <m/>
    <n v="1201200016"/>
    <s v="Dyah Putri Rahmawati"/>
    <s v="IF"/>
    <m/>
    <s v="TUS"/>
    <n v="6867249"/>
    <s v="0719039601"/>
    <m/>
    <m/>
    <m/>
    <m/>
    <m/>
    <m/>
    <m/>
    <m/>
    <m/>
    <m/>
    <m/>
    <m/>
    <s v="https://doi.org/10.52362/jmijayakarta.v4i4.1595"/>
    <s v="Arni Muarifah Amri"/>
    <s v="Arni Muarifah Amri,Arni Muarifah Amri,Ilham Mudin,Lorenzo Laridho Sambiring,M Syarif Hidayatullah,Dyah Putri Rahmawati,,Eka Devi Wulandari"/>
    <s v="TUS,TUS,TUS,TUS,TUS,TUS,,"/>
    <s v="RPL,RPL,RPL,RPL,RPL,IF,,"/>
    <s v="0718069004,0718069004,1201202555,1201200547,1201200016,0719039601,,"/>
  </r>
  <r>
    <s v="Konsep Smart City untuk Membangun Kota Berkelanjutan"/>
    <m/>
    <x v="20"/>
    <x v="0"/>
    <n v="2024"/>
    <n v="2024"/>
    <x v="5"/>
    <m/>
    <m/>
    <m/>
    <m/>
    <m/>
    <m/>
    <s v="Muhammad Ilham Alhari"/>
    <s v="SI"/>
    <m/>
    <s v="TUS"/>
    <s v=" 6865379"/>
    <s v="0722079901"/>
    <s v="Hilda Nuraliza"/>
    <s v="SI"/>
    <m/>
    <s v="TUS"/>
    <m/>
    <n v="1202184020"/>
    <s v="Annisa Ilmi Faried Muharman Lubis"/>
    <m/>
    <m/>
    <m/>
    <m/>
    <m/>
    <s v="Mas Wisnu Aninditya"/>
    <m/>
    <m/>
    <m/>
    <m/>
    <m/>
    <s v="Fajar Husain Asy'ari Mahyuddin"/>
    <m/>
    <m/>
    <m/>
    <m/>
    <m/>
    <s v="Adi Papa Pandarangga"/>
    <m/>
    <m/>
    <m/>
    <m/>
    <m/>
    <s v="Hasmina Tari Mokui Budi Priyonggo; Sudirman; Iskandar Zainuddin Rela"/>
    <m/>
    <m/>
    <m/>
    <m/>
    <m/>
    <s v="http://dx.doi.org/10.53866/jimi.v2i3.96"/>
    <s v=""/>
    <s v=",Muhammad Ilham Alhari,Hilda Nuraliza,Annisa Ilmi Faried Muharman Lubis,Mas Wisnu Aninditya,Fajar Husain Asy'ari Mahyuddin,Adi Papa Pandarangga,"/>
    <s v=",TUS,TUS,,,,,"/>
    <s v=",SI,SI,,,,,"/>
    <s v=",0722079901,1202184020,,,,,"/>
  </r>
  <r>
    <s v="Higuchi fractal dimension and deep learning on near-infrared spectroscopy for determination of free fatty acid (FFA) content in oil palm fruit"/>
    <s v="Journal of Aqriculture and Food Research"/>
    <x v="25"/>
    <x v="2"/>
    <n v="2024"/>
    <n v="2024"/>
    <x v="5"/>
    <s v="Muhammad Achirul Nanda"/>
    <m/>
    <m/>
    <m/>
    <m/>
    <m/>
    <s v="Kharistya Amaru"/>
    <m/>
    <m/>
    <m/>
    <m/>
    <m/>
    <s v="S. Rosalinda"/>
    <m/>
    <m/>
    <m/>
    <m/>
    <m/>
    <s v="Inna Novianty"/>
    <m/>
    <m/>
    <m/>
    <m/>
    <m/>
    <s v="Walidatush Sholihah"/>
    <m/>
    <m/>
    <m/>
    <m/>
    <m/>
    <s v="Gema Parasti Mindara"/>
    <m/>
    <m/>
    <m/>
    <m/>
    <m/>
    <s v="Anifatul Faricha"/>
    <s v="TE"/>
    <m/>
    <s v="TUS"/>
    <n v="6680631"/>
    <s v="0704069202"/>
    <s v="Tusan Park"/>
    <m/>
    <m/>
    <m/>
    <m/>
    <m/>
    <s v="https://doi.org/10.1016/j.jafr.2024.101437"/>
    <s v="Muhammad Achirul Nanda"/>
    <s v="Muhammad Achirul Nanda,Kharistya Amaru,S. Rosalinda,Inna Novianty,Walidatush Sholihah,Gema Parasti Mindara,Anifatul Faricha,,Tusan Park"/>
    <s v=",,,,,,TUS,"/>
    <s v=",,,,,,TE,"/>
    <s v=",,,,,,0704069202,"/>
  </r>
  <r>
    <s v="OPTIMASI PEMANTAUAN GEJALA MEDIS DAN EARLY WARNING MENGGUNAKAN APLIKASI KESEHATANKU: SYSTEM HEALTH CARE BAGI PASIEN HIPERTENSI, GLUKOSA, DAN TUBERKULOSIS"/>
    <s v="Jurnal Masyarakat Mandiri (JMM)"/>
    <x v="19"/>
    <x v="1"/>
    <n v="2024"/>
    <n v="2024"/>
    <x v="5"/>
    <s v="Raulia Riski"/>
    <s v=" 6789028"/>
    <s v="0719109401"/>
    <s v="SI"/>
    <m/>
    <s v="TUS"/>
    <s v="Raulia Riski"/>
    <s v="SI"/>
    <m/>
    <s v="TUS"/>
    <s v=" 6789028"/>
    <s v="0719109401"/>
    <s v="Muhammad Ilham Alhari"/>
    <s v="SI"/>
    <m/>
    <s v="TUS"/>
    <s v=" 6865379"/>
    <s v="0722079901"/>
    <s v="Aufar Fikri Dimyati"/>
    <s v="TI"/>
    <m/>
    <s v="TUS"/>
    <n v="6879158"/>
    <s v="0718099702"/>
    <s v="Andana Aprillio Wahyudi"/>
    <s v="SI"/>
    <m/>
    <s v="TUS"/>
    <m/>
    <n v="1204230029"/>
    <s v="Belinda Agni Helena Dewi"/>
    <s v="SI"/>
    <m/>
    <s v="TUS"/>
    <m/>
    <n v="1204210104"/>
    <s v="Amiratus Sholiha"/>
    <s v="SI"/>
    <m/>
    <s v="TUS"/>
    <m/>
    <n v="1204228146"/>
    <m/>
    <m/>
    <m/>
    <m/>
    <m/>
    <m/>
    <s v="https://doi.org/10.31764/jmm.v8i4.24987"/>
    <s v="Raulia Riski"/>
    <s v="Raulia Riski,Raulia Riski,Muhammad Ilham Alhari,Aufar Fikri Dimyati,Andana Aprillio Wahyudi,Belinda Agni Helena Dewi,Amiratus Sholiha,Ali Akbar Nafis"/>
    <s v="TUS,TUS,TUS,TUS,TUS,TUS,TUS,"/>
    <s v="SI,SI,SI,TI,SI,SI,SI,"/>
    <s v="0719109401,0719109401,0722079901,0718099702,1204230029,1204210104,1204228146,"/>
  </r>
  <r>
    <s v="ANALISIS PROSES BISNIS SISTEM INFORMASI LAYANAN PUBLIK DENGAN BUSINESS PROCESS MANAGEMENT PADA PEMERINTAH DAERAH"/>
    <s v="Jurnal Sistem Informasi"/>
    <x v="17"/>
    <x v="1"/>
    <n v="2024"/>
    <n v="2024"/>
    <x v="5"/>
    <m/>
    <m/>
    <m/>
    <m/>
    <m/>
    <m/>
    <s v="Dina Avifa Aulia"/>
    <s v="SI"/>
    <m/>
    <s v="TUS"/>
    <m/>
    <n v="1204200189"/>
    <s v="Hawwin Mardhiana"/>
    <s v="SI"/>
    <m/>
    <s v="TUS"/>
    <s v="6680648 "/>
    <s v="0724089201"/>
    <s v="Muhammad Ilham Alhari"/>
    <s v="SI"/>
    <m/>
    <s v="TUS"/>
    <s v=" 6865379"/>
    <s v="0722079901"/>
    <m/>
    <m/>
    <m/>
    <m/>
    <m/>
    <m/>
    <m/>
    <m/>
    <m/>
    <m/>
    <m/>
    <m/>
    <m/>
    <m/>
    <m/>
    <m/>
    <m/>
    <m/>
    <m/>
    <m/>
    <m/>
    <m/>
    <m/>
    <m/>
    <s v="https://doi.org/10.31849/zn.v6i3.21855"/>
    <s v=""/>
    <s v=",Dina Avifa Aulia,Hawwin Mardhiana,Muhammad Ilham Alhari,,,,"/>
    <s v=",TUS,TUS,TUS,,,,"/>
    <s v=",SI,SI,SI,,,,"/>
    <s v=",1204200189,0724089201,0722079901,,,,"/>
  </r>
  <r>
    <s v="ANALISIS DATA GOVERNANCE DOMAIN DATA QUALITY MENGGUNAKAN DAMA-DMBOKV2 (DINAS KOMUNIKASI DAN INFORMATIKA KOTA BANDUNG)"/>
    <s v="Jurnal Ilmiah Penelitian dan pembelajaran Informatika (JIPI)"/>
    <x v="19"/>
    <x v="1"/>
    <n v="2024"/>
    <n v="2024"/>
    <x v="5"/>
    <s v="Muhammad Ilham Alhari"/>
    <s v=" 6865379"/>
    <s v="0722079901"/>
    <s v="SI"/>
    <m/>
    <s v="TUS"/>
    <s v="Annisa Nur Salsabilla"/>
    <s v="SI"/>
    <m/>
    <s v="TUS"/>
    <m/>
    <n v="1204210123"/>
    <s v="Asha Sembiring"/>
    <m/>
    <m/>
    <m/>
    <m/>
    <m/>
    <m/>
    <m/>
    <m/>
    <m/>
    <m/>
    <m/>
    <m/>
    <m/>
    <m/>
    <m/>
    <m/>
    <m/>
    <m/>
    <m/>
    <m/>
    <m/>
    <m/>
    <m/>
    <m/>
    <m/>
    <m/>
    <m/>
    <m/>
    <m/>
    <m/>
    <m/>
    <m/>
    <m/>
    <m/>
    <m/>
    <s v="https://doi.org/10.29100/jipi.v9i3.5004"/>
    <s v="Muhammad Ilham Alhari"/>
    <s v="Muhammad Ilham Alhari,Annisa Nur Salsabilla,Asha Sembiring,,,,,"/>
    <s v="TUS,TUS,,,,,,"/>
    <s v="SI,SI,,,,,,"/>
    <s v="0722079901,1204210123,,,,,,"/>
  </r>
  <r>
    <s v="Deep Feature Extraction of Pap Smear Images Based on Convolutional Neural Network and Vision Transformer for Cervical Cancer Classification"/>
    <s v="2024 IEEE International Conference on Industry 4.0, Artificial Intelligence, and Communications Technology (IAICT)"/>
    <x v="25"/>
    <x v="2"/>
    <n v="2024"/>
    <n v="2024"/>
    <x v="5"/>
    <m/>
    <m/>
    <m/>
    <m/>
    <m/>
    <m/>
    <s v="Mohammad Sholik"/>
    <s v="RPL"/>
    <m/>
    <s v="TUS"/>
    <n v="6680698"/>
    <s v="0709128101"/>
    <s v="Chastine Fatichah"/>
    <m/>
    <m/>
    <m/>
    <m/>
    <m/>
    <s v="Bilqis Amaliah"/>
    <m/>
    <m/>
    <m/>
    <m/>
    <m/>
    <m/>
    <m/>
    <m/>
    <m/>
    <m/>
    <m/>
    <m/>
    <m/>
    <m/>
    <m/>
    <m/>
    <m/>
    <m/>
    <m/>
    <m/>
    <m/>
    <m/>
    <m/>
    <m/>
    <m/>
    <m/>
    <m/>
    <m/>
    <m/>
    <s v="https://doi.org/10.1109/IAICT62357.2024.10617492"/>
    <s v=""/>
    <s v=",Mohammad Sholik,Chastine Fatichah,Bilqis Amaliah,,,,,"/>
    <s v=",TUS,,,,,,"/>
    <s v=",RPL,,,,,,"/>
    <s v=",0709128101,,,,,,"/>
  </r>
  <r>
    <s v="Perancangan Jaringan Backhaul gNodeB dan Distribusi Jaringan 5G NR di Kota Makassar"/>
    <s v="Seminar Nasional Informatika Bela Negara (SANTIKA)"/>
    <x v="14"/>
    <x v="0"/>
    <n v="2024"/>
    <n v="2024"/>
    <x v="5"/>
    <s v="Hamzah U. Mustakim"/>
    <n v="6680741"/>
    <s v="0727059002"/>
    <s v="TT"/>
    <m/>
    <s v="TUS"/>
    <s v="Mukhlisah Nur Fadhilah"/>
    <s v="TT"/>
    <m/>
    <s v="TUS"/>
    <m/>
    <n v="1101200058"/>
    <s v="Hamzah Ulinuha Mustakim"/>
    <s v="TT"/>
    <m/>
    <s v="TUS"/>
    <n v="6680741"/>
    <s v="0727059002"/>
    <s v="Fannush Shofi Akbar"/>
    <s v="TT"/>
    <m/>
    <s v="TUS"/>
    <n v="6724784"/>
    <s v="0722119101"/>
    <m/>
    <m/>
    <m/>
    <m/>
    <m/>
    <m/>
    <m/>
    <m/>
    <m/>
    <m/>
    <m/>
    <m/>
    <m/>
    <m/>
    <m/>
    <m/>
    <m/>
    <m/>
    <m/>
    <m/>
    <m/>
    <m/>
    <m/>
    <m/>
    <s v="link dokumen"/>
    <s v="Hamzah U. Mustakim"/>
    <s v="Hamzah U. Mustakim,Mukhlisah Nur Fadhilah,Hamzah Ulinuha Mustakim,Fannush Shofi Akbar,,,,"/>
    <s v="TUS,TUS,TUS,TUS,,,,"/>
    <s v="TT,TT,TT,TT,,,,"/>
    <s v="0727059002,1101200058,0727059002,0722119101,,,,"/>
  </r>
  <r>
    <s v="Analisis Model kanal 5G terhadap Pengaruh Suhu dan Kelembaban pada Frekuensi 26 GHz dan 28 GHz di Jawa Timur"/>
    <s v="Jurnal of Computer, Electronic, and Telecommunication"/>
    <x v="17"/>
    <x v="1"/>
    <n v="2024"/>
    <n v="2024"/>
    <x v="5"/>
    <s v="Luthfiah Arbiah Nasir"/>
    <m/>
    <n v="1101202569"/>
    <s v="TT"/>
    <m/>
    <s v="TUS"/>
    <s v="Luthfiah Arbiah Nasir"/>
    <s v="TT"/>
    <m/>
    <s v="TUS"/>
    <m/>
    <n v="1101202569"/>
    <s v="Hamzah U. Mustakim"/>
    <s v="TT"/>
    <m/>
    <s v="TUS"/>
    <n v="6680741"/>
    <s v="0727059002"/>
    <s v="Arrizky Ayu Faradila Purnama"/>
    <s v="TT"/>
    <m/>
    <s v="TUS"/>
    <n v="6786182"/>
    <s v="0714029601"/>
    <m/>
    <m/>
    <m/>
    <m/>
    <m/>
    <m/>
    <m/>
    <m/>
    <m/>
    <m/>
    <m/>
    <m/>
    <m/>
    <m/>
    <m/>
    <m/>
    <m/>
    <m/>
    <m/>
    <m/>
    <m/>
    <m/>
    <m/>
    <m/>
    <s v="https://doi.org/10.52435/complete.v5i1.515"/>
    <s v="Luthfiah Arbiah Nasir"/>
    <s v="Luthfiah Arbiah Nasir,Luthfiah Arbiah Nasir,Hamzah U. Mustakim,Arrizky Ayu Faradila Purnama,,,,"/>
    <s v="TUS,TUS,TUS,TUS,,,,"/>
    <s v="TT,TT,TT,TT,,,,"/>
    <s v="1101202569,1101202569,0727059002,0714029601,,,,"/>
  </r>
  <r>
    <s v="Perencanaan Dan Optimalisasi Jaringan Selular 5G NR Frekuensi 2.3 GHz Di Kota Pekanbaru"/>
    <s v="Jurnal Teknologi Informasi dan Komunikasi"/>
    <x v="14"/>
    <x v="0"/>
    <n v="2024"/>
    <n v="2024"/>
    <x v="5"/>
    <s v="Nilla Rachmaningrum"/>
    <n v="6680625"/>
    <s v="0408067804"/>
    <s v="TT"/>
    <m/>
    <s v="TUS"/>
    <s v="Astuti Br. Situmorang"/>
    <s v="TT"/>
    <m/>
    <s v="TUS"/>
    <m/>
    <n v="1101200042"/>
    <s v="Hamzah U. Mustakim"/>
    <s v="TT"/>
    <m/>
    <s v="TUS"/>
    <n v="6680741"/>
    <s v="0727059002"/>
    <s v="Nilla Rachmaningrum"/>
    <s v="TT"/>
    <m/>
    <s v="TUS"/>
    <n v="6680625"/>
    <s v="0408067804"/>
    <m/>
    <m/>
    <m/>
    <m/>
    <m/>
    <m/>
    <m/>
    <m/>
    <m/>
    <m/>
    <m/>
    <m/>
    <m/>
    <m/>
    <m/>
    <m/>
    <m/>
    <m/>
    <m/>
    <m/>
    <m/>
    <m/>
    <m/>
    <m/>
    <s v="https://doi.org/10.33005/scan.v19i1.4736"/>
    <s v="Nilla Rachmaningrum"/>
    <s v="Nilla Rachmaningrum,Astuti Br. Situmorang,Hamzah U. Mustakim,Nilla Rachmaningrum,,,,Rizky Dwi Budi Anugrah Wibowo; Samuel Haorista Oika Eka Cipta; Adi Candra"/>
    <s v="TUS,TUS,TUS,TUS,,,,"/>
    <s v="TT,TT,TT,TT,,,,"/>
    <s v="0408067804,1101200042,0727059002,0408067804,,,,"/>
  </r>
  <r>
    <s v="The Analisis Dan Optimasi Jaringan Telekomunikasi Fiber To The Home (FTTH) Menggunakan Metode Power Link Budget Di Perumahan Central Park Kota Surabaya"/>
    <s v="Seminar Nasional Informatika Bela Negara (SANTIKA)"/>
    <x v="14"/>
    <x v="0"/>
    <n v="2024"/>
    <n v="2024"/>
    <x v="5"/>
    <s v="Walid Maulana Hadiansyah"/>
    <s v=" 6680645"/>
    <s v="0713108902"/>
    <s v="TT"/>
    <m/>
    <s v="TUS"/>
    <s v="Tasya Amalia"/>
    <m/>
    <m/>
    <m/>
    <m/>
    <m/>
    <s v="Walid Maulana Hadiansyah"/>
    <s v="TT"/>
    <m/>
    <s v="TUS"/>
    <s v=" 6680645"/>
    <s v="0713108902"/>
    <s v="Hamzah Ulinuha Mustakim"/>
    <s v="TT"/>
    <m/>
    <s v="TUS"/>
    <n v="6680741"/>
    <s v="0727059002"/>
    <m/>
    <m/>
    <m/>
    <m/>
    <m/>
    <m/>
    <m/>
    <m/>
    <m/>
    <m/>
    <m/>
    <m/>
    <m/>
    <m/>
    <m/>
    <m/>
    <m/>
    <m/>
    <m/>
    <m/>
    <m/>
    <m/>
    <m/>
    <m/>
    <s v="link dokumen"/>
    <s v="Walid Maulana Hadiansyah"/>
    <s v="Walid Maulana Hadiansyah,Tasya Amalia,Walid Maulana Hadiansyah,Hamzah Ulinuha Mustakim,,,,Irfan Yasin"/>
    <s v="TUS,,TUS,TUS,,,,"/>
    <s v="TT,,TT,TT,,,,"/>
    <s v="0713108902,,0713108902,0727059002,,,,"/>
  </r>
  <r>
    <s v="Potensi Pengembangan Pertahanan dan Keamanan Laut Natuna Utara untuk Meningkatkan Nilai Ekonomi dan Keamanan Melalui Pembuatan Causal Loop Diagram"/>
    <s v="SEWAGATI Jurnal Pengabdian Kepada Masyarakat"/>
    <x v="17"/>
    <x v="1"/>
    <n v="2024"/>
    <n v="2024"/>
    <x v="5"/>
    <s v="Erma Suryani"/>
    <m/>
    <m/>
    <m/>
    <m/>
    <m/>
    <s v="Arman Hakim Nasution"/>
    <m/>
    <m/>
    <m/>
    <m/>
    <m/>
    <s v="Erwin Widodo"/>
    <m/>
    <m/>
    <m/>
    <m/>
    <m/>
    <s v="Dody Hartanto"/>
    <m/>
    <m/>
    <m/>
    <m/>
    <m/>
    <s v="Raulia Riski"/>
    <s v="SI"/>
    <m/>
    <s v="TUS"/>
    <n v="6789028"/>
    <s v="0719109401"/>
    <s v="Anisa Dzulkarnain"/>
    <s v="SI"/>
    <m/>
    <s v="TUS"/>
    <n v="6835039"/>
    <s v="0724099501"/>
    <s v="Berlian Rahmy Lidiawaty"/>
    <s v="SI"/>
    <m/>
    <s v="TUS"/>
    <n v="6843087"/>
    <s v="0010109403"/>
    <s v="Adi Bandono; Okol Sri Suharyo; April Kukuh; Rahmatika Jagad Pramundito; Muhammad Syamil Fadhillah"/>
    <m/>
    <m/>
    <m/>
    <m/>
    <m/>
    <s v="https://doi.org/10.12962/j26139960.v8i4.1538"/>
    <s v="Erma Suryani"/>
    <s v="Erma Suryani,Arman Hakim Nasution,Erwin Widodo,Dody Hartanto,Raulia Riski,Anisa Dzulkarnain,Berlian Rahmy Lidiawaty,"/>
    <s v=",,,,TUS,TUS,TUS,"/>
    <s v=",,,,SI,SI,SI,"/>
    <s v=",,,,0719109401,0724099501,0010109403,"/>
  </r>
  <r>
    <s v="Perancangan Transmitter dan Receiver Automatic Identification System (AIS) pada Software Defined Radio (SDR)"/>
    <s v="Seminar Nasional Informatika Bela Negara (SANTIKA)"/>
    <x v="36"/>
    <x v="0"/>
    <n v="2024"/>
    <n v="2024"/>
    <x v="5"/>
    <s v="Nilla Rachmaningrum"/>
    <n v="6680625"/>
    <s v="0408067804"/>
    <s v="TT"/>
    <m/>
    <s v="TUS"/>
    <s v="Raissa Rahma Susianto"/>
    <s v="TT"/>
    <m/>
    <s v="TUS"/>
    <m/>
    <n v="1101200025"/>
    <s v="Nilla Rachmaningrum"/>
    <s v="TT"/>
    <m/>
    <s v="TUS"/>
    <n v="6680625"/>
    <s v="0408067804"/>
    <s v="Hendy Briantoro"/>
    <s v="TK"/>
    <m/>
    <s v="TUS"/>
    <n v="6843797"/>
    <s v="0030079001"/>
    <m/>
    <m/>
    <m/>
    <m/>
    <m/>
    <m/>
    <m/>
    <m/>
    <m/>
    <m/>
    <m/>
    <m/>
    <m/>
    <m/>
    <m/>
    <m/>
    <m/>
    <m/>
    <m/>
    <m/>
    <m/>
    <m/>
    <m/>
    <m/>
    <s v="link dokumen"/>
    <s v="Nilla Rachmaningrum"/>
    <s v="Nilla Rachmaningrum,Raissa Rahma Susianto,Raissa Rahma Susianto,Nilla Rachmaningrum,Hendy Briantoro,,,,"/>
    <s v="TUS,TUS,TUS,TUS,,,,"/>
    <s v="TT,TT,TT,TK,,,,,"/>
    <s v="0408067804,1101200025,0408067804,0030079001,,,,,"/>
  </r>
  <r>
    <s v="_x000a_Evaluasi Target Produksi Gula Kristal Putih PT.X dengan Pendekatan Perencanaan Produksi dan Analisis Investasi dalam Pemenuhan Permintaan Gula Nasional"/>
    <s v="JURNAL FLYWHEEL"/>
    <x v="29"/>
    <x v="1"/>
    <n v="2024"/>
    <n v="2024"/>
    <x v="5"/>
    <s v="Terresa Indrajani Kusuma"/>
    <m/>
    <n v="1203200010"/>
    <s v="TI"/>
    <m/>
    <s v="TUS"/>
    <s v="Terresa Indrajani Kuruma"/>
    <s v="TI"/>
    <m/>
    <s v="TUS"/>
    <m/>
    <n v="1203200010"/>
    <s v="Rahaditya Dimas Prihadianto"/>
    <s v="TI"/>
    <m/>
    <s v="TUS"/>
    <n v="6680618"/>
    <s v="0725059202"/>
    <s v="Silvi Istiqomah"/>
    <s v="TI"/>
    <m/>
    <s v="TUS"/>
    <n v="6795859"/>
    <s v="0523119601"/>
    <m/>
    <m/>
    <m/>
    <m/>
    <m/>
    <m/>
    <m/>
    <m/>
    <m/>
    <m/>
    <m/>
    <m/>
    <m/>
    <m/>
    <m/>
    <m/>
    <m/>
    <m/>
    <m/>
    <m/>
    <m/>
    <m/>
    <m/>
    <m/>
    <s v="https://doi.org/10.36040/flywheel.v15i1.9253"/>
    <s v="Terresa Indrajani Kusuma"/>
    <s v="Terresa Indrajani Kusuma,Terresa Indrajani Kuruma,Terresa Indrajani Kuruma,Rahaditya Dimas Prihadianto,Silvi Istiqomah,,,,"/>
    <s v="TUS,TUS,TUS,TUS,,,,"/>
    <s v="TI,TI,TI,TI,,,,,"/>
    <s v="1203200010,1203200010,0725059202,0523119601,,,,,"/>
  </r>
  <r>
    <s v="OPTIMALISASI MANAJEMEN SEKOLAH MELALUI IMPLEMENTASI SISTEM INFORMASI TERPADU"/>
    <s v="Jurnal Masyarakat Mandiri"/>
    <x v="19"/>
    <x v="1"/>
    <n v="2024"/>
    <n v="2024"/>
    <x v="5"/>
    <s v="Tita Ayu Rospricilia"/>
    <n v="6833033"/>
    <s v="0702049801"/>
    <s v="SI"/>
    <m/>
    <s v="TUS"/>
    <s v="Tita Ayu Rospricilia"/>
    <s v="SI"/>
    <m/>
    <s v="TUS"/>
    <n v="6833033"/>
    <s v="0702049801"/>
    <s v="Nur Azizah Rosidah"/>
    <s v="SI"/>
    <m/>
    <s v="TUS"/>
    <m/>
    <n v="1204220023"/>
    <s v="Mochamad Nizar Palefi Ma'ady"/>
    <s v="SI"/>
    <m/>
    <s v="TUS"/>
    <n v="6099359"/>
    <s v="0708119103"/>
    <s v="Ully Asfari"/>
    <s v="SI"/>
    <m/>
    <s v="TUS"/>
    <n v="6665306"/>
    <s v="0703129001"/>
    <s v="Junanda Deyastusesa"/>
    <s v="SI"/>
    <m/>
    <s v="TUS"/>
    <m/>
    <n v="1204220021"/>
    <s v="Rayhan Alief Febryan"/>
    <s v="SI"/>
    <m/>
    <s v="TUS"/>
    <m/>
    <n v="1204220111"/>
    <s v="Ricky Adam Saputra"/>
    <s v="SI"/>
    <m/>
    <s v="TUS"/>
    <m/>
    <n v="1204220008"/>
    <s v="https://doi.org/10.31764/jmm.v8i5.25741"/>
    <s v="Tita Ayu Rospricilia"/>
    <s v="Tita Ayu Rospricilia,Tita Ayu Rospricilia,Tita Ayu Rospricilia,Nur Azizah Rosidah,Mochamad Nizar Palefi Ma'ady,Ully Asfari,Junanda Deyastusesa,Rayhan Alief Febryan,Ricky Adam Saputra"/>
    <s v="TUS,TUS,TUS,TUS,TUS,TUS,TUS,TUS"/>
    <s v="SI,SI,SI,SI,SI,SI,SI,SI,"/>
    <s v="0702049801,0702049801,1204220023,0708119103,0703129001,1204220021,1204220111,1204220008,"/>
  </r>
  <r>
    <s v="Pemodelan Integration Use Case (IUC): Perancangan Use Case Diagram (UML) untuk Sistem-sistem yang Terintegrasi"/>
    <s v="INTEGER: Journal of Information Technology"/>
    <x v="17"/>
    <x v="1"/>
    <n v="2024"/>
    <n v="2024"/>
    <x v="5"/>
    <m/>
    <m/>
    <m/>
    <m/>
    <m/>
    <m/>
    <s v="Tita Ayu Rospricilia"/>
    <s v="SI"/>
    <m/>
    <s v="TUS"/>
    <n v="6833033"/>
    <s v="0702049801"/>
    <s v="Mochamad Nizar Palefi Ma'ady"/>
    <s v="SI"/>
    <m/>
    <s v="TUS"/>
    <n v="6099359"/>
    <s v="0708119103"/>
    <m/>
    <m/>
    <m/>
    <m/>
    <m/>
    <m/>
    <m/>
    <m/>
    <m/>
    <m/>
    <m/>
    <m/>
    <m/>
    <m/>
    <m/>
    <m/>
    <m/>
    <m/>
    <m/>
    <m/>
    <m/>
    <m/>
    <m/>
    <m/>
    <m/>
    <m/>
    <m/>
    <m/>
    <m/>
    <m/>
    <s v="https://doi.org/10.31284/j.integer.2024.v9i2.6345"/>
    <s v=""/>
    <s v=",Tita Ayu Rospricilia,Tita Ayu Rospricilia,Mochamad Nizar Palefi Ma'ady,,,,,"/>
    <s v=",TUS,TUS,,,,,"/>
    <s v=",SI,SI,,,,,,"/>
    <s v=",0702049801,0708119103,,,,,,"/>
  </r>
  <r>
    <s v="TUS MART Web Commerce Design As A Digital Marketing Effort For Urban Farming Products Using Kansei Engineering"/>
    <s v="Journal of Digital Marketing and Halal Industry"/>
    <x v="18"/>
    <x v="1"/>
    <n v="2024"/>
    <n v="2024"/>
    <x v="5"/>
    <s v="Rizqa Amelia Zunaidi"/>
    <n v="6681051"/>
    <s v="0711069301"/>
    <s v="TI"/>
    <m/>
    <s v="TUS"/>
    <s v="Rizqa Amelia Zunaidi"/>
    <s v="TI"/>
    <m/>
    <s v="TUS"/>
    <n v="6681051"/>
    <s v="0711069301"/>
    <s v="Dwi Nur Azizah Hamidah"/>
    <s v="TI"/>
    <m/>
    <s v="TUS"/>
    <m/>
    <n v="1104210051"/>
    <s v="Perdana Suteja Putra"/>
    <s v="TI"/>
    <m/>
    <s v="TUS"/>
    <n v="6826739"/>
    <s v="0704129501"/>
    <s v="Sri Hidayati"/>
    <s v="SI"/>
    <m/>
    <s v="TUS"/>
    <s v="6787771 "/>
    <s v="0723119302"/>
    <s v="Huki Chandra"/>
    <s v="TI"/>
    <m/>
    <s v="TUS"/>
    <n v="6826743"/>
    <s v="0719079702"/>
    <s v="Hawwin Mardhiana"/>
    <s v="SI"/>
    <m/>
    <s v="TUS"/>
    <s v="6680648 "/>
    <s v="0724089201"/>
    <s v="Eka Devi Wulandari"/>
    <m/>
    <m/>
    <m/>
    <m/>
    <m/>
    <s v="https://doi.org/10.21580/jdmhi.2024.6.2.23212"/>
    <s v="Rizqa Amelia Zunaidi"/>
    <s v="Rizqa Amelia Zunaidi,Rizqa Amelia Zunaidi,Rizqa Amelia Zunaidi,Dwi Nur Azizah Hamidah,Perdana Suteja Putra,Sri Hidayati,Huki Chandra,Hawwin Mardhiana,Eka Devi Wulandari"/>
    <s v="TUS,TUS,TUS,TUS,TUS,TUS,TUS,"/>
    <s v="TI,TI,TI,TI,SI,TI,SI,,"/>
    <s v="0711069301,0711069301,1104210051,0704129501,0723119302,0719079702,0724089201,,"/>
  </r>
  <r>
    <s v="Analisis Pemilihan Supplier Pengadaan Mesin Masak Produksi Kecap Menggunakan Metode Analytical Hierarchy Process (AHP) Dan Taguchi Loss Function (Studi Kasus: PT X)"/>
    <s v="Jurnal Teknik Industri Terintegrasi (JUTIN)"/>
    <x v="21"/>
    <x v="1"/>
    <n v="2024"/>
    <n v="2024"/>
    <x v="5"/>
    <s v="Ines Mulia Nurdiana"/>
    <m/>
    <n v="1203200101"/>
    <s v="TI"/>
    <m/>
    <s v="TUS"/>
    <s v="Ines Mulia Nurdiana"/>
    <s v="TI"/>
    <m/>
    <s v="TUS"/>
    <m/>
    <n v="1203200101"/>
    <s v="Rahaditya Dimas Prihadianto"/>
    <s v="TI"/>
    <m/>
    <s v="TUS"/>
    <n v="6680618"/>
    <s v="0725059202"/>
    <s v="Silvi Istiqomah"/>
    <s v="TI"/>
    <m/>
    <s v="TUS"/>
    <s v=" 6795859"/>
    <s v="0523119601"/>
    <m/>
    <m/>
    <m/>
    <m/>
    <m/>
    <m/>
    <m/>
    <m/>
    <m/>
    <m/>
    <m/>
    <m/>
    <m/>
    <m/>
    <m/>
    <m/>
    <m/>
    <m/>
    <m/>
    <m/>
    <m/>
    <m/>
    <m/>
    <m/>
    <s v="link dokumen"/>
    <s v="Ines Mulia Nurdiana"/>
    <s v="Ines Mulia Nurdiana,Ines Mulia Nurdiana,Ines Mulia Nurdiana,Rahaditya Dimas Prihadianto,Silvi Istiqomah,,,,"/>
    <s v="TUS,TUS,TUS,TUS,,,,"/>
    <s v="TI,TI,TI,TI,,,,,"/>
    <s v="1203200101,1203200101,0725059202,0523119601,,,,,"/>
  </r>
  <r>
    <s v="Usability Testing of the TUS MART Website by Measuring the Customer Satisfaction Index using the WebQual Model"/>
    <s v="JURNAL INOVTEK POLBENG"/>
    <x v="19"/>
    <x v="1"/>
    <n v="2024"/>
    <n v="2024"/>
    <x v="5"/>
    <s v="Rizqa Amelia Zunaidi"/>
    <n v="6681051"/>
    <s v="0711069301"/>
    <s v="TI"/>
    <m/>
    <s v="TUS"/>
    <s v="Norma Septin Nurlaela"/>
    <s v="TI"/>
    <m/>
    <s v="TUS"/>
    <m/>
    <n v="1104210050"/>
    <s v="Rizqa Amelia Zunaidi"/>
    <s v="TI"/>
    <m/>
    <s v="TUS"/>
    <n v="6681051"/>
    <s v="0711069301"/>
    <s v="Huki Chandra"/>
    <s v="TI"/>
    <m/>
    <s v="TUS"/>
    <n v="6826743"/>
    <s v="0719079702"/>
    <s v="Perdana Suteja Putra"/>
    <s v="TI"/>
    <m/>
    <s v="TUS"/>
    <n v="6826739"/>
    <s v="0704129501"/>
    <s v="Sri Hidayati"/>
    <s v="SI"/>
    <m/>
    <s v="TUS"/>
    <s v="6787771 "/>
    <s v="0723119302"/>
    <s v="Hawwin Mardhiana"/>
    <s v="SI"/>
    <m/>
    <s v="TUS"/>
    <s v="6680648 "/>
    <s v="0724089201"/>
    <m/>
    <m/>
    <m/>
    <m/>
    <m/>
    <m/>
    <s v="https://doi.org/10.35314/587tg046"/>
    <s v="Rizqa Amelia Zunaidi"/>
    <s v="Rizqa Amelia Zunaidi,Norma Septin Nurlaela,Norma Septin Nurlaela,Rizqa Amelia Zunaidi,Huki Chandra,Perdana Suteja Putra,Sri Hidayati,Hawwin Mardhiana,"/>
    <s v="TUS,TUS,TUS,TUS,TUS,TUS,TUS,"/>
    <s v="TI,TI,TI,TI,TI,SI,SI,,"/>
    <s v="0711069301,1104210050,0711069301,0719079702,0704129501,0723119302,0724089201,,"/>
  </r>
  <r>
    <s v="User Interface and User Experience Design for TUS Mart Sales Report Dashboard Using Design Thinking Method"/>
    <s v="JURNAL INOVTEK POLBENG"/>
    <x v="19"/>
    <x v="1"/>
    <n v="2024"/>
    <n v="2024"/>
    <x v="5"/>
    <m/>
    <m/>
    <m/>
    <m/>
    <m/>
    <m/>
    <s v="Norma Novika"/>
    <s v="TI"/>
    <m/>
    <s v="TUS"/>
    <m/>
    <n v="1104210024"/>
    <s v="Perdana Suteja Putra"/>
    <s v="TI"/>
    <m/>
    <s v="TUS"/>
    <n v="6826739"/>
    <s v="0704129501"/>
    <s v="Rizqa Amelia Zunaidi"/>
    <s v="TI"/>
    <m/>
    <s v="TUS"/>
    <n v="6681051"/>
    <s v="0711069301"/>
    <s v="Sri Hidayati"/>
    <s v="SI"/>
    <m/>
    <s v="TUS"/>
    <s v="6787771 "/>
    <s v="0723119302"/>
    <s v="Hawwin mardhiana"/>
    <s v="SI"/>
    <m/>
    <s v="TUS"/>
    <s v="6680648 "/>
    <s v="0724089201"/>
    <s v="Huki Chandra"/>
    <s v="TI"/>
    <m/>
    <s v="TUS"/>
    <n v="6826743"/>
    <s v="0719079702"/>
    <s v="Ali Akbar Nafis"/>
    <s v="TI"/>
    <m/>
    <s v="TUS"/>
    <m/>
    <n v="1104220037"/>
    <s v="https://doi.org/10.35314/dc6gwz52"/>
    <s v=""/>
    <s v=",Norma Novika,Norma Novika,Perdana Suteja Putra,Rizqa Amelia Zunaidi,Sri Hidayati,Hawwin mardhiana,Huki Chandra,Ali Akbar Nafis"/>
    <s v=",TUS,TUS,TUS,TUS,TUS,TUS,TUS"/>
    <s v=",TI,TI,TI,SI,SI,TI,TI,"/>
    <s v=",1104210024,0704129501,0711069301,0723119302,0724089201,0719079702,1104220037,"/>
  </r>
  <r>
    <s v="Analisis Dan Penerapan Knowledge Management System (KMS) Di UMKM Furniture (Studi Kasus: CV. DNA Bali Indonesia)"/>
    <s v="Management Studies and Entrepeneurship Journal"/>
    <x v="17"/>
    <x v="1"/>
    <n v="2024"/>
    <n v="2024"/>
    <x v="5"/>
    <s v="Yuni Qoriah Verdiana"/>
    <m/>
    <n v="1204200004"/>
    <s v="SI"/>
    <m/>
    <s v="TUS"/>
    <s v="Yuni Qoriah Verdiana"/>
    <s v="SI"/>
    <m/>
    <s v="TUS"/>
    <m/>
    <n v="1204200004"/>
    <s v="Muhamad Nasrullah"/>
    <s v="SI"/>
    <m/>
    <s v="TUS"/>
    <s v="6744406"/>
    <s v="0709059004"/>
    <s v="Noerma Pudji Istyanto"/>
    <s v="SI"/>
    <m/>
    <s v="TUS"/>
    <n v="6680634"/>
    <s v="0725059004"/>
    <m/>
    <m/>
    <m/>
    <m/>
    <m/>
    <m/>
    <m/>
    <m/>
    <m/>
    <m/>
    <m/>
    <m/>
    <m/>
    <m/>
    <m/>
    <m/>
    <m/>
    <m/>
    <m/>
    <m/>
    <m/>
    <m/>
    <m/>
    <m/>
    <s v="link dokumen"/>
    <s v="Yuni Qoriah Verdiana"/>
    <s v="Yuni Qoriah Verdiana,Yuni Qoriah Verdiana,Yuni Qoriah Verdiana,Muhamad Nasrullah,Noerma Pudji Istyanto,,,,"/>
    <s v="TUS,TUS,TUS,TUS,,,,"/>
    <s v="SI,SI,SI,SI,,,,,"/>
    <s v="1204200004,1204200004,0709059004,0725059004,,,,,"/>
  </r>
  <r>
    <s v="Identification and Modeling of SI-LAUT: Information System for Indonesian Maritime Resources Using Penta-Helix Model"/>
    <s v="Journal of Information Systems and Informatics"/>
    <x v="19"/>
    <x v="1"/>
    <n v="2024"/>
    <n v="2024"/>
    <x v="5"/>
    <m/>
    <m/>
    <m/>
    <m/>
    <m/>
    <m/>
    <s v="Noerma Pudji Istyanto"/>
    <s v="SI"/>
    <m/>
    <s v="TUS"/>
    <n v="6680634"/>
    <s v="0725059004"/>
    <s v="Muhamad Nasrullah"/>
    <s v="SI"/>
    <m/>
    <s v="TUS"/>
    <s v="6744406"/>
    <s v="0709059004"/>
    <s v="Mohammad Anas Fikri"/>
    <m/>
    <m/>
    <m/>
    <m/>
    <m/>
    <m/>
    <m/>
    <m/>
    <m/>
    <m/>
    <m/>
    <m/>
    <m/>
    <m/>
    <m/>
    <m/>
    <m/>
    <m/>
    <m/>
    <m/>
    <m/>
    <m/>
    <m/>
    <m/>
    <m/>
    <m/>
    <m/>
    <m/>
    <m/>
    <s v="https://doi.org/10.51519/journalisi.v6i1.687"/>
    <s v=""/>
    <s v=",Noerma Pudji Istyanto,Noerma Pudji Istyanto,Muhamad Nasrullah,Mohammad Anas Fikri,,,,"/>
    <s v=",TUS,TUS,,,,,"/>
    <s v=",SI,SI,,,,,,"/>
    <s v=",0725059004,0709059004,,,,,,"/>
  </r>
  <r>
    <s v="RE-DESIGN APLIKASI KNOWLEDGE MANAGEMENT SYSTEM BERBASIS SITUS WEB PADA ASOSIASI DOSEN INTEGRATOR DESA DENGAN DESIGN THINKING"/>
    <s v="ABDIMAS AWANG LONG JURNAL PENGABDIAN DAN PEMBERDAYAAN MASYARAKAT"/>
    <x v="14"/>
    <x v="0"/>
    <n v="2024"/>
    <n v="2024"/>
    <x v="5"/>
    <s v="Arman Hakim Nasution"/>
    <m/>
    <m/>
    <m/>
    <m/>
    <m/>
    <s v="Arman Hakim Nasution"/>
    <m/>
    <m/>
    <m/>
    <m/>
    <m/>
    <s v="Rizqa Amelia Zunaidi"/>
    <s v="TI"/>
    <m/>
    <s v="TUS"/>
    <n v="6681051"/>
    <s v="0711069301"/>
    <s v="Perdana Suteja Putra"/>
    <s v="TI"/>
    <m/>
    <s v="TUS"/>
    <n v="6826739"/>
    <s v="0704129501"/>
    <m/>
    <m/>
    <m/>
    <m/>
    <m/>
    <m/>
    <m/>
    <m/>
    <m/>
    <m/>
    <m/>
    <m/>
    <m/>
    <m/>
    <m/>
    <m/>
    <m/>
    <m/>
    <m/>
    <m/>
    <m/>
    <m/>
    <m/>
    <m/>
    <s v="https://doi.org/10.56301/awal.v7i1.1141"/>
    <s v="Arman Hakim Nasution"/>
    <s v="Arman Hakim Nasution,Arman Hakim Nasution,Arman Hakim Nasution,Rizqa Amelia Zunaidi,Perdana Suteja Putra,,,,"/>
    <s v=",,TUS,TUS,,,,"/>
    <s v=",,TI,TI,,,,,"/>
    <s v=",,0711069301,0704129501,,,,,"/>
  </r>
  <r>
    <s v="Information Technology Security Audit at the YDSF National Zakat Instituion Using the ISO 27001 Framework"/>
    <s v="Jurnal SISFOKOM (Sistem Informasi dan Komputer)"/>
    <x v="14"/>
    <x v="0"/>
    <n v="2024"/>
    <n v="2024"/>
    <x v="5"/>
    <s v="Mustafa Kamal"/>
    <n v="6826727"/>
    <s v="0722108201"/>
    <s v="IT"/>
    <m/>
    <s v="TUS"/>
    <s v="Mustafa Kamal"/>
    <s v="IT"/>
    <m/>
    <s v="TUS"/>
    <n v="6826727"/>
    <s v="0722108201"/>
    <s v="Muhamad Nasrullah"/>
    <s v="SI"/>
    <m/>
    <s v="TUS"/>
    <s v="6744406"/>
    <s v="0709059004"/>
    <s v="Yupit Sudianto"/>
    <s v="SI"/>
    <m/>
    <s v="TUS"/>
    <n v="6680623"/>
    <s v="0721088602"/>
    <s v="Rully Rosadi"/>
    <s v="IT"/>
    <m/>
    <s v="TUS"/>
    <m/>
    <n v="1202202061"/>
    <s v="Muhammad Arkan Fauzan"/>
    <s v="TI"/>
    <m/>
    <s v="TUS"/>
    <m/>
    <n v="1202202044"/>
    <s v="Yuvens Anggito"/>
    <s v="TI"/>
    <m/>
    <s v="TUS"/>
    <m/>
    <n v="1202200014"/>
    <s v="Wahid Yasin; Hendrik Hermawan"/>
    <m/>
    <m/>
    <m/>
    <m/>
    <m/>
    <m/>
    <s v="Mustafa Kamal"/>
    <s v="Mustafa Kamal,Mustafa Kamal,Mustafa Kamal,Muhamad Nasrullah,Yupit Sudianto,Rully Rosadi,Muhammad Arkan Fauzan,Yuvens Anggito,Wahid Yasin; Hendrik Hermawan"/>
    <s v="TUS,TUS,TUS,TUS,TUS,TUS,TUS,"/>
    <s v="IT,IT,SI,SI,IT,TI,TI,,"/>
    <s v="0722108201,0722108201,0709059004,0721088602,1202202061,1202202044,1202200014,,"/>
  </r>
  <r>
    <s v="PERANCANGAN ARSITEKTUR SISTEM INFORMASI PADA DINAS XYZ PROVINSI JAWA TIMUR MENGGUNAKAN PENDEKATAN KERANGKA KERJA TOGAF ADM v9. 2"/>
    <s v="Journal of Information Technology and Computer Science (INTECOMS)"/>
    <x v="17"/>
    <x v="1"/>
    <n v="2024"/>
    <n v="2024"/>
    <x v="5"/>
    <m/>
    <m/>
    <m/>
    <m/>
    <m/>
    <m/>
    <s v="Wanda Nadhifa Ainaya"/>
    <s v="SI"/>
    <m/>
    <s v="TUS"/>
    <m/>
    <n v="1204200044"/>
    <s v="Yupit Sudianto"/>
    <s v="SI"/>
    <m/>
    <s v="TUS"/>
    <n v="6680623"/>
    <s v="0721088602"/>
    <s v="Aris Kusumawati"/>
    <s v="SI"/>
    <m/>
    <s v="TUS"/>
    <n v="6801883"/>
    <s v="0720088905"/>
    <m/>
    <m/>
    <m/>
    <m/>
    <m/>
    <m/>
    <m/>
    <m/>
    <m/>
    <m/>
    <m/>
    <m/>
    <m/>
    <m/>
    <m/>
    <m/>
    <m/>
    <m/>
    <m/>
    <m/>
    <m/>
    <m/>
    <m/>
    <m/>
    <s v="link dokumen"/>
    <s v=""/>
    <s v=",Wanda Nadhifa Ainaya,Wanda Nadhifa Ainaya,Yupit Sudianto,Aris Kusumawati,,,,"/>
    <s v=",TUS,TUS,TUS,,,,"/>
    <s v=",SI,SI,SI,,,,,"/>
    <s v=",1204200044,0721088602,0720088905,,,,,"/>
  </r>
  <r>
    <s v="Evaluation of Information Security at the XYZ Foundation Using OWASP Top 10 2021 Framework"/>
    <s v="JAIIT (Journal of Advances in Information and Inustrial Technology"/>
    <x v="17"/>
    <x v="1"/>
    <n v="2024"/>
    <n v="2024"/>
    <x v="5"/>
    <s v="Mustafa Kamal"/>
    <n v="6826727"/>
    <s v="0722108201"/>
    <s v="IT"/>
    <m/>
    <s v="TUS"/>
    <s v="Mustafa Kamal"/>
    <s v="IT"/>
    <m/>
    <s v="TUS"/>
    <n v="6826727"/>
    <s v="0722108201"/>
    <s v="Muhamad Nasrullah"/>
    <s v="SI"/>
    <m/>
    <s v="TUS"/>
    <s v="6744406"/>
    <s v="0709059004"/>
    <s v="Rully Rosaidi"/>
    <s v="IT"/>
    <m/>
    <s v="TUS"/>
    <m/>
    <n v="1202202061"/>
    <s v="Yuvens Anggito"/>
    <s v="TI"/>
    <m/>
    <s v="TUS"/>
    <m/>
    <n v="1202200014"/>
    <s v="Sujan Chandra Roy"/>
    <m/>
    <m/>
    <m/>
    <m/>
    <m/>
    <m/>
    <m/>
    <m/>
    <m/>
    <m/>
    <m/>
    <m/>
    <m/>
    <m/>
    <m/>
    <m/>
    <m/>
    <s v="https://doi.org/10.52435/jaiit.v6i2.397"/>
    <s v="Mustafa Kamal"/>
    <s v="Mustafa Kamal,Mustafa Kamal,Mustafa Kamal,Muhamad Nasrullah,Rully Rosaidi,Yuvens Anggito,Sujan Chandra Roy,,"/>
    <s v="TUS,TUS,TUS,TUS,TUS,,,"/>
    <s v="IT,IT,SI,IT,TI,,,,"/>
    <s v="0722108201,0722108201,0709059004,1202202061,1202200014,,,,"/>
  </r>
  <r>
    <s v="_x0009_Penerapan teknologi dan sumber listrik alternatif untuk mendukung hidroponik kampung Oase Ondomohen"/>
    <s v="BEMAS: Jurnal Bermasyarakat"/>
    <x v="21"/>
    <x v="1"/>
    <n v="2024"/>
    <n v="2024"/>
    <x v="5"/>
    <s v="Lora Khaula Amifia"/>
    <n v="6680708"/>
    <s v="0706069201"/>
    <s v="TE"/>
    <m/>
    <s v="TUS"/>
    <s v="Lora Khaula Amifia"/>
    <s v="TE"/>
    <m/>
    <s v="TUS"/>
    <n v="6680708"/>
    <s v="0706069201"/>
    <s v="Ardiansyah Al Farouq"/>
    <s v="TK"/>
    <m/>
    <s v="TUS"/>
    <n v="6680641"/>
    <s v="0714029301"/>
    <s v="Rizqa Amelia Zunaidi"/>
    <s v="TI"/>
    <m/>
    <s v="TUS"/>
    <n v="6681051"/>
    <s v="0711069301"/>
    <s v="Hernadimas Alfattah"/>
    <s v="TE"/>
    <m/>
    <s v="TUS"/>
    <m/>
    <n v="1103210015"/>
    <s v="Rafif Muhammmad Rasyad"/>
    <s v="TE"/>
    <m/>
    <s v="TUS"/>
    <m/>
    <n v="1103220005"/>
    <s v="Zenkey Soma Mahendra"/>
    <s v="TE"/>
    <m/>
    <s v="TUS"/>
    <m/>
    <n v="1103229001"/>
    <s v="Rizky Dwi Budi Anugrah Wibowo; Samuel Haorista Oika Eka Cipta; Adi Candra"/>
    <m/>
    <m/>
    <m/>
    <m/>
    <m/>
    <s v="https://doi.org/10.37373/bemas.v4i2.821"/>
    <s v="Lora Khaula Amifia"/>
    <s v="Lora Khaula Amifia,Lora Khaula Amifia,Lora Khaula Amifia,Ardiansyah Al Farouq,Rizqa Amelia Zunaidi,Hernadimas Alfattah,Rafif Muhammmad Rasyad,Zenkey Soma Mahendra,Rizky Dwi Budi Anugrah Wibowo; Samuel Haorista Oika Eka Cipta; Adi Candra"/>
    <s v="TUS,TUS,TUS,TUS,TUS,TUS,TUS,"/>
    <s v="TE,TE,TK,TI,TE,TE,TE,,"/>
    <s v="0706069201,0706069201,0714029301,0711069301,1103210015,1103220005,1103229001,,"/>
  </r>
  <r>
    <s v="PENGEMBANGAN APLIKASI E-PSKS UNTUK PENGELOLAAN DATA POTENSI DAN SUMBER KESEJAHTERAAN SOSIAL PROVINSI JAWA TIMUR"/>
    <s v="Jurnal Masyarakat Mandiri"/>
    <x v="19"/>
    <x v="1"/>
    <n v="2024"/>
    <n v="2024"/>
    <x v="5"/>
    <s v="Sri Hidayati"/>
    <s v="6787771 "/>
    <s v="0723119302"/>
    <s v="SI"/>
    <m/>
    <s v="TUS"/>
    <s v="Sri Hidayati"/>
    <s v="SI"/>
    <m/>
    <s v="TUS"/>
    <n v="6787771"/>
    <s v="0723119302"/>
    <s v="Affifiana Prisyanti"/>
    <s v="SI"/>
    <m/>
    <s v="TUS"/>
    <n v="6832969"/>
    <s v="0707089302"/>
    <s v="Arip Ramadan"/>
    <s v="SI"/>
    <m/>
    <s v="TUS"/>
    <n v="6834400"/>
    <s v="0712039301"/>
    <s v="Chrisdion Andrew"/>
    <s v="SI"/>
    <m/>
    <s v="TUS"/>
    <m/>
    <n v="1204200046"/>
    <s v="Bagus Cahyo Sulistiyo"/>
    <s v="SI"/>
    <m/>
    <s v="TUS"/>
    <m/>
    <n v="1204200063"/>
    <s v="Arcaius Obaja Naarie"/>
    <s v="SI"/>
    <m/>
    <s v="TUS"/>
    <m/>
    <n v="1204200015"/>
    <s v="Irfan Yasin"/>
    <s v="IF"/>
    <m/>
    <s v="TUS"/>
    <m/>
    <n v="1203220158"/>
    <s v="https://doi.org/10.31764/jmm.v8i1.21043"/>
    <s v="Sri Hidayati"/>
    <s v="Sri Hidayati,Sri Hidayati,Sri Hidayati,Affifiana Prisyanti,Arip Ramadan,Chrisdion Andrew,Bagus Cahyo Sulistiyo,Arcaius Obaja Naarie,Irfan Yasin"/>
    <s v="TUS,TUS,TUS,TUS,TUS,TUS,TUS,TUS"/>
    <s v="SI,SI,SI,SI,SI,SI,SI,IF,"/>
    <s v="0723119302,0723119302,0707089302,0712039301,1204200046,1204200063,1204200015,1203220158,"/>
  </r>
  <r>
    <s v="House Price Modeling in Semarang and Surabaya City using Component Regression with Frequentist and Bayesian Approach"/>
    <s v="Proceedings of the International Conference on Advanced Technology and Multidiscipline (ICATAM 2024)"/>
    <x v="1"/>
    <x v="0"/>
    <n v="2024"/>
    <n v="2024"/>
    <x v="5"/>
    <s v="Dwi Rantini"/>
    <m/>
    <m/>
    <m/>
    <m/>
    <m/>
    <s v="Dwi Ranti"/>
    <m/>
    <m/>
    <m/>
    <m/>
    <m/>
    <s v="Arip Ramadan"/>
    <s v="SI"/>
    <m/>
    <s v="TUS"/>
    <n v="6834400"/>
    <s v="0712039301"/>
    <s v="Alhassan Sesay"/>
    <m/>
    <m/>
    <m/>
    <m/>
    <m/>
    <s v="Mochammad Fahd Ali Hillaby"/>
    <m/>
    <m/>
    <m/>
    <m/>
    <m/>
    <m/>
    <m/>
    <m/>
    <m/>
    <m/>
    <m/>
    <m/>
    <m/>
    <m/>
    <m/>
    <m/>
    <m/>
    <m/>
    <m/>
    <m/>
    <m/>
    <m/>
    <m/>
    <s v="link dokumen"/>
    <s v="Dwi Rantini"/>
    <s v="Dwi Rantini,Dwi Ranti,Dwi Ranti,Arip Ramadan,Alhassan Sesay,Mochammad Fahd Ali Hillaby,,,"/>
    <s v=",,TUS,,,,,"/>
    <s v=",,SI,,,,,,"/>
    <s v=",,0712039301,,,,,,"/>
  </r>
  <r>
    <s v="National Salt Supply and Demand Forecast Using Dynamic System Modelling"/>
    <s v="Proceedings - International Seminar on Intelligent Technology and its Applications, ISITIA"/>
    <x v="1"/>
    <x v="0"/>
    <n v="2024"/>
    <n v="2024"/>
    <x v="5"/>
    <m/>
    <m/>
    <m/>
    <m/>
    <m/>
    <m/>
    <s v="Titus Kristanto"/>
    <s v="DB"/>
    <m/>
    <s v="TUS"/>
    <s v=" 259781"/>
    <s v="0710028604"/>
    <s v="Ahmad Saikhu"/>
    <m/>
    <m/>
    <m/>
    <m/>
    <m/>
    <s v="Bilqis Amaliah"/>
    <m/>
    <m/>
    <m/>
    <m/>
    <m/>
    <m/>
    <m/>
    <m/>
    <m/>
    <m/>
    <m/>
    <m/>
    <m/>
    <m/>
    <m/>
    <m/>
    <m/>
    <m/>
    <m/>
    <m/>
    <m/>
    <m/>
    <m/>
    <m/>
    <m/>
    <m/>
    <m/>
    <m/>
    <m/>
    <s v="https://doi.org/10.1109/ISITIA63062.2024.10667680"/>
    <s v=""/>
    <s v=",Titus Kristanto,Titus Kristanto,Ahmad Saikhu,Bilqis Amaliah,,,,"/>
    <s v=",TUS,,,,,,"/>
    <s v=",DB,,,,,,,"/>
    <s v=",0710028604,,,,,,,"/>
  </r>
  <r>
    <s v="Application of Negative Binomial Regression Model in West Java Tourism"/>
    <s v="Journal of Advanced Technology and Multidiscipline (JATM)"/>
    <x v="14"/>
    <x v="0"/>
    <n v="2024"/>
    <n v="2024"/>
    <x v="5"/>
    <m/>
    <m/>
    <m/>
    <m/>
    <m/>
    <m/>
    <s v="Arip Ramadan"/>
    <s v="SI"/>
    <m/>
    <s v="TUS"/>
    <n v="6834400"/>
    <s v="0712039301"/>
    <s v="Dwi Rantini"/>
    <m/>
    <m/>
    <m/>
    <m/>
    <m/>
    <m/>
    <m/>
    <m/>
    <m/>
    <m/>
    <m/>
    <m/>
    <m/>
    <m/>
    <m/>
    <m/>
    <m/>
    <m/>
    <m/>
    <m/>
    <m/>
    <m/>
    <m/>
    <m/>
    <m/>
    <m/>
    <m/>
    <m/>
    <m/>
    <m/>
    <m/>
    <m/>
    <m/>
    <m/>
    <m/>
    <s v="link dokumen"/>
    <s v=""/>
    <s v=",Arip Ramadan,Arip Ramadan,Dwi Rantini,,,,,"/>
    <s v=",TUS,,,,,,"/>
    <s v=",SI,,,,,,,"/>
    <s v=",0712039301,,,,,,,"/>
  </r>
  <r>
    <s v="Quality Matrix-Based Product Innovation in Birkinpet Pet Harness Apparel"/>
    <s v="Journal of Applied Industrial Engginering"/>
    <x v="21"/>
    <x v="1"/>
    <n v="2024"/>
    <n v="2024"/>
    <x v="5"/>
    <m/>
    <m/>
    <m/>
    <m/>
    <m/>
    <m/>
    <s v="Lusi Zafriana"/>
    <m/>
    <m/>
    <m/>
    <m/>
    <m/>
    <s v="Anita Hakim Nasution"/>
    <s v="SI"/>
    <m/>
    <s v="TUS"/>
    <s v="6859382 "/>
    <s v="0714019002"/>
    <s v="Prihono"/>
    <m/>
    <m/>
    <m/>
    <m/>
    <m/>
    <m/>
    <m/>
    <m/>
    <m/>
    <m/>
    <m/>
    <m/>
    <m/>
    <m/>
    <m/>
    <m/>
    <m/>
    <m/>
    <m/>
    <m/>
    <m/>
    <m/>
    <m/>
    <m/>
    <m/>
    <m/>
    <m/>
    <m/>
    <m/>
    <s v="https://doi.org/10.36456/tibuana.7.2.9294.117-129"/>
    <s v=""/>
    <s v=",Lusi Zafriana,Lusi Zafriana,Anita Hakim Nasution,Prihono,,,,"/>
    <s v=",,TUS,,,,,"/>
    <s v=",,SI,,,,,,"/>
    <s v=",,0714019002,,,,,,"/>
  </r>
  <r>
    <s v="Pemberdayaan Ekonomi Lokal Melalui Pelatihan dan Kolaborasi di Kampoeng Herbal Soerabaja"/>
    <s v="KONTRIBUSI: Jurnal Penelitian dan Pengabdian Kepada Masyarakat"/>
    <x v="14"/>
    <x v="0"/>
    <n v="2024"/>
    <n v="2024"/>
    <x v="5"/>
    <s v="Lusi Zafriana"/>
    <m/>
    <m/>
    <m/>
    <m/>
    <m/>
    <s v="Lusi Zafriana"/>
    <m/>
    <m/>
    <m/>
    <m/>
    <m/>
    <s v="Arman Hakim Nasution"/>
    <m/>
    <m/>
    <m/>
    <m/>
    <m/>
    <s v="Anita Hakim Nasution"/>
    <s v="SI"/>
    <m/>
    <s v="TUS"/>
    <s v="6859382 "/>
    <s v="0714019002"/>
    <s v="Ernie Maduratna Setiawati"/>
    <m/>
    <m/>
    <m/>
    <m/>
    <m/>
    <s v="Mukhammad Muryono"/>
    <m/>
    <m/>
    <m/>
    <m/>
    <m/>
    <m/>
    <m/>
    <m/>
    <m/>
    <m/>
    <m/>
    <m/>
    <m/>
    <m/>
    <m/>
    <m/>
    <m/>
    <s v="https://doi.org/10.53624/kontribusi.v5i1.493"/>
    <s v="Lusi Zafriana"/>
    <s v="Lusi Zafriana,Lusi Zafriana,Lusi Zafriana,Arman Hakim Nasution,Anita Hakim Nasution,Ernie Maduratna Setiawati,Mukhammad Muryono,,"/>
    <s v=",,,TUS,,,,"/>
    <s v=",,,SI,,,,,"/>
    <s v=",,,0714019002,,,,,"/>
  </r>
  <r>
    <s v="Pemodelan Sistem Dinamik Mitigasi Banjir Untuk Mengurangi Luas Sawah Terdampak Banjir Di Jawa Timur: A System Thinking Approach"/>
    <s v="Fountain of Informatics"/>
    <x v="19"/>
    <x v="1"/>
    <n v="2024"/>
    <n v="2024"/>
    <x v="5"/>
    <s v="Raulia Riski"/>
    <n v="6789028"/>
    <s v="0719109401"/>
    <s v="SI"/>
    <m/>
    <s v="TUS"/>
    <s v="Raulia Riski"/>
    <s v="SI"/>
    <m/>
    <s v="TUS"/>
    <n v="6789028"/>
    <s v="0719109401"/>
    <s v="Anisa Dzulkarnain"/>
    <s v="SI"/>
    <m/>
    <s v="TUS"/>
    <n v="6835039"/>
    <s v="0724099501"/>
    <s v="Adzanil Rachmadhi Putra"/>
    <s v="SI"/>
    <m/>
    <s v="TUS"/>
    <n v="6826699"/>
    <s v="0710089403"/>
    <s v="Julieta Arneysa Nixieshakira"/>
    <s v="SI"/>
    <m/>
    <s v="TUS"/>
    <m/>
    <n v="1204210010"/>
    <s v="Siti Nur Fahilah"/>
    <s v="SI"/>
    <m/>
    <s v="TUS"/>
    <m/>
    <n v="1204210047"/>
    <s v="Yanuar Cahyo Eko Wahana"/>
    <s v="SI"/>
    <m/>
    <s v="TUS"/>
    <m/>
    <n v="1204210134"/>
    <m/>
    <m/>
    <m/>
    <m/>
    <m/>
    <m/>
    <s v="link dokumen"/>
    <s v="Raulia Riski"/>
    <s v="Raulia Riski,Raulia Riski,Raulia Riski,Anisa Dzulkarnain,Adzanil Rachmadhi Putra,Julieta Arneysa Nixieshakira,Siti Nur Fahilah,Yanuar Cahyo Eko Wahana,"/>
    <s v="TUS,TUS,TUS,TUS,TUS,TUS,TUS,"/>
    <s v="SI,SI,SI,SI,SI,SI,SI,,"/>
    <s v="0719109401,0719109401,0724099501,0710089403,1204210010,1204210047,1204210134,,"/>
  </r>
  <r>
    <s v="Perbandingan Efisiensi Metode Apriori dan FP Growt"/>
    <s v="INNOVATIVE: Journal Of Social Science Research"/>
    <x v="21"/>
    <x v="1"/>
    <n v="2024"/>
    <n v="2024"/>
    <x v="5"/>
    <s v="Aisyah Pinky Marchanda"/>
    <m/>
    <n v="1204200148"/>
    <s v="SI"/>
    <m/>
    <s v="TUS"/>
    <s v="Aisyah Pinky Marchanda"/>
    <s v="SI"/>
    <m/>
    <s v="TUS"/>
    <m/>
    <n v="1204200148"/>
    <s v="Moh. Hamim Zajuli Al Faroby"/>
    <s v="SD"/>
    <m/>
    <s v="TUS"/>
    <n v="6756318"/>
    <s v="0724079501"/>
    <s v="Anisa Dzulkarnain"/>
    <s v="SI"/>
    <m/>
    <s v="TUS"/>
    <n v="6835039"/>
    <s v="0724099501"/>
    <m/>
    <m/>
    <m/>
    <m/>
    <m/>
    <m/>
    <m/>
    <m/>
    <m/>
    <m/>
    <m/>
    <m/>
    <m/>
    <m/>
    <m/>
    <m/>
    <m/>
    <m/>
    <m/>
    <m/>
    <m/>
    <m/>
    <m/>
    <m/>
    <s v="https://doi.org/10.31004/innovative.v4i4.13972"/>
    <s v="Aisyah Pinky Marchanda"/>
    <s v="Aisyah Pinky Marchanda,Aisyah Pinky Marchanda,Aisyah Pinky Marchanda,Moh. Hamim Zajuli Al Faroby,Anisa Dzulkarnain,,,,"/>
    <s v="TUS,TUS,TUS,TUS,,,,"/>
    <s v="SI,SI,SD,SI,,,,,"/>
    <s v="1204200148,1204200148,0724079501,0724099501,,,,,"/>
  </r>
  <r>
    <s v="Teori dan Penerapan Backpropagation Neural Networks untuk Internet of Things: Online dan Batch Mode"/>
    <s v="Jurnal SISFO: Inspirasi Profesional Sistem Informasi"/>
    <x v="21"/>
    <x v="1"/>
    <n v="2024"/>
    <n v="2024"/>
    <x v="5"/>
    <s v="Anisa Dzulkarnain"/>
    <n v="6835039"/>
    <s v="0724099501"/>
    <s v="SI"/>
    <m/>
    <s v="TUS"/>
    <s v="Anisa Dzulkarnain"/>
    <s v="SI"/>
    <m/>
    <s v="TUS"/>
    <n v="6835039"/>
    <s v="0724099501"/>
    <s v="Mochamad Nizar Palefi Ma'ady"/>
    <s v="SI"/>
    <m/>
    <s v="TUS"/>
    <n v="6099359"/>
    <s v="0708119103"/>
    <m/>
    <m/>
    <m/>
    <m/>
    <m/>
    <m/>
    <m/>
    <m/>
    <m/>
    <m/>
    <m/>
    <m/>
    <m/>
    <m/>
    <m/>
    <m/>
    <m/>
    <m/>
    <m/>
    <m/>
    <m/>
    <m/>
    <m/>
    <m/>
    <m/>
    <m/>
    <m/>
    <m/>
    <m/>
    <m/>
    <s v="link dokumen"/>
    <s v="Anisa Dzulkarnain"/>
    <s v="Anisa Dzulkarnain,Anisa Dzulkarnain,Anisa Dzulkarnain,Mochamad Nizar Palefi Ma'ady,,,,,"/>
    <s v="TUS,TUS,TUS,,,,,"/>
    <s v="SI,SI,SI,,,,,,"/>
    <s v="0724099501,0724099501,0708119103,,,,,,"/>
  </r>
  <r>
    <s v="Implementation of Digital Marketing in Efforts to Increase Sales Home Industry Custom Fishing Rod"/>
    <s v="ABDI MASYARAKAT"/>
    <x v="14"/>
    <x v="0"/>
    <n v="2024"/>
    <n v="2024"/>
    <x v="5"/>
    <m/>
    <m/>
    <m/>
    <m/>
    <m/>
    <m/>
    <s v="Titus Kristanto"/>
    <s v="DB"/>
    <m/>
    <s v="TUS"/>
    <s v=" 259781"/>
    <s v="0710028604"/>
    <s v="Wachda Yuniar Rochmah"/>
    <s v="DB"/>
    <m/>
    <s v="TUS"/>
    <n v="6833162"/>
    <s v="0701069701"/>
    <s v="Eka Cahya Muliawati"/>
    <m/>
    <m/>
    <m/>
    <m/>
    <m/>
    <s v="Rachman Arief"/>
    <m/>
    <m/>
    <m/>
    <m/>
    <m/>
    <s v="Yuniar Dwi Ardhani"/>
    <s v="BD"/>
    <m/>
    <s v="TUS"/>
    <m/>
    <n v="1205222067"/>
    <s v="Muhammad Rashid Syaputra"/>
    <s v="BD "/>
    <m/>
    <s v="TUS"/>
    <m/>
    <n v="1205220078"/>
    <s v="Samuel Evan Aldrick"/>
    <s v="BD"/>
    <m/>
    <s v="TUS"/>
    <m/>
    <n v="1205222013"/>
    <s v="http://dx.doi.org/10.58258/abdi.v6i2.7791"/>
    <s v=""/>
    <s v=",Titus Kristanto,Titus Kristanto,Wachda Yuniar Rochmah,Eka Cahya Muliawati,Rachman Arief,Yuniar Dwi Ardhani,Muhammad Rashid Syaputra,Samuel Evan Aldrick"/>
    <s v=",TUS,TUS,,,TUS,TUS,TUS"/>
    <s v=",DB,DB,,,BD,BD ,BD,"/>
    <s v=",0710028604,0701069701,,,1205222067,1205220078,1205222013,"/>
  </r>
  <r>
    <s v="Sentiment Analysis of Student Complaint Text for Finding Context"/>
    <m/>
    <x v="19"/>
    <x v="0"/>
    <m/>
    <m/>
    <x v="6"/>
    <m/>
    <m/>
    <m/>
    <m/>
    <m/>
    <m/>
    <m/>
    <m/>
    <m/>
    <m/>
    <m/>
    <m/>
    <m/>
    <m/>
    <m/>
    <m/>
    <m/>
    <m/>
    <m/>
    <m/>
    <m/>
    <m/>
    <m/>
    <m/>
    <m/>
    <m/>
    <m/>
    <m/>
    <m/>
    <m/>
    <m/>
    <m/>
    <m/>
    <m/>
    <m/>
    <m/>
    <m/>
    <m/>
    <m/>
    <m/>
    <m/>
    <m/>
    <m/>
    <m/>
    <m/>
    <m/>
    <m/>
    <m/>
    <m/>
    <s v=""/>
    <s v=",,,,,,,,"/>
    <s v=",,,,,,,"/>
    <s v=",,,,,,,,"/>
    <s v=",,,,,,,,"/>
  </r>
  <r>
    <s v="Analysis of User Behavior of the Digital Korlantas Polri Application with Integrated UTAUT in the Community of East Java Province"/>
    <s v="JUSIKOM PRIMA (Jurnal Sistem Informasi dan Ilmu Komputer Prima)"/>
    <x v="17"/>
    <x v="1"/>
    <n v="2024"/>
    <n v="2024"/>
    <x v="5"/>
    <s v="Annisaa Putri Prameswari Poerwanto"/>
    <m/>
    <n v="1204202107"/>
    <s v="SI"/>
    <m/>
    <s v="TUS"/>
    <s v="Annisaa Putri Prameswari Poerwanto"/>
    <s v="SI"/>
    <m/>
    <s v="TUS"/>
    <m/>
    <n v="1204202107"/>
    <s v="Alifiansyah Arrizqy Hidayat"/>
    <s v="SI"/>
    <m/>
    <s v="TUS"/>
    <n v="6833034"/>
    <s v="0729059601"/>
    <s v="Hawwin Mardhiana"/>
    <s v="SI"/>
    <m/>
    <s v="TUS"/>
    <s v="6680648 "/>
    <s v="0724089201"/>
    <m/>
    <m/>
    <m/>
    <m/>
    <m/>
    <m/>
    <m/>
    <m/>
    <m/>
    <m/>
    <m/>
    <m/>
    <m/>
    <m/>
    <m/>
    <m/>
    <m/>
    <m/>
    <m/>
    <m/>
    <m/>
    <m/>
    <m/>
    <m/>
    <s v="https://doi.org/10.34012/jurnalsisteminformasidanilmukomputer.v8i1.5504"/>
    <s v="Annisaa Putri Prameswari Poerwanto"/>
    <s v="Annisaa Putri Prameswari Poerwanto,Annisaa Putri Prameswari Poerwanto,Annisaa Putri Prameswari Poerwanto,Alifiansyah Arrizqy Hidayat,Hawwin Mardhiana,,,,"/>
    <s v="TUS,TUS,TUS,TUS,,,,"/>
    <s v="SI,SI,SI,SI,,,,,"/>
    <s v="1204202107,1204202107,0729059601,0724089201,,,,,"/>
  </r>
  <r>
    <s v="Developing a profile website for mosque Qori and Imam as a medium for Da'wah"/>
    <s v="ABDIMAS: JURNAL PENGABDIAN MASYARAKAT UNIVERSITAS MERDEKA MALANG"/>
    <x v="19"/>
    <x v="1"/>
    <n v="2024"/>
    <n v="2024"/>
    <x v="5"/>
    <m/>
    <m/>
    <m/>
    <m/>
    <m/>
    <m/>
    <s v="Adzanil Rachmadhi Putra"/>
    <s v="SI"/>
    <m/>
    <s v="TUS"/>
    <n v="6826699"/>
    <s v="0710089403"/>
    <s v="Rosyid Abdillah"/>
    <s v="SI"/>
    <m/>
    <s v="TUS"/>
    <n v="6839112"/>
    <s v="0715019202"/>
    <s v="Riza Akhsani Setyo Prayoga"/>
    <s v="DB"/>
    <m/>
    <s v="TUS"/>
    <n v="6785861"/>
    <s v="0730049402"/>
    <s v="Machfud Ichsan Khoirudin"/>
    <s v="IT"/>
    <m/>
    <s v="TUS"/>
    <m/>
    <n v="1202210032"/>
    <s v="Muhammad Taufikurrahman"/>
    <s v="SI"/>
    <m/>
    <s v="TUS"/>
    <m/>
    <n v="1204210015"/>
    <s v="Shanaya Lubna Dio"/>
    <s v="BD "/>
    <m/>
    <s v="TUS"/>
    <m/>
    <n v="1205220080"/>
    <m/>
    <m/>
    <m/>
    <m/>
    <m/>
    <m/>
    <s v="https://doi.org/10.26905/abdimas.v9i1.11647"/>
    <s v=""/>
    <s v=",Adzanil Rachmadhi Putra,Adzanil Rachmadhi Putra,Rosyid Abdillah,Riza Akhsani Setyo Prayoga,Machfud Ichsan Khoirudin,Muhammad Taufikurrahman,Shanaya Lubna Dio,"/>
    <s v=",TUS,TUS,TUS,TUS,TUS,TUS,"/>
    <s v=",SI,SI,DB,IT,SI,BD ,,"/>
    <s v=",0710089403,0715019202,0730049402,1202210032,1204210015,1205220080,,"/>
  </r>
  <r>
    <s v="Implementation of Data Mining using Aprirori Algorithm to Improve Sales Patterns of MSME Products"/>
    <s v="Sistemasi: Jurnal Sistem Informasi "/>
    <x v="19"/>
    <x v="0"/>
    <m/>
    <m/>
    <x v="5"/>
    <m/>
    <m/>
    <m/>
    <m/>
    <m/>
    <m/>
    <s v="Riza Akhsani Setyo Prayoga"/>
    <m/>
    <m/>
    <m/>
    <m/>
    <m/>
    <s v="Adzanil Rachmadhi Putra"/>
    <s v="SI"/>
    <m/>
    <m/>
    <m/>
    <m/>
    <m/>
    <m/>
    <m/>
    <m/>
    <m/>
    <m/>
    <m/>
    <m/>
    <m/>
    <m/>
    <m/>
    <m/>
    <m/>
    <m/>
    <m/>
    <m/>
    <m/>
    <m/>
    <m/>
    <m/>
    <m/>
    <m/>
    <m/>
    <m/>
    <m/>
    <m/>
    <m/>
    <m/>
    <m/>
    <m/>
    <s v="https://doi.org/10.32520/stmsi.v13i3.3472"/>
    <s v=""/>
    <s v=",Riza Akhsani Setyo Prayoga,Riza Akhsani Setyo Prayoga,Adzanil Rachmadhi Putra,,,,,"/>
    <s v=",,,,,,,"/>
    <s v=",,SI,,,,,,"/>
    <s v=",,,,,,,,"/>
  </r>
  <r>
    <s v="Pengantar Sistem Informasi Geografis dan Pemanfaatannya dalam Multidisiplin Ilmu"/>
    <m/>
    <x v="20"/>
    <x v="0"/>
    <n v="2024"/>
    <n v="2024"/>
    <x v="5"/>
    <m/>
    <m/>
    <m/>
    <m/>
    <m/>
    <m/>
    <s v="Fidi Wincoko Putro"/>
    <s v="RPL"/>
    <m/>
    <s v="TUS"/>
    <n v="6680628"/>
    <s v="0730058702"/>
    <s v="Adzanil Rachmadi Putra"/>
    <s v="SI"/>
    <m/>
    <s v="TUS"/>
    <n v="6826699"/>
    <s v="0710089403"/>
    <s v="Riza Akhsani Setyo Prayoga"/>
    <s v="DB"/>
    <m/>
    <s v="TUS"/>
    <n v="6785861"/>
    <s v="0730049402"/>
    <s v="Anisa Dzulkarnain"/>
    <s v="SI"/>
    <m/>
    <s v="TUS"/>
    <n v="6835039"/>
    <s v="0724099501"/>
    <s v="Berlian Rahmy Lidiawaty"/>
    <s v="SI"/>
    <m/>
    <s v="TUS"/>
    <s v="6843087 "/>
    <s v="0010109403"/>
    <m/>
    <m/>
    <m/>
    <m/>
    <m/>
    <m/>
    <m/>
    <m/>
    <m/>
    <m/>
    <m/>
    <m/>
    <m/>
    <s v=""/>
    <s v=",Fidi Wincoko Putro,Fidi Wincoko Putro,Adzanil Rachmadi Putra,Riza Akhsani Setyo Prayoga,Anisa Dzulkarnain,Berlian Rahmy Lidiawaty,,"/>
    <s v=",TUS,TUS,TUS,TUS,TUS,,"/>
    <s v=",RPL,SI,DB,SI,SI,,,"/>
    <s v=",0730058702,0710089403,0730049402,0724099501,0010109403,,,"/>
  </r>
  <r>
    <s v="Development of Employee Letter Administration System at PT. Anugrah Laut Indonesia (ALI Seafood)"/>
    <s v="Abdi Masyarakat"/>
    <x v="14"/>
    <x v="0"/>
    <n v="2024"/>
    <n v="2024"/>
    <x v="5"/>
    <s v="Dewi Rahmawati"/>
    <s v="6680622 "/>
    <s v="0709039401"/>
    <s v="RPL"/>
    <m/>
    <s v="TUS"/>
    <s v="Dewi Rahmawati"/>
    <s v="RPL"/>
    <m/>
    <s v="TUS"/>
    <s v="6680622 "/>
    <s v="0709039401"/>
    <s v="Dahliar Ananda "/>
    <s v="RPL"/>
    <m/>
    <s v="TUS"/>
    <s v="28854 "/>
    <s v="0402058203"/>
    <s v="Titus Kristanto"/>
    <s v="DB"/>
    <m/>
    <s v="TUS"/>
    <s v=" 259781"/>
    <s v="0710028604"/>
    <m/>
    <m/>
    <m/>
    <m/>
    <m/>
    <m/>
    <m/>
    <m/>
    <m/>
    <m/>
    <m/>
    <m/>
    <m/>
    <m/>
    <m/>
    <m/>
    <m/>
    <m/>
    <m/>
    <m/>
    <m/>
    <m/>
    <m/>
    <m/>
    <s v="link dokumen"/>
    <s v="Dewi Rahmawati"/>
    <s v="Dewi Rahmawati,Dewi Rahmawati,Dewi Rahmawati,Dahliar Ananda ,Titus Kristanto,,,,"/>
    <s v="TUS,TUS,TUS,TUS,,,,"/>
    <s v="RPL,RPL,RPL,DB,,,,,"/>
    <s v="0709039401,0709039401,0402058203,0710028604,,,,,"/>
  </r>
  <r>
    <s v="_x0009_Socialization and Assistance in the Implementation of Social Assistance for the Dalegan Village Community, Gresik Regency"/>
    <s v="Jurnal Masyarakat Mengabdi"/>
    <x v="14"/>
    <x v="0"/>
    <n v="2024"/>
    <n v="2024"/>
    <x v="5"/>
    <s v="Titus Kristanto"/>
    <s v=" 259781"/>
    <s v="0710028604"/>
    <s v="DB"/>
    <m/>
    <s v="TUS"/>
    <s v="Wachda Yuniar Rochmah"/>
    <s v="DB"/>
    <m/>
    <s v="TUS"/>
    <n v="6833162"/>
    <s v="0701069701"/>
    <s v="Riza Akhsani Setyo Prayoga"/>
    <s v="DB"/>
    <m/>
    <s v="TUS"/>
    <n v="6785861"/>
    <s v="0730049402"/>
    <s v="Tanzilal Mustaqim"/>
    <s v="IF"/>
    <m/>
    <s v="TUS"/>
    <n v="6882289"/>
    <s v="0714089801"/>
    <s v="Mustafa Kamal"/>
    <s v="IT"/>
    <m/>
    <s v="TUS"/>
    <n v="6826727"/>
    <s v="0722108201"/>
    <s v="Mohammad Sholik"/>
    <s v="RPL"/>
    <m/>
    <s v="TUS"/>
    <n v="6680698"/>
    <s v="0709128101"/>
    <s v="Fandisya Rahman"/>
    <s v="IF"/>
    <m/>
    <s v="TUS"/>
    <n v="6803558"/>
    <s v="0711059005"/>
    <s v="Aris Kusumawati; Muhammad Dwi Hariyanto"/>
    <s v="SI;-"/>
    <m/>
    <s v="TUS"/>
    <n v="6801883"/>
    <s v="0720088905"/>
    <s v="https://doi.org/10.62058/jumadi.v1i2.94"/>
    <s v="Titus Kristanto"/>
    <s v="Titus Kristanto,Wachda Yuniar Rochmah,Wachda Yuniar Rochmah,Riza Akhsani Setyo Prayoga,Tanzilal Mustaqim,Mustafa Kamal,Mohammad Sholik,Fandisya Rahman,Aris Kusumawati; Muhammad Dwi Hariyanto"/>
    <s v="TUS,TUS,TUS,TUS,TUS,TUS,TUS,TUS"/>
    <s v="DB,DB,DB,IF,IT,RPL,IF,SI;-,"/>
    <s v="0710028604,0701069701,0730049402,0714089801,0722108201,0709128101,0711059005,0720088905,"/>
  </r>
  <r>
    <s v="ANALISIS PELAYANAN REKAM MEDIS PADA SISTEM SARANA PRASARANA DAN SUMBER DAYA MANUSIA"/>
    <s v="Jurnal 'Aisyiyah Medika"/>
    <x v="21"/>
    <x v="1"/>
    <n v="2024"/>
    <n v="2024"/>
    <x v="5"/>
    <m/>
    <m/>
    <m/>
    <m/>
    <m/>
    <m/>
    <s v="Muhlisin"/>
    <m/>
    <m/>
    <m/>
    <m/>
    <m/>
    <s v="Meri Rosita"/>
    <m/>
    <m/>
    <m/>
    <m/>
    <m/>
    <s v="Pangestu Widodo"/>
    <s v="TK"/>
    <m/>
    <s v="TUS"/>
    <n v="6682794"/>
    <s v="0721058310"/>
    <s v="Ari Yulianto"/>
    <m/>
    <m/>
    <m/>
    <m/>
    <m/>
    <m/>
    <m/>
    <m/>
    <m/>
    <m/>
    <m/>
    <m/>
    <m/>
    <m/>
    <m/>
    <m/>
    <m/>
    <m/>
    <m/>
    <m/>
    <m/>
    <m/>
    <m/>
    <s v="https://doi.org/10.36729/jam.v9i1.1176"/>
    <s v=""/>
    <s v=",Muhlisin,Muhlisin,Meri Rosita,Pangestu Widodo,Ari Yulianto,,,"/>
    <s v=",,,TUS,,,,"/>
    <s v=",,,TK,,,,,"/>
    <s v=",,,0721058310,,,,,"/>
  </r>
  <r>
    <s v="TINJAUAN PERILAKU PEREKAM MEDIS TERHADAP KEAMANAN BERKAS REKAM MEDIS"/>
    <s v="Babul Ilmi Jurnal Ilmiah Multi Science Kesehatan"/>
    <x v="21"/>
    <x v="1"/>
    <n v="2024"/>
    <n v="2024"/>
    <x v="5"/>
    <m/>
    <m/>
    <m/>
    <m/>
    <m/>
    <m/>
    <s v="Meri Rosita"/>
    <m/>
    <m/>
    <m/>
    <m/>
    <m/>
    <s v="Ari Yulianto"/>
    <m/>
    <m/>
    <m/>
    <m/>
    <m/>
    <s v="Aditya Purbayanti"/>
    <m/>
    <m/>
    <m/>
    <m/>
    <m/>
    <s v="Pangestu Widodo"/>
    <s v="TK"/>
    <m/>
    <s v="TUS"/>
    <n v="6682794"/>
    <s v="0721058310"/>
    <m/>
    <m/>
    <m/>
    <m/>
    <m/>
    <m/>
    <m/>
    <m/>
    <m/>
    <m/>
    <m/>
    <m/>
    <m/>
    <m/>
    <m/>
    <m/>
    <m/>
    <m/>
    <s v="https://doi.org/10.36729/bi.v16i1.1220"/>
    <s v=""/>
    <s v=",Meri Rosita,Meri Rosita,Ari Yulianto,Aditya Purbayanti,Pangestu Widodo,,,"/>
    <s v=",,,,TUS,,,"/>
    <s v=",,,,TK,,,,"/>
    <s v=",,,,0721058310,,,,"/>
  </r>
  <r>
    <s v="_x0009_DISEMINASI SERTA STUDI KELAYAKAN HIDROPONIK BERBASIS TENAGA SURYA UNTUK MENDUKUNG EKONOMI KAMPUNG SONGO SIMOMULYO YANG BERKELANJUTAN"/>
    <s v="BEGAWE: Jurnal Pengabdian Masyarakat "/>
    <x v="14"/>
    <x v="0"/>
    <n v="2024"/>
    <n v="2024"/>
    <x v="5"/>
    <m/>
    <m/>
    <m/>
    <m/>
    <m/>
    <m/>
    <s v="Dimas Adiputra"/>
    <s v="TE"/>
    <m/>
    <s v="TUS"/>
    <n v="6680651"/>
    <s v="0725059301"/>
    <s v="Abduh Sayid Albana"/>
    <s v="TL"/>
    <m/>
    <s v="TUS"/>
    <n v="6680643"/>
    <s v="0702039003"/>
    <s v="Rifki Dwi Putranto"/>
    <s v="TE"/>
    <m/>
    <s v="TUS"/>
    <n v="6859016"/>
    <s v="0727069503"/>
    <s v="Ahmad Faiz Fanani"/>
    <s v="TE"/>
    <m/>
    <s v="TUS"/>
    <m/>
    <n v="1103210269"/>
    <s v="Nur Aliffah Rizkianingtyas"/>
    <s v="TE"/>
    <m/>
    <s v="TUS"/>
    <m/>
    <n v="1103210019"/>
    <m/>
    <m/>
    <m/>
    <m/>
    <m/>
    <m/>
    <m/>
    <m/>
    <m/>
    <m/>
    <m/>
    <m/>
    <s v="https://doi.org/10.62667/begawe.v2i1.88"/>
    <s v=""/>
    <s v=",Dimas Adiputra,Dimas Adiputra,Abduh Sayid Albana,Rifki Dwi Putranto,Ahmad Faiz Fanani,Nur Aliffah Rizkianingtyas,,"/>
    <s v=",TUS,TUS,TUS,TUS,TUS,,"/>
    <s v=",TE,TL,TE,TE,TE,,,"/>
    <s v=",0725059301,0702039003,0727069503,1103210269,1103210019,,,"/>
  </r>
  <r>
    <s v="Identifikasi Pola Kunjungan Pasien: Inovasi Pelayanan pada Rumah Sakit WKJ Surabaya dengan Algoritma Apriori"/>
    <s v="SENADA: Seminar Nasional Sains Data"/>
    <x v="14"/>
    <x v="0"/>
    <n v="2024"/>
    <n v="2024"/>
    <x v="5"/>
    <m/>
    <m/>
    <m/>
    <m/>
    <m/>
    <m/>
    <s v="Ahmad Ihda Falah Annur"/>
    <s v="SD"/>
    <m/>
    <s v="TUS"/>
    <m/>
    <n v="1206220015"/>
    <s v="Amalia Nur Alifah"/>
    <s v="SD"/>
    <m/>
    <s v="TUS"/>
    <n v="6760392"/>
    <s v="0729129403"/>
    <s v="Marsha Trista Aulia"/>
    <s v="SD"/>
    <m/>
    <s v="TUS"/>
    <m/>
    <n v="1206220007"/>
    <s v="I Putu Krishna Deni Suadnyana"/>
    <m/>
    <m/>
    <m/>
    <m/>
    <m/>
    <m/>
    <m/>
    <m/>
    <m/>
    <m/>
    <m/>
    <m/>
    <m/>
    <m/>
    <m/>
    <m/>
    <m/>
    <m/>
    <m/>
    <m/>
    <m/>
    <m/>
    <m/>
    <s v="https://doi.org/10.33005/senada.v4i1.421"/>
    <s v=""/>
    <s v=",Ahmad Ihda Falah Annur,Ahmad Ihda Falah Annur,Amalia Nur Alifah,Marsha Trista Aulia,I Putu Krishna Deni Suadnyana,,,"/>
    <s v=",TUS,TUS,TUS,,,,"/>
    <s v=",SD,SD,SD,,,,,"/>
    <s v=",1206220015,0729129403,1206220007,,,,,"/>
  </r>
  <r>
    <s v="Analisis dan Mitigasi Risiko dalam Pengadaan Menggunakan Pendekatan House of Risk pada Perusahaan Jaringan Broadband"/>
    <s v="Jurnal Penelitian Rumpun Ilmu Teknik"/>
    <x v="14"/>
    <x v="0"/>
    <n v="2024"/>
    <n v="2024"/>
    <x v="5"/>
    <s v="Divazanna Illaritzqi"/>
    <m/>
    <n v="1203200012"/>
    <s v="SD"/>
    <m/>
    <s v="TUS"/>
    <s v="Silvi Istiqomah"/>
    <s v="TI"/>
    <m/>
    <s v="TUS"/>
    <n v="6795859"/>
    <s v="0523119601"/>
    <s v="Abduh Sayid Albana"/>
    <s v="TL"/>
    <m/>
    <s v="TUS"/>
    <n v="6680643"/>
    <s v="0702039003"/>
    <m/>
    <m/>
    <m/>
    <m/>
    <m/>
    <m/>
    <m/>
    <m/>
    <m/>
    <m/>
    <m/>
    <m/>
    <m/>
    <m/>
    <m/>
    <m/>
    <m/>
    <m/>
    <m/>
    <m/>
    <m/>
    <m/>
    <m/>
    <m/>
    <m/>
    <m/>
    <m/>
    <m/>
    <m/>
    <m/>
    <s v="https://doi.org/10.55606/juprit.v3i3.4233"/>
    <s v="Divazanna Illaritzqi"/>
    <s v="Divazanna Illaritzqi,Silvi Istiqomah,Silvi Istiqomah,Abduh Sayid Albana,,,,,"/>
    <s v="TUS,TUS,TUS,,,,,"/>
    <s v="SD,TI,TL,,,,,,"/>
    <s v="1203200012,0523119601,0702039003,,,,,,"/>
  </r>
  <r>
    <s v="Enhancing Maintenance Efficiency Through K-Means Clustering at PT Semen Indonesia"/>
    <s v="INNOVATICS"/>
    <x v="19"/>
    <x v="1"/>
    <n v="2024"/>
    <n v="2024"/>
    <x v="5"/>
    <m/>
    <m/>
    <m/>
    <m/>
    <m/>
    <m/>
    <s v="Muhammad Fadhil Alviano"/>
    <s v="SD"/>
    <m/>
    <s v="TUS"/>
    <m/>
    <n v="1206220029"/>
    <s v="Amalia Nur Alifah"/>
    <s v="SD"/>
    <m/>
    <s v="TUS"/>
    <n v="6760392"/>
    <s v="0729129403"/>
    <s v="Calista Ghea Ardhani"/>
    <s v="SD"/>
    <m/>
    <s v="TUS"/>
    <m/>
    <n v="1206220010"/>
    <s v="Helga Fadhil Raditya"/>
    <s v="SD"/>
    <m/>
    <s v="TUS"/>
    <m/>
    <n v="1206220043"/>
    <s v="Harashta Tatimma Larasati"/>
    <m/>
    <m/>
    <m/>
    <m/>
    <m/>
    <m/>
    <m/>
    <m/>
    <m/>
    <m/>
    <m/>
    <m/>
    <m/>
    <m/>
    <m/>
    <m/>
    <m/>
    <s v="https://doi.org/10.37058/innovatics.v6i2.12520"/>
    <s v=""/>
    <s v=",Muhammad Fadhil Alviano,Muhammad Fadhil Alviano,Amalia Nur Alifah,Calista Ghea Ardhani,Helga Fadhil Raditya,Harashta Tatimma Larasati,,"/>
    <s v=",TUS,TUS,TUS,TUS,,,"/>
    <s v=",SD,SD,SD,SD,,,,"/>
    <s v=",1206220029,0729129403,1206220010,1206220043,,,,"/>
  </r>
  <r>
    <s v="Penerapan Regresi Linear Pada Minat Berwirausaha Mahasiswa Telkom University Surabaya"/>
    <s v="Jurnal Eksponensial"/>
    <x v="14"/>
    <x v="0"/>
    <n v="2024"/>
    <n v="2024"/>
    <x v="5"/>
    <s v="Sri Hidayati"/>
    <n v="6787771"/>
    <s v="0723119302"/>
    <s v="SI"/>
    <m/>
    <s v="TUS"/>
    <s v="Rizqy Athiyya Nafi'atus Sa'idah"/>
    <s v="SI"/>
    <m/>
    <s v="TUS"/>
    <m/>
    <n v="1204210053"/>
    <s v="Aisyah Nabila Zahra"/>
    <s v="SI"/>
    <m/>
    <s v="TUS"/>
    <m/>
    <n v="1204210122"/>
    <s v="Fitri Rayani Siahaan"/>
    <s v="SI"/>
    <m/>
    <s v="TUS"/>
    <m/>
    <n v="1204210017"/>
    <s v="Sri Hidayati"/>
    <s v="SI"/>
    <m/>
    <s v="TUS"/>
    <n v="6787771"/>
    <s v="0723119302"/>
    <m/>
    <m/>
    <m/>
    <m/>
    <m/>
    <m/>
    <m/>
    <m/>
    <m/>
    <m/>
    <m/>
    <m/>
    <m/>
    <m/>
    <m/>
    <m/>
    <m/>
    <m/>
    <s v="https://doi.org/10.30872/eksponensial.v15i2.1199"/>
    <s v="Sri Hidayati"/>
    <s v="Sri Hidayati,Rizqy Athiyya Nafi'atus Sa'idah,Rizqy Athiyya Nafi'atus Sa'idah,Aisyah Nabila Zahra,Fitri Rayani Siahaan,Sri Hidayati,,,"/>
    <s v="TUS,TUS,TUS,TUS,TUS,,,"/>
    <s v="SI,SI,SI,SI,SI,,,,"/>
    <s v="0723119302,1204210053,1204210122,1204210017,0723119302,,,,"/>
  </r>
  <r>
    <s v="ANALISIS EFISIENSI PADA PELAYANAN PENGEMBANGAN KOMPETENSI MENGGUNAKAN METODE BUSINESS PROCESS IMPROVEMENT (STUDI KASUS: BKPSDM PROVINSI BALI)"/>
    <s v="Jurnal Sistem Informasi dan Informatika (Simika)"/>
    <x v="19"/>
    <x v="1"/>
    <n v="2024"/>
    <n v="2024"/>
    <x v="5"/>
    <m/>
    <m/>
    <m/>
    <m/>
    <m/>
    <m/>
    <s v="M. Amar Ma'ruf"/>
    <s v="SI"/>
    <m/>
    <s v="TUS"/>
    <m/>
    <n v="1204200042"/>
    <s v="Raulia Riski"/>
    <s v="SI"/>
    <m/>
    <s v="TUS"/>
    <n v="6789028"/>
    <s v="0719109401"/>
    <s v="Hawwin Mardhiana"/>
    <s v="SI"/>
    <m/>
    <s v="TUS"/>
    <s v="6680648 "/>
    <s v="0724089201"/>
    <m/>
    <m/>
    <m/>
    <m/>
    <m/>
    <m/>
    <m/>
    <m/>
    <m/>
    <m/>
    <m/>
    <m/>
    <m/>
    <m/>
    <m/>
    <m/>
    <m/>
    <m/>
    <m/>
    <m/>
    <m/>
    <m/>
    <m/>
    <m/>
    <s v="https://doi.org/10.47080/simika.v7i2.3365"/>
    <s v=""/>
    <s v=",M. Amar Ma'ruf,M. Amar Ma'ruf,Raulia Riski,Hawwin Mardhiana,,,,"/>
    <s v=",TUS,TUS,TUS,,,,"/>
    <s v=",SI,SI,SI,,,,,"/>
    <s v=",1204200042,0719109401,0724089201,,,,,"/>
  </r>
  <r>
    <s v="_x0009_Static Analysis of Single Shaft Hub Wheel Cover to Determine The Strength Level of The Cover"/>
    <s v="Journal of Advances in Information and Industrial Technology"/>
    <x v="17"/>
    <x v="1"/>
    <n v="2024"/>
    <n v="2024"/>
    <x v="5"/>
    <s v="Ishak Rizaldy Eka Kurnia"/>
    <m/>
    <n v="1203200107"/>
    <s v="TI"/>
    <m/>
    <s v="TUS"/>
    <s v="Ishak Rizaldy Eka Kurnia"/>
    <s v="TI"/>
    <m/>
    <s v="TUS"/>
    <m/>
    <n v="1203200107"/>
    <s v="Benazir Imam Arif Muttaqin"/>
    <s v="TI"/>
    <m/>
    <s v="TUS"/>
    <s v="6680627 "/>
    <s v="0703119301"/>
    <s v="Huki Chandra"/>
    <s v="TI"/>
    <m/>
    <s v="TUS"/>
    <n v="6826743"/>
    <s v="0719079702"/>
    <m/>
    <m/>
    <m/>
    <m/>
    <m/>
    <m/>
    <m/>
    <m/>
    <m/>
    <m/>
    <m/>
    <m/>
    <m/>
    <m/>
    <m/>
    <m/>
    <m/>
    <m/>
    <m/>
    <m/>
    <m/>
    <m/>
    <m/>
    <m/>
    <s v="https://doi.org/10.52435/jaiit.v6i1.537"/>
    <s v="Ishak Rizaldy Eka Kurnia"/>
    <s v="Ishak Rizaldy Eka Kurnia,Ishak Rizaldy Eka Kurnia,Ishak Rizaldy Eka Kurnia,Benazir Imam Arif Muttaqin,Huki Chandra,,,,"/>
    <s v="TUS,TUS,TUS,TUS,,,,"/>
    <s v="TI,TI,TI,TI,,,,,"/>
    <s v="1203200107,1203200107,0703119301,0719079702,,,,,"/>
  </r>
  <r>
    <s v="Perencanaan Arsitektur Visi Di Rumah Sakit Tni Au Soemitro Menggunakan Pendekatan TOGAF ADM 9.2"/>
    <s v="Jurnal Sistem Informasi dan Informatika (Simika)"/>
    <x v="19"/>
    <x v="1"/>
    <n v="2024"/>
    <n v="2024"/>
    <x v="5"/>
    <m/>
    <m/>
    <m/>
    <m/>
    <m/>
    <m/>
    <s v="Birgita Yolanda.F.A.H"/>
    <s v="SI"/>
    <m/>
    <s v="TUS"/>
    <m/>
    <n v="1204200113"/>
    <s v="Riza Akhsani Setyo Prayoga"/>
    <s v="DB"/>
    <m/>
    <s v="TUS"/>
    <n v="6785861"/>
    <s v="0730049402"/>
    <s v="Raulia Riski"/>
    <s v="SI"/>
    <m/>
    <s v="TUS"/>
    <n v="6789028"/>
    <s v="0719109401"/>
    <m/>
    <m/>
    <m/>
    <m/>
    <m/>
    <m/>
    <m/>
    <m/>
    <m/>
    <m/>
    <m/>
    <m/>
    <m/>
    <m/>
    <m/>
    <m/>
    <m/>
    <m/>
    <m/>
    <m/>
    <m/>
    <m/>
    <m/>
    <m/>
    <s v="https://doi.org/10.47080/simika.v7i2.3375"/>
    <s v=""/>
    <s v=",Birgita Yolanda.F.A.H,Birgita Yolanda.F.A.H,Riza Akhsani Setyo Prayoga,Raulia Riski,,,,"/>
    <s v=",TUS,TUS,TUS,,,,"/>
    <s v=",SI,DB,SI,,,,,"/>
    <s v=",1204200113,0730049402,0719109401,,,,,"/>
  </r>
  <r>
    <s v="Generalized decentralized control for robust stabilization and L2 gain of nonlinear interconnected systems"/>
    <s v="Systems Science &amp; Control Engineering"/>
    <x v="25"/>
    <x v="2"/>
    <n v="2024"/>
    <n v="2024"/>
    <x v="5"/>
    <s v="Guisheng Zhai"/>
    <m/>
    <m/>
    <m/>
    <m/>
    <m/>
    <s v="Heng Kang"/>
    <m/>
    <m/>
    <m/>
    <m/>
    <m/>
    <s v="Guisheng Zhai"/>
    <m/>
    <m/>
    <m/>
    <m/>
    <m/>
    <s v="Helisyah Nur Fadhilah"/>
    <s v="SD"/>
    <m/>
    <s v="TUS"/>
    <n v="6793410"/>
    <s v="0707019501"/>
    <m/>
    <m/>
    <m/>
    <m/>
    <m/>
    <m/>
    <m/>
    <m/>
    <m/>
    <m/>
    <m/>
    <m/>
    <m/>
    <m/>
    <m/>
    <m/>
    <m/>
    <m/>
    <m/>
    <m/>
    <m/>
    <m/>
    <m/>
    <m/>
    <s v="https://doi.org/10.1080/21642583.2024.2313321"/>
    <s v="Guisheng Zhai"/>
    <s v="Guisheng Zhai,Heng Kang,Heng Kang,Guisheng Zhai,Helisyah Nur Fadhilah,,,,"/>
    <s v=",,,TUS,,,,"/>
    <s v=",,,SD,,,,,"/>
    <s v=",,,0707019501,,,,,"/>
  </r>
  <r>
    <s v="_x0009_Analisis Sentimen Ulasan Tempat Kuliner Di Jawa Timur Dengan Menggunakan Metode Naïve Bayes"/>
    <s v="Merkurius: Jurnal Riset Sistem Informasi dan Teknik Informatika "/>
    <x v="14"/>
    <x v="0"/>
    <n v="2024"/>
    <n v="2024"/>
    <x v="5"/>
    <m/>
    <m/>
    <m/>
    <m/>
    <m/>
    <m/>
    <s v="Hayu Faiz Naufal Asyrof"/>
    <s v="SI"/>
    <m/>
    <s v="TUS"/>
    <m/>
    <n v="1204200088"/>
    <s v="Rokhmatul Insani"/>
    <s v="SI"/>
    <m/>
    <s v="TUS"/>
    <n v="6764236"/>
    <s v="0704068902"/>
    <s v="Berlian Rahmy Lidiawaty"/>
    <s v="SI"/>
    <m/>
    <s v="TUS"/>
    <n v="6843087"/>
    <s v="0010109403"/>
    <m/>
    <m/>
    <m/>
    <m/>
    <m/>
    <m/>
    <m/>
    <m/>
    <m/>
    <m/>
    <m/>
    <m/>
    <m/>
    <m/>
    <m/>
    <m/>
    <m/>
    <m/>
    <m/>
    <m/>
    <m/>
    <m/>
    <m/>
    <m/>
    <s v="link dokumen"/>
    <s v=""/>
    <s v=",Hayu Faiz Naufal Asyrof,Hayu Faiz Naufal Asyrof,Rokhmatul Insani,Berlian Rahmy Lidiawaty,,,,"/>
    <s v=",TUS,TUS,TUS,,,,"/>
    <s v=",SI,SI,SI,,,,,"/>
    <s v=",1204200088,0704068902,0010109403,,,,,"/>
  </r>
  <r>
    <s v="Implementasi Pembuatan Dashboard untuk Analisis Pola Diagnosa Pasien di Rumah Sakit X"/>
    <s v="SENADA: Seminar Nasional Sains Data"/>
    <x v="14"/>
    <x v="0"/>
    <n v="2024"/>
    <n v="2024"/>
    <x v="5"/>
    <s v="Regita Putri Permata"/>
    <n v="6806664"/>
    <s v="0730099601"/>
    <s v="SD"/>
    <m/>
    <s v="TUS"/>
    <s v="Ananda Taqhsya D"/>
    <s v="SD"/>
    <m/>
    <s v="TUS"/>
    <m/>
    <n v="1206210019"/>
    <s v="Muhammad Firman A."/>
    <s v="SD"/>
    <m/>
    <s v="TUS"/>
    <m/>
    <n v="1206220001"/>
    <s v="Vivi Indah Rahmawati"/>
    <s v="SD"/>
    <m/>
    <s v="TUS"/>
    <m/>
    <n v="1206220002"/>
    <s v="Regita Putri Permata"/>
    <s v="SD"/>
    <m/>
    <s v="TUS"/>
    <n v="6806664"/>
    <s v="0730099601"/>
    <s v="Rifdatun Ni'mah"/>
    <s v="SD"/>
    <m/>
    <s v="TUS"/>
    <n v="6806662"/>
    <s v="0714069008"/>
    <m/>
    <m/>
    <m/>
    <m/>
    <m/>
    <m/>
    <m/>
    <m/>
    <m/>
    <m/>
    <m/>
    <m/>
    <s v="https://doi.org/10.33005/senada.v4i1.408"/>
    <s v="Regita Putri Permata"/>
    <s v="Regita Putri Permata,Ananda Taqhsya D,Ananda Taqhsya D,Muhammad Firman A.,Vivi Indah Rahmawati,Regita Putri Permata,Rifdatun Ni'mah,,"/>
    <s v="TUS,TUS,TUS,TUS,TUS,TUS,,"/>
    <s v="SD,SD,SD,SD,SD,SD,,,"/>
    <s v="0730099601,1206210019,1206220001,1206220002,0730099601,0714069008,,,"/>
  </r>
  <r>
    <s v="Sentiment Classification of User Reviews for KAI Access Application Using Naive Bayes Method"/>
    <s v="Journal of Dinda: Data Science, Information Technology, and Data Analytics"/>
    <x v="17"/>
    <x v="1"/>
    <n v="2024"/>
    <n v="2024"/>
    <x v="5"/>
    <s v="Rafi Andi Hidayah"/>
    <m/>
    <n v="1204200064"/>
    <s v="SI"/>
    <m/>
    <s v="TUS"/>
    <s v="Rafi Andi Hidayah"/>
    <s v="SI"/>
    <m/>
    <s v="TUS"/>
    <m/>
    <n v="1204200064"/>
    <s v="Rokhmatul Insani"/>
    <s v="SI"/>
    <m/>
    <s v="TUS"/>
    <n v="6764236"/>
    <s v="0704068902"/>
    <s v="Berlian Rahmy Lidiawaty"/>
    <s v="SI"/>
    <m/>
    <s v="TUS"/>
    <n v="6843087"/>
    <s v="0010109403"/>
    <m/>
    <m/>
    <m/>
    <m/>
    <m/>
    <m/>
    <m/>
    <m/>
    <m/>
    <m/>
    <m/>
    <m/>
    <m/>
    <m/>
    <m/>
    <m/>
    <m/>
    <m/>
    <m/>
    <m/>
    <m/>
    <m/>
    <m/>
    <m/>
    <s v="https://doi.org/10.20895/dinda.v4i2.1565"/>
    <s v="Rafi Andi Hidayah"/>
    <s v="Rafi Andi Hidayah,Rafi Andi Hidayah,Rafi Andi Hidayah,Rokhmatul Insani,Berlian Rahmy Lidiawaty,,,,"/>
    <s v="TUS,TUS,TUS,TUS,,,,"/>
    <s v="SI,SI,SI,SI,,,,,"/>
    <s v="1204200064,1204200064,0704068902,0010109403,,,,,"/>
  </r>
  <r>
    <s v="Sentiment Analysis of User Reviews on Cryptocurrency Application: Evaluating the Impact of Dataset Split Scenarios Using Multinomial Naive Bayes"/>
    <s v="The Indonesian Journal of Computer Science (IJCS)"/>
    <x v="19"/>
    <x v="1"/>
    <n v="2024"/>
    <n v="2024"/>
    <x v="5"/>
    <m/>
    <m/>
    <m/>
    <m/>
    <m/>
    <m/>
    <s v="Chrisdion Andrew Ramaputra"/>
    <s v="SI"/>
    <m/>
    <s v="TUS"/>
    <m/>
    <n v="1204200046"/>
    <s v="Mohammad Hamim Zajuli Al Faroby"/>
    <s v="SD"/>
    <m/>
    <s v="TUS"/>
    <n v="6756318"/>
    <s v="0724079501"/>
    <s v="Berlian Rahmy Lidiawaty"/>
    <s v="SI"/>
    <m/>
    <s v="TUS"/>
    <n v="6843087"/>
    <s v="0010109403"/>
    <m/>
    <m/>
    <m/>
    <m/>
    <m/>
    <m/>
    <m/>
    <m/>
    <m/>
    <m/>
    <m/>
    <m/>
    <m/>
    <m/>
    <m/>
    <m/>
    <m/>
    <m/>
    <m/>
    <m/>
    <m/>
    <m/>
    <m/>
    <m/>
    <s v="https://doi.org/10.33022/ijcs.v13i4.4263"/>
    <s v=""/>
    <s v=",Chrisdion Andrew Ramaputra,Chrisdion Andrew Ramaputra,Mohammad Hamim Zajuli Al Faroby,Berlian Rahmy Lidiawaty,,,,"/>
    <s v=",TUS,TUS,TUS,,,,"/>
    <s v=",SI,SD,SI,,,,,"/>
    <s v=",1204200046,0724079501,0010109403,,,,,"/>
  </r>
  <r>
    <s v="Target Baru Pengobatan Meningitis berdasarkan Centrality Measure jaringan protein dan Self Oganizing Map."/>
    <s v="Journal of Mathematics and Its Applications"/>
    <x v="18"/>
    <x v="1"/>
    <n v="2024"/>
    <n v="2024"/>
    <x v="5"/>
    <m/>
    <m/>
    <m/>
    <m/>
    <m/>
    <m/>
    <s v="Siti Amiroch"/>
    <m/>
    <m/>
    <m/>
    <m/>
    <m/>
    <s v="Mohammad Hamim Zajuli Al Faroby"/>
    <s v="SD"/>
    <m/>
    <s v="TUS"/>
    <n v="6756318"/>
    <s v="0724079501"/>
    <s v="Muhammad Dzulfikar Fauzi"/>
    <s v="IF"/>
    <m/>
    <s v="TUS"/>
    <n v="6778837"/>
    <s v="0711039403"/>
    <m/>
    <m/>
    <m/>
    <m/>
    <m/>
    <m/>
    <m/>
    <m/>
    <m/>
    <m/>
    <m/>
    <m/>
    <m/>
    <m/>
    <m/>
    <m/>
    <m/>
    <m/>
    <m/>
    <m/>
    <m/>
    <m/>
    <m/>
    <m/>
    <s v="http://dx.doi.org/10.12962%2Flimits.v21i3.21776"/>
    <s v=""/>
    <s v=",Siti Amiroch,Siti Amiroch,Mohammad Hamim Zajuli Al Faroby,Muhammad Dzulfikar Fauzi,,,,"/>
    <s v=",,TUS,TUS,,,,"/>
    <s v=",,SD,IF,,,,,"/>
    <s v=",,0724079501,0711039403,,,,,"/>
  </r>
  <r>
    <s v="RANCANG BANGUN SISTEM INFORMASI MANAJEMEN LAYANAN PUSAT BAHASA BERBASIS WEB DI UNIVERSITAS TELKOM SURABAYA"/>
    <s v="ZONAsi: Jurnal Sistem Informasi"/>
    <x v="17"/>
    <x v="0"/>
    <n v="2024"/>
    <n v="2024"/>
    <x v="5"/>
    <m/>
    <m/>
    <m/>
    <m/>
    <m/>
    <m/>
    <s v="Bayu Kevin Farindra"/>
    <s v="SI"/>
    <m/>
    <s v="TUS"/>
    <m/>
    <n v="1204200035"/>
    <s v="Rokhmatul Insani"/>
    <s v="SI"/>
    <m/>
    <s v="TUS"/>
    <n v="6764236"/>
    <s v="0704068902"/>
    <s v="Purnama Anaking"/>
    <s v="SI"/>
    <m/>
    <s v="TUS"/>
    <n v="6802117"/>
    <s v="0724098701"/>
    <m/>
    <m/>
    <m/>
    <m/>
    <m/>
    <m/>
    <m/>
    <m/>
    <m/>
    <m/>
    <m/>
    <m/>
    <m/>
    <m/>
    <m/>
    <m/>
    <m/>
    <m/>
    <m/>
    <m/>
    <m/>
    <m/>
    <m/>
    <m/>
    <s v="https://doi.org/10.31849/zn.v6i3.21883"/>
    <s v=""/>
    <s v=",Bayu Kevin Farindra,Bayu Kevin Farindra,Rokhmatul Insani,Purnama Anaking,,,,"/>
    <s v=",TUS,TUS,TUS,,,,"/>
    <s v=",SI,SI,SI,,,,,"/>
    <s v=",1204200035,0704068902,0724098701,,,,,"/>
  </r>
  <r>
    <s v="Implementasi Metode Naive Bayes pada Sistem Diagnosis Penyakit Mata (Studi Kasus Poli Mata Rumah Sakit Islam Jemursari Surabaya): Implementation of Naive Bayes Method on Eye Disease Diagnosis System (Ophthalmology Poly Case Study at Jemursari Islamic Hospital Surabaya)"/>
    <s v="Fountain of Informatics Journal"/>
    <x v="14"/>
    <x v="0"/>
    <n v="2024"/>
    <n v="2024"/>
    <x v="5"/>
    <s v="Raihan Febrianto Grahadi"/>
    <m/>
    <n v="1204200011"/>
    <s v="SI"/>
    <m/>
    <s v="TUS"/>
    <s v="Raihan Febrianto Grahadi"/>
    <s v="SI"/>
    <m/>
    <s v="TUS"/>
    <m/>
    <n v="1204200011"/>
    <s v="Rokhmatul Insani"/>
    <s v="SI"/>
    <m/>
    <s v="TUS"/>
    <n v="6764236"/>
    <s v="0704068902"/>
    <s v="Berlian Rahmy Lidiawaty"/>
    <s v="SI"/>
    <m/>
    <s v="TUS"/>
    <n v="6843087"/>
    <s v="0010109403"/>
    <m/>
    <m/>
    <m/>
    <m/>
    <m/>
    <m/>
    <m/>
    <m/>
    <m/>
    <m/>
    <m/>
    <m/>
    <m/>
    <m/>
    <m/>
    <m/>
    <m/>
    <m/>
    <m/>
    <m/>
    <m/>
    <m/>
    <m/>
    <m/>
    <s v="link dokumen"/>
    <s v="Raihan Febrianto Grahadi"/>
    <s v="Raihan Febrianto Grahadi,Raihan Febrianto Grahadi,Raihan Febrianto Grahadi,Rokhmatul Insani,Berlian Rahmy Lidiawaty,,,,"/>
    <s v="TUS,TUS,TUS,TUS,,,,"/>
    <s v="SI,SI,SI,SI,,,,,"/>
    <s v="1204200011,1204200011,0704068902,0010109403,,,,,"/>
  </r>
  <r>
    <s v="Penerapan FP-Growth untuk Menentukan Rekomendasi Produk pada Kogu Coffee Shop Malang"/>
    <s v="INTEGER: Journal of Information Technology"/>
    <x v="17"/>
    <x v="1"/>
    <n v="2024"/>
    <n v="2024"/>
    <x v="5"/>
    <m/>
    <m/>
    <m/>
    <m/>
    <m/>
    <m/>
    <s v="Dima Rafly"/>
    <s v="SI"/>
    <m/>
    <s v="TUS"/>
    <m/>
    <n v="1204200213"/>
    <s v="Rokhmatul Insani"/>
    <s v="SI"/>
    <m/>
    <s v="TUS"/>
    <n v="6764236"/>
    <s v="0704068902"/>
    <s v="Anisa Dzulkarnain"/>
    <s v="SI"/>
    <m/>
    <s v="TUS"/>
    <n v="6835039"/>
    <s v="0724099501"/>
    <m/>
    <m/>
    <m/>
    <m/>
    <m/>
    <m/>
    <m/>
    <m/>
    <m/>
    <m/>
    <m/>
    <m/>
    <m/>
    <m/>
    <m/>
    <m/>
    <m/>
    <m/>
    <m/>
    <m/>
    <m/>
    <m/>
    <m/>
    <m/>
    <s v="https://doi.org/10.31284/j.integer.0.v9i1.5600"/>
    <s v=""/>
    <s v=",Dima Rafly,Dima Rafly,Rokhmatul Insani,Anisa Dzulkarnain,,,,"/>
    <s v=",TUS,TUS,TUS,,,,"/>
    <s v=",SI,SI,SI,,,,,"/>
    <s v=",1204200213,0704068902,0724099501,,,,,"/>
  </r>
  <r>
    <s v="Analisis Algoritma Music Untuk Deteksi Sudut Kedatangan Pada Perangkat Gunshot"/>
    <s v="Journal of Computer, Electronic, and Telecommunication "/>
    <x v="17"/>
    <x v="1"/>
    <n v="2024"/>
    <n v="2024"/>
    <x v="5"/>
    <s v="Nilla Rachmaningrum"/>
    <n v="6680625"/>
    <s v="0408067804"/>
    <s v="TT"/>
    <m/>
    <s v="TUS"/>
    <s v="Rizal Reynaldi"/>
    <s v="TT"/>
    <m/>
    <s v="TUS"/>
    <m/>
    <n v="1101200010"/>
    <s v="Nilla Rachmaningrum"/>
    <s v="TT"/>
    <m/>
    <s v="TUS"/>
    <n v="6680625"/>
    <s v="0408067804"/>
    <s v="Risdilah Mimma Untsa"/>
    <s v="TT"/>
    <m/>
    <s v="TUS"/>
    <n v="6829130"/>
    <s v="0720019102"/>
    <m/>
    <m/>
    <m/>
    <m/>
    <m/>
    <m/>
    <m/>
    <m/>
    <m/>
    <m/>
    <m/>
    <m/>
    <m/>
    <m/>
    <m/>
    <m/>
    <m/>
    <m/>
    <m/>
    <m/>
    <m/>
    <m/>
    <m/>
    <m/>
    <s v="https://doi.org/10.52435/complete.v5i1.491"/>
    <s v="Nilla Rachmaningrum"/>
    <s v="Nilla Rachmaningrum,Rizal Reynaldi,Rizal Reynaldi,Nilla Rachmaningrum,Risdilah Mimma Untsa,,,,"/>
    <s v="TUS,TUS,TUS,TUS,,,,"/>
    <s v="TT,TT,TT,TT,,,,,"/>
    <s v="0408067804,1101200010,0408067804,0720019102,,,,,"/>
  </r>
  <r>
    <s v="Dashboard Analytic sebagai Media untuk Meningkatkan Performa SMP Hangtuah 4 Surabaya"/>
    <s v="SENADA: Seminar Nasional Sains Data"/>
    <x v="14"/>
    <x v="0"/>
    <n v="2024"/>
    <n v="2024"/>
    <x v="5"/>
    <s v="Nabila Zalfa Shafira"/>
    <m/>
    <n v="1206220006"/>
    <s v="SD"/>
    <m/>
    <s v="TUS"/>
    <s v="Miranthy Pramita Ningtyas"/>
    <s v="SD"/>
    <m/>
    <s v="TUS"/>
    <m/>
    <n v="1206210015"/>
    <s v="Nabila Zalfa Shafira"/>
    <s v="SD"/>
    <m/>
    <s v="TUS"/>
    <m/>
    <n v="1206220006"/>
    <s v="Shefira Eka Putri"/>
    <s v="SD"/>
    <m/>
    <s v="TUS"/>
    <m/>
    <n v="1206220020"/>
    <s v="Rifdatun Ni'mah"/>
    <s v="SD"/>
    <m/>
    <s v="TUS"/>
    <n v="6806662"/>
    <s v="0714069008"/>
    <m/>
    <m/>
    <m/>
    <m/>
    <m/>
    <m/>
    <m/>
    <m/>
    <m/>
    <m/>
    <m/>
    <m/>
    <m/>
    <m/>
    <m/>
    <m/>
    <m/>
    <m/>
    <s v="https://doi.org/10.33005/senada.v4i1.420"/>
    <s v="Nabila Zalfa Shafira"/>
    <s v="Nabila Zalfa Shafira,Miranthy Pramita Ningtyas,Miranthy Pramita Ningtyas,Nabila Zalfa Shafira,Shefira Eka Putri,Rifdatun Ni'mah,,,"/>
    <s v="TUS,TUS,TUS,TUS,TUS,,,"/>
    <s v="SD,SD,SD,SD,SD,,,,"/>
    <s v="1206220006,1206210015,1206220006,1206220020,0714069008,,,,"/>
  </r>
  <r>
    <s v="_x0009_Pelatihan Aplikasi Canva untuk Meningkatkan Keterampilan Masyarakat dalam Merancang Produk UMKM"/>
    <s v="Abdimas Awang Long"/>
    <x v="29"/>
    <x v="1"/>
    <n v="2024"/>
    <n v="2024"/>
    <x v="5"/>
    <s v="Huki Chandra"/>
    <n v="6826743"/>
    <s v="0719079702"/>
    <s v="TI"/>
    <m/>
    <s v="TUS"/>
    <s v="Huki Chandra"/>
    <s v="TI"/>
    <m/>
    <s v="TUS"/>
    <n v="6826743"/>
    <s v="0719079702"/>
    <s v="Paramaditya Arismawati"/>
    <s v="TI"/>
    <m/>
    <s v="TUS"/>
    <n v="6892129"/>
    <s v="0706019502"/>
    <s v="Ayu Endah Wahyuni "/>
    <s v="TI"/>
    <m/>
    <s v="TUS"/>
    <n v="6658545"/>
    <s v="0401078801"/>
    <s v="Friska Nur Azizah"/>
    <s v="TI"/>
    <m/>
    <s v="TUS"/>
    <m/>
    <n v="1104230040"/>
    <s v="Najwa Zuklizatus Zahiroh"/>
    <s v="TI"/>
    <m/>
    <s v="TUS"/>
    <m/>
    <n v="1104220168"/>
    <s v="Maulidia Eka Erlina"/>
    <s v="TI"/>
    <m/>
    <s v="TUS"/>
    <m/>
    <n v="1104220163"/>
    <s v="Muhammad Fikri Julianugerah"/>
    <s v="TI"/>
    <m/>
    <s v="TUS"/>
    <m/>
    <n v="1104220059"/>
    <s v="https://doi.org/10.33005/senada.v4i1.420"/>
    <s v="Huki Chandra"/>
    <s v="Huki Chandra,Huki Chandra,Huki Chandra,Paramaditya Arismawati,Ayu Endah Wahyuni ,Friska Nur Azizah,Najwa Zuklizatus Zahiroh,Maulidia Eka Erlina,Muhammad Fikri Julianugerah"/>
    <s v="TUS,TUS,TUS,TUS,TUS,TUS,TUS,TUS"/>
    <s v="TI,TI,TI,TI,TI,TI,TI,TI,"/>
    <s v="0719079702,0719079702,0706019502,0401078801,1104230040,1104220168,1104220163,1104220059,"/>
  </r>
  <r>
    <s v="Analisis Risiko Bahaya dengan Metode Hazard Identification, Risk Assessment and Determining Control (HIRADC) pada Industri Kecil Mebel (Studi Kasus: Mebel Homedecore, Driyorejo "/>
    <s v="Jurnal Teknik Industri Terintegrasi (JUTIN) "/>
    <x v="21"/>
    <x v="1"/>
    <n v="2024"/>
    <n v="2024"/>
    <x v="5"/>
    <s v="Berliana Safitri"/>
    <m/>
    <n v="1203200076"/>
    <s v="TI"/>
    <m/>
    <s v="TUS"/>
    <s v="Berliana Safitri"/>
    <s v="TI"/>
    <m/>
    <s v="TUS"/>
    <m/>
    <n v="1203200076"/>
    <s v="Paramaditya Arismawati"/>
    <s v="TI"/>
    <m/>
    <s v="TUS"/>
    <n v="6892129"/>
    <s v="0706019502"/>
    <s v="Ayu Endah Wahyuni"/>
    <s v="TI"/>
    <m/>
    <s v="TUS"/>
    <n v="6658545"/>
    <s v="0401078801"/>
    <m/>
    <m/>
    <m/>
    <m/>
    <m/>
    <m/>
    <m/>
    <m/>
    <m/>
    <m/>
    <m/>
    <m/>
    <m/>
    <m/>
    <m/>
    <m/>
    <m/>
    <m/>
    <m/>
    <m/>
    <m/>
    <m/>
    <m/>
    <m/>
    <s v="link dokumen"/>
    <s v="Berliana Safitri"/>
    <s v="Berliana Safitri,Berliana Safitri,Berliana Safitri,Paramaditya Arismawati,Ayu Endah Wahyuni,,,,"/>
    <s v="TUS,TUS,TUS,TUS,,,,"/>
    <s v="TI,TI,TI,TI,,,,,"/>
    <s v="1203200076,1203200076,0706019502,0401078801,,,,,"/>
  </r>
  <r>
    <s v="SOSIALISASI LITERASI DIGITAL DAN VILLAGE BRANDING BERBASIS WEBSITE"/>
    <s v="Jurnal Masyarakat Mandiri"/>
    <x v="19"/>
    <x v="1"/>
    <n v="2024"/>
    <n v="2024"/>
    <x v="5"/>
    <s v="Aris Kusumawati"/>
    <n v="6801883"/>
    <s v="0720088905"/>
    <s v="SI"/>
    <m/>
    <s v="TUS"/>
    <s v="Aris Kusumawati"/>
    <s v="SI"/>
    <m/>
    <s v="TUS"/>
    <n v="6801883"/>
    <s v="0720088905"/>
    <s v="Annisa Nur Salsabilla"/>
    <s v="SI"/>
    <m/>
    <s v="TUS"/>
    <m/>
    <n v="1204210123"/>
    <s v="Nazhiva Salma Putri Iswantoro"/>
    <s v="SI"/>
    <m/>
    <s v="TUS"/>
    <m/>
    <n v="1204210031"/>
    <m/>
    <m/>
    <m/>
    <m/>
    <m/>
    <m/>
    <m/>
    <m/>
    <m/>
    <m/>
    <m/>
    <m/>
    <m/>
    <m/>
    <m/>
    <m/>
    <m/>
    <m/>
    <m/>
    <m/>
    <m/>
    <m/>
    <m/>
    <m/>
    <s v="https://doi.org/10.31764/jmm.v8i4.25327"/>
    <s v="Aris Kusumawati"/>
    <s v="Aris Kusumawati,Aris Kusumawati,Aris Kusumawati,Annisa Nur Salsabilla,Nazhiva Salma Putri Iswantoro,,,,"/>
    <s v="TUS,TUS,TUS,TUS,,,,"/>
    <s v="SI,SI,SI,SI,,,,,"/>
    <s v="0720088905,0720088905,1204210123,1204210031,,,,,"/>
  </r>
  <r>
    <s v="ANALISIS KUALITAS LAYANAN E-HEALTH SURABAYA: PENDEKATAN INTEGRATIF E-SERVQUAL DAN IMPORTANCE PERFORMANCE ANALYSIS (IPA)"/>
    <s v="Jurnal Sistem Informasi dan Informatika (Simika)"/>
    <x v="21"/>
    <x v="1"/>
    <n v="2024"/>
    <n v="2024"/>
    <x v="5"/>
    <m/>
    <m/>
    <m/>
    <m/>
    <m/>
    <m/>
    <s v="Muhammad Iqbal Hafish Setiawan"/>
    <s v="SI"/>
    <m/>
    <s v="TUS"/>
    <m/>
    <n v="1204202151"/>
    <s v="Riza Akhsani Setyo Prayoga"/>
    <s v="DB"/>
    <m/>
    <s v="TUS"/>
    <n v="6785861"/>
    <s v="0730049402"/>
    <s v="Aris Kusumawati"/>
    <s v="SI"/>
    <m/>
    <s v="TUS"/>
    <n v="6801883"/>
    <s v="0720088905"/>
    <m/>
    <m/>
    <m/>
    <m/>
    <m/>
    <m/>
    <m/>
    <m/>
    <m/>
    <m/>
    <m/>
    <m/>
    <m/>
    <m/>
    <m/>
    <m/>
    <m/>
    <m/>
    <m/>
    <m/>
    <m/>
    <m/>
    <m/>
    <m/>
    <s v="https://doi.org/10.47080/simika.v7i2.3409"/>
    <s v=""/>
    <s v=",Muhammad Iqbal Hafish Setiawan,Muhammad Iqbal Hafish Setiawan,Riza Akhsani Setyo Prayoga,Aris Kusumawati,,,,"/>
    <s v=",TUS,TUS,TUS,,,,"/>
    <s v=",SI,DB,SI,,,,,"/>
    <s v=",1204202151,0730049402,0720088905,,,,,"/>
  </r>
  <r>
    <s v="Analisis Manajemen Risiko dengan Menggunakan Framework ISO 31000: 2018 pada Sistem Informasi E-Gudang Satpol PP Kota Surabaya"/>
    <s v="Jurnal Teknologi Informasi dan Komunikasi (TeIKa)"/>
    <x v="17"/>
    <x v="1"/>
    <n v="2024"/>
    <n v="2024"/>
    <x v="5"/>
    <s v="Brigita Yolanda F.A.H"/>
    <m/>
    <n v="1204200113"/>
    <s v="SI"/>
    <m/>
    <s v="TUS"/>
    <s v="Brigita Yolanda F.A.H"/>
    <s v="SI"/>
    <m/>
    <s v="TUS"/>
    <m/>
    <n v="1204200113"/>
    <s v="Muhamad Nasrullah"/>
    <s v="SI"/>
    <m/>
    <s v="TUS"/>
    <s v="6744406"/>
    <s v="0709059004"/>
    <s v="Aris Kusumawati"/>
    <s v="SI"/>
    <m/>
    <s v="TUS"/>
    <n v="6801883"/>
    <s v="0720088905"/>
    <m/>
    <m/>
    <m/>
    <m/>
    <m/>
    <m/>
    <m/>
    <m/>
    <m/>
    <m/>
    <m/>
    <m/>
    <m/>
    <m/>
    <m/>
    <m/>
    <m/>
    <m/>
    <m/>
    <m/>
    <m/>
    <m/>
    <m/>
    <m/>
    <s v="https://doi.org/10.36342/teika.v14i2.3483"/>
    <s v="Brigita Yolanda F.A.H"/>
    <s v="Brigita Yolanda F.A.H,Brigita Yolanda F.A.H,Brigita Yolanda F.A.H,Muhamad Nasrullah,Aris Kusumawati,,,,"/>
    <s v="TUS,TUS,TUS,TUS,,,,"/>
    <s v="SI,SI,SI,SI,,,,,"/>
    <s v="1204200113,1204200113,0709059004,0720088905,,,,,"/>
  </r>
  <r>
    <s v="_x0009_Evaluation of Information Security at the XYZ Foundation Using OWASP Top 10 2021 Framework"/>
    <s v="Journal of Advances in Information and Industrial Technology"/>
    <x v="17"/>
    <x v="1"/>
    <n v="2024"/>
    <n v="2024"/>
    <x v="5"/>
    <s v="Mustafa Kamal"/>
    <n v="6826727"/>
    <s v="0722108201"/>
    <s v="IT"/>
    <m/>
    <s v="TUS"/>
    <s v="Muhamad Nasrullah"/>
    <s v="SI"/>
    <m/>
    <s v="TUS"/>
    <s v="6744406"/>
    <s v="0709059004"/>
    <s v="Rully Rosadi"/>
    <s v="IT "/>
    <m/>
    <s v="TUS"/>
    <m/>
    <n v="1202202061"/>
    <s v="Yuvens Anggito"/>
    <s v="IT "/>
    <m/>
    <s v="TUS"/>
    <m/>
    <n v="1202200014"/>
    <s v="Sujan Chandra Roy"/>
    <m/>
    <m/>
    <m/>
    <m/>
    <m/>
    <m/>
    <m/>
    <m/>
    <m/>
    <m/>
    <m/>
    <m/>
    <m/>
    <m/>
    <m/>
    <m/>
    <m/>
    <m/>
    <m/>
    <m/>
    <m/>
    <m/>
    <m/>
    <s v="https://doi.org/10.52435/jaiit.v6i2.397"/>
    <s v="Mustafa Kamal"/>
    <s v="Mustafa Kamal,Muhamad Nasrullah,Muhamad Nasrullah,Rully Rosadi,Yuvens Anggito,Sujan Chandra Roy,,,"/>
    <s v="TUS,TUS,TUS,TUS,,,,"/>
    <s v="IT,SI,IT ,IT ,,,,,"/>
    <s v="0722108201,0709059004,1202202061,1202200014,,,,,"/>
  </r>
  <r>
    <s v="ANALISIS LEVEL PENGELOLAAN SI/TI DI DINAS KESEHATAN PROVINSI JAWA TIMUR BERDASARKAN FRAMEWORK COBIT 2019"/>
    <s v="Journal of Computer Science and Information Technology"/>
    <x v="14"/>
    <x v="0"/>
    <n v="2024"/>
    <n v="2024"/>
    <x v="5"/>
    <m/>
    <m/>
    <m/>
    <m/>
    <m/>
    <m/>
    <s v="Fannijara Enggar Larasati"/>
    <s v="SI"/>
    <m/>
    <s v="TUS"/>
    <m/>
    <n v="1204200038"/>
    <s v="Aris Kusumawati"/>
    <s v="SI"/>
    <m/>
    <s v="TUS"/>
    <n v="6801883"/>
    <s v="0720088905"/>
    <s v="Riza Akhsani Setyo Prayoga"/>
    <s v="DB"/>
    <m/>
    <s v="TUS"/>
    <n v="6785861"/>
    <s v="0730049402"/>
    <m/>
    <m/>
    <m/>
    <m/>
    <m/>
    <m/>
    <m/>
    <m/>
    <m/>
    <m/>
    <m/>
    <m/>
    <m/>
    <m/>
    <m/>
    <m/>
    <m/>
    <m/>
    <m/>
    <m/>
    <m/>
    <m/>
    <m/>
    <m/>
    <s v="https://doi.org/10.59407/jcsit.v1i2.549"/>
    <s v=""/>
    <s v=",Fannijara Enggar Larasati,Fannijara Enggar Larasati,Aris Kusumawati,Riza Akhsani Setyo Prayoga,,,,"/>
    <s v=",TUS,TUS,TUS,,,,"/>
    <s v=",SI,SI,DB,,,,,"/>
    <s v=",1204200038,0720088905,0730049402,,,,,"/>
  </r>
  <r>
    <s v=" PERANCANGAN ARSITEKTUR SISTEM INFORMASI PADA DINAS XYZ PROVINSI JAWA TIMUR MENGGUNAKAN PENDEKATAN KERANGKA KERJA TOGAF ADM v9. 2"/>
    <s v="INTECOMS: Journal of Information Technology and Computer Science"/>
    <x v="17"/>
    <x v="1"/>
    <n v="2024"/>
    <n v="2024"/>
    <x v="5"/>
    <m/>
    <m/>
    <m/>
    <m/>
    <m/>
    <m/>
    <s v="Wanda Nadhifa Ainaya"/>
    <s v="SI"/>
    <m/>
    <s v="TUS"/>
    <m/>
    <n v="1204200044"/>
    <s v="Yupit Sudianto"/>
    <s v="SI"/>
    <m/>
    <s v="TUS"/>
    <n v="6680623"/>
    <s v="0721088602"/>
    <s v="Aris Kusumawati"/>
    <s v="SI"/>
    <m/>
    <s v="TUS"/>
    <n v="6801883"/>
    <s v="0720088905"/>
    <m/>
    <m/>
    <m/>
    <m/>
    <m/>
    <m/>
    <m/>
    <m/>
    <m/>
    <m/>
    <m/>
    <m/>
    <m/>
    <m/>
    <m/>
    <m/>
    <m/>
    <m/>
    <m/>
    <m/>
    <m/>
    <m/>
    <m/>
    <m/>
    <s v="link dokumen"/>
    <s v=""/>
    <s v=",Wanda Nadhifa Ainaya,Wanda Nadhifa Ainaya,Yupit Sudianto,Aris Kusumawati,,,,"/>
    <s v=",TUS,TUS,TUS,,,,"/>
    <s v=",SI,SI,SI,,,,,"/>
    <s v=",1204200044,0721088602,0720088905,,,,,"/>
  </r>
  <r>
    <s v="Pengukuran dan Evaluasi Maturity Level Tata Kelola Teknologi Informasi pada PT Romi Violeta menggunakan Framework Cobit 2019"/>
    <s v="Innovative: Journal Of Social Science Research "/>
    <x v="21"/>
    <x v="1"/>
    <n v="2024"/>
    <n v="2024"/>
    <x v="5"/>
    <s v="Cantika Anisya Virasari"/>
    <m/>
    <n v="1204200135"/>
    <s v="SI"/>
    <m/>
    <s v="TUS"/>
    <s v="Cantika Anisya Virasari"/>
    <s v="SI"/>
    <m/>
    <s v="TUS"/>
    <m/>
    <n v="1204200135"/>
    <s v="Muhammad Nasrullah"/>
    <s v="SI"/>
    <m/>
    <s v="TUS"/>
    <s v="6744406"/>
    <s v="0709059004"/>
    <s v="Aris Kusumawati"/>
    <s v="SI"/>
    <m/>
    <s v="TUS"/>
    <n v="6801883"/>
    <s v="0720088905"/>
    <m/>
    <m/>
    <m/>
    <m/>
    <m/>
    <m/>
    <m/>
    <m/>
    <m/>
    <m/>
    <m/>
    <m/>
    <m/>
    <m/>
    <m/>
    <m/>
    <m/>
    <m/>
    <m/>
    <m/>
    <m/>
    <m/>
    <m/>
    <m/>
    <s v="https://doi.org/10.31004/innovative.v4i5.14498"/>
    <s v="Cantika Anisya Virasari"/>
    <s v="Cantika Anisya Virasari,Cantika Anisya Virasari,Cantika Anisya Virasari,Muhammad Nasrullah,Aris Kusumawati,,,,"/>
    <s v="TUS,TUS,TUS,TUS,,,,"/>
    <s v="SI,SI,SI,SI,,,,,"/>
    <s v="1204200135,1204200135,0709059004,0720088905,,,,,"/>
  </r>
  <r>
    <s v="Indoor staircase detection for supporting security systems in autonomous smart wheelchairs based on deep analysis of the Co-occurrence Matrix and Binary Classification"/>
    <s v="Intelligent Systems with Applications"/>
    <x v="24"/>
    <x v="2"/>
    <n v="2024"/>
    <n v="2024"/>
    <x v="5"/>
    <s v="Fitri Utaminingrum"/>
    <m/>
    <m/>
    <m/>
    <m/>
    <m/>
    <s v="Fitri Utaminingrum"/>
    <m/>
    <m/>
    <m/>
    <m/>
    <m/>
    <s v="Ahmad Wali Satria Bahari Johan"/>
    <s v="IF"/>
    <m/>
    <s v="TUS"/>
    <n v="6767777"/>
    <s v="0713059501"/>
    <s v="I. Komang Somawirata"/>
    <m/>
    <m/>
    <m/>
    <m/>
    <m/>
    <s v="Timothy K. Shih"/>
    <m/>
    <m/>
    <m/>
    <m/>
    <m/>
    <s v="Chih-Yang Lin"/>
    <m/>
    <m/>
    <m/>
    <m/>
    <m/>
    <m/>
    <m/>
    <m/>
    <m/>
    <m/>
    <m/>
    <m/>
    <m/>
    <m/>
    <m/>
    <m/>
    <m/>
    <s v="https://doi.org/10.1016/j.iswa.2024.200405"/>
    <s v="Fitri Utaminingrum"/>
    <s v="Fitri Utaminingrum,Fitri Utaminingrum,Fitri Utaminingrum,Ahmad Wali Satria Bahari Johan,I. Komang Somawirata,Timothy K. Shih,Chih-Yang Lin,,"/>
    <s v=",,TUS,,,,,"/>
    <s v=",,IF,,,,,,"/>
    <s v=",,0713059501,,,,,,"/>
  </r>
  <r>
    <s v="Teaching Recursion Before College Through Three Coins Remaining Game Using Dynamic Programming"/>
    <s v="AIP Conference Proceedings"/>
    <x v="24"/>
    <x v="2"/>
    <n v="2024"/>
    <n v="2024"/>
    <x v="5"/>
    <s v="Mochamad Nizar Palefi Ma'ady"/>
    <n v="6099359"/>
    <s v="0708119103"/>
    <s v="SI"/>
    <m/>
    <s v="TUS"/>
    <s v="Mochamad Nizar Palefi Ma'ady"/>
    <s v="SI"/>
    <m/>
    <s v="TUS"/>
    <n v="6099359"/>
    <s v="0708119103"/>
    <m/>
    <m/>
    <m/>
    <m/>
    <m/>
    <m/>
    <m/>
    <m/>
    <m/>
    <m/>
    <m/>
    <m/>
    <m/>
    <m/>
    <m/>
    <m/>
    <m/>
    <m/>
    <m/>
    <m/>
    <m/>
    <m/>
    <m/>
    <m/>
    <m/>
    <m/>
    <m/>
    <m/>
    <m/>
    <m/>
    <m/>
    <m/>
    <m/>
    <m/>
    <m/>
    <m/>
    <s v="https://doi.org/10.1063/5.0222459"/>
    <s v="Mochamad Nizar Palefi Ma'ady"/>
    <s v="Mochamad Nizar Palefi Ma'ady,Mochamad Nizar Palefi Ma'ady,Mochamad Nizar Palefi Ma'ady,,,,,,"/>
    <s v="TUS,TUS,,,,,,"/>
    <s v="SI,SI,,,,,,,"/>
    <s v="0708119103,0708119103,,,,,,,"/>
  </r>
  <r>
    <s v="CLUSTERING ANALYSIS FOR GROUPING SUB-DISTRICTS IN BOJONEGORO DISTRICT WITH THE K-MEANS METHOD WITH A VARIETY OF APPROACHES"/>
    <s v="BAREKENG: JOURNAL OF MATHEMATICS AND ITS APPLICATION"/>
    <x v="18"/>
    <x v="1"/>
    <n v="2024"/>
    <n v="2024"/>
    <x v="5"/>
    <s v="Denny Nurdiansyah"/>
    <m/>
    <m/>
    <m/>
    <m/>
    <m/>
    <s v="Denny Nurdiansyah"/>
    <m/>
    <m/>
    <m/>
    <m/>
    <m/>
    <s v="Mochamad Nizar Palefi Ma'ady"/>
    <s v="SI"/>
    <m/>
    <s v="TUS"/>
    <n v="6099359"/>
    <s v="0708119103"/>
    <s v="Yuana Sukmawaty"/>
    <m/>
    <m/>
    <m/>
    <m/>
    <m/>
    <s v="Muchammad Chandra Cahyo Utomo"/>
    <m/>
    <m/>
    <m/>
    <m/>
    <m/>
    <s v="Tia Mutiani"/>
    <m/>
    <m/>
    <m/>
    <m/>
    <m/>
    <m/>
    <m/>
    <m/>
    <m/>
    <m/>
    <m/>
    <m/>
    <m/>
    <m/>
    <m/>
    <m/>
    <m/>
    <s v="http://dx.doi.org/10.30598/barekengvol18iss2pp1095-1104"/>
    <s v="Denny Nurdiansyah"/>
    <s v="Denny Nurdiansyah,Denny Nurdiansyah,Denny Nurdiansyah,Mochamad Nizar Palefi Ma'ady,Yuana Sukmawaty,Muchammad Chandra Cahyo Utomo,Tia Mutiani,,"/>
    <s v=",,TUS,,,,,"/>
    <s v=",,SI,,,,,,"/>
    <s v=",,0708119103,,,,,,"/>
  </r>
  <r>
    <s v="The Use of A Geographically Weighted Regression Model to Analyze Predictors of The Rice Supply in Bojonegoro"/>
    <s v="Vtgotsky: Jurnal Pendidikan Matematika dan Matematika"/>
    <x v="19"/>
    <x v="1"/>
    <n v="2024"/>
    <n v="2024"/>
    <x v="5"/>
    <s v="Denny Nurdiansyah"/>
    <m/>
    <m/>
    <m/>
    <m/>
    <m/>
    <s v="Denny Nurdiansyah"/>
    <m/>
    <m/>
    <m/>
    <m/>
    <m/>
    <s v="Mochamad Nizar Palefi Ma'ady"/>
    <s v="SI"/>
    <m/>
    <s v="TUS"/>
    <n v="6099359"/>
    <s v="0708119103"/>
    <s v="Alif Yuanita Kartini"/>
    <m/>
    <m/>
    <m/>
    <m/>
    <m/>
    <s v="Ummi Agustin Yuliana"/>
    <m/>
    <m/>
    <m/>
    <m/>
    <m/>
    <m/>
    <m/>
    <m/>
    <m/>
    <m/>
    <m/>
    <m/>
    <m/>
    <m/>
    <m/>
    <m/>
    <m/>
    <m/>
    <m/>
    <m/>
    <m/>
    <m/>
    <m/>
    <s v="https://doi.org/10.30736/voj.v6i1.706"/>
    <s v="Denny Nurdiansyah"/>
    <s v="Denny Nurdiansyah,Denny Nurdiansyah,Denny Nurdiansyah,Mochamad Nizar Palefi Ma'ady,Alif Yuanita Kartini,Ummi Agustin Yuliana,,,"/>
    <s v=",,TUS,,,,,"/>
    <s v=",,SI,,,,,,"/>
    <s v=",,0708119103,,,,,,"/>
  </r>
  <r>
    <s v="Communication Systems with Various Radio Access Schemes to Serve a UAV in Tropical Rain Areas"/>
    <s v="IEEE"/>
    <x v="25"/>
    <x v="2"/>
    <n v="2024"/>
    <n v="2024"/>
    <x v="5"/>
    <s v="Walid Maulana Hadiansyah"/>
    <s v="TT"/>
    <m/>
    <m/>
    <m/>
    <m/>
    <s v="Walid Maulana Hadiansyah"/>
    <s v="TT"/>
    <m/>
    <s v="Telkom University"/>
    <m/>
    <m/>
    <s v="Gamantyo Hendrantoro"/>
    <m/>
    <m/>
    <m/>
    <m/>
    <m/>
    <s v="Wirawan"/>
    <m/>
    <m/>
    <m/>
    <m/>
    <m/>
    <s v="Ahmad Sirojuddin"/>
    <m/>
    <m/>
    <m/>
    <m/>
    <m/>
    <m/>
    <m/>
    <m/>
    <m/>
    <m/>
    <m/>
    <m/>
    <m/>
    <m/>
    <m/>
    <m/>
    <m/>
    <m/>
    <m/>
    <m/>
    <m/>
    <m/>
    <m/>
    <s v="https://doi.org/10.1109/ICCSPA61559.2024.10794264"/>
    <s v="Walid Maulana Hadiansyah"/>
    <s v="Walid Maulana Hadiansyah,Walid Maulana Hadiansyah,Gamantyo Hendrantoro,Wirawan,Ahmad Sirojuddin,,,"/>
    <s v=",Telkom University,,,,,,"/>
    <s v=",TT,,,,,,"/>
    <s v=",,,,,,,"/>
  </r>
  <r>
    <s v="Analyzing Quantum Feature Engineering and Balancing Strategies Effect on Liver Disease Classification"/>
    <m/>
    <x v="15"/>
    <x v="0"/>
    <m/>
    <m/>
    <x v="5"/>
    <s v="De Rosal Ignatius Moses Setiadi"/>
    <m/>
    <m/>
    <m/>
    <m/>
    <m/>
    <s v="Achmad Nuruddin Safriandono"/>
    <m/>
    <m/>
    <m/>
    <m/>
    <m/>
    <s v="De Rosal Ignatius Moses Setiadi"/>
    <m/>
    <m/>
    <m/>
    <m/>
    <m/>
    <s v="Akhmad Dahlan"/>
    <m/>
    <m/>
    <m/>
    <m/>
    <m/>
    <s v="Farah Zakiyah Rahmanti"/>
    <s v="IT"/>
    <m/>
    <s v="Telkom University"/>
    <m/>
    <m/>
    <s v="Iwan Setiawan Wibisono"/>
    <m/>
    <m/>
    <m/>
    <m/>
    <m/>
    <s v="Arnold Adimabua Ojugo"/>
    <m/>
    <m/>
    <m/>
    <m/>
    <m/>
    <m/>
    <m/>
    <m/>
    <m/>
    <m/>
    <m/>
    <s v="http://dx.doi.org/10.62411/faith.2024-12"/>
    <s v="De Rosal Ignatius Moses Setiadi"/>
    <s v="De Rosal Ignatius Moses Setiadi,Achmad Nuruddin Safriandono,De Rosal Ignatius Moses Setiadi,Akhmad Dahlan,Farah Zakiyah Rahmanti,Iwan Setiawan Wibisono,Arnold Adimabua Ojugo,"/>
    <s v=",,,,Telkom University,,,"/>
    <s v=",,,,IT,,,"/>
    <s v=",,,,,,,"/>
  </r>
  <r>
    <s v="Measuring Library Service Excellence: Integrating Servqual with Accreditation Standards"/>
    <s v="JAIIT (Journal of Advances in Information and Industrial Technology)"/>
    <x v="17"/>
    <x v="0"/>
    <m/>
    <m/>
    <x v="5"/>
    <m/>
    <s v="Wahyu Andy Prastyabudi"/>
    <m/>
    <m/>
    <m/>
    <s v="Telkom University"/>
    <s v="Wahyu Andy Prastyabudi"/>
    <s v="TI"/>
    <m/>
    <s v="Telkom University"/>
    <m/>
    <m/>
    <s v="Sephia Arda Latifah"/>
    <s v="mhs"/>
    <m/>
    <m/>
    <m/>
    <m/>
    <m/>
    <m/>
    <m/>
    <m/>
    <m/>
    <m/>
    <m/>
    <m/>
    <m/>
    <m/>
    <m/>
    <m/>
    <m/>
    <m/>
    <m/>
    <m/>
    <m/>
    <m/>
    <m/>
    <m/>
    <m/>
    <m/>
    <m/>
    <m/>
    <m/>
    <m/>
    <m/>
    <m/>
    <m/>
    <m/>
    <s v="https://doi.org/10.52435/jaiit.v6i2.561"/>
    <s v=""/>
    <s v=",Wahyu Andy Prastyabudi,Sephia Arda Latifah,,,,,"/>
    <s v="Telkom University,Telkom University,,,,,,"/>
    <s v=",TI,mhs,,,,,"/>
    <s v=",,,,,,,"/>
  </r>
  <r>
    <s v="Systematic Risk Analysis of Railway Component Quality: Integration of Failure Mode &amp; Effect Analysis (FMEA) and Fault Tree Analysis (FTA)"/>
    <s v="SPEKTRUM INDUSTRI"/>
    <x v="18"/>
    <x v="0"/>
    <m/>
    <m/>
    <x v="5"/>
    <s v="Wahyu Andy Prastyabudi"/>
    <m/>
    <m/>
    <m/>
    <m/>
    <m/>
    <s v="Wahyu Andy Prastyabudi"/>
    <s v="TI"/>
    <m/>
    <s v="Telkom University"/>
    <m/>
    <m/>
    <s v="Rafidsyah Aldin Faharga"/>
    <m/>
    <m/>
    <m/>
    <m/>
    <m/>
    <s v="Huki Chandra"/>
    <s v="TI"/>
    <m/>
    <s v="Telkom University"/>
    <m/>
    <m/>
    <m/>
    <m/>
    <m/>
    <m/>
    <m/>
    <m/>
    <m/>
    <m/>
    <m/>
    <m/>
    <m/>
    <m/>
    <m/>
    <m/>
    <m/>
    <m/>
    <m/>
    <m/>
    <m/>
    <m/>
    <m/>
    <m/>
    <m/>
    <m/>
    <s v="https://doi.org/10.12928/si.v22i2.223"/>
    <s v="Wahyu Andy Prastyabudi"/>
    <s v="Wahyu Andy Prastyabudi,Wahyu Andy Prastyabudi,Rafidsyah Aldin Faharga,Huki Chandra,,,,"/>
    <s v=",Telkom University,,Telkom University,,,,"/>
    <s v=",TI,,TI,,,,"/>
    <s v=",,,,,,,"/>
  </r>
  <r>
    <s v="Comparison of Moving Average and Exponential Smoothing Methods for Estimating the Number of Internet Service Disruptions"/>
    <s v="Jurnal Rekayasa Sistem Industri"/>
    <x v="19"/>
    <x v="0"/>
    <m/>
    <m/>
    <x v="5"/>
    <s v="Wahyu Andy Prastyabudi"/>
    <m/>
    <m/>
    <m/>
    <m/>
    <m/>
    <s v="Wahyu Andy Prastyabudi"/>
    <s v="TI"/>
    <m/>
    <s v="Telkom University"/>
    <m/>
    <m/>
    <s v="Shanggabuana Adhitya Shamaradewa"/>
    <s v="mhs"/>
    <m/>
    <m/>
    <m/>
    <m/>
    <m/>
    <m/>
    <m/>
    <m/>
    <m/>
    <m/>
    <m/>
    <m/>
    <m/>
    <m/>
    <m/>
    <m/>
    <m/>
    <m/>
    <m/>
    <m/>
    <m/>
    <m/>
    <m/>
    <m/>
    <m/>
    <m/>
    <m/>
    <m/>
    <m/>
    <m/>
    <m/>
    <m/>
    <m/>
    <m/>
    <s v="https://doi.org/10.26593/jrsi.v13i2.7609.157-176"/>
    <s v="Wahyu Andy Prastyabudi"/>
    <s v="Wahyu Andy Prastyabudi,Wahyu Andy Prastyabudi,Shanggabuana Adhitya Shamaradewa,,,,,"/>
    <s v=",Telkom University,,,,,,"/>
    <s v=",TI,mhs,,,,,"/>
    <s v=",,,,,,,"/>
  </r>
  <r>
    <s v="Coverage Planning Jaringan Privat 5G Frekuensi 26 GHz dalam Optimalisasi Operasional Industri"/>
    <s v="TECHNOPEX-2024"/>
    <x v="36"/>
    <x v="0"/>
    <m/>
    <m/>
    <x v="5"/>
    <m/>
    <m/>
    <m/>
    <m/>
    <m/>
    <m/>
    <s v="Wahyu Agung Firmansyah"/>
    <s v="TT (mhs)"/>
    <m/>
    <m/>
    <m/>
    <m/>
    <s v="Muhsin"/>
    <s v="TT"/>
    <m/>
    <m/>
    <m/>
    <m/>
    <s v="Arrizky Ayu Faradila Purnama"/>
    <s v="TT"/>
    <m/>
    <m/>
    <m/>
    <m/>
    <m/>
    <m/>
    <m/>
    <m/>
    <m/>
    <m/>
    <m/>
    <m/>
    <m/>
    <m/>
    <m/>
    <m/>
    <m/>
    <m/>
    <m/>
    <m/>
    <m/>
    <m/>
    <m/>
    <m/>
    <m/>
    <m/>
    <m/>
    <m/>
    <m/>
    <s v=""/>
    <s v=",Wahyu Agung Firmansyah,Muhsin,Arrizky Ayu Faradila Purnama,,,,"/>
    <s v=",,,,,,,"/>
    <s v=",TT (mhs),TT,TT,,,,"/>
    <s v=",,,,,,,"/>
  </r>
  <r>
    <s v="ANALISIS PERANCANGAN JARINGAN PRIVAT 5G NEW RADIO DENGAN FREKUENSI 3.5 GHz UNTUK MENDUKUNG REVOLUSI INDUSTRI 4.0 DI KAWASAN PASURUAN INDUSTRIAL ESTATE REMBANG"/>
    <s v="TECHNOPEX-2024"/>
    <x v="36"/>
    <x v="0"/>
    <m/>
    <m/>
    <x v="5"/>
    <m/>
    <m/>
    <m/>
    <m/>
    <m/>
    <m/>
    <s v="Haidar Daniel Muhammad Irsyad"/>
    <s v="TT (mhs)"/>
    <m/>
    <m/>
    <m/>
    <m/>
    <s v="Muhsin"/>
    <s v="TT"/>
    <m/>
    <m/>
    <m/>
    <m/>
    <s v="Arrizky Ayu Faradila Purnama"/>
    <s v="TT"/>
    <m/>
    <m/>
    <m/>
    <m/>
    <m/>
    <m/>
    <m/>
    <m/>
    <m/>
    <m/>
    <m/>
    <m/>
    <m/>
    <m/>
    <m/>
    <m/>
    <m/>
    <m/>
    <m/>
    <m/>
    <m/>
    <m/>
    <m/>
    <m/>
    <m/>
    <m/>
    <m/>
    <m/>
    <m/>
    <s v=""/>
    <s v=",Haidar Daniel Muhammad Irsyad,Muhsin,Arrizky Ayu Faradila Purnama,,,,"/>
    <s v=",,,,,,,"/>
    <s v=",TT (mhs),TT,TT,,,,"/>
    <s v=",,,,,,,"/>
  </r>
  <r>
    <s v="Dual Mode MIMO-Beamforming Four Elements Array Antenna for Mobile Robot Communications at 5.6 GHz"/>
    <s v="Jurnal Ilmiah Teknik Elektro Komputer dan Informatika"/>
    <x v="19"/>
    <x v="0"/>
    <m/>
    <m/>
    <x v="5"/>
    <s v="Muhsin"/>
    <s v="TT"/>
    <m/>
    <m/>
    <m/>
    <m/>
    <s v="Muhsin"/>
    <s v="TT"/>
    <m/>
    <m/>
    <m/>
    <m/>
    <s v="Aulia Saharani"/>
    <s v="ITS"/>
    <m/>
    <m/>
    <m/>
    <m/>
    <s v="Afina Lina Nurlaili"/>
    <s v="UPN"/>
    <m/>
    <m/>
    <m/>
    <m/>
    <m/>
    <m/>
    <m/>
    <m/>
    <m/>
    <m/>
    <m/>
    <m/>
    <m/>
    <m/>
    <m/>
    <m/>
    <m/>
    <m/>
    <m/>
    <m/>
    <m/>
    <m/>
    <m/>
    <m/>
    <m/>
    <m/>
    <m/>
    <m/>
    <s v="https://doi.org/10.26555/jiteki.v10i2.28797"/>
    <s v="Muhsin"/>
    <s v="Muhsin,Muhsin,Aulia Saharani,Afina Lina Nurlaili,,,,"/>
    <s v=",,,,,,,"/>
    <s v=",TT,ITS,UPN,,,,"/>
    <s v=",,,,,,,"/>
  </r>
  <r>
    <s v="Indonesian Political Party Website Portal Evaluation Rank based on Manual and Automated Usability Score"/>
    <s v="Sistemasi: Jurnal Sistem Informasi "/>
    <x v="19"/>
    <x v="1"/>
    <m/>
    <m/>
    <x v="5"/>
    <s v="Rosyid Abdillah"/>
    <s v="SI"/>
    <m/>
    <m/>
    <m/>
    <m/>
    <s v="Rosyid Abdillah"/>
    <s v="SI"/>
    <m/>
    <m/>
    <m/>
    <m/>
    <s v="Raulia Riski"/>
    <s v="SI"/>
    <m/>
    <m/>
    <m/>
    <m/>
    <s v="Ully Asfari"/>
    <s v="SI"/>
    <m/>
    <m/>
    <m/>
    <m/>
    <m/>
    <m/>
    <m/>
    <m/>
    <m/>
    <m/>
    <m/>
    <m/>
    <m/>
    <m/>
    <m/>
    <m/>
    <m/>
    <m/>
    <m/>
    <m/>
    <m/>
    <m/>
    <m/>
    <m/>
    <m/>
    <m/>
    <m/>
    <m/>
    <s v="https://doi.org/10.32520/stmsi.v14i1.4441"/>
    <s v="Rosyid Abdillah"/>
    <s v="Rosyid Abdillah,Rosyid Abdillah,Raulia Riski,Ully Asfari,,,,"/>
    <s v=",,,,,,,"/>
    <s v=",SI,SI,SI,,,,"/>
    <s v=",,,,,,,"/>
  </r>
  <r>
    <s v="Smart Ontology-Based System for Recommending Practices in Melon Cultivation"/>
    <s v="IEEE"/>
    <x v="25"/>
    <x v="2"/>
    <m/>
    <m/>
    <x v="5"/>
    <s v="Ubaidillah Umar"/>
    <s v="TK"/>
    <m/>
    <m/>
    <m/>
    <m/>
    <s v="Tri Arief Sardjono"/>
    <s v="ITS"/>
    <m/>
    <m/>
    <m/>
    <m/>
    <s v="Hendra Kusuma"/>
    <s v="ITS"/>
    <m/>
    <m/>
    <m/>
    <m/>
    <m/>
    <m/>
    <m/>
    <m/>
    <m/>
    <m/>
    <m/>
    <m/>
    <m/>
    <m/>
    <m/>
    <m/>
    <m/>
    <m/>
    <m/>
    <m/>
    <m/>
    <m/>
    <m/>
    <m/>
    <m/>
    <m/>
    <m/>
    <m/>
    <m/>
    <m/>
    <m/>
    <m/>
    <m/>
    <m/>
    <s v="https://doi.org/10.1109/ACCESS.2024.3487288"/>
    <s v="Ubaidillah Umar"/>
    <s v="Ubaidillah Umar,Tri Arief Sardjono,Hendra Kusuma,,,,,"/>
    <s v=",,,,,,,"/>
    <s v=",ITS,ITS,,,,,"/>
    <s v=",,,,,,,"/>
  </r>
  <r>
    <s v="Market Acceptance Strategy through Customer Centricity Approach in Electric Truck Product Development with Systematic Method Literature Review."/>
    <s v="Jurnal Indonesia Sosial Teknologi"/>
    <x v="17"/>
    <x v="1"/>
    <m/>
    <m/>
    <x v="5"/>
    <s v="Sekar Widyasari Putri"/>
    <s v="DB"/>
    <m/>
    <m/>
    <m/>
    <m/>
    <s v="Sekar Widyasari Putri"/>
    <s v="DB"/>
    <m/>
    <m/>
    <m/>
    <m/>
    <s v="Dominggo Bayu  Baskara"/>
    <s v="DB"/>
    <m/>
    <m/>
    <m/>
    <m/>
    <s v="Krisnayanti Aditasari"/>
    <s v="DB"/>
    <m/>
    <m/>
    <m/>
    <m/>
    <m/>
    <m/>
    <m/>
    <m/>
    <m/>
    <m/>
    <m/>
    <m/>
    <m/>
    <m/>
    <m/>
    <m/>
    <m/>
    <m/>
    <m/>
    <m/>
    <m/>
    <m/>
    <m/>
    <m/>
    <m/>
    <m/>
    <m/>
    <m/>
    <s v="10.59141/jist.v5i10.6674"/>
    <s v="Sekar Widyasari Putri"/>
    <s v="Sekar Widyasari Putri,Sekar Widyasari Putri,Dominggo Bayu  Baskara,Krisnayanti Aditasari,,,,"/>
    <s v=",,,,,,,"/>
    <s v=",DB,DB,DB,,,,"/>
    <s v=",,,,,,,"/>
  </r>
  <r>
    <s v="SQL and NoSQL Object-Database Mapping Using Property Graphs in Relational Cases"/>
    <s v="IEEE"/>
    <x v="25"/>
    <x v="2"/>
    <m/>
    <m/>
    <x v="5"/>
    <s v="Billy Montolalu"/>
    <m/>
    <m/>
    <m/>
    <m/>
    <m/>
    <s v="Billy Montolalu"/>
    <m/>
    <m/>
    <m/>
    <m/>
    <m/>
    <s v="Siti Rochimah"/>
    <s v="ITS"/>
    <m/>
    <m/>
    <m/>
    <m/>
    <s v="Daniel Siahaan"/>
    <s v="ITS"/>
    <m/>
    <m/>
    <m/>
    <m/>
    <m/>
    <m/>
    <m/>
    <m/>
    <m/>
    <m/>
    <m/>
    <m/>
    <m/>
    <m/>
    <m/>
    <m/>
    <m/>
    <m/>
    <m/>
    <m/>
    <m/>
    <m/>
    <m/>
    <m/>
    <m/>
    <m/>
    <m/>
    <m/>
    <s v="https://doi.org/10.1109/EECSI63442.2024.10776567"/>
    <s v="Billy Montolalu"/>
    <s v="Billy Montolalu,Billy Montolalu,Siti Rochimah,Daniel Siahaan,,,,"/>
    <s v=",,,,,,,"/>
    <s v=",,ITS,ITS,,,,"/>
    <s v=",,,,,,,"/>
  </r>
  <r>
    <s v="Optimalisasi Pengelolaan Sampah Rumah Tangga dengan Prinsip 3R melalui Penyuluhan Anggota PKK Ngagelrejo, Surabaya"/>
    <s v="Prosiding Seminar Nasional Pengabdian Masyarakat"/>
    <x v="36"/>
    <x v="0"/>
    <m/>
    <m/>
    <x v="5"/>
    <s v="Aufar Fikri Dimyati"/>
    <s v="TI"/>
    <m/>
    <m/>
    <m/>
    <m/>
    <s v="Aufar Fikri Dimyati"/>
    <s v="TI"/>
    <m/>
    <m/>
    <m/>
    <m/>
    <s v="Aufar Fikri Dimyati"/>
    <s v="TI"/>
    <m/>
    <m/>
    <m/>
    <m/>
    <s v="Rahaditya Dimas Prihadianto"/>
    <s v="TI"/>
    <m/>
    <m/>
    <m/>
    <m/>
    <s v="Erika Rachmania_x000a_Iansyah Tegar Samudra_x000a_Aditya Ayu Cahyaning Wigati_x000a_Raya Fahreza_x000a_Glorido Pascal Soumokil"/>
    <s v="mhs"/>
    <m/>
    <m/>
    <m/>
    <m/>
    <m/>
    <m/>
    <m/>
    <m/>
    <m/>
    <m/>
    <m/>
    <m/>
    <m/>
    <m/>
    <m/>
    <m/>
    <m/>
    <m/>
    <m/>
    <m/>
    <m/>
    <m/>
    <s v="https://doi.org/10.61142/psnpm.v2.174"/>
    <s v="Aufar Fikri Dimyati"/>
    <s v="Aufar Fikri Dimyati,Aufar Fikri Dimyati,Aufar Fikri Dimyati,Rahaditya Dimas Prihadianto,Erika Rachmania_x000a_Iansyah Tegar Samudra_x000a_Aditya Ayu Cahyaning Wigati_x000a_Raya Fahreza_x000a_Glorido Pascal Soumokil,,,"/>
    <s v=",,,,,,,"/>
    <s v=",TI,TI,TI,mhs,,,"/>
    <s v=",,,,,,,"/>
  </r>
  <r>
    <s v="Pengukuran Kinerja Supply Chain Dengan Pendekatan Scor Berbasis AHP"/>
    <s v="JURNAL ILMIAH WAHANA PENDIDIKAN (JIWP)"/>
    <x v="14"/>
    <x v="0"/>
    <m/>
    <m/>
    <x v="5"/>
    <m/>
    <m/>
    <m/>
    <m/>
    <m/>
    <m/>
    <s v="Asri Kartika Dewi"/>
    <s v="mhs"/>
    <m/>
    <m/>
    <m/>
    <m/>
    <s v="Silvi Istiqomah"/>
    <s v="TI"/>
    <m/>
    <m/>
    <m/>
    <m/>
    <s v="Abduh Sayid Albana"/>
    <s v="TL"/>
    <m/>
    <m/>
    <m/>
    <m/>
    <m/>
    <m/>
    <m/>
    <m/>
    <m/>
    <m/>
    <m/>
    <m/>
    <m/>
    <m/>
    <m/>
    <m/>
    <m/>
    <m/>
    <m/>
    <m/>
    <m/>
    <m/>
    <m/>
    <m/>
    <m/>
    <m/>
    <m/>
    <m/>
    <s v="https://www.jurnal.peneliti.net/index.php/JIWP/article/view/9279/7579"/>
    <s v=""/>
    <s v=",Asri Kartika Dewi,Silvi Istiqomah,Abduh Sayid Albana,,,,"/>
    <s v=",,,,,,,"/>
    <s v=",mhs,TI,TL,,,,"/>
    <s v=",,,,,,,"/>
  </r>
  <r>
    <s v="Penjadwalan Preventive Maintenance pada Mesin Coding Printer (Studi Kasus PT. XYZ)"/>
    <s v="JOURNAL OF INDUSTRIAL AND MANUFACTURE ENGINEERING"/>
    <x v="21"/>
    <x v="0"/>
    <m/>
    <m/>
    <x v="5"/>
    <m/>
    <m/>
    <m/>
    <m/>
    <m/>
    <m/>
    <s v="Muhammad Fachrendy Noval Attalla"/>
    <s v="mhs"/>
    <m/>
    <m/>
    <m/>
    <m/>
    <s v="Abduh Sayid Albana"/>
    <s v="TL"/>
    <m/>
    <m/>
    <m/>
    <m/>
    <m/>
    <m/>
    <m/>
    <m/>
    <m/>
    <m/>
    <m/>
    <m/>
    <m/>
    <m/>
    <m/>
    <m/>
    <m/>
    <m/>
    <m/>
    <m/>
    <m/>
    <m/>
    <m/>
    <m/>
    <m/>
    <m/>
    <m/>
    <m/>
    <m/>
    <m/>
    <m/>
    <m/>
    <m/>
    <m/>
    <s v="https://doi.org/10.31289/jime.v8i2.11614"/>
    <s v=""/>
    <s v=",Muhammad Fachrendy Noval Attalla,Abduh Sayid Albana,,,,,"/>
    <s v=",,,,,,,"/>
    <s v=",mhs,TL,,,,,"/>
    <s v=",,,,,,,"/>
  </r>
  <r>
    <s v="the Sistem pendukung keputusan pengujian kendaraan inspeksi keselamatan (rampcheck) menggunakan metode Analitycal Hierarchy Process (AHP) di Terminal Purabaya"/>
    <s v="Jurnal Teknik Industri Terintegrasi (JUTIN)"/>
    <x v="21"/>
    <x v="0"/>
    <m/>
    <m/>
    <x v="5"/>
    <m/>
    <m/>
    <m/>
    <m/>
    <m/>
    <m/>
    <s v="Moh Fauzan Almidi Saputra"/>
    <s v="mhs"/>
    <m/>
    <m/>
    <m/>
    <m/>
    <s v="Abduh Sayid Albana"/>
    <s v="TL"/>
    <m/>
    <m/>
    <m/>
    <m/>
    <s v="Pramaditya Arismawati"/>
    <s v="TI"/>
    <m/>
    <m/>
    <m/>
    <m/>
    <m/>
    <m/>
    <m/>
    <m/>
    <m/>
    <m/>
    <m/>
    <m/>
    <m/>
    <m/>
    <m/>
    <m/>
    <m/>
    <m/>
    <m/>
    <m/>
    <m/>
    <m/>
    <m/>
    <m/>
    <m/>
    <m/>
    <m/>
    <m/>
    <s v="https://doi.org/10.31004/jutin.v7i4.32802"/>
    <s v=""/>
    <s v=",Moh Fauzan Almidi Saputra,Abduh Sayid Albana,Pramaditya Arismawati,,,,"/>
    <s v=",,,,,,,"/>
    <s v=",mhs,TL,TI,,,,"/>
    <s v=",,,,,,,"/>
  </r>
  <r>
    <s v="Analisa Suasana Belajar Kelas Berdasarkan Deteksi Ekspresi Wajah Menggunakan Deepface"/>
    <s v="Jurnal Edukasi dan Penelitian Informatika"/>
    <x v="19"/>
    <x v="0"/>
    <m/>
    <m/>
    <x v="5"/>
    <s v="Susijanto Tri Rasmana"/>
    <s v="TE"/>
    <m/>
    <m/>
    <m/>
    <m/>
    <s v="Susijanto Tri Rasmana"/>
    <s v="TE"/>
    <m/>
    <m/>
    <m/>
    <m/>
    <s v="Ahmad Wali Satria Bahari Johan"/>
    <s v="IF"/>
    <m/>
    <m/>
    <m/>
    <m/>
    <s v="Ardian Yusuf Wicaksono"/>
    <m/>
    <m/>
    <m/>
    <m/>
    <m/>
    <m/>
    <m/>
    <m/>
    <m/>
    <m/>
    <m/>
    <m/>
    <m/>
    <m/>
    <m/>
    <m/>
    <m/>
    <m/>
    <m/>
    <m/>
    <m/>
    <m/>
    <m/>
    <m/>
    <m/>
    <m/>
    <m/>
    <m/>
    <m/>
    <s v="https://jurnal.untan.ac.id/index.php/jepin/article/view/85462"/>
    <s v="Susijanto Tri Rasmana"/>
    <s v="Susijanto Tri Rasmana,Susijanto Tri Rasmana,Ahmad Wali Satria Bahari Johan,Ardian Yusuf Wicaksono,,,,"/>
    <s v=",,,,,,,"/>
    <s v=",TE,IF,,,,,"/>
    <s v=",,,,,,,"/>
  </r>
  <r>
    <s v="Descending Stairs Detection Using Digital Image Processing to Guide Visually Impaired"/>
    <s v="Teknika "/>
    <x v="19"/>
    <x v="0"/>
    <m/>
    <m/>
    <x v="5"/>
    <s v="Ahmad Wali Satria Bahari Johan"/>
    <s v="IF"/>
    <m/>
    <m/>
    <m/>
    <m/>
    <s v="Ahmad Wali Satria Bahari Johan"/>
    <s v="IF"/>
    <m/>
    <m/>
    <m/>
    <m/>
    <s v="Rizky Fenaldo Maulana"/>
    <s v="IF"/>
    <m/>
    <m/>
    <m/>
    <m/>
    <m/>
    <m/>
    <m/>
    <m/>
    <m/>
    <m/>
    <m/>
    <m/>
    <m/>
    <m/>
    <m/>
    <m/>
    <m/>
    <m/>
    <m/>
    <m/>
    <m/>
    <m/>
    <m/>
    <m/>
    <m/>
    <m/>
    <m/>
    <m/>
    <m/>
    <m/>
    <m/>
    <m/>
    <m/>
    <m/>
    <s v="https://doi.org/10.34148/teknika.v13i3.982"/>
    <s v="Ahmad Wali Satria Bahari Johan"/>
    <s v="Ahmad Wali Satria Bahari Johan,Ahmad Wali Satria Bahari Johan,Rizky Fenaldo Maulana,,,,,"/>
    <s v=",,,,,,,"/>
    <s v=",IF,IF,,,,,"/>
    <s v=",,,,,,,"/>
  </r>
  <r>
    <s v="Generalized decentralized control for robust stabilization and L2 gain of nonlinear interconnected systems"/>
    <s v="Systems Science and Control Engineering"/>
    <x v="25"/>
    <x v="0"/>
    <m/>
    <m/>
    <x v="5"/>
    <m/>
    <m/>
    <m/>
    <m/>
    <m/>
    <m/>
    <s v="Heng Kang"/>
    <m/>
    <m/>
    <m/>
    <m/>
    <m/>
    <s v="Guisheng Zhai"/>
    <m/>
    <m/>
    <m/>
    <m/>
    <m/>
    <s v="Helisyah Nur Fadhilah"/>
    <s v="DS"/>
    <m/>
    <m/>
    <m/>
    <m/>
    <m/>
    <m/>
    <m/>
    <m/>
    <m/>
    <m/>
    <m/>
    <m/>
    <m/>
    <m/>
    <m/>
    <m/>
    <m/>
    <m/>
    <m/>
    <m/>
    <m/>
    <m/>
    <m/>
    <m/>
    <m/>
    <m/>
    <m/>
    <m/>
    <s v="http://dx.doi.org/10.1080/21642583.2024.2313321"/>
    <s v=""/>
    <s v=",Heng Kang,Guisheng Zhai,Helisyah Nur Fadhilah,,,,"/>
    <s v=",,,,,,,"/>
    <s v=",,,DS,,,,"/>
    <s v=",,,,,,,"/>
  </r>
  <r>
    <s v="Bandwidth and Gain Enhancement of Rectangular Antenna with Upper Corner Etching and Partial Ground for Microwave Breast Imaging Applications"/>
    <s v="IEEE"/>
    <x v="25"/>
    <x v="0"/>
    <m/>
    <m/>
    <x v="5"/>
    <m/>
    <m/>
    <m/>
    <m/>
    <m/>
    <m/>
    <s v="Muntaqo Alfin Amanaf"/>
    <s v="ITS"/>
    <m/>
    <m/>
    <m/>
    <m/>
    <s v="Eko Setijadi"/>
    <s v="ITS"/>
    <m/>
    <m/>
    <m/>
    <m/>
    <s v="Achmad Mauludiyanto"/>
    <s v="ITS"/>
    <m/>
    <m/>
    <m/>
    <m/>
    <s v="Fannush Shofi Akbar"/>
    <s v="TT"/>
    <m/>
    <m/>
    <m/>
    <m/>
    <m/>
    <m/>
    <m/>
    <m/>
    <m/>
    <m/>
    <m/>
    <m/>
    <m/>
    <m/>
    <m/>
    <m/>
    <m/>
    <m/>
    <m/>
    <m/>
    <m/>
    <m/>
    <s v="https://doi.org/10.1109/ISRITI60336.2023.10467527"/>
    <s v=""/>
    <s v=",Muntaqo Alfin Amanaf,Eko Setijadi,Achmad Mauludiyanto,Fannush Shofi Akbar,,,"/>
    <s v=",,,,,,,"/>
    <s v=",ITS,ITS,ITS,TT,,,"/>
    <s v=",,,,,,,"/>
  </r>
  <r>
    <s v="Cost Analysis of Electric Motorcycle and Conventional Motorcycle with Comparative Method: A Case in Indonesia"/>
    <s v="Advances in Manufacturing Processes and Smart Manufacturing Systems"/>
    <x v="1"/>
    <x v="0"/>
    <m/>
    <m/>
    <x v="5"/>
    <s v="Muh Hisjam"/>
    <s v="Universitas Sebelas Maret"/>
    <m/>
    <m/>
    <m/>
    <m/>
    <s v="Silvi Istiqomah"/>
    <s v="TI"/>
    <m/>
    <m/>
    <m/>
    <m/>
    <s v="Muh Hisjam"/>
    <s v="Universitas Sebelas Maret"/>
    <m/>
    <m/>
    <m/>
    <m/>
    <s v="Wahyudi Sutopo"/>
    <s v="Universitas Sebelas Maret"/>
    <m/>
    <m/>
    <m/>
    <m/>
    <s v="Renny Rochani"/>
    <s v="Universitas Sebelas Maret"/>
    <m/>
    <m/>
    <m/>
    <m/>
    <m/>
    <m/>
    <m/>
    <m/>
    <m/>
    <m/>
    <m/>
    <m/>
    <m/>
    <m/>
    <m/>
    <m/>
    <m/>
    <m/>
    <m/>
    <m/>
    <m/>
    <m/>
    <s v="https://doi.org/10.1007/978-3-031-80341-3_18"/>
    <s v="Muh Hisjam"/>
    <s v="Muh Hisjam,Silvi Istiqomah,Muh Hisjam,Wahyudi Sutopo,Renny Rochani,,,"/>
    <s v=",,,,,,,"/>
    <s v=",TI,Universitas Sebelas Maret,Universitas Sebelas Maret,Universitas Sebelas Maret,,,"/>
    <s v=",,,,,,,"/>
  </r>
  <r>
    <s v="ANALISA TATA KELOLA IT MENGGUNAKAN DESIGN FACTOR COBIT 2019: STUDI KASUS PT. PETROKIMIA GRESIK"/>
    <s v="ZONAsi: Jurnal Sistem Informasi"/>
    <x v="17"/>
    <x v="0"/>
    <m/>
    <m/>
    <x v="5"/>
    <s v="Muhammad Ilham Alhari"/>
    <m/>
    <m/>
    <m/>
    <m/>
    <m/>
    <s v="Muhammad Ilham Alhari"/>
    <s v="SI"/>
    <m/>
    <m/>
    <m/>
    <m/>
    <s v="Affifiana Prisyanti"/>
    <s v="SI"/>
    <m/>
    <m/>
    <m/>
    <m/>
    <s v="Anindia Haliza Ardyanti"/>
    <s v="SI (mhs)"/>
    <m/>
    <m/>
    <m/>
    <m/>
    <m/>
    <m/>
    <m/>
    <m/>
    <m/>
    <m/>
    <m/>
    <m/>
    <m/>
    <m/>
    <m/>
    <m/>
    <m/>
    <m/>
    <m/>
    <m/>
    <m/>
    <m/>
    <m/>
    <m/>
    <m/>
    <m/>
    <m/>
    <m/>
    <s v="https://doi.org/10.31849/zn.v6i3.22029"/>
    <s v="Muhammad Ilham Alhari"/>
    <s v="Muhammad Ilham Alhari,Muhammad Ilham Alhari,Affifiana Prisyanti,Anindia Haliza Ardyanti,,,,"/>
    <s v=",,,,,,,"/>
    <s v=",SI,SI,SI (mhs),,,,"/>
    <s v=",,,,,,,"/>
  </r>
  <r>
    <s v="DIGITAL MARKETING UNTUK UMKM"/>
    <s v="CV. Afasa Pustaka"/>
    <x v="20"/>
    <x v="0"/>
    <m/>
    <m/>
    <x v="5"/>
    <s v="Anita Hakim Nasution"/>
    <s v="SI"/>
    <m/>
    <m/>
    <m/>
    <m/>
    <m/>
    <m/>
    <m/>
    <m/>
    <m/>
    <m/>
    <m/>
    <m/>
    <m/>
    <m/>
    <m/>
    <m/>
    <m/>
    <m/>
    <m/>
    <m/>
    <m/>
    <m/>
    <m/>
    <m/>
    <m/>
    <m/>
    <m/>
    <m/>
    <m/>
    <m/>
    <m/>
    <m/>
    <m/>
    <m/>
    <m/>
    <m/>
    <m/>
    <m/>
    <m/>
    <m/>
    <m/>
    <m/>
    <m/>
    <m/>
    <m/>
    <m/>
    <s v="https://www.penerbitafasapustaka.com/book/digital-marketing-untuk-umkm"/>
    <s v="Anita Hakim Nasution"/>
    <s v="Anita Hakim Nasution,,,,,,,"/>
    <s v=",,,,,,,"/>
    <s v=",,,,,,,"/>
    <s v=",,,,,,,"/>
  </r>
  <r>
    <s v="Design Science Research for Developing Risk Tourism Maping Based on Visitor Sentiment Revie"/>
    <s v="Seventh Information Systems International Conference (ISICO 2023)"/>
    <x v="1"/>
    <x v="0"/>
    <m/>
    <m/>
    <x v="5"/>
    <s v="Berlian Rahmy Lidiawaty"/>
    <s v="SI"/>
    <m/>
    <m/>
    <m/>
    <m/>
    <s v=" Anita Hakim Nasution "/>
    <s v="SI"/>
    <m/>
    <m/>
    <m/>
    <m/>
    <s v="Adzanil Rachmadi Putra"/>
    <s v="SI"/>
    <m/>
    <m/>
    <m/>
    <m/>
    <s v="Aris Tjahyanto"/>
    <s v="ITS"/>
    <m/>
    <m/>
    <m/>
    <m/>
    <m/>
    <m/>
    <m/>
    <m/>
    <m/>
    <m/>
    <m/>
    <m/>
    <m/>
    <m/>
    <m/>
    <m/>
    <m/>
    <m/>
    <m/>
    <m/>
    <m/>
    <m/>
    <m/>
    <m/>
    <m/>
    <m/>
    <m/>
    <m/>
    <s v="https://doi.org/10.1016/j.procs.2024.03.172"/>
    <s v="Berlian Rahmy Lidiawaty"/>
    <s v="Berlian Rahmy Lidiawaty, Anita Hakim Nasution ,Adzanil Rachmadi Putra,Aris Tjahyanto,,,,"/>
    <s v=",,,,,,,"/>
    <s v=",SI,SI,ITS,,,,"/>
    <s v=",,,,,,,"/>
  </r>
  <r>
    <s v="Manajemen Keuangan Syariah"/>
    <s v="CV. Afasa Pustaka"/>
    <x v="20"/>
    <x v="0"/>
    <m/>
    <m/>
    <x v="5"/>
    <m/>
    <m/>
    <m/>
    <m/>
    <m/>
    <m/>
    <s v="Anita Hakim Nasution"/>
    <s v="SI"/>
    <m/>
    <m/>
    <m/>
    <m/>
    <m/>
    <m/>
    <m/>
    <m/>
    <m/>
    <m/>
    <m/>
    <m/>
    <m/>
    <m/>
    <m/>
    <m/>
    <m/>
    <m/>
    <m/>
    <m/>
    <m/>
    <m/>
    <m/>
    <m/>
    <m/>
    <m/>
    <m/>
    <m/>
    <m/>
    <m/>
    <m/>
    <m/>
    <m/>
    <m/>
    <m/>
    <m/>
    <m/>
    <m/>
    <m/>
    <m/>
    <s v="https://penerbitafasapustaka.com/book/manajemen-keuangan-syariah-1"/>
    <s v=""/>
    <s v=",Anita Hakim Nasution,,,,,,"/>
    <s v=",,,,,,,"/>
    <s v=",SI,,,,,,"/>
    <s v=",,,,,,,"/>
  </r>
  <r>
    <s v="Comparison of Geographically Weighted Regression (GWR) and Mixed Geographically Weighted Regression (MGWR) Models on the Poverty Levels in Central Java in 2023"/>
    <s v="IAENG International Journal of Applied Mathematics"/>
    <x v="15"/>
    <x v="0"/>
    <m/>
    <m/>
    <x v="5"/>
    <m/>
    <m/>
    <m/>
    <m/>
    <m/>
    <m/>
    <s v="Yohanes Manasye Triangga"/>
    <m/>
    <m/>
    <m/>
    <m/>
    <m/>
    <s v="Dwi Rantini"/>
    <m/>
    <m/>
    <m/>
    <m/>
    <m/>
    <s v="Ratih Ardiati Ningrum"/>
    <m/>
    <m/>
    <m/>
    <m/>
    <m/>
    <s v="Arip Ramadan"/>
    <s v="SI"/>
    <m/>
    <m/>
    <m/>
    <m/>
    <s v="Alhassan Sesay"/>
    <m/>
    <m/>
    <m/>
    <m/>
    <m/>
    <m/>
    <m/>
    <m/>
    <m/>
    <m/>
    <m/>
    <m/>
    <m/>
    <m/>
    <m/>
    <m/>
    <m/>
    <s v="https://www.iaeng.org/IJAM/issues_v54/issue_12/IJAM_54_12_25.pdf"/>
    <s v=""/>
    <s v=",Yohanes Manasye Triangga,Dwi Rantini,Ratih Ardiati Ningrum,Arip Ramadan,Alhassan Sesay,,Hari Maghfiroh"/>
    <s v=",,,,,,,"/>
    <s v=",,,,SI,,,"/>
    <s v=",,,,,,,"/>
  </r>
  <r>
    <s v="Space-Time Autoregressive Integrated Moving Average (STARIMA) Modeling for Predicting Criminal Cases of Motor Vehicle Theft in Surabaya, Indonesia"/>
    <s v="Data and Metadata"/>
    <x v="23"/>
    <x v="0"/>
    <m/>
    <m/>
    <x v="5"/>
    <s v="Dwi Rantini"/>
    <m/>
    <m/>
    <m/>
    <m/>
    <m/>
    <s v="Najma Attaqiya Alya"/>
    <m/>
    <m/>
    <m/>
    <m/>
    <m/>
    <s v="Qothrotunnidha Almaulidiyah"/>
    <m/>
    <m/>
    <m/>
    <m/>
    <m/>
    <s v="Bailey Reshad Farouk"/>
    <m/>
    <m/>
    <m/>
    <m/>
    <m/>
    <s v="Dwi Rantini"/>
    <m/>
    <m/>
    <m/>
    <m/>
    <m/>
    <s v="Arip Ramadan"/>
    <s v="SI"/>
    <m/>
    <m/>
    <m/>
    <m/>
    <s v="Fazidah Othman"/>
    <m/>
    <m/>
    <m/>
    <m/>
    <m/>
    <m/>
    <m/>
    <m/>
    <m/>
    <m/>
    <m/>
    <s v="http://dx.doi.org/10.2139/ssrn.4944277"/>
    <s v="Dwi Rantini"/>
    <s v="Dwi Rantini,Najma Attaqiya Alya,Qothrotunnidha Almaulidiyah,Bailey Reshad Farouk,Dwi Rantini,Arip Ramadan,Fazidah Othman,"/>
    <s v=",,,,,,,"/>
    <s v=",,,,,SI,,"/>
    <s v=",,,,,,,"/>
  </r>
  <r>
    <s v="Comparison of Robustness Non-Linearity Test in Computational Statistics when Outlier Detected"/>
    <s v="Engineering Letters"/>
    <x v="26"/>
    <x v="0"/>
    <m/>
    <m/>
    <x v="5"/>
    <s v="Dwi Rantini"/>
    <m/>
    <m/>
    <m/>
    <m/>
    <m/>
    <s v="Dwi Rantini"/>
    <m/>
    <m/>
    <m/>
    <m/>
    <m/>
    <s v="Arip Ramadan"/>
    <s v="SI"/>
    <m/>
    <m/>
    <m/>
    <m/>
    <s v="Alhassan Sesay"/>
    <m/>
    <m/>
    <m/>
    <m/>
    <m/>
    <m/>
    <m/>
    <m/>
    <m/>
    <m/>
    <m/>
    <m/>
    <m/>
    <m/>
    <m/>
    <m/>
    <m/>
    <m/>
    <m/>
    <m/>
    <m/>
    <m/>
    <m/>
    <m/>
    <m/>
    <m/>
    <m/>
    <m/>
    <m/>
    <s v="https://www.engineeringletters.com/issues_v32/issue_12/EL_32_12_12.pdf"/>
    <s v="Dwi Rantini"/>
    <s v="Dwi Rantini,Dwi Rantini,Arip Ramadan,Alhassan Sesay,,,,"/>
    <s v=",,,,,,,"/>
    <s v=",,SI,,,,,"/>
    <s v=",,,,,,,"/>
  </r>
  <r>
    <s v="White-Swindler. net: Platform Resiliensi Komunitas Anti Penipuan Digital Menggunakan Algoritma Speech-to-Text Berbasis Crowdsourcing"/>
    <s v="Seminar Nasional Sistem Informasi (SENASIF) Fakultas Teknologi Informasi Universitas Merdeka Malang"/>
    <x v="36"/>
    <x v="0"/>
    <m/>
    <m/>
    <x v="5"/>
    <m/>
    <m/>
    <m/>
    <m/>
    <m/>
    <m/>
    <s v="Mochamad Nizar Palefi Ma’ady"/>
    <s v="SI"/>
    <m/>
    <m/>
    <m/>
    <m/>
    <s v="Dimas Rifki Nuramadani"/>
    <s v="mhs"/>
    <m/>
    <m/>
    <m/>
    <m/>
    <s v="Shofiyah Labibah"/>
    <s v="mhs"/>
    <m/>
    <m/>
    <m/>
    <m/>
    <s v="Alvyn Wira Pratama"/>
    <s v="mhs"/>
    <m/>
    <m/>
    <m/>
    <m/>
    <s v="Muhammad Alfian Hakim"/>
    <s v="mhs"/>
    <m/>
    <m/>
    <m/>
    <m/>
    <s v="Talitha Aulia"/>
    <s v="mhs"/>
    <m/>
    <m/>
    <m/>
    <m/>
    <m/>
    <m/>
    <m/>
    <m/>
    <m/>
    <m/>
    <s v="https://jurnalfti.unmer.ac.id/index.php/senasif/article/view/602/555"/>
    <s v=""/>
    <s v=",Mochamad Nizar Palefi Ma’ady,Dimas Rifki Nuramadani,Shofiyah Labibah,Alvyn Wira Pratama,Muhammad Alfian Hakim,Talitha Aulia,"/>
    <s v=",,,,,,,"/>
    <s v=",SI,mhs,mhs,mhs,mhs,mhs,"/>
    <s v=",,,,,,,"/>
  </r>
  <r>
    <s v="Improving YOLOv8 Performance Using Hyperparameter Optimization with Gray Wolf Optimizer to Detect Acute Lymphoblastic Leukemia"/>
    <s v="IEEE"/>
    <x v="25"/>
    <x v="0"/>
    <m/>
    <m/>
    <x v="5"/>
    <s v="Tanzilal Mustaqim"/>
    <s v="IF"/>
    <m/>
    <m/>
    <m/>
    <m/>
    <s v="Tanzilal Mustaqim"/>
    <s v="IF"/>
    <m/>
    <m/>
    <m/>
    <m/>
    <s v="Chastine Fatichah"/>
    <s v=" Institute of Science Tokyo"/>
    <m/>
    <m/>
    <m/>
    <m/>
    <s v="Nanik Suciati"/>
    <s v=" Institute of Science Tokyo"/>
    <m/>
    <m/>
    <m/>
    <m/>
    <s v="Nathalya Dwi Kartika Sari"/>
    <m/>
    <m/>
    <m/>
    <m/>
    <m/>
    <m/>
    <m/>
    <m/>
    <m/>
    <m/>
    <m/>
    <m/>
    <m/>
    <m/>
    <m/>
    <m/>
    <m/>
    <m/>
    <m/>
    <m/>
    <m/>
    <m/>
    <m/>
    <s v="https://doi.org/10.1109/IEIT64341.2024.10763126"/>
    <s v="Tanzilal Mustaqim"/>
    <s v="Tanzilal Mustaqim,Tanzilal Mustaqim,Chastine Fatichah,Nanik Suciati,Nathalya Dwi Kartika Sari,,,"/>
    <s v=",,,,,,,"/>
    <s v=",IF, Institute of Science Tokyo, Institute of Science Tokyo,,,,"/>
    <s v=",,,,,,,"/>
  </r>
  <r>
    <s v="Analisis Risiko Penggunaan Aplikasi MyTelu Di Lingkungan Pendidikan Universitas Telkom"/>
    <s v="JURNAL MANAJEMEN RISIKO"/>
    <x v="21"/>
    <x v="0"/>
    <m/>
    <m/>
    <x v="5"/>
    <m/>
    <m/>
    <m/>
    <m/>
    <m/>
    <m/>
    <s v="Rey Dylanza"/>
    <m/>
    <m/>
    <m/>
    <m/>
    <m/>
    <s v="Alfito De Vaga Mayavanny"/>
    <m/>
    <m/>
    <m/>
    <m/>
    <m/>
    <s v="Thomas Andre Pratama"/>
    <m/>
    <m/>
    <m/>
    <m/>
    <m/>
    <s v="Mastuty Ayu Ningtyas"/>
    <s v="IT"/>
    <m/>
    <m/>
    <m/>
    <m/>
    <m/>
    <m/>
    <m/>
    <m/>
    <m/>
    <m/>
    <m/>
    <m/>
    <m/>
    <m/>
    <m/>
    <m/>
    <m/>
    <m/>
    <m/>
    <m/>
    <m/>
    <m/>
    <s v="https://doi.org/10.33541/mr.v5i1.5877"/>
    <s v=""/>
    <s v=",Rey Dylanza,Alfito De Vaga Mayavanny,Thomas Andre Pratama,Mastuty Ayu Ningtyas,,,"/>
    <s v=",,,,,,,"/>
    <s v=",,,,IT,,,"/>
    <s v=",,,,,,,"/>
  </r>
  <r>
    <s v="ANALISIS MANAJEMEN RISIKO PENGGUNAAN APLIKASI GOJEK DENGAN METODE FAILURE MODE AND EFFECTS ANALYSIS (FMEA)"/>
    <s v="JURNAL MANAJEMEN RISIKO"/>
    <x v="21"/>
    <x v="0"/>
    <m/>
    <m/>
    <x v="5"/>
    <m/>
    <m/>
    <m/>
    <m/>
    <m/>
    <m/>
    <s v="Nurvi Brigityana"/>
    <m/>
    <m/>
    <m/>
    <m/>
    <m/>
    <s v="Khansa Yumna Dhiya’ulhaq"/>
    <m/>
    <m/>
    <m/>
    <m/>
    <m/>
    <s v="Leinia Suryadi"/>
    <m/>
    <m/>
    <m/>
    <m/>
    <m/>
    <s v="Mastuty Ayu Ningtyas"/>
    <s v="IT"/>
    <m/>
    <m/>
    <m/>
    <m/>
    <m/>
    <m/>
    <m/>
    <m/>
    <m/>
    <m/>
    <m/>
    <m/>
    <m/>
    <m/>
    <m/>
    <m/>
    <m/>
    <m/>
    <m/>
    <m/>
    <m/>
    <m/>
    <s v="https://doi.org/10.33541/mr.v5i1.5904"/>
    <s v=""/>
    <s v=",Nurvi Brigityana,Khansa Yumna Dhiya’ulhaq,Leinia Suryadi,Mastuty Ayu Ningtyas,,,Muhammad Dwi Cahyo_x000a_Wafiqoh Dwi Oktaviana Putri"/>
    <s v=",,,,,,,"/>
    <s v=",,,,IT,,,"/>
    <s v=",,,,,,,"/>
  </r>
  <r>
    <s v="Tourist satisfaction toward halal tourism: the role of tourism governance and branding"/>
    <s v="Journal of Islamic Marketing"/>
    <x v="14"/>
    <x v="0"/>
    <m/>
    <m/>
    <x v="5"/>
    <s v="Rudy Haryanto"/>
    <m/>
    <m/>
    <m/>
    <m/>
    <m/>
    <s v="Rudy Haryanto"/>
    <s v="DB"/>
    <m/>
    <m/>
    <m/>
    <m/>
    <s v="Mohammad Muhlis Anwar, Harisah Harisah, Fadllan Fadllan "/>
    <m/>
    <m/>
    <m/>
    <m/>
    <m/>
    <m/>
    <m/>
    <m/>
    <m/>
    <m/>
    <m/>
    <m/>
    <m/>
    <m/>
    <m/>
    <m/>
    <m/>
    <m/>
    <m/>
    <m/>
    <m/>
    <m/>
    <m/>
    <m/>
    <m/>
    <m/>
    <m/>
    <m/>
    <m/>
    <m/>
    <m/>
    <m/>
    <m/>
    <m/>
    <m/>
    <s v="https://doi.org/10.1108/JIMA-09-2023-0282"/>
    <s v="Rudy Haryanto"/>
    <s v="Rudy Haryanto,Rudy Haryanto,Mohammad Muhlis Anwar, Harisah Harisah, Fadllan Fadllan ,,,,,"/>
    <s v=",,,,,,,"/>
    <s v=",DB,,,,,,"/>
    <s v=",,,,,,,"/>
  </r>
  <r>
    <s v="Marketing and IT capability as mediators: The role of digital marketing and orientation on SMEs marketing performance"/>
    <s v="international journal of management and sustainability"/>
    <x v="24"/>
    <x v="0"/>
    <m/>
    <m/>
    <x v="5"/>
    <s v="Rudy Haryanto"/>
    <m/>
    <m/>
    <m/>
    <m/>
    <m/>
    <s v="Rudy Haryanto"/>
    <s v="DB"/>
    <m/>
    <m/>
    <m/>
    <m/>
    <s v="Mohammad Hamim Sultoni"/>
    <m/>
    <m/>
    <m/>
    <m/>
    <m/>
    <m/>
    <m/>
    <m/>
    <m/>
    <m/>
    <m/>
    <m/>
    <m/>
    <m/>
    <m/>
    <m/>
    <m/>
    <m/>
    <m/>
    <m/>
    <m/>
    <m/>
    <m/>
    <m/>
    <m/>
    <m/>
    <m/>
    <m/>
    <m/>
    <m/>
    <m/>
    <m/>
    <m/>
    <m/>
    <m/>
    <s v="https://doi.org/10.18488/11.v13i4.3899"/>
    <s v="Rudy Haryanto"/>
    <s v="Rudy Haryanto,Rudy Haryanto,Mohammad Hamim Sultoni,,,,,"/>
    <s v=",,,,,,,"/>
    <s v=",DB,,,,,,"/>
    <s v=",,,,,,,"/>
  </r>
  <r>
    <s v="Understanding Opinion Leadership in Social Media: The Role of Perceived Fit with Personal Interests in Purchase Behavior and Social Media Engagement"/>
    <s v="International Journal of Economics and Management"/>
    <x v="26"/>
    <x v="0"/>
    <m/>
    <m/>
    <x v="5"/>
    <m/>
    <m/>
    <m/>
    <m/>
    <m/>
    <m/>
    <m/>
    <m/>
    <m/>
    <m/>
    <m/>
    <m/>
    <m/>
    <m/>
    <m/>
    <m/>
    <m/>
    <m/>
    <m/>
    <m/>
    <m/>
    <m/>
    <m/>
    <m/>
    <s v="N AZIZIA GIA MUTIARASARI"/>
    <s v="DB"/>
    <m/>
    <m/>
    <m/>
    <m/>
    <m/>
    <m/>
    <m/>
    <m/>
    <m/>
    <m/>
    <m/>
    <m/>
    <m/>
    <m/>
    <m/>
    <m/>
    <m/>
    <m/>
    <m/>
    <m/>
    <m/>
    <m/>
    <s v="http://doi.org/10.47836/ijeam.18.3.04"/>
    <s v=""/>
    <s v=",,,,N AZIZIA GIA MUTIARASARI,,,"/>
    <s v=",,,,,,,"/>
    <s v=",,,,DB,,,"/>
    <s v=",,,,,,,"/>
  </r>
  <r>
    <s v="Proposed Dashboard Concept for TUS MART: Enhancing Aquaponic and Hydroponic Sales Management Using the Innovation Canvas Method"/>
    <s v="Jurnal Sistemasi"/>
    <x v="19"/>
    <x v="0"/>
    <m/>
    <m/>
    <x v="5"/>
    <m/>
    <m/>
    <m/>
    <m/>
    <m/>
    <m/>
    <s v="Perdana Suteja Putra"/>
    <s v="TI"/>
    <m/>
    <m/>
    <m/>
    <m/>
    <s v="Rizqa Amelia Zunaidi"/>
    <s v="TI"/>
    <m/>
    <m/>
    <m/>
    <m/>
    <s v="Sri Hidayati"/>
    <s v="SI"/>
    <m/>
    <m/>
    <m/>
    <m/>
    <s v="Hawwin Mardhiana"/>
    <s v="SI"/>
    <m/>
    <m/>
    <m/>
    <m/>
    <s v="Huki Chandra"/>
    <s v="TI"/>
    <m/>
    <m/>
    <m/>
    <m/>
    <s v="Norma Novika"/>
    <m/>
    <m/>
    <m/>
    <m/>
    <m/>
    <m/>
    <m/>
    <m/>
    <m/>
    <m/>
    <m/>
    <s v="https://doi.org/10.32520/stmsi.v13i5.4556"/>
    <s v=""/>
    <s v=",Perdana Suteja Putra,Perdana Suteja Putra,Rizqa Amelia Zunaidi,Sri Hidayati,Hawwin Mardhiana,Huki Chandra,Norma Novika,"/>
    <s v=",,,,,,,"/>
    <s v=",TI,TI,SI,SI,TI,,,"/>
    <s v=",,,,,,,,"/>
  </r>
  <r>
    <s v="PERANCANGAN IT BLUEPRINT SEBAGAI STRATEGI PENGEMBANGAN KONSEP SMART VILLAGE"/>
    <s v="JMM (Jurnal Masyarakat Mandiri)"/>
    <x v="19"/>
    <x v="0"/>
    <m/>
    <m/>
    <x v="5"/>
    <s v="Muhammad Ilham Alhari"/>
    <s v="SI"/>
    <m/>
    <m/>
    <m/>
    <m/>
    <s v="Alifiansyah Arrizqy Hidayat"/>
    <s v="SI"/>
    <m/>
    <m/>
    <m/>
    <m/>
    <s v="Tita Ayu Rospricilia"/>
    <s v="SI"/>
    <m/>
    <m/>
    <m/>
    <m/>
    <s v="Firman Bayu Alvianto_x000a_Alifia Chandra Dinnur Rizkia_x000a_Alief Sukma Dewanta"/>
    <s v="mhs"/>
    <m/>
    <m/>
    <m/>
    <m/>
    <m/>
    <m/>
    <m/>
    <m/>
    <m/>
    <m/>
    <m/>
    <m/>
    <m/>
    <m/>
    <m/>
    <m/>
    <m/>
    <m/>
    <m/>
    <m/>
    <m/>
    <m/>
    <m/>
    <m/>
    <m/>
    <m/>
    <m/>
    <m/>
    <s v="https://doi.org/10.31764/jmm.v8i6.26843"/>
    <s v="Muhammad Ilham Alhari"/>
    <s v="Muhammad Ilham Alhari,Alifiansyah Arrizqy Hidayat,Tita Ayu Rospricilia,Firman Bayu Alvianto_x000a_Alifia Chandra Dinnur Rizkia_x000a_Alief Sukma Dewanta,,,,"/>
    <s v=",,,,,,,"/>
    <s v=",SI,SI,mhs,,,,"/>
    <s v=",,,,,,,"/>
  </r>
  <r>
    <s v="Perlindungan Hukum Desain Industri dalam Inovasi Produk: Studi Kasus BirkinPet Harness Pada Era E-Commerce"/>
    <s v="Jurnal Bisnis Indonesia"/>
    <x v="14"/>
    <x v="0"/>
    <m/>
    <m/>
    <x v="5"/>
    <m/>
    <m/>
    <m/>
    <m/>
    <m/>
    <m/>
    <s v="Lusi Zafriana"/>
    <m/>
    <m/>
    <m/>
    <m/>
    <m/>
    <s v="Ertien Rining Nawangsari"/>
    <m/>
    <m/>
    <m/>
    <m/>
    <m/>
    <s v="Anita Hakim Nasution"/>
    <s v="SI"/>
    <m/>
    <m/>
    <m/>
    <m/>
    <s v="Arman Hakim Nasution_x000a_Rahaju Saraswati"/>
    <m/>
    <m/>
    <m/>
    <m/>
    <m/>
    <m/>
    <m/>
    <m/>
    <m/>
    <m/>
    <m/>
    <m/>
    <m/>
    <m/>
    <m/>
    <m/>
    <m/>
    <m/>
    <m/>
    <m/>
    <m/>
    <m/>
    <m/>
    <s v="https://doi.org/10.33005/jbi.v16i2.4898"/>
    <s v=""/>
    <s v=",Lusi Zafriana,Ertien Rining Nawangsari,Anita Hakim Nasution,Arman Hakim Nasution_x000a_Rahaju Saraswati,,,"/>
    <s v=",,,,,,,"/>
    <s v=",,,SI,,,,"/>
    <s v=",,,,,,,"/>
  </r>
  <r>
    <s v="Revolutionizing Anemia Classification with Multilayer Extremely Randomized Tree Learning Machine for Unprecedented Accuracy"/>
    <s v="International Journal of Robotics and Control Systems"/>
    <x v="23"/>
    <x v="2"/>
    <m/>
    <m/>
    <x v="5"/>
    <m/>
    <m/>
    <m/>
    <m/>
    <m/>
    <m/>
    <s v="Dimas Chaerul Ekty Saputra"/>
    <m/>
    <m/>
    <s v="TUS"/>
    <m/>
    <m/>
    <s v="Elvaro Islami Muryadi"/>
    <m/>
    <m/>
    <s v=" Khon Kaen University, Adiwangsa Jambi University"/>
    <m/>
    <m/>
    <s v="Irianna Futri"/>
    <m/>
    <m/>
    <s v="Khon Kaen University, Thailand"/>
    <m/>
    <m/>
    <s v="Thinzar Aung Win "/>
    <m/>
    <m/>
    <s v="Stamford International University, Thailand"/>
    <m/>
    <m/>
    <s v="Khamron Sunat "/>
    <m/>
    <m/>
    <s v="Khon Kaen University, Thailand"/>
    <m/>
    <m/>
    <s v="UGM"/>
    <m/>
    <m/>
    <m/>
    <m/>
    <m/>
    <m/>
    <m/>
    <m/>
    <m/>
    <m/>
    <m/>
    <s v="DOI: 10.31763/ijrcs.v4i2.1379"/>
    <s v=""/>
    <s v=",Dimas Chaerul Ekty Saputra,Elvaro Islami Muryadi,Irianna Futri,Thinzar Aung Win ,Khamron Sunat ,UGM,"/>
    <s v=",TUS, Khon Kaen University, Adiwangsa Jambi University,Khon Kaen University, Thailand,Stamford International University, Thailand,Khon Kaen University, Thailand,,"/>
    <s v=",,,,,,,"/>
    <s v=",,,,,,,"/>
  </r>
  <r>
    <s v="Arrhythmia Classification with ECG Signal using Extreme Gradient Boosting (XGBoost) Algorithm"/>
    <s v="JOTI (Journal of Technology and Infromatics "/>
    <x v="14"/>
    <x v="0"/>
    <m/>
    <m/>
    <x v="5"/>
    <m/>
    <m/>
    <m/>
    <m/>
    <m/>
    <m/>
    <s v="Diah Asmawati"/>
    <m/>
    <m/>
    <s v="ITS"/>
    <m/>
    <m/>
    <s v="Lukman Arif Sanjani"/>
    <m/>
    <m/>
    <s v="ITS"/>
    <m/>
    <m/>
    <s v="Christiant Dimas Renggana"/>
    <m/>
    <m/>
    <s v="ITS"/>
    <m/>
    <m/>
    <s v="Chastine Fatichah"/>
    <m/>
    <m/>
    <s v="ITS"/>
    <m/>
    <m/>
    <s v="Tanzilal Mustaqim"/>
    <s v="IF"/>
    <m/>
    <s v="TELKOM UNIVERSITY SURABAYA"/>
    <m/>
    <m/>
    <m/>
    <m/>
    <m/>
    <m/>
    <m/>
    <m/>
    <m/>
    <m/>
    <m/>
    <m/>
    <m/>
    <m/>
    <s v="https://doi.org/10.37802/joti.v6i1.792"/>
    <s v=""/>
    <s v=",Diah Asmawati,Lukman Arif Sanjani,Christiant Dimas Renggana,Chastine Fatichah,Tanzilal Mustaqim,,"/>
    <s v=",ITS,ITS,ITS,ITS,TELKOM UNIVERSITY SURABAYA,,"/>
    <s v=",,,,,IF,,"/>
    <s v=",,,,,,,"/>
  </r>
  <r>
    <s v="SMOTE-MRS: A Novel SMOTE-Multiresolution Sampling Technique for Imbalanced Distribution to Improve Prediction of Anemia"/>
    <s v="IEEE Access"/>
    <x v="25"/>
    <x v="2"/>
    <m/>
    <m/>
    <x v="5"/>
    <m/>
    <m/>
    <m/>
    <m/>
    <m/>
    <m/>
    <s v="Dimas Chaerul Ekty Saputra"/>
    <m/>
    <m/>
    <s v="TUS"/>
    <m/>
    <m/>
    <s v="Khamron Sunat "/>
    <m/>
    <m/>
    <s v=" Khon Kaen University"/>
    <m/>
    <m/>
    <s v="Tri Ratnaningsih"/>
    <m/>
    <m/>
    <s v="UGM"/>
    <m/>
    <m/>
    <m/>
    <m/>
    <m/>
    <m/>
    <m/>
    <m/>
    <m/>
    <m/>
    <m/>
    <m/>
    <m/>
    <m/>
    <m/>
    <m/>
    <m/>
    <m/>
    <m/>
    <m/>
    <m/>
    <m/>
    <m/>
    <m/>
    <m/>
    <m/>
    <s v="http://dx.doi.org/10.1109/ACCESS.2024.3482968"/>
    <s v=""/>
    <s v=",Dimas Chaerul Ekty Saputra,Khamron Sunat ,Tri Ratnaningsih,,,,"/>
    <s v=",TUS, Khon Kaen University,UGM,,,,"/>
    <s v=",,,,,,,"/>
    <s v=",,,,,,,"/>
  </r>
  <r>
    <s v="BLSF: Adaptive Learning for Small-Sample Medical Data with Broad Learning System Forest Integration"/>
    <s v="IEEE Access"/>
    <x v="25"/>
    <x v="2"/>
    <m/>
    <m/>
    <x v="5"/>
    <m/>
    <m/>
    <m/>
    <m/>
    <m/>
    <m/>
    <s v="Dimas Chaerul Ekty Saputra"/>
    <m/>
    <m/>
    <s v="TUS"/>
    <m/>
    <m/>
    <s v="Khamron Sunat "/>
    <m/>
    <m/>
    <s v=" Khon Kaen University"/>
    <m/>
    <m/>
    <s v="Tri Ratnaningsih"/>
    <m/>
    <m/>
    <s v="UGM"/>
    <m/>
    <m/>
    <m/>
    <m/>
    <m/>
    <m/>
    <m/>
    <m/>
    <m/>
    <m/>
    <m/>
    <m/>
    <m/>
    <m/>
    <m/>
    <m/>
    <m/>
    <m/>
    <m/>
    <m/>
    <m/>
    <m/>
    <m/>
    <m/>
    <m/>
    <m/>
    <s v="DOI: 10.1109/ACCESS.2024.3509923"/>
    <s v=""/>
    <s v=",Dimas Chaerul Ekty Saputra,Khamron Sunat ,Tri Ratnaningsih,,,,"/>
    <s v=",TUS, Khon Kaen University,UGM,,,,"/>
    <s v=",,,,,,,"/>
    <s v=",,,,,,,"/>
  </r>
  <r>
    <s v="Bibliometric Analysis of Explainable AI in Advance Care Planning: Insights, Collaborative Trends, and Future Prospects"/>
    <s v="Buletin Ilmiah Sarjana Teknik Elektro"/>
    <x v="14"/>
    <x v="0"/>
    <m/>
    <m/>
    <x v="5"/>
    <m/>
    <m/>
    <m/>
    <m/>
    <m/>
    <m/>
    <s v="Irianna Futri"/>
    <m/>
    <m/>
    <s v="Khon Kaen University"/>
    <m/>
    <m/>
    <s v="Elvaro Islami Muryadi"/>
    <m/>
    <m/>
    <s v=" Khon Kaen University"/>
    <m/>
    <m/>
    <s v="Dimas Chaerul Ekty Saputra"/>
    <m/>
    <m/>
    <s v="TUS"/>
    <m/>
    <m/>
    <m/>
    <m/>
    <m/>
    <m/>
    <m/>
    <m/>
    <m/>
    <m/>
    <m/>
    <m/>
    <m/>
    <m/>
    <m/>
    <m/>
    <m/>
    <m/>
    <m/>
    <m/>
    <m/>
    <m/>
    <m/>
    <m/>
    <m/>
    <m/>
    <s v="https://doi.org/10.12928/biste.v6i4.11641"/>
    <s v=""/>
    <s v=",Irianna Futri,Elvaro Islami Muryadi,Dimas Chaerul Ekty Saputra,,,,"/>
    <s v=",Khon Kaen University, Khon Kaen University,TUS,,,,"/>
    <s v=",,,,,,,"/>
    <s v=",,,,,,,"/>
  </r>
  <r>
    <s v="iGWO-RF: an Improved Grey Wolfed Optimization for Random Forest Hyperparameter Optimization to Identification Breast Cancer"/>
    <s v="Jurnal Ilmiah Teknik Elektro Komputer dan Informatika (JITEKI)"/>
    <x v="14"/>
    <x v="0"/>
    <m/>
    <m/>
    <x v="5"/>
    <m/>
    <m/>
    <m/>
    <m/>
    <m/>
    <m/>
    <s v="Elvaro Islami Muryadi"/>
    <m/>
    <m/>
    <s v="Khon Kaen University"/>
    <m/>
    <m/>
    <s v="Irianna Futri"/>
    <m/>
    <m/>
    <s v=" Khon Kaen University"/>
    <m/>
    <m/>
    <s v="Dimas Chaerul Ekty Saputra"/>
    <m/>
    <m/>
    <s v="TUS"/>
    <m/>
    <m/>
    <m/>
    <m/>
    <m/>
    <m/>
    <m/>
    <m/>
    <m/>
    <m/>
    <m/>
    <m/>
    <m/>
    <m/>
    <m/>
    <m/>
    <m/>
    <m/>
    <m/>
    <m/>
    <m/>
    <m/>
    <m/>
    <m/>
    <m/>
    <m/>
    <s v="DOI: 10.26555/jiteki.v10i4.29300"/>
    <s v=""/>
    <s v=",Elvaro Islami Muryadi,Irianna Futri,Dimas Chaerul Ekty Saputra,,,,"/>
    <s v=",Khon Kaen University, Khon Kaen University,TUS,,,,"/>
    <s v=",,,,,,,"/>
    <s v=",,,,,,,"/>
  </r>
  <r>
    <s v="HNIHA: Hybrid Nature-Inspired Imbalance Handling Algorithm to Addressing Imbalanced Datasets for Improved Classification: In Case of Anemia Identification"/>
    <s v="Buletin Ilmiah Sarjana Teknik Elektro"/>
    <x v="17"/>
    <x v="1"/>
    <m/>
    <m/>
    <x v="5"/>
    <m/>
    <m/>
    <m/>
    <m/>
    <m/>
    <m/>
    <s v="Dimas Chaerul Ekty Saputra"/>
    <m/>
    <m/>
    <s v="TUS"/>
    <m/>
    <m/>
    <s v="Tri Ratnaningsih"/>
    <m/>
    <m/>
    <s v="UGM"/>
    <m/>
    <m/>
    <s v="Irianna Futri"/>
    <m/>
    <m/>
    <s v=" Khon Kaen University"/>
    <m/>
    <m/>
    <s v="Elvaro Islami Muryadi"/>
    <m/>
    <m/>
    <s v="Adiwangsa Jambi University"/>
    <m/>
    <m/>
    <s v="Raksmey Phann"/>
    <m/>
    <m/>
    <s v="Seoul National University of Science and Technology"/>
    <m/>
    <m/>
    <s v="Su Sandi Hla Tun"/>
    <m/>
    <m/>
    <s v="Khon Kaen University"/>
    <m/>
    <m/>
    <s v="Ritchie Natuan Caibigan"/>
    <m/>
    <m/>
    <s v="Batangan State University – The National Engineering University"/>
    <m/>
    <m/>
    <s v="https://doi.org/10.12928/biste.v6i3.11306"/>
    <s v=""/>
    <s v=",Dimas Chaerul Ekty Saputra,Tri Ratnaningsih,Irianna Futri,Elvaro Islami Muryadi,Raksmey Phann,Su Sandi Hla Tun,"/>
    <s v=",TUS,UGM, Khon Kaen University,Adiwangsa Jambi University,Seoul National University of Science and Technology,Khon Kaen University,Batangan State University – The National Engineering University"/>
    <s v=",,,,,,,"/>
    <s v=",,,,,,,"/>
  </r>
  <r>
    <s v="The Effect of Good Corporate Governance and Profitability On Earnings Management Pharmaceutical Companies"/>
    <s v="JAAP: JURNAL AKUNTANSI, PERPAJAKAN DAN PORTOFOLIO"/>
    <x v="15"/>
    <x v="0"/>
    <m/>
    <m/>
    <x v="5"/>
    <m/>
    <m/>
    <m/>
    <m/>
    <m/>
    <m/>
    <s v="Yusuf Faisal"/>
    <m/>
    <m/>
    <s v="Sekolah Tinggi Ilmu Ekonomi Tri Bhakti"/>
    <m/>
    <m/>
    <s v="Egi Gumala Sari"/>
    <s v="DB"/>
    <m/>
    <s v="TUS"/>
    <m/>
    <m/>
    <m/>
    <m/>
    <m/>
    <m/>
    <m/>
    <m/>
    <m/>
    <m/>
    <m/>
    <m/>
    <m/>
    <m/>
    <m/>
    <m/>
    <m/>
    <m/>
    <m/>
    <m/>
    <m/>
    <m/>
    <m/>
    <m/>
    <m/>
    <m/>
    <m/>
    <m/>
    <m/>
    <m/>
    <m/>
    <m/>
    <s v="http://dx.doi.org/10.24269/japp.v3i2.7606"/>
    <s v=""/>
    <s v=",Yusuf Faisal,Egi Gumala Sari,,,,,"/>
    <s v=",Sekolah Tinggi Ilmu Ekonomi Tri Bhakti,TUS,,,,,"/>
    <s v=",,DB,,,,,"/>
    <s v=",,,,,,,"/>
  </r>
  <r>
    <s v="PENGARUH PROFITABILITAS DAN LEVERAGE TERHADAP FINANCIAL DISTRESS PADA PERUSAHAAN SUB SEKTOR BARANG KIMIA DASAR DAN SUB SEKTOR BARANG KIMIA KHUSUS"/>
    <s v="Jurnal Akuntansi dan Audit Tri Bhakti"/>
    <x v="14"/>
    <x v="0"/>
    <m/>
    <m/>
    <x v="5"/>
    <m/>
    <m/>
    <m/>
    <m/>
    <m/>
    <m/>
    <s v="Aditya Widiyanto"/>
    <m/>
    <m/>
    <s v="Sekolah Tinggi Ilmu Ekonomi Tri Bhakti"/>
    <m/>
    <m/>
    <s v="Egi Gumala Sari"/>
    <s v="DB"/>
    <m/>
    <s v="TUS"/>
    <m/>
    <m/>
    <m/>
    <m/>
    <m/>
    <m/>
    <m/>
    <m/>
    <m/>
    <m/>
    <m/>
    <m/>
    <m/>
    <m/>
    <m/>
    <m/>
    <m/>
    <m/>
    <m/>
    <m/>
    <m/>
    <m/>
    <m/>
    <m/>
    <m/>
    <m/>
    <m/>
    <m/>
    <m/>
    <m/>
    <m/>
    <m/>
    <s v="https://doi.org/10.59806/jaatb.v3i1.347"/>
    <s v=""/>
    <s v=",Aditya Widiyanto,Egi Gumala Sari,,,,,"/>
    <s v=",Sekolah Tinggi Ilmu Ekonomi Tri Bhakti,TUS,,,,,"/>
    <s v=",,DB,,,,,"/>
    <s v=",,,,,,,"/>
  </r>
  <r>
    <s v="PENGARUH PROFITABILITAS DAN LEVERAGE TERHADAP NILAI PERUSAHAAN PADA SEKTOR PROPERTY DAN REAL ESTATE DI INDONESIA"/>
    <s v="Jurnal Akuntansi dan Audit Tri Bhakti"/>
    <x v="14"/>
    <x v="0"/>
    <m/>
    <m/>
    <x v="5"/>
    <m/>
    <m/>
    <m/>
    <m/>
    <m/>
    <m/>
    <s v="Yusuf Faisal"/>
    <m/>
    <m/>
    <s v="Sekolah Tinggi Ilmu Ekonomi Tri Bhakti"/>
    <m/>
    <m/>
    <s v="Egi Gumala Sari"/>
    <s v="DB"/>
    <m/>
    <s v="TUS"/>
    <m/>
    <m/>
    <m/>
    <m/>
    <m/>
    <m/>
    <m/>
    <m/>
    <m/>
    <m/>
    <m/>
    <m/>
    <m/>
    <m/>
    <m/>
    <m/>
    <m/>
    <m/>
    <m/>
    <m/>
    <m/>
    <m/>
    <m/>
    <m/>
    <m/>
    <m/>
    <m/>
    <m/>
    <m/>
    <m/>
    <m/>
    <m/>
    <s v="https://doi.org/10.59806/jaatb.v3i1.311"/>
    <s v=""/>
    <s v=",Yusuf Faisal,Egi Gumala Sari,,,,,"/>
    <s v=",Sekolah Tinggi Ilmu Ekonomi Tri Bhakti,TUS,,,,,"/>
    <s v=",,DB,,,,,"/>
    <s v=",,,,,,,"/>
  </r>
  <r>
    <s v="The Impact of Compensation and Religiosity on Fraudulent Behavior in MSMEs: The Role of Islamic Work Ethics as a Moderator"/>
    <s v="IJIBEC: INTERNATIONAL JOURNAL OF ISLAMIC BUSINESS AND ECONOMICS"/>
    <x v="11"/>
    <x v="0"/>
    <m/>
    <m/>
    <x v="5"/>
    <m/>
    <m/>
    <m/>
    <m/>
    <m/>
    <m/>
    <s v="Yusuf Faisal"/>
    <m/>
    <m/>
    <s v="Sekolah Tinggi Ilmu Ekonomi Tri Bhakti"/>
    <m/>
    <m/>
    <s v="Mesi Herawati"/>
    <m/>
    <m/>
    <s v="Universitas Diponegoro"/>
    <m/>
    <m/>
    <s v="Ahmad Athaillah"/>
    <m/>
    <m/>
    <s v="Universiti Islam Selangor, Malaysia"/>
    <m/>
    <m/>
    <s v="Egi Gumala Sari"/>
    <s v="DB"/>
    <m/>
    <s v="TUS"/>
    <m/>
    <m/>
    <m/>
    <m/>
    <m/>
    <m/>
    <m/>
    <m/>
    <m/>
    <m/>
    <m/>
    <m/>
    <m/>
    <m/>
    <m/>
    <m/>
    <m/>
    <m/>
    <m/>
    <m/>
    <s v="http://dx.doi.org/10.29300/aij.v11i1.4756"/>
    <s v=""/>
    <s v=",Yusuf Faisal,Mesi Herawati,Ahmad Athaillah,Egi Gumala Sari,,,Muhammad Dwi Cahyo_x000a_Wafiqoh Dwi Oktaviana Putri"/>
    <s v=",Sekolah Tinggi Ilmu Ekonomi Tri Bhakti,Universitas Diponegoro,Universiti Islam Selangor, Malaysia,TUS,,,"/>
    <s v=",,,,DB,,,"/>
    <s v=",,,,,,,"/>
  </r>
  <r>
    <s v="Islamic Social Reporting; Investment Account Holder; Non-Performing Financing; Islamic Corporate Governance; and Maqashid Shariah Index"/>
    <s v="El-Qish:Journal of islamics economics"/>
    <x v="14"/>
    <x v="0"/>
    <m/>
    <m/>
    <x v="5"/>
    <m/>
    <m/>
    <m/>
    <m/>
    <m/>
    <m/>
    <s v="Yusuf Faisal"/>
    <m/>
    <m/>
    <s v="Sekolah Tinggi Ilmu Ekonomi Tri Bhakti"/>
    <m/>
    <m/>
    <s v="Qonitatun Luthfiyah"/>
    <m/>
    <m/>
    <s v="Sekolah Tinggi Ilmu Ekonomi Tri Bhakti"/>
    <m/>
    <m/>
    <s v="Egi Gumala Sari"/>
    <s v="DB"/>
    <m/>
    <s v="TUS"/>
    <m/>
    <m/>
    <m/>
    <m/>
    <m/>
    <m/>
    <m/>
    <m/>
    <m/>
    <m/>
    <m/>
    <m/>
    <m/>
    <m/>
    <m/>
    <m/>
    <m/>
    <m/>
    <m/>
    <m/>
    <m/>
    <m/>
    <m/>
    <m/>
    <m/>
    <m/>
    <s v="https://doi.org/10.59806/jaatb.v3i1.360"/>
    <s v=""/>
    <s v=",Yusuf Faisal,Qonitatun Luthfiyah,Egi Gumala Sari,,,,"/>
    <s v=",Sekolah Tinggi Ilmu Ekonomi Tri Bhakti,Sekolah Tinggi Ilmu Ekonomi Tri Bhakti,TUS,,,,"/>
    <s v=",,,DB,,,,"/>
    <s v=",,,,,,,"/>
  </r>
  <r>
    <s v="AUDIT DELAY PADA SEKTOR PERBANKAN DI INDONESIA"/>
    <s v="Jurnal Akuntansi dan Audit Tri Bhakti"/>
    <x v="14"/>
    <x v="0"/>
    <m/>
    <m/>
    <x v="5"/>
    <m/>
    <m/>
    <m/>
    <m/>
    <m/>
    <m/>
    <s v="Anggi Dela Sasmita"/>
    <m/>
    <m/>
    <s v="Sekolah Tinggi Ilmu Ekonomi Tri Bhakti"/>
    <m/>
    <m/>
    <s v="Egi Gumala Sari"/>
    <s v="DB"/>
    <m/>
    <s v="TUS"/>
    <m/>
    <m/>
    <m/>
    <m/>
    <m/>
    <m/>
    <m/>
    <m/>
    <m/>
    <m/>
    <m/>
    <m/>
    <m/>
    <m/>
    <m/>
    <m/>
    <m/>
    <m/>
    <m/>
    <m/>
    <m/>
    <m/>
    <m/>
    <m/>
    <m/>
    <m/>
    <m/>
    <m/>
    <m/>
    <m/>
    <m/>
    <m/>
    <s v="https://doi.org/10.59806/jaatb.v3i1.360"/>
    <s v=""/>
    <s v=",Anggi Dela Sasmita,Egi Gumala Sari,,,,,"/>
    <s v=",Sekolah Tinggi Ilmu Ekonomi Tri Bhakti,TUS,,,,,"/>
    <s v=",,DB,,,,,"/>
    <s v=",,,,,,,"/>
  </r>
  <r>
    <s v="The Effect Of Return On Assets And Inflation On Stock Prices In The Banking Sub-Sector On The Indonesian Stock Exchange In 2017 – 2022"/>
    <s v="Accounting and Audit Azukhruf Journal (AAAJ) "/>
    <x v="15"/>
    <x v="0"/>
    <m/>
    <m/>
    <x v="5"/>
    <m/>
    <m/>
    <m/>
    <m/>
    <m/>
    <m/>
    <s v="Nabilah Fary Adiyana"/>
    <m/>
    <m/>
    <s v="Sekolah Tinggi Ilmu Ekonomi Tri Bhakti"/>
    <m/>
    <m/>
    <s v="Egi Gumala Sari"/>
    <s v="DB"/>
    <m/>
    <s v="TUS"/>
    <m/>
    <m/>
    <m/>
    <m/>
    <m/>
    <m/>
    <m/>
    <m/>
    <m/>
    <m/>
    <m/>
    <m/>
    <m/>
    <m/>
    <m/>
    <m/>
    <m/>
    <m/>
    <m/>
    <m/>
    <m/>
    <m/>
    <m/>
    <m/>
    <m/>
    <m/>
    <m/>
    <m/>
    <m/>
    <m/>
    <m/>
    <m/>
    <s v="link dokumen"/>
    <s v=""/>
    <s v=",Nabilah Fary Adiyana,Egi Gumala Sari,,,,,"/>
    <s v=",Sekolah Tinggi Ilmu Ekonomi Tri Bhakti,TUS,,,,,"/>
    <s v=",,DB,,,,,"/>
    <s v=",,,,,,,"/>
  </r>
  <r>
    <s v="MANAJEMEN LABA PADA PERUSAHAAN BASIC MATERIAL"/>
    <s v="WORKSHEET JURNAL AKUNTANSI"/>
    <x v="14"/>
    <x v="0"/>
    <m/>
    <m/>
    <x v="5"/>
    <m/>
    <m/>
    <m/>
    <m/>
    <m/>
    <m/>
    <s v="Yusuf Faisal"/>
    <m/>
    <m/>
    <s v="Sekolah Tinggi Ilmu Ekonomi Tri Bhakti"/>
    <m/>
    <m/>
    <s v=" Resty Fuji Oktaviani,"/>
    <m/>
    <m/>
    <m/>
    <m/>
    <m/>
    <s v="Egi Gumala Sari"/>
    <s v="DB"/>
    <m/>
    <s v="TUS"/>
    <m/>
    <m/>
    <m/>
    <m/>
    <m/>
    <m/>
    <m/>
    <m/>
    <m/>
    <m/>
    <m/>
    <m/>
    <m/>
    <m/>
    <m/>
    <m/>
    <m/>
    <m/>
    <m/>
    <m/>
    <m/>
    <m/>
    <m/>
    <m/>
    <m/>
    <m/>
    <s v="DOI: https://doi.org/10.46576/wjs.v4i1.4399"/>
    <s v=""/>
    <s v=",Yusuf Faisal, Resty Fuji Oktaviani,,Egi Gumala Sari,,,,"/>
    <s v=",Sekolah Tinggi Ilmu Ekonomi Tri Bhakti,,TUS,,,,"/>
    <s v=",,,DB,,,,"/>
    <s v=",,,,,,,"/>
  </r>
  <r>
    <s v="Impact Of Increasing And Falling Banking Stock Prices In Indonesia 2017–2022"/>
    <s v="Economics and Business Solutions Journal "/>
    <x v="14"/>
    <x v="0"/>
    <m/>
    <m/>
    <x v="5"/>
    <m/>
    <m/>
    <m/>
    <m/>
    <m/>
    <m/>
    <s v="Yusuf Faisal"/>
    <m/>
    <m/>
    <s v="Sekolah Tinggi Ilmu Ekonomi Tri Bhakti"/>
    <m/>
    <m/>
    <s v="Egi Gumala Sari"/>
    <s v="DB"/>
    <m/>
    <s v="TUS"/>
    <m/>
    <m/>
    <m/>
    <m/>
    <m/>
    <m/>
    <m/>
    <m/>
    <m/>
    <m/>
    <m/>
    <m/>
    <m/>
    <m/>
    <m/>
    <m/>
    <m/>
    <m/>
    <m/>
    <m/>
    <m/>
    <m/>
    <m/>
    <m/>
    <m/>
    <m/>
    <m/>
    <m/>
    <m/>
    <m/>
    <m/>
    <m/>
    <s v="DOI:10.26623/ebsj.v8i1.8656"/>
    <s v=""/>
    <s v=",Yusuf Faisal,Egi Gumala Sari,,,,,"/>
    <s v=",Sekolah Tinggi Ilmu Ekonomi Tri Bhakti,TUS,,,,,"/>
    <s v=",,DB,,,,,"/>
    <s v=",,,,,,,"/>
  </r>
  <r>
    <s v="World Islamic Bank Performance Review Islamic Social Reporting, Investment Account Holder, Non-Performing Financing, Islamic Corporate Governance "/>
    <s v="El-Qish:Journal of islamics economics"/>
    <x v="14"/>
    <x v="0"/>
    <m/>
    <m/>
    <x v="5"/>
    <m/>
    <m/>
    <m/>
    <m/>
    <m/>
    <m/>
    <s v="Yusuf Faisal"/>
    <m/>
    <m/>
    <s v="Sekolah Tinggi Ilmu Ekonomi Tri Bhakti"/>
    <m/>
    <m/>
    <s v="Qonitatun Luthfiyah"/>
    <m/>
    <m/>
    <s v="Sekolah Tinggi Ilmu Ekonomi Tri Bhakti"/>
    <m/>
    <m/>
    <s v="Egi Gumala Sari"/>
    <s v="DB"/>
    <m/>
    <s v="TUS"/>
    <m/>
    <m/>
    <m/>
    <m/>
    <m/>
    <m/>
    <m/>
    <m/>
    <m/>
    <m/>
    <m/>
    <m/>
    <m/>
    <m/>
    <m/>
    <m/>
    <m/>
    <m/>
    <m/>
    <m/>
    <m/>
    <m/>
    <m/>
    <m/>
    <m/>
    <m/>
    <s v="link dokumen"/>
    <s v=""/>
    <s v=",Yusuf Faisal,Qonitatun Luthfiyah,Egi Gumala Sari,,,,"/>
    <s v=",Sekolah Tinggi Ilmu Ekonomi Tri Bhakti,Sekolah Tinggi Ilmu Ekonomi Tri Bhakti,TUS,,,,"/>
    <s v=",,,DB,,,,"/>
    <s v=",,,,,,,"/>
  </r>
  <r>
    <s v="The Effect of Good Corporate Governance and Profitability On Earnings Management Pharmaceutical Companies"/>
    <s v="JAAP: JURNAL AKUNTANSI, PERPAJAKAN DAN PORTOFOLIO"/>
    <x v="15"/>
    <x v="0"/>
    <m/>
    <m/>
    <x v="5"/>
    <m/>
    <m/>
    <m/>
    <m/>
    <m/>
    <m/>
    <s v="Yusuf Faisal"/>
    <m/>
    <m/>
    <s v="Sekolah Tinggi Ilmu Ekonomi Tri Bhakti"/>
    <m/>
    <m/>
    <s v="Egi Gumala Sari"/>
    <s v="DB"/>
    <m/>
    <s v="TUS"/>
    <m/>
    <m/>
    <m/>
    <m/>
    <m/>
    <m/>
    <m/>
    <m/>
    <m/>
    <m/>
    <m/>
    <m/>
    <m/>
    <m/>
    <m/>
    <m/>
    <m/>
    <m/>
    <m/>
    <m/>
    <m/>
    <m/>
    <m/>
    <m/>
    <m/>
    <m/>
    <m/>
    <m/>
    <m/>
    <m/>
    <m/>
    <m/>
    <s v="http://dx.doi.org/10.24269/japp.v3i2.7606"/>
    <s v=""/>
    <s v=",Yusuf Faisal,Egi Gumala Sari,,,,,"/>
    <s v=",Sekolah Tinggi Ilmu Ekonomi Tri Bhakti,TUS,,,,,"/>
    <s v=",,DB,,,,,"/>
    <s v=",,,,,,,"/>
  </r>
  <r>
    <s v="The Extended Kalman Filter Method for Covid-19 Spread Prediction in Indonesia and East Java"/>
    <s v="AIP Conference Proceedings"/>
    <x v="24"/>
    <x v="2"/>
    <n v="2024"/>
    <n v="2024"/>
    <x v="7"/>
    <s v="Helisyah Nur Fadhilah"/>
    <m/>
    <m/>
    <m/>
    <s v="DOSEN"/>
    <s v="ITS"/>
    <s v="Helisyah Nur Fadhilah"/>
    <s v="DS"/>
    <m/>
    <s v="ITS"/>
    <m/>
    <m/>
    <s v="Amalia Nur Alifah"/>
    <s v="DS"/>
    <s v="DOSEN"/>
    <s v="Telkom University"/>
    <m/>
    <m/>
    <s v="Vessa Rizky Oktavia"/>
    <s v="IF"/>
    <s v="DOSEN"/>
    <s v="Telkom University"/>
    <m/>
    <m/>
    <s v="Rifqy Maulana Syamsudin"/>
    <s v="DS"/>
    <s v="MAHASISWA"/>
    <m/>
    <m/>
    <m/>
    <s v="Rofiatun Nadifah"/>
    <s v="DS"/>
    <s v="MAHASISWA"/>
    <m/>
    <m/>
    <m/>
    <m/>
    <m/>
    <m/>
    <m/>
    <m/>
    <m/>
    <m/>
    <m/>
    <m/>
    <m/>
    <m/>
    <m/>
    <s v="https://doi.org/10.1063/5.0240676"/>
    <s v="Helisyah Nur Fadhilah"/>
    <s v="Helisyah Nur Fadhilah,Helisyah Nur Fadhilah,Helisyah Nur Fadhilah,Amalia Nur Alifah,Vessa Rizky Oktavia,Rifqy Maulana Syamsudin,Rofiatun Nadifah,,"/>
    <s v="ITS,ITS,Telkom University,Telkom University,,,,"/>
    <s v=",DS,DS,IF,DS,DS,,,"/>
    <s v=",,,,,,,,"/>
  </r>
  <r>
    <s v="The Influence of Complexity on the Final Project Performance from Students’ Perspectives"/>
    <s v="AIP Conference Proceedings"/>
    <x v="24"/>
    <x v="2"/>
    <n v="2024"/>
    <n v="2024"/>
    <x v="7"/>
    <s v="Huki Chandra"/>
    <s v="TI"/>
    <m/>
    <m/>
    <m/>
    <m/>
    <s v="Huki Chandra"/>
    <s v="TI"/>
    <m/>
    <s v="Telkom University"/>
    <m/>
    <m/>
    <s v="Budi Hartono"/>
    <m/>
    <m/>
    <s v="UGM"/>
    <m/>
    <m/>
    <m/>
    <m/>
    <m/>
    <m/>
    <m/>
    <m/>
    <m/>
    <m/>
    <m/>
    <m/>
    <m/>
    <m/>
    <m/>
    <m/>
    <m/>
    <m/>
    <m/>
    <m/>
    <m/>
    <m/>
    <m/>
    <m/>
    <m/>
    <m/>
    <m/>
    <m/>
    <m/>
    <m/>
    <m/>
    <m/>
    <s v="https://doi.org/10.1063/5.0227800"/>
    <s v="Huki Chandra"/>
    <s v="Huki Chandra,Huki Chandra,Huki Chandra,Budi Hartono,,,,,"/>
    <s v=",Telkom University,UGM,,,,,"/>
    <s v=",TI,,,,,,,"/>
    <s v=",,,,,,,,"/>
  </r>
  <r>
    <s v="Herb Compounds Screening as Meningitis Inhibitor Candidates using Neural Network and Random Forest Methods"/>
    <s v="AIP Conference Proceedings"/>
    <x v="24"/>
    <x v="2"/>
    <n v="2024"/>
    <n v="2024"/>
    <x v="7"/>
    <s v="Mohammad Hamim Zajuli Al Faroby"/>
    <s v="DS"/>
    <m/>
    <m/>
    <m/>
    <m/>
    <s v="Riska Aprilia"/>
    <s v="IT"/>
    <m/>
    <s v="Telkom University"/>
    <m/>
    <m/>
    <s v="Mohammad Hamim Zajuli Al Faroby"/>
    <s v="DS"/>
    <m/>
    <s v="Telkom University"/>
    <m/>
    <m/>
    <s v="Muhammad Adib Kamali"/>
    <s v="IT"/>
    <m/>
    <s v="Telkom University"/>
    <m/>
    <m/>
    <s v="Muhammad Dzulfikar Fauzi"/>
    <s v="IF"/>
    <m/>
    <s v="Telkom University"/>
    <m/>
    <m/>
    <m/>
    <m/>
    <m/>
    <m/>
    <m/>
    <m/>
    <m/>
    <m/>
    <m/>
    <m/>
    <m/>
    <m/>
    <m/>
    <m/>
    <m/>
    <m/>
    <m/>
    <m/>
    <s v="https://doi.org/10.1063/5.0240568"/>
    <s v="Mohammad Hamim Zajuli Al Faroby"/>
    <s v="Mohammad Hamim Zajuli Al Faroby,Riska Aprilia,Riska Aprilia,Mohammad Hamim Zajuli Al Faroby,Muhammad Adib Kamali,Muhammad Dzulfikar Fauzi,,,"/>
    <s v=",Telkom University,Telkom University,Telkom University,Telkom University,,,"/>
    <s v=",IT,DS,IT,IF,,,,"/>
    <s v=",,,,,,,,"/>
  </r>
  <r>
    <s v="Stunting Tracking (StunTrack): UI/UX Design Prototype for Learning Childhood Syndrome through Triple Layer Business Model Canvas"/>
    <s v="AIP Conference Proceedings"/>
    <x v="24"/>
    <x v="2"/>
    <n v="2024"/>
    <n v="2024"/>
    <x v="7"/>
    <s v="Mohammad Hamim Zajuli Al Faroby"/>
    <s v="DS"/>
    <m/>
    <m/>
    <m/>
    <m/>
    <s v="Mohammad Hamim Zajuli Al Faroby"/>
    <s v="DS"/>
    <m/>
    <s v="Telkom University"/>
    <m/>
    <m/>
    <s v="Yohanes Setiawan"/>
    <s v="IT"/>
    <m/>
    <s v="Telkom University"/>
    <m/>
    <m/>
    <s v="Mochamad Nizar Palefi Ma’ady"/>
    <s v="SI"/>
    <m/>
    <s v="Telkom University"/>
    <m/>
    <m/>
    <s v="Fitri Rayani Siahaan"/>
    <m/>
    <m/>
    <m/>
    <m/>
    <m/>
    <s v="Arini Pramesta Setyaningtitah"/>
    <m/>
    <m/>
    <m/>
    <m/>
    <m/>
    <m/>
    <m/>
    <m/>
    <m/>
    <m/>
    <m/>
    <m/>
    <m/>
    <m/>
    <m/>
    <m/>
    <m/>
    <s v="https://doi.org/10.1063/5.0240507"/>
    <s v="Mohammad Hamim Zajuli Al Faroby"/>
    <s v="Mohammad Hamim Zajuli Al Faroby,Mohammad Hamim Zajuli Al Faroby,Mohammad Hamim Zajuli Al Faroby,Yohanes Setiawan,Mochamad Nizar Palefi Ma’ady,Fitri Rayani Siahaan,Arini Pramesta Setyaningtitah,,"/>
    <s v=",Telkom University,Telkom University,Telkom University,,,,"/>
    <s v=",DS,IT,SI,,,,,"/>
    <s v=",,,,,,,,"/>
  </r>
  <r>
    <s v="Fuzzy logic method for making push notifications on monitoring system of IoT-based electric truck charging"/>
    <s v="Bulletin of Electrical Engineering and Informatics"/>
    <x v="23"/>
    <x v="2"/>
    <n v="2024"/>
    <n v="2024"/>
    <x v="7"/>
    <s v="Aqsha Al Madani Kurniawan"/>
    <m/>
    <m/>
    <m/>
    <m/>
    <m/>
    <s v="Aqsha Al Madani Kurniawan"/>
    <m/>
    <m/>
    <m/>
    <m/>
    <m/>
    <s v="Lora Khaula Amifia"/>
    <s v="TE"/>
    <m/>
    <s v="Telkom University"/>
    <m/>
    <m/>
    <s v="Moch. Iskandar Riansyah"/>
    <s v="TE"/>
    <m/>
    <s v="Telkom University"/>
    <m/>
    <m/>
    <s v="Furizal Furizal"/>
    <m/>
    <m/>
    <m/>
    <m/>
    <m/>
    <s v="Iswanto Suwarno"/>
    <m/>
    <m/>
    <m/>
    <m/>
    <m/>
    <s v="Alfian Ma’arif"/>
    <m/>
    <m/>
    <m/>
    <m/>
    <m/>
    <s v="Hari Maghfiroh"/>
    <m/>
    <m/>
    <m/>
    <m/>
    <m/>
    <s v="https://doi.org/10.11591/eei.v14i1.7412"/>
    <s v="Aqsha Al Madani Kurniawan"/>
    <s v="Aqsha Al Madani Kurniawan,Aqsha Al Madani Kurniawan,Aqsha Al Madani Kurniawan,Lora Khaula Amifia,Moch. Iskandar Riansyah,Furizal Furizal,Iswanto Suwarno,Alfian Ma’arif,Hari Maghfiroh"/>
    <s v=",,Telkom University,Telkom University,,,,"/>
    <s v=",,TE,TE,,,,,"/>
    <s v=",,,,,,,,"/>
  </r>
  <r>
    <s v="Focal Region Ray Tracing for Typical Lens Antenna with Positive and Negative Refractive Index"/>
    <s v="IEEE"/>
    <x v="25"/>
    <x v="2"/>
    <n v="2024"/>
    <n v="2024"/>
    <x v="7"/>
    <s v="Kamilia Kamardin"/>
    <m/>
    <m/>
    <m/>
    <m/>
    <m/>
    <s v="Kamilia Kamardin"/>
    <m/>
    <m/>
    <m/>
    <m/>
    <m/>
    <s v="Izni Husna Idris"/>
    <m/>
    <m/>
    <m/>
    <m/>
    <m/>
    <s v="Yoshihide Yamada"/>
    <m/>
    <m/>
    <m/>
    <m/>
    <m/>
    <s v="Ayuni Afiqah Arjunaidi"/>
    <m/>
    <m/>
    <m/>
    <m/>
    <m/>
    <s v="Mohamed Farouk Al Ghifary"/>
    <m/>
    <m/>
    <m/>
    <m/>
    <m/>
    <s v="Muhsin"/>
    <s v="TE"/>
    <m/>
    <s v="Telkom University"/>
    <m/>
    <m/>
    <m/>
    <m/>
    <m/>
    <m/>
    <m/>
    <m/>
    <s v="https://doi.org/10.1109/APMC60911.2024.10867417"/>
    <s v="Kamilia Kamardin"/>
    <s v="Kamilia Kamardin,Kamilia Kamardin,Izni Husna Idris,Yoshihide Yamada,Ayuni Afiqah Arjunaidi,Mohamed Farouk Al Ghifary,Muhsin,"/>
    <s v=",,,,,,Telkom University,"/>
    <s v=",,,,,,TE,,"/>
    <s v=",,,,,,,,"/>
  </r>
  <r>
    <s v="Implementasi Aplikasi Web Pemilihan Kelas Berdasarkan Minat Menggunakan Algoritma K-Means Clustering"/>
    <s v="Jurnal JTIK (Jurnal Teknologi Informasi dan Komunikasi)"/>
    <x v="17"/>
    <x v="1"/>
    <m/>
    <m/>
    <x v="7"/>
    <s v="Clarenza Dixie Rose"/>
    <m/>
    <m/>
    <m/>
    <m/>
    <m/>
    <s v="Clarenza Dixie Rose"/>
    <m/>
    <m/>
    <m/>
    <m/>
    <m/>
    <s v="Bernadus Anggo Seno Aji"/>
    <s v="IT"/>
    <m/>
    <s v="Telkom University"/>
    <m/>
    <m/>
    <s v="Farah Zakiyah Rahmanti"/>
    <s v="IT"/>
    <m/>
    <s v="Telkom University"/>
    <m/>
    <m/>
    <m/>
    <m/>
    <m/>
    <m/>
    <m/>
    <m/>
    <m/>
    <m/>
    <m/>
    <m/>
    <m/>
    <m/>
    <m/>
    <m/>
    <m/>
    <m/>
    <m/>
    <m/>
    <m/>
    <m/>
    <m/>
    <m/>
    <m/>
    <m/>
    <s v="https://doi.org/10. 35870/jtik.v9i1.3165"/>
    <s v="Clarenza Dixie Rose"/>
    <s v="Clarenza Dixie Rose,Clarenza Dixie Rose,Bernadus Anggo Seno Aji,Farah Zakiyah Rahmanti,,,,"/>
    <s v=",,Telkom University,Telkom University,,,,"/>
    <s v=",,IT,IT,,,,"/>
    <s v=",,,,,,,"/>
  </r>
  <r>
    <s v="Aplikasi Android untuk Rekomendasi Pemilihan Buah Anggur Hijau Menggunakan VGG16"/>
    <s v="Jurnal JTIK (Jurnal Teknologi Informasi dan Komunikasi)"/>
    <x v="17"/>
    <x v="1"/>
    <m/>
    <m/>
    <x v="7"/>
    <s v="Farah Zakiyah Rahmanti"/>
    <s v="IT"/>
    <m/>
    <m/>
    <m/>
    <m/>
    <s v="Nathanael Ferdian Putra Setyawan"/>
    <m/>
    <m/>
    <m/>
    <m/>
    <m/>
    <s v="Fauzan Nusyura"/>
    <m/>
    <m/>
    <m/>
    <m/>
    <m/>
    <s v="Ardian Yusuf Wicaksono"/>
    <m/>
    <m/>
    <m/>
    <m/>
    <m/>
    <s v="Farah Zakiyah Rahmanti"/>
    <s v="IT"/>
    <m/>
    <s v="Telkom University"/>
    <m/>
    <m/>
    <m/>
    <m/>
    <m/>
    <m/>
    <m/>
    <m/>
    <m/>
    <m/>
    <m/>
    <m/>
    <m/>
    <m/>
    <m/>
    <m/>
    <m/>
    <m/>
    <m/>
    <m/>
    <s v="https: //doi.org/10. 35870/j tik. v9i1.3152"/>
    <s v="Farah Zakiyah Rahmanti"/>
    <s v="Farah Zakiyah Rahmanti,Nathanael Ferdian Putra Setyawan,Fauzan Nusyura,Ardian Yusuf Wicaksono,Farah Zakiyah Rahmanti,,,"/>
    <s v=",,,,Telkom University,,,"/>
    <s v=",,,,IT,,,"/>
    <s v=",,,,,,,"/>
  </r>
  <r>
    <s v="A Note on Machine Learning-based EMI Spectrum Prediction for Signals' Waveform on the Characteristic and Frequency Modulation"/>
    <s v="IEEE"/>
    <x v="25"/>
    <x v="2"/>
    <m/>
    <m/>
    <x v="7"/>
    <s v="Mohammad yanuar Hariyawan"/>
    <s v="TK"/>
    <m/>
    <m/>
    <m/>
    <m/>
    <s v="Mohammad yanuar Hariyawan"/>
    <s v="TK"/>
    <m/>
    <s v="Telkom University"/>
    <m/>
    <m/>
    <s v="Mochamad Nizar Palefi Ma'ady"/>
    <s v="SI"/>
    <m/>
    <s v="Telkom University"/>
    <m/>
    <m/>
    <s v="Helmy Widyantara"/>
    <s v="IT"/>
    <m/>
    <s v="Telkom University"/>
    <m/>
    <m/>
    <s v="Yasmin Naila Ramadhanti"/>
    <s v="mhs"/>
    <m/>
    <m/>
    <m/>
    <m/>
    <s v="Nathanael Tjahyadi"/>
    <s v="mhs"/>
    <m/>
    <m/>
    <m/>
    <m/>
    <s v="Haykal Azrel Putra Sugijanto"/>
    <s v="mhs"/>
    <m/>
    <m/>
    <m/>
    <m/>
    <m/>
    <m/>
    <m/>
    <m/>
    <m/>
    <m/>
    <s v="https://doi.org/10.1109/COMNETSAT63286.2024.10862438"/>
    <s v="Mohammad yanuar Hariyawan"/>
    <s v="Mohammad yanuar Hariyawan,Mohammad yanuar Hariyawan,Mochamad Nizar Palefi Ma'ady,Helmy Widyantara,Yasmin Naila Ramadhanti,Nathanael Tjahyadi,Haykal Azrel Putra Sugijanto,"/>
    <s v=",Telkom University,Telkom University,Telkom University,,,,"/>
    <s v=",TK,SI,IT,mhs,mhs,mhs,"/>
    <s v=",,,,,,,"/>
  </r>
  <r>
    <s v="Data-Driven Insights into High School Market Segmentation Using Multidimensional Clustering Approaches"/>
    <s v="IEEE"/>
    <x v="25"/>
    <x v="2"/>
    <m/>
    <m/>
    <x v="7"/>
    <m/>
    <s v="Amalia Nur Alifah"/>
    <m/>
    <m/>
    <m/>
    <m/>
    <s v="Amalia Nur Alifah"/>
    <s v="DS"/>
    <m/>
    <m/>
    <m/>
    <m/>
    <s v="Regita Putri Permata"/>
    <s v="DS"/>
    <m/>
    <m/>
    <m/>
    <m/>
    <s v="I Made Wisnu Adi Sanjaya"/>
    <s v="mhs"/>
    <m/>
    <m/>
    <m/>
    <m/>
    <s v="Paramaditya Arismawati"/>
    <s v="TI"/>
    <m/>
    <m/>
    <m/>
    <m/>
    <s v="Wahyu Andy Prastyabudi"/>
    <s v="TI"/>
    <m/>
    <m/>
    <m/>
    <m/>
    <m/>
    <m/>
    <m/>
    <m/>
    <m/>
    <m/>
    <m/>
    <m/>
    <m/>
    <m/>
    <m/>
    <m/>
    <s v="https://doi.org/10.1109/BTS-I2C63534.2024.10941845"/>
    <s v=""/>
    <s v=",Amalia Nur Alifah,Regita Putri Permata,I Made Wisnu Adi Sanjaya,Paramaditya Arismawati,Wahyu Andy Prastyabudi,,"/>
    <s v=",,,,,,,"/>
    <s v=",DS,DS,mhs,TI,TI,,"/>
    <s v=",,,,,,,"/>
  </r>
  <r>
    <s v="Pelatihan Pemanfaatan Kecerdasan Buatan untuk Proses Pembelajaran di SMK Telkom Sidoarjo"/>
    <s v="Journal Of Computer Science Contributions (JUCOSCO)"/>
    <x v="14"/>
    <x v="0"/>
    <m/>
    <m/>
    <x v="7"/>
    <s v="Muhsin"/>
    <s v="TT"/>
    <m/>
    <m/>
    <m/>
    <m/>
    <s v="Muhsin"/>
    <s v="TT"/>
    <m/>
    <m/>
    <m/>
    <m/>
    <s v="Nilla Rachmaningrum"/>
    <s v="TT"/>
    <m/>
    <m/>
    <m/>
    <m/>
    <s v="Tri Agus Djoko Kuntjoro"/>
    <s v="TT"/>
    <m/>
    <m/>
    <m/>
    <m/>
    <s v="Vidira Anindita Ramya"/>
    <s v="TT (mhs)"/>
    <m/>
    <m/>
    <m/>
    <m/>
    <s v="Nicholas Ardi Nugraha"/>
    <s v="TT (mhs)"/>
    <m/>
    <m/>
    <m/>
    <m/>
    <s v="Puguh Chondro Jadmiko"/>
    <s v="TT (mhs)"/>
    <m/>
    <m/>
    <m/>
    <m/>
    <s v="Muhammad Dwi Cahyo_x000a_Wafiqoh Dwi Oktaviana Putri"/>
    <s v="TT (mhs)"/>
    <m/>
    <m/>
    <m/>
    <m/>
    <s v="https://doi.org/10.31599/6cdtnh64"/>
    <s v="Muhsin"/>
    <s v="Muhsin,Muhsin,Nilla Rachmaningrum,Tri Agus Djoko Kuntjoro,Vidira Anindita Ramya,Nicholas Ardi Nugraha,Puguh Chondro Jadmiko,"/>
    <s v=",,,,,,,"/>
    <s v=",TT,TT,TT,TT (mhs),TT (mhs),TT (mhs),TT (mhs)"/>
    <s v=",,,,,,,"/>
  </r>
  <r>
    <s v="Penggunaan Podcast untuk Meningkatkan Kesadaran Masyarakat terhadap Kebijakan Pemerintah di Jawa Timur"/>
    <s v="Abdimas Awang Long"/>
    <x v="29"/>
    <x v="1"/>
    <m/>
    <m/>
    <x v="7"/>
    <s v="Dominggo Bayu Baskara"/>
    <s v="DB"/>
    <m/>
    <m/>
    <m/>
    <m/>
    <s v="Dominggo Bayu Baskara"/>
    <s v="DB"/>
    <m/>
    <m/>
    <m/>
    <m/>
    <s v="Krisnayanti Aditasari"/>
    <s v="DB"/>
    <m/>
    <m/>
    <m/>
    <m/>
    <s v="Silvi Istiqomah"/>
    <s v="TI"/>
    <m/>
    <m/>
    <m/>
    <m/>
    <m/>
    <m/>
    <m/>
    <m/>
    <m/>
    <m/>
    <m/>
    <m/>
    <m/>
    <m/>
    <m/>
    <m/>
    <m/>
    <m/>
    <m/>
    <m/>
    <m/>
    <m/>
    <m/>
    <m/>
    <m/>
    <m/>
    <m/>
    <m/>
    <s v="https://doi.org/10.56301/awal.v8i1.1335"/>
    <s v="Dominggo Bayu Baskara"/>
    <s v="Dominggo Bayu Baskara,Dominggo Bayu Baskara,Krisnayanti Aditasari,Silvi Istiqomah,,,,"/>
    <s v=",,,,,,,"/>
    <s v=",DB,DB,TI,,,,"/>
    <s v=",,,,,,,"/>
  </r>
  <r>
    <s v="Enhancing Robot Navigation Through Advanced DRL and Cellular Automata Integration"/>
    <s v="IEEE"/>
    <x v="25"/>
    <x v="2"/>
    <m/>
    <m/>
    <x v="7"/>
    <s v="Ardiansyah Al Farouq"/>
    <s v="TK"/>
    <m/>
    <m/>
    <m/>
    <m/>
    <s v="Ardiansyah Al Farouq"/>
    <s v="TK"/>
    <m/>
    <m/>
    <m/>
    <m/>
    <s v="Dinh Tuan Tran"/>
    <s v="Ritsumeikan University"/>
    <m/>
    <m/>
    <m/>
    <m/>
    <s v="Joo-Ho Lee"/>
    <s v="Ritsumeikan University"/>
    <m/>
    <m/>
    <m/>
    <m/>
    <m/>
    <m/>
    <m/>
    <m/>
    <m/>
    <m/>
    <m/>
    <m/>
    <m/>
    <m/>
    <m/>
    <m/>
    <m/>
    <m/>
    <m/>
    <m/>
    <m/>
    <m/>
    <m/>
    <m/>
    <m/>
    <m/>
    <m/>
    <m/>
    <s v="https://doi.org/10.1109/ICEIC64972.2025.10879770"/>
    <s v="Ardiansyah Al Farouq"/>
    <s v="Ardiansyah Al Farouq,Ardiansyah Al Farouq,Dinh Tuan Tran,Joo-Ho Lee,,,,"/>
    <s v=",,,,,,,"/>
    <s v=",TK,Ritsumeikan University,Ritsumeikan University,,,,"/>
    <s v=",,,,,,,"/>
  </r>
  <r>
    <s v="EVALUASI KUALITAS FITUR LAYANAN APLIKASI CUSTOMER INFORMATION SYSTEM (CIS) PDAM SURYA SEMBADA KOTA SURABAYA MENGGUNAKAN METODE E-SERVQUAL"/>
    <s v="Jurnal Sistem Informasi dan Informatika (Simika)"/>
    <x v="19"/>
    <x v="1"/>
    <m/>
    <m/>
    <x v="7"/>
    <m/>
    <m/>
    <m/>
    <m/>
    <m/>
    <m/>
    <s v="Adelia Desi Agnesita"/>
    <s v="mhs"/>
    <m/>
    <m/>
    <m/>
    <m/>
    <s v="Hawwin Mardhiana"/>
    <s v="SI"/>
    <m/>
    <m/>
    <m/>
    <m/>
    <s v="Aris Kusumawati"/>
    <s v="SI"/>
    <m/>
    <m/>
    <m/>
    <m/>
    <m/>
    <m/>
    <m/>
    <m/>
    <m/>
    <m/>
    <m/>
    <m/>
    <m/>
    <m/>
    <m/>
    <m/>
    <m/>
    <m/>
    <m/>
    <m/>
    <m/>
    <m/>
    <m/>
    <m/>
    <m/>
    <m/>
    <m/>
    <m/>
    <s v="https://doi.org/10.47080/simika.v8i1.3460"/>
    <s v=""/>
    <s v=",Adelia Desi Agnesita,Hawwin Mardhiana,Aris Kusumawati,,,,"/>
    <s v=",,,,,,,"/>
    <s v=",mhs,SI,SI,,,,"/>
    <s v=",,,,,,,"/>
  </r>
  <r>
    <s v="PENERAPAN KERANGKA KERJA DAMA-DMBOKV2 UNTUK MELAKUKAN PENILAIAN KUALITAS DATA KEPEGAWAIAN PADA LEMBAGA PEMERINTAHAN DAERAH XYZ"/>
    <s v="JIPI (Jurnal Ilmiah Penelitian dan Pembelajaran Informatika)"/>
    <x v="19"/>
    <x v="1"/>
    <m/>
    <m/>
    <x v="7"/>
    <m/>
    <m/>
    <m/>
    <m/>
    <m/>
    <m/>
    <s v="Anindia Haliza Ardyanti"/>
    <s v="mhs"/>
    <m/>
    <m/>
    <m/>
    <m/>
    <s v="Rokhmatul Insani"/>
    <s v="SI"/>
    <m/>
    <m/>
    <m/>
    <m/>
    <s v="Muhammad Ilham Alhari"/>
    <s v="SI"/>
    <m/>
    <m/>
    <m/>
    <m/>
    <m/>
    <m/>
    <m/>
    <m/>
    <m/>
    <m/>
    <m/>
    <m/>
    <m/>
    <m/>
    <m/>
    <m/>
    <m/>
    <m/>
    <m/>
    <m/>
    <m/>
    <m/>
    <m/>
    <m/>
    <m/>
    <m/>
    <m/>
    <m/>
    <s v="https://doi.org/10.29100/jipi.v10i1.6049"/>
    <s v=""/>
    <s v=",Anindia Haliza Ardyanti,Rokhmatul Insani,Muhammad Ilham Alhari,,,,"/>
    <s v=",,,,,,,"/>
    <s v=",mhs,SI,SI,,,,"/>
    <s v=",,,,,,,"/>
  </r>
  <r>
    <s v="PERANCANGAN DAN IMPLEMENTASI DASHBOARD REPORTING BERDASARKAN DATA HISTORI PENJUALAN DAN PERSEDIAAN BARANG DI K-LINK BRANCH SURABAYA"/>
    <s v="ZONAsi: Jurnal Sistem Informasi"/>
    <x v="17"/>
    <x v="1"/>
    <m/>
    <m/>
    <x v="7"/>
    <m/>
    <m/>
    <m/>
    <m/>
    <m/>
    <m/>
    <s v="Camellya Kanzha"/>
    <s v="mhs"/>
    <m/>
    <m/>
    <m/>
    <m/>
    <s v="Rokhmatul Insani"/>
    <s v="SI"/>
    <m/>
    <m/>
    <m/>
    <m/>
    <s v="Sri Hidayati"/>
    <s v="SI"/>
    <m/>
    <m/>
    <m/>
    <m/>
    <m/>
    <m/>
    <m/>
    <m/>
    <m/>
    <m/>
    <m/>
    <m/>
    <m/>
    <m/>
    <m/>
    <m/>
    <m/>
    <m/>
    <m/>
    <m/>
    <m/>
    <m/>
    <m/>
    <m/>
    <m/>
    <m/>
    <m/>
    <m/>
    <s v="https://doi.org/10.31849/zn.v7i1.21653"/>
    <s v=""/>
    <s v=",Camellya Kanzha,Rokhmatul Insani,Sri Hidayati,,,,"/>
    <s v=",,,,,,,"/>
    <s v=",mhs,SI,SI,,,,"/>
    <s v=",,,,,,,"/>
  </r>
  <r>
    <s v="Maximum Range Analysis of An SDR-Based FMCW Radar"/>
    <s v="IEEE"/>
    <x v="25"/>
    <x v="2"/>
    <m/>
    <m/>
    <x v="7"/>
    <m/>
    <m/>
    <m/>
    <m/>
    <m/>
    <m/>
    <s v="Bima P. H. Putra"/>
    <s v="mhs"/>
    <m/>
    <m/>
    <m/>
    <m/>
    <s v="Fannush S. Akbar"/>
    <s v="TE"/>
    <m/>
    <m/>
    <m/>
    <m/>
    <s v="Risdilah M. Untsa"/>
    <s v="TE"/>
    <m/>
    <m/>
    <m/>
    <m/>
    <m/>
    <m/>
    <m/>
    <m/>
    <m/>
    <m/>
    <m/>
    <m/>
    <m/>
    <m/>
    <m/>
    <m/>
    <m/>
    <m/>
    <m/>
    <m/>
    <m/>
    <m/>
    <m/>
    <m/>
    <m/>
    <m/>
    <m/>
    <m/>
    <s v="https://doi.org/10.1109/SCOReD64708.2024.10872711"/>
    <s v=""/>
    <s v=",Bima P. H. Putra,Fannush S. Akbar,Risdilah M. Untsa,,,,"/>
    <s v=",,,,,,,"/>
    <s v=",mhs,TE,TE,,,,"/>
    <s v=",,,,,,,"/>
  </r>
  <r>
    <s v="BECAK LISTRIK MODULAR UNTUK MENDUKUNG NIAGA UMKM DAN WISATA KAMPUNG OASE"/>
    <s v="JMM (Jurnal Masyarakat Mandiri)"/>
    <x v="19"/>
    <x v="1"/>
    <m/>
    <m/>
    <x v="7"/>
    <s v="Susijanto Tri Rasmana"/>
    <s v="TE"/>
    <m/>
    <m/>
    <m/>
    <m/>
    <s v="Susijanto Tri Rasmana"/>
    <s v="TE"/>
    <m/>
    <m/>
    <m/>
    <m/>
    <s v="Rifki Dwi Putranto"/>
    <s v="TE"/>
    <m/>
    <m/>
    <m/>
    <m/>
    <s v="Anita Hakim Nasution"/>
    <s v="SI"/>
    <m/>
    <m/>
    <m/>
    <m/>
    <s v="Adi Candra"/>
    <m/>
    <m/>
    <m/>
    <m/>
    <m/>
    <m/>
    <m/>
    <m/>
    <m/>
    <m/>
    <m/>
    <m/>
    <m/>
    <m/>
    <m/>
    <m/>
    <m/>
    <m/>
    <m/>
    <m/>
    <m/>
    <m/>
    <m/>
    <s v="https://doi.org/10.31764/jmm.v9i1.28141"/>
    <s v="Susijanto Tri Rasmana"/>
    <s v="Susijanto Tri Rasmana,Susijanto Tri Rasmana,Rifki Dwi Putranto,Anita Hakim Nasution,Adi Candra,,,"/>
    <s v=",,,,,,,"/>
    <s v=",TE,TE,SI,,,,"/>
    <s v=",,,,,,,"/>
  </r>
  <r>
    <s v="Microsoft excel training to improve the ability of MSMEs in Ngagel Surabaya in managing financial data"/>
    <s v="BEMAS: Jurnal Bermasyarakat"/>
    <x v="17"/>
    <x v="1"/>
    <m/>
    <m/>
    <x v="7"/>
    <s v="Huki Chandra"/>
    <m/>
    <m/>
    <m/>
    <m/>
    <m/>
    <s v="Huki Chandra"/>
    <s v="TI"/>
    <m/>
    <m/>
    <m/>
    <m/>
    <s v="Paramaditya Arismawati"/>
    <s v="TI"/>
    <m/>
    <m/>
    <m/>
    <m/>
    <s v="Ayu Endah Wahyuni"/>
    <s v="TI"/>
    <m/>
    <m/>
    <m/>
    <m/>
    <s v="Afrienna Melani"/>
    <s v="mhs"/>
    <m/>
    <m/>
    <m/>
    <m/>
    <m/>
    <m/>
    <m/>
    <m/>
    <m/>
    <m/>
    <m/>
    <m/>
    <m/>
    <m/>
    <m/>
    <m/>
    <m/>
    <m/>
    <m/>
    <m/>
    <m/>
    <m/>
    <s v="https://doi.org/10.37373/bemas.v5i2.1393"/>
    <s v="Huki Chandra"/>
    <s v="Huki Chandra,Huki Chandra,Paramaditya Arismawati,Ayu Endah Wahyuni,Afrienna Melani,,,"/>
    <s v=",,,,,,,"/>
    <s v=",TI,TI,TI,mhs,,,"/>
    <s v=",,,,,,,"/>
  </r>
  <r>
    <s v="Unlocking Pharma Market Segmentation for Strategic Growth Through Advanced Data Intelligence"/>
    <s v="Engineering, MAthematics and Computer Science Journal (EMACS)"/>
    <x v="14"/>
    <x v="0"/>
    <m/>
    <m/>
    <x v="7"/>
    <m/>
    <m/>
    <m/>
    <m/>
    <m/>
    <m/>
    <s v="Alfi Purwaningrum"/>
    <s v="mhs"/>
    <m/>
    <m/>
    <m/>
    <m/>
    <s v="Amalia Nur Alifah"/>
    <s v="DS"/>
    <m/>
    <m/>
    <m/>
    <m/>
    <s v="Dwi Bagus Dermawan"/>
    <s v="mhs"/>
    <m/>
    <m/>
    <m/>
    <m/>
    <s v="Galuh Andini"/>
    <s v="mhs"/>
    <m/>
    <m/>
    <m/>
    <m/>
    <m/>
    <m/>
    <m/>
    <m/>
    <m/>
    <m/>
    <m/>
    <m/>
    <m/>
    <m/>
    <m/>
    <m/>
    <m/>
    <m/>
    <m/>
    <m/>
    <m/>
    <m/>
    <s v="https://doi.org/10.21512/emacsjournal.v7i1.12199"/>
    <s v=""/>
    <s v=",Alfi Purwaningrum,Amalia Nur Alifah,Dwi Bagus Dermawan,Galuh Andini,,,"/>
    <s v=",,,,,,,"/>
    <s v=",mhs,DS,mhs,mhs,,,"/>
    <s v=",,,,,,,"/>
  </r>
  <r>
    <s v="Analysis of the SEIR Model for Measles Spread with the Influence of Vaccination"/>
    <s v="IAENG International Journal of Applied Mathematics"/>
    <x v="26"/>
    <x v="2"/>
    <m/>
    <m/>
    <x v="7"/>
    <s v="Helisyah Nur Fadhilah"/>
    <s v="DS"/>
    <m/>
    <m/>
    <m/>
    <m/>
    <s v="Joseph Leonardo Marvin Hamzah"/>
    <s v="mhs"/>
    <m/>
    <m/>
    <m/>
    <m/>
    <s v="Helisyah Nur Fadhilah"/>
    <s v="DS"/>
    <m/>
    <m/>
    <m/>
    <m/>
    <s v="Rindra Syaifullah"/>
    <s v="mhs"/>
    <m/>
    <m/>
    <m/>
    <m/>
    <m/>
    <m/>
    <m/>
    <m/>
    <m/>
    <m/>
    <m/>
    <m/>
    <m/>
    <m/>
    <m/>
    <m/>
    <m/>
    <m/>
    <m/>
    <m/>
    <m/>
    <m/>
    <m/>
    <m/>
    <m/>
    <m/>
    <m/>
    <m/>
    <s v="https://www.iaeng.org/IJAM/issues_v55/issue_3/IJAM_55_3_16.pdf"/>
    <s v="Helisyah Nur Fadhilah"/>
    <s v="Helisyah Nur Fadhilah,Joseph Leonardo Marvin Hamzah,Helisyah Nur Fadhilah,Rindra Syaifullah,,,,"/>
    <s v=",,,,,,,"/>
    <s v=",mhs,DS,mhs,,,,"/>
    <s v=",,,,,,,"/>
  </r>
  <r>
    <s v="Modality-based Modeling with Data Balancing and Dimensionality Reduction for Early Stunting Detection"/>
    <s v="JOIN (Jurnal Online Informatika)"/>
    <x v="18"/>
    <x v="1"/>
    <m/>
    <m/>
    <x v="7"/>
    <m/>
    <m/>
    <m/>
    <m/>
    <m/>
    <m/>
    <s v="Yohanes Setiawan"/>
    <m/>
    <m/>
    <m/>
    <m/>
    <m/>
    <s v="Mohammad Hamim Zajuli Al Faroby"/>
    <m/>
    <m/>
    <m/>
    <m/>
    <m/>
    <s v="Mochamad Nizar Palefi Ma’ady"/>
    <m/>
    <m/>
    <m/>
    <m/>
    <m/>
    <s v="I Made Wisnu Adi Sanjaya"/>
    <s v="DS (mhs)"/>
    <m/>
    <m/>
    <m/>
    <m/>
    <s v="Cisa Valentino Cahya Ramadhani"/>
    <s v="IT (mhs)"/>
    <m/>
    <m/>
    <m/>
    <m/>
    <m/>
    <m/>
    <m/>
    <m/>
    <m/>
    <m/>
    <m/>
    <m/>
    <m/>
    <m/>
    <m/>
    <m/>
    <s v="https://doi.org/10.15575/join.v10i1.1495"/>
    <s v=""/>
    <s v=",Yohanes Setiawan,Mohammad Hamim Zajuli Al Faroby,Mochamad Nizar Palefi Ma’ady,I Made Wisnu Adi Sanjaya,Cisa Valentino Cahya Ramadhani,,"/>
    <s v=",,,,,,,"/>
    <s v=",,,,DS (mhs),IT (mhs),,"/>
    <s v=",,,,,,,"/>
  </r>
  <r>
    <s v="Smart Irrigation untuk Optimalisasi Pertanian Sistem Green House pada Kelompok Petani Tani Sejahtera di Desa Temuasri, Banyuwangi"/>
    <s v="I-Com: Indonesian Community Journal"/>
    <x v="17"/>
    <x v="1"/>
    <m/>
    <m/>
    <x v="7"/>
    <m/>
    <m/>
    <m/>
    <m/>
    <m/>
    <m/>
    <s v="Mohammad Hamim Zajuli Al Faroby"/>
    <s v="DS"/>
    <m/>
    <m/>
    <m/>
    <m/>
    <s v="Helisyah Nur Fadhilah"/>
    <s v="DS"/>
    <m/>
    <m/>
    <m/>
    <m/>
    <s v="Regita Putri Permata"/>
    <s v="DS"/>
    <m/>
    <m/>
    <m/>
    <m/>
    <s v="Muhammad Adib Kamali"/>
    <s v="IT"/>
    <m/>
    <m/>
    <m/>
    <m/>
    <m/>
    <m/>
    <m/>
    <m/>
    <m/>
    <m/>
    <m/>
    <m/>
    <m/>
    <m/>
    <m/>
    <m/>
    <m/>
    <m/>
    <m/>
    <m/>
    <m/>
    <m/>
    <s v="https://doi.org/10.70609/icom.v5i1.6540"/>
    <s v=""/>
    <s v=",Mohammad Hamim Zajuli Al Faroby,Helisyah Nur Fadhilah,Regita Putri Permata,Muhammad Adib Kamali,,,"/>
    <s v=",,,,,,,"/>
    <s v=",DS,DS,DS,IT,,,"/>
    <s v=",,,,,,,"/>
  </r>
  <r>
    <s v="Bandwidth and Radiation Pattern Enhancement of Monopole Antenna Using Shorting Pin for Microwave Breast Imaging Application"/>
    <s v="IEEE"/>
    <x v="25"/>
    <x v="2"/>
    <m/>
    <m/>
    <x v="7"/>
    <m/>
    <m/>
    <m/>
    <m/>
    <m/>
    <m/>
    <s v="Muntaqo Alfin Amanaf"/>
    <s v="ITS"/>
    <m/>
    <m/>
    <m/>
    <m/>
    <s v="Eko Setijadi"/>
    <s v="ITS"/>
    <m/>
    <m/>
    <m/>
    <m/>
    <s v="Achmad Mauludiyanto"/>
    <s v="ITS"/>
    <m/>
    <m/>
    <m/>
    <m/>
    <s v="Fannush Shofi Akbar"/>
    <s v="TT"/>
    <m/>
    <m/>
    <m/>
    <m/>
    <s v="Nur Afifah Zen"/>
    <s v="ITS"/>
    <m/>
    <m/>
    <m/>
    <m/>
    <m/>
    <m/>
    <m/>
    <m/>
    <m/>
    <m/>
    <m/>
    <m/>
    <m/>
    <m/>
    <m/>
    <m/>
    <s v="https://doi.org/10.1109/APMC60911.2024.10867644"/>
    <s v=""/>
    <s v=",Muntaqo Alfin Amanaf,Eko Setijadi,Achmad Mauludiyanto,Fannush Shofi Akbar,Nur Afifah Zen,,"/>
    <s v=",,,,,,,"/>
    <s v=",ITS,ITS,ITS,TT,ITS,,"/>
    <s v=",,,,,,,"/>
  </r>
  <r>
    <s v="Design of Planar Arrays with Cross-line Franklin Arrays as Elements for Vehicular Radars"/>
    <s v="IEEE"/>
    <x v="25"/>
    <x v="2"/>
    <m/>
    <m/>
    <x v="7"/>
    <m/>
    <m/>
    <m/>
    <m/>
    <m/>
    <m/>
    <s v="Aulia Saharani"/>
    <s v="ITS"/>
    <m/>
    <m/>
    <m/>
    <m/>
    <s v="Gamantyo Hendrantoro"/>
    <s v="ITS"/>
    <m/>
    <m/>
    <m/>
    <m/>
    <s v="Devy Kuswidiastuti"/>
    <m/>
    <m/>
    <m/>
    <m/>
    <m/>
    <s v="Fannush Shofi Akbar"/>
    <s v="TT"/>
    <m/>
    <m/>
    <m/>
    <m/>
    <s v="Ahmad Firdausi"/>
    <s v="ITS"/>
    <m/>
    <m/>
    <m/>
    <m/>
    <m/>
    <m/>
    <m/>
    <m/>
    <m/>
    <m/>
    <m/>
    <m/>
    <m/>
    <m/>
    <m/>
    <m/>
    <s v="https://doi.org/10.1109/APMC60911.2024.10867556"/>
    <s v=""/>
    <s v=",Aulia Saharani,Gamantyo Hendrantoro,Devy Kuswidiastuti,Fannush Shofi Akbar,Ahmad Firdausi,,"/>
    <s v=",,,,,,,"/>
    <s v=",ITS,ITS,,TT,ITS,,"/>
    <s v=",,,,,,,"/>
  </r>
  <r>
    <s v="A Comparative Study of VGG16, MobileNet, and Ensemble Methods on Fundus Image-Based Cataract Detection"/>
    <s v="IEEE"/>
    <x v="25"/>
    <x v="2"/>
    <m/>
    <m/>
    <x v="7"/>
    <m/>
    <m/>
    <m/>
    <m/>
    <m/>
    <m/>
    <s v="Tabina Shafa Nabila Syahda"/>
    <s v="mhs"/>
    <m/>
    <m/>
    <m/>
    <m/>
    <s v="Mochamad Nizar Palefi Ma'ady"/>
    <s v="SI"/>
    <m/>
    <m/>
    <m/>
    <m/>
    <s v="Berlian Rahmy Lidiawaty"/>
    <s v="SI"/>
    <m/>
    <m/>
    <m/>
    <m/>
    <m/>
    <m/>
    <m/>
    <m/>
    <m/>
    <m/>
    <m/>
    <m/>
    <m/>
    <m/>
    <m/>
    <m/>
    <m/>
    <m/>
    <m/>
    <m/>
    <m/>
    <m/>
    <m/>
    <m/>
    <m/>
    <m/>
    <m/>
    <m/>
    <s v="https://doi.org/10.1109/ICADEIS65852.2025.10933004"/>
    <s v=""/>
    <s v=",Tabina Shafa Nabila Syahda,Mochamad Nizar Palefi Ma'ady,Berlian Rahmy Lidiawaty,,,,"/>
    <s v=",,,,,,,"/>
    <s v=",mhs,SI,SI,,,,"/>
    <s v=",,,,,,,"/>
  </r>
  <r>
    <s v="Ensemble Learning Techniques for Improved Electromagnetic Interference Prediction in LED Driver Circuits"/>
    <s v="IIETA | Advancing the World of Information and Engineering"/>
    <x v="1"/>
    <x v="2"/>
    <m/>
    <m/>
    <x v="7"/>
    <s v="Mohammad Yanuar Hariyawan"/>
    <s v="TK"/>
    <m/>
    <m/>
    <m/>
    <m/>
    <s v="Mohammad Yanuar Hariyawan"/>
    <s v="TK"/>
    <m/>
    <m/>
    <m/>
    <m/>
    <s v="Mochamad Nizar Palefi Ma'ady"/>
    <s v="SI"/>
    <m/>
    <m/>
    <m/>
    <m/>
    <s v="Helmy Widyantara"/>
    <s v="IT"/>
    <m/>
    <m/>
    <m/>
    <m/>
    <s v="Devie Rosa Anamisa"/>
    <s v="mhs"/>
    <m/>
    <m/>
    <m/>
    <m/>
    <s v="Haykal Azrel Putra Sugijanto"/>
    <s v="mhs"/>
    <m/>
    <m/>
    <m/>
    <m/>
    <s v="Nathanael Tjahyadi"/>
    <s v="mhs"/>
    <m/>
    <m/>
    <m/>
    <m/>
    <m/>
    <m/>
    <m/>
    <m/>
    <m/>
    <m/>
    <s v="https://doi.org/10.18280/mmep.120316"/>
    <s v="Mohammad Yanuar Hariyawan"/>
    <s v="Mohammad Yanuar Hariyawan,Mohammad Yanuar Hariyawan,Mochamad Nizar Palefi Ma'ady,Helmy Widyantara,Devie Rosa Anamisa,Haykal Azrel Putra Sugijanto,Nathanael Tjahyadi,"/>
    <s v=",,,,,,,"/>
    <s v=",TK,SI,IT,mhs,mhs,mhs,"/>
    <s v=",,,,,,,"/>
  </r>
  <r>
    <s v="Designing an Information System Architecture for the East Java Community Eye Hospital Pharmacy using TOGAF ADM 9.2 Approach"/>
    <s v="Sistemasi: Jurnal Sistem Informasi "/>
    <x v="19"/>
    <x v="1"/>
    <m/>
    <m/>
    <x v="7"/>
    <m/>
    <m/>
    <m/>
    <m/>
    <m/>
    <m/>
    <s v="Novi Monica Hutagalung"/>
    <m/>
    <m/>
    <m/>
    <m/>
    <m/>
    <s v="Yupit Sudianto"/>
    <s v="SI"/>
    <m/>
    <m/>
    <m/>
    <m/>
    <s v="Aris Kusumawati"/>
    <s v="SI"/>
    <m/>
    <m/>
    <m/>
    <m/>
    <s v="Asruliasani Fajria"/>
    <m/>
    <m/>
    <m/>
    <m/>
    <m/>
    <m/>
    <m/>
    <m/>
    <m/>
    <m/>
    <m/>
    <m/>
    <m/>
    <m/>
    <m/>
    <m/>
    <m/>
    <m/>
    <m/>
    <m/>
    <m/>
    <m/>
    <m/>
    <s v="https://doi.org/10.32520/stmsi.v14i1.4932"/>
    <s v=""/>
    <s v=",Novi Monica Hutagalung,Yupit Sudianto,Aris Kusumawati,Asruliasani Fajria,,,"/>
    <s v=",,,,,,,"/>
    <s v=",,SI,SI,,,,"/>
    <s v=",,,,,,,"/>
  </r>
  <r>
    <s v="User Interface Design of TUS Mart E-Commerce Website Using Design Thinking and Kansei Engineering"/>
    <s v="IEEE"/>
    <x v="25"/>
    <x v="2"/>
    <m/>
    <m/>
    <x v="7"/>
    <m/>
    <m/>
    <m/>
    <m/>
    <m/>
    <m/>
    <s v="Dwi Nur Azizah Hamidah"/>
    <s v="mhs"/>
    <m/>
    <m/>
    <m/>
    <m/>
    <s v="Rizqa Amelia Zunaidi"/>
    <s v="TI"/>
    <m/>
    <m/>
    <m/>
    <m/>
    <s v="Perdana Suteja Putra"/>
    <s v="TI"/>
    <m/>
    <m/>
    <m/>
    <m/>
    <s v="Sri Hidayati"/>
    <s v="SI"/>
    <m/>
    <m/>
    <m/>
    <m/>
    <s v="Hawwin Mardhiana"/>
    <s v="SI"/>
    <m/>
    <m/>
    <m/>
    <m/>
    <s v="Huki Chandra"/>
    <s v="TI"/>
    <m/>
    <m/>
    <m/>
    <m/>
    <m/>
    <m/>
    <m/>
    <m/>
    <m/>
    <m/>
    <s v="https://doi.org/10.1109/ICIMCIS63449.2024.10956865"/>
    <s v=""/>
    <s v=",Dwi Nur Azizah Hamidah,Rizqa Amelia Zunaidi,Perdana Suteja Putra,Sri Hidayati,Hawwin Mardhiana,Huki Chandra,"/>
    <s v=",,,,,,,"/>
    <s v=",mhs,TI,TI,SI,SI,TI,"/>
    <s v=",,,,,,,"/>
  </r>
  <r>
    <s v="Dashboard for Location Segmentation in New Student Admission Promotion"/>
    <s v="IEEE"/>
    <x v="25"/>
    <x v="2"/>
    <m/>
    <m/>
    <x v="7"/>
    <s v="Sri Hidayati"/>
    <s v="SI"/>
    <m/>
    <m/>
    <m/>
    <m/>
    <s v="Sri Hidayati"/>
    <s v="SI"/>
    <m/>
    <m/>
    <m/>
    <m/>
    <s v="Dyah Putri Rahmawati"/>
    <s v="IF"/>
    <m/>
    <m/>
    <m/>
    <m/>
    <s v="Paramaditya Arismawati"/>
    <s v="TI"/>
    <m/>
    <m/>
    <m/>
    <m/>
    <s v="Ahmad Wali Satria Bahar Johan"/>
    <s v="IF"/>
    <m/>
    <m/>
    <m/>
    <m/>
    <s v="Rendika Nurhartanto Suharto"/>
    <s v="DS (mhs)"/>
    <m/>
    <m/>
    <m/>
    <m/>
    <s v="Rahmat Sigit Hidayat"/>
    <s v="DS (mhs)"/>
    <m/>
    <m/>
    <m/>
    <m/>
    <m/>
    <m/>
    <m/>
    <m/>
    <m/>
    <m/>
    <s v="https://doi.org/10.1109/ITIS64716.2024.10845664"/>
    <s v="Sri Hidayati"/>
    <s v="Sri Hidayati,Sri Hidayati,Dyah Putri Rahmawati,Paramaditya Arismawati,Ahmad Wali Satria Bahar Johan,Rendika Nurhartanto Suharto,Rahmat Sigit Hidayat,"/>
    <s v=",,,,,,,"/>
    <s v=",SI,IF,TI,IF,DS (mhs),DS (mhs),"/>
    <s v=",,,,,,,"/>
  </r>
  <r>
    <s v="PERANCANGAN TATA KELOLA TEKNOLOGI INFORMASI MENGGUNAKAN FRAMEWORK COBIT 2019 STUDI KASUS: INDUSTRI KEUANGAN SYARIAH"/>
    <s v="Jurnal Sistem Informasi dan Bisnis Cerdas"/>
    <x v="21"/>
    <x v="1"/>
    <m/>
    <m/>
    <x v="7"/>
    <s v="Muhammad Ilham Alhari"/>
    <s v="SI"/>
    <m/>
    <m/>
    <m/>
    <m/>
    <s v="Muhammad Ilham Alhari"/>
    <s v="SI"/>
    <m/>
    <m/>
    <m/>
    <m/>
    <s v="Affifiana Prisyanti"/>
    <s v="SI"/>
    <m/>
    <m/>
    <m/>
    <m/>
    <m/>
    <m/>
    <m/>
    <m/>
    <m/>
    <m/>
    <m/>
    <m/>
    <m/>
    <m/>
    <m/>
    <m/>
    <m/>
    <m/>
    <m/>
    <m/>
    <m/>
    <m/>
    <m/>
    <m/>
    <m/>
    <m/>
    <m/>
    <m/>
    <m/>
    <m/>
    <m/>
    <m/>
    <m/>
    <m/>
    <s v="https://doi.org/10.33005/sibc.v18i1.408"/>
    <s v="Muhammad Ilham Alhari"/>
    <s v="Muhammad Ilham Alhari,Muhammad Ilham Alhari,Affifiana Prisyanti,,,,,"/>
    <s v=",,,,,,,"/>
    <s v=",SI,SI,,,,,"/>
    <s v=",,,,,,,"/>
  </r>
  <r>
    <s v="Sensor Placement Strategy for Contaminant Detection in Water Distribution Network Using Greedy Algorithm and Local Search Technique"/>
    <s v="IEEE"/>
    <x v="25"/>
    <x v="2"/>
    <m/>
    <m/>
    <x v="7"/>
    <m/>
    <m/>
    <m/>
    <m/>
    <m/>
    <m/>
    <s v="Fadelis Sukya"/>
    <s v="ITS"/>
    <m/>
    <m/>
    <m/>
    <m/>
    <s v="Ary Mazharuddin Shiddiqi"/>
    <s v="ITS"/>
    <m/>
    <m/>
    <m/>
    <m/>
    <s v="Ervin Nurhayati"/>
    <s v="ITS"/>
    <m/>
    <m/>
    <m/>
    <m/>
    <s v="Mustafa Kamal"/>
    <s v="IT"/>
    <m/>
    <m/>
    <m/>
    <m/>
    <s v="Elshe Erviana Angely"/>
    <s v="ITS"/>
    <m/>
    <m/>
    <m/>
    <m/>
    <m/>
    <m/>
    <m/>
    <m/>
    <m/>
    <m/>
    <m/>
    <m/>
    <m/>
    <m/>
    <m/>
    <m/>
    <s v="https://doi.org/10.1109/CENIM64038.2024.10882746"/>
    <s v=""/>
    <s v=",Fadelis Sukya,Ary Mazharuddin Shiddiqi,Ervin Nurhayati,Mustafa Kamal,Elshe Erviana Angely,,"/>
    <s v=",,,,,,,"/>
    <s v=",ITS,ITS,ITS,IT,ITS,,"/>
    <s v=",,,,,,,"/>
  </r>
  <r>
    <s v="ACyLeR: An enhanced iTransformer for Long-Term Time-Series Forecasting Using Adaptive Cycling Learning Rate"/>
    <s v="IEEE"/>
    <x v="25"/>
    <x v="2"/>
    <m/>
    <m/>
    <x v="7"/>
    <s v="Mustafa Kamal"/>
    <s v="IT"/>
    <m/>
    <m/>
    <m/>
    <m/>
    <s v="Mustafa Kamal"/>
    <s v="IT"/>
    <m/>
    <m/>
    <m/>
    <m/>
    <s v="Ary Mazharuddin Shiddiqi"/>
    <s v="ITS"/>
    <m/>
    <m/>
    <m/>
    <m/>
    <s v="Ervin Nurhayati"/>
    <s v="ITS"/>
    <m/>
    <m/>
    <m/>
    <m/>
    <s v="Andika Laksana Putra"/>
    <s v="ITS"/>
    <m/>
    <m/>
    <m/>
    <m/>
    <s v="Farrela Ranku Mahhisa"/>
    <s v="ITS"/>
    <m/>
    <m/>
    <m/>
    <m/>
    <m/>
    <m/>
    <m/>
    <m/>
    <m/>
    <m/>
    <m/>
    <m/>
    <m/>
    <m/>
    <m/>
    <m/>
    <s v="https://doi.org/10.1109/3ict64318.2024.10824647"/>
    <s v="Mustafa Kamal"/>
    <s v="Mustafa Kamal,Mustafa Kamal,Ary Mazharuddin Shiddiqi,Ervin Nurhayati,Andika Laksana Putra,Farrela Ranku Mahhisa,,"/>
    <s v=",,,,,,,"/>
    <s v=",IT,ITS,ITS,ITS,ITS,,"/>
    <s v=",,,,,,,"/>
  </r>
  <r>
    <s v="Sentiment Analysis of Public Complaints: A Machine Learning Comparison of SVM, Naive Bayes, Random Forest, and XGBoost"/>
    <s v="IEEE"/>
    <x v="25"/>
    <x v="2"/>
    <m/>
    <m/>
    <x v="7"/>
    <m/>
    <m/>
    <m/>
    <m/>
    <m/>
    <m/>
    <s v="Iqbal Hakam Hafidz"/>
    <m/>
    <m/>
    <m/>
    <m/>
    <m/>
    <s v="Agus Sulistya"/>
    <s v="Tel-U"/>
    <m/>
    <m/>
    <m/>
    <m/>
    <s v="Berlian Rahmy Lidiawaty"/>
    <s v="SI"/>
    <m/>
    <m/>
    <m/>
    <m/>
    <m/>
    <m/>
    <m/>
    <m/>
    <m/>
    <m/>
    <m/>
    <m/>
    <m/>
    <m/>
    <m/>
    <m/>
    <m/>
    <m/>
    <m/>
    <m/>
    <m/>
    <m/>
    <m/>
    <m/>
    <m/>
    <m/>
    <m/>
    <m/>
    <s v="https://doi.org/10.1109/ICADEIS65852.2025.10933382"/>
    <s v=""/>
    <s v=",Iqbal Hakam Hafidz,Agus Sulistya,Berlian Rahmy Lidiawaty,,,,"/>
    <s v=",,,,,,,"/>
    <s v=",,Tel-U,SI,,,,"/>
    <s v=",,,,,,,"/>
  </r>
  <r>
    <s v="Traffic Urgency Model: A Novel Approach to Prioritizing Complaint Texts Using Enhanced Named Entity Recognition"/>
    <s v="IEEE"/>
    <x v="25"/>
    <x v="2"/>
    <m/>
    <m/>
    <x v="7"/>
    <s v="Berlian Rahmy Lidiawaty"/>
    <s v="SI"/>
    <m/>
    <m/>
    <m/>
    <m/>
    <s v="Berlian Rahmy Lidiawaty"/>
    <s v="SI"/>
    <m/>
    <m/>
    <m/>
    <m/>
    <s v="Erma Suryani"/>
    <s v="ITS"/>
    <m/>
    <m/>
    <m/>
    <m/>
    <s v="Retno Aulia Vinarti"/>
    <s v="ITS"/>
    <m/>
    <m/>
    <m/>
    <m/>
    <m/>
    <m/>
    <m/>
    <m/>
    <m/>
    <m/>
    <m/>
    <m/>
    <m/>
    <m/>
    <m/>
    <m/>
    <m/>
    <m/>
    <m/>
    <m/>
    <m/>
    <m/>
    <m/>
    <m/>
    <m/>
    <m/>
    <m/>
    <m/>
    <s v="https://doi.org/10.1109/ACCESS.2025.3556423"/>
    <s v="Berlian Rahmy Lidiawaty"/>
    <s v="Berlian Rahmy Lidiawaty,Berlian Rahmy Lidiawaty,Erma Suryani,Retno Aulia Vinarti,,,,"/>
    <s v=",,,,,,,"/>
    <s v=",SI,ITS,ITS,,,,"/>
    <s v=",,,,,,,"/>
  </r>
  <r>
    <s v="ANALISIS PENGARUH DIGITAL MARKETING PADA PROSES BISNIS PROMOSI PT. ADAM DJAYA TEKNIK MENGGUNAKAN PENDEKATAN BUSINESS PROCESS IMPROVEMENT"/>
    <s v="JATI (Jurnal Mahasiswa Teknik Informatika)"/>
    <x v="17"/>
    <x v="1"/>
    <m/>
    <m/>
    <x v="7"/>
    <s v="Affifiana Prisyanti"/>
    <m/>
    <m/>
    <m/>
    <m/>
    <m/>
    <s v="Affifiana Prisyanti"/>
    <m/>
    <m/>
    <m/>
    <m/>
    <m/>
    <s v="Raulia Riski"/>
    <m/>
    <m/>
    <m/>
    <m/>
    <m/>
    <s v="Berlian Rahmy Lidiawaty"/>
    <s v="SI"/>
    <m/>
    <m/>
    <m/>
    <m/>
    <s v="Anita Hakim Nasution"/>
    <s v="SI"/>
    <m/>
    <m/>
    <m/>
    <m/>
    <m/>
    <m/>
    <m/>
    <m/>
    <m/>
    <m/>
    <m/>
    <m/>
    <m/>
    <m/>
    <m/>
    <m/>
    <m/>
    <m/>
    <m/>
    <m/>
    <m/>
    <m/>
    <s v="https://doi.org/10.36040/jati.v9i2.13541"/>
    <s v="Affifiana Prisyanti"/>
    <s v="Affifiana Prisyanti,Affifiana Prisyanti,Raulia Riski,Berlian Rahmy Lidiawaty,Anita Hakim Nasution,,,"/>
    <s v=",,,,,,,"/>
    <s v=",,,SI,SI,,,"/>
    <s v=",,,,,,,"/>
  </r>
  <r>
    <s v="TRANSFORMASI SANTRI MENJADI SANTRIPRENEUR DENGAN IMPLEMENTASI PELATIHAN DIGITAL MARKETING BERBASIS MEDIA SOSIAL"/>
    <s v="JMM (Jurnal Masyarakat Mandiri)"/>
    <x v="19"/>
    <x v="1"/>
    <m/>
    <m/>
    <x v="7"/>
    <s v="Alifiansyah Arrizqy Hidayat"/>
    <s v="SI"/>
    <m/>
    <m/>
    <m/>
    <m/>
    <s v="Alifiansyah Arrizqy Hidayat"/>
    <s v="SI"/>
    <m/>
    <m/>
    <m/>
    <m/>
    <s v="Siska Arifiani"/>
    <s v="mhs"/>
    <m/>
    <m/>
    <m/>
    <m/>
    <s v="Berlian Rahmy Lidiawaty"/>
    <s v="SI"/>
    <m/>
    <m/>
    <m/>
    <m/>
    <s v="Anita Hakim Nasution"/>
    <s v="SI"/>
    <m/>
    <m/>
    <m/>
    <m/>
    <s v="Rosyid Abdillah"/>
    <s v="SI"/>
    <m/>
    <m/>
    <m/>
    <m/>
    <s v="Javier Jibran Khan Nabil, Zainal Arifin, Muhammad Zaky Naufal Akbar"/>
    <m/>
    <m/>
    <m/>
    <m/>
    <m/>
    <m/>
    <m/>
    <m/>
    <m/>
    <m/>
    <m/>
    <s v="https://doi.org/10.31764/jmm.v9i1.28849"/>
    <s v="Alifiansyah Arrizqy Hidayat"/>
    <s v="Alifiansyah Arrizqy Hidayat,Alifiansyah Arrizqy Hidayat,Siska Arifiani,Berlian Rahmy Lidiawaty,Anita Hakim Nasution,Rosyid Abdillah,Javier Jibran Khan Nabil, Zainal Arifin, Muhammad Zaky Naufal Akbar,"/>
    <s v=",,,,,,,"/>
    <s v=",SI,mhs,SI,SI,SI,,"/>
    <s v=",,,,,,,"/>
  </r>
  <r>
    <s v="Forecasting of Rice Harvest Results Using SVR Modeling Techniques"/>
    <s v="Jambura Journal of Mathematics"/>
    <x v="19"/>
    <x v="1"/>
    <m/>
    <m/>
    <x v="7"/>
    <m/>
    <m/>
    <m/>
    <m/>
    <m/>
    <m/>
    <s v="Devie Rosa Anamisa"/>
    <m/>
    <m/>
    <m/>
    <m/>
    <m/>
    <s v="Bain Khusnul Khotimah"/>
    <m/>
    <m/>
    <m/>
    <m/>
    <m/>
    <s v="Mohammad Yanuar Hariyawan"/>
    <s v="TK"/>
    <m/>
    <m/>
    <m/>
    <m/>
    <s v="Firli Irhamni"/>
    <m/>
    <m/>
    <m/>
    <m/>
    <m/>
    <s v="Achmad Jauhari, Fifin Ayu Mufarroha, Dina Violina, Dinah Nuraini"/>
    <m/>
    <m/>
    <m/>
    <m/>
    <m/>
    <m/>
    <m/>
    <m/>
    <m/>
    <m/>
    <m/>
    <m/>
    <m/>
    <m/>
    <m/>
    <m/>
    <m/>
    <s v="https://doi.org/10.37905/jjom.v7i1.30592"/>
    <s v=""/>
    <s v=",Devie Rosa Anamisa,Bain Khusnul Khotimah,Mohammad Yanuar Hariyawan,Firli Irhamni,Achmad Jauhari, Fifin Ayu Mufarroha, Dina Violina, Dinah Nuraini,,"/>
    <s v=",,,,,,,"/>
    <s v=",,,TK,,,,"/>
    <s v=",,,,,,,"/>
  </r>
  <r>
    <s v="Sabda Cinta : Persembahan DPD ADRI Jawa Timur untuk Khasanah Tridharma di Masa Pandemi"/>
    <s v="Narotama University Press_x0009__x0009_"/>
    <x v="13"/>
    <x v="0"/>
    <m/>
    <m/>
    <x v="6"/>
    <m/>
    <m/>
    <m/>
    <m/>
    <m/>
    <m/>
    <m/>
    <m/>
    <m/>
    <m/>
    <m/>
    <m/>
    <m/>
    <m/>
    <m/>
    <m/>
    <m/>
    <m/>
    <m/>
    <m/>
    <m/>
    <m/>
    <m/>
    <m/>
    <m/>
    <m/>
    <m/>
    <m/>
    <m/>
    <m/>
    <m/>
    <m/>
    <m/>
    <m/>
    <m/>
    <m/>
    <m/>
    <m/>
    <m/>
    <m/>
    <m/>
    <m/>
    <m/>
    <m/>
    <m/>
    <m/>
    <m/>
    <m/>
    <m/>
    <s v=""/>
    <s v=",,,,,,,"/>
    <s v=",,,,,,,"/>
    <s v=",,,,,,,"/>
    <s v=",,,,,,,"/>
  </r>
  <r>
    <s v="Evaluation of Raw Material Inventory Policies Using Material Requirement Planning (MRP) and Lot Sizing Methods: Case Study of XYZ MSMEs."/>
    <m/>
    <x v="19"/>
    <x v="0"/>
    <m/>
    <m/>
    <x v="6"/>
    <m/>
    <m/>
    <m/>
    <m/>
    <m/>
    <m/>
    <m/>
    <m/>
    <m/>
    <m/>
    <m/>
    <m/>
    <m/>
    <m/>
    <m/>
    <m/>
    <m/>
    <m/>
    <m/>
    <m/>
    <m/>
    <m/>
    <m/>
    <m/>
    <m/>
    <m/>
    <m/>
    <m/>
    <m/>
    <m/>
    <m/>
    <m/>
    <m/>
    <m/>
    <m/>
    <m/>
    <m/>
    <m/>
    <m/>
    <m/>
    <m/>
    <m/>
    <m/>
    <m/>
    <m/>
    <m/>
    <m/>
    <m/>
    <m/>
    <s v=""/>
    <s v=",,,,,,,"/>
    <s v=",,,,,,,"/>
    <s v=",,,,,,,"/>
    <s v=",,,,,,,"/>
  </r>
  <r>
    <s v="Analisis Postur Kerja Terhadap Keluhan Musculoskeletal Disorders (MSDs) Menggunakan Metode Rapid Upper Limb Assessment (RULA) Pada Pekerja Pencantingan Di Tatsaka Batik Banyuwangi"/>
    <m/>
    <x v="17"/>
    <x v="0"/>
    <m/>
    <m/>
    <x v="6"/>
    <m/>
    <m/>
    <m/>
    <m/>
    <m/>
    <m/>
    <m/>
    <m/>
    <m/>
    <m/>
    <m/>
    <m/>
    <m/>
    <m/>
    <m/>
    <m/>
    <m/>
    <m/>
    <m/>
    <m/>
    <m/>
    <m/>
    <m/>
    <m/>
    <m/>
    <m/>
    <m/>
    <m/>
    <m/>
    <m/>
    <m/>
    <m/>
    <m/>
    <m/>
    <m/>
    <m/>
    <m/>
    <m/>
    <m/>
    <m/>
    <m/>
    <m/>
    <m/>
    <m/>
    <m/>
    <m/>
    <m/>
    <m/>
    <m/>
    <s v=""/>
    <s v=",,,,,,,"/>
    <s v=",,,,,,,"/>
    <s v=",,,,,,,"/>
    <s v=",,,,,,,"/>
  </r>
  <r>
    <s v="Application Of Omni-Channel Strategy in Optimizing The Supply Chain Digitalization Process In Indonesia (Case Study: PT X)"/>
    <m/>
    <x v="19"/>
    <x v="0"/>
    <m/>
    <m/>
    <x v="6"/>
    <m/>
    <m/>
    <m/>
    <m/>
    <m/>
    <m/>
    <m/>
    <m/>
    <m/>
    <m/>
    <m/>
    <m/>
    <m/>
    <m/>
    <m/>
    <m/>
    <m/>
    <m/>
    <m/>
    <m/>
    <m/>
    <m/>
    <m/>
    <m/>
    <m/>
    <m/>
    <m/>
    <m/>
    <m/>
    <m/>
    <m/>
    <m/>
    <m/>
    <m/>
    <m/>
    <m/>
    <m/>
    <m/>
    <m/>
    <m/>
    <m/>
    <m/>
    <m/>
    <m/>
    <m/>
    <m/>
    <m/>
    <m/>
    <m/>
    <s v=""/>
    <s v=",,,,,,,Ryan Firmansyah; Azzahra Rizki Sulardi Trisnawati"/>
    <s v=",,,,,,,"/>
    <s v=",,,,,,,"/>
    <s v=",,,,,,,"/>
  </r>
  <r>
    <s v="Analisis Risiko Bahaya dengan Metode Hazard Identification, Risk Assessment and Determining Control (HIRADC) pada Industri Kecil Mebel (Studi Kasus : Mebel Homedecore, Driyorejo, Gresik)"/>
    <m/>
    <x v="21"/>
    <x v="0"/>
    <m/>
    <m/>
    <x v="6"/>
    <m/>
    <m/>
    <m/>
    <m/>
    <m/>
    <m/>
    <m/>
    <m/>
    <m/>
    <m/>
    <m/>
    <m/>
    <s v="Paramaditya Arismawati"/>
    <s v="TI"/>
    <m/>
    <m/>
    <m/>
    <m/>
    <m/>
    <m/>
    <m/>
    <m/>
    <m/>
    <m/>
    <m/>
    <m/>
    <m/>
    <m/>
    <m/>
    <m/>
    <m/>
    <m/>
    <m/>
    <m/>
    <m/>
    <m/>
    <m/>
    <m/>
    <m/>
    <m/>
    <m/>
    <m/>
    <m/>
    <m/>
    <m/>
    <m/>
    <m/>
    <m/>
    <m/>
    <s v=""/>
    <s v=",,Paramaditya Arismawati,,,,,"/>
    <s v=",,,,,,,"/>
    <s v=",,TI,,,,,"/>
    <s v=",,,,,,,"/>
  </r>
  <r>
    <s v="Identification of Grape Plant Diseases Based on the Leaves using Naïve Bayes"/>
    <s v="Jurnal Sistemasi"/>
    <x v="15"/>
    <x v="0"/>
    <m/>
    <m/>
    <x v="6"/>
    <s v="Muhammad Akbar Ramadhan"/>
    <m/>
    <m/>
    <m/>
    <m/>
    <m/>
    <s v="Muhammad Akbar Ramadhan"/>
    <s v="IT"/>
    <m/>
    <m/>
    <m/>
    <m/>
    <s v="Fauzan Nusyura"/>
    <s v="IT"/>
    <m/>
    <m/>
    <m/>
    <m/>
    <s v="Farah Zakiyah Rahmanti"/>
    <s v="IT"/>
    <m/>
    <m/>
    <m/>
    <m/>
    <m/>
    <m/>
    <m/>
    <m/>
    <m/>
    <m/>
    <m/>
    <m/>
    <m/>
    <m/>
    <m/>
    <m/>
    <m/>
    <m/>
    <m/>
    <m/>
    <m/>
    <m/>
    <m/>
    <m/>
    <m/>
    <m/>
    <m/>
    <m/>
    <m/>
    <s v="Muhammad Akbar Ramadhan"/>
    <e v="#REF!"/>
    <s v=",,,,,,,"/>
    <s v=",IT,IT,IT,,,,"/>
    <s v=",,,,,,,"/>
  </r>
  <r>
    <s v="Komputer dan Masyarakat"/>
    <m/>
    <x v="20"/>
    <x v="0"/>
    <m/>
    <m/>
    <x v="6"/>
    <m/>
    <m/>
    <m/>
    <m/>
    <m/>
    <m/>
    <m/>
    <m/>
    <m/>
    <m/>
    <m/>
    <m/>
    <m/>
    <m/>
    <m/>
    <m/>
    <m/>
    <m/>
    <m/>
    <m/>
    <m/>
    <m/>
    <m/>
    <m/>
    <m/>
    <m/>
    <m/>
    <m/>
    <m/>
    <m/>
    <m/>
    <m/>
    <m/>
    <m/>
    <m/>
    <m/>
    <m/>
    <m/>
    <m/>
    <m/>
    <m/>
    <m/>
    <m/>
    <m/>
    <m/>
    <m/>
    <m/>
    <m/>
    <m/>
    <s v=""/>
    <s v=",,,,,,,Ifan Nur Firdaus; Fattah Rafif Syauqi; Achmad Subayu; Naafilaturrosyidah; Ferdinand Ronald Hasintongan S"/>
    <s v=",,,,,,,"/>
    <s v=",,,,,,,"/>
    <s v=",,,,,,,"/>
  </r>
  <r>
    <s v="Inovasi Smart Farming 5.0 dalam Rekayasa IoT dan Big Data"/>
    <m/>
    <x v="20"/>
    <x v="0"/>
    <m/>
    <m/>
    <x v="6"/>
    <m/>
    <m/>
    <m/>
    <m/>
    <m/>
    <m/>
    <m/>
    <m/>
    <m/>
    <m/>
    <m/>
    <m/>
    <m/>
    <m/>
    <m/>
    <m/>
    <m/>
    <m/>
    <m/>
    <m/>
    <m/>
    <m/>
    <m/>
    <m/>
    <m/>
    <m/>
    <m/>
    <m/>
    <m/>
    <m/>
    <m/>
    <m/>
    <m/>
    <m/>
    <m/>
    <m/>
    <m/>
    <m/>
    <m/>
    <m/>
    <m/>
    <m/>
    <m/>
    <m/>
    <m/>
    <m/>
    <m/>
    <m/>
    <m/>
    <s v=""/>
    <s v=",,,,,,,"/>
    <s v=",,,,,,,"/>
    <s v=",,,,,,,"/>
    <s v=",,,,,,,"/>
  </r>
  <r>
    <s v="Desa Pintar dan Informatika Urban"/>
    <m/>
    <x v="20"/>
    <x v="0"/>
    <m/>
    <m/>
    <x v="6"/>
    <m/>
    <m/>
    <m/>
    <m/>
    <m/>
    <m/>
    <m/>
    <m/>
    <m/>
    <m/>
    <m/>
    <m/>
    <m/>
    <m/>
    <m/>
    <m/>
    <m/>
    <m/>
    <m/>
    <m/>
    <m/>
    <m/>
    <m/>
    <m/>
    <m/>
    <m/>
    <m/>
    <m/>
    <m/>
    <m/>
    <m/>
    <m/>
    <m/>
    <m/>
    <m/>
    <m/>
    <m/>
    <m/>
    <m/>
    <m/>
    <m/>
    <m/>
    <m/>
    <m/>
    <m/>
    <m/>
    <m/>
    <m/>
    <m/>
    <s v=""/>
    <s v=",,,,,,,Yoshiki Sugimoto; Kunio Sakakibara; Norbahiah Misran"/>
    <s v=",,,,,,,"/>
    <s v=",,,,,,,"/>
    <s v=",,,,,,,"/>
  </r>
  <r>
    <s v="Jaringan Komputer"/>
    <m/>
    <x v="20"/>
    <x v="0"/>
    <m/>
    <m/>
    <x v="6"/>
    <m/>
    <m/>
    <m/>
    <m/>
    <m/>
    <m/>
    <m/>
    <m/>
    <m/>
    <m/>
    <m/>
    <m/>
    <m/>
    <m/>
    <m/>
    <m/>
    <m/>
    <m/>
    <m/>
    <m/>
    <m/>
    <m/>
    <m/>
    <m/>
    <m/>
    <m/>
    <m/>
    <m/>
    <m/>
    <m/>
    <m/>
    <m/>
    <m/>
    <m/>
    <m/>
    <m/>
    <m/>
    <m/>
    <m/>
    <m/>
    <m/>
    <m/>
    <m/>
    <m/>
    <m/>
    <m/>
    <m/>
    <m/>
    <m/>
    <s v=""/>
    <s v=",,,,,,,"/>
    <s v=",,,,,,,"/>
    <s v=",,,,,,,"/>
    <s v=",,,,,,,"/>
  </r>
  <r>
    <s v="IMPLEMENTASI MIXER AUDIO DIGITAL DALAM MENINGKATKAN KUALITAS SUARA MASJID: PROGRAM PENGABDIAN DI MASJID AL HIDAYAH SURABAYA"/>
    <s v="BUDIMAS: JURNAL PENGABDIAN MASYARAKAT"/>
    <x v="21"/>
    <x v="1"/>
    <m/>
    <m/>
    <x v="7"/>
    <s v="Pangestu Widodo"/>
    <m/>
    <m/>
    <m/>
    <m/>
    <m/>
    <s v="Pangestu Widodo"/>
    <s v="TK"/>
    <m/>
    <m/>
    <m/>
    <m/>
    <s v="Hendy Briantoro"/>
    <s v="TK"/>
    <m/>
    <m/>
    <m/>
    <m/>
    <s v="Mohammad Yanuar Hariyawan"/>
    <s v="TK"/>
    <m/>
    <m/>
    <m/>
    <m/>
    <s v="Aulia Rahma Annisa"/>
    <m/>
    <m/>
    <m/>
    <m/>
    <m/>
    <s v="Muhammad Rizal Firmansyah, Naufal Zakariya"/>
    <m/>
    <m/>
    <m/>
    <m/>
    <m/>
    <m/>
    <m/>
    <m/>
    <m/>
    <m/>
    <m/>
    <m/>
    <m/>
    <m/>
    <m/>
    <m/>
    <m/>
    <s v="https://doi.org/10.29040/budimas.v6i3.15158"/>
    <s v="Pangestu Widodo"/>
    <s v="Pangestu Widodo,Pangestu Widodo,Hendy Briantoro,Mohammad Yanuar Hariyawan,Aulia Rahma Annisa,Muhammad Rizal Firmansyah, Naufal Zakariya,,"/>
    <s v=",,,,,,,"/>
    <s v=",TK,TK,TK,,,,"/>
    <s v=",,,,,,,"/>
  </r>
  <r>
    <s v="Pengembangan Multimedia Pembelajaran Menggunakan Aplikasi Smart Apps Creator pada Materi Sistem Pernapasan Manusia IPAS Kelas V SD"/>
    <m/>
    <x v="14"/>
    <x v="0"/>
    <m/>
    <m/>
    <x v="6"/>
    <m/>
    <m/>
    <m/>
    <m/>
    <m/>
    <m/>
    <m/>
    <m/>
    <m/>
    <m/>
    <m/>
    <m/>
    <m/>
    <m/>
    <m/>
    <m/>
    <m/>
    <m/>
    <m/>
    <m/>
    <m/>
    <m/>
    <m/>
    <m/>
    <m/>
    <m/>
    <m/>
    <m/>
    <m/>
    <m/>
    <m/>
    <m/>
    <m/>
    <m/>
    <m/>
    <m/>
    <m/>
    <m/>
    <m/>
    <m/>
    <m/>
    <m/>
    <m/>
    <m/>
    <m/>
    <m/>
    <m/>
    <m/>
    <m/>
    <s v=""/>
    <s v=",,,,,,,,"/>
    <s v=",,,,,,,"/>
    <s v=",,,,,,,,"/>
    <s v=",,,,,,,,"/>
  </r>
  <r>
    <s v="ANALISA LAYANAN PADA APLIKASI KESEHATAN DENGAN FRAMEWORK ITIL V3 DOMAIN SERVICE OPERATION DAN STANDAR SKM (STUDI KASUS: PUSKESMAS KLAMPIS)"/>
    <s v="JIPI (Jurnal Ilmiah Penelitian dan Pembelajaran Informatika)"/>
    <x v="17"/>
    <x v="1"/>
    <m/>
    <m/>
    <x v="7"/>
    <m/>
    <m/>
    <m/>
    <m/>
    <m/>
    <m/>
    <s v="Astari Shofaatul Azhar"/>
    <m/>
    <m/>
    <m/>
    <m/>
    <m/>
    <s v="Riza Akhsani Setyo Prayoga"/>
    <m/>
    <m/>
    <m/>
    <m/>
    <m/>
    <s v="Muhammad Ilham Alhari"/>
    <s v="SI"/>
    <m/>
    <m/>
    <m/>
    <m/>
    <m/>
    <m/>
    <m/>
    <m/>
    <m/>
    <m/>
    <m/>
    <m/>
    <m/>
    <m/>
    <m/>
    <m/>
    <m/>
    <m/>
    <m/>
    <m/>
    <m/>
    <m/>
    <m/>
    <m/>
    <m/>
    <m/>
    <m/>
    <m/>
    <s v="https://doi.org/10.29100/jipi.v10i1.6050"/>
    <s v=""/>
    <s v=",Astari Shofaatul Azhar,Riza Akhsani Setyo Prayoga,Muhammad Ilham Alhari,,,,"/>
    <s v=",,,,,,,"/>
    <s v=",,,SI,,,,"/>
    <s v=",,,,,,,"/>
  </r>
  <r>
    <s v="FocusAugMix: A data augmentation method for enhancing Acute Lymphoblastic Leukemia classification"/>
    <s v="intelligent systems with applications"/>
    <x v="25"/>
    <x v="2"/>
    <m/>
    <m/>
    <x v="7"/>
    <s v="Tanzilal Mustaqim"/>
    <s v="IF"/>
    <m/>
    <m/>
    <m/>
    <m/>
    <s v="Tanzilal Mustaqim"/>
    <s v="IF"/>
    <m/>
    <m/>
    <m/>
    <m/>
    <s v="Chastine Fatichah"/>
    <s v=" Institute of Science Tokyo"/>
    <m/>
    <m/>
    <m/>
    <m/>
    <s v="Nanik Suciati,  _x000a_Takashi Obi, Joong-Sun Lee"/>
    <s v=" Institute of Science Tokyo"/>
    <m/>
    <m/>
    <m/>
    <m/>
    <m/>
    <m/>
    <m/>
    <m/>
    <m/>
    <m/>
    <m/>
    <m/>
    <m/>
    <m/>
    <m/>
    <m/>
    <m/>
    <m/>
    <m/>
    <m/>
    <m/>
    <m/>
    <m/>
    <m/>
    <m/>
    <m/>
    <m/>
    <m/>
    <s v="https://doi.org/10.1016/j.iswa.2025.200512"/>
    <s v="Tanzilal Mustaqim"/>
    <e v="#REF!"/>
    <s v=",,,,,,,"/>
    <s v=",IF, Institute of Science Tokyo, Institute of Science Tokyo,,,,"/>
    <s v=",,,,,,,"/>
  </r>
  <r>
    <s v="Digital Pivot Strategies for MSMEs: A Case Study of BirkinPet in the Era of Economic Uncertainty"/>
    <s v="Tibuana"/>
    <x v="17"/>
    <x v="1"/>
    <m/>
    <m/>
    <x v="7"/>
    <s v="Lusi Zafriana"/>
    <s v="UPN &quot;Veteran&quot; Jawa Timur"/>
    <m/>
    <m/>
    <m/>
    <m/>
    <s v="Lusi Zafriana"/>
    <m/>
    <m/>
    <s v="UPN &quot;Veteran&quot; Jawa Timur"/>
    <m/>
    <m/>
    <s v="Prihono"/>
    <s v="Universitas PGRI Adi Buana Surabaya"/>
    <m/>
    <m/>
    <m/>
    <m/>
    <s v=" Anita Hakim Nasution "/>
    <s v="SI"/>
    <m/>
    <m/>
    <m/>
    <m/>
    <m/>
    <m/>
    <m/>
    <m/>
    <m/>
    <m/>
    <m/>
    <m/>
    <m/>
    <m/>
    <m/>
    <m/>
    <m/>
    <m/>
    <m/>
    <m/>
    <m/>
    <m/>
    <m/>
    <m/>
    <m/>
    <m/>
    <m/>
    <m/>
    <s v="https://doi.org/10.36456/tibuana.8.1.9989.60-69"/>
    <s v="Lusi Zafriana"/>
    <s v="Lusi Zafriana,Lusi Zafriana,Prihono, Anita Hakim Nasution ,,,,"/>
    <s v=",UPN &quot;Veteran&quot; Jawa Timur,,,,,,"/>
    <s v=",,Universitas PGRI Adi Buana Surabaya,SI,,,,"/>
    <s v=",,,,,,,"/>
  </r>
  <r>
    <s v="Influence of Organizational Culture, Competence and Management Accounting Information System on Company Performance with Corporate Governance as Moderating Variables"/>
    <s v="International Journal of Business and Applied Economics (IJBAE)"/>
    <x v="15"/>
    <x v="0"/>
    <m/>
    <m/>
    <x v="7"/>
    <m/>
    <m/>
    <m/>
    <m/>
    <m/>
    <m/>
    <s v="Egi Gumala Sari"/>
    <s v="DB"/>
    <m/>
    <s v="TUS"/>
    <m/>
    <m/>
    <s v="Regina Jansen Arsjah"/>
    <m/>
    <m/>
    <m/>
    <m/>
    <m/>
    <m/>
    <m/>
    <m/>
    <m/>
    <m/>
    <m/>
    <m/>
    <m/>
    <m/>
    <m/>
    <m/>
    <m/>
    <m/>
    <m/>
    <m/>
    <m/>
    <m/>
    <m/>
    <m/>
    <m/>
    <m/>
    <m/>
    <m/>
    <m/>
    <m/>
    <m/>
    <m/>
    <m/>
    <m/>
    <m/>
    <s v="https://doi.org/10.55927/ijbae.v4i1.13578"/>
    <s v=""/>
    <s v=",Egi Gumala Sari,Regina Jansen Arsjah,,,,,"/>
    <s v=",TUS,,,,,,"/>
    <s v=",DB,,,,,,"/>
    <s v=",,,,,,,"/>
  </r>
  <r>
    <s v="Innovative Physics Learning: Development of Practical Modules and Series-Parallel Circuit Training at Al Islah Junior High School Surabaya"/>
    <s v="Dinamisia: Jurnal Pengabdian Kepada Masyarakat"/>
    <x v="19"/>
    <x v="1"/>
    <n v="2025"/>
    <n v="2025"/>
    <x v="7"/>
    <m/>
    <m/>
    <m/>
    <s v="TK"/>
    <m/>
    <s v="TUS"/>
    <s v="Dwi Edi Setyawan"/>
    <s v="TK"/>
    <m/>
    <s v="TUS"/>
    <m/>
    <m/>
    <s v="Mohammad Yanuar Hariyawan"/>
    <s v="TK"/>
    <m/>
    <s v="TUS"/>
    <m/>
    <m/>
    <s v="Ubaidillah Umar"/>
    <s v="TK"/>
    <m/>
    <s v="TUS"/>
    <m/>
    <m/>
    <m/>
    <m/>
    <m/>
    <m/>
    <m/>
    <m/>
    <m/>
    <m/>
    <m/>
    <m/>
    <m/>
    <m/>
    <m/>
    <m/>
    <m/>
    <m/>
    <m/>
    <m/>
    <m/>
    <m/>
    <m/>
    <m/>
    <m/>
    <m/>
    <s v="https://doi.org/10.31849/dinamisia.v9i1.16528"/>
    <s v=""/>
    <s v=",Dwi Edi Setyawan,Mohammad Yanuar Hariyawan,Ubaidillah Umar,,,,"/>
    <s v="TUS,TUS,TUS,TUS,,,,"/>
    <s v="TK,TK,TK,TK,,,,"/>
    <s v=",,,,,,,"/>
  </r>
  <r>
    <s v="Monitoring Intelligence Resource Architecture: Internet of Things Concept and Design Based-on Edge Nodes"/>
    <s v="2025 17th International Conference on Knowledge and Smart Technology Kst 2025"/>
    <x v="15"/>
    <x v="2"/>
    <n v="2025"/>
    <n v="2025"/>
    <x v="7"/>
    <m/>
    <m/>
    <m/>
    <m/>
    <m/>
    <m/>
    <s v="Khodijah Amiroh"/>
    <s v="IT"/>
    <m/>
    <s v="TUS"/>
    <m/>
    <m/>
    <s v="Tri Kuntoro Priyambodo"/>
    <m/>
    <m/>
    <m/>
    <m/>
    <m/>
    <s v="Danang Lelono"/>
    <m/>
    <m/>
    <m/>
    <m/>
    <m/>
    <m/>
    <m/>
    <m/>
    <m/>
    <m/>
    <m/>
    <m/>
    <m/>
    <m/>
    <m/>
    <m/>
    <m/>
    <m/>
    <m/>
    <m/>
    <m/>
    <m/>
    <m/>
    <m/>
    <m/>
    <m/>
    <m/>
    <m/>
    <m/>
    <s v="https://doi.org/10.1109/KST65016.2025.11003285"/>
    <s v=""/>
    <s v=",Khodijah Amiroh,Tri Kuntoro Priyambodo,Danang Lelono,,,,"/>
    <s v=",TUS,,,,,,"/>
    <s v=",IT,,,,,,"/>
    <s v=",,,,,,,"/>
  </r>
  <r>
    <s v="VibLab, Aplikasi Bantu Analisa Getaran pada Rangka Sepeda Motor Listrik berbasis Android"/>
    <s v="JOURNAL Bit-Tech"/>
    <x v="17"/>
    <x v="1"/>
    <n v="2025"/>
    <n v="2025"/>
    <x v="7"/>
    <s v="Pangestu Widodo"/>
    <m/>
    <m/>
    <s v="TK"/>
    <m/>
    <s v="TUS"/>
    <s v="Pangestu Widodo"/>
    <s v="TK"/>
    <m/>
    <s v="TUS"/>
    <m/>
    <m/>
    <s v="Dimas Adiputra"/>
    <s v="TE"/>
    <m/>
    <s v="TUS"/>
    <m/>
    <m/>
    <m/>
    <m/>
    <m/>
    <m/>
    <m/>
    <m/>
    <m/>
    <m/>
    <m/>
    <m/>
    <m/>
    <m/>
    <m/>
    <m/>
    <m/>
    <m/>
    <m/>
    <m/>
    <m/>
    <m/>
    <m/>
    <m/>
    <m/>
    <m/>
    <m/>
    <m/>
    <m/>
    <m/>
    <m/>
    <m/>
    <s v="https://doi.org/10.32877/bt.v7i3.2192"/>
    <s v="Pangestu Widodo"/>
    <s v="Pangestu Widodo,Pangestu Widodo,Dimas Adiputra,,,,,"/>
    <s v="TUS,TUS,TUS,,,,,"/>
    <s v="TK,TK,TE,,,,,"/>
    <s v=",,,,,,,"/>
  </r>
  <r>
    <s v="PENINGKATAN KETERAMPILAN PRODUKSI DAN PEMASARAN DIGITAL PRODUK DAUR ULANG SAMPAH HIDROPONIK DENGAN MESIN CETAK PELET HYBRID TENAGA SURYA"/>
    <s v="JMM (Jurnal Masyarakat Mandiri)"/>
    <x v="19"/>
    <x v="1"/>
    <n v="2025"/>
    <n v="2025"/>
    <x v="7"/>
    <s v="Ully Asfari"/>
    <m/>
    <m/>
    <s v="SI"/>
    <m/>
    <s v="TUS"/>
    <s v="Ully Asfari "/>
    <s v="SI "/>
    <m/>
    <s v="TUS"/>
    <m/>
    <m/>
    <s v="Aris Kusumawati"/>
    <s v="SI"/>
    <m/>
    <s v="TUS"/>
    <m/>
    <m/>
    <s v="Dimas Adiputra"/>
    <s v="TE"/>
    <m/>
    <s v="TUS"/>
    <m/>
    <m/>
    <s v="Johnson G. A. Teks"/>
    <s v="SI"/>
    <m/>
    <s v="TUS"/>
    <m/>
    <m/>
    <s v="Cindy G. Vortis"/>
    <s v="SI"/>
    <m/>
    <s v="TUS"/>
    <m/>
    <m/>
    <s v="Aditya M. Fatahillah"/>
    <s v="SI"/>
    <m/>
    <s v="TUS"/>
    <m/>
    <m/>
    <s v="Ryan Firmansyah; Azzahra Rizki Sulardi Trisnawati"/>
    <s v="SI"/>
    <m/>
    <s v="TUS"/>
    <m/>
    <m/>
    <s v="https://doi.org/10.31764/jmm.v9i2.28631"/>
    <s v="Ully Asfari"/>
    <s v="Ully Asfari,Ully Asfari ,Aris Kusumawati,Dimas Adiputra,Johnson G. A. Teks,Cindy G. Vortis,Aditya M. Fatahillah,"/>
    <s v="TUS,TUS,TUS,TUS,TUS,TUS,TUS,TUS"/>
    <s v="SI,SI ,SI,TE,SI,SI,SI,SI"/>
    <s v=",,,,,,,"/>
  </r>
  <r>
    <s v="Optimizing YOLOv8 for Enhanced Melon Maturity Detection with Attention Mechanisms: A Case Study from Puspalebo Orchard"/>
    <s v="JOIV: International Journal on Informatics Visualization"/>
    <x v="26"/>
    <x v="2"/>
    <n v="2025"/>
    <n v="2025"/>
    <x v="7"/>
    <s v="Tri Arief Sardjono"/>
    <m/>
    <m/>
    <m/>
    <m/>
    <m/>
    <s v="Ubaidillah Umar"/>
    <s v="TK"/>
    <m/>
    <s v="TUS"/>
    <m/>
    <m/>
    <s v="Tri Arief Sardjono"/>
    <m/>
    <m/>
    <m/>
    <m/>
    <m/>
    <s v="Hendra Kusuma"/>
    <m/>
    <m/>
    <m/>
    <m/>
    <m/>
    <s v="Mohamad Yani"/>
    <s v="TK"/>
    <m/>
    <s v="TUS"/>
    <m/>
    <m/>
    <s v="Helmy Widyantara"/>
    <s v="IT"/>
    <m/>
    <s v="TUS"/>
    <m/>
    <m/>
    <m/>
    <m/>
    <m/>
    <m/>
    <m/>
    <m/>
    <m/>
    <m/>
    <m/>
    <m/>
    <m/>
    <m/>
    <s v="https://dx.doi.org/10.62527/joiv.9.3.2942"/>
    <s v="Tri Arief Sardjono"/>
    <s v="Tri Arief Sardjono,Ubaidillah Umar,Tri Arief Sardjono,Hendra Kusuma,Mohamad Yani,Helmy Widyantara,,"/>
    <s v=",TUS,,,TUS,TUS,,"/>
    <s v=",TK,,,TK,IT,,"/>
    <s v=",,,,,,,"/>
  </r>
  <r>
    <s v="Robot Logistik Berbasis IoT untuk Pengiriman Obat dan Monitoring Pasien Secara Otomatis"/>
    <s v="Jurnal Algoritma"/>
    <x v="19"/>
    <x v="1"/>
    <n v="2025"/>
    <n v="2025"/>
    <x v="7"/>
    <s v="Anifatul Faricha"/>
    <m/>
    <m/>
    <s v="TE"/>
    <m/>
    <s v="TUS"/>
    <s v="Mohamad Yani"/>
    <s v="TK"/>
    <m/>
    <s v="TUS"/>
    <m/>
    <m/>
    <s v="Anifatul Faricha"/>
    <s v="TE"/>
    <m/>
    <s v="TUS"/>
    <m/>
    <m/>
    <s v="Susijanto Tri Rasmana"/>
    <s v="TE"/>
    <m/>
    <s v="TUS"/>
    <m/>
    <m/>
    <s v="Achamd Syiham Akbar"/>
    <s v="TE"/>
    <m/>
    <s v="TUS"/>
    <m/>
    <m/>
    <s v="Khoiril Rizky"/>
    <s v="TE"/>
    <m/>
    <s v="TUS"/>
    <m/>
    <m/>
    <s v="Aditya Firmanda Putra"/>
    <s v="TE"/>
    <m/>
    <s v="TUS"/>
    <m/>
    <m/>
    <s v="Ifan Nur Firdaus; Fattah Rafif Syauqi; Achmad Subayu; Naafilaturrosyidah; Ferdinand Ronald Hasintongan S"/>
    <s v="TE"/>
    <m/>
    <s v="TUS"/>
    <m/>
    <m/>
    <s v="DOI: 10.33364/algoritma/v.22-1.2318"/>
    <s v="Anifatul Faricha"/>
    <s v="Anifatul Faricha,Mohamad Yani,Anifatul Faricha,Susijanto Tri Rasmana,Achamd Syiham Akbar,Khoiril Rizky,Aditya Firmanda Putra,"/>
    <s v="TUS,TUS,TUS,TUS,TUS,TUS,TUS,TUS"/>
    <s v="TE,TK,TE,TE,TE,TE,TE,TE"/>
    <s v=",,,,,,,"/>
  </r>
  <r>
    <s v="Optimizing Quadrotor Stability: RBF Neural Network Control with Performance Bound for Center of Gravity Uncertainty"/>
    <s v="JOIV: International Journal on Informatics Visualization"/>
    <x v="26"/>
    <x v="2"/>
    <n v="2025"/>
    <n v="2025"/>
    <x v="7"/>
    <s v="Mohamad Yani"/>
    <m/>
    <m/>
    <s v="TK"/>
    <m/>
    <s v="TUS"/>
    <s v="Mohamad Yani"/>
    <s v="TK"/>
    <m/>
    <s v="TUS"/>
    <m/>
    <m/>
    <s v="Fernando Ardila"/>
    <m/>
    <m/>
    <m/>
    <m/>
    <m/>
    <s v="Adnan Rahmat Anom Besari"/>
    <m/>
    <m/>
    <m/>
    <m/>
    <m/>
    <s v="Azhar Saputra"/>
    <m/>
    <m/>
    <m/>
    <m/>
    <m/>
    <s v="Naoyuki Kubota"/>
    <m/>
    <m/>
    <m/>
    <m/>
    <m/>
    <s v="Zool H Ismail"/>
    <m/>
    <m/>
    <m/>
    <m/>
    <m/>
    <m/>
    <m/>
    <m/>
    <m/>
    <m/>
    <m/>
    <s v="https://dx.doi.org/10.62527/joiv.9.3.2918"/>
    <s v="Mohamad Yani"/>
    <s v="Mohamad Yani,Mohamad Yani,Fernando Ardila,Adnan Rahmat Anom Besari,Azhar Saputra,Naoyuki Kubota,Zool H Ismail,"/>
    <s v="TUS,TUS,,,,,,"/>
    <s v="TK,TK,,,,,,"/>
    <s v=",,,,,,,"/>
  </r>
  <r>
    <s v="Shaped Lens Antenna for 5G Mobile With Wide Angle Multi-Beam and Optimum Feed Position"/>
    <s v="IEEE Access"/>
    <x v="25"/>
    <x v="2"/>
    <n v="2025"/>
    <n v="2025"/>
    <x v="7"/>
    <m/>
    <m/>
    <m/>
    <m/>
    <m/>
    <m/>
    <s v="Farizah Ansarudin"/>
    <m/>
    <m/>
    <m/>
    <m/>
    <m/>
    <s v="Nurul Huda ABD Rahman"/>
    <m/>
    <m/>
    <m/>
    <m/>
    <m/>
    <s v="Yoshihide Yamada"/>
    <m/>
    <m/>
    <m/>
    <m/>
    <m/>
    <s v="Norsiha Zainudin"/>
    <m/>
    <m/>
    <m/>
    <m/>
    <m/>
    <s v="M. Muhsin"/>
    <s v="TT"/>
    <m/>
    <s v="TUS"/>
    <m/>
    <m/>
    <s v="Kamilia Kamardin"/>
    <m/>
    <m/>
    <m/>
    <m/>
    <m/>
    <s v="Yoshiki Sugimoto; Kunio Sakakibara; Norbahiah Misran"/>
    <m/>
    <m/>
    <m/>
    <m/>
    <m/>
    <s v="https://doi.org/10.1109/ACCESS.2025.3561340"/>
    <s v=""/>
    <s v=",Farizah Ansarudin,Nurul Huda ABD Rahman,Yoshihide Yamada,Norsiha Zainudin,M. Muhsin,Kamilia Kamardin,"/>
    <s v=",,,,,TUS,,"/>
    <s v=",,,,,TT,,"/>
    <s v=",,,,,,,"/>
  </r>
  <r>
    <s v="Coverage Planning Of 5G New Radio Network Planning With 1.8 GHz Frequency In Balikpapan City"/>
    <s v="2025 International Conference on Computer Sciences, Engineering, and Technology Innovation (ICoCSETI)"/>
    <x v="25"/>
    <x v="2"/>
    <n v="2025"/>
    <n v="2025"/>
    <x v="7"/>
    <m/>
    <m/>
    <m/>
    <m/>
    <m/>
    <m/>
    <s v="Akbar Handi Negara"/>
    <m/>
    <m/>
    <m/>
    <m/>
    <m/>
    <s v="M. Muhsin "/>
    <s v="TT"/>
    <m/>
    <s v="TUS"/>
    <m/>
    <m/>
    <s v="Arrizky Ayu Faradila Purnama"/>
    <s v="TT"/>
    <m/>
    <s v="TUS"/>
    <m/>
    <m/>
    <s v="Muhammad Wildan Abdillah"/>
    <m/>
    <m/>
    <m/>
    <m/>
    <m/>
    <m/>
    <m/>
    <m/>
    <m/>
    <m/>
    <m/>
    <m/>
    <m/>
    <m/>
    <m/>
    <m/>
    <m/>
    <m/>
    <m/>
    <m/>
    <m/>
    <m/>
    <m/>
    <s v="https://doi.org/10.1109/ICoCSETI63724.2025.11020423"/>
    <s v=""/>
    <s v=",Akbar Handi Negara,M. Muhsin ,Arrizky Ayu Faradila Purnama,Muhammad Wildan Abdillah,,, Arya Yudha Pratama"/>
    <s v=",,TUS,TUS,,,,"/>
    <s v=",,TT,TT,,,,"/>
    <s v=",,,,,,,"/>
  </r>
  <r>
    <s v="USULAN RANCANGAN PORTABLE LACTATION ROOM DENGAN PENDEKATAN DESIGN THINKING DAN HOUSE OF QUALITY"/>
    <s v="JIPI (Jurnal Ilmiah Penelitian dan Pembelajaran Informatika)"/>
    <x v="19"/>
    <x v="1"/>
    <n v="2025"/>
    <n v="2025"/>
    <x v="7"/>
    <m/>
    <m/>
    <m/>
    <m/>
    <m/>
    <m/>
    <s v="Amelia Syahada"/>
    <m/>
    <m/>
    <m/>
    <m/>
    <m/>
    <s v="Perdana Suteja Putra"/>
    <m/>
    <m/>
    <m/>
    <m/>
    <m/>
    <s v="Rizqa Amelia Zunaidi"/>
    <s v="TI"/>
    <m/>
    <s v="TUS"/>
    <m/>
    <m/>
    <m/>
    <m/>
    <m/>
    <m/>
    <m/>
    <m/>
    <m/>
    <m/>
    <m/>
    <m/>
    <m/>
    <m/>
    <m/>
    <m/>
    <m/>
    <m/>
    <m/>
    <m/>
    <m/>
    <m/>
    <m/>
    <m/>
    <m/>
    <m/>
    <s v="https://doi.org/10.29100/jipi.v10i2.6179"/>
    <s v=""/>
    <s v=",Amelia Syahada,Perdana Suteja Putra,Rizqa Amelia Zunaidi,,,,"/>
    <s v=",,,TUS,,,,"/>
    <s v=",,,TI,,,,"/>
    <s v=",,,,,,,"/>
  </r>
  <r>
    <s v="Optimizing cut-off grades under stochastic price: A model for open-pit lateritic nickel mining with multiple products"/>
    <s v="Resources Policy"/>
    <x v="25"/>
    <x v="2"/>
    <n v="2025"/>
    <n v="2025"/>
    <x v="7"/>
    <m/>
    <m/>
    <m/>
    <m/>
    <m/>
    <m/>
    <s v="Benazir Imam Arif Muttaqin"/>
    <s v="TI"/>
    <m/>
    <s v="TUS"/>
    <m/>
    <m/>
    <s v="Udisubakti Ciptomulyono"/>
    <m/>
    <m/>
    <m/>
    <m/>
    <m/>
    <s v="Nurhadi Siswanto"/>
    <m/>
    <m/>
    <m/>
    <m/>
    <m/>
    <m/>
    <m/>
    <m/>
    <m/>
    <m/>
    <m/>
    <m/>
    <m/>
    <m/>
    <m/>
    <m/>
    <m/>
    <m/>
    <m/>
    <m/>
    <m/>
    <m/>
    <m/>
    <m/>
    <m/>
    <m/>
    <m/>
    <m/>
    <m/>
    <s v="https://doi.org/10.1016/j.resourpol.2025.105630"/>
    <s v=""/>
    <s v=",Benazir Imam Arif Muttaqin,Udisubakti Ciptomulyono,Nurhadi Siswanto,,,,"/>
    <s v=",TUS,,,,,,"/>
    <s v=",TI,,,,,,"/>
    <s v=",,,,,,,"/>
  </r>
  <r>
    <s v="Rancang Bangun Sistem Informasi Manajemen Wedding Organizer Berbasis Website Menggunakan Metode Prototype (Studi Kasus: Wedding Organizer Nujunikah)"/>
    <s v="eProceedings of Engineering"/>
    <x v="15"/>
    <x v="0"/>
    <n v="2025"/>
    <n v="2025"/>
    <x v="7"/>
    <m/>
    <m/>
    <m/>
    <m/>
    <m/>
    <m/>
    <s v="Salma Anggraeni"/>
    <m/>
    <m/>
    <m/>
    <m/>
    <m/>
    <s v="Rokhmatul Insani"/>
    <s v="SI"/>
    <m/>
    <s v="TUS"/>
    <m/>
    <m/>
    <s v="Anisa Dzulkarnain"/>
    <s v="SI"/>
    <m/>
    <s v="TUS"/>
    <m/>
    <m/>
    <s v="Muhammad Nasrullah"/>
    <s v="SI"/>
    <m/>
    <s v="TUS"/>
    <m/>
    <m/>
    <m/>
    <m/>
    <m/>
    <m/>
    <m/>
    <m/>
    <m/>
    <m/>
    <m/>
    <m/>
    <m/>
    <m/>
    <m/>
    <m/>
    <m/>
    <m/>
    <m/>
    <m/>
    <m/>
    <s v=""/>
    <s v=",Salma Anggraeni,Rokhmatul Insani,Anisa Dzulkarnain,Muhammad Nasrullah,,,Herdianto Jeremi Bonte"/>
    <s v=",,TUS,TUS,TUS,,,"/>
    <s v=",,SI,SI,SI,,,"/>
    <s v=",,,,,,,"/>
  </r>
  <r>
    <s v="Sistem Pendukung Keputusan untuk Identifikasi Protein Kunci pada Kanker Darah: Integrasi MCDM, KMeans, dan Topologi Jaringan"/>
    <s v="Jurnal Rekayasa Perangkat Lunak 6 (1), 7-12, 2025"/>
    <x v="21"/>
    <x v="1"/>
    <n v="2025"/>
    <n v="2025"/>
    <x v="7"/>
    <s v="Mohammad Hamim Zajuli Al Faroby"/>
    <m/>
    <m/>
    <s v="DS"/>
    <s v="DOSEN"/>
    <s v="TUS"/>
    <s v="Mohammad Hamim Zajuli Al Faroby"/>
    <s v="DS"/>
    <s v="DOSEN"/>
    <s v="TUS"/>
    <m/>
    <m/>
    <s v="Muhammad Dzulfikar Fauzi"/>
    <s v="IF"/>
    <s v="DOSEN"/>
    <s v="TUS"/>
    <m/>
    <m/>
    <m/>
    <m/>
    <m/>
    <m/>
    <m/>
    <m/>
    <m/>
    <m/>
    <m/>
    <m/>
    <m/>
    <m/>
    <m/>
    <m/>
    <m/>
    <m/>
    <m/>
    <m/>
    <m/>
    <m/>
    <m/>
    <m/>
    <m/>
    <m/>
    <m/>
    <m/>
    <m/>
    <m/>
    <m/>
    <m/>
    <s v="https://doi.org/10.31294/reputasi.v6i1.8959"/>
    <s v="Mohammad Hamim Zajuli Al Faroby"/>
    <s v="Mohammad Hamim Zajuli Al Faroby,Mohammad Hamim Zajuli Al Faroby,Muhammad Dzulfikar Fauzi,,,,,"/>
    <s v="TUS,TUS,TUS,,,,,"/>
    <s v="DS,DS,IF,,,,,"/>
    <s v=",,,,,,,"/>
  </r>
  <r>
    <s v="Digitalisasi Bimbingan Konseling pada Sekolah Menengah Atas"/>
    <s v="PaKMas: Jurnal Pengabdian Kepada Masyarakat 5 (1), 272-279"/>
    <x v="17"/>
    <x v="1"/>
    <n v="2025"/>
    <n v="2025"/>
    <x v="7"/>
    <s v="Muhammad Dzulfikar Fauzi"/>
    <m/>
    <m/>
    <s v="IF"/>
    <s v="DOSEN"/>
    <s v="TUS"/>
    <s v="Muhammad Dzulfikar Fauzi"/>
    <s v="IF"/>
    <s v="DOSEN"/>
    <s v="TUS"/>
    <m/>
    <m/>
    <s v="Rizky Fenaldo Maulana"/>
    <s v="IF"/>
    <s v="DOSEN"/>
    <s v="TUS"/>
    <m/>
    <m/>
    <s v="Ardian Yusuf Wicaksono"/>
    <s v="IF"/>
    <s v="DOSEN"/>
    <s v="TUS"/>
    <m/>
    <m/>
    <s v="Granita Hajar"/>
    <s v="TEKNIK LOGISTIK"/>
    <s v="DOSEN"/>
    <s v="TUS"/>
    <m/>
    <m/>
    <s v="Mohammad Hamim Zajuli Al Faroby"/>
    <s v="DS"/>
    <s v="DOSEN"/>
    <s v="TUS"/>
    <m/>
    <m/>
    <m/>
    <m/>
    <m/>
    <m/>
    <m/>
    <m/>
    <m/>
    <m/>
    <m/>
    <m/>
    <m/>
    <m/>
    <s v="https://doi.org/10.54259/pakmas.v5i1.4100"/>
    <s v="Muhammad Dzulfikar Fauzi"/>
    <s v="Muhammad Dzulfikar Fauzi,Muhammad Dzulfikar Fauzi,Rizky Fenaldo Maulana,Ardian Yusuf Wicaksono,Granita Hajar,Mohammad Hamim Zajuli Al Faroby,,"/>
    <s v="TUS,TUS,TUS,TUS,TUS,TUS,,"/>
    <s v="IF,IF,IF,IF,TEKNIK LOGISTIK,DS,,"/>
    <s v=",,,,,,,"/>
  </r>
  <r>
    <s v="Optimasi Rute Pengadaan Bahan Baku dengan Sistem MilkrunMenggunakan Metode Nearest Neighbour"/>
    <s v="JMSE: Journal of Manufacturing Systems Engineering 1 (1), 2025"/>
    <x v="15"/>
    <x v="0"/>
    <n v="2025"/>
    <n v="2025"/>
    <x v="7"/>
    <s v="Rizky Novera Harnaningrum"/>
    <m/>
    <m/>
    <m/>
    <m/>
    <m/>
    <s v="Rizky Novera Harnaningrum"/>
    <m/>
    <m/>
    <m/>
    <m/>
    <m/>
    <s v="Granita Hajar"/>
    <s v="Teknik Logistik"/>
    <s v="DOSEN"/>
    <s v="TUS"/>
    <m/>
    <m/>
    <s v="Dynes Rizky Navianti"/>
    <m/>
    <m/>
    <m/>
    <m/>
    <m/>
    <m/>
    <m/>
    <m/>
    <m/>
    <m/>
    <m/>
    <m/>
    <m/>
    <m/>
    <m/>
    <m/>
    <m/>
    <m/>
    <m/>
    <m/>
    <m/>
    <m/>
    <m/>
    <m/>
    <m/>
    <m/>
    <m/>
    <m/>
    <m/>
    <m/>
    <s v="Rizky Novera Harnaningrum"/>
    <s v="Rizky Novera Harnaningrum,Rizky Novera Harnaningrum,Granita Hajar,Dynes Rizky Navianti,,,,"/>
    <s v=",,TUS,,,,,"/>
    <s v=",,Teknik Logistik,,,,,"/>
    <s v=",,,,,,,"/>
  </r>
  <r>
    <s v="PERENCANAAN ARSITEKTUR SISTEM INFORMASI MENGGUNAKAN TOGAF ADM 9.2 PADA INSTANSI XYZ"/>
    <s v="JIPI (Jurnal Ilmiah Penelitian dan Pembelajaran Informatika) 10 (2), 1299-1310"/>
    <x v="19"/>
    <x v="1"/>
    <n v="2025"/>
    <n v="2025"/>
    <x v="7"/>
    <s v="Vanisa Damayanti Yuningsih"/>
    <m/>
    <m/>
    <m/>
    <m/>
    <m/>
    <s v="Vanisa Damayanti Yuningsih"/>
    <m/>
    <m/>
    <m/>
    <m/>
    <m/>
    <s v="Yupit Sudianto"/>
    <s v="SI"/>
    <s v="DOSEN"/>
    <s v="TUS"/>
    <m/>
    <m/>
    <s v="Aris Kusumawati"/>
    <s v="SI"/>
    <s v="DOSEN"/>
    <s v="TUS"/>
    <m/>
    <m/>
    <m/>
    <m/>
    <m/>
    <m/>
    <m/>
    <m/>
    <m/>
    <m/>
    <m/>
    <m/>
    <m/>
    <m/>
    <m/>
    <m/>
    <m/>
    <m/>
    <m/>
    <m/>
    <m/>
    <m/>
    <m/>
    <m/>
    <m/>
    <m/>
    <s v="https://doi.org/10.29100/jipi.v10i2.6190"/>
    <s v="Vanisa Damayanti Yuningsih"/>
    <s v="Vanisa Damayanti Yuningsih,Vanisa Damayanti Yuningsih,Yupit Sudianto,Aris Kusumawati,,,,"/>
    <s v=",,TUS,TUS,,,,"/>
    <s v=",,SI,SI,,,,"/>
    <s v=",,,,,,,"/>
  </r>
  <r>
    <s v="Pembuatan Dokumen Rekomendasi Perbaikan Pada Unit Rekam Medis Menggunakan Metode FMEA dan Standar ISO 31000: 2018 Studi Kasus Rumah Sakit XYZ"/>
    <s v="eProceedings of Engineering 12 (2), 1-9, 2025"/>
    <x v="15"/>
    <x v="0"/>
    <n v="2025"/>
    <n v="2025"/>
    <x v="7"/>
    <s v="Fitri Rayani Siahaan"/>
    <m/>
    <m/>
    <s v="SI"/>
    <s v="MAHASISWA"/>
    <s v="TUS"/>
    <s v="Fitri Rayani Siahaan"/>
    <s v="SI "/>
    <s v="MAHASISWA"/>
    <s v="TUS"/>
    <m/>
    <m/>
    <s v="Yupit Sudianto"/>
    <s v="SI"/>
    <s v="DOSEN"/>
    <s v="TUS"/>
    <m/>
    <m/>
    <s v="Aris Kusumawati"/>
    <s v="SI"/>
    <s v="DOSEN"/>
    <s v="TUS"/>
    <m/>
    <m/>
    <m/>
    <m/>
    <m/>
    <m/>
    <m/>
    <m/>
    <m/>
    <m/>
    <m/>
    <m/>
    <m/>
    <m/>
    <m/>
    <m/>
    <m/>
    <m/>
    <m/>
    <m/>
    <m/>
    <m/>
    <m/>
    <m/>
    <m/>
    <m/>
    <s v="https://openlibrarypublications.telkomuniversity.ac.id/index.php/engineering/article/view/26652"/>
    <s v="Fitri Rayani Siahaan"/>
    <s v="Fitri Rayani Siahaan,Fitri Rayani Siahaan,Yupit Sudianto,Aris Kusumawati,,,,"/>
    <s v="TUS,TUS,TUS,TUS,,,,"/>
    <s v="SI,SI ,SI,SI,,,,"/>
    <s v=",,,,,,,"/>
  </r>
  <r>
    <s v="Enterprise Architecture Plan (EAP): Penyelarasan Bisnis dan Arsitektur Sistem Informasi Produksi Sektor Industri Sayangan Kebonsari"/>
    <s v="INTEGER: Journal of Information Technology 10 (1), 2025"/>
    <x v="15"/>
    <x v="1"/>
    <n v="2025"/>
    <n v="2025"/>
    <x v="7"/>
    <s v="Aris Kusumawati"/>
    <m/>
    <m/>
    <s v="SI"/>
    <s v="DOSEN"/>
    <s v="TUS"/>
    <s v="Aris Kusumawati,"/>
    <s v="SI "/>
    <s v="DOSEN"/>
    <s v="TUS"/>
    <m/>
    <m/>
    <s v="Mochamad Nizar Palefi Ma’ady"/>
    <s v="SI"/>
    <s v="DOSEN"/>
    <s v="TUS"/>
    <m/>
    <m/>
    <m/>
    <m/>
    <m/>
    <m/>
    <m/>
    <m/>
    <m/>
    <m/>
    <m/>
    <m/>
    <m/>
    <m/>
    <m/>
    <m/>
    <m/>
    <m/>
    <m/>
    <m/>
    <m/>
    <m/>
    <m/>
    <m/>
    <m/>
    <m/>
    <m/>
    <m/>
    <m/>
    <m/>
    <m/>
    <m/>
    <s v="https://doi.org/10.31284/j.integer.2024.v10i1.7540"/>
    <m/>
    <m/>
    <m/>
    <m/>
    <m/>
  </r>
  <r>
    <s v="PENGUKURAN TINGKAT KEMATANGAN LAYANAN TEKNOLOGI INFORMASI PADA LAYANAN APLIKASI XYZ MOBILE MENGGUNAKAN FRAMEWORK ITIL V3 DOMAIN SERVICE OPERATION (STUDI KASUS: PT ABC)"/>
    <s v="JIPI (Jurnal Ilmiah Penelitian dan Pembelajaran Informatika) 10 (2), 1244-1256, 2025"/>
    <x v="19"/>
    <x v="1"/>
    <n v="2025"/>
    <n v="2025"/>
    <x v="7"/>
    <s v="Marsha Adinda Rachmania"/>
    <m/>
    <m/>
    <s v="SI"/>
    <s v="MAHASISWA"/>
    <s v="TUS"/>
    <s v="Marsha Adinda Rachmania"/>
    <s v="SI "/>
    <s v="MAHASISWA"/>
    <s v="TUS"/>
    <m/>
    <m/>
    <s v="Titus Kristanto"/>
    <s v="SI"/>
    <s v="DOSEN"/>
    <s v="TUS"/>
    <m/>
    <m/>
    <s v="Aris Kusumawati"/>
    <s v="SI"/>
    <s v="DOSEN"/>
    <s v="TUS"/>
    <m/>
    <m/>
    <m/>
    <m/>
    <m/>
    <m/>
    <m/>
    <m/>
    <m/>
    <m/>
    <m/>
    <m/>
    <m/>
    <m/>
    <m/>
    <m/>
    <m/>
    <m/>
    <m/>
    <m/>
    <m/>
    <m/>
    <m/>
    <m/>
    <m/>
    <m/>
    <s v="https://doi.org/10.29100/jipi.v10i2.6204"/>
    <m/>
    <m/>
    <m/>
    <m/>
    <m/>
  </r>
  <r>
    <s v="Analisis Potensi Risiko IT di Dinas Komunikasi dan Informatika Kabupaten Jombang Menggunakan Framework COBIT 5 for Risk"/>
    <s v="eProceedings of Engineering 12 (2), 1-10, 2025"/>
    <x v="15"/>
    <x v="0"/>
    <n v="2025"/>
    <n v="2025"/>
    <x v="7"/>
    <s v="Rizki Afifatus Sa'diyah"/>
    <m/>
    <m/>
    <s v="SI"/>
    <s v="MAHASISWA"/>
    <s v="TUS"/>
    <s v="Rizki Afifatus Sa'diyah"/>
    <s v="SI "/>
    <s v="MAHASISWA"/>
    <s v="TUS"/>
    <m/>
    <m/>
    <s v="Noerma Pudji Istiyanto"/>
    <s v="SI"/>
    <s v="DOSEN"/>
    <s v="TUS"/>
    <m/>
    <m/>
    <s v="Aris Kusumawati"/>
    <s v="SI"/>
    <s v="DOSEN"/>
    <s v="TUS"/>
    <m/>
    <m/>
    <s v="Muhammad Nasrullah"/>
    <s v="SI"/>
    <s v="DOSEN"/>
    <s v="TUS"/>
    <m/>
    <m/>
    <m/>
    <m/>
    <m/>
    <m/>
    <m/>
    <m/>
    <m/>
    <m/>
    <m/>
    <m/>
    <m/>
    <m/>
    <m/>
    <m/>
    <m/>
    <m/>
    <m/>
    <m/>
    <s v="https://openlibrarypublications.telkomuniversity.ac.id/index.php/engineering/article/view/26647"/>
    <m/>
    <m/>
    <m/>
    <m/>
    <m/>
  </r>
  <r>
    <s v="Enterprise Architecture Pada Divisi LPPM STAI Ali Bin Abi Thalib Surabaya Menggunakan Framework TOGAF ADM 9.2"/>
    <s v="eProceedings of Engineering 12 (2), 1-9, 2025"/>
    <x v="15"/>
    <x v="0"/>
    <n v="2025"/>
    <n v="2025"/>
    <x v="7"/>
    <s v="Ridho Rahmatulloh"/>
    <m/>
    <m/>
    <s v="SI"/>
    <s v="MAHASISWA"/>
    <s v="TUS"/>
    <s v="Ridho Rahmatulloh"/>
    <s v="SI "/>
    <s v="MAHASISWA"/>
    <s v="TUS"/>
    <m/>
    <m/>
    <s v="Yupit Sudianto"/>
    <s v="SI"/>
    <s v="DOSEN"/>
    <s v="TUS"/>
    <m/>
    <m/>
    <s v="Aris Kusumawati"/>
    <s v="SI"/>
    <s v="DOSEN"/>
    <s v="TUS"/>
    <m/>
    <m/>
    <m/>
    <m/>
    <m/>
    <m/>
    <m/>
    <m/>
    <m/>
    <m/>
    <m/>
    <m/>
    <m/>
    <m/>
    <m/>
    <m/>
    <m/>
    <m/>
    <m/>
    <m/>
    <m/>
    <m/>
    <m/>
    <m/>
    <m/>
    <m/>
    <s v="https://openlibrarypublications.telkomuniversity.ac.id/index.php/engineering/article/view/26658"/>
    <m/>
    <m/>
    <m/>
    <m/>
    <m/>
  </r>
  <r>
    <s v="Analisis Kualitas Layanan IT Pada Rekam Medis Elektronik : Pendekatan E-Servequal dan Importance Performance Analysis"/>
    <s v="eProceedings of Engineering 12 (2), 1-7, 2025"/>
    <x v="15"/>
    <x v="0"/>
    <n v="2025"/>
    <n v="2025"/>
    <x v="7"/>
    <s v="Hafida Puspita Rini"/>
    <m/>
    <m/>
    <s v="SI"/>
    <s v="MAHASISWA"/>
    <s v="TUS"/>
    <s v="Hafida Puspita Rini"/>
    <s v="SI "/>
    <s v="MAHASISWA"/>
    <s v="TUS"/>
    <m/>
    <m/>
    <s v="Mochamad Nizar Palefi Ma’ady"/>
    <s v="SI"/>
    <s v="DOSEN"/>
    <s v="TUS"/>
    <m/>
    <m/>
    <s v="Aris Kusumawati"/>
    <s v="SI"/>
    <s v="DOSEN"/>
    <s v="TUS"/>
    <m/>
    <m/>
    <m/>
    <m/>
    <m/>
    <m/>
    <m/>
    <m/>
    <m/>
    <m/>
    <m/>
    <m/>
    <m/>
    <m/>
    <m/>
    <m/>
    <m/>
    <m/>
    <m/>
    <m/>
    <m/>
    <m/>
    <m/>
    <m/>
    <m/>
    <m/>
    <s v="https://openlibrarypublications.telkomuniversity.ac.id/index.php/engineering/article/view/26646"/>
    <s v="Hafida Puspita Rini"/>
    <s v="Hafida Puspita Rini,Hafida Puspita Rini,Mochamad Nizar Palefi Ma’ady,Aris Kusumawati,,,,"/>
    <s v="TUS,TUS,TUS,TUS,,,,"/>
    <s v="SI,SI ,SI,SI,,,,"/>
    <s v=",,,,,,,"/>
  </r>
  <r>
    <s v="Ensemble Learning Techniques for Improved Electromagnetic Interference Prediction in LED Driver Circuits."/>
    <s v="Mathematical Modelling of Engineering Problems 12 (3), 2025"/>
    <x v="15"/>
    <x v="0"/>
    <n v="2025"/>
    <n v="2025"/>
    <x v="7"/>
    <s v="Mohammad Yanuar Hariyawan"/>
    <m/>
    <m/>
    <s v="TK"/>
    <s v="DOSEN"/>
    <s v="TUS"/>
    <s v="Mohammad Yanuar Hariyawan"/>
    <s v="TK"/>
    <s v="DOSEN"/>
    <s v="TUS"/>
    <m/>
    <m/>
    <s v="Mochamad Nizar Palefi Ma’ady"/>
    <s v="SI"/>
    <s v="DOSEN"/>
    <s v="TUS"/>
    <m/>
    <m/>
    <s v="Helmy Widyantara"/>
    <s v="TI"/>
    <s v="DOSEN"/>
    <s v="TUS"/>
    <m/>
    <m/>
    <s v="Devie Rosa Anamsia"/>
    <m/>
    <s v="MAHASISWA"/>
    <s v="TUS"/>
    <m/>
    <m/>
    <s v="Haykal Azrel Putra Sugijanto"/>
    <m/>
    <s v="MAHASISWA"/>
    <s v="TUS"/>
    <m/>
    <m/>
    <s v="Nathanael Tjahyadi"/>
    <m/>
    <s v="MAHASISWA"/>
    <s v="TUS"/>
    <m/>
    <m/>
    <m/>
    <m/>
    <m/>
    <m/>
    <m/>
    <m/>
    <s v="10.18280/mmep.120316"/>
    <s v="Mohammad Yanuar Hariyawan"/>
    <s v="Mohammad Yanuar Hariyawan,Mohammad Yanuar Hariyawan,Mochamad Nizar Palefi Ma’ady,Helmy Widyantara,Devie Rosa Anamsia,Haykal Azrel Putra Sugijanto,Nathanael Tjahyadi,"/>
    <s v="TUS,TUS,TUS,TUS,TUS,TUS,TUS,"/>
    <s v="TK,TK,SI,TI,,,,"/>
    <s v=",,,,,,,"/>
  </r>
  <r>
    <s v="Analisis Kualitas Layanan IT Pada Rekam Medis Elektronik: Pendekatan E-Servequal dan Importance Performance Analysis"/>
    <s v="eProceedings of Engineering 12 (2), 1-7, 2025"/>
    <x v="15"/>
    <x v="0"/>
    <n v="2025"/>
    <n v="2025"/>
    <x v="7"/>
    <s v="Hafida Puspita Rini"/>
    <m/>
    <m/>
    <m/>
    <s v="MAHASISWA"/>
    <s v="TUS"/>
    <s v="Hafida Puspita Rini"/>
    <m/>
    <s v="MAHASISWA"/>
    <s v="TUS"/>
    <m/>
    <m/>
    <s v="Mochamad Nizar Palefi Ma’ady"/>
    <s v="SI"/>
    <s v="DOSEN"/>
    <s v="TUS"/>
    <m/>
    <m/>
    <s v="Aris Kusumawati"/>
    <s v="SI"/>
    <s v="DOSEN"/>
    <s v="TUS"/>
    <m/>
    <m/>
    <m/>
    <m/>
    <m/>
    <m/>
    <m/>
    <m/>
    <m/>
    <m/>
    <m/>
    <m/>
    <m/>
    <m/>
    <m/>
    <m/>
    <m/>
    <m/>
    <m/>
    <m/>
    <m/>
    <m/>
    <m/>
    <m/>
    <m/>
    <m/>
    <s v="https://openlibrarypublications.telkomuniversity.ac.id/index.php/engineering/article/view/26646"/>
    <s v="Hafida Puspita Rini"/>
    <s v="Hafida Puspita Rini,Hafida Puspita Rini,Mochamad Nizar Palefi Ma’ady,Aris Kusumawati,,,,"/>
    <s v="TUS,TUS,TUS,TUS,,,,"/>
    <s v=",,SI,SI,,,,"/>
    <s v=",,,,,,,"/>
  </r>
  <r>
    <s v="OPTIMALISASI PENGELOLAAN DAN PUBLIKASI DATA STATISTIK KELURAHAN GAYUNGAN MELALUI PELATIHAN DAN PENGEMBANGAN WEBSITE"/>
    <s v="JMM (Jurnal Masyarakat Mandiri) 9 (3), 2898-2911, 2025"/>
    <x v="15"/>
    <x v="0"/>
    <n v="2025"/>
    <n v="2025"/>
    <x v="7"/>
    <s v="Arip Ramadan"/>
    <m/>
    <m/>
    <s v="SI"/>
    <s v="DOSEN"/>
    <s v="TUS"/>
    <s v="Arip Ramadan"/>
    <s v="SI"/>
    <s v="DOSEN"/>
    <s v="TUS"/>
    <m/>
    <m/>
    <s v=" Purnama Anaking"/>
    <s v="SI"/>
    <s v="DOSEN"/>
    <s v="TUS"/>
    <m/>
    <m/>
    <s v=" Mochamad Nizar Palefi Ma’ady"/>
    <s v="SI"/>
    <s v="DOSEN"/>
    <s v="TUS"/>
    <m/>
    <m/>
    <s v="Muhammad Ilham Alhari"/>
    <s v="SI"/>
    <s v="DOSEN"/>
    <s v="TUS"/>
    <m/>
    <m/>
    <s v="Rahma Putri Widyaiswari"/>
    <m/>
    <s v="MAHASISWA"/>
    <s v="TUS"/>
    <m/>
    <m/>
    <s v="Faradilla Nur Azizah"/>
    <m/>
    <s v="MAHASISWA"/>
    <s v="TUS"/>
    <m/>
    <m/>
    <s v=" Arya Yudha Pratama"/>
    <m/>
    <s v="MAHASISWA"/>
    <s v="TUS"/>
    <m/>
    <m/>
    <s v="https://doi.org/10.31764/jmm.v9i3.31297"/>
    <s v="Arip Ramadan"/>
    <s v="Arip Ramadan,Arip Ramadan, Purnama Anaking, Mochamad Nizar Palefi Ma’ady,Muhammad Ilham Alhari,Rahma Putri Widyaiswari,Faradilla Nur Azizah,"/>
    <s v="TUS,TUS,TUS,TUS,TUS,TUS,TUS,TUS"/>
    <s v="SI,SI,SI,SI,SI,,,"/>
    <s v=",,,,,,,"/>
  </r>
  <r>
    <s v="Aplikasi Web Progresif untuk Repositori Tugas Akhir Mahasiswa (Studi Kasus ITTelkom Surabaya)"/>
    <s v="INTEGER: Journal of Information Technology 10 (1), 2025"/>
    <x v="15"/>
    <x v="0"/>
    <n v="2025"/>
    <n v="2025"/>
    <x v="7"/>
    <s v="Achmad Muzakki"/>
    <m/>
    <m/>
    <s v="RPL"/>
    <s v="DOSEN"/>
    <s v="TUS"/>
    <s v="Achmad Muzakki"/>
    <s v="RPL"/>
    <s v="DOSEN"/>
    <s v="TUS"/>
    <m/>
    <m/>
    <s v="Mochamad Nizar Palefi Ma’ady"/>
    <s v="SI"/>
    <s v="DOSEN"/>
    <s v="TUS"/>
    <m/>
    <m/>
    <s v="Ully Asfari"/>
    <s v="SI"/>
    <s v="DOSEN"/>
    <s v="TUS"/>
    <m/>
    <m/>
    <m/>
    <m/>
    <m/>
    <m/>
    <m/>
    <m/>
    <m/>
    <m/>
    <m/>
    <m/>
    <m/>
    <m/>
    <m/>
    <m/>
    <m/>
    <m/>
    <m/>
    <m/>
    <m/>
    <m/>
    <m/>
    <m/>
    <m/>
    <m/>
    <s v="https://doi.org/10.31284/j.integer.2024.v10i1.6633"/>
    <s v="Achmad Muzakki"/>
    <s v="Achmad Muzakki,Achmad Muzakki,Mochamad Nizar Palefi Ma’ady,Ully Asfari,,,,"/>
    <s v="TUS,TUS,TUS,TUS,,,,"/>
    <s v="RPL,RPL,SI,SI,,,,"/>
    <s v=",,,,,,,"/>
  </r>
  <r>
    <s v="Development of MongoDB-based Gait System with Interactive Visualization for Clinical Analysis"/>
    <s v="Jurnal RESTI (Rekayasa Sistem dan Teknologi Informasi) 9 (3), 484-493, 2025"/>
    <x v="18"/>
    <x v="1"/>
    <n v="2025"/>
    <n v="2025"/>
    <x v="7"/>
    <s v="Rizal Rahman Rizkika"/>
    <m/>
    <m/>
    <s v="DS"/>
    <s v="MAHASISWA"/>
    <s v="TUS"/>
    <s v="Rizal Rahman Rizkika"/>
    <s v="DS"/>
    <s v="MAHASISWA"/>
    <s v="TUS"/>
    <m/>
    <m/>
    <m/>
    <m/>
    <m/>
    <m/>
    <m/>
    <m/>
    <s v="Helisyah Nur Fadhilah"/>
    <s v="DS"/>
    <s v="DOSEN"/>
    <s v="TUS"/>
    <m/>
    <m/>
    <s v="Tanzilal Mustaqim"/>
    <s v="IF"/>
    <s v="DOSEN"/>
    <s v="TUS"/>
    <m/>
    <m/>
    <s v="Rifdatun Ni'mah"/>
    <s v="DS"/>
    <s v="DOSEN"/>
    <s v="TUS"/>
    <m/>
    <m/>
    <m/>
    <m/>
    <m/>
    <m/>
    <m/>
    <m/>
    <m/>
    <m/>
    <m/>
    <m/>
    <m/>
    <m/>
    <s v="https://doi.org/10.29207/resti.v9i3.6451"/>
    <s v="Rizal Rahman Rizkika"/>
    <s v="Rizal Rahman Rizkika,Rizal Rahman Rizkika,,Helisyah Nur Fadhilah,Tanzilal Mustaqim,Rifdatun Ni'mah,,"/>
    <s v="TUS,TUS,,TUS,TUS,TUS,,"/>
    <s v="DS,DS,,DS,IF,DS,,"/>
    <s v=",,,,,,,"/>
  </r>
  <r>
    <s v="OPTIMALISASI PENGELOLAAN DATA KESEJAHTERAAN SOSIAL: PENAMBAHAN PILAR PKH DAN ASPD PADA APLIKASI WEBSITE E-PSKS DAN PROSES INTEGRASI SERVER E-PSKS DINAS SOSIAL PROVINSI JAWA TIMUR"/>
    <s v="JMM (Jurnal Masyarakat Mandiri) 9 (3), 2744-2756, 2025"/>
    <x v="15"/>
    <x v="0"/>
    <n v="2025"/>
    <n v="2025"/>
    <x v="7"/>
    <s v="Affifiana Prisyanti"/>
    <m/>
    <m/>
    <s v="SI"/>
    <s v="DOSEN"/>
    <s v="TUS"/>
    <s v="Affifiana Prisyanti"/>
    <s v="SI"/>
    <s v="DOSEN"/>
    <s v="TUS"/>
    <m/>
    <m/>
    <s v="Sri Hidayati"/>
    <s v="SI"/>
    <s v="DOSEN"/>
    <s v="TUS"/>
    <m/>
    <m/>
    <s v="Arip Ramadan"/>
    <s v="SI"/>
    <s v="DOSEN"/>
    <s v="TUS"/>
    <m/>
    <m/>
    <s v="Adzanil Rachmadhi Putra"/>
    <s v="SI"/>
    <s v="DOSEN"/>
    <s v="TUS"/>
    <m/>
    <m/>
    <s v="Irfan Yasin"/>
    <m/>
    <s v="MAHASISWA"/>
    <s v="TUS"/>
    <m/>
    <m/>
    <s v="Ibrahim Muhammad"/>
    <m/>
    <s v="MAHASISWA"/>
    <s v="TUS"/>
    <m/>
    <m/>
    <s v="Herdianto Jeremi Bonte"/>
    <m/>
    <s v="MAHASISWA"/>
    <s v="TUS"/>
    <m/>
    <m/>
    <s v="https://doi.org/10.31764/jmm.v9i3.29836"/>
    <s v="Affifiana Prisyanti"/>
    <s v="Affifiana Prisyanti,Affifiana Prisyanti,Sri Hidayati,Arip Ramadan,Adzanil Rachmadhi Putra,Irfan Yasin,Ibrahim Muhammad,"/>
    <s v="TUS,TUS,TUS,TUS,TUS,TUS,TUS,TUS"/>
    <s v="SI,SI,SI,SI,SI,,,"/>
    <s v=",,,,,,,"/>
  </r>
  <r>
    <s v="Innovative Physics Learning: Development of Practical Modules and Series-Parallel Circuit Training at Al Islah Junior High School Surabaya"/>
    <s v="Dinamisia: Jurnal Pengabdian Kepada Masyarakat"/>
    <x v="19"/>
    <x v="1"/>
    <m/>
    <m/>
    <x v="7"/>
    <s v="Dwi Edi Setyawan"/>
    <m/>
    <m/>
    <m/>
    <m/>
    <m/>
    <s v="Mohammad Yanuar Hariawan"/>
    <m/>
    <m/>
    <m/>
    <m/>
    <m/>
    <s v="Ubaidillah Umar"/>
    <m/>
    <m/>
    <m/>
    <m/>
    <m/>
    <m/>
    <m/>
    <m/>
    <m/>
    <m/>
    <m/>
    <m/>
    <m/>
    <m/>
    <m/>
    <m/>
    <m/>
    <m/>
    <m/>
    <m/>
    <m/>
    <m/>
    <m/>
    <m/>
    <m/>
    <m/>
    <m/>
    <m/>
    <m/>
    <m/>
    <m/>
    <m/>
    <m/>
    <m/>
    <m/>
    <m/>
    <s v="Dwi Edi Setyawan"/>
    <s v="Dwi Edi Setyawan,Mohammad Yanuar Hariawan,Ubaidillah Umar,,,,,"/>
    <s v=",,,,,,,"/>
    <s v=",,,,,,,"/>
    <s v=",,,,,,,"/>
  </r>
  <r>
    <s v="EMI prediction on ripple effect of voltage-controlled ramp waveform via ARIMA-MLR hybrid model"/>
    <s v="IEEE Access"/>
    <x v="25"/>
    <x v="2"/>
    <m/>
    <m/>
    <x v="7"/>
    <s v="Hariyawan, Mohammad Yanuar"/>
    <m/>
    <m/>
    <m/>
    <m/>
    <m/>
    <s v="Nizar Palefi Ma'ady, Mochamad"/>
    <m/>
    <m/>
    <s v="Widyantara, Helmy"/>
    <m/>
    <m/>
    <s v="Martha Aurellia Lubis, Vania"/>
    <m/>
    <s v="Mahasiswa"/>
    <m/>
    <m/>
    <m/>
    <m/>
    <m/>
    <m/>
    <m/>
    <m/>
    <m/>
    <m/>
    <m/>
    <m/>
    <m/>
    <m/>
    <m/>
    <m/>
    <m/>
    <m/>
    <m/>
    <m/>
    <m/>
    <m/>
    <m/>
    <m/>
    <m/>
    <m/>
    <m/>
    <m/>
    <m/>
    <m/>
    <m/>
    <m/>
    <m/>
    <m/>
    <s v="Hariyawan, Mohammad Yanuar"/>
    <s v="Hariyawan, Mohammad Yanuar,Nizar Palefi Ma'ady, Mochamad,Martha Aurellia Lubis, Vania,,,,,"/>
    <s v=",Widyantara, Helmy,,,,,,"/>
    <s v=",,,,,,,"/>
    <s v=",,,,,,,"/>
  </r>
  <r>
    <s v="Digital Transformation of Micro Business in Retail Sectors: A Systematic Literature Review"/>
    <s v="Icadeis 2025 2025 International Conference on Advancement in Data Science E Learning and Information"/>
    <x v="15"/>
    <x v="0"/>
    <m/>
    <m/>
    <x v="6"/>
    <s v="Istyanto, Noerma Pudji"/>
    <m/>
    <m/>
    <m/>
    <m/>
    <m/>
    <s v="Er, Mahendrawathi"/>
    <m/>
    <m/>
    <s v="ITS"/>
    <m/>
    <m/>
    <m/>
    <m/>
    <m/>
    <m/>
    <m/>
    <m/>
    <m/>
    <m/>
    <m/>
    <m/>
    <m/>
    <m/>
    <m/>
    <m/>
    <m/>
    <m/>
    <m/>
    <m/>
    <m/>
    <m/>
    <m/>
    <m/>
    <m/>
    <m/>
    <m/>
    <m/>
    <m/>
    <m/>
    <m/>
    <m/>
    <m/>
    <m/>
    <m/>
    <m/>
    <m/>
    <m/>
    <m/>
    <s v="Istyanto, Noerma Pudji"/>
    <e v="#REF!"/>
    <s v=",ITS,,,,,,"/>
    <s v=",,,,,,,"/>
    <s v=",,,,,,,"/>
  </r>
  <r>
    <s v="Indonesian Political Party Website Portal Evaluation Rank based on Manual and Automated Usability Score"/>
    <s v="Sistemasi: Jurnal Sistem Informasi "/>
    <x v="19"/>
    <x v="1"/>
    <m/>
    <m/>
    <x v="6"/>
    <s v="Abdillah, Rosyid"/>
    <m/>
    <m/>
    <m/>
    <m/>
    <m/>
    <s v="Riski, Raulia"/>
    <m/>
    <m/>
    <m/>
    <m/>
    <m/>
    <s v="Asfari, Ully"/>
    <m/>
    <m/>
    <m/>
    <m/>
    <m/>
    <m/>
    <m/>
    <m/>
    <m/>
    <m/>
    <m/>
    <m/>
    <m/>
    <m/>
    <m/>
    <m/>
    <m/>
    <m/>
    <m/>
    <m/>
    <m/>
    <m/>
    <m/>
    <m/>
    <m/>
    <m/>
    <m/>
    <m/>
    <m/>
    <m/>
    <m/>
    <m/>
    <m/>
    <m/>
    <m/>
    <m/>
    <s v="Abdillah, Rosyid"/>
    <s v="Abdillah, Rosyid,Riski, Raulia,Asfari, Ully,,,,,"/>
    <s v=",,,,,,,"/>
    <s v=",,,,,,,"/>
    <s v=",,,,,,,"/>
  </r>
  <r>
    <s v="Analisis Pengaruh Kesadaran Keselamatan Kerja, Beban Kerja, Dan Lingkungan Kerja Terhadap Produktivitas Karyawan Soto Ayam Lamongan Cak Har Melalui Mediasi Motivasi Kerja"/>
    <s v="Jurnal Ilmiah Wahana Pendidikan"/>
    <x v="19"/>
    <x v="0"/>
    <m/>
    <m/>
    <x v="6"/>
    <s v="Elsa Rachma Farah Diba"/>
    <m/>
    <m/>
    <m/>
    <m/>
    <m/>
    <s v="Paramaditya Arismawati"/>
    <m/>
    <m/>
    <m/>
    <m/>
    <m/>
    <s v="Rizqa Amelia Zunaidi"/>
    <m/>
    <m/>
    <m/>
    <m/>
    <m/>
    <m/>
    <m/>
    <m/>
    <m/>
    <m/>
    <m/>
    <m/>
    <m/>
    <m/>
    <m/>
    <m/>
    <m/>
    <m/>
    <m/>
    <m/>
    <m/>
    <m/>
    <m/>
    <m/>
    <m/>
    <m/>
    <m/>
    <m/>
    <m/>
    <m/>
    <m/>
    <m/>
    <m/>
    <m/>
    <m/>
    <s v="https://jurnal.peneliti.net/index.php/JIWP/article/view/10199"/>
    <s v="Elsa Rachma Farah Diba"/>
    <s v="Elsa Rachma Farah Diba,Paramaditya Arismawati,Rizqa Amelia Zunaidi,,,,,"/>
    <s v=",,,,,,,"/>
    <s v=",,,,,,,"/>
    <s v=",,,,,,,"/>
  </r>
  <r>
    <s v="Analysis Of Market Preferences For Battery Swap And Battery Charging On Electric Motorcycles Using Logit Regression"/>
    <s v="IEEE"/>
    <x v="25"/>
    <x v="0"/>
    <m/>
    <m/>
    <x v="6"/>
    <s v="Ivan Sahattua Sitanggang"/>
    <m/>
    <m/>
    <m/>
    <s v="MAHASISWA"/>
    <m/>
    <s v="Rizqa Amelia Zunaidi"/>
    <m/>
    <m/>
    <m/>
    <m/>
    <m/>
    <s v="Silvi Istiqomah"/>
    <m/>
    <m/>
    <m/>
    <m/>
    <m/>
    <s v="Aufar Fikri Dimyati"/>
    <m/>
    <m/>
    <m/>
    <m/>
    <m/>
    <m/>
    <m/>
    <m/>
    <m/>
    <m/>
    <m/>
    <m/>
    <m/>
    <m/>
    <m/>
    <m/>
    <m/>
    <m/>
    <m/>
    <m/>
    <m/>
    <m/>
    <m/>
    <m/>
    <m/>
    <m/>
    <m/>
    <m/>
    <m/>
    <s v="10.1109/ICoCSETI63724.2025.11020407"/>
    <s v="Ivan Sahattua Sitanggang"/>
    <s v="Ivan Sahattua Sitanggang,Rizqa Amelia Zunaidi,Silvi Istiqomah,Aufar Fikri Dimyati,,,,"/>
    <s v=",,,,,,,"/>
    <s v=",,,,,,,"/>
    <s v=",,,,,,,"/>
  </r>
  <r>
    <s v="Analisis Faktor-Faktor yang Berpengaruh Terhadap Intensi Membeli Melalui Live Shopping pada Generasi Z"/>
    <s v="JISI: Jurnal Integrasi Sistem Industri"/>
    <x v="19"/>
    <x v="0"/>
    <m/>
    <m/>
    <x v="6"/>
    <s v="Putri Dwi Indah"/>
    <m/>
    <m/>
    <m/>
    <s v="MAHASISWA"/>
    <m/>
    <s v="Rizqa Amelia Zunaidi"/>
    <m/>
    <m/>
    <m/>
    <m/>
    <m/>
    <s v="Perdana Suteja Putra"/>
    <m/>
    <m/>
    <m/>
    <m/>
    <m/>
    <m/>
    <m/>
    <m/>
    <m/>
    <m/>
    <m/>
    <m/>
    <m/>
    <m/>
    <m/>
    <m/>
    <m/>
    <m/>
    <m/>
    <m/>
    <m/>
    <m/>
    <m/>
    <m/>
    <m/>
    <m/>
    <m/>
    <m/>
    <m/>
    <m/>
    <m/>
    <m/>
    <m/>
    <m/>
    <m/>
    <s v="https://doi.org/10.24853/jisi.12.1.13-22"/>
    <s v="Putri Dwi Indah"/>
    <s v="Putri Dwi Indah,Rizqa Amelia Zunaidi,Perdana Suteja Putra,,,,,"/>
    <s v=",,,,,,,"/>
    <s v=",,,,,,,"/>
    <s v=",,,,,,,"/>
  </r>
  <r>
    <s v="Strategic marketing analysis for enhancing competitiveness and customer satisfaction: a case study of Indihome TV in Pasuruan City"/>
    <s v="Operations Excellence: Journal of Applied Industrial Engineering"/>
    <x v="17"/>
    <x v="0"/>
    <m/>
    <m/>
    <x v="6"/>
    <s v="Hilmi, Muhammad Hafidh Syauqil"/>
    <m/>
    <m/>
    <m/>
    <s v="MAHASISWA"/>
    <m/>
    <s v="Zunaidi, Rizqa Amelia"/>
    <m/>
    <m/>
    <m/>
    <m/>
    <m/>
    <s v="Wulandari, Eka Devi"/>
    <m/>
    <m/>
    <s v="University of Deflt"/>
    <m/>
    <m/>
    <m/>
    <m/>
    <m/>
    <m/>
    <m/>
    <m/>
    <m/>
    <m/>
    <m/>
    <m/>
    <m/>
    <m/>
    <m/>
    <m/>
    <m/>
    <m/>
    <m/>
    <m/>
    <m/>
    <m/>
    <m/>
    <m/>
    <m/>
    <m/>
    <m/>
    <m/>
    <m/>
    <m/>
    <m/>
    <m/>
    <s v="10.22441/oe.2025.v17.i1.130"/>
    <s v="Hilmi, Muhammad Hafidh Syauqil"/>
    <s v="Hilmi, Muhammad Hafidh Syauqil,Zunaidi, Rizqa Amelia,Wulandari, Eka Devi,,,,,"/>
    <s v=",,University of Deflt,,,,,"/>
    <s v=",,,,,,,"/>
    <s v=",,,,,,,"/>
  </r>
  <r>
    <s v="Identification of Rupiah Paper Currency Denominations Using First Order Statistical Feature Extraction and k-Nearest Neighbor"/>
    <s v="JIPI (Jurnal Ilmiah Penelitian dan Pembelajaran Informatika) "/>
    <x v="26"/>
    <x v="2"/>
    <m/>
    <m/>
    <x v="7"/>
    <s v="Rinci Kembang Hapsari"/>
    <m/>
    <m/>
    <m/>
    <m/>
    <s v="Institut Teknologi Adhi Tama Surabaya"/>
    <s v="Muhammad Ilham Khoiri"/>
    <m/>
    <m/>
    <s v="Institut Teknologi Adhi Tama Surabaya"/>
    <m/>
    <m/>
    <s v="Purbandini Purbandini"/>
    <m/>
    <m/>
    <s v="Universitas Airlangga"/>
    <m/>
    <m/>
    <s v="Budi Dwi Satoto"/>
    <m/>
    <m/>
    <s v="Trunojoyo University"/>
    <m/>
    <m/>
    <s v="Abdullah Harits Salim"/>
    <m/>
    <m/>
    <s v="Institut Teknologi Sepuluh November Surabaya"/>
    <m/>
    <m/>
    <s v="Titus Kristanto"/>
    <m/>
    <m/>
    <s v="TUS"/>
    <m/>
    <m/>
    <m/>
    <m/>
    <m/>
    <m/>
    <m/>
    <m/>
    <m/>
    <m/>
    <m/>
    <m/>
    <m/>
    <m/>
    <s v="http://dx.doi.org/10.62527/joiv.9.3.3037"/>
    <s v="Rinci Kembang Hapsari"/>
    <s v="Rinci Kembang Hapsari,Muhammad Ilham Khoiri,Purbandini Purbandini,Budi Dwi Satoto,Abdullah Harits Salim,Titus Kristanto,,"/>
    <s v="Institut Teknologi Adhi Tama Surabaya,Institut Teknologi Adhi Tama Surabaya,Universitas Airlangga,Trunojoyo University,Institut Teknologi Sepuluh November Surabaya,TUS,,"/>
    <s v=",,,,,,,"/>
    <s v=",,,,,,,"/>
  </r>
  <r>
    <s v="ANALISIS TINGKAT KEPUASAN MASYARAKAT TERHADAP PELAYANAN SERVICE DESK BERDASARKAN INDEKS KEPUASAN MASYARAKAT (IKM) DI DINAS KOMUNIKASI DAN INFORMATIKA KOTA SURABAYA"/>
    <s v="JIPI (Jurnal Ilmiah Penelitian dan Pembelajaran Informatika) "/>
    <x v="19"/>
    <x v="1"/>
    <m/>
    <m/>
    <x v="6"/>
    <s v="Nathania Fadlilah"/>
    <m/>
    <m/>
    <m/>
    <m/>
    <m/>
    <s v="Titus Kristanto"/>
    <m/>
    <m/>
    <m/>
    <m/>
    <m/>
    <s v="Muhammad Ilham Alhari"/>
    <m/>
    <m/>
    <m/>
    <m/>
    <m/>
    <m/>
    <m/>
    <m/>
    <m/>
    <m/>
    <m/>
    <m/>
    <m/>
    <m/>
    <m/>
    <m/>
    <m/>
    <m/>
    <m/>
    <m/>
    <m/>
    <m/>
    <m/>
    <m/>
    <m/>
    <m/>
    <m/>
    <m/>
    <m/>
    <m/>
    <m/>
    <m/>
    <m/>
    <m/>
    <m/>
    <s v="https://doi.org/10.29100/jipi.v10i2.6136"/>
    <s v="Nathania Fadlilah"/>
    <s v="Nathania Fadlilah,Titus Kristanto,Muhammad Ilham Alhari,,,,,"/>
    <s v=",,,,,,,"/>
    <s v=",,,,,,,"/>
    <s v=",,,,,,,"/>
  </r>
  <r>
    <s v="Perancangan dan Implementasi Website untuk Pengelolaan Beasiswa Mahasiswa Jayawijaya"/>
    <s v="eProceedings of Engineering "/>
    <x v="16"/>
    <x v="0"/>
    <m/>
    <m/>
    <x v="6"/>
    <s v="Royzaldo Aser Elegius Logo"/>
    <m/>
    <m/>
    <m/>
    <m/>
    <m/>
    <s v="Pangestu Widodo"/>
    <m/>
    <m/>
    <m/>
    <m/>
    <m/>
    <s v="Mohammad Yanuar Hariyawan"/>
    <m/>
    <m/>
    <m/>
    <m/>
    <m/>
    <m/>
    <m/>
    <m/>
    <m/>
    <m/>
    <m/>
    <m/>
    <m/>
    <m/>
    <m/>
    <m/>
    <m/>
    <m/>
    <m/>
    <m/>
    <m/>
    <m/>
    <m/>
    <m/>
    <m/>
    <m/>
    <m/>
    <m/>
    <m/>
    <m/>
    <m/>
    <m/>
    <m/>
    <m/>
    <m/>
    <m/>
    <s v="Royzaldo Aser Elegius Logo"/>
    <s v="Royzaldo Aser Elegius Logo,Pangestu Widodo,Mohammad Yanuar Hariyawan,,,,,"/>
    <s v=",,,,,,,"/>
    <s v=",,,,,,,"/>
    <s v=",,,,,,,"/>
  </r>
  <r>
    <s v="Sistem Manajemen Toko Sembako Berbasis Website dengan Menggunakan Metode Prototype (Studi Kasus: Toko Sembako Ayla Sidoarjo)"/>
    <s v="eProceedings of Engineering "/>
    <x v="16"/>
    <x v="0"/>
    <m/>
    <m/>
    <x v="6"/>
    <s v="Salma Anggraeni"/>
    <m/>
    <m/>
    <m/>
    <s v="MAHASISWA"/>
    <m/>
    <s v="Rokhmatul Insani"/>
    <m/>
    <m/>
    <m/>
    <m/>
    <m/>
    <s v=" Anisa Dzulkarnain"/>
    <m/>
    <m/>
    <m/>
    <m/>
    <m/>
    <s v="Muhammad Nasrullah"/>
    <m/>
    <m/>
    <m/>
    <m/>
    <m/>
    <m/>
    <m/>
    <m/>
    <m/>
    <m/>
    <m/>
    <m/>
    <m/>
    <m/>
    <m/>
    <m/>
    <m/>
    <m/>
    <m/>
    <m/>
    <m/>
    <m/>
    <m/>
    <m/>
    <m/>
    <m/>
    <m/>
    <m/>
    <m/>
    <m/>
    <s v="Salma Anggraeni"/>
    <s v="Salma Anggraeni,Rokhmatul Insani, Anisa Dzulkarnain,Muhammad Nasrullah,,,,"/>
    <s v=",,,,,,,"/>
    <s v=",,,,,,,"/>
    <s v=",,,,,,,"/>
  </r>
  <r>
    <s v="Association Rule Mining of Consumer Behavior at MOY Supermarket Using Apriori Algorithm"/>
    <s v="Ultimatics : Jurnal Teknik Informatika"/>
    <x v="19"/>
    <x v="0"/>
    <m/>
    <m/>
    <x v="6"/>
    <s v="Amalia Nur Alifah"/>
    <m/>
    <m/>
    <m/>
    <m/>
    <m/>
    <m/>
    <m/>
    <m/>
    <m/>
    <m/>
    <m/>
    <m/>
    <m/>
    <m/>
    <m/>
    <m/>
    <m/>
    <m/>
    <m/>
    <m/>
    <m/>
    <m/>
    <m/>
    <m/>
    <m/>
    <m/>
    <m/>
    <m/>
    <m/>
    <m/>
    <m/>
    <m/>
    <m/>
    <m/>
    <m/>
    <m/>
    <m/>
    <m/>
    <m/>
    <m/>
    <m/>
    <m/>
    <m/>
    <m/>
    <m/>
    <m/>
    <m/>
    <s v="https://doi.org/10.31937/ti.v17i1.3745"/>
    <s v="Amalia Nur Alifah"/>
    <s v="Amalia Nur Alifah,,,,,,,"/>
    <s v=",,,,,,,"/>
    <s v=",,,,,,,"/>
    <s v=",,,,,,,"/>
  </r>
  <r>
    <s v="Optimizing K-Means Clustering through Distance Metric Simulation for Strategic Enrollment Segmentation in Private Universities"/>
    <s v="CAUCHY: Jurnal Matematika Murni dan Aplikasi"/>
    <x v="18"/>
    <x v="1"/>
    <m/>
    <m/>
    <x v="6"/>
    <s v="Regita Putri Permata"/>
    <m/>
    <m/>
    <m/>
    <m/>
    <m/>
    <s v="Amalia Nur Alifah"/>
    <m/>
    <m/>
    <m/>
    <m/>
    <m/>
    <s v="I Made Wisnu Adi Sanjaya"/>
    <m/>
    <s v="Mahasiswa"/>
    <m/>
    <m/>
    <m/>
    <m/>
    <m/>
    <m/>
    <m/>
    <m/>
    <m/>
    <m/>
    <m/>
    <m/>
    <m/>
    <m/>
    <m/>
    <m/>
    <m/>
    <m/>
    <m/>
    <m/>
    <m/>
    <m/>
    <m/>
    <m/>
    <m/>
    <m/>
    <m/>
    <m/>
    <m/>
    <m/>
    <m/>
    <m/>
    <m/>
    <s v="https://doi.org/10.18860/cauchy.v10i2.33089"/>
    <s v="Regita Putri Permata"/>
    <s v="Regita Putri Permata,Amalia Nur Alifah,I Made Wisnu Adi Sanjaya,,,,,"/>
    <s v=",,,,,,,"/>
    <s v=",,,,,,,"/>
    <s v=",,,,,,,"/>
  </r>
  <r>
    <s v="ANALISIS KONEKTIVITAS PADA KOMUNIKASI PERANGKAT KOMUNIKASI DARURAT UNTUK PENDAKI GUNUNG BERBASIS IOT DAN LORA"/>
    <s v="eProceedings of Engineering"/>
    <x v="16"/>
    <x v="0"/>
    <m/>
    <m/>
    <x v="6"/>
    <s v="HIDAYAT"/>
    <m/>
    <m/>
    <m/>
    <m/>
    <m/>
    <s v="Fannush Shofi Akbar"/>
    <m/>
    <m/>
    <m/>
    <m/>
    <m/>
    <s v="Nilla Rachmaningrum"/>
    <m/>
    <m/>
    <m/>
    <m/>
    <m/>
    <m/>
    <m/>
    <m/>
    <m/>
    <m/>
    <m/>
    <m/>
    <m/>
    <m/>
    <m/>
    <m/>
    <m/>
    <m/>
    <m/>
    <m/>
    <m/>
    <m/>
    <m/>
    <m/>
    <m/>
    <m/>
    <m/>
    <m/>
    <m/>
    <m/>
    <m/>
    <m/>
    <m/>
    <m/>
    <m/>
    <m/>
    <s v="HIDAYAT"/>
    <s v="HIDAYAT,Fannush Shofi Akbar,Nilla Rachmaningrum,,,,,"/>
    <s v=",,,,,,,"/>
    <s v=",,,,,,,"/>
    <s v=",,,,,,,"/>
  </r>
  <r>
    <s v="Analysis Of Minimum Variance Distortionless Response (MVDR) Method For Direction Detection In Gunshot Locator"/>
    <s v="IEEE"/>
    <x v="25"/>
    <x v="0"/>
    <m/>
    <m/>
    <x v="6"/>
    <s v="Qaanitah Salwa Wirdhani"/>
    <m/>
    <m/>
    <s v="TT"/>
    <s v="MAHASISWA"/>
    <m/>
    <s v="Risdilah Mimma Untsa"/>
    <m/>
    <m/>
    <m/>
    <m/>
    <m/>
    <s v="Nilla Rachmaningrum"/>
    <m/>
    <m/>
    <m/>
    <m/>
    <m/>
    <s v="Fannush Shofi Akbar"/>
    <m/>
    <m/>
    <m/>
    <m/>
    <m/>
    <s v="Intan Anggreita Sonia Puteri"/>
    <m/>
    <m/>
    <s v="TUS"/>
    <m/>
    <m/>
    <s v="Alifvian Aria Sasongko"/>
    <m/>
    <m/>
    <s v="TUS"/>
    <m/>
    <m/>
    <m/>
    <m/>
    <m/>
    <m/>
    <m/>
    <m/>
    <m/>
    <m/>
    <m/>
    <m/>
    <m/>
    <m/>
    <s v="10.1109/ICoCSETI63724.2025.11018992"/>
    <s v="Qaanitah Salwa Wirdhani"/>
    <s v="Qaanitah Salwa Wirdhani,Risdilah Mimma Untsa,Nilla Rachmaningrum,Fannush Shofi Akbar,Intan Anggreita Sonia Puteri,Alifvian Aria Sasongko,,"/>
    <s v=",,,,TUS,TUS,,"/>
    <s v="TT,,,,,,,"/>
    <s v=",,,,,,,"/>
  </r>
  <r>
    <s v="Analisa Tekno-Ekonomi Terkait Perancangan 5G New Radio di Pegunungan Bintang Papua"/>
    <s v="eProceedings of Engineering"/>
    <x v="16"/>
    <x v="0"/>
    <m/>
    <m/>
    <x v="6"/>
    <s v="Elsa Diah Ayu Nurfadillah"/>
    <m/>
    <m/>
    <m/>
    <m/>
    <m/>
    <s v="Fannush Shofi Akbar"/>
    <m/>
    <m/>
    <m/>
    <m/>
    <m/>
    <s v="Arrizky Ayu Faradila Purnama"/>
    <m/>
    <m/>
    <m/>
    <m/>
    <m/>
    <m/>
    <m/>
    <m/>
    <m/>
    <m/>
    <m/>
    <m/>
    <m/>
    <m/>
    <m/>
    <m/>
    <m/>
    <m/>
    <m/>
    <m/>
    <m/>
    <m/>
    <m/>
    <m/>
    <m/>
    <m/>
    <m/>
    <m/>
    <m/>
    <m/>
    <m/>
    <m/>
    <m/>
    <m/>
    <m/>
    <m/>
    <s v="Elsa Diah Ayu Nurfadillah"/>
    <s v="Elsa Diah Ayu Nurfadillah,Fannush Shofi Akbar,Arrizky Ayu Faradila Purnama,,,,,"/>
    <s v=",,,,,,,"/>
    <s v=",,,,,,,"/>
    <s v=",,,,,,,"/>
  </r>
  <r>
    <s v="Analysis of Frequency Difference of Arrival (FDoA) Method for Detecting Sound Direction On Gunshot Locater"/>
    <s v="IEEE"/>
    <x v="25"/>
    <x v="0"/>
    <m/>
    <m/>
    <x v="6"/>
    <s v="Intan Anggreita Sonia Puteri"/>
    <m/>
    <m/>
    <m/>
    <m/>
    <m/>
    <s v="Risdilah Mimma Untsa"/>
    <m/>
    <m/>
    <m/>
    <m/>
    <m/>
    <s v="Nilla Rachmaningrum"/>
    <m/>
    <m/>
    <m/>
    <m/>
    <m/>
    <s v="Fannush Shofi Akbar"/>
    <m/>
    <m/>
    <m/>
    <m/>
    <m/>
    <s v="Qaanitah Salwa Wirdhani"/>
    <m/>
    <m/>
    <s v="TUS"/>
    <m/>
    <m/>
    <s v="Alifvian Aria Sasongko"/>
    <m/>
    <m/>
    <s v="TUS"/>
    <m/>
    <m/>
    <m/>
    <m/>
    <m/>
    <m/>
    <m/>
    <m/>
    <m/>
    <m/>
    <m/>
    <m/>
    <m/>
    <m/>
    <s v="10.1109/ICoCSETI63724.2025.11019873"/>
    <s v="Intan Anggreita Sonia Puteri"/>
    <s v="Intan Anggreita Sonia Puteri,Risdilah Mimma Untsa,Nilla Rachmaningrum,Fannush Shofi Akbar,Qaanitah Salwa Wirdhani,Alifvian Aria Sasongko,,"/>
    <s v=",,,,TUS,TUS,,"/>
    <s v=",,,,,,,"/>
    <s v=",,,,,,,"/>
  </r>
  <r>
    <s v="Rancang Bangun Voltage Multiplier Pada Perangkat RF Energi Harvesting Untuk Meningkatkan Tegangan Luaran"/>
    <s v="eProceedings of Engineering"/>
    <x v="16"/>
    <x v="0"/>
    <m/>
    <m/>
    <x v="6"/>
    <s v="Raynaldi Wisnu Wibowo"/>
    <m/>
    <m/>
    <m/>
    <m/>
    <m/>
    <s v="Fannush Shofi Akbar"/>
    <m/>
    <m/>
    <m/>
    <m/>
    <m/>
    <s v="Mohammad Yanuar Hariyawan"/>
    <m/>
    <m/>
    <m/>
    <m/>
    <m/>
    <m/>
    <m/>
    <m/>
    <m/>
    <m/>
    <m/>
    <m/>
    <m/>
    <m/>
    <m/>
    <m/>
    <m/>
    <m/>
    <m/>
    <m/>
    <m/>
    <m/>
    <m/>
    <m/>
    <m/>
    <m/>
    <m/>
    <m/>
    <m/>
    <m/>
    <m/>
    <m/>
    <m/>
    <m/>
    <m/>
    <m/>
    <s v="Raynaldi Wisnu Wibowo"/>
    <s v="Raynaldi Wisnu Wibowo,Fannush Shofi Akbar,Mohammad Yanuar Hariyawan,,,,,"/>
    <s v=",,,,,,,"/>
    <s v=",,,,,,,"/>
    <s v=",,,,,,,"/>
  </r>
  <r>
    <s v="Analysis Of Normalize Least Mean Square (NLMS) Method For Gunshot Denoising Process"/>
    <s v="IEEE"/>
    <x v="25"/>
    <x v="0"/>
    <m/>
    <m/>
    <x v="6"/>
    <s v="Alifvian Aria Sasongko"/>
    <m/>
    <m/>
    <m/>
    <m/>
    <m/>
    <s v="Risdilah Mimma Untsa"/>
    <m/>
    <m/>
    <m/>
    <m/>
    <m/>
    <s v="Nilla Rachmaningrum"/>
    <m/>
    <m/>
    <m/>
    <m/>
    <m/>
    <s v="Fannush Shofi Akbar"/>
    <m/>
    <m/>
    <m/>
    <m/>
    <m/>
    <s v="Qaanitah Salwa Wirdhani"/>
    <m/>
    <m/>
    <m/>
    <m/>
    <m/>
    <s v="Intan Anggreita Sonia Puteri"/>
    <m/>
    <m/>
    <m/>
    <m/>
    <m/>
    <m/>
    <m/>
    <m/>
    <m/>
    <m/>
    <m/>
    <m/>
    <m/>
    <m/>
    <m/>
    <m/>
    <m/>
    <s v="10.1109/ICoCSETI63724.2025.11019266"/>
    <s v="Alifvian Aria Sasongko"/>
    <s v="Alifvian Aria Sasongko,Risdilah Mimma Untsa,Nilla Rachmaningrum,Fannush Shofi Akbar,Qaanitah Salwa Wirdhani,Intan Anggreita Sonia Puteri,,"/>
    <s v=",,,,,,,"/>
    <s v=",,,,,,,"/>
    <s v=",,,,,,,"/>
  </r>
  <r>
    <s v="Implementing Markov Switching Regression Using Best Subset Approach For BSI Stock Price Prediction Analysis"/>
    <s v="INFERENSI"/>
    <x v="14"/>
    <x v="0"/>
    <m/>
    <m/>
    <x v="6"/>
    <s v="Denny Nurdiansyah"/>
    <m/>
    <m/>
    <m/>
    <m/>
    <s v="Universitas Nadlatul Ulama Sunan Giri"/>
    <s v="Mochamad Nizar Palefi Ma'ady"/>
    <m/>
    <m/>
    <m/>
    <m/>
    <m/>
    <s v="Lulud Wijayanti"/>
    <m/>
    <m/>
    <s v="STAI Miftahul Ula Nganjuk"/>
    <m/>
    <m/>
    <s v="Diah Ayu Novitasari"/>
    <m/>
    <m/>
    <s v="Universitas Islam Lamongan"/>
    <m/>
    <m/>
    <s v="Siti Rohmawati"/>
    <m/>
    <m/>
    <s v="Universitas Nadlatul Ulama Sunan Giri"/>
    <m/>
    <m/>
    <m/>
    <m/>
    <m/>
    <m/>
    <m/>
    <m/>
    <m/>
    <m/>
    <m/>
    <m/>
    <m/>
    <m/>
    <m/>
    <m/>
    <m/>
    <m/>
    <m/>
    <m/>
    <s v="10.12962%2Fj27213862.v8i2.21030"/>
    <s v="Denny Nurdiansyah"/>
    <s v="Denny Nurdiansyah,Mochamad Nizar Palefi Ma'ady,Lulud Wijayanti,Diah Ayu Novitasari,Siti Rohmawati,,,"/>
    <s v="Universitas Nadlatul Ulama Sunan Giri,,STAI Miftahul Ula Nganjuk,Universitas Islam Lamongan,Universitas Nadlatul Ulama Sunan Giri,,,"/>
    <s v=",,,,,,,"/>
    <s v=",,,,,,,"/>
  </r>
  <r>
    <s v="Analisa Tekno-Ekonomi pada Wilayah Perumahan Griya Permata Gedangan Sidoarjo untuk Perancangan Jaringan Optik X-GPON"/>
    <s v="eProceedings of Engineering"/>
    <x v="16"/>
    <x v="0"/>
    <m/>
    <m/>
    <x v="6"/>
    <s v="Nadiva Risma Ayu Pratiwi"/>
    <m/>
    <m/>
    <m/>
    <m/>
    <m/>
    <s v="Tri Agus Djoko Kuntjoro"/>
    <m/>
    <m/>
    <m/>
    <m/>
    <m/>
    <s v="Arrizky Ayu Faradila Purnama"/>
    <m/>
    <m/>
    <m/>
    <m/>
    <m/>
    <s v="Rifka Emilia Nur Utami"/>
    <m/>
    <m/>
    <m/>
    <m/>
    <m/>
    <m/>
    <m/>
    <m/>
    <m/>
    <m/>
    <m/>
    <m/>
    <m/>
    <m/>
    <m/>
    <m/>
    <m/>
    <m/>
    <m/>
    <m/>
    <m/>
    <m/>
    <m/>
    <m/>
    <m/>
    <m/>
    <m/>
    <m/>
    <m/>
    <m/>
    <s v="Nadiva Risma Ayu Pratiwi"/>
    <s v="Nadiva Risma Ayu Pratiwi,Tri Agus Djoko Kuntjoro,Arrizky Ayu Faradila Purnama,Rifka Emilia Nur Utami,,,,"/>
    <s v=",,,,,,,"/>
    <s v=",,,,,,,"/>
    <s v=",,,,,,,"/>
  </r>
  <r>
    <s v="ANALISIS TEKNO EKONOMI 5G NR MENGGUNAKAN FREKUENSI N258 DI WILAYAH IBU KOTA NUSANTARA"/>
    <s v="eProceedings of Engineering"/>
    <x v="16"/>
    <x v="0"/>
    <m/>
    <m/>
    <x v="6"/>
    <s v="Adam Maulana Adennio"/>
    <m/>
    <m/>
    <m/>
    <m/>
    <m/>
    <s v="Tri Agus Djoko Kuntjoro"/>
    <m/>
    <m/>
    <m/>
    <m/>
    <m/>
    <s v="Arrizky Ayu Faradila Purnama"/>
    <m/>
    <m/>
    <m/>
    <m/>
    <m/>
    <m/>
    <m/>
    <m/>
    <m/>
    <m/>
    <m/>
    <m/>
    <m/>
    <m/>
    <m/>
    <m/>
    <m/>
    <m/>
    <m/>
    <m/>
    <m/>
    <m/>
    <m/>
    <m/>
    <m/>
    <m/>
    <m/>
    <m/>
    <m/>
    <m/>
    <m/>
    <m/>
    <m/>
    <m/>
    <m/>
    <m/>
    <s v="Adam Maulana Adennio"/>
    <s v="Adam Maulana Adennio,Tri Agus Djoko Kuntjoro,Arrizky Ayu Faradila Purnama,,,,,"/>
    <s v=",,,,,,,"/>
    <s v=",,,,,,,"/>
    <s v=",,,,,,,"/>
  </r>
  <r>
    <s v="Analysis Of Optic Network Design In Housing Using X-GPON, Case Study: Griya Permata Gedangan Housing, Sidoarjo"/>
    <s v="IEEE"/>
    <x v="25"/>
    <x v="0"/>
    <m/>
    <m/>
    <x v="6"/>
    <s v="Rifka Emilia Nur Utami"/>
    <m/>
    <m/>
    <m/>
    <m/>
    <m/>
    <s v="Tri Agus Djoko Kuntjoro"/>
    <m/>
    <m/>
    <m/>
    <m/>
    <m/>
    <s v="Arrizky Ayu Faradila Purnama"/>
    <m/>
    <m/>
    <m/>
    <m/>
    <m/>
    <s v="Nadiva Risma Ayu Pratiwi"/>
    <m/>
    <m/>
    <m/>
    <m/>
    <m/>
    <m/>
    <m/>
    <m/>
    <m/>
    <m/>
    <m/>
    <m/>
    <m/>
    <m/>
    <m/>
    <m/>
    <m/>
    <m/>
    <m/>
    <m/>
    <m/>
    <m/>
    <m/>
    <m/>
    <m/>
    <m/>
    <m/>
    <m/>
    <m/>
    <s v="10.1109/ICoCSETI63724.2025.11019993"/>
    <s v="Rifka Emilia Nur Utami"/>
    <s v="Rifka Emilia Nur Utami,Tri Agus Djoko Kuntjoro,Arrizky Ayu Faradila Purnama,Nadiva Risma Ayu Pratiwi,,,,"/>
    <s v=",,,,,,,"/>
    <s v=",,,,,,,"/>
    <s v=",,,,,,,"/>
  </r>
  <r>
    <s v="Peningkatan Literasi Data Siswa Melalui Pelatihan Visualisasi Data Di SMK Negeri 6 Surabaya"/>
    <s v=" Jurnal Abdimas Indonesia"/>
    <x v="21"/>
    <x v="0"/>
    <m/>
    <m/>
    <x v="6"/>
    <s v="Ryanta Meylinda Savira"/>
    <m/>
    <m/>
    <m/>
    <m/>
    <m/>
    <s v="Astikhatul Mufaidah"/>
    <m/>
    <m/>
    <m/>
    <m/>
    <m/>
    <s v="Shefira Eka Putri"/>
    <m/>
    <m/>
    <m/>
    <m/>
    <m/>
    <s v="Rindra Syaifullah"/>
    <m/>
    <m/>
    <m/>
    <m/>
    <m/>
    <s v="Regita Putri Permata"/>
    <m/>
    <m/>
    <m/>
    <m/>
    <m/>
    <s v="Helisyah Nur Fadhilah"/>
    <m/>
    <m/>
    <s v="ITS"/>
    <m/>
    <m/>
    <m/>
    <m/>
    <m/>
    <m/>
    <m/>
    <m/>
    <m/>
    <m/>
    <m/>
    <m/>
    <m/>
    <m/>
    <s v="https://doi.org/10.34697/jai.v5i1.1440"/>
    <s v="Ryanta Meylinda Savira"/>
    <s v="Ryanta Meylinda Savira,Astikhatul Mufaidah,Shefira Eka Putri,Rindra Syaifullah,Regita Putri Permata,Helisyah Nur Fadhilah,,"/>
    <s v=",,,,,ITS,,"/>
    <s v=",,,,,,,"/>
    <s v=",,,,,,,"/>
  </r>
  <r>
    <s v="Survival analysis of Kasturi tobacco plants in Jember district using the stratified cox and extended cox models."/>
    <s v="MethodsX"/>
    <x v="23"/>
    <x v="0"/>
    <m/>
    <m/>
    <x v="6"/>
    <s v="Angga Iryanto Pratama"/>
    <m/>
    <m/>
    <m/>
    <m/>
    <m/>
    <s v="Dwi Rantini"/>
    <m/>
    <m/>
    <s v="Universitas Airlangga"/>
    <m/>
    <m/>
    <s v="Ratih Ardiati Ningrum"/>
    <m/>
    <m/>
    <s v="Universitas Airlangga"/>
    <m/>
    <m/>
    <s v="Arip Ramadan"/>
    <m/>
    <m/>
    <m/>
    <m/>
    <m/>
    <s v="fazidah Othman"/>
    <m/>
    <m/>
    <s v="University of Malaya"/>
    <m/>
    <m/>
    <m/>
    <m/>
    <m/>
    <m/>
    <m/>
    <m/>
    <m/>
    <m/>
    <m/>
    <m/>
    <m/>
    <m/>
    <m/>
    <m/>
    <m/>
    <m/>
    <m/>
    <m/>
    <m/>
    <s v="Angga Iryanto Pratama"/>
    <s v="Angga Iryanto Pratama,Dwi Rantini,Ratih Ardiati Ningrum,Arip Ramadan,fazidah Othman,,,"/>
    <s v=",Universitas Airlangga,Universitas Airlangga,,University of Malaya,,,"/>
    <s v=",,,,,,,"/>
    <s v=",,,,,,,"/>
  </r>
  <r>
    <s v="Method for modelling the number of HIV and AIDS cases using least square spline Biresponse nonparametric negative binomial regression"/>
    <s v="MethodsX"/>
    <x v="23"/>
    <x v="0"/>
    <m/>
    <m/>
    <x v="6"/>
    <s v="Arip Ramadan"/>
    <m/>
    <m/>
    <m/>
    <m/>
    <m/>
    <s v="Nur Chamidah"/>
    <m/>
    <m/>
    <s v="Universitas Airlangga"/>
    <m/>
    <m/>
    <s v="I Nyoman Budiantara"/>
    <m/>
    <m/>
    <s v="ITS"/>
    <m/>
    <m/>
    <s v="Budi Lestari"/>
    <m/>
    <m/>
    <s v="Universitas Jember"/>
    <m/>
    <m/>
    <s v="Dursun Aydin"/>
    <m/>
    <m/>
    <s v="University of Wisconsin"/>
    <m/>
    <m/>
    <m/>
    <m/>
    <m/>
    <m/>
    <m/>
    <m/>
    <m/>
    <m/>
    <m/>
    <m/>
    <m/>
    <m/>
    <m/>
    <m/>
    <m/>
    <m/>
    <m/>
    <m/>
    <s v="https://doi.org/10.1016/j.mex.2025.103336"/>
    <s v="Arip Ramadan"/>
    <s v="Arip Ramadan,Nur Chamidah,I Nyoman Budiantara,Budi Lestari,Dursun Aydin,,,"/>
    <s v=",Universitas Airlangga,ITS,Universitas Jember,University of Wisconsin,,,"/>
    <s v=",,,,,,,"/>
    <s v=",,,,,,,"/>
  </r>
  <r>
    <s v="Implementasi Digitalisasi Pembuatan Rapor untuk TPQ Al-Mubaarok Surabaya dalam Mendukung Evaluasi Santri"/>
    <s v="PaKMas: Jurnal Pengabdian Kepada Masyarakat"/>
    <x v="17"/>
    <x v="0"/>
    <m/>
    <m/>
    <x v="6"/>
    <s v="Vessa Rizky Oktavia"/>
    <m/>
    <m/>
    <m/>
    <m/>
    <m/>
    <s v="Alqis Rausanfita"/>
    <m/>
    <m/>
    <m/>
    <m/>
    <m/>
    <s v="Pima Hani Safitri"/>
    <m/>
    <m/>
    <m/>
    <m/>
    <m/>
    <s v="Ahmad Wali Satria Bahari Johan"/>
    <m/>
    <m/>
    <m/>
    <m/>
    <m/>
    <m/>
    <m/>
    <m/>
    <m/>
    <m/>
    <m/>
    <m/>
    <m/>
    <m/>
    <m/>
    <m/>
    <m/>
    <m/>
    <m/>
    <m/>
    <m/>
    <m/>
    <m/>
    <m/>
    <m/>
    <m/>
    <m/>
    <m/>
    <m/>
    <s v="https://doi.org/10.54259/pakmas.v5i1.4102"/>
    <s v="Vessa Rizky Oktavia"/>
    <s v="Vessa Rizky Oktavia,Alqis Rausanfita,Pima Hani Safitri,Ahmad Wali Satria Bahari Johan,,,,"/>
    <s v=",,,,,,,"/>
    <s v=",,,,,,,"/>
    <s v=",,,,,,,"/>
  </r>
  <r>
    <s v="Rancang Bangun Prototipe Sistem Deteksi Dini Retinopathic Diabetic Berbasis Website"/>
    <s v="Jurnal Algoritma"/>
    <x v="19"/>
    <x v="0"/>
    <m/>
    <m/>
    <x v="6"/>
    <s v="Daud Muhajir"/>
    <m/>
    <m/>
    <m/>
    <m/>
    <m/>
    <s v=" Pima Hani Safitri"/>
    <m/>
    <m/>
    <m/>
    <m/>
    <m/>
    <s v=" Tanzilal Mustaqim"/>
    <m/>
    <m/>
    <m/>
    <m/>
    <m/>
    <s v="Vessa Rizky Oktavia"/>
    <m/>
    <m/>
    <m/>
    <m/>
    <m/>
    <m/>
    <m/>
    <m/>
    <m/>
    <m/>
    <m/>
    <m/>
    <m/>
    <m/>
    <m/>
    <m/>
    <m/>
    <m/>
    <m/>
    <m/>
    <m/>
    <m/>
    <m/>
    <m/>
    <m/>
    <m/>
    <m/>
    <m/>
    <m/>
    <s v="https://doi.org/10.33364/algoritma/v.22-1.2255"/>
    <s v="Daud Muhajir"/>
    <s v="Daud Muhajir, Pima Hani Safitri, Tanzilal Mustaqim,Vessa Rizky Oktavia,,,,"/>
    <s v=",,,,,,,"/>
    <s v=",,,,,,,"/>
    <s v=",,,,,,,"/>
  </r>
  <r>
    <s v="Penerapan Edge Computing pada Pertanian untuk Efisiensi Jaringan dan Optimalisasi Komputasi"/>
    <s v="eProceedings of Engineering"/>
    <x v="16"/>
    <x v="0"/>
    <m/>
    <m/>
    <x v="6"/>
    <s v="Nathanael Tjahyadi"/>
    <m/>
    <m/>
    <m/>
    <m/>
    <m/>
    <s v="Helmy Widyantara"/>
    <m/>
    <m/>
    <m/>
    <m/>
    <m/>
    <s v="Hendy Briantoro"/>
    <m/>
    <m/>
    <m/>
    <m/>
    <m/>
    <m/>
    <m/>
    <m/>
    <m/>
    <m/>
    <m/>
    <m/>
    <m/>
    <m/>
    <m/>
    <m/>
    <m/>
    <m/>
    <m/>
    <m/>
    <m/>
    <m/>
    <m/>
    <m/>
    <m/>
    <m/>
    <m/>
    <m/>
    <m/>
    <m/>
    <m/>
    <m/>
    <m/>
    <m/>
    <m/>
    <m/>
    <s v="Nathanael Tjahyadi"/>
    <s v="Nathanael Tjahyadi,Helmy Widyantara,Hendy Briantoro,,,,,"/>
    <s v=",,,,,,,"/>
    <s v=",,,,,,,"/>
    <s v=",,,,,,,"/>
  </r>
  <r>
    <s v="RANCANG BANGUN SYRINGE PUMP TERINTEGRASI APLIKASI MOBILE UNTUK MENINGKATKAN EFISIENSI KERJA TENAGA MEDIS DAN KESELAMATAN PASIEN"/>
    <s v="eProceedings of Engineering"/>
    <x v="16"/>
    <x v="0"/>
    <m/>
    <m/>
    <x v="6"/>
    <s v="Faiz Amsyari Rustam"/>
    <m/>
    <m/>
    <m/>
    <m/>
    <m/>
    <s v="Mohammad Yanuar Hariyawan"/>
    <m/>
    <m/>
    <m/>
    <m/>
    <m/>
    <s v="Hendy Briantoro"/>
    <m/>
    <m/>
    <m/>
    <m/>
    <m/>
    <m/>
    <m/>
    <m/>
    <m/>
    <m/>
    <m/>
    <m/>
    <m/>
    <m/>
    <m/>
    <m/>
    <m/>
    <m/>
    <m/>
    <m/>
    <m/>
    <m/>
    <m/>
    <m/>
    <m/>
    <m/>
    <m/>
    <m/>
    <m/>
    <m/>
    <m/>
    <m/>
    <m/>
    <m/>
    <m/>
    <m/>
    <s v="Faiz Amsyari Rustam"/>
    <s v="Faiz Amsyari Rustam,Mohammad Yanuar Hariyawan,Hendy Briantoro,,,,,"/>
    <s v=",,,,,,,"/>
    <s v=",,,,,,,"/>
    <s v=",,,,,,,"/>
  </r>
  <r>
    <s v="The Design and Empirical Analysis of Smart Tire Monitoring System using Cloud and Docker Container Technology"/>
    <s v="INFORM"/>
    <x v="19"/>
    <x v="0"/>
    <m/>
    <m/>
    <x v="6"/>
    <s v="Hendy Briantoro"/>
    <m/>
    <m/>
    <m/>
    <m/>
    <m/>
    <s v="Mohammad Yanuar Hariyawan"/>
    <m/>
    <m/>
    <m/>
    <m/>
    <m/>
    <s v="Rokhmatul Insani"/>
    <m/>
    <m/>
    <m/>
    <m/>
    <m/>
    <s v="Nathanael Tjahyadi"/>
    <m/>
    <m/>
    <m/>
    <m/>
    <m/>
    <s v="Mohammad Nur Effendy"/>
    <m/>
    <m/>
    <m/>
    <m/>
    <m/>
    <m/>
    <m/>
    <m/>
    <m/>
    <m/>
    <m/>
    <m/>
    <m/>
    <m/>
    <m/>
    <m/>
    <m/>
    <m/>
    <m/>
    <m/>
    <m/>
    <m/>
    <m/>
    <m/>
    <s v="Hendy Briantoro"/>
    <s v="Hendy Briantoro,Mohammad Yanuar Hariyawan,Rokhmatul Insani,Nathanael Tjahyadi,Mohammad Nur Effendy,,,"/>
    <s v=",,,,,,,"/>
    <s v=",,,,,,,"/>
    <s v=",,,,,,,"/>
  </r>
  <r>
    <s v="Improving V2V Communication Reliability in Dynamic Vehicular Networks: A Software-Defined Radio-Based Approach"/>
    <s v="Journal of Electronics Technology Exploration (JoETEX)"/>
    <x v="14"/>
    <x v="0"/>
    <m/>
    <m/>
    <x v="6"/>
    <s v="Mohammad Yanuar Hariyawan"/>
    <m/>
    <m/>
    <m/>
    <m/>
    <m/>
    <s v="Hendy Briantoro"/>
    <m/>
    <m/>
    <m/>
    <m/>
    <m/>
    <m/>
    <m/>
    <m/>
    <m/>
    <m/>
    <m/>
    <m/>
    <m/>
    <m/>
    <m/>
    <m/>
    <m/>
    <m/>
    <m/>
    <m/>
    <m/>
    <m/>
    <m/>
    <m/>
    <m/>
    <m/>
    <m/>
    <m/>
    <m/>
    <m/>
    <m/>
    <m/>
    <m/>
    <m/>
    <m/>
    <m/>
    <m/>
    <m/>
    <m/>
    <m/>
    <m/>
    <s v="https://doi.org/10.52465/joetex.v3i1.560"/>
    <s v="Mohammad Yanuar Hariyawan"/>
    <s v="Mohammad Yanuar Hariyawan,Hendy Briantoro,,,,,,"/>
    <s v=",,,,,,,"/>
    <s v=",,,,,,,"/>
    <s v=",,,,,,,"/>
  </r>
  <r>
    <s v="ALAT UKUR DIGITAL MOMEN TEKUK FITTING LAMPU DENGAN SENSOR LOAD CELL BERBASIS MIKROKONTROLER"/>
    <s v="eProceedings of Engineering"/>
    <x v="16"/>
    <x v="0"/>
    <m/>
    <m/>
    <x v="6"/>
    <s v="Firman Ahmad Maulana"/>
    <m/>
    <m/>
    <m/>
    <m/>
    <m/>
    <s v="Mohammad Yanuar Hariyawan"/>
    <m/>
    <m/>
    <m/>
    <m/>
    <m/>
    <s v="Hendy Briantoro"/>
    <m/>
    <m/>
    <m/>
    <m/>
    <m/>
    <m/>
    <m/>
    <m/>
    <m/>
    <m/>
    <m/>
    <m/>
    <m/>
    <m/>
    <m/>
    <m/>
    <m/>
    <m/>
    <m/>
    <m/>
    <m/>
    <m/>
    <m/>
    <m/>
    <m/>
    <m/>
    <m/>
    <m/>
    <m/>
    <m/>
    <m/>
    <m/>
    <m/>
    <m/>
    <m/>
    <m/>
    <s v="Firman Ahmad Maulana"/>
    <s v="Firman Ahmad Maulana,Mohammad Yanuar Hariyawan,Hendy Briantoro,,,,,"/>
    <s v=",,,,,,,"/>
    <s v=",,,,,,,"/>
    <s v=",,,,,,,"/>
  </r>
  <r>
    <s v="Traffic Urgency Model: A Novel Approach to Prioritize Complaint Texts Using Enhanced Named Entity Recognition for Bahasa Indonesia Cases"/>
    <s v="IEEE Access"/>
    <x v="25"/>
    <x v="0"/>
    <m/>
    <m/>
    <x v="6"/>
    <s v="Berlian Rahmy Lidiawaty"/>
    <m/>
    <m/>
    <m/>
    <m/>
    <m/>
    <s v="Erma Suryani"/>
    <m/>
    <m/>
    <s v="ITS"/>
    <m/>
    <m/>
    <s v="Retno Aulia Vinarti"/>
    <m/>
    <m/>
    <s v="ITS"/>
    <m/>
    <m/>
    <m/>
    <m/>
    <m/>
    <m/>
    <m/>
    <m/>
    <m/>
    <m/>
    <m/>
    <m/>
    <m/>
    <m/>
    <m/>
    <m/>
    <m/>
    <m/>
    <m/>
    <m/>
    <m/>
    <m/>
    <m/>
    <m/>
    <m/>
    <m/>
    <m/>
    <m/>
    <m/>
    <m/>
    <m/>
    <m/>
    <s v="10.1109/ACCESS.2025.3556423"/>
    <s v="Berlian Rahmy Lidiawaty"/>
    <s v="Berlian Rahmy Lidiawaty,Erma Suryani,Retno Aulia Vinarti,,,,,"/>
    <s v=",ITS,ITS,,,,,"/>
    <s v=",,,,,,,"/>
    <s v=",,,,,,,"/>
  </r>
  <r>
    <s v="Rancang Bangun Alat Pengukuran Berat, Tinggi, Tekanan Darah dan Fetal Doppler Berbasis Internet of Things"/>
    <s v="eProceedings of Engineering"/>
    <x v="16"/>
    <x v="0"/>
    <m/>
    <m/>
    <x v="6"/>
    <s v="Gempar Alamsyah"/>
    <m/>
    <m/>
    <m/>
    <m/>
    <m/>
    <s v="Mohammad Yanuar Hariyawan"/>
    <m/>
    <m/>
    <m/>
    <m/>
    <m/>
    <s v="Eka Sari Oktarina"/>
    <m/>
    <m/>
    <m/>
    <m/>
    <m/>
    <m/>
    <m/>
    <m/>
    <m/>
    <m/>
    <m/>
    <m/>
    <m/>
    <m/>
    <m/>
    <m/>
    <m/>
    <m/>
    <m/>
    <m/>
    <m/>
    <m/>
    <m/>
    <m/>
    <m/>
    <m/>
    <m/>
    <m/>
    <m/>
    <m/>
    <m/>
    <m/>
    <m/>
    <m/>
    <m/>
    <m/>
    <s v="Gempar Alamsyah"/>
    <s v="Gempar Alamsyah,Mohammad Yanuar Hariyawan,Eka Sari Oktarina,,,,,"/>
    <s v=",,,,,,,"/>
    <s v=",,,,,,,"/>
    <s v=",,,,,,,"/>
  </r>
  <r>
    <s v="Rancang Bangun Sistem Penyaringan Air Dengan Integrasi Panel Surya Untuk Daerah Lombok Tengah"/>
    <s v="eProceedings of Engineering"/>
    <x v="16"/>
    <x v="0"/>
    <m/>
    <m/>
    <x v="6"/>
    <s v="Risyad Maulana"/>
    <m/>
    <m/>
    <m/>
    <m/>
    <m/>
    <s v="Mohammad Yanuar Hariyawan"/>
    <m/>
    <m/>
    <m/>
    <m/>
    <m/>
    <s v="Eka Sari Oktarina"/>
    <m/>
    <m/>
    <m/>
    <m/>
    <m/>
    <m/>
    <m/>
    <m/>
    <m/>
    <m/>
    <m/>
    <m/>
    <m/>
    <m/>
    <m/>
    <m/>
    <m/>
    <m/>
    <m/>
    <m/>
    <m/>
    <m/>
    <m/>
    <m/>
    <m/>
    <m/>
    <m/>
    <m/>
    <m/>
    <m/>
    <m/>
    <m/>
    <m/>
    <m/>
    <m/>
    <m/>
    <s v="Risyad Maulana"/>
    <s v="Risyad Maulana,Mohammad Yanuar Hariyawan,Eka Sari Oktarina,,,,,"/>
    <s v=",,,,,,,"/>
    <s v=",,,,,,,"/>
    <s v=",,,,,,,"/>
  </r>
  <r>
    <s v="Integrasi Teknologi Internet of Things dalam Pengembangan Sistem Pemantauan Kualitas Air dan Kesehatan Udang Air Tawar untuk Optimalisasi Produk Perikanan"/>
    <s v="SEWAGATI, Jurnal Pengabdian Kepada Masyarakat"/>
    <x v="14"/>
    <x v="0"/>
    <m/>
    <m/>
    <x v="6"/>
    <s v="Raden Venantius Hari Ginardi, Muchammad Husni, Rizka Wakhidatus Sholikah, Annisaa Sri Indrawanti, Irzal Ahmad Sabilla,"/>
    <m/>
    <m/>
    <m/>
    <m/>
    <s v="ITS"/>
    <s v="Eka Sari Oktarina"/>
    <m/>
    <m/>
    <m/>
    <m/>
    <m/>
    <s v="Susijanto Tri Rasmana"/>
    <m/>
    <m/>
    <m/>
    <m/>
    <m/>
    <s v="Mohammad Yanuar Hariyawan"/>
    <m/>
    <m/>
    <m/>
    <m/>
    <m/>
    <s v="Hendi Briantoro"/>
    <m/>
    <m/>
    <m/>
    <m/>
    <m/>
    <s v="M. Januar Eko Wicaksono, Iki Adfi Nur Mohammad, Ilhan Ahmad Syafa, Rahmad Aji Wicaksono, Naufan Zaki Luqmanulhakim, Zulfa Hafizh Kusuma, Hafis Akmaldi Santosa, Agas Ananta Wijaya"/>
    <m/>
    <m/>
    <s v="ITS"/>
    <m/>
    <m/>
    <m/>
    <m/>
    <m/>
    <m/>
    <m/>
    <m/>
    <m/>
    <m/>
    <m/>
    <m/>
    <m/>
    <m/>
    <s v="https://doi.org/10.12962/j26139960.v9i1.2487"/>
    <s v="Raden Venantius Hari Ginardi, Muchammad Husni, Rizka Wakhidatus Sholikah, Annisaa Sri Indrawanti, Irzal Ahmad Sabilla,"/>
    <s v="Raden Venantius Hari Ginardi, Muchammad Husni, Rizka Wakhidatus Sholikah, Annisaa Sri Indrawanti, Irzal Ahmad Sabilla,,Eka Sari Oktarina,Susijanto Tri Rasmana,Mohammad Yanuar Hariyawan,Hendi Briantoro,M. Januar Eko Wicaksono, Iki Adfi Nur Mohammad, Ilhan Ahmad Syafa, Rahmad Aji Wicaksono, Naufan Zaki Luqmanulhakim, Zulfa Hafizh Kusuma, Hafis Akmaldi Santosa, Agas Ananta Wijaya,,"/>
    <s v="ITS,,,,,ITS,,"/>
    <s v=",,,,,,,"/>
    <s v=",,,,,,,"/>
  </r>
  <r>
    <s v="Enterprise Architecture Framework in Smart Village: A Systematic Literature Review"/>
    <s v="IEEE"/>
    <x v="25"/>
    <x v="0"/>
    <m/>
    <m/>
    <x v="6"/>
    <s v="Muhammad Ilham Alhari"/>
    <m/>
    <m/>
    <m/>
    <m/>
    <m/>
    <s v="Erma Suryani"/>
    <m/>
    <m/>
    <s v="ITS"/>
    <m/>
    <m/>
    <s v="Reny Nadlifatin"/>
    <m/>
    <m/>
    <s v="ITS"/>
    <m/>
    <m/>
    <m/>
    <m/>
    <m/>
    <m/>
    <m/>
    <m/>
    <m/>
    <m/>
    <m/>
    <m/>
    <m/>
    <m/>
    <m/>
    <m/>
    <m/>
    <m/>
    <m/>
    <m/>
    <m/>
    <m/>
    <m/>
    <m/>
    <m/>
    <m/>
    <m/>
    <m/>
    <m/>
    <m/>
    <m/>
    <m/>
    <s v="10.1109/ICADEIS65852.2025.10932985"/>
    <s v="Muhammad Ilham Alhari"/>
    <s v="Muhammad Ilham Alhari,Erma Suryani,Reny Nadlifatin,,,,,"/>
    <s v=",ITS,ITS,,,,,"/>
    <s v=",,,,,,,"/>
    <s v=",,,,,,,"/>
  </r>
  <r>
    <s v="Sistem Rekayasa Internet of Things (IoT) Pada Sistem Monitoring Box Storage Budidaya Maggot untuk Mencapai Zero Waste dalam Pengelolahan Sampah Organik"/>
    <s v="ARSY : Jurnal Aplikasi Riset kepada Masyarakat"/>
    <x v="21"/>
    <x v="0"/>
    <m/>
    <m/>
    <x v="6"/>
    <s v="Muharman Lubis"/>
    <m/>
    <m/>
    <m/>
    <m/>
    <m/>
    <s v="Hanif Fakhrurroja"/>
    <m/>
    <m/>
    <m/>
    <m/>
    <m/>
    <s v="Alif Noorachmad Muttaqin"/>
    <m/>
    <m/>
    <m/>
    <m/>
    <m/>
    <s v="M. Ilham Alhari"/>
    <m/>
    <m/>
    <m/>
    <m/>
    <m/>
    <m/>
    <m/>
    <m/>
    <m/>
    <m/>
    <m/>
    <m/>
    <m/>
    <m/>
    <m/>
    <m/>
    <m/>
    <m/>
    <m/>
    <m/>
    <m/>
    <m/>
    <m/>
    <m/>
    <m/>
    <m/>
    <m/>
    <m/>
    <m/>
    <s v="https://doi.org/10.55583/arsy.v6i2.1245"/>
    <s v="Muharman Lubis"/>
    <s v="Muharman Lubis,Hanif Fakhrurroja,Alif Noorachmad Muttaqin,M. Ilham Alhari,,,,"/>
    <s v=",,,,,,,"/>
    <s v=",,,,,,,"/>
    <s v=",,,,,,,"/>
  </r>
  <r>
    <s v="PENETRATION TESTING PADA SEBUAH WEBSITE PERUSAHAAN EDUCATION DEVELOPMENT DENGAN FRAMEWORK OWASP TOP-10"/>
    <s v="Jurnal Sistem Informasi dan Bisnis Cerdas"/>
    <x v="21"/>
    <x v="0"/>
    <m/>
    <m/>
    <x v="6"/>
    <s v="Ahmad Hasan Mutawakkil Alallah"/>
    <m/>
    <m/>
    <m/>
    <s v="MAHASISWA"/>
    <m/>
    <s v="Muhamad Nasrullah"/>
    <m/>
    <m/>
    <m/>
    <m/>
    <m/>
    <s v="Muhammad Ilham Alhari"/>
    <m/>
    <m/>
    <m/>
    <m/>
    <m/>
    <m/>
    <m/>
    <m/>
    <m/>
    <m/>
    <m/>
    <m/>
    <m/>
    <m/>
    <m/>
    <m/>
    <m/>
    <m/>
    <m/>
    <m/>
    <m/>
    <m/>
    <m/>
    <m/>
    <m/>
    <m/>
    <m/>
    <m/>
    <m/>
    <m/>
    <m/>
    <m/>
    <m/>
    <m/>
    <m/>
    <s v="https://doi.org/10.33005/sibc.v18i2.418"/>
    <s v="Ahmad Hasan Mutawakkil Alallah"/>
    <s v="Ahmad Hasan Mutawakkil Alallah,Muhamad Nasrullah,Muhammad Ilham Alhari,,,,,"/>
    <s v=",,,,,,,"/>
    <s v=",,,,,,,"/>
    <s v=",,,,,,,"/>
  </r>
  <r>
    <s v="Analisis Kerentanan Keamanan Pada Website PT XYZ Melalui Pengujian Penetrasi Dengan Framework OWASP Top-10"/>
    <s v="eProceedings of Engineering"/>
    <x v="16"/>
    <x v="0"/>
    <m/>
    <m/>
    <x v="6"/>
    <s v="Ahmad Hasan Mutawakkil A."/>
    <m/>
    <m/>
    <m/>
    <m/>
    <m/>
    <s v="Muhamad Nasrullah"/>
    <m/>
    <m/>
    <m/>
    <m/>
    <m/>
    <s v="Muhammad Ilham Alhari"/>
    <m/>
    <m/>
    <m/>
    <m/>
    <m/>
    <m/>
    <m/>
    <m/>
    <m/>
    <m/>
    <m/>
    <m/>
    <m/>
    <m/>
    <m/>
    <m/>
    <m/>
    <m/>
    <m/>
    <m/>
    <m/>
    <m/>
    <m/>
    <m/>
    <m/>
    <m/>
    <m/>
    <m/>
    <m/>
    <m/>
    <m/>
    <m/>
    <m/>
    <m/>
    <m/>
    <m/>
    <s v="Ahmad Hasan Mutawakkil A."/>
    <s v="Ahmad Hasan Mutawakkil A.,Muhamad Nasrullah,Muhammad Ilham Alhari,,,,,"/>
    <s v=",,,,,,,"/>
    <s v=",,,,,,,"/>
    <s v=",,,,,,,"/>
  </r>
  <r>
    <s v="Implementasi Aplikasi Smart Farm Berbasis Android Menggunakan Metode Waterfall"/>
    <s v="Jurnal Algoritma"/>
    <x v="19"/>
    <x v="0"/>
    <m/>
    <m/>
    <x v="6"/>
    <s v="Achmad Muzakki"/>
    <m/>
    <m/>
    <m/>
    <m/>
    <m/>
    <s v="Arni Muarifah Amri"/>
    <m/>
    <m/>
    <m/>
    <m/>
    <m/>
    <s v="Muhammad Ilham Alhari"/>
    <m/>
    <m/>
    <m/>
    <m/>
    <m/>
    <s v="Firlana Sadam"/>
    <m/>
    <m/>
    <m/>
    <m/>
    <m/>
    <m/>
    <m/>
    <m/>
    <m/>
    <m/>
    <m/>
    <m/>
    <m/>
    <m/>
    <m/>
    <m/>
    <m/>
    <m/>
    <m/>
    <m/>
    <m/>
    <m/>
    <m/>
    <m/>
    <m/>
    <m/>
    <m/>
    <m/>
    <m/>
    <s v="https://doi.org/10.33364/algoritma/v.22-1.2286"/>
    <s v="Achmad Muzakki"/>
    <s v="Achmad Muzakki,Arni Muarifah Amri,Muhammad Ilham Alhari,Firlana Sadam,,,,"/>
    <s v=",,,,,,,"/>
    <s v=",,,,,,,"/>
    <s v=",,,,,,,"/>
  </r>
  <r>
    <s v="A Deep Learning Model Comparation for Diabetic Retinopathy Image Classification"/>
    <s v="Scientific Journal of Informatics"/>
    <x v="14"/>
    <x v="0"/>
    <m/>
    <m/>
    <x v="6"/>
    <s v="Tanzilal Mustaqim"/>
    <m/>
    <m/>
    <m/>
    <m/>
    <m/>
    <s v="Pima Hani Safitri"/>
    <m/>
    <m/>
    <m/>
    <m/>
    <m/>
    <s v="Daud Muhajir"/>
    <m/>
    <m/>
    <m/>
    <m/>
    <m/>
    <m/>
    <m/>
    <m/>
    <m/>
    <m/>
    <m/>
    <m/>
    <m/>
    <m/>
    <m/>
    <m/>
    <m/>
    <m/>
    <m/>
    <m/>
    <m/>
    <m/>
    <m/>
    <m/>
    <m/>
    <m/>
    <m/>
    <m/>
    <m/>
    <m/>
    <m/>
    <m/>
    <m/>
    <m/>
    <m/>
    <s v="https://doi.org/10.15294/sji.v12i1.20939"/>
    <s v="Tanzilal Mustaqim"/>
    <s v="Tanzilal Mustaqim,Pima Hani Safitri,Daud Muhajir,,,,,"/>
    <s v=",,,,,,,"/>
    <s v=",,,,,,,"/>
    <s v=",,,,,,,"/>
  </r>
  <r>
    <s v="Implementasi Klasifikasi Dosis Obat Pil Menggunakan Naive Bayes Pada Penyakit Gagal Jantung"/>
    <s v="eProceedings of Engineering"/>
    <x v="16"/>
    <x v="0"/>
    <m/>
    <m/>
    <x v="6"/>
    <s v="Feiticeira Zulkarnaen"/>
    <m/>
    <m/>
    <m/>
    <m/>
    <m/>
    <s v="Ardian Yusuf Wicaksono"/>
    <m/>
    <m/>
    <m/>
    <m/>
    <m/>
    <s v="Pima Hani Safitri"/>
    <m/>
    <m/>
    <m/>
    <m/>
    <m/>
    <m/>
    <m/>
    <m/>
    <m/>
    <m/>
    <m/>
    <m/>
    <m/>
    <m/>
    <m/>
    <m/>
    <m/>
    <m/>
    <m/>
    <m/>
    <m/>
    <m/>
    <m/>
    <m/>
    <m/>
    <m/>
    <m/>
    <m/>
    <m/>
    <m/>
    <m/>
    <m/>
    <m/>
    <m/>
    <m/>
    <m/>
    <s v="Feiticeira Zulkarnaen"/>
    <s v="Feiticeira Zulkarnaen,Ardian Yusuf Wicaksono,Pima Hani Safitri,,,,,"/>
    <s v=",,,,,,,"/>
    <s v=",,,,,,,"/>
    <s v=",,,,,,,"/>
  </r>
  <r>
    <s v="Analysis of The Service System In The General Poly RS Husada Utama With Discrete Simulation"/>
    <s v="eProceedings of Engineering"/>
    <x v="16"/>
    <x v="0"/>
    <m/>
    <m/>
    <x v="6"/>
    <s v="Pinkkan Alisa Audria Fadillah"/>
    <m/>
    <m/>
    <m/>
    <m/>
    <m/>
    <s v="Abduh Sayid Alban"/>
    <m/>
    <m/>
    <m/>
    <m/>
    <m/>
    <s v="Paramaditya Arismawati"/>
    <m/>
    <m/>
    <m/>
    <m/>
    <m/>
    <m/>
    <m/>
    <m/>
    <m/>
    <m/>
    <m/>
    <m/>
    <m/>
    <m/>
    <m/>
    <m/>
    <m/>
    <m/>
    <m/>
    <m/>
    <m/>
    <m/>
    <m/>
    <m/>
    <m/>
    <m/>
    <m/>
    <m/>
    <m/>
    <m/>
    <m/>
    <m/>
    <m/>
    <m/>
    <m/>
    <m/>
    <s v="Pinkkan Alisa Audria Fadillah"/>
    <s v="Pinkkan Alisa Audria Fadillah,Abduh Sayid Alban,Paramaditya Arismawati,,,,,"/>
    <s v=",,,,,,,"/>
    <s v=",,,,,,,"/>
    <s v=",,,,,,,"/>
  </r>
  <r>
    <s v="ANALISIS PENGENDALIAN PERSEDIAAN PADA AKSESORIS SEPEDA MOTOR DENGAN CONTINOUS REVIEW (s,S)"/>
    <s v="JISO: Journal of Industrial and Systems Optimization"/>
    <x v="21"/>
    <x v="0"/>
    <m/>
    <m/>
    <x v="6"/>
    <s v="Muhammad Bayu Prasetyo"/>
    <m/>
    <m/>
    <m/>
    <m/>
    <m/>
    <s v="Paramaditya Arismawati"/>
    <m/>
    <m/>
    <m/>
    <m/>
    <m/>
    <s v="Abduh Sayid Alban"/>
    <m/>
    <m/>
    <m/>
    <m/>
    <m/>
    <m/>
    <m/>
    <m/>
    <m/>
    <m/>
    <m/>
    <m/>
    <m/>
    <m/>
    <m/>
    <m/>
    <m/>
    <m/>
    <m/>
    <m/>
    <m/>
    <m/>
    <m/>
    <m/>
    <m/>
    <m/>
    <m/>
    <m/>
    <m/>
    <m/>
    <m/>
    <m/>
    <m/>
    <m/>
    <m/>
    <s v="https://doi.org/10.51804/jiso.v8i1.85-95"/>
    <s v="Muhammad Bayu Prasetyo"/>
    <s v="Muhammad Bayu Prasetyo,Paramaditya Arismawati,Abduh Sayid Alban,,,,,"/>
    <s v=",,,,,,,"/>
    <s v=",,,,,,,"/>
    <s v=",,,,,,,"/>
  </r>
  <r>
    <s v="Evaluation of green marketing tourism implementation in destinations: A systematic literature review"/>
    <s v="International Journal of Innovative Research and Scientific Studies (IJIRSS)"/>
    <x v="23"/>
    <x v="0"/>
    <m/>
    <m/>
    <x v="6"/>
    <s v="N Azizia Gia Mutiarasari"/>
    <m/>
    <m/>
    <m/>
    <m/>
    <m/>
    <s v="Sri Hartini"/>
    <m/>
    <m/>
    <s v="Universitas Airlangga"/>
    <m/>
    <m/>
    <s v="Masmira Kurniawati"/>
    <m/>
    <m/>
    <s v="Universitas Airlangga"/>
    <m/>
    <m/>
    <s v="Suwandi S Sangadji"/>
    <m/>
    <m/>
    <s v="Universitas Airlangga"/>
    <m/>
    <m/>
    <m/>
    <m/>
    <m/>
    <m/>
    <m/>
    <m/>
    <m/>
    <m/>
    <m/>
    <m/>
    <m/>
    <m/>
    <m/>
    <m/>
    <m/>
    <m/>
    <m/>
    <m/>
    <m/>
    <m/>
    <m/>
    <m/>
    <m/>
    <m/>
    <s v="https://doi.org/10.53894/ijirss.v8i1.4581"/>
    <s v="N Azizia Gia Mutiarasari"/>
    <s v="N Azizia Gia Mutiarasari,Sri Hartini,Masmira Kurniawati,Suwandi S Sangadji,,,,"/>
    <s v=",Universitas Airlangga,Universitas Airlangga,Universitas Airlangga,,,,"/>
    <s v=",,,,,,,"/>
    <s v=",,,,,,,"/>
  </r>
  <r>
    <s v="Celebrity Characteristics and Purchase Intentions: A Structural Equation Modeling Analysis of YouTube Culinary Content"/>
    <s v="Journal of Applied Data Sciences"/>
    <x v="23"/>
    <x v="0"/>
    <m/>
    <m/>
    <x v="6"/>
    <s v="N Azizia Gia Mutiarasari"/>
    <m/>
    <m/>
    <m/>
    <m/>
    <m/>
    <s v="Sri Hartini"/>
    <m/>
    <m/>
    <m/>
    <m/>
    <m/>
    <s v="Suwandi S. Sangadji"/>
    <m/>
    <m/>
    <s v="Universitas Airlangga"/>
    <m/>
    <m/>
    <s v="Lia Febria Lina"/>
    <m/>
    <m/>
    <s v="Universitas Airlangga"/>
    <m/>
    <m/>
    <s v="Muhammad Fath Mushaffa Azhar"/>
    <m/>
    <m/>
    <s v="ITS"/>
    <m/>
    <m/>
    <m/>
    <m/>
    <m/>
    <m/>
    <m/>
    <m/>
    <m/>
    <m/>
    <m/>
    <m/>
    <m/>
    <m/>
    <m/>
    <m/>
    <m/>
    <m/>
    <m/>
    <m/>
    <s v="https://doi.org/10.47738/jads.v6i2.634"/>
    <s v="N Azizia Gia Mutiarasari"/>
    <s v="N Azizia Gia Mutiarasari,Sri Hartini,Suwandi S. Sangadji,Lia Febria Lina,Muhammad Fath Mushaffa Azhar,,,"/>
    <s v=",,Universitas Airlangga,Universitas Airlangga,ITS,,,"/>
    <s v=",,,,,,,"/>
    <s v=",,,,,,,"/>
  </r>
  <r>
    <s v="The impact of tax avoidance and good corporate governance strategies on financial company debt costs"/>
    <s v="Indonesia Accounting Research Journal"/>
    <x v="15"/>
    <x v="0"/>
    <m/>
    <m/>
    <x v="6"/>
    <s v=" Egi Gumala Sari"/>
    <m/>
    <m/>
    <m/>
    <m/>
    <m/>
    <m/>
    <m/>
    <m/>
    <m/>
    <m/>
    <m/>
    <m/>
    <m/>
    <m/>
    <m/>
    <m/>
    <m/>
    <m/>
    <m/>
    <m/>
    <m/>
    <m/>
    <m/>
    <m/>
    <m/>
    <m/>
    <m/>
    <m/>
    <m/>
    <m/>
    <m/>
    <m/>
    <m/>
    <m/>
    <m/>
    <m/>
    <m/>
    <m/>
    <m/>
    <m/>
    <m/>
    <m/>
    <m/>
    <m/>
    <m/>
    <m/>
    <m/>
    <s v="https://doi.org/10.35335/iacrj.v12i4.419"/>
    <s v=" Egi Gumala Sari"/>
    <s v=" Egi Gumala Sari,,,,,,,"/>
    <s v=",,,,,,,"/>
    <s v=",,,,,,,"/>
    <s v=",,,,,,,"/>
  </r>
  <r>
    <s v="Entrepreneurial Decision Making among Students"/>
    <s v="Jurnal Kewirausahaan, Akuntansi dan Manajemen Tri Bisnis"/>
    <x v="21"/>
    <x v="0"/>
    <m/>
    <m/>
    <x v="6"/>
    <s v="Rizki Oktaviani"/>
    <m/>
    <m/>
    <m/>
    <m/>
    <s v="Sekolah Tinggi Ilmu Ekonomi Tri Bhakti"/>
    <s v="Egi Gumala Sari"/>
    <m/>
    <m/>
    <m/>
    <m/>
    <m/>
    <s v="Sri Ningsih"/>
    <m/>
    <m/>
    <s v="Sekolah Tinggi Ilmu Ekonomi Tri Bhakti"/>
    <m/>
    <m/>
    <m/>
    <m/>
    <m/>
    <m/>
    <m/>
    <m/>
    <m/>
    <m/>
    <m/>
    <m/>
    <m/>
    <m/>
    <m/>
    <m/>
    <m/>
    <m/>
    <m/>
    <m/>
    <m/>
    <m/>
    <m/>
    <m/>
    <m/>
    <m/>
    <m/>
    <m/>
    <m/>
    <m/>
    <m/>
    <m/>
    <s v="https://doi.org/10.59806/jkamtb.v7i1.485"/>
    <s v="Rizki Oktaviani"/>
    <s v="Rizki Oktaviani,Egi Gumala Sari,Sri Ningsih,,,,,"/>
    <s v="Sekolah Tinggi Ilmu Ekonomi Tri Bhakti,,Sekolah Tinggi Ilmu Ekonomi Tri Bhakti,,,,,"/>
    <s v=",,,,,,,"/>
    <s v=",,,,,,,"/>
  </r>
  <r>
    <s v="A Robust Resource-Aware Framework for YOLO-Based Object Detection in Dynamic and Multi-Platform Resource-Constrained Environments"/>
    <s v="IEEE"/>
    <x v="25"/>
    <x v="0"/>
    <m/>
    <m/>
    <x v="6"/>
    <s v="Ary Mazharuddin Shiddiqi"/>
    <m/>
    <m/>
    <m/>
    <m/>
    <s v="ITS"/>
    <s v="Dini Adni Navastara"/>
    <m/>
    <m/>
    <s v="ITS"/>
    <m/>
    <m/>
    <s v="Hudan Studiawan"/>
    <m/>
    <m/>
    <s v="ITS"/>
    <m/>
    <m/>
    <s v="Yasinta Romadhona"/>
    <m/>
    <m/>
    <s v="TUS"/>
    <m/>
    <m/>
    <s v="Fayruz Rahma (Universitas Islam Indonesia),  Arif Bramantoro (Universiti Teknologi Brunei), Ahmad A. Alzahrani (King Abdulaziz University)"/>
    <m/>
    <m/>
    <m/>
    <m/>
    <m/>
    <m/>
    <m/>
    <m/>
    <m/>
    <m/>
    <m/>
    <m/>
    <m/>
    <m/>
    <m/>
    <m/>
    <m/>
    <m/>
    <m/>
    <m/>
    <m/>
    <m/>
    <m/>
    <m/>
    <s v="Ary Mazharuddin Shiddiqi"/>
    <s v="Ary Mazharuddin Shiddiqi,Dini Adni Navastara,Hudan Studiawan,Yasinta Romadhona,Fayruz Rahma (Universitas Islam Indonesia),  Arif Bramantoro (Universiti Teknologi Brunei), Ahmad A. Alzahrani (King Abdulaziz University),,,"/>
    <s v="ITS,ITS,ITS,TUS,,,,"/>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
  <r>
    <n v="1"/>
    <s v="REK.024/ABDI3/PPM/III/2020"/>
    <s v="-"/>
    <s v="Penerapan Teknologi Pakan Otomatis Bagi Peternak Ikan di Gresik"/>
    <x v="0"/>
    <x v="0"/>
    <n v="2020"/>
    <m/>
    <m/>
    <m/>
    <n v="6500000"/>
    <m/>
    <m/>
    <m/>
    <x v="0"/>
    <m/>
    <s v="Institut Telknologi Telkom Surabaya"/>
    <n v="6680685"/>
    <s v="moch. iskandar riansyah"/>
    <s v="0721068802"/>
    <n v="6500000"/>
    <s v="Intergrated and Embedded Systems"/>
    <s v="ETHES (Electrical Engineering and Advanced Technologies)"/>
    <x v="0"/>
    <s v="FTE"/>
    <s v="ITTelkom Surabaya"/>
    <n v="8140"/>
    <s v="072019"/>
    <n v="6680708"/>
    <s v="0706069201"/>
    <s v="Lora Khaula Amifia"/>
    <n v="6500000"/>
    <s v="Circular Ecosystem and Sustainable Technology"/>
    <s v="ETHES (Electrical Engineering and Advanced Technologies)"/>
    <x v="0"/>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x v="0"/>
    <m/>
    <m/>
    <m/>
    <m/>
    <m/>
    <m/>
    <s v=""/>
    <s v=""/>
    <s v=""/>
    <m/>
    <m/>
    <m/>
    <m/>
    <m/>
    <m/>
    <s v=""/>
    <s v=""/>
    <s v=""/>
    <m/>
    <m/>
    <m/>
    <m/>
    <m/>
    <s v=""/>
    <s v=""/>
    <x v="0"/>
    <m/>
    <m/>
    <m/>
    <m/>
    <m/>
    <s v=""/>
    <s v=""/>
    <s v=""/>
    <m/>
    <m/>
    <s v="Proposal"/>
  </r>
  <r>
    <n v="2"/>
    <s v="REK.024/ABDI3/PPM/III/2020"/>
    <s v="-"/>
    <s v="IPTEK BAGI MASYARAKAT BUDI DAYA IKAN DI BUDURAN SIDOARJO JAWTA TIMUR"/>
    <x v="0"/>
    <x v="0"/>
    <n v="2020"/>
    <m/>
    <m/>
    <m/>
    <n v="6500000"/>
    <m/>
    <s v="-"/>
    <m/>
    <x v="0"/>
    <m/>
    <s v="Institut Telknologi Telkom Surabaya"/>
    <n v="6680683"/>
    <s v="billy montolalu"/>
    <s v="0729088704"/>
    <n v="6500000"/>
    <s v="Intergrated and Embedded Systems"/>
    <s v="Smart Computing Technology (SCOUT)"/>
    <x v="1"/>
    <s v="FTII"/>
    <s v="ITTelkom Surabaya"/>
    <n v="8140"/>
    <s v="072019"/>
    <n v="6680678"/>
    <s v="0713068702"/>
    <s v="Dwi Edi Setyawan"/>
    <n v="6500000"/>
    <s v="Circular Ecosystem and Sustainable Technology"/>
    <s v="ETHES (Electrical Engineering and Advanced Technologies)"/>
    <x v="0"/>
    <s v="FTE"/>
    <s v="ITTelkom Surabaya"/>
    <n v="6680633"/>
    <s v="0717017902_x000a_"/>
    <s v="Helmy Widyantara"/>
    <n v="6500000"/>
    <s v="Intergrated and Embedded Systems"/>
    <s v="Smart Computing Technology (SCOUT)"/>
    <s v="Teknologi Informasi"/>
    <s v="FTII"/>
    <s v="ITTelkom Surabaya"/>
    <m/>
    <m/>
    <m/>
    <n v="6500000"/>
    <s v=""/>
    <s v=""/>
    <s v=""/>
    <m/>
    <m/>
    <m/>
    <m/>
    <m/>
    <m/>
    <s v=""/>
    <s v=""/>
    <x v="0"/>
    <m/>
    <m/>
    <m/>
    <m/>
    <m/>
    <m/>
    <s v=""/>
    <s v=""/>
    <s v=""/>
    <m/>
    <m/>
    <m/>
    <m/>
    <m/>
    <m/>
    <s v=""/>
    <s v=""/>
    <s v=""/>
    <m/>
    <m/>
    <m/>
    <m/>
    <m/>
    <s v=""/>
    <s v=""/>
    <x v="0"/>
    <m/>
    <m/>
    <m/>
    <m/>
    <m/>
    <s v=""/>
    <s v=""/>
    <s v=""/>
    <m/>
    <m/>
    <s v="Proposal"/>
  </r>
  <r>
    <n v="6"/>
    <m/>
    <s v="-"/>
    <s v="Pentingnya APD (faceshield) untuk Masyarakat dan UKM"/>
    <x v="1"/>
    <x v="0"/>
    <n v="2020"/>
    <n v="1"/>
    <m/>
    <m/>
    <n v="6400000"/>
    <m/>
    <s v="-"/>
    <m/>
    <x v="0"/>
    <m/>
    <s v="Institut Telknologi Telkom Surabaya"/>
    <n v="6680648"/>
    <s v="hawwin mardhiana"/>
    <s v="0724089201"/>
    <n v="6400000"/>
    <s v="Intergrated and Embedded Systems"/>
    <s v="Rekayasa Industri dan Inovasi Bisnis (RIIB)"/>
    <x v="2"/>
    <s v="FTII"/>
    <s v="ITTelkom Surabaya"/>
    <n v="8140"/>
    <s v="072019"/>
    <n v="6665306"/>
    <s v="0703129001"/>
    <s v="Ully Asfari"/>
    <n v="6400000"/>
    <s v="Motion Technology for Safety, Health, and Wellness"/>
    <s v="Smart Computing Technology (SCOUT)"/>
    <x v="1"/>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x v="1"/>
    <s v="FTE"/>
    <s v="ITTelkom Surabaya"/>
    <m/>
    <m/>
    <m/>
    <m/>
    <s v=""/>
    <s v=""/>
    <s v=""/>
    <m/>
    <m/>
    <m/>
    <m/>
    <m/>
    <m/>
    <s v=""/>
    <s v=""/>
    <s v=""/>
    <m/>
    <m/>
    <m/>
    <m/>
    <m/>
    <s v=""/>
    <s v=""/>
    <x v="0"/>
    <m/>
    <m/>
    <m/>
    <m/>
    <m/>
    <s v=""/>
    <s v=""/>
    <s v=""/>
    <m/>
    <m/>
    <s v="Proposal"/>
  </r>
  <r>
    <n v="3"/>
    <m/>
    <s v="-"/>
    <s v="Workshop on using Braille Embosser and Text Editor Software for the Blind and Visual Impairment Students"/>
    <x v="1"/>
    <x v="0"/>
    <n v="2020"/>
    <n v="4"/>
    <s v="Pembedayaan Difabel"/>
    <m/>
    <n v="4475000"/>
    <m/>
    <s v="-"/>
    <m/>
    <x v="0"/>
    <m/>
    <s v="Institut Telknologi Telkom Surabaya"/>
    <n v="6681032"/>
    <s v="anfazul faridatul azizah"/>
    <s v="0715039004"/>
    <n v="4475000"/>
    <s v=" "/>
    <s v="Rekayasa Industri dan Inovasi Bisnis (RIIB)"/>
    <x v="2"/>
    <s v="FTII"/>
    <s v="ITTelkom Surabaya"/>
    <n v="8140"/>
    <s v="072019"/>
    <n v="6680625"/>
    <s v="0408067804"/>
    <s v="Nilla Rachmaningrum"/>
    <n v="4475000"/>
    <s v="Motion Technology for Safety, Health, and Wellness"/>
    <s v="ETHES (Electrical Engineering and Advanced Technologies)"/>
    <x v="2"/>
    <s v="FTE"/>
    <s v="ITTelkom Surabaya"/>
    <m/>
    <m/>
    <m/>
    <m/>
    <s v=""/>
    <s v=""/>
    <s v=""/>
    <m/>
    <m/>
    <m/>
    <m/>
    <m/>
    <m/>
    <s v=""/>
    <s v=""/>
    <s v=""/>
    <m/>
    <m/>
    <m/>
    <m/>
    <m/>
    <m/>
    <s v=""/>
    <s v=""/>
    <x v="0"/>
    <m/>
    <m/>
    <m/>
    <m/>
    <m/>
    <m/>
    <s v=""/>
    <s v=""/>
    <s v=""/>
    <m/>
    <m/>
    <m/>
    <m/>
    <m/>
    <m/>
    <s v=""/>
    <s v=""/>
    <s v=""/>
    <m/>
    <m/>
    <m/>
    <m/>
    <m/>
    <s v=""/>
    <s v=""/>
    <x v="0"/>
    <m/>
    <m/>
    <m/>
    <m/>
    <m/>
    <s v=""/>
    <s v=""/>
    <s v=""/>
    <m/>
    <m/>
    <s v="Proposal"/>
  </r>
  <r>
    <n v="5"/>
    <m/>
    <s v="-"/>
    <s v="Upaya Penanganan Wabah COVID-19 Terhadap Komunitas Tunarungu di Kota Surabaya"/>
    <x v="1"/>
    <x v="0"/>
    <n v="2020"/>
    <m/>
    <m/>
    <m/>
    <n v="4000000"/>
    <m/>
    <s v="-"/>
    <m/>
    <x v="0"/>
    <m/>
    <m/>
    <n v="6681032"/>
    <s v="anfazul faridatul azizah"/>
    <s v="0715039004"/>
    <n v="4000000"/>
    <s v=" "/>
    <s v="Rekayasa Industri dan Inovasi Bisnis (RIIB)"/>
    <x v="2"/>
    <s v="FTII"/>
    <s v="ITTelkom Surabaya"/>
    <n v="8140"/>
    <s v="072019"/>
    <n v="259781"/>
    <s v="0710028604"/>
    <s v="Titus Kristanto"/>
    <n v="4000000"/>
    <s v="Circular Ecosystem and Sustainable Technology"/>
    <s v="Rekayasa Industri dan Inovasi Bisnis (RIIB)"/>
    <x v="3"/>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x v="2"/>
    <s v="FTE"/>
    <s v="ITTelkom Surabaya"/>
    <m/>
    <m/>
    <m/>
    <m/>
    <s v=""/>
    <s v=""/>
    <s v=""/>
    <m/>
    <m/>
    <m/>
    <m/>
    <m/>
    <m/>
    <s v=""/>
    <s v=""/>
    <s v=""/>
    <m/>
    <m/>
    <m/>
    <m/>
    <m/>
    <s v=""/>
    <s v=""/>
    <x v="0"/>
    <m/>
    <m/>
    <m/>
    <m/>
    <m/>
    <s v=""/>
    <s v=""/>
    <s v=""/>
    <m/>
    <m/>
    <s v="Proposal"/>
  </r>
  <r>
    <n v="16"/>
    <s v="REK.119/ABDI1/REK/V/2021"/>
    <s v="1278/ABDI1/LPPM/III/2021"/>
    <s v="Pelatihan penggunaan mesin braille embosser dengan fitur voice di Balai Literasi Braille Indonesia Abiyoso"/>
    <x v="2"/>
    <x v="1"/>
    <n v="2021"/>
    <n v="3"/>
    <s v="PEMBERDAYAAN DESA/WILAYAH BINAAN"/>
    <n v="450000000"/>
    <n v="450000000"/>
    <s v="ITTelkom Surabaya"/>
    <n v="7"/>
    <s v="Pengmas Kompetitif Internal"/>
    <x v="0"/>
    <s v="ID"/>
    <s v="Institut Telknologi Telkom Surabaya"/>
    <n v="6680651"/>
    <s v="dimas adiputra"/>
    <s v="0725059301"/>
    <n v="450000000"/>
    <s v="Motion Technology for Safety, Health, and Wellness"/>
    <s v="ETHES (Electrical Engineering and Advanced Technologies)"/>
    <x v="0"/>
    <s v="FTE"/>
    <s v="ITTelkom Surabaya"/>
    <n v="8140"/>
    <s v="072019"/>
    <n v="6680687"/>
    <n v="702048705"/>
    <s v="Wahyu Andy Prastyabudi"/>
    <n v="450000000"/>
    <s v="Circular Ecosystem and Sustainable Technology"/>
    <s v="Rekayasa Industri dan Inovasi Bisnis (RIIB)"/>
    <x v="4"/>
    <m/>
    <s v="ITTelkom Surabaya"/>
    <n v="6680623"/>
    <s v="0721088602"/>
    <s v="Yupit Sudianto"/>
    <n v="450000000"/>
    <s v="Motion Technology for Safety, Health, and Wellness"/>
    <s v="Smart Computing Technology (SCOUT)"/>
    <s v="Sistem Informasi"/>
    <m/>
    <m/>
    <m/>
    <m/>
    <m/>
    <n v="450000000"/>
    <s v=""/>
    <s v=""/>
    <s v=""/>
    <m/>
    <m/>
    <m/>
    <m/>
    <m/>
    <m/>
    <s v=""/>
    <s v=""/>
    <x v="0"/>
    <m/>
    <m/>
    <m/>
    <m/>
    <m/>
    <m/>
    <s v=""/>
    <s v=""/>
    <s v=""/>
    <m/>
    <m/>
    <m/>
    <m/>
    <m/>
    <m/>
    <s v=""/>
    <s v=""/>
    <s v=""/>
    <m/>
    <m/>
    <m/>
    <m/>
    <m/>
    <s v=""/>
    <s v=""/>
    <x v="0"/>
    <m/>
    <m/>
    <m/>
    <m/>
    <m/>
    <s v=""/>
    <s v=""/>
    <s v=""/>
    <m/>
    <m/>
    <s v="Proposal"/>
  </r>
  <r>
    <n v="18"/>
    <s v="REK.087/SAM4/REK/III/2021"/>
    <s v="-"/>
    <s v="Pengembangan industri dan wisata edukasi Kampung Pintar Suroboyo melalui Penerapan Teknologi Minim Kontak dengan Pendekatan Berbasis Kerakyatan"/>
    <x v="3"/>
    <x v="1"/>
    <n v="2021"/>
    <n v="5"/>
    <s v="INDUSTRI KREATIF DAN PENGEMBANGAN TEKNOLOGI MAJU"/>
    <n v="48800000"/>
    <n v="48800000"/>
    <s v="ITTelkom Surabaya"/>
    <n v="7"/>
    <s v="Pengmas Kompetitif Internal"/>
    <x v="1"/>
    <m/>
    <s v="Kemenristek Dikti"/>
    <n v="6680627"/>
    <s v="benazir imam arif muttawin"/>
    <s v="0703119301"/>
    <n v="48800000"/>
    <s v="Tidak ada CoE"/>
    <s v="Tidak ada KK"/>
    <x v="3"/>
    <s v="FTII"/>
    <s v="ITTelkom Surabaya"/>
    <n v="8140"/>
    <s v="072019"/>
    <m/>
    <m/>
    <s v="Anindya Rachma Dwicahyani"/>
    <n v="48800000"/>
    <s v="Tidak ada CoE"/>
    <s v="Tidak ada KK"/>
    <x v="5"/>
    <m/>
    <m/>
    <n v="6680708"/>
    <s v="0706069201"/>
    <s v="Lora Khaula Amifia"/>
    <n v="488000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s v="Proposal"/>
  </r>
  <r>
    <n v="29"/>
    <s v="REK.022/SAM4/REK/II/2021"/>
    <m/>
    <s v="Sistem Sterilisasi Udara pada Ruangan Tertutup Berbasis IOT"/>
    <x v="4"/>
    <x v="1"/>
    <n v="2021"/>
    <n v="8"/>
    <s v="PEMBERDAYAAN DESA/WILAYAH BINAAN"/>
    <n v="45000000"/>
    <n v="45000000"/>
    <s v="ITTelkom Surabaya"/>
    <n v="7"/>
    <m/>
    <x v="1"/>
    <m/>
    <s v="CDC Telkom"/>
    <n v="6682174"/>
    <s v="khodijah amiroh"/>
    <s v="0708069202"/>
    <n v="45000000"/>
    <s v="Intergrated and Embedded Systems"/>
    <s v="Smart Computing Technology (SCOUT)"/>
    <x v="4"/>
    <s v="FTII"/>
    <s v="ITTelkom Surabaya"/>
    <n v="8140"/>
    <s v="072019"/>
    <n v="6680633"/>
    <s v="0717017902_x000a_"/>
    <s v="Helmy Widyantara"/>
    <n v="45000000"/>
    <s v="Intergrated and Embedded Systems"/>
    <s v="Smart Computing Technology (SCOUT)"/>
    <x v="6"/>
    <s v="FTII"/>
    <s v="ITTelkom Surabaya"/>
    <n v="6681205"/>
    <s v="0705109002"/>
    <s v="Oktavia Ayu Permata"/>
    <n v="45000000"/>
    <s v="Intergrated and Embedded Systems"/>
    <s v="Smart Computing Technology (SCOUT)"/>
    <s v="Teknologi Informasi"/>
    <s v="FTII"/>
    <s v="ITTelkom Surabaya"/>
    <m/>
    <m/>
    <m/>
    <m/>
    <s v=""/>
    <s v=""/>
    <s v=""/>
    <m/>
    <m/>
    <m/>
    <m/>
    <m/>
    <m/>
    <s v=""/>
    <s v=""/>
    <x v="0"/>
    <m/>
    <m/>
    <m/>
    <m/>
    <m/>
    <m/>
    <s v=""/>
    <s v=""/>
    <s v=""/>
    <m/>
    <m/>
    <m/>
    <m/>
    <m/>
    <m/>
    <s v=""/>
    <s v=""/>
    <s v=""/>
    <m/>
    <m/>
    <m/>
    <m/>
    <m/>
    <s v=""/>
    <s v=""/>
    <x v="0"/>
    <m/>
    <m/>
    <m/>
    <m/>
    <m/>
    <s v=""/>
    <s v=""/>
    <s v=""/>
    <m/>
    <m/>
    <s v="Proposal"/>
  </r>
  <r>
    <n v="13"/>
    <s v="REK.119/ABDI1/REK/V/2021"/>
    <s v="1276/ABDI1/LPPM/III/2021"/>
    <s v="Sosialisasi dan Training Crane Pemulasaran Jenazah secara Terpadu di Rumah Sakit Pendidikan Universitas Airlangga Surabaya"/>
    <x v="2"/>
    <x v="1"/>
    <n v="2021"/>
    <n v="3"/>
    <s v="PEMBERDAYAAN DESA/WILAYAH BINAAN"/>
    <n v="40000000"/>
    <n v="40000000"/>
    <s v="ITTelkom Surabaya"/>
    <n v="7"/>
    <s v="Pengmas Kompetitif Internal"/>
    <x v="0"/>
    <s v="ID"/>
    <s v="Institut Telknologi Telkom Surabaya"/>
    <n v="6665306"/>
    <s v="ully asfari"/>
    <s v="0703129001"/>
    <n v="40000000"/>
    <s v="Motion Technology for Safety, Health, and Wellness"/>
    <s v="Smart Computing Technology (SCOUT)"/>
    <x v="2"/>
    <s v="FTII"/>
    <s v="ITTelkom Surabaya"/>
    <n v="8140"/>
    <s v="072019"/>
    <n v="6680633"/>
    <s v="0717017902_x000a_"/>
    <s v="Helmy Widyantara"/>
    <n v="40000000"/>
    <s v="Intergrated and Embedded Systems"/>
    <s v="Smart Computing Technology (SCOUT)"/>
    <x v="6"/>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x v="0"/>
    <m/>
    <m/>
    <m/>
    <m/>
    <m/>
    <m/>
    <s v=""/>
    <s v=""/>
    <s v=""/>
    <m/>
    <m/>
    <m/>
    <m/>
    <m/>
    <m/>
    <s v=""/>
    <s v=""/>
    <s v=""/>
    <m/>
    <m/>
    <m/>
    <m/>
    <m/>
    <s v=""/>
    <s v=""/>
    <x v="0"/>
    <m/>
    <m/>
    <m/>
    <m/>
    <m/>
    <s v=""/>
    <s v=""/>
    <s v=""/>
    <m/>
    <m/>
    <s v="Proposal"/>
  </r>
  <r>
    <n v="14"/>
    <s v="REK.119/ABDI1/REK/V/2021"/>
    <s v="1277/ABDI1/LPPM/III/2021"/>
    <s v="Sosialisasi dan Training Crane Pemulasaran Jenazah secara Terpadu di Rumah Sakit Umum Daerah Sidoarjo"/>
    <x v="2"/>
    <x v="1"/>
    <n v="2021"/>
    <n v="3"/>
    <s v="PEMBERDAYAAN DESA/WILAYAH BINAAN"/>
    <n v="40000000"/>
    <n v="40000000"/>
    <s v="ITTelkom Surabaya"/>
    <n v="7"/>
    <s v="Pengmas Kompetitif Internal"/>
    <x v="0"/>
    <s v="ID"/>
    <s v="Institut Telknologi Telkom Surabaya"/>
    <n v="6680623"/>
    <s v="yupit sudianto"/>
    <s v="0721088602"/>
    <n v="40000000"/>
    <s v="Motion Technology for Safety, Health, and Wellness"/>
    <s v="Smart Computing Technology (SCOUT)"/>
    <x v="2"/>
    <s v="FTII"/>
    <s v="ITTelkom Surabaya"/>
    <n v="8140"/>
    <s v="072019"/>
    <n v="6680633"/>
    <s v="0717017902_x000a_"/>
    <s v="Helmy Widyantara"/>
    <n v="40000000"/>
    <s v="Intergrated and Embedded Systems"/>
    <s v="Smart Computing Technology (SCOUT)"/>
    <x v="6"/>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x v="0"/>
    <m/>
    <m/>
    <m/>
    <m/>
    <m/>
    <m/>
    <s v=""/>
    <s v=""/>
    <s v=""/>
    <m/>
    <m/>
    <m/>
    <m/>
    <m/>
    <m/>
    <s v=""/>
    <s v=""/>
    <s v=""/>
    <m/>
    <m/>
    <m/>
    <m/>
    <m/>
    <s v=""/>
    <s v=""/>
    <x v="0"/>
    <m/>
    <m/>
    <m/>
    <m/>
    <m/>
    <s v=""/>
    <s v=""/>
    <s v=""/>
    <m/>
    <m/>
    <s v="Proposal"/>
  </r>
  <r>
    <n v="15"/>
    <s v="REK.119/ABDI1/REK/V/2021"/>
    <s v="1278/ABDI1/LPPM/III/2021"/>
    <s v="Sosialisasi dan Training Crane Pemulasaran Jenazah secara Terpadu di Dinas Kesehatan Kabupaten Gresik"/>
    <x v="2"/>
    <x v="1"/>
    <n v="2021"/>
    <n v="3"/>
    <s v="PEMBERDAYAAN DESA/WILAYAH BINAAN"/>
    <n v="40000000"/>
    <n v="40000000"/>
    <s v="ITTelkom Surabaya"/>
    <n v="7"/>
    <s v="Pengmas Kompetitif Internal"/>
    <x v="0"/>
    <s v="ID"/>
    <s v="Institut Telknologi Telkom Surabaya"/>
    <n v="6680612"/>
    <s v="isa hafidz"/>
    <s v="0728059203"/>
    <n v="40000000"/>
    <s v="Circular Ecosystem and Sustainable Technology"/>
    <s v="ETHES (Electrical Engineering and Advanced Technologies)"/>
    <x v="0"/>
    <s v="FTE"/>
    <s v="ITTelkom Surabaya"/>
    <n v="8140"/>
    <s v="072019"/>
    <n v="6680633"/>
    <s v="0717017902_x000a_"/>
    <s v="Helmy Widyantara"/>
    <n v="40000000"/>
    <s v="Intergrated and Embedded Systems"/>
    <s v="Smart Computing Technology (SCOUT)"/>
    <x v="6"/>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x v="3"/>
    <s v="FTE"/>
    <s v="ITTelkom Surabaya"/>
    <m/>
    <m/>
    <m/>
    <m/>
    <s v=""/>
    <s v=""/>
    <s v=""/>
    <m/>
    <m/>
    <m/>
    <m/>
    <m/>
    <m/>
    <s v=""/>
    <s v=""/>
    <s v=""/>
    <m/>
    <m/>
    <m/>
    <m/>
    <m/>
    <s v=""/>
    <s v=""/>
    <x v="0"/>
    <m/>
    <m/>
    <m/>
    <m/>
    <m/>
    <s v=""/>
    <s v=""/>
    <s v=""/>
    <m/>
    <m/>
    <s v="Proposal"/>
  </r>
  <r>
    <n v="17"/>
    <s v="REK.119/ABDI1/REK/V/2021"/>
    <s v="1821/ABDI1/LPPM/VI/2021"/>
    <s v="Sosialisasi Crane Pemulasaraan Jenazah di RS Aisyiyah Kudus"/>
    <x v="2"/>
    <x v="1"/>
    <n v="2021"/>
    <n v="3"/>
    <s v="PEMBERDAYAAN DESA/WILAYAH BINAAN"/>
    <n v="40000000"/>
    <n v="40000000"/>
    <s v="ITTelkom Surabaya"/>
    <n v="7"/>
    <s v="Pengmas Kompetitif Internal"/>
    <x v="0"/>
    <s v="ID"/>
    <s v="Institut Telknologi Telkom Surabaya"/>
    <n v="6805206"/>
    <s v="agus sulistya"/>
    <n v="8920230021"/>
    <n v="40000000"/>
    <s v="Circular Ecosystem and Sustainable Technology"/>
    <s v="Smart Computing Technology (SCOUT)"/>
    <x v="2"/>
    <s v="FTII"/>
    <s v="ITTelkom Surabaya"/>
    <n v="8140"/>
    <s v="072019"/>
    <n v="6682174"/>
    <s v="0708069202"/>
    <s v="Khodijah Amiroh"/>
    <n v="40000000"/>
    <s v="Intergrated and Embedded Systems"/>
    <s v="Smart Computing Technology (SCOUT)"/>
    <x v="6"/>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x v="0"/>
    <m/>
    <m/>
    <m/>
    <m/>
    <m/>
    <m/>
    <s v=""/>
    <s v=""/>
    <s v=""/>
    <m/>
    <m/>
    <m/>
    <m/>
    <m/>
    <m/>
    <s v=""/>
    <s v=""/>
    <s v=""/>
    <m/>
    <m/>
    <m/>
    <m/>
    <m/>
    <s v=""/>
    <s v=""/>
    <x v="0"/>
    <m/>
    <m/>
    <m/>
    <m/>
    <m/>
    <s v=""/>
    <s v=""/>
    <s v=""/>
    <m/>
    <m/>
    <s v="Proposal"/>
  </r>
  <r>
    <n v="12"/>
    <s v="REK.092/ABDI1/REK/III/2021"/>
    <s v="1054/ABDI1/LPPM/III/2021"/>
    <s v="Peningkatan kapasitas Desa ngeni dengan Penerangan jalan Umum Tenaga Surya dan Pelatihan Keterampilan Teknologi ICT"/>
    <x v="2"/>
    <x v="1"/>
    <n v="2021"/>
    <n v="6"/>
    <s v="PEMBERDAYAAN DESA/WILAYAH BINAAN"/>
    <n v="20000000"/>
    <n v="20000000"/>
    <s v="ITTelkom Surabaya"/>
    <n v="7"/>
    <s v="Pengmas Kompetitif Internal"/>
    <x v="0"/>
    <s v="ID"/>
    <s v="Institut Telknologi Telkom Surabaya"/>
    <n v="6680651"/>
    <s v="dimas adiputra"/>
    <s v="0725059301"/>
    <n v="20000000"/>
    <s v="Motion Technology for Safety, Health, and Wellness"/>
    <s v="ETHES (Electrical Engineering and Advanced Technologies)"/>
    <x v="0"/>
    <s v="FTE"/>
    <s v="ITTelkom Surabaya"/>
    <n v="8140"/>
    <s v="072019"/>
    <n v="6680612"/>
    <s v="0728059203"/>
    <s v="Isa Hafidz"/>
    <n v="20000000"/>
    <s v="Circular Ecosystem and Sustainable Technology"/>
    <s v="ETHES (Electrical Engineering and Advanced Technologies)"/>
    <x v="0"/>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x v="4"/>
    <s v="FTII"/>
    <s v="ITTelkom Surabaya"/>
    <m/>
    <m/>
    <m/>
    <m/>
    <s v=""/>
    <s v=""/>
    <s v=""/>
    <m/>
    <m/>
    <m/>
    <m/>
    <m/>
    <m/>
    <s v=""/>
    <s v=""/>
    <s v=""/>
    <m/>
    <m/>
    <m/>
    <m/>
    <m/>
    <s v=""/>
    <s v=""/>
    <x v="0"/>
    <m/>
    <m/>
    <m/>
    <m/>
    <m/>
    <s v=""/>
    <s v=""/>
    <s v=""/>
    <m/>
    <m/>
    <s v="Proposal"/>
  </r>
  <r>
    <n v="30"/>
    <s v="REK. 220/SAM4/REK/X/2021"/>
    <m/>
    <s v="Perancangan Mesin Pengering Rumpur Laut (Part of Smart Aquaculture Monitoring and Control System) untuk budidaya Rumput Laut di Kampung Rumput Laut Dusun Tanjungsari, Kabupaten Sidoarjo, Provinsi Jawa Timur"/>
    <x v="5"/>
    <x v="1"/>
    <n v="2021"/>
    <n v="2"/>
    <s v="PEMBERDAYAAN DESA/WILAYAH BINAAN"/>
    <s v="-"/>
    <n v="17500000"/>
    <s v="ITTelkom Surabaya"/>
    <n v="7"/>
    <m/>
    <x v="1"/>
    <m/>
    <s v="Institut Telknologi Telkom Surabaya"/>
    <n v="6680726"/>
    <s v="arliyanti nurdin"/>
    <n v="719069101"/>
    <n v="17500000"/>
    <s v="Tidak ada CoE"/>
    <s v="Tidak ada KK"/>
    <x v="5"/>
    <m/>
    <m/>
    <m/>
    <m/>
    <m/>
    <m/>
    <m/>
    <m/>
    <s v=""/>
    <s v=""/>
    <x v="7"/>
    <m/>
    <m/>
    <m/>
    <m/>
    <m/>
    <m/>
    <s v=""/>
    <s v=""/>
    <s v=""/>
    <m/>
    <m/>
    <m/>
    <m/>
    <m/>
    <m/>
    <s v=""/>
    <s v=""/>
    <s v=""/>
    <m/>
    <m/>
    <m/>
    <m/>
    <m/>
    <m/>
    <s v=""/>
    <s v=""/>
    <x v="0"/>
    <m/>
    <m/>
    <m/>
    <m/>
    <m/>
    <m/>
    <s v=""/>
    <s v=""/>
    <s v=""/>
    <m/>
    <m/>
    <m/>
    <m/>
    <m/>
    <m/>
    <s v=""/>
    <s v=""/>
    <s v=""/>
    <m/>
    <m/>
    <m/>
    <m/>
    <m/>
    <s v=""/>
    <s v=""/>
    <x v="0"/>
    <m/>
    <m/>
    <m/>
    <m/>
    <m/>
    <s v=""/>
    <s v=""/>
    <s v=""/>
    <m/>
    <m/>
    <s v="Proposal"/>
  </r>
  <r>
    <n v="10"/>
    <s v="REK.091/ABDI1/REK/III/2021"/>
    <s v="1036/ABDI1/LPPM/III/2021"/>
    <s v="Sterillisasi Sayur buah Pada Koperasi Hita Loka Tara menggunakan UV Light untuk Meningkatkan Kualitas Produk Hasil Panen Hidroponik dan Buah"/>
    <x v="6"/>
    <x v="1"/>
    <n v="2021"/>
    <n v="6"/>
    <s v="INDUSTRI KREATIF DAN PENGEMBANGAN TEKNOLOGI MAJU"/>
    <n v="15670000"/>
    <n v="15670000"/>
    <s v="ITTelkom Surabaya"/>
    <n v="7"/>
    <s v="Pengmas Kompetitif Internal"/>
    <x v="0"/>
    <s v="ID"/>
    <s v="Institut Telknologi Telkom Surabaya"/>
    <n v="6680664"/>
    <s v="farah zakiyah rahmanti"/>
    <s v="0715128708"/>
    <n v="15670000"/>
    <s v="Intergrated and Embedded Systems"/>
    <s v="Smart Computing Technology (SCOUT)"/>
    <x v="4"/>
    <s v="FTII"/>
    <s v="ITTelkom Surabaya"/>
    <n v="8140"/>
    <s v="072019"/>
    <n v="6680680"/>
    <s v="0704039202"/>
    <s v="Bernadus Anggo Seno Aji"/>
    <n v="15670000"/>
    <s v="Intergrated and Embedded Systems"/>
    <s v="Smart Computing Technology (SCOUT)"/>
    <x v="6"/>
    <s v="FTII"/>
    <s v="ITTelkom Surabaya"/>
    <n v="6680726"/>
    <n v="719069101"/>
    <s v="Arliyanti Nurdin"/>
    <n v="15670000"/>
    <s v="Tidak ada CoE"/>
    <s v="Tidak ada KK"/>
    <n v="0"/>
    <s v="FTII"/>
    <s v="ITTelkom Surabaya"/>
    <m/>
    <m/>
    <m/>
    <m/>
    <s v=""/>
    <s v=""/>
    <s v=""/>
    <m/>
    <m/>
    <m/>
    <m/>
    <m/>
    <m/>
    <s v=""/>
    <s v=""/>
    <x v="0"/>
    <m/>
    <m/>
    <m/>
    <m/>
    <m/>
    <m/>
    <s v=""/>
    <s v=""/>
    <s v=""/>
    <m/>
    <m/>
    <m/>
    <m/>
    <m/>
    <m/>
    <s v=""/>
    <s v=""/>
    <s v=""/>
    <m/>
    <m/>
    <m/>
    <m/>
    <m/>
    <s v=""/>
    <s v=""/>
    <x v="0"/>
    <m/>
    <m/>
    <m/>
    <m/>
    <m/>
    <s v=""/>
    <s v=""/>
    <s v=""/>
    <m/>
    <m/>
    <s v="Proposal"/>
  </r>
  <r>
    <n v="11"/>
    <s v="REK.091/ABDI1/REK/III/2021"/>
    <s v="1037/ABDI1/LPPM/III/2021"/>
    <s v="Pemasaran Online Produk Nasi Tiwul di Kabupaten Malang"/>
    <x v="6"/>
    <x v="1"/>
    <n v="2021"/>
    <n v="6"/>
    <s v="PEMBERDAYAAN DESA/WILAYAH BINAAN"/>
    <n v="15300000"/>
    <n v="15300000"/>
    <s v="ITTelkom Surabaya"/>
    <n v="7"/>
    <s v="Pengmas Kompetitif Internal"/>
    <x v="0"/>
    <s v="ID"/>
    <s v="Institut Telknologi Telkom Surabaya"/>
    <n v="259781"/>
    <s v="titus kristanto"/>
    <s v="0710028604"/>
    <n v="15300000"/>
    <s v="Circular Ecosystem and Sustainable Technology"/>
    <s v="Rekayasa Industri dan Inovasi Bisnis (RIIB)"/>
    <x v="6"/>
    <s v="FTII"/>
    <s v="ITTelkom Surabaya"/>
    <n v="8140"/>
    <s v="072019"/>
    <n v="6658545"/>
    <s v="0401078801"/>
    <s v="Ayu Endah Wahyuni"/>
    <n v="15300000"/>
    <s v="Circular Ecosystem and Sustainable Technology"/>
    <s v="Rekayasa Industri dan Inovasi Bisnis (RIIB)"/>
    <x v="4"/>
    <s v="FTE"/>
    <s v="ITTelkom Surabaya"/>
    <n v="6680622"/>
    <s v="0709039401"/>
    <s v="Dewi Rahmawati"/>
    <n v="15300000"/>
    <s v="Motion Technology for Safety, Health, and Wellness"/>
    <s v="Smart Computing Technology (SCOUT)"/>
    <s v="Rekayasa Perangkat Lunak"/>
    <s v="FTE"/>
    <s v="ITTelkom Surabaya"/>
    <m/>
    <m/>
    <m/>
    <m/>
    <s v=""/>
    <s v=""/>
    <s v=""/>
    <m/>
    <m/>
    <m/>
    <m/>
    <m/>
    <m/>
    <s v=""/>
    <s v=""/>
    <x v="0"/>
    <m/>
    <m/>
    <m/>
    <m/>
    <m/>
    <m/>
    <s v=""/>
    <s v=""/>
    <s v=""/>
    <m/>
    <m/>
    <m/>
    <m/>
    <m/>
    <m/>
    <s v=""/>
    <s v=""/>
    <s v=""/>
    <m/>
    <m/>
    <m/>
    <m/>
    <m/>
    <s v=""/>
    <s v=""/>
    <x v="0"/>
    <m/>
    <m/>
    <m/>
    <m/>
    <m/>
    <s v=""/>
    <s v=""/>
    <s v=""/>
    <m/>
    <m/>
    <s v="Proposal"/>
  </r>
  <r>
    <n v="1"/>
    <s v="REK.091/ABDI1/REK/III/2021"/>
    <s v="1025/ABDI1/LPPM/III/2021"/>
    <s v="Peningkatan Pengawasan Pengunjung Wisata Pasir Putih Dalegan di Masa Pandemi Covid19 dengan Aplikasi Pendeteksi Jarak Berbasis Kecerdasan Buatan"/>
    <x v="7"/>
    <x v="1"/>
    <n v="2021"/>
    <n v="6"/>
    <s v="INDUSTRI KREATIF DAN PENGEMBANGAN TEKNOLOGI MAJU"/>
    <n v="7000000"/>
    <n v="7000000"/>
    <s v="ITTelkom Surabaya"/>
    <n v="7"/>
    <s v="Pengmas Kompetitif Internal"/>
    <x v="0"/>
    <s v="ID"/>
    <s v="Institut Telknologi Telkom Surabaya"/>
    <n v="6680698"/>
    <s v="mohammad sholik"/>
    <s v="0709128101"/>
    <n v="7000000"/>
    <s v="Motion Technology for Safety, Health, and Wellness"/>
    <s v="Smart Computing Technology (SCOUT)"/>
    <x v="1"/>
    <s v="FTII"/>
    <s v="ITTelkom Surabaya"/>
    <n v="8140"/>
    <s v="072019"/>
    <n v="6680628"/>
    <s v="0730058702"/>
    <s v="Fidi Wincoko Putro"/>
    <n v="7000000"/>
    <s v="Motion Technology for Safety, Health, and Wellness"/>
    <s v="Smart Computing Technology (SCOUT)"/>
    <x v="8"/>
    <s v="FTE"/>
    <s v="ITTelkom Surabaya"/>
    <n v="6680626"/>
    <s v="0727099201"/>
    <s v="Ardian Yusuf Wicaksono"/>
    <n v="7000000"/>
    <s v="Intergrated and Embedded Systems"/>
    <s v="Smart Computing Technology (SCOUT)"/>
    <s v="Informatika"/>
    <s v="FTII"/>
    <s v="ITTelkom Surabaya"/>
    <m/>
    <m/>
    <m/>
    <m/>
    <s v=""/>
    <s v=""/>
    <s v=""/>
    <m/>
    <m/>
    <m/>
    <m/>
    <m/>
    <m/>
    <s v=""/>
    <s v=""/>
    <x v="0"/>
    <m/>
    <m/>
    <m/>
    <m/>
    <m/>
    <m/>
    <s v=""/>
    <s v=""/>
    <s v=""/>
    <m/>
    <m/>
    <m/>
    <m/>
    <m/>
    <m/>
    <s v=""/>
    <s v=""/>
    <s v=""/>
    <m/>
    <m/>
    <m/>
    <m/>
    <m/>
    <s v=""/>
    <s v=""/>
    <x v="0"/>
    <m/>
    <m/>
    <m/>
    <m/>
    <m/>
    <s v=""/>
    <s v=""/>
    <s v=""/>
    <m/>
    <m/>
    <s v="Proposal"/>
  </r>
  <r>
    <n v="9"/>
    <s v="REK.091/ABDI1/REK/III/2021"/>
    <s v="1026/ABDI1/LPPM/III/2021"/>
    <s v="PKM SIM Apotek untuk Pengelolaan Data Jual Beli pada Apotek Amel Mojokerto"/>
    <x v="7"/>
    <x v="1"/>
    <n v="2021"/>
    <n v="6"/>
    <s v="INDUSTRI KREATIF DAN PENGEMBANGAN TEKNOLOGI MAJU"/>
    <n v="6950000"/>
    <n v="6950000"/>
    <s v="ITTelkom Surabaya"/>
    <n v="7"/>
    <s v="Pengmas Kompetitif Internal"/>
    <x v="0"/>
    <s v="ID"/>
    <s v="Institut Telknologi Telkom Surabaya"/>
    <n v="6764236"/>
    <s v="rokhmatul insani"/>
    <s v="0704068902"/>
    <n v="6950000"/>
    <s v="Circular Ecosystem and Sustainable Technology"/>
    <s v="Rekayasa Industri dan Inovasi Bisnis (RIIB)"/>
    <x v="2"/>
    <s v="FTII"/>
    <s v="ITTelkom Surabaya"/>
    <n v="8140"/>
    <s v="072019"/>
    <n v="6681032"/>
    <s v="0715039004"/>
    <s v="Anfazul Faridatul Azizah"/>
    <n v="6950000"/>
    <s v=" "/>
    <s v="Rekayasa Industri dan Inovasi Bisnis (RIIB)"/>
    <x v="1"/>
    <s v="FTII"/>
    <s v="ITTelkom Surabaya"/>
    <m/>
    <m/>
    <m/>
    <m/>
    <s v=""/>
    <s v=""/>
    <s v=""/>
    <m/>
    <m/>
    <m/>
    <m/>
    <m/>
    <m/>
    <s v=""/>
    <s v=""/>
    <s v=""/>
    <m/>
    <m/>
    <m/>
    <m/>
    <m/>
    <m/>
    <s v=""/>
    <s v=""/>
    <x v="0"/>
    <m/>
    <m/>
    <m/>
    <m/>
    <m/>
    <m/>
    <s v=""/>
    <s v=""/>
    <s v=""/>
    <m/>
    <m/>
    <m/>
    <m/>
    <m/>
    <m/>
    <s v=""/>
    <s v=""/>
    <s v=""/>
    <m/>
    <m/>
    <m/>
    <m/>
    <m/>
    <s v=""/>
    <s v=""/>
    <x v="0"/>
    <m/>
    <m/>
    <m/>
    <m/>
    <m/>
    <s v=""/>
    <s v=""/>
    <s v=""/>
    <m/>
    <m/>
    <s v="Proposal"/>
  </r>
  <r>
    <n v="5"/>
    <s v="REK.091/ABDI1/REK/III/2021"/>
    <s v="1032/ABDI1/LPPM/III/2021"/>
    <s v="Pengendali Tingkat Keasaman Air Kolam Untuk Peternak Ikan Lele di Desa Jatirejo, Mojokerto"/>
    <x v="7"/>
    <x v="1"/>
    <n v="2021"/>
    <n v="6"/>
    <s v="INDUSTRI KREATIF DAN PENGEMBANGAN TEKNOLOGI MAJU"/>
    <n v="6900000"/>
    <n v="6900000"/>
    <s v="ITTelkom Surabaya"/>
    <n v="7"/>
    <s v="Pengmas Kompetitif Internal"/>
    <x v="0"/>
    <s v="ID"/>
    <s v="Institut Telknologi Telkom Surabaya"/>
    <n v="258471"/>
    <s v="susijanto tri rasmana"/>
    <s v="0727097302"/>
    <n v="6900000"/>
    <s v="Motion Technology for Safety, Health, and Wellness"/>
    <s v="ETHES (Electrical Engineering and Advanced Technologies)"/>
    <x v="7"/>
    <s v="FTE"/>
    <s v="ITTelkom Surabaya"/>
    <n v="8140"/>
    <s v="072019"/>
    <n v="6680685"/>
    <s v="0721068802"/>
    <s v="Moch. Iskandar Riansyah"/>
    <n v="6900000"/>
    <s v="Intergrated and Embedded Systems"/>
    <s v="ETHES (Electrical Engineering and Advanced Technologies)"/>
    <x v="0"/>
    <s v="FTE"/>
    <s v="ITTelkom Surabaya"/>
    <n v="6853203"/>
    <s v="0705109006"/>
    <s v="Chaironi Latif"/>
    <n v="69000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s v="Proposal"/>
  </r>
  <r>
    <n v="6"/>
    <s v="REK.091/ABDI1/REK/III/2021"/>
    <s v="1033/ABDI1/LPPM/III/2021"/>
    <s v="Pemanfaatan Teknologi Sonar untuk Membantu Nelayan Kedung Cowek, Kec.Bulak"/>
    <x v="7"/>
    <x v="1"/>
    <n v="2021"/>
    <n v="6"/>
    <s v="INDUSTRI KREATIF DAN PENGEMBANGAN TEKNOLOGI MAJU"/>
    <n v="6900000"/>
    <n v="6900000"/>
    <s v="ITTelkom Surabaya"/>
    <n v="7"/>
    <s v="Pengmas Kompetitif Internal"/>
    <x v="0"/>
    <s v="ID"/>
    <s v="Institut Telknologi Telkom Surabaya"/>
    <n v="6680625"/>
    <s v="nilla rachmaningrum"/>
    <s v="0408067804"/>
    <n v="6900000"/>
    <s v="Motion Technology for Safety, Health, and Wellness"/>
    <s v="ETHES (Electrical Engineering and Advanced Technologies)"/>
    <x v="8"/>
    <s v="FTE"/>
    <s v="ITTelkom Surabaya"/>
    <n v="8140"/>
    <s v="072019"/>
    <n v="6680645"/>
    <s v="0713108902"/>
    <s v="Walid Maulana Hadiansyah"/>
    <n v="6900000"/>
    <s v="Intergrated and Embedded Systems"/>
    <s v="ETHES (Electrical Engineering and Advanced Technologies)"/>
    <x v="2"/>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x v="0"/>
    <m/>
    <m/>
    <m/>
    <m/>
    <m/>
    <m/>
    <s v=""/>
    <s v=""/>
    <s v=""/>
    <m/>
    <m/>
    <m/>
    <m/>
    <m/>
    <m/>
    <s v=""/>
    <s v=""/>
    <s v=""/>
    <m/>
    <m/>
    <m/>
    <m/>
    <m/>
    <s v=""/>
    <s v=""/>
    <x v="0"/>
    <m/>
    <m/>
    <m/>
    <m/>
    <m/>
    <s v=""/>
    <s v=""/>
    <s v=""/>
    <m/>
    <m/>
    <s v="Proposal"/>
  </r>
  <r>
    <n v="2"/>
    <s v="REK.091/ABDI1/REK/III/2021"/>
    <s v="1027/ABDI1/LPPM/III/2021"/>
    <s v="Implementasi Metode Rebranding Pada Produk Hasil Urban Farming Masyarakat Lokal di Masa Pandemi"/>
    <x v="7"/>
    <x v="1"/>
    <n v="2021"/>
    <n v="6"/>
    <s v="PEMBERDAYAAN DESA/WILAYAH BINAAN"/>
    <n v="6750000"/>
    <n v="6750000"/>
    <s v="ITTelkom Surabaya"/>
    <n v="7"/>
    <s v="Pengmas Kompetitif Internal"/>
    <x v="0"/>
    <s v="ID"/>
    <s v="Institut Telknologi Telkom Surabaya"/>
    <n v="6682237"/>
    <s v="dominggo bayu baskara"/>
    <s v="0722069004"/>
    <n v="6750000"/>
    <s v="Intergrated and Embedded Systems"/>
    <s v="Rekayasa Industri dan Inovasi Bisnis (RIIB)"/>
    <x v="6"/>
    <s v="FTII"/>
    <s v="ITTelkom Surabaya"/>
    <n v="8140"/>
    <s v="072019"/>
    <n v="6680618"/>
    <s v="0725059202"/>
    <s v="Rahaditya Dimas Prihadianto"/>
    <n v="6750000"/>
    <s v="Circular Ecosystem and Sustainable Technology"/>
    <s v="Rekayasa Industri dan Inovasi Bisnis (RIIB)"/>
    <x v="4"/>
    <s v="FTE"/>
    <s v="ITTelkom Surabaya"/>
    <n v="6681051"/>
    <s v="0711069301"/>
    <s v="Rizqa Amelia Zunaidi"/>
    <n v="6750000"/>
    <s v="Circular Ecosystem and Sustainable Technology"/>
    <s v="Rekayasa Industri dan Inovasi Bisnis (RIIB)"/>
    <s v="Teknik Industri"/>
    <s v="FTE"/>
    <s v="ITTelkom Surabaya"/>
    <m/>
    <m/>
    <m/>
    <m/>
    <s v=""/>
    <s v=""/>
    <s v=""/>
    <m/>
    <m/>
    <m/>
    <m/>
    <m/>
    <m/>
    <s v=""/>
    <s v=""/>
    <x v="0"/>
    <m/>
    <m/>
    <m/>
    <m/>
    <m/>
    <m/>
    <s v=""/>
    <s v=""/>
    <s v=""/>
    <m/>
    <m/>
    <m/>
    <m/>
    <m/>
    <m/>
    <s v=""/>
    <s v=""/>
    <s v=""/>
    <m/>
    <m/>
    <m/>
    <m/>
    <m/>
    <s v=""/>
    <s v=""/>
    <x v="0"/>
    <m/>
    <m/>
    <m/>
    <m/>
    <m/>
    <s v=""/>
    <s v=""/>
    <s v=""/>
    <m/>
    <m/>
    <s v="Proposal"/>
  </r>
  <r>
    <n v="3"/>
    <s v="REK.091/ABDI1/REK/III/2021"/>
    <s v="1028/ABDI1/LPPM/III/2021"/>
    <s v="Rancang Workbench Ergonomis untuk mendukung aktivitas bank sampah"/>
    <x v="7"/>
    <x v="1"/>
    <n v="2021"/>
    <n v="6"/>
    <s v="PEMBERDAYAAN DESA/WILAYAH BINAAN"/>
    <n v="6750000"/>
    <n v="6750000"/>
    <s v="ITTelkom Surabaya"/>
    <n v="7"/>
    <s v="Pengmas Kompetitif Internal"/>
    <x v="0"/>
    <s v="ID"/>
    <s v="Institut Telknologi Telkom Surabaya"/>
    <n v="6680618"/>
    <s v="rahaditya dimas prihadianto"/>
    <s v="0725059202"/>
    <n v="6750000"/>
    <s v="Circular Ecosystem and Sustainable Technology"/>
    <s v="Rekayasa Industri dan Inovasi Bisnis (RIIB)"/>
    <x v="9"/>
    <s v="FTII"/>
    <s v="ITTelkom Surabaya"/>
    <n v="8140"/>
    <s v="072019"/>
    <n v="6680643"/>
    <s v="0702039003"/>
    <s v="Abduh Sayid Albana"/>
    <n v="6750000"/>
    <s v="Circular Ecosystem and Sustainable Technology"/>
    <s v="Rekayasa Industri dan Inovasi Bisnis (RIIB)"/>
    <x v="9"/>
    <s v="FTII"/>
    <s v="ITTelkom Surabaya"/>
    <n v="6658545"/>
    <s v="0401078801"/>
    <s v="Ayu Endah Wahyuni"/>
    <n v="6750000"/>
    <s v="Circular Ecosystem and Sustainable Technology"/>
    <s v="Rekayasa Industri dan Inovasi Bisnis (RIIB)"/>
    <s v="Teknik Industri"/>
    <s v="FTE"/>
    <s v="ITTelkom Surabaya"/>
    <m/>
    <m/>
    <m/>
    <m/>
    <s v=""/>
    <s v=""/>
    <s v=""/>
    <m/>
    <m/>
    <m/>
    <m/>
    <m/>
    <m/>
    <s v=""/>
    <s v=""/>
    <x v="0"/>
    <m/>
    <m/>
    <m/>
    <m/>
    <m/>
    <m/>
    <s v=""/>
    <s v=""/>
    <s v=""/>
    <m/>
    <m/>
    <m/>
    <m/>
    <m/>
    <m/>
    <s v=""/>
    <s v=""/>
    <s v=""/>
    <m/>
    <m/>
    <m/>
    <m/>
    <m/>
    <s v=""/>
    <s v=""/>
    <x v="0"/>
    <m/>
    <m/>
    <m/>
    <m/>
    <m/>
    <s v=""/>
    <s v=""/>
    <s v=""/>
    <m/>
    <m/>
    <s v="Proposal"/>
  </r>
  <r>
    <n v="4"/>
    <s v="REK.091/ABDI1/REK/III/2021"/>
    <s v="1029/ABDI1/LPPM/III/2021"/>
    <s v="PKM Peningkatan Branding dan Optimalisasi Manajemen Usaha Pada UKM Handy Craft Az-Zahra, Desa Gubeng, Surabaya"/>
    <x v="7"/>
    <x v="1"/>
    <n v="2021"/>
    <n v="6"/>
    <s v="INDUSTRI KREATIF DAN PENGEMBANGAN TEKNOLOGI MAJU"/>
    <n v="6750000"/>
    <n v="6750000"/>
    <s v="ITTelkom Surabaya"/>
    <n v="7"/>
    <s v="Pengmas Kompetitif Internal"/>
    <x v="0"/>
    <s v="ID"/>
    <s v="Institut Telknologi Telkom Surabaya"/>
    <n v="6680687"/>
    <s v="wahyu andy prastyabudi"/>
    <s v="0702048705"/>
    <n v="6750000"/>
    <s v="Circular Ecosystem and Sustainable Technology"/>
    <s v="Rekayasa Industri dan Inovasi Bisnis (RIIB)"/>
    <x v="9"/>
    <s v="FTII"/>
    <s v="ITTelkom Surabaya"/>
    <n v="8140"/>
    <s v="072019"/>
    <n v="6680726"/>
    <n v="719069101"/>
    <s v="Arliyanti Nurdin"/>
    <n v="6750000"/>
    <s v="Tidak ada CoE"/>
    <s v="Tidak ada KK"/>
    <x v="10"/>
    <s v="FTII"/>
    <s v="ITTelkom Surabaya"/>
    <n v="6778837"/>
    <n v="711039403"/>
    <s v="Muhammad Dzulfikar Fauzi"/>
    <n v="6750000"/>
    <s v="Motion Technology for Safety, Health, and Wellness"/>
    <s v="Smart Computing Technology (SCOUT)"/>
    <s v="Informatika"/>
    <s v="FTII"/>
    <s v="ITTelkom Surabaya"/>
    <m/>
    <m/>
    <m/>
    <m/>
    <s v=""/>
    <s v=""/>
    <s v=""/>
    <m/>
    <m/>
    <m/>
    <m/>
    <m/>
    <m/>
    <s v=""/>
    <s v=""/>
    <x v="0"/>
    <m/>
    <m/>
    <m/>
    <m/>
    <m/>
    <m/>
    <s v=""/>
    <s v=""/>
    <s v=""/>
    <m/>
    <m/>
    <m/>
    <m/>
    <m/>
    <m/>
    <s v=""/>
    <s v=""/>
    <s v=""/>
    <m/>
    <m/>
    <m/>
    <m/>
    <m/>
    <s v=""/>
    <s v=""/>
    <x v="0"/>
    <m/>
    <m/>
    <m/>
    <m/>
    <m/>
    <s v=""/>
    <s v=""/>
    <s v=""/>
    <m/>
    <m/>
    <s v="Proposal"/>
  </r>
  <r>
    <n v="7"/>
    <s v="REK.091/ABDI1/REK/III/2021"/>
    <s v="1035/ABDI1/LPPM/III/2021"/>
    <s v="Pendayagunaan IT untuk Branding Kampung Ondomohen Sebagai Wisata Edukasi 3R (Reduce, Reuse, dan Recycle)"/>
    <x v="7"/>
    <x v="1"/>
    <n v="2021"/>
    <n v="6"/>
    <s v="INDUSTRI KREATIF DAN PENGEMBANGAN TEKNOLOGI MAJU"/>
    <n v="6749500"/>
    <n v="6749500"/>
    <s v="ITTelkom Surabaya"/>
    <n v="7"/>
    <s v="Pengmas Kompetitif Internal"/>
    <x v="0"/>
    <s v="ID"/>
    <s v="Institut Telknologi Telkom Surabaya"/>
    <n v="6680623"/>
    <s v="yupit sudianto"/>
    <s v="0721088602"/>
    <n v="6749500"/>
    <s v="Motion Technology for Safety, Health, and Wellness"/>
    <s v="Smart Computing Technology (SCOUT)"/>
    <x v="2"/>
    <s v="FTII"/>
    <s v="ITTelkom Surabaya"/>
    <n v="8140"/>
    <s v="072019"/>
    <n v="6680648"/>
    <s v="0724089201"/>
    <s v="Hawwin Mardhiana"/>
    <n v="6749500"/>
    <s v="Intergrated and Embedded Systems"/>
    <s v="Rekayasa Industri dan Inovasi Bisnis (RIIB)"/>
    <x v="1"/>
    <s v="FTII"/>
    <s v="ITTelkom Surabaya"/>
    <n v="6665306"/>
    <s v="0703129001"/>
    <s v="Ully Asfari"/>
    <n v="6749500"/>
    <s v="Motion Technology for Safety, Health, and Wellness"/>
    <s v="Smart Computing Technology (SCOUT)"/>
    <s v="Sistem Informasi"/>
    <s v="FTII"/>
    <s v="ITTelkom Surabaya"/>
    <m/>
    <m/>
    <m/>
    <m/>
    <s v=""/>
    <s v=""/>
    <s v=""/>
    <m/>
    <m/>
    <m/>
    <m/>
    <m/>
    <m/>
    <s v=""/>
    <s v=""/>
    <x v="0"/>
    <m/>
    <m/>
    <m/>
    <m/>
    <m/>
    <m/>
    <s v=""/>
    <s v=""/>
    <s v=""/>
    <m/>
    <m/>
    <m/>
    <m/>
    <m/>
    <m/>
    <s v=""/>
    <s v=""/>
    <s v=""/>
    <m/>
    <m/>
    <m/>
    <m/>
    <m/>
    <s v=""/>
    <s v=""/>
    <x v="0"/>
    <m/>
    <m/>
    <m/>
    <m/>
    <m/>
    <s v=""/>
    <s v=""/>
    <s v=""/>
    <m/>
    <m/>
    <s v="Proposal"/>
  </r>
  <r>
    <n v="27"/>
    <s v="REK.150/SAM4/REK/VIII/2021"/>
    <s v="1824/ABDI1/LPPM/VIII/2021"/>
    <s v="Bersihkan Hati dengan Berbagi, Kembangkan Masyarakat dari Faktor Ekonomi pada Bubur Ayam Teteh Lina"/>
    <x v="8"/>
    <x v="1"/>
    <n v="2021"/>
    <n v="5"/>
    <s v="PEMBERDAYAAN DESA/WILAYAH BINAAN"/>
    <n v="0"/>
    <n v="5575000"/>
    <s v="ITTelkom Surabaya"/>
    <n v="7"/>
    <s v="Pengmas Kompetitif Internal"/>
    <x v="0"/>
    <m/>
    <s v="Institut Telknologi Telkom Surabaya"/>
    <n v="6760392"/>
    <s v="amalia nur alifah"/>
    <s v="0729129403"/>
    <n v="5575000"/>
    <s v="Circular Ecosystem and Sustainable Technology"/>
    <s v="Smart Computing Technology (SCOUT)"/>
    <x v="10"/>
    <s v="FTII"/>
    <s v="ITTelkom Surabaya"/>
    <m/>
    <m/>
    <n v="6756289"/>
    <s v="0725059501"/>
    <s v="Nicko Nur Rakhmaddian_x000a_"/>
    <n v="5575000"/>
    <s v="Tidak ada CoE"/>
    <s v="Tidak ada KK"/>
    <x v="5"/>
    <s v="FTEIC"/>
    <s v="ITTelkom Surabaya"/>
    <m/>
    <m/>
    <m/>
    <m/>
    <s v=""/>
    <s v=""/>
    <s v=""/>
    <m/>
    <m/>
    <m/>
    <m/>
    <m/>
    <m/>
    <s v=""/>
    <s v=""/>
    <s v=""/>
    <m/>
    <m/>
    <m/>
    <m/>
    <m/>
    <m/>
    <s v=""/>
    <s v=""/>
    <x v="0"/>
    <m/>
    <m/>
    <m/>
    <m/>
    <m/>
    <m/>
    <s v=""/>
    <s v=""/>
    <s v=""/>
    <m/>
    <m/>
    <m/>
    <m/>
    <m/>
    <m/>
    <s v=""/>
    <s v=""/>
    <s v=""/>
    <m/>
    <m/>
    <m/>
    <m/>
    <m/>
    <s v=""/>
    <s v=""/>
    <x v="0"/>
    <m/>
    <m/>
    <m/>
    <m/>
    <m/>
    <s v=""/>
    <s v=""/>
    <s v=""/>
    <m/>
    <m/>
    <s v="Proposal"/>
  </r>
  <r>
    <n v="21"/>
    <s v="REK.150/SAM4/REK/VIII/2021"/>
    <s v="-"/>
    <s v="Implementasi Green Marketing pada Produk Urban Farming UMKM Lokal"/>
    <x v="8"/>
    <x v="1"/>
    <n v="2021"/>
    <n v="5"/>
    <s v="INDUSTRI KREATIF DAN PENGEMBANGAN TEKNOLOGI MAJU"/>
    <n v="0"/>
    <n v="5000000"/>
    <s v="ITTelkom Surabaya"/>
    <n v="7"/>
    <s v="Pengmas Kompetitif Internal"/>
    <x v="0"/>
    <m/>
    <s v="Institut Telknologi Telkom Surabaya"/>
    <m/>
    <s v="tiar anindya putri"/>
    <m/>
    <n v="5000000"/>
    <s v="Tidak ada CoE"/>
    <s v="Tidak ada KK"/>
    <x v="3"/>
    <m/>
    <m/>
    <m/>
    <m/>
    <n v="6801989"/>
    <s v="0704029302"/>
    <s v="Sekar Widyasari Putri"/>
    <n v="5000000"/>
    <s v="Circular Ecosystem and Sustainable Technology"/>
    <s v="Rekayasa Industri dan Inovasi Bisnis (RIIB)"/>
    <x v="3"/>
    <s v="FTII"/>
    <s v="ITTelkom Surabaya"/>
    <m/>
    <m/>
    <m/>
    <m/>
    <s v=""/>
    <s v=""/>
    <s v=""/>
    <m/>
    <m/>
    <m/>
    <m/>
    <m/>
    <m/>
    <s v=""/>
    <s v=""/>
    <s v=""/>
    <m/>
    <m/>
    <m/>
    <m/>
    <m/>
    <m/>
    <s v=""/>
    <s v=""/>
    <x v="0"/>
    <m/>
    <m/>
    <m/>
    <m/>
    <m/>
    <m/>
    <s v=""/>
    <s v=""/>
    <s v=""/>
    <m/>
    <m/>
    <m/>
    <m/>
    <m/>
    <m/>
    <s v=""/>
    <s v=""/>
    <s v=""/>
    <m/>
    <m/>
    <m/>
    <m/>
    <m/>
    <s v=""/>
    <s v=""/>
    <x v="0"/>
    <m/>
    <m/>
    <m/>
    <m/>
    <m/>
    <s v=""/>
    <s v=""/>
    <s v=""/>
    <m/>
    <m/>
    <s v="Proposal"/>
  </r>
  <r>
    <n v="22"/>
    <s v="REK.150/SAM4/REK/VIII/2021"/>
    <s v="1822/ABDI1/LPPM/VIII/2021"/>
    <s v="Website Usaha Ice Tube (Kenning Ice Tube) untuk Menunjang Pemasaran di Dunia Digital"/>
    <x v="8"/>
    <x v="1"/>
    <n v="2021"/>
    <n v="5"/>
    <s v="INDUSTRI KREATIF DAN PENGEMBANGAN TEKNOLOGI MAJU"/>
    <n v="0"/>
    <n v="5000000"/>
    <s v="ITTelkom Surabaya"/>
    <n v="7"/>
    <s v="Pengmas Kompetitif Internal"/>
    <x v="0"/>
    <m/>
    <s v="Institut Telknologi Telkom Surabaya"/>
    <n v="6756318"/>
    <s v="moh.hamim zajuli al faroby"/>
    <s v="0724079501"/>
    <n v="5000000"/>
    <s v="Tidak ada CoE"/>
    <s v="Tidak ada KK"/>
    <x v="3"/>
    <s v="FTII"/>
    <s v="ITTelkom Surabaya"/>
    <m/>
    <m/>
    <n v="6778519"/>
    <s v="0712059303"/>
    <s v="Nisa Isrofi"/>
    <n v="5000000"/>
    <s v="Circular Ecosystem and Sustainable Technology"/>
    <s v="Rekayasa Industri dan Inovasi Bisnis (RIIB)"/>
    <x v="9"/>
    <s v="FTE"/>
    <s v="ITTelkom Surabaya"/>
    <n v="6793410"/>
    <s v="0707019501"/>
    <s v="Helisyah Nur Fadhilah"/>
    <n v="5000000"/>
    <s v="Tidak ada CoE"/>
    <s v="Tidak ada KK"/>
    <n v="0"/>
    <s v="FTII"/>
    <s v="ITTelkom Surabaya"/>
    <m/>
    <m/>
    <m/>
    <m/>
    <s v=""/>
    <s v=""/>
    <s v=""/>
    <m/>
    <m/>
    <m/>
    <m/>
    <m/>
    <m/>
    <s v=""/>
    <s v=""/>
    <x v="0"/>
    <m/>
    <m/>
    <m/>
    <m/>
    <m/>
    <m/>
    <s v=""/>
    <s v=""/>
    <s v=""/>
    <m/>
    <m/>
    <m/>
    <m/>
    <m/>
    <m/>
    <s v=""/>
    <s v=""/>
    <s v=""/>
    <m/>
    <m/>
    <m/>
    <m/>
    <m/>
    <s v=""/>
    <s v=""/>
    <x v="0"/>
    <m/>
    <m/>
    <m/>
    <m/>
    <m/>
    <s v=""/>
    <s v=""/>
    <s v=""/>
    <m/>
    <m/>
    <s v="Proposal"/>
  </r>
  <r>
    <n v="23"/>
    <s v="REK.150/SAM4/REK/VIII/2021"/>
    <s v="1823/ABDI1/LPPM/VIII/2021"/>
    <s v="Tanda Tangan Elektronik Berbasis QR Code untuk Mempermudah Perizinan pada Masa Pandemi di Kantor Kecamatan Bulak Surabaya"/>
    <x v="8"/>
    <x v="1"/>
    <n v="2021"/>
    <n v="5"/>
    <s v="PEMBERDAYAAN DESA/WILAYAH BINAAN"/>
    <n v="0"/>
    <n v="5000000"/>
    <s v="ITTelkom Surabaya"/>
    <n v="7"/>
    <s v="Pengmas Kompetitif Internal"/>
    <x v="0"/>
    <m/>
    <s v="Institut Telknologi Telkom Surabaya"/>
    <n v="6756318"/>
    <s v="moh.hamim zajuli al faroby"/>
    <s v="0724079501"/>
    <n v="5000000"/>
    <s v="Tidak ada CoE"/>
    <s v="Tidak ada KK"/>
    <x v="3"/>
    <s v="FTII"/>
    <s v="ITTelkom Surabaya"/>
    <m/>
    <m/>
    <n v="6778519"/>
    <s v="0712059303"/>
    <s v="Nisa Isrofi"/>
    <n v="5000000"/>
    <s v="Circular Ecosystem and Sustainable Technology"/>
    <s v="Rekayasa Industri dan Inovasi Bisnis (RIIB)"/>
    <x v="9"/>
    <s v="FTE"/>
    <s v="ITTelkom Surabaya"/>
    <n v="6793410"/>
    <s v="0707019501"/>
    <s v="Helisyah Nur Fadhilah"/>
    <n v="5000000"/>
    <s v="Tidak ada CoE"/>
    <s v="Tidak ada KK"/>
    <n v="0"/>
    <s v="FTII"/>
    <s v="ITTelkom Surabaya"/>
    <m/>
    <m/>
    <m/>
    <m/>
    <s v=""/>
    <s v=""/>
    <s v=""/>
    <m/>
    <m/>
    <m/>
    <m/>
    <m/>
    <m/>
    <s v=""/>
    <s v=""/>
    <x v="0"/>
    <m/>
    <m/>
    <m/>
    <m/>
    <m/>
    <m/>
    <s v=""/>
    <s v=""/>
    <s v=""/>
    <m/>
    <m/>
    <m/>
    <m/>
    <m/>
    <m/>
    <s v=""/>
    <s v=""/>
    <s v=""/>
    <m/>
    <m/>
    <m/>
    <m/>
    <m/>
    <s v=""/>
    <s v=""/>
    <x v="0"/>
    <m/>
    <m/>
    <m/>
    <m/>
    <m/>
    <s v=""/>
    <s v=""/>
    <s v=""/>
    <m/>
    <m/>
    <s v="Proposal"/>
  </r>
  <r>
    <n v="25"/>
    <s v="REK.150/SAM4/REK/VIII/2021"/>
    <s v="-"/>
    <s v="Implementasi E-Marketing dengan Memanfaatkan E-Commerce dan Social Media dalam Transformasi Strategi Pemasaran untuk Urban Farming pada UMKM Lokal "/>
    <x v="8"/>
    <x v="1"/>
    <n v="2021"/>
    <n v="5"/>
    <s v="INDUSTRI KREATIF DAN PENGEMBANGAN TEKNOLOGI MAJU"/>
    <n v="0"/>
    <n v="5000000"/>
    <s v="ITTelkom Surabaya"/>
    <n v="7"/>
    <s v="Pengmas Kompetitif Internal"/>
    <x v="0"/>
    <m/>
    <s v="Institut Telknologi Telkom Surabaya"/>
    <m/>
    <s v="bagas putra pradana"/>
    <m/>
    <n v="5000000"/>
    <s v="Tidak ada CoE"/>
    <s v="Tidak ada KK"/>
    <x v="3"/>
    <m/>
    <m/>
    <m/>
    <m/>
    <m/>
    <m/>
    <s v="Rasyidi Faiz Akbar"/>
    <n v="5000000"/>
    <s v="Tidak ada CoE"/>
    <s v="Tidak ada KK"/>
    <x v="5"/>
    <m/>
    <m/>
    <m/>
    <m/>
    <m/>
    <m/>
    <s v=""/>
    <s v=""/>
    <s v=""/>
    <m/>
    <m/>
    <m/>
    <m/>
    <m/>
    <m/>
    <s v=""/>
    <s v=""/>
    <s v=""/>
    <m/>
    <m/>
    <m/>
    <m/>
    <m/>
    <m/>
    <s v=""/>
    <s v=""/>
    <x v="0"/>
    <m/>
    <m/>
    <m/>
    <m/>
    <m/>
    <m/>
    <s v=""/>
    <s v=""/>
    <s v=""/>
    <m/>
    <m/>
    <m/>
    <m/>
    <m/>
    <m/>
    <s v=""/>
    <s v=""/>
    <s v=""/>
    <m/>
    <m/>
    <m/>
    <m/>
    <m/>
    <s v=""/>
    <s v=""/>
    <x v="0"/>
    <m/>
    <m/>
    <m/>
    <m/>
    <m/>
    <s v=""/>
    <s v=""/>
    <s v=""/>
    <m/>
    <m/>
    <s v="Proposal"/>
  </r>
  <r>
    <n v="26"/>
    <s v="REK.150/SAM4/REK/VIII/2021"/>
    <s v="-"/>
    <s v="Rebranding Produk pada UMKM Ukusno Stemboat untuk Memperluas Area Pemasaran Saat Kondisi Pandemi COVID-19"/>
    <x v="8"/>
    <x v="1"/>
    <n v="2021"/>
    <n v="5"/>
    <s v="INDUSTRI KREATIF DAN PENGEMBANGAN TEKNOLOGI MAJU"/>
    <n v="0"/>
    <n v="5000000"/>
    <s v="ITTelkom Surabaya"/>
    <n v="7"/>
    <s v="Pengmas Kompetitif Internal"/>
    <x v="0"/>
    <m/>
    <s v="Institut Telknologi Telkom Surabaya"/>
    <m/>
    <s v="almira ivah edina"/>
    <m/>
    <n v="5000000"/>
    <s v="Tidak ada CoE"/>
    <s v="Tidak ada KK"/>
    <x v="3"/>
    <m/>
    <m/>
    <m/>
    <m/>
    <n v="6787821"/>
    <s v="0707029303"/>
    <s v="Desita Nur Rachmaniar"/>
    <n v="5000000"/>
    <s v="Circular Ecosystem and Sustainable Technology"/>
    <s v="Rekayasa Industri dan Inovasi Bisnis (RIIB)"/>
    <x v="9"/>
    <s v="FTE"/>
    <s v="ITTelkom Surabaya"/>
    <m/>
    <m/>
    <m/>
    <m/>
    <s v=""/>
    <s v=""/>
    <s v=""/>
    <m/>
    <m/>
    <m/>
    <m/>
    <m/>
    <m/>
    <s v=""/>
    <s v=""/>
    <s v=""/>
    <m/>
    <m/>
    <m/>
    <m/>
    <m/>
    <m/>
    <s v=""/>
    <s v=""/>
    <x v="0"/>
    <m/>
    <m/>
    <m/>
    <m/>
    <m/>
    <m/>
    <s v=""/>
    <s v=""/>
    <s v=""/>
    <m/>
    <m/>
    <m/>
    <m/>
    <m/>
    <m/>
    <s v=""/>
    <s v=""/>
    <s v=""/>
    <m/>
    <m/>
    <m/>
    <m/>
    <m/>
    <s v=""/>
    <s v=""/>
    <x v="0"/>
    <m/>
    <m/>
    <m/>
    <m/>
    <m/>
    <s v=""/>
    <s v=""/>
    <s v=""/>
    <m/>
    <m/>
    <s v="Proposal"/>
  </r>
  <r>
    <n v="28"/>
    <s v="REK.150/SAM4/REK/VIII/2021"/>
    <s v="-"/>
    <s v="Pembuatan Sistem Pengarsipan Posyandu Dinoyo Berbasis Website"/>
    <x v="8"/>
    <x v="1"/>
    <n v="2021"/>
    <n v="5"/>
    <s v="PEMBERDAYAAN DESA/WILAYAH BINAAN"/>
    <n v="0"/>
    <n v="5000000"/>
    <s v="ITTelkom Surabaya"/>
    <n v="7"/>
    <s v="Pengmas Kompetitif Internal"/>
    <x v="0"/>
    <m/>
    <s v="Institut Telknologi Telkom Surabaya"/>
    <n v="6767777"/>
    <s v="ahmad wali satria bahari johan"/>
    <s v="0713059501"/>
    <n v="5000000"/>
    <s v="Intergrated and Embedded Systems"/>
    <s v="Smart Computing Technology (SCOUT)"/>
    <x v="11"/>
    <s v="FTII"/>
    <s v="ITTelkom Surabaya"/>
    <m/>
    <m/>
    <n v="6768348"/>
    <s v="0714079701"/>
    <s v="Rizky Fenaldo Maulana"/>
    <n v="5000000"/>
    <s v="Intergrated and Embedded Systems"/>
    <s v="Smart Computing Technology (SCOUT)"/>
    <x v="11"/>
    <s v="FTII"/>
    <s v="ITTelkom Surabaya"/>
    <n v="6773159"/>
    <s v="0706089501"/>
    <s v="Kharisma Monika Dian Pertiwi"/>
    <n v="5000000"/>
    <s v="Motion Technology for Safety, Health, and Wellness"/>
    <s v="Smart Computing Technology (SCOUT)"/>
    <s v="Informatika"/>
    <s v="FTII"/>
    <s v="ITTelkom Surabaya"/>
    <m/>
    <m/>
    <m/>
    <m/>
    <s v=""/>
    <s v=""/>
    <s v=""/>
    <m/>
    <m/>
    <m/>
    <m/>
    <m/>
    <m/>
    <s v=""/>
    <s v=""/>
    <x v="0"/>
    <m/>
    <m/>
    <m/>
    <m/>
    <m/>
    <m/>
    <s v=""/>
    <s v=""/>
    <s v=""/>
    <m/>
    <m/>
    <m/>
    <m/>
    <m/>
    <m/>
    <s v=""/>
    <s v=""/>
    <s v=""/>
    <m/>
    <m/>
    <m/>
    <m/>
    <m/>
    <s v=""/>
    <s v=""/>
    <x v="0"/>
    <m/>
    <m/>
    <m/>
    <m/>
    <m/>
    <s v=""/>
    <s v=""/>
    <s v=""/>
    <m/>
    <m/>
    <s v="Proposal"/>
  </r>
  <r>
    <n v="24"/>
    <s v="REK.150/SAM4/REK/VIII/2021"/>
    <s v="-"/>
    <s v="REDI (Rebranding dan Digitalisasi Pemasaran UMKM Mahda Collection)"/>
    <x v="8"/>
    <x v="1"/>
    <n v="2021"/>
    <n v="5"/>
    <s v="INDUSTRI KREATIF DAN PENGEMBANGAN TEKNOLOGI MAJU"/>
    <n v="0"/>
    <n v="4850000"/>
    <s v="ITTelkom Surabaya"/>
    <n v="7"/>
    <s v="Pengmas Kompetitif Internal"/>
    <x v="0"/>
    <m/>
    <s v="Institut Telknologi Telkom Surabaya"/>
    <n v="6784457"/>
    <s v="granita hajar"/>
    <s v="0723079501"/>
    <n v="4850000"/>
    <s v="Circular Ecosystem and Sustainable Technology"/>
    <s v="Rekayasa Industri dan Inovasi Bisnis (RIIB)"/>
    <x v="12"/>
    <s v="FTE"/>
    <s v="ITTelkom Surabaya"/>
    <m/>
    <m/>
    <m/>
    <m/>
    <s v="Mawanda Almuhayar"/>
    <n v="4850000"/>
    <s v="Tidak ada CoE"/>
    <s v="Tidak ada KK"/>
    <x v="5"/>
    <m/>
    <m/>
    <m/>
    <m/>
    <m/>
    <m/>
    <s v=""/>
    <s v=""/>
    <s v=""/>
    <m/>
    <m/>
    <m/>
    <m/>
    <m/>
    <m/>
    <s v=""/>
    <s v=""/>
    <s v=""/>
    <m/>
    <m/>
    <m/>
    <m/>
    <m/>
    <m/>
    <s v=""/>
    <s v=""/>
    <x v="0"/>
    <m/>
    <m/>
    <m/>
    <m/>
    <m/>
    <m/>
    <s v=""/>
    <s v=""/>
    <s v=""/>
    <m/>
    <m/>
    <m/>
    <m/>
    <m/>
    <m/>
    <s v=""/>
    <s v=""/>
    <s v=""/>
    <m/>
    <m/>
    <m/>
    <m/>
    <m/>
    <s v=""/>
    <s v=""/>
    <x v="0"/>
    <m/>
    <m/>
    <m/>
    <m/>
    <m/>
    <s v=""/>
    <s v=""/>
    <s v=""/>
    <m/>
    <m/>
    <s v="Proposal"/>
  </r>
  <r>
    <n v="19"/>
    <s v="REK.150/SAM4/REK/VIII/2021"/>
    <s v="1381/ABDI1/LPPM/III/2021"/>
    <s v="Pengembangan Computerized Maintenance Management System di RSUD Tongas"/>
    <x v="7"/>
    <x v="1"/>
    <n v="2021"/>
    <n v="5"/>
    <s v="INDUSTRI KREATIF DAN PENGEMBANGAN TEKNOLOGI MAJU"/>
    <n v="3456000"/>
    <n v="3456000"/>
    <s v="ITTelkom Surabaya"/>
    <n v="7"/>
    <s v="Pengmas Kompetitif Internal"/>
    <x v="0"/>
    <m/>
    <s v="Institut Telknologi Telkom Surabaya"/>
    <n v="6680683"/>
    <s v="billy montolalu"/>
    <s v="0729088704"/>
    <n v="3456000"/>
    <s v="Intergrated and Embedded Systems"/>
    <s v="Smart Computing Technology (SCOUT)"/>
    <x v="1"/>
    <s v="FTII"/>
    <s v="ITTelkom Surabaya"/>
    <m/>
    <m/>
    <n v="6680629"/>
    <s v="_x000a_0727048809"/>
    <s v="Ubaidillah Umar"/>
    <n v="3456000"/>
    <s v="Intergrated and Embedded Systems"/>
    <s v="Smart Computing Technology (SCOUT)"/>
    <x v="12"/>
    <s v="FTE"/>
    <s v="ITTelkom Surabaya"/>
    <m/>
    <m/>
    <m/>
    <m/>
    <s v=""/>
    <s v=""/>
    <s v=""/>
    <m/>
    <m/>
    <m/>
    <m/>
    <m/>
    <m/>
    <s v=""/>
    <s v=""/>
    <s v=""/>
    <m/>
    <m/>
    <m/>
    <m/>
    <m/>
    <m/>
    <s v=""/>
    <s v=""/>
    <x v="0"/>
    <m/>
    <m/>
    <m/>
    <m/>
    <m/>
    <m/>
    <s v=""/>
    <s v=""/>
    <s v=""/>
    <m/>
    <m/>
    <m/>
    <m/>
    <m/>
    <m/>
    <s v=""/>
    <s v=""/>
    <s v=""/>
    <m/>
    <m/>
    <m/>
    <m/>
    <m/>
    <s v=""/>
    <s v=""/>
    <x v="0"/>
    <m/>
    <m/>
    <m/>
    <m/>
    <m/>
    <s v=""/>
    <s v=""/>
    <s v=""/>
    <m/>
    <m/>
    <s v="Proposal"/>
  </r>
  <r>
    <n v="8"/>
    <s v="REK.091/ABDI1/REK/III/2021"/>
    <s v="1030/ABDI1/LPPM/III/2021"/>
    <s v="Sosialisasi Penggunaan &quot;Fingerprint&quot; dan Database untuk Absensi Guru di Yayasan Natanisha, Sekolah Anak Berkebutuhan Khusus &quot;AGCA&quot;"/>
    <x v="7"/>
    <x v="1"/>
    <n v="2021"/>
    <n v="6"/>
    <s v="PEMBERDAYAAN DESA/WILAYAH BINAAN"/>
    <n v="3400000"/>
    <n v="3400000"/>
    <s v="ITTelkom Surabaya"/>
    <n v="7"/>
    <s v="Pengmas Kompetitif Internal"/>
    <x v="0"/>
    <s v="ID"/>
    <s v="Institut Telknologi Telkom Surabaya"/>
    <n v="6681032"/>
    <s v="anfazul faridatul azizah"/>
    <s v="0715039004"/>
    <n v="3400000"/>
    <s v=" "/>
    <s v="Rekayasa Industri dan Inovasi Bisnis (RIIB)"/>
    <x v="2"/>
    <s v="FTII"/>
    <s v="ITTelkom Surabaya"/>
    <n v="8140"/>
    <s v="072019"/>
    <n v="6764236"/>
    <s v="0704068902"/>
    <s v="Rokhmatul Insani"/>
    <n v="3400000"/>
    <s v="Circular Ecosystem and Sustainable Technology"/>
    <s v="Rekayasa Industri dan Inovasi Bisnis (RIIB)"/>
    <x v="1"/>
    <s v="FTII"/>
    <s v="ITTelkom Surabaya"/>
    <m/>
    <m/>
    <m/>
    <m/>
    <s v=""/>
    <s v=""/>
    <s v=""/>
    <m/>
    <m/>
    <m/>
    <m/>
    <m/>
    <m/>
    <s v=""/>
    <s v=""/>
    <s v=""/>
    <m/>
    <m/>
    <m/>
    <m/>
    <m/>
    <m/>
    <s v=""/>
    <s v=""/>
    <x v="0"/>
    <m/>
    <m/>
    <m/>
    <m/>
    <m/>
    <m/>
    <s v=""/>
    <s v=""/>
    <s v=""/>
    <m/>
    <m/>
    <m/>
    <m/>
    <m/>
    <m/>
    <s v=""/>
    <s v=""/>
    <s v=""/>
    <m/>
    <m/>
    <m/>
    <m/>
    <m/>
    <s v=""/>
    <s v=""/>
    <x v="0"/>
    <m/>
    <m/>
    <m/>
    <m/>
    <m/>
    <s v=""/>
    <s v=""/>
    <s v=""/>
    <m/>
    <m/>
    <s v="Proposal"/>
  </r>
  <r>
    <n v="20"/>
    <s v="REK.150/SAM4/REK/VIII/2021"/>
    <s v="1382/ABDI1/LPPM/III/2021"/>
    <s v="Pelatihan Software Simulasi Livewire untuk Siswa SMK Telkom Cirebon Secara Online untuk Meningkatkan Sinergi antara Lembaga dibawah Yayasan Pendidikan Telkom"/>
    <x v="7"/>
    <x v="1"/>
    <n v="2021"/>
    <n v="5"/>
    <s v="INDUSTRI KREATIF DAN PENGEMBANGAN TEKNOLOGI MAJU"/>
    <n v="1000000"/>
    <n v="1000000"/>
    <s v="ITTelkom Surabaya"/>
    <n v="7"/>
    <s v="Pengmas Kompetitif Internal"/>
    <x v="0"/>
    <m/>
    <s v="Institut Telknologi Telkom Surabaya"/>
    <n v="6680678"/>
    <s v="dwi edi setyawan"/>
    <s v="0713068702"/>
    <n v="1000000"/>
    <s v="Circular Ecosystem and Sustainable Technology"/>
    <s v="ETHES (Electrical Engineering and Advanced Technologies)"/>
    <x v="0"/>
    <s v="FTE"/>
    <s v="ITTelkom Surabaya"/>
    <m/>
    <m/>
    <n v="6680683"/>
    <s v="0729088704"/>
    <s v="Billy Montolalu"/>
    <n v="1000000"/>
    <s v="Intergrated and Embedded Systems"/>
    <s v="Smart Computing Technology (SCOUT)"/>
    <x v="8"/>
    <s v="FTII"/>
    <s v="ITTelkom Surabaya"/>
    <m/>
    <m/>
    <m/>
    <m/>
    <s v=""/>
    <s v=""/>
    <s v=""/>
    <m/>
    <m/>
    <m/>
    <m/>
    <m/>
    <m/>
    <s v=""/>
    <s v=""/>
    <s v=""/>
    <m/>
    <m/>
    <m/>
    <m/>
    <m/>
    <m/>
    <s v=""/>
    <s v=""/>
    <x v="0"/>
    <m/>
    <m/>
    <m/>
    <m/>
    <m/>
    <m/>
    <s v=""/>
    <s v=""/>
    <s v=""/>
    <m/>
    <m/>
    <m/>
    <m/>
    <m/>
    <m/>
    <s v=""/>
    <s v=""/>
    <s v=""/>
    <m/>
    <m/>
    <m/>
    <m/>
    <m/>
    <s v=""/>
    <s v=""/>
    <x v="0"/>
    <m/>
    <m/>
    <m/>
    <m/>
    <m/>
    <s v=""/>
    <s v=""/>
    <s v=""/>
    <m/>
    <m/>
    <s v="Proposal"/>
  </r>
  <r>
    <n v="29"/>
    <s v="-"/>
    <s v="-"/>
    <s v="INOVASI PROTOTYPE E-MOTORCYCLE UNTUK MEMBANTU OPERASIONAL TELKOM AKSES"/>
    <x v="9"/>
    <x v="2"/>
    <n v="2022"/>
    <m/>
    <s v="INDUSTRI KREATIF DAN PENGEMBANGAN TEKNOLOGI MAJU"/>
    <m/>
    <n v="100000000"/>
    <s v="ITTelkom Surabaya"/>
    <n v="7"/>
    <m/>
    <x v="1"/>
    <s v="ID"/>
    <s v="CDC Telkom"/>
    <n v="6680685"/>
    <s v="moch. iskandar riansyah"/>
    <s v="0721068802"/>
    <n v="100000000"/>
    <s v="Intergrated and Embedded Systems"/>
    <s v="ETHES (Electrical Engineering and Advanced Technologies)"/>
    <x v="0"/>
    <s v="FTEIC"/>
    <s v="ITTelkom Surabaya"/>
    <m/>
    <m/>
    <n v="6859016"/>
    <s v="0727069503"/>
    <s v="RIFKI DWI PUTRANTO"/>
    <n v="100000000"/>
    <s v="Circular Ecosystem and Sustainable Technology"/>
    <s v="ETHES (Electrical Engineering and Advanced Technologies)"/>
    <x v="0"/>
    <s v="FTEIC"/>
    <s v="ITTelkom Surabaya"/>
    <n v="6795859"/>
    <s v="0523119601"/>
    <s v="Silvi Istiqomah"/>
    <n v="100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30"/>
    <s v="-"/>
    <s v="-"/>
    <s v="Wal Asri: Akselerasi Pemberdayaan Remaja Masjid Berbasis Digital Learning Space Guna Menyiapkan Generasi yang berAKHLAK di Era Transformasi Digital"/>
    <x v="4"/>
    <x v="2"/>
    <n v="2022"/>
    <m/>
    <m/>
    <m/>
    <n v="50000000"/>
    <s v="ITTelkom Surabaya"/>
    <n v="7"/>
    <m/>
    <x v="1"/>
    <s v="ID"/>
    <s v="CDC Telkom"/>
    <n v="6680634"/>
    <s v="noerma pudji istyanto"/>
    <s v="0725059004"/>
    <n v="50000000"/>
    <s v="Motion Technology for Safety, Health, and Wellness"/>
    <s v="Rekayasa Industri dan Inovasi Bisnis (RIIB)"/>
    <x v="2"/>
    <s v="FTIB"/>
    <s v="ITTelkom Surabaya"/>
    <m/>
    <m/>
    <n v="6744406"/>
    <s v="0709059004"/>
    <s v="Muhamad Nasrullah"/>
    <n v="50000000"/>
    <s v="Tidak ada CoE"/>
    <s v="Tidak ada KK"/>
    <x v="5"/>
    <s v="FTIB"/>
    <s v="ITTelkom Surabaya"/>
    <m/>
    <m/>
    <s v="Siti Zainatur Rahmah"/>
    <n v="50000000"/>
    <s v="Tidak ada CoE"/>
    <s v="Tidak ada KK"/>
    <s v="Tidak ada KK"/>
    <m/>
    <m/>
    <m/>
    <m/>
    <m/>
    <m/>
    <s v=""/>
    <s v=""/>
    <s v=""/>
    <m/>
    <m/>
    <m/>
    <m/>
    <m/>
    <m/>
    <s v=""/>
    <s v=""/>
    <x v="0"/>
    <m/>
    <m/>
    <m/>
    <m/>
    <m/>
    <m/>
    <s v=""/>
    <s v=""/>
    <s v=""/>
    <m/>
    <m/>
    <m/>
    <m/>
    <m/>
    <m/>
    <s v=""/>
    <s v=""/>
    <s v=""/>
    <m/>
    <m/>
    <m/>
    <m/>
    <m/>
    <s v=""/>
    <s v=""/>
    <x v="0"/>
    <m/>
    <m/>
    <m/>
    <m/>
    <m/>
    <s v=""/>
    <s v=""/>
    <s v=""/>
    <m/>
    <m/>
    <s v="Proposal"/>
  </r>
  <r>
    <n v="32"/>
    <s v="REK. 117/PNLT1/REK/VI/2022"/>
    <s v="842/ABDI1/LPPM/VI/2022"/>
    <s v="Peningkatan Produksi Arang Briket Melalui Otomatisasi Mesin dan Penguatan Branding Pada Kelompok Masyarakat di Kampung Oase Ondomohen Surabaya"/>
    <x v="3"/>
    <x v="2"/>
    <n v="2022"/>
    <m/>
    <s v="Multidisiplin dan Lintas Sektoral"/>
    <m/>
    <n v="46500000"/>
    <s v="ITTelkom Surabaya"/>
    <n v="7"/>
    <m/>
    <x v="1"/>
    <s v="ID"/>
    <s v="Kemenristek Dikti"/>
    <n v="6682174"/>
    <s v="khodijah amiroh"/>
    <s v="0708069202"/>
    <n v="46500000"/>
    <s v="Intergrated and Embedded Systems"/>
    <s v="Smart Computing Technology (SCOUT)"/>
    <x v="4"/>
    <s v="FTIB"/>
    <s v="ITTelkom Surabaya"/>
    <m/>
    <m/>
    <n v="6681051"/>
    <s v="0711069301"/>
    <s v="Rizqa Amelia Zunaidi"/>
    <n v="46500000"/>
    <s v="Circular Ecosystem and Sustainable Technology"/>
    <s v="Rekayasa Industri dan Inovasi Bisnis (RIIB)"/>
    <x v="4"/>
    <s v="FTEIC"/>
    <s v="ITTelkom Surabaya"/>
    <n v="6663582"/>
    <s v="0303069102"/>
    <s v="Aulia Rahma Annisa"/>
    <n v="46500000"/>
    <s v="Tidak ada CoE"/>
    <s v="Tidak ada KK"/>
    <n v="0"/>
    <s v="FTEIC"/>
    <s v="ITTelkom Surabaya"/>
    <m/>
    <m/>
    <m/>
    <m/>
    <s v=""/>
    <s v=""/>
    <s v=""/>
    <m/>
    <m/>
    <m/>
    <m/>
    <m/>
    <m/>
    <s v=""/>
    <s v=""/>
    <x v="0"/>
    <m/>
    <m/>
    <m/>
    <m/>
    <m/>
    <m/>
    <s v=""/>
    <s v=""/>
    <s v=""/>
    <m/>
    <m/>
    <m/>
    <m/>
    <m/>
    <m/>
    <s v=""/>
    <s v=""/>
    <s v=""/>
    <m/>
    <m/>
    <m/>
    <m/>
    <m/>
    <s v=""/>
    <s v=""/>
    <x v="0"/>
    <m/>
    <m/>
    <m/>
    <m/>
    <m/>
    <s v=""/>
    <s v=""/>
    <s v=""/>
    <m/>
    <m/>
    <s v="Proposal"/>
  </r>
  <r>
    <n v="31"/>
    <s v="-"/>
    <s v="-"/>
    <s v="Pengembangan Panel Surya Untuk Penerapan Hidroponik dan Lampu Penerangan Wisata Kuliner dan Budidaya Ikan Berbasis Internet of Things di Kampung Oase Ondomohen"/>
    <x v="3"/>
    <x v="2"/>
    <n v="2022"/>
    <m/>
    <s v="PEMBERDAYAAN DESA/WILAYAH BINAAN"/>
    <m/>
    <n v="46175000"/>
    <s v="ITTelkom Surabaya"/>
    <n v="7"/>
    <m/>
    <x v="1"/>
    <s v="ID"/>
    <s v="Kemenristek Dikti"/>
    <n v="6680708"/>
    <s v="lora khaula amifia"/>
    <s v="0706069201"/>
    <n v="46175000"/>
    <s v="Circular Ecosystem and Sustainable Technology"/>
    <s v="ETHES (Electrical Engineering and Advanced Technologies)"/>
    <x v="0"/>
    <s v="FTEIC"/>
    <s v="ITTelkom Surabaya"/>
    <m/>
    <m/>
    <n v="6665306"/>
    <s v="0703129001"/>
    <s v="Ully Asfari"/>
    <n v="46175000"/>
    <s v="Motion Technology for Safety, Health, and Wellness"/>
    <s v="Smart Computing Technology (SCOUT)"/>
    <x v="1"/>
    <s v="FTIB"/>
    <s v="ITTelkom Surabaya"/>
    <n v="6680683"/>
    <s v="0729088704"/>
    <s v="Billy Montolalu"/>
    <n v="46175000"/>
    <s v="Intergrated and Embedded Systems"/>
    <s v="Smart Computing Technology (SCOUT)"/>
    <s v="Rekayasa Perangkat Lunak"/>
    <s v="FTEIC"/>
    <s v="ITTelkom Surabaya"/>
    <m/>
    <m/>
    <m/>
    <m/>
    <s v=""/>
    <s v=""/>
    <s v=""/>
    <m/>
    <m/>
    <m/>
    <m/>
    <m/>
    <m/>
    <s v=""/>
    <s v=""/>
    <x v="0"/>
    <m/>
    <m/>
    <m/>
    <m/>
    <m/>
    <m/>
    <s v=""/>
    <s v=""/>
    <s v=""/>
    <m/>
    <m/>
    <m/>
    <m/>
    <m/>
    <m/>
    <s v=""/>
    <s v=""/>
    <s v=""/>
    <m/>
    <m/>
    <m/>
    <m/>
    <m/>
    <s v=""/>
    <s v=""/>
    <x v="0"/>
    <m/>
    <m/>
    <m/>
    <m/>
    <m/>
    <s v=""/>
    <s v=""/>
    <s v=""/>
    <m/>
    <m/>
    <s v="Proposal"/>
  </r>
  <r>
    <n v="33"/>
    <s v="-"/>
    <s v="-"/>
    <s v="Pengembangan Sistem Otomasi Hidroponik berbasis Internet of Things Sebagai Upaya Ketahanan Pangan dan Objek Wisata Edukasi Kampung Songo Simomulyo Baru, Surabaya"/>
    <x v="3"/>
    <x v="2"/>
    <n v="2022"/>
    <m/>
    <s v="Pangan"/>
    <m/>
    <n v="43200000"/>
    <s v="ITTelkom Surabaya"/>
    <n v="7"/>
    <m/>
    <x v="1"/>
    <s v="ID"/>
    <s v="Kemenristek Dikti"/>
    <n v="6680651"/>
    <s v="dimas adiputra"/>
    <s v="0725059301"/>
    <n v="43200000"/>
    <s v="Motion Technology for Safety, Health, and Wellness"/>
    <s v="ETHES (Electrical Engineering and Advanced Technologies)"/>
    <x v="0"/>
    <s v="FTEIC"/>
    <s v="ITTelkom Surabaya"/>
    <m/>
    <m/>
    <n v="259781"/>
    <s v="0710028604"/>
    <s v="Titus Kristanto"/>
    <n v="43200000"/>
    <s v="Circular Ecosystem and Sustainable Technology"/>
    <s v="Rekayasa Industri dan Inovasi Bisnis (RIIB)"/>
    <x v="3"/>
    <s v="FTIB"/>
    <s v="ITTelkom Surabaya"/>
    <n v="6680643"/>
    <s v="0702039003"/>
    <s v="Abduh Sayid Albana"/>
    <n v="432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36"/>
    <s v="REK. 259/ABDI1/REK/IX/2022"/>
    <s v="1274/ABDI1/LPPM/XI/2023"/>
    <s v="Rekayasa Digitalisasi Pertanian Hidroponik BUMDES Mutiara Timur Untuk Mengontrol Kualitas Air Berbasis IoT Guna Mencapai Desa Kedungdalem yang Digital dan Mandiri"/>
    <x v="10"/>
    <x v="2"/>
    <n v="2022"/>
    <n v="6"/>
    <s v="INDUSTRI KREATIF DAN PENGEMBANGAN TEKNOLOGI MAJU"/>
    <m/>
    <n v="17034333"/>
    <s v="ITTelkom Surabaya"/>
    <n v="7"/>
    <m/>
    <x v="0"/>
    <s v="ID"/>
    <s v="Institut Telknologi Telkom Surabaya"/>
    <n v="6778837"/>
    <s v="muhammad dzulfikar fauzi"/>
    <n v="711039403"/>
    <n v="17034333"/>
    <s v="Motion Technology for Safety, Health, and Wellness"/>
    <s v="Smart Computing Technology (SCOUT)"/>
    <x v="11"/>
    <m/>
    <m/>
    <m/>
    <m/>
    <m/>
    <m/>
    <m/>
    <m/>
    <s v=""/>
    <s v=""/>
    <x v="7"/>
    <m/>
    <m/>
    <m/>
    <m/>
    <m/>
    <m/>
    <s v=""/>
    <s v=""/>
    <s v=""/>
    <m/>
    <m/>
    <m/>
    <m/>
    <m/>
    <m/>
    <s v=""/>
    <s v=""/>
    <s v=""/>
    <m/>
    <m/>
    <m/>
    <m/>
    <m/>
    <m/>
    <s v=""/>
    <s v=""/>
    <x v="0"/>
    <m/>
    <m/>
    <m/>
    <m/>
    <m/>
    <m/>
    <s v=""/>
    <s v=""/>
    <s v=""/>
    <m/>
    <m/>
    <m/>
    <m/>
    <m/>
    <m/>
    <s v=""/>
    <s v=""/>
    <s v=""/>
    <m/>
    <m/>
    <m/>
    <m/>
    <m/>
    <s v=""/>
    <s v=""/>
    <x v="0"/>
    <m/>
    <m/>
    <m/>
    <m/>
    <m/>
    <s v=""/>
    <s v=""/>
    <s v=""/>
    <m/>
    <m/>
    <s v="Proposal"/>
  </r>
  <r>
    <n v="1"/>
    <s v="REK.070/ABDI1/REK/II/2022"/>
    <s v="385/ABDI1/LPPM/II/2022"/>
    <s v="Sistem Pengawasan Kualitas Air Tambak Budidaya Lobster Untuk Meningkatkan Perkembangbiakan Lobster Berbasis IoT Sebagai Upaya Pengembangan Pusat Riset UMKM Budidaya Lebster di Jawa Timur"/>
    <x v="11"/>
    <x v="2"/>
    <n v="2022"/>
    <m/>
    <s v="INDUSTRI KREATIF DAN PENERAPAN TEKNOLOGI MAJU"/>
    <m/>
    <n v="16408500"/>
    <s v="ITTelkom Surabaya"/>
    <n v="7"/>
    <s v="Pengmas Kompetitif Internal"/>
    <x v="0"/>
    <s v="ID"/>
    <s v="Institut Telknologi Telkom Surabaya"/>
    <n v="6099359"/>
    <s v="mochamad nizar palefi ma'ady"/>
    <s v="0708119103"/>
    <n v="16408500"/>
    <s v="Intergrated and Embedded Systems"/>
    <s v="Rekayasa Industri dan Inovasi Bisnis (RIIB)"/>
    <x v="2"/>
    <s v="FTIB"/>
    <s v="ITTelkom Surabaya"/>
    <m/>
    <m/>
    <n v="6680623"/>
    <s v="0721088602"/>
    <s v="Yupit Sudianto"/>
    <n v="16408500"/>
    <s v="Motion Technology for Safety, Health, and Wellness"/>
    <s v="Smart Computing Technology (SCOUT)"/>
    <x v="1"/>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x v="0"/>
    <m/>
    <m/>
    <m/>
    <m/>
    <m/>
    <m/>
    <s v=""/>
    <s v=""/>
    <s v=""/>
    <m/>
    <m/>
    <m/>
    <m/>
    <m/>
    <m/>
    <s v=""/>
    <s v=""/>
    <s v=""/>
    <m/>
    <m/>
    <m/>
    <m/>
    <m/>
    <s v=""/>
    <s v=""/>
    <x v="0"/>
    <m/>
    <m/>
    <m/>
    <m/>
    <m/>
    <s v=""/>
    <s v=""/>
    <s v=""/>
    <m/>
    <m/>
    <s v="Proposal"/>
  </r>
  <r>
    <n v="37"/>
    <s v="REK. 259/ABDI1/REK/IX/2022"/>
    <s v="1275/ABDI1/LPPM/XI/2023"/>
    <s v="Penggunaan Teknologi Smart Farmin Untuk Meningkatkan Efisiensi Budidaya Jamur Kelompok Tani Elok Mekar Sari Surabaya"/>
    <x v="10"/>
    <x v="2"/>
    <n v="2022"/>
    <n v="6"/>
    <s v="PEMBERDAYAAN DESA/WILAYAH BINAAN"/>
    <m/>
    <n v="15083902"/>
    <s v="ITTelkom Surabaya"/>
    <n v="7"/>
    <m/>
    <x v="0"/>
    <s v="ID"/>
    <s v="Institut Telknologi Telkom Surabaya"/>
    <n v="6680625"/>
    <s v="nilla rachmaningrum"/>
    <s v="0408067804"/>
    <n v="15083902"/>
    <s v="Motion Technology for Safety, Health, and Wellness"/>
    <s v="ETHES (Electrical Engineering and Advanced Technologies)"/>
    <x v="8"/>
    <m/>
    <m/>
    <m/>
    <m/>
    <m/>
    <m/>
    <m/>
    <m/>
    <s v=""/>
    <s v=""/>
    <x v="7"/>
    <m/>
    <m/>
    <m/>
    <m/>
    <m/>
    <m/>
    <s v=""/>
    <s v=""/>
    <s v=""/>
    <m/>
    <m/>
    <m/>
    <m/>
    <m/>
    <m/>
    <s v=""/>
    <s v=""/>
    <s v=""/>
    <m/>
    <m/>
    <m/>
    <m/>
    <m/>
    <m/>
    <s v=""/>
    <s v=""/>
    <x v="0"/>
    <m/>
    <m/>
    <m/>
    <m/>
    <m/>
    <m/>
    <s v=""/>
    <s v=""/>
    <s v=""/>
    <m/>
    <m/>
    <m/>
    <m/>
    <m/>
    <m/>
    <s v=""/>
    <s v=""/>
    <s v=""/>
    <m/>
    <m/>
    <m/>
    <m/>
    <m/>
    <s v=""/>
    <s v=""/>
    <x v="0"/>
    <m/>
    <m/>
    <m/>
    <m/>
    <m/>
    <s v=""/>
    <s v=""/>
    <s v=""/>
    <m/>
    <m/>
    <s v="Proposal"/>
  </r>
  <r>
    <n v="26"/>
    <s v="REK.124/ABDI1/REK/VII/2022"/>
    <s v="-"/>
    <s v="Integrated Management Library System (IMAGIN), Pengembangan Perpustakaan ITTelkom Surabaya Terintegrasi Berbasis Web"/>
    <x v="7"/>
    <x v="2"/>
    <n v="2022"/>
    <m/>
    <s v="PEMBERDAYAAN DESA/WILAYAH BINAAN"/>
    <m/>
    <n v="13600000"/>
    <s v="ITTelkom Surabaya"/>
    <n v="7"/>
    <s v="Pengmas Kompetitif Internal"/>
    <x v="0"/>
    <s v="ID"/>
    <s v="Institut Telknologi Telkom Surabaya"/>
    <n v="6744406"/>
    <s v="Muhamad Nasrullah"/>
    <s v="0709059004"/>
    <n v="13600000"/>
    <s v="Tidak ada CoE"/>
    <s v="Tidak ada KK"/>
    <x v="3"/>
    <s v="FTIB"/>
    <s v="ITTelkom Surabaya"/>
    <m/>
    <m/>
    <n v="6099359"/>
    <s v="0708119103"/>
    <s v="Mochamad Nizar Palefi Ma'ady"/>
    <n v="13600000"/>
    <s v="Intergrated and Embedded Systems"/>
    <s v="Rekayasa Industri dan Inovasi Bisnis (RIIB)"/>
    <x v="1"/>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x v="0"/>
    <m/>
    <m/>
    <m/>
    <m/>
    <m/>
    <m/>
    <s v=""/>
    <s v=""/>
    <s v=""/>
    <m/>
    <m/>
    <m/>
    <m/>
    <m/>
    <m/>
    <s v=""/>
    <s v=""/>
    <s v=""/>
    <m/>
    <m/>
    <m/>
    <m/>
    <m/>
    <s v=""/>
    <s v=""/>
    <x v="0"/>
    <m/>
    <m/>
    <m/>
    <m/>
    <m/>
    <s v=""/>
    <s v=""/>
    <s v=""/>
    <m/>
    <m/>
    <s v="Proposal"/>
  </r>
  <r>
    <n v="35"/>
    <s v="REK. 259/ABDI1/REK/IX/2022"/>
    <s v="1273/ABDI1/LPPM/XI/2023"/>
    <s v="Destilasi Air Sumur Asin dengan Charging Battery-Solar Panel Berbasis IoT"/>
    <x v="10"/>
    <x v="2"/>
    <n v="2022"/>
    <n v="6"/>
    <s v="INDUSTRI KREATIF DAN PENGEMBANGAN TEKNOLOGI MAJU"/>
    <m/>
    <n v="13201608"/>
    <s v="ITTelkom Surabaya"/>
    <n v="7"/>
    <m/>
    <x v="1"/>
    <s v="ID"/>
    <s v="Institut Telknologi Telkom Surabaya"/>
    <n v="6099359"/>
    <s v="mochamad nizar palefi ma'ady"/>
    <s v="0708119103"/>
    <n v="13201608"/>
    <s v="Intergrated and Embedded Systems"/>
    <s v="Rekayasa Industri dan Inovasi Bisnis (RIIB)"/>
    <x v="2"/>
    <m/>
    <m/>
    <m/>
    <m/>
    <m/>
    <m/>
    <m/>
    <m/>
    <s v=""/>
    <s v=""/>
    <x v="7"/>
    <m/>
    <m/>
    <m/>
    <m/>
    <m/>
    <m/>
    <s v=""/>
    <s v=""/>
    <s v=""/>
    <m/>
    <m/>
    <m/>
    <m/>
    <m/>
    <m/>
    <s v=""/>
    <s v=""/>
    <s v=""/>
    <m/>
    <m/>
    <m/>
    <m/>
    <m/>
    <m/>
    <s v=""/>
    <s v=""/>
    <x v="0"/>
    <m/>
    <m/>
    <m/>
    <m/>
    <m/>
    <m/>
    <s v=""/>
    <s v=""/>
    <s v=""/>
    <m/>
    <m/>
    <m/>
    <m/>
    <m/>
    <m/>
    <s v=""/>
    <s v=""/>
    <s v=""/>
    <m/>
    <m/>
    <m/>
    <m/>
    <m/>
    <s v=""/>
    <s v=""/>
    <x v="0"/>
    <m/>
    <m/>
    <m/>
    <m/>
    <m/>
    <s v=""/>
    <s v=""/>
    <s v=""/>
    <m/>
    <m/>
    <s v="Proposal"/>
  </r>
  <r>
    <n v="16"/>
    <s v="REK.070/ABDI1/REK/II/2022"/>
    <s v="-"/>
    <s v="Pelatihan Pengembangan Inovasi Bisnis Digital Berbasis Web Untuk Meningkatkan Daya Saing SMK Di Jatim"/>
    <x v="2"/>
    <x v="2"/>
    <n v="2022"/>
    <m/>
    <s v="INDUSTRI KREATIF DAN PENERAPAN TEKNOLOGI MAJU"/>
    <m/>
    <n v="10000000"/>
    <s v="ITTelkom Surabaya"/>
    <n v="7"/>
    <s v="Pengmas Kompetitif Internal"/>
    <x v="0"/>
    <s v="ID"/>
    <s v="Institut Telknologi Telkom Surabaya"/>
    <n v="6680687"/>
    <s v="wahyu andy prastyabudi"/>
    <s v="0702048705"/>
    <n v="10000000"/>
    <s v="Circular Ecosystem and Sustainable Technology"/>
    <s v="Rekayasa Industri dan Inovasi Bisnis (RIIB)"/>
    <x v="9"/>
    <s v="FTEIC"/>
    <s v="ITTelkom Surabaya"/>
    <m/>
    <m/>
    <n v="6680698"/>
    <s v="0709128101"/>
    <s v="Mohammad Sholik"/>
    <n v="10000000"/>
    <s v="Motion Technology for Safety, Health, and Wellness"/>
    <s v="Smart Computing Technology (SCOUT)"/>
    <x v="8"/>
    <s v="FTIB"/>
    <s v="ITTelkom Surabaya"/>
    <n v="259781"/>
    <s v="0710028604"/>
    <s v="Titus Kristanto"/>
    <n v="10000000"/>
    <s v="Circular Ecosystem and Sustainable Technology"/>
    <s v="Rekayasa Industri dan Inovasi Bisnis (RIIB)"/>
    <s v="Digital Bisnis"/>
    <s v="FTIB"/>
    <s v="ITTelkom Surabaya"/>
    <m/>
    <m/>
    <m/>
    <m/>
    <s v=""/>
    <s v=""/>
    <s v=""/>
    <m/>
    <m/>
    <m/>
    <m/>
    <m/>
    <m/>
    <s v=""/>
    <s v=""/>
    <x v="0"/>
    <m/>
    <m/>
    <m/>
    <m/>
    <m/>
    <m/>
    <s v=""/>
    <s v=""/>
    <s v=""/>
    <m/>
    <m/>
    <m/>
    <m/>
    <m/>
    <m/>
    <s v=""/>
    <s v=""/>
    <s v=""/>
    <m/>
    <m/>
    <m/>
    <m/>
    <m/>
    <s v=""/>
    <s v=""/>
    <x v="0"/>
    <m/>
    <m/>
    <m/>
    <m/>
    <m/>
    <s v=""/>
    <s v=""/>
    <s v=""/>
    <m/>
    <m/>
    <s v="Proposal"/>
  </r>
  <r>
    <n v="3"/>
    <s v="REK.070/ABDI1/REK/II/2022"/>
    <s v="387/ABDI1/LPPM/II/2022"/>
    <s v="Optimalisasi Panel Surya sebagai Pembangkit Listrik Alternatif untuk Meleyani Kebutuhan Listrik Masyarakat Kampung Oase Ondomohen"/>
    <x v="7"/>
    <x v="2"/>
    <n v="2022"/>
    <m/>
    <s v="PEMBERDAYAAN DESA ATAU WILAYAH BINAAN"/>
    <m/>
    <n v="7000000"/>
    <s v="ITTelkom Surabaya"/>
    <n v="7"/>
    <s v="Pengmas Kompetitif Internal"/>
    <x v="0"/>
    <s v="ID"/>
    <s v="Institut Telknologi Telkom Surabaya"/>
    <n v="6680708"/>
    <s v="lora khaula amifia"/>
    <s v="0706069201"/>
    <n v="7000000"/>
    <s v="Circular Ecosystem and Sustainable Technology"/>
    <s v="ETHES (Electrical Engineering and Advanced Technologies)"/>
    <x v="0"/>
    <s v="FTEIC"/>
    <s v="ITTelkom Surabaya"/>
    <m/>
    <m/>
    <n v="258471"/>
    <s v="0727097302"/>
    <s v="Susijanto Tri Rasmana"/>
    <n v="7000000"/>
    <s v="Motion Technology for Safety, Health, and Wellness"/>
    <s v="ETHES (Electrical Engineering and Advanced Technologies)"/>
    <x v="12"/>
    <s v="FTEIC"/>
    <s v="ITTelkom Surabaya"/>
    <n v="6680685"/>
    <s v="0721068802"/>
    <s v="Moch. Iskandar Riansyah"/>
    <n v="7000000"/>
    <s v="Intergrated and Embedded Systems"/>
    <s v="ETHES (Electrical Engineering and Advanced Technologies)"/>
    <s v="Teknik Elektro"/>
    <s v="FTEIC"/>
    <s v="ITTelkom Surabaya"/>
    <m/>
    <m/>
    <m/>
    <m/>
    <s v=""/>
    <s v=""/>
    <s v=""/>
    <m/>
    <m/>
    <m/>
    <m/>
    <m/>
    <m/>
    <s v=""/>
    <s v=""/>
    <x v="0"/>
    <m/>
    <m/>
    <m/>
    <m/>
    <m/>
    <m/>
    <s v=""/>
    <s v=""/>
    <s v=""/>
    <m/>
    <m/>
    <m/>
    <m/>
    <m/>
    <m/>
    <s v=""/>
    <s v=""/>
    <s v=""/>
    <m/>
    <m/>
    <m/>
    <m/>
    <m/>
    <s v=""/>
    <s v=""/>
    <x v="0"/>
    <m/>
    <m/>
    <m/>
    <m/>
    <m/>
    <s v=""/>
    <s v=""/>
    <s v=""/>
    <m/>
    <m/>
    <s v="Proposal"/>
  </r>
  <r>
    <n v="5"/>
    <s v="REK.070/ABDI1/REK/II/2022"/>
    <s v="389/ABDI1/LPPM/II/2022"/>
    <s v="Pendampingan Penyusunan Pembukuan Dan Laporan Keuangan Untuk UKM Di Kota Surabaya"/>
    <x v="7"/>
    <x v="2"/>
    <n v="2022"/>
    <m/>
    <s v="INDUSTRI KREATIF DAN PENERAPAN TEKNOLOGI MAJU"/>
    <m/>
    <n v="7000000"/>
    <s v="ITTelkom Surabaya"/>
    <n v="7"/>
    <s v="Pengmas Kompetitif Internal"/>
    <x v="0"/>
    <s v="ID"/>
    <s v="Institut Telknologi Telkom Surabaya"/>
    <n v="6681051"/>
    <s v="rizqa amelia zunaidi"/>
    <s v="0711069301"/>
    <n v="7000000"/>
    <s v="Circular Ecosystem and Sustainable Technology"/>
    <s v="Rekayasa Industri dan Inovasi Bisnis (RIIB)"/>
    <x v="9"/>
    <s v="FTEIC"/>
    <s v="ITTelkom Surabaya"/>
    <m/>
    <m/>
    <n v="6658545"/>
    <s v="0401078801"/>
    <s v="Ayu Endah Wahyuni"/>
    <n v="7000000"/>
    <s v="Circular Ecosystem and Sustainable Technology"/>
    <s v="Rekayasa Industri dan Inovasi Bisnis (RIIB)"/>
    <x v="4"/>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6"/>
    <s v="REK.070/ABDI1/REK/II/2022"/>
    <s v="390/ABDI1/LPPM/II/2022"/>
    <s v="Pengembangan Wisata Kampung Hijau Dan Pengelolahan Sampah Makanan Warga Untuk Budidaya Magot Menjadi Pakan Ikan Di Kampung Ondomohen Magersari Surabaya"/>
    <x v="7"/>
    <x v="2"/>
    <n v="2022"/>
    <m/>
    <s v="PEMBERDAYAAN DESA ATAU WILAYAH BINAAN"/>
    <m/>
    <n v="7000000"/>
    <s v="ITTelkom Surabaya"/>
    <n v="7"/>
    <s v="Pengmas Kompetitif Internal"/>
    <x v="0"/>
    <s v="ID"/>
    <s v="Institut Telknologi Telkom Surabaya"/>
    <n v="6680641"/>
    <s v="ardiansyah al farouq"/>
    <s v="0714029301"/>
    <n v="7000000"/>
    <s v="Circular Ecosystem and Sustainable Technology"/>
    <s v="ETHES (Electrical Engineering and Advanced Technologies)"/>
    <x v="7"/>
    <s v="FTEIC"/>
    <s v="ITTelkom Surabaya"/>
    <m/>
    <m/>
    <n v="6680618"/>
    <s v="0725059202"/>
    <s v="Rahaditya Dimas Prihadianto"/>
    <n v="7000000"/>
    <s v="Circular Ecosystem and Sustainable Technology"/>
    <s v="Rekayasa Industri dan Inovasi Bisnis (RIIB)"/>
    <x v="4"/>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9"/>
    <s v="REK.070/ABDI1/REK/II/2022"/>
    <s v="393/ABDI1/LPPM/II/2022"/>
    <s v="Pemanfaatan Teknologi Smart Farming Untuk Meningkatkan Efisiensi Budidaya Janur Di Kelompok Tani Elok Mekar Sari Surabaya"/>
    <x v="7"/>
    <x v="2"/>
    <n v="2022"/>
    <m/>
    <s v="PEMBERDAYAAN DESA ATAU WILAYAH BINAAN"/>
    <m/>
    <n v="7000000"/>
    <s v="ITTelkom Surabaya"/>
    <n v="7"/>
    <s v="Pengmas Kompetitif Internal"/>
    <x v="0"/>
    <s v="ID"/>
    <s v="Institut Telknologi Telkom Surabaya"/>
    <n v="6680625"/>
    <s v="nilla rachmaningrum"/>
    <s v="0408067804"/>
    <n v="7000000"/>
    <s v="Motion Technology for Safety, Health, and Wellness"/>
    <s v="ETHES (Electrical Engineering and Advanced Technologies)"/>
    <x v="8"/>
    <s v="FTEIC"/>
    <s v="ITTelkom Surabaya"/>
    <m/>
    <m/>
    <n v="6724784"/>
    <n v="722119101"/>
    <s v="Fannush Shofi Akbar"/>
    <n v="7000000"/>
    <s v="Motion Technology for Safety, Health, and Wellness"/>
    <s v="ETHES (Electrical Engineering and Advanced Technologies)"/>
    <x v="2"/>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13"/>
    <s v="REK.070/ABDI1/REK/II/2022"/>
    <s v="397/ABDI1/LPPM/II/2022"/>
    <s v="PKM EYED ( EDUCATION YOUTH OF ENTREPRENEURS) PROGRAM PEMANFAATAN IT UNTUK MENINGKATKAN PRODUKTIF DAN EKONOMI MASYARAKAT DI SEPANJANG ASRI PASKA PANDEMI COVID-19"/>
    <x v="7"/>
    <x v="2"/>
    <n v="2022"/>
    <m/>
    <s v="PEMBERDAYAAN DESA ATAU WILAYAH BINAAN"/>
    <m/>
    <n v="7000000"/>
    <s v="ITTelkom Surabaya"/>
    <n v="7"/>
    <s v="Pengmas Kompetitif Internal"/>
    <x v="0"/>
    <s v="ID"/>
    <s v="Institut Telknologi Telkom Surabaya"/>
    <n v="6680634"/>
    <s v="noerma pudji istyanto"/>
    <s v="0725059004"/>
    <n v="7000000"/>
    <s v="Motion Technology for Safety, Health, and Wellness"/>
    <s v="Rekayasa Industri dan Inovasi Bisnis (RIIB)"/>
    <x v="2"/>
    <s v="FTIB"/>
    <s v="ITTelkom Surabaya"/>
    <m/>
    <m/>
    <n v="6744406"/>
    <s v="0709059004"/>
    <s v="Muhamad Nasrullah"/>
    <n v="7000000"/>
    <s v="Tidak ada CoE"/>
    <s v="Tidak ada KK"/>
    <x v="5"/>
    <s v="FTIB"/>
    <s v="ITTelkom Surabaya"/>
    <n v="6764236"/>
    <s v="0704068902"/>
    <s v="Rokhmatul Insani"/>
    <n v="7000000"/>
    <s v="Circular Ecosystem and Sustainable Technology"/>
    <s v="Rekayasa Industri dan Inovasi Bisnis (RIIB)"/>
    <s v="Sistem Informasi"/>
    <s v="FTIB"/>
    <s v="ITTelkom Surabaya"/>
    <m/>
    <m/>
    <m/>
    <m/>
    <s v=""/>
    <s v=""/>
    <s v=""/>
    <m/>
    <m/>
    <m/>
    <m/>
    <m/>
    <m/>
    <s v=""/>
    <s v=""/>
    <x v="0"/>
    <m/>
    <m/>
    <m/>
    <m/>
    <m/>
    <m/>
    <s v=""/>
    <s v=""/>
    <s v=""/>
    <m/>
    <m/>
    <m/>
    <m/>
    <m/>
    <m/>
    <s v=""/>
    <s v=""/>
    <s v=""/>
    <m/>
    <m/>
    <m/>
    <m/>
    <m/>
    <s v=""/>
    <s v=""/>
    <x v="0"/>
    <m/>
    <m/>
    <m/>
    <m/>
    <m/>
    <s v=""/>
    <s v=""/>
    <s v=""/>
    <m/>
    <m/>
    <s v="Proposal"/>
  </r>
  <r>
    <n v="15"/>
    <s v="REK.070/ABDI1/REK/II/2022"/>
    <s v="399/ABDI1/LPPM/II/2022"/>
    <s v="Strategi Peningkatan Pemasaran dan Penjualan Produk Olahan Buah Mangrove Melalui Pembuatan Website"/>
    <x v="7"/>
    <x v="2"/>
    <n v="2022"/>
    <m/>
    <s v="INDUSTRI KREATIF DAN PENERAPAN TEKNOLOGI MAJU"/>
    <m/>
    <n v="7000000"/>
    <s v="ITTelkom Surabaya"/>
    <n v="7"/>
    <s v="Pengmas Kompetitif Internal"/>
    <x v="0"/>
    <s v="ID"/>
    <s v="Institut Telknologi Telkom Surabaya"/>
    <n v="6680629"/>
    <s v="ubaidillah umar"/>
    <s v="0727048809"/>
    <n v="7000000"/>
    <s v="Intergrated and Embedded Systems"/>
    <s v="Smart Computing Technology (SCOUT)"/>
    <x v="7"/>
    <s v="FTEIC"/>
    <s v="ITTelkom Surabaya"/>
    <m/>
    <m/>
    <n v="6663582"/>
    <s v="0303069102"/>
    <s v="Aulia Rahma Annisa"/>
    <n v="7000000"/>
    <s v="Tidak ada CoE"/>
    <s v="Tidak ada KK"/>
    <x v="10"/>
    <s v="FTEIC"/>
    <s v="ITTelkom Surabaya"/>
    <n v="6680633"/>
    <s v="0717017902_x000a_"/>
    <s v="Helmy Widyantara"/>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19"/>
    <s v="REK.124/ABDI1/REK/VII/2022"/>
    <s v="927/ABDI1/LPPM/VII/2022"/>
    <s v="Pengembangan Kampung Wisata Edukasi dengan Penerapan Teknologi dan Pemberdayaan Masyarakat Di Kampoeng Songo Surabaya"/>
    <x v="7"/>
    <x v="2"/>
    <n v="2022"/>
    <m/>
    <s v="INDUSTRI KREATIF DAN PENGEMBANGAN TEKNOLOGI MAJU"/>
    <m/>
    <n v="7000000"/>
    <s v="ITTelkom Surabaya"/>
    <n v="7"/>
    <s v="Pengmas Kompetitif Internal"/>
    <x v="0"/>
    <s v="ID"/>
    <s v="Institut Telknologi Telkom Surabaya"/>
    <n v="6680698"/>
    <s v="mohammad sholik"/>
    <s v="0709128101"/>
    <n v="7000000"/>
    <s v="Motion Technology for Safety, Health, and Wellness"/>
    <s v="Smart Computing Technology (SCOUT)"/>
    <x v="1"/>
    <s v="FTIB"/>
    <s v="ITTelkom Surabaya"/>
    <m/>
    <m/>
    <n v="259781"/>
    <s v="0710028604"/>
    <s v="Titus Kristanto"/>
    <n v="7000000"/>
    <s v="Circular Ecosystem and Sustainable Technology"/>
    <s v="Rekayasa Industri dan Inovasi Bisnis (RIIB)"/>
    <x v="3"/>
    <s v="FTIB"/>
    <s v="ITTelkom Surabaya"/>
    <n v="6680622"/>
    <s v="0709039401"/>
    <s v="Dewi Rahmawati"/>
    <n v="7000000"/>
    <s v="Motion Technology for Safety, Health, and Wellness"/>
    <s v="Smart Computing Technology (SCOUT)"/>
    <s v="Rekayasa Perangkat Lunak"/>
    <s v="FTIB"/>
    <s v="ITTelkom Surabaya"/>
    <m/>
    <m/>
    <m/>
    <m/>
    <s v=""/>
    <s v=""/>
    <s v=""/>
    <m/>
    <m/>
    <m/>
    <m/>
    <m/>
    <m/>
    <s v=""/>
    <s v=""/>
    <x v="0"/>
    <m/>
    <m/>
    <m/>
    <m/>
    <m/>
    <m/>
    <s v=""/>
    <s v=""/>
    <s v=""/>
    <m/>
    <m/>
    <m/>
    <m/>
    <m/>
    <m/>
    <s v=""/>
    <s v=""/>
    <s v=""/>
    <m/>
    <m/>
    <m/>
    <m/>
    <m/>
    <s v=""/>
    <s v=""/>
    <x v="0"/>
    <m/>
    <m/>
    <m/>
    <m/>
    <m/>
    <s v=""/>
    <s v=""/>
    <s v=""/>
    <m/>
    <m/>
    <s v="Proposal"/>
  </r>
  <r>
    <n v="17"/>
    <s v="REK.070/ABDI1/REK/II/2022"/>
    <s v="925/ABDI1/LPPM/VII/2022"/>
    <s v="Pembentukan Kelompok Usaha dan Strategi Branding untuk Membentuk Identitas Brand"/>
    <x v="7"/>
    <x v="2"/>
    <n v="2022"/>
    <m/>
    <s v="PEMBERDAYAAN DESA/WILAYAH BINAAN"/>
    <m/>
    <n v="6971250"/>
    <s v="ITTelkom Surabaya"/>
    <n v="7"/>
    <s v="Pengmas Kompetitif Internal"/>
    <x v="0"/>
    <s v="ID"/>
    <s v="Institut Telknologi Telkom Surabaya"/>
    <n v="6787821"/>
    <s v="desita nur rachmaniar"/>
    <s v="0707029303"/>
    <n v="6971250"/>
    <s v="Circular Ecosystem and Sustainable Technology"/>
    <s v="Rekayasa Industri dan Inovasi Bisnis (RIIB)"/>
    <x v="12"/>
    <s v="FTEIC"/>
    <s v="ITTelkom Surabaya"/>
    <m/>
    <m/>
    <n v="6778519"/>
    <s v="0712059303"/>
    <s v="Nisa Isrofi"/>
    <n v="6971250"/>
    <s v="Circular Ecosystem and Sustainable Technology"/>
    <s v="Rekayasa Industri dan Inovasi Bisnis (RIIB)"/>
    <x v="9"/>
    <s v="FTEIC"/>
    <s v="ITTelkom Surabaya"/>
    <m/>
    <m/>
    <m/>
    <m/>
    <s v=""/>
    <s v=""/>
    <s v=""/>
    <m/>
    <m/>
    <m/>
    <m/>
    <m/>
    <m/>
    <s v=""/>
    <s v=""/>
    <s v=""/>
    <m/>
    <m/>
    <m/>
    <m/>
    <m/>
    <m/>
    <s v=""/>
    <s v=""/>
    <x v="0"/>
    <m/>
    <m/>
    <m/>
    <m/>
    <m/>
    <m/>
    <s v=""/>
    <s v=""/>
    <s v=""/>
    <m/>
    <m/>
    <m/>
    <m/>
    <m/>
    <m/>
    <s v=""/>
    <s v=""/>
    <s v=""/>
    <m/>
    <m/>
    <m/>
    <m/>
    <m/>
    <s v=""/>
    <s v=""/>
    <x v="0"/>
    <m/>
    <m/>
    <m/>
    <m/>
    <m/>
    <s v=""/>
    <s v=""/>
    <s v=""/>
    <m/>
    <m/>
    <s v="Proposal"/>
  </r>
  <r>
    <n v="22"/>
    <s v="REK.124/ABDI1/REK/VII/2022"/>
    <s v="930/ABDI1/LPPM/VII/2022"/>
    <s v="Penyusunan Kriteria Kepuasan Pelanggan pada Kelompok Usaha Bareng Raya"/>
    <x v="7"/>
    <x v="2"/>
    <n v="2022"/>
    <m/>
    <s v="PEMBERDAYAAN DESA/WILAYAH BINAAN"/>
    <m/>
    <n v="6960000"/>
    <s v="ITTelkom Surabaya"/>
    <n v="7"/>
    <s v="Pengmas Kompetitif Internal"/>
    <x v="0"/>
    <s v="ID"/>
    <s v="Institut Telknologi Telkom Surabaya"/>
    <n v="6756289"/>
    <s v="nicko nur rakhmaddian_x000a_"/>
    <s v="0725059501"/>
    <n v="6960000"/>
    <s v="Tidak ada CoE"/>
    <s v="Tidak ada KK"/>
    <x v="3"/>
    <s v="FTEIC"/>
    <s v="ITTelkom Surabaya"/>
    <m/>
    <m/>
    <n v="6784457"/>
    <s v="0723079501"/>
    <s v="Granita Hajar"/>
    <n v="6960000"/>
    <s v="Circular Ecosystem and Sustainable Technology"/>
    <s v="Rekayasa Industri dan Inovasi Bisnis (RIIB)"/>
    <x v="9"/>
    <s v="FTEIC"/>
    <s v="ITTelkom Surabaya"/>
    <n v="6778837"/>
    <n v="711039403"/>
    <s v="Muhammad Dzulfikar Fauzi"/>
    <n v="6960000"/>
    <s v="Motion Technology for Safety, Health, and Wellness"/>
    <s v="Smart Computing Technology (SCOUT)"/>
    <s v="Informatika"/>
    <s v="FTEIC"/>
    <s v="ITTelkom Surabaya"/>
    <m/>
    <m/>
    <m/>
    <m/>
    <s v=""/>
    <s v=""/>
    <s v=""/>
    <m/>
    <m/>
    <m/>
    <m/>
    <m/>
    <m/>
    <s v=""/>
    <s v=""/>
    <x v="0"/>
    <m/>
    <m/>
    <m/>
    <m/>
    <m/>
    <m/>
    <s v=""/>
    <s v=""/>
    <s v=""/>
    <m/>
    <m/>
    <m/>
    <m/>
    <m/>
    <m/>
    <s v=""/>
    <s v=""/>
    <s v=""/>
    <m/>
    <m/>
    <m/>
    <m/>
    <m/>
    <s v=""/>
    <s v=""/>
    <x v="0"/>
    <m/>
    <m/>
    <m/>
    <m/>
    <m/>
    <s v=""/>
    <s v=""/>
    <s v=""/>
    <m/>
    <m/>
    <s v="Proposal"/>
  </r>
  <r>
    <n v="11"/>
    <s v="REK.070/ABDI1/REK/II/2022"/>
    <s v="395/ABDI1/LPPM/II/2022"/>
    <s v="Pengembangan Aplikasi Penjualan Dan Proyek Pada Koperasi Pegawai Institut Teknologi Telkom Hita Loka Tara"/>
    <x v="7"/>
    <x v="2"/>
    <n v="2022"/>
    <m/>
    <s v="INDUSTRI KREATIF DAN PENERAPAN TEKNOLOGI MAJU"/>
    <m/>
    <n v="6955000"/>
    <s v="ITTelkom Surabaya"/>
    <n v="7"/>
    <s v="Pengmas Kompetitif Internal"/>
    <x v="0"/>
    <s v="ID"/>
    <s v="Institut Telknologi Telkom Surabaya"/>
    <n v="6680628"/>
    <s v="fidi wincoko putro"/>
    <s v="0730058702"/>
    <n v="6955000"/>
    <s v="Motion Technology for Safety, Health, and Wellness"/>
    <s v="Smart Computing Technology (SCOUT)"/>
    <x v="1"/>
    <s v="FTIB"/>
    <s v="ITTelkom Surabaya"/>
    <m/>
    <m/>
    <m/>
    <m/>
    <m/>
    <m/>
    <s v=""/>
    <s v=""/>
    <x v="7"/>
    <m/>
    <m/>
    <m/>
    <m/>
    <m/>
    <m/>
    <s v=""/>
    <s v=""/>
    <s v=""/>
    <m/>
    <m/>
    <m/>
    <m/>
    <m/>
    <m/>
    <s v=""/>
    <s v=""/>
    <s v=""/>
    <m/>
    <m/>
    <m/>
    <m/>
    <m/>
    <m/>
    <s v=""/>
    <s v=""/>
    <x v="0"/>
    <m/>
    <m/>
    <m/>
    <m/>
    <m/>
    <m/>
    <s v=""/>
    <s v=""/>
    <s v=""/>
    <m/>
    <m/>
    <m/>
    <m/>
    <m/>
    <m/>
    <s v=""/>
    <s v=""/>
    <s v=""/>
    <m/>
    <m/>
    <m/>
    <m/>
    <m/>
    <s v=""/>
    <s v=""/>
    <x v="0"/>
    <m/>
    <m/>
    <m/>
    <m/>
    <m/>
    <s v=""/>
    <s v=""/>
    <s v=""/>
    <m/>
    <m/>
    <s v="Proposal"/>
  </r>
  <r>
    <n v="18"/>
    <s v="REK.124/ABDI1/REK/VII/2022"/>
    <s v="926/ABDI1/LPPM/VII/2022"/>
    <s v="Pelatihan Pemanfaatan Fintech Lending Dan Payment pada UMKM"/>
    <x v="7"/>
    <x v="2"/>
    <n v="2022"/>
    <m/>
    <s v="INDUSTRI KREATIF DAN PENGEMBANGAN TEKNOLOGI MAJU"/>
    <m/>
    <n v="6941000"/>
    <s v="ITTelkom Surabaya"/>
    <n v="7"/>
    <s v="Pengmas Kompetitif Internal"/>
    <x v="0"/>
    <s v="ID"/>
    <s v="Institut Telknologi Telkom Surabaya"/>
    <n v="6727245"/>
    <s v="darlin aulia"/>
    <s v="0309069201"/>
    <n v="6941000"/>
    <s v="Circular Ecosystem and Sustainable Technology"/>
    <s v="Rekayasa Industri dan Inovasi Bisnis (RIIB)"/>
    <x v="6"/>
    <s v="FTIB"/>
    <s v="ITTelkom Surabaya"/>
    <m/>
    <m/>
    <s v="6843682"/>
    <s v="0708128901"/>
    <s v="Caesareano Lafado Yesa"/>
    <n v="6941000"/>
    <s v="Intergrated and Embedded Systems"/>
    <s v="Rekayasa Industri dan Inovasi Bisnis (RIIB)"/>
    <x v="3"/>
    <s v="FTIB"/>
    <s v="ITTelkom Surabaya"/>
    <m/>
    <m/>
    <s v="Achmad Yanu Alif Fianto"/>
    <n v="6941000"/>
    <s v="Tidak ada CoE"/>
    <s v="Tidak ada KK"/>
    <s v="Tidak ada KK"/>
    <m/>
    <m/>
    <m/>
    <m/>
    <m/>
    <m/>
    <s v=""/>
    <s v=""/>
    <s v=""/>
    <m/>
    <m/>
    <m/>
    <m/>
    <m/>
    <m/>
    <s v=""/>
    <s v=""/>
    <x v="0"/>
    <m/>
    <m/>
    <m/>
    <m/>
    <m/>
    <m/>
    <s v=""/>
    <s v=""/>
    <s v=""/>
    <m/>
    <m/>
    <m/>
    <m/>
    <m/>
    <m/>
    <s v=""/>
    <s v=""/>
    <s v=""/>
    <m/>
    <m/>
    <m/>
    <m/>
    <m/>
    <s v=""/>
    <s v=""/>
    <x v="0"/>
    <m/>
    <m/>
    <m/>
    <m/>
    <m/>
    <s v=""/>
    <s v=""/>
    <s v=""/>
    <m/>
    <m/>
    <s v="Proposal"/>
  </r>
  <r>
    <n v="7"/>
    <s v="REK.070/ABDI1/REK/II/2022"/>
    <s v="391/ABDI1/LPPM/II/2022"/>
    <s v="PKM Aplikasi Bergerak Untuk Pemesanan Air Minum Isi Ulang Pada Depo Bahagia"/>
    <x v="7"/>
    <x v="2"/>
    <n v="2022"/>
    <m/>
    <s v="INDUSTRI KREATIF DAN PENERAPAN TEKNOLOGI MAJU"/>
    <m/>
    <n v="6900000"/>
    <s v="ITTelkom Surabaya"/>
    <n v="7"/>
    <s v="Pengmas Kompetitif Internal"/>
    <x v="0"/>
    <s v="ID"/>
    <s v="Institut Telknologi Telkom Surabaya"/>
    <n v="6764236"/>
    <s v="rokhmatul insani"/>
    <s v="0704068902"/>
    <n v="6900000"/>
    <s v="Circular Ecosystem and Sustainable Technology"/>
    <s v="Rekayasa Industri dan Inovasi Bisnis (RIIB)"/>
    <x v="2"/>
    <s v="FTIB"/>
    <s v="ITTelkom Surabaya"/>
    <m/>
    <m/>
    <n v="6744406"/>
    <s v="0709059004"/>
    <s v="Muhamad Nasrullah"/>
    <n v="6900000"/>
    <s v="Tidak ada CoE"/>
    <s v="Tidak ada KK"/>
    <x v="5"/>
    <s v="FTIB"/>
    <s v="ITTelkom Surabaya"/>
    <n v="6680634"/>
    <s v="0725059004"/>
    <s v="Noerma Pudji Istyanto"/>
    <n v="69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12"/>
    <s v="REK.070/ABDI1/REK/II/2022"/>
    <s v="396/ABDI1/LPPM/II/2022"/>
    <s v="Pelatihan Implementasi Green Marketing Dan Digital Marketing Memanfaatkan Social Media dan E- Comerce Untuk UMKM"/>
    <x v="7"/>
    <x v="2"/>
    <n v="2022"/>
    <m/>
    <s v="INDUSTRI KREATIF DAN PENERAPAN TEKNOLOGI MAJU"/>
    <m/>
    <n v="6671000"/>
    <s v="ITTelkom Surabaya"/>
    <n v="7"/>
    <s v="Pengmas Kompetitif Internal"/>
    <x v="0"/>
    <s v="ID"/>
    <s v="Institut Telknologi Telkom Surabaya"/>
    <n v="6801989"/>
    <s v="sekar widyasari putri"/>
    <s v="0704029302"/>
    <n v="6671000"/>
    <s v="Circular Ecosystem and Sustainable Technology"/>
    <s v="Rekayasa Industri dan Inovasi Bisnis (RIIB)"/>
    <x v="6"/>
    <s v="FTIB"/>
    <s v="ITTelkom Surabaya"/>
    <m/>
    <m/>
    <m/>
    <m/>
    <s v="Tiar Anindya Putri"/>
    <n v="6671000"/>
    <s v="Tidak ada CoE"/>
    <s v="Tidak ada KK"/>
    <x v="5"/>
    <m/>
    <s v="ITTelkom Surabaya"/>
    <n v="6767777"/>
    <s v="0713059501"/>
    <s v="Ahmad Wali Satria Bahari Johan"/>
    <n v="6671000"/>
    <s v="Intergrated and Embedded Systems"/>
    <s v="Smart Computing Technology (SCOUT)"/>
    <s v="Informatika"/>
    <s v="FTIB"/>
    <s v="ITTelkom Surabaya"/>
    <m/>
    <m/>
    <m/>
    <m/>
    <s v=""/>
    <s v=""/>
    <s v=""/>
    <m/>
    <m/>
    <m/>
    <m/>
    <m/>
    <m/>
    <s v=""/>
    <s v=""/>
    <x v="0"/>
    <m/>
    <m/>
    <m/>
    <m/>
    <m/>
    <m/>
    <s v=""/>
    <s v=""/>
    <s v=""/>
    <m/>
    <m/>
    <m/>
    <m/>
    <m/>
    <m/>
    <s v=""/>
    <s v=""/>
    <s v=""/>
    <m/>
    <m/>
    <m/>
    <m/>
    <m/>
    <s v=""/>
    <s v=""/>
    <x v="0"/>
    <m/>
    <m/>
    <m/>
    <m/>
    <m/>
    <s v=""/>
    <s v=""/>
    <s v=""/>
    <m/>
    <m/>
    <s v="Proposal"/>
  </r>
  <r>
    <n v="10"/>
    <s v="REK.070/ABDI1/REK/II/2022"/>
    <s v="394/ABDI1/LPPM/II/2022"/>
    <s v="Pemanfaatan Teknologi Gelombang Bunyi Sebagai Salah Satu Alternatif Penambahan Hotspot Berkumpulnya Ikan Bagi Nelayan Pesisir Pantai Kenjeran, Kota Surabaya"/>
    <x v="7"/>
    <x v="2"/>
    <n v="2022"/>
    <m/>
    <s v="PEMBERDAYAAN DESA ATAU WILAYAH BINAAN"/>
    <m/>
    <n v="6500000"/>
    <s v="ITTelkom Surabaya"/>
    <n v="7"/>
    <s v="Pengmas Kompetitif Internal"/>
    <x v="0"/>
    <s v="ID"/>
    <s v="Institut Telknologi Telkom Surabaya"/>
    <n v="6680645"/>
    <s v="walid maulana hadiansyah"/>
    <s v="0713108902"/>
    <n v="6500000"/>
    <s v="Intergrated and Embedded Systems"/>
    <s v="ETHES (Electrical Engineering and Advanced Technologies)"/>
    <x v="8"/>
    <s v="FTEIC"/>
    <s v="ITTelkom Surabaya"/>
    <m/>
    <m/>
    <n v="6680625"/>
    <s v="0408067804"/>
    <s v="Nilla Rachmaningrum"/>
    <n v="6500000"/>
    <s v="Motion Technology for Safety, Health, and Wellness"/>
    <s v="ETHES (Electrical Engineering and Advanced Technologies)"/>
    <x v="2"/>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4"/>
    <s v="REK.070/ABDI1/REK/II/2022"/>
    <s v="388/ABDI1/LPPM/II/2022"/>
    <s v="Pembuatan Sistem Manajemen Aset Wakaf Untuk Yayasan Al-Manar 1989 Babatan Pilang Wiyung Surabaya"/>
    <x v="7"/>
    <x v="2"/>
    <n v="2022"/>
    <m/>
    <s v="PEMBERDAYAAN DESA ATAU WILAYAH BINAAN"/>
    <m/>
    <n v="6425000"/>
    <s v="ITTelkom Surabaya"/>
    <n v="7"/>
    <s v="Pengmas Kompetitif Internal"/>
    <x v="0"/>
    <s v="ID"/>
    <s v="Institut Telknologi Telkom Surabaya"/>
    <n v="6681205"/>
    <s v="oktavia ayu permata"/>
    <s v="0705109002"/>
    <n v="6425000"/>
    <s v="Intergrated and Embedded Systems"/>
    <s v="Smart Computing Technology (SCOUT)"/>
    <x v="4"/>
    <s v="FTIB"/>
    <s v="ITTelkom Surabaya"/>
    <m/>
    <m/>
    <n v="6680664"/>
    <s v="0715128708"/>
    <s v="Farah Zakiyah Rahmanti"/>
    <n v="6425000"/>
    <s v="Intergrated and Embedded Systems"/>
    <s v="Smart Computing Technology (SCOUT)"/>
    <x v="6"/>
    <s v="FTIB"/>
    <s v="ITTelkom Surabaya"/>
    <n v="6680680"/>
    <s v="0704039202"/>
    <s v="Bernadus Anggo Seno Aji"/>
    <n v="6425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28"/>
    <s v="REK.124/ABDI1/REK/VII/2022"/>
    <s v="936/ABDI1/LPPM/VII/2022"/>
    <s v="Pendampingan Perizinan Usaha Melalui Online Single Submission Risk-Based Approach"/>
    <x v="7"/>
    <x v="2"/>
    <n v="2022"/>
    <m/>
    <s v="INDUSTRI KREATIF DAN PENGEMBANGAN TEKNOLOGI MAJU"/>
    <m/>
    <n v="6330000"/>
    <s v="ITTelkom Surabaya"/>
    <n v="7"/>
    <s v="Pengmas Kompetitif Internal"/>
    <x v="0"/>
    <s v="ID"/>
    <s v="Institut Telknologi Telkom Surabaya"/>
    <n v="6806662"/>
    <s v="rifdatun ni'mah"/>
    <s v="0714069008"/>
    <n v="6330000"/>
    <s v="Motion Technology for Safety, Health, and Wellness"/>
    <s v="Smart Computing Technology (SCOUT)"/>
    <x v="10"/>
    <s v="FTIB"/>
    <s v="ITTelkom Surabaya"/>
    <m/>
    <m/>
    <n v="6680680"/>
    <s v="0704039202"/>
    <s v="Bernadus Anggo Seno Aji"/>
    <n v="6330000"/>
    <s v="Intergrated and Embedded Systems"/>
    <s v="Smart Computing Technology (SCOUT)"/>
    <x v="6"/>
    <s v="FTIB"/>
    <s v="ITTelkom Surabaya"/>
    <n v="6756318"/>
    <s v="0724079501"/>
    <s v="Moh. Hamim Zajuli Al Faroby"/>
    <n v="6330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2"/>
    <s v="REK.070/ABDI1/REK/II/2022"/>
    <s v="386/ABDI1/LPPM/II/2022"/>
    <s v="PENGEMBANGAN WEBSITE KAMPUNG WISATA EDUKASI (STUDI KASUS KAMPUNG ONDOMOHEN SURABAYA)"/>
    <x v="7"/>
    <x v="2"/>
    <n v="2022"/>
    <m/>
    <s v="INDUSTRI KREATIF DAN PENERAPAN TEKNOLOGI MAJU"/>
    <m/>
    <n v="6000000"/>
    <s v="ITTelkom Surabaya"/>
    <n v="7"/>
    <s v="Pengmas Kompetitif Internal"/>
    <x v="0"/>
    <s v="ID"/>
    <s v="Institut Telknologi Telkom Surabaya"/>
    <n v="6768348"/>
    <s v="rizky fenaldo maulana"/>
    <s v="0714079701"/>
    <n v="6000000"/>
    <s v="Intergrated and Embedded Systems"/>
    <s v="Smart Computing Technology (SCOUT)"/>
    <x v="11"/>
    <s v="FTIB"/>
    <s v="ITTelkom Surabaya"/>
    <m/>
    <m/>
    <n v="6773159"/>
    <s v="0706089501"/>
    <s v="Kharisma Monika Dian Pertiwi"/>
    <n v="6000000"/>
    <s v="Motion Technology for Safety, Health, and Wellness"/>
    <s v="Smart Computing Technology (SCOUT)"/>
    <x v="11"/>
    <s v="FTIB"/>
    <s v="ITTelkom Surabaya"/>
    <n v="6785861"/>
    <s v="0730049402"/>
    <s v="Riza Akhsani Setyo Prayoga"/>
    <n v="6000000"/>
    <s v="Tidak ada CoE"/>
    <s v="Tidak ada KK"/>
    <n v="0"/>
    <s v="FTIB"/>
    <s v="ITTelkom Surabaya"/>
    <m/>
    <m/>
    <m/>
    <m/>
    <s v=""/>
    <s v=""/>
    <s v=""/>
    <m/>
    <m/>
    <m/>
    <m/>
    <m/>
    <m/>
    <s v=""/>
    <s v=""/>
    <x v="0"/>
    <m/>
    <m/>
    <m/>
    <m/>
    <m/>
    <m/>
    <s v=""/>
    <s v=""/>
    <s v=""/>
    <m/>
    <m/>
    <m/>
    <m/>
    <m/>
    <m/>
    <s v=""/>
    <s v=""/>
    <s v=""/>
    <m/>
    <m/>
    <m/>
    <m/>
    <m/>
    <s v=""/>
    <s v=""/>
    <x v="0"/>
    <m/>
    <m/>
    <m/>
    <m/>
    <m/>
    <s v=""/>
    <s v=""/>
    <s v=""/>
    <m/>
    <m/>
    <s v="Proposal"/>
  </r>
  <r>
    <n v="8"/>
    <s v="REK.070/ABDI1/REK/II/2022"/>
    <s v="392/ABDI1/LPPM/II/2022"/>
    <s v="Pelatihan Online Streaming Pengajian Bagi Pengurus Langgar Al-Qodir"/>
    <x v="7"/>
    <x v="2"/>
    <n v="2022"/>
    <m/>
    <s v="INDUSTRI KREATIF DAN PENERAPAN TEKNOLOGI MAJU"/>
    <m/>
    <n v="6000000"/>
    <s v="ITTelkom Surabaya"/>
    <n v="7"/>
    <s v="Pengmas Kompetitif Internal"/>
    <x v="0"/>
    <s v="ID"/>
    <s v="Institut Telknologi Telkom Surabaya"/>
    <n v="6682794"/>
    <s v="pangestu widodo"/>
    <s v="0721058310"/>
    <n v="6000000"/>
    <s v="Intergrated and Embedded Systems"/>
    <s v="Smart Computing Technology (SCOUT)"/>
    <x v="7"/>
    <s v="FTIB"/>
    <s v="ITTelkom Surabaya"/>
    <m/>
    <m/>
    <n v="6680626"/>
    <s v="0727099201"/>
    <s v="Ardian Yusuf Wicaksono"/>
    <n v="6000000"/>
    <s v="Intergrated and Embedded Systems"/>
    <s v="Smart Computing Technology (SCOUT)"/>
    <x v="11"/>
    <s v="FTIB"/>
    <s v="ITTelkom Surabaya"/>
    <m/>
    <m/>
    <m/>
    <m/>
    <s v=""/>
    <s v=""/>
    <s v=""/>
    <m/>
    <m/>
    <m/>
    <m/>
    <m/>
    <m/>
    <s v=""/>
    <s v=""/>
    <s v=""/>
    <m/>
    <m/>
    <m/>
    <m/>
    <m/>
    <m/>
    <s v=""/>
    <s v=""/>
    <x v="0"/>
    <m/>
    <m/>
    <m/>
    <m/>
    <m/>
    <m/>
    <s v=""/>
    <s v=""/>
    <s v=""/>
    <m/>
    <m/>
    <m/>
    <m/>
    <m/>
    <m/>
    <s v=""/>
    <s v=""/>
    <s v=""/>
    <m/>
    <m/>
    <m/>
    <m/>
    <m/>
    <s v=""/>
    <s v=""/>
    <x v="0"/>
    <m/>
    <m/>
    <m/>
    <m/>
    <m/>
    <s v=""/>
    <s v=""/>
    <s v=""/>
    <m/>
    <m/>
    <s v="Proposal"/>
  </r>
  <r>
    <n v="20"/>
    <s v="REK.124/ABDI1/REK/VII/2022"/>
    <s v="928/ABDI1/LPPM/VII/2022"/>
    <s v="Pengembangan WebProfile pada Usaha Furniture Surabaya (Studi Kasus UD. Rozi Rohmad)"/>
    <x v="7"/>
    <x v="2"/>
    <n v="2022"/>
    <m/>
    <s v="INDUSTRI KREATIF DAN PENGEMBANGAN TEKNOLOGI MAJU"/>
    <m/>
    <n v="6000000"/>
    <s v="ITTelkom Surabaya"/>
    <n v="7"/>
    <s v="Pengmas Kompetitif Internal"/>
    <x v="0"/>
    <s v="ID"/>
    <s v="Institut Telknologi Telkom Surabaya"/>
    <n v="6785861"/>
    <s v="riza akhsani setyo prayoga"/>
    <s v="0730049402"/>
    <n v="6000000"/>
    <s v="Tidak ada CoE"/>
    <s v="Tidak ada KK"/>
    <x v="5"/>
    <s v="FTIB"/>
    <s v="ITTelkom Surabaya"/>
    <m/>
    <m/>
    <n v="6768348"/>
    <s v="0714079701"/>
    <s v="Rizky Fenaldo Maulana"/>
    <n v="6000000"/>
    <s v="Intergrated and Embedded Systems"/>
    <s v="Smart Computing Technology (SCOUT)"/>
    <x v="11"/>
    <s v="FTIB"/>
    <s v="ITTelkom Surabaya"/>
    <n v="6756289"/>
    <s v="0725059501"/>
    <s v="Nicko Nur Rakhmaddian"/>
    <n v="6000000"/>
    <s v="Tidak ada CoE"/>
    <s v="Tidak ada KK"/>
    <n v="0"/>
    <s v="FTEIC"/>
    <s v="ITTelkom Surabaya"/>
    <m/>
    <m/>
    <m/>
    <m/>
    <s v=""/>
    <s v=""/>
    <s v=""/>
    <m/>
    <m/>
    <m/>
    <m/>
    <m/>
    <m/>
    <s v=""/>
    <s v=""/>
    <x v="0"/>
    <m/>
    <m/>
    <m/>
    <m/>
    <m/>
    <m/>
    <s v=""/>
    <s v=""/>
    <s v=""/>
    <m/>
    <m/>
    <m/>
    <m/>
    <m/>
    <m/>
    <s v=""/>
    <s v=""/>
    <s v=""/>
    <m/>
    <m/>
    <m/>
    <m/>
    <m/>
    <s v=""/>
    <s v=""/>
    <x v="0"/>
    <m/>
    <m/>
    <m/>
    <m/>
    <m/>
    <s v=""/>
    <s v=""/>
    <s v=""/>
    <m/>
    <m/>
    <s v="Proposal"/>
  </r>
  <r>
    <n v="23"/>
    <s v="REK.124/ABDI1/REK/VII/2022"/>
    <s v="931/ABDI1/LPPM/VII/2022"/>
    <s v="Pelatihan Branding dan Corporate Identity Berbasis Aplikasi Pada UMKM"/>
    <x v="7"/>
    <x v="2"/>
    <n v="2022"/>
    <n v="7"/>
    <s v="PEMBERDAYAAN DESA/WILAYAH BINAAN"/>
    <m/>
    <n v="6000000"/>
    <s v="ITTelkom Surabaya"/>
    <n v="7"/>
    <s v="Pengmas Kompetitif Internal"/>
    <x v="0"/>
    <s v="ID"/>
    <s v="Institut Telknologi Telkom Surabaya"/>
    <n v="6682237"/>
    <s v="dominggo bayu baskara"/>
    <s v="0722069004"/>
    <n v="6000000"/>
    <s v="Intergrated and Embedded Systems"/>
    <s v="Rekayasa Industri dan Inovasi Bisnis (RIIB)"/>
    <x v="6"/>
    <s v="FTEIC"/>
    <s v="ITTelkom Surabaya"/>
    <m/>
    <m/>
    <n v="6680627"/>
    <s v="0703119301"/>
    <s v="Benazir Imam Arif Muttaqin"/>
    <n v="6000000"/>
    <s v="Circular Ecosystem and Sustainable Technology"/>
    <s v="Rekayasa Industri dan Inovasi Bisnis (RIIB)"/>
    <x v="4"/>
    <s v="FTEIC"/>
    <s v="ITTelkom Surabaya"/>
    <n v="6795859"/>
    <s v="0523119601"/>
    <s v="Silvi Istiqomah"/>
    <n v="6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25"/>
    <s v="REK.124/ABDI1/REK/VII/2022"/>
    <s v="-"/>
    <s v="Manajemen Perubahan dengan ADKAR Model untuk Penerapan Good University Governance Melalui Pembuatan Enterprise Architecture di Sekolah Tinggi Agama Islam Ali Bin Abi Thalib"/>
    <x v="7"/>
    <x v="2"/>
    <n v="2022"/>
    <m/>
    <s v="PEMBERDAYAAN DESA/WILAYAH BINAAN"/>
    <m/>
    <n v="6000000"/>
    <s v="ITTelkom Surabaya"/>
    <n v="7"/>
    <s v="Pengmas Kompetitif Internal"/>
    <x v="0"/>
    <s v="ID"/>
    <s v="Institut Telknologi Telkom Surabaya"/>
    <n v="6680623"/>
    <s v="yupit sudianto"/>
    <s v="0721088602"/>
    <n v="6000000"/>
    <s v="Motion Technology for Safety, Health, and Wellness"/>
    <s v="Smart Computing Technology (SCOUT)"/>
    <x v="2"/>
    <s v="FTIB"/>
    <s v="ITTelkom Surabaya"/>
    <m/>
    <m/>
    <s v="6802117    "/>
    <s v="0724098701"/>
    <s v="Purnama Anaking"/>
    <n v="6000000"/>
    <s v="Motion Technology for Safety, Health, and Wellness"/>
    <s v="Smart Computing Technology (SCOUT)"/>
    <x v="1"/>
    <s v="FTIB"/>
    <s v="ITTelkom Surabaya"/>
    <n v="6801883"/>
    <s v="0720088905"/>
    <s v="Aris Kusumawati"/>
    <n v="60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14"/>
    <s v="REK.070/ABDI1/REK/II/2022"/>
    <s v="398/ABDI1/LPPM/II/2022"/>
    <s v="Penerapan QRcode Pada Sistem Digitalisasi Produk Dan Hasil Inovasi Dan Tanaman Di Kampung Oase Odomohen"/>
    <x v="7"/>
    <x v="2"/>
    <n v="2022"/>
    <m/>
    <s v="INDUSTRI KREATIF DAN PENERAPAN TEKNOLOGI MAJU"/>
    <m/>
    <n v="5570000"/>
    <s v="ITTelkom Surabaya"/>
    <n v="7"/>
    <s v="Pengmas Kompetitif Internal"/>
    <x v="0"/>
    <s v="ID"/>
    <s v="Institut Telknologi Telkom Surabaya"/>
    <n v="6680648"/>
    <s v="hawwin mardhiana"/>
    <s v="0724089201"/>
    <n v="5570000"/>
    <s v="Intergrated and Embedded Systems"/>
    <s v="Rekayasa Industri dan Inovasi Bisnis (RIIB)"/>
    <x v="2"/>
    <s v="FTIB"/>
    <s v="ITTelkom Surabaya"/>
    <m/>
    <m/>
    <n v="6665306"/>
    <s v="0703129001"/>
    <s v="Ully Asfari"/>
    <n v="5570000"/>
    <s v="Motion Technology for Safety, Health, and Wellness"/>
    <s v="Smart Computing Technology (SCOUT)"/>
    <x v="1"/>
    <s v="FTIB"/>
    <s v="ITTelkom Surabaya"/>
    <n v="6801883"/>
    <s v="0720088905"/>
    <s v="Aris Kusumawati"/>
    <n v="557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21"/>
    <s v="REK.124/ABDI1/REK/VII/2022"/>
    <s v="929/ABDI1/LPPM/VII/2022"/>
    <s v="Literasi Adopsi Digital Berbasis Teknologi Informasi Secara Tepat Guna pada Sekolah Menengah Atas untuk Meningkatkan Kualitas Pembelajaran"/>
    <x v="7"/>
    <x v="2"/>
    <n v="2022"/>
    <m/>
    <s v="PEMBERDAYAAN DESA/WILAYAH BINAAN"/>
    <m/>
    <n v="5500000"/>
    <s v="ITTelkom Surabaya"/>
    <n v="7"/>
    <s v="Pengmas Kompetitif Internal"/>
    <x v="0"/>
    <s v="ID"/>
    <s v="Institut Telknologi Telkom Surabaya"/>
    <n v="6801883"/>
    <s v="aris kusumawati"/>
    <s v="0720088905"/>
    <n v="5500000"/>
    <s v="Motion Technology for Safety, Health, and Wellness"/>
    <s v="Rekayasa Industri dan Inovasi Bisnis (RIIB)"/>
    <x v="2"/>
    <s v="FTIB"/>
    <s v="ITTelkom Surabaya"/>
    <m/>
    <m/>
    <n v="6787771"/>
    <s v="0723119302"/>
    <s v="Sri Hidayati"/>
    <n v="5500000"/>
    <s v="Motion Technology for Safety, Health, and Wellness"/>
    <s v="Smart Computing Technology (SCOUT)"/>
    <x v="13"/>
    <s v="FTIB"/>
    <s v="ITTelkom Surabaya"/>
    <n v="6789028"/>
    <s v="0719109401"/>
    <s v="Raulia Riski"/>
    <n v="550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24"/>
    <s v="REK.124/ABDI1/REK/VII/2022"/>
    <s v="932/ABDI1/LPPM/VII/2022"/>
    <s v="Instalasi dan Pelatihan Aplikasi Sister di STAI Ali bin Abi Thalib Surabaya"/>
    <x v="7"/>
    <x v="2"/>
    <n v="2022"/>
    <m/>
    <s v="PEMBERDAYAAN DESA/WILAYAH BINAAN"/>
    <m/>
    <n v="5250000"/>
    <s v="ITTelkom Surabaya"/>
    <n v="7"/>
    <s v="Pengmas Kompetitif Internal"/>
    <x v="0"/>
    <s v="ID"/>
    <s v="Institut Telknologi Telkom Surabaya"/>
    <s v="6802117    "/>
    <s v="purnama anaking"/>
    <s v="0724098701"/>
    <n v="5250000"/>
    <s v="Motion Technology for Safety, Health, and Wellness"/>
    <s v="Smart Computing Technology (SCOUT)"/>
    <x v="2"/>
    <s v="FTIB"/>
    <s v="ITTelkom Surabaya"/>
    <m/>
    <m/>
    <n v="6680633"/>
    <s v="0717017902_x000a_"/>
    <s v="Helmy Widyantara"/>
    <n v="5250000"/>
    <s v="Intergrated and Embedded Systems"/>
    <s v="Smart Computing Technology (SCOUT)"/>
    <x v="6"/>
    <s v="FTIB"/>
    <s v="ITTelkom Surabaya"/>
    <n v="6680623"/>
    <s v="0721088602"/>
    <s v="Yupit Sudianto"/>
    <n v="5250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27"/>
    <s v="REK.124/ABDI1/REK/VII/2022"/>
    <s v="935/ABDI1/LPPM/VII/2022"/>
    <s v="Pemanfaatan Fitur Facebook sebagai Upaya dalam Meningkatkan Penjualan Produk UMKM di Ujungpangkah Kabupaten Gresik"/>
    <x v="7"/>
    <x v="2"/>
    <n v="2022"/>
    <m/>
    <s v="INDUSTRI KREATIF DAN PENGEMBANGAN TEKNOLOGI MAJU"/>
    <m/>
    <n v="5000000"/>
    <s v="ITTelkom Surabaya"/>
    <n v="7"/>
    <s v="Pengmas Kompetitif Internal"/>
    <x v="0"/>
    <s v="ID"/>
    <s v="Institut Telknologi Telkom Surabaya"/>
    <n v="6806664"/>
    <s v="regita putri permata"/>
    <s v="0730099601"/>
    <n v="5000000"/>
    <s v="Intergrated and Embedded Systems"/>
    <s v="Smart Computing Technology (SCOUT)"/>
    <x v="10"/>
    <s v="FTIB"/>
    <s v="ITTelkom Surabaya"/>
    <m/>
    <m/>
    <n v="6793410"/>
    <s v="0707019501"/>
    <s v="Helisyah Nur Fadhilah"/>
    <n v="5000000"/>
    <s v="Tidak ada CoE"/>
    <s v="Tidak ada KK"/>
    <x v="10"/>
    <s v="FTIB"/>
    <s v="ITTelkom Surabaya"/>
    <n v="6760392"/>
    <s v="0729129403"/>
    <s v="Amalia Nur Alifah"/>
    <n v="5000000"/>
    <s v="Circular Ecosystem and Sustainable Technology"/>
    <s v="Smart Computing Technology (SCOUT)"/>
    <s v="Sains Data"/>
    <s v="FTIB"/>
    <s v="ITTelkom Surabaya"/>
    <m/>
    <m/>
    <m/>
    <m/>
    <s v=""/>
    <s v=""/>
    <s v=""/>
    <m/>
    <m/>
    <m/>
    <m/>
    <m/>
    <m/>
    <s v=""/>
    <s v=""/>
    <x v="0"/>
    <m/>
    <m/>
    <m/>
    <m/>
    <m/>
    <m/>
    <s v=""/>
    <s v=""/>
    <s v=""/>
    <m/>
    <m/>
    <m/>
    <m/>
    <m/>
    <m/>
    <s v=""/>
    <s v=""/>
    <s v=""/>
    <m/>
    <m/>
    <m/>
    <m/>
    <m/>
    <s v=""/>
    <s v=""/>
    <x v="0"/>
    <m/>
    <m/>
    <m/>
    <m/>
    <m/>
    <s v=""/>
    <s v=""/>
    <s v=""/>
    <m/>
    <m/>
    <s v="Proposal"/>
  </r>
  <r>
    <n v="34"/>
    <s v="DEK.101/PPM2/DEK-TI/IX/2022"/>
    <s v="899/ABDI1/DEK-TI/IX/2022"/>
    <s v="Pelatihan Literasi TIK Untuk Guru PAUD PPT Kemuning Surabaya"/>
    <x v="12"/>
    <x v="2"/>
    <n v="2022"/>
    <m/>
    <s v="INDUSTRI KREATIF DAN PENGEMBANGAN TEKNOLOGI MAJU"/>
    <m/>
    <n v="5000000"/>
    <s v="ITTelkom Surabaya"/>
    <n v="7"/>
    <s v="Pengmas Penugasan"/>
    <x v="0"/>
    <s v="ID"/>
    <s v="Institut Telknologi Telkom Surabaya"/>
    <n v="6793410"/>
    <s v="helisyah nur fadhilah"/>
    <s v="0707019501"/>
    <n v="5000000"/>
    <s v="Tidak ada CoE"/>
    <s v="Tidak ada KK"/>
    <x v="5"/>
    <s v="FTIB"/>
    <s v="ITTelkom Surabaya"/>
    <n v="8140"/>
    <s v="072019"/>
    <n v="6806664"/>
    <s v="0730099601"/>
    <s v="Regita Putri Permata"/>
    <n v="5000000"/>
    <s v="Intergrated and Embedded Systems"/>
    <s v="Smart Computing Technology (SCOUT)"/>
    <x v="13"/>
    <s v="FTIB"/>
    <s v="ITTelkom Surabaya"/>
    <n v="6806662"/>
    <n v="714069008"/>
    <s v="RIFDATUN NI'MAH"/>
    <n v="5000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37"/>
    <s v="-"/>
    <s v="-"/>
    <s v="Pembuatan Sistem Penyedia Air dengan Pompa Air Listrik Tenaga Surya Untuk Perumahan di Sentani Papua dalam Rangka Sustainable Development Goals (SDGs)"/>
    <x v="10"/>
    <x v="3"/>
    <n v="2023"/>
    <n v="6"/>
    <s v="PEMBERDAYAAN DESA/WILAYAH BINAAN"/>
    <n v="372392900"/>
    <n v="372392900"/>
    <s v="Institut Teknologi Telkom Surabaya"/>
    <n v="6"/>
    <s v="PKM KERJASAMA"/>
    <x v="1"/>
    <s v="ID"/>
    <s v="PT.POS INDONESIA"/>
    <n v="6859016"/>
    <s v="rifki dwi putranto"/>
    <s v="0727069503"/>
    <n v="372392900"/>
    <s v="Circular Ecosystem and Sustainable Technology"/>
    <s v="ETHES (Electrical Engineering and Advanced Technologies)"/>
    <x v="0"/>
    <s v="FTEIC"/>
    <s v="ITTelkom Surabaya"/>
    <n v="8140"/>
    <n v="72019"/>
    <n v="258471"/>
    <s v="0727097302"/>
    <s v="Susijanto Tri Rasmana"/>
    <n v="372392900"/>
    <s v="Motion Technology for Safety, Health, and Wellness"/>
    <s v="ETHES (Electrical Engineering and Advanced Technologies)"/>
    <x v="12"/>
    <s v="FTEIC"/>
    <s v="ITTelkom Surabaya"/>
    <n v="6680612"/>
    <s v="0728059203"/>
    <s v="Isa Hafidz"/>
    <n v="3723929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m/>
  </r>
  <r>
    <n v="19"/>
    <s v="REK. 097/ABDI3/REK/VII/2023"/>
    <s v="652/ABDI3/LPPM/VII/2023"/>
    <s v="Penerapan Smart Urban Farming dan Pengelolaan Sampah Organik"/>
    <x v="3"/>
    <x v="3"/>
    <n v="2023"/>
    <n v="12"/>
    <s v="rirn - Teknologi_x000a_Informasi dan_x000a_Komunikasi_x000d_"/>
    <n v="50000000"/>
    <n v="47500000"/>
    <s v="Institut Teknologi Telkom Surabaya"/>
    <s v="-"/>
    <s v="Pemberdayaan Berbasis Masyarakat"/>
    <x v="1"/>
    <s v="ID"/>
    <s v="Kemenristek Dikti"/>
    <n v="6681051"/>
    <s v="rizqa amelia zunaidi"/>
    <s v="0711069301"/>
    <n v="47500000"/>
    <s v="Circular Ecosystem and Sustainable Technology"/>
    <s v="Rekayasa Industri dan Inovasi Bisnis (RIIB)"/>
    <x v="9"/>
    <s v="FTEIC"/>
    <s v="ITTelkom Surabaya"/>
    <n v="8140"/>
    <n v="72019"/>
    <n v="6663582"/>
    <s v="0303069102"/>
    <s v="Aulia Rahma Annisa_x000a_"/>
    <n v="47500000"/>
    <s v="Tidak ada CoE"/>
    <s v="Tidak ada KK"/>
    <x v="5"/>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18"/>
    <s v="REK. 097/ABDI3/REK/VII/2023"/>
    <s v="651/ABDI3/LPPM/VII/2023"/>
    <s v="Implementasi Teknologi dan Sumber Listrik Alternatif untuk Mendukung Smart Kampung Oase Ondomohen"/>
    <x v="3"/>
    <x v="3"/>
    <n v="2023"/>
    <n v="12"/>
    <s v="tematik - Green_x000a_Economy"/>
    <n v="50000000"/>
    <n v="45000000"/>
    <s v="Institut Teknologi Telkom Surabaya"/>
    <s v="-"/>
    <s v="Pemberdayaan Berbasis Masyarakat"/>
    <x v="1"/>
    <s v="ID"/>
    <s v="Kemenristek Dikti"/>
    <n v="6680708"/>
    <s v="lora khaula amifia"/>
    <s v="0706069201"/>
    <n v="45000000"/>
    <s v="Circular Ecosystem and Sustainable Technology"/>
    <s v="ETHES (Electrical Engineering and Advanced Technologies)"/>
    <x v="0"/>
    <s v="FTEIC"/>
    <s v="ITTelkom Surabaya"/>
    <n v="8140"/>
    <n v="72019"/>
    <n v="6680641"/>
    <s v="0714029301"/>
    <s v="Ardiansyah Al Farouq"/>
    <n v="45000000"/>
    <s v="Circular Ecosystem and Sustainable Technology"/>
    <s v="ETHES (Electrical Engineering and Advanced Technologies)"/>
    <x v="12"/>
    <s v="FTEIC"/>
    <s v="ITTelkom Surabaya"/>
    <n v="6681051"/>
    <s v="0711069301"/>
    <s v="Rizqa Amelia Zunaidi"/>
    <n v="45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17"/>
    <s v="REK. 011/SAM4/REK/1/2023"/>
    <s v="803/PNLT1/LPPM/VIII/2023"/>
    <s v="ALat Pemanggil IkaN (Electronic Fish Attractor) &quot;ALPIN&quot; Pemanfaatan Teknologi Electronic Fish Attractor berbasis IoT Nirkabel dalam meningkatkan efisiensi Nelayan Kelurahan Kedung Cowet, Kecamatan Bulak, Surabaya, Jawa Timur"/>
    <x v="4"/>
    <x v="3"/>
    <n v="2023"/>
    <n v="3"/>
    <s v="INDUSTRI KREATIF DAN PENERAPAN TEKNOLOGI MAJU"/>
    <m/>
    <n v="25600000"/>
    <s v="Institut Teknologi Telkom Surabaya"/>
    <m/>
    <m/>
    <x v="1"/>
    <s v="ID"/>
    <s v="Institut Telknologi Telkom Surabaya"/>
    <s v="6786182"/>
    <s v="arrizky ayu faradila purnama"/>
    <s v="0714029601"/>
    <n v="25600000"/>
    <s v="Motion Technology for Safety, Health, and Wellness"/>
    <s v="ETHES (Electrical Engineering and Advanced Technologies)"/>
    <x v="8"/>
    <s v="FTEIC"/>
    <s v="ITTelkom Surabaya"/>
    <n v="8140"/>
    <n v="72019"/>
    <n v="6724784"/>
    <n v="722119101"/>
    <s v="Fannush Shofi Akbar"/>
    <n v="25600000"/>
    <s v="Motion Technology for Safety, Health, and Wellness"/>
    <s v="ETHES (Electrical Engineering and Advanced Technologies)"/>
    <x v="2"/>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30"/>
    <s v="REK. 117/ABDI1/REK/VIII/2023"/>
    <s v="766/ABDI1/LPPM/VIII/2023"/>
    <s v="Sosialisasi dan Implementasi Sistem Informasi Kampung Tangguh (SIKAT)"/>
    <x v="11"/>
    <x v="3"/>
    <n v="2023"/>
    <n v="6"/>
    <s v="PEMBERDAYAAN DESA/WILAYAH BINAAN"/>
    <n v="17000000"/>
    <n v="16940000"/>
    <s v="Institut Teknologi Telkom Surabaya"/>
    <n v="5"/>
    <m/>
    <x v="0"/>
    <s v="ID"/>
    <s v="Institut Telknologi Telkom Surabaya"/>
    <n v="6658755"/>
    <s v="achmad muzakki"/>
    <s v="0728058503"/>
    <n v="16940000"/>
    <s v="Intergrated and Embedded Systems"/>
    <s v="Rekayasa Industri dan Inovasi Bisnis (RIIB)"/>
    <x v="1"/>
    <s v="FTIB"/>
    <s v="ITTelkom Surabaya"/>
    <n v="8140"/>
    <n v="72019"/>
    <n v="6680628"/>
    <s v="0730058702"/>
    <s v="Fidi Wincoko Putro"/>
    <n v="16940000"/>
    <s v="Motion Technology for Safety, Health, and Wellness"/>
    <s v="Smart Computing Technology (SCOUT)"/>
    <x v="8"/>
    <s v="FTIB"/>
    <s v="ITTelkom Surabaya"/>
    <n v="6833033"/>
    <s v="0702049801"/>
    <s v="Tita Ayu Rospricilia"/>
    <n v="1694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16"/>
    <s v="REK. 025/ABDI1/REK/II/2023"/>
    <s v="145/ABDI1/LPPM/II/2023"/>
    <s v="EVALUASI DAN PENGEMBANGAN TATA KELOLA TEKNOLOGI INFORMASI PADA LEMBAGA AMIL ZAKAT NASIONAL"/>
    <x v="6"/>
    <x v="3"/>
    <n v="2023"/>
    <n v="6"/>
    <s v="INDUSTRI KREATIF DAN PENERAPAN TEKNOLOGI MAJU"/>
    <m/>
    <n v="15500000"/>
    <s v="Institut Teknologi Telkom Surabaya"/>
    <n v="3"/>
    <m/>
    <x v="0"/>
    <s v="ID"/>
    <s v="Institut Telknologi Telkom Surabaya"/>
    <n v="6826727"/>
    <s v="mustafa kamal"/>
    <s v="0722108201"/>
    <n v="15500000"/>
    <s v="Circular Ecosystem and Sustainable Technology"/>
    <s v="Rekayasa Industri dan Inovasi Bisnis (RIIB)"/>
    <x v="4"/>
    <s v="FTIB"/>
    <s v="ITTelkom Surabaya"/>
    <n v="8140"/>
    <n v="72019"/>
    <n v="6744406"/>
    <s v="0709059004"/>
    <s v="Muhamad Nasrullah"/>
    <n v="15500000"/>
    <s v="Tidak ada CoE"/>
    <s v="Tidak ada KK"/>
    <x v="5"/>
    <s v="FTIB"/>
    <s v="ITTelkom Surabaya"/>
    <n v="6680623"/>
    <s v="0721088602"/>
    <s v="Yupit Sudianto"/>
    <n v="15500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3"/>
    <s v="REK. 025/ABDI1/REK/II/2023"/>
    <s v="148/ABDI1/LPPM/II/2023"/>
    <s v="PENGEMBANGAN APLIKASI PENGELOLAAN DATA POTENSI DAN SUMBER KESEJAHTERAAN SOSIAL PROVINSI JAWA TIMUR (E-PSKS JATIM)"/>
    <x v="7"/>
    <x v="3"/>
    <n v="2023"/>
    <n v="6"/>
    <s v="INDUSTRI KREATIF DAN PENERAPAN TEKNOLOGI MAJU"/>
    <m/>
    <n v="7000000"/>
    <s v="Institut Teknologi Telkom Surabaya"/>
    <n v="6"/>
    <s v="PKM KOMPETITIF INTERNAL"/>
    <x v="0"/>
    <s v="ID"/>
    <s v="Institut Telknologi Telkom Surabaya"/>
    <n v="6787771"/>
    <s v="sri hidayati"/>
    <s v="0723119302"/>
    <n v="7000000"/>
    <s v="Motion Technology for Safety, Health, and Wellness"/>
    <s v="Smart Computing Technology (SCOUT)"/>
    <x v="10"/>
    <s v="FTIB"/>
    <s v="ITTelkom Surabaya"/>
    <n v="8140"/>
    <n v="72019"/>
    <n v="6832969"/>
    <n v="707089302"/>
    <s v="Affifiana Prisyanti"/>
    <n v="7000000"/>
    <s v="Tidak ada CoE"/>
    <s v="Tidak ada KK"/>
    <x v="10"/>
    <s v="FTIB"/>
    <s v="ITTelkom Surabaya"/>
    <n v="6834400"/>
    <s v="0712039301"/>
    <s v="Arip Ramadan"/>
    <n v="7000000"/>
    <s v="Intergrated and Embedded Systems"/>
    <s v="Smart Computing Technology (SCOUT)"/>
    <s v="Sistem Informasi"/>
    <s v="FTIB"/>
    <s v="ITTelkom Surabaya"/>
    <m/>
    <m/>
    <m/>
    <m/>
    <s v=""/>
    <s v=""/>
    <s v=""/>
    <m/>
    <m/>
    <m/>
    <m/>
    <m/>
    <m/>
    <s v=""/>
    <s v=""/>
    <x v="0"/>
    <m/>
    <m/>
    <m/>
    <m/>
    <m/>
    <m/>
    <s v=""/>
    <s v=""/>
    <s v=""/>
    <m/>
    <m/>
    <m/>
    <m/>
    <m/>
    <m/>
    <s v=""/>
    <s v=""/>
    <s v=""/>
    <m/>
    <m/>
    <m/>
    <m/>
    <m/>
    <s v=""/>
    <s v=""/>
    <x v="0"/>
    <m/>
    <m/>
    <m/>
    <m/>
    <m/>
    <s v=""/>
    <s v=""/>
    <s v=""/>
    <m/>
    <m/>
    <s v="Proposal"/>
  </r>
  <r>
    <n v="5"/>
    <s v="REK. 025/ABDI1/REK/II/2023"/>
    <s v="150/ABDI1/LPPM/II/2023"/>
    <s v="PELATIHAN DAN SOSIALISASI IMPLEMENTASI HALAL SUPPLY CHAIN MANAGEMENT PADA INDUSTRI PENGOLAHAN MAKANAN"/>
    <x v="7"/>
    <x v="3"/>
    <n v="2023"/>
    <n v="6"/>
    <s v="PEMBERDAYAAN DESA/WILAYAH BINAAN"/>
    <m/>
    <n v="7000000"/>
    <s v="Institut Teknologi Telkom Surabaya"/>
    <n v="3"/>
    <s v="PKM KOMPETITIF INTERNAL"/>
    <x v="0"/>
    <s v="ID"/>
    <s v="Institut Telknologi Telkom Surabaya"/>
    <n v="6795859"/>
    <s v="silvi istiqomah"/>
    <s v="0523119601"/>
    <n v="7000000"/>
    <s v="Circular Ecosystem and Sustainable Technology"/>
    <s v="Rekayasa Industri dan Inovasi Bisnis (RIIB)"/>
    <x v="9"/>
    <s v="FTEIC"/>
    <s v="ITTelkom Surabaya"/>
    <n v="8140"/>
    <n v="72019"/>
    <n v="6826739"/>
    <s v="0704129501"/>
    <s v="Perdana Suteja Putra"/>
    <n v="7000000"/>
    <s v="Tidak ada CoE"/>
    <s v="Tidak ada KK"/>
    <x v="10"/>
    <s v="FTEIC"/>
    <s v="ITTelkom Surabaya"/>
    <m/>
    <m/>
    <m/>
    <m/>
    <s v=""/>
    <s v=""/>
    <s v=""/>
    <m/>
    <m/>
    <m/>
    <m/>
    <m/>
    <m/>
    <s v=""/>
    <s v=""/>
    <s v=""/>
    <m/>
    <m/>
    <m/>
    <m/>
    <m/>
    <m/>
    <s v=""/>
    <s v=""/>
    <x v="0"/>
    <m/>
    <m/>
    <m/>
    <m/>
    <m/>
    <m/>
    <s v=""/>
    <s v=""/>
    <s v=""/>
    <m/>
    <m/>
    <m/>
    <m/>
    <m/>
    <m/>
    <s v=""/>
    <s v=""/>
    <s v=""/>
    <m/>
    <m/>
    <m/>
    <m/>
    <m/>
    <s v=""/>
    <s v=""/>
    <x v="0"/>
    <m/>
    <m/>
    <m/>
    <m/>
    <m/>
    <s v=""/>
    <s v=""/>
    <s v=""/>
    <m/>
    <m/>
    <s v="Proposal"/>
  </r>
  <r>
    <n v="8"/>
    <s v="REK. 025/ABDI1/REK/II/2023"/>
    <s v="154/ABDI1/LPPM/II/2023"/>
    <s v="IMPLEMENTASI SMART FISH POND BERBASIS IOT UNTUK BUDIDAYA IKAN LELE DI KELOMPOK TANI ELOK MEKAR SARI"/>
    <x v="7"/>
    <x v="3"/>
    <n v="2023"/>
    <n v="8"/>
    <s v="PEMBERDAYAAN DESA/WILAYAH BINAAN"/>
    <m/>
    <n v="7000000"/>
    <s v="Institut Teknologi Telkom Surabaya"/>
    <n v="3"/>
    <m/>
    <x v="0"/>
    <s v="ID"/>
    <s v="Institut Telknologi Telkom Surabaya"/>
    <n v="6829130"/>
    <s v="risdilah mimma untsa"/>
    <s v="0720019102"/>
    <n v="7000000"/>
    <s v="Motion Technology for Safety, Health, and Wellness"/>
    <s v="ETHES (Electrical Engineering and Advanced Technologies)"/>
    <x v="8"/>
    <s v="FTEIC"/>
    <s v="ITTelkom Surabaya"/>
    <n v="8140"/>
    <n v="72019"/>
    <n v="6680741"/>
    <s v="0727059002"/>
    <s v="Hamzah Ulinuha Mustakim"/>
    <n v="7000000"/>
    <s v="Motion Technology for Safety, Health, and Wellness"/>
    <s v="ETHES (Electrical Engineering and Advanced Technologies)"/>
    <x v="2"/>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11"/>
    <s v="REK. 025/ABDI1/REK/II/2023"/>
    <s v="153/ABDI1/LPPM/II/2023"/>
    <s v="PEMBUATAN MODUL DAN PELATIHAN RANGKAIAN LISTRIK (SERI-PARALEL) SEBAGAI PENUNJANG MATA PELAJARAN IPA DI SMP AL ISLAH SURABAYA"/>
    <x v="7"/>
    <x v="3"/>
    <n v="2023"/>
    <n v="7"/>
    <s v="PEMBERDAYAAN DESA/WILAYAH BINAAN"/>
    <m/>
    <n v="7000000"/>
    <s v="Institut Teknologi Telkom Surabaya"/>
    <n v="3"/>
    <m/>
    <x v="0"/>
    <s v="ID"/>
    <s v="Institut Telknologi Telkom Surabaya"/>
    <n v="6680678"/>
    <s v="dwi edi setyawan"/>
    <s v="0713068702"/>
    <n v="7000000"/>
    <s v="Circular Ecosystem and Sustainable Technology"/>
    <s v="ETHES (Electrical Engineering and Advanced Technologies)"/>
    <x v="0"/>
    <s v="FTEIC"/>
    <s v="ITTelkom Surabaya"/>
    <n v="8140"/>
    <n v="72019"/>
    <n v="210955"/>
    <s v="1001017601"/>
    <s v="Mohammad Yanuar Hariyawan"/>
    <n v="7000000"/>
    <s v="Intergrated and Embedded Systems"/>
    <s v="ETHES (Electrical Engineering and Advanced Technologies)"/>
    <x v="2"/>
    <s v="FTEIC"/>
    <s v="ITTelkom Surabaya"/>
    <n v="6680629"/>
    <s v="0727048809"/>
    <s v="Ubaidillah Umar"/>
    <n v="7000000"/>
    <s v="Intergrated and Embedded Systems"/>
    <s v="Smart Computing Technology (SCOUT)"/>
    <s v="Teknik Komputer"/>
    <s v="FTEIC"/>
    <s v="ITTelkom Surabaya"/>
    <m/>
    <m/>
    <m/>
    <m/>
    <s v=""/>
    <s v=""/>
    <s v=""/>
    <m/>
    <m/>
    <m/>
    <m/>
    <m/>
    <m/>
    <s v=""/>
    <s v=""/>
    <x v="0"/>
    <m/>
    <m/>
    <m/>
    <m/>
    <m/>
    <m/>
    <s v=""/>
    <s v=""/>
    <s v=""/>
    <m/>
    <m/>
    <m/>
    <m/>
    <m/>
    <m/>
    <s v=""/>
    <s v=""/>
    <s v=""/>
    <m/>
    <m/>
    <m/>
    <m/>
    <m/>
    <s v=""/>
    <s v=""/>
    <x v="0"/>
    <m/>
    <m/>
    <m/>
    <m/>
    <m/>
    <s v=""/>
    <s v=""/>
    <s v=""/>
    <m/>
    <m/>
    <s v="Proposal"/>
  </r>
  <r>
    <n v="13"/>
    <s v="REK. 025/ABDI1/REK/II/2023"/>
    <s v="160/ABDI1/LPPM/II/2023"/>
    <s v="PEMANFAATAN TENAGA SURYA DALAM PEMBUATAN SOLAR CHARGING STATION SEBAGAI PENUNJANG FASILITAS UMUM DI SEKOLAH AL ISLAH SURABAYA"/>
    <x v="7"/>
    <x v="3"/>
    <n v="2023"/>
    <n v="6"/>
    <s v="INDUSTRI KREATIF DAN PENERAPAN TEKNOLOGI MAJU"/>
    <m/>
    <n v="7000000"/>
    <s v="Institut Teknologi Telkom Surabaya"/>
    <n v="7"/>
    <m/>
    <x v="0"/>
    <s v="ID"/>
    <s v="Institut Telknologi Telkom Surabaya"/>
    <n v="6663582"/>
    <s v="aulia rahma annisa"/>
    <s v="0303069102"/>
    <n v="7000000"/>
    <s v="Tidak ada CoE"/>
    <s v="Tidak ada KK"/>
    <x v="5"/>
    <s v="FTEIC"/>
    <s v="ITTelkom Surabaya"/>
    <n v="8140"/>
    <n v="72019"/>
    <n v="6731906"/>
    <s v="0604059302"/>
    <s v="Nanda Iryani"/>
    <n v="7000000"/>
    <s v="Tidak ada CoE"/>
    <s v="Tidak ada KK"/>
    <x v="10"/>
    <s v="FTEIC"/>
    <s v="ITTelkom Surabaya"/>
    <n v="6843797"/>
    <s v="0030079001"/>
    <s v="Hendy Briantoro"/>
    <n v="7000000"/>
    <s v="Intergrated and Embedded Systems"/>
    <s v="ETHES (Electrical Engineering and Advanced Technologies)"/>
    <s v="Teknik Telekomunikasi"/>
    <s v="FTEIC"/>
    <s v="ITTelkom Surabaya"/>
    <m/>
    <m/>
    <m/>
    <m/>
    <s v=""/>
    <s v=""/>
    <s v=""/>
    <m/>
    <m/>
    <m/>
    <m/>
    <m/>
    <m/>
    <s v=""/>
    <s v=""/>
    <x v="0"/>
    <m/>
    <m/>
    <m/>
    <m/>
    <m/>
    <m/>
    <s v=""/>
    <s v=""/>
    <s v=""/>
    <m/>
    <m/>
    <m/>
    <m/>
    <m/>
    <m/>
    <s v=""/>
    <s v=""/>
    <s v=""/>
    <m/>
    <m/>
    <m/>
    <m/>
    <m/>
    <s v=""/>
    <s v=""/>
    <x v="0"/>
    <m/>
    <m/>
    <m/>
    <m/>
    <m/>
    <s v=""/>
    <s v=""/>
    <s v=""/>
    <m/>
    <m/>
    <s v="Proposal"/>
  </r>
  <r>
    <n v="14"/>
    <s v="REK. 025/ABDI1/REK/II/2023"/>
    <s v="158/ABDI1/LPPM/II/2023"/>
    <s v="PENGENALAN DASAR KONSEP INTERNET OF THINGS DAN IMPLEMENTASINYA KEPADA SISWA SMP AL ISLAH SURABAYA"/>
    <x v="7"/>
    <x v="3"/>
    <n v="2023"/>
    <n v="10"/>
    <s v="INDUSTRI KREATIF DAN PENERAPAN TEKNOLOGI MAJU"/>
    <m/>
    <n v="7000000"/>
    <s v="Institut Teknologi Telkom Surabaya"/>
    <n v="3"/>
    <m/>
    <x v="0"/>
    <s v="ID"/>
    <s v="Institut Telknologi Telkom Surabaya"/>
    <n v="6680641"/>
    <s v="ardiansyah al farouq"/>
    <s v="0714029301"/>
    <n v="7000000"/>
    <s v="Circular Ecosystem and Sustainable Technology"/>
    <s v="ETHES (Electrical Engineering and Advanced Technologies)"/>
    <x v="7"/>
    <s v="FTEIC"/>
    <s v="ITTelkom Surabaya"/>
    <n v="8140"/>
    <n v="72019"/>
    <n v="6843797"/>
    <s v="0030079001"/>
    <s v="Hendy Briantoro"/>
    <n v="7000000"/>
    <s v="Intergrated and Embedded Systems"/>
    <s v="ETHES (Electrical Engineering and Advanced Technologies)"/>
    <x v="2"/>
    <s v="FTEIC"/>
    <s v="ITTelkom Surabaya"/>
    <n v="6680683"/>
    <s v="0729088704"/>
    <s v="Billy Montolalu"/>
    <n v="7000000"/>
    <s v="Intergrated and Embedded Systems"/>
    <s v="Smart Computing Technology (SCOUT)"/>
    <s v="Rekayasa Perangkat Lunak"/>
    <s v="FTEIC"/>
    <s v="ITTelkom Surabaya"/>
    <m/>
    <m/>
    <m/>
    <m/>
    <s v=""/>
    <s v=""/>
    <s v=""/>
    <m/>
    <m/>
    <m/>
    <m/>
    <m/>
    <m/>
    <s v=""/>
    <s v=""/>
    <x v="0"/>
    <m/>
    <m/>
    <m/>
    <m/>
    <m/>
    <m/>
    <s v=""/>
    <s v=""/>
    <s v=""/>
    <m/>
    <m/>
    <m/>
    <m/>
    <m/>
    <m/>
    <s v=""/>
    <s v=""/>
    <s v=""/>
    <m/>
    <m/>
    <m/>
    <m/>
    <m/>
    <s v=""/>
    <s v=""/>
    <x v="0"/>
    <m/>
    <m/>
    <m/>
    <m/>
    <m/>
    <s v=""/>
    <s v=""/>
    <s v=""/>
    <m/>
    <m/>
    <s v="Proposal"/>
  </r>
  <r>
    <n v="15"/>
    <s v="REK. 025/ABDI1/REK/II/2023"/>
    <s v="159/ABDI1/LPPM/II/2023"/>
    <s v="PELATIHAN OPTIMALISASI SISTEM INFORMASI SEBAGAI MEDIA STRATEGIS DI SEKTOR PETERNAKAN TELUR BEBEK"/>
    <x v="7"/>
    <x v="3"/>
    <n v="2023"/>
    <n v="6"/>
    <s v="INDUSTRI KREATIF DAN PENERAPAN TEKNOLOGI MAJU"/>
    <m/>
    <n v="7000000"/>
    <s v="Institut Teknologi Telkom Surabaya"/>
    <n v="3"/>
    <m/>
    <x v="0"/>
    <s v="ID"/>
    <s v="Institut Telknologi Telkom Surabaya"/>
    <s v="6801883"/>
    <s v="aris kusumawati"/>
    <s v="0720088905"/>
    <n v="7000000"/>
    <s v="Motion Technology for Safety, Health, and Wellness"/>
    <s v="Rekayasa Industri dan Inovasi Bisnis (RIIB)"/>
    <x v="2"/>
    <s v="FTIB"/>
    <s v="ITTelkom Surabaya"/>
    <n v="8140"/>
    <n v="72019"/>
    <n v="6833034"/>
    <s v="0729059601"/>
    <s v="Alifiansyah Arrizqy Hidayat"/>
    <n v="7000000"/>
    <s v="Intergrated and Embedded Systems"/>
    <s v="Rekayasa Industri dan Inovasi Bisnis (RIIB)"/>
    <x v="1"/>
    <s v="FTIB"/>
    <s v="ITTelkom Surabaya"/>
    <n v="6833033"/>
    <s v="0702049801"/>
    <s v="Tita Ayu Rospricilia"/>
    <n v="700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24"/>
    <s v="REK. 117/ABDI1/REK/VIII/2023"/>
    <s v="760/ABDI1/LPPM/VIII/2023"/>
    <s v="Deseminasi Sistem Stand Alone Hidroponik Berbasis Tenaga Surya dan Pelatihan Penjualan Hasil Hidroponik di Kampung Wisata Edukasi Kampung Songo"/>
    <x v="13"/>
    <x v="3"/>
    <n v="2023"/>
    <n v="6"/>
    <s v="INDUSTRI KREATIF DAN PENERAPAN TEKNOLOGI MAJU"/>
    <n v="7000000"/>
    <n v="7000000"/>
    <s v="Institut Teknologi Telkom Surabaya"/>
    <n v="6"/>
    <m/>
    <x v="0"/>
    <s v="ID"/>
    <s v="Institut Telknologi Telkom Surabaya"/>
    <n v="6859016"/>
    <s v="rifki dwi putranto"/>
    <s v="0727069503"/>
    <n v="7000000"/>
    <s v="Circular Ecosystem and Sustainable Technology"/>
    <s v="ETHES (Electrical Engineering and Advanced Technologies)"/>
    <x v="0"/>
    <s v="FTEIC"/>
    <s v="ITTelkom Surabaya"/>
    <n v="8140"/>
    <n v="72019"/>
    <n v="6680651"/>
    <s v="0725059301"/>
    <s v="Dimas Adiputra"/>
    <n v="7000000"/>
    <s v="Motion Technology for Safety, Health, and Wellness"/>
    <s v="ETHES (Electrical Engineering and Advanced Technologies)"/>
    <x v="0"/>
    <s v="FTEIC"/>
    <s v="ITTelkom Surabaya"/>
    <n v="6680643"/>
    <s v="0702039003"/>
    <s v="Abduh Sayid Albana"/>
    <n v="70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25"/>
    <s v="REK. 117/ABDI1/REK/VIII/2023"/>
    <s v="761/ABDI1/LPPM/VIII/2023"/>
    <s v="Peningkatan Awarness Keilmuan Elektro dan Logistik pada Siswa SMA melalui Pelatihan Mikrokontroller dan TIK untuk Menghadapi Persaingan Pada Dunia Industri 4.0"/>
    <x v="13"/>
    <x v="3"/>
    <n v="2023"/>
    <n v="4"/>
    <s v="PEMBERDAYAAN DESA/WILAYAH BINAAN"/>
    <n v="7000000"/>
    <n v="7000000"/>
    <s v="Institut Teknologi Telkom Surabaya"/>
    <n v="3"/>
    <m/>
    <x v="0"/>
    <s v="ID"/>
    <s v="Institut Telknologi Telkom Surabaya"/>
    <n v="6680651"/>
    <s v="dimas adiputra"/>
    <s v="0725059301"/>
    <n v="7000000"/>
    <s v="Motion Technology for Safety, Health, and Wellness"/>
    <s v="ETHES (Electrical Engineering and Advanced Technologies)"/>
    <x v="0"/>
    <s v="FTEIC"/>
    <s v="ITTelkom Surabaya"/>
    <n v="8140"/>
    <n v="72019"/>
    <n v="6778519"/>
    <s v="0712059303"/>
    <s v="Nisa Isrofi"/>
    <n v="7000000"/>
    <s v="Circular Ecosystem and Sustainable Technology"/>
    <s v="Rekayasa Industri dan Inovasi Bisnis (RIIB)"/>
    <x v="9"/>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26"/>
    <s v="REK. 117/ABDI1/REK/VIII/2023"/>
    <s v="762/ABDI1/LPPM/VIII/2023"/>
    <s v="Pengembangan Sarana Promosi dan Pemasaran Digital pada Surabaya Desain Center"/>
    <x v="13"/>
    <x v="3"/>
    <n v="2023"/>
    <n v="6"/>
    <s v="INDUSTRI KREATIF DAN PENERAPAN TEKNOLOGI MAJU"/>
    <n v="7000000"/>
    <n v="7000000"/>
    <s v="Institut Teknologi Telkom Surabaya"/>
    <n v="3"/>
    <m/>
    <x v="0"/>
    <s v="ID"/>
    <s v="Institut Telknologi Telkom Surabaya"/>
    <n v="6768348"/>
    <s v="rizky fenaldo maulana"/>
    <s v="0714079701"/>
    <n v="7000000"/>
    <s v="Intergrated and Embedded Systems"/>
    <s v="Smart Computing Technology (SCOUT)"/>
    <x v="11"/>
    <s v="FTIB"/>
    <s v="ITTelkom Surabaya"/>
    <n v="8140"/>
    <n v="72019"/>
    <n v="6760392"/>
    <s v="0729129403"/>
    <s v="Amalia Nur Alifah"/>
    <n v="7000000"/>
    <s v="Circular Ecosystem and Sustainable Technology"/>
    <s v="Smart Computing Technology (SCOUT)"/>
    <x v="13"/>
    <s v="FTIB"/>
    <s v="ITTelkom Surabaya"/>
    <n v="6682237"/>
    <s v="0722069004"/>
    <s v="Dominggo Bayu Baskara"/>
    <n v="7000000"/>
    <s v="Intergrated and Embedded Systems"/>
    <s v="Rekayasa Industri dan Inovasi Bisnis (RIIB)"/>
    <s v="Digital Bisnis"/>
    <s v="FTIB"/>
    <s v="ITTelkom Surabaya"/>
    <m/>
    <m/>
    <m/>
    <m/>
    <s v=""/>
    <s v=""/>
    <s v=""/>
    <m/>
    <m/>
    <m/>
    <m/>
    <m/>
    <m/>
    <s v=""/>
    <s v=""/>
    <x v="0"/>
    <m/>
    <m/>
    <m/>
    <m/>
    <m/>
    <m/>
    <s v=""/>
    <s v=""/>
    <s v=""/>
    <m/>
    <m/>
    <m/>
    <m/>
    <m/>
    <m/>
    <s v=""/>
    <s v=""/>
    <s v=""/>
    <m/>
    <m/>
    <m/>
    <m/>
    <m/>
    <s v=""/>
    <s v=""/>
    <x v="0"/>
    <m/>
    <m/>
    <m/>
    <m/>
    <m/>
    <s v=""/>
    <s v=""/>
    <s v=""/>
    <m/>
    <m/>
    <s v="Proposal"/>
  </r>
  <r>
    <n v="29"/>
    <s v="REK. 117/ABDI1/REK/VIII/2023"/>
    <s v="765/ABDI1/LPPM/VIII/2023"/>
    <s v="Pelatihan Program Re-Branding, Brand Awareness, dan Digitalisasi Marketing pada Aneka Industri dan Kerajinan Kecil Menengah Surabaya"/>
    <x v="13"/>
    <x v="3"/>
    <n v="2023"/>
    <n v="6"/>
    <s v="PEMBERDAYAAN DESA/WILAYAH BINAAN"/>
    <n v="6961000"/>
    <n v="7000000"/>
    <s v="Institut Teknologi Telkom Surabaya"/>
    <n v="3"/>
    <m/>
    <x v="0"/>
    <s v="ID"/>
    <s v="Institut Telknologi Telkom Surabaya"/>
    <n v="6760392"/>
    <s v="amalia nur alifah"/>
    <s v="0729129403"/>
    <n v="7000000"/>
    <s v="Circular Ecosystem and Sustainable Technology"/>
    <s v="Smart Computing Technology (SCOUT)"/>
    <x v="10"/>
    <s v="FTIB"/>
    <s v="ITTelkom Surabaya"/>
    <n v="8140"/>
    <n v="72019"/>
    <n v="6806664"/>
    <s v="0730099601"/>
    <s v="Regita Putri Permata"/>
    <n v="7000000"/>
    <s v="Intergrated and Embedded Systems"/>
    <s v="Smart Computing Technology (SCOUT)"/>
    <x v="13"/>
    <s v="FTIB"/>
    <s v="ITTelkom Surabaya"/>
    <n v="6793410"/>
    <s v="0707019501"/>
    <s v="Helisyah Nur Fadhilah"/>
    <n v="7000000"/>
    <s v="Tidak ada CoE"/>
    <s v="Tidak ada KK"/>
    <n v="0"/>
    <s v="FTIB"/>
    <s v="ITTelkom Surabaya"/>
    <m/>
    <m/>
    <m/>
    <m/>
    <s v=""/>
    <s v=""/>
    <s v=""/>
    <m/>
    <m/>
    <m/>
    <m/>
    <m/>
    <m/>
    <s v=""/>
    <s v=""/>
    <x v="0"/>
    <m/>
    <m/>
    <m/>
    <m/>
    <m/>
    <m/>
    <s v=""/>
    <s v=""/>
    <s v=""/>
    <m/>
    <m/>
    <m/>
    <m/>
    <m/>
    <m/>
    <s v=""/>
    <s v=""/>
    <s v=""/>
    <m/>
    <m/>
    <m/>
    <m/>
    <m/>
    <s v=""/>
    <s v=""/>
    <x v="0"/>
    <m/>
    <m/>
    <m/>
    <m/>
    <m/>
    <s v=""/>
    <s v=""/>
    <s v=""/>
    <m/>
    <m/>
    <s v="Proposal"/>
  </r>
  <r>
    <n v="31"/>
    <s v="REK. 092/ABDI1/REK/VII/2023"/>
    <s v="628/ABDI1/LPPM/VII/2023"/>
    <s v="Kelas Pengenalan dan Pembuatan Produk Kekinian"/>
    <x v="1"/>
    <x v="3"/>
    <n v="2023"/>
    <n v="6"/>
    <s v="INDUSTRI KREATIF DAN PENERAPAN TEKNOLOGI MAJU"/>
    <n v="7000000"/>
    <n v="7000000"/>
    <s v="Institut Teknologi Telkom Surabaya"/>
    <n v="3"/>
    <s v="PKM PENUGASAN INTERNAL"/>
    <x v="0"/>
    <s v="ID"/>
    <s v="Institut Telknologi Telkom Surabaya"/>
    <n v="6826739"/>
    <s v="perdana suteja putra"/>
    <s v="0704129501"/>
    <n v="7000000"/>
    <s v="Tidak ada CoE"/>
    <s v="Tidak ada KK"/>
    <x v="5"/>
    <s v="FTEIC"/>
    <s v="ITTelkom Surabaya"/>
    <n v="8140"/>
    <n v="72019"/>
    <n v="6859382"/>
    <s v="0714019002"/>
    <s v="Anita Hakim Nasution"/>
    <n v="7000000"/>
    <s v="Intergrated and Embedded Systems"/>
    <s v="Rekayasa Industri dan Inovasi Bisnis (RIIB)"/>
    <x v="1"/>
    <s v="FTIB"/>
    <s v="ITTelkom Surabaya"/>
    <n v="6795859"/>
    <s v="0523119601"/>
    <s v="Silvi Istiqomah"/>
    <n v="7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32"/>
    <s v="REK. 092/ABDI1/REK/VII/2023"/>
    <s v="629/ABDI1/LPPM/VII/2023"/>
    <s v="Pengenalan Dasar Konsep Internet of Things dan Implementasinya kepada Masyarakat SMA/SMK di Surabaya"/>
    <x v="1"/>
    <x v="3"/>
    <n v="2023"/>
    <n v="6"/>
    <s v="INDUSTRI KREATIF DAN PENERAPAN TEKNOLOGI MAJU"/>
    <n v="7000000"/>
    <n v="7000000"/>
    <s v="Institut Teknologi Telkom Surabaya"/>
    <n v="3"/>
    <s v="PKM PENUGASAN INTERNAL"/>
    <x v="0"/>
    <s v="ID"/>
    <s v="Institut Telknologi Telkom Surabaya"/>
    <n v="6680641"/>
    <s v="ardiansyah al farouq"/>
    <s v="0714029301"/>
    <n v="7000000"/>
    <s v="Circular Ecosystem and Sustainable Technology"/>
    <s v="ETHES (Electrical Engineering and Advanced Technologies)"/>
    <x v="7"/>
    <s v="FTEIC"/>
    <s v="ITTelkom Surabaya"/>
    <n v="8140"/>
    <n v="72019"/>
    <n v="6843797"/>
    <s v="0030079001"/>
    <s v="Hendy Briantoro"/>
    <n v="7000000"/>
    <s v="Intergrated and Embedded Systems"/>
    <s v="ETHES (Electrical Engineering and Advanced Technologies)"/>
    <x v="2"/>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x v="0"/>
    <m/>
    <m/>
    <m/>
    <m/>
    <m/>
    <m/>
    <s v=""/>
    <s v=""/>
    <s v=""/>
    <m/>
    <m/>
    <m/>
    <m/>
    <m/>
    <m/>
    <s v=""/>
    <s v=""/>
    <s v=""/>
    <m/>
    <m/>
    <m/>
    <m/>
    <m/>
    <s v=""/>
    <s v=""/>
    <x v="0"/>
    <m/>
    <m/>
    <m/>
    <m/>
    <m/>
    <s v=""/>
    <s v=""/>
    <s v=""/>
    <m/>
    <m/>
    <s v="Proposal"/>
  </r>
  <r>
    <n v="33"/>
    <s v="REK. 092/ABDI1/REK/VII/2023"/>
    <s v="630/ABDI1/LPPM/VII/2023"/>
    <s v="Social Media Analysis Training Sebagai Sarana Persiapan Menghadapi Era Digital"/>
    <x v="1"/>
    <x v="3"/>
    <n v="2023"/>
    <n v="6"/>
    <s v="INDUSTRI KREATIF DAN PENERAPAN TEKNOLOGI MAJU"/>
    <n v="7000000"/>
    <n v="7000000"/>
    <s v="Institut Teknologi Telkom Surabaya"/>
    <n v="3"/>
    <s v="PKM PENUGASAN INTERNAL"/>
    <x v="0"/>
    <s v="ID"/>
    <s v="Institut Telknologi Telkom Surabaya"/>
    <n v="6833162"/>
    <s v="wachda yuniar rochmah"/>
    <s v="0701069701"/>
    <n v="7000000"/>
    <s v="Intergrated and Embedded Systems"/>
    <s v="Rekayasa Industri dan Inovasi Bisnis (RIIB)"/>
    <x v="6"/>
    <s v="FTIB"/>
    <s v="ITTelkom Surabaya"/>
    <n v="8140"/>
    <n v="72019"/>
    <n v="6839500"/>
    <s v="0710029601"/>
    <s v="Alqis Rausanfita"/>
    <n v="7000000"/>
    <s v="Motion Technology for Safety, Health, and Wellness"/>
    <s v="Smart Computing Technology (SCOUT)"/>
    <x v="11"/>
    <s v="FTIB"/>
    <s v="ITTelkom Surabaya"/>
    <n v="6837723"/>
    <s v="0705109501"/>
    <s v="Vessa Rizky Oktavia"/>
    <n v="7000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34"/>
    <s v="REK. 092/ABDI1/REK/VII/2023"/>
    <s v="631/ABDI1/LPPM/VII/2023"/>
    <s v="Mengenal Bahaya Sekitar untuk Bekerja Lebih Produktif"/>
    <x v="1"/>
    <x v="3"/>
    <n v="2023"/>
    <n v="6"/>
    <s v="Mitigasi dan Ketangguhan Bencana"/>
    <n v="7000000"/>
    <n v="7000000"/>
    <s v="Institut Teknologi Telkom Surabaya"/>
    <n v="1"/>
    <s v="PKM PENUGASAN INTERNAL"/>
    <x v="0"/>
    <s v="ID"/>
    <s v="Institut Telknologi Telkom Surabaya"/>
    <n v="6826743"/>
    <s v="huki chandra"/>
    <s v="0719079702"/>
    <n v="7000000"/>
    <s v="Motion Technology for Safety, Health, and Wellness"/>
    <s v="Rekayasa Industri dan Inovasi Bisnis (RIIB)"/>
    <x v="9"/>
    <s v="FTEIC"/>
    <s v="ITTelkom Surabaya"/>
    <n v="8140"/>
    <n v="72019"/>
    <n v="6826739"/>
    <s v="0704129501"/>
    <s v="Perdana Suteja Putra "/>
    <n v="7000000"/>
    <s v="Tidak ada CoE"/>
    <s v="Tidak ada KK"/>
    <x v="5"/>
    <s v="FTEIC"/>
    <s v="ITTelkom Surabaya"/>
    <n v="6825598"/>
    <s v="0705069501"/>
    <s v="Yohanes Setiawan"/>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35"/>
    <s v="REK. 165/ABDI1/REK/IX/2023"/>
    <s v="1102/ABDI1/LPPM/IX/2023"/>
    <s v="Program Pelatihan Software MathCAD Untuk Penunjang Pembelajaran"/>
    <x v="1"/>
    <x v="3"/>
    <n v="2023"/>
    <n v="3"/>
    <s v="PEMBERDAYAAN DESA/WILAYAH BINAAN"/>
    <n v="7432000"/>
    <n v="7000000"/>
    <s v="Institut Teknologi Telkom Surabaya"/>
    <n v="4"/>
    <s v="PKM PENUGASAN INTERNAL"/>
    <x v="0"/>
    <s v="ID"/>
    <s v="Institut Telknologi Telkom Surabaya"/>
    <s v="6680643"/>
    <s v="abduh sayid albana"/>
    <s v="0702039003"/>
    <n v="7000000"/>
    <s v="Circular Ecosystem and Sustainable Technology"/>
    <s v="Rekayasa Industri dan Inovasi Bisnis (RIIB)"/>
    <x v="12"/>
    <s v="FTEIC"/>
    <s v="ITTelkom Surabaya"/>
    <n v="8140"/>
    <n v="72019"/>
    <n v="6787821"/>
    <s v="0707029303"/>
    <s v="Desita Nur Rachmaniar"/>
    <n v="7000000"/>
    <s v="Circular Ecosystem and Sustainable Technology"/>
    <s v="Rekayasa Industri dan Inovasi Bisnis (RIIB)"/>
    <x v="9"/>
    <s v="FTEIC"/>
    <s v="ITTelkom Surabaya"/>
    <n v="6784457"/>
    <s v="0723079501"/>
    <s v="Granita Hajar"/>
    <n v="70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36"/>
    <s v="REK. 165/ABDI1/REK/IX/2023"/>
    <s v="1103/ABDI1/LPPM/IX/2023"/>
    <s v="Workshop Pemanfaatan Google Workspace dan Excel Basic Analysis Function untuk Pengolahan Data Kuisioner"/>
    <x v="1"/>
    <x v="3"/>
    <n v="2023"/>
    <n v="3"/>
    <s v="INDUSTRI KREATIF DAN PENERAPAN TEKNOLOGI MAJU"/>
    <n v="7000000"/>
    <n v="7000000"/>
    <s v="Institut Teknologi Telkom Surabaya"/>
    <n v="3"/>
    <s v="PKM PENUGASAN INTERNAL"/>
    <x v="0"/>
    <s v="ID"/>
    <s v="Institut Telknologi Telkom Surabaya"/>
    <n v="6680618"/>
    <s v="rahaditya dimas prihadianto"/>
    <s v="0725059202"/>
    <n v="7000000"/>
    <s v="Circular Ecosystem and Sustainable Technology"/>
    <s v="Rekayasa Industri dan Inovasi Bisnis (RIIB)"/>
    <x v="9"/>
    <s v="FTEIC"/>
    <s v="ITTelkom Surabaya"/>
    <n v="8140"/>
    <n v="72019"/>
    <n v="6681051"/>
    <s v="0711069301"/>
    <s v="Rizqa Amelia Zunaidi"/>
    <n v="7000000"/>
    <s v="Circular Ecosystem and Sustainable Technology"/>
    <s v="Rekayasa Industri dan Inovasi Bisnis (RIIB)"/>
    <x v="4"/>
    <s v="FTEIC"/>
    <s v="ITTelkom Surabaya"/>
    <n v="6681205"/>
    <s v="0705109002"/>
    <s v="Oktavia Ayu Permata"/>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7"/>
    <s v="REK. 025/ABDI1/REK/II/2023"/>
    <s v="152/ABDI1/LPPM/II/2023"/>
    <s v="PELATIHAN PENINGKATAN KUALITAS DAN EFEKTIVITAS DAKWAH ONLINE BAGI UNIT KEGIATAN KEROHANIAN ISLAM AL HABSYI"/>
    <x v="7"/>
    <x v="3"/>
    <n v="2023"/>
    <n v="6"/>
    <s v="INDUSTRI KREATIF DAN PENERAPAN TEKNOLOGI MAJU"/>
    <m/>
    <n v="6995000"/>
    <s v="Institut Teknologi Telkom Surabaya"/>
    <n v="7"/>
    <m/>
    <x v="0"/>
    <s v="ID"/>
    <s v="Institut Telknologi Telkom Surabaya"/>
    <n v="6682794"/>
    <s v="pangestu widodo"/>
    <s v="0721058310"/>
    <n v="6995000"/>
    <s v="Intergrated and Embedded Systems"/>
    <s v="Smart Computing Technology (SCOUT)"/>
    <x v="7"/>
    <s v="FTIB"/>
    <s v="ITTelkom Surabaya"/>
    <n v="8140"/>
    <n v="72019"/>
    <n v="6853203"/>
    <s v="0705109006"/>
    <s v="Chaironi Latif"/>
    <n v="6995000"/>
    <s v="Circular Ecosystem and Sustainable Technology"/>
    <s v="ETHES (Electrical Engineering and Advanced Technologies)"/>
    <x v="0"/>
    <s v="FTEIC"/>
    <s v="ITTelkom Surabaya"/>
    <m/>
    <m/>
    <m/>
    <m/>
    <s v=""/>
    <s v=""/>
    <s v=""/>
    <m/>
    <m/>
    <m/>
    <m/>
    <m/>
    <m/>
    <s v=""/>
    <s v=""/>
    <s v=""/>
    <m/>
    <m/>
    <m/>
    <m/>
    <m/>
    <m/>
    <s v=""/>
    <s v=""/>
    <x v="0"/>
    <m/>
    <m/>
    <m/>
    <m/>
    <m/>
    <m/>
    <s v=""/>
    <s v=""/>
    <s v=""/>
    <m/>
    <m/>
    <m/>
    <m/>
    <m/>
    <m/>
    <s v=""/>
    <s v=""/>
    <s v=""/>
    <m/>
    <m/>
    <m/>
    <m/>
    <m/>
    <s v=""/>
    <s v=""/>
    <x v="0"/>
    <m/>
    <m/>
    <m/>
    <m/>
    <m/>
    <s v=""/>
    <s v=""/>
    <s v=""/>
    <m/>
    <m/>
    <s v="Proposal"/>
  </r>
  <r>
    <n v="28"/>
    <s v="REK. 117/ABDI1/REK/VIII/2023"/>
    <s v="764/ABDI1/LPPM/VIII/2023"/>
    <s v="Program Re-Branding sebagai Sarana Penciptaan Brand Awareness pada Produk UMKM PKK Kelurahan Sedati Gede"/>
    <x v="13"/>
    <x v="3"/>
    <n v="2023"/>
    <n v="6"/>
    <s v="PEMBERDAYAAN DESA/WILAYAH BINAAN"/>
    <n v="7000000"/>
    <n v="6992000"/>
    <s v="Institut Teknologi Telkom Surabaya"/>
    <n v="3"/>
    <m/>
    <x v="0"/>
    <s v="ID"/>
    <s v="Institut Telknologi Telkom Surabaya"/>
    <n v="6833162"/>
    <s v="wachda yuniar rochmah"/>
    <s v="0701069701"/>
    <n v="6992000"/>
    <s v="Intergrated and Embedded Systems"/>
    <s v="Rekayasa Industri dan Inovasi Bisnis (RIIB)"/>
    <x v="6"/>
    <s v="FTIB"/>
    <s v="ITTelkom Surabaya"/>
    <n v="8140"/>
    <n v="72019"/>
    <n v="6839500"/>
    <s v="0710029601"/>
    <s v="Alqis Rausanfita"/>
    <n v="6992000"/>
    <s v="Motion Technology for Safety, Health, and Wellness"/>
    <s v="Smart Computing Technology (SCOUT)"/>
    <x v="11"/>
    <s v="FTIB"/>
    <s v="ITTelkom Surabaya"/>
    <n v="6837723"/>
    <s v="0705109501"/>
    <s v="Vessa Rizky Oktavia"/>
    <n v="6992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9"/>
    <s v="REK. 025/ABDI1/REK/II/2023"/>
    <s v="155/ABDI1/LPPM/II/2023"/>
    <s v="PELATIHAN PROGRAM RE-BRANDING, BRAND AWARENESS DAN DIGITALISASI MARKETING PADA UMKM PKK KELURAHAN SEDATI GEDE"/>
    <x v="7"/>
    <x v="3"/>
    <n v="2023"/>
    <n v="6"/>
    <s v="PEMBERDAYAAN DESA/WILAYAH BINAAN"/>
    <m/>
    <n v="6961000"/>
    <s v="Institut Teknologi Telkom Surabaya"/>
    <n v="3"/>
    <m/>
    <x v="0"/>
    <s v="ID"/>
    <s v="Institut Telknologi Telkom Surabaya"/>
    <s v="6727245"/>
    <s v="darlin aulia"/>
    <s v="0309069201"/>
    <n v="6961000"/>
    <s v="Circular Ecosystem and Sustainable Technology"/>
    <s v="Rekayasa Industri dan Inovasi Bisnis (RIIB)"/>
    <x v="6"/>
    <s v="FTIB"/>
    <s v="ITTelkom Surabaya"/>
    <n v="8140"/>
    <n v="72019"/>
    <n v="6801989"/>
    <s v="0704029302"/>
    <s v="Sekar Widyasari Putri"/>
    <n v="6961000"/>
    <s v="Circular Ecosystem and Sustainable Technology"/>
    <s v="Rekayasa Industri dan Inovasi Bisnis (RIIB)"/>
    <x v="3"/>
    <s v="FTIB"/>
    <s v="ITTelkom Surabaya"/>
    <n v="6833162"/>
    <n v="701069701"/>
    <s v="Wachda Yuniar Rochmah"/>
    <n v="6961000"/>
    <s v="Intergrated and Embedded Systems"/>
    <s v="Rekayasa Industri dan Inovasi Bisnis (RIIB)"/>
    <s v="Digital Bisnis"/>
    <s v="FTIB"/>
    <s v="ITTelkom Surabaya"/>
    <m/>
    <m/>
    <m/>
    <m/>
    <s v=""/>
    <s v=""/>
    <s v=""/>
    <m/>
    <m/>
    <m/>
    <m/>
    <m/>
    <m/>
    <s v=""/>
    <s v=""/>
    <x v="0"/>
    <m/>
    <m/>
    <m/>
    <m/>
    <m/>
    <m/>
    <s v=""/>
    <s v=""/>
    <s v=""/>
    <m/>
    <m/>
    <m/>
    <m/>
    <m/>
    <m/>
    <s v=""/>
    <s v=""/>
    <s v=""/>
    <m/>
    <m/>
    <m/>
    <m/>
    <m/>
    <s v=""/>
    <s v=""/>
    <x v="0"/>
    <m/>
    <m/>
    <m/>
    <m/>
    <m/>
    <s v=""/>
    <s v=""/>
    <s v=""/>
    <m/>
    <m/>
    <s v="Proposal"/>
  </r>
  <r>
    <n v="27"/>
    <s v="REK. 117/ABDI1/REK/VIII/2023"/>
    <s v="763/ABDI1/LPPM/VIII/2023"/>
    <s v="Pengenalan dan Pelatihan Tata Kelola SI/TI pada PT. Hidynamix Mitra Solusindo sebagai upaya Peningkatan Competitive Advantage di Era Transformasi Digital"/>
    <x v="13"/>
    <x v="3"/>
    <n v="2023"/>
    <n v="6"/>
    <s v="INDUSTRI KREATIF DAN PENERAPAN TEKNOLOGI MAJU"/>
    <n v="7000000"/>
    <n v="6895000"/>
    <s v="Institut Teknologi Telkom Surabaya"/>
    <n v="3"/>
    <m/>
    <x v="0"/>
    <s v="ID"/>
    <s v="Institut Telknologi Telkom Surabaya"/>
    <n v="6680634"/>
    <s v="noerma pudji istyanto"/>
    <s v="0725059004"/>
    <n v="6895000"/>
    <s v="Motion Technology for Safety, Health, and Wellness"/>
    <s v="Rekayasa Industri dan Inovasi Bisnis (RIIB)"/>
    <x v="2"/>
    <s v="FTIB"/>
    <s v="ITTelkom Surabaya"/>
    <n v="8140"/>
    <n v="72019"/>
    <n v="6764236"/>
    <s v="0704068902"/>
    <s v="Rokhmatul Insani"/>
    <n v="6895000"/>
    <s v="Circular Ecosystem and Sustainable Technology"/>
    <s v="Rekayasa Industri dan Inovasi Bisnis (RIIB)"/>
    <x v="1"/>
    <s v="FTIB"/>
    <s v="ITTelkom Surabaya"/>
    <n v="6787771"/>
    <s v="0723119302"/>
    <s v="Sri Hidayati"/>
    <n v="6895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20"/>
    <s v="REK. 117/ABDI1/REK/VIII/2023"/>
    <s v="756/ABDI1/LPPM/VIII/2023"/>
    <s v="Pengembangan Website Profiling Qori dan Imam Masjid pada Al-Barra Studio"/>
    <x v="13"/>
    <x v="3"/>
    <n v="2023"/>
    <n v="6"/>
    <s v="INDUSTRI KREATIF DAN PENERAPAN TEKNOLOGI MAJU"/>
    <n v="7000000"/>
    <n v="6775000"/>
    <s v="Institut Teknologi Telkom Surabaya"/>
    <n v="6"/>
    <m/>
    <x v="0"/>
    <s v="ID"/>
    <s v="Institut Telknologi Telkom Surabaya"/>
    <n v="6826699"/>
    <s v="adzanil rachmadhi putra"/>
    <s v="0710089403"/>
    <n v="6775000"/>
    <s v="Intergrated and Embedded Systems"/>
    <s v="Smart Computing Technology (SCOUT)"/>
    <x v="2"/>
    <s v="FTIB"/>
    <s v="ITTelkom Surabaya"/>
    <n v="8140"/>
    <n v="72019"/>
    <n v="6785861"/>
    <s v="0730049402"/>
    <s v="Riza Akhsani Setyo Prayoga"/>
    <n v="6775000"/>
    <s v="Tidak ada CoE"/>
    <s v="Tidak ada KK"/>
    <x v="10"/>
    <s v="FTIB"/>
    <s v="ITTelkom Surabaya"/>
    <n v="6839112"/>
    <s v="0715019202"/>
    <s v="Rosyid Abdillah"/>
    <n v="6775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23"/>
    <s v="REK. 117/ABDI1/REK/VIII/2023"/>
    <s v="759/ABDI1/LPPM/VIII/2023"/>
    <s v="Website Pengungkap Berbagai Modus Penipuan Digital Untuk Meningkatkan Kesadaran Masyarakat Surabaya"/>
    <x v="13"/>
    <x v="3"/>
    <n v="2023"/>
    <n v="6"/>
    <s v="INDUSTRI KREATIF DAN PENERAPAN TEKNOLOGI MAJU"/>
    <n v="6405000"/>
    <n v="6702500"/>
    <s v="Institut Teknologi Telkom Surabaya"/>
    <n v="3"/>
    <m/>
    <x v="0"/>
    <s v="ID"/>
    <s v="Institut Telknologi Telkom Surabaya"/>
    <n v="6099359"/>
    <s v="mochamad nizar palefi ma'ady"/>
    <s v="0708119103"/>
    <n v="6702500"/>
    <s v="Intergrated and Embedded Systems"/>
    <s v="Rekayasa Industri dan Inovasi Bisnis (RIIB)"/>
    <x v="2"/>
    <s v="FTIB"/>
    <s v="ITTelkom Surabaya"/>
    <n v="8140"/>
    <n v="72019"/>
    <n v="6839112"/>
    <s v="0715019202"/>
    <s v="Rosyid Abdillah"/>
    <n v="6702500"/>
    <s v="Motion Technology for Safety, Health, and Wellness"/>
    <s v="Smart Computing Technology (SCOUT)"/>
    <x v="1"/>
    <s v="FTIB"/>
    <s v="ITTelkom Surabaya"/>
    <m/>
    <m/>
    <m/>
    <m/>
    <s v=""/>
    <s v=""/>
    <s v=""/>
    <m/>
    <m/>
    <m/>
    <m/>
    <m/>
    <m/>
    <s v=""/>
    <s v=""/>
    <s v=""/>
    <m/>
    <m/>
    <m/>
    <m/>
    <m/>
    <m/>
    <s v=""/>
    <s v=""/>
    <x v="0"/>
    <m/>
    <m/>
    <m/>
    <m/>
    <m/>
    <m/>
    <s v=""/>
    <s v=""/>
    <s v=""/>
    <m/>
    <m/>
    <m/>
    <m/>
    <m/>
    <m/>
    <s v=""/>
    <s v=""/>
    <s v=""/>
    <m/>
    <m/>
    <m/>
    <m/>
    <m/>
    <s v=""/>
    <s v=""/>
    <x v="0"/>
    <m/>
    <m/>
    <m/>
    <m/>
    <m/>
    <s v=""/>
    <s v=""/>
    <s v=""/>
    <m/>
    <m/>
    <s v="Proposal"/>
  </r>
  <r>
    <n v="22"/>
    <s v="REK. 117/ABDI1/REK/VIII/2023"/>
    <s v="758/ABDI1/LPPM/VIII/2023"/>
    <s v="PKM Pembuatan Website pada Forum Komunikasi Astronom Amatir Lintas Jawa Timur (FOKALIS JATIM)"/>
    <x v="13"/>
    <x v="3"/>
    <n v="2023"/>
    <n v="6"/>
    <s v="INDUSTRI KREATIF DAN PENERAPAN TEKNOLOGI MAJU"/>
    <n v="7000000"/>
    <n v="6700000"/>
    <s v="Institut Teknologi Telkom Surabaya"/>
    <n v="3"/>
    <m/>
    <x v="0"/>
    <s v="ID"/>
    <s v="Institut Telknologi Telkom Surabaya"/>
    <n v="6764236"/>
    <s v="rokhmatul insani"/>
    <s v="0704068902"/>
    <n v="6700000"/>
    <s v="Circular Ecosystem and Sustainable Technology"/>
    <s v="Rekayasa Industri dan Inovasi Bisnis (RIIB)"/>
    <x v="2"/>
    <s v="FTIB"/>
    <s v="ITTelkom Surabaya"/>
    <n v="8140"/>
    <n v="72019"/>
    <n v="6665306"/>
    <s v="0703129001"/>
    <s v="Ully Asfari"/>
    <n v="6700000"/>
    <s v="Motion Technology for Safety, Health, and Wellness"/>
    <s v="Smart Computing Technology (SCOUT)"/>
    <x v="1"/>
    <s v="FTIB"/>
    <s v="ITTelkom Surabaya"/>
    <n v="6680634"/>
    <s v="0725059004"/>
    <s v="Noerma Pudji Istyanto"/>
    <n v="67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6"/>
    <s v="REK. 025/ABDI1/REK/II/2023"/>
    <s v="151/ABDI1/LPPM/II/2023"/>
    <s v="SOSIALISASI DAN PELATIHAN PEMBUATAN DESAIN KEMASAN PRODUK MINUMAN UMKM 'KAMPUNG KRANGGAN GANG V"/>
    <x v="7"/>
    <x v="3"/>
    <n v="2023"/>
    <n v="6"/>
    <s v="PEMBERDAYAAN DESA/WILAYAH BINAAN"/>
    <m/>
    <n v="6500000"/>
    <s v="Institut Teknologi Telkom Surabaya"/>
    <n v="3"/>
    <m/>
    <x v="0"/>
    <s v="ID"/>
    <s v="Institut Telknologi Telkom Surabaya"/>
    <n v="6826743"/>
    <s v="huki chandra"/>
    <s v="0719079702"/>
    <n v="6500000"/>
    <s v="Motion Technology for Safety, Health, and Wellness"/>
    <s v="Rekayasa Industri dan Inovasi Bisnis (RIIB)"/>
    <x v="9"/>
    <s v="FTEIC"/>
    <s v="ITTelkom Surabaya"/>
    <n v="8140"/>
    <n v="72019"/>
    <n v="6658545"/>
    <s v="0401078801"/>
    <s v="Ayu Endah Wahyuni"/>
    <n v="6500000"/>
    <s v="Circular Ecosystem and Sustainable Technology"/>
    <s v="Rekayasa Industri dan Inovasi Bisnis (RIIB)"/>
    <x v="4"/>
    <s v="FTEIC"/>
    <s v="ITTelkom Surabaya"/>
    <n v="6681051"/>
    <s v="0711069301"/>
    <s v="Rizqa Amelia Zunaidi"/>
    <n v="65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10"/>
    <s v="REK. 025/ABDI1/REK/II/2023"/>
    <s v="156/ABDI1/LPPM/II/2023"/>
    <s v="PENGEMBANGAN WEB DIREKTORI DIGITAL UKM BINAAN TELKOM WITEL SURABAYA SELATAN"/>
    <x v="7"/>
    <x v="3"/>
    <n v="2023"/>
    <n v="6"/>
    <s v="PEMBERDAYAAN DESA/WILAYAH BINAAN"/>
    <m/>
    <n v="6480000"/>
    <s v="Institut Teknologi Telkom Surabaya"/>
    <n v="6"/>
    <m/>
    <x v="0"/>
    <s v="ID"/>
    <s v="Institut Telknologi Telkom Surabaya"/>
    <s v="6843682"/>
    <s v="caesareano lafado yesa"/>
    <s v="0708128901"/>
    <n v="6480000"/>
    <s v="Intergrated and Embedded Systems"/>
    <s v="Rekayasa Industri dan Inovasi Bisnis (RIIB)"/>
    <x v="6"/>
    <s v="FTIB"/>
    <s v="ITTelkom Surabaya"/>
    <n v="8140"/>
    <n v="72019"/>
    <n v="6727245"/>
    <s v="0309069201"/>
    <s v="Darlin Aulia"/>
    <n v="6480000"/>
    <s v="Circular Ecosystem and Sustainable Technology"/>
    <s v="Rekayasa Industri dan Inovasi Bisnis (RIIB)"/>
    <x v="3"/>
    <s v="FTIB"/>
    <s v="ITTelkom Surabaya"/>
    <m/>
    <m/>
    <m/>
    <m/>
    <s v=""/>
    <s v=""/>
    <s v=""/>
    <m/>
    <m/>
    <m/>
    <m/>
    <m/>
    <m/>
    <s v=""/>
    <s v=""/>
    <s v=""/>
    <m/>
    <m/>
    <m/>
    <m/>
    <m/>
    <m/>
    <s v=""/>
    <s v=""/>
    <x v="0"/>
    <m/>
    <m/>
    <m/>
    <m/>
    <m/>
    <m/>
    <s v=""/>
    <s v=""/>
    <s v=""/>
    <m/>
    <m/>
    <m/>
    <m/>
    <m/>
    <m/>
    <s v=""/>
    <s v=""/>
    <s v=""/>
    <m/>
    <m/>
    <m/>
    <m/>
    <m/>
    <s v=""/>
    <s v=""/>
    <x v="0"/>
    <m/>
    <m/>
    <m/>
    <m/>
    <m/>
    <s v=""/>
    <s v=""/>
    <s v=""/>
    <m/>
    <m/>
    <s v="Proposal"/>
  </r>
  <r>
    <n v="12"/>
    <s v="REK. 025/ABDI1/REK/II/2023"/>
    <s v="157/ABDI1/LPPM/II/2023"/>
    <s v="RANCANG BANGUN SISTEM INFORMASI TPQ AL-MUBAAROK BERBASIS DESKTOP"/>
    <x v="7"/>
    <x v="3"/>
    <n v="2023"/>
    <n v="6"/>
    <s v="INDUSTRI KREATIF DAN PENERAPAN TEKNOLOGI MAJU"/>
    <m/>
    <n v="6470000"/>
    <s v="Institut Teknologi Telkom Surabaya"/>
    <n v="3"/>
    <m/>
    <x v="0"/>
    <s v="ID"/>
    <s v="Institut Telknologi Telkom Surabaya"/>
    <n v="6767777"/>
    <s v="ahmad wali satria bahari johan"/>
    <s v="0713059501"/>
    <n v="6470000"/>
    <s v="Intergrated and Embedded Systems"/>
    <s v="Smart Computing Technology (SCOUT)"/>
    <x v="11"/>
    <s v="FTIB"/>
    <s v="ITTelkom Surabaya"/>
    <n v="8140"/>
    <n v="72019"/>
    <n v="6839500"/>
    <n v="710029601"/>
    <s v="Alqis Rausanfita"/>
    <n v="6470000"/>
    <s v="Motion Technology for Safety, Health, and Wellness"/>
    <s v="Smart Computing Technology (SCOUT)"/>
    <x v="11"/>
    <s v="FTIB"/>
    <s v="ITTelkom Surabaya"/>
    <n v="6837723"/>
    <s v="0705109501"/>
    <s v="Vessa Rizky Oktavia"/>
    <n v="6470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4"/>
    <s v="REK. 025/ABDI1/REK/II/2023"/>
    <s v="149/ABDI1/LPPM/II/2023"/>
    <s v="IMPLEMENTASI APLIKASI ADMINISTRASI DOKUMEN KEPEGAWAIAN DI PT. ANUGRAH LAUT INDONESIA"/>
    <x v="7"/>
    <x v="3"/>
    <n v="2023"/>
    <n v="6"/>
    <s v="INDUSTRI KREATIF DAN PENERAPAN TEKNOLOGI MAJU"/>
    <m/>
    <n v="6074000"/>
    <s v="Institut Teknologi Telkom Surabaya"/>
    <n v="6"/>
    <s v="PKM KOMPETITIF INTERNAL"/>
    <x v="0"/>
    <s v="ID"/>
    <s v="Institut Telknologi Telkom Surabaya"/>
    <n v="28854"/>
    <s v="dahliar ananda"/>
    <s v="0402058203"/>
    <n v="6074000"/>
    <s v="Intergrated and Embedded Systems"/>
    <s v="Smart Computing Technology (SCOUT)"/>
    <x v="1"/>
    <s v="FTIB"/>
    <s v="ITTelkom Surabaya"/>
    <n v="8140"/>
    <n v="72019"/>
    <n v="259781"/>
    <s v="0710028604"/>
    <s v="Titus Kristanto"/>
    <n v="6074000"/>
    <s v="Circular Ecosystem and Sustainable Technology"/>
    <s v="Rekayasa Industri dan Inovasi Bisnis (RIIB)"/>
    <x v="3"/>
    <s v="FTIB"/>
    <s v="ITTelkom Surabaya"/>
    <n v="6680622"/>
    <s v="0709039401"/>
    <s v="Dewi Rahmawati"/>
    <n v="6074000"/>
    <s v="Motion Technology for Safety, Health, and Wellness"/>
    <s v="Smart Computing Technology (SCOUT)"/>
    <s v="Rekayasa Perangkat Lunak"/>
    <s v="FTIB"/>
    <s v="ITTelkom Surabaya"/>
    <m/>
    <m/>
    <m/>
    <m/>
    <s v=""/>
    <s v=""/>
    <s v=""/>
    <m/>
    <m/>
    <m/>
    <m/>
    <m/>
    <m/>
    <s v=""/>
    <s v=""/>
    <x v="0"/>
    <m/>
    <m/>
    <m/>
    <m/>
    <m/>
    <m/>
    <s v=""/>
    <s v=""/>
    <s v=""/>
    <m/>
    <m/>
    <m/>
    <m/>
    <m/>
    <m/>
    <s v=""/>
    <s v=""/>
    <s v=""/>
    <m/>
    <m/>
    <m/>
    <m/>
    <m/>
    <s v=""/>
    <s v=""/>
    <x v="0"/>
    <m/>
    <m/>
    <m/>
    <m/>
    <m/>
    <s v=""/>
    <s v=""/>
    <s v=""/>
    <m/>
    <m/>
    <s v="Proposal"/>
  </r>
  <r>
    <n v="1"/>
    <s v="REK. 025/ABDI1/REK/II/2023"/>
    <s v="146/ABDI1/LPPM/II/2023"/>
    <s v="PENGEMBANGAN SARANA PROMOSI DAN PEMASARAN DIGITAL PADA PT. ADAM DJAYA TEKNIK MELALUI OPTIMASI DIGITAL BUSINESS"/>
    <x v="7"/>
    <x v="3"/>
    <n v="2023"/>
    <n v="6"/>
    <s v="INDUSTRI KREATIF DAN PENERAPAN TEKNOLOGI MAJU"/>
    <m/>
    <n v="6000000"/>
    <s v="Institut Teknologi Telkom Surabaya"/>
    <n v="6"/>
    <s v="PKM KOMPETITIF INTERNAL"/>
    <x v="0"/>
    <s v="ID"/>
    <s v="Institut Telknologi Telkom Surabaya"/>
    <n v="6789028"/>
    <s v="raulia riski"/>
    <s v="0719109401"/>
    <n v="6000000"/>
    <s v="Intergrated and Embedded Systems"/>
    <s v="Rekayasa Industri dan Inovasi Bisnis (RIIB)"/>
    <x v="2"/>
    <s v="FTIB"/>
    <s v="ITTelkom Surabaya"/>
    <n v="8140"/>
    <n v="72019"/>
    <n v="6835039"/>
    <s v="0724099501"/>
    <s v="Anisa Dzulkarnain"/>
    <n v="6000000"/>
    <s v="Intergrated and Embedded Systems"/>
    <s v="Smart Computing Technology (SCOUT)"/>
    <x v="1"/>
    <s v="FTIB"/>
    <s v="ITTelkom Surabaya"/>
    <n v="6843087"/>
    <s v="0010109403"/>
    <s v="Berlian Rahmy Lidiawaty"/>
    <n v="6000000"/>
    <s v="Intergrated and Embedded Systems"/>
    <s v="Smart Computing Technology (SCOUT)"/>
    <s v="Sistem Informasi"/>
    <s v="FTIB"/>
    <s v="ITTelkom Surabaya"/>
    <m/>
    <m/>
    <m/>
    <m/>
    <s v=""/>
    <s v=""/>
    <s v=""/>
    <m/>
    <m/>
    <m/>
    <m/>
    <m/>
    <m/>
    <s v=""/>
    <s v=""/>
    <x v="0"/>
    <m/>
    <m/>
    <m/>
    <m/>
    <m/>
    <m/>
    <s v=""/>
    <s v=""/>
    <s v=""/>
    <m/>
    <m/>
    <m/>
    <m/>
    <m/>
    <m/>
    <s v=""/>
    <s v=""/>
    <s v=""/>
    <m/>
    <m/>
    <m/>
    <m/>
    <m/>
    <s v=""/>
    <s v=""/>
    <x v="0"/>
    <m/>
    <m/>
    <m/>
    <m/>
    <m/>
    <s v=""/>
    <s v=""/>
    <s v=""/>
    <m/>
    <m/>
    <s v="Proposal"/>
  </r>
  <r>
    <n v="2"/>
    <s v="REK. 025/ABDI1/REK/II/2023"/>
    <s v="147/ABDI1/LPPM/II/2023"/>
    <s v="DIGITALISASI USAHA MIKRO, KECIL, DAN MENENGAH (UMKM) DI KAMPUNG CINCAU, SURABAYA"/>
    <x v="7"/>
    <x v="3"/>
    <n v="2023"/>
    <n v="6"/>
    <s v="PEMBERDAYAAN DESA/WILAYAH BINAAN"/>
    <m/>
    <n v="6000000"/>
    <s v="Institut Teknologi Telkom Surabaya"/>
    <n v="6"/>
    <s v="PKM KOMPETITIF INTERNAL"/>
    <x v="0"/>
    <s v="ID"/>
    <s v="Institut Telknologi Telkom Surabaya"/>
    <n v="6825598"/>
    <s v="yohanes setiawan"/>
    <s v="0705069501"/>
    <n v="6000000"/>
    <s v="Intergrated and Embedded Systems"/>
    <s v="Smart Computing Technology (SCOUT)"/>
    <x v="4"/>
    <s v="FTIB"/>
    <s v="ITTelkom Surabaya"/>
    <n v="8140"/>
    <n v="72019"/>
    <n v="6785861"/>
    <s v="0730049402"/>
    <s v="Riza Akhsani Setyo Prayoga"/>
    <n v="6000000"/>
    <s v="Tidak ada CoE"/>
    <s v="Tidak ada KK"/>
    <x v="10"/>
    <s v="FTIB"/>
    <s v="ITTelkom Surabaya"/>
    <n v="6830679"/>
    <s v="0720119104"/>
    <s v="Fauzan Nusyura"/>
    <n v="6000000"/>
    <s v="Tidak ada CoE"/>
    <s v="Tidak ada KK"/>
    <n v="0"/>
    <s v="FTIB"/>
    <s v="ITTelkom Surabaya"/>
    <m/>
    <m/>
    <m/>
    <m/>
    <s v=""/>
    <s v=""/>
    <s v=""/>
    <m/>
    <m/>
    <m/>
    <m/>
    <m/>
    <m/>
    <s v=""/>
    <s v=""/>
    <x v="0"/>
    <m/>
    <m/>
    <m/>
    <m/>
    <m/>
    <m/>
    <s v=""/>
    <s v=""/>
    <s v=""/>
    <m/>
    <m/>
    <m/>
    <m/>
    <m/>
    <m/>
    <s v=""/>
    <s v=""/>
    <s v=""/>
    <m/>
    <m/>
    <m/>
    <m/>
    <m/>
    <s v=""/>
    <s v=""/>
    <x v="0"/>
    <m/>
    <m/>
    <m/>
    <m/>
    <m/>
    <s v=""/>
    <s v=""/>
    <s v=""/>
    <m/>
    <m/>
    <s v="Proposal"/>
  </r>
  <r>
    <n v="21"/>
    <s v="REK. 117/ABDI1/REK/VIII/2023"/>
    <s v="757/ABDI1/LPPM/VIII/2023"/>
    <s v="Pengembangan Sistem Informasi Manajemen Perpustakaan SMA Negeri 13 Surabaya (PUSGALAS) Berbasis Web"/>
    <x v="13"/>
    <x v="3"/>
    <n v="2023"/>
    <n v="6"/>
    <s v="INDUSTRI KREATIF DAN PENERAPAN TEKNOLOGI MAJU"/>
    <n v="7000000"/>
    <n v="5325000"/>
    <s v="Institut Teknologi Telkom Surabaya"/>
    <n v="3"/>
    <m/>
    <x v="0"/>
    <s v="ID"/>
    <s v="Institut Telknologi Telkom Surabaya"/>
    <n v="259781"/>
    <s v="titus kristanto"/>
    <s v="0710028604"/>
    <n v="5325000"/>
    <s v="Circular Ecosystem and Sustainable Technology"/>
    <s v="Rekayasa Industri dan Inovasi Bisnis (RIIB)"/>
    <x v="6"/>
    <s v="FTIB"/>
    <s v="ITTelkom Surabaya"/>
    <n v="8140"/>
    <n v="72019"/>
    <n v="6801945"/>
    <s v="0713029701"/>
    <s v="Muhammad Adib Kamali"/>
    <n v="5325000"/>
    <s v="Intergrated and Embedded Systems"/>
    <s v="Smart Computing Technology (SCOUT)"/>
    <x v="6"/>
    <s v="FTIB"/>
    <s v="ITTelkom Surabaya"/>
    <m/>
    <m/>
    <m/>
    <m/>
    <s v=""/>
    <s v=""/>
    <s v=""/>
    <m/>
    <m/>
    <m/>
    <m/>
    <m/>
    <m/>
    <s v=""/>
    <s v=""/>
    <s v=""/>
    <m/>
    <m/>
    <m/>
    <m/>
    <m/>
    <m/>
    <s v=""/>
    <s v=""/>
    <x v="0"/>
    <m/>
    <m/>
    <m/>
    <m/>
    <m/>
    <m/>
    <s v=""/>
    <s v=""/>
    <s v=""/>
    <m/>
    <m/>
    <m/>
    <m/>
    <m/>
    <m/>
    <s v=""/>
    <s v=""/>
    <s v=""/>
    <m/>
    <m/>
    <m/>
    <m/>
    <m/>
    <s v=""/>
    <s v=""/>
    <x v="0"/>
    <m/>
    <m/>
    <m/>
    <m/>
    <m/>
    <s v=""/>
    <s v=""/>
    <s v=""/>
    <m/>
    <m/>
    <s v="Proposal"/>
  </r>
  <r>
    <n v="42"/>
    <s v="REK.259_ABDI1_REK_XII_2027"/>
    <s v="-"/>
    <s v="Implementasi 60 Unit PLTS pada RSUD Oksibil, Puncak Jaya, Papua Pegunungan"/>
    <x v="10"/>
    <x v="3"/>
    <n v="2024"/>
    <n v="9"/>
    <s v="PEMBERDAYAAN DESA/WILAYAH BINAAN"/>
    <n v="400000000"/>
    <n v="400000000"/>
    <s v="Institut Teknologi Telkom Surabaya"/>
    <m/>
    <s v="PKM KERJASAMA"/>
    <x v="1"/>
    <s v="ID"/>
    <s v="Kemensos"/>
    <n v="6859016"/>
    <s v="rifki dwi putranto"/>
    <s v="0727069503"/>
    <n v="400000000"/>
    <s v="Circular Ecosystem and Sustainable Technology"/>
    <s v="ETHES (Electrical Engineering and Advanced Technologies)"/>
    <x v="0"/>
    <s v="FTEIC"/>
    <s v="ITTelkom Surabaya"/>
    <n v="8140"/>
    <n v="72019"/>
    <n v="6099359"/>
    <s v="0708119103"/>
    <s v="Mochamad Nizar Palefi Ma'ady"/>
    <n v="400000000"/>
    <s v="Intergrated and Embedded Systems"/>
    <s v="Rekayasa Industri dan Inovasi Bisnis (RIIB)"/>
    <x v="1"/>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x v="5"/>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x v="0"/>
    <m/>
    <m/>
    <m/>
    <m/>
    <m/>
    <s v=""/>
    <s v=""/>
    <s v=""/>
    <m/>
    <m/>
    <m/>
  </r>
  <r>
    <n v="41"/>
    <s v="REK.259_ABDI1_REK_XII_2026"/>
    <s v="-"/>
    <s v="Implementasi Charging Station di Kabupaten Yakuhimo, Papua Pegunungan"/>
    <x v="10"/>
    <x v="3"/>
    <n v="2024"/>
    <n v="9"/>
    <s v="PEMBERDAYAAN DESA/WILAYAH BINAAN"/>
    <n v="46586600"/>
    <n v="46586600"/>
    <s v="Institut Teknologi Telkom Surabaya"/>
    <m/>
    <s v="PKM KERJASAMA"/>
    <x v="1"/>
    <s v="ID"/>
    <s v="Kemensos"/>
    <n v="6680633"/>
    <s v="helmy widyantara"/>
    <s v="0717017902_x000a_"/>
    <n v="46586600"/>
    <s v="Intergrated and Embedded Systems"/>
    <s v="Smart Computing Technology (SCOUT)"/>
    <x v="4"/>
    <s v="FTIB"/>
    <s v="ITTelkom Surabaya"/>
    <n v="8140"/>
    <n v="72019"/>
    <n v="6679083"/>
    <s v="0728069401"/>
    <s v="Philip Tobianto Daely"/>
    <n v="46586600"/>
    <s v="Intergrated and Embedded Systems"/>
    <s v="Smart Computing Technology (SCOUT)"/>
    <x v="6"/>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x v="6"/>
    <s v="FTIB"/>
    <s v="ITTelkom Surabaya"/>
    <m/>
    <s v="0012027005"/>
    <s v="Tri Arief Sardjono"/>
    <n v="46586600"/>
    <s v="Tidak ada CoE"/>
    <s v="Tidak ada KK"/>
    <n v="0"/>
    <s v="FTEIC"/>
    <s v="ITTelkom Surabaya"/>
    <m/>
    <m/>
    <m/>
    <m/>
    <s v=""/>
    <s v=""/>
    <s v=""/>
    <m/>
    <m/>
    <m/>
    <m/>
    <m/>
    <s v=""/>
    <s v=""/>
    <x v="0"/>
    <m/>
    <m/>
    <m/>
    <m/>
    <m/>
    <s v=""/>
    <s v=""/>
    <s v=""/>
    <m/>
    <m/>
    <m/>
  </r>
  <r>
    <n v="43"/>
    <s v="REK.259_ABDI1_REK_XII_2028"/>
    <s v="-"/>
    <s v="Implementasi 3 Unit Charging Station di Kabupaten Puncak Jaya, Papua Pegunungan"/>
    <x v="10"/>
    <x v="3"/>
    <n v="2024"/>
    <n v="9"/>
    <s v="PEMBERDAYAAN DESA/WILAYAH BINAAN"/>
    <n v="46586600"/>
    <n v="46586600"/>
    <s v="Institut Teknologi Telkom Surabaya"/>
    <m/>
    <s v="PKM KERJASAMA"/>
    <x v="1"/>
    <s v="ID"/>
    <s v="Kemensos"/>
    <n v="6859016"/>
    <s v="rifki dwi putranto"/>
    <s v="0727069503"/>
    <n v="46586600"/>
    <s v="Circular Ecosystem and Sustainable Technology"/>
    <s v="ETHES (Electrical Engineering and Advanced Technologies)"/>
    <x v="0"/>
    <s v="FTEIC"/>
    <s v="ITTelkom Surabaya"/>
    <n v="8140"/>
    <n v="72019"/>
    <n v="6859382"/>
    <s v="0714019002"/>
    <s v="Anita Hakim Nasution"/>
    <n v="46586600"/>
    <s v="Intergrated and Embedded Systems"/>
    <s v="Rekayasa Industri dan Inovasi Bisnis (RIIB)"/>
    <x v="1"/>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x v="6"/>
    <s v="FTIB"/>
    <s v="ITTelkom Surabaya"/>
    <m/>
    <s v="0012027005"/>
    <s v="Tri Arief Sardjono"/>
    <n v="46586600"/>
    <s v="Tidak ada CoE"/>
    <s v="Tidak ada KK"/>
    <n v="0"/>
    <s v="FTEIC"/>
    <s v="ITTelkom Surabaya"/>
    <m/>
    <m/>
    <m/>
    <m/>
    <s v=""/>
    <s v=""/>
    <s v=""/>
    <m/>
    <m/>
    <m/>
    <m/>
    <m/>
    <s v=""/>
    <s v=""/>
    <x v="0"/>
    <m/>
    <m/>
    <m/>
    <m/>
    <m/>
    <s v=""/>
    <s v=""/>
    <s v=""/>
    <m/>
    <m/>
    <m/>
  </r>
  <r>
    <n v="44"/>
    <s v="REK.259_ABDI1_REK_XII_2029"/>
    <s v="-"/>
    <s v=" Implementasi 3 Unit Charging Station di Kabupaten Tolikara, Papua Pegunungan"/>
    <x v="10"/>
    <x v="3"/>
    <n v="2024"/>
    <n v="9"/>
    <s v="PEMBERDAYAAN DESA/WILAYAH BINAAN"/>
    <n v="46586600"/>
    <n v="46586600"/>
    <s v="Institut Teknologi Telkom Surabaya"/>
    <m/>
    <s v="PKM KERJASAMA"/>
    <x v="1"/>
    <s v="ID"/>
    <s v="Kemensos"/>
    <n v="6843087"/>
    <s v="berlian rahmy lidiawaty"/>
    <s v="0010109403"/>
    <n v="46586600"/>
    <s v="Intergrated and Embedded Systems"/>
    <s v="Smart Computing Technology (SCOUT)"/>
    <x v="2"/>
    <s v="FTIB"/>
    <s v="ITTelkom Surabaya"/>
    <n v="8140"/>
    <n v="72019"/>
    <n v="6789028"/>
    <s v="0719109401"/>
    <s v="Raulia Riski"/>
    <n v="46586600"/>
    <s v="Intergrated and Embedded Systems"/>
    <s v="Rekayasa Industri dan Inovasi Bisnis (RIIB)"/>
    <x v="1"/>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x v="4"/>
    <s v="FTIB"/>
    <s v="ITTelkom Surabaya"/>
    <m/>
    <s v="0012027005"/>
    <s v="Tri Arief Sardjono"/>
    <n v="46586600"/>
    <s v="Tidak ada CoE"/>
    <s v="Tidak ada KK"/>
    <n v="0"/>
    <s v="FTEIC"/>
    <s v="ITTelkom Surabaya"/>
    <m/>
    <m/>
    <m/>
    <m/>
    <s v=""/>
    <s v=""/>
    <s v=""/>
    <m/>
    <m/>
    <m/>
    <m/>
    <m/>
    <s v=""/>
    <s v=""/>
    <x v="0"/>
    <m/>
    <m/>
    <m/>
    <m/>
    <m/>
    <s v=""/>
    <s v=""/>
    <s v=""/>
    <m/>
    <m/>
    <m/>
  </r>
  <r>
    <n v="36"/>
    <s v="-"/>
    <s v="31/SP2H/PPM/LL4/2024"/>
    <s v="Pemanfaatan limbah hidroponik untuk produksi pakan ternak menggunakan teknologi tepat guna mesin hybrid &amp; digital marketing di Surabaya"/>
    <x v="3"/>
    <x v="4"/>
    <n v="2024"/>
    <m/>
    <m/>
    <n v="45000000"/>
    <n v="45000000"/>
    <s v="Telkom University Surabaya"/>
    <m/>
    <s v="BIMA"/>
    <x v="1"/>
    <s v="ID"/>
    <s v="Eksternal"/>
    <n v="6665306"/>
    <s v="ully asfari"/>
    <s v="0703129001"/>
    <n v="45000000"/>
    <s v="Motion Technology for Safety, Health, and Wellness"/>
    <s v="Smart Computing Technology (SCOUT)"/>
    <x v="2"/>
    <s v="FRI"/>
    <s v="Telkom University Surabaya"/>
    <n v="1093"/>
    <s v="041057"/>
    <m/>
    <m/>
    <s v="ARIS KUSUMAWATI"/>
    <n v="45000000"/>
    <s v="Motion Technology for Safety, Health, and Wellness"/>
    <s v="Rekayasa Industri dan Inovasi Bisnis (RIIB)"/>
    <x v="1"/>
    <m/>
    <m/>
    <m/>
    <m/>
    <m/>
    <n v="45000000"/>
    <s v=""/>
    <s v=""/>
    <s v=""/>
    <m/>
    <m/>
    <m/>
    <m/>
    <m/>
    <m/>
    <s v=""/>
    <s v=""/>
    <s v=""/>
    <m/>
    <m/>
    <m/>
    <m/>
    <m/>
    <m/>
    <s v=""/>
    <s v=""/>
    <x v="0"/>
    <m/>
    <m/>
    <m/>
    <m/>
    <m/>
    <m/>
    <s v=""/>
    <s v=""/>
    <s v=""/>
    <m/>
    <m/>
    <m/>
    <m/>
    <m/>
    <m/>
    <s v=""/>
    <s v=""/>
    <s v=""/>
    <m/>
    <m/>
    <m/>
    <m/>
    <m/>
    <s v=""/>
    <s v=""/>
    <x v="0"/>
    <m/>
    <m/>
    <m/>
    <m/>
    <m/>
    <s v=""/>
    <s v=""/>
    <s v=""/>
    <m/>
    <n v="2.8"/>
    <s v="Proposal"/>
  </r>
  <r>
    <n v="34"/>
    <m/>
    <s v="31/SP2H/PPM/LL4/2024"/>
    <s v="Kendaraan modular ramah lingkungan untuk UMKM di kampung oase ondomohen surabaya"/>
    <x v="3"/>
    <x v="4"/>
    <n v="2024"/>
    <m/>
    <m/>
    <n v="42331000"/>
    <n v="42331000"/>
    <s v="Telkom University Surabaya"/>
    <m/>
    <s v="BIMA"/>
    <x v="1"/>
    <s v="ID"/>
    <s v="Eksternal"/>
    <n v="258471"/>
    <s v="susijanto tri rasmana"/>
    <s v="0727097302"/>
    <n v="42331000"/>
    <s v="Motion Technology for Safety, Health, and Wellness"/>
    <s v="ETHES (Electrical Engineering and Advanced Technologies)"/>
    <x v="7"/>
    <s v="FTE"/>
    <s v="Telkom University Surabaya"/>
    <n v="1093"/>
    <s v="041057"/>
    <m/>
    <m/>
    <s v="RIFKI DWI PUTRANTO"/>
    <n v="42331000"/>
    <s v="Circular Ecosystem and Sustainable Technology"/>
    <s v="ETHES (Electrical Engineering and Advanced Technologies)"/>
    <x v="0"/>
    <m/>
    <m/>
    <m/>
    <m/>
    <s v="Anita Hakim Nasution"/>
    <n v="42331000"/>
    <s v="Intergrated and Embedded Systems"/>
    <s v="Rekayasa Industri dan Inovasi Bisnis (RIIB)"/>
    <s v="Sistem Informasi"/>
    <m/>
    <m/>
    <m/>
    <m/>
    <m/>
    <m/>
    <s v=""/>
    <s v=""/>
    <s v=""/>
    <m/>
    <m/>
    <m/>
    <m/>
    <m/>
    <m/>
    <s v=""/>
    <s v=""/>
    <x v="0"/>
    <m/>
    <m/>
    <m/>
    <m/>
    <m/>
    <m/>
    <s v=""/>
    <s v=""/>
    <s v=""/>
    <m/>
    <m/>
    <m/>
    <m/>
    <m/>
    <m/>
    <s v=""/>
    <s v=""/>
    <s v=""/>
    <m/>
    <m/>
    <m/>
    <m/>
    <m/>
    <s v=""/>
    <s v=""/>
    <x v="0"/>
    <m/>
    <m/>
    <m/>
    <m/>
    <m/>
    <s v=""/>
    <s v=""/>
    <s v=""/>
    <m/>
    <n v="9.11"/>
    <s v="Proposal"/>
  </r>
  <r>
    <n v="35"/>
    <s v="-"/>
    <s v="31/SP2H/PPM/LL4/2024"/>
    <s v="Implementasi digital marketing dalam upaya peningkatan penjualan dan pendapatan hasil home industri custom joran pancing nelayan di Indonesia"/>
    <x v="3"/>
    <x v="4"/>
    <n v="2024"/>
    <m/>
    <m/>
    <n v="40250000"/>
    <n v="40250000"/>
    <s v="Telkom University Surabaya"/>
    <m/>
    <s v="BIMA"/>
    <x v="1"/>
    <s v="ID"/>
    <s v="Eksternal"/>
    <n v="259781"/>
    <s v="titus kristanto"/>
    <s v="0710028604"/>
    <n v="40250000"/>
    <s v="Circular Ecosystem and Sustainable Technology"/>
    <s v="Rekayasa Industri dan Inovasi Bisnis (RIIB)"/>
    <x v="6"/>
    <s v="FEB"/>
    <s v="Telkom University Surabaya"/>
    <n v="1093"/>
    <s v="041057"/>
    <m/>
    <m/>
    <s v="WACHDA YUNIAR ROCHMAH"/>
    <n v="40250000"/>
    <s v="Intergrated and Embedded Systems"/>
    <s v="Rekayasa Industri dan Inovasi Bisnis (RIIB)"/>
    <x v="3"/>
    <m/>
    <m/>
    <m/>
    <m/>
    <s v="EKA CAHYA MULIAWATI"/>
    <n v="40250000"/>
    <s v="Tidak ada CoE"/>
    <s v="Tidak ada KK"/>
    <s v="Tidak ada KK"/>
    <m/>
    <m/>
    <m/>
    <m/>
    <m/>
    <m/>
    <s v=""/>
    <s v=""/>
    <s v=""/>
    <m/>
    <m/>
    <m/>
    <m/>
    <m/>
    <m/>
    <s v=""/>
    <s v=""/>
    <x v="0"/>
    <m/>
    <m/>
    <m/>
    <m/>
    <m/>
    <m/>
    <s v=""/>
    <s v=""/>
    <s v=""/>
    <m/>
    <m/>
    <m/>
    <m/>
    <m/>
    <m/>
    <s v=""/>
    <s v=""/>
    <s v=""/>
    <m/>
    <m/>
    <m/>
    <m/>
    <m/>
    <s v=""/>
    <s v=""/>
    <x v="0"/>
    <m/>
    <m/>
    <m/>
    <m/>
    <m/>
    <s v=""/>
    <s v=""/>
    <s v=""/>
    <m/>
    <n v="8"/>
    <s v="Proposal"/>
  </r>
  <r>
    <n v="38"/>
    <s v="REK.259_ABDI1_REK_XII_2023"/>
    <s v="-"/>
    <s v="Implementasi PLTS di Sekolah Menengah Pertama di Kabupaten Puncak Jaya, Provinsi Papua Tengah"/>
    <x v="10"/>
    <x v="3"/>
    <n v="2024"/>
    <n v="9"/>
    <s v="PEMBERDAYAAN DESA/WILAYAH BINAAN"/>
    <n v="30000000"/>
    <n v="30000000"/>
    <s v="Institut Teknologi Telkom Surabaya"/>
    <m/>
    <s v="PKM KERJASAMA"/>
    <x v="1"/>
    <s v="ID"/>
    <s v="Kemensos"/>
    <n v="258471"/>
    <s v="susijanto tri rasmana"/>
    <s v="0727097302"/>
    <n v="30000000"/>
    <s v="Motion Technology for Safety, Health, and Wellness"/>
    <s v="ETHES (Electrical Engineering and Advanced Technologies)"/>
    <x v="7"/>
    <s v="FTEIC"/>
    <s v="ITTelkom Surabaya"/>
    <n v="8140"/>
    <n v="72019"/>
    <n v="6680612"/>
    <s v="0728059203"/>
    <s v="Isa Hafidz"/>
    <n v="30000000"/>
    <s v="Circular Ecosystem and Sustainable Technology"/>
    <s v="ETHES (Electrical Engineering and Advanced Technologies)"/>
    <x v="0"/>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x v="7"/>
    <s v="FTEIC"/>
    <s v="ITTelkom Surabaya"/>
    <m/>
    <s v="0012027005"/>
    <s v="Tri Arief Sardjono"/>
    <n v="30000000"/>
    <s v="Tidak ada CoE"/>
    <s v="Tidak ada KK"/>
    <n v="0"/>
    <s v="FTEIC"/>
    <s v="ITTelkom Surabaya"/>
    <m/>
    <m/>
    <m/>
    <m/>
    <s v=""/>
    <s v=""/>
    <s v=""/>
    <m/>
    <m/>
    <m/>
    <m/>
    <m/>
    <s v=""/>
    <s v=""/>
    <x v="0"/>
    <m/>
    <m/>
    <m/>
    <m/>
    <m/>
    <s v=""/>
    <s v=""/>
    <s v=""/>
    <m/>
    <m/>
    <m/>
  </r>
  <r>
    <n v="40"/>
    <s v="REK.259_ABDI1_REK_XII_2025"/>
    <s v="-"/>
    <s v="Implementasi PLTS di Sekolah Menengah Atas di Kabupaten Puncak Jaya, Provinsi Papua Tengah"/>
    <x v="10"/>
    <x v="3"/>
    <n v="2024"/>
    <n v="9"/>
    <s v="PEMBERDAYAAN DESA/WILAYAH BINAAN"/>
    <n v="30000000"/>
    <n v="30000000"/>
    <s v="Institut Teknologi Telkom Surabaya"/>
    <m/>
    <s v="PKM KERJASAMA"/>
    <x v="1"/>
    <s v="ID"/>
    <s v="Kemensos"/>
    <n v="6680633"/>
    <s v="helmy widyantara"/>
    <s v="0717017902_x000a_"/>
    <n v="30000000"/>
    <s v="Intergrated and Embedded Systems"/>
    <s v="Smart Computing Technology (SCOUT)"/>
    <x v="4"/>
    <s v="FTEIC"/>
    <s v="ITTelkom Surabaya"/>
    <n v="8140"/>
    <n v="72019"/>
    <n v="6801945"/>
    <s v="0713029701"/>
    <s v="Muhammad Adib Kamali"/>
    <n v="30000000"/>
    <s v="Intergrated and Embedded Systems"/>
    <s v="Smart Computing Technology (SCOUT)"/>
    <x v="6"/>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x v="8"/>
    <s v="FTEIC"/>
    <s v="ITTelkom Surabaya"/>
    <m/>
    <s v="0012027005"/>
    <s v="Tri Arief Sardjono"/>
    <n v="30000000"/>
    <s v="Tidak ada CoE"/>
    <s v="Tidak ada KK"/>
    <n v="0"/>
    <s v="FTEIC"/>
    <s v="ITTelkom Surabaya"/>
    <m/>
    <m/>
    <m/>
    <m/>
    <s v=""/>
    <s v=""/>
    <s v=""/>
    <m/>
    <m/>
    <m/>
    <m/>
    <m/>
    <s v=""/>
    <s v=""/>
    <x v="0"/>
    <m/>
    <m/>
    <m/>
    <m/>
    <m/>
    <s v=""/>
    <s v=""/>
    <s v=""/>
    <m/>
    <m/>
    <m/>
  </r>
  <r>
    <n v="5"/>
    <s v="04/INNOV4/TLKM/2023"/>
    <s v="-"/>
    <s v="Penerapan Intelligent Organic Waste Transformation (Inorwat) pada Bank Sampah Gerakan Kendali Sampah Untuk Mengolah Sampah Organik Berbasis IoT"/>
    <x v="14"/>
    <x v="4"/>
    <n v="2024"/>
    <n v="2"/>
    <s v="PEMBERDAYAAN DESA/WILAYAH BINAAN"/>
    <n v="16187536"/>
    <n v="16187536"/>
    <s v="Telkom University Surabaya"/>
    <n v="4"/>
    <s v="PKM KERJASAMA"/>
    <x v="1"/>
    <s v="ID"/>
    <s v="Institut Telknologi Telkom Surabaya"/>
    <n v="6801945"/>
    <s v="muhammad adib kamali"/>
    <n v="713029701"/>
    <n v="16187536"/>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4"/>
    <s v="04/INNOV4/TLKM/2023"/>
    <s v="-"/>
    <s v="Pembuatan Iot dan Perancangan Website “Connect Pediatrics” Untuk Monitoring Kesehatan Balita pada Posyandu"/>
    <x v="14"/>
    <x v="4"/>
    <n v="2024"/>
    <n v="2"/>
    <s v="PEMBERDAYAAN DESA/WILAYAH BINAAN"/>
    <n v="16122656"/>
    <n v="16122656"/>
    <s v="Telkom University Surabaya"/>
    <n v="4"/>
    <s v="PKM KERJASAMA"/>
    <x v="1"/>
    <s v="ID"/>
    <s v="Institut Telknologi Telkom Surabaya"/>
    <n v="6898606"/>
    <s v="eka sari oktarina"/>
    <n v="7700018303"/>
    <n v="16122656"/>
    <s v="Intergrated and Embedded Systems"/>
    <s v="ETHES (Electrical Engineering and Advanced Technologies)"/>
    <x v="7"/>
    <s v="FTE"/>
    <s v="Telkom University Surabaya"/>
    <n v="1093"/>
    <s v="041057"/>
    <m/>
    <m/>
    <m/>
    <m/>
    <s v=""/>
    <s v=""/>
    <x v="7"/>
    <m/>
    <m/>
    <m/>
    <m/>
    <m/>
    <m/>
    <s v=""/>
    <s v=""/>
    <s v=""/>
    <m/>
    <m/>
    <m/>
    <m/>
    <m/>
    <m/>
    <s v=""/>
    <s v=""/>
    <s v=""/>
    <m/>
    <m/>
    <m/>
    <m/>
    <m/>
    <m/>
    <s v=""/>
    <s v=""/>
    <x v="0"/>
    <m/>
    <m/>
    <m/>
    <m/>
    <m/>
    <m/>
    <s v=""/>
    <s v=""/>
    <s v=""/>
    <m/>
    <m/>
    <m/>
    <m/>
    <m/>
    <m/>
    <s v=""/>
    <s v=""/>
    <s v=""/>
    <m/>
    <m/>
    <m/>
    <m/>
    <m/>
    <s v=""/>
    <s v=""/>
    <x v="0"/>
    <m/>
    <m/>
    <m/>
    <m/>
    <m/>
    <s v=""/>
    <s v=""/>
    <s v=""/>
    <m/>
    <m/>
    <s v="Proposal"/>
  </r>
  <r>
    <n v="2"/>
    <s v="04/INNOV4/TLKM/2023"/>
    <s v="-"/>
    <s v="Perancangan Alat Sterilisasi Untuk Meningkatkan Kualitas Produksi Susu Sapi Di Peternakan Sapi Perah Tasli Milk"/>
    <x v="14"/>
    <x v="4"/>
    <n v="2024"/>
    <n v="2"/>
    <s v="PEMBERDAYAAN DESA/WILAYAH BINAAN"/>
    <n v="16082106"/>
    <n v="16082106"/>
    <s v="Telkom University Surabaya"/>
    <n v="4"/>
    <s v="PKM KERJASAMA"/>
    <x v="1"/>
    <s v="ID"/>
    <s v="Institut Telknologi Telkom Surabaya"/>
    <n v="6680612"/>
    <s v="isa hafidz"/>
    <n v="728059203"/>
    <n v="16082106"/>
    <s v="Circular Ecosystem and Sustainable Technology"/>
    <s v="ETHES (Electrical Engineering and Advanced Technologies)"/>
    <x v="0"/>
    <s v="FTE"/>
    <s v="Telkom University Surabaya"/>
    <n v="1093"/>
    <s v="041057"/>
    <m/>
    <m/>
    <m/>
    <m/>
    <s v=""/>
    <s v=""/>
    <x v="7"/>
    <m/>
    <m/>
    <m/>
    <m/>
    <m/>
    <m/>
    <s v=""/>
    <s v=""/>
    <s v=""/>
    <m/>
    <m/>
    <m/>
    <m/>
    <m/>
    <m/>
    <s v=""/>
    <s v=""/>
    <s v=""/>
    <m/>
    <m/>
    <m/>
    <m/>
    <m/>
    <m/>
    <s v=""/>
    <s v=""/>
    <x v="0"/>
    <m/>
    <m/>
    <m/>
    <m/>
    <m/>
    <m/>
    <s v=""/>
    <s v=""/>
    <s v=""/>
    <m/>
    <m/>
    <m/>
    <m/>
    <m/>
    <m/>
    <s v=""/>
    <s v=""/>
    <s v=""/>
    <m/>
    <m/>
    <m/>
    <m/>
    <m/>
    <s v=""/>
    <s v=""/>
    <x v="0"/>
    <m/>
    <m/>
    <m/>
    <m/>
    <m/>
    <s v=""/>
    <s v=""/>
    <s v=""/>
    <m/>
    <m/>
    <s v="Proposal"/>
  </r>
  <r>
    <n v="1"/>
    <s v="04/INNOV4/TLKM/2023"/>
    <s v="-"/>
    <s v="SEAWIT: SISTEM KENDALI KADAR pH dan SALINITAS BERBASIS IOT UNTUK BUDIDAYA RUMPUT LAUT PADA TAMBAK TANJUNGSARI"/>
    <x v="14"/>
    <x v="4"/>
    <n v="2024"/>
    <n v="2"/>
    <s v="PEMBERDAYAAN DESA/WILAYAH BINAAN"/>
    <n v="15960457"/>
    <n v="15960457"/>
    <s v="Telkom University Surabaya"/>
    <n v="4"/>
    <s v="PKM KERJASAMA"/>
    <x v="1"/>
    <s v="ID"/>
    <s v="Institut Telknologi Telkom Surabaya"/>
    <n v="6801945"/>
    <s v="muhammad adib kamali"/>
    <n v="713029701"/>
    <n v="15960457"/>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3"/>
    <s v="04/INNOV4/TLKM/2023"/>
    <s v="-"/>
    <s v="Perancangan Sistem IoT dan Aplikasi Mobile “Halo Mama” untuk Monitoring Ibu Hamil guna Pencegahan Risiko Melahirkan Bayi Stunting"/>
    <x v="14"/>
    <x v="4"/>
    <n v="2024"/>
    <n v="2"/>
    <s v="PEMBERDAYAAN DESA/WILAYAH BINAAN"/>
    <n v="15173788"/>
    <n v="15173788"/>
    <s v="Telkom University Surabaya"/>
    <n v="4"/>
    <s v="PKM KERJASAMA"/>
    <x v="1"/>
    <s v="ID"/>
    <s v="Institut Telknologi Telkom Surabaya"/>
    <n v="6898606"/>
    <s v="eka sari oktarina"/>
    <n v="7700018303"/>
    <n v="15173788"/>
    <s v="Intergrated and Embedded Systems"/>
    <s v="ETHES (Electrical Engineering and Advanced Technologies)"/>
    <x v="7"/>
    <s v="FTE"/>
    <s v="Telkom University Surabaya"/>
    <n v="1093"/>
    <s v="041057"/>
    <m/>
    <m/>
    <m/>
    <m/>
    <s v=""/>
    <s v=""/>
    <x v="7"/>
    <m/>
    <m/>
    <m/>
    <m/>
    <m/>
    <m/>
    <s v=""/>
    <s v=""/>
    <s v=""/>
    <m/>
    <m/>
    <m/>
    <m/>
    <m/>
    <m/>
    <s v=""/>
    <s v=""/>
    <s v=""/>
    <m/>
    <m/>
    <m/>
    <m/>
    <m/>
    <m/>
    <s v=""/>
    <s v=""/>
    <x v="0"/>
    <m/>
    <m/>
    <m/>
    <m/>
    <m/>
    <m/>
    <s v=""/>
    <s v=""/>
    <s v=""/>
    <m/>
    <m/>
    <m/>
    <m/>
    <m/>
    <m/>
    <s v=""/>
    <s v=""/>
    <s v=""/>
    <m/>
    <m/>
    <m/>
    <m/>
    <m/>
    <s v=""/>
    <s v=""/>
    <x v="0"/>
    <m/>
    <m/>
    <m/>
    <m/>
    <m/>
    <s v=""/>
    <s v=""/>
    <s v=""/>
    <m/>
    <m/>
    <s v="Proposal"/>
  </r>
  <r>
    <n v="29"/>
    <s v="KWR4.072/ABD05/PPM-JPM/2024"/>
    <s v="0389/ABD07/PPM-JPM/2024"/>
    <s v="PENGEMBANGAN MODUL VIRTUAL REALITY UNTUK PEMBELAJARAN LEADERSHIP KUKM BERBASIS OBS"/>
    <x v="15"/>
    <x v="4"/>
    <n v="2024"/>
    <n v="6"/>
    <s v="TIK"/>
    <n v="15000000"/>
    <n v="15000000"/>
    <s v="Telkom University Surabaya"/>
    <n v="3"/>
    <s v="PKM KOMPETITIF INTERNAL"/>
    <x v="1"/>
    <s v="ID"/>
    <s v="Institut Telknologi Telkom Surabaya"/>
    <n v="6826699"/>
    <s v="adzanil rachmadhi putra"/>
    <s v="0710089403"/>
    <n v="15000000"/>
    <s v="Intergrated and Embedded Systems"/>
    <s v="Smart Computing Technology (SCOUT)"/>
    <x v="2"/>
    <s v="FRI"/>
    <s v="Telkom University Surabaya"/>
    <n v="1093"/>
    <s v="041057"/>
    <n v="6680622"/>
    <s v="0709039401"/>
    <s v="Dewi Rahmawati"/>
    <n v="15000000"/>
    <s v="Motion Technology for Safety, Health, and Wellness"/>
    <s v="Smart Computing Technology (SCOUT)"/>
    <x v="8"/>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x v="0"/>
    <m/>
    <m/>
    <m/>
    <m/>
    <m/>
    <m/>
    <s v=""/>
    <s v=""/>
    <s v=""/>
    <m/>
    <m/>
    <m/>
    <m/>
    <m/>
    <m/>
    <s v=""/>
    <s v=""/>
    <s v=""/>
    <m/>
    <m/>
    <m/>
    <m/>
    <m/>
    <s v=""/>
    <s v=""/>
    <x v="0"/>
    <m/>
    <m/>
    <m/>
    <m/>
    <m/>
    <s v=""/>
    <s v=""/>
    <s v=""/>
    <m/>
    <n v="7"/>
    <s v="Proposal"/>
  </r>
  <r>
    <n v="30"/>
    <s v="KWR4.072/ABD05/PPM-JPM/2024"/>
    <s v="0384/ABD07/PPM-JPM/2024"/>
    <s v="REVOLUSI DIGITAL PENINGKATAN DAYA SAING BISNIS SANTRIDIGIPRENEUR MELALUI EKSPLORASI APLIKASI VIRTUAL REALITY"/>
    <x v="15"/>
    <x v="4"/>
    <n v="2024"/>
    <n v="6"/>
    <s v="Sosial Humaniora"/>
    <n v="15000000"/>
    <n v="15000000"/>
    <s v="Telkom University Surabaya"/>
    <n v="3"/>
    <s v="PKM KOMPETITIF INTERNAL"/>
    <x v="1"/>
    <s v="ID"/>
    <s v="Institut Telknologi Telkom Surabaya"/>
    <n v="6833034"/>
    <s v="alifiansyah arrizqy hidayat"/>
    <s v="0729059601"/>
    <n v="15000000"/>
    <s v="Intergrated and Embedded Systems"/>
    <s v="Rekayasa Industri dan Inovasi Bisnis (RIIB)"/>
    <x v="2"/>
    <s v="FRI"/>
    <s v="Telkom University Surabaya"/>
    <n v="1093"/>
    <s v="041057"/>
    <n v="6843087"/>
    <s v="0010109403"/>
    <s v="Berlian Rahmy Lidiawaty"/>
    <n v="15000000"/>
    <s v="Intergrated and Embedded Systems"/>
    <s v="Smart Computing Technology (SCOUT)"/>
    <x v="1"/>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x v="0"/>
    <m/>
    <m/>
    <m/>
    <m/>
    <m/>
    <m/>
    <s v=""/>
    <s v=""/>
    <s v=""/>
    <m/>
    <m/>
    <m/>
    <m/>
    <m/>
    <m/>
    <s v=""/>
    <s v=""/>
    <s v=""/>
    <m/>
    <m/>
    <m/>
    <m/>
    <m/>
    <s v=""/>
    <s v=""/>
    <x v="0"/>
    <m/>
    <m/>
    <m/>
    <m/>
    <m/>
    <s v=""/>
    <s v=""/>
    <s v=""/>
    <m/>
    <n v="3"/>
    <s v="Proposal"/>
  </r>
  <r>
    <n v="31"/>
    <s v="KWR4.072/ABD05/PPM-JPM/2024"/>
    <s v=" 0383/ABD07/PPM-JPM/2024"/>
    <s v="PENGEMBANGAN METADATA CATALOG BERBASIS CLOUD UNTUK OPTIMALISASI KNOWLEDGE MANAGEMENT PADA WEBSITE ADIDES"/>
    <x v="15"/>
    <x v="4"/>
    <n v="2024"/>
    <n v="6"/>
    <s v="TIK"/>
    <n v="15000000"/>
    <n v="15000000"/>
    <s v="Telkom University Surabaya"/>
    <n v="6"/>
    <s v="PKM KOMPETITIF INTERNAL"/>
    <x v="1"/>
    <s v="ID"/>
    <s v="Institut Telknologi Telkom Surabaya"/>
    <n v="6682237"/>
    <s v="dominggo bayu baskara"/>
    <s v="0722069004"/>
    <n v="15000000"/>
    <s v="Intergrated and Embedded Systems"/>
    <s v="Rekayasa Industri dan Inovasi Bisnis (RIIB)"/>
    <x v="6"/>
    <s v="FEB"/>
    <s v="Telkom University Surabaya"/>
    <n v="1093"/>
    <s v="041057"/>
    <s v="6843682"/>
    <s v="0708128901"/>
    <s v="Caesareano Lafado Yesa"/>
    <n v="15000000"/>
    <s v="Intergrated and Embedded Systems"/>
    <s v="Rekayasa Industri dan Inovasi Bisnis (RIIB)"/>
    <x v="3"/>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x v="0"/>
    <m/>
    <m/>
    <m/>
    <m/>
    <m/>
    <m/>
    <s v=""/>
    <s v=""/>
    <s v=""/>
    <m/>
    <m/>
    <m/>
    <m/>
    <m/>
    <m/>
    <s v=""/>
    <s v=""/>
    <s v=""/>
    <m/>
    <m/>
    <m/>
    <m/>
    <m/>
    <s v=""/>
    <s v=""/>
    <x v="0"/>
    <m/>
    <m/>
    <m/>
    <m/>
    <m/>
    <s v=""/>
    <s v=""/>
    <s v=""/>
    <m/>
    <n v="6"/>
    <s v="Proposal"/>
  </r>
  <r>
    <n v="32"/>
    <s v="KWR4.072/ABD05/PPM-JPM/2024"/>
    <s v="0382/ABD07/PPM-JPM/2024"/>
    <s v="DASHBOARD MANAJEMEN SIMULASI KEKUATAN GEOPOLITIK/GEOTEKNOLOGI PERTAHANAN INDONESIA DI LAUT NATUNA UTARA"/>
    <x v="15"/>
    <x v="4"/>
    <n v="2024"/>
    <n v="6"/>
    <s v="Pertahanan"/>
    <n v="15000000"/>
    <n v="15000000"/>
    <s v="Telkom University Surabaya"/>
    <n v="3"/>
    <s v="PKM KOMPETITIF INTERNAL"/>
    <x v="1"/>
    <s v="ID"/>
    <s v="Institut Telknologi Telkom Surabaya"/>
    <n v="6843087"/>
    <s v="berlian rahmy lidiawaty"/>
    <s v="0010109403"/>
    <n v="15000000"/>
    <s v="Intergrated and Embedded Systems"/>
    <s v="Smart Computing Technology (SCOUT)"/>
    <x v="2"/>
    <s v="FRI"/>
    <s v="Telkom University Surabaya"/>
    <n v="1093"/>
    <s v="041057"/>
    <n v="6835039"/>
    <s v="0724099501"/>
    <s v="Anisa Dzulkarnain"/>
    <n v="15000000"/>
    <s v="Intergrated and Embedded Systems"/>
    <s v="Smart Computing Technology (SCOUT)"/>
    <x v="1"/>
    <s v="FRI"/>
    <s v="Telkom University Surabaya"/>
    <n v="6789028"/>
    <s v="0719109401"/>
    <s v="Raulia Riski"/>
    <n v="15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n v="3"/>
    <s v="Proposal"/>
  </r>
  <r>
    <n v="33"/>
    <s v="KWR4.072/ABD05/PPM-JPM/2024"/>
    <s v=" 0393/ABD07/PPM-JPM/2024"/>
    <s v="INTEGRASI TEKNOLOGI IOT DALAM PENGEMBANGAN SISTEM PEMANTAUAN KUALITAS AIR DAN KESEHATAN UDANG UNTUK OPTIMALISASI PERIKANAN. LOKASI : (DUSUN KAJAR), DESA: PANDANREJO, KECAMATAN : BUMIAJI, KABUPATEN MALANG, PROVINSI - JAWA TIMUR)"/>
    <x v="15"/>
    <x v="4"/>
    <n v="2024"/>
    <n v="6"/>
    <s v="TIK"/>
    <n v="15000000"/>
    <n v="15000000"/>
    <s v="Telkom University Surabaya"/>
    <n v="2"/>
    <s v="PKM KOMPETITIF INTERNAL"/>
    <x v="1"/>
    <s v="ID"/>
    <s v="Institut Telknologi Telkom Surabaya"/>
    <n v="6898606"/>
    <s v="eka sari oktarina"/>
    <s v="0404109105"/>
    <n v="15000000"/>
    <s v="Intergrated and Embedded Systems"/>
    <s v="ETHES (Electrical Engineering and Advanced Technologies)"/>
    <x v="7"/>
    <s v="FTE"/>
    <s v="Telkom University Surabaya"/>
    <n v="1093"/>
    <s v="041057"/>
    <m/>
    <m/>
    <s v="MUHAMMAD DWI HARIYANTO"/>
    <n v="15000000"/>
    <s v="Tidak ada CoE"/>
    <s v="Tidak ada KK"/>
    <x v="5"/>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x v="2"/>
    <s v="FTE"/>
    <s v="Telkom University Surabaya"/>
    <m/>
    <m/>
    <m/>
    <m/>
    <s v=""/>
    <s v=""/>
    <s v=""/>
    <m/>
    <m/>
    <m/>
    <m/>
    <m/>
    <m/>
    <s v=""/>
    <s v=""/>
    <s v=""/>
    <m/>
    <m/>
    <m/>
    <m/>
    <m/>
    <s v=""/>
    <s v=""/>
    <x v="0"/>
    <m/>
    <m/>
    <m/>
    <m/>
    <m/>
    <s v=""/>
    <s v=""/>
    <s v=""/>
    <m/>
    <n v="2"/>
    <s v="Proposal"/>
  </r>
  <r>
    <n v="6"/>
    <s v="04/INNOV4/TLKM/2023"/>
    <s v="-"/>
    <s v="PENERAPAN IOT BEBAS HAMA BERBASIS GELOMBANG ULTRASONIK - FARMSENTINEL"/>
    <x v="14"/>
    <x v="4"/>
    <n v="2024"/>
    <n v="2"/>
    <s v="PEMBERDAYAAN DESA/WILAYAH BINAAN"/>
    <n v="14625553"/>
    <n v="14625553"/>
    <s v="Telkom University Surabaya"/>
    <n v="4"/>
    <s v="PKM KERJASAMA"/>
    <x v="1"/>
    <s v="ID"/>
    <s v="Institut Telknologi Telkom Surabaya"/>
    <n v="6680680"/>
    <s v="bernadus anggo seno aji"/>
    <n v="704039202"/>
    <n v="14625553"/>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7"/>
    <s v="04/INNOV4/TLKM/2023"/>
    <s v="-"/>
    <s v="Gamifikasi Peternakan Digital Desa Wonosalam dengan Pendeteksi Nama Hewan Ternak Berbasis Kecerdasan Buatan"/>
    <x v="14"/>
    <x v="4"/>
    <n v="2024"/>
    <n v="2"/>
    <s v="PEMBERDAYAAN DESA/WILAYAH BINAAN"/>
    <n v="13077356"/>
    <n v="13077356"/>
    <s v="Telkom University Surabaya"/>
    <n v="4"/>
    <s v="PKM KERJASAMA"/>
    <x v="1"/>
    <s v="ID"/>
    <s v="Institut Telknologi Telkom Surabaya"/>
    <n v="6099359"/>
    <s v="mochamad nizar palefi ma'ady"/>
    <n v="708119103"/>
    <n v="13077356"/>
    <s v="Intergrated and Embedded Systems"/>
    <s v="Rekayasa Industri dan Inovasi Bisnis (RIIB)"/>
    <x v="2"/>
    <s v="FRI"/>
    <s v="Telkom University Surabaya"/>
    <n v="1093"/>
    <s v="041057"/>
    <m/>
    <m/>
    <m/>
    <m/>
    <s v=""/>
    <s v=""/>
    <x v="7"/>
    <m/>
    <m/>
    <m/>
    <m/>
    <m/>
    <m/>
    <s v=""/>
    <s v=""/>
    <s v=""/>
    <m/>
    <m/>
    <m/>
    <m/>
    <m/>
    <m/>
    <s v=""/>
    <s v=""/>
    <s v=""/>
    <m/>
    <m/>
    <m/>
    <m/>
    <m/>
    <m/>
    <s v=""/>
    <s v=""/>
    <x v="0"/>
    <m/>
    <m/>
    <m/>
    <m/>
    <m/>
    <m/>
    <s v=""/>
    <s v=""/>
    <s v=""/>
    <m/>
    <m/>
    <m/>
    <m/>
    <m/>
    <m/>
    <s v=""/>
    <s v=""/>
    <s v=""/>
    <m/>
    <m/>
    <m/>
    <m/>
    <m/>
    <s v=""/>
    <s v=""/>
    <x v="0"/>
    <m/>
    <m/>
    <m/>
    <m/>
    <m/>
    <s v=""/>
    <s v=""/>
    <s v=""/>
    <m/>
    <m/>
    <s v="Proposal"/>
  </r>
  <r>
    <n v="39"/>
    <s v="REK.259_ABDI1_REK_XII_2024"/>
    <s v="-"/>
    <s v="Implementasi 3 Unit Charging Station di Kota jayapura, Papua"/>
    <x v="10"/>
    <x v="3"/>
    <n v="2024"/>
    <n v="9"/>
    <s v="PEMBERDAYAAN DESA/WILAYAH BINAAN"/>
    <n v="10000000"/>
    <n v="10000000"/>
    <s v="Institut Teknologi Telkom Surabaya"/>
    <m/>
    <s v="PKM KERJASAMA"/>
    <x v="1"/>
    <s v="ID"/>
    <s v="Kemensos"/>
    <n v="6898606"/>
    <s v="eka sari oktarina"/>
    <s v="07700018303"/>
    <n v="10000000"/>
    <s v="Intergrated and Embedded Systems"/>
    <s v="ETHES (Electrical Engineering and Advanced Technologies)"/>
    <x v="7"/>
    <s v="FTEIC"/>
    <s v="ITTelkom Surabaya"/>
    <n v="8140"/>
    <n v="72019"/>
    <n v="6843797"/>
    <s v="0030079001"/>
    <s v="Hendy Briantoro"/>
    <n v="10000000"/>
    <s v="Intergrated and Embedded Systems"/>
    <s v="ETHES (Electrical Engineering and Advanced Technologies)"/>
    <x v="2"/>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x v="7"/>
    <s v="FTEIC"/>
    <s v="ITTelkom Surabaya"/>
    <n v="6868847"/>
    <s v="0718069004"/>
    <s v="Arni Muarifah Amri"/>
    <n v="10000000"/>
    <s v="Intergrated and Embedded Systems"/>
    <s v="Smart Computing Technology (SCOUT)"/>
    <s v="Rekayasa Perangkat Lunak"/>
    <s v="FTIB"/>
    <s v="ITTelkom Surabaya"/>
    <m/>
    <m/>
    <m/>
    <m/>
    <s v=""/>
    <s v=""/>
    <s v=""/>
    <m/>
    <m/>
    <m/>
    <m/>
    <m/>
    <s v=""/>
    <s v=""/>
    <x v="0"/>
    <m/>
    <m/>
    <m/>
    <m/>
    <m/>
    <s v=""/>
    <s v=""/>
    <s v=""/>
    <m/>
    <m/>
    <m/>
  </r>
  <r>
    <n v="13"/>
    <s v="KWR4.063/ABD04/PPM-JPM/2024"/>
    <s v="0323/ABD07/PPM-JPM/2024"/>
    <s v="PEMBUATAN INCENATOR SEDERHANA UNTUK PENGOLAHAN SAMPAH WARGA NOVENA MANDIRI, DESA WEDORO"/>
    <x v="16"/>
    <x v="4"/>
    <n v="2024"/>
    <n v="7"/>
    <s v="Kesehatan"/>
    <n v="10000000"/>
    <n v="10000000"/>
    <s v="Telkom University Surabaya"/>
    <n v="6"/>
    <s v="PKM KOMPETITIF INTERNAL"/>
    <x v="0"/>
    <s v="ID"/>
    <s v="Institut Telknologi Telkom Surabaya"/>
    <n v="6853203"/>
    <s v="chaironi latif"/>
    <s v="0705109006"/>
    <n v="10000000"/>
    <s v="Circular Ecosystem and Sustainable Technology"/>
    <s v="ETHES (Electrical Engineering and Advanced Technologies)"/>
    <x v="0"/>
    <s v="FTE"/>
    <s v="Telkom University Surabaya"/>
    <n v="1093"/>
    <s v="041057"/>
    <n v="6680612"/>
    <n v="728059203"/>
    <s v="ISA HAFIDZ"/>
    <n v="10000000"/>
    <s v="Circular Ecosystem and Sustainable Technology"/>
    <s v="ETHES (Electrical Engineering and Advanced Technologies)"/>
    <x v="0"/>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x v="0"/>
    <m/>
    <m/>
    <m/>
    <m/>
    <m/>
    <m/>
    <s v=""/>
    <s v=""/>
    <s v=""/>
    <m/>
    <m/>
    <m/>
    <m/>
    <m/>
    <m/>
    <s v=""/>
    <s v=""/>
    <s v=""/>
    <m/>
    <m/>
    <m/>
    <m/>
    <m/>
    <s v=""/>
    <s v=""/>
    <x v="0"/>
    <m/>
    <m/>
    <m/>
    <m/>
    <m/>
    <s v=""/>
    <s v=""/>
    <s v=""/>
    <m/>
    <n v="6"/>
    <s v="Proposal"/>
  </r>
  <r>
    <n v="16"/>
    <s v="KWR4.063/ABD04/PPM-JPM/2024"/>
    <s v="0322/ABD07/PPM-JPM/2024"/>
    <s v="IMPLEMENTASI DAN SOSIALISASI SISTEM INFORMASI MANAJEMEN SEKOLAH PADA SD KEMALA BHAYANGKARI 1 SURABAYA"/>
    <x v="16"/>
    <x v="4"/>
    <n v="2024"/>
    <n v="7"/>
    <s v="TIK"/>
    <n v="10000000"/>
    <n v="10000000"/>
    <s v="Telkom University Surabaya"/>
    <n v="3"/>
    <s v="PKM KOMPETITIF INTERNAL"/>
    <x v="0"/>
    <s v="ID"/>
    <s v="Institut Telknologi Telkom Surabaya"/>
    <n v="6833033"/>
    <s v="tita ayu rospricilia"/>
    <s v="0702049801"/>
    <n v="10000000"/>
    <s v="Intergrated and Embedded Systems"/>
    <s v="Rekayasa Industri dan Inovasi Bisnis (RIIB)"/>
    <x v="2"/>
    <s v="FRI"/>
    <s v="Telkom University Surabaya"/>
    <n v="1093"/>
    <s v="041057"/>
    <n v="6099359"/>
    <n v="708119103"/>
    <s v="MOCHAMAD NIZAR PALEFI MA'ADY"/>
    <n v="10000000"/>
    <s v="Intergrated and Embedded Systems"/>
    <s v="Rekayasa Industri dan Inovasi Bisnis (RIIB)"/>
    <x v="1"/>
    <s v="FRI"/>
    <s v="Telkom University Surabaya"/>
    <n v="6665306"/>
    <s v="0703129001"/>
    <s v="ULLY ASFARI"/>
    <n v="10000000"/>
    <s v="Motion Technology for Safety, Health, and Wellness"/>
    <s v="Smart Computing Technology (SCOUT)"/>
    <s v="Sistem Informasi"/>
    <s v="FRI"/>
    <s v="Telkom University Surabaya"/>
    <m/>
    <m/>
    <m/>
    <m/>
    <s v=""/>
    <s v=""/>
    <s v=""/>
    <m/>
    <m/>
    <m/>
    <m/>
    <m/>
    <m/>
    <s v=""/>
    <s v=""/>
    <x v="0"/>
    <m/>
    <m/>
    <m/>
    <m/>
    <m/>
    <m/>
    <s v=""/>
    <s v=""/>
    <s v=""/>
    <m/>
    <m/>
    <m/>
    <m/>
    <m/>
    <m/>
    <s v=""/>
    <s v=""/>
    <s v=""/>
    <m/>
    <m/>
    <m/>
    <m/>
    <m/>
    <s v=""/>
    <s v=""/>
    <x v="0"/>
    <m/>
    <m/>
    <m/>
    <m/>
    <m/>
    <s v=""/>
    <s v=""/>
    <s v=""/>
    <m/>
    <n v="3"/>
    <s v="Proposal"/>
  </r>
  <r>
    <n v="17"/>
    <s v="KWR4.063/ABD04/PPM-JPM/2024"/>
    <s v="0333/ABD07/PPM-JPM/2024"/>
    <s v="PENGEMBANGAN LANJUTAN APLIKASI PENGELOLAAN DATA POTENSI DAN SUMBER KESEJAHTERAAN SOSIAL PROVINSI JAWA TIMUR (E-PSKS JATIM)"/>
    <x v="16"/>
    <x v="4"/>
    <n v="2024"/>
    <n v="7"/>
    <s v="TIK"/>
    <n v="10000000"/>
    <n v="10000000"/>
    <s v="Telkom University Surabaya"/>
    <n v="4"/>
    <s v="PKM KOMPETITIF INTERNAL"/>
    <x v="0"/>
    <s v="ID"/>
    <s v="Institut Telknologi Telkom Surabaya"/>
    <n v="6832969"/>
    <s v="affifiana prisyanti"/>
    <s v="0707089302"/>
    <n v="10000000"/>
    <s v="Tidak ada CoE"/>
    <s v="Tidak ada KK"/>
    <x v="5"/>
    <s v="FRI"/>
    <s v="Telkom University Surabaya"/>
    <n v="1093"/>
    <s v="041057"/>
    <n v="6826699"/>
    <s v="0710089403"/>
    <s v="ADZANIL RACHMADHI PUTRA"/>
    <n v="10000000"/>
    <s v="Intergrated and Embedded Systems"/>
    <s v="Smart Computing Technology (SCOUT)"/>
    <x v="1"/>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x v="0"/>
    <m/>
    <m/>
    <m/>
    <m/>
    <m/>
    <m/>
    <s v=""/>
    <s v=""/>
    <s v=""/>
    <m/>
    <m/>
    <m/>
    <m/>
    <m/>
    <m/>
    <s v=""/>
    <s v=""/>
    <s v=""/>
    <m/>
    <m/>
    <m/>
    <m/>
    <m/>
    <s v=""/>
    <s v=""/>
    <x v="0"/>
    <m/>
    <m/>
    <m/>
    <m/>
    <m/>
    <s v=""/>
    <s v=""/>
    <s v=""/>
    <m/>
    <n v="4"/>
    <s v="Proposal"/>
  </r>
  <r>
    <n v="18"/>
    <s v="KWR4.063/ABD04/PPM-JPM/2024"/>
    <s v="0326/ABD07/PPM-JPM/2024"/>
    <s v="PERANCANGAN IT BLUEPRINT DESA PANJUNAN SEBAGAI STRATEGI PENGEMBANGAN KONSEP SMART VILLAGE"/>
    <x v="16"/>
    <x v="4"/>
    <n v="2024"/>
    <n v="7"/>
    <s v="TIK"/>
    <n v="10000000"/>
    <n v="10000000"/>
    <s v="Telkom University Surabaya"/>
    <n v="3"/>
    <s v="PKM KOMPETITIF INTERNAL"/>
    <x v="0"/>
    <s v="ID"/>
    <s v="Institut Telknologi Telkom Surabaya"/>
    <n v="6865379"/>
    <s v="muhammad ilham alhari"/>
    <s v="0722079901"/>
    <n v="10000000"/>
    <s v="Motion Technology for Safety, Health, and Wellness"/>
    <s v="Rekayasa Industri dan Inovasi Bisnis (RIIB)"/>
    <x v="2"/>
    <s v="FRI"/>
    <s v="Telkom University Surabaya"/>
    <n v="1093"/>
    <s v="041057"/>
    <n v="6833034"/>
    <s v="0729059601"/>
    <s v="ALIFIANSYAH ARRIZQY HIDAYAT"/>
    <n v="10000000"/>
    <s v="Intergrated and Embedded Systems"/>
    <s v="Rekayasa Industri dan Inovasi Bisnis (RIIB)"/>
    <x v="1"/>
    <s v="FRI"/>
    <s v="Telkom University Surabaya"/>
    <n v="6833033"/>
    <s v="0702049801"/>
    <s v="TITA AYU ROSPRICILIA"/>
    <n v="10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n v="3"/>
    <s v="Proposal"/>
  </r>
  <r>
    <n v="19"/>
    <s v="KWR4.063/ABD04/PPM-JPM/2024"/>
    <s v="0329/ABD07/PPM-JPM/2024"/>
    <s v="ANALISIS DAN PENGEMBANGAN KAMPUNG BEBEK DESA KEBONSARI BERBASIS TEKNOLOGI INFORMASI."/>
    <x v="16"/>
    <x v="4"/>
    <n v="2024"/>
    <n v="7"/>
    <s v="TIK"/>
    <n v="10000000"/>
    <n v="10000000"/>
    <s v="Telkom University Surabaya"/>
    <n v="3"/>
    <s v="PKM KOMPETITIF INTERNAL"/>
    <x v="0"/>
    <s v="ID"/>
    <s v="Institut Telknologi Telkom Surabaya"/>
    <s v="6801883"/>
    <s v="aris kusumawati"/>
    <s v="0720088905"/>
    <n v="10000000"/>
    <s v="Motion Technology for Safety, Health, and Wellness"/>
    <s v="Rekayasa Industri dan Inovasi Bisnis (RIIB)"/>
    <x v="2"/>
    <s v="FRI"/>
    <s v="Telkom University Surabaya"/>
    <n v="1093"/>
    <s v="041057"/>
    <n v="6839112"/>
    <s v="0715019202"/>
    <s v="ROSYID ABDILLAH"/>
    <n v="10000000"/>
    <s v="Motion Technology for Safety, Health, and Wellness"/>
    <s v="Smart Computing Technology (SCOUT)"/>
    <x v="1"/>
    <s v="FRI"/>
    <s v="Telkom University Surabaya"/>
    <n v="6680623"/>
    <s v="0721088602"/>
    <s v="YUPIT SUDIANTO"/>
    <n v="10000000"/>
    <s v="Motion Technology for Safety, Health, and Wellness"/>
    <s v="Smart Computing Technology (SCOUT)"/>
    <s v="Sistem Informasi"/>
    <s v="FRI"/>
    <s v="Telkom University Surabaya"/>
    <m/>
    <m/>
    <m/>
    <m/>
    <s v=""/>
    <s v=""/>
    <s v=""/>
    <m/>
    <m/>
    <m/>
    <m/>
    <m/>
    <m/>
    <s v=""/>
    <s v=""/>
    <x v="0"/>
    <m/>
    <m/>
    <m/>
    <m/>
    <m/>
    <m/>
    <s v=""/>
    <s v=""/>
    <s v=""/>
    <m/>
    <m/>
    <m/>
    <m/>
    <m/>
    <m/>
    <s v=""/>
    <s v=""/>
    <s v=""/>
    <m/>
    <m/>
    <m/>
    <m/>
    <m/>
    <s v=""/>
    <s v=""/>
    <x v="0"/>
    <m/>
    <m/>
    <m/>
    <m/>
    <m/>
    <s v=""/>
    <s v=""/>
    <s v=""/>
    <m/>
    <n v="3"/>
    <s v="Proposal"/>
  </r>
  <r>
    <n v="20"/>
    <s v="KWR4.063/ABD04/PPM-JPM/2024"/>
    <s v="0335/ABD07/PPM-JPM/2024"/>
    <s v="SMART IRRIGATION UNTUK OPTIMALISASI PERTANIAN SISTEM GREENHOUSE PADA KELOMPOK PETANI TANI SEJAHTERA DESA TEMUASRI"/>
    <x v="16"/>
    <x v="4"/>
    <n v="2024"/>
    <n v="7"/>
    <s v="Pangan"/>
    <n v="10000000"/>
    <n v="10000000"/>
    <s v="Telkom University Surabaya"/>
    <n v="5"/>
    <s v="PKM KOMPETITIF INTERNAL"/>
    <x v="0"/>
    <s v="ID"/>
    <s v="Institut Telknologi Telkom Surabaya"/>
    <n v="6756318"/>
    <s v="moh. hamim zajuli al faroby"/>
    <s v="0724079501"/>
    <n v="10000000"/>
    <s v="Motion Technology for Safety, Health, and Wellness"/>
    <s v="Smart Computing Technology (SCOUT)"/>
    <x v="10"/>
    <s v="FIF"/>
    <s v="Telkom University Surabaya"/>
    <n v="1093"/>
    <s v="041057"/>
    <n v="6801945"/>
    <s v="0713029701"/>
    <s v="MUHAMMAD ADIB KAMALI"/>
    <n v="10000000"/>
    <s v="Intergrated and Embedded Systems"/>
    <s v="Smart Computing Technology (SCOUT)"/>
    <x v="6"/>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x v="0"/>
    <m/>
    <m/>
    <m/>
    <m/>
    <m/>
    <m/>
    <s v=""/>
    <s v=""/>
    <s v=""/>
    <m/>
    <m/>
    <m/>
    <m/>
    <m/>
    <m/>
    <s v=""/>
    <s v=""/>
    <s v=""/>
    <m/>
    <m/>
    <m/>
    <m/>
    <m/>
    <s v=""/>
    <s v=""/>
    <x v="0"/>
    <m/>
    <m/>
    <m/>
    <m/>
    <m/>
    <s v=""/>
    <s v=""/>
    <s v=""/>
    <m/>
    <n v="6"/>
    <s v="Proposal"/>
  </r>
  <r>
    <n v="22"/>
    <s v="KWR4.063/ABD04/PPM-JPM/2024"/>
    <s v="0341/ABD07/PPM-JPM/2024"/>
    <s v="SISTEM INFORMASI DATA KEPENDUDUKAN UNTUK OPTIMALISASI PENYELENGGARAAN PELAYANAN DESA DI DESA DALEGAN KECAMATAN PANCENG KABUPATEN GRESIK"/>
    <x v="16"/>
    <x v="4"/>
    <n v="2024"/>
    <n v="7"/>
    <s v="TIK"/>
    <n v="10000000"/>
    <n v="10000000"/>
    <s v="Telkom University Surabaya"/>
    <n v="4"/>
    <s v="PKM KOMPETITIF INTERNAL"/>
    <x v="0"/>
    <s v="ID"/>
    <s v="Institut Telknologi Telkom Surabaya"/>
    <n v="259781"/>
    <s v="titus kristanto"/>
    <s v="0710028604"/>
    <n v="10000000"/>
    <s v="Circular Ecosystem and Sustainable Technology"/>
    <s v="Rekayasa Industri dan Inovasi Bisnis (RIIB)"/>
    <x v="6"/>
    <s v="FEB"/>
    <s v="Telkom University Surabaya"/>
    <n v="1093"/>
    <s v="041057"/>
    <n v="6833162"/>
    <n v="701069701"/>
    <s v="WACHDA YUNIAR ROCHMAH"/>
    <n v="10000000"/>
    <s v="Intergrated and Embedded Systems"/>
    <s v="Rekayasa Industri dan Inovasi Bisnis (RIIB)"/>
    <x v="3"/>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x v="4"/>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x v="0"/>
    <m/>
    <m/>
    <m/>
    <m/>
    <m/>
    <s v=""/>
    <s v=""/>
    <s v=""/>
    <m/>
    <n v="4"/>
    <s v="Proposal"/>
  </r>
  <r>
    <n v="25"/>
    <s v="KWR4.063/ABD04/PPM-JPM/2024"/>
    <s v="0338/ABD07/PPM-JPM/2024"/>
    <s v="PODCAST BIMASAKTI UNTUK SOSIALISASI KEBIJAKAN PERINDUSTRIAN DAN PERDAGANGAN PROVINSI JAWA TIMUR"/>
    <x v="16"/>
    <x v="4"/>
    <n v="2024"/>
    <n v="7"/>
    <s v="Sosial Humaniora"/>
    <n v="10000000"/>
    <n v="10000000"/>
    <s v="Telkom University Surabaya"/>
    <n v="6"/>
    <s v="PKM KOMPETITIF INTERNAL"/>
    <x v="0"/>
    <s v="ID"/>
    <s v="Institut Telknologi Telkom Surabaya"/>
    <m/>
    <s v="krisnayanti aditasari"/>
    <s v="'0704069901"/>
    <n v="10000000"/>
    <s v="Circular Ecosystem and Sustainable Technology"/>
    <s v="Rekayasa Industri dan Inovasi Bisnis (RIIB)"/>
    <x v="6"/>
    <s v="FEB"/>
    <s v="Telkom University Surabaya"/>
    <n v="1093"/>
    <s v="041057"/>
    <n v="6682237"/>
    <s v="0722069004"/>
    <s v="DOMINGGO BAYU BASKARA"/>
    <n v="10000000"/>
    <s v="Intergrated and Embedded Systems"/>
    <s v="Rekayasa Industri dan Inovasi Bisnis (RIIB)"/>
    <x v="3"/>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x v="0"/>
    <m/>
    <m/>
    <m/>
    <m/>
    <m/>
    <m/>
    <s v=""/>
    <s v=""/>
    <s v=""/>
    <m/>
    <m/>
    <m/>
    <m/>
    <m/>
    <m/>
    <s v=""/>
    <s v=""/>
    <s v=""/>
    <m/>
    <m/>
    <m/>
    <m/>
    <m/>
    <s v=""/>
    <s v=""/>
    <x v="0"/>
    <m/>
    <m/>
    <m/>
    <m/>
    <m/>
    <s v=""/>
    <s v=""/>
    <s v=""/>
    <m/>
    <n v="6"/>
    <s v="Proposal"/>
  </r>
  <r>
    <n v="27"/>
    <s v="KWR4.063/ABD04/PPM-JPM/2024"/>
    <s v="0334/ABD07/PPM-JPM/2024"/>
    <s v="SISTEM INFORMASI BERBASIS WEB SEBAGAI MEDIA EDUKASI DAN PELATIHAN PEMBUATAN MEDIA TANAM PADA CV. NETAFARM INDO LESTARI SIDOARJO"/>
    <x v="16"/>
    <x v="4"/>
    <n v="2024"/>
    <n v="7"/>
    <s v="TIK"/>
    <n v="10000000"/>
    <n v="10000000"/>
    <s v="Telkom University Surabaya"/>
    <n v="3"/>
    <s v="PKM KOMPETITIF INTERNAL"/>
    <x v="0"/>
    <s v="ID"/>
    <s v="Institut Telknologi Telkom Surabaya"/>
    <n v="6665306"/>
    <s v="ully asfari"/>
    <s v="0703129001"/>
    <n v="10000000"/>
    <s v="Motion Technology for Safety, Health, and Wellness"/>
    <s v="Smart Computing Technology (SCOUT)"/>
    <x v="2"/>
    <s v="FRI"/>
    <s v="Telkom University Surabaya"/>
    <n v="1093"/>
    <s v="041057"/>
    <s v="6801883"/>
    <s v="0720088905"/>
    <s v="ARIS KUSUMAWATI"/>
    <n v="10000000"/>
    <s v="Motion Technology for Safety, Health, and Wellness"/>
    <s v="Rekayasa Industri dan Inovasi Bisnis (RIIB)"/>
    <x v="1"/>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x v="0"/>
    <m/>
    <m/>
    <m/>
    <m/>
    <m/>
    <m/>
    <s v=""/>
    <s v=""/>
    <s v=""/>
    <m/>
    <m/>
    <m/>
    <m/>
    <m/>
    <m/>
    <s v=""/>
    <s v=""/>
    <s v=""/>
    <m/>
    <m/>
    <m/>
    <m/>
    <m/>
    <s v=""/>
    <s v=""/>
    <x v="0"/>
    <m/>
    <m/>
    <m/>
    <m/>
    <m/>
    <s v=""/>
    <s v=""/>
    <s v=""/>
    <m/>
    <n v="3"/>
    <s v="Proposal"/>
  </r>
  <r>
    <n v="38"/>
    <s v=" KWR4.023/ABD04/PPM-JPM/2025"/>
    <s v="0388/ABD07/PPM-JPM/2024"/>
    <s v="OPTIMALISASI PENGELOLAAN DAN PUBLIKASI DATA STATISTIK KELURAHAN GAYUNGAN MELALUI PELATIHAN DAN PENGEMBANGAN WEBSITE"/>
    <x v="17"/>
    <x v="4"/>
    <n v="2024"/>
    <m/>
    <s v="TIK"/>
    <n v="10000000"/>
    <n v="10000000"/>
    <s v="Telkom University Surabaya"/>
    <n v="4"/>
    <s v="PKM KOMPETITIF INTERNAL"/>
    <x v="0"/>
    <s v="ID"/>
    <s v="Institut Telknologi Telkom Surabaya"/>
    <s v="6834400"/>
    <s v="arip ramadan"/>
    <s v="0712039301"/>
    <n v="10000000"/>
    <s v="Intergrated and Embedded Systems"/>
    <s v="Smart Computing Technology (SCOUT)"/>
    <x v="2"/>
    <s v="FRI"/>
    <s v="Telkom University Surabaya"/>
    <n v="1093"/>
    <s v="041057"/>
    <s v="6802117"/>
    <s v="0724098701"/>
    <s v="PURNAMA ANAKING"/>
    <n v="10000000"/>
    <s v="Motion Technology for Safety, Health, and Wellness"/>
    <s v="Smart Computing Technology (SCOUT)"/>
    <x v="1"/>
    <s v="FRI"/>
    <s v="Telkom University Surabaya"/>
    <m/>
    <m/>
    <m/>
    <m/>
    <s v=""/>
    <s v=""/>
    <s v=""/>
    <m/>
    <m/>
    <m/>
    <m/>
    <m/>
    <m/>
    <s v=""/>
    <s v=""/>
    <s v=""/>
    <m/>
    <m/>
    <m/>
    <m/>
    <m/>
    <m/>
    <s v=""/>
    <s v=""/>
    <x v="0"/>
    <m/>
    <m/>
    <m/>
    <m/>
    <m/>
    <m/>
    <s v=""/>
    <s v=""/>
    <s v=""/>
    <m/>
    <m/>
    <m/>
    <m/>
    <m/>
    <m/>
    <s v=""/>
    <s v=""/>
    <s v=""/>
    <m/>
    <m/>
    <m/>
    <m/>
    <m/>
    <s v=""/>
    <s v=""/>
    <x v="0"/>
    <m/>
    <m/>
    <m/>
    <m/>
    <m/>
    <s v=""/>
    <s v=""/>
    <s v=""/>
    <m/>
    <n v="4"/>
    <s v="Proposal"/>
  </r>
  <r>
    <n v="39"/>
    <s v=" KWR4.023/ABD04/PPM-JPM/2025"/>
    <s v="0391/ABD07/PPM-JPM/2024"/>
    <s v="PEMBUATAN SISTEM RAPOR PADA TPQ AL-MUBAAROK SURABAYA"/>
    <x v="17"/>
    <x v="4"/>
    <n v="2024"/>
    <m/>
    <s v="Sosial Humaniora"/>
    <n v="10000000"/>
    <n v="10000000"/>
    <s v="Telkom University Surabaya"/>
    <n v="3"/>
    <s v="PKM KOMPETITIF INTERNAL"/>
    <x v="0"/>
    <s v="ID"/>
    <s v="Institut Telknologi Telkom Surabaya"/>
    <s v="6837723"/>
    <s v="vessa rizky oktavia"/>
    <s v="0705109501"/>
    <n v="10000000"/>
    <s v="Motion Technology for Safety, Health, and Wellness"/>
    <s v="Smart Computing Technology (SCOUT)"/>
    <x v="11"/>
    <s v="FIF"/>
    <s v="Telkom University Surabaya"/>
    <n v="1093"/>
    <s v="041057"/>
    <s v="6839500 "/>
    <s v="0710029601"/>
    <s v="ALQIS RAUSANFITA"/>
    <n v="10000000"/>
    <s v="Motion Technology for Safety, Health, and Wellness"/>
    <s v="Smart Computing Technology (SCOUT)"/>
    <x v="11"/>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x v="0"/>
    <m/>
    <m/>
    <m/>
    <m/>
    <m/>
    <m/>
    <s v=""/>
    <s v=""/>
    <s v=""/>
    <m/>
    <m/>
    <m/>
    <m/>
    <m/>
    <m/>
    <s v=""/>
    <s v=""/>
    <s v=""/>
    <m/>
    <m/>
    <m/>
    <m/>
    <m/>
    <s v=""/>
    <s v=""/>
    <x v="0"/>
    <m/>
    <m/>
    <m/>
    <m/>
    <m/>
    <s v=""/>
    <s v=""/>
    <s v=""/>
    <m/>
    <n v="3"/>
    <s v="Proposal"/>
  </r>
  <r>
    <n v="42"/>
    <s v=" KWR4.023/ABD04/PPM-JPM/2025"/>
    <s v="0387/ABD07/PPM-JPM/2024"/>
    <s v="DIGITALISASI BANK SAMPAH SEBAGAI OPTIMALISASI PENGELOLAAN SAMPAH DAN PENDAYAGUNAAN KELOMPOK TANI DI ELOK MEKAR SARI, SEMOLOWARU"/>
    <x v="17"/>
    <x v="4"/>
    <n v="2024"/>
    <m/>
    <s v="TIK"/>
    <n v="10000000"/>
    <n v="10000000"/>
    <s v="Telkom University Surabaya"/>
    <n v="3"/>
    <s v="PKM KOMPETITIF INTERNAL"/>
    <x v="0"/>
    <s v="ID"/>
    <s v="Institut Telknologi Telkom Surabaya"/>
    <s v=" 6786182 "/>
    <s v="arrizky ayu faradila purnama"/>
    <s v="0714029601"/>
    <n v="10000000"/>
    <s v="Motion Technology for Safety, Health, and Wellness"/>
    <s v="ETHES (Electrical Engineering and Advanced Technologies)"/>
    <x v="8"/>
    <s v="FTE"/>
    <s v="Telkom University Surabaya"/>
    <n v="1093"/>
    <s v="041057"/>
    <s v="6680625 "/>
    <s v="0408067804"/>
    <s v="NILLA RACHMANINGRUM"/>
    <n v="10000000"/>
    <s v="Motion Technology for Safety, Health, and Wellness"/>
    <s v="ETHES (Electrical Engineering and Advanced Technologies)"/>
    <x v="2"/>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x v="0"/>
    <m/>
    <m/>
    <m/>
    <m/>
    <m/>
    <m/>
    <s v=""/>
    <s v=""/>
    <s v=""/>
    <m/>
    <m/>
    <m/>
    <m/>
    <m/>
    <m/>
    <s v=""/>
    <s v=""/>
    <s v=""/>
    <m/>
    <m/>
    <m/>
    <m/>
    <m/>
    <s v=""/>
    <s v=""/>
    <x v="0"/>
    <m/>
    <m/>
    <m/>
    <m/>
    <m/>
    <s v=""/>
    <s v=""/>
    <s v=""/>
    <m/>
    <n v="9"/>
    <s v="Proposal"/>
  </r>
  <r>
    <n v="11"/>
    <s v="KWR4.063/ABD04/PPM-JPM/2024"/>
    <s v="0320/ABD07/PPM-JPM/2024"/>
    <s v="PEMBUATAN WEBSITE PENGADUAN LAYANAN ADMINISTRASI KEPENDUDUKAN DI DESA PANJUNAN"/>
    <x v="16"/>
    <x v="4"/>
    <n v="2024"/>
    <n v="7"/>
    <s v="TIK"/>
    <n v="9983000"/>
    <n v="9983000"/>
    <s v="Telkom University Surabaya"/>
    <n v="4"/>
    <s v="PKM KOMPETITIF INTERNAL"/>
    <x v="0"/>
    <s v="ID"/>
    <s v="Institut Telknologi Telkom Surabaya"/>
    <n v="6773159"/>
    <s v="kharisma monika dian pertiwi"/>
    <s v="0706089501"/>
    <n v="9983000"/>
    <s v="Motion Technology for Safety, Health, and Wellness"/>
    <s v="Smart Computing Technology (SCOUT)"/>
    <x v="11"/>
    <s v="FIF"/>
    <s v="Telkom University Surabaya"/>
    <n v="1093"/>
    <s v="041057"/>
    <n v="28854"/>
    <s v="0402058203"/>
    <s v="DAHLIAR ANANDA"/>
    <n v="9983000"/>
    <s v="Intergrated and Embedded Systems"/>
    <s v="Smart Computing Technology (SCOUT)"/>
    <x v="8"/>
    <s v="FIF"/>
    <s v="Telkom University Surabaya"/>
    <n v="6889068"/>
    <s v="0711079701"/>
    <s v="DAUD MUHAJIR"/>
    <n v="9983000"/>
    <s v="Motion Technology for Safety, Health, and Wellness"/>
    <s v="Smart Computing Technology (SCOUT)"/>
    <s v="Informatika"/>
    <s v="FIF"/>
    <s v="Telkom University Surabaya"/>
    <m/>
    <m/>
    <m/>
    <m/>
    <s v=""/>
    <s v=""/>
    <s v=""/>
    <m/>
    <m/>
    <m/>
    <m/>
    <m/>
    <m/>
    <s v=""/>
    <s v=""/>
    <x v="0"/>
    <m/>
    <m/>
    <m/>
    <m/>
    <m/>
    <m/>
    <s v=""/>
    <s v=""/>
    <s v=""/>
    <m/>
    <m/>
    <m/>
    <m/>
    <m/>
    <m/>
    <s v=""/>
    <s v=""/>
    <s v=""/>
    <m/>
    <m/>
    <m/>
    <m/>
    <m/>
    <s v=""/>
    <s v=""/>
    <x v="0"/>
    <m/>
    <m/>
    <m/>
    <m/>
    <m/>
    <s v=""/>
    <s v=""/>
    <s v=""/>
    <m/>
    <n v="4"/>
    <s v="Proposal"/>
  </r>
  <r>
    <n v="9"/>
    <s v="KWR4.063/ABD04/PPM-JPM/2024"/>
    <s v="0321/ABD07/PPM-JPM/2024"/>
    <s v="APLIKASI DASHBOARD MONITORING USAHA MIKRO KECIL MENENGAH, LAYANAN, PENGADUAN MASYRAKAT DESA PANJUNAN, KEC.DUDUKSAMPEYAN, KOTA GRESIK"/>
    <x v="16"/>
    <x v="4"/>
    <n v="2024"/>
    <n v="7"/>
    <s v="TIK"/>
    <n v="9973000"/>
    <n v="9973000"/>
    <s v="Telkom University Surabaya"/>
    <n v="6"/>
    <s v="PKM KOMPETITIF INTERNAL"/>
    <x v="0"/>
    <s v="ID"/>
    <s v="Institut Telknologi Telkom Surabaya"/>
    <n v="6658755"/>
    <s v="achmad muzakki"/>
    <s v="0728058503"/>
    <n v="9973000"/>
    <s v="Intergrated and Embedded Systems"/>
    <s v="Rekayasa Industri dan Inovasi Bisnis (RIIB)"/>
    <x v="1"/>
    <s v="FIF"/>
    <s v="Telkom University Surabaya"/>
    <n v="1093"/>
    <s v="041057"/>
    <m/>
    <s v="0711059005"/>
    <s v="FANDISYA RAHMAN"/>
    <n v="9973000"/>
    <s v="Motion Technology for Safety, Health, and Wellness"/>
    <s v="Smart Computing Technology (SCOUT)"/>
    <x v="11"/>
    <s v="FIF"/>
    <s v="Telkom University Surabaya"/>
    <s v="-"/>
    <s v="-"/>
    <s v="MUHAMMAD DWI HARIYANTO"/>
    <n v="9973000"/>
    <s v="Tidak ada CoE"/>
    <s v="Tidak ada KK"/>
    <s v="Tidak ada KK"/>
    <m/>
    <s v="Telkom University Surabaya"/>
    <m/>
    <m/>
    <m/>
    <m/>
    <s v=""/>
    <s v=""/>
    <s v=""/>
    <m/>
    <m/>
    <m/>
    <m/>
    <m/>
    <m/>
    <s v=""/>
    <s v=""/>
    <x v="0"/>
    <m/>
    <m/>
    <m/>
    <m/>
    <m/>
    <m/>
    <s v=""/>
    <s v=""/>
    <s v=""/>
    <m/>
    <m/>
    <m/>
    <m/>
    <m/>
    <m/>
    <s v=""/>
    <s v=""/>
    <s v=""/>
    <m/>
    <m/>
    <m/>
    <m/>
    <m/>
    <s v=""/>
    <s v=""/>
    <x v="0"/>
    <m/>
    <m/>
    <m/>
    <m/>
    <m/>
    <s v=""/>
    <s v=""/>
    <s v=""/>
    <m/>
    <n v="6"/>
    <s v="Proposal"/>
  </r>
  <r>
    <n v="21"/>
    <s v="KWR4.063/ABD04/PPM-JPM/2024"/>
    <s v="0327/ABD07/PPM-JPM/2024"/>
    <s v="OPTIMASI PEMANTAUAN GEJALA MEDIS DAN EARLY WARNING PADA APLIKASI &quot;KESEHATANKU&quot;: SYSTEM HEALTH CARE BAGI PENYANDANG DISABILITAS DARI HIPERTENSI, GLUKOSA, DAN TUBERKULOSIS"/>
    <x v="16"/>
    <x v="4"/>
    <n v="2024"/>
    <n v="7"/>
    <s v="Kesehatan"/>
    <n v="9965000"/>
    <n v="9965000"/>
    <s v="Telkom University Surabaya"/>
    <n v="3"/>
    <s v="PKM KOMPETITIF INTERNAL"/>
    <x v="0"/>
    <s v="ID"/>
    <s v="Institut Telknologi Telkom Surabaya"/>
    <n v="6789028"/>
    <s v="RAULIA RISKI"/>
    <s v="0719109401"/>
    <n v="9965000"/>
    <s v="Intergrated and Embedded Systems"/>
    <s v="Rekayasa Industri dan Inovasi Bisnis (RIIB)"/>
    <x v="2"/>
    <s v="FRI"/>
    <s v="Telkom University Surabaya"/>
    <n v="1093"/>
    <s v="041057"/>
    <n v="6865379"/>
    <s v="0722079901"/>
    <s v="AUFAR FIKRI DIMYATI"/>
    <n v="9965000"/>
    <s v="Circular Ecosystem and Sustainable Technology"/>
    <s v="Rekayasa Industri dan Inovasi Bisnis (RIIB)"/>
    <x v="4"/>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x v="0"/>
    <m/>
    <m/>
    <m/>
    <m/>
    <m/>
    <m/>
    <s v=""/>
    <s v=""/>
    <s v=""/>
    <m/>
    <m/>
    <m/>
    <m/>
    <m/>
    <m/>
    <s v=""/>
    <s v=""/>
    <s v=""/>
    <m/>
    <m/>
    <m/>
    <m/>
    <m/>
    <s v=""/>
    <s v=""/>
    <x v="0"/>
    <m/>
    <m/>
    <m/>
    <m/>
    <m/>
    <s v=""/>
    <s v=""/>
    <s v=""/>
    <m/>
    <n v="3"/>
    <s v="Proposal"/>
  </r>
  <r>
    <n v="41"/>
    <s v=" KWR4.023/ABD04/PPM-JPM/2025"/>
    <s v="0390/ABD07/PPM-JPM/2024"/>
    <s v="PERBAIKAN DAN PENGEMBANGAN ROBOT PELAYAN MEDIS DI RSUD DR. MOHAMAD SOEWANDHIE SURABAYA"/>
    <x v="17"/>
    <x v="4"/>
    <n v="2024"/>
    <m/>
    <s v="Kesehatan"/>
    <n v="9964000"/>
    <n v="9964000"/>
    <s v="Telkom University Surabaya"/>
    <n v="4"/>
    <s v="PKM KOMPETITIF INTERNAL"/>
    <x v="0"/>
    <s v="ID"/>
    <s v="Institut Telknologi Telkom Surabaya"/>
    <s v=" 6680631 "/>
    <s v="anifatul faricha"/>
    <s v="0704069202"/>
    <n v="9964000"/>
    <s v="Motion Technology for Safety, Health, and Wellness"/>
    <s v="ETHES (Electrical Engineering and Advanced Technologies)"/>
    <x v="0"/>
    <s v="FTE"/>
    <s v="Telkom University Surabaya"/>
    <n v="1093"/>
    <s v="041057"/>
    <s v=" 6680928"/>
    <s v="0701129102"/>
    <s v="MOHAMAD YANI"/>
    <n v="9964000"/>
    <s v="Intergrated and Embedded Systems"/>
    <s v="ETHES (Electrical Engineering and Advanced Technologies)"/>
    <x v="12"/>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x v="0"/>
    <m/>
    <m/>
    <m/>
    <m/>
    <m/>
    <m/>
    <s v=""/>
    <s v=""/>
    <s v=""/>
    <m/>
    <m/>
    <m/>
    <m/>
    <m/>
    <m/>
    <s v=""/>
    <s v=""/>
    <s v=""/>
    <m/>
    <m/>
    <m/>
    <m/>
    <m/>
    <s v=""/>
    <s v=""/>
    <x v="0"/>
    <m/>
    <m/>
    <m/>
    <m/>
    <m/>
    <s v=""/>
    <s v=""/>
    <s v=""/>
    <m/>
    <n v="4"/>
    <s v="Proposal"/>
  </r>
  <r>
    <n v="23"/>
    <s v="KWR4.063/ABD04/PPM-JPM/2024"/>
    <s v="0336/ABD07/PPM-JPM/2024"/>
    <s v="DIGITALISASI INFRASTRUKTUR AUDIO DI MASJID AL HIDAYAH UNTUK PENINGKATAN KUALITAS DAKWAH"/>
    <x v="16"/>
    <x v="4"/>
    <n v="2024"/>
    <n v="7"/>
    <s v="TIK"/>
    <n v="9955000"/>
    <n v="9955000"/>
    <s v="Telkom University Surabaya"/>
    <n v="7"/>
    <s v="PKM KOMPETITIF INTERNAL"/>
    <x v="0"/>
    <s v="ID"/>
    <s v="Institut Telknologi Telkom Surabaya"/>
    <n v="6682794"/>
    <s v="pangestu widodo"/>
    <s v="0721058310"/>
    <n v="9955000"/>
    <s v="Intergrated and Embedded Systems"/>
    <s v="Smart Computing Technology (SCOUT)"/>
    <x v="7"/>
    <s v="FTE"/>
    <s v="Telkom University Surabaya"/>
    <n v="1093"/>
    <s v="041057"/>
    <n v="210955"/>
    <s v="1001017601"/>
    <s v="MOHAMMAD YANUAR HARIYAWAN"/>
    <n v="9955000"/>
    <s v="Intergrated and Embedded Systems"/>
    <s v="ETHES (Electrical Engineering and Advanced Technologies)"/>
    <x v="2"/>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x v="0"/>
    <m/>
    <m/>
    <m/>
    <m/>
    <m/>
    <m/>
    <s v=""/>
    <s v=""/>
    <s v=""/>
    <m/>
    <m/>
    <m/>
    <m/>
    <m/>
    <m/>
    <s v=""/>
    <s v=""/>
    <s v=""/>
    <m/>
    <m/>
    <m/>
    <m/>
    <m/>
    <s v=""/>
    <s v=""/>
    <x v="0"/>
    <m/>
    <m/>
    <m/>
    <m/>
    <m/>
    <s v=""/>
    <s v=""/>
    <s v=""/>
    <m/>
    <n v="7"/>
    <s v="Proposal"/>
  </r>
  <r>
    <n v="8"/>
    <s v="KWR4.063/ABD04/PPM-JPM/2024"/>
    <s v="0339/ABD07/PPM-JPM/2024"/>
    <s v="PEMBUATAN MODUL DAN WORKSHOP TEKNIK FOTO PRODUK  UNTUK OPTIMALISASI KONTEN DIGITAL MARKETING PADA UMKM BINAAN TELKOM CDC"/>
    <x v="16"/>
    <x v="4"/>
    <n v="2024"/>
    <n v="7"/>
    <s v="Sosial Humaniora"/>
    <n v="9954000"/>
    <n v="9954000"/>
    <s v="Telkom University Surabaya"/>
    <n v="5"/>
    <s v="PKM KOMPETITIF INTERNAL"/>
    <x v="0"/>
    <s v="ID"/>
    <s v="Institut Telknologi Telkom Surabaya"/>
    <m/>
    <s v="adisya resti rahmadanti"/>
    <s v="0727019901"/>
    <n v="9954000"/>
    <s v="Tidak ada CoE"/>
    <s v="Tidak ada KK"/>
    <x v="5"/>
    <s v="FEB"/>
    <s v="Telkom University Surabaya"/>
    <n v="1093"/>
    <s v="041057"/>
    <n v="6843682"/>
    <s v="'0708128901"/>
    <s v="CAESAREANO LAFADO YESA"/>
    <n v="9954000"/>
    <s v="Intergrated and Embedded Systems"/>
    <s v="Rekayasa Industri dan Inovasi Bisnis (RIIB)"/>
    <x v="3"/>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x v="0"/>
    <m/>
    <m/>
    <m/>
    <m/>
    <m/>
    <m/>
    <s v=""/>
    <s v=""/>
    <s v=""/>
    <m/>
    <m/>
    <m/>
    <m/>
    <m/>
    <m/>
    <s v=""/>
    <s v=""/>
    <s v=""/>
    <m/>
    <m/>
    <m/>
    <m/>
    <m/>
    <s v=""/>
    <s v=""/>
    <x v="0"/>
    <m/>
    <m/>
    <m/>
    <m/>
    <m/>
    <s v=""/>
    <s v=""/>
    <s v=""/>
    <m/>
    <n v="5"/>
    <s v="Proposal"/>
  </r>
  <r>
    <n v="26"/>
    <s v="KWR4.063/ABD04/PPM-JPM/2024"/>
    <s v=" 0332/ABD07/PPM-JPM/2024"/>
    <s v="PENDATAAN DAN IMPLEMENTASI E-COMMERCE PADA USAHA MIKRO KECIL MENENGAH DESA PANJUNAN GOES TO SMART VILLAGE"/>
    <x v="16"/>
    <x v="4"/>
    <n v="2024"/>
    <n v="7"/>
    <s v="TIK"/>
    <n v="9920000"/>
    <n v="9920000"/>
    <s v="Telkom University Surabaya"/>
    <n v="3"/>
    <s v="PKM KOMPETITIF INTERNAL"/>
    <x v="0"/>
    <s v="ID"/>
    <s v="Institut Telknologi Telkom Surabaya"/>
    <n v="6868847"/>
    <s v="arni muarifah amri"/>
    <s v="0718069004"/>
    <n v="9920000"/>
    <s v="Intergrated and Embedded Systems"/>
    <s v="Smart Computing Technology (SCOUT)"/>
    <x v="1"/>
    <s v="FIF"/>
    <s v="Telkom University Surabaya"/>
    <n v="1093"/>
    <s v="041057"/>
    <n v="6867249"/>
    <s v="0719039601"/>
    <s v="DYAH PUTRI RAHMAWATI"/>
    <n v="9920000"/>
    <s v="Motion Technology for Safety, Health, and Wellness"/>
    <s v="Smart Computing Technology (SCOUT)"/>
    <x v="11"/>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x v="0"/>
    <m/>
    <m/>
    <m/>
    <m/>
    <m/>
    <m/>
    <s v=""/>
    <s v=""/>
    <s v=""/>
    <m/>
    <m/>
    <m/>
    <m/>
    <m/>
    <m/>
    <s v=""/>
    <s v=""/>
    <s v=""/>
    <m/>
    <m/>
    <m/>
    <m/>
    <m/>
    <s v=""/>
    <s v=""/>
    <x v="0"/>
    <m/>
    <m/>
    <m/>
    <m/>
    <m/>
    <s v=""/>
    <s v=""/>
    <s v=""/>
    <m/>
    <n v="3"/>
    <s v="Proposal"/>
  </r>
  <r>
    <n v="10"/>
    <s v="KWR4.063/ABD04/PPM-JPM/2024"/>
    <s v="0337/ABD07/PPM-JPM/2024"/>
    <s v="PENGEMBANGAN WEBSITE PENGUNGKAP MODUS PENIPUAN DIGITAL BERBENTUK VISUAL DAN CROWDSOURCING"/>
    <x v="16"/>
    <x v="4"/>
    <n v="2024"/>
    <n v="7"/>
    <s v="TIK"/>
    <n v="9770000"/>
    <n v="9770000"/>
    <s v="Telkom University Surabaya"/>
    <n v="4"/>
    <s v="PKM KOMPETITIF INTERNAL"/>
    <x v="0"/>
    <s v="ID"/>
    <s v="Institut Telknologi Telkom Surabaya"/>
    <n v="6099359"/>
    <s v="mochamad nizar palefi ma'ady"/>
    <n v="708119103"/>
    <n v="9770000"/>
    <s v="Intergrated and Embedded Systems"/>
    <s v="Rekayasa Industri dan Inovasi Bisnis (RIIB)"/>
    <x v="2"/>
    <s v="FRI"/>
    <s v="Telkom University Surabaya"/>
    <n v="1093"/>
    <s v="041057"/>
    <n v="6835039"/>
    <s v="0724099501"/>
    <s v="ANISA DZULKARNAIN"/>
    <n v="9770000"/>
    <s v="Intergrated and Embedded Systems"/>
    <s v="Smart Computing Technology (SCOUT)"/>
    <x v="1"/>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x v="4"/>
    <s v="FIF"/>
    <s v="Telkom University Surabaya"/>
    <m/>
    <m/>
    <m/>
    <m/>
    <s v=""/>
    <s v=""/>
    <s v=""/>
    <m/>
    <m/>
    <m/>
    <m/>
    <m/>
    <m/>
    <s v=""/>
    <s v=""/>
    <s v=""/>
    <m/>
    <m/>
    <m/>
    <m/>
    <m/>
    <s v=""/>
    <s v=""/>
    <x v="0"/>
    <m/>
    <m/>
    <m/>
    <m/>
    <m/>
    <s v=""/>
    <s v=""/>
    <s v=""/>
    <m/>
    <n v="4"/>
    <s v="Proposal"/>
  </r>
  <r>
    <n v="40"/>
    <s v=" KWR4.023/ABD04/PPM-JPM/2025"/>
    <s v="0386/ABD07/PPM-JPM/2024"/>
    <s v="DIGITALISASI SISTEM KONSELING BIMBINGAN KONSELING INDIVIDU PADA SMA KHADIJAH SURABAYA"/>
    <x v="17"/>
    <x v="4"/>
    <n v="2024"/>
    <m/>
    <s v="TIK"/>
    <n v="9500000"/>
    <n v="9500000"/>
    <s v="Telkom University Surabaya"/>
    <n v="2"/>
    <s v="PKM KOMPETITIF INTERNAL"/>
    <x v="0"/>
    <s v="ID"/>
    <s v="Institut Telknologi Telkom Surabaya"/>
    <s v=" 6778837"/>
    <s v="muhammad dzulfikar fauzi"/>
    <s v="0711039403"/>
    <n v="9500000"/>
    <s v="Motion Technology for Safety, Health, and Wellness"/>
    <s v="Smart Computing Technology (SCOUT)"/>
    <x v="11"/>
    <s v="FIF"/>
    <s v="Telkom University Surabaya"/>
    <n v="1093"/>
    <s v="041057"/>
    <s v=" 6680626"/>
    <s v="0727099201"/>
    <s v="ARDIAN YUSUF WICAKSONO"/>
    <n v="9500000"/>
    <s v="Intergrated and Embedded Systems"/>
    <s v="Smart Computing Technology (SCOUT)"/>
    <x v="11"/>
    <s v="FIF"/>
    <s v="Telkom University Surabaya"/>
    <s v="6768348"/>
    <s v="0714079701"/>
    <s v="RIZKY FENALDO MAULANA"/>
    <n v="9500000"/>
    <s v="Intergrated and Embedded Systems"/>
    <s v="Smart Computing Technology (SCOUT)"/>
    <s v="Informatika"/>
    <s v="FIF"/>
    <s v="Telkom University Surabaya"/>
    <m/>
    <m/>
    <m/>
    <m/>
    <s v=""/>
    <s v=""/>
    <s v=""/>
    <m/>
    <m/>
    <m/>
    <m/>
    <m/>
    <m/>
    <s v=""/>
    <s v=""/>
    <x v="0"/>
    <m/>
    <m/>
    <m/>
    <m/>
    <m/>
    <m/>
    <s v=""/>
    <s v=""/>
    <s v=""/>
    <m/>
    <m/>
    <m/>
    <m/>
    <m/>
    <m/>
    <s v=""/>
    <s v=""/>
    <s v=""/>
    <m/>
    <m/>
    <m/>
    <m/>
    <m/>
    <s v=""/>
    <s v=""/>
    <x v="0"/>
    <m/>
    <m/>
    <m/>
    <m/>
    <m/>
    <s v=""/>
    <s v=""/>
    <s v=""/>
    <m/>
    <n v="2"/>
    <s v="Proposal"/>
  </r>
  <r>
    <n v="12"/>
    <m/>
    <s v="0340/ABD07/PPM-JPM/2024"/>
    <s v="PELATIHAN APLIKASI KOMPUTER UNTUK MENINGKATKAN BRAND AWARENESS TELKOM UNIVERSITY SURABAYA"/>
    <x v="18"/>
    <x v="4"/>
    <n v="2024"/>
    <n v="7"/>
    <s v="TIK"/>
    <n v="5000000"/>
    <n v="5000000"/>
    <s v="Telkom University Surabaya"/>
    <n v="1"/>
    <s v="PKM KOMPETITIF INTERNAL"/>
    <x v="0"/>
    <s v="ID"/>
    <s v="Institut Telknologi Telkom Surabaya"/>
    <n v="6892129"/>
    <s v="paramaditya arismawati"/>
    <s v="0706019502"/>
    <n v="5000000"/>
    <s v="Circular Ecosystem and Sustainable Technology"/>
    <s v="Rekayasa Industri dan Inovasi Bisnis (RIIB)"/>
    <x v="9"/>
    <s v="FRI"/>
    <s v="Telkom University Surabaya"/>
    <n v="1093"/>
    <s v="041057"/>
    <n v="6658545"/>
    <s v="0401078801"/>
    <s v="AYU ENDAH WAHYUNI"/>
    <n v="5000000"/>
    <s v="Circular Ecosystem and Sustainable Technology"/>
    <s v="Rekayasa Industri dan Inovasi Bisnis (RIIB)"/>
    <x v="4"/>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x v="0"/>
    <m/>
    <m/>
    <m/>
    <m/>
    <m/>
    <m/>
    <s v=""/>
    <s v=""/>
    <s v=""/>
    <m/>
    <m/>
    <m/>
    <m/>
    <m/>
    <m/>
    <s v=""/>
    <s v=""/>
    <s v=""/>
    <m/>
    <m/>
    <m/>
    <m/>
    <m/>
    <s v=""/>
    <s v=""/>
    <x v="0"/>
    <m/>
    <m/>
    <m/>
    <m/>
    <m/>
    <s v=""/>
    <s v=""/>
    <s v=""/>
    <m/>
    <n v="1"/>
    <s v="Proposal"/>
  </r>
  <r>
    <n v="14"/>
    <s v=" KWR4.062/ABD04/PPM-JPM/2024"/>
    <s v="0324/ABD07/PPM-JPM/2024"/>
    <s v="SOSIALISASI PENCEGAHAN STUNTING DALAM PERSPEKTIF TEKNOLOGI PADA ERA INDUSTRI 5.0 V1.00"/>
    <x v="18"/>
    <x v="4"/>
    <n v="2024"/>
    <n v="7"/>
    <s v="Kesehatan"/>
    <n v="5000000"/>
    <n v="5000000"/>
    <s v="Telkom University Surabaya"/>
    <n v="2"/>
    <s v="PKM KOMPETITIF INTERNAL"/>
    <x v="0"/>
    <s v="ID"/>
    <s v="Institut Telknologi Telkom Surabaya"/>
    <n v="6795859"/>
    <s v="silvi istiqomah"/>
    <s v="0523119601"/>
    <n v="5000000"/>
    <s v="Circular Ecosystem and Sustainable Technology"/>
    <s v="Rekayasa Industri dan Inovasi Bisnis (RIIB)"/>
    <x v="9"/>
    <s v="FRI"/>
    <s v="Telkom University Surabaya"/>
    <n v="1093"/>
    <s v="041057"/>
    <n v="6681051"/>
    <s v="0711069301"/>
    <s v="RIZQA AMELIA ZUNAIDI"/>
    <n v="5000000"/>
    <s v="Circular Ecosystem and Sustainable Technology"/>
    <s v="Rekayasa Industri dan Inovasi Bisnis (RIIB)"/>
    <x v="4"/>
    <s v="FRI"/>
    <s v="Telkom University Surabaya"/>
    <n v="6826739"/>
    <s v="0704129501"/>
    <s v="PERDANA SUTEJA PUTRA"/>
    <n v="5000000"/>
    <s v="Tidak ada CoE"/>
    <s v="Tidak ada KK"/>
    <n v="0"/>
    <s v="FRI"/>
    <s v="Telkom University Surabaya"/>
    <m/>
    <m/>
    <m/>
    <m/>
    <s v=""/>
    <s v=""/>
    <s v=""/>
    <m/>
    <m/>
    <m/>
    <m/>
    <m/>
    <m/>
    <s v=""/>
    <s v=""/>
    <x v="0"/>
    <m/>
    <m/>
    <m/>
    <m/>
    <m/>
    <m/>
    <s v=""/>
    <s v=""/>
    <s v=""/>
    <m/>
    <m/>
    <m/>
    <m/>
    <m/>
    <m/>
    <s v=""/>
    <s v=""/>
    <s v=""/>
    <m/>
    <m/>
    <m/>
    <m/>
    <m/>
    <s v=""/>
    <s v=""/>
    <x v="0"/>
    <m/>
    <m/>
    <m/>
    <m/>
    <m/>
    <s v=""/>
    <s v=""/>
    <s v=""/>
    <m/>
    <n v="2"/>
    <s v="Proposal"/>
  </r>
  <r>
    <n v="15"/>
    <s v=" KWR4.062/ABD04/PPM-JPM/2024"/>
    <s v="0328/ABD07/PPM-JPM/2024"/>
    <s v="PENINGKATAN LITERASI DIGITAL MASYARAKAT KAMPUNG CINCAU MELALUI PENDAMPINGAN/PELATIHAN PENGELOLAAN WEBSITE"/>
    <x v="18"/>
    <x v="4"/>
    <n v="2024"/>
    <n v="7"/>
    <s v="TIK"/>
    <n v="5000000"/>
    <n v="5000000"/>
    <s v="Telkom University Surabaya"/>
    <n v="4"/>
    <s v="PKM KOMPETITIF INTERNAL"/>
    <x v="0"/>
    <s v="ID"/>
    <s v="Institut Telknologi Telkom Surabaya"/>
    <n v="6886510"/>
    <s v="mastuty ayu ningtyas"/>
    <s v="0711069702"/>
    <n v="5000000"/>
    <s v="Intergrated and Embedded Systems"/>
    <s v="Smart Computing Technology (SCOUT)"/>
    <x v="4"/>
    <s v="FIF"/>
    <s v="Telkom University Surabaya"/>
    <n v="1093"/>
    <s v="041057"/>
    <n v="6825598"/>
    <s v="0705069501"/>
    <s v="YOHANES SETIAWAN"/>
    <n v="5000000"/>
    <s v="Intergrated and Embedded Systems"/>
    <s v="Smart Computing Technology (SCOUT)"/>
    <x v="6"/>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x v="0"/>
    <m/>
    <m/>
    <m/>
    <m/>
    <m/>
    <m/>
    <s v=""/>
    <s v=""/>
    <s v=""/>
    <m/>
    <m/>
    <m/>
    <m/>
    <m/>
    <m/>
    <s v=""/>
    <s v=""/>
    <s v=""/>
    <m/>
    <m/>
    <m/>
    <m/>
    <m/>
    <s v=""/>
    <s v=""/>
    <x v="0"/>
    <m/>
    <m/>
    <m/>
    <m/>
    <m/>
    <s v=""/>
    <s v=""/>
    <s v=""/>
    <m/>
    <n v="4"/>
    <s v="Proposal"/>
  </r>
  <r>
    <n v="24"/>
    <m/>
    <s v="0330/ABD07/PPM-JPM/2024"/>
    <s v="PELATIHAN KECERDASAN BUATAN BERBASIS TEKS UNTUK PEMBELAJARAN DI SMK TELKOM SIDOARJO"/>
    <x v="18"/>
    <x v="4"/>
    <n v="2024"/>
    <n v="7"/>
    <s v="TIK"/>
    <n v="5000000"/>
    <n v="5000000"/>
    <s v="Telkom University Surabaya"/>
    <n v="3"/>
    <s v="PKM KOMPETITIF INTERNAL"/>
    <x v="0"/>
    <s v="ID"/>
    <s v="Institut Telknologi Telkom Surabaya"/>
    <n v="6680625"/>
    <s v="nilla rachmaningrum"/>
    <s v="0408067804"/>
    <n v="5000000"/>
    <s v="Motion Technology for Safety, Health, and Wellness"/>
    <s v="ETHES (Electrical Engineering and Advanced Technologies)"/>
    <x v="8"/>
    <s v="FTE"/>
    <s v="Telkom University Surabaya"/>
    <n v="1093"/>
    <s v="041057"/>
    <n v="6680615"/>
    <s v="0703049401"/>
    <s v="MUHSIN"/>
    <n v="5000000"/>
    <s v="Intergrated and Embedded Systems"/>
    <s v="ETHES (Electrical Engineering and Advanced Technologies)"/>
    <x v="2"/>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x v="0"/>
    <m/>
    <m/>
    <m/>
    <m/>
    <m/>
    <m/>
    <s v=""/>
    <s v=""/>
    <s v=""/>
    <m/>
    <m/>
    <m/>
    <m/>
    <m/>
    <m/>
    <s v=""/>
    <s v=""/>
    <s v=""/>
    <m/>
    <m/>
    <m/>
    <m/>
    <m/>
    <s v=""/>
    <s v=""/>
    <x v="0"/>
    <m/>
    <m/>
    <m/>
    <m/>
    <m/>
    <s v=""/>
    <s v=""/>
    <s v=""/>
    <m/>
    <n v="3"/>
    <s v="Proposal"/>
  </r>
  <r>
    <m/>
    <m/>
    <s v="SK"/>
    <s v="Smart Mobile Inclusive Learning (SMILE): AI-driven multipurposed therapy for disability children – Indonesia"/>
    <x v="19"/>
    <x v="3"/>
    <n v="2023"/>
    <m/>
    <m/>
    <m/>
    <n v="65911000"/>
    <s v="ITS"/>
    <m/>
    <m/>
    <x v="1"/>
    <s v="USA"/>
    <m/>
    <m/>
    <s v="Eko Mulyanto Yuniarno"/>
    <m/>
    <m/>
    <m/>
    <m/>
    <x v="13"/>
    <m/>
    <s v="ITS"/>
    <m/>
    <m/>
    <m/>
    <m/>
    <s v="Irawudhi Hery Purnomo"/>
    <m/>
    <m/>
    <m/>
    <x v="14"/>
    <m/>
    <s v="ITS"/>
    <m/>
    <m/>
    <s v="Endah Suryawati Ningrum"/>
    <m/>
    <m/>
    <m/>
    <m/>
    <m/>
    <m/>
    <m/>
    <m/>
    <s v="Farah Zakiyah Rahmanti"/>
    <m/>
    <s v="Intergrated and Embedded Systems"/>
    <s v="Smart Computing Technology (SCOUT)"/>
    <s v="Teknologi Informasi"/>
    <m/>
    <m/>
    <m/>
    <m/>
    <s v="Gede Aditra Pradnyana"/>
    <m/>
    <m/>
    <m/>
    <x v="9"/>
    <m/>
    <m/>
    <m/>
    <m/>
    <s v="Fayruz Rahma"/>
    <m/>
    <m/>
    <m/>
    <m/>
    <m/>
    <m/>
    <m/>
    <m/>
    <s v="Moch. Iskandar Riansyah"/>
    <m/>
    <s v="Intergrated and Embedded Systems"/>
    <s v="ETHES (Electrical Engineering and Advanced Technologies)"/>
    <s v="Teknik Elektro"/>
    <m/>
    <m/>
    <m/>
    <m/>
    <m/>
    <s v=""/>
    <s v=""/>
    <x v="1"/>
    <m/>
    <m/>
    <m/>
    <m/>
    <m/>
    <s v=""/>
    <s v=""/>
    <m/>
    <m/>
    <m/>
    <s v="Proposal"/>
  </r>
  <r>
    <n v="28"/>
    <s v=" KWR4.062/ABD04/PPM-JPM/2024"/>
    <s v="0331/ABD07/PPM-JPM/2024"/>
    <s v="PENYULUHAN PENGELOLAAN SAMPAH RUMAH TANGGA MENUJU LINGKUNGAN BERKELANJUTAN: KOLABORASI PKK NGAGELREJO"/>
    <x v="18"/>
    <x v="4"/>
    <n v="2024"/>
    <n v="7"/>
    <s v="Kesehatan"/>
    <n v="5000000"/>
    <n v="5000000"/>
    <s v="Telkom University Surabaya"/>
    <n v="1"/>
    <s v="PKM KOMPETITIF INTERNAL"/>
    <x v="0"/>
    <s v="ID"/>
    <s v="Institut Telknologi Telkom Surabaya"/>
    <n v="6879158"/>
    <s v="aufar fikri dimyati"/>
    <s v="0718099702"/>
    <n v="5000000"/>
    <s v="Circular Ecosystem and Sustainable Technology"/>
    <s v="Rekayasa Industri dan Inovasi Bisnis (RIIB)"/>
    <x v="9"/>
    <s v="FRI"/>
    <s v="Telkom University Surabaya"/>
    <n v="1093"/>
    <s v="041057"/>
    <n v="6680618"/>
    <s v="0725059202"/>
    <s v="RAHADITYA DIMAS PRIHADIANTO"/>
    <n v="5000000"/>
    <s v="Circular Ecosystem and Sustainable Technology"/>
    <s v="Rekayasa Industri dan Inovasi Bisnis (RIIB)"/>
    <x v="4"/>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n v="1"/>
    <s v="Proposal"/>
  </r>
  <r>
    <n v="37"/>
    <s v="KWR4.022/ABD04/PPM-JPM/2025"/>
    <s v="0392/ABD07/PPM-JPM/2024"/>
    <s v="LITERASI SUMBER DAYA MANUSIA BERBASIS TEKNOLOGI INFORMASI SECARA TEPAT GUNA PADA UMKM VETPICUREAN UNTUK MENINGKATKAN PRODUKTIFITAS KARYAWAN"/>
    <x v="20"/>
    <x v="4"/>
    <n v="2024"/>
    <m/>
    <s v="TIK"/>
    <n v="4920000"/>
    <n v="4920000"/>
    <s v="Telkom University Surabaya"/>
    <n v="2"/>
    <s v="PKM KOMPETITIF INTERNAL"/>
    <x v="0"/>
    <s v="ID"/>
    <s v="Institut Telknologi Telkom Surabaya"/>
    <s v="6859382"/>
    <s v="anita hakim nasution"/>
    <s v="0714019002"/>
    <n v="4920000"/>
    <s v="Intergrated and Embedded Systems"/>
    <s v="Rekayasa Industri dan Inovasi Bisnis (RIIB)"/>
    <x v="2"/>
    <s v="FRI"/>
    <s v="Telkom University Surabaya"/>
    <n v="1093"/>
    <s v="041057"/>
    <n v="6832969"/>
    <s v="0707089302"/>
    <s v="AFFIFIANA PRISYANTI"/>
    <n v="4920000"/>
    <s v="Tidak ada CoE"/>
    <s v="Tidak ada KK"/>
    <x v="10"/>
    <s v="FRI"/>
    <s v="Telkom University Surabaya"/>
    <s v="6843087"/>
    <s v="0010109403"/>
    <s v="BERLIAN RAHMY LIDIAWATY"/>
    <n v="4920000"/>
    <s v="Intergrated and Embedded Systems"/>
    <s v="Smart Computing Technology (SCOUT)"/>
    <s v="Sistem Informasi"/>
    <s v="FRI"/>
    <s v="Telkom University Surabaya"/>
    <m/>
    <m/>
    <m/>
    <m/>
    <s v=""/>
    <s v=""/>
    <s v=""/>
    <m/>
    <m/>
    <m/>
    <m/>
    <m/>
    <m/>
    <s v=""/>
    <s v=""/>
    <x v="0"/>
    <m/>
    <m/>
    <m/>
    <m/>
    <m/>
    <m/>
    <s v=""/>
    <s v=""/>
    <s v=""/>
    <m/>
    <m/>
    <m/>
    <m/>
    <m/>
    <m/>
    <s v=""/>
    <s v=""/>
    <s v=""/>
    <m/>
    <m/>
    <m/>
    <m/>
    <m/>
    <s v=""/>
    <s v=""/>
    <x v="0"/>
    <m/>
    <m/>
    <m/>
    <m/>
    <m/>
    <s v=""/>
    <s v=""/>
    <s v=""/>
    <m/>
    <n v="2"/>
    <s v="Proposal"/>
  </r>
  <r>
    <n v="29"/>
    <m/>
    <s v="25-T4G-046"/>
    <s v="Boosting Eco‐Friendly Farmland Productivity for Food Resilience at Al Kaaf Orphanage"/>
    <x v="21"/>
    <x v="5"/>
    <n v="2025"/>
    <n v="6"/>
    <m/>
    <n v="159920000"/>
    <n v="159920000"/>
    <m/>
    <m/>
    <m/>
    <x v="1"/>
    <s v="USA"/>
    <s v="IEEE"/>
    <m/>
    <s v="Khodijah Amiroh"/>
    <m/>
    <n v="159920000"/>
    <s v="Intergrated and Embedded Systems"/>
    <s v="Smart Computing Technology (SCOUT)"/>
    <x v="4"/>
    <m/>
    <m/>
    <m/>
    <m/>
    <m/>
    <m/>
    <s v="Helmy Widyantara"/>
    <n v="159920000"/>
    <s v="Intergrated and Embedded Systems"/>
    <s v="Smart Computing Technology (SCOUT)"/>
    <x v="6"/>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x v="4"/>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x v="2"/>
    <m/>
    <m/>
    <m/>
    <s v="ARNI MUARIFAH AMRI"/>
    <n v="159920000"/>
    <s v="Intergrated and Embedded Systems"/>
    <s v="Smart Computing Technology (SCOUT)"/>
    <s v="Rekayasa Perangkat Lunak"/>
    <m/>
    <m/>
    <s v="Proposal"/>
  </r>
  <r>
    <n v="28"/>
    <m/>
    <s v="8121/LL4/PG/2025"/>
    <s v="Pengembangan Hasil Produk Usaha Tambak dan Manajemen Bisnis Koperasi Multi Pihak Di Desa Bantengputih Kabupaten Lamongan Melalui Program Pemberdayaan Masyarakat oleh Mahasiswa"/>
    <x v="22"/>
    <x v="5"/>
    <n v="2025"/>
    <n v="6"/>
    <m/>
    <n v="52400000"/>
    <n v="52400000"/>
    <m/>
    <m/>
    <m/>
    <x v="1"/>
    <s v="ID"/>
    <s v="Kemendiktisaintek"/>
    <m/>
    <s v="titus kristanto"/>
    <m/>
    <n v="52400000"/>
    <s v="Circular Ecosystem and Sustainable Technology"/>
    <s v="Rekayasa Industri dan Inovasi Bisnis (RIIB)"/>
    <x v="6"/>
    <m/>
    <m/>
    <m/>
    <m/>
    <m/>
    <m/>
    <s v="Bambang Agus Sumantri"/>
    <n v="52400000"/>
    <s v="Circular Ecosystem and Sustainable Technology"/>
    <s v="Rekayasa Industri dan Inovasi Bisnis (RIIB)"/>
    <x v="3"/>
    <m/>
    <m/>
    <m/>
    <m/>
    <s v="Krisnayanti Aditasari"/>
    <n v="52400000"/>
    <s v="Circular Ecosystem and Sustainable Technology"/>
    <s v="Rekayasa Industri dan Inovasi Bisnis (RIIB)"/>
    <s v="Digital Bisnis"/>
    <m/>
    <m/>
    <m/>
    <m/>
    <m/>
    <m/>
    <s v=""/>
    <s v=""/>
    <s v=""/>
    <m/>
    <m/>
    <m/>
    <m/>
    <m/>
    <m/>
    <s v=""/>
    <s v=""/>
    <x v="0"/>
    <m/>
    <m/>
    <m/>
    <m/>
    <m/>
    <m/>
    <s v=""/>
    <s v=""/>
    <s v=""/>
    <m/>
    <m/>
    <m/>
    <m/>
    <m/>
    <m/>
    <s v=""/>
    <s v=""/>
    <s v=""/>
    <m/>
    <m/>
    <m/>
    <m/>
    <m/>
    <s v=""/>
    <s v=""/>
    <x v="0"/>
    <m/>
    <m/>
    <m/>
    <m/>
    <m/>
    <s v=""/>
    <s v=""/>
    <s v=""/>
    <m/>
    <m/>
    <s v="Proposal"/>
  </r>
  <r>
    <m/>
    <m/>
    <s v="0621/ABD07/PPM-JPM/2025"/>
    <s v="SMART PEST MONITORING: IDENTIFIKASI HAMA PADI DENGAN KAMERA INFRARED DAN LIGHT TRAP BERBASIS IOT"/>
    <x v="23"/>
    <x v="5"/>
    <n v="2025"/>
    <n v="6"/>
    <m/>
    <m/>
    <n v="32000000"/>
    <m/>
    <m/>
    <m/>
    <x v="0"/>
    <s v="ID"/>
    <m/>
    <m/>
    <m/>
    <m/>
    <m/>
    <s v=""/>
    <s v=""/>
    <x v="14"/>
    <m/>
    <m/>
    <m/>
    <m/>
    <m/>
    <m/>
    <s v="HELMY WIDYANTARA"/>
    <m/>
    <s v="Intergrated and Embedded Systems"/>
    <s v="Smart Computing Technology (SCOUT)"/>
    <x v="6"/>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x v="4"/>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x v="0"/>
    <m/>
    <m/>
    <m/>
    <m/>
    <m/>
    <s v=""/>
    <s v=""/>
    <s v=""/>
    <m/>
    <m/>
    <s v="Proposal"/>
  </r>
  <r>
    <n v="1"/>
    <s v="KWR4.077/ABD04/PPM-JPM/2025"/>
    <s v="0339/ABD07/PPM-JPM/2025"/>
    <s v="BUDIDAYA AYAM PETELUR UNTUK KELOMPOK MASYARAKAT DESA SARI ROGO"/>
    <x v="24"/>
    <x v="5"/>
    <n v="2025"/>
    <n v="6"/>
    <s v="Pangan"/>
    <n v="20000000"/>
    <n v="20000000"/>
    <s v="Telkom University Surabaya"/>
    <n v="4"/>
    <m/>
    <x v="0"/>
    <s v="ID"/>
    <m/>
    <m/>
    <s v="tri arief sardjono"/>
    <s v="0012027005"/>
    <n v="20000000"/>
    <s v="Tidak ada CoE"/>
    <s v="Tidak ada KK"/>
    <x v="5"/>
    <s v="FTE"/>
    <s v="Telkom University Surabaya"/>
    <n v="1093"/>
    <s v="041057"/>
    <n v="6099359"/>
    <s v="0708119103"/>
    <s v="MOCHAMAD NIZAR PALEFI MA'ADY"/>
    <n v="20000000"/>
    <s v="Intergrated and Embedded Systems"/>
    <s v="Rekayasa Industri dan Inovasi Bisnis (RIIB)"/>
    <x v="1"/>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x v="3"/>
    <s v="FIF"/>
    <s v="Telkom University Surabaya"/>
    <m/>
    <m/>
    <m/>
    <m/>
    <s v=""/>
    <s v=""/>
    <s v=""/>
    <m/>
    <m/>
    <m/>
    <m/>
    <m/>
    <m/>
    <s v=""/>
    <s v=""/>
    <s v=""/>
    <m/>
    <m/>
    <m/>
    <m/>
    <m/>
    <s v=""/>
    <s v=""/>
    <x v="0"/>
    <m/>
    <m/>
    <m/>
    <m/>
    <m/>
    <s v=""/>
    <s v=""/>
    <s v=""/>
    <m/>
    <m/>
    <s v="Proposal"/>
  </r>
  <r>
    <n v="2"/>
    <s v="KWR4.077/ABD04/PPM-JPM/2025"/>
    <s v="0356/ABD07/PPM-JPM/2025"/>
    <s v="PEMBUATAN PUPUK ORGANIK BENTUK GRANULE DARI LIMBAH TERNAK DENGAN MEMANFAATKAN TEKNOLOGI IOT DI DESA SARIROGO"/>
    <x v="24"/>
    <x v="5"/>
    <n v="2025"/>
    <n v="6"/>
    <s v="Pangan"/>
    <n v="20000000"/>
    <n v="20000000"/>
    <s v="Telkom University Surabaya"/>
    <n v="4"/>
    <m/>
    <x v="0"/>
    <s v="ID"/>
    <m/>
    <n v="6680633"/>
    <s v="helmy widyantara"/>
    <s v="0717017902"/>
    <n v="20000000"/>
    <s v="Intergrated and Embedded Systems"/>
    <s v="Smart Computing Technology (SCOUT)"/>
    <x v="4"/>
    <s v="FIF"/>
    <s v="Telkom University Surabaya"/>
    <n v="1093"/>
    <s v="041057"/>
    <n v="6789028"/>
    <s v="0719109401"/>
    <s v="RAULIA RISKI"/>
    <n v="20000000"/>
    <s v="Intergrated and Embedded Systems"/>
    <s v="Rekayasa Industri dan Inovasi Bisnis (RIIB)"/>
    <x v="1"/>
    <s v="FRI"/>
    <s v="Telkom University Surabaya"/>
    <n v="6680928"/>
    <s v="0701129102"/>
    <s v="MOHAMAD YANI"/>
    <n v="20000000"/>
    <s v="Intergrated and Embedded Systems"/>
    <s v="ETHES (Electrical Engineering and Advanced Technologies)"/>
    <s v="Teknik Komputer"/>
    <s v="FTE"/>
    <s v="Telkom University Surabaya"/>
    <n v="6835039"/>
    <s v="0724099501"/>
    <s v="ANISA DZULKARNAIN"/>
    <n v="20000000"/>
    <s v="Intergrated and Embedded Systems"/>
    <s v="Smart Computing Technology (SCOUT)"/>
    <s v="Sistem Informasi"/>
    <s v="FRI"/>
    <s v="Telkom University Surabaya"/>
    <n v="6767777"/>
    <s v="0713059501"/>
    <s v="AHMAD WALI SATRIA BAHARI JOHAN"/>
    <n v="20000000"/>
    <s v="Intergrated and Embedded Systems"/>
    <s v="Smart Computing Technology (SCOUT)"/>
    <x v="10"/>
    <s v="FIF"/>
    <s v="Telkom University Surabaya"/>
    <m/>
    <m/>
    <m/>
    <m/>
    <s v=""/>
    <s v=""/>
    <s v=""/>
    <m/>
    <m/>
    <m/>
    <m/>
    <m/>
    <m/>
    <s v=""/>
    <s v=""/>
    <s v=""/>
    <m/>
    <m/>
    <m/>
    <m/>
    <m/>
    <s v=""/>
    <s v=""/>
    <x v="0"/>
    <m/>
    <m/>
    <m/>
    <m/>
    <m/>
    <s v=""/>
    <s v=""/>
    <s v=""/>
    <m/>
    <m/>
    <s v="Proposal"/>
  </r>
  <r>
    <n v="3"/>
    <s v="KWR4.077/ABD04/PPM-JPM/2025"/>
    <s v="0353/ABD07/PPM-JPM/2025"/>
    <s v="MONITORING KOLAM IKAN TANAH UNTUK BUDIDAYA IKAN TERNAK"/>
    <x v="24"/>
    <x v="5"/>
    <n v="2025"/>
    <n v="6"/>
    <s v="Pangan"/>
    <n v="15000000"/>
    <n v="15000000"/>
    <s v="Telkom University Surabaya"/>
    <n v="4"/>
    <m/>
    <x v="0"/>
    <s v="ID"/>
    <m/>
    <n v="210955"/>
    <s v="mohammad yanuar hariyawan"/>
    <n v="1001017601"/>
    <n v="15000000"/>
    <s v="Intergrated and Embedded Systems"/>
    <s v="ETHES (Electrical Engineering and Advanced Technologies)"/>
    <x v="8"/>
    <s v="FTE"/>
    <s v="Telkom University Surabaya"/>
    <n v="1093"/>
    <s v="041057"/>
    <n v="6843797"/>
    <s v="0030079001"/>
    <s v="Hendy Briantoro"/>
    <n v="15000000"/>
    <s v="Intergrated and Embedded Systems"/>
    <s v="ETHES (Electrical Engineering and Advanced Technologies)"/>
    <x v="2"/>
    <s v="FTE"/>
    <s v="Telkom University Surabaya"/>
    <n v="6898606"/>
    <s v="0404109105"/>
    <s v="EKA SARI OKTARINA"/>
    <n v="15000000"/>
    <s v="Intergrated and Embedded Systems"/>
    <s v="ETHES (Electrical Engineering and Advanced Technologies)"/>
    <s v="Teknik Komputer"/>
    <s v="FTE"/>
    <s v="Telkom University Surabaya"/>
    <n v="6834400"/>
    <s v="0712039301"/>
    <s v="ARIP RAMADAN"/>
    <n v="15000000"/>
    <s v="Intergrated and Embedded Systems"/>
    <s v="Smart Computing Technology (SCOUT)"/>
    <s v="Sistem Informasi"/>
    <s v="FRI"/>
    <s v="Telkom University Surabaya"/>
    <n v="6682794"/>
    <s v="0721058310"/>
    <s v="PANGESTU WIDODO"/>
    <n v="15000000"/>
    <s v="Intergrated and Embedded Systems"/>
    <s v="Smart Computing Technology (SCOUT)"/>
    <x v="7"/>
    <s v="FTE"/>
    <s v="Telkom University Surabaya"/>
    <m/>
    <m/>
    <m/>
    <m/>
    <s v=""/>
    <s v=""/>
    <s v=""/>
    <m/>
    <m/>
    <m/>
    <m/>
    <m/>
    <m/>
    <s v=""/>
    <s v=""/>
    <s v=""/>
    <m/>
    <m/>
    <m/>
    <m/>
    <m/>
    <s v=""/>
    <s v=""/>
    <x v="0"/>
    <m/>
    <m/>
    <m/>
    <m/>
    <m/>
    <s v=""/>
    <s v=""/>
    <s v=""/>
    <m/>
    <m/>
    <s v="Proposal"/>
  </r>
  <r>
    <n v="31"/>
    <m/>
    <m/>
    <s v="MEDIA EDUKASI INTERAKTIF UNTUK MITIGASI DAMPAK IKLIM TERHADAP KUALITAS UDARA MELALUI ANALISIS TIME SERIES"/>
    <x v="25"/>
    <x v="5"/>
    <n v="2025"/>
    <n v="6"/>
    <m/>
    <n v="15000000"/>
    <n v="15000000"/>
    <m/>
    <m/>
    <m/>
    <x v="1"/>
    <s v="ID"/>
    <s v="PT. TELEKOMUNIKASI INDONESIA"/>
    <m/>
    <s v="REGITA PUTRI PERMATA"/>
    <m/>
    <n v="15000000"/>
    <s v="Intergrated and Embedded Systems"/>
    <s v="Smart Computing Technology (SCOUT)"/>
    <x v="10"/>
    <m/>
    <m/>
    <m/>
    <m/>
    <m/>
    <m/>
    <s v="ARNI MUARIFAH AMRI"/>
    <m/>
    <s v="Intergrated and Embedded Systems"/>
    <s v="Smart Computing Technology (SCOUT)"/>
    <x v="8"/>
    <m/>
    <m/>
    <m/>
    <m/>
    <s v="RIFDATUN NI'MAH"/>
    <m/>
    <s v="Motion Technology for Safety, Health, and Wellness"/>
    <s v="Smart Computing Technology (SCOUT)"/>
    <s v="Sains Data"/>
    <m/>
    <m/>
    <m/>
    <m/>
    <m/>
    <m/>
    <s v=""/>
    <s v=""/>
    <s v=""/>
    <m/>
    <m/>
    <m/>
    <m/>
    <m/>
    <m/>
    <s v=""/>
    <s v=""/>
    <x v="0"/>
    <m/>
    <m/>
    <m/>
    <m/>
    <m/>
    <m/>
    <s v=""/>
    <s v=""/>
    <s v=""/>
    <m/>
    <m/>
    <m/>
    <m/>
    <m/>
    <m/>
    <s v=""/>
    <s v=""/>
    <s v=""/>
    <m/>
    <m/>
    <m/>
    <m/>
    <m/>
    <s v=""/>
    <s v=""/>
    <x v="0"/>
    <m/>
    <m/>
    <m/>
    <m/>
    <m/>
    <s v=""/>
    <s v=""/>
    <s v=""/>
    <m/>
    <m/>
    <s v="Proposal"/>
  </r>
  <r>
    <n v="33"/>
    <m/>
    <m/>
    <s v="TRANSFORMASI LAYANAN BENGKEL TRADISIONAL MENUJU BENGKEL KELILING LISTRIK MANDIRI ENERGI BERBASIS SURYA"/>
    <x v="25"/>
    <x v="5"/>
    <n v="2025"/>
    <n v="6"/>
    <m/>
    <n v="15000000"/>
    <n v="15000000"/>
    <m/>
    <m/>
    <m/>
    <x v="1"/>
    <s v="ID"/>
    <s v="PT. TELEKOMUNIKASI INDONESIA"/>
    <m/>
    <s v="RIFKI DWI PUTRANTO"/>
    <m/>
    <n v="15000000"/>
    <s v="Circular Ecosystem and Sustainable Technology"/>
    <s v="ETHES (Electrical Engineering and Advanced Technologies)"/>
    <x v="0"/>
    <m/>
    <m/>
    <m/>
    <m/>
    <m/>
    <m/>
    <s v="ANITA HAKIM NASUTION"/>
    <m/>
    <s v="Intergrated and Embedded Systems"/>
    <s v="Rekayasa Industri dan Inovasi Bisnis (RIIB)"/>
    <x v="1"/>
    <m/>
    <m/>
    <m/>
    <m/>
    <s v="ALIFIANSYAH ARRIZQY HIDAYAT"/>
    <m/>
    <s v="Intergrated and Embedded Systems"/>
    <s v="Rekayasa Industri dan Inovasi Bisnis (RIIB)"/>
    <s v="Sistem Informasi"/>
    <m/>
    <m/>
    <m/>
    <m/>
    <m/>
    <m/>
    <s v=""/>
    <s v=""/>
    <s v=""/>
    <m/>
    <m/>
    <m/>
    <m/>
    <m/>
    <m/>
    <s v=""/>
    <s v=""/>
    <x v="0"/>
    <m/>
    <m/>
    <m/>
    <m/>
    <m/>
    <m/>
    <s v=""/>
    <s v=""/>
    <s v=""/>
    <m/>
    <m/>
    <m/>
    <m/>
    <m/>
    <m/>
    <s v=""/>
    <s v=""/>
    <s v=""/>
    <m/>
    <m/>
    <m/>
    <m/>
    <m/>
    <s v=""/>
    <s v=""/>
    <x v="0"/>
    <m/>
    <m/>
    <m/>
    <m/>
    <m/>
    <s v=""/>
    <s v=""/>
    <s v=""/>
    <m/>
    <m/>
    <s v="Proposal"/>
  </r>
  <r>
    <n v="32"/>
    <m/>
    <m/>
    <s v="VROOM : PENINGKATAN AKSES PENDIDIKAN UNTUK PENYANDANG DISLEKSIA MELALUI VIRTUAL REALITY"/>
    <x v="25"/>
    <x v="5"/>
    <n v="2025"/>
    <n v="6"/>
    <m/>
    <n v="14250000"/>
    <n v="14250000"/>
    <m/>
    <m/>
    <m/>
    <x v="1"/>
    <s v="ID"/>
    <s v="PT. TELEKOMUNIKASI INDONESIA"/>
    <m/>
    <s v="MUHAMMAD ADIB KAMALI"/>
    <m/>
    <n v="14250000"/>
    <s v="Intergrated and Embedded Systems"/>
    <s v="Smart Computing Technology (SCOUT)"/>
    <x v="4"/>
    <m/>
    <m/>
    <m/>
    <m/>
    <m/>
    <m/>
    <s v="AMALIA NUR ALIFAH"/>
    <m/>
    <s v="Circular Ecosystem and Sustainable Technology"/>
    <s v="Smart Computing Technology (SCOUT)"/>
    <x v="13"/>
    <m/>
    <m/>
    <m/>
    <m/>
    <s v="CHINTYA TRIBHUANA UTAMI"/>
    <m/>
    <s v="Tidak ada CoE"/>
    <s v="Tidak ada KK"/>
    <s v="Tidak ada KK"/>
    <m/>
    <m/>
    <m/>
    <m/>
    <m/>
    <m/>
    <s v=""/>
    <s v=""/>
    <s v=""/>
    <m/>
    <m/>
    <m/>
    <m/>
    <m/>
    <m/>
    <s v=""/>
    <s v=""/>
    <x v="0"/>
    <m/>
    <m/>
    <m/>
    <m/>
    <m/>
    <m/>
    <s v=""/>
    <s v=""/>
    <s v=""/>
    <m/>
    <m/>
    <m/>
    <m/>
    <m/>
    <m/>
    <s v=""/>
    <s v=""/>
    <s v=""/>
    <m/>
    <m/>
    <m/>
    <m/>
    <m/>
    <s v=""/>
    <s v=""/>
    <x v="0"/>
    <m/>
    <m/>
    <m/>
    <m/>
    <m/>
    <s v=""/>
    <s v=""/>
    <s v=""/>
    <m/>
    <m/>
    <s v="Proposal"/>
  </r>
  <r>
    <n v="30"/>
    <m/>
    <m/>
    <s v="TRASH FORMERS: MENANAM INOVASI, MEMANEN DAMPAK NYATA MELALUI DIGITALISASI BANK SAMPAH PADA PENGELOLAAN SAMPAH UMKM ELOK MEKAR SARI, SEMOLOWARU, SUKOLILO, SURABAYA"/>
    <x v="25"/>
    <x v="5"/>
    <n v="2025"/>
    <n v="6"/>
    <m/>
    <n v="13750000"/>
    <n v="13750000"/>
    <m/>
    <m/>
    <m/>
    <x v="1"/>
    <s v="ID"/>
    <s v="PT. TELEKOMUNIKASI INDONESIA"/>
    <m/>
    <s v="ARRIZKY AYU FARADILA PURNAMA"/>
    <m/>
    <n v="13750000"/>
    <s v="Motion Technology for Safety, Health, and Wellness"/>
    <s v="ETHES (Electrical Engineering and Advanced Technologies)"/>
    <x v="8"/>
    <m/>
    <m/>
    <m/>
    <m/>
    <m/>
    <m/>
    <s v="ALQIS RAUSANFITA"/>
    <m/>
    <s v="Motion Technology for Safety, Health, and Wellness"/>
    <s v="Smart Computing Technology (SCOUT)"/>
    <x v="11"/>
    <m/>
    <m/>
    <m/>
    <m/>
    <s v="RISDILAH MIMMA UNTSA"/>
    <m/>
    <s v="Motion Technology for Safety, Health, and Wellness"/>
    <s v="ETHES (Electrical Engineering and Advanced Technologies)"/>
    <s v="Teknik Telekomunikasi"/>
    <m/>
    <m/>
    <m/>
    <m/>
    <m/>
    <m/>
    <s v=""/>
    <s v=""/>
    <s v=""/>
    <m/>
    <m/>
    <m/>
    <m/>
    <m/>
    <m/>
    <s v=""/>
    <s v=""/>
    <x v="0"/>
    <m/>
    <m/>
    <m/>
    <m/>
    <m/>
    <m/>
    <s v=""/>
    <s v=""/>
    <s v=""/>
    <m/>
    <m/>
    <m/>
    <m/>
    <m/>
    <m/>
    <s v=""/>
    <s v=""/>
    <s v=""/>
    <m/>
    <m/>
    <m/>
    <m/>
    <m/>
    <s v=""/>
    <s v=""/>
    <x v="0"/>
    <m/>
    <m/>
    <m/>
    <m/>
    <m/>
    <s v=""/>
    <s v=""/>
    <s v=""/>
    <m/>
    <m/>
    <s v="Proposal"/>
  </r>
  <r>
    <n v="4"/>
    <s v="KWR4.077/ABD04/PPM-JPM/2025"/>
    <s v="0239/ABD07/PPM-JPM/2025"/>
    <s v="SISTEM PERTANIAN TUMPANG SARI BUDIDAYA IKAN DENGAN TANAMAN ORKA MERAH DI DESA SARI ROGO, SIDOARJO"/>
    <x v="24"/>
    <x v="5"/>
    <n v="2025"/>
    <n v="6"/>
    <s v="Pangan"/>
    <n v="13000000"/>
    <n v="13000000"/>
    <s v="Telkom University Surabaya"/>
    <n v="4"/>
    <m/>
    <x v="0"/>
    <s v="ID"/>
    <m/>
    <n v="6679083"/>
    <s v="philip tobianto daely"/>
    <s v="0728069401"/>
    <n v="13000000"/>
    <s v="Intergrated and Embedded Systems"/>
    <s v="Smart Computing Technology (SCOUT)"/>
    <x v="4"/>
    <s v="FIF"/>
    <s v="Telkom University Surabaya"/>
    <n v="1093"/>
    <s v="041057"/>
    <n v="6825598"/>
    <s v="0705069501"/>
    <s v="YOHANES SETIAWAN"/>
    <n v="13000000"/>
    <s v="Intergrated and Embedded Systems"/>
    <s v="Smart Computing Technology (SCOUT)"/>
    <x v="6"/>
    <s v="FIF"/>
    <s v="Telkom University Surabaya"/>
    <s v="6680680 "/>
    <s v="0704039202"/>
    <s v="BERNADUS ANGGO SENO AJI"/>
    <n v="13000000"/>
    <s v="Intergrated and Embedded Systems"/>
    <s v="Smart Computing Technology (SCOUT)"/>
    <s v="Teknologi Informasi"/>
    <s v="FIF"/>
    <s v="Telkom University Surabaya"/>
    <m/>
    <m/>
    <s v="MUHAMMAD DWI HARIYANTO"/>
    <n v="13000000"/>
    <s v="Tidak ada CoE"/>
    <s v="Tidak ada KK"/>
    <s v="Tidak ada KK"/>
    <m/>
    <m/>
    <n v="6680615"/>
    <s v="0703049401"/>
    <s v="MUHSIN"/>
    <n v="13000000"/>
    <s v="Intergrated and Embedded Systems"/>
    <s v="ETHES (Electrical Engineering and Advanced Technologies)"/>
    <x v="2"/>
    <s v="FTE"/>
    <s v="Telkom University Surabaya"/>
    <m/>
    <m/>
    <m/>
    <m/>
    <s v=""/>
    <s v=""/>
    <s v=""/>
    <m/>
    <m/>
    <m/>
    <m/>
    <m/>
    <m/>
    <s v=""/>
    <s v=""/>
    <s v=""/>
    <m/>
    <m/>
    <m/>
    <m/>
    <m/>
    <s v=""/>
    <s v=""/>
    <x v="0"/>
    <m/>
    <m/>
    <m/>
    <m/>
    <m/>
    <s v=""/>
    <s v=""/>
    <s v=""/>
    <m/>
    <m/>
    <s v="Proposal"/>
  </r>
  <r>
    <n v="5"/>
    <s v="KWR4.077/ABD04/PPM-JPM/2025"/>
    <s v="0054/ABD07/PPM-JPM/2025"/>
    <s v="MONITORING AVERAGE DAILY GAIN PETERNAKAN KAMBING OLEH KELOMPOK MASYARAKAT DESA SARI ROGO"/>
    <x v="24"/>
    <x v="5"/>
    <n v="2025"/>
    <n v="6"/>
    <s v="Pangan"/>
    <n v="12000000"/>
    <n v="12000000"/>
    <s v="Telkom University Surabaya"/>
    <n v="4"/>
    <m/>
    <x v="0"/>
    <s v="ID"/>
    <m/>
    <n v="6680664"/>
    <s v="farah zakiyah rahmanti"/>
    <s v="0715128708"/>
    <n v="12000000"/>
    <s v="Intergrated and Embedded Systems"/>
    <s v="Smart Computing Technology (SCOUT)"/>
    <x v="4"/>
    <s v="FIF"/>
    <s v="Telkom University Surabaya"/>
    <n v="1093"/>
    <s v="041057"/>
    <n v="6680664"/>
    <s v="0711069702"/>
    <s v="MASTUTY AYU NINGTYAS"/>
    <n v="12000000"/>
    <s v="Intergrated and Embedded Systems"/>
    <s v="Smart Computing Technology (SCOUT)"/>
    <x v="6"/>
    <s v="FIF"/>
    <s v="Telkom University Surabaya"/>
    <n v="6886510"/>
    <s v="0010109403"/>
    <s v="BERLIAN RAHMY LIDIAWATY"/>
    <n v="12000000"/>
    <s v="Intergrated and Embedded Systems"/>
    <s v="Smart Computing Technology (SCOUT)"/>
    <s v="Sistem Informasi"/>
    <s v="FRI"/>
    <s v="Telkom University Surabaya"/>
    <n v="6833033"/>
    <s v="0702049801"/>
    <s v="TITA AYU ROSPRICILIA"/>
    <n v="12000000"/>
    <s v="Intergrated and Embedded Systems"/>
    <s v="Rekayasa Industri dan Inovasi Bisnis (RIIB)"/>
    <s v="Sistem Informasi"/>
    <s v="FRI"/>
    <s v="Telkom University Surabaya"/>
    <n v="6833034"/>
    <s v="0729059601"/>
    <s v="ALIFIANSYAH ARRIZQY HIDAYAT"/>
    <n v="12000000"/>
    <s v="Intergrated and Embedded Systems"/>
    <s v="Rekayasa Industri dan Inovasi Bisnis (RIIB)"/>
    <x v="6"/>
    <s v="FRI"/>
    <s v="Telkom University Surabaya"/>
    <m/>
    <m/>
    <m/>
    <m/>
    <s v=""/>
    <s v=""/>
    <s v=""/>
    <m/>
    <m/>
    <m/>
    <m/>
    <m/>
    <m/>
    <s v=""/>
    <s v=""/>
    <s v=""/>
    <m/>
    <m/>
    <m/>
    <m/>
    <m/>
    <s v=""/>
    <s v=""/>
    <x v="0"/>
    <m/>
    <m/>
    <m/>
    <m/>
    <m/>
    <s v=""/>
    <s v=""/>
    <s v=""/>
    <m/>
    <m/>
    <s v="Proposal"/>
  </r>
  <r>
    <n v="6"/>
    <s v="KWR4.072/ABD04/PPM-JPM/2025"/>
    <s v="0287/ABD07/PPM-JPM/2025"/>
    <s v="DESIMINASI SISTEM PEMBANGKIT TENAGA SURYA UNTUK GURU DAN SISWA DI LAMONGAN"/>
    <x v="26"/>
    <x v="5"/>
    <n v="2025"/>
    <n v="6"/>
    <s v="Energi"/>
    <n v="10000000"/>
    <n v="8000000"/>
    <s v="Telkom University Surabaya"/>
    <n v="3"/>
    <m/>
    <x v="0"/>
    <s v="ID"/>
    <m/>
    <n v="6680612"/>
    <s v="isa hafidz"/>
    <s v="0728059203"/>
    <n v="8000000"/>
    <s v="Circular Ecosystem and Sustainable Technology"/>
    <s v="ETHES (Electrical Engineering and Advanced Technologies)"/>
    <x v="0"/>
    <s v="FTE"/>
    <s v="Telkom University Surabaya"/>
    <n v="1093"/>
    <s v="041057"/>
    <n v="6853203"/>
    <s v="0705109006"/>
    <s v="CHAIRONI LATIF"/>
    <n v="8000000"/>
    <s v="Circular Ecosystem and Sustainable Technology"/>
    <s v="ETHES (Electrical Engineering and Advanced Technologies)"/>
    <x v="0"/>
    <s v="FTE"/>
    <s v="Telkom University Surabaya"/>
    <n v="6859016"/>
    <s v="0727069503"/>
    <s v="RIFKI DWI PUTRANTO"/>
    <n v="8000000"/>
    <s v="Circular Ecosystem and Sustainable Technology"/>
    <s v="ETHES (Electrical Engineering and Advanced Technologies)"/>
    <s v="Teknik Elektro"/>
    <s v="FTE"/>
    <s v="Telkom University Surabaya"/>
    <m/>
    <m/>
    <m/>
    <m/>
    <s v=""/>
    <s v=""/>
    <s v=""/>
    <m/>
    <m/>
    <m/>
    <m/>
    <m/>
    <m/>
    <s v=""/>
    <s v=""/>
    <x v="0"/>
    <m/>
    <m/>
    <m/>
    <m/>
    <m/>
    <m/>
    <s v=""/>
    <s v=""/>
    <s v=""/>
    <m/>
    <m/>
    <m/>
    <m/>
    <m/>
    <m/>
    <s v=""/>
    <s v=""/>
    <s v=""/>
    <m/>
    <m/>
    <m/>
    <m/>
    <m/>
    <s v=""/>
    <s v=""/>
    <x v="0"/>
    <m/>
    <m/>
    <m/>
    <m/>
    <m/>
    <s v=""/>
    <s v=""/>
    <s v=""/>
    <m/>
    <m/>
    <s v="Proposal"/>
  </r>
  <r>
    <n v="7"/>
    <s v="KWR4.072/ABD04/PPM-JPM/2025"/>
    <s v="0416/ABD07/PPM-JPM/2025"/>
    <s v="PEMBERDAYAAN HASIL USAHA TAMBAK MELALUI PEMASARAN DIGITAL DAN OPTAMALISASI PACKING UNTUK KEMANDIRIAN DISTRIBUSI PRODUK"/>
    <x v="26"/>
    <x v="5"/>
    <n v="2025"/>
    <n v="6"/>
    <m/>
    <n v="10000000"/>
    <n v="8000000"/>
    <m/>
    <m/>
    <m/>
    <x v="0"/>
    <m/>
    <m/>
    <m/>
    <s v="wachda yuniar rochmah"/>
    <m/>
    <n v="8000000"/>
    <s v="Intergrated and Embedded Systems"/>
    <s v="Rekayasa Industri dan Inovasi Bisnis (RIIB)"/>
    <x v="6"/>
    <s v="FEB"/>
    <s v="Telkom University Surabaya"/>
    <n v="1093"/>
    <s v="041057"/>
    <m/>
    <m/>
    <s v="N. AZIZIA GIA MUTIARASARI"/>
    <n v="8000000"/>
    <s v="Circular Ecosystem and Sustainable Technology"/>
    <s v="Rekayasa Industri dan Inovasi Bisnis (RIIB)"/>
    <x v="3"/>
    <m/>
    <m/>
    <m/>
    <m/>
    <s v="WAHYU EKA KISWARDANI"/>
    <n v="8000000"/>
    <s v="Circular Ecosystem and Sustainable Technology"/>
    <s v="Rekayasa Industri dan Inovasi Bisnis (RIIB)"/>
    <s v="Digital Bisnis"/>
    <m/>
    <m/>
    <m/>
    <m/>
    <m/>
    <m/>
    <s v=""/>
    <s v=""/>
    <s v=""/>
    <m/>
    <m/>
    <m/>
    <m/>
    <m/>
    <m/>
    <s v=""/>
    <s v=""/>
    <x v="0"/>
    <m/>
    <m/>
    <m/>
    <m/>
    <m/>
    <m/>
    <s v=""/>
    <s v=""/>
    <s v=""/>
    <m/>
    <m/>
    <m/>
    <m/>
    <m/>
    <m/>
    <s v=""/>
    <s v=""/>
    <s v=""/>
    <m/>
    <m/>
    <m/>
    <m/>
    <m/>
    <s v=""/>
    <s v=""/>
    <x v="0"/>
    <m/>
    <m/>
    <m/>
    <m/>
    <m/>
    <s v=""/>
    <s v=""/>
    <s v=""/>
    <m/>
    <m/>
    <s v="Proposal"/>
  </r>
  <r>
    <n v="8"/>
    <s v="KWR4.072/ABD04/PPM-JPM/2025"/>
    <s v="0110/ABD07/PPM-JPM/2025"/>
    <s v="MANAJEMEN PENGETAHUAN BERBASIS TEKNOLOGI FILTRASI AIR UNTUK MENINGKATKAN HASIL TAMBAK PADA KELOMPOK PETANI IKAN DESA BANTENG PUTIH LAMONGAN"/>
    <x v="26"/>
    <x v="5"/>
    <n v="2025"/>
    <n v="6"/>
    <m/>
    <n v="10000000"/>
    <n v="8000000"/>
    <m/>
    <m/>
    <m/>
    <x v="0"/>
    <m/>
    <m/>
    <m/>
    <s v="sekar widyasari putri"/>
    <m/>
    <n v="8000000"/>
    <s v="Circular Ecosystem and Sustainable Technology"/>
    <s v="Rekayasa Industri dan Inovasi Bisnis (RIIB)"/>
    <x v="6"/>
    <s v="FEB"/>
    <s v="Telkom University Surabaya"/>
    <n v="1093"/>
    <s v="041057"/>
    <m/>
    <m/>
    <s v="N. AZIZIA GIA MUTIARASARI"/>
    <n v="8000000"/>
    <s v="Circular Ecosystem and Sustainable Technology"/>
    <s v="Rekayasa Industri dan Inovasi Bisnis (RIIB)"/>
    <x v="3"/>
    <m/>
    <m/>
    <m/>
    <s v="0730088001"/>
    <s v="BAMBANG AGUS SUMANTRI"/>
    <n v="8000000"/>
    <s v="Circular Ecosystem and Sustainable Technology"/>
    <s v="Rekayasa Industri dan Inovasi Bisnis (RIIB)"/>
    <s v="Digital Bisnis"/>
    <s v="FEB"/>
    <s v="Telkom University Surabaya"/>
    <n v="6898606"/>
    <s v="0404109105"/>
    <s v="EKA SARI OKTARINA"/>
    <n v="8000000"/>
    <s v="Intergrated and Embedded Systems"/>
    <s v="ETHES (Electrical Engineering and Advanced Technologies)"/>
    <s v="Teknik Komputer"/>
    <s v="FTE"/>
    <s v="Telkom University Surabaya"/>
    <m/>
    <m/>
    <m/>
    <m/>
    <s v=""/>
    <s v=""/>
    <x v="0"/>
    <m/>
    <m/>
    <m/>
    <m/>
    <m/>
    <m/>
    <s v=""/>
    <s v=""/>
    <s v=""/>
    <m/>
    <m/>
    <m/>
    <m/>
    <m/>
    <m/>
    <s v=""/>
    <s v=""/>
    <s v=""/>
    <m/>
    <m/>
    <m/>
    <m/>
    <m/>
    <s v=""/>
    <s v=""/>
    <x v="0"/>
    <m/>
    <m/>
    <m/>
    <m/>
    <m/>
    <s v=""/>
    <s v=""/>
    <s v=""/>
    <m/>
    <m/>
    <s v="Proposal"/>
  </r>
  <r>
    <n v="9"/>
    <s v="KWR4.072/ABD04/PPM-JPM/2025"/>
    <s v="0036/ABD07/PPM-JPM/2025"/>
    <s v="PEMBANGUNAN WEBSITE UMKMCERDAS UNTUK PENINGKATAN EFISIENSI OPERASIONAL UMKM KAMPOENG ILMU SURBAYA"/>
    <x v="26"/>
    <x v="5"/>
    <n v="2025"/>
    <n v="6"/>
    <m/>
    <n v="10000000"/>
    <n v="8000000"/>
    <m/>
    <m/>
    <m/>
    <x v="0"/>
    <m/>
    <m/>
    <m/>
    <s v="amalia nur alifah"/>
    <m/>
    <n v="8000000"/>
    <s v="Circular Ecosystem and Sustainable Technology"/>
    <s v="Smart Computing Technology (SCOUT)"/>
    <x v="10"/>
    <s v="FIF"/>
    <s v="Telkom University Surabaya"/>
    <n v="1093"/>
    <s v="041057"/>
    <n v="6787821"/>
    <s v="0707029303"/>
    <s v="DESITA NUR RACHMANIAR"/>
    <n v="8000000"/>
    <s v="Circular Ecosystem and Sustainable Technology"/>
    <s v="Rekayasa Industri dan Inovasi Bisnis (RIIB)"/>
    <x v="9"/>
    <s v="FRI"/>
    <s v="Telkom University Surabaya"/>
    <n v="6939282"/>
    <m/>
    <s v="SULTHAN RAFIF"/>
    <n v="8000000"/>
    <s v="Intergrated and Embedded Systems"/>
    <s v="Smart Computing Technology (SCOUT)"/>
    <s v="Sains Data"/>
    <s v="FIF"/>
    <s v="Telkom University Surabaya"/>
    <m/>
    <m/>
    <s v="TANZILAL MUSTAQIM"/>
    <n v="8000000"/>
    <s v="Motion Technology for Safety, Health, and Wellness"/>
    <s v="Smart Computing Technology (SCOUT)"/>
    <s v="Informatika"/>
    <s v="FIF"/>
    <s v="Telkom University Surabaya"/>
    <m/>
    <m/>
    <m/>
    <m/>
    <s v=""/>
    <s v=""/>
    <x v="0"/>
    <m/>
    <m/>
    <m/>
    <m/>
    <m/>
    <m/>
    <s v=""/>
    <s v=""/>
    <s v=""/>
    <m/>
    <m/>
    <m/>
    <m/>
    <m/>
    <m/>
    <s v=""/>
    <s v=""/>
    <s v=""/>
    <m/>
    <m/>
    <m/>
    <m/>
    <m/>
    <s v=""/>
    <s v=""/>
    <x v="0"/>
    <m/>
    <m/>
    <m/>
    <m/>
    <m/>
    <s v=""/>
    <s v=""/>
    <s v=""/>
    <m/>
    <m/>
    <s v="Proposal"/>
  </r>
  <r>
    <n v="10"/>
    <s v="KWR4.072/ABD04/PPM-JPM/2025"/>
    <s v="0256/ABD07/PPM-JPM/2025"/>
    <s v="PENGEMBANGAN SISTEM INFORMASI ADMINISTRASI SEBAGAI INOVASI DIGITAL PADA DESA GRABAGAN SIDOARJO"/>
    <x v="26"/>
    <x v="5"/>
    <n v="2025"/>
    <n v="6"/>
    <m/>
    <n v="10000000"/>
    <n v="8000000"/>
    <m/>
    <m/>
    <m/>
    <x v="0"/>
    <m/>
    <m/>
    <m/>
    <s v="yohanes setiawan"/>
    <m/>
    <n v="8000000"/>
    <s v="Intergrated and Embedded Systems"/>
    <s v="Smart Computing Technology (SCOUT)"/>
    <x v="4"/>
    <s v="FIF"/>
    <s v="Telkom University Surabaya"/>
    <n v="1093"/>
    <s v="041057"/>
    <m/>
    <m/>
    <s v="MASTUTY AYU NINGTYAS"/>
    <n v="8000000"/>
    <s v="Intergrated and Embedded Systems"/>
    <s v="Smart Computing Technology (SCOUT)"/>
    <x v="6"/>
    <s v="FIF"/>
    <s v="Telkom University Surabaya"/>
    <m/>
    <m/>
    <s v="MUSTAFA KAMAL"/>
    <n v="8000000"/>
    <s v="Circular Ecosystem and Sustainable Technology"/>
    <s v="Rekayasa Industri dan Inovasi Bisnis (RIIB)"/>
    <s v="Teknologi Informasi"/>
    <s v="FIF"/>
    <s v="Telkom University Surabaya"/>
    <m/>
    <m/>
    <s v="PHILIP TOBIANTO DAELY"/>
    <n v="8000000"/>
    <s v="Intergrated and Embedded Systems"/>
    <s v="Smart Computing Technology (SCOUT)"/>
    <s v="Teknologi Informasi"/>
    <s v="FIF"/>
    <s v="Telkom University Surabaya"/>
    <m/>
    <m/>
    <m/>
    <m/>
    <s v=""/>
    <s v=""/>
    <x v="0"/>
    <m/>
    <m/>
    <m/>
    <m/>
    <m/>
    <m/>
    <s v=""/>
    <s v=""/>
    <s v=""/>
    <m/>
    <m/>
    <m/>
    <m/>
    <m/>
    <m/>
    <s v=""/>
    <s v=""/>
    <s v=""/>
    <m/>
    <m/>
    <m/>
    <m/>
    <m/>
    <s v=""/>
    <s v=""/>
    <x v="0"/>
    <m/>
    <m/>
    <m/>
    <m/>
    <m/>
    <s v=""/>
    <s v=""/>
    <s v=""/>
    <m/>
    <m/>
    <s v="Proposal"/>
  </r>
  <r>
    <n v="11"/>
    <s v="KWR4.072/ABD04/PPM-JPM/2025"/>
    <s v="0238/ABD07/PPM-JPM/2025"/>
    <s v="SMART TANI: SISTEM IRIGASI TETES OTOMATIS BERBASIS IOT UNTUK BUDIDAYA MELON DI GREENHOUSE JAMBANGAN"/>
    <x v="26"/>
    <x v="5"/>
    <n v="2025"/>
    <n v="6"/>
    <m/>
    <n v="10000000"/>
    <n v="8000000"/>
    <m/>
    <m/>
    <m/>
    <x v="0"/>
    <m/>
    <m/>
    <m/>
    <s v="moh. hamim zajuli al faroby"/>
    <m/>
    <n v="8000000"/>
    <s v="Motion Technology for Safety, Health, and Wellness"/>
    <s v="Smart Computing Technology (SCOUT)"/>
    <x v="10"/>
    <s v="FIF"/>
    <s v="Telkom University Surabaya"/>
    <n v="1093"/>
    <s v="041057"/>
    <m/>
    <m/>
    <s v="MUHAMMAD ADIB KAMALI"/>
    <n v="8000000"/>
    <s v="Intergrated and Embedded Systems"/>
    <s v="Smart Computing Technology (SCOUT)"/>
    <x v="6"/>
    <s v="FIF"/>
    <s v="Telkom University Surabaya"/>
    <m/>
    <m/>
    <s v="TITA AYU ROSPRICILIA"/>
    <n v="8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m/>
    <s v="Proposal"/>
  </r>
  <r>
    <n v="12"/>
    <s v="KWR4.072/ABD04/PPM-JPM/2025"/>
    <s v="0132/ABD07/PPM-JPM/2025"/>
    <s v="PEMBERDAYAAN UMKM CV. ALFA SURYA MELALUI PEMANFAATAN KENDARAAN LISTRIK RODA DUA DALAM DISTRIBUSI BARANG YANG EFISIEN"/>
    <x v="26"/>
    <x v="5"/>
    <n v="2025"/>
    <n v="6"/>
    <m/>
    <n v="10000000"/>
    <n v="8000000"/>
    <m/>
    <m/>
    <m/>
    <x v="0"/>
    <m/>
    <m/>
    <m/>
    <s v="anifatul faricha"/>
    <m/>
    <n v="8000000"/>
    <s v="Motion Technology for Safety, Health, and Wellness"/>
    <s v="ETHES (Electrical Engineering and Advanced Technologies)"/>
    <x v="0"/>
    <s v="FTE"/>
    <s v="Telkom University Surabaya"/>
    <n v="1093"/>
    <s v="041057"/>
    <m/>
    <m/>
    <s v="RIFKI DWI PUTRANTO"/>
    <n v="8000000"/>
    <s v="Circular Ecosystem and Sustainable Technology"/>
    <s v="ETHES (Electrical Engineering and Advanced Technologies)"/>
    <x v="0"/>
    <s v="FTE"/>
    <s v="Telkom University Surabaya"/>
    <m/>
    <m/>
    <s v="ANITA HAKIM NASUTION"/>
    <n v="8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m/>
    <s v="Proposal"/>
  </r>
  <r>
    <n v="13"/>
    <s v="KWR4.072/ABD04/PPM-JPM/2025"/>
    <s v="0103/ABD07/PPM-JPM/2025"/>
    <s v="PENDAMPINGAN PERINTISAN KOPERASI MULTI PIHAK BERBASIS KELOMPOK MASYARAKAT DI DESA BANTENGPUTIH"/>
    <x v="26"/>
    <x v="5"/>
    <n v="2025"/>
    <n v="6"/>
    <m/>
    <n v="10000000"/>
    <n v="8000000"/>
    <m/>
    <m/>
    <m/>
    <x v="0"/>
    <m/>
    <m/>
    <m/>
    <s v="bambang agus sumantri"/>
    <m/>
    <n v="8000000"/>
    <s v="Circular Ecosystem and Sustainable Technology"/>
    <s v="Rekayasa Industri dan Inovasi Bisnis (RIIB)"/>
    <x v="6"/>
    <s v="FEB"/>
    <s v="Telkom University Surabaya"/>
    <n v="1093"/>
    <s v="041057"/>
    <m/>
    <m/>
    <s v="WAHYU EKA KISWARDANI"/>
    <n v="8000000"/>
    <s v="Circular Ecosystem and Sustainable Technology"/>
    <s v="Rekayasa Industri dan Inovasi Bisnis (RIIB)"/>
    <x v="3"/>
    <m/>
    <m/>
    <m/>
    <m/>
    <s v="SEKAR WIDYASARI PUTRI"/>
    <n v="8000000"/>
    <s v="Circular Ecosystem and Sustainable Technology"/>
    <s v="Rekayasa Industri dan Inovasi Bisnis (RIIB)"/>
    <s v="Digital Bisnis"/>
    <s v="FEB"/>
    <s v="Telkom University Surabaya"/>
    <m/>
    <m/>
    <m/>
    <m/>
    <s v=""/>
    <s v=""/>
    <s v=""/>
    <m/>
    <m/>
    <m/>
    <m/>
    <m/>
    <m/>
    <s v=""/>
    <s v=""/>
    <x v="0"/>
    <m/>
    <m/>
    <m/>
    <m/>
    <m/>
    <m/>
    <s v=""/>
    <s v=""/>
    <s v=""/>
    <m/>
    <m/>
    <m/>
    <m/>
    <m/>
    <m/>
    <s v=""/>
    <s v=""/>
    <s v=""/>
    <m/>
    <m/>
    <m/>
    <m/>
    <m/>
    <s v=""/>
    <s v=""/>
    <x v="0"/>
    <m/>
    <m/>
    <m/>
    <m/>
    <m/>
    <s v=""/>
    <s v=""/>
    <s v=""/>
    <m/>
    <m/>
    <s v="Proposal"/>
  </r>
  <r>
    <n v="14"/>
    <s v="KWR4.072/ABD04/PPM-JPM/2025"/>
    <s v="0354/ABD07/PPM-JPM/2025"/>
    <s v="INTEGRASI BUSINESS INTELLIGENCE UNTUK PENGELOLAAN DATA DAN KONTEN DI WEBSITE ADIDES"/>
    <x v="26"/>
    <x v="5"/>
    <n v="2025"/>
    <n v="6"/>
    <m/>
    <n v="10000000"/>
    <n v="8000000"/>
    <m/>
    <m/>
    <m/>
    <x v="0"/>
    <m/>
    <m/>
    <m/>
    <s v="caesareano lafado yesa"/>
    <m/>
    <n v="8000000"/>
    <s v="Intergrated and Embedded Systems"/>
    <s v="Rekayasa Industri dan Inovasi Bisnis (RIIB)"/>
    <x v="6"/>
    <s v="FEB"/>
    <s v="Telkom University Surabaya"/>
    <n v="1093"/>
    <s v="041057"/>
    <m/>
    <m/>
    <s v="DOMINGGO BAYU BASKARA"/>
    <n v="8000000"/>
    <s v="Intergrated and Embedded Systems"/>
    <s v="Rekayasa Industri dan Inovasi Bisnis (RIIB)"/>
    <x v="3"/>
    <s v="FEB"/>
    <s v="Telkom University Surabaya"/>
    <m/>
    <m/>
    <s v="ARIP RAMADAN"/>
    <n v="8000000"/>
    <s v="Intergrated and Embedded Systems"/>
    <s v="Smart Computing Technology (SCOUT)"/>
    <s v="Sistem Informasi"/>
    <s v="FRI"/>
    <s v="Telkom University Surabaya"/>
    <m/>
    <m/>
    <s v="WACHDA YUNIAR ROCHMAH"/>
    <n v="8000000"/>
    <s v="Intergrated and Embedded Systems"/>
    <s v="Rekayasa Industri dan Inovasi Bisnis (RIIB)"/>
    <s v="Digital Bisnis"/>
    <s v="FEB"/>
    <s v="Telkom University Surabaya"/>
    <m/>
    <m/>
    <m/>
    <m/>
    <s v=""/>
    <s v=""/>
    <x v="0"/>
    <m/>
    <m/>
    <m/>
    <m/>
    <m/>
    <m/>
    <s v=""/>
    <s v=""/>
    <s v=""/>
    <m/>
    <m/>
    <m/>
    <m/>
    <m/>
    <m/>
    <s v=""/>
    <s v=""/>
    <s v=""/>
    <m/>
    <m/>
    <m/>
    <m/>
    <m/>
    <s v=""/>
    <s v=""/>
    <x v="0"/>
    <m/>
    <m/>
    <m/>
    <m/>
    <m/>
    <s v=""/>
    <s v=""/>
    <s v=""/>
    <m/>
    <m/>
    <s v="Proposal"/>
  </r>
  <r>
    <n v="15"/>
    <s v="KWR4.072/ABD04/PPM-JPM/2025"/>
    <s v="0280/ABD07/PPM-JPM/2025"/>
    <s v="WHITE-SWINDLER-V3: PENGEMBANGAN WEB UNTUK MENGUNGKAP MODUS PENIPUAN DIGITAL BERBASIS MEDIA SOSIAL DENGAN TEORI INFLUENCE MAXIMIZATION."/>
    <x v="26"/>
    <x v="5"/>
    <n v="2025"/>
    <n v="6"/>
    <m/>
    <n v="10000000"/>
    <n v="8000000"/>
    <m/>
    <m/>
    <m/>
    <x v="0"/>
    <m/>
    <m/>
    <m/>
    <s v="mochamad nizar palefi ma'ady"/>
    <m/>
    <n v="8000000"/>
    <s v="Intergrated and Embedded Systems"/>
    <s v="Rekayasa Industri dan Inovasi Bisnis (RIIB)"/>
    <x v="2"/>
    <s v="FRI"/>
    <s v="Telkom University Surabaya"/>
    <n v="1093"/>
    <s v="041057"/>
    <m/>
    <m/>
    <s v="ROSYID ABDILLAH"/>
    <n v="8000000"/>
    <s v="Motion Technology for Safety, Health, and Wellness"/>
    <s v="Smart Computing Technology (SCOUT)"/>
    <x v="1"/>
    <s v="FRI"/>
    <s v="Telkom University Surabaya"/>
    <m/>
    <m/>
    <s v="MUSTAFA KAMAL"/>
    <n v="8000000"/>
    <s v="Circular Ecosystem and Sustainable Technology"/>
    <s v="Rekayasa Industri dan Inovasi Bisnis (RIIB)"/>
    <s v="Teknologi Informasi"/>
    <s v="FIF"/>
    <s v="Telkom University Surabaya"/>
    <m/>
    <m/>
    <s v="AGUS SULISTYA"/>
    <n v="8000000"/>
    <s v="Circular Ecosystem and Sustainable Technology"/>
    <s v="Smart Computing Technology (SCOUT)"/>
    <s v="Sistem Informasi"/>
    <s v="FRI"/>
    <s v="Telkom University Surabaya"/>
    <m/>
    <m/>
    <s v="ANISA DZULKARNAIN"/>
    <n v="8000000"/>
    <s v="Intergrated and Embedded Systems"/>
    <s v="Smart Computing Technology (SCOUT)"/>
    <x v="6"/>
    <s v="FRI"/>
    <s v="Telkom University Surabaya"/>
    <m/>
    <m/>
    <m/>
    <m/>
    <s v=""/>
    <s v=""/>
    <s v=""/>
    <m/>
    <m/>
    <m/>
    <m/>
    <m/>
    <m/>
    <s v=""/>
    <s v=""/>
    <s v=""/>
    <m/>
    <m/>
    <m/>
    <m/>
    <m/>
    <s v=""/>
    <s v=""/>
    <x v="0"/>
    <m/>
    <m/>
    <m/>
    <m/>
    <m/>
    <s v=""/>
    <s v=""/>
    <s v=""/>
    <m/>
    <m/>
    <s v="Proposal"/>
  </r>
  <r>
    <n v="16"/>
    <s v="KWR4.072/ABD04/PPM-JPM/2025"/>
    <s v="0067/ABD07/PPM-JPM/2025"/>
    <s v="PENERAPAN TEKNOLOGI TEPAT GUNA: INOVASI ALAT RUANG MENYUSUI PORTABEL UNTUK MENDUKUNG KENYAMANAN IBU MENYUSUI DI RUANG PUBLIK"/>
    <x v="26"/>
    <x v="5"/>
    <n v="2025"/>
    <n v="6"/>
    <m/>
    <n v="10000000"/>
    <n v="8000000"/>
    <m/>
    <m/>
    <m/>
    <x v="0"/>
    <m/>
    <m/>
    <m/>
    <s v="silvi istiqomah"/>
    <m/>
    <n v="8000000"/>
    <s v="Circular Ecosystem and Sustainable Technology"/>
    <s v="Rekayasa Industri dan Inovasi Bisnis (RIIB)"/>
    <x v="9"/>
    <s v="FRI"/>
    <s v="Telkom University Surabaya"/>
    <n v="1093"/>
    <s v="041057"/>
    <m/>
    <m/>
    <s v="ILMA MUFIDAH"/>
    <n v="8000000"/>
    <s v="Tidak ada CoE"/>
    <s v="Tidak ada KK"/>
    <x v="5"/>
    <m/>
    <m/>
    <m/>
    <m/>
    <s v="RIZQA AMELIA ZUNAIDI"/>
    <n v="80000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m/>
    <s v="Proposal"/>
  </r>
  <r>
    <n v="17"/>
    <s v="KWR4.072/ABD04/PPM-JPM/2025"/>
    <s v="0135/ABD07/PPM-JPM/2025"/>
    <s v="PENERAPAN STRATEGI BRANDING BERBASIS AI UNTUK DIGITALISASI UMKM"/>
    <x v="26"/>
    <x v="5"/>
    <n v="2025"/>
    <n v="6"/>
    <m/>
    <n v="10000000"/>
    <n v="8000000"/>
    <m/>
    <m/>
    <m/>
    <x v="0"/>
    <m/>
    <m/>
    <m/>
    <s v="dominggo bayu baskara"/>
    <m/>
    <n v="8000000"/>
    <s v="Intergrated and Embedded Systems"/>
    <s v="Rekayasa Industri dan Inovasi Bisnis (RIIB)"/>
    <x v="6"/>
    <s v="FEB"/>
    <s v="Telkom University Surabaya"/>
    <n v="1093"/>
    <s v="041057"/>
    <m/>
    <m/>
    <s v="KRISNAYANTI ADITASARI"/>
    <n v="8000000"/>
    <s v="Circular Ecosystem and Sustainable Technology"/>
    <s v="Rekayasa Industri dan Inovasi Bisnis (RIIB)"/>
    <x v="3"/>
    <s v="FEB"/>
    <s v="Telkom University Surabaya"/>
    <m/>
    <m/>
    <s v="ADISYA RESTI RAHMADANTI"/>
    <n v="8000000"/>
    <s v="Tidak ada CoE"/>
    <s v="Tidak ada KK"/>
    <n v="0"/>
    <s v="FEB"/>
    <s v="Telkom University Surabaya"/>
    <m/>
    <m/>
    <m/>
    <m/>
    <s v=""/>
    <s v=""/>
    <s v=""/>
    <m/>
    <m/>
    <m/>
    <m/>
    <m/>
    <m/>
    <s v=""/>
    <s v=""/>
    <x v="0"/>
    <m/>
    <m/>
    <m/>
    <m/>
    <m/>
    <m/>
    <s v=""/>
    <s v=""/>
    <s v=""/>
    <m/>
    <m/>
    <m/>
    <m/>
    <m/>
    <m/>
    <s v=""/>
    <s v=""/>
    <s v=""/>
    <m/>
    <m/>
    <m/>
    <m/>
    <m/>
    <s v=""/>
    <s v=""/>
    <x v="0"/>
    <m/>
    <m/>
    <m/>
    <m/>
    <m/>
    <s v=""/>
    <s v=""/>
    <s v=""/>
    <m/>
    <m/>
    <s v="Proposal"/>
  </r>
  <r>
    <n v="18"/>
    <s v="KWR4.072/ABD04/PPM-JPM/2025"/>
    <s v="0297/ABD07/PPM-JPM/2025"/>
    <s v="PEMBUATAN ALAT PRODUKSI PUPUK DARI ENCENG GONDOK "/>
    <x v="26"/>
    <x v="5"/>
    <n v="2025"/>
    <n v="6"/>
    <m/>
    <n v="10000000"/>
    <n v="8000000"/>
    <m/>
    <m/>
    <m/>
    <x v="0"/>
    <m/>
    <m/>
    <m/>
    <s v="abduh sayid albana"/>
    <m/>
    <n v="8000000"/>
    <s v="Circular Ecosystem and Sustainable Technology"/>
    <s v="Rekayasa Industri dan Inovasi Bisnis (RIIB)"/>
    <x v="12"/>
    <s v="FRI"/>
    <s v="Telkom University Surabaya"/>
    <n v="1093"/>
    <s v="041057"/>
    <m/>
    <m/>
    <s v="AUFAR FIKRI DIMYATI"/>
    <n v="8000000"/>
    <s v="Circular Ecosystem and Sustainable Technology"/>
    <s v="Rekayasa Industri dan Inovasi Bisnis (RIIB)"/>
    <x v="4"/>
    <s v="FRI"/>
    <s v="Telkom University Surabaya"/>
    <m/>
    <m/>
    <s v="ERLY EKAYANTI ROSYIDA"/>
    <n v="8000000"/>
    <s v="Circular Ecosystem and Sustainable Technology"/>
    <s v="Rekayasa Industri dan Inovasi Bisnis (RIIB)"/>
    <s v="Teknik Logistik"/>
    <s v="FRI"/>
    <s v="Telkom University Surabaya"/>
    <m/>
    <m/>
    <m/>
    <m/>
    <s v=""/>
    <s v=""/>
    <s v=""/>
    <m/>
    <m/>
    <m/>
    <m/>
    <m/>
    <m/>
    <s v=""/>
    <s v=""/>
    <x v="0"/>
    <m/>
    <m/>
    <m/>
    <m/>
    <m/>
    <m/>
    <s v=""/>
    <s v=""/>
    <s v=""/>
    <m/>
    <m/>
    <m/>
    <m/>
    <m/>
    <m/>
    <s v=""/>
    <s v=""/>
    <s v=""/>
    <m/>
    <m/>
    <m/>
    <m/>
    <m/>
    <s v=""/>
    <s v=""/>
    <x v="0"/>
    <m/>
    <m/>
    <m/>
    <m/>
    <m/>
    <s v=""/>
    <s v=""/>
    <s v=""/>
    <m/>
    <m/>
    <s v="Proposal"/>
  </r>
  <r>
    <n v="19"/>
    <s v="KWR4.072/ABD04/PPM-JPM/2025"/>
    <s v="0019/ABD07/PPM-JPM/2025"/>
    <s v="INDUKSI TEKNOLOGI DASHBOARD UNTUK MONITORING LAYANAN AKADEMIK SEKOLAH DI SMP HANG TUAH 4 SURABAYA"/>
    <x v="26"/>
    <x v="5"/>
    <n v="2025"/>
    <n v="6"/>
    <m/>
    <n v="10000000"/>
    <n v="8000000"/>
    <m/>
    <m/>
    <m/>
    <x v="0"/>
    <m/>
    <m/>
    <m/>
    <s v="regita putri permata"/>
    <m/>
    <n v="8000000"/>
    <s v="Intergrated and Embedded Systems"/>
    <s v="Smart Computing Technology (SCOUT)"/>
    <x v="10"/>
    <s v="FIF"/>
    <s v="Telkom University Surabaya"/>
    <n v="1093"/>
    <s v="041057"/>
    <m/>
    <m/>
    <s v="ACHMAD MUZAKKI"/>
    <n v="8000000"/>
    <s v="Intergrated and Embedded Systems"/>
    <s v="Rekayasa Industri dan Inovasi Bisnis (RIIB)"/>
    <x v="8"/>
    <s v="FIF"/>
    <s v="Telkom University Surabaya"/>
    <m/>
    <m/>
    <s v="ARNI MUARIFAH AMRI"/>
    <n v="8000000"/>
    <s v="Intergrated and Embedded Systems"/>
    <s v="Smart Computing Technology (SCOUT)"/>
    <s v="Rekayasa Perangkat Lunak"/>
    <s v="FIF"/>
    <s v="Telkom University Surabaya"/>
    <m/>
    <m/>
    <m/>
    <m/>
    <s v=""/>
    <s v=""/>
    <s v=""/>
    <m/>
    <m/>
    <m/>
    <m/>
    <m/>
    <m/>
    <s v=""/>
    <s v=""/>
    <x v="0"/>
    <m/>
    <m/>
    <m/>
    <m/>
    <m/>
    <m/>
    <s v=""/>
    <s v=""/>
    <s v=""/>
    <m/>
    <m/>
    <m/>
    <m/>
    <m/>
    <m/>
    <s v=""/>
    <s v=""/>
    <s v=""/>
    <m/>
    <m/>
    <m/>
    <m/>
    <m/>
    <s v=""/>
    <s v=""/>
    <x v="0"/>
    <m/>
    <m/>
    <m/>
    <m/>
    <m/>
    <s v=""/>
    <s v=""/>
    <s v=""/>
    <m/>
    <m/>
    <s v="Proposal"/>
  </r>
  <r>
    <n v="20"/>
    <s v="KWR4.072/ABD04/PPM-JPM/2025"/>
    <s v="0380/ABD07/PPM-JPM/2025"/>
    <s v="PENERAPAN PICOBOT UNTUK FISIOTERAPI BERJALAN PASIEN PASCA STROKE."/>
    <x v="26"/>
    <x v="5"/>
    <n v="2025"/>
    <n v="6"/>
    <m/>
    <n v="10000000"/>
    <n v="8000000"/>
    <m/>
    <m/>
    <m/>
    <x v="0"/>
    <m/>
    <m/>
    <m/>
    <s v="dimas adiputra"/>
    <m/>
    <n v="8000000"/>
    <s v="Motion Technology for Safety, Health, and Wellness"/>
    <s v="ETHES (Electrical Engineering and Advanced Technologies)"/>
    <x v="0"/>
    <s v="FTE"/>
    <s v="Telkom University Surabaya"/>
    <n v="1093"/>
    <s v="041057"/>
    <m/>
    <m/>
    <s v="NILLA RACHMANINGRUM"/>
    <n v="8000000"/>
    <s v="Motion Technology for Safety, Health, and Wellness"/>
    <s v="ETHES (Electrical Engineering and Advanced Technologies)"/>
    <x v="2"/>
    <s v="FTE"/>
    <s v="Telkom University Surabaya"/>
    <m/>
    <m/>
    <s v="ARIS KUSUMAWATI"/>
    <n v="8000000"/>
    <s v="Motion Technology for Safety, Health, and Wellness"/>
    <s v="Rekayasa Industri dan Inovasi Bisnis (RIIB)"/>
    <s v="Sistem Informasi"/>
    <s v="FRI"/>
    <s v="Telkom University Surabaya"/>
    <m/>
    <m/>
    <m/>
    <m/>
    <s v=""/>
    <s v=""/>
    <s v=""/>
    <m/>
    <m/>
    <m/>
    <m/>
    <m/>
    <m/>
    <s v=""/>
    <s v=""/>
    <x v="0"/>
    <m/>
    <m/>
    <m/>
    <m/>
    <m/>
    <m/>
    <s v=""/>
    <s v=""/>
    <s v=""/>
    <m/>
    <m/>
    <m/>
    <m/>
    <m/>
    <m/>
    <s v=""/>
    <s v=""/>
    <s v=""/>
    <m/>
    <m/>
    <m/>
    <m/>
    <m/>
    <s v=""/>
    <s v=""/>
    <x v="0"/>
    <m/>
    <m/>
    <m/>
    <m/>
    <m/>
    <s v=""/>
    <s v=""/>
    <s v=""/>
    <m/>
    <m/>
    <s v="Proposal"/>
  </r>
  <r>
    <n v="21"/>
    <s v="KWR4.072/ABD04/PPM-JPM/2025"/>
    <s v="0077/ABD07/PPM-JPM/2025"/>
    <s v="PENGEMBANGAN APLIKASI BIMBINGAN KONSELING MURID SMA NEGERI 1 KAMAL"/>
    <x v="26"/>
    <x v="5"/>
    <n v="2025"/>
    <n v="6"/>
    <m/>
    <n v="10000000"/>
    <n v="8000000"/>
    <m/>
    <m/>
    <m/>
    <x v="0"/>
    <m/>
    <m/>
    <m/>
    <s v="sri hidayati"/>
    <m/>
    <n v="8000000"/>
    <s v="Motion Technology for Safety, Health, and Wellness"/>
    <s v="Smart Computing Technology (SCOUT)"/>
    <x v="10"/>
    <s v="FRI"/>
    <s v="Telkom University Surabaya"/>
    <n v="1093"/>
    <s v="041057"/>
    <m/>
    <m/>
    <s v="ROSYID ABDILLAH"/>
    <n v="8000000"/>
    <s v="Motion Technology for Safety, Health, and Wellness"/>
    <s v="Smart Computing Technology (SCOUT)"/>
    <x v="1"/>
    <s v="FRI"/>
    <s v="Telkom University Surabaya"/>
    <m/>
    <m/>
    <s v="AFFIFIANA PRISYANTI"/>
    <n v="8000000"/>
    <s v="Tidak ada CoE"/>
    <s v="Tidak ada KK"/>
    <n v="0"/>
    <s v="FRI"/>
    <s v="Telkom University Surabaya"/>
    <m/>
    <m/>
    <s v="MUHAMMAD ILHAM ALHARI"/>
    <n v="8000000"/>
    <s v="Motion Technology for Safety, Health, and Wellness"/>
    <s v="Rekayasa Industri dan Inovasi Bisnis (RIIB)"/>
    <s v="Sistem Informasi"/>
    <s v="FRI"/>
    <s v="Telkom University Surabaya"/>
    <m/>
    <m/>
    <s v="DAUD MUHAJIR"/>
    <n v="8000000"/>
    <s v="Motion Technology for Safety, Health, and Wellness"/>
    <s v="Smart Computing Technology (SCOUT)"/>
    <x v="10"/>
    <s v="FIF"/>
    <s v="Telkom University Surabaya"/>
    <m/>
    <m/>
    <s v="DAUD MUHAJIR"/>
    <n v="8000000"/>
    <s v="Motion Technology for Safety, Health, and Wellness"/>
    <s v="Smart Computing Technology (SCOUT)"/>
    <s v="Informatika"/>
    <s v="FRI"/>
    <s v="Telkom University Surabaya"/>
    <m/>
    <m/>
    <m/>
    <m/>
    <s v=""/>
    <s v=""/>
    <s v=""/>
    <m/>
    <m/>
    <m/>
    <m/>
    <m/>
    <s v=""/>
    <s v=""/>
    <x v="0"/>
    <m/>
    <m/>
    <m/>
    <m/>
    <m/>
    <s v=""/>
    <s v=""/>
    <s v=""/>
    <m/>
    <m/>
    <s v="Proposal"/>
  </r>
  <r>
    <n v="22"/>
    <s v="KWR4.072/ABD04/PPM-JPM/2025"/>
    <s v="0059/ABD07/PPM-JPM/2025"/>
    <s v="PENGEMBANGAN SISTEM ABSENSI MENGGUNAKAN FINGERPRINT PADA SMP AL FALAH ASSALAM"/>
    <x v="26"/>
    <x v="5"/>
    <n v="2025"/>
    <n v="6"/>
    <m/>
    <n v="10000000"/>
    <n v="8000000"/>
    <m/>
    <m/>
    <m/>
    <x v="0"/>
    <m/>
    <m/>
    <m/>
    <s v="rizky fenaldo maulana"/>
    <m/>
    <n v="8000000"/>
    <s v="Intergrated and Embedded Systems"/>
    <s v="Smart Computing Technology (SCOUT)"/>
    <x v="11"/>
    <s v="FIF"/>
    <s v="Telkom University Surabaya"/>
    <n v="1093"/>
    <s v="041057"/>
    <m/>
    <m/>
    <s v="SAFIRA ROHMATUL LAILY"/>
    <n v="8000000"/>
    <s v="Tidak ada CoE"/>
    <s v="Tidak ada KK"/>
    <x v="5"/>
    <m/>
    <m/>
    <m/>
    <m/>
    <s v="ERLY EKAYANTI ROSYIDA"/>
    <n v="8000000"/>
    <s v="Circular Ecosystem and Sustainable Technology"/>
    <s v="Rekayasa Industri dan Inovasi Bisnis (RIIB)"/>
    <s v="Teknik Logistik"/>
    <s v="FRI"/>
    <s v="Telkom University Surabaya"/>
    <m/>
    <m/>
    <s v="GRANITA HAJAR"/>
    <n v="8000000"/>
    <s v="Circular Ecosystem and Sustainable Technology"/>
    <s v="Rekayasa Industri dan Inovasi Bisnis (RIIB)"/>
    <s v="Teknik Logistik"/>
    <s v="FRI"/>
    <s v="Telkom University Surabaya"/>
    <m/>
    <m/>
    <m/>
    <m/>
    <s v=""/>
    <s v=""/>
    <x v="0"/>
    <m/>
    <m/>
    <m/>
    <m/>
    <m/>
    <m/>
    <s v=""/>
    <s v=""/>
    <s v=""/>
    <m/>
    <m/>
    <m/>
    <m/>
    <m/>
    <m/>
    <s v=""/>
    <s v=""/>
    <s v=""/>
    <m/>
    <m/>
    <m/>
    <m/>
    <m/>
    <s v=""/>
    <s v=""/>
    <x v="0"/>
    <m/>
    <m/>
    <m/>
    <m/>
    <m/>
    <s v=""/>
    <s v=""/>
    <s v=""/>
    <m/>
    <m/>
    <s v="Proposal"/>
  </r>
  <r>
    <n v="23"/>
    <s v="KWR4.072/ABD04/PPM-JPM/2025"/>
    <s v="0184/ABD07/PPM-JPM/2025"/>
    <s v="SISTEM IRIGASI TETES OTOMATIS BERBASIS IOT UNTUK TANAMAN BUDIDAYA  DESA SARI ROGO"/>
    <x v="26"/>
    <x v="5"/>
    <n v="2025"/>
    <n v="6"/>
    <m/>
    <n v="9795000"/>
    <n v="8000000"/>
    <m/>
    <m/>
    <m/>
    <x v="0"/>
    <m/>
    <m/>
    <m/>
    <s v="muhammad adib kamali"/>
    <m/>
    <n v="8000000"/>
    <s v="Intergrated and Embedded Systems"/>
    <s v="Smart Computing Technology (SCOUT)"/>
    <x v="4"/>
    <s v="FIF"/>
    <s v="Telkom University Surabaya"/>
    <n v="1093"/>
    <s v="041057"/>
    <m/>
    <m/>
    <s v="HENDY BRIANTORO"/>
    <n v="8000000"/>
    <s v="Intergrated and Embedded Systems"/>
    <s v="ETHES (Electrical Engineering and Advanced Technologies)"/>
    <x v="2"/>
    <s v="FTE"/>
    <s v="Telkom University Surabaya"/>
    <m/>
    <m/>
    <m/>
    <m/>
    <s v=""/>
    <s v=""/>
    <s v=""/>
    <m/>
    <m/>
    <m/>
    <m/>
    <m/>
    <m/>
    <s v=""/>
    <s v=""/>
    <s v=""/>
    <m/>
    <m/>
    <m/>
    <m/>
    <m/>
    <m/>
    <s v=""/>
    <s v=""/>
    <x v="0"/>
    <m/>
    <m/>
    <m/>
    <m/>
    <m/>
    <m/>
    <s v=""/>
    <s v=""/>
    <s v=""/>
    <m/>
    <m/>
    <m/>
    <m/>
    <m/>
    <m/>
    <s v=""/>
    <s v=""/>
    <s v=""/>
    <m/>
    <m/>
    <m/>
    <m/>
    <m/>
    <s v=""/>
    <s v=""/>
    <x v="0"/>
    <m/>
    <m/>
    <m/>
    <m/>
    <m/>
    <s v=""/>
    <s v=""/>
    <s v=""/>
    <m/>
    <m/>
    <s v="Proposal"/>
  </r>
  <r>
    <n v="24"/>
    <s v="KWR4.072/ABD04/PPM-JPM/2025"/>
    <s v="0249/ABD07/PPM-JPM/2025"/>
    <s v="IMPLEMENTASI SISTEM PERPUSTAKAAN DIGITAL BERBASIS WEBSITE UNTUK MENINGKATKAN EFISIENSI DAN KUALITAS LAYANAN PERPUSTAKAAN DI SMP AL-FALAH ASSALAM"/>
    <x v="26"/>
    <x v="5"/>
    <n v="2025"/>
    <n v="6"/>
    <m/>
    <n v="8810000"/>
    <n v="8000000"/>
    <m/>
    <m/>
    <m/>
    <x v="0"/>
    <m/>
    <m/>
    <m/>
    <s v="ahmad wali satria bahari johan"/>
    <m/>
    <n v="8000000"/>
    <s v="Intergrated and Embedded Systems"/>
    <s v="Smart Computing Technology (SCOUT)"/>
    <x v="11"/>
    <s v="FIF"/>
    <s v="Telkom University Surabaya"/>
    <n v="1093"/>
    <s v="041057"/>
    <m/>
    <m/>
    <s v="PIMA HANI SAFITRI"/>
    <n v="8000000"/>
    <s v="Motion Technology for Safety, Health, and Wellness"/>
    <s v="Smart Computing Technology (SCOUT)"/>
    <x v="11"/>
    <s v="FIF"/>
    <s v="Telkom University Surabaya"/>
    <m/>
    <m/>
    <s v="DESITA NUR RACHMANIAR"/>
    <n v="8000000"/>
    <s v="Circular Ecosystem and Sustainable Technology"/>
    <s v="Rekayasa Industri dan Inovasi Bisnis (RIIB)"/>
    <s v="Teknik Logistik"/>
    <s v="FIF"/>
    <s v="Telkom University Surabaya"/>
    <m/>
    <m/>
    <s v="ARDIAN YUSUF WICAKSONO"/>
    <m/>
    <s v="Intergrated and Embedded Systems"/>
    <s v="Smart Computing Technology (SCOUT)"/>
    <s v="Informatika"/>
    <m/>
    <m/>
    <m/>
    <m/>
    <m/>
    <m/>
    <s v=""/>
    <s v=""/>
    <x v="0"/>
    <m/>
    <m/>
    <m/>
    <m/>
    <m/>
    <m/>
    <s v=""/>
    <s v=""/>
    <s v=""/>
    <m/>
    <m/>
    <m/>
    <m/>
    <m/>
    <m/>
    <s v=""/>
    <s v=""/>
    <s v=""/>
    <m/>
    <m/>
    <m/>
    <m/>
    <m/>
    <s v=""/>
    <s v=""/>
    <x v="0"/>
    <m/>
    <m/>
    <m/>
    <m/>
    <m/>
    <s v=""/>
    <s v=""/>
    <s v=""/>
    <m/>
    <m/>
    <s v="Proposal"/>
  </r>
  <r>
    <m/>
    <m/>
    <s v="0797/ABD07/PPM-JPM/2025"/>
    <s v="PENERAPAN TEKNOLOGI TEPAT GUNA INSTALASI HIDROPONIK UNTUK PEMBERDAYAAN MASYARAKAT DESA SUKO DALAM MENDUKUNG KEMANDIRIAN PANGAN"/>
    <x v="27"/>
    <x v="5"/>
    <n v="2025"/>
    <n v="6"/>
    <m/>
    <m/>
    <n v="7500000"/>
    <m/>
    <m/>
    <m/>
    <x v="0"/>
    <m/>
    <m/>
    <m/>
    <s v="SILVI ISTIQOMAH"/>
    <m/>
    <m/>
    <s v="Circular Ecosystem and Sustainable Technology"/>
    <s v="Rekayasa Industri dan Inovasi Bisnis (RIIB)"/>
    <x v="9"/>
    <m/>
    <m/>
    <m/>
    <m/>
    <m/>
    <m/>
    <s v="SALSABILA PUTRI INDAH SARI"/>
    <m/>
    <s v=" "/>
    <s v=" "/>
    <x v="4"/>
    <m/>
    <m/>
    <m/>
    <m/>
    <s v="ILMA MUFIDAH"/>
    <m/>
    <s v="Tidak ada CoE"/>
    <s v="Tidak ada KK"/>
    <s v="Tidak ada KK"/>
    <m/>
    <m/>
    <m/>
    <m/>
    <m/>
    <m/>
    <s v=""/>
    <s v=""/>
    <s v=""/>
    <m/>
    <m/>
    <m/>
    <m/>
    <m/>
    <m/>
    <s v=""/>
    <s v=""/>
    <x v="0"/>
    <m/>
    <m/>
    <m/>
    <m/>
    <m/>
    <m/>
    <s v=""/>
    <s v=""/>
    <s v=""/>
    <m/>
    <m/>
    <m/>
    <m/>
    <m/>
    <m/>
    <s v=""/>
    <s v=""/>
    <s v=""/>
    <m/>
    <m/>
    <m/>
    <m/>
    <m/>
    <s v=""/>
    <s v=""/>
    <x v="0"/>
    <m/>
    <m/>
    <m/>
    <m/>
    <m/>
    <s v=""/>
    <s v=""/>
    <s v=""/>
    <m/>
    <m/>
    <s v="Proposal"/>
  </r>
  <r>
    <m/>
    <m/>
    <s v="0480/ABD07/PPM-JPM/2025"/>
    <s v="SISTEM PERTANIAN MODERN MENGGUNAKAN METODE HIDROPONIK DAN SOLAR PANEL UNTUK MENINGKATKAN KEMANDIRIAN PANGAN DI PONPES FATHUL HIDAYAH"/>
    <x v="27"/>
    <x v="5"/>
    <n v="2025"/>
    <n v="6"/>
    <m/>
    <m/>
    <n v="7500000"/>
    <m/>
    <m/>
    <m/>
    <x v="0"/>
    <m/>
    <m/>
    <m/>
    <s v="ANIFATUL FARICHA"/>
    <m/>
    <m/>
    <s v="Motion Technology for Safety, Health, and Wellness"/>
    <s v="ETHES (Electrical Engineering and Advanced Technologies)"/>
    <x v="0"/>
    <m/>
    <m/>
    <m/>
    <m/>
    <m/>
    <m/>
    <s v="RIFKI DWI PUTRANTO"/>
    <m/>
    <s v="Circular Ecosystem and Sustainable Technology"/>
    <s v="ETHES (Electrical Engineering and Advanced Technologies)"/>
    <x v="0"/>
    <m/>
    <m/>
    <m/>
    <m/>
    <s v="SUSIJANTO TRI RASMANA"/>
    <m/>
    <s v="Motion Technology for Safety, Health, and Wellness"/>
    <s v="ETHES (Electrical Engineering and Advanced Technologies)"/>
    <s v="Teknik Komputer"/>
    <m/>
    <m/>
    <m/>
    <m/>
    <m/>
    <m/>
    <s v=""/>
    <s v=""/>
    <s v=""/>
    <m/>
    <m/>
    <m/>
    <m/>
    <m/>
    <m/>
    <s v=""/>
    <s v=""/>
    <x v="0"/>
    <m/>
    <m/>
    <m/>
    <m/>
    <m/>
    <m/>
    <s v=""/>
    <s v=""/>
    <s v=""/>
    <m/>
    <m/>
    <m/>
    <m/>
    <m/>
    <m/>
    <s v=""/>
    <s v=""/>
    <s v=""/>
    <m/>
    <m/>
    <m/>
    <m/>
    <m/>
    <s v=""/>
    <s v=""/>
    <x v="0"/>
    <m/>
    <m/>
    <m/>
    <m/>
    <m/>
    <s v=""/>
    <s v=""/>
    <s v=""/>
    <m/>
    <m/>
    <s v="Proposal"/>
  </r>
  <r>
    <m/>
    <m/>
    <s v=" 0496/ABD07/PPM-JPM/2025"/>
    <s v="WHITE-SWINDLER-V4: PENGEMBANGAN WEB KOMUNITAS RESILIENSI PENIPUAN DIGITAL BERBASIS TEORI INFLUENCE MAXIMIZATION"/>
    <x v="27"/>
    <x v="5"/>
    <n v="2025"/>
    <n v="6"/>
    <m/>
    <m/>
    <n v="7500000"/>
    <m/>
    <m/>
    <m/>
    <x v="0"/>
    <m/>
    <m/>
    <m/>
    <s v="MOCHAMAD NIZAR PALEFI MA'ADY"/>
    <m/>
    <m/>
    <s v="Intergrated and Embedded Systems"/>
    <s v="Rekayasa Industri dan Inovasi Bisnis (RIIB)"/>
    <x v="2"/>
    <m/>
    <m/>
    <m/>
    <m/>
    <m/>
    <m/>
    <s v="AGUS SULISTYA"/>
    <m/>
    <s v="Circular Ecosystem and Sustainable Technology"/>
    <s v="Smart Computing Technology (SCOUT)"/>
    <x v="1"/>
    <m/>
    <m/>
    <m/>
    <m/>
    <s v="MUSTAFA KAMAL"/>
    <m/>
    <s v="Circular Ecosystem and Sustainable Technology"/>
    <s v="Rekayasa Industri dan Inovasi Bisnis (RIIB)"/>
    <s v="Teknologi Informasi"/>
    <m/>
    <m/>
    <m/>
    <m/>
    <s v="ANISA DZULKARNAIN"/>
    <m/>
    <s v="Intergrated and Embedded Systems"/>
    <s v="Smart Computing Technology (SCOUT)"/>
    <s v="Sistem Informasi"/>
    <m/>
    <m/>
    <m/>
    <m/>
    <s v="ROSYID ABDILLAH"/>
    <m/>
    <s v="Motion Technology for Safety, Health, and Wellness"/>
    <s v="Smart Computing Technology (SCOUT)"/>
    <x v="6"/>
    <m/>
    <m/>
    <m/>
    <m/>
    <m/>
    <m/>
    <s v=""/>
    <s v=""/>
    <s v=""/>
    <m/>
    <m/>
    <m/>
    <m/>
    <m/>
    <m/>
    <s v=""/>
    <s v=""/>
    <s v=""/>
    <m/>
    <m/>
    <m/>
    <m/>
    <m/>
    <s v=""/>
    <s v=""/>
    <x v="0"/>
    <m/>
    <m/>
    <m/>
    <m/>
    <m/>
    <s v=""/>
    <s v=""/>
    <s v=""/>
    <m/>
    <m/>
    <s v="Proposal"/>
  </r>
  <r>
    <m/>
    <m/>
    <s v="0807/ABD07/PPM-JPM/2025"/>
    <s v="DRIP IRRIGATION SYSTEM (DIS) BERBASIS IOT: GREEN HOUSE BUDIDAYA MELON HIDROPONIK SKALA KECIL BERBASIS 60 TANAMAN"/>
    <x v="27"/>
    <x v="5"/>
    <n v="2025"/>
    <n v="6"/>
    <m/>
    <m/>
    <n v="7500000"/>
    <m/>
    <m/>
    <m/>
    <x v="0"/>
    <m/>
    <m/>
    <m/>
    <s v="BAMBANG AGUS SUMANTRI"/>
    <m/>
    <m/>
    <s v="Circular Ecosystem and Sustainable Technology"/>
    <s v="Rekayasa Industri dan Inovasi Bisnis (RIIB)"/>
    <x v="6"/>
    <m/>
    <m/>
    <m/>
    <m/>
    <m/>
    <m/>
    <s v="SEKAR WIDYASARI PUTRI"/>
    <m/>
    <s v="Circular Ecosystem and Sustainable Technology"/>
    <s v="Rekayasa Industri dan Inovasi Bisnis (RIIB)"/>
    <x v="3"/>
    <m/>
    <m/>
    <m/>
    <m/>
    <s v="SEKAR WIDYASARI PUTRI"/>
    <m/>
    <s v="Circular Ecosystem and Sustainable Technology"/>
    <s v="Rekayasa Industri dan Inovasi Bisnis (RIIB)"/>
    <s v="Digital Bisnis"/>
    <m/>
    <m/>
    <m/>
    <m/>
    <s v="MUHAMMAD DWI HARIYANTO"/>
    <m/>
    <s v="Tidak ada CoE"/>
    <s v="Tidak ada KK"/>
    <s v="Tidak ada KK"/>
    <m/>
    <m/>
    <m/>
    <m/>
    <s v="TITUS KRISTANTO"/>
    <m/>
    <s v="Circular Ecosystem and Sustainable Technology"/>
    <s v="Rekayasa Industri dan Inovasi Bisnis (RIIB)"/>
    <x v="11"/>
    <m/>
    <m/>
    <m/>
    <m/>
    <m/>
    <m/>
    <s v=""/>
    <s v=""/>
    <s v=""/>
    <m/>
    <m/>
    <m/>
    <m/>
    <m/>
    <m/>
    <s v=""/>
    <s v=""/>
    <s v=""/>
    <m/>
    <m/>
    <m/>
    <m/>
    <m/>
    <s v=""/>
    <s v=""/>
    <x v="0"/>
    <m/>
    <m/>
    <m/>
    <m/>
    <m/>
    <s v=""/>
    <s v=""/>
    <s v=""/>
    <m/>
    <m/>
    <s v="Proposal"/>
  </r>
  <r>
    <m/>
    <m/>
    <s v=" 0472/ABD07/PPM-JPM/2025"/>
    <s v="PERANCANGAN DASHBOARD PREDIKSI PERMINTAAN BERBASIS AI UNTUK PENGUATAN SISTEM PENDUKUNG KEPUTUSAN"/>
    <x v="27"/>
    <x v="5"/>
    <n v="2025"/>
    <n v="6"/>
    <m/>
    <m/>
    <n v="7500000"/>
    <m/>
    <m/>
    <m/>
    <x v="0"/>
    <m/>
    <m/>
    <m/>
    <s v="ERLY EKAYANTI ROSYIDA"/>
    <m/>
    <m/>
    <s v="Circular Ecosystem and Sustainable Technology"/>
    <s v="Rekayasa Industri dan Inovasi Bisnis (RIIB)"/>
    <x v="12"/>
    <m/>
    <m/>
    <m/>
    <m/>
    <m/>
    <m/>
    <s v="REGITA PUTRI PERMATA"/>
    <m/>
    <s v="Intergrated and Embedded Systems"/>
    <s v="Smart Computing Technology (SCOUT)"/>
    <x v="13"/>
    <m/>
    <m/>
    <m/>
    <m/>
    <s v="NISA ISROFI"/>
    <m/>
    <s v="Circular Ecosystem and Sustainable Technology"/>
    <s v="Rekayasa Industri dan Inovasi Bisnis (RIIB)"/>
    <s v="Teknik Logistik"/>
    <m/>
    <m/>
    <m/>
    <m/>
    <s v="NISA ISROFI"/>
    <m/>
    <s v="Circular Ecosystem and Sustainable Technology"/>
    <s v="Rekayasa Industri dan Inovasi Bisnis (RIIB)"/>
    <s v="Teknik Logistik"/>
    <m/>
    <m/>
    <m/>
    <m/>
    <m/>
    <m/>
    <s v=""/>
    <s v=""/>
    <x v="0"/>
    <m/>
    <m/>
    <m/>
    <m/>
    <m/>
    <m/>
    <s v=""/>
    <s v=""/>
    <s v=""/>
    <m/>
    <m/>
    <m/>
    <m/>
    <m/>
    <m/>
    <s v=""/>
    <s v=""/>
    <s v=""/>
    <m/>
    <m/>
    <m/>
    <m/>
    <m/>
    <s v=""/>
    <s v=""/>
    <x v="0"/>
    <m/>
    <m/>
    <m/>
    <m/>
    <m/>
    <s v=""/>
    <s v=""/>
    <s v=""/>
    <m/>
    <m/>
    <s v="Proposal"/>
  </r>
  <r>
    <m/>
    <m/>
    <s v="0475/ABD07/PPM-JPM/2025"/>
    <s v="PENGEMBANGAN APLIKASI MEDIA PEMBELAJARAN UNTUK ANAK KESULITAN BELAJAR PADA SLB BINA MANDIRI SURABAYA"/>
    <x v="27"/>
    <x v="5"/>
    <n v="2025"/>
    <n v="6"/>
    <m/>
    <m/>
    <n v="7500000"/>
    <m/>
    <m/>
    <m/>
    <x v="0"/>
    <m/>
    <m/>
    <m/>
    <s v="YOHANES SETIAWAN"/>
    <m/>
    <m/>
    <s v="Intergrated and Embedded Systems"/>
    <s v="Smart Computing Technology (SCOUT)"/>
    <x v="4"/>
    <m/>
    <m/>
    <m/>
    <m/>
    <m/>
    <m/>
    <s v="DEWI RAHMAWATI"/>
    <m/>
    <s v="Motion Technology for Safety, Health, and Wellness"/>
    <s v="Smart Computing Technology (SCOUT)"/>
    <x v="8"/>
    <m/>
    <m/>
    <m/>
    <m/>
    <s v="ARNI MUARIFAH AMRI"/>
    <m/>
    <s v="Intergrated and Embedded Systems"/>
    <s v="Smart Computing Technology (SCOUT)"/>
    <s v="Rekayasa Perangkat Lunak"/>
    <m/>
    <m/>
    <m/>
    <m/>
    <s v="ACHMAD MUZAKKI"/>
    <m/>
    <s v="Intergrated and Embedded Systems"/>
    <s v="Rekayasa Industri dan Inovasi Bisnis (RIIB)"/>
    <s v="Rekayasa Perangkat Lunak"/>
    <m/>
    <m/>
    <m/>
    <m/>
    <s v="MASTUTY AYU NINGTYAS"/>
    <m/>
    <s v="Intergrated and Embedded Systems"/>
    <s v="Smart Computing Technology (SCOUT)"/>
    <x v="4"/>
    <m/>
    <m/>
    <m/>
    <m/>
    <m/>
    <m/>
    <s v=""/>
    <s v=""/>
    <s v=""/>
    <m/>
    <m/>
    <m/>
    <m/>
    <m/>
    <m/>
    <s v=""/>
    <s v=""/>
    <s v=""/>
    <m/>
    <m/>
    <m/>
    <m/>
    <m/>
    <s v=""/>
    <s v=""/>
    <x v="0"/>
    <m/>
    <m/>
    <m/>
    <m/>
    <m/>
    <s v=""/>
    <s v=""/>
    <s v=""/>
    <m/>
    <m/>
    <s v="Proposal"/>
  </r>
  <r>
    <m/>
    <m/>
    <s v="0500/ABD07/PPM-JPM/2025"/>
    <s v="RANCANG BANGUN TEKNOLOGI PENGOLAHAN LIMBAH BOTOL PLASTIK DAN OLI BEKAS MENJADI ECOBRICK DAN PAVING BLOCK"/>
    <x v="27"/>
    <x v="5"/>
    <n v="2025"/>
    <n v="6"/>
    <m/>
    <m/>
    <n v="7500000"/>
    <m/>
    <m/>
    <m/>
    <x v="0"/>
    <m/>
    <m/>
    <m/>
    <s v="GRANITA HAJAR"/>
    <m/>
    <m/>
    <s v="Circular Ecosystem and Sustainable Technology"/>
    <s v="Rekayasa Industri dan Inovasi Bisnis (RIIB)"/>
    <x v="12"/>
    <m/>
    <m/>
    <m/>
    <m/>
    <m/>
    <m/>
    <s v="DESITA NUR RACHMANIAR"/>
    <m/>
    <s v="Circular Ecosystem and Sustainable Technology"/>
    <s v="Rekayasa Industri dan Inovasi Bisnis (RIIB)"/>
    <x v="9"/>
    <m/>
    <m/>
    <m/>
    <m/>
    <s v="AUFAR FIKRI DIMYATI"/>
    <m/>
    <s v="Circular Ecosystem and Sustainable Technology"/>
    <s v="Rekayasa Industri dan Inovasi Bisnis (RIIB)"/>
    <s v="Teknik Industri"/>
    <m/>
    <m/>
    <m/>
    <m/>
    <m/>
    <m/>
    <s v=""/>
    <s v=""/>
    <s v=""/>
    <m/>
    <m/>
    <m/>
    <m/>
    <m/>
    <m/>
    <s v=""/>
    <s v=""/>
    <x v="0"/>
    <m/>
    <m/>
    <m/>
    <m/>
    <m/>
    <m/>
    <s v=""/>
    <s v=""/>
    <s v=""/>
    <m/>
    <m/>
    <m/>
    <m/>
    <m/>
    <m/>
    <s v=""/>
    <s v=""/>
    <s v=""/>
    <m/>
    <m/>
    <m/>
    <m/>
    <m/>
    <s v=""/>
    <s v=""/>
    <x v="0"/>
    <m/>
    <m/>
    <m/>
    <m/>
    <m/>
    <s v=""/>
    <s v=""/>
    <s v=""/>
    <m/>
    <m/>
    <s v="Proposal"/>
  </r>
  <r>
    <m/>
    <m/>
    <s v="0506/ABD07/PPM-JPM/2025"/>
    <s v="TRANSFORMASI DIGITAL MELALUI PELATIHAN ODDO ERP SEBAGAI SISTEM MANAJEMEN BISNIS TERPADU"/>
    <x v="27"/>
    <x v="5"/>
    <n v="2025"/>
    <n v="6"/>
    <m/>
    <m/>
    <n v="7500000"/>
    <m/>
    <m/>
    <m/>
    <x v="0"/>
    <m/>
    <m/>
    <m/>
    <s v="NISA ISROFI"/>
    <m/>
    <m/>
    <s v="Circular Ecosystem and Sustainable Technology"/>
    <s v="Rekayasa Industri dan Inovasi Bisnis (RIIB)"/>
    <x v="12"/>
    <m/>
    <m/>
    <m/>
    <m/>
    <m/>
    <m/>
    <s v="RIZKY FENALDO MAULANA"/>
    <m/>
    <s v="Intergrated and Embedded Systems"/>
    <s v="Smart Computing Technology (SCOUT)"/>
    <x v="11"/>
    <m/>
    <m/>
    <m/>
    <m/>
    <s v="ERLY EKAYANTI ROSYIDA"/>
    <m/>
    <s v="Circular Ecosystem and Sustainable Technology"/>
    <s v="Rekayasa Industri dan Inovasi Bisnis (RIIB)"/>
    <s v="Teknik Logistik"/>
    <m/>
    <m/>
    <m/>
    <m/>
    <m/>
    <m/>
    <s v=""/>
    <s v=""/>
    <s v=""/>
    <m/>
    <m/>
    <m/>
    <m/>
    <m/>
    <m/>
    <s v=""/>
    <s v=""/>
    <x v="0"/>
    <m/>
    <m/>
    <m/>
    <m/>
    <m/>
    <m/>
    <s v=""/>
    <s v=""/>
    <s v=""/>
    <m/>
    <m/>
    <m/>
    <m/>
    <m/>
    <m/>
    <s v=""/>
    <s v=""/>
    <s v=""/>
    <m/>
    <m/>
    <m/>
    <m/>
    <m/>
    <s v=""/>
    <s v=""/>
    <x v="0"/>
    <m/>
    <m/>
    <m/>
    <m/>
    <m/>
    <s v=""/>
    <s v=""/>
    <s v=""/>
    <m/>
    <m/>
    <s v="Proposal"/>
  </r>
  <r>
    <m/>
    <m/>
    <s v="0657/ABD07/PPM-JPM/2025"/>
    <s v="PEMBERDAYAAN MASYARAKAT DESA GADING WATU MELALUI TEKNOLOGI PENCACAH PLASTIK TEPAT GUNA MENDUKUNG PENGELOLAAN LIMBAH BERKELANJUTAN"/>
    <x v="27"/>
    <x v="5"/>
    <n v="2025"/>
    <n v="6"/>
    <m/>
    <m/>
    <n v="7500000"/>
    <m/>
    <m/>
    <m/>
    <x v="0"/>
    <m/>
    <m/>
    <m/>
    <s v="BENAZIR IMAM ARIF MUTTAQIN"/>
    <m/>
    <m/>
    <s v="Circular Ecosystem and Sustainable Technology"/>
    <s v="Rekayasa Industri dan Inovasi Bisnis (RIIB)"/>
    <x v="9"/>
    <m/>
    <m/>
    <m/>
    <m/>
    <m/>
    <m/>
    <s v="PRATYA POERI SURYADHINI"/>
    <m/>
    <s v="Tidak ada CoE"/>
    <s v="Tidak ada KK"/>
    <x v="5"/>
    <m/>
    <m/>
    <m/>
    <m/>
    <s v="AGOES WINDARTO"/>
    <m/>
    <s v="Circular Ecosystem and Sustainable Technology"/>
    <s v="Rekayasa Industri dan Inovasi Bisnis (RIIB)"/>
    <s v="Digital Bisnis"/>
    <m/>
    <m/>
    <m/>
    <m/>
    <m/>
    <m/>
    <s v=""/>
    <s v=""/>
    <s v=""/>
    <m/>
    <m/>
    <m/>
    <m/>
    <m/>
    <m/>
    <s v=""/>
    <s v=""/>
    <x v="0"/>
    <m/>
    <m/>
    <m/>
    <m/>
    <m/>
    <m/>
    <s v=""/>
    <s v=""/>
    <s v=""/>
    <m/>
    <m/>
    <m/>
    <m/>
    <m/>
    <m/>
    <s v=""/>
    <s v=""/>
    <s v=""/>
    <m/>
    <m/>
    <m/>
    <m/>
    <m/>
    <s v=""/>
    <s v=""/>
    <x v="0"/>
    <m/>
    <m/>
    <m/>
    <m/>
    <m/>
    <s v=""/>
    <s v=""/>
    <s v=""/>
    <m/>
    <m/>
    <s v="Proposal"/>
  </r>
  <r>
    <m/>
    <m/>
    <s v="0654/ABD07/PPM-JPM/2025"/>
    <s v="IMPLEMENTASI DASHBOARD INTERAKTIF BERBASIS WEB DALAM PENGELOLAAN LAPORAN BULANAN KADER SURABAYA HEBAT"/>
    <x v="27"/>
    <x v="5"/>
    <n v="2025"/>
    <n v="6"/>
    <m/>
    <m/>
    <n v="7500000"/>
    <m/>
    <m/>
    <m/>
    <x v="0"/>
    <m/>
    <m/>
    <m/>
    <s v="AMALIA NUR ALIFAH"/>
    <m/>
    <m/>
    <s v="Circular Ecosystem and Sustainable Technology"/>
    <s v="Smart Computing Technology (SCOUT)"/>
    <x v="10"/>
    <m/>
    <m/>
    <m/>
    <m/>
    <m/>
    <m/>
    <s v="SULTHAN RAFIF"/>
    <m/>
    <s v="Intergrated and Embedded Systems"/>
    <s v="Smart Computing Technology (SCOUT)"/>
    <x v="13"/>
    <m/>
    <m/>
    <m/>
    <m/>
    <m/>
    <m/>
    <s v=""/>
    <s v=""/>
    <s v=""/>
    <m/>
    <m/>
    <m/>
    <m/>
    <m/>
    <m/>
    <s v=""/>
    <s v=""/>
    <s v=""/>
    <m/>
    <m/>
    <m/>
    <m/>
    <m/>
    <m/>
    <s v=""/>
    <s v=""/>
    <x v="0"/>
    <m/>
    <m/>
    <m/>
    <m/>
    <m/>
    <m/>
    <s v=""/>
    <s v=""/>
    <s v=""/>
    <m/>
    <m/>
    <m/>
    <m/>
    <m/>
    <m/>
    <s v=""/>
    <s v=""/>
    <s v=""/>
    <m/>
    <m/>
    <m/>
    <m/>
    <m/>
    <s v=""/>
    <s v=""/>
    <x v="0"/>
    <m/>
    <m/>
    <m/>
    <m/>
    <m/>
    <s v=""/>
    <s v=""/>
    <s v=""/>
    <m/>
    <m/>
    <s v="Proposal"/>
  </r>
  <r>
    <m/>
    <m/>
    <s v="0691/ABD07/PPM-JPM/2025"/>
    <s v="IMPLEMENTASI ROBOT FISIOTERAPI PICOBOT PADA RSUD DR. SOETOMO"/>
    <x v="27"/>
    <x v="5"/>
    <n v="2025"/>
    <n v="6"/>
    <m/>
    <m/>
    <n v="7500000"/>
    <m/>
    <m/>
    <m/>
    <x v="0"/>
    <m/>
    <m/>
    <m/>
    <s v="DIMAS ADIPUTRA"/>
    <m/>
    <m/>
    <s v="Motion Technology for Safety, Health, and Wellness"/>
    <s v="ETHES (Electrical Engineering and Advanced Technologies)"/>
    <x v="0"/>
    <m/>
    <m/>
    <m/>
    <m/>
    <m/>
    <m/>
    <s v="ARIS KUSUMAWATI"/>
    <m/>
    <s v="Motion Technology for Safety, Health, and Wellness"/>
    <s v="Rekayasa Industri dan Inovasi Bisnis (RIIB)"/>
    <x v="1"/>
    <m/>
    <m/>
    <m/>
    <m/>
    <s v="NILLA RACHMANINGRUM"/>
    <m/>
    <s v="Motion Technology for Safety, Health, and Wellness"/>
    <s v="ETHES (Electrical Engineering and Advanced Technologies)"/>
    <s v="Teknik Telekomunikasi"/>
    <m/>
    <m/>
    <m/>
    <m/>
    <m/>
    <m/>
    <s v=""/>
    <s v=""/>
    <s v=""/>
    <m/>
    <m/>
    <m/>
    <m/>
    <m/>
    <m/>
    <s v=""/>
    <s v=""/>
    <x v="0"/>
    <m/>
    <m/>
    <m/>
    <m/>
    <m/>
    <m/>
    <s v=""/>
    <s v=""/>
    <s v=""/>
    <m/>
    <m/>
    <m/>
    <m/>
    <m/>
    <m/>
    <s v=""/>
    <s v=""/>
    <s v=""/>
    <m/>
    <m/>
    <m/>
    <m/>
    <m/>
    <s v=""/>
    <s v=""/>
    <x v="0"/>
    <m/>
    <m/>
    <m/>
    <m/>
    <m/>
    <s v=""/>
    <s v=""/>
    <s v=""/>
    <m/>
    <m/>
    <s v="Proposal"/>
  </r>
  <r>
    <m/>
    <m/>
    <s v="0445/ABD07/PPM-JPM/2025"/>
    <s v="FILAMEN BERAKSI: DAUR ULANG BOTOL PLASTIK UNTUK ANYAMAN KREATIF"/>
    <x v="27"/>
    <x v="5"/>
    <n v="2025"/>
    <n v="6"/>
    <s v="Material Maju"/>
    <m/>
    <n v="7500000"/>
    <m/>
    <n v="4"/>
    <m/>
    <x v="0"/>
    <m/>
    <m/>
    <m/>
    <s v="ABDUH SAYID ALBANA"/>
    <m/>
    <m/>
    <s v="Circular Ecosystem and Sustainable Technology"/>
    <s v="Rekayasa Industri dan Inovasi Bisnis (RIIB)"/>
    <x v="12"/>
    <m/>
    <m/>
    <m/>
    <m/>
    <m/>
    <m/>
    <s v="BENAZIR IMAM ARIF MUTTAQIN"/>
    <m/>
    <s v="Circular Ecosystem and Sustainable Technology"/>
    <s v="Rekayasa Industri dan Inovasi Bisnis (RIIB)"/>
    <x v="4"/>
    <m/>
    <m/>
    <m/>
    <m/>
    <s v="MUSTAFA KAMAL"/>
    <m/>
    <s v="Circular Ecosystem and Sustainable Technology"/>
    <s v="Rekayasa Industri dan Inovasi Bisnis (RIIB)"/>
    <s v="Teknologi Informasi"/>
    <m/>
    <m/>
    <m/>
    <m/>
    <s v="AGOES WINDARTO"/>
    <m/>
    <s v="Circular Ecosystem and Sustainable Technology"/>
    <s v="Rekayasa Industri dan Inovasi Bisnis (RIIB)"/>
    <s v="Digital Bisnis"/>
    <m/>
    <m/>
    <m/>
    <m/>
    <s v="MOCHAMMAD ZULFIKAR ALFANY"/>
    <m/>
    <s v="Tidak ada CoE"/>
    <s v="Tidak ada KK"/>
    <x v="12"/>
    <m/>
    <m/>
    <m/>
    <m/>
    <m/>
    <m/>
    <s v=""/>
    <s v=""/>
    <s v=""/>
    <m/>
    <m/>
    <m/>
    <m/>
    <m/>
    <m/>
    <s v=""/>
    <s v=""/>
    <s v=""/>
    <m/>
    <m/>
    <m/>
    <m/>
    <m/>
    <s v=""/>
    <s v=""/>
    <x v="0"/>
    <m/>
    <m/>
    <m/>
    <m/>
    <m/>
    <s v=""/>
    <s v=""/>
    <s v=""/>
    <m/>
    <m/>
    <s v="Proposal"/>
  </r>
  <r>
    <m/>
    <m/>
    <s v="0577/ABD07/PPM-JPM/2025"/>
    <s v="PENERAPAN SMART-SUTRAH SEBAGAI INOVASI TEKNOLOGI PENGHITUNG RAKAAT SHOLAT DAN PENANDA SHAF BERBASIS IOT DI MASJID TAKHOBBAR SURABAYA"/>
    <x v="27"/>
    <x v="5"/>
    <n v="2025"/>
    <n v="6"/>
    <m/>
    <m/>
    <n v="7500000"/>
    <m/>
    <m/>
    <m/>
    <x v="0"/>
    <m/>
    <m/>
    <m/>
    <s v="NILLA RACHMANINGRUM"/>
    <m/>
    <m/>
    <s v="Motion Technology for Safety, Health, and Wellness"/>
    <s v="ETHES (Electrical Engineering and Advanced Technologies)"/>
    <x v="8"/>
    <m/>
    <m/>
    <m/>
    <m/>
    <m/>
    <m/>
    <s v="FANNUSH SHOFI AKBAR"/>
    <m/>
    <s v="Motion Technology for Safety, Health, and Wellness"/>
    <s v="ETHES (Electrical Engineering and Advanced Technologies)"/>
    <x v="2"/>
    <m/>
    <m/>
    <m/>
    <m/>
    <s v="CHAIRONI LATIF"/>
    <m/>
    <s v="Circular Ecosystem and Sustainable Technology"/>
    <s v="ETHES (Electrical Engineering and Advanced Technologies)"/>
    <s v="Teknik Elektro"/>
    <m/>
    <m/>
    <m/>
    <m/>
    <m/>
    <m/>
    <s v=""/>
    <s v=""/>
    <s v=""/>
    <m/>
    <m/>
    <m/>
    <m/>
    <m/>
    <m/>
    <s v=""/>
    <s v=""/>
    <x v="0"/>
    <m/>
    <m/>
    <m/>
    <m/>
    <m/>
    <m/>
    <s v=""/>
    <s v=""/>
    <s v=""/>
    <m/>
    <m/>
    <m/>
    <m/>
    <m/>
    <m/>
    <s v=""/>
    <s v=""/>
    <s v=""/>
    <m/>
    <m/>
    <m/>
    <m/>
    <m/>
    <s v=""/>
    <s v=""/>
    <x v="0"/>
    <m/>
    <m/>
    <m/>
    <m/>
    <m/>
    <s v=""/>
    <s v=""/>
    <s v=""/>
    <m/>
    <m/>
    <s v="Proposal"/>
  </r>
  <r>
    <m/>
    <m/>
    <s v="0495/ABD07/PPM-JPM/2025"/>
    <s v="PROGRAM KERJASAMA MONITORING KESEHATAN IBU DAN ANAK"/>
    <x v="27"/>
    <x v="5"/>
    <n v="2025"/>
    <n v="6"/>
    <m/>
    <m/>
    <n v="7500000"/>
    <m/>
    <m/>
    <m/>
    <x v="0"/>
    <m/>
    <m/>
    <m/>
    <s v="SUSIJANTO TRI RASMANA"/>
    <m/>
    <m/>
    <s v="Motion Technology for Safety, Health, and Wellness"/>
    <s v="ETHES (Electrical Engineering and Advanced Technologies)"/>
    <x v="7"/>
    <m/>
    <m/>
    <m/>
    <m/>
    <m/>
    <m/>
    <s v="MOHAMAD YANI"/>
    <m/>
    <s v="Intergrated and Embedded Systems"/>
    <s v="ETHES (Electrical Engineering and Advanced Technologies)"/>
    <x v="12"/>
    <m/>
    <m/>
    <m/>
    <m/>
    <s v="EKA SARI OKTARINA"/>
    <m/>
    <s v="Intergrated and Embedded Systems"/>
    <s v="ETHES (Electrical Engineering and Advanced Technologies)"/>
    <s v="Teknik Komputer"/>
    <m/>
    <m/>
    <m/>
    <m/>
    <s v="PANGESTU WIDODO"/>
    <m/>
    <s v="Intergrated and Embedded Systems"/>
    <s v="Smart Computing Technology (SCOUT)"/>
    <s v="Teknik Komputer"/>
    <m/>
    <m/>
    <m/>
    <m/>
    <m/>
    <m/>
    <s v=""/>
    <s v=""/>
    <x v="0"/>
    <m/>
    <m/>
    <m/>
    <m/>
    <m/>
    <m/>
    <s v=""/>
    <s v=""/>
    <s v=""/>
    <m/>
    <m/>
    <m/>
    <m/>
    <m/>
    <m/>
    <s v=""/>
    <s v=""/>
    <s v=""/>
    <m/>
    <m/>
    <m/>
    <m/>
    <m/>
    <s v=""/>
    <s v=""/>
    <x v="0"/>
    <m/>
    <m/>
    <m/>
    <m/>
    <m/>
    <s v=""/>
    <s v=""/>
    <s v=""/>
    <m/>
    <m/>
    <s v="Proposal"/>
  </r>
  <r>
    <m/>
    <m/>
    <s v="0737/ABD07/PPM-JPM/2025"/>
    <s v="PENGEMBANGAN SISTEM INFORMASI PORTOFOLIO DAN COMPANY PROFILE BERBASIS WEB PADA SOCIAL MEDIA AGENCY DIKELOLAIN"/>
    <x v="27"/>
    <x v="5"/>
    <n v="2025"/>
    <n v="6"/>
    <m/>
    <m/>
    <n v="7500000"/>
    <m/>
    <m/>
    <m/>
    <x v="0"/>
    <m/>
    <m/>
    <m/>
    <s v="ADZANIL RACHMADHI PUTRA"/>
    <m/>
    <m/>
    <s v="Intergrated and Embedded Systems"/>
    <s v="Smart Computing Technology (SCOUT)"/>
    <x v="2"/>
    <m/>
    <m/>
    <m/>
    <m/>
    <m/>
    <m/>
    <s v="ARIS KUSUMAWATI"/>
    <m/>
    <s v="Motion Technology for Safety, Health, and Wellness"/>
    <s v="Rekayasa Industri dan Inovasi Bisnis (RIIB)"/>
    <x v="1"/>
    <m/>
    <m/>
    <m/>
    <m/>
    <s v="ANNISA RAMADHAN"/>
    <m/>
    <s v="Circular Ecosystem and Sustainable Technology"/>
    <s v="Rekayasa Industri dan Inovasi Bisnis (RIIB)"/>
    <s v="Digital Bisnis"/>
    <m/>
    <m/>
    <m/>
    <m/>
    <s v="RIZQI RAMADHAN"/>
    <m/>
    <s v=" "/>
    <s v=" "/>
    <s v="Sistem Informasi"/>
    <m/>
    <m/>
    <m/>
    <m/>
    <m/>
    <m/>
    <s v=""/>
    <s v=""/>
    <x v="0"/>
    <m/>
    <m/>
    <m/>
    <m/>
    <m/>
    <m/>
    <s v=""/>
    <s v=""/>
    <s v=""/>
    <m/>
    <m/>
    <m/>
    <m/>
    <m/>
    <m/>
    <s v=""/>
    <s v=""/>
    <s v=""/>
    <m/>
    <m/>
    <m/>
    <m/>
    <m/>
    <s v=""/>
    <s v=""/>
    <x v="0"/>
    <m/>
    <m/>
    <m/>
    <m/>
    <m/>
    <s v=""/>
    <s v=""/>
    <s v=""/>
    <m/>
    <m/>
    <s v="Proposal"/>
  </r>
  <r>
    <m/>
    <m/>
    <s v="0762/ABD07/PPM-JPM/2025"/>
    <s v="PENERAPAN DISPLAY PRODUK DAN LIVE STREAMING UNTUK PEMASARAN PRODUK UMKM"/>
    <x v="27"/>
    <x v="5"/>
    <n v="2025"/>
    <n v="6"/>
    <m/>
    <m/>
    <n v="7500000"/>
    <m/>
    <m/>
    <m/>
    <x v="0"/>
    <s v="ID"/>
    <m/>
    <m/>
    <m/>
    <m/>
    <m/>
    <s v=""/>
    <s v=""/>
    <x v="14"/>
    <m/>
    <m/>
    <m/>
    <m/>
    <m/>
    <m/>
    <s v="KRISNAYANTI ADITASARI"/>
    <m/>
    <s v="Circular Ecosystem and Sustainable Technology"/>
    <s v="Rekayasa Industri dan Inovasi Bisnis (RIIB)"/>
    <x v="3"/>
    <m/>
    <m/>
    <m/>
    <m/>
    <s v="N. AZIZIA GIA MUTIARASARI"/>
    <m/>
    <s v="Circular Ecosystem and Sustainable Technology"/>
    <s v="Rekayasa Industri dan Inovasi Bisnis (RIIB)"/>
    <s v="Digital Bisnis"/>
    <m/>
    <m/>
    <m/>
    <m/>
    <s v="HUSSEIN GIBREEL MUSA SALIH"/>
    <m/>
    <s v="Circular Ecosystem and Sustainable Technology"/>
    <s v="Rekayasa Industri dan Inovasi Bisnis (RIIB)"/>
    <s v="Digital Bisnis"/>
    <m/>
    <m/>
    <m/>
    <m/>
    <s v="WAHYU EKA KISWARDANI"/>
    <m/>
    <s v="Circular Ecosystem and Sustainable Technology"/>
    <s v="Rekayasa Industri dan Inovasi Bisnis (RIIB)"/>
    <x v="11"/>
    <m/>
    <m/>
    <m/>
    <m/>
    <m/>
    <m/>
    <s v=""/>
    <s v=""/>
    <s v=""/>
    <m/>
    <m/>
    <m/>
    <m/>
    <m/>
    <m/>
    <s v=""/>
    <s v=""/>
    <s v=""/>
    <m/>
    <m/>
    <m/>
    <m/>
    <m/>
    <s v=""/>
    <s v=""/>
    <x v="0"/>
    <m/>
    <m/>
    <m/>
    <m/>
    <m/>
    <s v=""/>
    <s v=""/>
    <s v=""/>
    <m/>
    <m/>
    <s v="Proposal"/>
  </r>
  <r>
    <m/>
    <m/>
    <s v="0616/ABD07/PPM-JPM/2025"/>
    <s v="PENGUATAN DATA STATISTIK KELURAHAN JEMUR WONOSARI DAN PEMBERDAYAAN UMKM MELALUI PELATIHAN INFOGRAFIS, DESAIN LOGO, DAN PENGEMBANGAN WEBSITE"/>
    <x v="27"/>
    <x v="5"/>
    <n v="2025"/>
    <n v="6"/>
    <m/>
    <m/>
    <n v="7500000"/>
    <m/>
    <m/>
    <m/>
    <x v="0"/>
    <s v="ID"/>
    <m/>
    <m/>
    <m/>
    <m/>
    <m/>
    <s v=""/>
    <s v=""/>
    <x v="14"/>
    <m/>
    <m/>
    <m/>
    <m/>
    <m/>
    <m/>
    <s v="ARIP RAMADAN"/>
    <m/>
    <s v="Intergrated and Embedded Systems"/>
    <s v="Smart Computing Technology (SCOUT)"/>
    <x v="1"/>
    <m/>
    <m/>
    <m/>
    <m/>
    <s v="MOCHAMAD NIZAR PALEFI MA'ADY"/>
    <m/>
    <s v="Intergrated and Embedded Systems"/>
    <s v="Rekayasa Industri dan Inovasi Bisnis (RIIB)"/>
    <s v="Sistem Informasi"/>
    <m/>
    <m/>
    <m/>
    <m/>
    <s v="PURNAMA ANAKING"/>
    <m/>
    <s v="Motion Technology for Safety, Health, and Wellness"/>
    <s v="Smart Computing Technology (SCOUT)"/>
    <s v="Sistem Informasi"/>
    <m/>
    <m/>
    <m/>
    <m/>
    <s v="MUHAMMAD ILHAM ALHARI"/>
    <m/>
    <s v="Motion Technology for Safety, Health, and Wellness"/>
    <s v="Rekayasa Industri dan Inovasi Bisnis (RIIB)"/>
    <x v="6"/>
    <m/>
    <m/>
    <m/>
    <m/>
    <m/>
    <m/>
    <s v=""/>
    <s v=""/>
    <s v=""/>
    <m/>
    <m/>
    <m/>
    <m/>
    <m/>
    <m/>
    <s v=""/>
    <s v=""/>
    <s v=""/>
    <m/>
    <m/>
    <m/>
    <m/>
    <m/>
    <s v=""/>
    <s v=""/>
    <x v="0"/>
    <m/>
    <m/>
    <m/>
    <m/>
    <m/>
    <s v=""/>
    <s v=""/>
    <s v=""/>
    <m/>
    <m/>
    <s v="Proposal"/>
  </r>
  <r>
    <m/>
    <m/>
    <s v="0804/ABD07/PPM-JPM/2025"/>
    <s v="PELATIHAN PENYUSUNAN KEY PERFORMANCE INDICATOR UNTUK PENINGKATKAN EFEKTIVITAS KINERJA ORGANISASI"/>
    <x v="20"/>
    <x v="5"/>
    <n v="2025"/>
    <n v="6"/>
    <m/>
    <m/>
    <n v="5000000"/>
    <m/>
    <m/>
    <m/>
    <x v="0"/>
    <m/>
    <m/>
    <m/>
    <s v="DESITA NUR RACHMANIAR"/>
    <m/>
    <m/>
    <s v="Circular Ecosystem and Sustainable Technology"/>
    <s v="Rekayasa Industri dan Inovasi Bisnis (RIIB)"/>
    <x v="12"/>
    <m/>
    <m/>
    <m/>
    <m/>
    <m/>
    <m/>
    <s v="PARAMADITYA ARISMAWATI"/>
    <m/>
    <s v="Circular Ecosystem and Sustainable Technology"/>
    <s v="Rekayasa Industri dan Inovasi Bisnis (RIIB)"/>
    <x v="4"/>
    <m/>
    <m/>
    <m/>
    <m/>
    <s v="GRANITA HAJAR"/>
    <m/>
    <s v="Circular Ecosystem and Sustainable Technology"/>
    <s v="Rekayasa Industri dan Inovasi Bisnis (RIIB)"/>
    <s v="Teknik Logistik"/>
    <m/>
    <m/>
    <m/>
    <m/>
    <m/>
    <m/>
    <s v=""/>
    <s v=""/>
    <s v=""/>
    <m/>
    <m/>
    <m/>
    <m/>
    <m/>
    <m/>
    <s v=""/>
    <s v=""/>
    <x v="0"/>
    <m/>
    <m/>
    <m/>
    <m/>
    <m/>
    <m/>
    <s v=""/>
    <s v=""/>
    <s v=""/>
    <m/>
    <m/>
    <m/>
    <m/>
    <m/>
    <m/>
    <s v=""/>
    <s v=""/>
    <s v=""/>
    <m/>
    <m/>
    <m/>
    <m/>
    <m/>
    <s v=""/>
    <s v=""/>
    <x v="0"/>
    <m/>
    <m/>
    <m/>
    <m/>
    <m/>
    <s v=""/>
    <s v=""/>
    <s v=""/>
    <m/>
    <m/>
    <s v="Proposal"/>
  </r>
  <r>
    <m/>
    <m/>
    <s v="0745/ABD07/PPM-JPM/2025"/>
    <s v="PENGENALAN VISUALISASI DATA UNTUK PEMAHAMAN ANALISIS DATA PADA SISWA SMAU BP AMANATUL UMMAH MOJOKERTO"/>
    <x v="27"/>
    <x v="5"/>
    <n v="2025"/>
    <n v="6"/>
    <m/>
    <m/>
    <n v="5000000"/>
    <m/>
    <m/>
    <m/>
    <x v="0"/>
    <m/>
    <m/>
    <m/>
    <s v="MOH. HAMIM ZAJULI AL FAROBY"/>
    <m/>
    <m/>
    <s v="Motion Technology for Safety, Health, and Wellness"/>
    <s v="Smart Computing Technology (SCOUT)"/>
    <x v="10"/>
    <m/>
    <m/>
    <m/>
    <m/>
    <m/>
    <m/>
    <s v="RIFDATUN NI'MAH"/>
    <m/>
    <s v="Motion Technology for Safety, Health, and Wellness"/>
    <s v="Smart Computing Technology (SCOUT)"/>
    <x v="13"/>
    <m/>
    <m/>
    <m/>
    <m/>
    <m/>
    <m/>
    <s v=""/>
    <s v=""/>
    <s v=""/>
    <m/>
    <m/>
    <m/>
    <m/>
    <m/>
    <m/>
    <s v=""/>
    <s v=""/>
    <s v=""/>
    <m/>
    <m/>
    <m/>
    <m/>
    <m/>
    <m/>
    <s v=""/>
    <s v=""/>
    <x v="0"/>
    <m/>
    <m/>
    <m/>
    <m/>
    <m/>
    <m/>
    <s v=""/>
    <s v=""/>
    <s v=""/>
    <m/>
    <m/>
    <m/>
    <m/>
    <m/>
    <m/>
    <s v=""/>
    <s v=""/>
    <s v=""/>
    <m/>
    <m/>
    <m/>
    <m/>
    <m/>
    <s v=""/>
    <s v=""/>
    <x v="0"/>
    <m/>
    <m/>
    <m/>
    <m/>
    <m/>
    <s v=""/>
    <s v=""/>
    <s v=""/>
    <m/>
    <m/>
    <s v="Proposal"/>
  </r>
  <r>
    <m/>
    <m/>
    <s v=" 0557/ABD07/PPM-JPM/2025"/>
    <s v="PENDAMPINGAN PEMAHAMAN DASAR MACHINE LEARNING SISWA KELAS XII JURUSAN SIJA SMK TELKOM SIDOARJO"/>
    <x v="20"/>
    <x v="5"/>
    <n v="2025"/>
    <n v="6"/>
    <m/>
    <m/>
    <n v="5000000"/>
    <m/>
    <m/>
    <m/>
    <x v="0"/>
    <m/>
    <m/>
    <m/>
    <s v="SRI HIDAYATI"/>
    <m/>
    <m/>
    <s v="Motion Technology for Safety, Health, and Wellness"/>
    <s v="Smart Computing Technology (SCOUT)"/>
    <x v="10"/>
    <m/>
    <m/>
    <m/>
    <m/>
    <m/>
    <m/>
    <s v="RAULIA RISKI"/>
    <m/>
    <s v="Intergrated and Embedded Systems"/>
    <s v="Rekayasa Industri dan Inovasi Bisnis (RIIB)"/>
    <x v="1"/>
    <m/>
    <m/>
    <m/>
    <m/>
    <s v="MOH. HAMIM ZAJULI AL FAROBY"/>
    <m/>
    <s v="Motion Technology for Safety, Health, and Wellness"/>
    <s v="Smart Computing Technology (SCOUT)"/>
    <s v="Sains Data"/>
    <m/>
    <m/>
    <m/>
    <m/>
    <s v="DYAH PUTRI RAHMAWATI"/>
    <m/>
    <s v="Motion Technology for Safety, Health, and Wellness"/>
    <s v="Smart Computing Technology (SCOUT)"/>
    <s v="Informatika"/>
    <m/>
    <m/>
    <m/>
    <m/>
    <m/>
    <m/>
    <s v=""/>
    <s v=""/>
    <x v="0"/>
    <m/>
    <m/>
    <m/>
    <m/>
    <m/>
    <m/>
    <s v=""/>
    <s v=""/>
    <s v=""/>
    <m/>
    <m/>
    <m/>
    <m/>
    <m/>
    <m/>
    <s v=""/>
    <s v=""/>
    <s v=""/>
    <m/>
    <m/>
    <m/>
    <m/>
    <m/>
    <s v=""/>
    <s v=""/>
    <x v="0"/>
    <m/>
    <m/>
    <m/>
    <m/>
    <m/>
    <s v=""/>
    <s v=""/>
    <s v=""/>
    <m/>
    <m/>
    <s v="Proposal"/>
  </r>
  <r>
    <m/>
    <m/>
    <s v="0836/ABD07/PPM-JPM/2025"/>
    <s v="PENGENALAN SAINS DATA MELALUI PELATIHAN ANALISIS DAN VISUALISASI DATA UNTUK SISWA SMK ANTARTIKA 1 SIDOARJO"/>
    <x v="20"/>
    <x v="5"/>
    <n v="2025"/>
    <n v="6"/>
    <m/>
    <m/>
    <n v="5000000"/>
    <m/>
    <m/>
    <m/>
    <x v="0"/>
    <m/>
    <m/>
    <m/>
    <s v="MUHAMMAD DZULFIKAR FAUZI"/>
    <m/>
    <m/>
    <s v="Motion Technology for Safety, Health, and Wellness"/>
    <s v="Smart Computing Technology (SCOUT)"/>
    <x v="11"/>
    <m/>
    <m/>
    <m/>
    <m/>
    <m/>
    <m/>
    <s v="AMALIA NUR ALIFAH"/>
    <m/>
    <s v="Circular Ecosystem and Sustainable Technology"/>
    <s v="Smart Computing Technology (SCOUT)"/>
    <x v="13"/>
    <m/>
    <m/>
    <m/>
    <m/>
    <s v="CHAIRONI LATIF"/>
    <m/>
    <s v="Circular Ecosystem and Sustainable Technology"/>
    <s v="ETHES (Electrical Engineering and Advanced Technologies)"/>
    <s v="Teknik Elektro"/>
    <m/>
    <m/>
    <m/>
    <m/>
    <m/>
    <m/>
    <s v=""/>
    <s v=""/>
    <s v=""/>
    <m/>
    <m/>
    <m/>
    <m/>
    <m/>
    <m/>
    <s v=""/>
    <s v=""/>
    <x v="0"/>
    <m/>
    <m/>
    <m/>
    <m/>
    <m/>
    <m/>
    <s v=""/>
    <s v=""/>
    <s v=""/>
    <m/>
    <m/>
    <m/>
    <m/>
    <m/>
    <m/>
    <s v=""/>
    <s v=""/>
    <s v=""/>
    <m/>
    <m/>
    <m/>
    <m/>
    <m/>
    <s v=""/>
    <s v=""/>
    <x v="0"/>
    <m/>
    <m/>
    <m/>
    <m/>
    <m/>
    <s v=""/>
    <s v=""/>
    <s v=""/>
    <m/>
    <m/>
    <s v="Proposal"/>
  </r>
  <r>
    <m/>
    <m/>
    <s v="0649/ABD07/PPM-JPM/2025"/>
    <s v="PENGUATAN LITERASI DIGITAL SISWA SMK MELALUI COMPUTATIONAL THINKING DAN PYTHON DASAR SEBAGAI BEKAL MENGHADAPI REVOLUSI INDUSTRI BERBASIS AI"/>
    <x v="20"/>
    <x v="5"/>
    <n v="2025"/>
    <n v="6"/>
    <m/>
    <m/>
    <n v="5000000"/>
    <m/>
    <m/>
    <m/>
    <x v="0"/>
    <m/>
    <m/>
    <m/>
    <s v="REGITA PUTRI PERMATA"/>
    <m/>
    <m/>
    <s v="Intergrated and Embedded Systems"/>
    <s v="Smart Computing Technology (SCOUT)"/>
    <x v="10"/>
    <m/>
    <m/>
    <m/>
    <m/>
    <m/>
    <m/>
    <s v="SRI HIDAYATI"/>
    <m/>
    <s v="Motion Technology for Safety, Health, and Wellness"/>
    <s v="Smart Computing Technology (SCOUT)"/>
    <x v="13"/>
    <m/>
    <m/>
    <m/>
    <m/>
    <s v="SULTHAN RAFIF"/>
    <m/>
    <s v="Intergrated and Embedded Systems"/>
    <s v="Smart Computing Technology (SCOUT)"/>
    <s v="Sains Data"/>
    <m/>
    <m/>
    <m/>
    <m/>
    <m/>
    <m/>
    <s v=""/>
    <s v=""/>
    <s v=""/>
    <m/>
    <m/>
    <m/>
    <m/>
    <m/>
    <m/>
    <s v=""/>
    <s v=""/>
    <x v="0"/>
    <m/>
    <m/>
    <m/>
    <m/>
    <m/>
    <m/>
    <s v=""/>
    <s v=""/>
    <s v=""/>
    <m/>
    <m/>
    <m/>
    <m/>
    <m/>
    <m/>
    <s v=""/>
    <s v=""/>
    <s v=""/>
    <m/>
    <m/>
    <m/>
    <m/>
    <m/>
    <s v=""/>
    <s v=""/>
    <x v="0"/>
    <m/>
    <m/>
    <m/>
    <m/>
    <m/>
    <s v=""/>
    <s v=""/>
    <s v=""/>
    <m/>
    <m/>
    <s v="Proposal"/>
  </r>
  <r>
    <m/>
    <m/>
    <s v="0491/ABD07/PPM-JPM/2025"/>
    <s v="PENDAMPINGAN PENGGUNAAN DASHBOARD ANALISIS GAIT UNTUK KLINIK REHABILITASI MEDIK"/>
    <x v="20"/>
    <x v="5"/>
    <n v="2025"/>
    <n v="6"/>
    <m/>
    <m/>
    <n v="5000000"/>
    <m/>
    <m/>
    <m/>
    <x v="0"/>
    <s v="ID"/>
    <m/>
    <m/>
    <m/>
    <m/>
    <m/>
    <s v=""/>
    <s v=""/>
    <x v="14"/>
    <m/>
    <m/>
    <m/>
    <m/>
    <m/>
    <m/>
    <s v="RIFDATUN NI'MAH"/>
    <m/>
    <s v="Motion Technology for Safety, Health, and Wellness"/>
    <s v="Smart Computing Technology (SCOUT)"/>
    <x v="13"/>
    <m/>
    <m/>
    <m/>
    <m/>
    <s v="TANZILAL MUSTAQIM"/>
    <m/>
    <s v="Motion Technology for Safety, Health, and Wellness"/>
    <s v="Smart Computing Technology (SCOUT)"/>
    <s v="Informatika"/>
    <m/>
    <m/>
    <m/>
    <m/>
    <s v="DIMAS ADIPUTRA"/>
    <m/>
    <s v="Motion Technology for Safety, Health, and Wellness"/>
    <s v="ETHES (Electrical Engineering and Advanced Technologies)"/>
    <s v="Teknik Elektro"/>
    <m/>
    <m/>
    <m/>
    <m/>
    <m/>
    <m/>
    <s v=""/>
    <s v=""/>
    <x v="0"/>
    <m/>
    <m/>
    <m/>
    <m/>
    <m/>
    <m/>
    <s v=""/>
    <s v=""/>
    <s v=""/>
    <m/>
    <m/>
    <m/>
    <m/>
    <m/>
    <m/>
    <s v=""/>
    <s v=""/>
    <s v=""/>
    <m/>
    <m/>
    <m/>
    <m/>
    <m/>
    <s v=""/>
    <s v=""/>
    <x v="0"/>
    <m/>
    <m/>
    <m/>
    <m/>
    <m/>
    <s v=""/>
    <s v=""/>
    <s v=""/>
    <m/>
    <m/>
    <s v="Proposal"/>
  </r>
  <r>
    <m/>
    <m/>
    <s v="0523/ABD07/PPM-JPM/2025"/>
    <s v="EDUKASI KESELAMATAN KERJA PENGELASAN MELALUI DESAIN POSTER PERINGATAN, PENGENALAN APD, DAN PELATIHAN POSTUR ERGONOMIS DI UMKM SIDOARJO"/>
    <x v="20"/>
    <x v="5"/>
    <n v="2025"/>
    <n v="6"/>
    <m/>
    <m/>
    <n v="4990000"/>
    <m/>
    <m/>
    <m/>
    <x v="0"/>
    <s v="ID"/>
    <m/>
    <m/>
    <m/>
    <m/>
    <m/>
    <s v=""/>
    <s v=""/>
    <x v="14"/>
    <m/>
    <m/>
    <m/>
    <m/>
    <m/>
    <m/>
    <s v="HUKI CHANDRA"/>
    <m/>
    <s v="Motion Technology for Safety, Health, and Wellness"/>
    <s v="Rekayasa Industri dan Inovasi Bisnis (RIIB)"/>
    <x v="4"/>
    <m/>
    <m/>
    <m/>
    <m/>
    <s v="PARAMADITYA ARISMAWATI"/>
    <m/>
    <s v="Circular Ecosystem and Sustainable Technology"/>
    <s v="Rekayasa Industri dan Inovasi Bisnis (RIIB)"/>
    <s v="Teknik Industri"/>
    <m/>
    <m/>
    <m/>
    <m/>
    <s v="AYU ENDAH WAHYUNI"/>
    <m/>
    <s v="Circular Ecosystem and Sustainable Technology"/>
    <s v="Rekayasa Industri dan Inovasi Bisnis (RIIB)"/>
    <s v="Teknik Industri"/>
    <m/>
    <m/>
    <m/>
    <m/>
    <s v="MUHAMMAD NASHIR ARDIANSYAH"/>
    <m/>
    <s v="Tidak ada CoE"/>
    <s v="Tidak ada KK"/>
    <x v="12"/>
    <m/>
    <m/>
    <m/>
    <m/>
    <m/>
    <m/>
    <s v=""/>
    <s v=""/>
    <s v=""/>
    <m/>
    <m/>
    <m/>
    <m/>
    <m/>
    <m/>
    <s v=""/>
    <s v=""/>
    <s v=""/>
    <m/>
    <m/>
    <m/>
    <m/>
    <m/>
    <s v=""/>
    <s v=""/>
    <x v="0"/>
    <m/>
    <m/>
    <m/>
    <m/>
    <m/>
    <s v=""/>
    <s v=""/>
    <s v=""/>
    <m/>
    <m/>
    <s v="Proposal"/>
  </r>
  <r>
    <n v="25"/>
    <s v="KWR4.074/ABD04/PPM-JPM/2025"/>
    <s v="0032/ABD07/PPM-JPM/2025"/>
    <s v="IMPLEMENTASI LINGKUNGAN KERJA YANG NYAMAN MELALUI KAMPANYE DIGITAL HIDUP SEHAT"/>
    <x v="18"/>
    <x v="5"/>
    <n v="2025"/>
    <n v="6"/>
    <s v="Kesehatan"/>
    <n v="4990000"/>
    <n v="4241500"/>
    <s v="Telkom University Surabaya"/>
    <n v="2"/>
    <m/>
    <x v="0"/>
    <s v="ID"/>
    <m/>
    <n v="6826743"/>
    <s v="huki chandra"/>
    <s v="0719079702"/>
    <n v="4241500"/>
    <s v="Motion Technology for Safety, Health, and Wellness"/>
    <s v="Rekayasa Industri dan Inovasi Bisnis (RIIB)"/>
    <x v="9"/>
    <s v="FRI"/>
    <s v="Telkom University Surabaya"/>
    <n v="1093"/>
    <s v="041057"/>
    <n v="6658545"/>
    <s v="0401078801"/>
    <s v="AYU ENDAH WAHYUNI"/>
    <n v="4241500"/>
    <s v="Circular Ecosystem and Sustainable Technology"/>
    <s v="Rekayasa Industri dan Inovasi Bisnis (RIIB)"/>
    <x v="4"/>
    <s v="FRI"/>
    <s v="Telkom University Surabaya"/>
    <n v="6892129"/>
    <s v="0706019502"/>
    <s v="PARAMADITYA ARISMAWATI"/>
    <n v="42415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m/>
    <s v="Proposal"/>
  </r>
  <r>
    <n v="26"/>
    <s v="KWR4.074/ABD04/PPM-JPM/2025"/>
    <s v="0126/ABD07/PPM-JPM/2025"/>
    <s v="PELATIHAN DESIGN WEBSITE DAN PENGENALAN PERANGKAT IOT"/>
    <x v="18"/>
    <x v="5"/>
    <n v="2025"/>
    <n v="6"/>
    <s v="TIK"/>
    <n v="4950000"/>
    <n v="4207500"/>
    <s v="Telkom University Surabaya"/>
    <n v="2"/>
    <m/>
    <x v="0"/>
    <s v="ID"/>
    <m/>
    <n v="6680626"/>
    <s v="ardian yusuf wicaksono"/>
    <s v="0727099201"/>
    <n v="4207500"/>
    <s v="Intergrated and Embedded Systems"/>
    <s v="Smart Computing Technology (SCOUT)"/>
    <x v="11"/>
    <s v="FIF"/>
    <s v="Telkom University Surabaya"/>
    <n v="1093"/>
    <s v="041057"/>
    <n v="6803558"/>
    <s v="0711059005"/>
    <s v="FANDISYA RAHMAN"/>
    <n v="4207500"/>
    <s v="Motion Technology for Safety, Health, and Wellness"/>
    <s v="Smart Computing Technology (SCOUT)"/>
    <x v="11"/>
    <s v="FIF"/>
    <s v="Telkom University Surabaya"/>
    <n v="6773159"/>
    <s v="0706089501"/>
    <s v="KHARISMA MONIKA DIAN PERTIWI"/>
    <n v="4207500"/>
    <s v="Motion Technology for Safety, Health, and Wellness"/>
    <s v="Smart Computing Technology (SCOUT)"/>
    <s v="Informatika"/>
    <s v="FIF"/>
    <s v="Telkom University Surabaya"/>
    <m/>
    <m/>
    <m/>
    <m/>
    <s v=""/>
    <s v=""/>
    <s v=""/>
    <m/>
    <m/>
    <m/>
    <m/>
    <m/>
    <m/>
    <s v=""/>
    <s v=""/>
    <x v="0"/>
    <m/>
    <m/>
    <m/>
    <m/>
    <m/>
    <m/>
    <s v=""/>
    <s v=""/>
    <s v=""/>
    <m/>
    <m/>
    <m/>
    <m/>
    <m/>
    <m/>
    <s v=""/>
    <s v=""/>
    <s v=""/>
    <m/>
    <m/>
    <m/>
    <m/>
    <m/>
    <s v=""/>
    <s v=""/>
    <x v="0"/>
    <m/>
    <m/>
    <m/>
    <m/>
    <m/>
    <s v=""/>
    <s v=""/>
    <s v=""/>
    <m/>
    <m/>
    <s v="Proposal"/>
  </r>
  <r>
    <n v="27"/>
    <s v="KWR4.074/ABD04/PPM-JPM/2025"/>
    <s v="0190/ABD07/PPM-JPM/2025"/>
    <s v="PENINGKATAN LITERASI DATA SISWA SMP MELALUI PELATIHAN VISUALISASI DATA INTERAKTIF DENGAN LOOKER STUDIO"/>
    <x v="18"/>
    <x v="5"/>
    <n v="2025"/>
    <n v="6"/>
    <s v="TIK"/>
    <n v="2480000"/>
    <n v="2480000"/>
    <s v="Telkom University Surabaya"/>
    <n v="3"/>
    <m/>
    <x v="0"/>
    <s v="ID"/>
    <m/>
    <n v="6806662"/>
    <s v="rifdatun ni'mah"/>
    <s v="0714069008"/>
    <n v="2480000"/>
    <s v="Motion Technology for Safety, Health, and Wellness"/>
    <s v="Smart Computing Technology (SCOUT)"/>
    <x v="10"/>
    <s v="FIF"/>
    <s v="Telkom University Surabaya"/>
    <n v="1093"/>
    <s v="041057"/>
    <n v="6760392"/>
    <s v="0729129403"/>
    <s v="AMALIA NUR ALIFAH"/>
    <n v="2480000"/>
    <s v="Circular Ecosystem and Sustainable Technology"/>
    <s v="Smart Computing Technology (SCOUT)"/>
    <x v="13"/>
    <s v="FIF"/>
    <s v="Telkom University Surabaya"/>
    <n v="6793410"/>
    <s v="0707019501"/>
    <s v="HELISYAH NUR FADHILAH"/>
    <n v="2480000"/>
    <s v="Tidak ada CoE"/>
    <s v="Tidak ada KK"/>
    <n v="0"/>
    <s v="FIF"/>
    <s v="Telkom University Surabaya"/>
    <m/>
    <m/>
    <m/>
    <m/>
    <s v=""/>
    <s v=""/>
    <s v=""/>
    <m/>
    <m/>
    <m/>
    <m/>
    <m/>
    <m/>
    <s v=""/>
    <s v=""/>
    <x v="0"/>
    <m/>
    <m/>
    <m/>
    <m/>
    <m/>
    <m/>
    <s v=""/>
    <s v=""/>
    <s v=""/>
    <m/>
    <m/>
    <m/>
    <m/>
    <m/>
    <m/>
    <s v=""/>
    <s v=""/>
    <s v=""/>
    <m/>
    <m/>
    <m/>
    <m/>
    <m/>
    <s v=""/>
    <s v=""/>
    <x v="0"/>
    <m/>
    <m/>
    <m/>
    <m/>
    <m/>
    <s v=""/>
    <s v=""/>
    <s v=""/>
    <m/>
    <m/>
    <s v="Proposal"/>
  </r>
  <r>
    <n v="28"/>
    <m/>
    <m/>
    <s v="Clean Energy Solution for Water Supply and Farming in Pollution-Affected Village – Indonesia"/>
    <x v="19"/>
    <x v="5"/>
    <n v="2025"/>
    <n v="12"/>
    <m/>
    <m/>
    <n v="143843125"/>
    <s v="ITS"/>
    <n v="7"/>
    <m/>
    <x v="1"/>
    <s v="USA"/>
    <m/>
    <m/>
    <s v="Feby Artwodini Muqtadiroh"/>
    <m/>
    <m/>
    <m/>
    <m/>
    <x v="13"/>
    <m/>
    <s v="ITS"/>
    <m/>
    <m/>
    <m/>
    <m/>
    <s v="Isa Hafidz"/>
    <m/>
    <s v="Circular Ecosystem and Sustainable Technology"/>
    <s v="ETHES (Electrical Engineering and Advanced Technologies)"/>
    <x v="0"/>
    <s v="FIF"/>
    <s v="Telkom University Surabaya"/>
    <m/>
    <m/>
    <s v="Laras Suciningtyas"/>
    <m/>
    <m/>
    <m/>
    <m/>
    <m/>
    <s v="ITS"/>
    <m/>
    <m/>
    <m/>
    <m/>
    <m/>
    <m/>
    <m/>
    <m/>
    <m/>
    <m/>
    <m/>
    <m/>
    <m/>
    <m/>
    <m/>
    <x v="9"/>
    <m/>
    <m/>
    <m/>
    <m/>
    <m/>
    <m/>
    <m/>
    <m/>
    <m/>
    <m/>
    <m/>
    <m/>
    <m/>
    <m/>
    <m/>
    <m/>
    <m/>
    <m/>
    <m/>
    <m/>
    <m/>
    <m/>
    <m/>
    <s v=""/>
    <s v=""/>
    <x v="1"/>
    <m/>
    <m/>
    <m/>
    <m/>
    <m/>
    <s v=""/>
    <s v=""/>
    <m/>
    <m/>
    <m/>
    <s v="Proposal"/>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3">
  <r>
    <m/>
    <m/>
    <s v="10/KP/LPPM-UWP/K-1/II/2018"/>
    <s v="RANCANGAN TEORI BAPAKISME TERHADAP PRODUKTIFITAS KADER POSYANDU SEBAGAI PENGGUNA SISTEM INFORMASI KMS"/>
    <x v="0"/>
    <x v="0"/>
    <s v="2018"/>
    <m/>
    <s v="Teknologi Informasi dan Komunikasi"/>
    <n v="16750000"/>
    <s v="Institut Teknologi Telkom Surabaya"/>
    <m/>
    <m/>
    <x v="0"/>
    <s v="ID"/>
    <x v="0"/>
    <m/>
    <x v="0"/>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m/>
    <m/>
    <m/>
    <m/>
    <m/>
    <m/>
    <m/>
    <m/>
    <m/>
    <m/>
    <m/>
    <m/>
    <m/>
    <m/>
    <m/>
    <m/>
    <m/>
    <m/>
    <m/>
    <m/>
    <m/>
    <m/>
    <m/>
    <m/>
    <m/>
    <m/>
  </r>
  <r>
    <m/>
    <m/>
    <m/>
    <m/>
    <x v="1"/>
    <x v="1"/>
    <m/>
    <m/>
    <m/>
    <m/>
    <m/>
    <m/>
    <m/>
    <x v="0"/>
    <m/>
    <x v="1"/>
    <m/>
    <x v="1"/>
    <m/>
    <m/>
    <s v=""/>
    <s v=""/>
    <s v=""/>
    <m/>
    <m/>
    <m/>
    <m/>
    <m/>
    <m/>
    <m/>
    <m/>
    <s v=""/>
    <s v=""/>
    <s v=""/>
    <m/>
    <m/>
    <m/>
    <m/>
    <m/>
    <m/>
    <m/>
    <m/>
    <m/>
    <m/>
    <m/>
    <m/>
    <m/>
    <m/>
    <m/>
    <m/>
    <m/>
    <m/>
    <m/>
    <m/>
    <m/>
    <m/>
    <m/>
    <m/>
    <m/>
    <m/>
    <m/>
    <m/>
    <m/>
    <m/>
    <m/>
    <m/>
    <m/>
    <m/>
    <m/>
    <m/>
    <m/>
    <m/>
    <m/>
    <m/>
    <m/>
    <m/>
    <m/>
    <m/>
    <m/>
    <m/>
    <m/>
    <m/>
    <m/>
    <m/>
    <m/>
    <m/>
    <m/>
    <m/>
    <m/>
    <m/>
    <m/>
    <m/>
    <m/>
    <m/>
    <m/>
    <m/>
    <m/>
    <m/>
    <m/>
  </r>
  <r>
    <m/>
    <m/>
    <s v="214/PNLT3/PPM/III/2019"/>
    <s v="PENGEMBANGAN SISTEM KENDALI KUANTITAS AIR PADA TANAMAN HIDROPONIK BERBASIS INTERNET OF THINGS (IOT)"/>
    <x v="2"/>
    <x v="2"/>
    <n v="2019"/>
    <n v="10"/>
    <m/>
    <n v="8880000"/>
    <s v="Institut Teknologi Telkom Surabaya"/>
    <s v="4"/>
    <s v="Penelitian Kompetitif Internal"/>
    <x v="1"/>
    <s v="ID"/>
    <x v="0"/>
    <m/>
    <x v="2"/>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m/>
    <m/>
    <m/>
    <m/>
    <m/>
    <m/>
    <s v="Proposal"/>
    <s v="Laporan Akhir"/>
    <s v="Rizal Fathurrahman"/>
    <s v="Teknik Komputer"/>
    <s v="ALFRIDO RAMADHANA KASENDA PUTRA"/>
    <s v="Teknik Komputer"/>
    <m/>
    <s v=""/>
    <m/>
    <s v=""/>
    <m/>
    <s v=""/>
    <m/>
    <s v=""/>
    <m/>
    <s v=""/>
    <m/>
    <m/>
    <m/>
    <m/>
  </r>
  <r>
    <m/>
    <m/>
    <s v="214/PNLT3/PPM/III/2019"/>
    <s v="Superposisi Gelombang Sinus  Sebagai Media Pembelajaran Gelombang Dan Bunyi Pada Matakuliah Fisika Dasar Screen reader support enabled."/>
    <x v="1"/>
    <x v="2"/>
    <n v="2019"/>
    <n v="6"/>
    <m/>
    <n v="4114000"/>
    <s v="Institut Teknologi Telkom Surabaya"/>
    <s v="3"/>
    <s v="Penelitian Kompetitif Internal"/>
    <x v="1"/>
    <s v="ID"/>
    <x v="0"/>
    <m/>
    <x v="3"/>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m/>
    <m/>
    <m/>
    <m/>
    <m/>
    <m/>
    <s v="Proposal"/>
    <s v="Laporan Akhir"/>
    <s v="Danang Taufik Kurnianto"/>
    <s v="Teknik Komputer"/>
    <s v="Muhammad Syaiful Islam"/>
    <s v="Teknik Komputer"/>
    <m/>
    <s v=""/>
    <m/>
    <s v=""/>
    <m/>
    <s v=""/>
    <m/>
    <s v=""/>
    <m/>
    <s v=""/>
    <m/>
    <m/>
    <m/>
    <m/>
  </r>
  <r>
    <m/>
    <m/>
    <s v="214/PNLT3/PPM/III/2019"/>
    <s v="Rancang Bangun Modul Praktikum Harmonisasi Nada  Sebagai Media Pembelajaran Gelombang Dan Bunyi Pada Matakuliah Fisika Dasar"/>
    <x v="2"/>
    <x v="2"/>
    <n v="2019"/>
    <n v="6"/>
    <m/>
    <n v="4752000"/>
    <s v="Institut Teknologi Telkom Surabaya"/>
    <s v="3"/>
    <s v="Penelitian Kompetitif Internal"/>
    <x v="1"/>
    <s v="ID"/>
    <x v="0"/>
    <m/>
    <x v="3"/>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Muhammad Yanuar Muhaimin"/>
    <s v="Teknik Komputer"/>
    <s v="Muhammad Huzaimi Maulana"/>
    <s v="Teknik Komputer"/>
    <m/>
    <s v=""/>
    <m/>
    <s v=""/>
    <m/>
    <s v=""/>
    <m/>
    <s v=""/>
    <m/>
    <s v=""/>
    <m/>
    <m/>
    <m/>
    <m/>
  </r>
  <r>
    <m/>
    <m/>
    <s v="214/PNLT3/PPM/III/2019"/>
    <s v="Analisis Kepuasan Pelanggan Terhadap Layanan Penyedia Jasa Transportasi Online Menggunakan Fuzzy Service Quality"/>
    <x v="2"/>
    <x v="2"/>
    <n v="2019"/>
    <n v="8"/>
    <m/>
    <n v="9627000"/>
    <s v="Institut Teknologi Telkom Surabaya"/>
    <m/>
    <s v="Penelitian Kompetitif Internal"/>
    <x v="1"/>
    <s v="ID"/>
    <x v="0"/>
    <m/>
    <x v="4"/>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m/>
    <m/>
    <m/>
    <m/>
    <m/>
    <m/>
    <s v="Proposal"/>
    <s v="Laporan Akhir"/>
    <s v="Wan Azizah Sri Nuraini"/>
    <s v="Sistem Informasi"/>
    <s v="TANANG SATRIYO ADI"/>
    <s v="Sistem Informasi"/>
    <m/>
    <s v=""/>
    <m/>
    <s v=""/>
    <m/>
    <s v=""/>
    <m/>
    <s v=""/>
    <m/>
    <s v=""/>
    <m/>
    <m/>
    <m/>
    <m/>
  </r>
  <r>
    <m/>
    <m/>
    <s v="214/PNLT3/PPM/III/2019"/>
    <s v="Sistem Akuaponik Berbasis IOT pada Urban Farming"/>
    <x v="2"/>
    <x v="2"/>
    <n v="2019"/>
    <n v="6"/>
    <m/>
    <n v="11120000"/>
    <s v="Institut Teknologi Telkom Surabaya"/>
    <s v="6"/>
    <s v="Penelitian Kompetitif Internal"/>
    <x v="1"/>
    <s v="ID"/>
    <x v="0"/>
    <m/>
    <x v="5"/>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m/>
    <m/>
    <m/>
    <m/>
    <m/>
    <m/>
    <s v="Proposal"/>
    <s v="Laporan Akhir"/>
    <s v="Tanfirul Roibafi Muhammad"/>
    <s v="Sistem Informasi"/>
    <s v="Dhimas Bintang Bagaskara"/>
    <s v="Rekayasa Perangkat Lunak"/>
    <s v="Danang ???"/>
    <s v="Tidak Ada"/>
    <m/>
    <s v=""/>
    <m/>
    <s v=""/>
    <m/>
    <s v=""/>
    <m/>
    <s v=""/>
    <m/>
    <m/>
    <m/>
    <m/>
  </r>
  <r>
    <m/>
    <m/>
    <s v="214/PNLT3/PPM/III/2019"/>
    <s v="Antena Dengan Beamforming Sederhana Untuk Komunikasi Robot Bergerak"/>
    <x v="2"/>
    <x v="2"/>
    <n v="2019"/>
    <n v="9"/>
    <m/>
    <n v="11400000"/>
    <s v="Institut Teknologi Telkom Surabaya"/>
    <s v="4"/>
    <s v="Penelitian Kompetitif Internal"/>
    <x v="1"/>
    <s v="ID"/>
    <x v="0"/>
    <m/>
    <x v="6"/>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m/>
    <m/>
    <m/>
    <m/>
    <m/>
    <m/>
    <s v="Proposal"/>
    <s v="Laporan Akhir"/>
    <s v="Aulia Putri Pramita"/>
    <s v="Teknik Telekomunikasi"/>
    <s v="Riski Dwi Nur Cahyanti"/>
    <s v="Teknik Telekomunikasi"/>
    <s v="Prasasti Desta Srihadi"/>
    <s v="Teknik Telekomunikasi"/>
    <m/>
    <s v=""/>
    <m/>
    <s v=""/>
    <m/>
    <s v=""/>
    <m/>
    <s v=""/>
    <m/>
    <m/>
    <m/>
    <m/>
  </r>
  <r>
    <m/>
    <m/>
    <s v="214/PNLT3/PPM/III/2019"/>
    <s v="Identifikasi Posisi Kapal Mengunakan Internet Of Thing Sistem Untuk Mengurangi Antrian Kendaraan Truk Di Pelabuhan"/>
    <x v="2"/>
    <x v="2"/>
    <n v="2019"/>
    <n v="10"/>
    <m/>
    <n v="10125000"/>
    <s v="Institut Teknologi Telkom Surabaya"/>
    <s v="Publikasi paper seminar"/>
    <s v="Penelitian Kompetitif Internal"/>
    <x v="1"/>
    <s v="ID"/>
    <x v="0"/>
    <m/>
    <x v="7"/>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m/>
    <m/>
    <m/>
    <m/>
    <m/>
    <m/>
    <s v="Proposal"/>
    <s v="Laporan Akhir"/>
    <s v="RM. BAGASTYO ANGGORO INDRASTOTO"/>
    <s v="Teknik Telekomunikasi"/>
    <s v="IKA SULISTYA RINI"/>
    <s v="Teknik Telekomunikasi"/>
    <s v="RAFI ASHRAF ANJAYA"/>
    <s v="Teknik Telekomunikasi"/>
    <m/>
    <s v=""/>
    <m/>
    <s v=""/>
    <m/>
    <s v=""/>
    <m/>
    <s v=""/>
    <m/>
    <m/>
    <m/>
    <m/>
  </r>
  <r>
    <m/>
    <m/>
    <s v="214/PNLT3/PPM/III/2019"/>
    <s v="Transporter Logistik Cerdas &quot;SROBOT&quot;"/>
    <x v="2"/>
    <x v="2"/>
    <n v="2019"/>
    <n v="5"/>
    <m/>
    <n v="11875000"/>
    <s v="Institut Teknologi Telkom Surabaya"/>
    <s v="4"/>
    <s v="Penelitian Kompetitif Internal"/>
    <x v="1"/>
    <s v="ID"/>
    <x v="0"/>
    <m/>
    <x v="8"/>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m/>
    <m/>
    <m/>
    <m/>
    <m/>
    <m/>
    <s v="Proposal"/>
    <s v="Laporan Akhir"/>
    <s v="Putu Duta Hasta Putra"/>
    <s v="Teknik Elektro"/>
    <s v="DIMAS BAGAS WICAKSONO"/>
    <s v="Teknik Elektro"/>
    <s v="GETSEMANI ADI BAGUS MARANATA HARTONO"/>
    <s v="Teknik Elektro"/>
    <s v="AQSHA AL MADANI KURNIAWAN"/>
    <s v="Teknik Elektro"/>
    <m/>
    <s v=""/>
    <m/>
    <s v=""/>
    <m/>
    <s v=""/>
    <m/>
    <m/>
    <m/>
    <m/>
  </r>
  <r>
    <m/>
    <m/>
    <s v="214/PNLT3/PPM/III/2019"/>
    <s v="Analisis Dan Deteksi Anomali Pada Perubahan Total Electron Content (Tec) Di Lapisan Ionosphare Sebelum Terjadi Gempa Bumi Menggunakan Ensemble Method.  (Studi Kasus Gempa Bumi Palu Dan Lombok)"/>
    <x v="2"/>
    <x v="2"/>
    <n v="2019"/>
    <n v="8"/>
    <m/>
    <n v="3748000"/>
    <s v="Institut Teknologi Telkom Surabaya"/>
    <s v="Jurnal Nasional Terakreditasi"/>
    <s v="Penelitian Kompetitif Internal"/>
    <x v="1"/>
    <s v="ID"/>
    <x v="0"/>
    <m/>
    <x v="9"/>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m/>
    <m/>
    <m/>
    <m/>
    <m/>
    <m/>
    <s v="Proposal"/>
    <s v="Laporan Akhir"/>
    <s v="Muhamad Rizal Dwi Adhipramana"/>
    <s v="Teknologi Informasi"/>
    <m/>
    <s v=""/>
    <m/>
    <s v=""/>
    <m/>
    <s v=""/>
    <m/>
    <s v=""/>
    <m/>
    <s v=""/>
    <m/>
    <s v=""/>
    <m/>
    <m/>
    <m/>
    <m/>
  </r>
  <r>
    <m/>
    <m/>
    <s v="214/PNLT3/PPM/III/2019"/>
    <s v="Simple Digital Wireless Transmitter &amp; Receiver"/>
    <x v="2"/>
    <x v="2"/>
    <n v="2019"/>
    <n v="10"/>
    <m/>
    <n v="9400000"/>
    <s v="Institut Teknologi Telkom Surabaya"/>
    <s v="HAKI"/>
    <s v="Penelitian Kompetitif Internal"/>
    <x v="1"/>
    <s v="ID"/>
    <x v="0"/>
    <m/>
    <x v="10"/>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m/>
    <m/>
    <m/>
    <m/>
    <m/>
    <m/>
    <s v="Proposal"/>
    <s v="Laporan Akhir"/>
    <s v="MAULANA ACHMAD ROZAQ"/>
    <s v="Teknik Telekomunikasi"/>
    <m/>
    <s v=""/>
    <m/>
    <s v=""/>
    <m/>
    <s v=""/>
    <m/>
    <s v=""/>
    <m/>
    <s v=""/>
    <m/>
    <s v=""/>
    <m/>
    <m/>
    <m/>
    <m/>
  </r>
  <r>
    <m/>
    <m/>
    <s v="214/PNLT3/PPM/III/2019"/>
    <s v="Model Lokasi Spatial Dengan Fungsi Permintaan Yang Bergantung Pada Harga, Lokasi, Dan Diskon"/>
    <x v="2"/>
    <x v="2"/>
    <n v="2019"/>
    <n v="8"/>
    <m/>
    <n v="5296000"/>
    <s v="Institut Teknologi Telkom Surabaya"/>
    <s v="3"/>
    <s v="Penelitian Kompetitif Internal"/>
    <x v="1"/>
    <s v="ID"/>
    <x v="0"/>
    <m/>
    <x v="11"/>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m/>
    <m/>
    <m/>
    <m/>
    <m/>
    <m/>
    <s v="Proposal"/>
    <s v="Laporan Akhir"/>
    <s v="Muhammad Narendroduto Rokhyadi"/>
    <s v="Teknik Industri"/>
    <m/>
    <s v=""/>
    <m/>
    <s v=""/>
    <m/>
    <s v=""/>
    <m/>
    <s v=""/>
    <m/>
    <s v=""/>
    <m/>
    <s v=""/>
    <m/>
    <m/>
    <m/>
    <m/>
  </r>
  <r>
    <m/>
    <m/>
    <s v="214/PNLT3/PPM/III/2019"/>
    <s v="Pengawasan Dan Klasifikasi Kualitas Air Pdam Surabaya Berbasis Internet Of Things"/>
    <x v="2"/>
    <x v="2"/>
    <n v="2019"/>
    <n v="6"/>
    <m/>
    <n v="10250000"/>
    <s v="Institut Teknologi Telkom Surabaya"/>
    <s v="4"/>
    <s v="Penelitian Kompetitif Internal"/>
    <x v="1"/>
    <s v="ID"/>
    <x v="0"/>
    <m/>
    <x v="12"/>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m/>
    <m/>
    <m/>
    <m/>
    <m/>
    <m/>
    <s v="Proposal"/>
    <s v="Laporan Akhir"/>
    <s v="MOCHAMAD FAUZAN RASYID"/>
    <s v="Teknik Elektro"/>
    <s v="MOCH. BAGUS INDRASTATA PURAHITA"/>
    <s v="Teknik Elektro"/>
    <m/>
    <s v=""/>
    <m/>
    <s v=""/>
    <m/>
    <s v=""/>
    <m/>
    <s v=""/>
    <m/>
    <s v=""/>
    <m/>
    <m/>
    <m/>
    <m/>
  </r>
  <r>
    <s v=" "/>
    <m/>
    <s v="214/PNLT3/PPM/III/2019"/>
    <s v="Permodelan Permintaan Yang Mempertimbangkan Harga, Lokasi Dan Rebate"/>
    <x v="2"/>
    <x v="2"/>
    <n v="2019"/>
    <n v="6"/>
    <m/>
    <n v="6800000"/>
    <s v="Institut Teknologi Telkom Surabaya"/>
    <s v="2"/>
    <s v="Penelitian Kompetitif Internal"/>
    <x v="1"/>
    <s v="ID"/>
    <x v="0"/>
    <m/>
    <x v="13"/>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m/>
    <m/>
    <m/>
    <m/>
    <m/>
    <m/>
    <s v="Proposal"/>
    <s v="Laporan Akhir"/>
    <s v="NISRINA SALSABILAH"/>
    <s v="Teknik Industri"/>
    <m/>
    <s v=""/>
    <m/>
    <s v=""/>
    <m/>
    <s v=""/>
    <m/>
    <s v=""/>
    <m/>
    <s v=""/>
    <m/>
    <s v=""/>
    <m/>
    <m/>
    <m/>
    <m/>
  </r>
  <r>
    <m/>
    <m/>
    <s v="214/PNLT3/PPM/III/2019"/>
    <s v="Koordinasi vs Kompetisi: Aplikasi Hotelling Model Pada Pelabuhan Peti Kemas Surabaya"/>
    <x v="2"/>
    <x v="2"/>
    <n v="2019"/>
    <n v="10"/>
    <m/>
    <n v="4800000"/>
    <s v="Institut Teknologi Telkom Surabaya"/>
    <s v="3"/>
    <s v="Penelitian Kompetitif Internal"/>
    <x v="1"/>
    <s v="ID"/>
    <x v="0"/>
    <m/>
    <x v="14"/>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m/>
    <m/>
    <m/>
    <m/>
    <m/>
    <m/>
    <s v="Proposal"/>
    <s v="Laporan Akhir"/>
    <s v="Shanggabuana Adhitya Shamaradewa"/>
    <s v="Teknik Industri"/>
    <m/>
    <s v=""/>
    <m/>
    <s v=""/>
    <m/>
    <s v=""/>
    <m/>
    <s v=""/>
    <m/>
    <s v=""/>
    <m/>
    <s v=""/>
    <m/>
    <m/>
    <m/>
    <m/>
  </r>
  <r>
    <m/>
    <m/>
    <s v="214/PNLT3/PPM/III/2019"/>
    <s v="Rancang Bangun Sistem Informasi Transportasi Umum Di Surabaya Mengguanakan Google Maps APIs Dan Firebase Pada Perangkat Bergerak"/>
    <x v="2"/>
    <x v="2"/>
    <n v="2019"/>
    <n v="10"/>
    <m/>
    <n v="10748000"/>
    <s v="Institut Teknologi Telkom Surabaya"/>
    <s v="Aplikasi Android, Jurnal Nasional Terakreditasi, Seminar Internasional Terindeks IEEE"/>
    <s v="Penelitian Kompetitif Internal"/>
    <x v="1"/>
    <s v="ID"/>
    <x v="0"/>
    <m/>
    <x v="15"/>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m/>
    <m/>
    <m/>
    <m/>
    <m/>
    <m/>
    <s v="Proposal"/>
    <s v="Laporan Akhir"/>
    <s v="Anas Ittaqullah"/>
    <s v="Teknologi Informasi"/>
    <s v="DIMAS BAGUS SAPUTRO"/>
    <s v="Teknologi Informasi"/>
    <m/>
    <s v=""/>
    <m/>
    <s v=""/>
    <m/>
    <s v=""/>
    <m/>
    <s v=""/>
    <m/>
    <s v=""/>
    <m/>
    <m/>
    <m/>
    <m/>
  </r>
  <r>
    <m/>
    <m/>
    <s v="214/PNLT3/PPM/III/2019"/>
    <s v="Voice Command  Dalam Rumah Pintar Berbasis Internet Of Things"/>
    <x v="2"/>
    <x v="2"/>
    <n v="2019"/>
    <n v="3"/>
    <m/>
    <n v="8681500"/>
    <s v="Institut Teknologi Telkom Surabaya"/>
    <s v="Artikel Ilmiah dimuat di Jurnal"/>
    <s v="Penelitian Kompetitif Internal"/>
    <x v="1"/>
    <s v="ID"/>
    <x v="0"/>
    <m/>
    <x v="16"/>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Danu Diningrat"/>
    <s v="Teknik Komputer"/>
    <s v="Alvin Tamado Cahaya"/>
    <s v="Teknik Komputer"/>
    <m/>
    <s v=""/>
    <m/>
    <s v=""/>
    <m/>
    <s v=""/>
    <m/>
    <s v=""/>
    <m/>
    <s v=""/>
    <m/>
    <m/>
    <m/>
    <m/>
  </r>
  <r>
    <m/>
    <m/>
    <s v="214/PNLT3/PPM/III/2019"/>
    <s v="Pengembangan Sistem Cerdas Untuk Prediksi Jatuh Berbasis Accelerometer Dan Gyroscope Dalam Rangka Pencegahan Cedera Fatal Pada Geriatri"/>
    <x v="2"/>
    <x v="2"/>
    <n v="2019"/>
    <n v="10"/>
    <m/>
    <n v="10025000"/>
    <s v="Institut Teknologi Telkom Surabaya"/>
    <s v="3"/>
    <s v="Penelitian Kompetitif Internal"/>
    <x v="1"/>
    <s v="ID"/>
    <x v="0"/>
    <m/>
    <x v="17"/>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m/>
    <m/>
    <m/>
    <m/>
    <m/>
    <m/>
    <s v="Proposal"/>
    <s v="Laporan Akhir"/>
    <s v="Bagus Kurniawan"/>
    <s v="Rekayasa Perangkat Lunak"/>
    <s v="Timotius Hadi Pratama"/>
    <s v="Rekayasa Perangkat Lunak"/>
    <s v="Angger Wicaksono"/>
    <s v="Rekayasa Perangkat Lunak"/>
    <m/>
    <s v=""/>
    <m/>
    <s v=""/>
    <m/>
    <s v=""/>
    <m/>
    <s v=""/>
    <m/>
    <m/>
    <m/>
    <m/>
  </r>
  <r>
    <m/>
    <m/>
    <s v="214/PNLT3/PPM/III/2019"/>
    <s v="Manajemen Energi Menggunakan Internet Of Things Untuk Smart Office"/>
    <x v="2"/>
    <x v="2"/>
    <n v="2019"/>
    <n v="6"/>
    <m/>
    <n v="6574000"/>
    <s v="Institut Teknologi Telkom Surabaya"/>
    <s v="Paper Scopus"/>
    <s v="Penelitian Kompetitif Internal"/>
    <x v="1"/>
    <s v="ID"/>
    <x v="0"/>
    <m/>
    <x v="18"/>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m/>
    <m/>
    <m/>
    <m/>
    <m/>
    <m/>
    <s v="Proposal"/>
    <s v="Laporan Akhir"/>
    <s v="Fathur Alfariz"/>
    <s v="Teknik Elektro"/>
    <s v="NOVA HERLINA MILA SOETARNO"/>
    <s v="Teknik Elektro"/>
    <s v="Henko Kholima"/>
    <s v="Teknik Elektro"/>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REK.623/PNLT3/PPM/III/2020"/>
    <s v="544/PNLT3/PPM/III/2020"/>
    <s v="PENGARUH TIPE MEDIA SOSIAL TERHADAP HUBUNGAN ANTARA INFORMASI PADA IKLAN PRODUK UKM INDUSTRI SANDANG DENGAN INTENSI MEMBELI PADA INFORMATION ACCEPTANCE MODEL (IACM)"/>
    <x v="2"/>
    <x v="3"/>
    <n v="2020"/>
    <n v="10"/>
    <s v="Manajemen Industri"/>
    <n v="4563200"/>
    <s v="Institut Teknologi Telkom Surabaya"/>
    <n v="1"/>
    <m/>
    <x v="1"/>
    <s v="ID"/>
    <x v="0"/>
    <n v="6681051"/>
    <x v="19"/>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nnisa Putri Pratama"/>
    <s v="Teknik Industri"/>
    <m/>
    <s v=""/>
    <m/>
    <s v=""/>
    <m/>
    <s v=""/>
    <m/>
    <s v=""/>
    <m/>
    <s v=""/>
    <m/>
    <s v=""/>
    <s v="Jurnal Nasional Terakreditasi"/>
    <m/>
    <s v="Seminar Internasional"/>
    <m/>
  </r>
  <r>
    <n v="2"/>
    <s v="REK.623/PNLT3/PPM/III/2020"/>
    <s v="545/PNLT3/PPM/III/2020"/>
    <s v="Studi Kelayakan Teknologi Klasifikasi Otomatis Berbasis Convolutional Neural Network Pada Sistem Penerimaan Mahasiswa Baru"/>
    <x v="2"/>
    <x v="3"/>
    <n v="2020"/>
    <n v="10"/>
    <s v="Studi Kelayakan"/>
    <n v="5820000"/>
    <s v="Institut Teknologi Telkom Surabaya"/>
    <n v="3"/>
    <m/>
    <x v="1"/>
    <s v="ID"/>
    <x v="0"/>
    <n v="6682237"/>
    <x v="20"/>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m/>
    <m/>
    <m/>
    <m/>
    <m/>
    <m/>
    <s v="Proposal"/>
    <s v="Laporan Akhir"/>
    <s v="Frestia Rizky Amalia"/>
    <s v="Teknik Industri"/>
    <s v="Bagus Kurniawan"/>
    <s v="Rekayasa Perangkat Lunak"/>
    <m/>
    <s v=""/>
    <m/>
    <s v=""/>
    <m/>
    <s v=""/>
    <m/>
    <s v=""/>
    <m/>
    <s v=""/>
    <s v="Jurnal Nasional"/>
    <m/>
    <m/>
    <m/>
  </r>
  <r>
    <n v="3"/>
    <s v="REK.623/PNLT3/PPM/III/2020"/>
    <s v="546/PNLT3/PPM/III/2020"/>
    <s v="2D TO 3D MRI BRAIN SEGMENTATION MENGGUNAKAN U-NET AND MASK R-CNN METHOD UNTUK PENDUDUK DAERAH MARITIM"/>
    <x v="2"/>
    <x v="3"/>
    <n v="2020"/>
    <n v="10"/>
    <s v="Machine Learning"/>
    <n v="13337500"/>
    <s v="Institut Teknologi Telkom Surabaya"/>
    <n v="3"/>
    <s v="Penelitian Kompetitif Internal"/>
    <x v="1"/>
    <s v="ID"/>
    <x v="0"/>
    <n v="6680622"/>
    <x v="17"/>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m/>
    <m/>
    <m/>
    <m/>
    <m/>
    <m/>
    <s v="Proposal"/>
    <s v="Laporan Akhir"/>
    <s v="Muhammad Rizky Iqbal Syaifullah"/>
    <s v="Rekayasa Perangkat Lunak"/>
    <m/>
    <s v=""/>
    <m/>
    <s v=""/>
    <m/>
    <s v=""/>
    <m/>
    <s v=""/>
    <m/>
    <s v=""/>
    <m/>
    <s v=""/>
    <s v="Jurnal Nasional Terakreditasi"/>
    <m/>
    <s v="Seminar Internasional"/>
    <m/>
  </r>
  <r>
    <n v="4"/>
    <s v="REK.623/PNLT3/PPM/III/2020"/>
    <s v="547/PNLT3/PPM/III/2020"/>
    <s v="Water Monitoring Using Internet of Things (IoT) Gen. 1"/>
    <x v="2"/>
    <x v="3"/>
    <n v="2020"/>
    <n v="10"/>
    <s v="Kemaritiman"/>
    <n v="15883750"/>
    <s v="Institut Teknologi Telkom Surabaya"/>
    <n v="4"/>
    <m/>
    <x v="1"/>
    <s v="ID"/>
    <x v="0"/>
    <n v="6680651"/>
    <x v="12"/>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m/>
    <m/>
    <m/>
    <m/>
    <m/>
    <m/>
    <s v="Proposal"/>
    <s v="Laporan Akhir"/>
    <s v="MOCHAMAD FAUZAN RASYID"/>
    <s v="Teknik Elektro"/>
    <s v="MOCH. BAGUS INDRASTATA PURAHITA"/>
    <s v="Teknik Elektro"/>
    <s v="Abdulloh Hamid Nushfi"/>
    <s v="Teknik Elektro"/>
    <m/>
    <s v=""/>
    <m/>
    <s v=""/>
    <m/>
    <s v=""/>
    <m/>
    <s v=""/>
    <s v="Jurnal"/>
    <m/>
    <s v="Proseding internasional, Prototype"/>
    <m/>
  </r>
  <r>
    <n v="5"/>
    <s v="REK.623/PNLT3/PPM/III/2020"/>
    <s v="548/PNLT3/PPM/III/2020"/>
    <s v="Simulasi Model Hoteliing Pada Pelabuhan Peti Kemas Surabaya"/>
    <x v="2"/>
    <x v="3"/>
    <n v="2020"/>
    <n v="10"/>
    <s v="Simulasi Industri"/>
    <n v="5796000"/>
    <s v="Institut Teknologi Telkom Surabaya"/>
    <n v="3"/>
    <m/>
    <x v="1"/>
    <s v="ID"/>
    <x v="0"/>
    <n v="6680618"/>
    <x v="14"/>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m/>
    <m/>
    <m/>
    <m/>
    <m/>
    <m/>
    <s v="Proposal"/>
    <s v="Laporan Akhir"/>
    <s v="Sulaiman Azhari"/>
    <s v="Teknik Industri"/>
    <m/>
    <s v=""/>
    <m/>
    <s v=""/>
    <m/>
    <s v=""/>
    <m/>
    <s v=""/>
    <m/>
    <s v=""/>
    <m/>
    <s v=""/>
    <s v="Jurnal Nasional Terakreditasi"/>
    <m/>
    <s v="Seminar Internasional"/>
    <m/>
  </r>
  <r>
    <n v="6"/>
    <s v="REK.623/PNLT3/PPM/III/2020"/>
    <s v="549/PNLT3/PPM/III/2020"/>
    <s v="Desain Sistem Monitoring Solar Farm dengan  Menggunakan PV Inverter pada Bangunan "/>
    <x v="2"/>
    <x v="3"/>
    <n v="2020"/>
    <n v="10"/>
    <s v="Teknologi Informasi dan Komunikasi"/>
    <n v="15035000"/>
    <s v="Institut Teknologi Telkom Surabaya"/>
    <n v="2"/>
    <m/>
    <x v="1"/>
    <s v="ID"/>
    <x v="0"/>
    <n v="6680612"/>
    <x v="18"/>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NOVA HERLINA MILA SOETARNO"/>
    <s v="Teknik Elektro"/>
    <s v="Henko Kholima"/>
    <s v="Teknik Elektro"/>
    <m/>
    <s v=""/>
    <m/>
    <s v=""/>
    <m/>
    <s v=""/>
    <m/>
    <s v=""/>
    <m/>
    <s v=""/>
    <s v="Jurnal"/>
    <m/>
    <s v="Modul Pelatihan, Modul Praktikum"/>
    <m/>
  </r>
  <r>
    <n v="7"/>
    <s v="REK.623/PNLT3/PPM/III/2020"/>
    <s v="550/PNLT3/PPM/III/2020"/>
    <s v="EVAN (Emergency Vehiche Automatic Notification)"/>
    <x v="2"/>
    <x v="3"/>
    <n v="2020"/>
    <n v="10"/>
    <s v="Transportasi"/>
    <n v="12530400"/>
    <s v="Institut Teknologi Telkom Surabaya"/>
    <n v="2"/>
    <m/>
    <x v="1"/>
    <s v="ID"/>
    <x v="0"/>
    <n v="6682174"/>
    <x v="21"/>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m/>
    <m/>
    <m/>
    <m/>
    <m/>
    <m/>
    <s v="Proposal"/>
    <s v="Laporan Akhir"/>
    <s v="Muhammad Iqbal Maulana"/>
    <s v="Informatika"/>
    <s v="Gilang Maulana"/>
    <s v="Teknologi Informasi"/>
    <m/>
    <s v=""/>
    <m/>
    <s v=""/>
    <m/>
    <s v=""/>
    <m/>
    <s v=""/>
    <m/>
    <s v=""/>
    <s v="Jurnal Nasional Terakreditasi"/>
    <m/>
    <s v="HKI"/>
    <m/>
  </r>
  <r>
    <n v="8"/>
    <s v="REK.623/PNLT3/PPM/III/2020"/>
    <s v="551/PNLT3/PPM/III/2020"/>
    <s v="Analisis Karakteristik Peniaian Kinerja Manajerial Terhadap Pengaruh Motivasi Dan Kreativitas Menggunakan Metode Graphic Rating Scale Pada Instansi XYZ"/>
    <x v="2"/>
    <x v="3"/>
    <n v="2020"/>
    <n v="10"/>
    <s v="Teknologi Informasi dan Komunikasi"/>
    <n v="6661475"/>
    <s v="Institut Teknologi Telkom Surabaya"/>
    <n v="3"/>
    <m/>
    <x v="1"/>
    <s v="ID"/>
    <x v="0"/>
    <n v="259781"/>
    <x v="22"/>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m/>
    <m/>
    <m/>
    <m/>
    <m/>
    <m/>
    <s v="Proposal"/>
    <s v="Laporan Akhir"/>
    <s v="MUHAMMAD NASRULLOH MUBARAK"/>
    <s v="Teknik Elektro"/>
    <m/>
    <s v=""/>
    <m/>
    <s v=""/>
    <m/>
    <s v=""/>
    <m/>
    <s v=""/>
    <m/>
    <s v=""/>
    <m/>
    <s v=""/>
    <s v="Jurnal Nasional Terakreditasi"/>
    <m/>
    <s v="Seminar Internasional, Hak Cipta"/>
    <m/>
  </r>
  <r>
    <n v="9"/>
    <s v="REK.623/PNLT3/PPM/III/2020"/>
    <s v="552/PNLT3/PPM/III/2020"/>
    <s v="Perancangan Data Warehouse untuk Menunjang Akreditasi Program Studi"/>
    <x v="2"/>
    <x v="3"/>
    <n v="2020"/>
    <n v="6"/>
    <s v="Warehouse Management System"/>
    <n v="4600000"/>
    <s v="Institut Teknologi Telkom Surabaya"/>
    <n v="3"/>
    <m/>
    <x v="1"/>
    <s v="ID"/>
    <x v="0"/>
    <n v="6764236"/>
    <x v="23"/>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Rio Armando"/>
    <s v="Sistem Informasi"/>
    <s v="I. G. AG. KOM. AGNAM MELYANTARA"/>
    <s v="Sistem Informasi"/>
    <m/>
    <s v=""/>
    <m/>
    <s v=""/>
    <m/>
    <s v=""/>
    <m/>
    <s v=""/>
    <m/>
    <s v=""/>
    <s v="Jurnal Sinta 2"/>
    <m/>
    <s v="Seminar Internasional"/>
    <m/>
  </r>
  <r>
    <n v="10"/>
    <s v="REK.623/PNLT3/PPM/III/2020"/>
    <s v="553/PNLT3/PPM/III/2020"/>
    <s v="Penelusuran Sumber Gas Pada Kondisi Turbulensi Mekanis Menggunakan Mobile Robot"/>
    <x v="2"/>
    <x v="3"/>
    <n v="2020"/>
    <n v="7"/>
    <s v="Transportasi"/>
    <n v="11932940"/>
    <s v="Institut Teknologi Telkom Surabaya"/>
    <n v="4"/>
    <m/>
    <x v="1"/>
    <s v="ID"/>
    <x v="0"/>
    <n v="6680633"/>
    <x v="24"/>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m/>
    <m/>
    <m/>
    <m/>
    <m/>
    <m/>
    <s v="Proposal"/>
    <s v="Laporan Akhir"/>
    <s v="Rizal Fathurrahman"/>
    <s v="Teknik Komputer"/>
    <m/>
    <s v=""/>
    <m/>
    <s v=""/>
    <m/>
    <s v=""/>
    <m/>
    <s v=""/>
    <m/>
    <s v=""/>
    <m/>
    <s v=""/>
    <s v="Jurnal Internasional"/>
    <m/>
    <m/>
    <m/>
  </r>
  <r>
    <n v="11"/>
    <s v="REK.623/PNLT3/PPM/III/2020"/>
    <s v="554/PNLT3/PPM/III/2020"/>
    <s v="Antenna MIMO 5G-NR Band N77 dengan Korelasi Rendah untuk Base Station Komunikasi Robot Bergerak"/>
    <x v="2"/>
    <x v="3"/>
    <n v="2020"/>
    <n v="10"/>
    <s v="Teknologi Informasi dan Komunikasi"/>
    <n v="11270000"/>
    <s v="Institut Teknologi Telkom Surabaya"/>
    <n v="4"/>
    <m/>
    <x v="1"/>
    <s v="ID"/>
    <x v="0"/>
    <n v="6680615"/>
    <x v="6"/>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s v="Aulia Saharani"/>
    <s v="Teknik Telekomunikasi"/>
    <s v="Indah Rahmawati Utami"/>
    <s v="Teknik Telekomunikasi"/>
    <m/>
    <s v=""/>
    <m/>
    <s v=""/>
    <m/>
    <s v=""/>
    <m/>
    <s v=""/>
    <m/>
    <s v=""/>
    <s v="Jurnal Internasional"/>
    <m/>
    <m/>
    <m/>
  </r>
  <r>
    <n v="12"/>
    <s v="REK.623/PNLT3/PPM/III/2020"/>
    <s v="555/PNLT3/PPM/III/2020"/>
    <s v="Transporter Logistik Cerdas dengan Kemampuan Obstacle Avoidance dan Path Planning"/>
    <x v="2"/>
    <x v="3"/>
    <n v="2020"/>
    <n v="10"/>
    <s v="Transportasi"/>
    <n v="13337500"/>
    <s v="Institut Teknologi Telkom Surabaya"/>
    <n v="4"/>
    <m/>
    <x v="1"/>
    <s v="ID"/>
    <x v="0"/>
    <n v="6680685"/>
    <x v="8"/>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s v="Putu Duta Hasta Putra"/>
    <s v="Teknik Elektro"/>
    <s v="DIMAS BAGAS WICAKSONO"/>
    <s v="Teknik Elektro"/>
    <m/>
    <s v=""/>
    <m/>
    <s v=""/>
    <m/>
    <s v=""/>
    <m/>
    <s v=""/>
    <m/>
    <s v=""/>
    <s v="Jurnal"/>
    <m/>
    <s v="Proseding internasional, Prototype"/>
    <m/>
  </r>
  <r>
    <n v="13"/>
    <s v="REK.623/PNLT3/PPM/III/2020"/>
    <s v="556/PNLT3/PPM/III/2020"/>
    <s v="Sistem Pelacakan Aset Menggunakan RFID pada ITTelkom Surabaya"/>
    <x v="2"/>
    <x v="3"/>
    <n v="2020"/>
    <n v="10"/>
    <s v="Logistik"/>
    <n v="13579200"/>
    <s v="Institut Teknologi Telkom Surabaya"/>
    <n v="2"/>
    <m/>
    <x v="1"/>
    <s v="ID"/>
    <x v="0"/>
    <n v="6680664"/>
    <x v="15"/>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m/>
    <m/>
    <m/>
    <m/>
    <m/>
    <m/>
    <s v="Proposal"/>
    <m/>
    <s v="Muhamad Rizal Dwi Adhipramana"/>
    <s v="Teknologi Informasi"/>
    <s v="Fajar Wirawan"/>
    <s v="Teknologi Informasi"/>
    <s v="Ilham Mukti Pradana"/>
    <s v="Teknologi Informasi"/>
    <m/>
    <s v=""/>
    <m/>
    <s v=""/>
    <m/>
    <s v=""/>
    <m/>
    <s v=""/>
    <s v="Jurnal Nasional Terakreditasi"/>
    <m/>
    <s v="HKI"/>
    <m/>
  </r>
  <r>
    <n v="14"/>
    <s v="REK.623/PNLT3/PPM/III/2020"/>
    <s v="557/PNLT3/PPM/III/2020"/>
    <s v="Menyelidiki Hasil Pembelajaran dan Menghasilkan Subyektif Mendalam Dalam Pengalaman Logistic Dengan Video 360"/>
    <x v="2"/>
    <x v="3"/>
    <n v="2020"/>
    <n v="10"/>
    <s v="Virtual Reality, Budaya Organisasi"/>
    <n v="8320250"/>
    <s v="Institut Teknologi Telkom Surabaya"/>
    <n v="2"/>
    <m/>
    <x v="1"/>
    <s v="ID"/>
    <x v="0"/>
    <n v="6665306"/>
    <x v="0"/>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m/>
    <m/>
    <m/>
    <m/>
    <m/>
    <m/>
    <s v="Proposal"/>
    <m/>
    <s v="Nadiah Ratnaduhita"/>
    <s v="Sistem Informasi"/>
    <s v="Ian Mahendra Putra"/>
    <s v="Sistem Informasi"/>
    <m/>
    <s v=""/>
    <m/>
    <s v=""/>
    <m/>
    <s v=""/>
    <m/>
    <s v=""/>
    <m/>
    <s v=""/>
    <s v="Jurnal Nasional"/>
    <m/>
    <s v="Hak Cipta"/>
    <m/>
  </r>
  <r>
    <n v="15"/>
    <s v="REK.661/PNLT3/PPM/III/2020"/>
    <s v="534/SAM4/PPM/III/2020"/>
    <s v="Pengembangan sistem kendali kuantitas air pada tanaman hidroponik berbasis Internet of Things (IoT)"/>
    <x v="3"/>
    <x v="3"/>
    <n v="2020"/>
    <n v="10"/>
    <s v="Kemaritiman"/>
    <n v="19765000"/>
    <s v="Institut Teknologi Telkom Surabaya"/>
    <n v="2"/>
    <s v="Penelitian Kompetitif Nasional"/>
    <x v="2"/>
    <s v="ID"/>
    <x v="1"/>
    <n v="6680629"/>
    <x v="2"/>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m/>
    <m/>
    <m/>
    <m/>
    <m/>
    <m/>
    <s v="Proposal"/>
    <m/>
    <s v="not access"/>
    <s v="Tidak Ada"/>
    <m/>
    <s v=""/>
    <m/>
    <s v=""/>
    <m/>
    <s v=""/>
    <m/>
    <s v=""/>
    <m/>
    <s v=""/>
    <m/>
    <s v=""/>
    <s v="Jurnal"/>
    <m/>
    <s v="Proseding internasional, Prototype"/>
    <m/>
  </r>
  <r>
    <n v="16"/>
    <s v="REK.661/PNLT3/PPM/III/2020"/>
    <s v="535/SAM4/PPM/III/2020"/>
    <s v="Implementasi Framework Performance System (PMS) pada Perusahaan Penyedia Jasa Logistik di Indonesia"/>
    <x v="3"/>
    <x v="3"/>
    <n v="2020"/>
    <n v="12"/>
    <m/>
    <n v="19355000"/>
    <s v="Institut Teknologi Telkom Surabaya"/>
    <n v="2"/>
    <m/>
    <x v="2"/>
    <s v="ID"/>
    <x v="1"/>
    <n v="6681051"/>
    <x v="19"/>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not access"/>
    <s v="Tidak Ada"/>
    <m/>
    <s v=""/>
    <m/>
    <s v=""/>
    <m/>
    <s v=""/>
    <m/>
    <s v=""/>
    <m/>
    <s v=""/>
    <m/>
    <s v=""/>
    <s v="Jurnal Nasional Terakreditasi"/>
    <m/>
    <s v="Seminar Internasional,"/>
    <m/>
  </r>
  <r>
    <n v="17"/>
    <s v="REK.661/PNLT3/PPM/III/2020"/>
    <s v="536/SAM4/PPM/III/2020"/>
    <s v="Adopsi dan Implementasi I-Gracias di Lemdikti Yayasan Pendidikan Telkom berbasis Knowledge Management System (Studi Kasus: ITTelkom Surabaya)"/>
    <x v="3"/>
    <x v="3"/>
    <n v="2020"/>
    <n v="12"/>
    <m/>
    <n v="18860000"/>
    <s v="Institut Teknologi Telkom Surabaya"/>
    <n v="2"/>
    <m/>
    <x v="2"/>
    <s v="ID"/>
    <x v="1"/>
    <n v="6680634"/>
    <x v="25"/>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m/>
    <m/>
    <m/>
    <m/>
    <m/>
    <m/>
    <s v="Proposal"/>
    <s v="Laporan Akhir"/>
    <m/>
    <s v=""/>
    <m/>
    <s v=""/>
    <m/>
    <s v=""/>
    <m/>
    <s v=""/>
    <m/>
    <s v=""/>
    <m/>
    <s v=""/>
    <m/>
    <s v=""/>
    <s v="Jurnal Nasional Terakreditasi"/>
    <m/>
    <m/>
    <m/>
  </r>
  <r>
    <n v="18"/>
    <s v="REK.661/PNLT3/PPM/III/2020"/>
    <s v="537/SAM4/PPM/III/2020"/>
    <s v="Analisis dan Perancangan Framewrork Sistem Informasi Manajemen Data Perguruan Tinggi di Surabaya_x000a_"/>
    <x v="3"/>
    <x v="3"/>
    <n v="2020"/>
    <n v="12"/>
    <m/>
    <n v="19721000"/>
    <s v="Institut Teknologi Telkom Surabaya"/>
    <n v="2"/>
    <m/>
    <x v="2"/>
    <s v="ID"/>
    <x v="1"/>
    <n v="259781"/>
    <x v="22"/>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s v="Buku (berupa_x000a_buku ajar,_x000a_monograf, atau_x000a_buku referensi)"/>
    <m/>
  </r>
  <r>
    <n v="19"/>
    <s v="REK.661/PNLT3/PPM/III/2020"/>
    <s v="538/SAM4/PPM/III/2020"/>
    <s v="Deteksi Kerusakan Jalan Raya secara Real Time berbasis perangkat bergerak dengan convolutional neural network"/>
    <x v="3"/>
    <x v="3"/>
    <n v="2020"/>
    <n v="12"/>
    <s v="     "/>
    <n v="16000000"/>
    <s v="Institut Teknologi Telkom Surabaya"/>
    <m/>
    <m/>
    <x v="2"/>
    <s v="ID"/>
    <x v="1"/>
    <n v="6680628"/>
    <x v="26"/>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m/>
    <m/>
    <m/>
    <m/>
    <m/>
    <m/>
    <s v="Proposal"/>
    <s v="Laporan Akhir"/>
    <m/>
    <s v=""/>
    <m/>
    <s v=""/>
    <m/>
    <s v=""/>
    <m/>
    <s v=""/>
    <m/>
    <s v=""/>
    <m/>
    <s v=""/>
    <m/>
    <s v=""/>
    <m/>
    <m/>
    <m/>
    <m/>
  </r>
  <r>
    <n v="20"/>
    <s v="REK.661/PNLT3/PPM/III/2020"/>
    <s v="539/SAM4/PPM/III/2020"/>
    <s v="Pengembangan sistem penukaran tiket suroboyobus melalui digitalisasi pencatatan penukaran sampah berbasis android"/>
    <x v="3"/>
    <x v="3"/>
    <n v="2020"/>
    <m/>
    <m/>
    <n v="19770000"/>
    <s v="Institut Teknologi Telkom Surabaya"/>
    <m/>
    <m/>
    <x v="2"/>
    <s v="ID"/>
    <x v="1"/>
    <n v="6681205"/>
    <x v="27"/>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m/>
    <m/>
    <m/>
    <m/>
    <m/>
    <m/>
    <s v="Proposal"/>
    <s v="Laporan Akhir"/>
    <m/>
    <s v=""/>
    <m/>
    <s v=""/>
    <m/>
    <s v=""/>
    <m/>
    <s v=""/>
    <m/>
    <s v=""/>
    <m/>
    <s v=""/>
    <m/>
    <s v=""/>
    <m/>
    <m/>
    <m/>
    <m/>
  </r>
  <r>
    <n v="21"/>
    <s v="REK.661/PNLT3/PPM/III/2020"/>
    <s v="540/SAM4/PPM/III/2020"/>
    <s v="Pengembangan Sistem Nurse Call Nirkabael Berbasis ZigBee untuk Pasien Rawat Inap di RS Umum Daerah Tongas"/>
    <x v="3"/>
    <x v="3"/>
    <n v="2020"/>
    <n v="12"/>
    <s v="Teknologi Informasi dan Komunikasi"/>
    <n v="16097000"/>
    <s v="Institut Teknologi Telkom Surabaya"/>
    <n v="2"/>
    <m/>
    <x v="2"/>
    <s v="ID"/>
    <x v="1"/>
    <n v="6680683"/>
    <x v="16"/>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m/>
    <m/>
  </r>
  <r>
    <n v="22"/>
    <s v="REK.661/PNLT3/PPM/III/2020"/>
    <s v="541/SAM4/PPM/III/2020"/>
    <s v="Pemanfaatan VR dalam perancangan desain tempat kerja dan pengaruhnya terhadap produktivitas"/>
    <x v="3"/>
    <x v="3"/>
    <n v="2020"/>
    <n v="12"/>
    <s v="Kemaritiman"/>
    <n v="19431000"/>
    <s v="Institut Teknologi Telkom Surabaya"/>
    <n v="3"/>
    <m/>
    <x v="2"/>
    <s v="ID"/>
    <x v="1"/>
    <n v="6680627"/>
    <x v="28"/>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m/>
    <m/>
    <m/>
    <m/>
    <m/>
    <m/>
    <s v="Proposal"/>
    <s v="Laporan Akhir"/>
    <m/>
    <s v=""/>
    <m/>
    <s v=""/>
    <m/>
    <s v=""/>
    <m/>
    <s v=""/>
    <m/>
    <s v=""/>
    <m/>
    <s v=""/>
    <m/>
    <s v=""/>
    <s v="Jurnal Nasional Terakreditasi"/>
    <m/>
    <s v="Karya arsitektur"/>
    <m/>
  </r>
  <r>
    <n v="23"/>
    <s v="REK.661/PNLT3/PPM/III/2020"/>
    <s v="542/SAM4/PPM/III/2020"/>
    <s v="Deteksi Kecelakaan Lalu Lintas pada Real Time Video"/>
    <x v="3"/>
    <x v="3"/>
    <n v="2020"/>
    <n v="12"/>
    <s v="Transportasi"/>
    <n v="19990000"/>
    <s v="Institut Teknologi Telkom Surabaya"/>
    <n v="2"/>
    <m/>
    <x v="2"/>
    <s v="ID"/>
    <x v="1"/>
    <n v="6680726"/>
    <x v="29"/>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m/>
    <m/>
    <m/>
    <m/>
    <m/>
    <m/>
    <s v="Proposal"/>
    <s v="Laporan Akhir"/>
    <m/>
    <s v=""/>
    <m/>
    <s v=""/>
    <m/>
    <s v=""/>
    <m/>
    <s v=""/>
    <m/>
    <s v=""/>
    <m/>
    <s v=""/>
    <m/>
    <s v=""/>
    <s v="Jurnal Nasional Terakreditasi"/>
    <m/>
    <m/>
    <m/>
  </r>
  <r>
    <n v="24"/>
    <s v="REK.661/PNLT3/PPM/III/2020"/>
    <s v="543/SAM4/PPM/III/2020"/>
    <s v="Pengembangan robot pesawat tanpa awak untuk pemadam kebakaran di lingkungan yang berbahaya"/>
    <x v="3"/>
    <x v="3"/>
    <n v="2020"/>
    <n v="12"/>
    <m/>
    <n v="19800000"/>
    <s v="Institut Teknologi Telkom Surabaya"/>
    <n v="3"/>
    <m/>
    <x v="2"/>
    <s v="ID"/>
    <x v="1"/>
    <n v="6680641"/>
    <x v="30"/>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s v="Jurnal Nasional Terakreditasi"/>
    <m/>
    <s v="Program Komputer"/>
    <m/>
  </r>
  <r>
    <n v="25"/>
    <s v="REK. 754/PNLT1/WRI/IV/2020"/>
    <s v="1298/PNLT3/LPPM/VIII/2020"/>
    <s v="Lorong Sterilisasi Untuk Membersihkan Virus Corona pada Pakaian Luar Tubuh Manusia"/>
    <x v="4"/>
    <x v="3"/>
    <n v="2020"/>
    <n v="12"/>
    <m/>
    <n v="85000000"/>
    <s v="Institut Teknologi Telkom Surabaya"/>
    <m/>
    <m/>
    <x v="1"/>
    <s v="ID"/>
    <x v="1"/>
    <n v="6680628"/>
    <x v="26"/>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26"/>
    <s v="REK. 754/PNLT1/WRI/IV/2020"/>
    <s v="1299/PNLT3/LPPM/VIII/2020"/>
    <s v="Rancang bangun sterillisasi chamber untuk meminimalisir risiko paparan virus COVID-19"/>
    <x v="4"/>
    <x v="3"/>
    <n v="2020"/>
    <n v="5"/>
    <m/>
    <n v="50000000"/>
    <s v="Institut Teknologi Telkom Surabaya"/>
    <n v="3"/>
    <m/>
    <x v="1"/>
    <s v="ID"/>
    <x v="1"/>
    <n v="6680678"/>
    <x v="3"/>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m/>
    <m/>
    <m/>
    <m/>
    <m/>
    <m/>
    <s v="Proposal"/>
    <s v="Laporan Akhir"/>
    <s v="Danang Taufik Kurnianto"/>
    <s v="Teknik Komputer"/>
    <s v="Muhammad Yanuar Muhaimin"/>
    <s v="Teknik Komputer"/>
    <s v="Dito Hewi Julianto"/>
    <s v="Teknik Komputer"/>
    <s v="Danu Diningrat"/>
    <s v="Teknik Komputer"/>
    <m/>
    <s v=""/>
    <m/>
    <s v=""/>
    <m/>
    <s v=""/>
    <s v="Produk"/>
    <m/>
    <m/>
    <m/>
  </r>
  <r>
    <n v="27"/>
    <s v="REK. 754/PNLT1/WRI/IV/2020"/>
    <s v="1300/PNLT3/LPPM/VIII/2020"/>
    <s v="Desain Robot Logistik Pembantu Tenaga Medis di Rumah Sakit"/>
    <x v="4"/>
    <x v="3"/>
    <n v="2020"/>
    <n v="10"/>
    <s v="Teknologi Informasi dan Komunikasi"/>
    <n v="7500000"/>
    <s v="Institut Teknologi Telkom Surabaya"/>
    <n v="2"/>
    <m/>
    <x v="1"/>
    <s v="ID"/>
    <x v="1"/>
    <n v="6680683"/>
    <x v="16"/>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m/>
    <m/>
    <m/>
    <m/>
    <m/>
    <m/>
    <s v="Proposal"/>
    <s v="Laporan Akhir"/>
    <s v="Putu Duta Hasta Putra"/>
    <s v="Teknik Elektro"/>
    <s v="Dito Hewi Julianto"/>
    <s v="Teknik Komputer"/>
    <m/>
    <s v=""/>
    <m/>
    <s v=""/>
    <m/>
    <s v=""/>
    <m/>
    <s v=""/>
    <m/>
    <s v=""/>
    <s v="Jurnal"/>
    <m/>
    <m/>
    <m/>
  </r>
  <r>
    <n v="28"/>
    <s v="REK. 754/PNLT1/WRI/IV/2020"/>
    <s v="1301/PNLT3/LPPM/VIII/2020"/>
    <s v="Robot Sterillisasi Ruang Isolasi/ICU"/>
    <x v="4"/>
    <x v="3"/>
    <n v="2020"/>
    <n v="3"/>
    <m/>
    <n v="45000000"/>
    <s v="Institut Teknologi Telkom Surabaya"/>
    <n v="2"/>
    <m/>
    <x v="1"/>
    <s v="ID"/>
    <x v="1"/>
    <n v="6680633"/>
    <x v="24"/>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m/>
    <m/>
    <m/>
    <m/>
    <m/>
    <m/>
    <s v="Proposal"/>
    <s v="Laporan Akhir"/>
    <s v="Muhamad Rizal Dwi Adhipramana"/>
    <s v="Teknologi Informasi"/>
    <s v="Putu Duta Hasta Putra"/>
    <s v="Teknik Elektro"/>
    <s v="Dito Hewi Julianto"/>
    <s v="Teknik Komputer"/>
    <m/>
    <s v=""/>
    <m/>
    <s v=""/>
    <m/>
    <s v=""/>
    <m/>
    <s v=""/>
    <s v="HAKI"/>
    <m/>
    <s v="Jurnal"/>
    <m/>
  </r>
  <r>
    <n v="29"/>
    <s v="REK. 754/PNLT1/WRI/IV/2020"/>
    <s v="1302/PNLT3/LPPM/VIII/2020"/>
    <s v="Swab Chamber untuk Pencegahan Penularan COVID-19 pada Petugas Medis"/>
    <x v="4"/>
    <x v="3"/>
    <n v="2020"/>
    <n v="12"/>
    <s v="Elektronika"/>
    <n v="40000000"/>
    <s v="Institut Teknologi Telkom Surabaya"/>
    <m/>
    <m/>
    <x v="1"/>
    <s v="ID"/>
    <x v="1"/>
    <n v="6680741"/>
    <x v="10"/>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AULANA ACHMAD ROZAQ"/>
    <s v="Teknik Telekomunikasi"/>
    <s v="Dito Hewi Julianto"/>
    <s v="Teknik Komputer"/>
    <s v="Danu Diningrat"/>
    <s v="Teknik Komputer"/>
    <s v="Danang Taufik Kurnianto"/>
    <s v="Teknik Komputer"/>
    <m/>
    <s v=""/>
    <m/>
    <s v=""/>
    <m/>
    <s v=""/>
    <s v="Prototype, HKI"/>
    <m/>
    <m/>
    <m/>
  </r>
  <r>
    <n v="30"/>
    <s v="REK. 754/PNLT1/WRI/IV/2020"/>
    <s v="1303/PNLT3/LPPM/VIII/2020"/>
    <s v="Pengembangan portable Non-Invasive Ventilator untuk menghadapi wabah COVID-19 di Jawa Timur, Indonesia"/>
    <x v="4"/>
    <x v="3"/>
    <n v="2020"/>
    <n v="5"/>
    <s v="COVID-19"/>
    <n v="23317000"/>
    <s v="Institut Teknologi Telkom Surabaya"/>
    <n v="4"/>
    <m/>
    <x v="1"/>
    <s v="ID"/>
    <x v="1"/>
    <n v="6680651"/>
    <x v="12"/>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m/>
    <m/>
    <m/>
    <m/>
    <m/>
    <m/>
    <s v="Proposal"/>
    <s v="Laporan Akhir"/>
    <s v="MOCHAMAD FAUZAN RASYID"/>
    <s v="Teknik Elektro"/>
    <s v="MOCH. BAGUS INDRASTATA PURAHITA"/>
    <s v="Teknik Elektro"/>
    <s v="Putu Duta Hasta Putra"/>
    <s v="Teknik Elektro"/>
    <m/>
    <s v=""/>
    <m/>
    <s v=""/>
    <m/>
    <s v=""/>
    <m/>
    <s v=""/>
    <s v="Prototype"/>
    <m/>
    <m/>
    <m/>
  </r>
  <r>
    <n v="31"/>
    <s v="REK. 754/PNLT1/WRI/IV/2020"/>
    <s v="1304/PNLT3/LPPM/VIII/2020"/>
    <s v="Pengembangan desain APD Face Shield dengan teknologi cetak tridimensi untuk mengatasi kekurangan APD Tenaga Medis COVID-19"/>
    <x v="4"/>
    <x v="3"/>
    <n v="2020"/>
    <n v="2"/>
    <m/>
    <n v="2067000"/>
    <s v="Institut Teknologi Telkom Surabaya"/>
    <n v="6"/>
    <m/>
    <x v="1"/>
    <s v="ID"/>
    <x v="1"/>
    <n v="6680627"/>
    <x v="28"/>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m/>
    <m/>
    <m/>
    <m/>
    <m/>
    <m/>
    <s v="Proposal"/>
    <s v="Laporan Akhir"/>
    <s v="AJI TRI ATMOJO"/>
    <s v="Teknik Industri"/>
    <s v="MOHAMMAD ABYAN SEIFA ARDHANA"/>
    <s v="Teknik Industri"/>
    <s v="Karina Putri Permatasari"/>
    <s v="Sistem Informasi"/>
    <s v="Gilang Ahmad Ramadhani Akbar"/>
    <s v="Sistem Informasi"/>
    <m/>
    <s v=""/>
    <m/>
    <s v=""/>
    <m/>
    <s v=""/>
    <s v="Hak Cipta"/>
    <m/>
    <s v="Desain Industri"/>
    <m/>
  </r>
  <r>
    <n v="32"/>
    <s v="REK. 941/SAM4/REK/VI/2020"/>
    <m/>
    <s v="Cairan Antiseptik untuk Pencegahan Penyebaran Covid -19"/>
    <x v="5"/>
    <x v="3"/>
    <n v="2020"/>
    <m/>
    <m/>
    <n v="100000000"/>
    <s v="Institut Teknologi Telkom Surabaya"/>
    <m/>
    <m/>
    <x v="2"/>
    <s v="ID"/>
    <x v="1"/>
    <n v="6680651"/>
    <x v="12"/>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33"/>
    <s v="REK.1287/PNLT3/REK/VIII/2020"/>
    <s v="1305/PNLT3/LPPM/VIII/2020"/>
    <s v="Sterilisasi Udara Pada Ruangan Tertutup Menggunakan Filter Aktif"/>
    <x v="4"/>
    <x v="3"/>
    <n v="2020"/>
    <n v="3"/>
    <m/>
    <n v="10055000"/>
    <s v="Institut Teknologi Telkom Surabaya"/>
    <m/>
    <m/>
    <x v="1"/>
    <s v="ID"/>
    <x v="1"/>
    <n v="6682174"/>
    <x v="21"/>
    <s v="0708069202_x000a_"/>
    <n v="100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LALU GEDE ADDO MUHARAM"/>
    <s v="Teknologi Informasi"/>
    <s v="Muhammad Syaiful Islam"/>
    <s v="Teknik Komputer"/>
    <s v="Muhammad Yanuar Muhaimin"/>
    <s v="Teknik Komputer"/>
    <m/>
    <s v=""/>
    <m/>
    <s v=""/>
    <m/>
    <s v=""/>
    <m/>
    <s v=""/>
    <s v="Prototype"/>
    <m/>
    <s v="HAKI"/>
    <m/>
  </r>
  <r>
    <n v="34"/>
    <s v="REK.1287/PNLT3/REK/VIII/2020"/>
    <s v="1306/PNLT3/LPPM/VIII/2020"/>
    <s v="Sterilisasi Udara pada AC Untuk Menghadapi Kondisi New Normal"/>
    <x v="4"/>
    <x v="3"/>
    <n v="2020"/>
    <n v="3"/>
    <m/>
    <n v="9145000"/>
    <s v="Institut Teknologi Telkom Surabaya"/>
    <m/>
    <m/>
    <x v="1"/>
    <s v="ID"/>
    <x v="1"/>
    <n v="6680633"/>
    <x v="24"/>
    <s v="0717017902_x000a_"/>
    <n v="914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Danang Taufik Kurnianto"/>
    <s v="Teknik Komputer"/>
    <s v="MUHAMMAD RAFI IRZAM"/>
    <s v="Teknologi Informasi"/>
    <s v="MOCH. BAGUS INDRASTATA PURAHITA"/>
    <s v="Teknik Elektro"/>
    <m/>
    <s v=""/>
    <m/>
    <s v=""/>
    <m/>
    <s v=""/>
    <m/>
    <s v=""/>
    <s v="Prototype"/>
    <m/>
    <m/>
    <m/>
  </r>
  <r>
    <n v="35"/>
    <s v="REK.1287/PNLT3/REK/VIII/2020"/>
    <s v="1307/PNLT3/LPPM/VIII/2020"/>
    <s v="Sterilisasi Udara Portable Untuk Olahragawan Menggunakan Filter Aktif"/>
    <x v="4"/>
    <x v="3"/>
    <n v="2020"/>
    <n v="3"/>
    <m/>
    <n v="8555000"/>
    <s v="Institut Teknologi Telkom Surabaya"/>
    <m/>
    <m/>
    <x v="1"/>
    <s v="ID"/>
    <x v="1"/>
    <n v="6680680"/>
    <x v="9"/>
    <s v="0704039202_x000a_"/>
    <n v="85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MUHAMMAD RAFI IRZAM"/>
    <s v="Teknologi Informasi"/>
    <s v="ALFRIDO RAMADHANA KASENDA PUTRA"/>
    <s v="Teknik Komputer"/>
    <s v="Danu Diningrat"/>
    <s v="Teknik Komputer"/>
    <m/>
    <s v=""/>
    <m/>
    <s v=""/>
    <m/>
    <s v=""/>
    <m/>
    <s v=""/>
    <s v="Prototype"/>
    <m/>
    <m/>
    <m/>
  </r>
  <r>
    <n v="36"/>
    <s v="REK. 2031/SAM4/REK/VI/2020     "/>
    <m/>
    <s v="Penelitian dan Pengembangan Digital Ventilator"/>
    <x v="5"/>
    <x v="3"/>
    <n v="2020"/>
    <m/>
    <m/>
    <n v="86400000"/>
    <s v="Institut Teknologi Telkom Surabaya"/>
    <m/>
    <m/>
    <x v="2"/>
    <s v="ID"/>
    <x v="1"/>
    <n v="6665306"/>
    <x v="0"/>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m/>
    <m/>
    <m/>
    <m/>
    <m/>
    <m/>
    <s v="Proposal"/>
    <s v="Laporan Akhir"/>
    <m/>
    <s v=""/>
    <m/>
    <s v=""/>
    <m/>
    <s v=""/>
    <m/>
    <s v=""/>
    <m/>
    <s v=""/>
    <m/>
    <s v=""/>
    <m/>
    <s v=""/>
    <m/>
    <m/>
    <m/>
    <m/>
  </r>
  <r>
    <n v="37"/>
    <s v="REK. 925/SAM4/REK/VI/2020     "/>
    <m/>
    <s v="Crane Pemulasaraan Jenazah Pasien COVID-19"/>
    <x v="5"/>
    <x v="3"/>
    <n v="2020"/>
    <m/>
    <m/>
    <n v="200000000"/>
    <s v="Institut Teknologi Telkom Surabaya"/>
    <m/>
    <m/>
    <x v="2"/>
    <s v="ID"/>
    <x v="1"/>
    <n v="6680633"/>
    <x v="24"/>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m/>
    <m/>
    <m/>
    <m/>
    <m/>
    <m/>
    <s v="Proposal"/>
    <s v="Laporan Akhir"/>
    <m/>
    <s v=""/>
    <m/>
    <s v=""/>
    <m/>
    <s v=""/>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REK.086/PNLT1/REK/III/2021"/>
    <s v="997/PNLT1/LPPM/III/2021"/>
    <s v="Evaluasi Platform Penjualan Produk Hidroponik dan Aqua ponik"/>
    <x v="6"/>
    <x v="4"/>
    <n v="2021"/>
    <n v="12"/>
    <s v="Teknologi Informasi dan Komunikasi"/>
    <n v="6750000"/>
    <s v="Institut Teknologi Telkom Surabaya"/>
    <n v="1"/>
    <s v="Penelitian Kompetitif Internal"/>
    <x v="1"/>
    <s v="ID"/>
    <x v="0"/>
    <n v="6681051"/>
    <x v="19"/>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m/>
    <m/>
    <m/>
    <m/>
    <m/>
    <m/>
    <s v="Proposal"/>
    <s v="Laporan Akhir"/>
    <s v="ADEK DHEA RESMI PURBANTARI"/>
    <s v="Teknik Industri"/>
    <m/>
    <s v=""/>
    <m/>
    <s v=""/>
    <m/>
    <s v=""/>
    <m/>
    <s v=""/>
    <m/>
    <s v=""/>
    <m/>
    <s v=""/>
    <s v="Jurnal Nasional Terakreditasi"/>
    <s v="Accepted"/>
    <s v="Seminar Internasional"/>
    <s v="Presented"/>
  </r>
  <r>
    <n v="2"/>
    <s v="REK.086/PNLT1/REK/III/2021"/>
    <s v="998/PNLT1/LPPM/III/2021"/>
    <s v="Penerapan Data Mining untuk Menunjang Proses Seleksi Calon Mahasiswa pada ITTelkom Surabaya"/>
    <x v="7"/>
    <x v="4"/>
    <n v="2021"/>
    <n v="10"/>
    <s v="Teknologi Informasi dan Komunikasi"/>
    <n v="3750000"/>
    <s v="Institut Teknologi Telkom Surabaya"/>
    <n v="3"/>
    <s v="Penelitian Kompetitif Internal"/>
    <x v="1"/>
    <s v="ID"/>
    <x v="0"/>
    <n v="6764236"/>
    <x v="23"/>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RAHMAT ANDIKA LAKSANA"/>
    <s v="Sistem Informasi"/>
    <m/>
    <s v=""/>
    <m/>
    <s v=""/>
    <m/>
    <s v=""/>
    <m/>
    <s v=""/>
    <s v="Jurnal Nasional Terakreditasi"/>
    <s v="-"/>
    <s v="HKI"/>
    <m/>
  </r>
  <r>
    <n v="3"/>
    <s v="REK.086/PNLT1/REK/III/2021"/>
    <s v="999/PNLT1/LPPM/III/2021"/>
    <s v="Strategi Optimalisasi Kegiatan Petani Garam dan Peningkatan Produktivitas Garam dengan Pendekatan Simulasi Sistem Dinamik (Studi kasus: Kawasan Tambak Cemandi Sidoarjo)"/>
    <x v="7"/>
    <x v="4"/>
    <n v="2021"/>
    <n v="10"/>
    <s v="Kemaritiman"/>
    <n v="7000000"/>
    <s v="Institut Teknologi Telkom Surabaya"/>
    <n v="1"/>
    <s v="Penelitian Kompetitif Internal"/>
    <x v="1"/>
    <s v="ID"/>
    <x v="0"/>
    <n v="6680648"/>
    <x v="4"/>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m/>
    <m/>
    <m/>
    <m/>
    <m/>
    <m/>
    <s v="Proposal"/>
    <s v="Laporan Akhir"/>
    <s v="SITI AMINAH"/>
    <s v="Sistem Informasi"/>
    <s v="WIDAYATULLAH RA'YAN GUNUNG JATI"/>
    <s v="Sistem Informasi"/>
    <s v="ACHMAD DAFA FIRDAUS"/>
    <s v="Sistem Informasi"/>
    <m/>
    <s v=""/>
    <m/>
    <s v=""/>
    <m/>
    <s v=""/>
    <m/>
    <s v=""/>
    <s v="-"/>
    <s v="-"/>
    <s v="-"/>
    <m/>
  </r>
  <r>
    <n v="4"/>
    <s v="REK.086/PNLT1/REK/III/2021"/>
    <s v="1000/PNLT1/LPPM/III/2021"/>
    <s v="Pakan Ikan Otomatis Menggunakan Fuzzy Logic Berbasis IoT"/>
    <x v="7"/>
    <x v="4"/>
    <n v="2021"/>
    <n v="10"/>
    <s v="Pangan-Pertanian"/>
    <n v="6995000"/>
    <s v="Institut Teknologi Telkom Surabaya"/>
    <n v="3"/>
    <s v="Penelitian Kompetitif Internal"/>
    <x v="1"/>
    <s v="ID"/>
    <x v="0"/>
    <n v="6680680"/>
    <x v="9"/>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m/>
    <m/>
    <m/>
    <m/>
    <m/>
    <m/>
    <s v="Proposal"/>
    <s v="Laporan Akhir"/>
    <s v="CHINTYA TRIBHUANA UTAMI"/>
    <s v="Teknologi Informasi"/>
    <s v="BAYU KRISNA MUKTI"/>
    <s v="Teknologi Informasi"/>
    <m/>
    <s v=""/>
    <m/>
    <s v=""/>
    <m/>
    <s v=""/>
    <m/>
    <s v=""/>
    <m/>
    <s v=""/>
    <s v="Jurnal Nasional S3"/>
    <s v="-"/>
    <m/>
    <m/>
  </r>
  <r>
    <n v="5"/>
    <s v="REK.086/PNLT1/REK/III/2021"/>
    <s v="1001/PNLT1/LPPM/III/2021"/>
    <s v="Analisis Efektivitas Pembelajaran Daring Pada Anak Usia Sekolah Dasar Hingga Perguruan Tinggi"/>
    <x v="7"/>
    <x v="4"/>
    <n v="2021"/>
    <n v="10"/>
    <s v="Teknologi Informasi dan Komunikasi"/>
    <n v="6316000"/>
    <s v="Institut Teknologi Telkom Surabaya"/>
    <n v="3"/>
    <s v="Penelitian Kompetitif Internal"/>
    <x v="1"/>
    <s v="ID"/>
    <x v="0"/>
    <n v="6744406"/>
    <x v="31"/>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m/>
    <m/>
    <m/>
    <m/>
    <m/>
    <m/>
    <s v="Proposal"/>
    <s v="Laporan Akhir"/>
    <s v="RIO ARMANDO"/>
    <s v="Sistem Informasi"/>
    <s v="RAIHAN FEBRIANTO GRAHADI"/>
    <s v="Sistem Informasi"/>
    <s v="NATASYA AMELIA SUKMAWATI"/>
    <s v="Sistem Informasi"/>
    <m/>
    <s v=""/>
    <m/>
    <s v=""/>
    <m/>
    <s v=""/>
    <m/>
    <s v=""/>
    <s v="Jurnal Nasional Terakreditasi"/>
    <s v="Submitted"/>
    <s v="Seminar Internasional"/>
    <s v="Submit Abstrak"/>
  </r>
  <r>
    <n v="6"/>
    <s v="REK.086/PNLT1/REK/III/2021"/>
    <s v="1004/PNLT1/LPPM/III/2021"/>
    <s v="Model Prediksi Point of Interest Berdasarkan Data Log Perjalanan Taksi"/>
    <x v="7"/>
    <x v="4"/>
    <n v="2021"/>
    <n v="10"/>
    <s v="Teknologi Informasi dan Komunikasi"/>
    <n v="6750000"/>
    <s v="Institut Teknologi Telkom Surabaya"/>
    <n v="3"/>
    <s v="Penelitian Kompetitif Internal"/>
    <x v="1"/>
    <s v="ID"/>
    <x v="0"/>
    <n v="6680687"/>
    <x v="13"/>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ARDA ERICO YUDA"/>
    <s v="Teknik Industri"/>
    <s v="AYU PREMA LAKSMI"/>
    <s v="Teknik Industri"/>
    <m/>
    <s v=""/>
    <m/>
    <s v=""/>
    <m/>
    <s v=""/>
    <m/>
    <s v=""/>
    <m/>
    <s v=""/>
    <s v="Publikasi Jurnal Internasional"/>
    <s v="-"/>
    <s v="-"/>
    <m/>
  </r>
  <r>
    <n v="7"/>
    <s v="REK.086/PNLT1/REK/III/2021"/>
    <s v="1005/PNLT1/LPPM/III/2021"/>
    <s v="Segmentasi Jalan Raya dengan CNN Unet untuk Asisten Pengemudi"/>
    <x v="7"/>
    <x v="4"/>
    <n v="2021"/>
    <n v="12"/>
    <s v="ITTS: Transportasi"/>
    <n v="6800000"/>
    <s v="Institut Teknologi Telkom Surabaya"/>
    <n v="3"/>
    <s v="Penelitian Kompetitif Internal"/>
    <x v="1"/>
    <s v="ID"/>
    <x v="0"/>
    <n v="6680626"/>
    <x v="32"/>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m/>
    <m/>
    <m/>
    <m/>
    <m/>
    <m/>
    <s v="Proposal"/>
    <s v="Laporan Akhir"/>
    <s v="MOCH YUSUF FAISAL AKBAR ANWARI"/>
    <s v="Rekayasa Perangkat Lunak"/>
    <s v="SYAHFRIL NIZAMMUDIN"/>
    <s v="Rekayasa Perangkat Lunak"/>
    <s v="AULIYA RAHMAN PAKARTI"/>
    <s v="Rekayasa Perangkat Lunak"/>
    <m/>
    <s v=""/>
    <m/>
    <s v=""/>
    <m/>
    <s v=""/>
    <m/>
    <s v=""/>
    <s v="Jurnal Nasional S3"/>
    <s v="-"/>
    <s v="-"/>
    <m/>
  </r>
  <r>
    <n v="8"/>
    <s v="REK.086/PNLT1/REK/III/2021"/>
    <s v="1006/PNLT1/LPPM/III/2021"/>
    <s v="Analisis Pengaruh Adopsi Teknologi Big Data terhadap Keunggulan Bersaing dan Performansi pada UMKM (Study case: UMKM Kota Surabaya)"/>
    <x v="7"/>
    <x v="4"/>
    <n v="2021"/>
    <n v="12"/>
    <s v="Teknologi Informasi dan Komunikasi"/>
    <n v="6750000"/>
    <s v="Institut Teknologi Telkom Surabaya"/>
    <n v="3"/>
    <s v="Penelitian Kompetitif Internal"/>
    <x v="1"/>
    <s v="ID"/>
    <x v="0"/>
    <n v="6658545"/>
    <x v="33"/>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m/>
    <m/>
    <m/>
    <m/>
    <m/>
    <m/>
    <s v="Proposal"/>
    <s v="Laporan Akhir"/>
    <s v="FIRLI TAJTIBRA"/>
    <s v="Teknik Industri"/>
    <s v="Reinard Dustin Oktavio"/>
    <s v="Sistem Informasi"/>
    <s v="ABIYYAS DAFFA SURYADI"/>
    <s v="Teknik Industri"/>
    <m/>
    <s v=""/>
    <m/>
    <s v=""/>
    <m/>
    <s v=""/>
    <m/>
    <s v=""/>
    <s v="Jurnal Nasional Terakreditasi"/>
    <s v="Submitted"/>
    <s v="Seminar Internasional"/>
    <m/>
  </r>
  <r>
    <n v="9"/>
    <s v="REK.086/PNLT1/REK/III/2021"/>
    <s v="1009/PNLT1/LPPM/III/2021"/>
    <s v="Hydroponic Monitoring System Based On LoRa Technology"/>
    <x v="7"/>
    <x v="4"/>
    <n v="2021"/>
    <n v="8"/>
    <s v="Teknologi Informasi dan Komunikasi"/>
    <n v="6750000"/>
    <s v="Institut Teknologi Telkom Surabaya"/>
    <n v="2"/>
    <s v="Penelitian Kompetitif Internal"/>
    <x v="1"/>
    <s v="ID"/>
    <x v="0"/>
    <n v="6681205"/>
    <x v="27"/>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m/>
    <m/>
    <m/>
    <m/>
    <m/>
    <m/>
    <s v="Proposal"/>
    <s v="Laporan Akhir"/>
    <s v="RISKA APRILIA"/>
    <s v="Teknologi Informasi"/>
    <s v="GALIH DIMAS PRASTOWO"/>
    <s v="Teknologi Informasi"/>
    <m/>
    <s v=""/>
    <m/>
    <s v=""/>
    <m/>
    <s v=""/>
    <m/>
    <s v=""/>
    <m/>
    <s v=""/>
    <s v="Publikasi Jurnal Internasional"/>
    <s v="-"/>
    <s v="HKI"/>
    <m/>
  </r>
  <r>
    <n v="10"/>
    <s v="REK.086/PNLT1/REK/III/2021"/>
    <s v="1010/PNLT1/LPPM/III/2021"/>
    <s v="Integrasi IT dengan Proses Bisnis dengan Studi Kasus di Institut Teknologi Telkom Surabaya"/>
    <x v="7"/>
    <x v="4"/>
    <n v="2021"/>
    <n v="10"/>
    <s v="Teknologi Informasi dan Komunikasi"/>
    <n v="6500000"/>
    <s v="Institut Teknologi Telkom Surabaya"/>
    <n v="1"/>
    <s v="Penelitian Kompetitif Internal"/>
    <x v="1"/>
    <s v="ID"/>
    <x v="0"/>
    <n v="6680623"/>
    <x v="5"/>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m/>
    <m/>
    <m/>
    <m/>
    <m/>
    <m/>
    <s v="Proposal"/>
    <s v="Laporan Akhir"/>
    <s v="Tasya Andini Tesalonika"/>
    <s v="Sistem Informasi"/>
    <s v="ALFONSUS NATHANAEL DAMAR PRISTIANTIO"/>
    <s v="Sistem Informasi"/>
    <s v="Cahyo Saputra"/>
    <s v="Sistem Informasi"/>
    <m/>
    <s v=""/>
    <m/>
    <s v=""/>
    <m/>
    <s v=""/>
    <m/>
    <s v=""/>
    <s v="Jurnal Nasional S4"/>
    <s v="-"/>
    <s v="-"/>
    <m/>
  </r>
  <r>
    <n v="11"/>
    <s v="REK.086/PNLT1/REK/III/2021"/>
    <s v="1008/PNLT1/LPPM/III/2021"/>
    <s v="Evaluasi Efektivitas Penerapan metode Pengenalan marka Jalan Raya Untuk Mengenali Rel Listrik pada Jalan Raya Berlistrik"/>
    <x v="7"/>
    <x v="4"/>
    <n v="2021"/>
    <n v="10"/>
    <s v="ITTS: Transportasi"/>
    <n v="6750000"/>
    <s v="Institut Teknologi Telkom Surabaya"/>
    <n v="2"/>
    <s v="Penelitian Kompetitif Internal"/>
    <x v="1"/>
    <s v="ID"/>
    <x v="0"/>
    <n v="6682794"/>
    <x v="34"/>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Lorenzo Laridho Sembiring"/>
    <s v="Rekayasa Perangkat Lunak"/>
    <m/>
    <s v=""/>
    <m/>
    <s v=""/>
    <m/>
    <s v=""/>
    <m/>
    <s v=""/>
    <m/>
    <s v=""/>
    <m/>
    <s v=""/>
    <s v="Jurnal Nasional Terakreditasi"/>
    <s v="-"/>
    <s v="-"/>
    <m/>
  </r>
  <r>
    <n v="12"/>
    <s v="REK.086/PNLT1/REK/III/2021"/>
    <s v="1011/PNLT1/LPPM/III/2021"/>
    <s v="Monitoring Daya Cargo Elevator berbasis IoT"/>
    <x v="8"/>
    <x v="4"/>
    <n v="2021"/>
    <n v="6"/>
    <s v="ITTS: Sistem Logistik Cerdas"/>
    <n v="12137500"/>
    <s v="Institut Teknologi Telkom Surabaya"/>
    <n v="3"/>
    <s v="Penelitian Kompetitif Internal"/>
    <x v="1"/>
    <s v="ID"/>
    <x v="0"/>
    <n v="6680612"/>
    <x v="18"/>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m/>
    <m/>
    <m/>
    <m/>
    <m/>
    <m/>
    <s v="Proposal"/>
    <s v="Laporan Akhir"/>
    <s v="ALDHITIANSYAH PUTRA"/>
    <s v="Teknik Elektro"/>
    <s v="MOCH. RAFLY PUTRA DAFFALDI"/>
    <s v="Teknik Elektro"/>
    <s v="DINDA KARISMA ULFA"/>
    <s v="Teknik Komputer"/>
    <m/>
    <s v=""/>
    <m/>
    <s v=""/>
    <m/>
    <s v=""/>
    <m/>
    <s v=""/>
    <s v="JURNAL NASIONAL TERINDEKS"/>
    <s v="Submitted"/>
    <s v="-"/>
    <m/>
  </r>
  <r>
    <n v="13"/>
    <s v="REK.086/PNLT1/REK/III/2021"/>
    <s v="1012/PNLT1/LPPM/III/2021"/>
    <s v="Smart BLDC Motor Control for Smooth Efficient Initial Movement of an Electric Vehicle"/>
    <x v="8"/>
    <x v="4"/>
    <n v="2021"/>
    <n v="12"/>
    <s v="ITTS: Transportasi"/>
    <n v="16750000"/>
    <s v="Institut Teknologi Telkom Surabaya"/>
    <n v="5"/>
    <s v="Penelitian Kompetitif Internal"/>
    <x v="1"/>
    <s v="ID"/>
    <x v="0"/>
    <n v="6680651"/>
    <x v="12"/>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m/>
    <m/>
    <m/>
    <m/>
    <m/>
    <m/>
    <s v="Proposal"/>
    <s v="Laporan Akhir"/>
    <s v="Aldo Juan Widodo"/>
    <s v="Teknik Elektro"/>
    <s v="YOSEFAN ALFEUS BAYUAJI"/>
    <s v="Teknik Elektro"/>
    <s v="NADIA DINDA PRATAMA PUTRI"/>
    <s v="Teknik Elektro"/>
    <m/>
    <s v=""/>
    <m/>
    <s v=""/>
    <m/>
    <s v=""/>
    <m/>
    <s v=""/>
    <s v="JURNAL NASIONAL TERINDEKS"/>
    <s v="Submitted"/>
    <s v="HAKI Prototype"/>
    <s v="Submitted"/>
  </r>
  <r>
    <n v="14"/>
    <s v="REK.086/PNLT1/REK/III/2021"/>
    <s v="1014/PNLT1/LPPM/III/2021"/>
    <s v="Desain dan Verifikasi keamanan Sistem Manajemen Baterai sebagai Pendukung Kendaraan Listrik"/>
    <x v="8"/>
    <x v="4"/>
    <n v="2021"/>
    <n v="12"/>
    <s v="ITTS: Transportasi"/>
    <n v="17000000"/>
    <s v="Institut Teknologi Telkom Surabaya"/>
    <n v="3"/>
    <s v="Penelitian Kompetitif Internal"/>
    <x v="1"/>
    <s v="ID"/>
    <x v="0"/>
    <n v="6680708"/>
    <x v="35"/>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m/>
    <m/>
    <m/>
    <m/>
    <m/>
    <m/>
    <s v="Proposal"/>
    <s v="Laporan Akhir"/>
    <s v="ADELLIA PUSPITA RATRI"/>
    <s v="Teknik Elektro"/>
    <s v="BAGAS WAHYU PRAKOSO"/>
    <s v="Teknik Elektro"/>
    <s v="Firman Adi Rifansyah"/>
    <s v="Teknik Elektro"/>
    <m/>
    <s v=""/>
    <m/>
    <s v=""/>
    <m/>
    <s v=""/>
    <m/>
    <s v=""/>
    <s v="Jurnal Internasional Terindeks"/>
    <s v="In Review"/>
    <s v="Jurnal Nasional S2"/>
    <s v="Accepted"/>
  </r>
  <r>
    <n v="15"/>
    <s v="REK.086/PNLT1/REK/III/2021"/>
    <s v="1015/PNLT1/LPPM/III/2021 "/>
    <s v="Desain Antena Phased Array untuk Radar Kendaraan Otonom"/>
    <x v="8"/>
    <x v="4"/>
    <n v="2021"/>
    <n v="12"/>
    <s v="ITTS: Transportasi"/>
    <n v="17000000"/>
    <s v="Institut Teknologi Telkom Surabaya"/>
    <n v="6"/>
    <s v="Penelitian Kompetitif Internal"/>
    <x v="1"/>
    <s v="ID"/>
    <x v="0"/>
    <n v="6680645"/>
    <x v="36"/>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m/>
    <m/>
    <m/>
    <m/>
    <m/>
    <m/>
    <s v="Proposal"/>
    <s v="Laporan Akhir"/>
    <m/>
    <s v=""/>
    <m/>
    <s v=""/>
    <m/>
    <s v=""/>
    <m/>
    <s v=""/>
    <m/>
    <s v=""/>
    <m/>
    <s v=""/>
    <m/>
    <s v=""/>
    <s v="1 Jurnal Terindeks"/>
    <s v="Submitted"/>
    <s v="-"/>
    <m/>
  </r>
  <r>
    <n v="16"/>
    <s v="REK.086/PNLT1/REK/III/2021"/>
    <s v="1017/PNLT1/LPPM/III/2021 "/>
    <s v="Simultanous Localization and Mapping pada Robot Cerdas Pemadam Kebakaran di Gudang"/>
    <x v="8"/>
    <x v="4"/>
    <n v="2021"/>
    <n v="12"/>
    <s v="ITTS: Kebencanaan"/>
    <n v="16976100"/>
    <s v="Institut Teknologi Telkom Surabaya"/>
    <n v="4"/>
    <s v="Penelitian Kompetitif Internal"/>
    <x v="1"/>
    <s v="ID"/>
    <x v="0"/>
    <n v="258471"/>
    <x v="37"/>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m/>
    <m/>
    <m/>
    <m/>
    <m/>
    <m/>
    <s v="Proposal"/>
    <s v="Laporan Akhir"/>
    <s v="Moch Syamfallah Anwar"/>
    <s v="Teknik Elektro"/>
    <s v="AULIA MAHARANI"/>
    <s v="Teknik Elektro"/>
    <s v="Rizqika Ibnu Khattab"/>
    <s v="Sistem Informasi"/>
    <m/>
    <s v=""/>
    <m/>
    <s v=""/>
    <m/>
    <s v=""/>
    <m/>
    <s v=""/>
    <s v="Jurnal Nasional Terakreditasi Sinta "/>
    <s v="-"/>
    <s v=" HAKI (Hak Cipta) "/>
    <m/>
  </r>
  <r>
    <n v="17"/>
    <s v="REK.086/PNLT1/REK/III/2021"/>
    <s v="1018/PNLT1/LPPM/III/2021 "/>
    <s v="Built in Scale For Estimating Truck Capacity"/>
    <x v="8"/>
    <x v="4"/>
    <n v="2021"/>
    <n v="12"/>
    <s v="ITTS: Transportasi"/>
    <n v="14500000"/>
    <s v="Institut Teknologi Telkom Surabaya"/>
    <n v="4"/>
    <s v="Penelitian Kompetitif Internal"/>
    <x v="1"/>
    <s v="ID"/>
    <x v="0"/>
    <n v="6680618"/>
    <x v="14"/>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m/>
    <m/>
    <m/>
    <m/>
    <m/>
    <m/>
    <s v="Proposal"/>
    <s v="Laporan Akhir"/>
    <s v="SULAIMAN AZHARI"/>
    <s v="Teknik Industri"/>
    <s v="MOCH. BAGUS INDRASTATA PURAHITA"/>
    <s v="Teknik Elektro"/>
    <m/>
    <s v=""/>
    <m/>
    <s v=""/>
    <m/>
    <s v=""/>
    <m/>
    <s v=""/>
    <m/>
    <s v=""/>
    <s v="Jurnal Nasional Terakreditasi Sinta 4_x000d_"/>
    <s v="-"/>
    <s v="Prosiding Seminar Nasional"/>
    <m/>
  </r>
  <r>
    <n v="18"/>
    <s v="REK.086/PNLT1/REK/III/2021"/>
    <s v="1019/PNLT1/LPPM/III/2021 "/>
    <s v="Pemodelan Machine Learning untuk Analisis Kredit Pembayaran Biaya Kuliah"/>
    <x v="8"/>
    <x v="4"/>
    <n v="2021"/>
    <n v="12"/>
    <s v="ITTS: Teknologi Informasi dan Komunikasi"/>
    <n v="16750000"/>
    <s v="Institut Teknologi Telkom Surabaya"/>
    <n v="3"/>
    <s v="Penelitian Kompetitif Internal"/>
    <x v="1"/>
    <s v="ID"/>
    <x v="0"/>
    <n v="6680726"/>
    <x v="29"/>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m/>
    <m/>
    <m/>
    <m/>
    <m/>
    <m/>
    <s v="Proposal"/>
    <s v="Laporan Akhir"/>
    <s v="MUHAMMAD ARKAN FAUZAN WICAKSONO"/>
    <s v="Teknologi Informasi"/>
    <s v="DONI FRIANDY"/>
    <s v="Rekayasa Perangkat Lunak"/>
    <s v="AGI LOBITA JAPTARA MARTADINATA"/>
    <s v="Teknologi Informasi"/>
    <m/>
    <s v=""/>
    <m/>
    <s v=""/>
    <m/>
    <s v=""/>
    <m/>
    <s v=""/>
    <s v="Jurnal Nasional Terakreditasi "/>
    <s v="-"/>
    <s v="HKI"/>
    <m/>
  </r>
  <r>
    <n v="19"/>
    <s v="REK.086/PNLT1/REK/III/2021"/>
    <s v="1021/PNLT1/LPPM/III/2021 "/>
    <s v="Feasibility Study for Conversion of Diesel Powered into Electric Truck"/>
    <x v="8"/>
    <x v="4"/>
    <n v="2021"/>
    <n v="12"/>
    <s v="ITTS: Transportasi"/>
    <n v="13980000"/>
    <s v="Institut Teknologi Telkom Surabaya"/>
    <n v="3"/>
    <s v="Penelitian Kompetitif Internal"/>
    <x v="1"/>
    <s v="ID"/>
    <x v="0"/>
    <n v="6680627"/>
    <x v="28"/>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m/>
    <m/>
    <m/>
    <m/>
    <m/>
    <m/>
    <s v="Proposal"/>
    <s v="Laporan Akhir"/>
    <s v="TERRESA INDRAJANI KUSUMA"/>
    <s v="Teknik Industri"/>
    <s v="HENDRAWAN WIDIANTO"/>
    <s v="Teknik Industri"/>
    <s v="MUHAMMAD MIFTAHUL ABIDIN"/>
    <s v="Teknik Industri"/>
    <s v="YUDITH IQBAL DIKA PERMANA"/>
    <s v="Teknik Industri"/>
    <m/>
    <s v=""/>
    <m/>
    <s v=""/>
    <m/>
    <s v=""/>
    <s v=" 1 Jurnal Nasional S3; 1 Prosiding Internasional_x000d_"/>
    <s v="Published"/>
    <s v="1 Blueprint KI"/>
    <m/>
  </r>
  <r>
    <n v="20"/>
    <s v="REK.086/PNLT1/REK/III/2021"/>
    <s v="1825/PNLT1/LPPM/III/2021"/>
    <s v="Optimalisasi Daya Turbin Angin Proses Vertikal Menggunakan Sistem Kendli Adaptif Pada Diffusert Penyearah Angin"/>
    <x v="8"/>
    <x v="4"/>
    <n v="2021"/>
    <n v="24"/>
    <s v="Nasional: Energi-Energi Baru dan Terbarukan"/>
    <n v="17000000"/>
    <s v="Institut Teknologi Telkom Surabaya"/>
    <n v="3"/>
    <s v="Penelitian Kompetitif Internal"/>
    <x v="1"/>
    <s v="ID"/>
    <x v="0"/>
    <n v="6680633"/>
    <x v="24"/>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m/>
    <m/>
    <m/>
    <m/>
    <m/>
    <m/>
    <s v="Proposal"/>
    <s v="Laporan Akhir"/>
    <s v="DANANG TAUFIK KURNIANTO"/>
    <s v="Teknik Komputer"/>
    <s v="MUHAMMAD RAFI IRZAM"/>
    <s v="Teknologi Informasi"/>
    <s v="DENSA TANZILDA WIDYAWANTARA DZAHY"/>
    <s v="Teknologi Informasi"/>
    <m/>
    <s v=""/>
    <m/>
    <s v=""/>
    <m/>
    <s v=""/>
    <m/>
    <s v=""/>
    <s v="Prototype"/>
    <s v="-"/>
    <s v="Jurnal Internasional"/>
    <s v="Submitted"/>
  </r>
  <r>
    <n v="21"/>
    <s v="REK.086/PNLT1/REK/III/2021"/>
    <s v="1020/PNLT1/LPPM/III/2021 "/>
    <s v="Desain dan Impelementasi Sistem Informasi Manajemen Cerdas Kerja Praktik dan Magang Mahasiswa dengan Decision Tree (Study kasus: ITTelkom Surabaya)"/>
    <x v="8"/>
    <x v="4"/>
    <n v="2021"/>
    <n v="12"/>
    <s v="ITTS: Teknologi Informasi dan Komunikasi"/>
    <n v="14500000"/>
    <s v="Institut Teknologi Telkom Surabaya"/>
    <n v="6"/>
    <s v="Penelitian Kompetitif Internal"/>
    <x v="1"/>
    <s v="ID"/>
    <x v="0"/>
    <n v="6680628"/>
    <x v="26"/>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m/>
    <m/>
    <m/>
    <m/>
    <m/>
    <m/>
    <s v="Proposal"/>
    <s v="Laporan Akhir"/>
    <s v="ZULKARNAIN"/>
    <s v="Rekayasa Perangkat Lunak"/>
    <s v="AQIL MUSTAQIM"/>
    <s v="Rekayasa Perangkat Lunak"/>
    <s v="MUHAMAD IQBAL MAULANA"/>
    <s v="Teknologi Informasi"/>
    <m/>
    <s v=""/>
    <m/>
    <s v=""/>
    <m/>
    <s v=""/>
    <m/>
    <s v=""/>
    <s v="Jurnal Nasional S3;                         HAKI"/>
    <s v="-"/>
    <s v="Seminar Internasional"/>
    <m/>
  </r>
  <r>
    <n v="22"/>
    <s v="REK.086/PNLT1/REK/III/2021"/>
    <s v="1024/PNLT1/LPPM/III/2021 "/>
    <s v="Hybrid Renewble Energy and Smart Management for Office Building"/>
    <x v="9"/>
    <x v="4"/>
    <n v="2021"/>
    <n v="6"/>
    <s v="Nasional: Energi-Energi Baru dan Terbarukan"/>
    <n v="23600000"/>
    <s v="Institut Teknologi Telkom Surabaya"/>
    <n v="6"/>
    <s v="Penelitian Kompetitif Internal"/>
    <x v="1"/>
    <s v="ID"/>
    <x v="0"/>
    <n v="6680683"/>
    <x v="16"/>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m/>
    <m/>
    <m/>
    <m/>
    <m/>
    <m/>
    <s v="Proposal"/>
    <s v="Laporan Akhir"/>
    <s v="MUH. SYAHWAL M"/>
    <s v="Teknik Elektro"/>
    <s v="JESICA FEBRIANI NURA"/>
    <s v="Teknik Elektro"/>
    <s v="ROYZALDO A. E. LOGO"/>
    <s v="Teknik Komputer"/>
    <m/>
    <s v=""/>
    <m/>
    <s v=""/>
    <m/>
    <s v=""/>
    <m/>
    <s v=""/>
    <s v="Submit Jurnal Ber-ISSN"/>
    <s v="-"/>
    <s v="-"/>
    <m/>
  </r>
  <r>
    <n v="23"/>
    <s v="REK.136/PNLT1/REK/V/2021"/>
    <s v="1275/PNLT1/LPPM/IV/2021 "/>
    <s v="Prototipe Anjungan Kesehatan mandiri (Self Diagnosis Kiosk)"/>
    <x v="10"/>
    <x v="4"/>
    <n v="2021"/>
    <n v="8"/>
    <s v="Nasional: Kesehatan-Obat"/>
    <n v="40000000"/>
    <s v="Institut Teknologi Telkom Surabaya"/>
    <n v="4"/>
    <s v="Penelitian Kemitraan"/>
    <x v="1"/>
    <s v="ID"/>
    <x v="0"/>
    <n v="258471"/>
    <x v="37"/>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m/>
    <m/>
    <m/>
    <m/>
    <m/>
    <m/>
    <s v="Proposal"/>
    <s v="Laporan Akhir"/>
    <s v="Nova Herlina Mila Soetarno"/>
    <s v="Teknik Elektro"/>
    <s v="Muhammad Dwi Hariyanto"/>
    <s v="Teknik Elektro"/>
    <s v="Andi Nur Halisyah"/>
    <s v="Teknik Elektro"/>
    <s v="Riyo Oktavian Pradana"/>
    <s v="Teknik Elektro"/>
    <s v="ROBIN ADDWIYANSYAH ALVARO SAMRAT"/>
    <s v="Teknik Elektro"/>
    <s v="Bagas Wahyu Prakoso"/>
    <s v="Teknik Elektro"/>
    <m/>
    <s v=""/>
    <s v="Anjungan Pemeriksa Kesehatan"/>
    <s v="Submitted"/>
    <s v="PATEN"/>
    <s v="Diterima"/>
  </r>
  <r>
    <n v="24"/>
    <s v="REK.136/PNLT1/REK/V/2021"/>
    <s v="-"/>
    <s v="Implementasi Java Interface Pada Anjungan Kesehatan Mandiri"/>
    <x v="10"/>
    <x v="4"/>
    <n v="2021"/>
    <n v="12"/>
    <s v="Nasional: Kesehatan-Obat"/>
    <n v="40000000"/>
    <s v="Institut Teknologi Telkom Surabaya"/>
    <n v="4"/>
    <s v="Penelitian Kemitraan"/>
    <x v="1"/>
    <s v="ID"/>
    <x v="0"/>
    <n v="6680683"/>
    <x v="16"/>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m/>
    <m/>
    <m/>
    <m/>
    <m/>
    <m/>
    <s v="Proposal"/>
    <s v="Laporan Akhir"/>
    <s v="Dimas Bagas Wicaksono"/>
    <s v="Teknik Elektro"/>
    <s v="Fathur Alfariz"/>
    <s v="Teknik Elektro"/>
    <s v="Adellia Puspita Ratri"/>
    <s v="Teknik Elektro"/>
    <s v="Getsemani Adi Bagus Maranata Hartono"/>
    <s v="Teknik Elektro"/>
    <s v="Abdulloh Hamid Nushfi"/>
    <s v="Teknik Elektro"/>
    <m/>
    <s v=""/>
    <m/>
    <s v=""/>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x v="11"/>
    <x v="4"/>
    <n v="2021"/>
    <n v="8"/>
    <s v="Teknologi Informasi dan Komunikasi"/>
    <n v="20577000"/>
    <s v="Institut Teknologi Telkom Surabaya"/>
    <n v="2"/>
    <m/>
    <x v="1"/>
    <m/>
    <x v="1"/>
    <n v="6070770"/>
    <x v="38"/>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m/>
    <m/>
    <m/>
    <m/>
    <m/>
    <m/>
    <s v="Proposal"/>
    <s v="Laporan Akhir"/>
    <m/>
    <s v=""/>
    <m/>
    <s v=""/>
    <m/>
    <s v=""/>
    <m/>
    <s v=""/>
    <m/>
    <s v=""/>
    <m/>
    <s v=""/>
    <m/>
    <s v=""/>
    <s v="2 Jurnal Nasional Terakreditasi S2"/>
    <s v="Submitted – In review"/>
    <s v="Seminar Internasional"/>
    <s v="Accepted, Presented"/>
  </r>
  <r>
    <n v="26"/>
    <s v="REK.001/PNLT1/REK/I/2021"/>
    <s v="1273/PNLT1/LPPM/I/2021"/>
    <s v="Pengembangan Metode Advanced Feature Selection Untuk Sensor Array Optimization Pada Electronic Nose (Tel U)"/>
    <x v="11"/>
    <x v="4"/>
    <n v="2021"/>
    <n v="12"/>
    <s v="-"/>
    <n v="40000000"/>
    <s v="Institut Teknologi Telkom Surabaya"/>
    <n v="4"/>
    <m/>
    <x v="1"/>
    <m/>
    <x v="1"/>
    <n v="6680622"/>
    <x v="17"/>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m/>
    <m/>
    <m/>
    <m/>
    <m/>
    <m/>
    <s v="Proposal"/>
    <s v="Laporan Akhir"/>
    <m/>
    <s v=""/>
    <m/>
    <s v=""/>
    <m/>
    <s v=""/>
    <m/>
    <s v=""/>
    <m/>
    <s v=""/>
    <m/>
    <s v=""/>
    <m/>
    <s v=""/>
    <s v="Jurnal Internasional"/>
    <s v="-"/>
    <s v="Prosiding Internasional"/>
    <m/>
  </r>
  <r>
    <n v="27"/>
    <s v="REK.193/PNLT1/REK/IX/2021"/>
    <s v="1660/PNLT1/LPPM/X/2021"/>
    <s v="Mengkonstruksi Defini dari Startup (Sebuah Kajian Systematic Literatur Review)"/>
    <x v="11"/>
    <x v="4"/>
    <n v="2021"/>
    <n v="11"/>
    <s v="-"/>
    <n v="33500000"/>
    <m/>
    <n v="6"/>
    <m/>
    <x v="1"/>
    <m/>
    <x v="1"/>
    <m/>
    <x v="39"/>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m/>
    <m/>
    <m/>
    <m/>
    <m/>
    <m/>
    <s v="Proposal"/>
    <s v="Laporan Akhir"/>
    <s v="MUHAMMAD RAFLI RAMADHAN"/>
    <s v="Rekayasa Perangkat Lunak"/>
    <m/>
    <s v=""/>
    <m/>
    <s v=""/>
    <m/>
    <s v=""/>
    <m/>
    <s v=""/>
    <m/>
    <s v=""/>
    <m/>
    <s v=""/>
    <s v="Jurnal Internasional, Prosiding conference, Hak Cipta"/>
    <s v="-"/>
    <s v="-"/>
    <m/>
  </r>
  <r>
    <n v="28"/>
    <s v="REK.090/PNLT1/REK/III/2021"/>
    <s v="1110/PNLT1/LPPM/IV/2021"/>
    <s v="Pengembangan Purwarupa truk bertenaga listrik"/>
    <x v="12"/>
    <x v="4"/>
    <n v="2021"/>
    <n v="12"/>
    <s v="Nasional: Transportasi"/>
    <n v="100000000"/>
    <s v="Institut Teknologi Telkom Surabaya"/>
    <n v="4"/>
    <s v="Penelitian Kompetitif Internal"/>
    <x v="1"/>
    <s v="ID"/>
    <x v="0"/>
    <n v="6680685"/>
    <x v="8"/>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ditya Yudhistira"/>
    <s v="Teknologi Informasi"/>
    <s v="MOCH SYAMFALLAH ANWAR"/>
    <s v="Teknik Elektro"/>
    <s v="Nova Herlina Mila Soetarno"/>
    <s v="Teknik Elektro"/>
    <s v="MUHAMMAD FARIZ RAHMADANY"/>
    <s v="Teknik Elektro"/>
    <s v="MOCHAMAD FAUZAN RASYID"/>
    <s v="Teknik Elektro"/>
    <s v="Henko kholima"/>
    <s v="Teknik Elektro"/>
    <s v="Ishak Rizaldy Eka Kurnia"/>
    <s v="Teknik Industri"/>
    <s v="Jurnal Nasional Sinta2"/>
    <s v="-"/>
    <s v="Prototype, HKI"/>
    <m/>
  </r>
  <r>
    <n v="29"/>
    <s v="REK.090/PNLT1/REK/III/2021"/>
    <s v="1111/PNLT1/LPPM/IV/2021"/>
    <s v="Sistem Pemberdayaan Rooftop Terintegrasi"/>
    <x v="12"/>
    <x v="4"/>
    <n v="2021"/>
    <n v="12"/>
    <s v="Nasional: Pangan-Pertanian"/>
    <n v="100000000"/>
    <s v="Institut Teknologi Telkom Surabaya"/>
    <n v="4"/>
    <s v="Penelitian Kompetitif Internal"/>
    <x v="1"/>
    <s v="ID"/>
    <x v="0"/>
    <n v="6680633"/>
    <x v="24"/>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m/>
    <m/>
    <m/>
    <m/>
    <m/>
    <m/>
    <s v="Proposal"/>
    <s v="Laporan Akhir"/>
    <s v="Muhammad Rafi Irzam"/>
    <s v="Teknologi Informasi"/>
    <s v="Danang Taufik Kurnianto"/>
    <s v="Teknik Komputer"/>
    <s v="DENSA TANZILDA WIDYAWANTARA DZAHY"/>
    <s v="Teknologi Informasi"/>
    <s v="Muhammad Yanuar Muhaimin"/>
    <s v="Teknik Komputer"/>
    <s v="Danu Diningrat"/>
    <s v="Teknik Komputer"/>
    <s v="Naufal Ammar Badri"/>
    <s v="Teknologi Informasi"/>
    <m/>
    <s v=""/>
    <s v="Jurnal Internasional"/>
    <s v="-"/>
    <s v="Prototype sistem monitoring dan pengendalian green house berbasis IoT dan Prototype sistem monitoring dan pengendalian kualitas air pada pemijahan wader"/>
    <m/>
  </r>
  <r>
    <n v="30"/>
    <s v="REK.086/PNLT1/REK/III/2021"/>
    <s v="1038/PNLT1/LPPM/III/2021"/>
    <s v="Pengantar Teknik Industri"/>
    <x v="13"/>
    <x v="4"/>
    <n v="2021"/>
    <n v="10"/>
    <s v="Nasional: Sosial Humaniora-Seni Budaya Pendidikan"/>
    <n v="3500000"/>
    <s v="Institut Teknologi Telkom Surabaya"/>
    <s v="Terbit"/>
    <s v="Penelitian Kompetitif Internal"/>
    <x v="1"/>
    <s v="ID"/>
    <x v="0"/>
    <n v="6682237"/>
    <x v="20"/>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m/>
    <m/>
    <m/>
    <m/>
    <m/>
    <m/>
    <s v="Proposal"/>
    <s v="Laporan Akhir"/>
    <m/>
    <s v=""/>
    <m/>
    <s v=""/>
    <m/>
    <s v=""/>
    <m/>
    <s v=""/>
    <m/>
    <s v=""/>
    <m/>
    <s v=""/>
    <m/>
    <s v=""/>
    <s v="Buku Ajar"/>
    <s v="-"/>
    <s v="-"/>
    <m/>
  </r>
  <r>
    <n v="31"/>
    <s v="REK.086/PNLT1/REK/III/2021"/>
    <s v="1039/PNLT1/LPPM/III/2021"/>
    <s v="Pengenalan Sistem Enterprise Menggunkan Odoo (Studi Kasus:Logistik)"/>
    <x v="13"/>
    <x v="4"/>
    <n v="2021"/>
    <n v="8"/>
    <s v="ITTS: Sistem Logistik Cerdas"/>
    <n v="3000000"/>
    <s v="Institut Teknologi Telkom Surabaya"/>
    <s v="-"/>
    <s v="Penelitian Kompetitif Internal"/>
    <x v="1"/>
    <s v="ID"/>
    <x v="0"/>
    <n v="6665306"/>
    <x v="0"/>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Buku Ajar ISSBN"/>
    <s v="Terealisasi"/>
    <s v="-"/>
    <m/>
  </r>
  <r>
    <n v="32"/>
    <s v="REK.086/PNLT1/REK/III/2021"/>
    <s v="1013/PNLT1/LPPM/III/2021"/>
    <s v="Prototype Sistem Kendali Cerdas untuk Ground Vehicle di Jalan Raya"/>
    <x v="8"/>
    <x v="4"/>
    <n v="2021"/>
    <n v="12"/>
    <s v="ITTS: Transportasi"/>
    <n v="16800000"/>
    <s v="Institut Teknologi Telkom Surabaya"/>
    <n v="3"/>
    <s v="Penelitian Kompetitif Internal"/>
    <x v="1"/>
    <s v="ID"/>
    <x v="0"/>
    <n v="6680641"/>
    <x v="30"/>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m/>
    <m/>
    <m/>
    <m/>
    <m/>
    <m/>
    <s v="Proposal"/>
    <s v="Laporan Akhir"/>
    <s v="Ahmad Habibi"/>
    <s v="Teknik Komputer"/>
    <s v="Dito Hewi Julianto"/>
    <s v="Teknik Komputer"/>
    <m/>
    <s v=""/>
    <m/>
    <s v=""/>
    <m/>
    <s v=""/>
    <m/>
    <s v=""/>
    <m/>
    <s v=""/>
    <s v="Konference"/>
    <s v="Accepted"/>
    <s v="Prototype Robot UGV"/>
    <m/>
  </r>
  <r>
    <n v="33"/>
    <s v="REK.094/PNLT1/REK/III/2021"/>
    <s v="-"/>
    <s v="TEKNIK KOMPUTASI DENGAN MEMPERTIMBANGKAN STABILITAS TRANSIEN PADA SMART GRID"/>
    <x v="14"/>
    <x v="4"/>
    <n v="2021"/>
    <n v="6"/>
    <s v="ITTS: Sistem Logistik Cerdas"/>
    <n v="0"/>
    <s v="Institut Teknologi Telkom Surabaya"/>
    <n v="2"/>
    <s v="Penelitian Dana Mandiri"/>
    <x v="1"/>
    <s v="ID"/>
    <x v="0"/>
    <n v="6680612"/>
    <x v="18"/>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LDHITIANSYAH PUTRA"/>
    <s v="Teknik Elektro"/>
    <s v="MOCH. RAFLY PUTRA DAFFALDI"/>
    <s v="Teknik Elektro"/>
    <m/>
    <s v=""/>
    <m/>
    <s v=""/>
    <m/>
    <s v=""/>
    <m/>
    <s v=""/>
    <m/>
    <s v=""/>
    <s v="Seminar Internasional"/>
    <s v="Accepted"/>
    <s v="-"/>
    <m/>
  </r>
  <r>
    <n v="34"/>
    <s v="REK.094/PNLT1/REK/III/2021"/>
    <s v="-"/>
    <s v="Aplying Machine Learning Algorithm in Time Series Forecasting on Financial Prediction"/>
    <x v="14"/>
    <x v="4"/>
    <n v="2021"/>
    <n v="6"/>
    <s v="Teknologi Informasi dan Komunikasi"/>
    <n v="0"/>
    <s v="Institut Teknologi Telkom Surabaya"/>
    <n v="3"/>
    <s v="Penelitian Dana Mandiri"/>
    <x v="1"/>
    <s v="ID"/>
    <x v="0"/>
    <n v="6680631"/>
    <x v="40"/>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m/>
    <m/>
    <m/>
    <m/>
    <m/>
    <m/>
    <s v="Proposal"/>
    <s v="Laporan Akhir"/>
    <s v="Christoper Andreas ?? "/>
    <s v="Tidak Ada"/>
    <s v="Firman Adi Rifansyah"/>
    <s v="Teknik Elektro"/>
    <m/>
    <s v=""/>
    <m/>
    <s v=""/>
    <m/>
    <s v=""/>
    <m/>
    <s v=""/>
    <m/>
    <s v=""/>
    <s v="Jurnal Sinta 1"/>
    <s v="Submitted"/>
    <s v="Procsiding Internasional"/>
    <s v="Accepted"/>
  </r>
  <r>
    <n v="35"/>
    <s v="REK.094/PNLT1/REK/III/2021"/>
    <s v="-"/>
    <s v="Pengembangan Sistem Kendali dan Monitoring Suhu Kolam Pemijahan Wader Pari Ikan Wader berbasis IoT"/>
    <x v="14"/>
    <x v="4"/>
    <n v="2021"/>
    <n v="12"/>
    <s v="ITTS: Teknologi Informasi dan Komunikasi"/>
    <n v="0"/>
    <s v="Institut Teknologi Telkom Surabaya"/>
    <n v="3"/>
    <s v="Penelitian Dana Mandiri"/>
    <x v="1"/>
    <s v="ID"/>
    <x v="0"/>
    <n v="6680629"/>
    <x v="2"/>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m/>
    <m/>
    <m/>
    <m/>
    <m/>
    <m/>
    <s v="Proposal"/>
    <s v="Laporan Akhir"/>
    <s v="MUHAMMAD YANUAR MUHAIMIN"/>
    <s v="Teknik Komputer"/>
    <s v="DANU DININGRAT"/>
    <s v="Teknik Komputer"/>
    <m/>
    <s v=""/>
    <m/>
    <s v=""/>
    <m/>
    <s v=""/>
    <m/>
    <s v=""/>
    <m/>
    <s v=""/>
    <s v="Jurnal Nasional Terakreditasi"/>
    <s v="-"/>
    <s v="-"/>
    <m/>
  </r>
  <r>
    <n v="36"/>
    <s v="REK.094/PNLT1/REK/III/2021"/>
    <s v="-"/>
    <s v="Implementasi Smart Hybrid PABX di Institut Teknologi Telkom Surabaya"/>
    <x v="14"/>
    <x v="4"/>
    <n v="2021"/>
    <n v="6"/>
    <s v="Teknologi Informasi dan Komunikasi"/>
    <n v="0"/>
    <s v="Institut Teknologi Telkom Surabaya"/>
    <n v="3"/>
    <s v="Penelitian Dana Mandiri"/>
    <x v="1"/>
    <s v="ID"/>
    <x v="0"/>
    <n v="6680645"/>
    <x v="36"/>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m/>
    <m/>
    <m/>
    <m/>
    <m/>
    <m/>
    <s v="Proposal"/>
    <s v="Laporan Akhir"/>
    <s v="Rayhan Naufaldi"/>
    <s v="Teknik Telekomunikasi"/>
    <s v="Tasya Amalia"/>
    <s v="Teknik Telekomunikasi"/>
    <m/>
    <s v=""/>
    <m/>
    <s v=""/>
    <m/>
    <s v=""/>
    <m/>
    <s v=""/>
    <m/>
    <s v=""/>
    <s v="Prosiding Internasional, Prototype"/>
    <s v="-"/>
    <s v="-"/>
    <m/>
  </r>
  <r>
    <n v="37"/>
    <s v="REK.094/PNLT1/REK/III/2021"/>
    <s v="-"/>
    <s v="Optimasi rute optimalberdasarkan waktu, biaya, kondisi cuaca, kejadian lokal, dan jumlah kendaraan dengan menggunakan algoritma fuzzy mandani dan modified hidden markov model"/>
    <x v="14"/>
    <x v="4"/>
    <n v="2021"/>
    <n v="12"/>
    <s v="Transportasi"/>
    <n v="0"/>
    <s v="Institut Teknologi Telkom Surabaya"/>
    <n v="3"/>
    <s v="Penelitian Dana Mandiri"/>
    <x v="1"/>
    <s v="ID"/>
    <x v="0"/>
    <n v="6680622"/>
    <x v="17"/>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m/>
    <m/>
    <m/>
    <m/>
    <m/>
    <m/>
    <s v="Proposal"/>
    <s v="Laporan Akhir"/>
    <s v="REZA ARINDRA FADILLAH"/>
    <s v="Rekayasa Perangkat Lunak"/>
    <s v="AMANDA AMALIA"/>
    <s v="Rekayasa Perangkat Lunak"/>
    <m/>
    <s v=""/>
    <m/>
    <s v=""/>
    <m/>
    <s v=""/>
    <m/>
    <s v=""/>
    <m/>
    <s v=""/>
    <s v="Jurnal Nasional ber-ISSN"/>
    <s v="Submitted"/>
    <s v="Hak Cipta (HAKI)"/>
    <s v="Submitted"/>
  </r>
  <r>
    <n v="38"/>
    <s v="REK.094/PNLT1/REK/III/2021"/>
    <s v="-"/>
    <s v="Funding Private Higher Education Institutions in the Age of COVID-19: An _x000a_External Stakeholders Perspective"/>
    <x v="14"/>
    <x v="4"/>
    <n v="2021"/>
    <n v="6"/>
    <s v="Nasional: Sosial Humaniora-Seni Budaya Pendidikan"/>
    <n v="0"/>
    <s v="Institut Teknologi Telkom Surabaya"/>
    <s v="Jurnal Internasional Bereputasi"/>
    <s v="Penelitian Dana Mandiri"/>
    <x v="1"/>
    <s v="ID"/>
    <x v="0"/>
    <n v="6805206"/>
    <x v="41"/>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m/>
    <m/>
    <m/>
    <m/>
    <m/>
    <m/>
    <s v="Proposal"/>
    <s v="Laporan Akhir"/>
    <s v="DEVYSIKAELO IRA RANTELILI"/>
    <s v="Teknologi Informasi"/>
    <m/>
    <s v=""/>
    <m/>
    <s v=""/>
    <m/>
    <s v=""/>
    <m/>
    <s v=""/>
    <m/>
    <s v=""/>
    <m/>
    <s v=""/>
    <s v="Jurnal Internasional Bereputasi"/>
    <s v="-"/>
    <s v="Jurnal Internal ITTS"/>
    <m/>
  </r>
  <r>
    <n v="39"/>
    <s v="REK.094/PNLT1/REK/III/2021"/>
    <s v="-"/>
    <s v="Pengukuran Kepuasan Mahasiswa terhadap E-learning Institut Teknologi Telkom Surabaya Berdasar Kriteria Usability"/>
    <x v="14"/>
    <x v="4"/>
    <n v="2021"/>
    <n v="6"/>
    <s v="Nasional: Sosial Humaniora-Seni Budaya Pendidikan"/>
    <n v="0"/>
    <s v="Institut Teknologi Telkom Surabaya"/>
    <n v="3"/>
    <s v="Penelitian Dana Mandiri"/>
    <x v="1"/>
    <s v="ID"/>
    <x v="0"/>
    <n v="6756289"/>
    <x v="42"/>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s v="NABILLA ADINNA CAHYANI"/>
    <s v="Teknik Industri"/>
    <s v="MUHAMMAD ARKAN FAUZAN WICAKSONO"/>
    <s v="Teknologi Informasi"/>
    <m/>
    <s v=""/>
    <m/>
    <s v=""/>
    <m/>
    <s v=""/>
    <m/>
    <s v=""/>
    <m/>
    <s v=""/>
    <s v="Prosiding Internasional"/>
    <s v="Submitted"/>
    <s v="Jurnal Internal ITTS"/>
    <m/>
  </r>
  <r>
    <n v="40"/>
    <s v="REK.094/PNLT1/REK/III/2021"/>
    <s v="-"/>
    <s v="Pemodelan Rantai Markov untuk Resilensi Rantai pasok Industri manufaktur di Indonesia"/>
    <x v="14"/>
    <x v="4"/>
    <n v="2021"/>
    <n v="10"/>
    <s v="ITTS: Sistem Logistik Cerdas"/>
    <n v="0"/>
    <s v="Institut Teknologi Telkom Surabaya"/>
    <n v="2"/>
    <s v="Penelitian Kompetitif Internal"/>
    <x v="1"/>
    <s v="ID"/>
    <x v="0"/>
    <n v="6680643"/>
    <x v="11"/>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m/>
    <m/>
    <m/>
    <m/>
    <m/>
    <m/>
    <s v="Proposal"/>
    <s v="Laporan Akhir"/>
    <s v="ARDA ERICO YUDA"/>
    <s v="Teknik Industri"/>
    <m/>
    <s v=""/>
    <m/>
    <s v=""/>
    <m/>
    <s v=""/>
    <m/>
    <s v=""/>
    <m/>
    <s v=""/>
    <m/>
    <s v=""/>
    <s v="Jurnal Nasional Terakreditasi S1"/>
    <s v="-"/>
    <s v="-"/>
    <m/>
  </r>
  <r>
    <n v="41"/>
    <s v="REK.094/PNLT1/REK/III/2021"/>
    <s v="-"/>
    <s v="Pendeteksi Informasi Anak Autis Sejak Dini Menggunakan Machine Learning"/>
    <x v="14"/>
    <x v="4"/>
    <n v="2021"/>
    <n v="10"/>
    <s v="ITTS: Teknologi Informasi dan Komunikasi"/>
    <n v="0"/>
    <s v="Institut Teknologi Telkom Surabaya"/>
    <n v="3"/>
    <s v="Penelitian Kompetitif Internal"/>
    <x v="1"/>
    <s v="ID"/>
    <x v="0"/>
    <n v="6681032"/>
    <x v="43"/>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IRENE DYAH AYUWATI"/>
    <s v="Sistem Informasi"/>
    <m/>
    <s v=""/>
    <m/>
    <s v=""/>
    <m/>
    <s v=""/>
    <m/>
    <s v=""/>
    <s v="Jurnal Nasional Terakreditasi S4"/>
    <s v="Submitted"/>
    <s v="Publikasi Media Massa, HKI"/>
    <m/>
  </r>
  <r>
    <n v="42"/>
    <s v="REK.094/PNLT1/REK/III/2021"/>
    <s v="1819/PNLT1/LPPM/VIII/2021"/>
    <s v="Virtual Screening Senyawa Aktif sebagai Inhibitor Meningitis dengan Hybrid Molecular Fingerprint dan Pendekatan Machine Learning"/>
    <x v="14"/>
    <x v="4"/>
    <n v="2021"/>
    <n v="6"/>
    <s v="Nasional: Kesehatan-Obat"/>
    <n v="0"/>
    <s v="Institut Teknologi Telkom Surabaya"/>
    <n v="3"/>
    <s v="Penelitian Dana Mandiri"/>
    <x v="1"/>
    <s v="ID"/>
    <x v="0"/>
    <n v="6756318"/>
    <x v="44"/>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m/>
    <m/>
    <m/>
    <m/>
    <m/>
    <m/>
    <s v="Proposal"/>
    <s v="Laporan Akhir"/>
    <m/>
    <s v=""/>
    <m/>
    <s v=""/>
    <m/>
    <s v=""/>
    <m/>
    <s v=""/>
    <m/>
    <s v=""/>
    <m/>
    <s v=""/>
    <m/>
    <s v=""/>
    <s v="Jurnal Internasional Bereputasi"/>
    <s v="-"/>
    <s v="Seminar Internasional Bereputasi"/>
    <m/>
  </r>
  <r>
    <n v="43"/>
    <s v="REK.094/PNLT1/REK/III/2021"/>
    <s v="-"/>
    <s v="Deteksi Halangan Tangga Turun untuk Penyandang Tuna Netra"/>
    <x v="14"/>
    <x v="4"/>
    <n v="2021"/>
    <n v="6"/>
    <s v="Teknologi Informasi dan Komunikasi"/>
    <n v="0"/>
    <s v="Institut Teknologi Telkom Surabaya"/>
    <n v="3"/>
    <s v="Penelitian Dana Mandiri"/>
    <x v="1"/>
    <s v="ID"/>
    <x v="0"/>
    <n v="6767777"/>
    <x v="45"/>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m/>
    <s v=""/>
    <m/>
    <s v=""/>
    <m/>
    <s v=""/>
    <m/>
    <s v=""/>
    <m/>
    <s v=""/>
    <m/>
    <s v=""/>
    <m/>
    <s v=""/>
    <s v="Jurnal Nasional Terakreditasi S2"/>
    <s v="Accepted"/>
    <s v="-"/>
    <m/>
  </r>
  <r>
    <n v="44"/>
    <s v="-"/>
    <s v="-"/>
    <s v="Strategi Peningkatan Pendapatan Usaha Nasi Tiwul Menggunakan Analisis SWOT"/>
    <x v="7"/>
    <x v="4"/>
    <n v="2021"/>
    <n v="10"/>
    <s v="Teknologi Informasi dan Komunikasi"/>
    <m/>
    <s v="Institut Teknologi Telkom Surabaya"/>
    <n v="2"/>
    <s v="Penelitian Kompetitif Internal"/>
    <x v="1"/>
    <s v="ID"/>
    <x v="0"/>
    <n v="259781"/>
    <x v="22"/>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x v="8"/>
    <x v="4"/>
    <n v="2021"/>
    <n v="12"/>
    <s v="Nasional: Kesehatan-Obat"/>
    <n v="17000000"/>
    <s v="Institut Teknologi Telkom Surabaya"/>
    <n v="5"/>
    <s v="Penelitian Kompetitif Internal"/>
    <x v="1"/>
    <s v="ID"/>
    <x v="0"/>
    <n v="6680651"/>
    <x v="12"/>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m/>
    <m/>
    <m/>
    <m/>
    <m/>
    <m/>
    <s v="Proposal"/>
    <s v="Laporan Akhir"/>
    <s v="ANDI NUR HALISYAH"/>
    <s v="Teknik Elektro"/>
    <s v="MOCH. RAFLY PUTRA DAFFALDI"/>
    <s v="Teknik Elektro"/>
    <s v="AMALINA TRI SETYA BERLIANA"/>
    <s v="Sistem Informasi"/>
    <m/>
    <s v=""/>
    <m/>
    <s v=""/>
    <m/>
    <s v=""/>
    <m/>
    <s v=""/>
    <s v="2 Paper Conference"/>
    <s v="Accepted"/>
    <s v="HAKI prototype"/>
    <m/>
  </r>
  <r>
    <n v="46"/>
    <s v="-"/>
    <s v="-"/>
    <s v="UNIVERSAL SOFTWARE RADIO PERIPHERAL (USRP) UNTUK SIGNAL PROCESSING RADAR PADA KENDARAAN AUTONOM"/>
    <x v="8"/>
    <x v="4"/>
    <n v="2021"/>
    <n v="24"/>
    <s v="ITTS: Transportasi"/>
    <m/>
    <s v="Institut Teknologi Telkom Surabaya"/>
    <n v="6"/>
    <s v="Penelitian Kompetitif Internal"/>
    <x v="1"/>
    <s v="ID"/>
    <x v="0"/>
    <n v="6829130"/>
    <x v="46"/>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Dwiky Faizal Akbar"/>
    <s v="Teknik Telekomunikasi"/>
    <s v="RM. BAGASTYO ANGGORO INDRASTOTO"/>
    <s v="Teknik Telekomunikasi"/>
    <m/>
    <s v=""/>
    <m/>
    <s v=""/>
    <m/>
    <s v=""/>
    <m/>
    <s v=""/>
    <m/>
    <s v=""/>
    <s v="1 Jurnal Terindeks, 1 Makalah Seminar, Prototype"/>
    <s v="-"/>
    <s v="-"/>
    <m/>
  </r>
  <r>
    <n v="47"/>
    <s v="-"/>
    <s v="-"/>
    <s v="OVERVIEW PRECODING PERFORMANCE MU-MIMO ZERO FORCING (ZF)_x000a_AND MAXIMIZING SIGNAL-TO-LEAKAGE RATIO (SLR)"/>
    <x v="14"/>
    <x v="4"/>
    <n v="2021"/>
    <n v="6"/>
    <s v="ITTS: Teknologi Informasi dan Komunikasi"/>
    <n v="0"/>
    <s v="Institut Teknologi Telkom Surabaya"/>
    <n v="3"/>
    <s v="Penelitian Dana Mandiri"/>
    <x v="1"/>
    <s v="ID"/>
    <x v="0"/>
    <n v="6680625"/>
    <x v="7"/>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m/>
    <m/>
    <m/>
    <m/>
    <m/>
    <m/>
    <s v="Proposal"/>
    <s v="Laporan Akhir"/>
    <s v="INDAH RAHMAWATI UTAMI"/>
    <s v="Teknik Telekomunikasi"/>
    <s v="HANUNG GHINANGGA PRIHAJI PUTRI"/>
    <s v="Teknik Telekomunikasi"/>
    <m/>
    <s v=""/>
    <m/>
    <s v=""/>
    <m/>
    <s v=""/>
    <m/>
    <s v=""/>
    <m/>
    <s v=""/>
    <s v="Draf Paper"/>
    <s v="-"/>
    <s v="-"/>
    <m/>
  </r>
  <r>
    <n v="48"/>
    <s v="-"/>
    <s v="-"/>
    <s v="Mobility management protocol pada autonomous vehicle"/>
    <x v="14"/>
    <x v="4"/>
    <n v="2021"/>
    <n v="12"/>
    <s v="Nasional: Transportasi"/>
    <n v="0"/>
    <s v="Institut Teknologi Telkom Surabaya"/>
    <n v="4"/>
    <s v="Penelitian Dana Mandiri"/>
    <x v="1"/>
    <s v="ID"/>
    <x v="0"/>
    <n v="6680741"/>
    <x v="10"/>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m/>
    <m/>
    <m/>
    <m/>
    <m/>
    <m/>
    <s v="Proposal"/>
    <s v="Laporan Akhir"/>
    <s v="BRYAN BIHZA MARSONO"/>
    <s v="Teknik Telekomunikasi"/>
    <s v="MAULANA ACHMAD ROZAQ"/>
    <s v="Teknik Telekomunikasi"/>
    <m/>
    <s v=""/>
    <m/>
    <s v=""/>
    <m/>
    <s v=""/>
    <m/>
    <s v=""/>
    <m/>
    <s v=""/>
    <s v="Draf Paper"/>
    <s v="-"/>
    <s v="-"/>
    <m/>
  </r>
  <r>
    <n v="49"/>
    <s v="REK.149/PNLT1/REK/VIII/2021"/>
    <s v="-"/>
    <s v="DETEKSI KEBERADAAN MANUSIA DI SUATU RUANGAN BERBASIS SENSOR LIDAR"/>
    <x v="14"/>
    <x v="4"/>
    <n v="2021"/>
    <n v="6"/>
    <s v="-"/>
    <n v="0"/>
    <s v="Institut Teknologi Telkom Surabaya"/>
    <n v="2"/>
    <s v="Penelitian Dana Mandiri"/>
    <x v="1"/>
    <s v="ID"/>
    <x v="0"/>
    <n v="6680678"/>
    <x v="3"/>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m/>
    <m/>
    <m/>
    <m/>
    <m/>
    <m/>
    <s v="Proposal"/>
    <s v="Laporan Akhir"/>
    <s v="WAFA MURTADHO KHOLID"/>
    <s v="Teknik Komputer"/>
    <s v="ARFAN ADIPUTRA WUEKERO"/>
    <s v="Teknik Komputer"/>
    <m/>
    <s v=""/>
    <m/>
    <s v=""/>
    <m/>
    <s v=""/>
    <m/>
    <s v=""/>
    <m/>
    <s v=""/>
    <s v="Jurnal Nasional"/>
    <s v="-"/>
    <s v="-"/>
    <m/>
  </r>
  <r>
    <n v="50"/>
    <s v="REK.149/PNLT1/REK/VIII/2021"/>
    <s v="-"/>
    <s v="Rancang Bangun Sistem Single Sign On menggunakan metode Timestamp Nonce pada Studi Kasus Sistem Otorisasi Aplikasi I-Gracias ITTelkom Surabaya"/>
    <x v="14"/>
    <x v="4"/>
    <n v="2021"/>
    <n v="3"/>
    <s v="ITTS: Teknologi Informasi dan Komunikasi"/>
    <n v="0"/>
    <s v="Institut Teknologi Telkom Surabaya"/>
    <n v="3"/>
    <s v="Penelitian Dana Mandiri"/>
    <x v="1"/>
    <s v="ID"/>
    <x v="0"/>
    <n v="6768348"/>
    <x v="47"/>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m/>
    <m/>
    <m/>
    <m/>
    <m/>
    <m/>
    <s v="Proposal"/>
    <s v="Laporan Akhir"/>
    <s v="MUHAMMAD YANUAR MUHAIMIN"/>
    <s v="Teknik Komputer"/>
    <s v="DANU DININGRAT"/>
    <s v="Teknik Komputer"/>
    <m/>
    <s v=""/>
    <m/>
    <s v=""/>
    <m/>
    <s v=""/>
    <m/>
    <s v=""/>
    <m/>
    <s v=""/>
    <s v="Jurnal Nasional Terakreditasi"/>
    <s v="-"/>
    <s v="Hak Kekayaan Intelektual"/>
    <m/>
  </r>
  <r>
    <n v="51"/>
    <s v="REK.149/PNLT1/REK/VIII/2021"/>
    <s v="1820/PNLT1/LPPM/VIII/2021"/>
    <s v="Metode Extended Kalman Filter untuk Prediksi Penyebaran Covid-19 di Indonesia dengan 3 Macam Pembatasan Pergerakkan Masyarakat"/>
    <x v="14"/>
    <x v="4"/>
    <n v="2021"/>
    <n v="6"/>
    <s v="Nasional: Kebencanaan"/>
    <n v="0"/>
    <s v="Institut Teknologi Telkom Surabaya"/>
    <n v="3"/>
    <s v="Penelitian Dana Mandiri"/>
    <x v="1"/>
    <s v="ID"/>
    <x v="0"/>
    <n v="6793410"/>
    <x v="48"/>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m/>
    <m/>
    <m/>
    <m/>
    <m/>
    <m/>
    <s v="Proposal"/>
    <s v="Laporan Akhir"/>
    <s v="DIMAS MAHENDRA BUDI SANTOSO"/>
    <s v="Teknik Komputer"/>
    <m/>
    <s v=""/>
    <m/>
    <s v=""/>
    <m/>
    <s v=""/>
    <m/>
    <s v=""/>
    <m/>
    <s v=""/>
    <m/>
    <s v=""/>
    <s v="Jurnal Internasional Bereputasi"/>
    <s v="Accepted"/>
    <s v="Seminar Internasional Bereputasi"/>
    <s v="Accepted"/>
  </r>
  <r>
    <n v="52"/>
    <s v="REK.149/PNLT1/REK/VIII/2021"/>
    <s v="1818/PNLT1/LPPM/VIII/2021"/>
    <s v="Analisis Faktor-Faktor yang Mempengaruhi Pendapatan UMKM di Surabaya Menggunakan Regresi Logistik Ordinal"/>
    <x v="14"/>
    <x v="4"/>
    <n v="2021"/>
    <n v="6"/>
    <s v="ITTS: Teknologi Informasi dan Komunikasi"/>
    <n v="0"/>
    <s v="Institut Teknologi Telkom Surabaya"/>
    <n v="5"/>
    <s v="Penelitian Dana Mandiri"/>
    <x v="1"/>
    <s v="ID"/>
    <x v="0"/>
    <s v="-"/>
    <x v="49"/>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m/>
    <m/>
    <m/>
    <m/>
    <m/>
    <m/>
    <s v="Proposal"/>
    <s v="Laporan Akhir"/>
    <s v="KIO PUTRI ISMAYANTI"/>
    <s v="Sistem Informasi"/>
    <s v="BINTANG RASSYA NUGRAHA"/>
    <s v="Sistem Informasi"/>
    <m/>
    <s v=""/>
    <m/>
    <s v=""/>
    <m/>
    <s v=""/>
    <m/>
    <s v=""/>
    <m/>
    <s v=""/>
    <s v="Jurnal Nasional Terakreditasi"/>
    <s v="-"/>
    <s v="-"/>
    <m/>
  </r>
  <r>
    <n v="53"/>
    <s v="REK.149/PNLT1/REK/VIII/2021"/>
    <s v="-"/>
    <s v="Investigating the Repurchase Intention of E-Commerce Users in Developing Country from the Perspective of Service Quality and Expectation-Confirmation Theory - A Case Study of Indonesia"/>
    <x v="14"/>
    <x v="4"/>
    <n v="2021"/>
    <n v="6"/>
    <s v="ITTS: Teknologi Informasi dan Komunikasi"/>
    <n v="0"/>
    <s v="Institut Teknologi Telkom Surabaya"/>
    <n v="1"/>
    <s v="Penelitian Dana Mandiri"/>
    <x v="1"/>
    <s v="ID"/>
    <x v="0"/>
    <n v="6828913"/>
    <x v="50"/>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m/>
    <m/>
    <m/>
    <m/>
    <m/>
    <m/>
    <s v="Proposal"/>
    <s v="Laporan Akhir"/>
    <s v="ANNISA RAHMA AYUNING TYAS"/>
    <s v="Teknik Industri"/>
    <m/>
    <s v=""/>
    <m/>
    <s v=""/>
    <m/>
    <s v=""/>
    <m/>
    <s v=""/>
    <m/>
    <s v=""/>
    <m/>
    <s v=""/>
    <s v="Jurnal Nasional Terakreditasi"/>
    <s v="In Revision"/>
    <s v="-"/>
    <m/>
  </r>
  <r>
    <n v="54"/>
    <s v="REK.149/PNLT1/REK/VIII/2021"/>
    <s v="-"/>
    <s v="Auto-Segmentasi Citra X-Ray Rongga Dada untuk Meningkatkan Keakuratan Pendeteksian Penyakit Paru-Paru menggunakan Pendekatan Deep Learning"/>
    <x v="14"/>
    <x v="4"/>
    <n v="2021"/>
    <n v="6"/>
    <s v="ITTS: Teknologi Informasi dan Komunikasi"/>
    <n v="0"/>
    <s v="Institut Teknologi Telkom Surabaya"/>
    <n v="3"/>
    <s v="Penelitian Dana Mandiri"/>
    <x v="1"/>
    <s v="ID"/>
    <x v="0"/>
    <n v="6829959"/>
    <x v="51"/>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m/>
    <m/>
    <m/>
    <m/>
    <m/>
    <m/>
    <s v="Proposal"/>
    <s v="Laporan Akhir"/>
    <s v="NAUFAL AMMAR BADRI"/>
    <s v="Teknologi Informasi"/>
    <m/>
    <s v=""/>
    <m/>
    <s v=""/>
    <m/>
    <s v=""/>
    <m/>
    <s v=""/>
    <m/>
    <s v=""/>
    <m/>
    <s v=""/>
    <s v="Jurnal Nasional Terakreditasi S2"/>
    <s v="-"/>
    <s v="-"/>
    <m/>
  </r>
  <r>
    <n v="55"/>
    <s v="REK.149/PNLT1/REK/VIII/2021"/>
    <s v="-"/>
    <s v="Simulasi dan Analisis Vertical Handover pada 5G dan 802.11ax"/>
    <x v="14"/>
    <x v="4"/>
    <n v="2021"/>
    <n v="6"/>
    <s v="Nasional: Teknologi Informasi dan Komunikasi"/>
    <n v="0"/>
    <s v="Institut Teknologi Telkom Surabaya"/>
    <n v="3"/>
    <s v="Penelitian Dana Mandiri"/>
    <x v="1"/>
    <s v="ID"/>
    <x v="0"/>
    <n v="6680741"/>
    <x v="10"/>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m/>
    <m/>
    <m/>
    <m/>
    <m/>
    <m/>
    <s v="Proposal"/>
    <s v="Laporan Akhir"/>
    <s v="JAFARUDDIN G.A. GINTING ??"/>
    <s v="Tidak Ada"/>
    <s v="RAFI ASHRAF ANJAYA"/>
    <s v="Teknik Telekomunikasi"/>
    <s v="NABILAH AZRINA"/>
    <s v="Teknik Telekomunikasi"/>
    <s v="MOCHAMMAD FERI"/>
    <s v="Teknik Telekomunikasi"/>
    <m/>
    <s v=""/>
    <m/>
    <s v=""/>
    <m/>
    <s v=""/>
    <s v="Paper"/>
    <s v="-"/>
    <s v="-"/>
    <m/>
  </r>
  <r>
    <n v="56"/>
    <s v="REK.149/PNLT1/REK/VIII/2021"/>
    <s v="1817/PNLT/LPPM/VIII/2021"/>
    <s v="Analisis Distribusi UMKM Kota Surabaya pada Organisasi Perangkat Daerah Terkait dengan Menggunakan K-Means Clustering"/>
    <x v="14"/>
    <x v="4"/>
    <n v="2021"/>
    <n v="6"/>
    <s v="ITTS: Teknologi Informasi dan Komunikasi"/>
    <n v="0"/>
    <s v="Institut Teknologi Telkom Surabaya"/>
    <n v="5"/>
    <s v="Penelitian Dana Mandiri"/>
    <x v="1"/>
    <s v="ID"/>
    <x v="0"/>
    <n v="6760392"/>
    <x v="52"/>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m/>
    <m/>
    <m/>
    <m/>
    <m/>
    <m/>
    <s v="Proposal"/>
    <s v="Laporan Akhir"/>
    <s v="Ahmad Robbi Rodhiyan Rifanto"/>
    <s v="Sistem Informasi"/>
    <s v="Gilbert Pierro Xaristheo"/>
    <s v="Sistem Informasi"/>
    <m/>
    <s v=""/>
    <m/>
    <s v=""/>
    <m/>
    <s v=""/>
    <m/>
    <s v=""/>
    <m/>
    <s v=""/>
    <s v="Jurnal Nasional Terakreditasi"/>
    <s v="-"/>
    <s v="-"/>
    <m/>
  </r>
  <r>
    <n v="57"/>
    <s v="REK.149/PNLT1/REK/VIII/2021"/>
    <s v="-"/>
    <s v="Analisis Penggunaan Radar MIMO dengan Sinyal OFDM untuk Target Bergerak dengan Model Clutter Terdistribusi Rayleigh"/>
    <x v="14"/>
    <x v="4"/>
    <n v="2021"/>
    <n v="3"/>
    <s v="ITTS: Transportasi"/>
    <n v="0"/>
    <s v="Institut Teknologi Telkom Surabaya"/>
    <n v="3"/>
    <s v="Penelitian Dana Mandiri"/>
    <x v="1"/>
    <s v="ID"/>
    <x v="0"/>
    <n v="6829130"/>
    <x v="46"/>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Indah Rahmawati Utami"/>
    <s v="Teknik Telekomunikasi"/>
    <s v="Fachrul Reza Maulana"/>
    <s v="Teknik Telekomunikasi"/>
    <m/>
    <s v=""/>
    <m/>
    <s v=""/>
    <m/>
    <s v=""/>
    <m/>
    <s v=""/>
    <m/>
    <s v=""/>
    <s v="Jurnal Internal ITTS"/>
    <s v="-"/>
    <s v="Jurnal Nasional S1-S6"/>
    <m/>
  </r>
  <r>
    <n v="58"/>
    <s v="REK.149/PNLT1/REK/VIII/2021"/>
    <s v="-"/>
    <s v="Inovasi Teknologi Augmented Reality pada Katalog Perangkat keras_x000a_Penunjang Bidang Arsitektur dan Organisasi Komputer"/>
    <x v="14"/>
    <x v="4"/>
    <n v="2021"/>
    <n v="6"/>
    <s v="ITTS: Teknologi Informasi dan Komunikasi"/>
    <n v="0"/>
    <s v="Institut Teknologi Telkom Surabaya"/>
    <n v="2"/>
    <s v="Penelitian Dana Mandiri"/>
    <x v="1"/>
    <s v="ID"/>
    <x v="0"/>
    <n v="6665306"/>
    <x v="0"/>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m/>
    <m/>
    <m/>
    <m/>
    <m/>
    <m/>
    <s v="Proposal"/>
    <s v="Laporan Akhir"/>
    <s v="Iqbal Tawwaqal"/>
    <s v="Sistem Informasi"/>
    <s v="Virgian Listianto"/>
    <s v="Sistem Informasi"/>
    <s v="RHEVINDRA PERMATA ANGGRIAWAN"/>
    <s v="Sistem Informasi"/>
    <m/>
    <s v=""/>
    <m/>
    <s v=""/>
    <m/>
    <s v=""/>
    <m/>
    <s v=""/>
    <s v="Jurnal Nasional Terakreditasi"/>
    <s v="-"/>
    <s v="HKI"/>
    <m/>
  </r>
  <r>
    <n v="59"/>
    <s v="REK.149/PNLT1/REK/VIII/2021"/>
    <s v="-"/>
    <s v="Pengembangan dan Investigasi Low Cost Oxygen Concetrator dan Nebulizer"/>
    <x v="14"/>
    <x v="4"/>
    <n v="2021"/>
    <n v="6"/>
    <s v="ITTS: Kebencanaan"/>
    <n v="0"/>
    <s v="Institut Teknologi Telkom Surabaya"/>
    <n v="5"/>
    <s v="Penelitian Dana Mandiri"/>
    <x v="1"/>
    <s v="ID"/>
    <x v="0"/>
    <n v="6680651"/>
    <x v="12"/>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m/>
    <m/>
    <m/>
    <m/>
    <m/>
    <m/>
    <s v="Proposal"/>
    <s v="Laporan Akhir"/>
    <s v="MOCH SYAMFALLAH ANWAR"/>
    <s v="Teknik Elektro"/>
    <m/>
    <s v=""/>
    <m/>
    <s v=""/>
    <m/>
    <s v=""/>
    <m/>
    <s v=""/>
    <m/>
    <s v=""/>
    <m/>
    <s v=""/>
    <s v="-"/>
    <s v="-"/>
    <s v="-"/>
    <m/>
  </r>
  <r>
    <n v="60"/>
    <s v="REK.149/PNLT1/REK/VIII/2021"/>
    <s v="1378/PNLT1/LPPM/V/2021"/>
    <s v="Buku Ajar Pengantar Manajemen Bisnis Digital"/>
    <x v="13"/>
    <x v="4"/>
    <n v="2021"/>
    <n v="5"/>
    <s v="Nasional: Sosial Humaniora-Seni Budaya Pendidikan"/>
    <n v="3000000"/>
    <s v="Institut Teknologi Telkom Surabaya"/>
    <s v="-"/>
    <s v="Penulisan Buku Ajar"/>
    <x v="1"/>
    <s v="ID"/>
    <x v="0"/>
    <n v="6801989"/>
    <x v="53"/>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m/>
    <m/>
    <m/>
    <m/>
    <m/>
    <m/>
    <s v="Proposal"/>
    <s v="Laporan Akhir"/>
    <m/>
    <s v=""/>
    <m/>
    <s v=""/>
    <m/>
    <s v=""/>
    <m/>
    <s v=""/>
    <m/>
    <s v=""/>
    <m/>
    <s v=""/>
    <m/>
    <s v=""/>
    <s v="Buku Ajar"/>
    <s v="Terealisasi"/>
    <s v="-"/>
    <m/>
  </r>
  <r>
    <n v="61"/>
    <s v="REK.149/PNLT1/REK/VIII/2021"/>
    <s v="1379/PNLT1/LPPM/V/2021"/>
    <s v="Algoritma Pemrograman Dasar Menggunakan Bahasa Pemrograman C"/>
    <x v="13"/>
    <x v="4"/>
    <n v="2021"/>
    <n v="12"/>
    <s v="Nasional: Teknologi Informasi dan Komunikasi"/>
    <n v="3000000"/>
    <s v="Institut Teknologi Telkom Surabaya"/>
    <s v="-"/>
    <s v="Penulisan Buku Ajar"/>
    <x v="1"/>
    <s v="ID"/>
    <x v="0"/>
    <n v="6768348"/>
    <x v="47"/>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m/>
    <m/>
    <m/>
    <m/>
    <m/>
    <m/>
    <s v="Proposal"/>
    <s v="Laporan Akhir"/>
    <m/>
    <s v=""/>
    <m/>
    <s v=""/>
    <m/>
    <s v=""/>
    <m/>
    <s v=""/>
    <m/>
    <s v=""/>
    <m/>
    <s v=""/>
    <m/>
    <s v=""/>
    <s v="Buku Ajar"/>
    <s v="Terealisasi"/>
    <s v="-"/>
    <m/>
  </r>
  <r>
    <n v="62"/>
    <s v="REK.149/PNLT1/REK/VIII/2021"/>
    <s v="1380/PNLT1/LPPM/V/2021"/>
    <s v="Buku Ajar Pengantar Sains Data"/>
    <x v="13"/>
    <x v="4"/>
    <n v="2021"/>
    <n v="5"/>
    <s v="TTS: Teknologi Informasi dan Komunikasi"/>
    <n v="3000000"/>
    <s v="Institut Teknologi Telkom Surabaya"/>
    <s v="-"/>
    <s v="Penulisan Buku Ajar"/>
    <x v="1"/>
    <s v="ID"/>
    <x v="0"/>
    <s v="-"/>
    <x v="49"/>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m/>
    <m/>
    <m/>
    <m/>
    <m/>
    <m/>
    <s v="Proposal"/>
    <s v="Laporan Akhir"/>
    <m/>
    <s v=""/>
    <m/>
    <s v=""/>
    <m/>
    <s v=""/>
    <m/>
    <s v=""/>
    <m/>
    <s v=""/>
    <m/>
    <s v=""/>
    <m/>
    <s v=""/>
    <s v="Publis Buku Ber ISBN"/>
    <s v="Terealisasi"/>
    <s v="-"/>
    <m/>
  </r>
  <r>
    <n v="63"/>
    <s v="-"/>
    <s v="-"/>
    <s v="E-Rombeng : Transformasi Digital untuk Pelaku Usaha Rombeng sebagai Upaya Mewujudkan Pertumbuhan Ekonomi dan Pekerjaan Layak berdasarkan SDGs di Era Pandemi Covid-19"/>
    <x v="14"/>
    <x v="4"/>
    <n v="2021"/>
    <n v="6"/>
    <s v="ITTS: Teknologi Informasi dan Komunikasi"/>
    <n v="0"/>
    <s v="Institut Teknologi Telkom Surabaya"/>
    <n v="1"/>
    <s v="Penelitian Dana Mandiri"/>
    <x v="1"/>
    <s v="ID"/>
    <x v="0"/>
    <n v="6680634"/>
    <x v="25"/>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m/>
    <m/>
    <m/>
    <m/>
    <m/>
    <m/>
    <s v="Proposal"/>
    <s v="Laporan Akhir"/>
    <s v="MUHAMMAD DENNY FALAHUDDIN"/>
    <s v="Sistem Informasi"/>
    <s v="ARINI PRAMESTA SETYANINGTITAH"/>
    <s v="Sistem Informasi"/>
    <m/>
    <s v=""/>
    <m/>
    <s v=""/>
    <m/>
    <s v=""/>
    <m/>
    <s v=""/>
    <m/>
    <s v=""/>
    <s v="Jurnal Nasional Terakreditasi Sinta 1-6"/>
    <s v="-"/>
    <s v="-"/>
    <m/>
  </r>
  <r>
    <n v="64"/>
    <s v="-"/>
    <s v="-"/>
    <s v="ANJUNGAN PEMERIKSAAN KESEHATAN MANDIRI"/>
    <x v="10"/>
    <x v="4"/>
    <n v="2021"/>
    <m/>
    <m/>
    <n v="100000000"/>
    <m/>
    <m/>
    <m/>
    <x v="2"/>
    <m/>
    <x v="1"/>
    <n v="258471"/>
    <x v="37"/>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m/>
    <m/>
    <m/>
    <m/>
    <m/>
    <m/>
    <m/>
    <m/>
    <m/>
    <s v=""/>
    <m/>
    <s v=""/>
    <m/>
    <s v=""/>
    <m/>
    <s v=""/>
    <m/>
    <s v=""/>
    <m/>
    <s v=""/>
    <m/>
    <s v=""/>
    <m/>
    <m/>
    <m/>
    <m/>
  </r>
  <r>
    <m/>
    <m/>
    <m/>
    <s v="COORPORATE SOCIAL RESPONBILITY UNTUK PENINGKATAN AKSES LAYANAN PENYANDANG DISABILITAS"/>
    <x v="1"/>
    <x v="4"/>
    <n v="2021"/>
    <m/>
    <m/>
    <n v="350000000"/>
    <s v="CDC Telkom"/>
    <m/>
    <m/>
    <x v="2"/>
    <m/>
    <x v="1"/>
    <m/>
    <x v="12"/>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m/>
    <m/>
    <m/>
    <m/>
    <m/>
    <m/>
    <s v="Proposal"/>
    <m/>
    <m/>
    <s v=""/>
    <m/>
    <s v=""/>
    <m/>
    <s v=""/>
    <m/>
    <s v=""/>
    <m/>
    <s v=""/>
    <m/>
    <s v=""/>
    <m/>
    <s v=""/>
    <m/>
    <m/>
    <m/>
    <m/>
  </r>
  <r>
    <m/>
    <m/>
    <m/>
    <m/>
    <x v="1"/>
    <x v="1"/>
    <m/>
    <m/>
    <m/>
    <m/>
    <m/>
    <m/>
    <m/>
    <x v="0"/>
    <m/>
    <x v="1"/>
    <m/>
    <x v="1"/>
    <m/>
    <n v="0"/>
    <s v=""/>
    <s v=""/>
    <s v=""/>
    <m/>
    <m/>
    <m/>
    <m/>
    <m/>
    <m/>
    <m/>
    <n v="0"/>
    <s v=""/>
    <s v=""/>
    <s v=""/>
    <m/>
    <m/>
    <m/>
    <m/>
    <m/>
    <m/>
    <s v=""/>
    <s v=""/>
    <s v=""/>
    <m/>
    <m/>
    <m/>
    <m/>
    <m/>
    <m/>
    <s v=""/>
    <s v=""/>
    <s v=""/>
    <m/>
    <m/>
    <m/>
    <m/>
    <m/>
    <m/>
    <s v=""/>
    <s v=""/>
    <s v=""/>
    <m/>
    <m/>
    <m/>
    <m/>
    <m/>
    <m/>
    <s v=""/>
    <s v=""/>
    <s v=""/>
    <m/>
    <m/>
    <m/>
    <m/>
    <m/>
    <m/>
    <m/>
    <m/>
    <m/>
    <m/>
    <m/>
    <m/>
    <s v=""/>
    <m/>
    <s v=""/>
    <m/>
    <s v=""/>
    <m/>
    <s v=""/>
    <m/>
    <s v=""/>
    <m/>
    <s v=""/>
    <m/>
    <s v=""/>
    <m/>
    <m/>
    <m/>
    <m/>
  </r>
  <r>
    <n v="1"/>
    <s v="REK. 069/PNLT1/REK/II/2022"/>
    <s v="365/PNLT1/LPPM/II/2022"/>
    <s v="Penentuan Lokasi Optimal SPKLU di Surabaya "/>
    <x v="7"/>
    <x v="5"/>
    <n v="2022"/>
    <n v="10"/>
    <s v="ITTS: Sistem Logistik Cerdas"/>
    <n v="6500000"/>
    <s v="Institut Teknologi Telkom Surabaya"/>
    <n v="3"/>
    <s v="Penelitian Kompetitif Internal"/>
    <x v="1"/>
    <s v="ID"/>
    <x v="0"/>
    <n v="6680643"/>
    <x v="11"/>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m/>
    <m/>
    <m/>
    <m/>
    <m/>
    <m/>
    <s v="Proposal"/>
    <s v="Laporan Akhir"/>
    <s v="Arsalan Rafi Muzakki"/>
    <s v="Teknik Industri"/>
    <m/>
    <s v=""/>
    <m/>
    <s v=""/>
    <m/>
    <s v=""/>
    <m/>
    <s v=""/>
    <m/>
    <s v=""/>
    <m/>
    <s v=""/>
    <s v="Proceeding Seminar Internasional Terindeks Scopus"/>
    <s v="Accepted"/>
    <m/>
    <s v=" "/>
  </r>
  <r>
    <n v="2"/>
    <s v="REK. 069/PNLT1/REK/II/2022"/>
    <s v="366/PNLT1/LPPM/II/2022"/>
    <s v="Pengukuran Kesiapan Adopsi Logistik Information System di Sektor UMKM "/>
    <x v="7"/>
    <x v="5"/>
    <n v="2022"/>
    <n v="8"/>
    <s v="ITTS: Teknologi Informasi dan Komunikasi"/>
    <n v="6739000"/>
    <s v="Institut Teknologi Telkom Surabaya"/>
    <n v="3"/>
    <s v="Penelitian Kompetitif Internal"/>
    <x v="1"/>
    <s v="ID"/>
    <x v="0"/>
    <n v="6801883"/>
    <x v="54"/>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isyah Putri Amni Ramadhanti"/>
    <s v="Sistem Informasi"/>
    <s v="Ekky Dea Audry Jaya"/>
    <s v="Sistem Informasi"/>
    <m/>
    <s v=""/>
    <m/>
    <s v=""/>
    <m/>
    <s v=""/>
    <m/>
    <s v=""/>
    <m/>
    <s v=""/>
    <s v="Jurnal Nasional Terakreditasi S1-S4"/>
    <s v="Published S2"/>
    <s v="Jurnal Internasional Terindeks"/>
    <s v=" "/>
  </r>
  <r>
    <n v="3"/>
    <s v="REK. 069/PNLT1/REK/II/2022"/>
    <s v="367/PNLT1/LPPM/II/2022"/>
    <s v="Pendekatan Customer-Centricity Dalam Pengembangan Produk Truk Listrik : Studi Literatur "/>
    <x v="7"/>
    <x v="5"/>
    <n v="2022"/>
    <n v="10"/>
    <s v="ITTS: Transportasi"/>
    <n v="6810000"/>
    <s v="Institut Teknologi Telkom Surabaya"/>
    <n v="3"/>
    <s v="Penelitian Kompetitif Internal"/>
    <x v="1"/>
    <s v="ID"/>
    <x v="0"/>
    <n v="6801989"/>
    <x v="53"/>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m/>
    <m/>
    <m/>
    <m/>
    <m/>
    <m/>
    <s v="Proposal"/>
    <s v="Laporan Akhir"/>
    <s v="Oktavia Wahyu Lestari"/>
    <s v="Bisnis Digital"/>
    <s v="Shaula Salsabila"/>
    <s v="Bisnis Digital"/>
    <s v="GUSTI RIZAL TAUFIQUR RAHMAN"/>
    <s v="Bisnis Digital"/>
    <m/>
    <s v=""/>
    <m/>
    <s v=""/>
    <m/>
    <s v=""/>
    <m/>
    <s v=""/>
    <s v="Jurnal Nasional Terakreditasi"/>
    <s v="Akhir pelunasan: akhir mei 2023"/>
    <m/>
    <s v=" "/>
  </r>
  <r>
    <n v="4"/>
    <s v="REK. 069/PNLT1/REK/II/2022"/>
    <s v="368/PNLT1/LPPM/II/2022"/>
    <s v="Aplikasi Model Optimasi Capacited Vehicle Rounting Problem dengan Nearest Neighbour"/>
    <x v="7"/>
    <x v="5"/>
    <n v="2022"/>
    <n v="10"/>
    <s v="ITTS: Sistem Logistik Cerdas"/>
    <n v="6950000"/>
    <s v="Institut Teknologi Telkom Surabaya"/>
    <s v="2"/>
    <s v="Penelitian Kompetitif Internal"/>
    <x v="1"/>
    <s v="ID"/>
    <x v="0"/>
    <n v="6784457"/>
    <x v="55"/>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m/>
    <m/>
    <m/>
    <m/>
    <m/>
    <m/>
    <s v="Proposal"/>
    <s v="Laporan Akhir"/>
    <s v="ANNISA'UL BAROROH"/>
    <s v="Teknik Logistik"/>
    <s v="Nawang Aji Rabukuntari"/>
    <s v="Teknik Logistik"/>
    <s v="Ardiansyah Bisma Rizqullah"/>
    <s v="Rekayasa Perangkat Lunak"/>
    <m/>
    <s v=""/>
    <m/>
    <s v=""/>
    <m/>
    <s v=""/>
    <m/>
    <s v=""/>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x v="7"/>
    <x v="5"/>
    <n v="2022"/>
    <n v="6"/>
    <s v="ITTS: Teknologi Informasi dan Komunikasi"/>
    <n v="9750000"/>
    <s v="Institut Teknologi Telkom Surabaya"/>
    <n v="3"/>
    <s v="Penelitian Kompetitif Internal"/>
    <x v="1"/>
    <s v="ID"/>
    <x v="0"/>
    <n v="6768348"/>
    <x v="47"/>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m/>
    <m/>
    <m/>
    <m/>
    <m/>
    <m/>
    <s v="Proposal"/>
    <s v="Laporan Akhir"/>
    <s v="GEDE REYKI ASTIKA"/>
    <s v="Teknologi Informasi"/>
    <s v="IGNATIA INDRESWARI NUGROHO"/>
    <s v="Teknologi Informasi"/>
    <s v="Muhammad Akbar Ramadhan"/>
    <s v="Teknologi Informasi"/>
    <m/>
    <s v=""/>
    <m/>
    <s v=""/>
    <m/>
    <s v=""/>
    <m/>
    <s v=""/>
    <s v="Jurnal Nasional Terakreditasi"/>
    <s v="Published"/>
    <m/>
    <m/>
  </r>
  <r>
    <n v="6"/>
    <s v="REK. 069/PNLT1/REK/II/2022"/>
    <s v="371/PNLT1/LPPM/II/2022"/>
    <s v="Perancangan dan Implementasi Aplikasi E-Logistik Pada Air Minum Isi Ulang"/>
    <x v="7"/>
    <x v="5"/>
    <n v="2022"/>
    <n v="8"/>
    <s v="Nasional: Transportasi"/>
    <n v="7000000"/>
    <s v="Institut Teknologi Telkom Surabaya"/>
    <n v="3"/>
    <s v="Penelitian Kompetitif Internal"/>
    <x v="1"/>
    <s v="ID"/>
    <x v="0"/>
    <n v="6764236"/>
    <x v="23"/>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ndhika Juliawan"/>
    <s v="Sistem Informasi"/>
    <s v="Pratama Ramadhani Wijaya"/>
    <s v="Sistem Informasi"/>
    <m/>
    <s v=""/>
    <m/>
    <s v=""/>
    <m/>
    <s v=""/>
    <m/>
    <s v=""/>
    <m/>
    <s v=""/>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x v="7"/>
    <x v="5"/>
    <n v="2022"/>
    <n v="10"/>
    <s v="ITTS: Kemaritiman"/>
    <n v="6700000"/>
    <s v="Institut Teknologi Telkom Surabaya"/>
    <n v="3"/>
    <s v="Penelitian Kompetitif Internal"/>
    <x v="1"/>
    <s v="ID"/>
    <x v="0"/>
    <n v="6680634"/>
    <x v="25"/>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m/>
    <m/>
    <m/>
    <m/>
    <m/>
    <m/>
    <s v="Proposal"/>
    <s v="Laporan Akhir"/>
    <s v="Brian Yuko Putra"/>
    <s v="Sistem Informasi"/>
    <s v="Raihan Febrianto Grahadi"/>
    <s v="Sistem Informasi"/>
    <s v="Yuni Qoriah Verdiana"/>
    <s v="Sistem Informasi"/>
    <m/>
    <s v=""/>
    <m/>
    <s v=""/>
    <m/>
    <s v=""/>
    <m/>
    <s v=""/>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x v="7"/>
    <x v="5"/>
    <n v="2022"/>
    <n v="10"/>
    <s v="ITTS: Teknologi Informasi dan Komunikasi"/>
    <n v="7000000"/>
    <s v="Institut Teknologi Telkom Surabaya"/>
    <n v="3"/>
    <s v="Penelitian Kompetitif Internal"/>
    <x v="1"/>
    <s v="ID"/>
    <x v="0"/>
    <n v="6658545"/>
    <x v="33"/>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biyyas Daffa Suryadi"/>
    <s v="Teknik Industri"/>
    <s v="Asri Kartika Dewi"/>
    <s v="Teknik Industri"/>
    <s v="FASYA MAZAYA SIDQI MUHAMMAD"/>
    <s v="Teknik Industri"/>
    <m/>
    <s v=""/>
    <m/>
    <s v=""/>
    <m/>
    <s v=""/>
    <m/>
    <s v=""/>
    <s v="Jurnal Nasional Sinta 3"/>
    <s v="Submitted, akhir pelunasan: TW II"/>
    <s v="Prosiding Internasional"/>
    <m/>
  </r>
  <r>
    <n v="9"/>
    <s v="REK. 069/PNLT1/REK/II/2022"/>
    <s v="374/PNLT1/LPPM/II/2022"/>
    <s v="Strategi Fast Charging Untuk Kontrol Tegangan Yang Efisien Dalam Mendukung Kendaraan Listrik"/>
    <x v="8"/>
    <x v="5"/>
    <n v="2022"/>
    <n v="12"/>
    <s v="Nasional: Transportasi"/>
    <n v="16000000"/>
    <s v="Institut Teknologi Telkom Surabaya"/>
    <n v="3"/>
    <s v="Penelitian Kompetitif Internal"/>
    <x v="1"/>
    <s v="ID"/>
    <x v="0"/>
    <n v="6680708"/>
    <x v="35"/>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m/>
    <m/>
    <m/>
    <m/>
    <m/>
    <m/>
    <s v="Proposal"/>
    <s v="Laporan Akhir"/>
    <s v="NADIA DINDA PRATAMA PUTRI"/>
    <s v="Teknik Elektro"/>
    <s v="Muhammad Rafli Ramadhan Lubis"/>
    <s v="Teknik Elektro"/>
    <s v="ADDEN ZULFA LIA TAUFIK"/>
    <s v="Teknik Elektro"/>
    <m/>
    <s v=""/>
    <m/>
    <s v=""/>
    <m/>
    <s v=""/>
    <m/>
    <s v=""/>
    <s v="Jurnal Internasional Terindeks"/>
    <s v="Published"/>
    <s v="Prosiding Internasional"/>
    <m/>
  </r>
  <r>
    <n v="10"/>
    <s v="REK. 069/PNLT1/REK/II/2022"/>
    <s v="375/PNLT1/LPPM/II/2022"/>
    <s v="Perancangan Sistem Dog Clutch Untuk Truk Listrik"/>
    <x v="8"/>
    <x v="5"/>
    <n v="2022"/>
    <n v="12"/>
    <s v="ITTS: Transportasi"/>
    <n v="16000000"/>
    <s v="Institut Teknologi Telkom Surabaya"/>
    <n v="3"/>
    <s v="Penelitian Kompetitif Internal"/>
    <x v="1"/>
    <s v="ID"/>
    <x v="0"/>
    <n v="6680627"/>
    <x v="28"/>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DIMAS YOHAN ANDHI YUDHANA"/>
    <s v="Teknik Industri"/>
    <s v="BETSYEDA FREA ANUARITA"/>
    <s v="Teknik Industri"/>
    <s v="BREVY ADITYA PUTRA ILVIANSYA"/>
    <s v="Teknik Industri"/>
    <s v="Indra Dwi Riantoro"/>
    <s v="Teknik Industri"/>
    <s v="Ishak Rizaldy Eka Kurnia"/>
    <s v="Teknik Industri"/>
    <m/>
    <s v=""/>
    <m/>
    <s v=""/>
    <s v="1 Jurnal Nasional S3; 1 Prosiding Internasional"/>
    <s v="Akhir Pelunasan: TW II"/>
    <s v="HKI/Paten Sederhana"/>
    <m/>
  </r>
  <r>
    <n v="11"/>
    <s v="REK. 069/PNLT1/REK/II/2022"/>
    <s v="376/PNLT1/LPPM/II/2022"/>
    <s v="Perancangan Power Divider Berbasis Mikrostrip Pada Frekuensi S-Band Untuk Aplikasi  Radar Surveillance Pesisir Pantai"/>
    <x v="8"/>
    <x v="5"/>
    <n v="2022"/>
    <n v="12"/>
    <s v="ITTS: Teknologi Informasi dan Komunikasi"/>
    <n v="16000000"/>
    <s v="Institut Teknologi Telkom Surabaya"/>
    <n v="6"/>
    <s v="Penelitian Kompetitif Internal"/>
    <x v="1"/>
    <s v="ID"/>
    <x v="0"/>
    <n v="6680625"/>
    <x v="7"/>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s v="NOVENDA RAHMAH TRIPUTRA"/>
    <s v="Teknik Telekomunikasi"/>
    <s v="Ika Sulistya Rini"/>
    <s v="Teknik Telekomunikasi"/>
    <m/>
    <s v=""/>
    <m/>
    <s v=""/>
    <m/>
    <s v=""/>
    <m/>
    <s v=""/>
    <m/>
    <s v=""/>
    <s v="1 Jurnal Terindeks, 1 Makalah Seminar, Prototype"/>
    <s v="Submitted, akhir pelunasan: TW I"/>
    <s v=" "/>
    <m/>
  </r>
  <r>
    <n v="12"/>
    <s v="REK. 069/PNLT1/REK/II/2022"/>
    <s v="377/PNLT1/LPPM/II/2022"/>
    <s v="Layanan Pengiriman Drone Komersial"/>
    <x v="8"/>
    <x v="5"/>
    <n v="2022"/>
    <n v="12"/>
    <s v="ITTS: Sistem Logistik Cerdas"/>
    <n v="17000000"/>
    <s v="Institut Teknologi Telkom Surabaya"/>
    <n v="7"/>
    <s v="Penelitian Kompetitif Internal"/>
    <x v="1"/>
    <s v="ID"/>
    <x v="0"/>
    <n v="6680641"/>
    <x v="30"/>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AHMAD HABIBI"/>
    <s v="Teknik Komputer"/>
    <s v="Rizki ??"/>
    <s v="Tidak Ada"/>
    <m/>
    <s v=""/>
    <m/>
    <s v=""/>
    <m/>
    <s v=""/>
    <m/>
    <s v=""/>
    <m/>
    <s v=""/>
    <s v="2 Prosiding Internasional (Scopus)"/>
    <s v="Accepted"/>
    <s v="Prototype Produk"/>
    <m/>
  </r>
  <r>
    <n v="13"/>
    <s v="REK. 069/PNLT1/REK/II/2022"/>
    <s v="379/PNLT1/LPPM/II/2022"/>
    <s v="Sistem Pengelolahan Kerja Praktik Dan Magang Perguruan Tinggi Terintregasi Dengan Sistem Informasi Akademik"/>
    <x v="15"/>
    <x v="5"/>
    <n v="2022"/>
    <n v="12"/>
    <s v="ITTS: Teknologi Informasi dan Komunikasi"/>
    <n v="14995000"/>
    <s v="Institut Teknologi Telkom Surabaya"/>
    <n v="6"/>
    <s v="Penelitian Kompetitif Internal"/>
    <x v="1"/>
    <s v="ID"/>
    <x v="0"/>
    <n v="6680628"/>
    <x v="26"/>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m/>
    <m/>
    <m/>
    <m/>
    <m/>
    <m/>
    <s v="Proposal"/>
    <s v="Laporan Akhir"/>
    <s v="SYAHFRIL NIZAMMUDIN"/>
    <s v="Rekayasa Perangkat Lunak"/>
    <s v="William Kurniawan"/>
    <s v="Rekayasa Perangkat Lunak"/>
    <s v="Rizki Fadillah"/>
    <s v="Sistem Informasi"/>
    <m/>
    <s v=""/>
    <m/>
    <s v=""/>
    <m/>
    <s v=""/>
    <m/>
    <s v=""/>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x v="15"/>
    <x v="5"/>
    <n v="2022"/>
    <n v="11"/>
    <s v="ITTS: Teknologi Informasi dan Komunikasi"/>
    <n v="9200000"/>
    <s v="Institut Teknologi Telkom Surabaya"/>
    <n v="6"/>
    <s v="Penelitian Kompetitif Internal"/>
    <x v="1"/>
    <s v="ID"/>
    <x v="0"/>
    <n v="6099359"/>
    <x v="56"/>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m/>
    <m/>
    <m/>
    <m/>
    <m/>
    <m/>
    <s v="Proposal"/>
    <s v="Laporan Akhir"/>
    <s v="Sonaya Devi Anja Amelia"/>
    <s v="Sistem Informasi"/>
    <s v="Moch Yusuf Faisal Akbar Anwari"/>
    <s v="Rekayasa Perangkat Lunak"/>
    <m/>
    <s v=""/>
    <m/>
    <s v=""/>
    <m/>
    <s v=""/>
    <m/>
    <s v=""/>
    <m/>
    <s v=""/>
    <s v="Prototype, Jurnal Internasional Terindeks, Prosiding Internasional Terindeks"/>
    <s v="Presented, In-Review"/>
    <s v=" "/>
    <s v=" "/>
  </r>
  <r>
    <n v="15"/>
    <s v="REK. 097/PNLT1/REK/IV/2022"/>
    <s v="712/PNLT1/LPPM/IV/2022"/>
    <s v="Pengembangan dan Pengujian Protopype ITTS Mart"/>
    <x v="8"/>
    <x v="5"/>
    <n v="2022"/>
    <n v="12"/>
    <s v="ITTS: Teknologi Informasi dan Komunikasi"/>
    <n v="16000000"/>
    <s v="Institut Teknologi Telkom Surabaya"/>
    <n v="3"/>
    <s v="Penelitian Kompetitif Internal"/>
    <x v="1"/>
    <s v="ID"/>
    <x v="0"/>
    <n v="6681051"/>
    <x v="19"/>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m/>
    <m/>
    <m/>
    <m/>
    <m/>
    <m/>
    <s v="Proposal"/>
    <s v="Laporan Akhir"/>
    <s v="FIDELIA ADINDA SYAFANI"/>
    <s v="Teknik Industri"/>
    <s v="ADEK DHEA RESMI PURBANTARI"/>
    <s v="Teknik Industri"/>
    <s v="HAYU FAIZ NAUFAL ASYROF"/>
    <s v="Sistem Informasi"/>
    <m/>
    <s v=""/>
    <m/>
    <s v=""/>
    <m/>
    <s v=""/>
    <m/>
    <s v=""/>
    <s v="Jurnal Nasional Terakreditasi"/>
    <s v="Accepted"/>
    <s v="Seminar Internasional"/>
    <s v="Submitted"/>
  </r>
  <r>
    <n v="16"/>
    <s v="REK. 097/PNLT1/REK/IV/2022"/>
    <s v="713/PNLT1/LPPM/IV/2022"/>
    <s v="Optimasi Sistem University Timetable problem Menggunakan Algoritma Wlech Powell Berbasis Web"/>
    <x v="8"/>
    <x v="5"/>
    <n v="2022"/>
    <n v="12"/>
    <s v="ITTS: Teknologi Informasi dan Komunikasi"/>
    <n v="13000000"/>
    <s v="Institut Teknologi Telkom Surabaya"/>
    <n v="6"/>
    <s v="Penelitian Kompetitif Internal"/>
    <x v="1"/>
    <s v="ID"/>
    <x v="0"/>
    <n v="6760392"/>
    <x v="52"/>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CHRISDION ANDREW RAMAPUTRA"/>
    <s v="Sistem Informasi"/>
    <s v="THESION MARTA SIANIPAR"/>
    <s v="Sains Data"/>
    <s v="RYANTA MEYLINDA SAVIRA"/>
    <s v="Sains Data"/>
    <m/>
    <s v=""/>
    <m/>
    <s v=""/>
    <m/>
    <s v=""/>
    <m/>
    <s v=""/>
    <s v="Prototype, Jurnal Internasional Terindeks"/>
    <m/>
    <m/>
    <m/>
  </r>
  <r>
    <n v="17"/>
    <s v="REK. 097/PNLT1/REK/IV/2022"/>
    <s v="715/PNLT1/LPPM/IV/2022"/>
    <s v="Monitoring Solar Panel Secara Real-Time dengan Penambahan Renewable Energy Storage"/>
    <x v="8"/>
    <x v="5"/>
    <n v="2022"/>
    <n v="8"/>
    <s v="Nasional: Energi Baru - Baru dan Terbarukan"/>
    <n v="14675000"/>
    <s v="Institut Teknologi Telkom Surabaya"/>
    <n v="2"/>
    <s v="Penelitian Kompetitif Internal"/>
    <x v="1"/>
    <s v="ID"/>
    <x v="0"/>
    <n v="6680612"/>
    <x v="18"/>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m/>
    <m/>
    <m/>
    <m/>
    <m/>
    <m/>
    <s v="Proposal"/>
    <s v="Laporan Akhir"/>
    <s v="ENGGAL WAHYU ARDANY"/>
    <s v="Teknik Elektro"/>
    <s v="RISKA AMALIA PUTRI"/>
    <s v="Teknik Elektro"/>
    <m/>
    <s v=""/>
    <m/>
    <s v=""/>
    <m/>
    <s v=""/>
    <m/>
    <s v=""/>
    <m/>
    <s v=""/>
    <s v="Jurnal Nasional Sinta 2"/>
    <s v="Published"/>
    <s v="HKI"/>
    <m/>
  </r>
  <r>
    <n v="18"/>
    <s v="REK. 097/PNLT1/REK/IV/2022"/>
    <s v="716/PNLT1/LPPM/IV/2022"/>
    <s v="Rancang Bangun Sistem Kontrol dan Monitoring Akuaponik Berbasis IoT"/>
    <x v="8"/>
    <x v="5"/>
    <n v="2022"/>
    <n v="8"/>
    <s v="Nasional: Pangan - Pertanian"/>
    <n v="14745000"/>
    <s v="Institut Teknologi Telkom Surabaya"/>
    <n v="3"/>
    <s v="Penelitian Kompetitif Internal"/>
    <x v="1"/>
    <s v="ID"/>
    <x v="0"/>
    <n v="6680629"/>
    <x v="2"/>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ALFRIDO RAMADHANA KASENDA PUTRA"/>
    <s v="Teknik Komputer"/>
    <s v="DANANG TAUFIK KURNIANTO"/>
    <s v="Teknik Komputer"/>
    <m/>
    <s v=""/>
    <m/>
    <s v=""/>
    <m/>
    <s v=""/>
    <m/>
    <s v=""/>
    <m/>
    <s v=""/>
    <s v="Jurnal Terakreditasi"/>
    <s v="In-Review, Akhir Pelunasan: Pertengahan TW III"/>
    <s v="Hak Cipta"/>
    <m/>
  </r>
  <r>
    <n v="19"/>
    <s v="REK. 097/PNLT1/REK/IV/2022"/>
    <s v="717/PNLT1/LPPM/IV/2022"/>
    <s v="Identifikasi Daun Kekurangan Unsur Hara pada Tanaman Melon Menggunakan Support Vector Mechine"/>
    <x v="8"/>
    <x v="5"/>
    <n v="2022"/>
    <n v="8"/>
    <s v="Nasional: Pangan - Pertanian"/>
    <n v="13500000"/>
    <s v="Institut Teknologi Telkom Surabaya"/>
    <n v="4"/>
    <s v="Penelitian Kompetitif Internal"/>
    <x v="1"/>
    <s v="ID"/>
    <x v="0"/>
    <n v="6680664"/>
    <x v="15"/>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m/>
    <m/>
    <m/>
    <m/>
    <m/>
    <m/>
    <s v="Proposal"/>
    <s v="Laporan Akhir"/>
    <s v="BERLIANA AMELIA ARIYANTI ZAIN"/>
    <s v="Teknologi Informasi"/>
    <m/>
    <s v=""/>
    <m/>
    <s v=""/>
    <m/>
    <s v=""/>
    <m/>
    <s v=""/>
    <m/>
    <s v=""/>
    <m/>
    <s v=""/>
    <s v="Jurnal Terakreditasi S2"/>
    <s v="Published"/>
    <s v="Hak Cipta"/>
    <m/>
  </r>
  <r>
    <n v="20"/>
    <s v="REK. 097/PNLT1/REK/IV/2022"/>
    <s v="723/PNLT1/LPPM/IV/2022"/>
    <s v="Deteksi Obyek dan Jarak Menggunakan CNN untuk Sistem Pengereman Darurat pada Truck Listrik"/>
    <x v="8"/>
    <x v="5"/>
    <n v="2022"/>
    <n v="12"/>
    <s v="ITTS: Transportasi"/>
    <n v="17000000"/>
    <s v="Institut Teknologi Telkom Surabaya"/>
    <n v="6"/>
    <s v="Penelitian Kompetitif Internal"/>
    <x v="1"/>
    <s v="ID"/>
    <x v="0"/>
    <n v="6680626"/>
    <x v="32"/>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EVAN HADI SUKURIYANTO"/>
    <s v="Informatika"/>
    <s v="MOCH. ANDI DIVANGGA PRATAMA"/>
    <s v="Informatika"/>
    <s v="Muhammad Ulinnuha 'Aliya"/>
    <s v="Teknik Elektro"/>
    <s v="Muhammad Nasrulloh Mubarak"/>
    <s v="Teknik Elektro"/>
    <m/>
    <s v=""/>
    <m/>
    <s v=""/>
    <m/>
    <s v=""/>
    <s v=" "/>
    <s v=" "/>
    <s v=" "/>
    <m/>
  </r>
  <r>
    <n v="21"/>
    <s v="REK. 097/PNLT1/REK/IV/2022"/>
    <s v="tidak ada berkas di igracias"/>
    <s v="Pengembangan Anjungan Pemeriksaan Kesehatan Mandiri Untuk Konsultasi Kesehatan Jarak Jauh"/>
    <x v="8"/>
    <x v="5"/>
    <n v="2022"/>
    <s v="-"/>
    <s v="-"/>
    <n v="12100000"/>
    <s v="Institut Teknologi Telkom Surabaya"/>
    <n v="4"/>
    <s v="Penelitian Kompetitif Internal"/>
    <x v="1"/>
    <s v="ID"/>
    <x v="0"/>
    <n v="6680683"/>
    <x v="16"/>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m/>
    <m/>
    <m/>
    <m/>
    <m/>
    <m/>
    <s v="Proposal"/>
    <s v="Laporan Akhir"/>
    <s v="IRGI ZANUAR ARDHANA SANTOSO"/>
    <s v="Teknik Komputer"/>
    <s v="Adinda Panca Mochamad"/>
    <s v="Teknik Komputer"/>
    <m/>
    <s v=""/>
    <m/>
    <s v=""/>
    <m/>
    <s v=""/>
    <m/>
    <s v=""/>
    <m/>
    <s v=""/>
    <s v="Prototipe"/>
    <m/>
    <s v="Jurnal Nasional"/>
    <m/>
  </r>
  <r>
    <n v="22"/>
    <s v="REK. 097/PNLT1/REK/IV/2022"/>
    <s v="-"/>
    <s v="Multidimensional Data Design on Moodl Activity Log : Towards E-Learning Business Intelligent"/>
    <x v="11"/>
    <x v="5"/>
    <n v="2022"/>
    <s v="-"/>
    <s v="Nasional: Teknologi Informasi dan Komunikasi"/>
    <n v="40000000"/>
    <s v="Institut Teknologi Telkom Surabaya"/>
    <n v="3"/>
    <s v="PEKERTI"/>
    <x v="2"/>
    <s v="ID"/>
    <x v="2"/>
    <n v="6680629"/>
    <x v="2"/>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Ardafa Nabil Makharim"/>
    <s v="Sistem Informasi"/>
    <s v="Trisna Bayu Permadi"/>
    <s v="Teknik Komputer"/>
    <s v="Alfin Vidyanto"/>
    <s v="Sistem Informasi"/>
    <m/>
    <s v=""/>
    <m/>
    <s v=""/>
    <m/>
    <s v=""/>
    <m/>
    <s v=""/>
    <m/>
    <m/>
    <m/>
    <m/>
  </r>
  <r>
    <n v="23"/>
    <s v="REK. 105/PNLT1/REK/V/2022"/>
    <s v="-"/>
    <s v="Deteksi Tumbuhan Gulma Pada Ladang Kentang Menggunakan Probabilitas Warna dan Transfer Learning"/>
    <x v="11"/>
    <x v="5"/>
    <n v="2022"/>
    <n v="9"/>
    <s v="Nasional: Pangan-Pertanian"/>
    <n v="13860000"/>
    <s v="Institut Teknologi Telkom Surabaya"/>
    <n v="3"/>
    <s v="PEKERTI"/>
    <x v="2"/>
    <s v="ID"/>
    <x v="3"/>
    <n v="6778837"/>
    <x v="57"/>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m/>
    <m/>
    <m/>
    <m/>
    <m/>
    <m/>
    <s v="Proposal"/>
    <s v="Laporan Akhir"/>
    <m/>
    <s v=""/>
    <m/>
    <s v=""/>
    <m/>
    <s v=""/>
    <m/>
    <s v=""/>
    <m/>
    <s v=""/>
    <m/>
    <s v=""/>
    <m/>
    <s v=""/>
    <m/>
    <m/>
    <m/>
    <m/>
  </r>
  <r>
    <n v="24"/>
    <s v="REK. 105/PNLT1/REK/V/2022"/>
    <s v="-"/>
    <s v="Analisis Unjuk Kerja Sistem Multiplexing pada Propagasi Indoor Light Fidelity (Indoor Li-Fi) Menggunakan Fixed dan Moveable LED Panel"/>
    <x v="11"/>
    <x v="5"/>
    <n v="2022"/>
    <n v="12"/>
    <s v="Nasional: Teknologi Informasi dan Komunikasi"/>
    <n v="17840000"/>
    <s v="Institut Teknologi Telkom Surabaya"/>
    <n v="3"/>
    <s v="PEKERTI"/>
    <x v="2"/>
    <s v="ID"/>
    <x v="3"/>
    <n v="6680678"/>
    <x v="3"/>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m/>
    <m/>
    <m/>
    <m/>
    <m/>
    <m/>
    <s v="Proposal"/>
    <s v="Laporan Akhir"/>
    <m/>
    <s v=""/>
    <m/>
    <s v=""/>
    <m/>
    <s v=""/>
    <m/>
    <s v=""/>
    <m/>
    <s v=""/>
    <m/>
    <s v=""/>
    <m/>
    <s v=""/>
    <s v="2 International Conference"/>
    <s v=" "/>
    <s v="Jurnal Nasional"/>
    <m/>
  </r>
  <r>
    <n v="25"/>
    <s v="REK. 097/PNLT1/REK/IV/2022"/>
    <s v="720/PNLT1/LPPM/IV/2022"/>
    <s v="Pencarian Senyawa Obat Virus H9N2 Dengan Pendekatan Network Analiysis dan Machine Learning  "/>
    <x v="16"/>
    <x v="5"/>
    <n v="2022"/>
    <n v="12"/>
    <s v="Nasional: Kesehatan-Obat"/>
    <n v="11000000"/>
    <s v="Institut Teknologi Telkom Surabaya"/>
    <n v="3"/>
    <s v="PEKERTI Darul Ulum Lamongan"/>
    <x v="2"/>
    <s v="ID"/>
    <x v="4"/>
    <n v="6756318"/>
    <x v="44"/>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m/>
    <m/>
    <m/>
    <m/>
    <m/>
    <m/>
    <s v="Proposal"/>
    <s v="Laporan Akhir"/>
    <s v="Rahmat Sigit Hidayat"/>
    <s v="Sains Data"/>
    <s v="Avriono Aritonang"/>
    <s v="Sains Data"/>
    <s v="Irma Octavia Chaniago"/>
    <s v="Sains Data"/>
    <m/>
    <s v=""/>
    <m/>
    <s v=""/>
    <m/>
    <s v=""/>
    <m/>
    <s v=""/>
    <s v="Jurnal Internasional Q1, Jurnal Nasional S3"/>
    <s v="Published"/>
    <m/>
    <m/>
  </r>
  <r>
    <n v="26"/>
    <s v="REK. 097/PNLT1/REK/IV/2022"/>
    <s v="721/PNLT1/LPPM/IV/2022"/>
    <s v="Perancangan Segmentasi Sekolah dan Evaluasi Model Promosi Pada Penerimaan Mahasiswa Baru ITTelkom Surabaya"/>
    <x v="17"/>
    <x v="5"/>
    <n v="2022"/>
    <n v="10"/>
    <s v="ITTS: Kemaritiman"/>
    <n v="10000000"/>
    <s v="Institut Teknologi Telkom Surabaya"/>
    <n v="3"/>
    <s v="Penelitian Kompetitif Internal"/>
    <x v="1"/>
    <s v="ID"/>
    <x v="0"/>
    <n v="6680687"/>
    <x v="13"/>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m/>
    <m/>
    <m/>
    <m/>
    <m/>
    <m/>
    <s v="Proposal"/>
    <s v="Laporan Akhir"/>
    <s v="NISRINA SALSABILAH"/>
    <s v="Teknik Industri"/>
    <s v="Leony Putri Sabrina"/>
    <s v="Teknologi Informasi"/>
    <m/>
    <s v=""/>
    <m/>
    <s v=""/>
    <m/>
    <s v=""/>
    <m/>
    <s v=""/>
    <m/>
    <s v=""/>
    <s v="Jurnal Nasional Terakreditasi"/>
    <m/>
    <s v="Prosiding Seminar Internasional"/>
    <m/>
  </r>
  <r>
    <n v="27"/>
    <s v="REK. 088/PNLT1/REK/IV/2022"/>
    <s v="1815/PNLT1/LPPM/2022"/>
    <s v="Intensifikasi Pertanian pada Rooftop Institut Teknologi Telkom Surabaya"/>
    <x v="12"/>
    <x v="5"/>
    <n v="2022"/>
    <n v="8"/>
    <s v="Nasional: Pangan-Pertanian"/>
    <n v="150000000"/>
    <s v="Institut Teknologi Telkom Surabaya"/>
    <n v="6"/>
    <s v="Penelitian Research Center"/>
    <x v="1"/>
    <s v="ID"/>
    <x v="0"/>
    <n v="6680633"/>
    <x v="24"/>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m/>
    <m/>
    <m/>
    <m/>
    <m/>
    <m/>
    <s v="Proposal"/>
    <s v="Laporan Akhir"/>
    <s v="Muhammad Rafi Irzam"/>
    <s v="Teknologi Informasi"/>
    <s v="Ilham Riswanda Rif'at"/>
    <s v="Teknologi Informasi"/>
    <s v="Muhammad Yanuar Muhaimin"/>
    <s v="Teknik Komputer"/>
    <s v="Danu Diningrat"/>
    <s v="Teknik Komputer"/>
    <m/>
    <s v=""/>
    <m/>
    <s v=""/>
    <m/>
    <s v=""/>
    <m/>
    <m/>
    <m/>
    <m/>
  </r>
  <r>
    <n v="28"/>
    <s v="REK. 088/PNLT1/REK/IV/2022"/>
    <s v="-"/>
    <s v="Pengembangan Truk Listrik Sebagai Angkutan Barang Ramah Lingkungan"/>
    <x v="12"/>
    <x v="5"/>
    <n v="2022"/>
    <n v="12"/>
    <s v="Nasional: Transportasi"/>
    <n v="100000000"/>
    <s v="Institut Teknologi Telkom Surabaya"/>
    <n v="4"/>
    <s v="Penelitian Research Center"/>
    <x v="1"/>
    <s v="ID"/>
    <x v="0"/>
    <n v="6680685"/>
    <x v="8"/>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m/>
    <m/>
    <m/>
    <m/>
    <m/>
    <m/>
    <s v="Proposal"/>
    <s v="Laporan Akhir"/>
    <s v="Aldhitiansyah Putra"/>
    <s v="Teknik Elektro"/>
    <s v="Rifansyah Fitrah Haichal Sukino"/>
    <s v="Teknik Elektro"/>
    <s v="Nurina Devi Apriliastuti"/>
    <s v="Teknik Elektro"/>
    <s v="Indra Dwi Riantoro"/>
    <s v="Teknik Industri"/>
    <s v="ROBIN ADDWIYANSYAH ALVARO SAMRAT"/>
    <s v="Teknik Elektro"/>
    <s v="Aldo Juan Widodo"/>
    <s v="Teknik Elektro"/>
    <s v="Ishak Rizaldy Eka Kurnia"/>
    <s v="Teknik Industri"/>
    <m/>
    <m/>
    <m/>
    <m/>
  </r>
  <r>
    <n v="29"/>
    <s v="REK. 088/PNLT1/REK/IV/2022"/>
    <s v="-"/>
    <s v="Pengembangan Sistem Kontrol dan Navigasi Traktor Otonom Untuk Lahan Pertanian"/>
    <x v="12"/>
    <x v="5"/>
    <n v="2022"/>
    <n v="12"/>
    <s v="Nasional: Pangan-Pertanian"/>
    <n v="50000000"/>
    <s v="Institut Teknologi Telkom Surabaya"/>
    <n v="4"/>
    <s v="Penelitian Research Center"/>
    <x v="1"/>
    <s v="ID"/>
    <x v="0"/>
    <n v="6680685"/>
    <x v="8"/>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MOCH SYAMFALLAH ANWAR"/>
    <s v="Teknik Elektro"/>
    <s v="RIZQIKA IBNU KHATTAB"/>
    <s v="Sistem Informasi"/>
    <s v="MOCH. RAFLY PUTRA DAFFALDI"/>
    <s v="Teknik Elektro"/>
    <s v="Muhammad Ma'ruf Firmansyah"/>
    <s v="Teknik Elektro"/>
    <s v="Dewi Ahmalia Zulfiyani"/>
    <s v="Sistem Informasi"/>
    <m/>
    <s v=""/>
    <m/>
    <s v=""/>
    <s v="Jurnal Nasional Terakreditasi(S2), Prosiding Internasional"/>
    <s v=" "/>
    <s v="HKI"/>
    <m/>
  </r>
  <r>
    <n v="30"/>
    <s v="REK. 069/PNLT1/REK/II/2022"/>
    <s v="-"/>
    <s v="Membonsai Pemograman Dinamis Untuk Pencarian Solusi Optimal (Disertai dengan Komparasi Penerapan Metode Lain)"/>
    <x v="13"/>
    <x v="5"/>
    <n v="2022"/>
    <n v="7"/>
    <s v="Nasional: Transportasi"/>
    <n v="3000000"/>
    <s v="Institut Teknologi Telkom Surabaya"/>
    <s v="-"/>
    <s v="Penelitian Kompetitif Internal"/>
    <x v="1"/>
    <s v="ID"/>
    <x v="0"/>
    <n v="6099359"/>
    <x v="56"/>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m/>
    <m/>
    <m/>
    <m/>
    <m/>
    <m/>
    <s v="Proposal"/>
    <s v="Laporan Akhir"/>
    <s v="Febianne Diva Prinita"/>
    <s v="Sistem Informasi"/>
    <s v="Dewi Ahmalia Zulfiyani"/>
    <s v="Sistem Informasi"/>
    <m/>
    <s v=""/>
    <m/>
    <s v=""/>
    <m/>
    <s v=""/>
    <m/>
    <s v=""/>
    <m/>
    <s v=""/>
    <m/>
    <m/>
    <m/>
    <m/>
  </r>
  <r>
    <n v="31"/>
    <s v="REK. 069/PNLT1/REK/II/2022"/>
    <s v="-"/>
    <s v="Praktikum Fisika Dasar"/>
    <x v="13"/>
    <x v="5"/>
    <n v="2022"/>
    <s v="-"/>
    <s v="-"/>
    <n v="3000000"/>
    <s v="Institut Teknologi Telkom Surabaya"/>
    <s v="-"/>
    <s v="Penelitian Kompetitif Internal"/>
    <x v="1"/>
    <s v="ID"/>
    <x v="0"/>
    <n v="6680708"/>
    <x v="35"/>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m/>
    <m/>
    <m/>
    <m/>
  </r>
  <r>
    <n v="32"/>
    <s v="REK. 155/PNLT1/REK/VIII/2022"/>
    <s v="-"/>
    <s v="INTENSIFIKASI PERTANIAN PADA URBAN FARMING MENGGUNAKAN METODE PREDIKASI DAN MONITORING"/>
    <x v="18"/>
    <x v="5"/>
    <n v="2022"/>
    <s v="-"/>
    <s v="-"/>
    <n v="346210000"/>
    <s v="Institut Teknologi Telkom Surabaya"/>
    <s v="-"/>
    <s v="Matching Fund Kedaireka"/>
    <x v="2"/>
    <s v="ID"/>
    <x v="5"/>
    <n v="6680633"/>
    <x v="24"/>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m/>
    <m/>
    <m/>
    <m/>
    <m/>
    <m/>
    <m/>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n v="33"/>
    <s v="-"/>
    <s v="-"/>
    <s v="Sistem Monitoring Kebun Durian dengan Multisensor Unsur Hara"/>
    <x v="19"/>
    <x v="5"/>
    <n v="2022"/>
    <n v="6"/>
    <s v="Nasional: Pangan-Pertanian"/>
    <n v="170110000"/>
    <s v="Institut Teknologi Telkom Surabaya"/>
    <n v="7"/>
    <s v="PEKERTI ITDRI"/>
    <x v="2"/>
    <s v="ID"/>
    <x v="6"/>
    <n v="6778837"/>
    <x v="57"/>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m/>
    <m/>
    <m/>
    <m/>
    <m/>
    <m/>
    <s v="Proposal"/>
    <m/>
    <m/>
    <s v=""/>
    <m/>
    <s v=""/>
    <m/>
    <s v=""/>
    <m/>
    <s v=""/>
    <m/>
    <s v=""/>
    <m/>
    <s v=""/>
    <m/>
    <s v=""/>
    <s v="-"/>
    <m/>
    <s v="-"/>
    <m/>
  </r>
  <r>
    <n v="34"/>
    <s v="-"/>
    <s v="-"/>
    <s v="Pengembangan Robot Rehabilitasi Stroke Jarak Jauh Berbasis Internet of Things untuk Mendukung Kemandirian Bangsa di Bidang Kesehatan"/>
    <x v="20"/>
    <x v="5"/>
    <n v="2022"/>
    <n v="12"/>
    <s v="-"/>
    <n v="100000000"/>
    <s v="Institut Teknologi Telkom Surabaya"/>
    <s v="-"/>
    <s v="Penelitian Kompetitif Nasional"/>
    <x v="2"/>
    <s v="ID"/>
    <x v="5"/>
    <n v="6680651"/>
    <x v="12"/>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m/>
    <m/>
    <m/>
    <m/>
    <m/>
    <m/>
    <s v="Proposal"/>
    <s v="Laporan Akhir"/>
    <s v="Reza Humaidi"/>
    <s v="Teknik Elektro"/>
    <s v="Bagas Wahyu Prakoso"/>
    <s v="Teknik Elektro"/>
    <s v="Sherli Kumala Dewi"/>
    <s v="Teknik Elektro"/>
    <s v="Nadiah Ratnaduhita"/>
    <s v="Sistem Informasi"/>
    <s v="Andi Nur Halisyah"/>
    <s v="Teknik Elektro"/>
    <m/>
    <s v=""/>
    <m/>
    <s v=""/>
    <m/>
    <m/>
    <m/>
    <m/>
  </r>
  <r>
    <n v="35"/>
    <s v="-"/>
    <s v="-"/>
    <s v="Pengembangan Anjungan Pengukuran Tanda-Tanda Vital Manusia dengan Sensor Kamera"/>
    <x v="20"/>
    <x v="5"/>
    <n v="2022"/>
    <n v="12"/>
    <s v="-"/>
    <n v="95000000"/>
    <s v="Institut Teknologi Telkom Surabaya"/>
    <s v="-"/>
    <s v="Penelitian Kompetitif Nasional"/>
    <x v="2"/>
    <s v="ID"/>
    <x v="5"/>
    <n v="258471"/>
    <x v="37"/>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m/>
    <m/>
    <m/>
    <m/>
    <m/>
    <m/>
    <s v="Proposal"/>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m/>
    <s v="REK. 159/PNLT1/REK/VIII/2022"/>
    <m/>
    <s v="INOVASI PROTOTYPE E-MOTORCYCLE UNTUK MEMBANTU OPERASIONAL TELKOM AKSES"/>
    <x v="5"/>
    <x v="5"/>
    <n v="2022"/>
    <m/>
    <m/>
    <n v="100000000"/>
    <s v="Institut Teknologi Telkom Surabaya"/>
    <m/>
    <m/>
    <x v="2"/>
    <s v="ID"/>
    <x v="7"/>
    <m/>
    <x v="8"/>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m/>
    <m/>
    <m/>
    <m/>
    <m/>
    <m/>
    <m/>
    <m/>
    <m/>
    <s v=""/>
    <m/>
    <s v=""/>
    <m/>
    <s v=""/>
    <m/>
    <s v=""/>
    <m/>
    <s v=""/>
    <m/>
    <s v=""/>
    <m/>
    <s v=""/>
    <m/>
    <m/>
    <m/>
    <m/>
  </r>
  <r>
    <m/>
    <m/>
    <m/>
    <m/>
    <x v="1"/>
    <x v="1"/>
    <m/>
    <m/>
    <m/>
    <m/>
    <m/>
    <m/>
    <m/>
    <x v="0"/>
    <m/>
    <x v="1"/>
    <m/>
    <x v="1"/>
    <m/>
    <m/>
    <s v=""/>
    <s v=""/>
    <s v=""/>
    <m/>
    <m/>
    <m/>
    <m/>
    <m/>
    <m/>
    <m/>
    <n v="0"/>
    <s v=""/>
    <s v=""/>
    <s v=""/>
    <m/>
    <m/>
    <m/>
    <m/>
    <m/>
    <m/>
    <s v=""/>
    <s v=""/>
    <s v=""/>
    <m/>
    <m/>
    <m/>
    <m/>
    <m/>
    <m/>
    <s v=""/>
    <s v=""/>
    <s v=""/>
    <m/>
    <m/>
    <m/>
    <m/>
    <m/>
    <m/>
    <s v=""/>
    <s v=""/>
    <s v=""/>
    <m/>
    <m/>
    <m/>
    <m/>
    <m/>
    <m/>
    <s v=""/>
    <s v=""/>
    <s v=""/>
    <m/>
    <m/>
    <m/>
    <m/>
    <m/>
    <m/>
    <m/>
    <m/>
    <m/>
    <m/>
    <m/>
    <m/>
    <s v=""/>
    <m/>
    <s v=""/>
    <m/>
    <s v=""/>
    <m/>
    <s v=""/>
    <m/>
    <s v=""/>
    <m/>
    <s v=""/>
    <m/>
    <s v=""/>
    <m/>
    <m/>
    <m/>
    <m/>
  </r>
  <r>
    <n v="1"/>
    <s v="REK. 024/PNLT1/REK/II/2023"/>
    <s v="173/PNLT1/LPPM/II/2023"/>
    <s v="BOTNET DETECTION BASED ON NETWORK TRAFFIC USING MACHINE LEARNING METHOD'S"/>
    <x v="7"/>
    <x v="6"/>
    <n v="2023"/>
    <n v="7"/>
    <s v="Teknologi Informasi dan Komunikasi (Nasional)"/>
    <n v="6752000"/>
    <s v="Institut Teknologi Telkom Surabaya"/>
    <n v="3"/>
    <s v="Penelitian Kompetitif Internal"/>
    <x v="1"/>
    <s v="ID"/>
    <x v="8"/>
    <n v="6773159"/>
    <x v="58"/>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m/>
    <m/>
    <m/>
    <m/>
    <m/>
    <m/>
    <s v="Proposal"/>
    <s v="Laporan Akhir"/>
    <s v="Rully Rosadi"/>
    <s v="Teknologi Informasi"/>
    <s v="SABILLAH SAKTI"/>
    <s v="Teknologi Informasi"/>
    <s v="Muhammad Ma'sum Juniyanto"/>
    <s v="Teknologi Informasi"/>
    <m/>
    <s v=""/>
    <m/>
    <s v=""/>
    <m/>
    <s v=""/>
    <m/>
    <s v=""/>
    <s v="Jurnal Nasional S2"/>
    <s v="Jurnal S2 Accepted"/>
    <s v="-"/>
    <s v="HKI publish"/>
  </r>
  <r>
    <n v="2"/>
    <s v="REK. 024/PNLT1/REK/II/2023"/>
    <s v="180/PNLT1/LPPM/II/2023"/>
    <s v="OPTIMASI DESAIN PENGGERAK HUB MOTOR DENGAN MENGGUNAKAN ANN"/>
    <x v="7"/>
    <x v="6"/>
    <n v="2023"/>
    <n v="8"/>
    <s v="Transportasi (ITTS)"/>
    <n v="7000000"/>
    <s v="Institut Teknologi Telkom Surabaya"/>
    <n v="2"/>
    <s v="Penelitian Kompetitif Internal"/>
    <x v="1"/>
    <s v="ID"/>
    <x v="8"/>
    <n v="6859016"/>
    <x v="59"/>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m/>
    <m/>
    <m/>
    <m/>
    <m/>
    <m/>
    <s v="Proposal"/>
    <s v="Laporan Akhir"/>
    <s v="OKA IBRAHIM PUTRA WIJAYA"/>
    <s v="Teknik Elektro"/>
    <s v="Tanto Indra Wicaksono"/>
    <s v="Teknik Elektro"/>
    <s v="Raihan Aryanta Putra"/>
    <s v="Teknik Elektro"/>
    <m/>
    <s v=""/>
    <m/>
    <s v=""/>
    <m/>
    <s v=""/>
    <m/>
    <s v=""/>
    <s v="Jurnal Internasional Q3"/>
    <s v=" "/>
    <m/>
    <m/>
  </r>
  <r>
    <n v="3"/>
    <s v="REK. 024/PNLT1/REK/II/2023"/>
    <s v="171/PNLT1/LPPM/II/2023"/>
    <s v="RANCANG BANGUN SISTEM MONITORING TEKANAN DAN SUHU BAN KENDARAAN MENGGUNAKAN SOFTWARE DEFINED RADIO DAN INTERNET OF THINGS"/>
    <x v="8"/>
    <x v="6"/>
    <n v="2023"/>
    <n v="7"/>
    <s v="Transportasi (ITTS)"/>
    <n v="17000000"/>
    <s v="Institut Teknologi Telkom Surabaya"/>
    <n v="6"/>
    <s v="Penelitian Kompetitif Internal"/>
    <x v="1"/>
    <s v="ID"/>
    <x v="8"/>
    <n v="6680683"/>
    <x v="16"/>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Firman Ahmad Maulana"/>
    <s v="Teknik Komputer"/>
    <s v="Muhamad Daffa Romadhoni"/>
    <s v="Teknik Komputer"/>
    <m/>
    <s v=""/>
    <m/>
    <s v=""/>
    <m/>
    <s v=""/>
    <m/>
    <s v=""/>
    <m/>
    <s v=""/>
    <s v="Jurnal Nasional S3 dan Prosiding Internasional"/>
    <m/>
    <s v="Prototipe"/>
    <m/>
  </r>
  <r>
    <n v="4"/>
    <s v="REK. 024/PNLT1/REK/II/2023"/>
    <s v="172/PNLT1/LPPM/II/2023"/>
    <s v="PENGATURAN TRAKSI PADA HYBRID ELECTRIC VEHICLE (HEV) BERBASIS NEURO-FUZZY"/>
    <x v="8"/>
    <x v="6"/>
    <n v="2023"/>
    <n v="12"/>
    <s v="Transportasi (ITTS)"/>
    <n v="15000000"/>
    <s v="Institut Teknologi Telkom Surabaya"/>
    <n v="7"/>
    <s v="Penelitian Kompetitif Internal"/>
    <x v="1"/>
    <s v="ID"/>
    <x v="8"/>
    <n v="6663582"/>
    <x v="60"/>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Gempar Alamsyah"/>
    <s v="Teknik Komputer"/>
    <s v="FAIZ AMSYARI RUSTAM"/>
    <s v="Teknik Komputer"/>
    <s v="Merthisia Roszi"/>
    <s v="Teknik Komputer"/>
    <m/>
    <s v=""/>
    <m/>
    <s v=""/>
    <m/>
    <s v=""/>
    <m/>
    <s v=""/>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x v="7"/>
    <x v="6"/>
    <n v="2023"/>
    <n v="6"/>
    <s v="TIK (ITTS)"/>
    <n v="6000000"/>
    <s v="Institut Teknologi Telkom Surabaya"/>
    <n v="2"/>
    <s v="Penelitian Kompetitif Internal"/>
    <x v="1"/>
    <s v="ID"/>
    <x v="8"/>
    <s v="6843087"/>
    <x v="61"/>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m/>
    <m/>
    <m/>
    <m/>
    <m/>
    <m/>
    <s v="Proposal"/>
    <s v="Laporan Akhir"/>
    <s v="Rafi Andi Hidayah"/>
    <s v="Sistem Informasi"/>
    <s v="Raihan Febrianto Grahadi"/>
    <s v="Sistem Informasi"/>
    <s v="Hayu Faiz Naufal Asyrof"/>
    <s v="Sistem Informasi"/>
    <m/>
    <s v=""/>
    <m/>
    <s v=""/>
    <m/>
    <s v=""/>
    <m/>
    <s v=""/>
    <s v="Jurnal Nasional S3"/>
    <s v=" "/>
    <s v="Prosiding Internasional"/>
    <s v="Sudah Accepted"/>
  </r>
  <r>
    <n v="6"/>
    <s v="REK. 024/PNLT1/REK/II/2023"/>
    <s v="175/PNLT1/LPPM/II/2023"/>
    <s v="ANALISIS PENGARUH NOISE TERHADAP PERFORMANSI KOGNITIF"/>
    <x v="7"/>
    <x v="6"/>
    <n v="2023"/>
    <n v="7"/>
    <s v="TIK (ITTS)"/>
    <n v="7000000"/>
    <s v="Institut Teknologi Telkom Surabaya"/>
    <n v="2"/>
    <s v="Penelitian Kompetitif Internal"/>
    <x v="1"/>
    <s v="ID"/>
    <x v="8"/>
    <n v="6826743"/>
    <x v="62"/>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Sasotya Rigan Rafsanjana"/>
    <s v="Teknik Industri"/>
    <s v="Tineke Sandra Wisesha"/>
    <s v="Teknik Industri"/>
    <s v="Ahmad Nur Rosyid"/>
    <s v="Teknik Industri"/>
    <s v="Adhitya Rinda Wahyu Purnama"/>
    <s v="Teknik Industri"/>
    <m/>
    <s v=""/>
    <m/>
    <s v=""/>
    <m/>
    <s v=""/>
    <s v="Jurnal Nasional S3"/>
    <s v=" Submitted ( In Review)"/>
    <m/>
    <m/>
  </r>
  <r>
    <n v="7"/>
    <s v="REK. 024/PNLT1/REK/II/2023"/>
    <s v="179/PNLT1/LPPM/II/2023"/>
    <s v="PENGEMBANGAN MODEL APLIKASI SWAP BATTERY SEPEDA MOTOR LISTRIK"/>
    <x v="7"/>
    <x v="6"/>
    <n v="2023"/>
    <n v="7"/>
    <s v="Teknologi Informasi dan Komunikasi (Nasional)"/>
    <n v="6550000"/>
    <s v="Institut Teknologi Telkom Surabaya"/>
    <n v="3"/>
    <s v="Penelitian Kompetitif Internal"/>
    <x v="1"/>
    <s v="ID"/>
    <x v="8"/>
    <s v=" 6795859"/>
    <x v="63"/>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ULYA TARMIDZI RAMADHAN PUTRA HILMI"/>
    <s v="Teknik Industri"/>
    <s v="Rizha Nurmila Hilda"/>
    <s v="Teknik Industri"/>
    <s v="Catur Prasetiya Nugroho"/>
    <s v="Teknik Industri"/>
    <m/>
    <s v=""/>
    <m/>
    <s v=""/>
    <m/>
    <s v=""/>
    <m/>
    <s v=""/>
    <s v="Jurnal Nasional S3"/>
    <s v="Menunggu hasil review dari ISCE"/>
    <s v="Prosiding Internasional"/>
    <s v="Presented, publikasi jurnal ISSN"/>
  </r>
  <r>
    <n v="8"/>
    <s v="REK. 024/PNLT1/REK/II/2023"/>
    <s v="178/PNLT1/LPPM/II/2023"/>
    <s v="ANALISIS DAN PENENTUAN NILAI OPTIMAL ERGONOMI LINGKUNGAN DI INSTITUT TEKNOLOGI TELKOM SURABAYA"/>
    <x v="7"/>
    <x v="6"/>
    <n v="2023"/>
    <n v="7"/>
    <s v="Kebencanaan (ITTS)"/>
    <n v="7000000"/>
    <s v="Institut Teknologi Telkom Surabaya"/>
    <n v="3"/>
    <s v="Penelitian Kompetitif Internal"/>
    <x v="1"/>
    <s v="ID"/>
    <x v="8"/>
    <n v="6826739"/>
    <x v="64"/>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m/>
    <m/>
    <m/>
    <m/>
    <m/>
    <m/>
    <s v="Proposal"/>
    <s v="Laporan Akhir"/>
    <s v="Yuanita Lucky Fearnanda"/>
    <s v="Teknik Industri"/>
    <s v="Firli Tajtibra"/>
    <s v="Teknik Industri"/>
    <s v="Yunita"/>
    <s v="Teknik Industri"/>
    <m/>
    <s v=""/>
    <m/>
    <s v=""/>
    <m/>
    <s v=""/>
    <m/>
    <s v=""/>
    <s v="Jurnal Nasional S3"/>
    <s v="Accepted Jurnal S3"/>
    <s v="Prosiding Internasional"/>
    <s v="Accepted Jurnal ISSN"/>
  </r>
  <r>
    <n v="9"/>
    <s v="REK. 024/PNLT1/REK/II/2023"/>
    <s v="169/PNLT1/LPPM/II/2023"/>
    <s v="PERANCANGAN PROTOTYPE APLIKASI ITTS MART V2.0"/>
    <x v="8"/>
    <x v="6"/>
    <n v="2023"/>
    <n v="12"/>
    <s v="TIK (ITTS)"/>
    <n v="17000000"/>
    <s v="Institut Teknologi Telkom Surabaya"/>
    <n v="4"/>
    <s v="Penelitian Kompetitif Internal"/>
    <x v="1"/>
    <s v="ID"/>
    <x v="8"/>
    <n v="6681051"/>
    <x v="19"/>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m/>
    <m/>
    <m/>
    <m/>
    <m/>
    <m/>
    <s v="Proposal"/>
    <s v="Laporan Akhir"/>
    <s v="Habib Mirza Alfansuri"/>
    <s v="Teknik Industri"/>
    <s v="MUHAMMAD DHIAUL SURYO KUSUMO ARRIFQI"/>
    <s v="Teknik Industri"/>
    <s v="Ika Yulianita"/>
    <s v="Teknik Industri"/>
    <m/>
    <s v=""/>
    <m/>
    <s v=""/>
    <m/>
    <s v=""/>
    <m/>
    <s v=""/>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x v="7"/>
    <x v="6"/>
    <n v="2023"/>
    <n v="6"/>
    <s v="Teknologi Informasi dan Komunikasi (Nasional)"/>
    <n v="6995000"/>
    <s v="Institut Teknologi Telkom Surabaya"/>
    <n v="3"/>
    <s v="Penelitian Kompetitif Internal"/>
    <x v="1"/>
    <s v="ID"/>
    <x v="8"/>
    <s v="6839500"/>
    <x v="65"/>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m/>
    <m/>
    <m/>
    <m/>
    <m/>
    <m/>
    <s v="Proposal"/>
    <s v="Laporan Akhir"/>
    <s v="Qori Emalia Putri Mafidah"/>
    <s v="Informatika"/>
    <s v="Yudha Mahardika Putra"/>
    <s v="Informatika"/>
    <s v="Emilia Ramona"/>
    <s v="Informatika"/>
    <m/>
    <s v=""/>
    <m/>
    <s v=""/>
    <m/>
    <s v=""/>
    <m/>
    <s v=""/>
    <s v="Jurnal Sinta 3"/>
    <s v=" Published"/>
    <m/>
    <m/>
  </r>
  <r>
    <n v="11"/>
    <s v="REK. 024/PNLT1/REK/II/2023"/>
    <s v="181/PNLT1/LPPM/II/2023"/>
    <s v="PENGEMBANGAN APLIKASI LAYANAN KAMPUS TERINTEGRASI MENGGUNAKAN METODE SCRUM DAN PROTOTYPING (STUDI KASUS IT TELKOM SURABAYA)"/>
    <x v="7"/>
    <x v="6"/>
    <n v="2023"/>
    <n v="7"/>
    <s v="Teknologi Informasi dan Komunikasi (Nasional)"/>
    <n v="6648000"/>
    <s v="Institut Teknologi Telkom Surabaya"/>
    <n v="6"/>
    <s v="Penelitian Kompetitif Internal"/>
    <x v="1"/>
    <s v="ID"/>
    <x v="8"/>
    <s v="6843682"/>
    <x v="66"/>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m/>
    <m/>
    <m/>
    <m/>
    <m/>
    <m/>
    <s v="Proposal"/>
    <s v="Laporan Akhir"/>
    <s v="BEIVENLY ANDREA JAYADIVA SAMPELAN"/>
    <s v="Sistem Informasi"/>
    <s v="Rizal Jihadi"/>
    <s v="Sistem Informasi"/>
    <s v="Qothrunnadaa Nahdah Dzakiyyah"/>
    <s v="Bisnis Digital"/>
    <m/>
    <s v=""/>
    <m/>
    <s v=""/>
    <m/>
    <s v=""/>
    <m/>
    <s v=""/>
    <s v="Jurnal Nasional S3"/>
    <s v=" "/>
    <m/>
    <m/>
  </r>
  <r>
    <n v="12"/>
    <s v="REK. 024/PNLT1/REK/II/2023"/>
    <s v="170/PNLT1/LPPM/II/2023"/>
    <s v="PENGARUH MEDIA SUPERVISION, ONLINE SOCIAL NETWORKS, TERHADAP EFISIENSI INVESTASI DI INDONESIA"/>
    <x v="8"/>
    <x v="6"/>
    <n v="2023"/>
    <n v="7"/>
    <s v="TIK (ITTS)"/>
    <n v="15500000"/>
    <s v="Institut Teknologi Telkom Surabaya"/>
    <n v="3"/>
    <s v="Penelitian Kompetitif Internal"/>
    <x v="1"/>
    <s v="ID"/>
    <x v="8"/>
    <n v="6727245"/>
    <x v="67"/>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m/>
    <m/>
    <m/>
    <m/>
    <m/>
    <m/>
    <s v="Proposal"/>
    <s v="Laporan Akhir"/>
    <s v="Jian Karisawati"/>
    <s v="Bisnis Digital"/>
    <s v="NABILA ALYA PARSA AL ZAHRA PUTRI SHOFA"/>
    <s v="Bisnis Digital"/>
    <s v="AL FADIL DAFFAREL PIZARO"/>
    <s v="Bisnis Digital"/>
    <m/>
    <s v=""/>
    <m/>
    <s v=""/>
    <m/>
    <s v=""/>
    <m/>
    <s v=""/>
    <s v="Jurnal Nasional S3 dan Prosiding Internasional"/>
    <m/>
    <s v="Dokumen Kebijakan"/>
    <m/>
  </r>
  <r>
    <n v="13"/>
    <s v="REK. 024/PNLT1/REK/II/2023"/>
    <s v="174/PNLT1/LPPM/II/2023"/>
    <s v="SISTEM DETEKSI LAMPU UTAMA KENDARAAN RODA DUA"/>
    <x v="7"/>
    <x v="6"/>
    <n v="2023"/>
    <n v="7"/>
    <s v="Transportasi (ITTS)"/>
    <n v="6700000"/>
    <s v="Institut Teknologi Telkom Surabaya"/>
    <n v="3"/>
    <s v="Penelitian Kompetitif Internal"/>
    <x v="1"/>
    <s v="ID"/>
    <x v="8"/>
    <n v="6767777"/>
    <x v="45"/>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Whisnumurty Galih Ananta"/>
    <s v="Informatika"/>
    <s v="Fahril Refiandi"/>
    <s v="Informatika"/>
    <s v="Muhammad Khuluqil Karim"/>
    <s v="Informatika"/>
    <m/>
    <s v=""/>
    <m/>
    <s v=""/>
    <m/>
    <s v=""/>
    <m/>
    <s v=""/>
    <s v="Jurnal Nasional Terakreditasi Sinta 2"/>
    <s v="Accepted Jurnal S3"/>
    <s v="HKI"/>
    <m/>
  </r>
  <r>
    <n v="14"/>
    <s v="REK. 024/PNLT1/REK/II/2023"/>
    <s v="176/PNLT1/LPPM/II/2023"/>
    <s v="KLASIFIKASI TEKS ADUAN MAHASISWA TERKAIT LAYANAN INSTITUSI BERDASARKAN ANALISIS SENTIMEN DAN CONTEXT BASED REASONING UNTUK PENGOPTIMALAN LAYANAN"/>
    <x v="7"/>
    <x v="6"/>
    <n v="2023"/>
    <n v="12"/>
    <s v="TIK (ITTS)"/>
    <n v="6000000"/>
    <s v="Institut Teknologi Telkom Surabaya"/>
    <n v="3"/>
    <s v="Penelitian Kompetitif Internal"/>
    <x v="1"/>
    <s v="ID"/>
    <x v="8"/>
    <s v=" 6835039"/>
    <x v="68"/>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m/>
    <m/>
    <m/>
    <m/>
    <m/>
    <m/>
    <s v="Proposal"/>
    <s v="Laporan Akhir"/>
    <s v="ARINI PRAMESTA SETYANINGTITAH"/>
    <s v="Sistem Informasi"/>
    <s v="Rafi Andi Hidayah"/>
    <s v="Sistem Informasi"/>
    <s v="SHAQUILLE RAYHANNIZAM WIBISONO"/>
    <s v="Sistem Informasi"/>
    <m/>
    <s v=""/>
    <m/>
    <s v=""/>
    <m/>
    <s v=""/>
    <m/>
    <s v=""/>
    <s v="Jurnal Nasional S2 dan Jurnal Nasional S3"/>
    <s v="Submitted Jurnal S2"/>
    <m/>
    <m/>
  </r>
  <r>
    <n v="15"/>
    <s v="REK. 026/PNLT1/REK/II/2023"/>
    <s v="217/PNLT 1/LPPM/II/2023"/>
    <s v="PRAKTIKUM MANAJEMAN KEUANGAN (EDISI 1)"/>
    <x v="13"/>
    <x v="6"/>
    <n v="2023"/>
    <n v="7"/>
    <s v="Sosial Humaniora-Seni Budaya Pendidikan Keuangan dan Investasi (Nasional)"/>
    <n v="3000000"/>
    <s v="Institut Teknologi Telkom Surabaya"/>
    <s v="-"/>
    <s v="Penelitian Kompetitif Internal"/>
    <x v="1"/>
    <s v="ID"/>
    <x v="8"/>
    <n v="6727245"/>
    <x v="67"/>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m/>
    <m/>
    <m/>
    <m/>
    <m/>
    <m/>
    <s v="Proposal"/>
    <s v="Laporan Akhir"/>
    <m/>
    <s v=""/>
    <m/>
    <s v=""/>
    <m/>
    <s v=""/>
    <m/>
    <s v=""/>
    <m/>
    <s v=""/>
    <m/>
    <s v=""/>
    <m/>
    <s v=""/>
    <s v="Buku Ber-ISBN"/>
    <m/>
    <m/>
    <m/>
  </r>
  <r>
    <n v="16"/>
    <s v="REK. 026/PNLT1/REK/II/2023"/>
    <s v="216/PNLT 1/LPPM/II/2023"/>
    <s v="PENGANTAR SISTEM INFORMASI GOEGRAFI DAN PEMANFAATAN DALAM MULTIDISIPLIN ILMU"/>
    <x v="13"/>
    <x v="6"/>
    <n v="2023"/>
    <n v="7"/>
    <s v="Teknologi Informasi dan Komunikasi (ITTS)"/>
    <n v="3000000"/>
    <s v="Institut Teknologi Telkom Surabaya"/>
    <s v="-"/>
    <s v="Penelitian Kompetitif Internal"/>
    <x v="1"/>
    <s v="ID"/>
    <x v="8"/>
    <n v="6680628"/>
    <x v="26"/>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m/>
    <m/>
    <m/>
    <m/>
    <m/>
    <m/>
    <s v="Proposal"/>
    <s v="Laporan Akhir"/>
    <m/>
    <s v=""/>
    <m/>
    <s v=""/>
    <m/>
    <s v=""/>
    <m/>
    <s v=""/>
    <m/>
    <s v=""/>
    <m/>
    <s v=""/>
    <m/>
    <s v=""/>
    <s v="Buku Ber-ISBN"/>
    <m/>
    <m/>
    <m/>
  </r>
  <r>
    <n v="17"/>
    <s v="REK. 026/PNLT1/REK/II/2023"/>
    <s v="215/PNLT 1/LPPM/II/2023"/>
    <s v="DATA MINING JILID 1 : ALGORITMA DAN CONTOH PERHITUNGAN MATEMATIS"/>
    <x v="13"/>
    <x v="6"/>
    <n v="2023"/>
    <n v="7"/>
    <s v="Teknologi Informasi dan Komunikasi (Nasional)"/>
    <n v="3000000"/>
    <s v="Institut Teknologi Telkom Surabaya"/>
    <s v="-"/>
    <s v="Penelitian Kompetitif Internal"/>
    <x v="1"/>
    <s v="ID"/>
    <x v="8"/>
    <s v="6099359"/>
    <x v="56"/>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m/>
    <m/>
    <m/>
    <m/>
    <m/>
    <m/>
    <s v="Proposal"/>
    <s v="Laporan Akhir"/>
    <m/>
    <s v=""/>
    <m/>
    <s v=""/>
    <m/>
    <s v=""/>
    <m/>
    <s v=""/>
    <m/>
    <s v=""/>
    <m/>
    <s v=""/>
    <m/>
    <s v=""/>
    <s v="Buku Ber-ISBN"/>
    <m/>
    <m/>
    <m/>
  </r>
  <r>
    <n v="18"/>
    <s v="REK. 065/PNLT1/REK/IV/2023"/>
    <s v="435/PNLT1/LPPM/V/2023"/>
    <s v="Pengembangan Rooftop ITTelkom Surabaya melalui Implementasi Smart Integrated Farming System"/>
    <x v="12"/>
    <x v="6"/>
    <n v="2023"/>
    <n v="12"/>
    <s v="Pangan-Pertanian (Nasional)"/>
    <n v="100000000"/>
    <s v="Institut Teknologi Telkom Surabaya"/>
    <n v="5"/>
    <s v="Penelitian Peugasan Internal"/>
    <x v="1"/>
    <s v="ID"/>
    <x v="8"/>
    <n v="6680633"/>
    <x v="24"/>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m/>
    <m/>
    <m/>
    <m/>
    <m/>
    <m/>
    <s v="Proposal"/>
    <s v="Laporan Akhir"/>
    <s v="Rani Kusumawati"/>
    <s v="Teknologi Informasi"/>
    <s v="Chintya Tribhuana Utami"/>
    <s v="Teknologi Informasi"/>
    <s v="Salman"/>
    <s v="Teknologi Informasi"/>
    <m/>
    <s v=""/>
    <m/>
    <s v=""/>
    <m/>
    <s v=""/>
    <m/>
    <s v=""/>
    <s v="Prototype"/>
    <m/>
    <s v="Prosiding"/>
    <s v="Prosiding Published, Paten Sederhana (PA)"/>
  </r>
  <r>
    <n v="19"/>
    <s v="REK. 065/PNLT1/REK/IV/2023"/>
    <s v="436/PNLT1/LPPM/V/2023"/>
    <s v="Pengembangan Mobil Fin Komodo debagai Transportasi Multifungsi dengan Penggerak Motor Listrik"/>
    <x v="12"/>
    <x v="6"/>
    <n v="2023"/>
    <n v="12"/>
    <s v="Transportasi (Nasional)"/>
    <n v="100000000"/>
    <s v="Institut Teknologi Telkom Surabaya"/>
    <n v="6"/>
    <s v="Penelitian Peugasan Internal"/>
    <x v="1"/>
    <s v="ID"/>
    <x v="8"/>
    <n v="6859016"/>
    <x v="59"/>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m/>
    <m/>
    <m/>
    <m/>
    <m/>
    <m/>
    <s v="Proposal"/>
    <s v="Laporan Akhir"/>
    <s v="MUHAMMAD RAFLI RAMADHAN LUBIS"/>
    <s v="Teknik Elektro"/>
    <s v="Raihan Aryanta Putra"/>
    <s v="Teknik Elektro"/>
    <s v="Tanto Indra Wicaksono"/>
    <s v="Teknik Elektro"/>
    <s v="OKA IBRAHIM PUTRA WIJAYA"/>
    <s v="Teknik Elektro"/>
    <s v="ADDEN ZULFA LIA TAUFIK"/>
    <s v="Teknik Elektro"/>
    <s v="Muchamad Azmi"/>
    <s v="Teknik Elektro"/>
    <s v="Zenkey Soma Mahendra"/>
    <s v="Teknik Elektro"/>
    <s v="Jurnal Q3"/>
    <s v="Submitted"/>
    <m/>
    <m/>
  </r>
  <r>
    <n v="20"/>
    <s v="REK. 056/PNLT1/REK/IV/2022"/>
    <s v="434/PNLT1/LPPM/V/2023"/>
    <s v="Smart Village: A Conceptual Maturity Framework “Perancangan Smart Village Maturity (SVM) Framework”"/>
    <x v="11"/>
    <x v="6"/>
    <n v="2023"/>
    <n v="12"/>
    <s v="Teknologi Informasi dan Komunikasi (Nasional)"/>
    <n v="40000000"/>
    <s v="Institut Teknologi Telkom Surabaya"/>
    <n v="4"/>
    <s v="Penelitian Kerjasama"/>
    <x v="2"/>
    <s v="ID"/>
    <x v="9"/>
    <s v="6801883"/>
    <x v="54"/>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m/>
    <m/>
    <m/>
    <m/>
    <m/>
    <m/>
    <s v="Proposal"/>
    <s v="Laporan Akhir"/>
    <s v="FARID DUTA HADYANTO"/>
    <s v="Sistem Informasi"/>
    <s v="AISYAH NABILA ZAHRA"/>
    <s v="Sistem Informasi"/>
    <s v="SYAHRINA LAYLIA RAHMA"/>
    <s v="Sistem Informasi"/>
    <m/>
    <s v=""/>
    <m/>
    <s v=""/>
    <m/>
    <s v=""/>
    <m/>
    <s v=""/>
    <s v="Jurnal Nasional"/>
    <m/>
    <s v="HKI"/>
    <m/>
  </r>
  <r>
    <n v="21"/>
    <s v="REK. 077/PNLT2/REK/V/2022"/>
    <s v="506/PNLT1/LPPM/VI/2023"/>
    <s v="Pengembangan Sensor Suara Dengan Elemen Jamak yang Handal Pada Sistem Deteksi Arah Asal Suara Tembakan"/>
    <x v="18"/>
    <x v="6"/>
    <n v="2023"/>
    <n v="8"/>
    <s v="Reka Cipta Non Tematik (Umum)"/>
    <n v="698056500"/>
    <s v="Institut Teknologi Telkom Surabaya"/>
    <s v="-"/>
    <s v="Matching Fund Kedaireka"/>
    <x v="2"/>
    <s v="ID"/>
    <x v="10"/>
    <n v="6724784"/>
    <x v="69"/>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m/>
    <m/>
    <m/>
    <m/>
    <m/>
    <m/>
    <s v="Proposal"/>
    <s v="Laporan Akhir"/>
    <s v="Wafiqoh Dwi Oktaviana Putri"/>
    <s v="Teknik Telekomunikasi"/>
    <s v="Galuh Widya Cahyaningtyas"/>
    <s v="Teknik Telekomunikasi"/>
    <s v="MUHAMMAD NAUFAN ARDHI WASKITO"/>
    <s v="Teknik Telekomunikasi"/>
    <s v="Vicky Herdian Maulana Wibisono"/>
    <s v="Teknik Telekomunikasi"/>
    <s v="Bima Pancara Haryono Putra"/>
    <s v="Teknik Telekomunikasi"/>
    <s v="Puguh Chondro Jadmiko"/>
    <s v="Teknik Telekomunikasi"/>
    <m/>
    <s v=""/>
    <m/>
    <m/>
    <m/>
    <m/>
  </r>
  <r>
    <n v="22"/>
    <s v="REK. 118/PNLT3/REK/VIII/2023"/>
    <s v="794/PNLT1/LPPM/VIII/2023"/>
    <s v="PERANCANGAN ANTENA PHASED-ARRAY BERBASIS FIELD PROGRAMMABLE GATE ARRAY (FPGA) UNTUK APLIKASI 5G PADA PITA FREKUENSI MIDDLE BAND"/>
    <x v="21"/>
    <x v="6"/>
    <n v="2023"/>
    <n v="7"/>
    <s v="Teknologi Informasi dan Komunikasi (ITTS)"/>
    <n v="100000000"/>
    <s v="Institut Teknologi Telkom Surabaya"/>
    <n v="5"/>
    <s v="PAKERTI ITS"/>
    <x v="2"/>
    <s v="ID"/>
    <x v="11"/>
    <m/>
    <x v="70"/>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m/>
    <m/>
    <m/>
    <m/>
    <m/>
    <m/>
    <s v="Proposal"/>
    <s v="Laporan Akhir"/>
    <s v="Mirza Nuria Husna"/>
    <s v="Teknik Telekomunikasi"/>
    <s v="Ahmad Fajar Baihaqi"/>
    <s v="Teknik Telekomunikasi"/>
    <s v="Ahmad Ridho Pambudiutomo"/>
    <s v="Teknik Telekomunikasi"/>
    <m/>
    <s v=""/>
    <m/>
    <s v=""/>
    <m/>
    <s v=""/>
    <m/>
    <s v=""/>
    <s v="Jurnal Internasional"/>
    <m/>
    <m/>
    <m/>
  </r>
  <r>
    <n v="23"/>
    <s v="REK. 118/PNLT3/REK/VIII/2023"/>
    <s v="795/PNLT1/LPPM/VIII/2023"/>
    <s v="A comprehensive systematic review and comparison of pre, during and post Covid-19 pandemic on supply chain resilience in developing and developed countries"/>
    <x v="21"/>
    <x v="6"/>
    <n v="2023"/>
    <n v="8"/>
    <s v="Transportasi (Nasional)"/>
    <n v="56740000"/>
    <s v="Institut Teknologi Telkom Surabaya"/>
    <n v="7"/>
    <s v="PAKERTI ITS"/>
    <x v="2"/>
    <s v="ID"/>
    <x v="11"/>
    <m/>
    <x v="1"/>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m/>
    <m/>
    <m/>
    <m/>
    <m/>
    <m/>
    <s v="Proposal"/>
    <s v="Laporan Akhir"/>
    <s v="MADE RAHAYU PUTRI SARON"/>
    <s v="Sistem Informasi"/>
    <s v="AIDA RIFDATUL HASNA"/>
    <s v="Sistem Informasi"/>
    <s v="FITRI RAYANI SIAHAAN"/>
    <s v="Sistem Informasi"/>
    <s v="NI PUTU ADRIANA SWASTIKA YOGA"/>
    <s v="Sistem Informasi"/>
    <m/>
    <s v=""/>
    <m/>
    <s v=""/>
    <m/>
    <s v=""/>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x v="22"/>
    <x v="6"/>
    <n v="2023"/>
    <n v="12"/>
    <s v="Sosial Humaniora, Seni Budaya, Pendidikan Desk Study Dalam Negeri"/>
    <n v="18200000"/>
    <s v="Institut Teknologi Telkom Surabaya"/>
    <n v="3"/>
    <s v="Penelitian Kompetitif Nasional"/>
    <x v="2"/>
    <s v="ID"/>
    <x v="12"/>
    <s v="6833162"/>
    <x v="71"/>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m/>
    <m/>
    <m/>
    <m/>
    <m/>
    <m/>
    <s v="Proposal"/>
    <s v="Laporan Akhir"/>
    <s v="TRACY OLIVIA"/>
    <s v="Bisnis Digital"/>
    <s v="VAGNES ANGELA FRANSISKA"/>
    <s v="Bisnis Digital"/>
    <m/>
    <s v=""/>
    <m/>
    <s v=""/>
    <m/>
    <s v=""/>
    <m/>
    <s v=""/>
    <m/>
    <s v=""/>
    <s v="Jurnal Nasional S3"/>
    <s v="Accepted"/>
    <m/>
    <m/>
  </r>
  <r>
    <n v="25"/>
    <s v="REK. 096/PNLT3/REK/VII/2023"/>
    <s v="641/PNLT3/LPPM/VII/2023"/>
    <s v="Digitalisasi Desa Tambak Kalisogo Untuk Meningkatkan Kualitas Layanan, usaha mikro kecil menengah dan_x000a_Pariwisata"/>
    <x v="22"/>
    <x v="6"/>
    <n v="2023"/>
    <n v="12"/>
    <s v="Teknologi Informasi dan Komunikasi"/>
    <n v="16300000"/>
    <s v="Institut Teknologi Telkom Surabaya"/>
    <n v="3"/>
    <s v="Penelitian Kompetitif Nasional"/>
    <x v="2"/>
    <s v="ID"/>
    <x v="12"/>
    <s v="6658755"/>
    <x v="72"/>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m/>
    <m/>
    <m/>
    <m/>
    <m/>
    <m/>
    <s v="Proposal"/>
    <s v="Laporan Akhir"/>
    <s v="AKBAR RIZKI POETRA"/>
    <s v="Rekayasa Perangkat Lunak"/>
    <s v="DAMASYA INE LARISA"/>
    <s v="Rekayasa Perangkat Lunak"/>
    <m/>
    <s v=""/>
    <m/>
    <s v=""/>
    <m/>
    <s v=""/>
    <m/>
    <s v=""/>
    <m/>
    <s v=""/>
    <s v="Jurnal Nasional S4"/>
    <s v="Published"/>
    <m/>
    <m/>
  </r>
  <r>
    <n v="26"/>
    <s v="REK. 096/PNLT3/REK/VII/2023"/>
    <s v="643/PNLT3/LPPM/VII/2023"/>
    <s v="Hybrid Molecular Fingerprint untuk Pencarian Obat Herbal Penyakit Meningitis dengan Metode Supervised Learning"/>
    <x v="22"/>
    <x v="6"/>
    <n v="2023"/>
    <n v="12"/>
    <s v="Kesehatan "/>
    <n v="19000000"/>
    <s v="Institut Teknologi Telkom Surabaya"/>
    <n v="3"/>
    <s v="Penelitian Kompetitif Nasional"/>
    <x v="2"/>
    <s v="ID"/>
    <x v="12"/>
    <n v="6756318"/>
    <x v="44"/>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ANANDA TAQHSYA DWIYANA"/>
    <s v="Sains Data"/>
    <s v="HALIM ARIF CAHYONO"/>
    <s v="Sains Data"/>
    <m/>
    <s v=""/>
    <m/>
    <s v=""/>
    <m/>
    <s v=""/>
    <m/>
    <s v=""/>
    <m/>
    <s v=""/>
    <s v="Jurnal Nasional S2"/>
    <m/>
    <m/>
    <m/>
  </r>
  <r>
    <n v="27"/>
    <s v="REK. 096/PNLT3/REK/VII/2023"/>
    <s v="649/PNLT3/LPPM/VII/2023"/>
    <s v="Implementation of Deep Learning and Dashboarding for sentiment analysis in Small and Medium Enterprises (SMEs) on Indonesian social media"/>
    <x v="22"/>
    <x v="6"/>
    <n v="2023"/>
    <n v="12"/>
    <s v="Teknologi Informasi dan Komunikasi"/>
    <n v="15200000"/>
    <s v="Institut Teknologi Telkom Surabaya"/>
    <n v="3"/>
    <s v="Penelitian Kompetitif Nasional"/>
    <x v="2"/>
    <s v="ID"/>
    <x v="12"/>
    <s v="6830679"/>
    <x v="73"/>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m/>
    <m/>
    <m/>
    <m/>
    <m/>
    <m/>
    <s v="Proposal"/>
    <s v="Laporan Akhir"/>
    <m/>
    <s v=""/>
    <m/>
    <s v=""/>
    <m/>
    <s v=""/>
    <m/>
    <s v=""/>
    <m/>
    <s v=""/>
    <m/>
    <s v=""/>
    <m/>
    <s v=""/>
    <s v="Jurnal Nasional S1"/>
    <m/>
    <m/>
    <m/>
  </r>
  <r>
    <n v="28"/>
    <s v="REK. 096/PNLT3/REK/VII/2023"/>
    <s v="646/PNLT3/LPPM/VII/2023"/>
    <s v="Modifikasi Algoritma Extended Kalman Filter (EKF) untuk Prediksi Penyebaran Penyakit Menular Covid-19 di Indonesia"/>
    <x v="22"/>
    <x v="6"/>
    <n v="2023"/>
    <n v="12"/>
    <s v="Kebencanaan "/>
    <n v="15000000"/>
    <s v="Institut Teknologi Telkom Surabaya"/>
    <n v="3"/>
    <s v="Penelitian Kompetitif Nasional"/>
    <x v="2"/>
    <s v="ID"/>
    <x v="12"/>
    <s v="6793410"/>
    <x v="48"/>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m/>
    <m/>
    <m/>
    <m/>
    <m/>
    <m/>
    <s v="Proposal"/>
    <s v="Laporan Akhir"/>
    <m/>
    <s v=""/>
    <m/>
    <s v=""/>
    <m/>
    <s v=""/>
    <m/>
    <s v=""/>
    <m/>
    <s v=""/>
    <m/>
    <s v=""/>
    <m/>
    <s v=""/>
    <s v="Jurnal Internasional Bereputasi"/>
    <m/>
    <m/>
    <m/>
  </r>
  <r>
    <n v="29"/>
    <s v="REK. 096/PNLT3/REK/VII/2023"/>
    <s v="644/PNLT3/LPPM/VII/2023"/>
    <s v="Pengaruh Kualitas Laporan Keuangan, Career Concern CEO, dan Gender CEO terhadap Efisiensi Investasi dengan Good Governance sebagai variabel Moderasi"/>
    <x v="22"/>
    <x v="6"/>
    <n v="2023"/>
    <n v="12"/>
    <s v="Sosial Humaniora, Seni Budaya, Pendidikan Desk Study Dalam Negeri"/>
    <n v="16900000"/>
    <s v="Institut Teknologi Telkom Surabaya"/>
    <n v="3"/>
    <s v="Penelitian Kompetitif Nasional"/>
    <x v="2"/>
    <s v="ID"/>
    <x v="12"/>
    <n v="6727245"/>
    <x v="67"/>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m/>
    <m/>
    <m/>
    <m/>
    <m/>
    <m/>
    <s v="Proposal"/>
    <s v="Laporan Akhir"/>
    <s v="FANNISA EGISTA NAYA"/>
    <s v="Bisnis Digital"/>
    <s v="TSALITS AGNITA ULFATUN NISA'"/>
    <s v="Bisnis Digital"/>
    <m/>
    <s v=""/>
    <m/>
    <s v=""/>
    <m/>
    <s v=""/>
    <m/>
    <s v=""/>
    <m/>
    <s v=""/>
    <s v="Jurnal Nasional S2"/>
    <s v="Accepted"/>
    <m/>
    <m/>
  </r>
  <r>
    <n v="30"/>
    <s v="REK. 096/PNLT3/REK/VII/2023"/>
    <s v="647/PNLT3/LPPM/VII/2023"/>
    <s v="Pengembangan sistem analisis klasterisasi keluhan warga untuk membantu meningkatkan kepuasan masyarakat terhadap layanan Pemerintah Kota Surabaya dengan data stream mining"/>
    <x v="22"/>
    <x v="6"/>
    <n v="2023"/>
    <n v="12"/>
    <s v="Teknologi Informasi dan Komunikasi"/>
    <n v="18500000"/>
    <s v="Institut Teknologi Telkom Surabaya"/>
    <n v="3"/>
    <s v="Penelitian Kompetitif Nasional"/>
    <x v="2"/>
    <s v="ID"/>
    <x v="12"/>
    <s v="6826727"/>
    <x v="74"/>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m/>
    <m/>
    <m/>
    <m/>
    <m/>
    <m/>
    <s v="Proposal"/>
    <s v="Laporan Akhir"/>
    <s v="BERLIANA AMELIA ARIYANTI ZAIN"/>
    <s v="Teknologi Informasi"/>
    <s v="DENSA TANZILDA WIDYAWANTARA DZAHY"/>
    <s v="Teknologi Informasi"/>
    <s v="MUHAMMAD MA'SUM JUNIYANTO"/>
    <s v="Teknologi Informasi"/>
    <m/>
    <s v=""/>
    <m/>
    <s v=""/>
    <m/>
    <s v=""/>
    <m/>
    <s v=""/>
    <s v="Jurnal Nasional S2"/>
    <m/>
    <m/>
    <m/>
  </r>
  <r>
    <n v="31"/>
    <s v="REK. 096/PNLT3/REK/VII/2023"/>
    <s v="645/PNLT3/LPPM/VII/2023"/>
    <s v="PENGENALAN EKSPRESI WAJAH MAHASISWA UNTUK MENDETEKSI SUASANA BELAJAR DI KELAS MENGGUNAKAN DEEP LEARNING"/>
    <x v="22"/>
    <x v="6"/>
    <n v="2023"/>
    <n v="12"/>
    <s v="Teknologi Informasi dan Komunikasi"/>
    <n v="18300000"/>
    <s v="Institut Teknologi Telkom Surabaya"/>
    <n v="3"/>
    <s v="Penelitian Kompetitif Nasional"/>
    <x v="2"/>
    <s v="ID"/>
    <x v="12"/>
    <n v="258471"/>
    <x v="37"/>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m/>
    <m/>
    <m/>
    <m/>
    <m/>
    <m/>
    <s v="Proposal"/>
    <s v="Laporan Akhir"/>
    <s v="ADELLIA PUSPITA RATRI"/>
    <s v="Teknik Elektro"/>
    <s v="ANDI NUR HALISYAH"/>
    <s v="Teknik Elektro"/>
    <s v="RIYO OKTAVIAN PRADANA"/>
    <s v="Teknik Elektro"/>
    <m/>
    <s v=""/>
    <m/>
    <s v=""/>
    <m/>
    <s v=""/>
    <m/>
    <s v=""/>
    <s v="Jurnal Nasional S2"/>
    <m/>
    <m/>
    <m/>
  </r>
  <r>
    <n v="32"/>
    <s v="REK. 096/PNLT3/REK/VII/2023"/>
    <s v="648/PNLT3/LPPM/VII/2023"/>
    <s v="Peramalan Curah Hujan Satu Langkah dan Multi Langkah dengan Pendekatan Intermiten menggunakan Ensemble Hybrid Exponential Smoothing Neural Network"/>
    <x v="22"/>
    <x v="6"/>
    <n v="2023"/>
    <n v="12"/>
    <s v="Teknologi Informasi dan Komunikasi"/>
    <n v="17400000"/>
    <s v="Institut Teknologi Telkom Surabaya"/>
    <n v="3"/>
    <s v="Penelitian Kompetitif Nasional"/>
    <x v="2"/>
    <s v="ID"/>
    <x v="12"/>
    <s v="6806664"/>
    <x v="75"/>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m/>
    <m/>
    <m/>
    <m/>
    <m/>
    <m/>
    <s v="Proposal"/>
    <s v="Laporan Akhir"/>
    <s v="BERLIANA AMELIA ARIYANTI ZAIN"/>
    <s v="Teknologi Informasi"/>
    <s v="DENSA TANZILDA WIDYAWANTARA DZAHY"/>
    <s v="Teknologi Informasi"/>
    <s v="HALIM ARIF CAHYONO"/>
    <s v="Sains Data"/>
    <m/>
    <s v=""/>
    <m/>
    <s v=""/>
    <m/>
    <s v=""/>
    <m/>
    <s v=""/>
    <s v="Jurnal Nasional S2"/>
    <m/>
    <m/>
    <m/>
  </r>
  <r>
    <n v="33"/>
    <s v="REK. 096/PNLT3/REK/VII/2023"/>
    <s v="642/PNLT3/LPPM/VII/2023"/>
    <s v="Rancang bangun reliable flood early warning system (RF- EWS) untuk Kota Surabaya menggunakan optimized artificial intelligence model"/>
    <x v="22"/>
    <x v="6"/>
    <n v="2023"/>
    <n v="12"/>
    <s v="Teknologi Informasi dan Komunikasi"/>
    <n v="18900000"/>
    <s v="Institut Teknologi Telkom Surabaya"/>
    <n v="3"/>
    <s v="Penelitian Kompetitif Nasional"/>
    <x v="2"/>
    <s v="ID"/>
    <x v="12"/>
    <s v="0713029701"/>
    <x v="76"/>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m/>
    <m/>
    <m/>
    <m/>
    <m/>
    <m/>
    <s v="Proposal"/>
    <s v="Laporan Akhir"/>
    <s v="ADITYA RAMADHAN SURYA SAPUTRA"/>
    <s v="Teknologi Informasi"/>
    <s v="QOWIY MUHAMMAD ROFI ZUHDI"/>
    <s v="Teknologi Informasi"/>
    <m/>
    <s v=""/>
    <m/>
    <s v=""/>
    <m/>
    <s v=""/>
    <m/>
    <s v=""/>
    <m/>
    <s v=""/>
    <s v="Jurnal Nasional S2"/>
    <m/>
    <m/>
    <m/>
  </r>
  <r>
    <n v="34"/>
    <s v="REK. 099/PNLT2/REK/VII/2023"/>
    <s v="689/PNLT1/LPPM/VII/2023"/>
    <s v="Pengembangan Alat Pengganti Bantalan Roda Semi Otonom Untuk Tank Leopard Berbasis Electric Forklift Khusus"/>
    <x v="18"/>
    <x v="6"/>
    <n v="2023"/>
    <n v="8"/>
    <s v="Reka Cipta Non Tematik (Umum)"/>
    <n v="554749600"/>
    <s v="Institut Teknologi Telkom Surabaya"/>
    <n v="3"/>
    <s v="Penelitian Kompetitif Nasional"/>
    <x v="2"/>
    <s v="ID"/>
    <x v="12"/>
    <n v="6680641"/>
    <x v="30"/>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m/>
    <m/>
    <m/>
    <m/>
    <m/>
    <m/>
    <s v="Proposal"/>
    <s v="Laporan Akhir"/>
    <s v="Tanto Indra Wicaksono"/>
    <s v="Teknik Elektro"/>
    <s v="Oka Ibrahim Putra Wijaya"/>
    <s v="Teknik Elektro"/>
    <s v="Raihan Aryanta Putra"/>
    <s v="Teknik Elektro"/>
    <s v="MOCH. RAFLY PUTRA DAFFALDI"/>
    <s v="Teknik Elektro"/>
    <s v="RIZKY DWI BUDI ANUGRAH WIBOWO"/>
    <s v="Teknik Komputer"/>
    <s v="Dimas Mahendra"/>
    <s v="Teknik Komputer"/>
    <m/>
    <s v=""/>
    <m/>
    <m/>
    <m/>
    <m/>
  </r>
  <r>
    <n v="35"/>
    <s v="REK. 116/PNLT1/REK/VIII/2023"/>
    <s v="745/PNLT1/LPPM/VIII/2023"/>
    <s v="StunTrack : Deteksi Dini Gangguan Stunting pada Pertumbuhan Batita Menggunakan CNN"/>
    <x v="8"/>
    <x v="6"/>
    <n v="2023"/>
    <n v="7"/>
    <s v="Teknologi Informasi dan Komunikasi (Nasional)"/>
    <n v="17000000"/>
    <s v="Institut Teknologi Telkom Surabaya"/>
    <n v="5"/>
    <s v="Penelitian Kompetitif Internal"/>
    <x v="1"/>
    <s v="ID"/>
    <x v="8"/>
    <n v="6756318"/>
    <x v="44"/>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m/>
    <m/>
    <m/>
    <m/>
    <m/>
    <m/>
    <s v="Proposal"/>
    <s v="Laporan Akhir"/>
    <s v="CORNELIA ANGELA CAEZARIA"/>
    <s v="Sistem Informasi"/>
    <s v="THESION MARTA SIANIPAR"/>
    <s v="Sains Data"/>
    <s v="RENDIKA NURHARTANTO SUHARTO"/>
    <s v="Sains Data"/>
    <m/>
    <s v=""/>
    <m/>
    <s v=""/>
    <m/>
    <s v=""/>
    <m/>
    <s v=""/>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x v="8"/>
    <x v="6"/>
    <n v="2023"/>
    <n v="7"/>
    <s v="Nasional : Energi-Energi Baru dan Terbarukan"/>
    <n v="17000000"/>
    <s v="Institut Teknologi Telkom Surabaya"/>
    <n v="4"/>
    <s v="Penelitian Kompetitif Internal"/>
    <x v="1"/>
    <s v="ID"/>
    <x v="8"/>
    <n v="6680643"/>
    <x v="11"/>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Achmad Subayu"/>
    <s v="Teknik Elektro"/>
    <s v="Yashinta Salsabila Marthadinata"/>
    <s v="Teknik Elektro"/>
    <m/>
    <s v=""/>
    <m/>
    <s v=""/>
    <m/>
    <s v=""/>
    <m/>
    <s v=""/>
    <m/>
    <s v=""/>
    <s v="Jurnal Internasional Bereputasi"/>
    <s v="Published"/>
    <s v="Jurnal Internasional Bereputasi"/>
    <m/>
  </r>
  <r>
    <n v="37"/>
    <s v="REK. 116/PNLT1/REK/VIII/2023"/>
    <s v="747/PNLT1/LPPM/VIII/2023"/>
    <s v="Pemanenan Energi RF sebagai Sumber Energi Alternatif dalam Sistem Pertanian Intensif Berbasis IoT"/>
    <x v="8"/>
    <x v="6"/>
    <n v="2023"/>
    <n v="7"/>
    <s v="Nasional : Energi-Energi Baru dan Terbarukan"/>
    <n v="17000000"/>
    <s v="Institut Teknologi Telkom Surabaya"/>
    <n v="4"/>
    <s v="Penelitian Kompetitif Internal"/>
    <x v="1"/>
    <s v="ID"/>
    <x v="8"/>
    <s v="210955"/>
    <x v="77"/>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FAIZ AMSYARI RUSTAM"/>
    <s v="Teknik Komputer"/>
    <s v="NATHANAEL TJAHYADI"/>
    <s v="Teknik Komputer"/>
    <m/>
    <s v=""/>
    <m/>
    <s v=""/>
    <m/>
    <s v=""/>
    <m/>
    <s v=""/>
    <m/>
    <s v=""/>
    <m/>
    <s v="draft artikel ilmiah, prosiding presented"/>
    <s v="Manual Book dan Roll banner produk"/>
    <m/>
  </r>
  <r>
    <n v="38"/>
    <s v="REK. 116/PNLT1/REK/VIII/2023"/>
    <s v="748/PNLT1/LPPM/VIII/2023"/>
    <s v="Adopsi Algoritma Metropolis-Hasting Monte Carlo dalam Model Multilevel Penentuan Status Kemiskinan"/>
    <x v="7"/>
    <x v="6"/>
    <n v="2023"/>
    <n v="7"/>
    <s v="Teknologi Informasi dan Komunikasi (Nasional)"/>
    <n v="6490000"/>
    <s v="Institut Teknologi Telkom Surabaya"/>
    <n v="3"/>
    <s v="Penelitian Kompetitif Internal"/>
    <x v="1"/>
    <s v="ID"/>
    <x v="8"/>
    <s v="6806662"/>
    <x v="78"/>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m/>
    <m/>
    <m/>
    <m/>
    <m/>
    <m/>
    <s v="Proposal"/>
    <s v="Laporan Akhir"/>
    <s v="TARISMA DWI PUTRI ALIFIANTI"/>
    <s v="Sains Data"/>
    <s v="ANNAS THASYA HAAFIZHAH SALSABIILA"/>
    <s v="Sains Data"/>
    <m/>
    <s v=""/>
    <m/>
    <s v=""/>
    <m/>
    <s v=""/>
    <m/>
    <s v=""/>
    <m/>
    <s v=""/>
    <s v="Jurnal Nasional S2"/>
    <m/>
    <m/>
    <m/>
  </r>
  <r>
    <n v="39"/>
    <s v="REK. 116/PNLT1/REK/VIII/2023"/>
    <s v="749/PNLT1/LPPM/VIII/2023"/>
    <s v="Optimasi Capacited Vehicle Routing Problem pada Studi Kasus Depo Air Minum"/>
    <x v="7"/>
    <x v="6"/>
    <n v="2023"/>
    <n v="7"/>
    <s v="Transportasi (ITTS)"/>
    <n v="5470000"/>
    <s v="Institut Teknologi Telkom Surabaya"/>
    <n v="2"/>
    <s v="Penelitian Kompetitif Internal"/>
    <x v="1"/>
    <s v="ID"/>
    <x v="8"/>
    <n v="6787821"/>
    <x v="79"/>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m/>
    <m/>
    <m/>
    <m/>
    <m/>
    <m/>
    <s v="Proposal"/>
    <s v="Laporan Akhir"/>
    <s v="DARA ILMA DEUDOENA"/>
    <s v="Informatika"/>
    <s v="EVAN HADI SUKURIYANTO"/>
    <s v="Informatika"/>
    <s v="WHISNUMURTY GALIH ANANTA"/>
    <s v="Informatika"/>
    <m/>
    <s v=""/>
    <m/>
    <s v=""/>
    <m/>
    <s v=""/>
    <m/>
    <s v=""/>
    <s v="Jurnal Sinta 3"/>
    <m/>
    <m/>
    <m/>
  </r>
  <r>
    <n v="40"/>
    <s v="REK. 116/PNLT1/REK/VIII/2023"/>
    <s v="750/PNLT1/LPPM/VIII/2023"/>
    <s v="Pengembangan Website Digilib ITTelkom Surabaya Menggunakan Progressive Web Application untuk Repositori Tugas Akhir Mahasiswa"/>
    <x v="7"/>
    <x v="6"/>
    <n v="2023"/>
    <n v="7"/>
    <s v="Teknologi Informasi dan Komunikasi (Nasional)"/>
    <n v="6995000"/>
    <s v="Institut Teknologi Telkom Surabaya"/>
    <n v="6"/>
    <s v="Penelitian Kompetitif Internal"/>
    <x v="1"/>
    <s v="ID"/>
    <x v="8"/>
    <s v="6658755"/>
    <x v="72"/>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m/>
    <m/>
    <m/>
    <m/>
    <m/>
    <m/>
    <s v="Proposal"/>
    <s v="Laporan Akhir"/>
    <s v="FIRLANA SADDAM PRAMADHAN"/>
    <s v="Rekayasa Perangkat Lunak"/>
    <s v="CINDY GRACYA VORTIS"/>
    <s v="Sistem Informasi"/>
    <m/>
    <s v=""/>
    <m/>
    <s v=""/>
    <m/>
    <s v=""/>
    <m/>
    <s v=""/>
    <m/>
    <s v=""/>
    <s v="Jurnal Sinta 3"/>
    <s v="draft"/>
    <s v="Prototype Website"/>
    <m/>
  </r>
  <r>
    <n v="41"/>
    <s v="REK. 116/PNLT1/REK/VIII/2023"/>
    <s v="751/PNLT1/LPPM/VIII/2023"/>
    <s v="Navigating the Political Web : Evaluasi Accessibility dan Usability Website Partai Politik sebagai Penguat Pondasi E-Demokrasi di Indonesia"/>
    <x v="7"/>
    <x v="6"/>
    <n v="2023"/>
    <n v="7"/>
    <s v="Teknologi Informasi dan Komunikasi (Nasional)"/>
    <n v="5000000"/>
    <s v="Institut Teknologi Telkom Surabaya"/>
    <n v="3"/>
    <s v="Penelitian Kompetitif Internal"/>
    <x v="1"/>
    <s v="ID"/>
    <x v="8"/>
    <s v="6839112"/>
    <x v="80"/>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m/>
    <m/>
    <m/>
    <m/>
    <m/>
    <m/>
    <s v="Proposal"/>
    <s v="Laporan Akhir"/>
    <s v="MUHAMMAD TAUFIKURRAHMAN"/>
    <s v="Sistem Informasi"/>
    <s v="IVANO ROSSI SUGIYANTO"/>
    <s v="Sistem Informasi"/>
    <s v="EKKY DEA AUDRY JAYA"/>
    <s v="Sistem Informasi"/>
    <m/>
    <s v=""/>
    <m/>
    <s v=""/>
    <m/>
    <s v=""/>
    <m/>
    <s v=""/>
    <s v="Jurnal Sinta 3"/>
    <s v="draft"/>
    <m/>
    <m/>
  </r>
  <r>
    <n v="42"/>
    <s v="REK. 116/PNLT1/REK/VIII/2023"/>
    <s v="752/PNLT1/LPPM/VIII/2023"/>
    <s v="Implementasi Spatial System Dynamics dalam Mensimulasi Banjir untuk Mitigasi Bencana Terdampak pada Swah di Area Jawa Timur"/>
    <x v="7"/>
    <x v="6"/>
    <n v="2023"/>
    <n v="7"/>
    <s v="Kebencanaan (ITTS)"/>
    <n v="6000000"/>
    <s v="Institut Teknologi Telkom Surabaya"/>
    <n v="6"/>
    <s v="Penelitian Kompetitif Internal"/>
    <x v="1"/>
    <s v="ID"/>
    <x v="8"/>
    <n v="6826699"/>
    <x v="81"/>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m/>
    <m/>
    <m/>
    <m/>
    <m/>
    <m/>
    <s v="Proposal"/>
    <s v="Laporan Akhir"/>
    <s v="SITI NUR FADHILAH"/>
    <s v="Sistem Informasi"/>
    <s v="YANUAR CAHYO EKO WAHANA"/>
    <s v="Sistem Informasi"/>
    <s v="JULIETA ARNEYSA NIXIESHAKIRA"/>
    <s v="Sistem Informasi"/>
    <m/>
    <s v=""/>
    <m/>
    <s v=""/>
    <m/>
    <s v=""/>
    <m/>
    <s v=""/>
    <s v="Jurnal Sinta 3"/>
    <s v="draft"/>
    <s v="Prosiding Internasional"/>
    <m/>
  </r>
  <r>
    <n v="43"/>
    <s v="REK. 116/PNLT1/REK/VIII/2023"/>
    <s v="753/PNLT1/LPPM/VIII/2023"/>
    <s v="Pengembangan Model Pengaruh Diskriminasi Layanan terhadap Tingkat_x000a_Kepuasan dan Manfaat Layanan pada Pasien Pengguna BPJS_x000a_Kesehatan di Surabaya"/>
    <x v="7"/>
    <x v="6"/>
    <n v="2023"/>
    <n v="7"/>
    <s v="TIK (ITTS)"/>
    <n v="7000000"/>
    <s v="Institut Teknologi Telkom Surabaya"/>
    <n v="2"/>
    <s v="Penelitian Kompetitif Internal"/>
    <x v="1"/>
    <s v="ID"/>
    <x v="8"/>
    <s v="6833034"/>
    <x v="82"/>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m/>
    <m/>
    <m/>
    <m/>
    <m/>
    <m/>
    <s v="Proposal"/>
    <s v="Laporan Akhir"/>
    <s v="RIZQY ATHIYYA NAFI'ATUS SA'IDAH"/>
    <s v="Sistem Informasi"/>
    <s v="EVERALD ANTHONY ARTHER"/>
    <s v="Sistem Informasi"/>
    <s v="ANINDYA SALWA SALSABILA"/>
    <s v="Sistem Informasi"/>
    <m/>
    <s v=""/>
    <m/>
    <s v=""/>
    <m/>
    <s v=""/>
    <m/>
    <s v=""/>
    <s v="Jurnal Sinta 1"/>
    <s v="Submitted"/>
    <s v="Jurnal Nasional S4"/>
    <m/>
  </r>
  <r>
    <n v="44"/>
    <s v="REK. 116/PNLT1/REK/VIII/2023"/>
    <s v="754/PNLT1/LPPM/VIII/2023"/>
    <s v="Pengembangan Robot Fisioterapi Engkel dengan Kendali Aktif Berbasis IoT untuk Mendukung Kemandirian Bangsa dalam Bidang Alat Kesehatan"/>
    <x v="9"/>
    <x v="6"/>
    <n v="2023"/>
    <n v="7"/>
    <s v="Nasional : Kesehatan-Obat"/>
    <n v="25000000"/>
    <s v="Institut Teknologi Telkom Surabaya"/>
    <n v="8"/>
    <s v="Penelitian Kompetitif Internal"/>
    <x v="1"/>
    <s v="ID"/>
    <x v="8"/>
    <n v="6680651"/>
    <x v="12"/>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m/>
    <m/>
    <m/>
    <m/>
    <m/>
    <m/>
    <s v="Proposal"/>
    <s v="Laporan Akhir"/>
    <s v="MOCH. RAFLY PUTRA DAFFALDI"/>
    <s v="Teknik Elektro"/>
    <s v="VITA AYU NATHALIA"/>
    <s v="Teknik Elektro"/>
    <s v="ARCADIUS OBAJA NAARIE"/>
    <s v="Sistem Informasi"/>
    <m/>
    <s v=""/>
    <m/>
    <s v=""/>
    <m/>
    <s v=""/>
    <m/>
    <s v=""/>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x v="9"/>
    <x v="6"/>
    <n v="2023"/>
    <n v="7"/>
    <s v="Transportasi (ITTS)"/>
    <n v="25000000"/>
    <s v="Institut Teknologi Telkom Surabaya"/>
    <n v="6"/>
    <s v="Penelitian Kompetitif Internal"/>
    <x v="1"/>
    <s v="ID"/>
    <x v="8"/>
    <n v="6680708"/>
    <x v="35"/>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m/>
    <m/>
    <m/>
    <m/>
    <m/>
    <m/>
    <s v="Proposal"/>
    <s v="Laporan Akhir"/>
    <s v="MOCH. RAFLY PUTRA DAFFALDI"/>
    <s v="Teknik Elektro"/>
    <s v="JESICA FEBRIANI NURA"/>
    <s v="Teknik Elektro"/>
    <s v="YAKFI ZAMZAMI ACHMAD"/>
    <s v="Teknik Industri"/>
    <s v="Radithya Anjar Nismara"/>
    <s v="Teknik Elektro"/>
    <m/>
    <s v=""/>
    <m/>
    <s v=""/>
    <m/>
    <s v=""/>
    <s v="Jurnal Nasional S1-S3, Prosiding Internasional, Prototype"/>
    <s v="draft"/>
    <s v="Jurnal Nasional S2"/>
    <m/>
  </r>
  <r>
    <n v="46"/>
    <s v=" REK. 123/PNLT1/REK/VIII/2023"/>
    <s v="803/PNLT1/LPPM/VIII/2023"/>
    <s v="Pengembangan Teknologi Pengumpul Ikan Elektronik Berbasis Gelombang Bunyi Frekuensi Audiosonik dan Cahaya"/>
    <x v="4"/>
    <x v="6"/>
    <n v="2023"/>
    <n v="4"/>
    <s v="Kemaritiman"/>
    <n v="40000000"/>
    <s v="Institut Teknologi Telkom Surabaya"/>
    <n v="7"/>
    <s v="Penelitian Penugasan Institusi"/>
    <x v="1"/>
    <s v="ID"/>
    <x v="8"/>
    <s v="6786182"/>
    <x v="83"/>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OKTAVIAN RIZKI PUTRA HERMAWAN"/>
    <s v="Teknik Telekomunikasi"/>
    <s v="REGINA SALSABILLA MAHARANI"/>
    <s v="Teknik Telekomunikasi"/>
    <s v="QAANITAH SALWA WIRDHANI"/>
    <s v="Teknik Telekomunikasi"/>
    <m/>
    <s v=""/>
    <m/>
    <s v=""/>
    <m/>
    <s v=""/>
    <m/>
    <s v=""/>
    <m/>
    <m/>
    <m/>
    <m/>
  </r>
  <r>
    <n v="47"/>
    <s v="REK. 124/PNLT1/REK/VIII/2023"/>
    <s v="793/PNLT1/LPPM/VIII/2023"/>
    <s v="Malaysia Citizen Perception on Government Response Towards Covid-19 Disaster Management: Using LDA-based Topic Visualization on Twitter"/>
    <x v="23"/>
    <x v="6"/>
    <n v="2023"/>
    <n v="7"/>
    <s v="Teknologi Informasi dan Komunikasi (Nasional)"/>
    <n v="12120000"/>
    <s v="Institut Teknologi Telkom Surabaya"/>
    <n v="3"/>
    <s v="Penelitian Kerjasama Luar Negeri"/>
    <x v="2"/>
    <s v="Malaysia"/>
    <x v="11"/>
    <n v="6099359"/>
    <x v="56"/>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m/>
    <m/>
    <m/>
    <m/>
    <m/>
    <m/>
    <s v="Proposal"/>
    <s v="Laporan Akhir"/>
    <s v="RIZQY ATHIYYA NAFI'ATUS SA'IDAH"/>
    <s v="Sistem Informasi"/>
    <s v="MADE RAHAYU PUTRI SARON"/>
    <s v="Sistem Informasi"/>
    <s v="MAHARANI CITRA ADI RATNA"/>
    <s v="Sistem Informasi"/>
    <m/>
    <s v=""/>
    <m/>
    <s v=""/>
    <m/>
    <s v=""/>
    <m/>
    <s v=""/>
    <m/>
    <s v="Published"/>
    <s v="International Conference SCOPUS"/>
    <m/>
  </r>
  <r>
    <n v="48"/>
    <s v="REK. 157/PNLT5/REK/VIII/2023"/>
    <m/>
    <s v="Smart Tani"/>
    <x v="24"/>
    <x v="6"/>
    <n v="2023"/>
    <m/>
    <s v="Pangan-Pertanian (Nasional)"/>
    <n v="99130000"/>
    <s v="Institut Teknologi Telkom Surabaya"/>
    <m/>
    <m/>
    <x v="2"/>
    <s v="ID"/>
    <x v="12"/>
    <n v="6680633"/>
    <x v="24"/>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m/>
    <m/>
    <m/>
    <m/>
    <m/>
    <m/>
    <s v="Proposal"/>
    <s v="Laporan Akhir"/>
    <s v="DENSA TANZILDA WIDYAWANTARA DZAHY"/>
    <s v="Teknologi Informasi"/>
    <s v="MUHAMMAD Ma'sum Juniyanto"/>
    <s v="Teknologi Informasi"/>
    <s v="MUHAMMAD ARKAN FAUZAN WICAKSONO"/>
    <s v="Teknologi Informasi"/>
    <m/>
    <s v=""/>
    <m/>
    <s v=""/>
    <m/>
    <s v=""/>
    <m/>
    <s v=""/>
    <m/>
    <m/>
    <m/>
    <m/>
  </r>
  <r>
    <n v="49"/>
    <s v="REK. 182/PNLT1/REK/X/2023"/>
    <s v="1151/PNLT1/LPPM/X/2023"/>
    <s v="MODULAR CHARGING STATION UNTUK MEMBANTU INFRASTRUKTUR KENDARAAN LISTRIK DI INDONESIA"/>
    <x v="4"/>
    <x v="6"/>
    <n v="2023"/>
    <n v="3"/>
    <s v="Nasional: Energi-Energi Baru dan Terbarukan"/>
    <n v="45000000"/>
    <s v="Institut Teknologi Telkom Surabaya"/>
    <n v="7"/>
    <s v="Penelitian Kompetitif Internal"/>
    <x v="1"/>
    <s v="ID"/>
    <x v="8"/>
    <n v="6859016"/>
    <x v="59"/>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m/>
    <m/>
    <m/>
    <m/>
    <m/>
    <m/>
    <s v="Proposal"/>
    <s v="Laporan Akhir"/>
    <s v="AMOURE CHELSYTRIVIA DANIELLA PURBA"/>
    <s v="Informatika"/>
    <s v="SHINVALRAUS SAINS RAIHAN KANZU"/>
    <s v="Teknik Elektro"/>
    <m/>
    <s v=""/>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50"/>
    <s v="REK.260/PNLT1/REK/XII/202"/>
    <s v="-"/>
    <s v="Penerapan Energi Surya di Sekolah Menengah Pertama Kabupaten Puncak Jaya, Papua Tengah: Evaluasi dan Manfaatnya"/>
    <x v="5"/>
    <x v="6"/>
    <n v="2024"/>
    <n v="9"/>
    <m/>
    <n v="333397618"/>
    <s v="Institut Teknologi Telkom Surabaya"/>
    <m/>
    <s v="Penelitian Kerjasama Kemensos"/>
    <x v="2"/>
    <s v="ID"/>
    <x v="13"/>
    <n v="258471"/>
    <x v="37"/>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m/>
    <m/>
    <m/>
    <m/>
    <m/>
    <m/>
    <m/>
    <m/>
    <m/>
    <s v=""/>
    <m/>
    <s v=""/>
    <m/>
    <s v=""/>
    <m/>
    <s v=""/>
    <m/>
    <s v=""/>
    <m/>
    <s v=""/>
    <m/>
    <s v=""/>
    <m/>
    <m/>
    <m/>
    <m/>
  </r>
  <r>
    <n v="51"/>
    <s v="REK.260/PNLT1/REK/XII/203"/>
    <s v="-"/>
    <s v="Analisis Penggunaan Charging Station dengan beban Motor Listrik"/>
    <x v="5"/>
    <x v="6"/>
    <n v="2024"/>
    <n v="9"/>
    <m/>
    <n v="29205200"/>
    <s v="Institut Teknologi Telkom Surabaya"/>
    <m/>
    <s v="Penelitian Kerjasama Kemensos"/>
    <x v="2"/>
    <s v="ID"/>
    <x v="13"/>
    <n v="6898606"/>
    <x v="84"/>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m/>
    <m/>
    <m/>
    <m/>
    <m/>
    <m/>
    <m/>
    <m/>
    <m/>
    <s v=""/>
    <m/>
    <s v=""/>
    <m/>
    <s v=""/>
    <m/>
    <s v=""/>
    <m/>
    <s v=""/>
    <m/>
    <s v=""/>
    <m/>
    <s v=""/>
    <m/>
    <m/>
    <m/>
    <m/>
  </r>
  <r>
    <n v="52"/>
    <s v="REK.260/PNLT1/REK/XII/204"/>
    <s v="-"/>
    <s v="Solar Energy Harvesting Menggunakan Sel Surya Mono Crystaline sebagai Penunjang Kegiatan Pembelajaran di Sekolah Menengah Atas"/>
    <x v="5"/>
    <x v="6"/>
    <n v="2024"/>
    <n v="9"/>
    <m/>
    <n v="333397618"/>
    <s v="Institut Teknologi Telkom Surabaya"/>
    <m/>
    <s v="Penelitian Kerjasama Kemensos"/>
    <x v="2"/>
    <s v="ID"/>
    <x v="13"/>
    <n v="6680633"/>
    <x v="24"/>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m/>
    <m/>
    <m/>
    <m/>
    <m/>
    <m/>
    <m/>
    <m/>
    <m/>
    <s v=""/>
    <m/>
    <s v=""/>
    <m/>
    <s v=""/>
    <m/>
    <s v=""/>
    <m/>
    <s v=""/>
    <m/>
    <s v=""/>
    <m/>
    <s v=""/>
    <m/>
    <m/>
    <m/>
    <m/>
  </r>
  <r>
    <n v="53"/>
    <s v="REK.260/PNLT1/REK/XII/205"/>
    <s v="-"/>
    <s v="Solar Energy Harvesting Menggunakan Sel Surya Mono Crystaline untuk Daerah Terpencil"/>
    <x v="5"/>
    <x v="6"/>
    <n v="2024"/>
    <n v="9"/>
    <m/>
    <n v="100000000"/>
    <s v="Institut Teknologi Telkom Surabaya"/>
    <m/>
    <s v="Penelitian Kerjasama Kemensos"/>
    <x v="2"/>
    <s v="ID"/>
    <x v="13"/>
    <n v="6680633"/>
    <x v="24"/>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m/>
    <m/>
    <m/>
    <m/>
    <m/>
    <m/>
    <m/>
    <m/>
    <m/>
    <s v=""/>
    <m/>
    <s v=""/>
    <m/>
    <s v=""/>
    <m/>
    <s v=""/>
    <m/>
    <s v=""/>
    <m/>
    <s v=""/>
    <m/>
    <s v=""/>
    <m/>
    <m/>
    <m/>
    <m/>
  </r>
  <r>
    <n v="54"/>
    <s v="REK.260/PNLT1/REK/XII/206"/>
    <s v="-"/>
    <s v="Model Power System Stabilizer Berbasis Energi Terbarukan untuk Kebutuhan RSUD Oksibil"/>
    <x v="5"/>
    <x v="6"/>
    <n v="2024"/>
    <n v="9"/>
    <m/>
    <n v="1314334700"/>
    <s v="Institut Teknologi Telkom Surabaya"/>
    <m/>
    <s v="Penelitian Kerjasama Kemensos"/>
    <x v="2"/>
    <s v="ID"/>
    <x v="13"/>
    <n v="6859016"/>
    <x v="59"/>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m/>
    <m/>
    <m/>
    <m/>
    <m/>
    <m/>
    <m/>
    <m/>
    <m/>
    <s v=""/>
    <m/>
    <s v=""/>
    <m/>
    <s v=""/>
    <m/>
    <s v=""/>
    <m/>
    <s v=""/>
    <m/>
    <s v=""/>
    <m/>
    <s v=""/>
    <m/>
    <m/>
    <m/>
    <m/>
  </r>
  <r>
    <n v="55"/>
    <s v="REK.260/PNLT1/REK/XII/207"/>
    <s v="-"/>
    <s v="Desain Modular Charging Station untuk Daerah Kabupaten Puncak Jaya, Papua Pegunungan"/>
    <x v="5"/>
    <x v="6"/>
    <n v="2024"/>
    <n v="9"/>
    <m/>
    <n v="100000000"/>
    <s v="Institut Teknologi Telkom Surabaya"/>
    <m/>
    <s v="Penelitian Kerjasama Kemensos"/>
    <x v="2"/>
    <s v="ID"/>
    <x v="13"/>
    <n v="6859016"/>
    <x v="59"/>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m/>
    <m/>
    <m/>
    <m/>
    <m/>
    <m/>
    <m/>
    <m/>
    <m/>
    <s v=""/>
    <m/>
    <s v=""/>
    <m/>
    <s v=""/>
    <m/>
    <s v=""/>
    <m/>
    <s v=""/>
    <m/>
    <s v=""/>
    <m/>
    <s v=""/>
    <m/>
    <m/>
    <m/>
    <m/>
  </r>
  <r>
    <n v="56"/>
    <s v="REK.260/PNLT1/REK/XII/208"/>
    <s v="-"/>
    <s v="Analisis Penggunaan Energi pada Charging Station di Kabupaten Tolikara"/>
    <x v="5"/>
    <x v="6"/>
    <n v="2024"/>
    <n v="9"/>
    <m/>
    <n v="100000000"/>
    <s v="Institut Teknologi Telkom Surabaya"/>
    <m/>
    <s v="Penelitian Kerjasama Kemensos"/>
    <x v="2"/>
    <s v="ID"/>
    <x v="13"/>
    <n v="6843087"/>
    <x v="61"/>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m/>
    <m/>
    <m/>
    <m/>
    <m/>
    <m/>
    <m/>
    <m/>
    <m/>
    <s v=""/>
    <m/>
    <s v=""/>
    <m/>
    <s v=""/>
    <m/>
    <s v=""/>
    <m/>
    <s v=""/>
    <m/>
    <s v=""/>
    <m/>
    <s v=""/>
    <m/>
    <m/>
    <m/>
    <m/>
  </r>
  <r>
    <n v="1"/>
    <s v="KR.1050/LIT04/PPM-LIT/2024"/>
    <s v="620/LIT06/PPM-LIT/2024"/>
    <s v="Pemasangan Pembangkit Listrik Tenaga Surya (PLTS) skala Perumahan di Daerah Perumahan Koya Timur, Jayapura, Papua"/>
    <x v="25"/>
    <x v="7"/>
    <n v="2024"/>
    <n v="12"/>
    <m/>
    <n v="1242919162"/>
    <m/>
    <m/>
    <m/>
    <x v="2"/>
    <s v="ID"/>
    <x v="1"/>
    <m/>
    <x v="37"/>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m/>
    <m/>
    <m/>
    <m/>
    <m/>
    <m/>
    <m/>
    <m/>
    <m/>
    <s v=""/>
    <m/>
    <s v=""/>
    <m/>
    <s v=""/>
    <m/>
    <s v=""/>
    <m/>
    <s v=""/>
    <m/>
    <s v=""/>
    <m/>
    <s v=""/>
    <m/>
    <m/>
    <m/>
    <m/>
  </r>
  <r>
    <n v="2"/>
    <s v="KR.1050/LIT04/PPM-LIT/2024"/>
    <s v="619/LIT06/PPM-LIT/2024"/>
    <s v="Pemasangan Pembangkit Listrik Tenaga Surya (PLTS) skala Rumah Sakit untuk Program Pembangunan Rumah Sakit Umum Daerah (RSUD) Mulia, Puncak Jaya, Papua"/>
    <x v="25"/>
    <x v="7"/>
    <n v="2024"/>
    <n v="12"/>
    <m/>
    <n v="1130400752"/>
    <m/>
    <m/>
    <m/>
    <x v="2"/>
    <s v="ID"/>
    <x v="1"/>
    <m/>
    <x v="24"/>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m/>
    <m/>
    <m/>
    <m/>
    <m/>
    <m/>
    <m/>
    <m/>
    <m/>
    <s v=""/>
    <m/>
    <s v=""/>
    <m/>
    <s v=""/>
    <m/>
    <s v=""/>
    <m/>
    <s v=""/>
    <m/>
    <s v=""/>
    <m/>
    <s v=""/>
    <m/>
    <m/>
    <m/>
    <m/>
  </r>
  <r>
    <n v="3"/>
    <s v="KR.1050/LIT04/PPM-LIT/2024"/>
    <s v="622/LIT06/PPM-LIT/2024"/>
    <s v="Analisis dan Implementasi Potensi Energi Surya dengan Sistem Off-Grid Di Daerah Perumahan Koya Timur, Jayapura, Papua"/>
    <x v="25"/>
    <x v="7"/>
    <n v="2024"/>
    <n v="12"/>
    <m/>
    <n v="778854838"/>
    <m/>
    <m/>
    <m/>
    <x v="2"/>
    <s v="ID"/>
    <x v="1"/>
    <m/>
    <x v="59"/>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m/>
    <m/>
    <m/>
    <m/>
    <m/>
    <m/>
    <m/>
    <m/>
    <m/>
    <s v=""/>
    <m/>
    <s v=""/>
    <m/>
    <s v=""/>
    <m/>
    <s v=""/>
    <m/>
    <s v=""/>
    <m/>
    <s v=""/>
    <m/>
    <s v=""/>
    <m/>
    <m/>
    <m/>
    <m/>
  </r>
  <r>
    <n v="4"/>
    <s v="KR.1050/LIT04/PPM-LIT/2024"/>
    <s v="621/LIT06/PPM-LIT/2024"/>
    <s v="Analisis dan Implementasi Potensi Energi Surya dengan Sistem Off-Grid di Rumah Sakit Umum Daerah (RSUD) Mulia, Puncak Jaya, Papua"/>
    <x v="25"/>
    <x v="7"/>
    <n v="2024"/>
    <n v="12"/>
    <m/>
    <n v="583933248"/>
    <m/>
    <m/>
    <m/>
    <x v="2"/>
    <s v="ID"/>
    <x v="1"/>
    <m/>
    <x v="61"/>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m/>
    <m/>
    <m/>
    <m/>
    <m/>
    <m/>
    <m/>
    <m/>
    <m/>
    <s v=""/>
    <m/>
    <s v=""/>
    <m/>
    <s v=""/>
    <m/>
    <s v=""/>
    <m/>
    <s v=""/>
    <m/>
    <s v=""/>
    <m/>
    <s v=""/>
    <m/>
    <m/>
    <m/>
    <m/>
  </r>
  <r>
    <n v="5"/>
    <m/>
    <s v="223/SAM4/PPM/2024"/>
    <s v="Pengembangan robot exoskeleton ekstremitas bawah nasional dengan novel sistem kendali kecepatan sudut sendi berdasarkan body mass index pasien untuk asistensi fisioterapi"/>
    <x v="26"/>
    <x v="7"/>
    <n v="2024"/>
    <n v="12"/>
    <m/>
    <n v="307000000"/>
    <s v="Telkom University Surabaya"/>
    <n v="7"/>
    <m/>
    <x v="2"/>
    <s v="ID"/>
    <x v="14"/>
    <n v="6680651"/>
    <x v="12"/>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m/>
    <m/>
    <m/>
    <m/>
    <m/>
    <m/>
    <s v="Proposal Revisi RIIM - DMS"/>
    <s v="Laporan Akhir"/>
    <m/>
    <s v=""/>
    <m/>
    <s v=""/>
    <m/>
    <s v=""/>
    <m/>
    <s v=""/>
    <m/>
    <s v=""/>
    <m/>
    <s v=""/>
    <m/>
    <s v=""/>
    <m/>
    <m/>
    <m/>
    <m/>
  </r>
  <r>
    <n v="6"/>
    <m/>
    <m/>
    <s v="Studi pemodelan conducted emission pada LED Driver dengan teknik machine learning"/>
    <x v="27"/>
    <x v="7"/>
    <n v="2024"/>
    <m/>
    <m/>
    <n v="103470000"/>
    <s v="Telkom University Surabaya"/>
    <m/>
    <m/>
    <x v="2"/>
    <s v="ID"/>
    <x v="12"/>
    <n v="210955"/>
    <x v="77"/>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m/>
    <m/>
    <m/>
    <m/>
    <m/>
    <m/>
    <s v="Proposal"/>
    <s v="Laporan Akhir"/>
    <s v="NATHANAEL TJAHYADI"/>
    <s v="Teknik Komputer"/>
    <s v="HAYKAL AZREL PUTRA SUGIJANTO"/>
    <s v="Teknik Komputer"/>
    <m/>
    <s v=""/>
    <m/>
    <s v=""/>
    <m/>
    <s v=""/>
    <m/>
    <s v=""/>
    <m/>
    <s v=""/>
    <m/>
    <m/>
    <m/>
    <m/>
  </r>
  <r>
    <n v="7"/>
    <m/>
    <m/>
    <s v="Pengembangan Sensor EMG sebagai trigger gerakan pada robot exoskeleton ekstremitas bawah nasional untuk keperluan fisioterapi"/>
    <x v="27"/>
    <x v="7"/>
    <n v="2024"/>
    <m/>
    <m/>
    <n v="100580000"/>
    <s v="Telkom University Surabaya"/>
    <m/>
    <m/>
    <x v="2"/>
    <s v="ID"/>
    <x v="12"/>
    <n v="6680651"/>
    <x v="12"/>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m/>
    <m/>
    <m/>
    <m/>
    <m/>
    <m/>
    <m/>
    <s v="Laporan Akhir"/>
    <s v="MUHAMMAD RAFLI RAMADHAN LUBIS"/>
    <s v="Teknik Elektro"/>
    <s v="RADITHYA ANJAR NISMARA"/>
    <s v="Teknik Elektro"/>
    <s v="NUR ALIFFAH RIZKIANINGTYAS"/>
    <s v="Teknik Elektro"/>
    <m/>
    <s v=""/>
    <m/>
    <s v=""/>
    <m/>
    <s v=""/>
    <m/>
    <s v=""/>
    <m/>
    <m/>
    <m/>
    <m/>
  </r>
  <r>
    <n v="8"/>
    <m/>
    <m/>
    <s v="Penentuan Harga subsidi baterai EV dalam rancang bangun Close Loop Supply Chain Untuk Peningkatan Ekonomi Nasional"/>
    <x v="27"/>
    <x v="7"/>
    <n v="2024"/>
    <m/>
    <m/>
    <n v="99490000"/>
    <s v="Telkom University Surabaya"/>
    <m/>
    <m/>
    <x v="2"/>
    <s v="ID"/>
    <x v="12"/>
    <n v="6680643"/>
    <x v="11"/>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m/>
    <m/>
    <m/>
    <m/>
    <m/>
    <m/>
    <s v="Proposal"/>
    <s v="Laporan Akhir"/>
    <s v="PINKKAN ALISIA AUDRIA FADILLAH"/>
    <s v="Teknik Industri"/>
    <s v="YASHMINE MELA ARDIANTO"/>
    <s v="Teknik Industri"/>
    <s v="MOHAMMAD ZAINUDIN MUBAROK"/>
    <s v="Teknik Industri"/>
    <s v="TUBAGUS ADAM JODY MAULANA"/>
    <s v="Teknik Elektro"/>
    <m/>
    <s v=""/>
    <m/>
    <s v=""/>
    <m/>
    <s v=""/>
    <m/>
    <m/>
    <m/>
    <m/>
  </r>
  <r>
    <n v="9"/>
    <s v="KWR4.051/LIT06/PPM-LIT/2024"/>
    <s v="328/LIT06/PPM/2024"/>
    <s v="Smart Tani: Sistem Irigasi Otomatis Menggunakan Adaptive Neuro Fuzzy Inference untuk tanaman Melon"/>
    <x v="28"/>
    <x v="7"/>
    <n v="2024"/>
    <n v="6"/>
    <s v="Teknologi Informasi dan Komunikasi"/>
    <n v="80000000"/>
    <s v="Telkom University Surabaya"/>
    <n v="4"/>
    <s v="Penelitian Kompetitif Internal"/>
    <x v="1"/>
    <s v="ID"/>
    <x v="8"/>
    <n v="6680633"/>
    <x v="24"/>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m/>
    <m/>
    <m/>
    <m/>
    <m/>
    <m/>
    <s v="Proposal"/>
    <s v="Laporan Akhir"/>
    <s v="SALMAN"/>
    <s v="Teknologi Informasi"/>
    <s v="REYNALDO GERARD TUERAH"/>
    <s v="Teknologi Informasi"/>
    <m/>
    <s v=""/>
    <m/>
    <s v=""/>
    <m/>
    <s v=""/>
    <m/>
    <s v=""/>
    <m/>
    <s v=""/>
    <s v="Artikel Pada Jurnal Sinta 1-3"/>
    <m/>
    <m/>
    <m/>
  </r>
  <r>
    <n v="10"/>
    <s v="KWR4.051/LIT06/PPM-LIT/2024"/>
    <s v="326/LIT06/PPM/2024"/>
    <s v="Pengembangan Anjungan Pemeriksaan Kesehatan Mandiri Yang Terintegrasi Dengan Sistem Informasi Manajemen Rumah Sakit"/>
    <x v="28"/>
    <x v="7"/>
    <n v="2024"/>
    <n v="6"/>
    <s v="Kesehatan dan Obat"/>
    <n v="80000000"/>
    <s v="Telkom University Surabaya"/>
    <n v="6"/>
    <s v="Penelitian Kompetitif Internal"/>
    <x v="1"/>
    <s v="ID"/>
    <x v="8"/>
    <n v="258471"/>
    <x v="37"/>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m/>
    <m/>
    <m/>
    <m/>
    <m/>
    <m/>
    <s v="Proposal"/>
    <s v="Laporan Akhir"/>
    <s v="GEMPAR ALAMSYAH"/>
    <s v="Teknik Komputer"/>
    <s v="IKMAL AL AIS"/>
    <s v="Teknik Komputer"/>
    <s v="MUHAMMAD HANAFI CHOIRULLOH"/>
    <s v="Informatika"/>
    <s v="Fendi Virgiansyah"/>
    <s v="Informatika"/>
    <m/>
    <s v=""/>
    <m/>
    <s v=""/>
    <m/>
    <s v=""/>
    <s v="Artikel Pada Jurnal Sinta 1-3"/>
    <m/>
    <s v="Prototype"/>
    <m/>
  </r>
  <r>
    <n v="11"/>
    <s v="KWR4.051/LIT06/PPM-LIT/2024"/>
    <s v="327/LIT06/PPM/2024"/>
    <s v="Rancang Bangun Kendaraan Listrik Roda 4 REV x EVE Engine Electric (REVENG-E) Tipe I Untuk Peningkatan Daya Tarik Kampus dan Aktivasi Kompetisi Mahasiswa Mobil Listrik Bidang Energi"/>
    <x v="28"/>
    <x v="7"/>
    <n v="2024"/>
    <n v="6"/>
    <s v="Transportasi"/>
    <n v="80000000"/>
    <s v="Telkom University Surabaya"/>
    <n v="4"/>
    <s v="Penelitian Kompetitif Internal"/>
    <x v="1"/>
    <s v="ID"/>
    <x v="8"/>
    <n v="6859016"/>
    <x v="59"/>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m/>
    <m/>
    <m/>
    <m/>
    <m/>
    <m/>
    <s v="Proposal"/>
    <m/>
    <s v="ZENKEY SOMA MAHENDRA"/>
    <s v="Teknik Elektro"/>
    <s v="MUHAMMAD RAFLI RAMADHAN Lubis"/>
    <s v="Teknik Elektro"/>
    <s v="YUKI ANDRA FIRDAUS"/>
    <s v="Teknik Elektro"/>
    <s v="FEBRIANTI ANUNG SWANDARI"/>
    <s v="Teknik Elektro"/>
    <s v="WAHYU SOKMA BINTANG SAMODRA"/>
    <s v="Teknik Elektro"/>
    <s v="ALFIS SURURI"/>
    <s v="Teknik Elektro"/>
    <s v="ODI SAPUTRA"/>
    <s v="Teknik Elektro"/>
    <s v="Publikasi Terindeks Scopus"/>
    <m/>
    <s v="Prototype"/>
    <m/>
  </r>
  <r>
    <n v="12"/>
    <s v="KWR4.025/LIT06/PPM-LIT/2024"/>
    <s v="316/LIT06/PPM-LIT/2024"/>
    <s v="Normative gait data study of healthy adult population in Surabaya"/>
    <x v="29"/>
    <x v="7"/>
    <n v="2024"/>
    <n v="7"/>
    <s v="Kesehatan dan Obat"/>
    <n v="67500000"/>
    <s v="Telkom University Surabaya"/>
    <n v="3"/>
    <s v="Penelitian Kompetitif Internal"/>
    <x v="2"/>
    <s v="Malaysia"/>
    <x v="11"/>
    <n v="6793410"/>
    <x v="48"/>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m/>
    <m/>
    <m/>
    <m/>
    <m/>
    <m/>
    <s v="Proposal"/>
    <s v="Laporan Akhir"/>
    <s v="MOCH. RAFLY PUTRA DAFFALDI"/>
    <s v="Teknik Elektro"/>
    <s v="MEDILIADITA DWI DIMASTIA"/>
    <s v="Sains Data"/>
    <s v="MUHAMMAD NASRULLOH MUBARAK"/>
    <s v="Teknik Elektro"/>
    <m/>
    <s v=""/>
    <m/>
    <s v=""/>
    <m/>
    <s v=""/>
    <m/>
    <s v=""/>
    <s v="2 Jurnal Internasional (Wajib);Dokumen Kerjasama (MoU/MoA)"/>
    <m/>
    <m/>
    <m/>
  </r>
  <r>
    <n v="13"/>
    <s v="KWR4.026/LIT06/PPM-LIT/2024"/>
    <s v="315/LIT06/PPM-LIT/2024"/>
    <s v="Uji coba Picobot ukuran universal pada pasien pasca stroke MMT 0 - 4 di Rumah Sakit Husada Utama Surabaya"/>
    <x v="30"/>
    <x v="7"/>
    <n v="2024"/>
    <n v="7"/>
    <s v="Kesehatan dan Obat"/>
    <n v="20250000"/>
    <s v="Telkom University Surabaya"/>
    <n v="6"/>
    <s v="Penelitian Kompetitif Internal"/>
    <x v="2"/>
    <s v="ID"/>
    <x v="11"/>
    <n v="6680651"/>
    <x v="12"/>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m/>
    <m/>
    <m/>
    <m/>
    <m/>
    <m/>
    <s v="Proposal"/>
    <s v="Laporan Akhir"/>
    <s v="VITA AYU NATHALIA"/>
    <s v="Teknik Elektro"/>
    <s v="MOCH. RAFLY PUTRA DAFFALDI"/>
    <s v="Teknik Elektro"/>
    <s v="MUHAMMAD NASRULLOH MUBARAK"/>
    <s v="Teknik Elektro"/>
    <s v="AHMAD IHDA FALAH ANNUR"/>
    <s v="Sains Data"/>
    <m/>
    <s v=""/>
    <m/>
    <s v=""/>
    <m/>
    <s v=""/>
    <s v="Jurnal Internasional (Wajib)"/>
    <m/>
    <s v="Teknologi Tepat Guna;Prototype"/>
    <m/>
  </r>
  <r>
    <n v="14"/>
    <m/>
    <s v="349/LIT06/PPM-LIT/2024"/>
    <s v="DESAIN POWER SYSTEM DENGAN PENAMBAHAN ALTERNATOR SEBAGAI PENGISIAN BATERAI DI E-SCOOTER UNTUK MENINGKATKAN JARAK TEMPUH KENDARAAN"/>
    <x v="31"/>
    <x v="7"/>
    <n v="2024"/>
    <m/>
    <m/>
    <n v="10100000"/>
    <s v="Telkom University Surabaya"/>
    <m/>
    <m/>
    <x v="1"/>
    <s v="ID"/>
    <x v="8"/>
    <s v="6859016"/>
    <x v="59"/>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m/>
    <m/>
    <m/>
    <m/>
    <m/>
    <m/>
    <s v="Proposal"/>
    <s v="Laporan Akhir"/>
    <s v="TANTO INDRA WICAKSONO"/>
    <s v="Teknik Elektro"/>
    <s v="KENSORA BINTANG PANJI SATRIO"/>
    <s v="Teknik Elektro"/>
    <s v="NUR WAHYUNI PUTRI"/>
    <s v="Teknik Elektro"/>
    <m/>
    <s v=""/>
    <m/>
    <s v=""/>
    <m/>
    <s v=""/>
    <m/>
    <s v=""/>
    <m/>
    <m/>
    <m/>
    <m/>
  </r>
  <r>
    <n v="15"/>
    <m/>
    <s v="351/LIT06/PPM-LIT/2026"/>
    <s v="Jawa Timur Export Hub (JETHUB): Sistem Prediksi, Pemetaan, dan Marketplace Komoditas Pertanian untuk Eksportir di Jawa Timur"/>
    <x v="31"/>
    <x v="7"/>
    <n v="2024"/>
    <m/>
    <m/>
    <n v="10000000"/>
    <s v="Telkom University Surabaya"/>
    <m/>
    <m/>
    <x v="1"/>
    <s v="ID"/>
    <x v="8"/>
    <s v="6801945"/>
    <x v="76"/>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m/>
    <m/>
    <m/>
    <m/>
    <m/>
    <m/>
    <s v="Proposal"/>
    <s v="Laporan Akhir"/>
    <s v="MUHAMMAD MA'SUM JUNIYANTO"/>
    <s v="Teknologi Informasi"/>
    <s v="I MADE WISNU ADI SANJAYA"/>
    <s v="Sains Data"/>
    <s v="CISA VALENTINO CAHYA RAMADHANI"/>
    <s v="Teknologi Informasi"/>
    <m/>
    <s v=""/>
    <m/>
    <s v=""/>
    <m/>
    <s v=""/>
    <m/>
    <s v=""/>
    <m/>
    <m/>
    <m/>
    <m/>
  </r>
  <r>
    <n v="16"/>
    <m/>
    <s v="352/LIT06/PPM-LIT/2027"/>
    <s v="Optimalisasi Model Deep Learning untuk Deteksi dan Klasifikasi Dini Retinopati Diabetik"/>
    <x v="31"/>
    <x v="7"/>
    <n v="2024"/>
    <m/>
    <m/>
    <n v="10000000"/>
    <s v="Telkom University Surabaya"/>
    <m/>
    <m/>
    <x v="1"/>
    <s v="ID"/>
    <x v="8"/>
    <s v=" 6882289"/>
    <x v="85"/>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m/>
    <m/>
    <m/>
    <m/>
    <m/>
    <m/>
    <s v="Proposal"/>
    <s v="Laporan Akhir"/>
    <s v="Fattah Rafif Syauqi"/>
    <s v="Informatika"/>
    <s v="RAMADINOV RIZKY FITRAHAQ"/>
    <s v="Informatika"/>
    <s v="HERNANDO FALAH ZELIG"/>
    <s v="Informatika"/>
    <m/>
    <s v=""/>
    <m/>
    <s v=""/>
    <m/>
    <s v=""/>
    <m/>
    <s v=""/>
    <m/>
    <m/>
    <m/>
    <m/>
  </r>
  <r>
    <n v="17"/>
    <m/>
    <s v="353/LIT06/PPM-LIT/2027"/>
    <s v="Analisis Efektivitas Model Klasifikasi Urgensi dalam Penanganan Teks Aduan Lalu Lintas dan Transportasi"/>
    <x v="31"/>
    <x v="7"/>
    <n v="2024"/>
    <m/>
    <m/>
    <n v="10000000"/>
    <s v="Telkom University Surabaya"/>
    <m/>
    <m/>
    <x v="1"/>
    <s v="ID"/>
    <x v="8"/>
    <s v="6843087 "/>
    <x v="61"/>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m/>
    <m/>
    <m/>
    <m/>
    <m/>
    <m/>
    <s v="Proposal"/>
    <s v="Laporan Akhir"/>
    <s v="HAQIQI PAMUNGKAS ARBY PUTRA"/>
    <s v="Sistem Informasi"/>
    <s v="RENDY ADI FATMA SAPUTRA"/>
    <s v="Sistem Informasi"/>
    <s v="FARADILLA NUR AZIZAH"/>
    <s v="Sistem Informasi"/>
    <m/>
    <s v=""/>
    <m/>
    <s v=""/>
    <m/>
    <s v=""/>
    <m/>
    <s v=""/>
    <m/>
    <m/>
    <m/>
    <m/>
  </r>
  <r>
    <n v="18"/>
    <m/>
    <s v="355/LIT06/PPM-LIT/2030"/>
    <s v="Perancangan Integrasi Pelayanan Ekspor Provinsi Jawa Timur Berbasis Website"/>
    <x v="31"/>
    <x v="7"/>
    <n v="2024"/>
    <m/>
    <m/>
    <n v="10000000"/>
    <s v="Telkom University Surabaya"/>
    <m/>
    <m/>
    <x v="1"/>
    <s v="ID"/>
    <x v="8"/>
    <s v=" 6843682"/>
    <x v="66"/>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n v="9"/>
    <m/>
    <m/>
    <m/>
    <m/>
    <m/>
    <s v="Proposal"/>
    <s v="Laporan Akhir"/>
    <s v="RIZAL JIHADI"/>
    <s v="Sistem Informasi"/>
    <s v="FAKHRI ALAUDDIN"/>
    <s v="Informatika"/>
    <s v="SABRINA ASTRA"/>
    <s v="Bisnis Digital"/>
    <m/>
    <s v=""/>
    <m/>
    <s v=""/>
    <m/>
    <s v=""/>
    <m/>
    <s v=""/>
    <m/>
    <m/>
    <m/>
    <m/>
  </r>
  <r>
    <n v="19"/>
    <s v="KWR4.030/LIT06/PPM-LIT/2024"/>
    <s v="302/LIT06/PPM-LIT/2024"/>
    <s v="Desain dan Pengembangan Prototipe e-MedDis : Mesin Elektronik Otomatis Penyedia Obat Berdasarkan Resep"/>
    <x v="32"/>
    <x v="7"/>
    <n v="2024"/>
    <n v="7"/>
    <s v="Kesehatan dan Obat"/>
    <n v="9900000"/>
    <s v="Telkom University Surabaya"/>
    <n v="3"/>
    <s v="Penelitian Kompetitif Internal"/>
    <x v="1"/>
    <s v="ID"/>
    <x v="8"/>
    <n v="6773159"/>
    <x v="86"/>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m/>
    <m/>
    <m/>
    <m/>
    <m/>
    <m/>
    <s v="Proposal"/>
    <s v="Laporan Akhir"/>
    <s v="SHINVALRAUS SAINS RAIHAN KANZU"/>
    <s v="Teknik Elektro"/>
    <s v="GEDE SATYAMAHINSA PRASTITA UTTAMA"/>
    <s v="Informatika"/>
    <s v="ADITYA AULIA ROHMAN"/>
    <s v="Informatika"/>
    <m/>
    <s v=""/>
    <m/>
    <s v=""/>
    <m/>
    <s v=""/>
    <m/>
    <s v=""/>
    <s v="Artikel Pada Jurnal Sinta 1-3"/>
    <m/>
    <m/>
    <m/>
  </r>
  <r>
    <n v="20"/>
    <s v="KWR4.030/LIT06/PPM-LIT/2024"/>
    <s v="289/LIT06/PPM-LIT/2024"/>
    <s v="Implementasi Metode Fuzzy Tsukamoto Pada Air Pollutant Sensing System Untuk Mengukur Dan Mengklasifikasikan Kadar Gas Karbon Dioksida"/>
    <x v="32"/>
    <x v="7"/>
    <n v="2024"/>
    <n v="7"/>
    <s v="Kesehatan dan Obat;Teknologi Informasi dan Komunikasi"/>
    <n v="9877700"/>
    <s v="Telkom University Surabaya"/>
    <n v="1"/>
    <s v="Penelitian Kompetitif Internal"/>
    <x v="1"/>
    <s v="ID"/>
    <x v="8"/>
    <n v="6680631"/>
    <x v="87"/>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n v="13"/>
    <m/>
    <m/>
    <m/>
    <m/>
    <m/>
    <s v="Proposal"/>
    <s v="Laporan Akhir"/>
    <s v="MUH. SYAHWAL M"/>
    <s v="Teknik Elektro"/>
    <s v="RAMSA WIKA ALFATI"/>
    <s v="Teknik Elektro"/>
    <s v="HAMMAM AL HAQQANI"/>
    <s v="Teknik Elektro"/>
    <m/>
    <s v=""/>
    <m/>
    <s v=""/>
    <m/>
    <s v=""/>
    <m/>
    <s v=""/>
    <s v="Artikel Pada Jurnal Sinta 1-3"/>
    <m/>
    <m/>
    <m/>
  </r>
  <r>
    <n v="21"/>
    <s v="KWR4.031/LIT06/PPM-LIT/2024"/>
    <s v="314/LIT06/PPM-LIT/2024"/>
    <s v="SMART FARMING BERBASIS ANDROID DAN INTERNET OF THINGS (IOT) PETERNAKAN PLASMA JATINOM INDAH AGRI"/>
    <x v="33"/>
    <x v="7"/>
    <n v="2024"/>
    <n v="7"/>
    <s v="Teknologi Informasi dan Komunikasi"/>
    <n v="9865350"/>
    <s v="Telkom University Surabaya"/>
    <n v="1"/>
    <s v="Penelitian Kompetitif Internal"/>
    <x v="1"/>
    <s v="ID"/>
    <x v="8"/>
    <n v="6658755"/>
    <x v="72"/>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m/>
    <m/>
    <m/>
    <m/>
    <m/>
    <m/>
    <s v="Proposal"/>
    <s v="Laporan Akhir"/>
    <s v="JASIEL JEHUDA SISWANTO"/>
    <s v="Sistem Informasi"/>
    <s v="JESICA FEBRIANI NURA"/>
    <s v="Teknik Elektro"/>
    <s v="FIRLANA SADDAM PRAMADHAN"/>
    <s v="Rekayasa Perangkat Lunak"/>
    <m/>
    <s v=""/>
    <m/>
    <s v=""/>
    <m/>
    <s v=""/>
    <m/>
    <s v=""/>
    <s v="Artikel Pada Jurnal Sinta 1-3"/>
    <m/>
    <s v="Prototype"/>
    <m/>
  </r>
  <r>
    <n v="22"/>
    <s v="KWR4.030/LIT06/PPM-LIT/2024"/>
    <s v="286/LIT06/PPM-LIT/2025"/>
    <s v="Sistem Tenaga Fotovoltaik Portabel Untuk Stasiun Pengisian Sepedah Motor Listrik Dengan Pemantauan Daya Berbasis Iot"/>
    <x v="32"/>
    <x v="7"/>
    <n v="2024"/>
    <n v="7"/>
    <s v="Transportasi;Energi dan Energi Terbarukan"/>
    <n v="9450000"/>
    <s v="Telkom University Surabaya"/>
    <n v="4"/>
    <s v="Penelitian Kompetitif Internal"/>
    <x v="1"/>
    <s v="ID"/>
    <x v="8"/>
    <n v="6680612"/>
    <x v="18"/>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n v="9"/>
    <m/>
    <m/>
    <m/>
    <m/>
    <m/>
    <s v="Proposal"/>
    <s v="Laporan Akhir"/>
    <s v="GILBERT WEDNESTWO SAMUEL"/>
    <s v="Teknik Elektro"/>
    <s v="HERNADIMAS ALFATTAH"/>
    <s v="Teknik Elektro"/>
    <s v="CHRISTIAN JOSE ANTO KURNIAWAN"/>
    <s v="Teknik Elektro"/>
    <m/>
    <s v=""/>
    <m/>
    <s v=""/>
    <m/>
    <s v=""/>
    <m/>
    <s v=""/>
    <s v="Artikel Pada Jurnal Sinta 1-3"/>
    <m/>
    <m/>
    <m/>
  </r>
  <r>
    <n v="23"/>
    <s v="KWR4.030/LIT06/PPM-LIT/2024"/>
    <s v="290/LIT06/PPM-LIT/2024"/>
    <s v="Analisis Metode TDOA (Time Difference of Arrival) Untuk Deteksi Arah pada Perangkat Akustik Gunshoot Locater"/>
    <x v="32"/>
    <x v="7"/>
    <n v="2024"/>
    <n v="7"/>
    <s v="Teknologi Informasi dan Komunikasi"/>
    <n v="9450000"/>
    <s v="Telkom University Surabaya"/>
    <n v="3"/>
    <s v="Penelitian Kompetitif Internal"/>
    <x v="1"/>
    <s v="ID"/>
    <x v="8"/>
    <n v="6829130"/>
    <x v="46"/>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BIMA PANCARA HARYONO PUTRA"/>
    <s v="Teknik Telekomunikasi"/>
    <s v="Wafiqoh Dwi Oktaviana Putri"/>
    <s v="Teknik Telekomunikasi"/>
    <s v="PUGUH CHONDRO JADMIKO"/>
    <s v="Teknik Telekomunikasi"/>
    <m/>
    <s v=""/>
    <m/>
    <s v=""/>
    <m/>
    <s v=""/>
    <m/>
    <s v=""/>
    <s v="Publikasi Terindeks Scopus/WOS"/>
    <m/>
    <m/>
    <m/>
  </r>
  <r>
    <n v="24"/>
    <s v="KWR4.030/LIT06/PPM-LIT/2024"/>
    <s v="294/LIT06/PPM-LIT/2024"/>
    <s v="Analisis Rantai Pasok, Tantangan dan Peluang Industri Akuakultur. ( Studi Kasus: KJA Karimun Jawa)"/>
    <x v="32"/>
    <x v="7"/>
    <n v="2024"/>
    <n v="7"/>
    <s v="Teknologi Informasi dan Komunikasi"/>
    <n v="9450000"/>
    <s v="Telkom University Surabaya"/>
    <n v="1"/>
    <s v="Penelitian Kompetitif Internal"/>
    <x v="1"/>
    <s v="ID"/>
    <x v="8"/>
    <n v="6892129"/>
    <x v="88"/>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m/>
    <m/>
    <m/>
    <m/>
    <m/>
    <m/>
    <s v="Proposal"/>
    <s v="Laporan Akhir"/>
    <s v="NILNA AGNIA"/>
    <s v="Teknik Industri"/>
    <s v="YASHMINE MELA ARDIANTO"/>
    <s v="Teknik Industri"/>
    <s v="Rahmalia Nurhalissa"/>
    <s v="Teknik Industri"/>
    <m/>
    <s v=""/>
    <m/>
    <s v=""/>
    <m/>
    <s v=""/>
    <m/>
    <s v=""/>
    <s v="Artikel Pada Jurnal Sinta 1-3"/>
    <m/>
    <s v="Prosiding Nasional ber-ISSN"/>
    <m/>
  </r>
  <r>
    <n v="25"/>
    <s v="KWR4.030/LIT06/PPM-LIT/2024"/>
    <s v="297/LIT06/PPM-LIT/2024"/>
    <s v="Prediksi Persediaan dan Permintaan Garam Nasional Menggunakan Machine Learning dalam Mendukung Ketahanan Pangan Berkelanjutan"/>
    <x v="32"/>
    <x v="7"/>
    <n v="2024"/>
    <n v="7"/>
    <s v="Teknologi Informasi dan Komunikasi"/>
    <n v="9450000"/>
    <s v="Telkom University Surabaya"/>
    <n v="3"/>
    <s v="Penelitian Kompetitif Internal"/>
    <x v="1"/>
    <s v="ID"/>
    <x v="8"/>
    <n v="259781"/>
    <x v="89"/>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m/>
    <m/>
    <m/>
    <m/>
    <m/>
    <m/>
    <s v="Proposal"/>
    <s v="Laporan Akhir"/>
    <s v="MUH. REZA NUR WAHID"/>
    <s v="Bisnis Digital"/>
    <s v="DHENOK SAGITA NOER"/>
    <s v="Bisnis Digital"/>
    <s v="MAHDI NAUFAL PRAYUDI"/>
    <s v="Bisnis Digital"/>
    <m/>
    <s v=""/>
    <m/>
    <s v=""/>
    <m/>
    <s v=""/>
    <m/>
    <s v=""/>
    <s v="Artikel Pada Jurnal Sinta 1-3"/>
    <m/>
    <s v="Prosiding Nasional ber-ISSN"/>
    <m/>
  </r>
  <r>
    <n v="26"/>
    <s v="KWR4.030/LIT06/PPM-LIT/2024"/>
    <s v="307/LIT06/PPM-LIT/2024"/>
    <s v="Smart Digital Village (SDV) model assessment: Standarisasi model penilaian desa digital untuk mencapai keberlanjutan kosep smart village"/>
    <x v="32"/>
    <x v="7"/>
    <n v="2024"/>
    <n v="7"/>
    <s v="Teknologi Informasi dan Komunikasi"/>
    <n v="9450000"/>
    <s v="Telkom University Surabaya"/>
    <n v="2"/>
    <s v="Penelitian Kompetitif Internal"/>
    <x v="1"/>
    <s v="ID"/>
    <x v="8"/>
    <n v="6865379"/>
    <x v="90"/>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n v="11"/>
    <n v="17"/>
    <m/>
    <m/>
    <m/>
    <m/>
    <s v="Proposal"/>
    <s v="Laporan Akhir"/>
    <s v="ANNISA NUR SALSABILLA"/>
    <s v="Sistem Informasi"/>
    <s v="NAZHIVA SALMA PUTRI ISWANTORO"/>
    <s v="Sistem Informasi"/>
    <s v="AMIRATUS SHOLIHA"/>
    <s v="Sistem Informasi"/>
    <m/>
    <s v=""/>
    <m/>
    <s v=""/>
    <m/>
    <s v=""/>
    <m/>
    <s v=""/>
    <s v="Artikel Pada Jurnal Sinta 1-3"/>
    <m/>
    <m/>
    <m/>
  </r>
  <r>
    <n v="27"/>
    <s v="KWR4.030/LIT06/PPM-LIT/2024"/>
    <s v="308/LIT06/PPM-LIT/2024"/>
    <s v="Pengembangan Aplikasi Lanjutan Layanan Kampus Terintegrasi Menggunakan Metode Scrum"/>
    <x v="32"/>
    <x v="7"/>
    <n v="2024"/>
    <n v="7"/>
    <s v="Teknologi Informasi dan Komunikasi"/>
    <n v="9450000"/>
    <s v="Telkom University Surabaya"/>
    <n v="3"/>
    <s v="Penelitian Kompetitif Internal"/>
    <x v="1"/>
    <s v="ID"/>
    <x v="8"/>
    <n v="6833162"/>
    <x v="91"/>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n v="9"/>
    <m/>
    <m/>
    <m/>
    <m/>
    <m/>
    <s v="Proposal"/>
    <m/>
    <s v="RIZAL JIHADI"/>
    <s v="Sistem Informasi"/>
    <s v="FAKHRI ALAUDDIN"/>
    <s v="Informatika"/>
    <s v="ANGGUN DESTIWARDHANI"/>
    <s v="Bisnis Digital"/>
    <m/>
    <s v=""/>
    <m/>
    <s v=""/>
    <m/>
    <s v=""/>
    <m/>
    <s v=""/>
    <s v="Artikel Pada Jurnal Sinta 1-3"/>
    <m/>
    <s v="Teknologi Tepat Guna"/>
    <m/>
  </r>
  <r>
    <n v="28"/>
    <s v="KWR4.031/LIT06/PPM-LIT/2024"/>
    <s v="312/LIT06/PPM-LIT/2024"/>
    <s v="Prediksi Kesehatan dan Masa Pakai Baterai Lithium Iron Phospate untuk mendukung Kendaraan Listrik"/>
    <x v="33"/>
    <x v="7"/>
    <n v="2024"/>
    <n v="7"/>
    <s v="Energi dan Energi Terbarukan"/>
    <n v="9450000"/>
    <s v="Telkom University Surabaya"/>
    <n v="4"/>
    <s v="Penelitian Kompetitif Internal"/>
    <x v="1"/>
    <s v="ID"/>
    <x v="8"/>
    <n v="6680708"/>
    <x v="35"/>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m/>
    <m/>
    <m/>
    <m/>
    <m/>
    <m/>
    <s v="Proposal"/>
    <s v="Laporan Akhir"/>
    <s v="IMRAN"/>
    <s v="Teknik Elektro"/>
    <s v="ACHMAD SUBAYU"/>
    <s v="Teknik Elektro"/>
    <s v="SITI YUKI LESTARI"/>
    <s v="Teknik Industri"/>
    <m/>
    <s v=""/>
    <m/>
    <s v=""/>
    <m/>
    <s v=""/>
    <m/>
    <s v=""/>
    <s v="Artikel Pada Jurnal Sinta 1-3"/>
    <m/>
    <m/>
    <m/>
  </r>
  <r>
    <n v="29"/>
    <s v="KWR4.030/LIT06/PPM-LIT/2024"/>
    <s v="287/LIT06/PPM-LIT/2024"/>
    <s v="Optimasi Algoritma K-Means dengan Reduksi Dimensi Menggunakan Principal Component Analysis untuk Pemetaan Peminat Calon Mahasiswa Baru"/>
    <x v="32"/>
    <x v="7"/>
    <n v="2024"/>
    <n v="7"/>
    <s v="Teknologi Informasi dan Komunikasi"/>
    <n v="9445500"/>
    <s v="Telkom University Surabaya"/>
    <n v="1"/>
    <s v="Penelitian Kompetitif Internal"/>
    <x v="1"/>
    <s v="ID"/>
    <x v="8"/>
    <n v="6787771"/>
    <x v="92"/>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m/>
    <m/>
    <m/>
    <m/>
    <m/>
    <m/>
    <s v="Proposal"/>
    <s v="Laporan Akhir"/>
    <s v="RAHMAT SIGIT HIDAYAT"/>
    <s v="Sains Data"/>
    <s v="RENDIKA NURHARTANTO SUHARTO"/>
    <s v="Sains Data"/>
    <m/>
    <s v=""/>
    <m/>
    <s v=""/>
    <m/>
    <s v=""/>
    <m/>
    <s v=""/>
    <m/>
    <s v=""/>
    <s v="Artikel Pada Jurnal Sinta 1-3"/>
    <m/>
    <s v="Prosiding Nasional ber-ISSN"/>
    <m/>
  </r>
  <r>
    <n v="30"/>
    <s v="KWR4.030/LIT06/PPM-LIT/2024"/>
    <s v="299/LIT06/PPM-LIT/2024"/>
    <s v="Sistem Pemantauan dan Prediksi Tekanan dan Suhu Ban Kendaraan Berbasis Internet of Things dan Machine Learning untuk Mendukung Smart Transportation"/>
    <x v="32"/>
    <x v="7"/>
    <n v="2024"/>
    <n v="7"/>
    <s v="Teknologi Informasi dan Komunikasi"/>
    <n v="9418500"/>
    <s v="Telkom University Surabaya"/>
    <n v="3"/>
    <s v="Penelitian Kompetitif Internal"/>
    <x v="1"/>
    <s v="ID"/>
    <x v="8"/>
    <n v="6843797"/>
    <x v="93"/>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m/>
    <m/>
    <m/>
    <m/>
    <m/>
    <m/>
    <s v="Proposal"/>
    <s v="Laporan Akhir"/>
    <s v="Nathanael Tjahyadi"/>
    <s v="Teknik Komputer"/>
    <m/>
    <s v=""/>
    <m/>
    <s v=""/>
    <m/>
    <s v=""/>
    <m/>
    <s v=""/>
    <m/>
    <s v=""/>
    <m/>
    <s v=""/>
    <s v="Artikel Pada Jurnal Sinta 1-3"/>
    <m/>
    <s v="Prototype"/>
    <m/>
  </r>
  <r>
    <n v="31"/>
    <s v="KWR4.030/LIT06/PPM-LIT/2024"/>
    <s v="310/LIT06/PPM-LIT/2024"/>
    <s v="Sistem Monitoring dan Kontroling Kualitas Air pada Tambak Udang berbasis IoT"/>
    <x v="32"/>
    <x v="7"/>
    <n v="2024"/>
    <n v="7"/>
    <s v="Teknologi Informasi dan Komunikasi"/>
    <n v="9225000"/>
    <s v="Telkom University Surabaya"/>
    <n v="1"/>
    <s v="Penelitian Kompetitif Internal"/>
    <x v="1"/>
    <s v="ID"/>
    <x v="8"/>
    <n v="6898606"/>
    <x v="84"/>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m/>
    <m/>
    <m/>
    <m/>
    <m/>
    <m/>
    <s v="Proposal"/>
    <s v="Laporan Akhir"/>
    <s v="KELVIN PRASETYA"/>
    <s v="Teknik Komputer"/>
    <s v="FAJAR SAFRIANSYAH"/>
    <s v="Teknik Komputer"/>
    <s v="DENNY DAFFA RIZALDY"/>
    <s v="Sistem Informasi"/>
    <m/>
    <s v=""/>
    <m/>
    <s v=""/>
    <m/>
    <s v=""/>
    <m/>
    <s v=""/>
    <s v="Artikel Pada Jurnal Sinta 1-3"/>
    <m/>
    <s v="Prototype"/>
    <m/>
  </r>
  <r>
    <n v="32"/>
    <s v="KWR4.030/LIT06/PPM-LIT/2024"/>
    <s v="288/LIT06/PPM-LIT/2024"/>
    <s v="Rancang Bangun Aplikasi First Person Shooter (FPS) Sebagai Simulasi Kemampuan Menembak Militer Berbasis Virtual Reality"/>
    <x v="32"/>
    <x v="7"/>
    <n v="2024"/>
    <n v="7"/>
    <s v="Teknologi Informasi dan Komunikasi"/>
    <n v="9101250"/>
    <s v="Telkom University Surabaya"/>
    <n v="1"/>
    <s v="Penelitian Kompetitif Internal"/>
    <x v="1"/>
    <s v="ID"/>
    <x v="8"/>
    <n v="6802117"/>
    <x v="94"/>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n v="16"/>
    <n v="17"/>
    <m/>
    <m/>
    <m/>
    <m/>
    <s v="Proposal"/>
    <s v="Laporan Akhir"/>
    <s v="LORENZO LARIDHO SEMBIRING"/>
    <s v="Rekayasa Perangkat Lunak"/>
    <s v="DITO ADITYA NUGROHO"/>
    <s v="Rekayasa Perangkat Lunak"/>
    <s v="ANISA ULFADILAH"/>
    <s v="Sistem Informasi"/>
    <m/>
    <s v=""/>
    <m/>
    <s v=""/>
    <m/>
    <s v=""/>
    <m/>
    <s v=""/>
    <s v="Artikel Pada Jurnal Sinta 1-3"/>
    <m/>
    <m/>
    <m/>
  </r>
  <r>
    <n v="33"/>
    <s v="KWR4.030/LIT06/PPM-LIT/2024"/>
    <s v="292/LIT06/PPM-LIT/2024"/>
    <s v="Perancangan Antena Mikrostrip Berpencatu Seri Dengan Jarak dan Ukuran Tak Seragam Untuk Aplikasi Phased Array Radar"/>
    <x v="32"/>
    <x v="7"/>
    <n v="2024"/>
    <n v="7"/>
    <s v="Teknologi Informasi dan Komunikasi"/>
    <n v="9000000"/>
    <s v="Telkom University Surabaya"/>
    <n v="3"/>
    <s v="Penelitian Kompetitif Internal"/>
    <x v="1"/>
    <s v="ID"/>
    <x v="8"/>
    <n v="6724784"/>
    <x v="69"/>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n v="16"/>
    <m/>
    <m/>
    <m/>
    <m/>
    <m/>
    <s v="Proposal"/>
    <s v="Laporan Akhir"/>
    <s v="NOVITA"/>
    <s v="Teknik Telekomunikasi"/>
    <s v="BERCHMANS RICHARD GERE KOPA"/>
    <s v="Teknik Telekomunikasi"/>
    <m/>
    <s v=""/>
    <m/>
    <s v=""/>
    <m/>
    <s v=""/>
    <m/>
    <s v=""/>
    <m/>
    <s v=""/>
    <s v="Publikasi Terindeks Scopus/WOS"/>
    <m/>
    <m/>
    <m/>
  </r>
  <r>
    <n v="34"/>
    <s v="KWR4.030/LIT06/PPM-LIT/2024"/>
    <s v="293/LIT06/PPM-LIT/2024"/>
    <s v="IT Strategic Plan: Smart Economy Berdasarkan Analisis People, Process, and Technology &quot;Digital SMEs Kampungs&quot;"/>
    <x v="32"/>
    <x v="7"/>
    <n v="2024"/>
    <n v="7"/>
    <s v="Teknologi Informasi dan Komunikasi"/>
    <n v="9000000"/>
    <s v="Telkom University Surabaya"/>
    <n v="3"/>
    <s v="Penelitian Kompetitif Internal"/>
    <x v="1"/>
    <s v="ID"/>
    <x v="8"/>
    <n v="6801883"/>
    <x v="54"/>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n v="8"/>
    <n v="9"/>
    <m/>
    <m/>
    <m/>
    <m/>
    <s v="Proposal"/>
    <s v="Laporan Akhir"/>
    <s v="ANNISA NUR SALSABILLA"/>
    <s v="Sistem Informasi"/>
    <s v="ALYA SELVIA TAMZILA"/>
    <s v="Sistem Informasi"/>
    <s v="HAQIQI PAMUNGKAS ARBY PUTRA"/>
    <s v="Sistem Informasi"/>
    <m/>
    <s v=""/>
    <m/>
    <s v=""/>
    <m/>
    <s v=""/>
    <m/>
    <s v=""/>
    <s v="Artikel Pada Jurnal Sinta 1-3"/>
    <m/>
    <s v="Prototype"/>
    <m/>
  </r>
  <r>
    <n v="35"/>
    <s v="KWR4.030/LIT06/PPM-LIT/2024"/>
    <s v="303/LIT06/PPM-LIT/2024"/>
    <s v="Perencanaan Strategi Sistem Informasi Data Siswa untuk Mendukung Efisiensi Proses Akademik di Sekolah Menengah Kejuruan"/>
    <x v="32"/>
    <x v="7"/>
    <n v="2024"/>
    <n v="7"/>
    <s v="Teknologi Informasi dan Komunikasi"/>
    <n v="9000000"/>
    <s v="Telkom University Surabaya"/>
    <n v="3"/>
    <s v="Penelitian Kompetitif Internal"/>
    <x v="1"/>
    <s v="ID"/>
    <x v="8"/>
    <n v="6832969"/>
    <x v="95"/>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n v="17"/>
    <m/>
    <m/>
    <m/>
    <m/>
    <m/>
    <s v="Proposal"/>
    <s v="Laporan Akhir"/>
    <s v="NAOMI BENEVOLENCE SANTOSO"/>
    <s v="Sistem Informasi"/>
    <s v="CHEASARIO YEHEZKIEL ORTISTA"/>
    <s v="Sistem Informasi"/>
    <s v="TRISNA FITRI HANDAYANI"/>
    <s v="Sistem Informasi"/>
    <m/>
    <s v=""/>
    <m/>
    <s v=""/>
    <m/>
    <s v=""/>
    <m/>
    <s v=""/>
    <s v="Artikel Pada Jurnal Sinta 1-3"/>
    <m/>
    <s v="Prototype"/>
    <m/>
  </r>
  <r>
    <n v="36"/>
    <s v="KWR4.030/LIT06/PPM-LIT/2024"/>
    <s v="304/LIT06/PPM-LIT/2024"/>
    <s v="Analisis Transisi Kendaraan Energi Konvensional menjadi Kendaraan Energi Baterai dengan pendekatan Multi-Level Perspective"/>
    <x v="32"/>
    <x v="7"/>
    <n v="2024"/>
    <n v="7"/>
    <s v="Energi dan Energi Terbarukan"/>
    <n v="9000000"/>
    <s v="Telkom University Surabaya"/>
    <n v="2"/>
    <s v="Penelitian Kompetitif Internal"/>
    <x v="1"/>
    <s v="ID"/>
    <x v="8"/>
    <n v="6680618"/>
    <x v="96"/>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n v="9"/>
    <m/>
    <m/>
    <m/>
    <m/>
    <m/>
    <s v="Proposal"/>
    <m/>
    <s v="NAWANG AJI RABUKUNTARI"/>
    <s v="Teknik Logistik"/>
    <s v="IANSYAH TEGAR SAMUDRA"/>
    <s v="Teknik Industri"/>
    <m/>
    <s v=""/>
    <m/>
    <s v=""/>
    <m/>
    <s v=""/>
    <m/>
    <s v=""/>
    <m/>
    <s v=""/>
    <s v="Artikel Pada Jurnal Sinta 1-3"/>
    <m/>
    <s v="proposal penelitian lanjutan untuk skema penelitian eksternal"/>
    <m/>
  </r>
  <r>
    <n v="37"/>
    <m/>
    <s v="350/LIT06/PPM-LIT/2025"/>
    <s v="Monitoring dan analisis kecepatan kendaraan lalu lintas dengan machine learning dalam rangka SDG ke 9 &quot;industry, innovation and infrastructure&quot;"/>
    <x v="31"/>
    <x v="7"/>
    <n v="2024"/>
    <m/>
    <m/>
    <n v="9000000"/>
    <s v="Telkom University Surabaya"/>
    <m/>
    <m/>
    <x v="1"/>
    <s v="ID"/>
    <x v="8"/>
    <m/>
    <x v="97"/>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m/>
    <m/>
    <m/>
    <m/>
    <m/>
    <m/>
    <s v="Proposal"/>
    <s v="Laporan Akhir"/>
    <s v="RADITYA ADI SANTOSO"/>
    <s v="Teknologi Informasi"/>
    <s v="MACHFUD ICHSAN KHOIRUDIN"/>
    <s v="Teknologi Informasi"/>
    <s v="MAOREEN DAMAR SAFIRA SUBAKTI"/>
    <s v="Teknologi Informasi"/>
    <m/>
    <s v=""/>
    <m/>
    <s v=""/>
    <m/>
    <s v=""/>
    <m/>
    <s v=""/>
    <m/>
    <m/>
    <m/>
    <m/>
  </r>
  <r>
    <n v="38"/>
    <s v="KWR4.030/LIT06/PPM-LIT/2024"/>
    <s v="306/LIT06/PPM-LIT/2024"/>
    <s v="Pemetaan dan Prediksi Eksitasi Elektromagnetik pada SMPS (Switched Mode Power Supply) menggunakan Teknik Machine Learning dan Analisis Spektrum: Sebuah Pendekatan Prediktif untuk Mengurangi Emisi Elektromagnetik"/>
    <x v="32"/>
    <x v="7"/>
    <n v="2024"/>
    <n v="7"/>
    <s v="Teknologi Informasi dan Komunikasi"/>
    <n v="8973000"/>
    <s v="Telkom University Surabaya"/>
    <n v="1"/>
    <s v="Penelitian Kompetitif Internal"/>
    <x v="1"/>
    <s v="ID"/>
    <x v="8"/>
    <n v="210955"/>
    <x v="77"/>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m/>
    <m/>
    <m/>
    <m/>
    <m/>
    <m/>
    <s v="Proposal"/>
    <s v="Laporan Akhir"/>
    <s v="MUHAMMAD RIZAL FIRMANSYAH"/>
    <s v="Teknik Komputer"/>
    <s v="NAUFAL ZAKARIYA"/>
    <s v="Teknik Komputer"/>
    <m/>
    <s v=""/>
    <m/>
    <s v=""/>
    <m/>
    <s v=""/>
    <m/>
    <s v=""/>
    <m/>
    <s v=""/>
    <s v="Artikel Pada Jurnal Sinta 1-3"/>
    <m/>
    <s v="Prosiding Nasional ber-ISSN"/>
    <m/>
  </r>
  <r>
    <n v="39"/>
    <s v="KWR4.030/LIT06/PPM-LIT/2024"/>
    <s v="295/LIT06/PPM-LIT/2024"/>
    <s v="ANALISIS STUDI KELAYAKAN BISNIS PADA PENGEMBANGAN UMKM INDUSTRI FASHION HEWAN &quot;BIRKINPET ERGONOMIC HARNESS&quot; DITINJAU DARI ASPEK PRODUKSI, ASPEK PEMASARAN DAN ASPEK KEUANGAN"/>
    <x v="32"/>
    <x v="7"/>
    <n v="2024"/>
    <n v="7"/>
    <s v="Sosial dan Humaniora"/>
    <n v="8948250"/>
    <s v="Telkom University Surabaya"/>
    <n v="2"/>
    <s v="Penelitian Kompetitif Internal"/>
    <x v="1"/>
    <s v="ID"/>
    <x v="8"/>
    <n v="6859382"/>
    <x v="98"/>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m/>
    <m/>
    <m/>
    <m/>
    <m/>
    <m/>
    <s v="Proposal"/>
    <s v="Laporan Akhir"/>
    <s v="TRACY OLIVIA"/>
    <s v="Bisnis Digital"/>
    <s v="ANINDYA SALWA SALSABILA"/>
    <s v="Sistem Informasi"/>
    <s v="Rifqi Arif Mahfud"/>
    <s v="Sistem Informasi"/>
    <m/>
    <s v=""/>
    <m/>
    <s v=""/>
    <m/>
    <s v=""/>
    <m/>
    <s v=""/>
    <s v="Artikel Pada Jurnal Sinta 1-3"/>
    <m/>
    <s v="Prototype"/>
    <m/>
  </r>
  <r>
    <n v="40"/>
    <s v="KWR4.031/LIT06/PPM-LIT/2024"/>
    <s v="313/LIT06/PPM-LIT/2024"/>
    <s v="Perancangan Prototype Website Jual Beli Bahan Pangan Daring"/>
    <x v="33"/>
    <x v="7"/>
    <n v="2024"/>
    <n v="7"/>
    <s v="Teknologi Informasi dan Komunikasi"/>
    <n v="8775000"/>
    <s v="Telkom University Surabaya"/>
    <n v="4"/>
    <s v="Penelitian Kompetitif Internal"/>
    <x v="1"/>
    <s v="ID"/>
    <x v="8"/>
    <n v="6681051"/>
    <x v="19"/>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m/>
    <m/>
    <m/>
    <m/>
    <m/>
    <m/>
    <s v="Proposal"/>
    <s v="Laporan Akhir"/>
    <s v="DWI NUR AZIZAH HAMIDAH"/>
    <s v="Teknik Industri"/>
    <s v="FEBRIN CLAUDIA ANGELI"/>
    <s v="Teknik Industri"/>
    <s v="M. BAIHAQI ILMI MA' AZA"/>
    <s v="Teknologi Informasi"/>
    <m/>
    <s v=""/>
    <m/>
    <s v=""/>
    <m/>
    <s v=""/>
    <m/>
    <s v=""/>
    <s v="Artikel Pada Jurnal Sinta 1-3"/>
    <m/>
    <s v="Prototype"/>
    <m/>
  </r>
  <r>
    <n v="41"/>
    <s v="KWR4.030/LIT06/PPM-LIT/2024"/>
    <s v="305/LIT06/PPM-LIT/2024"/>
    <s v="Studi Struktur dan Sifat Listrik dari Material Katoda Baterai untuk Pengembangan Recycle Baterai Lithium"/>
    <x v="32"/>
    <x v="7"/>
    <n v="2024"/>
    <n v="7"/>
    <s v="Transportasi;Material Maju"/>
    <n v="8550000"/>
    <s v="Telkom University Surabaya"/>
    <n v="2"/>
    <s v="Penelitian Kompetitif Internal"/>
    <x v="1"/>
    <s v="ID"/>
    <x v="8"/>
    <n v="6853203"/>
    <x v="99"/>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n v="9"/>
    <n v="12"/>
    <m/>
    <m/>
    <m/>
    <m/>
    <s v="Proposal"/>
    <s v="Laporan Akhir"/>
    <s v="MOHAMMAD FAHMI ILMI YOGIANTO"/>
    <s v="Teknik Elektro"/>
    <s v="ALIFIO NOERIFANZA"/>
    <s v="Teknik Elektro"/>
    <m/>
    <s v=""/>
    <m/>
    <s v=""/>
    <m/>
    <s v=""/>
    <m/>
    <s v=""/>
    <m/>
    <s v=""/>
    <s v="Artikel Pada Jurnal Sinta 1-3"/>
    <m/>
    <m/>
    <m/>
  </r>
  <r>
    <n v="42"/>
    <s v="KWR4.030/LIT06/PPM-LIT/2024"/>
    <s v="291/LIT06/PPM-LIT/2024"/>
    <s v="Perencanaan dan perhitungan prediksi kebutuhan air bersih dengan perbandingan algoritma prediksi machine learning dalam rangka SDG ke 6 &quot;clean water and sanitation&quot;"/>
    <x v="32"/>
    <x v="7"/>
    <n v="2024"/>
    <n v="7"/>
    <s v="Teknologi Informasi dan Komunikasi"/>
    <n v="8100000"/>
    <s v="Telkom University Surabaya"/>
    <n v="2"/>
    <s v="Penelitian Kompetitif Internal"/>
    <x v="1"/>
    <s v="ID"/>
    <x v="8"/>
    <n v="6826727"/>
    <x v="74"/>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m/>
    <m/>
    <m/>
    <m/>
    <m/>
    <m/>
    <s v="Proposal"/>
    <s v="Laporan Akhir"/>
    <s v="MUHAMMAD ARKAN FAUZAN WICAKSONO"/>
    <s v="Teknologi Informasi"/>
    <s v="FAHMI AMMRY HELMI IRFANSYAH"/>
    <s v="Teknologi Informasi"/>
    <s v="ALIF NURUL HIDAYAH"/>
    <s v="Teknologi Informasi"/>
    <m/>
    <s v=""/>
    <m/>
    <s v=""/>
    <m/>
    <s v=""/>
    <m/>
    <s v=""/>
    <s v="Artikel Pada Jurnal Sinta 1-3"/>
    <m/>
    <m/>
    <m/>
  </r>
  <r>
    <n v="43"/>
    <s v="KWR4.030/LIT06/PPM-LIT/2024"/>
    <s v="301/LIT06/PPM-LIT/2024"/>
    <s v="Deteksi Stunting pada Anak Berbasis Klasifikasi Multimodal"/>
    <x v="32"/>
    <x v="7"/>
    <n v="2024"/>
    <n v="7"/>
    <s v="Kesehatan dan Obat"/>
    <n v="8100000"/>
    <s v="Telkom University Surabaya"/>
    <n v="3"/>
    <s v="Penelitian Kompetitif Internal"/>
    <x v="1"/>
    <s v="ID"/>
    <x v="8"/>
    <n v="6825598"/>
    <x v="100"/>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m/>
    <m/>
    <m/>
    <m/>
    <m/>
    <m/>
    <s v="Proposal"/>
    <s v="Laporan Akhir"/>
    <s v="TRACY OLIVIA"/>
    <s v="Bisnis Digital"/>
    <s v="I MADE WISNU ADI SANJAYA"/>
    <s v="Sains Data"/>
    <s v="CISA VALENTINO CAHYA RAMADHANI"/>
    <s v="Teknologi Informasi"/>
    <m/>
    <s v=""/>
    <m/>
    <s v=""/>
    <m/>
    <s v=""/>
    <m/>
    <s v=""/>
    <s v="Artikel Pada Jurnal Sinta 1-3"/>
    <m/>
    <m/>
    <m/>
  </r>
  <r>
    <n v="44"/>
    <s v="KWR4.030/LIT06/PPM-LIT/2024"/>
    <s v="309/LIT06/PPM-LIT/2024"/>
    <s v="Segmentasi Sekolah pada Penerimaan Mahasiswa Baru Telkom University Surabaya dengan Algoritma DBSCAN"/>
    <x v="32"/>
    <x v="7"/>
    <n v="2024"/>
    <n v="7"/>
    <s v="Teknologi Informasi dan Komunikasi"/>
    <n v="8100000"/>
    <s v="Telkom University Surabaya"/>
    <n v="3"/>
    <s v="Penelitian Kompetitif Internal"/>
    <x v="1"/>
    <s v="ID"/>
    <x v="8"/>
    <n v="6806664"/>
    <x v="75"/>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m/>
    <m/>
    <m/>
    <m/>
    <m/>
    <m/>
    <s v="Proposal"/>
    <s v="Laporan Akhir"/>
    <s v="I MADE WISNU ADI SANJAYA"/>
    <s v="Sains Data"/>
    <s v="MUHAMMAD SAYYID IMADUDDIN"/>
    <s v="Sains Data"/>
    <s v="IVAN SHOLANA"/>
    <s v="Informatika"/>
    <m/>
    <s v=""/>
    <m/>
    <s v=""/>
    <m/>
    <s v=""/>
    <m/>
    <s v=""/>
    <s v="Artikel Pada Jurnal Sinta 1-3"/>
    <m/>
    <m/>
    <m/>
  </r>
  <r>
    <n v="45"/>
    <s v="KWR4.030/LIT06/PPM-LIT/2024"/>
    <s v="284/LIT06/PPM-LIT/2024"/>
    <s v="Perancangan UI/UX Dashboard TUS Mart dengan Pendekatan Human Computer Interaction"/>
    <x v="32"/>
    <x v="7"/>
    <n v="2024"/>
    <n v="7"/>
    <s v="Teknologi Informasi dan Komunikasi"/>
    <n v="7965000"/>
    <s v="Telkom University Surabaya"/>
    <n v="2"/>
    <s v="Penelitian Kompetitif Internal"/>
    <x v="1"/>
    <s v="ID"/>
    <x v="8"/>
    <n v="6826739"/>
    <x v="101"/>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m/>
    <m/>
    <m/>
    <m/>
    <m/>
    <m/>
    <s v="Proposal"/>
    <s v="Laporan Akhir"/>
    <s v="NORMA NOVIKA"/>
    <s v="Teknik Industri"/>
    <s v="ALI AKBAR NAFIS"/>
    <s v="Teknik Industri"/>
    <s v="NORMA SEPTIN NURLAELA"/>
    <s v="Teknik Industri"/>
    <m/>
    <s v=""/>
    <m/>
    <s v=""/>
    <m/>
    <s v=""/>
    <m/>
    <s v=""/>
    <s v="Artikel Pada Jurnal Sinta 1-3"/>
    <m/>
    <s v="Prototype"/>
    <m/>
  </r>
  <r>
    <n v="46"/>
    <s v="KWR4.030/LIT06/PPM-LIT/2024"/>
    <s v="283/LIT06/PPM-LIT/2024"/>
    <s v="Desain UI/UX untuk Smart Academic System"/>
    <x v="32"/>
    <x v="7"/>
    <n v="2024"/>
    <n v="7"/>
    <s v="Teknologi Informasi dan Komunikasi"/>
    <n v="7778250"/>
    <s v="Telkom University Surabaya"/>
    <n v="2"/>
    <s v="Penelitian Kompetitif Internal"/>
    <x v="1"/>
    <s v="ID"/>
    <x v="8"/>
    <n v="6680623"/>
    <x v="102"/>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m/>
    <m/>
    <m/>
    <m/>
    <m/>
    <m/>
    <s v="Proposal"/>
    <s v="Laporan Akhir"/>
    <s v="IRSYAD RAMADHANI SOETEDJO"/>
    <s v="Sistem Informasi"/>
    <s v="MUHAMMAD RIDWAN"/>
    <s v="Sistem Informasi"/>
    <s v="MUHAMMAD TAUFIKURRAHMAN"/>
    <s v="Sistem Informasi"/>
    <s v="Ridho Rahmattulloh"/>
    <s v="Sistem Informasi"/>
    <s v="Denny Daffa Rizaldy"/>
    <s v="Sistem Informasi"/>
    <m/>
    <s v=""/>
    <m/>
    <s v=""/>
    <s v="Artikel Pada Jurnal Sinta 1-3"/>
    <m/>
    <m/>
    <m/>
  </r>
  <r>
    <n v="47"/>
    <m/>
    <s v="354/LIT06/PPM-LIT/2029"/>
    <s v="Pembuatan Board Games Media Pembelajaran untuk Simulasi Transportasi dan Distribusi"/>
    <x v="31"/>
    <x v="7"/>
    <n v="2024"/>
    <m/>
    <m/>
    <n v="7650000"/>
    <s v="Telkom University Surabaya"/>
    <m/>
    <m/>
    <x v="1"/>
    <s v="ID"/>
    <x v="8"/>
    <s v="6778519"/>
    <x v="103"/>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m/>
    <m/>
    <m/>
    <m/>
    <m/>
    <m/>
    <s v="Proposal"/>
    <s v="Laporan Akhir"/>
    <s v="LOVINA AMIL HASANAH"/>
    <s v="Teknik Logistik"/>
    <s v="NAWANG AJI RABUKUNTARI"/>
    <s v="Teknik Logistik"/>
    <s v="RIRIS AINUR ROSIDAH"/>
    <s v="Teknik Logistik"/>
    <m/>
    <s v=""/>
    <m/>
    <s v=""/>
    <m/>
    <s v=""/>
    <m/>
    <s v=""/>
    <m/>
    <m/>
    <m/>
    <m/>
  </r>
  <r>
    <n v="48"/>
    <s v="KWR4.030/LIT06/PPM-LIT/2024"/>
    <s v="300/LIT06/PPM-LIT/2024"/>
    <s v="Deteksi Kantuk dan Peringatan untuk Driver"/>
    <x v="32"/>
    <x v="7"/>
    <n v="2024"/>
    <n v="7"/>
    <s v="Transportasi"/>
    <n v="7425000"/>
    <s v="Telkom University Surabaya"/>
    <n v="3"/>
    <s v="Penelitian Kompetitif Internal"/>
    <x v="1"/>
    <s v="ID"/>
    <x v="8"/>
    <n v="6767777"/>
    <x v="104"/>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m/>
    <m/>
    <m/>
    <m/>
    <m/>
    <m/>
    <s v="Proposal"/>
    <s v="Laporan Akhir"/>
    <s v="WHISNUMURTY GALIH ANANTA"/>
    <s v="Informatika"/>
    <s v="EVAN HADI SUKURIYANTO"/>
    <s v="Informatika"/>
    <s v="MUHAMMAD PAKSI SATRIAWAN"/>
    <s v="Sistem Informasi"/>
    <m/>
    <s v=""/>
    <m/>
    <s v=""/>
    <m/>
    <s v=""/>
    <m/>
    <s v=""/>
    <s v="Artikel Pada Jurnal Sinta 1-3"/>
    <m/>
    <m/>
    <m/>
  </r>
  <r>
    <n v="49"/>
    <s v="KWR4.030/LIT06/PPM-LIT/2024"/>
    <s v="296/LIT06/PPM-LIT/2024"/>
    <s v="Identifikasi Nomor Kontainer menggunakan AI berbasis mobile app dengan Studi Kasus PT Pelindo Peti Kemas"/>
    <x v="32"/>
    <x v="7"/>
    <n v="2024"/>
    <n v="7"/>
    <s v="Transportasi;Material Maju;Teknologi Informasi dan Komunikasi"/>
    <n v="7200000"/>
    <s v="Telkom University Surabaya"/>
    <n v="4"/>
    <s v="Penelitian Kompetitif Internal"/>
    <x v="1"/>
    <s v="ID"/>
    <x v="8"/>
    <n v="6854678"/>
    <x v="105"/>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n v="17"/>
    <m/>
    <m/>
    <m/>
    <m/>
    <m/>
    <s v="Proposal"/>
    <s v="Laporan Akhir"/>
    <s v="FIRSTYATAMA AUZAN FARHADI"/>
    <s v="Informatika"/>
    <s v="MUHAMMAD IQBAL MAULANA"/>
    <s v="Informatika"/>
    <s v="E'EN AHMADAN YOGA WILANDA"/>
    <s v="Rekayasa Perangkat Lunak"/>
    <m/>
    <s v=""/>
    <m/>
    <s v=""/>
    <m/>
    <s v=""/>
    <m/>
    <s v=""/>
    <s v="Artikel Pada Jurnal Sinta 1-3"/>
    <m/>
    <s v="Prototype;proposal penelitian lanjutan untuk skema penelitian eksternal"/>
    <m/>
  </r>
  <r>
    <n v="50"/>
    <s v="KWR4.030/LIT06/PPM-LIT/2024"/>
    <s v="298/LIT06/PPM-LIT/2024"/>
    <s v="Perancangan Antena Pengumpan Lensa untuk Inter-Site Link Millimeter Wave"/>
    <x v="32"/>
    <x v="7"/>
    <n v="2024"/>
    <n v="7"/>
    <s v="Teknologi Informasi dan Komunikasi"/>
    <n v="7200000"/>
    <s v="Telkom University Surabaya"/>
    <n v="3"/>
    <s v="Penelitian Kompetitif Internal"/>
    <x v="1"/>
    <s v="ID"/>
    <x v="8"/>
    <n v="6680615"/>
    <x v="106"/>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FARIS JA'FAR SHIDIQ"/>
    <s v="Teknik Telekomunikasi"/>
    <s v="GALUH WIDYA CAHYANINGTYAS"/>
    <s v="Teknik Telekomunikasi"/>
    <s v="DINDA APRILIA KASDA"/>
    <s v="Teknik Telekomunikasi"/>
    <m/>
    <s v=""/>
    <m/>
    <s v=""/>
    <m/>
    <s v=""/>
    <m/>
    <s v=""/>
    <s v="Publikasi Terindeks Scopus/WOS"/>
    <m/>
    <m/>
    <m/>
  </r>
  <r>
    <n v="51"/>
    <s v="KWR4.030/LIT06/PPM-LIT/2024"/>
    <s v="311/LIT06/PPM-LIT/2024"/>
    <s v="Identifikasi Variable Siklus Hidup Baterai Electric Vehicle untuk Mendukung Sustainable Development Goals (SDGs) 7 dan 13 di Indonesia"/>
    <x v="32"/>
    <x v="7"/>
    <n v="2024"/>
    <n v="7"/>
    <s v="Transportasi;Energi dan Energi Terbarukan"/>
    <n v="6750000"/>
    <s v="Telkom University Surabaya"/>
    <n v="2"/>
    <s v="Penelitian Kompetitif Internal"/>
    <x v="1"/>
    <s v="ID"/>
    <x v="8"/>
    <n v="6879158"/>
    <x v="107"/>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n v="13"/>
    <m/>
    <m/>
    <m/>
    <m/>
    <m/>
    <s v="Proposal"/>
    <s v="Laporan Akhir"/>
    <s v="RIZHA NURMILA HILDA"/>
    <s v="Teknik Industri"/>
    <s v="MOHAMMAD ZAINUDIN MUBAROK"/>
    <s v="Teknik Industri"/>
    <s v="NALA ROHMATUL UMMA"/>
    <s v="Teknik Industri"/>
    <m/>
    <s v=""/>
    <m/>
    <s v=""/>
    <m/>
    <s v=""/>
    <m/>
    <s v=""/>
    <s v="Artikel Pada Jurnal Sinta 1-3"/>
    <m/>
    <s v="Buku Ajar"/>
    <m/>
  </r>
  <r>
    <n v="52"/>
    <s v="KWR4.030/LIT06/PPM-LIT/2024"/>
    <s v="285/LIT06/PPM-LIT/2024"/>
    <s v="Automatic Task Provisioning and Routing for Automated Guided Vehicle (AGV) in Smart Factory"/>
    <x v="32"/>
    <x v="7"/>
    <n v="2024"/>
    <n v="7"/>
    <s v="Transportasi;Teknologi Informasi dan Komunikasi"/>
    <n v="6003000"/>
    <s v="Telkom University Surabaya"/>
    <n v="3"/>
    <s v="Penelitian Kompetitif Internal"/>
    <x v="1"/>
    <s v="ID"/>
    <x v="8"/>
    <n v="6679083"/>
    <x v="108"/>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m/>
    <m/>
    <m/>
    <m/>
    <m/>
    <m/>
    <s v="Proposal"/>
    <s v="Laporan Akhir"/>
    <s v="FIANDIO ADHI PRADHANA"/>
    <s v="Teknologi Informasi"/>
    <s v="MUHAMMAD ANJAS ARDIANSYAH"/>
    <s v="Teknologi Informasi"/>
    <s v="MACHFUD ICHSAN KHOIRUDIN"/>
    <s v="Teknologi Informasi"/>
    <m/>
    <s v=""/>
    <m/>
    <s v=""/>
    <m/>
    <s v=""/>
    <m/>
    <s v=""/>
    <s v="Artikel Pada Jurnal Sinta 1-3"/>
    <m/>
    <m/>
    <m/>
  </r>
  <r>
    <n v="53"/>
    <s v="KWR4.042/LIT06/PPM-LIT/2024"/>
    <s v="330/LIT06/PPM-LIT/2024"/>
    <s v="Business Intelligence for Analyzing Sentiment of Academicians' Performance using CNN"/>
    <x v="34"/>
    <x v="7"/>
    <n v="2024"/>
    <n v="6"/>
    <s v="Teknologi Informasi dan Komunikasi"/>
    <n v="0"/>
    <s v="Telkom University Surabaya"/>
    <n v="1"/>
    <s v="Penelitian Dana Mandiri"/>
    <x v="1"/>
    <s v="ID"/>
    <x v="8"/>
    <n v="6099359"/>
    <x v="56"/>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m/>
    <m/>
    <m/>
    <m/>
    <m/>
    <m/>
    <s v="BI - signed.pdf"/>
    <m/>
    <s v="Made Rahayu Putri Saron"/>
    <s v="Sistem Informasi"/>
    <m/>
    <s v=""/>
    <m/>
    <s v=""/>
    <m/>
    <s v=""/>
    <m/>
    <s v=""/>
    <m/>
    <s v=""/>
    <m/>
    <s v=""/>
    <s v="Jurnal Internasional"/>
    <m/>
    <m/>
    <m/>
  </r>
  <r>
    <n v="54"/>
    <s v="KWR4.042/LIT06/PPM-LIT/2024"/>
    <s v="331/LIT06/PPM-LIT/2024"/>
    <s v="Instagram-Driven Influence Maximization on University Branding for Maximizing Prospective Students"/>
    <x v="34"/>
    <x v="7"/>
    <n v="2024"/>
    <n v="6"/>
    <s v="Teknologi Informasi dan Komunikasi"/>
    <n v="0"/>
    <s v="Telkom University Surabaya"/>
    <n v="1"/>
    <s v="Penelitian Dana Mandiri"/>
    <x v="1"/>
    <s v="ID"/>
    <x v="8"/>
    <n v="6099359"/>
    <x v="56"/>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m/>
    <m/>
    <m/>
    <m/>
    <m/>
    <m/>
    <s v="IM ok - signed.pdf"/>
    <m/>
    <m/>
    <s v=""/>
    <m/>
    <s v=""/>
    <m/>
    <s v=""/>
    <m/>
    <s v=""/>
    <m/>
    <s v=""/>
    <m/>
    <s v=""/>
    <m/>
    <s v=""/>
    <s v="Jurnal Internasional"/>
    <m/>
    <m/>
    <m/>
  </r>
  <r>
    <n v="55"/>
    <s v="KWR4.042/LIT06/PPM-LIT/2024"/>
    <s v="329/LIT06/PPM-LIT/2024"/>
    <s v="Deteksi dan Lokalisasi Frekuensi Acoustic Howling pada Sinyal Suara Percakapan Publik dengan Neural Network"/>
    <x v="34"/>
    <x v="7"/>
    <n v="2024"/>
    <n v="6"/>
    <s v="Teknologi Informasi dan Komunikasi"/>
    <n v="0"/>
    <s v="Telkom University Surabaya"/>
    <n v="1"/>
    <s v="Penelitian Dana Mandiri"/>
    <x v="1"/>
    <s v="ID"/>
    <x v="8"/>
    <n v="6682794"/>
    <x v="34"/>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m/>
    <m/>
    <m/>
    <m/>
    <m/>
    <m/>
    <s v="Penelitian Mandiri - Pangestu Widodo - 2024 - telah disetujui KK.pdf"/>
    <m/>
    <s v="Ikmal Al Ais"/>
    <s v="Teknik Komputer"/>
    <m/>
    <s v=""/>
    <m/>
    <s v=""/>
    <m/>
    <s v=""/>
    <m/>
    <s v=""/>
    <m/>
    <s v=""/>
    <m/>
    <s v=""/>
    <s v="Jurnal Internasional"/>
    <m/>
    <m/>
    <m/>
  </r>
  <r>
    <n v="56"/>
    <m/>
    <s v="67/PKS/0.0/2024"/>
    <s v="TRANSPARANSI INFORMASI INPUTS-PROCESSES-OUTPUTS-OUTCOMES DARI SISTEM PENDATAAN BERBASIS EXCEL KE WEB MITRA PETERNAKAN DIGITAL TERNAKPARK DALAM RANGKA MENINGKATKAN TRUST PELANGGAN"/>
    <x v="35"/>
    <x v="7"/>
    <n v="2024"/>
    <n v="6"/>
    <s v="Teknologi Informasi dan Komunikasi"/>
    <n v="31992188"/>
    <s v="Telkom University Surabaya"/>
    <m/>
    <s v="HIBAH INOVASI SKEMA INOVASI TEMATIK TAHUN 2024/2025"/>
    <x v="1"/>
    <s v="ID"/>
    <x v="8"/>
    <m/>
    <x v="109"/>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n v="2"/>
    <m/>
    <m/>
    <m/>
    <m/>
    <m/>
    <s v="Proposal"/>
    <s v="Laporan Akhir"/>
    <s v="Muhammad Izzul Haq Syihabuddin Sanni"/>
    <s v="Sistem Informasi"/>
    <s v="Ramadhani Vanva Fauzia"/>
    <s v="Sistem Informasi"/>
    <s v="Yasmin Naila Ramadhanti"/>
    <s v="Sistem Informasi"/>
    <m/>
    <s v=""/>
    <m/>
    <s v=""/>
    <m/>
    <s v=""/>
    <m/>
    <s v=""/>
    <m/>
    <m/>
    <m/>
    <m/>
  </r>
  <r>
    <n v="57"/>
    <m/>
    <m/>
    <s v="SMACO Smart Incubator Berbasis IoT untuk Optimalisasi Penetasan Telur Entok (Cairina moschata)"/>
    <x v="36"/>
    <x v="7"/>
    <n v="2024"/>
    <n v="6"/>
    <s v="Teknologi Informasi dan Komunikasi"/>
    <n v="18615000"/>
    <s v="Telkom University Surabaya"/>
    <m/>
    <s v="PENELITIAN BTP INOVASI SKEMA HIBLI BATCH 2"/>
    <x v="1"/>
    <s v="ID"/>
    <x v="8"/>
    <m/>
    <x v="90"/>
    <m/>
    <n v="18615000"/>
    <s v="Motion Technology for Safety, Health, and Wellness"/>
    <s v="Rekayasa Industri dan Inovasi Bisnis (RIIB)"/>
    <s v="Sistem Informasi"/>
    <m/>
    <m/>
    <m/>
    <m/>
    <m/>
    <m/>
    <m/>
    <m/>
    <s v=""/>
    <s v=""/>
    <s v=""/>
    <m/>
    <m/>
    <m/>
    <m/>
    <m/>
    <m/>
    <s v=""/>
    <s v=""/>
    <s v=""/>
    <m/>
    <m/>
    <m/>
    <m/>
    <m/>
    <m/>
    <s v=""/>
    <s v=""/>
    <s v=""/>
    <m/>
    <m/>
    <m/>
    <m/>
    <m/>
    <m/>
    <s v=""/>
    <s v=""/>
    <s v=""/>
    <m/>
    <m/>
    <m/>
    <m/>
    <m/>
    <m/>
    <s v=""/>
    <s v=""/>
    <s v=""/>
    <m/>
    <m/>
    <n v="9"/>
    <m/>
    <m/>
    <m/>
    <m/>
    <m/>
    <m/>
    <s v="Proposal"/>
    <m/>
    <s v="Farid Duta Hadyanto"/>
    <s v="Sistem Informasi"/>
    <s v="Alfonsus Antero Arnayusrendito"/>
    <s v="Sistem Informasi"/>
    <s v="Johanes Abner Sebastian Diman"/>
    <s v="Sistem Informasi"/>
    <s v="Hanif Bahy Hasyid"/>
    <s v="Sistem Informasi"/>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KWR4.016/LIT06/PPM-LIT/2025"/>
    <s v="046/LIT06/PPM-LIT/2025"/>
    <s v="Rancang Bangun sistem monitoring gas oksigen dan karbondioksida berbasis Internet of Thing (IoT)"/>
    <x v="37"/>
    <x v="8"/>
    <n v="2025"/>
    <n v="12"/>
    <s v="Pertahanan dan Keamanan"/>
    <n v="30000000"/>
    <s v="Universitas Telkom Kampus Surabaya"/>
    <s v="4 (Terapan) - Komponen teknologi diintegrasikan dan diuji dalam lingkungan simulasi atau laboratorium."/>
    <s v="Penelitian Internal"/>
    <x v="1"/>
    <s v="ID"/>
    <x v="8"/>
    <m/>
    <x v="40"/>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n v="11"/>
    <m/>
    <m/>
    <m/>
    <m/>
    <s v="Proposal"/>
    <s v="Laporan Akhir"/>
    <s v="RANGGA ROOSPRATAMA ARIF"/>
    <s v="Teknik Elektro"/>
    <s v="MUHAMMAD MA'RUF FIRMANSYAH"/>
    <s v="Teknik Elektro"/>
    <m/>
    <s v=""/>
    <m/>
    <s v=""/>
    <m/>
    <s v=""/>
    <m/>
    <s v=""/>
    <m/>
    <s v=""/>
    <s v="1 (Satu) Artikel ilmiah pada Jurnal Q1/Q2 terindeks Scopus/WoS"/>
    <m/>
    <m/>
    <m/>
  </r>
  <r>
    <n v="2"/>
    <s v="KWR4.016/LIT06/PPM-LIT/2025"/>
    <s v="024/LIT06/PPM-LIT/2025"/>
    <s v="Identifikasi Penyakit Busuk Akar Pada Tanaman Melon Berdasarkan Volatile Organic Compound Menggunakan Electronic Nose Untuk Mendukung Pertanian Presisi"/>
    <x v="37"/>
    <x v="8"/>
    <n v="2025"/>
    <n v="12"/>
    <s v="Teknologi Informasi dan Komunikasi"/>
    <n v="29951500"/>
    <s v="Universitas Telkom Kampus Surabaya"/>
    <s v="3 (Dasar) - Fungsi dasar teknologi telah dibuktikan di lingkungan laboratorium."/>
    <s v="Penelitian Internal"/>
    <x v="1"/>
    <s v="ID"/>
    <x v="8"/>
    <m/>
    <x v="24"/>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n v="9"/>
    <m/>
    <m/>
    <m/>
    <m/>
    <m/>
    <s v="Proposal"/>
    <s v="Laporan Akhir"/>
    <s v="CHINTYA TRIBHUANA UTAMI"/>
    <s v="Teknologi Informasi"/>
    <s v="CISA VALENTINO CAHYA RAMADHANI"/>
    <s v="Teknologi Informasi"/>
    <s v="AHSHA AISNA AL WAFI"/>
    <s v="Teknologi Informasi"/>
    <m/>
    <s v=""/>
    <m/>
    <s v=""/>
    <m/>
    <s v=""/>
    <m/>
    <s v=""/>
    <s v="1 (Satu) Artikel ilmiah pada Jurnal Q1/Q2 terindeks Scopus/WoS"/>
    <m/>
    <m/>
    <m/>
  </r>
  <r>
    <n v="3"/>
    <s v="KWR4.016/LIT06/PPM-LIT/2025"/>
    <s v="025/LIT06/PPM-LIT/2025"/>
    <s v="Optimalisasi Budidaya Anggur di Greenhouse Rooftop Telkom University Surabaya Menggunakan Sensor Tanah Terintegrasi Berbasis IoT dan ML"/>
    <x v="37"/>
    <x v="8"/>
    <n v="2025"/>
    <n v="12"/>
    <s v="Teknologi Informasi dan Komunikasi"/>
    <n v="29950000"/>
    <s v="Universitas Telkom Kampus Surabaya"/>
    <s v="4 (Dasar) - Fungsi dasar teknologi telah dibuktikan di lingkungan laboratorium."/>
    <s v="Penelitian Internal"/>
    <x v="1"/>
    <s v="ID"/>
    <x v="1"/>
    <m/>
    <x v="110"/>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n v="11"/>
    <n v="12"/>
    <m/>
    <m/>
    <m/>
    <m/>
    <m/>
    <m/>
    <m/>
    <s v=""/>
    <m/>
    <s v=""/>
    <m/>
    <s v=""/>
    <m/>
    <s v=""/>
    <m/>
    <s v=""/>
    <m/>
    <s v=""/>
    <m/>
    <s v=""/>
    <m/>
    <m/>
    <m/>
    <m/>
  </r>
  <r>
    <n v="4"/>
    <s v="KWR4.016/LIT06/PPM-LIT/2025"/>
    <s v="055/LIT06/PPM-LIT/2025"/>
    <s v="OpenAgri: Sistem Precision Agriculture Portabel Berbasis Wireless Sensor Network dan Artificial Intelligence untuk Optimasi Irigasi dan Nutrisi di Lahan Terbuka"/>
    <x v="37"/>
    <x v="8"/>
    <n v="2025"/>
    <n v="12"/>
    <s v="Teknologi Informasi dan Komunikasi"/>
    <n v="29750000"/>
    <s v="Universitas Telkom Kampus Surabaya"/>
    <s v="2 (Dasar) - Konsep teknologi awal didefinisikan dan aplikasi potensial mulai diidentifikasi."/>
    <s v="Penelitian Internal"/>
    <x v="1"/>
    <s v="ID"/>
    <x v="8"/>
    <m/>
    <x v="76"/>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n v="3"/>
    <n v="12"/>
    <m/>
    <m/>
    <m/>
    <m/>
    <s v="Proposal"/>
    <s v="Laporan Akhir"/>
    <s v="STEVEN ANDRE GONASSIS"/>
    <s v="Teknologi Informasi"/>
    <s v="ZAHWA FARAH ALBANI"/>
    <s v="Teknologi Informasi"/>
    <s v="M. FAHMI ARYA MAULANA"/>
    <s v="Teknologi Informasi"/>
    <m/>
    <s v=""/>
    <m/>
    <s v=""/>
    <m/>
    <s v=""/>
    <m/>
    <s v=""/>
    <s v="1 (Satu) Artikel ilmiah pada Jurnal Q1/Q2 terindeks Scopus/WoS"/>
    <m/>
    <m/>
    <m/>
  </r>
  <r>
    <n v="5"/>
    <s v="KWR4.016/LIT06/PPM-LIT/2025"/>
    <s v="088/LIT06/PPM-LIT/2025"/>
    <s v="Applying Spatio-Temporal Neural Network Methods for Accurate Intermittent Rainfall Forecasting"/>
    <x v="37"/>
    <x v="8"/>
    <n v="2025"/>
    <n v="12"/>
    <s v="Teknologi Informasi dan Komunikasi"/>
    <n v="15000000"/>
    <s v="Universitas Telkom Kampus Surabaya"/>
    <s v="4 (Terapan) - Komponen teknologi diintegrasikan dan diuji dalam lingkungan simulasi atau laboratorium."/>
    <s v="Penelitian Internal"/>
    <x v="1"/>
    <s v="ID"/>
    <x v="8"/>
    <m/>
    <x v="75"/>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n v="13"/>
    <m/>
    <m/>
    <m/>
    <m/>
    <m/>
    <s v="Proposal"/>
    <s v="Laporan Akhir"/>
    <s v="RYANTA MEYLINDA SAVIRA"/>
    <s v="Sains Data"/>
    <s v="AURA AULIA ANASTASYA HADI PUTRI"/>
    <s v="Sains Data"/>
    <s v="CISA VALENTINO CAHYA RAMADHANI"/>
    <s v="Teknologi Informasi"/>
    <m/>
    <s v=""/>
    <m/>
    <s v=""/>
    <m/>
    <s v=""/>
    <m/>
    <s v=""/>
    <s v="1 (Satu) Artikel ilmiah pada Jurnal Q3/Q4 terindeks Scopus/WoS"/>
    <m/>
    <m/>
    <m/>
  </r>
  <r>
    <n v="6"/>
    <s v="KWR4.016/LIT06/PPM-LIT/2025"/>
    <s v="096/LIT06/PPM-LIT/2026"/>
    <s v="Aplikasi Deteksi Dini Penyakit Liver dengan Metode Hybrid Random Forest dan Support Vector Machine"/>
    <x v="37"/>
    <x v="8"/>
    <n v="2025"/>
    <n v="12"/>
    <s v="Kesehatan dan Obat"/>
    <n v="15000000"/>
    <s v="Universitas Telkom Kampus Surabaya"/>
    <s v="4 (Terapan) - Komponen teknologi diintegrasikan dan diuji dalam lingkungan simulasi atau laboratorium."/>
    <s v="Penelitian Internal"/>
    <x v="1"/>
    <s v="ID"/>
    <x v="8"/>
    <m/>
    <x v="92"/>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LFONSUS YOGA DEWA SAPUTRA"/>
    <s v="Sistem Informasi"/>
    <s v="HARTITA WIRASTRI"/>
    <s v="Sistem Informasi"/>
    <s v="DWI LUTFI TAUFIQ IHSANI"/>
    <s v="Sistem Informasi"/>
    <m/>
    <s v=""/>
    <m/>
    <s v=""/>
    <m/>
    <s v=""/>
    <m/>
    <s v=""/>
    <s v="1 (Satu) Artikel ilmiah pada Jurnal Q3/Q4 terindeks Scopus/WoS"/>
    <m/>
    <m/>
    <m/>
  </r>
  <r>
    <n v="7"/>
    <s v="KWR4.016/LIT06/PPM-LIT/2025"/>
    <s v="133/LIT06/PPM-LIT/2027"/>
    <s v="Aplikasi Sistem Informasi Geografis untuk Analisis Klaster Time Series Curah Hujan di Indonesia dengan Metode Klaster Hirarkis dan Non-Hierarkis"/>
    <x v="37"/>
    <x v="8"/>
    <n v="2025"/>
    <n v="12"/>
    <s v="Kebencanaan"/>
    <n v="15000000"/>
    <s v="Universitas Telkom Kampus Surabaya"/>
    <s v="4 (Terapan) - Komponen teknologi diintegrasikan dan diuji dalam lingkungan simulasi atau laboratorium."/>
    <s v="Penelitian Internal"/>
    <x v="1"/>
    <s v="ID"/>
    <x v="8"/>
    <m/>
    <x v="26"/>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n v="13"/>
    <m/>
    <m/>
    <m/>
    <m/>
    <m/>
    <s v="Proposal"/>
    <s v="Laporan Akhir"/>
    <s v="RENDIKA NURHARTANTO SUHARTO"/>
    <s v="Sains Data"/>
    <s v="RAHMAT SIGIT HIDAYAT"/>
    <s v="Sains Data"/>
    <s v="ZIDAN IRFAN ZAKY"/>
    <s v="Rekayasa Perangkat Lunak"/>
    <m/>
    <s v=""/>
    <m/>
    <s v=""/>
    <m/>
    <s v=""/>
    <m/>
    <s v=""/>
    <s v="1 (Satu) Artikel ilmiah pada Jurnal Q3/Q4 terindeks Scopus/WoS"/>
    <m/>
    <m/>
    <m/>
  </r>
  <r>
    <n v="8"/>
    <s v=" KWR4.026/LIT06/PPM-LIT/2025"/>
    <s v="354/LIT06/PPM-LIT/2027"/>
    <s v="Pengembangan ERP dalam Manajemen Supply Chain: Mewujudkan Perencanaan Permintaan dan Proyeksi Penjualan yang Akurat"/>
    <x v="38"/>
    <x v="8"/>
    <n v="2025"/>
    <n v="12"/>
    <s v="Teknologi Informasi dan Komunikasi"/>
    <n v="15000000"/>
    <s v="Universitas Telkom Kampus Surabaya"/>
    <s v="1 (Dasar) - Konsep dasar dan prinsip-prinsip ilmiah baru mulai diidentifikasi."/>
    <s v="Penelitian Internal"/>
    <x v="2"/>
    <s v="ID"/>
    <x v="15"/>
    <m/>
    <x v="47"/>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m/>
    <m/>
    <m/>
    <m/>
    <m/>
    <m/>
    <s v="Proposal"/>
    <s v="Laporan Akhir"/>
    <s v="FAKHRI ALAUDDIN"/>
    <s v="Informatika"/>
    <s v="FERRY OKTARIANSYAH"/>
    <s v="Informatika"/>
    <s v="STEPHANIE DEBORA ASSA"/>
    <s v="Sistem Informasi"/>
    <m/>
    <s v=""/>
    <m/>
    <s v=""/>
    <m/>
    <s v=""/>
    <m/>
    <s v=""/>
    <s v="1 (Satu) Artikel ilmiah pada International Conference Proceeding terindeks Scopus/WoS + MoA/PKS_x000a_"/>
    <m/>
    <m/>
    <m/>
  </r>
  <r>
    <n v="9"/>
    <s v="KWR4.016/LIT06/PPM-LIT/2025"/>
    <s v="083/LIT06/PPM-LIT/2029"/>
    <s v="Ergonomics Design and Risk Management in Industries"/>
    <x v="37"/>
    <x v="8"/>
    <n v="2025"/>
    <n v="12"/>
    <s v="Kesehatan dan Obat"/>
    <n v="14990000"/>
    <s v="Universitas Telkom Kampus Surabaya"/>
    <s v="2 (Dasar) - Konsep teknologi awal didefinisikan dan aplikasi potensial mulai diidentifikasi."/>
    <s v="Penelitian Internal"/>
    <x v="1"/>
    <s v="ID"/>
    <x v="8"/>
    <m/>
    <x v="62"/>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n v="8"/>
    <n v="9"/>
    <m/>
    <m/>
    <m/>
    <m/>
    <s v="Proposal"/>
    <s v="Laporan Akhir"/>
    <s v="NORMA NOVIKA"/>
    <s v="Teknik Industri"/>
    <s v="FEBRIN CLAUDIA ANGELI"/>
    <s v="Teknik Industri"/>
    <s v="CRESENTIA ARIESTA VERONIKA"/>
    <s v="Teknik Industri"/>
    <m/>
    <s v=""/>
    <m/>
    <s v=""/>
    <m/>
    <s v=""/>
    <m/>
    <s v=""/>
    <s v="1 (Satu) Artikel ilmiah pada Jurnal Q3/Q4 terindeks Scopus/WoS"/>
    <m/>
    <m/>
    <m/>
  </r>
  <r>
    <n v="10"/>
    <s v="KWR4.016/LIT06/PPM-LIT/2025"/>
    <s v="099/LIT06/PPM-LIT/2030"/>
    <s v="Integrasi Teknologi Blockchain untuk Meningkatkan Ketertelusuran pada Rantai Pasok Minyak Sawit di Indonesia"/>
    <x v="37"/>
    <x v="8"/>
    <n v="2025"/>
    <n v="12"/>
    <s v="Teknologi Informasi dan Komunikasi"/>
    <n v="14950000"/>
    <s v="Universitas Telkom Kampus Surabaya"/>
    <s v="4 (Terapan) - Komponen teknologi diintegrasikan dan diuji dalam lingkungan simulasi atau laboratorium."/>
    <s v="Penelitian Internal"/>
    <x v="1"/>
    <s v="ID"/>
    <x v="8"/>
    <m/>
    <x v="108"/>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n v="9"/>
    <n v="12"/>
    <m/>
    <m/>
    <m/>
    <m/>
    <s v="Proposal"/>
    <s v="Laporan Akhir"/>
    <s v="RAFAEL CHRISTIAN MARBUN"/>
    <s v="Teknologi Informasi"/>
    <s v="GHOZYAN HILMAN KURNIAWAN"/>
    <s v="Teknologi Informasi"/>
    <s v="HANIF GUNTUR LAKSONO SENTOSA"/>
    <s v="Teknologi Informasi"/>
    <m/>
    <s v=""/>
    <m/>
    <s v=""/>
    <m/>
    <s v=""/>
    <m/>
    <s v=""/>
    <s v="1 (Satu) Artikel ilmiah pada Jurnal Q3/Q4 terindeks Scopus/WoS"/>
    <m/>
    <m/>
    <m/>
  </r>
  <r>
    <n v="11"/>
    <s v="KWR4.016/LIT06/PPM-LIT/2025"/>
    <s v="133/LIT06/PPM-LIT/2031"/>
    <s v="Analisis Penerimaan Teknologi pada Penggantian Baterai Kendaraan Listrik mengunakan Model TRAM : Study Case Kota Surabaya."/>
    <x v="37"/>
    <x v="8"/>
    <n v="2025"/>
    <n v="12"/>
    <s v="Teknologi Informasi dan Komunikasi"/>
    <n v="14575000"/>
    <s v="Universitas Telkom Kampus Surabaya"/>
    <s v="3 (Dasar) - Fungsi dasar teknologi telah dibuktikan di lingkungan laboratorium."/>
    <s v="Penelitian Internal"/>
    <x v="1"/>
    <s v="ID"/>
    <x v="8"/>
    <m/>
    <x v="33"/>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m/>
    <m/>
    <m/>
    <m/>
    <m/>
    <m/>
    <s v="Proposal"/>
    <s v="Laporan Akhir"/>
    <s v="MUHAMMAD UBAIDILLAH DHIA ULHAQ"/>
    <s v="Teknik Industri"/>
    <s v="NILNA AGNIA"/>
    <s v="Teknik Industri"/>
    <s v="MOHAMMAD NAUVAL DWI SAPUTRA"/>
    <s v="Teknik Industri"/>
    <m/>
    <s v=""/>
    <m/>
    <s v=""/>
    <m/>
    <s v=""/>
    <m/>
    <s v=""/>
    <s v="1 (Satu) Artikel ilmiah pada Jurnal Q3/Q4 terindeks Scopus/WoS"/>
    <m/>
    <m/>
    <m/>
  </r>
  <r>
    <n v="12"/>
    <s v="KWR4.016/LIT06/PPM-LIT/2025"/>
    <s v="129/LIT06/PPM-LIT/2032"/>
    <s v="Prediksi Jurusan Perkuliahan menggunakan Federated Learning. Studi Case Telkom University Surabaya"/>
    <x v="37"/>
    <x v="8"/>
    <n v="2025"/>
    <n v="12"/>
    <s v="Sosial Humaniora, Pendidikan, Seni dan Budaya"/>
    <n v="14250000"/>
    <s v="Universitas Telkom Kampus Surabaya"/>
    <s v="2 (Dasar) - Konsep teknologi awal didefinisikan dan aplikasi potensial mulai diidentifikasi."/>
    <s v="Penelitian Internal"/>
    <x v="1"/>
    <s v="ID"/>
    <x v="8"/>
    <m/>
    <x v="9"/>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n v="9"/>
    <m/>
    <m/>
    <m/>
    <m/>
    <m/>
    <s v="Proposal"/>
    <s v="Laporan Akhir"/>
    <s v="STEVEN ANDRE GONASSIS"/>
    <s v="Teknologi Informasi"/>
    <s v="MICHAEL ANGELLO QADOSY RIYADI"/>
    <s v="Teknologi Informasi"/>
    <s v="ELSA AJENG PRATIWI"/>
    <s v="Teknologi Informasi"/>
    <m/>
    <s v=""/>
    <m/>
    <s v=""/>
    <m/>
    <s v=""/>
    <m/>
    <s v=""/>
    <s v="1 (Satu) Artikel ilmiah pada Jurnal Q3/Q4 terindeks Scopus/WoS"/>
    <m/>
    <m/>
    <m/>
  </r>
  <r>
    <n v="13"/>
    <s v="KWR4.016/LIT06/PPM-LIT/2025"/>
    <s v="137/LIT06/PPM-LIT/2033"/>
    <s v="Model Pengendalian Persediaan Adaptif dengan Defect Predictive Analytics"/>
    <x v="37"/>
    <x v="8"/>
    <n v="2025"/>
    <n v="12"/>
    <s v="Teknologi Informasi dan Komunikasi"/>
    <n v="14247750"/>
    <s v="Universitas Telkom Kampus Surabaya"/>
    <s v="3 (Dasar) - Fungsi dasar teknologi telah dibuktikan di lingkungan laboratorium."/>
    <s v="Penelitian Internal"/>
    <x v="1"/>
    <s v="ID"/>
    <x v="8"/>
    <m/>
    <x v="111"/>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m/>
    <m/>
    <m/>
    <m/>
    <m/>
    <m/>
    <s v="Proposal"/>
    <s v="Laporan Akhir"/>
    <s v="LATHIFA PUTERI ASY'ARI"/>
    <s v="Teknik Logistik"/>
    <s v="ARDINAL BENEDICK TANJUNG"/>
    <s v="Teknik Logistik"/>
    <s v="ALFI PURWANINGRUM"/>
    <s v="Sains Data"/>
    <m/>
    <s v=""/>
    <m/>
    <s v=""/>
    <m/>
    <s v=""/>
    <m/>
    <s v=""/>
    <s v="1 (Satu) Artikel ilmiah pada Jurnal Q3/Q4 terindeks Scopus/WoS"/>
    <m/>
    <m/>
    <m/>
  </r>
  <r>
    <n v="14"/>
    <s v="KWR4.016/LIT06/PPM-LIT/2025"/>
    <s v="145/LIT06/PPM-LIT/2034"/>
    <s v="School Bus Route Optimization in Surabaya"/>
    <x v="37"/>
    <x v="8"/>
    <n v="2025"/>
    <n v="12"/>
    <s v="Transportasi"/>
    <n v="13950000"/>
    <s v="Universitas Telkom Kampus Surabaya"/>
    <s v="1 (Dasar) - Konsep dasar dan prinsip-prinsip ilmiah baru mulai diidentifikasi."/>
    <s v="Penelitian Internal"/>
    <x v="1"/>
    <s v="ID"/>
    <x v="8"/>
    <m/>
    <x v="11"/>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n v="13"/>
    <m/>
    <m/>
    <m/>
    <m/>
    <m/>
    <s v="Proposal"/>
    <s v="Laporan Akhir"/>
    <s v="AISYAH DEWI"/>
    <s v="Teknik Logistik"/>
    <s v="MUHAMMAD KEVIN DHIYA UL'HAQ"/>
    <s v="Tidak Ada"/>
    <s v="PATRICK TIMOTIUS STEVENS"/>
    <s v="Informatika"/>
    <m/>
    <s v=""/>
    <m/>
    <s v=""/>
    <m/>
    <s v=""/>
    <m/>
    <s v=""/>
    <s v="1 (Satu) Artikel ilmiah pada Jurnal Q3/Q4 terindeks Scopus/WoS"/>
    <m/>
    <m/>
    <m/>
  </r>
  <r>
    <n v="15"/>
    <s v="KWR4.016/LIT06/PPM-LIT/2025"/>
    <s v="126/LIT06/PPM-LIT/2035"/>
    <s v="Klasifikasi Potensi Sekolah untuk Pengoptimalan Program Penerimaan Mahasiswa Baru dengan Machine Learning"/>
    <x v="37"/>
    <x v="8"/>
    <n v="2025"/>
    <n v="12"/>
    <s v="Teknologi Informasi dan Komunikasi"/>
    <n v="13791210"/>
    <s v="Universitas Telkom Kampus Surabaya"/>
    <s v="4 (Terapan) - Komponen teknologi diintegrasikan dan diuji dalam lingkungan simulasi atau laboratorium."/>
    <s v="Penelitian Internal"/>
    <x v="1"/>
    <s v="ID"/>
    <x v="8"/>
    <m/>
    <x v="52"/>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n v="9"/>
    <n v="17"/>
    <m/>
    <m/>
    <m/>
    <m/>
    <s v="Proposal"/>
    <s v="Laporan Akhir"/>
    <s v="I MADE WISNU ADI SANJAYA"/>
    <s v="Sains Data"/>
    <s v="AURA AULIA ANASTASYA HADI PUTRI"/>
    <s v="Sains Data"/>
    <s v="AULIYA ARDHINI PUTRI"/>
    <s v="Sains Data"/>
    <m/>
    <s v=""/>
    <m/>
    <s v=""/>
    <m/>
    <s v=""/>
    <m/>
    <s v=""/>
    <s v="1 (Satu) Artikel ilmiah pada Jurnal Q3/Q4 terindeks Scopus/WoS"/>
    <m/>
    <m/>
    <m/>
  </r>
  <r>
    <n v="16"/>
    <s v="KWR4.016/LIT06/PPM-LIT/2025"/>
    <s v="046/LIT06/PPM-LIT/2036"/>
    <s v="Perancangan Sistem Pengumpulan dan Pengelolaan Data Gait Berbasis MongoDB untuk Analisis dengan Visualisasi Interaktif"/>
    <x v="37"/>
    <x v="8"/>
    <n v="2025"/>
    <n v="12"/>
    <s v="Kesehatan dan Obat"/>
    <n v="12000000"/>
    <s v="Universitas Telkom Kampus Surabaya"/>
    <s v="3 (Dasar) - Fungsi dasar teknologi telah dibuktikan di lingkungan laboratorium."/>
    <s v="Penelitian Internal"/>
    <x v="1"/>
    <s v="ID"/>
    <x v="8"/>
    <m/>
    <x v="48"/>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m/>
    <m/>
    <m/>
    <m/>
    <m/>
    <m/>
    <s v="Proposal"/>
    <s v="Laporan Akhir"/>
    <s v="RIZAL RAHMAN RIZKIKA"/>
    <s v="Sains Data"/>
    <s v="AHMAD IHDA FALAH ANNUR"/>
    <s v="Sains Data"/>
    <s v="MUHAMMAD ABDULLAH IKHSAN"/>
    <s v="Sains Data"/>
    <m/>
    <s v=""/>
    <m/>
    <s v=""/>
    <m/>
    <s v=""/>
    <m/>
    <s v=""/>
    <s v="1 (Satu) Artikel ilmiah pada International Conference Proceeding terindeks Scopus/WoS"/>
    <m/>
    <m/>
    <m/>
  </r>
  <r>
    <n v="17"/>
    <s v="KWR4.016/LIT06/PPM-LIT/2025"/>
    <s v="046/LIT06/PPM-LIT/2037"/>
    <s v="Pembangunan Platform Jaringan Kerja Untuk Penyandang Disabilitas Berbasis Web"/>
    <x v="37"/>
    <x v="8"/>
    <n v="2025"/>
    <n v="12"/>
    <s v="Teknologi Informasi dan Komunikasi"/>
    <n v="12000000"/>
    <s v="Universitas Telkom Kampus Surabaya"/>
    <s v="4 (Terapan) - Komponen teknologi diintegrasikan dan diuji dalam lingkungan simulasi atau laboratorium."/>
    <s v="Penelitian Internal"/>
    <x v="1"/>
    <s v="ID"/>
    <x v="8"/>
    <m/>
    <x v="65"/>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n v="10"/>
    <m/>
    <m/>
    <m/>
    <m/>
    <m/>
    <s v="Proposal"/>
    <s v="Laporan Akhir"/>
    <s v="HAIDAR FULCA KURNIAWAN"/>
    <s v="Informatika"/>
    <s v="NUEVALEN REFITRA ALSWANDO"/>
    <s v="Informatika"/>
    <s v="GENDHI RAMONA PRASTYO"/>
    <s v="Informatika"/>
    <m/>
    <s v=""/>
    <m/>
    <s v=""/>
    <m/>
    <s v=""/>
    <m/>
    <s v=""/>
    <s v="1 (Satu) Artikel ilmiah pada International Conference Proceeding terindeks Scopus/WoS"/>
    <m/>
    <m/>
    <m/>
  </r>
  <r>
    <n v="18"/>
    <s v="KWR4.016/LIT06/PPM-LIT/2025"/>
    <s v="217/LIT06/PPM-LIT/2038"/>
    <s v="Perencanaan dan peramalan kebutuhan air bersih dengan algoritma peramalan deep learning dalam rangka penguatan SDG ke 6 “clean water and sanitation”"/>
    <x v="37"/>
    <x v="8"/>
    <n v="2025"/>
    <n v="12"/>
    <s v="Pangan"/>
    <n v="12000000"/>
    <s v="Universitas Telkom Kampus Surabaya"/>
    <s v="3 (Dasar) - Fungsi dasar teknologi telah dibuktikan di lingkungan laboratorium."/>
    <s v="Penelitian Internal"/>
    <x v="1"/>
    <s v="ID"/>
    <x v="8"/>
    <m/>
    <x v="74"/>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n v="6"/>
    <n v="7"/>
    <n v="9"/>
    <n v="11"/>
    <n v="12"/>
    <n v="13"/>
    <s v="Proposal"/>
    <s v="Laporan Akhir"/>
    <s v="MICHAEL ANGELLO QADOSY RIYADI"/>
    <s v="Teknologi Informasi"/>
    <s v="CISA VALENTINO CAHYA RAMADHANI"/>
    <s v="Teknologi Informasi"/>
    <s v="STEVEN ANDRE GONASSIS"/>
    <s v="Teknologi Informasi"/>
    <m/>
    <s v=""/>
    <m/>
    <s v=""/>
    <m/>
    <s v=""/>
    <m/>
    <s v=""/>
    <s v="1 (Satu) Artikel ilmiah pada International Conference Proceeding terindeks Scopus/WoS"/>
    <m/>
    <m/>
    <m/>
  </r>
  <r>
    <n v="19"/>
    <s v="KWR4.016/LIT06/PPM-LIT/2025"/>
    <s v="218/LIT06/PPM-LIT/2039"/>
    <s v="Pengembangan sistem pengisian cepat baterai Lithium polymer pada sebuah robot fisioterapi"/>
    <x v="37"/>
    <x v="8"/>
    <n v="2025"/>
    <n v="12"/>
    <s v="Kesehatan dan Obat"/>
    <n v="12000000"/>
    <s v="Universitas Telkom Kampus Surabaya"/>
    <s v="6 (Terapan) - Sistem prototipe yang lengkap diuji dalam lingkungan yang relevan."/>
    <s v="Penelitian Internal"/>
    <x v="1"/>
    <s v="ID"/>
    <x v="8"/>
    <m/>
    <x v="12"/>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m/>
    <m/>
    <m/>
    <m/>
    <m/>
    <s v="Proposal"/>
    <s v="Laporan Akhir"/>
    <s v="ACHMAD SUBAYU"/>
    <s v="Teknik Elektro"/>
    <s v="NADYA NANDAYU JANNA"/>
    <s v="Teknik Elektro"/>
    <s v="DIO IFAN AULIYA"/>
    <s v="Teknik Elektro"/>
    <m/>
    <s v=""/>
    <m/>
    <s v=""/>
    <m/>
    <s v=""/>
    <m/>
    <s v=""/>
    <s v="1 (Satu) Artikel ilmiah pada International Conference Proceeding terindeks Scopus/WoS"/>
    <m/>
    <m/>
    <m/>
  </r>
  <r>
    <n v="20"/>
    <s v="KWR4.016/LIT06/PPM-LIT/2025"/>
    <s v="223/LIT06/PPM-LIT/2040"/>
    <s v="Klasifikasi Stadium Diabetic Retinopathy Menggunakan Hybrid Model Berbasis Deep Learning"/>
    <x v="37"/>
    <x v="8"/>
    <n v="2025"/>
    <n v="12"/>
    <s v="Kesehatan dan Obat"/>
    <n v="12000000"/>
    <s v="Universitas Telkom Kampus Surabaya"/>
    <s v="3 (Dasar) - Fungsi dasar teknologi telah dibuktikan di lingkungan laboratorium."/>
    <s v="Penelitian Internal"/>
    <x v="1"/>
    <s v="ID"/>
    <x v="8"/>
    <m/>
    <x v="112"/>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n v="10"/>
    <m/>
    <m/>
    <m/>
    <m/>
    <m/>
    <s v="Proposal"/>
    <s v="Laporan Akhir"/>
    <s v="RAMADINOV RIZKY FITRAHAQ"/>
    <s v="Informatika"/>
    <s v="JOHN TJANDRA UTOMO"/>
    <s v="Informatika"/>
    <s v="MOHAMMAD GIBRAN KHALILULLAH"/>
    <s v="Informatika"/>
    <m/>
    <s v=""/>
    <m/>
    <s v=""/>
    <m/>
    <s v=""/>
    <m/>
    <s v=""/>
    <s v="1 (Satu) Artikel ilmiah pada International Conference Proceeding terindeks Scopus/WoS"/>
    <m/>
    <m/>
    <m/>
  </r>
  <r>
    <n v="21"/>
    <s v="KWR4.016/LIT06/PPM-LIT/2025"/>
    <s v="251/LIT06/PPM-LIT/2041"/>
    <s v="Integrasi Data Analytics dalam Website Pelayanan Ekspor Provinsi Jawa Timur untuk Mendukung Pengambilan Keputusan"/>
    <x v="37"/>
    <x v="8"/>
    <n v="2025"/>
    <n v="12"/>
    <s v="Teknologi Informasi dan Komunikasi"/>
    <n v="12000000"/>
    <s v="Universitas Telkom Kampus Surabaya"/>
    <s v="3 (Dasar) - Fungsi dasar teknologi telah dibuktikan di lingkungan laboratorium."/>
    <s v="Penelitian Internal"/>
    <x v="1"/>
    <s v="ID"/>
    <x v="8"/>
    <m/>
    <x v="71"/>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n v="17"/>
    <m/>
    <m/>
    <m/>
    <m/>
    <m/>
    <s v="Proposal"/>
    <s v="Laporan Akhir"/>
    <s v="FAKHRI ALAUDDIN"/>
    <s v="Informatika"/>
    <s v="NAJLA MAKASSAR"/>
    <s v="Bisnis Digital"/>
    <s v="NAJMA MAKASSAR"/>
    <s v="Sistem Informasi"/>
    <m/>
    <s v=""/>
    <m/>
    <s v=""/>
    <m/>
    <s v=""/>
    <m/>
    <s v=""/>
    <s v="1 (Satu) Artikel ilmiah pada International Conference Proceeding terindeks Scopus/WoS"/>
    <m/>
    <m/>
    <m/>
  </r>
  <r>
    <n v="22"/>
    <s v="KWR4.016/LIT06/PPM-LIT/2025"/>
    <s v="290/LIT06/PPM-LIT/2042"/>
    <s v="Rancang Bangun Perangkat Pendeteksi Arah Tembakan menggunakan Gelombang Suara"/>
    <x v="37"/>
    <x v="8"/>
    <n v="2025"/>
    <n v="12"/>
    <s v="Pertahanan dan Keamanan"/>
    <n v="12000000"/>
    <s v="Universitas Telkom Kampus Surabaya"/>
    <s v="4 (Terapan) - Komponen teknologi diintegrasikan dan diuji dalam lingkungan simulasi atau laboratorium."/>
    <s v="Penelitian Internal"/>
    <x v="1"/>
    <s v="ID"/>
    <x v="8"/>
    <m/>
    <x v="6"/>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n v="16"/>
    <m/>
    <m/>
    <m/>
    <m/>
    <m/>
    <s v="Proposal"/>
    <s v="Laporan Akhir"/>
    <s v="R. HEDI TABAH PRATAMA PUTRA"/>
    <s v="Teknik Telekomunikasi"/>
    <s v="FAJAR FEBRIO PUTRA NOVLYAWAN"/>
    <s v="Teknik Telekomunikasi"/>
    <s v="SYAHRU ROHMANA ADI"/>
    <s v="Teknik Telekomunikasi"/>
    <m/>
    <s v=""/>
    <m/>
    <s v=""/>
    <m/>
    <s v=""/>
    <m/>
    <s v=""/>
    <s v="1 (Satu) Artikel ilmiah pada International Conference Proceeding terindeks Scopus/WoS"/>
    <m/>
    <m/>
    <m/>
  </r>
  <r>
    <n v="23"/>
    <s v="KWR4.016/LIT06/PPM-LIT/2025"/>
    <s v="291/LIT06/PPM-LIT/2043"/>
    <s v="Pembangunan Aplikasi Untuk Registrasi Anjungan Pemeriksaan Kesehatan Mandiri Berbasis Progressive Web Apps"/>
    <x v="37"/>
    <x v="8"/>
    <n v="2025"/>
    <n v="12"/>
    <s v="Kesehatan dan Obat"/>
    <n v="12000000"/>
    <s v="Universitas Telkom Kampus Surabaya"/>
    <s v="5 (Terapan) - Teknologi diuji dalam lingkungan yang mirip dengan kondisi operasional sebenarnya."/>
    <s v="Penelitian Internal"/>
    <x v="1"/>
    <s v="ID"/>
    <x v="8"/>
    <m/>
    <x v="57"/>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NANDA BINTANG SAPUTRA"/>
    <s v="Informatika"/>
    <s v="MOCH. ANDI DIVANGGA PRATAMA"/>
    <s v="Informatika"/>
    <s v="MUHAMMAD HANAFI CHOIRULLOH"/>
    <s v="Informatika"/>
    <m/>
    <s v=""/>
    <m/>
    <s v=""/>
    <m/>
    <s v=""/>
    <m/>
    <s v=""/>
    <s v="1 (Satu) Artikel ilmiah pada International Conference Proceeding terindeks Scopus/WoS"/>
    <m/>
    <m/>
    <m/>
  </r>
  <r>
    <n v="24"/>
    <s v="KWR4.016/LIT06/PPM-LIT/2025"/>
    <s v="326/LIT06/PPM-LIT/2044"/>
    <s v="Monitoring dan analisis lalu lintas kendaraan dengan computer vision dan deep learning dalam rangka penguatan SDG ke 9 “industry, innovation and infrastructure”"/>
    <x v="37"/>
    <x v="8"/>
    <n v="2025"/>
    <n v="12"/>
    <s v="Transportasi"/>
    <n v="12000000"/>
    <s v="Universitas Telkom Kampus Surabaya"/>
    <s v="3 (Dasar) - Fungsi dasar teknologi telah dibuktikan di lingkungan laboratorium."/>
    <s v="Penelitian Internal"/>
    <x v="1"/>
    <s v="ID"/>
    <x v="8"/>
    <m/>
    <x v="74"/>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n v="11"/>
    <m/>
    <m/>
    <m/>
    <m/>
    <m/>
    <s v="Proposal"/>
    <s v="Laporan Akhir"/>
    <s v="MICHAEL ANGELLO QADOSY RIYADI"/>
    <s v="Teknologi Informasi"/>
    <s v="SULTHONIKA MAHFUDZ AL MUJAHIDIN"/>
    <s v="Teknologi Informasi"/>
    <s v="KEVIN IMANUEL SETIAWAN"/>
    <s v="Teknologi Informasi"/>
    <m/>
    <s v=""/>
    <m/>
    <s v=""/>
    <m/>
    <s v=""/>
    <m/>
    <s v=""/>
    <s v="1 (Satu) Artikel ilmiah pada International Conference Proceeding terindeks Scopus/WoS"/>
    <m/>
    <m/>
    <m/>
  </r>
  <r>
    <n v="25"/>
    <s v="KWR4.016/LIT06/PPM-LIT/2025"/>
    <s v="271/LIT06/PPM-LIT/2045"/>
    <s v="Smart Vertigasi Pada Budidaya Melon"/>
    <x v="37"/>
    <x v="8"/>
    <n v="2025"/>
    <n v="12"/>
    <s v="Teknologi Informasi dan Komunikasi"/>
    <n v="11980000"/>
    <s v="Universitas Telkom Kampus Surabaya"/>
    <s v="3 (Dasar) - Fungsi dasar teknologi telah dibuktikan di lingkungan laboratorium."/>
    <s v="Penelitian Internal"/>
    <x v="1"/>
    <s v="ID"/>
    <x v="8"/>
    <m/>
    <x v="104"/>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n v="9"/>
    <m/>
    <m/>
    <m/>
    <m/>
    <m/>
    <s v="Proposal"/>
    <s v="Laporan Akhir"/>
    <s v="SHINTA PUTRI NIRMALA"/>
    <s v="Informatika"/>
    <s v="NATANAEL WIJAYA TIONO"/>
    <s v="Informatika"/>
    <s v="FARANDIO AL-KHALID"/>
    <s v="Informatika"/>
    <m/>
    <s v=""/>
    <m/>
    <s v=""/>
    <m/>
    <s v=""/>
    <m/>
    <s v=""/>
    <s v="1 (Satu) Artikel ilmiah pada International Conference Proceeding terindeks Scopus/WoS"/>
    <m/>
    <m/>
    <m/>
  </r>
  <r>
    <n v="26"/>
    <s v="KWR4.016/LIT06/PPM-LIT/2025"/>
    <s v="241/LIT06/PPM-LIT/2046"/>
    <s v="Analisis InSilico berbasis Machine Learning untuk Prediksi Ligan Potensial pada Relasi Protein CISH Sebagai Treatment Meningitis"/>
    <x v="37"/>
    <x v="8"/>
    <n v="2025"/>
    <n v="12"/>
    <s v="Kesehatan dan Obat"/>
    <n v="11950000"/>
    <s v="Universitas Telkom Kampus Surabaya"/>
    <s v="3 (Dasar) - Fungsi dasar teknologi telah dibuktikan di lingkungan laboratorium."/>
    <s v="Penelitian Internal"/>
    <x v="1"/>
    <s v="ID"/>
    <x v="8"/>
    <m/>
    <x v="44"/>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n v="9"/>
    <m/>
    <m/>
    <m/>
    <m/>
    <m/>
    <s v="Proposal"/>
    <s v="Laporan Akhir"/>
    <s v="WHISNUMURTY GALIH ANANTA"/>
    <s v="Informatika"/>
    <s v="MUHAMMAD ABDULLAH IKHSAN"/>
    <s v="Sains Data"/>
    <m/>
    <s v=""/>
    <m/>
    <s v=""/>
    <m/>
    <s v=""/>
    <m/>
    <s v=""/>
    <m/>
    <s v=""/>
    <s v="1 (Satu) Artikel ilmiah pada International Conference Proceeding terindeks Scopus/WoS"/>
    <m/>
    <m/>
    <m/>
  </r>
  <r>
    <n v="27"/>
    <s v="KWR4.016/LIT06/PPM-LIT/2025"/>
    <s v="324/LIT06/PPM-LIT/2047"/>
    <s v="Pengembangan Sistem Otomasi Pemberian Pakan berbasis Machine Learning dan Iot untuk Prediksi Pola Konsumsi dan Produktivitas Ayam Petelur"/>
    <x v="37"/>
    <x v="8"/>
    <n v="2025"/>
    <n v="12"/>
    <s v="Pangan"/>
    <n v="11820000"/>
    <s v="Universitas Telkom Kampus Surabaya"/>
    <s v="5 (Terapan) - Teknologi diuji dalam lingkungan yang mirip dengan kondisi operasional sebenarnya."/>
    <s v="Penelitian Internal"/>
    <x v="1"/>
    <s v="ID"/>
    <x v="8"/>
    <m/>
    <x v="32"/>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n v="3"/>
    <n v="9"/>
    <n v="12"/>
    <m/>
    <m/>
    <m/>
    <s v="Proposal"/>
    <s v="Laporan Akhir"/>
    <s v="AYSAR FULCA SETYA PUTRA"/>
    <s v="Informatika"/>
    <s v="MUCHAMMAD RIZQI ANDREYANTO SYAPUTRA"/>
    <s v="Sistem Informasi"/>
    <s v="HAMMAM JAUHARUL KARIM"/>
    <s v="Informatika"/>
    <m/>
    <s v=""/>
    <m/>
    <s v=""/>
    <m/>
    <s v=""/>
    <m/>
    <s v=""/>
    <s v="1 (Satu) Artikel ilmiah pada International Conference Proceeding terindeks Scopus/WoS"/>
    <m/>
    <m/>
    <m/>
  </r>
  <r>
    <n v="28"/>
    <s v="KWR4.016/LIT06/PPM-LIT/2025"/>
    <s v="257/LIT06/PPM-LIT/2048"/>
    <s v="PERANCANGAN ANTENA SUBARRAY VERTIKAL BERBASIS MIKROSTRIP BERPENCATU SERI DENGAN JARAK DAN BENTUK TAK SERAGAM"/>
    <x v="37"/>
    <x v="8"/>
    <n v="2025"/>
    <n v="12"/>
    <s v="Teknologi Informasi dan Komunikasi"/>
    <n v="11500000"/>
    <s v="Universitas Telkom Kampus Surabaya"/>
    <s v="3 (Dasar) - Fungsi dasar teknologi telah dibuktikan di lingkungan laboratorium."/>
    <s v="Penelitian Internal"/>
    <x v="1"/>
    <s v="ID"/>
    <x v="8"/>
    <m/>
    <x v="69"/>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m/>
    <m/>
    <m/>
    <m/>
    <m/>
    <m/>
    <s v="Proposal"/>
    <s v="Laporan Akhir"/>
    <s v="WAHYU HADI HUSODO"/>
    <s v="Teknik Telekomunikasi"/>
    <m/>
    <s v=""/>
    <m/>
    <s v=""/>
    <m/>
    <s v=""/>
    <m/>
    <s v=""/>
    <m/>
    <s v=""/>
    <m/>
    <s v=""/>
    <s v="1 (Satu) Artikel ilmiah pada International Conference Proceeding terindeks Scopus/WoS"/>
    <m/>
    <m/>
    <m/>
  </r>
  <r>
    <n v="29"/>
    <s v="KWR4.016/LIT06/PPM-LIT/2025"/>
    <s v="233/LIT06/PPM-LIT/2049"/>
    <s v="SMART METER UNTUK MENANGANI GANGGUAN TEGANGAN DAN SAKLAR OTOMATIS PENGHUBUNG JARINGAN LISTRIK"/>
    <x v="37"/>
    <x v="8"/>
    <n v="2025"/>
    <n v="12"/>
    <s v="Energi - Energi Baru dan Terbarukan"/>
    <n v="11412750"/>
    <s v="Universitas Telkom Kampus Surabaya"/>
    <s v="1 (Dasar) - Konsep dasar dan prinsip-prinsip ilmiah baru mulai diidentifikasi."/>
    <s v="Penelitian Internal"/>
    <x v="1"/>
    <s v="ID"/>
    <x v="8"/>
    <m/>
    <x v="18"/>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n v="9"/>
    <n v="11"/>
    <m/>
    <m/>
    <m/>
    <m/>
    <s v="Proposal"/>
    <s v="Laporan Akhir"/>
    <s v="HERNADIMAS ALFATTAH"/>
    <s v="Teknik Elektro"/>
    <s v="YAYOUNG ZHEKA HARDYNARTA"/>
    <s v="Teknik Elektro"/>
    <s v="MUHAMMAD EVAN PERMANA"/>
    <s v="Teknik Elektro"/>
    <m/>
    <s v=""/>
    <m/>
    <s v=""/>
    <m/>
    <s v=""/>
    <m/>
    <s v=""/>
    <s v="1 (Satu) Artikel ilmiah pada International Conference Proceeding terindeks Scopus/WoS"/>
    <m/>
    <m/>
    <m/>
  </r>
  <r>
    <n v="30"/>
    <s v="KWR4.016/LIT06/PPM-LIT/2025"/>
    <s v="259/LIT06/PPM-LIT/2050"/>
    <s v="Aplikasi Deteksi Objek Berbasis Suara untuk Membantu Tunanetra Menghindari Ancaman Secara Real Time Menggunakan Deep Learning"/>
    <x v="37"/>
    <x v="8"/>
    <n v="2025"/>
    <n v="12"/>
    <s v="Kesehatan dan Obat"/>
    <n v="11370510"/>
    <s v="Universitas Telkom Kampus Surabaya"/>
    <s v="4 (Terapan) - Komponen teknologi diintegrasikan dan diuji dalam lingkungan simulasi atau laboratorium."/>
    <s v="Penelitian Internal"/>
    <x v="1"/>
    <s v="ID"/>
    <x v="8"/>
    <m/>
    <x v="17"/>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m/>
    <m/>
    <m/>
    <m/>
    <m/>
    <m/>
    <s v="Proposal"/>
    <s v="Laporan Akhir"/>
    <s v="DEVIT ERLINGGA ARAFIUDIN"/>
    <s v="Rekayasa Perangkat Lunak"/>
    <s v="DIANDRA NABIL PUTRA CAHYONO"/>
    <s v="Rekayasa Perangkat Lunak"/>
    <s v="MOCH. RICKY PRATAMA"/>
    <s v="Rekayasa Perangkat Lunak"/>
    <m/>
    <s v=""/>
    <m/>
    <s v=""/>
    <m/>
    <s v=""/>
    <m/>
    <s v=""/>
    <s v="1 (Satu) Artikel ilmiah pada International Conference Proceeding terindeks Scopus/WoS"/>
    <m/>
    <m/>
    <m/>
  </r>
  <r>
    <n v="31"/>
    <s v="KWR4.016/LIT06/PPM-LIT/2025"/>
    <s v="172/LIT06/PPM-LIT/2051"/>
    <s v="Teknologi dan Industri 4.0 Koperasi di Indonesia Persepsi Gen-Z: Pemetaan Tipologi Kapabilitas Dinamis Skill Future Model Bisnis Digital"/>
    <x v="37"/>
    <x v="8"/>
    <n v="2025"/>
    <n v="12"/>
    <s v="Sosial Humaniora, Pendidikan, Seni dan Budaya"/>
    <n v="11240760"/>
    <s v="Universitas Telkom Kampus Surabaya"/>
    <s v="1 (Dasar) - Konsep dasar dan prinsip-prinsip ilmiah baru mulai diidentifikasi."/>
    <s v="Penelitian Internal"/>
    <x v="1"/>
    <s v="ID"/>
    <x v="8"/>
    <m/>
    <x v="113"/>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m/>
    <m/>
    <m/>
    <m/>
    <m/>
    <m/>
    <s v="Proposal"/>
    <s v="Laporan Akhir"/>
    <s v="ANGGUN DESTIWARDHANI"/>
    <s v="Bisnis Digital"/>
    <s v="JUZSI YULIA INSANI"/>
    <s v="Bisnis Digital"/>
    <m/>
    <s v=""/>
    <m/>
    <s v=""/>
    <m/>
    <s v=""/>
    <m/>
    <s v=""/>
    <m/>
    <s v=""/>
    <s v="1 (Satu) Artikel ilmiah pada Jurnal Q3/Q4 terindeks Scopus/WoS"/>
    <m/>
    <m/>
    <m/>
  </r>
  <r>
    <n v="32"/>
    <s v="KWR4.016/LIT06/PPM-LIT/2025"/>
    <s v="311/LIT06/PPM-LIT/2052"/>
    <s v="Strategi Tecnology Talent Acqusition Melalui Employer Branding untuk Meningkatkan Preferensi Karir Gen-Z Di Koperasi Indonesia"/>
    <x v="37"/>
    <x v="8"/>
    <n v="2025"/>
    <n v="12"/>
    <s v="Sosial Humaniora, Pendidikan, Seni dan Budaya"/>
    <n v="11240760"/>
    <s v="Universitas Telkom Kampus Surabaya"/>
    <s v="1 (Dasar) - Konsep dasar dan prinsip-prinsip ilmiah baru mulai diidentifikasi."/>
    <s v="Penelitian Internal"/>
    <x v="1"/>
    <s v="ID"/>
    <x v="8"/>
    <m/>
    <x v="53"/>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m/>
    <m/>
    <m/>
    <m/>
    <m/>
    <m/>
    <s v="Proposal"/>
    <s v="Laporan Akhir"/>
    <s v="RHEINA FAIRIZHAVIRA"/>
    <s v="Bisnis Digital"/>
    <s v="ADAM SATRIA NUGRAHA"/>
    <s v="Bisnis Digital"/>
    <s v="NAZHIF NABIL DIAB"/>
    <s v="Bisnis Digital"/>
    <m/>
    <s v=""/>
    <m/>
    <s v=""/>
    <m/>
    <s v=""/>
    <m/>
    <s v=""/>
    <s v="1 (Satu) Artikel ilmiah pada International Conference Proceeding terindeks Scopus/WoS"/>
    <m/>
    <m/>
    <m/>
  </r>
  <r>
    <n v="33"/>
    <s v="KWR4.016/LIT06/PPM-LIT/2025"/>
    <s v="197/LIT06/PPM-LIT/2050"/>
    <s v="Model Kinematika Gait berbasis Functional Data Analysis Kurva Gerakan Tungkai Bawah"/>
    <x v="37"/>
    <x v="8"/>
    <n v="2025"/>
    <n v="12"/>
    <s v="Kesehatan dan Obat"/>
    <n v="11200000"/>
    <s v="Universitas Telkom Kampus Surabaya"/>
    <s v="2 (Dasar) - Konsep teknologi awal didefinisikan dan aplikasi potensial mulai diidentifikasi."/>
    <s v="Penelitian Internal"/>
    <x v="1"/>
    <s v="ID"/>
    <x v="8"/>
    <m/>
    <x v="78"/>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m/>
    <m/>
    <m/>
    <m/>
    <m/>
    <m/>
    <s v="Proposal"/>
    <s v="Laporan Akhir"/>
    <s v="MEDILIADITA DWI DIMASTIA"/>
    <s v="Sains Data"/>
    <s v="EKA PUTRI OKTAVIA"/>
    <s v="Sains Data"/>
    <s v="ANNISA SALSABILA"/>
    <s v="Teknik Elektro"/>
    <m/>
    <s v=""/>
    <m/>
    <s v=""/>
    <m/>
    <s v=""/>
    <m/>
    <s v=""/>
    <s v="1 (Satu) Artikel ilmiah pada International Conference Proceeding terindeks Scopus/WoS"/>
    <m/>
    <m/>
    <m/>
  </r>
  <r>
    <n v="34"/>
    <s v="KWR4.016/LIT06/PPM-LIT/2025"/>
    <s v="272/LIT06/PPM-LIT/2054"/>
    <s v="Transformasi Digital UMKM Pengolahan Ikan: Strategi Blueprint Teknologi Informasi dalam penerapan Enterprise Resource Planning untuk mendukung SDG 8 dan SDG 9"/>
    <x v="37"/>
    <x v="8"/>
    <n v="2025"/>
    <n v="12"/>
    <s v="Teknologi Informasi dan Komunikasi"/>
    <n v="11020935"/>
    <s v="Universitas Telkom Kampus Surabaya"/>
    <s v="2 (Dasar) - Konsep teknologi awal didefinisikan dan aplikasi potensial mulai diidentifikasi."/>
    <s v="Penelitian Internal"/>
    <x v="1"/>
    <s v="ID"/>
    <x v="8"/>
    <m/>
    <x v="114"/>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n v="9"/>
    <m/>
    <m/>
    <m/>
    <m/>
    <m/>
    <s v="Proposal"/>
    <s v="Laporan Akhir"/>
    <s v="ILLIYYIN AKBAR ARIYANTO"/>
    <s v="Rekayasa Perangkat Lunak"/>
    <s v="MAHARANI FEBHI ATHA NINGRUM"/>
    <s v="Teknologi Informasi"/>
    <s v="MUHAMMAD"/>
    <s v="Rekayasa Perangkat Lunak"/>
    <m/>
    <s v=""/>
    <m/>
    <s v=""/>
    <m/>
    <s v=""/>
    <m/>
    <s v=""/>
    <s v="1 (Satu) Artikel ilmiah pada International Conference Proceeding terindeks Scopus/WoS"/>
    <m/>
    <m/>
    <m/>
  </r>
  <r>
    <n v="35"/>
    <s v="KWR4.016/LIT06/PPM-LIT/2025"/>
    <s v="296/LIT06/PPM-LIT/2055"/>
    <s v="Analisis Pengaruh Teknik Spread Spectrum pada Driver LED terhadap Lifetime Lampu LED Menggunakan Pendekatan Machine Learning"/>
    <x v="37"/>
    <x v="8"/>
    <n v="2025"/>
    <n v="12"/>
    <s v="Teknologi Informasi dan Komunikasi"/>
    <n v="11000900"/>
    <s v="Universitas Telkom Kampus Surabaya"/>
    <s v="2 (Dasar) - Konsep teknologi awal didefinisikan dan aplikasi potensial mulai diidentifikasi."/>
    <s v="Penelitian Internal"/>
    <x v="1"/>
    <s v="ID"/>
    <x v="8"/>
    <m/>
    <x v="77"/>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m/>
    <m/>
    <m/>
    <m/>
    <m/>
    <m/>
    <s v="Proposal"/>
    <s v="Laporan Akhir"/>
    <s v="MUHAMMAD RIZAL FIRMANSYAH"/>
    <s v="Teknik Komputer"/>
    <s v="IKMAL AL AIS"/>
    <s v="Teknik Komputer"/>
    <s v="PERTIWI SUSLIANI ARNOLDUS"/>
    <s v="Teknik Komputer"/>
    <m/>
    <s v=""/>
    <m/>
    <s v=""/>
    <m/>
    <s v=""/>
    <m/>
    <s v=""/>
    <s v="1 (Satu) Artikel ilmiah pada International Conference Proceeding terindeks Scopus/WoS"/>
    <m/>
    <m/>
    <m/>
  </r>
  <r>
    <n v="36"/>
    <s v="KWR4.016/LIT06/PPM-LIT/2025"/>
    <s v="301/LIT06/PPM-LIT/2056"/>
    <s v="Perancangan Sistem Komunikasi Vehicle to Vehicle (V2V) Berbasis Software Defined Radio"/>
    <x v="37"/>
    <x v="8"/>
    <n v="2025"/>
    <n v="12"/>
    <s v="Transportasi"/>
    <n v="10401575"/>
    <s v="Universitas Telkom Kampus Surabaya"/>
    <s v="2 (Dasar) - Konsep teknologi awal didefinisikan dan aplikasi potensial mulai diidentifikasi."/>
    <s v="Penelitian Internal"/>
    <x v="1"/>
    <s v="ID"/>
    <x v="8"/>
    <m/>
    <x v="77"/>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n v="11"/>
    <m/>
    <m/>
    <m/>
    <m/>
    <m/>
    <s v="Proposal"/>
    <s v="Laporan Akhir"/>
    <s v="AGUNG FIRMANSYAH DJALIL"/>
    <s v="Teknik Komputer"/>
    <s v="NUR SALIM HIDAYATULLAH"/>
    <s v="Teknik Komputer"/>
    <s v="APRILIA INASENSIA MORUK"/>
    <s v="Teknik Komputer"/>
    <m/>
    <s v=""/>
    <m/>
    <s v=""/>
    <m/>
    <s v=""/>
    <m/>
    <s v=""/>
    <s v="1 (Satu) Artikel ilmiah pada International Conference Proceeding terindeks Scopus/WoS"/>
    <m/>
    <m/>
    <m/>
  </r>
  <r>
    <n v="37"/>
    <s v="KWR4.016/LIT06/PPM-LIT/2025"/>
    <s v="286/LIT06/PPM-LIT/2055"/>
    <s v="Perancangan dan Implementasi Sistem Informasi Terpadu untuk Manajemen Penelitian dan Pengabdian Masyarakat di STAI Ali bin Abi Thalib"/>
    <x v="37"/>
    <x v="8"/>
    <n v="2025"/>
    <n v="12"/>
    <s v="Teknologi Informasi dan Komunikasi"/>
    <n v="10110000"/>
    <s v="Universitas Telkom Kampus Surabaya"/>
    <s v="3 (Dasar) - Fungsi dasar teknologi telah dibuktikan di lingkungan laboratorium."/>
    <s v="Penelitian Internal"/>
    <x v="1"/>
    <s v="ID"/>
    <x v="8"/>
    <m/>
    <x v="81"/>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n v="9"/>
    <n v="16"/>
    <m/>
    <m/>
    <m/>
    <m/>
    <s v="Proposal"/>
    <s v="Laporan Akhir"/>
    <s v="MUHAMMAD RIZKY QOIRUL HUDA"/>
    <s v="Sistem Informasi"/>
    <s v="ANISA ULFADILAH"/>
    <s v="Sistem Informasi"/>
    <m/>
    <s v=""/>
    <m/>
    <s v=""/>
    <m/>
    <s v=""/>
    <m/>
    <s v=""/>
    <m/>
    <s v=""/>
    <s v="1 (Satu) Artikel ilmiah pada International Conference Proceeding terindeks Scopus/WoS"/>
    <m/>
    <m/>
    <m/>
  </r>
  <r>
    <n v="38"/>
    <m/>
    <s v="424/LIT06/PPM-LIT/2025"/>
    <s v="Studi Kebutuhan dan Implementasi e-MedDis: Mesin Otomatis ATM Obat berbasis Elektronik"/>
    <x v="39"/>
    <x v="8"/>
    <n v="2025"/>
    <n v="12"/>
    <s v="Kesehatan dan Obat"/>
    <m/>
    <s v="Universitas Telkom Kampus Surabaya"/>
    <s v="3 (Dasar) - Fungsi dasar teknologi telah dibuktikan di lingkungan laboratorium."/>
    <s v="Penelitian Internal"/>
    <x v="1"/>
    <s v="ID"/>
    <x v="8"/>
    <m/>
    <x v="115"/>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n v="9"/>
    <n v="11"/>
    <m/>
    <m/>
    <m/>
    <m/>
    <s v="Proposal"/>
    <s v="Laporan Akhir"/>
    <s v="AZZAHRA RIZKI SULARDI TRISNAWATI"/>
    <s v="Sistem Informasi"/>
    <s v="TUHFAH FAIRUZIA ZAHIRAH RAMDHANI"/>
    <s v="Sistem Informasi"/>
    <s v="NAJMA MAKASSAR"/>
    <s v="Sistem Informasi"/>
    <m/>
    <s v=""/>
    <m/>
    <s v=""/>
    <m/>
    <s v=""/>
    <m/>
    <s v=""/>
    <s v="1 (Satu) Artikel ilmiah pada Jurnal Q3/Q4 terindeks Scopus/WoS"/>
    <m/>
    <m/>
    <m/>
  </r>
  <r>
    <n v="39"/>
    <m/>
    <s v="438/LITO 6IPPM.LTT /2025"/>
    <s v="Perancangan Alat Bantu Komunikasi Darurat Pendaki menggunakan Lora dan IoT"/>
    <x v="39"/>
    <x v="8"/>
    <n v="2025"/>
    <n v="12"/>
    <s v="Teknologi Informasi dan Komunikasi"/>
    <m/>
    <s v="Universitas Telkom Kampus Surabaya"/>
    <s v="3 (Dasar) - Fungsi dasar teknologi telah dibuktikan di lingkungan laboratorium."/>
    <s v="Penelitian Internal"/>
    <x v="1"/>
    <s v="ID"/>
    <x v="8"/>
    <m/>
    <x v="7"/>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m/>
    <m/>
    <m/>
    <m/>
    <m/>
    <m/>
    <s v="Proposal"/>
    <s v="Laporan Akhir"/>
    <s v="ANDI MUHAMMAD THARIQ FATHUR RACHMAN"/>
    <s v="Teknik Telekomunikasi"/>
    <m/>
    <s v=""/>
    <m/>
    <s v=""/>
    <m/>
    <s v=""/>
    <m/>
    <s v=""/>
    <m/>
    <s v=""/>
    <m/>
    <s v=""/>
    <s v="1 (Satu) Artikel ilmiah pada International Conference Proceeding terindeks Scopus/WoS"/>
    <m/>
    <m/>
    <m/>
  </r>
  <r>
    <n v="40"/>
    <m/>
    <m/>
    <s v="[Model Konseptual Deteksi Penyakit Busuk Akar pada Tanaman Melon Menggunakan Electronic Nose Berbasis Volatile Organic Compounds untuk Mendukung Pertanian Presisi]"/>
    <x v="40"/>
    <x v="8"/>
    <n v="2025"/>
    <n v="6"/>
    <m/>
    <n v="123440000"/>
    <s v="Universitas Telkom Kampus Surabaya"/>
    <m/>
    <s v="Hibah DPPM"/>
    <x v="2"/>
    <s v="ID"/>
    <x v="5"/>
    <m/>
    <x v="24"/>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n v="41"/>
    <m/>
    <m/>
    <s v="Analisis Dampak Sosial dan Lingkungan Penerapan Subsidi Baterai EV pada Close Loop Supply Chain Dengan Pendekatan Simulasi Sistem Dinamik"/>
    <x v="40"/>
    <x v="8"/>
    <n v="2025"/>
    <n v="6"/>
    <m/>
    <n v="104130000"/>
    <s v="Universitas Telkom Kampus Surabaya"/>
    <m/>
    <s v="Hibah DPPM"/>
    <x v="2"/>
    <s v="ID"/>
    <x v="5"/>
    <m/>
    <x v="11"/>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n v="9"/>
    <m/>
    <m/>
    <m/>
    <m/>
    <m/>
    <m/>
    <m/>
    <m/>
    <s v=""/>
    <m/>
    <s v=""/>
    <m/>
    <s v=""/>
    <m/>
    <s v=""/>
    <m/>
    <s v=""/>
    <m/>
    <s v=""/>
    <m/>
    <s v=""/>
    <m/>
    <m/>
    <m/>
    <m/>
  </r>
  <r>
    <n v="42"/>
    <m/>
    <m/>
    <s v="Studi Pemodelan Prediksi Umur Pakai LED Menggunakan Algoritma Machine Learning pada Driver LED Akibat Penerapan Teknik Spread Spectrum"/>
    <x v="40"/>
    <x v="8"/>
    <n v="2025"/>
    <n v="6"/>
    <m/>
    <n v="117800000"/>
    <s v="Universitas Telkom Kampus Surabaya"/>
    <m/>
    <s v="Hibah DPPM"/>
    <x v="2"/>
    <s v="ID"/>
    <x v="5"/>
    <m/>
    <x v="77"/>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m/>
    <m/>
    <m/>
    <m/>
    <m/>
    <m/>
    <m/>
    <m/>
    <m/>
    <s v=""/>
    <m/>
    <s v=""/>
    <m/>
    <s v=""/>
    <m/>
    <s v=""/>
    <m/>
    <s v=""/>
    <m/>
    <s v=""/>
    <m/>
    <s v=""/>
    <m/>
    <m/>
    <m/>
    <m/>
  </r>
  <r>
    <n v="43"/>
    <m/>
    <m/>
    <s v="PENGEMBANGAN ANTENA PHASED ARRAY DENGAN SUBARRAY TERINTEGRASI UNTUK MENINGKATKAN KINERJA PEMINDAIAN PADA SISTEM RADAR BERBASIS SOFTWARE DEFINED RADIO (SDR) "/>
    <x v="41"/>
    <x v="7"/>
    <n v="2025"/>
    <m/>
    <m/>
    <n v="105700000"/>
    <s v="Universitas Telkom Kampus Surabaya"/>
    <m/>
    <s v="Hibah BRIN Gelombang 7"/>
    <x v="2"/>
    <s v="ID"/>
    <x v="5"/>
    <m/>
    <x v="69"/>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n v="13"/>
    <m/>
    <m/>
    <m/>
    <m/>
    <m/>
    <m/>
    <m/>
    <m/>
    <s v=""/>
    <m/>
    <s v=""/>
    <m/>
    <s v=""/>
    <m/>
    <s v=""/>
    <m/>
    <s v=""/>
    <m/>
    <s v=""/>
    <m/>
    <s v=""/>
    <m/>
    <m/>
    <m/>
    <m/>
  </r>
  <r>
    <n v="41"/>
    <m/>
    <m/>
    <s v="Pengembangan e-MedDis: Inovasi Dispenser Obat Otomatis untuk Optimalisasi Waktu Layanan Kesehatan Berbasis IoT"/>
    <x v="42"/>
    <x v="8"/>
    <n v="2025"/>
    <n v="6"/>
    <s v="Teknologi Informasi dan Komunikasi"/>
    <n v="24000000"/>
    <s v="Universitas Telkom Kampus Surabaya"/>
    <m/>
    <s v="Hibah Inovasi BTP"/>
    <x v="1"/>
    <s v="ID"/>
    <x v="8"/>
    <m/>
    <x v="12"/>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n v="5"/>
    <m/>
    <m/>
    <m/>
    <m/>
    <m/>
    <s v="Proposal"/>
    <m/>
    <s v="Gede Satyamahinsa Prastita Uttama"/>
    <s v="Informatika"/>
    <s v="MUH. AZZAM IZZADIN"/>
    <s v="Informatika"/>
    <s v="NAUFAL TSANI FIRJATULLOH"/>
    <s v="Teknik Elektro"/>
    <s v="Reza Dwi Septianto"/>
    <s v="Teknik Elektro"/>
    <s v="Annisa Rizky Prihastiwi"/>
    <s v="Teknik Elektro"/>
    <m/>
    <s v=""/>
    <m/>
    <s v=""/>
    <m/>
    <m/>
    <m/>
    <m/>
  </r>
  <r>
    <n v="42"/>
    <m/>
    <m/>
    <s v="Binatra: Sistem Informasi Terintegrasi Berbasis IoT dan Hybrid Neural Networks untuk Mitigasi Banjir yang Actionable dan Berkelanjutan"/>
    <x v="42"/>
    <x v="8"/>
    <n v="2025"/>
    <n v="6"/>
    <s v="Teknologi Informasi dan Komunikasi"/>
    <n v="30000000"/>
    <s v="Universitas Telkom Kampus Surabaya"/>
    <m/>
    <s v="Hibah Inovasi BTP"/>
    <x v="1"/>
    <s v="ID"/>
    <x v="8"/>
    <m/>
    <x v="76"/>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n v="13"/>
    <m/>
    <m/>
    <m/>
    <m/>
    <m/>
    <s v="Proposal"/>
    <m/>
    <s v="I Made Ary Widnyana"/>
    <s v="Teknologi Informasi"/>
    <s v="Elsa Ajeng Pratiwi"/>
    <s v="Teknologi Informasi"/>
    <s v="Dimas Ogi Putra Pangestu"/>
    <s v="Teknologi Informasi"/>
    <m/>
    <s v=""/>
    <m/>
    <s v=""/>
    <m/>
    <s v=""/>
    <m/>
    <s v=""/>
    <m/>
    <m/>
    <m/>
    <m/>
  </r>
  <r>
    <n v="43"/>
    <m/>
    <m/>
    <s v="Pengembangan Prototipe Sistem Pertanian Presisi Berbasis IoT untuk Meningkatkan Produktivitas Tanaman Melon melalui Injeksi CO₂, Irigasi, dan Fertigasi Presisi"/>
    <x v="43"/>
    <x v="8"/>
    <n v="2025"/>
    <n v="6"/>
    <s v="Teknologi Informasi dan Komunikasi"/>
    <n v="202280000"/>
    <s v="Universitas Telkom Kampus Surabaya"/>
    <m/>
    <s v="Hibah Hiliriset"/>
    <x v="2"/>
    <s v="ID"/>
    <x v="5"/>
    <m/>
    <x v="24"/>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m/>
    <m/>
    <m/>
    <s v="Model 3 in 1 Farming: Sinergi Ayam Petelur, Lele Fiber, dan Melon Hidroponik"/>
    <x v="44"/>
    <x v="8"/>
    <n v="2025"/>
    <m/>
    <m/>
    <n v="65000000"/>
    <s v="Universitas Telkom Kampus Surabaya"/>
    <n v="4"/>
    <s v="Hibah Inovasi Tematik BTP"/>
    <x v="1"/>
    <s v="ID"/>
    <x v="8"/>
    <m/>
    <x v="116"/>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m/>
    <m/>
    <m/>
    <m/>
    <m/>
    <m/>
    <m/>
    <m/>
    <m/>
    <s v=""/>
    <m/>
    <s v=""/>
    <m/>
    <s v=""/>
    <m/>
    <s v=""/>
    <m/>
    <s v=""/>
    <m/>
    <s v=""/>
    <m/>
    <s v=""/>
    <m/>
    <m/>
    <m/>
    <m/>
  </r>
  <r>
    <m/>
    <m/>
    <m/>
    <s v="Pengembangan Prototipe Elektrokardiograf 12-Lead Terintegrasi Sistem Interpretasi Otomatis dengan Teknologi Simultaneous Acquisition"/>
    <x v="44"/>
    <x v="8"/>
    <n v="2025"/>
    <m/>
    <m/>
    <n v="65000000"/>
    <s v="Universitas Telkom Kampus Surabaya"/>
    <n v="4"/>
    <s v="Hibah Inovasi Tematik BTP"/>
    <x v="1"/>
    <s v="ID"/>
    <x v="8"/>
    <m/>
    <x v="12"/>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m/>
    <m/>
    <m/>
    <m/>
    <m/>
    <m/>
    <m/>
    <m/>
    <m/>
    <s v=""/>
    <m/>
    <s v=""/>
    <m/>
    <s v=""/>
    <m/>
    <s v=""/>
    <m/>
    <s v=""/>
    <m/>
    <s v=""/>
    <m/>
    <s v=""/>
    <m/>
    <m/>
    <m/>
    <m/>
  </r>
  <r>
    <m/>
    <m/>
    <m/>
    <s v="Integrated Circular Farming Berbasis IoT untuk Kemandirian Pangan Berkelanjutan"/>
    <x v="44"/>
    <x v="8"/>
    <n v="2025"/>
    <m/>
    <m/>
    <n v="65000000"/>
    <s v="Universitas Telkom Kampus Surabaya"/>
    <n v="6"/>
    <s v="Hibah Inovasi Tematik BTP"/>
    <x v="1"/>
    <s v="ID"/>
    <x v="8"/>
    <m/>
    <x v="24"/>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m/>
    <m/>
    <m/>
    <m/>
    <m/>
    <m/>
    <m/>
    <m/>
    <m/>
    <s v=""/>
    <m/>
    <s v=""/>
    <m/>
    <s v=""/>
    <m/>
    <s v=""/>
    <m/>
    <s v=""/>
    <m/>
    <s v=""/>
    <m/>
    <s v=""/>
    <m/>
    <m/>
    <m/>
    <m/>
  </r>
  <r>
    <m/>
    <m/>
    <m/>
    <m/>
    <x v="1"/>
    <x v="1"/>
    <m/>
    <m/>
    <m/>
    <m/>
    <m/>
    <m/>
    <m/>
    <x v="0"/>
    <m/>
    <x v="1"/>
    <m/>
    <x v="1"/>
    <m/>
    <m/>
    <m/>
    <m/>
    <m/>
    <m/>
    <m/>
    <m/>
    <m/>
    <m/>
    <m/>
    <m/>
    <m/>
    <m/>
    <m/>
    <m/>
    <m/>
    <m/>
    <m/>
    <m/>
    <m/>
    <n v="0"/>
    <s v=""/>
    <s v=""/>
    <s v=""/>
    <m/>
    <m/>
    <m/>
    <m/>
    <m/>
    <n v="0"/>
    <s v=""/>
    <s v=""/>
    <s v=""/>
    <m/>
    <m/>
    <m/>
    <m/>
    <m/>
    <m/>
    <s v=""/>
    <s v=""/>
    <s v=""/>
    <m/>
    <m/>
    <m/>
    <m/>
    <m/>
    <m/>
    <s v=""/>
    <s v=""/>
    <s v=""/>
    <m/>
    <m/>
    <m/>
    <m/>
    <m/>
    <m/>
    <m/>
    <m/>
    <m/>
    <m/>
    <m/>
    <m/>
    <m/>
    <m/>
    <s v=""/>
    <m/>
    <s v=""/>
    <m/>
    <s v=""/>
    <m/>
    <s v=""/>
    <m/>
    <s v=""/>
    <m/>
    <s v=""/>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x v="0"/>
    <x v="0"/>
    <s v="2018"/>
    <m/>
    <s v="Teknologi Informasi dan Komunikasi"/>
    <n v="16750000"/>
    <s v="Institut Teknologi Telkom Surabaya"/>
    <m/>
    <m/>
    <m/>
    <s v="ID"/>
    <s v="ITTelkom Surabaya"/>
    <m/>
    <s v="Ully Asfari"/>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r>
  <r>
    <x v="1"/>
    <x v="1"/>
    <m/>
    <m/>
    <m/>
    <m/>
    <m/>
    <m/>
    <m/>
    <m/>
    <m/>
    <m/>
    <m/>
    <m/>
    <m/>
    <m/>
    <s v=""/>
    <s v=""/>
    <s v=""/>
    <m/>
    <m/>
    <m/>
    <m/>
    <m/>
    <m/>
    <m/>
    <m/>
    <s v=""/>
    <s v=""/>
    <s v=""/>
    <m/>
    <m/>
    <m/>
    <m/>
    <m/>
    <m/>
    <m/>
    <m/>
    <m/>
    <m/>
    <m/>
    <m/>
    <m/>
    <m/>
    <m/>
    <m/>
    <m/>
    <m/>
    <m/>
    <m/>
    <m/>
    <m/>
    <m/>
    <m/>
    <m/>
    <m/>
    <m/>
    <m/>
    <m/>
    <m/>
    <m/>
    <m/>
    <m/>
    <m/>
    <m/>
    <m/>
    <m/>
    <m/>
    <m/>
  </r>
  <r>
    <x v="2"/>
    <x v="2"/>
    <n v="2019"/>
    <n v="10"/>
    <m/>
    <n v="8880000"/>
    <s v="Institut Teknologi Telkom Surabaya"/>
    <s v="4"/>
    <s v="Penelitian Kompetitif Internal"/>
    <s v="Internal"/>
    <s v="ID"/>
    <s v="ITTelkom Surabaya"/>
    <m/>
    <s v="Ubaidillah Umar"/>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r>
  <r>
    <x v="1"/>
    <x v="2"/>
    <n v="2019"/>
    <n v="6"/>
    <m/>
    <n v="4114000"/>
    <s v="Institut Teknologi Telkom Surabaya"/>
    <s v="3"/>
    <s v="Penelitian Kompetitif Internal"/>
    <s v="Internal"/>
    <s v="ID"/>
    <s v="ITTelkom Surabaya"/>
    <m/>
    <s v="Dwi Edi Setyawan"/>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r>
  <r>
    <x v="2"/>
    <x v="2"/>
    <n v="2019"/>
    <n v="6"/>
    <m/>
    <n v="4752000"/>
    <s v="Institut Teknologi Telkom Surabaya"/>
    <s v="3"/>
    <s v="Penelitian Kompetitif Internal"/>
    <s v="Internal"/>
    <s v="ID"/>
    <s v="ITTelkom Surabaya"/>
    <m/>
    <s v="Dwi Edi Setyawan"/>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r>
  <r>
    <x v="2"/>
    <x v="2"/>
    <n v="2019"/>
    <n v="8"/>
    <m/>
    <n v="9627000"/>
    <s v="Institut Teknologi Telkom Surabaya"/>
    <m/>
    <s v="Penelitian Kompetitif Internal"/>
    <s v="Internal"/>
    <s v="ID"/>
    <s v="ITTelkom Surabaya"/>
    <m/>
    <s v="Hawwin Mardhiana"/>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r>
  <r>
    <x v="2"/>
    <x v="2"/>
    <n v="2019"/>
    <n v="6"/>
    <m/>
    <n v="11120000"/>
    <s v="Institut Teknologi Telkom Surabaya"/>
    <s v="6"/>
    <s v="Penelitian Kompetitif Internal"/>
    <s v="Internal"/>
    <s v="ID"/>
    <s v="ITTelkom Surabaya"/>
    <m/>
    <s v="Yupit Sudianto"/>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r>
  <r>
    <x v="2"/>
    <x v="2"/>
    <n v="2019"/>
    <n v="9"/>
    <m/>
    <n v="11400000"/>
    <s v="Institut Teknologi Telkom Surabaya"/>
    <s v="4"/>
    <s v="Penelitian Kompetitif Internal"/>
    <s v="Internal"/>
    <s v="ID"/>
    <s v="ITTelkom Surabaya"/>
    <m/>
    <s v="Muhsin"/>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r>
  <r>
    <x v="2"/>
    <x v="2"/>
    <n v="2019"/>
    <n v="10"/>
    <m/>
    <n v="10125000"/>
    <s v="Institut Teknologi Telkom Surabaya"/>
    <s v="Publikasi paper seminar"/>
    <s v="Penelitian Kompetitif Internal"/>
    <s v="Internal"/>
    <s v="ID"/>
    <s v="ITTelkom Surabaya"/>
    <m/>
    <s v="Nilla Rachmaningrum"/>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r>
  <r>
    <x v="2"/>
    <x v="2"/>
    <n v="2019"/>
    <n v="5"/>
    <m/>
    <n v="11875000"/>
    <s v="Institut Teknologi Telkom Surabaya"/>
    <s v="4"/>
    <s v="Penelitian Kompetitif Internal"/>
    <s v="Internal"/>
    <s v="ID"/>
    <s v="ITTelkom Surabaya"/>
    <m/>
    <s v="Moch. Iskandar Riansyah"/>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r>
  <r>
    <x v="2"/>
    <x v="2"/>
    <n v="2019"/>
    <n v="8"/>
    <m/>
    <n v="3748000"/>
    <s v="Institut Teknologi Telkom Surabaya"/>
    <s v="Jurnal Nasional Terakreditasi"/>
    <s v="Penelitian Kompetitif Internal"/>
    <s v="Internal"/>
    <s v="ID"/>
    <s v="ITTelkom Surabaya"/>
    <m/>
    <s v="Bernadus Anggo Seno Aji"/>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r>
  <r>
    <x v="2"/>
    <x v="2"/>
    <n v="2019"/>
    <n v="10"/>
    <m/>
    <n v="9400000"/>
    <s v="Institut Teknologi Telkom Surabaya"/>
    <s v="HAKI"/>
    <s v="Penelitian Kompetitif Internal"/>
    <s v="Internal"/>
    <s v="ID"/>
    <s v="ITTelkom Surabaya"/>
    <m/>
    <s v="Hamzah Ulinuha Mustakim"/>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r>
  <r>
    <x v="2"/>
    <x v="2"/>
    <n v="2019"/>
    <n v="8"/>
    <m/>
    <n v="5296000"/>
    <s v="Institut Teknologi Telkom Surabaya"/>
    <s v="3"/>
    <s v="Penelitian Kompetitif Internal"/>
    <s v="Internal"/>
    <s v="ID"/>
    <s v="ITTelkom Surabaya"/>
    <m/>
    <s v="Abduh Sayid Albana"/>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r>
  <r>
    <x v="2"/>
    <x v="2"/>
    <n v="2019"/>
    <n v="6"/>
    <m/>
    <n v="10250000"/>
    <s v="Institut Teknologi Telkom Surabaya"/>
    <s v="4"/>
    <s v="Penelitian Kompetitif Internal"/>
    <s v="Internal"/>
    <s v="ID"/>
    <s v="ITTelkom Surabaya"/>
    <m/>
    <s v="Dimas Adiputra"/>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r>
  <r>
    <x v="2"/>
    <x v="2"/>
    <n v="2019"/>
    <n v="6"/>
    <m/>
    <n v="6800000"/>
    <s v="Institut Teknologi Telkom Surabaya"/>
    <s v="2"/>
    <s v="Penelitian Kompetitif Internal"/>
    <s v="Internal"/>
    <s v="ID"/>
    <s v="ITTelkom Surabaya"/>
    <m/>
    <s v="Wahyu Andy Prastyabudi"/>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r>
  <r>
    <x v="2"/>
    <x v="2"/>
    <n v="2019"/>
    <n v="10"/>
    <m/>
    <n v="4800000"/>
    <s v="Institut Teknologi Telkom Surabaya"/>
    <s v="3"/>
    <s v="Penelitian Kompetitif Internal"/>
    <s v="Internal"/>
    <s v="ID"/>
    <s v="ITTelkom Surabaya"/>
    <m/>
    <s v="Rahaditya Dimas Prihadianto"/>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r>
  <r>
    <x v="2"/>
    <x v="2"/>
    <n v="2019"/>
    <n v="10"/>
    <m/>
    <n v="10748000"/>
    <s v="Institut Teknologi Telkom Surabaya"/>
    <s v="Aplikasi Android, Jurnal Nasional Terakreditasi, Seminar Internasional Terindeks IEEE"/>
    <s v="Penelitian Kompetitif Internal"/>
    <s v="Internal"/>
    <s v="ID"/>
    <s v="ITTelkom Surabaya"/>
    <m/>
    <s v="Farah Zakiyah Rahmanti"/>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r>
  <r>
    <x v="2"/>
    <x v="2"/>
    <n v="2019"/>
    <n v="3"/>
    <m/>
    <n v="8681500"/>
    <s v="Institut Teknologi Telkom Surabaya"/>
    <s v="Artikel Ilmiah dimuat di Jurnal"/>
    <s v="Penelitian Kompetitif Internal"/>
    <s v="Internal"/>
    <s v="ID"/>
    <s v="ITTelkom Surabaya"/>
    <m/>
    <s v="Billy Montolalu"/>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r>
  <r>
    <x v="2"/>
    <x v="2"/>
    <n v="2019"/>
    <n v="10"/>
    <m/>
    <n v="10025000"/>
    <s v="Institut Teknologi Telkom Surabaya"/>
    <s v="3"/>
    <s v="Penelitian Kompetitif Internal"/>
    <s v="Internal"/>
    <s v="ID"/>
    <s v="ITTelkom Surabaya"/>
    <m/>
    <s v="Dewi Rahmawati"/>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r>
  <r>
    <x v="2"/>
    <x v="2"/>
    <n v="2019"/>
    <n v="6"/>
    <m/>
    <n v="6574000"/>
    <s v="Institut Teknologi Telkom Surabaya"/>
    <s v="Paper Scopus"/>
    <s v="Penelitian Kompetitif Internal"/>
    <s v="Internal"/>
    <s v="ID"/>
    <s v="ITTelkom Surabaya"/>
    <m/>
    <s v="Isa Hafidz"/>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r>
  <r>
    <x v="1"/>
    <x v="1"/>
    <m/>
    <m/>
    <m/>
    <m/>
    <m/>
    <m/>
    <m/>
    <m/>
    <m/>
    <m/>
    <m/>
    <m/>
    <m/>
    <m/>
    <s v=""/>
    <s v=""/>
    <s v=""/>
    <m/>
    <m/>
    <m/>
    <m/>
    <m/>
    <m/>
    <m/>
    <m/>
    <s v=""/>
    <s v=""/>
    <s v=""/>
    <m/>
    <m/>
    <m/>
    <m/>
    <m/>
    <m/>
    <s v=""/>
    <s v=""/>
    <s v=""/>
    <m/>
    <m/>
    <m/>
    <m/>
    <m/>
    <m/>
    <s v=""/>
    <s v=""/>
    <s v=""/>
    <m/>
    <m/>
    <m/>
    <m/>
    <m/>
    <m/>
    <s v=""/>
    <s v=""/>
    <s v=""/>
    <m/>
    <m/>
    <m/>
    <m/>
    <m/>
    <m/>
    <s v=""/>
    <s v=""/>
    <s v=""/>
    <m/>
    <m/>
    <m/>
  </r>
  <r>
    <x v="2"/>
    <x v="3"/>
    <n v="2020"/>
    <n v="10"/>
    <s v="Manajemen Industri"/>
    <n v="4563200"/>
    <s v="Institut Teknologi Telkom Surabaya"/>
    <n v="1"/>
    <m/>
    <s v="Internal"/>
    <s v="ID"/>
    <s v="ITTelkom Surabaya"/>
    <n v="6681051"/>
    <s v="Rizqa Amelia Zunaidi"/>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r>
  <r>
    <x v="2"/>
    <x v="3"/>
    <n v="2020"/>
    <n v="10"/>
    <s v="Studi Kelayakan"/>
    <n v="5820000"/>
    <s v="Institut Teknologi Telkom Surabaya"/>
    <n v="3"/>
    <m/>
    <s v="Internal"/>
    <s v="ID"/>
    <s v="ITTelkom Surabaya"/>
    <n v="6682237"/>
    <s v="Dominggo Bayu Baskara"/>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r>
  <r>
    <x v="2"/>
    <x v="3"/>
    <n v="2020"/>
    <n v="10"/>
    <s v="Machine Learning"/>
    <n v="13337500"/>
    <s v="Institut Teknologi Telkom Surabaya"/>
    <n v="3"/>
    <s v="Penelitian Kompetitif Internal"/>
    <s v="Internal"/>
    <s v="ID"/>
    <s v="ITTelkom Surabaya"/>
    <n v="6680622"/>
    <s v="Dewi Rahmawati"/>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r>
  <r>
    <x v="2"/>
    <x v="3"/>
    <n v="2020"/>
    <n v="10"/>
    <s v="Kemaritiman"/>
    <n v="15883750"/>
    <s v="Institut Teknologi Telkom Surabaya"/>
    <n v="4"/>
    <m/>
    <s v="Internal"/>
    <s v="ID"/>
    <s v="ITTelkom Surabaya"/>
    <n v="6680651"/>
    <s v="Dimas Adiputra"/>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r>
  <r>
    <x v="2"/>
    <x v="3"/>
    <n v="2020"/>
    <n v="10"/>
    <s v="Simulasi Industri"/>
    <n v="5796000"/>
    <s v="Institut Teknologi Telkom Surabaya"/>
    <n v="3"/>
    <m/>
    <s v="Internal"/>
    <s v="ID"/>
    <s v="ITTelkom Surabaya"/>
    <n v="6680618"/>
    <s v="Rahaditya Dimas Prihadianto"/>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r>
  <r>
    <x v="2"/>
    <x v="3"/>
    <n v="2020"/>
    <n v="10"/>
    <s v="Teknologi Informasi dan Komunikasi"/>
    <n v="15035000"/>
    <s v="Institut Teknologi Telkom Surabaya"/>
    <n v="2"/>
    <m/>
    <s v="Internal"/>
    <s v="ID"/>
    <s v="ITTelkom Surabaya"/>
    <n v="6680612"/>
    <s v="Isa Hafidz"/>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r>
  <r>
    <x v="2"/>
    <x v="3"/>
    <n v="2020"/>
    <n v="10"/>
    <s v="Transportasi"/>
    <n v="12530400"/>
    <s v="Institut Teknologi Telkom Surabaya"/>
    <n v="2"/>
    <m/>
    <s v="Internal"/>
    <s v="ID"/>
    <s v="ITTelkom Surabaya"/>
    <n v="6682174"/>
    <s v="Khodijah Amiroh"/>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r>
  <r>
    <x v="2"/>
    <x v="3"/>
    <n v="2020"/>
    <n v="10"/>
    <s v="Teknologi Informasi dan Komunikasi"/>
    <n v="6661475"/>
    <s v="Institut Teknologi Telkom Surabaya"/>
    <n v="3"/>
    <m/>
    <s v="Internal"/>
    <s v="ID"/>
    <s v="ITTelkom Surabaya"/>
    <n v="259781"/>
    <s v="Titus Kristanto"/>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r>
  <r>
    <x v="2"/>
    <x v="3"/>
    <n v="2020"/>
    <n v="6"/>
    <s v="Warehouse Management System"/>
    <n v="4600000"/>
    <s v="Institut Teknologi Telkom Surabaya"/>
    <n v="3"/>
    <m/>
    <s v="Internal"/>
    <s v="ID"/>
    <s v="ITTelkom Surabaya"/>
    <n v="6764236"/>
    <s v="Rokhmatul Insani"/>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r>
  <r>
    <x v="2"/>
    <x v="3"/>
    <n v="2020"/>
    <n v="7"/>
    <s v="Transportasi"/>
    <n v="11932940"/>
    <s v="Institut Teknologi Telkom Surabaya"/>
    <n v="4"/>
    <m/>
    <s v="Internal"/>
    <s v="ID"/>
    <s v="ITTelkom Surabaya"/>
    <n v="6680633"/>
    <s v="Helmy Widyantara"/>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r>
  <r>
    <x v="2"/>
    <x v="3"/>
    <n v="2020"/>
    <n v="10"/>
    <s v="Teknologi Informasi dan Komunikasi"/>
    <n v="11270000"/>
    <s v="Institut Teknologi Telkom Surabaya"/>
    <n v="4"/>
    <m/>
    <s v="Internal"/>
    <s v="ID"/>
    <s v="ITTelkom Surabaya"/>
    <n v="6680615"/>
    <s v="Muhsin"/>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r>
  <r>
    <x v="2"/>
    <x v="3"/>
    <n v="2020"/>
    <n v="10"/>
    <s v="Transportasi"/>
    <n v="13337500"/>
    <s v="Institut Teknologi Telkom Surabaya"/>
    <n v="4"/>
    <m/>
    <s v="Internal"/>
    <s v="ID"/>
    <s v="ITTelkom Surabaya"/>
    <n v="6680685"/>
    <s v="Moch. Iskandar Riansyah"/>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r>
  <r>
    <x v="2"/>
    <x v="3"/>
    <n v="2020"/>
    <n v="10"/>
    <s v="Logistik"/>
    <n v="13579200"/>
    <s v="Institut Teknologi Telkom Surabaya"/>
    <n v="2"/>
    <m/>
    <s v="Internal"/>
    <s v="ID"/>
    <s v="ITTelkom Surabaya"/>
    <n v="6680664"/>
    <s v="Farah Zakiyah Rahmanti"/>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r>
  <r>
    <x v="2"/>
    <x v="3"/>
    <n v="2020"/>
    <n v="10"/>
    <s v="Virtual Reality, Budaya Organisasi"/>
    <n v="8320250"/>
    <s v="Institut Teknologi Telkom Surabaya"/>
    <n v="2"/>
    <m/>
    <s v="Internal"/>
    <s v="ID"/>
    <s v="ITTelkom Surabaya"/>
    <n v="6665306"/>
    <s v="Ully Asfari"/>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r>
  <r>
    <x v="3"/>
    <x v="3"/>
    <n v="2020"/>
    <n v="10"/>
    <s v="Kemaritiman"/>
    <n v="19765000"/>
    <s v="Institut Teknologi Telkom Surabaya"/>
    <n v="2"/>
    <s v="Penelitian Kompetitif Nasional"/>
    <s v="eksternal"/>
    <s v="ID"/>
    <m/>
    <n v="6680629"/>
    <s v="Ubaidillah Umar"/>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r>
  <r>
    <x v="3"/>
    <x v="3"/>
    <n v="2020"/>
    <n v="12"/>
    <m/>
    <n v="19355000"/>
    <s v="Institut Teknologi Telkom Surabaya"/>
    <n v="2"/>
    <m/>
    <s v="eksternal"/>
    <s v="ID"/>
    <m/>
    <n v="6681051"/>
    <s v="Rizqa Amelia Zunaidi"/>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r>
  <r>
    <x v="3"/>
    <x v="3"/>
    <n v="2020"/>
    <n v="12"/>
    <m/>
    <n v="18860000"/>
    <s v="Institut Teknologi Telkom Surabaya"/>
    <n v="2"/>
    <m/>
    <s v="eksternal"/>
    <s v="ID"/>
    <m/>
    <n v="6680634"/>
    <s v="Noerma Pudji Istyanto"/>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r>
  <r>
    <x v="3"/>
    <x v="3"/>
    <n v="2020"/>
    <n v="12"/>
    <m/>
    <n v="19721000"/>
    <s v="Institut Teknologi Telkom Surabaya"/>
    <n v="2"/>
    <m/>
    <s v="eksternal"/>
    <s v="ID"/>
    <m/>
    <n v="259781"/>
    <s v="Titus Kristanto"/>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r>
  <r>
    <x v="3"/>
    <x v="3"/>
    <n v="2020"/>
    <n v="12"/>
    <s v="     "/>
    <n v="16000000"/>
    <s v="Institut Teknologi Telkom Surabaya"/>
    <m/>
    <m/>
    <s v="eksternal"/>
    <s v="ID"/>
    <m/>
    <n v="6680628"/>
    <s v="Fidi Wincoko Putro"/>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r>
  <r>
    <x v="3"/>
    <x v="3"/>
    <n v="2020"/>
    <m/>
    <m/>
    <n v="19770000"/>
    <s v="Institut Teknologi Telkom Surabaya"/>
    <m/>
    <m/>
    <s v="eksternal"/>
    <s v="ID"/>
    <m/>
    <n v="6681205"/>
    <s v="Oktavia Ayu Permata"/>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r>
  <r>
    <x v="3"/>
    <x v="3"/>
    <n v="2020"/>
    <n v="12"/>
    <s v="Teknologi Informasi dan Komunikasi"/>
    <n v="16097000"/>
    <s v="Institut Teknologi Telkom Surabaya"/>
    <n v="2"/>
    <m/>
    <s v="eksternal"/>
    <s v="ID"/>
    <m/>
    <n v="6680683"/>
    <s v="Billy Montolalu"/>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r>
  <r>
    <x v="3"/>
    <x v="3"/>
    <n v="2020"/>
    <n v="12"/>
    <s v="Kemaritiman"/>
    <n v="19431000"/>
    <s v="Institut Teknologi Telkom Surabaya"/>
    <n v="3"/>
    <m/>
    <s v="eksternal"/>
    <s v="ID"/>
    <m/>
    <n v="6680627"/>
    <s v="Benazir Imam Arif Muttaqin"/>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r>
  <r>
    <x v="3"/>
    <x v="3"/>
    <n v="2020"/>
    <n v="12"/>
    <s v="Transportasi"/>
    <n v="19990000"/>
    <s v="Institut Teknologi Telkom Surabaya"/>
    <n v="2"/>
    <m/>
    <s v="eksternal"/>
    <s v="ID"/>
    <m/>
    <n v="6680726"/>
    <s v="Arliyanti Nurdin"/>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r>
  <r>
    <x v="3"/>
    <x v="3"/>
    <n v="2020"/>
    <n v="12"/>
    <m/>
    <n v="19800000"/>
    <s v="Institut Teknologi Telkom Surabaya"/>
    <n v="3"/>
    <m/>
    <s v="eksternal"/>
    <s v="ID"/>
    <m/>
    <n v="6680641"/>
    <s v="Ardiansyah Al Farouq"/>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r>
  <r>
    <x v="4"/>
    <x v="3"/>
    <n v="2020"/>
    <n v="12"/>
    <m/>
    <n v="85000000"/>
    <s v="Institut Teknologi Telkom Surabaya"/>
    <m/>
    <m/>
    <s v="Internal"/>
    <s v="ID"/>
    <m/>
    <n v="6680628"/>
    <s v="Fidi Wincoko Putro"/>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r>
  <r>
    <x v="4"/>
    <x v="3"/>
    <n v="2020"/>
    <n v="5"/>
    <m/>
    <n v="50000000"/>
    <s v="Institut Teknologi Telkom Surabaya"/>
    <n v="3"/>
    <m/>
    <s v="Internal"/>
    <s v="ID"/>
    <m/>
    <n v="6680678"/>
    <s v="Dwi Edi Setyawan"/>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r>
  <r>
    <x v="4"/>
    <x v="3"/>
    <n v="2020"/>
    <n v="10"/>
    <s v="Teknologi Informasi dan Komunikasi"/>
    <n v="7500000"/>
    <s v="Institut Teknologi Telkom Surabaya"/>
    <n v="2"/>
    <m/>
    <s v="Internal"/>
    <s v="ID"/>
    <m/>
    <n v="6680683"/>
    <s v="Billy Montolalu"/>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r>
  <r>
    <x v="4"/>
    <x v="3"/>
    <n v="2020"/>
    <n v="3"/>
    <m/>
    <n v="45000000"/>
    <s v="Institut Teknologi Telkom Surabaya"/>
    <n v="2"/>
    <m/>
    <s v="Internal"/>
    <s v="ID"/>
    <m/>
    <n v="6680633"/>
    <s v="Helmy Widyantara"/>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r>
  <r>
    <x v="4"/>
    <x v="3"/>
    <n v="2020"/>
    <n v="12"/>
    <s v="Elektronika"/>
    <n v="40000000"/>
    <s v="Institut Teknologi Telkom Surabaya"/>
    <m/>
    <m/>
    <s v="Internal"/>
    <s v="ID"/>
    <m/>
    <n v="6680741"/>
    <s v="Hamzah Ulinuha Mustakim"/>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r>
  <r>
    <x v="4"/>
    <x v="3"/>
    <n v="2020"/>
    <n v="5"/>
    <s v="COVID-19"/>
    <n v="23317000"/>
    <s v="Institut Teknologi Telkom Surabaya"/>
    <n v="4"/>
    <m/>
    <s v="Internal"/>
    <s v="ID"/>
    <m/>
    <n v="6680651"/>
    <s v="Dimas Adiputra"/>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r>
  <r>
    <x v="4"/>
    <x v="3"/>
    <n v="2020"/>
    <n v="2"/>
    <m/>
    <n v="2067000"/>
    <s v="Institut Teknologi Telkom Surabaya"/>
    <n v="6"/>
    <m/>
    <s v="Internal"/>
    <s v="ID"/>
    <m/>
    <n v="6680627"/>
    <s v="Benazir Imam Arif Muttaqin"/>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r>
  <r>
    <x v="5"/>
    <x v="3"/>
    <n v="2020"/>
    <m/>
    <m/>
    <n v="100000000"/>
    <s v="Institut Teknologi Telkom Surabaya"/>
    <m/>
    <m/>
    <s v="eksternal"/>
    <s v="ID"/>
    <m/>
    <n v="6680651"/>
    <s v="Dimas Adiputra"/>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r>
  <r>
    <x v="4"/>
    <x v="3"/>
    <n v="2020"/>
    <n v="3"/>
    <m/>
    <n v="10055000"/>
    <s v="Institut Teknologi Telkom Surabaya"/>
    <m/>
    <m/>
    <s v="Internal"/>
    <s v="ID"/>
    <m/>
    <n v="6682174"/>
    <s v="Khodijah Amiroh"/>
    <s v="0708069202_x000a_"/>
    <n v="10055000"/>
    <s v="Intergrated and Embedded Systems"/>
    <s v="Smart Computing Technology (SCOUT)"/>
    <s v="Teknologi Informasi"/>
    <s v="FTIB"/>
    <m/>
    <m/>
    <m/>
    <m/>
    <m/>
    <m/>
    <m/>
    <s v=""/>
    <s v=""/>
    <s v=""/>
    <m/>
    <m/>
    <m/>
    <m/>
    <m/>
    <m/>
    <s v=""/>
    <s v=""/>
    <s v=""/>
    <m/>
    <m/>
    <m/>
    <m/>
    <m/>
    <m/>
    <s v=""/>
    <s v=""/>
    <s v=""/>
    <m/>
    <m/>
    <m/>
    <m/>
    <m/>
    <m/>
    <s v=""/>
    <s v=""/>
    <s v=""/>
    <m/>
    <m/>
    <m/>
    <m/>
    <m/>
    <m/>
    <s v=""/>
    <s v=""/>
    <s v=""/>
    <m/>
    <m/>
    <m/>
  </r>
  <r>
    <x v="4"/>
    <x v="3"/>
    <n v="2020"/>
    <n v="3"/>
    <m/>
    <n v="9145000"/>
    <s v="Institut Teknologi Telkom Surabaya"/>
    <m/>
    <m/>
    <s v="Internal"/>
    <s v="ID"/>
    <m/>
    <n v="6680633"/>
    <s v="Helmy Widyantara"/>
    <s v="0717017902_x000a_"/>
    <n v="9145000"/>
    <s v="Intergrated and Embedded Systems"/>
    <s v="Smart Computing Technology (SCOUT)"/>
    <s v="Teknologi Informasi"/>
    <s v="FTIB"/>
    <m/>
    <m/>
    <m/>
    <m/>
    <m/>
    <m/>
    <m/>
    <s v=""/>
    <s v=""/>
    <s v=""/>
    <m/>
    <m/>
    <m/>
    <m/>
    <m/>
    <m/>
    <s v=""/>
    <s v=""/>
    <s v=""/>
    <m/>
    <m/>
    <m/>
    <m/>
    <m/>
    <m/>
    <s v=""/>
    <s v=""/>
    <s v=""/>
    <m/>
    <m/>
    <m/>
    <m/>
    <m/>
    <m/>
    <s v=""/>
    <s v=""/>
    <s v=""/>
    <m/>
    <m/>
    <m/>
    <m/>
    <m/>
    <m/>
    <s v=""/>
    <s v=""/>
    <s v=""/>
    <m/>
    <m/>
    <m/>
  </r>
  <r>
    <x v="4"/>
    <x v="3"/>
    <n v="2020"/>
    <n v="3"/>
    <m/>
    <n v="8555000"/>
    <s v="Institut Teknologi Telkom Surabaya"/>
    <m/>
    <m/>
    <s v="Internal"/>
    <s v="ID"/>
    <m/>
    <n v="6680680"/>
    <s v="Bernadus Anggo Seno Aji"/>
    <s v="0704039202_x000a_"/>
    <n v="8555000"/>
    <s v="Intergrated and Embedded Systems"/>
    <s v="Smart Computing Technology (SCOUT)"/>
    <s v="Teknologi Informasi"/>
    <s v="FTIB"/>
    <m/>
    <m/>
    <m/>
    <m/>
    <m/>
    <m/>
    <m/>
    <s v=""/>
    <s v=""/>
    <s v=""/>
    <m/>
    <m/>
    <m/>
    <m/>
    <m/>
    <m/>
    <s v=""/>
    <s v=""/>
    <s v=""/>
    <m/>
    <m/>
    <m/>
    <m/>
    <m/>
    <m/>
    <s v=""/>
    <s v=""/>
    <s v=""/>
    <m/>
    <m/>
    <m/>
    <m/>
    <m/>
    <m/>
    <s v=""/>
    <s v=""/>
    <s v=""/>
    <m/>
    <m/>
    <m/>
    <m/>
    <m/>
    <m/>
    <s v=""/>
    <s v=""/>
    <s v=""/>
    <m/>
    <m/>
    <m/>
  </r>
  <r>
    <x v="5"/>
    <x v="3"/>
    <n v="2020"/>
    <m/>
    <m/>
    <n v="86400000"/>
    <s v="Institut Teknologi Telkom Surabaya"/>
    <m/>
    <m/>
    <s v="eksternal"/>
    <s v="ID"/>
    <m/>
    <n v="6665306"/>
    <s v="Ully Asfari"/>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r>
  <r>
    <x v="5"/>
    <x v="3"/>
    <n v="2020"/>
    <m/>
    <m/>
    <n v="200000000"/>
    <s v="Institut Teknologi Telkom Surabaya"/>
    <m/>
    <m/>
    <s v="eksternal"/>
    <s v="ID"/>
    <m/>
    <n v="6680633"/>
    <s v="Helmy Widyantara"/>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r>
  <r>
    <x v="1"/>
    <x v="1"/>
    <m/>
    <m/>
    <m/>
    <m/>
    <m/>
    <m/>
    <m/>
    <m/>
    <m/>
    <m/>
    <m/>
    <m/>
    <m/>
    <m/>
    <s v=""/>
    <s v=""/>
    <s v=""/>
    <m/>
    <m/>
    <m/>
    <m/>
    <m/>
    <m/>
    <m/>
    <m/>
    <s v=""/>
    <s v=""/>
    <s v=""/>
    <m/>
    <m/>
    <m/>
    <m/>
    <m/>
    <m/>
    <s v=""/>
    <s v=""/>
    <s v=""/>
    <m/>
    <m/>
    <m/>
    <m/>
    <m/>
    <m/>
    <s v=""/>
    <s v=""/>
    <s v=""/>
    <m/>
    <m/>
    <m/>
    <m/>
    <m/>
    <m/>
    <s v=""/>
    <s v=""/>
    <s v=""/>
    <m/>
    <m/>
    <m/>
    <m/>
    <m/>
    <m/>
    <s v=""/>
    <s v=""/>
    <s v=""/>
    <m/>
    <m/>
    <m/>
  </r>
  <r>
    <x v="6"/>
    <x v="4"/>
    <n v="2021"/>
    <n v="12"/>
    <s v="Teknologi Informasi dan Komunikasi"/>
    <n v="6750000"/>
    <s v="Institut Teknologi Telkom Surabaya"/>
    <n v="1"/>
    <s v="Penelitian Kompetitif Internal"/>
    <s v="Internal"/>
    <s v="ID"/>
    <s v="ITTelkom Surabaya"/>
    <n v="6681051"/>
    <s v="Rizqa Amelia Zunaidi"/>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r>
  <r>
    <x v="7"/>
    <x v="4"/>
    <n v="2021"/>
    <n v="10"/>
    <s v="Teknologi Informasi dan Komunikasi"/>
    <n v="3750000"/>
    <s v="Institut Teknologi Telkom Surabaya"/>
    <n v="3"/>
    <s v="Penelitian Kompetitif Internal"/>
    <s v="Internal"/>
    <s v="ID"/>
    <s v="ITTelkom Surabaya"/>
    <n v="6764236"/>
    <s v="Rokhmatul Insani"/>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r>
  <r>
    <x v="7"/>
    <x v="4"/>
    <n v="2021"/>
    <n v="10"/>
    <s v="Kemaritiman"/>
    <n v="7000000"/>
    <s v="Institut Teknologi Telkom Surabaya"/>
    <n v="1"/>
    <s v="Penelitian Kompetitif Internal"/>
    <s v="Internal"/>
    <s v="ID"/>
    <s v="ITTelkom Surabaya"/>
    <n v="6680648"/>
    <s v="Hawwin Mardhiana"/>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r>
  <r>
    <x v="7"/>
    <x v="4"/>
    <n v="2021"/>
    <n v="10"/>
    <s v="Pangan-Pertanian"/>
    <n v="6995000"/>
    <s v="Institut Teknologi Telkom Surabaya"/>
    <n v="3"/>
    <s v="Penelitian Kompetitif Internal"/>
    <s v="Internal"/>
    <s v="ID"/>
    <s v="ITTelkom Surabaya"/>
    <n v="6680680"/>
    <s v="Bernadus Anggo Seno Aji"/>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r>
  <r>
    <x v="7"/>
    <x v="4"/>
    <n v="2021"/>
    <n v="10"/>
    <s v="Teknologi Informasi dan Komunikasi"/>
    <n v="6316000"/>
    <s v="Institut Teknologi Telkom Surabaya"/>
    <n v="3"/>
    <s v="Penelitian Kompetitif Internal"/>
    <s v="Internal"/>
    <s v="ID"/>
    <s v="ITTelkom Surabaya"/>
    <n v="6744406"/>
    <s v="Muhammad Nasrullah"/>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r>
  <r>
    <x v="7"/>
    <x v="4"/>
    <n v="2021"/>
    <n v="10"/>
    <s v="Teknologi Informasi dan Komunikasi"/>
    <n v="6750000"/>
    <s v="Institut Teknologi Telkom Surabaya"/>
    <n v="3"/>
    <s v="Penelitian Kompetitif Internal"/>
    <s v="Internal"/>
    <s v="ID"/>
    <s v="ITTelkom Surabaya"/>
    <n v="6680687"/>
    <s v="Wahyu Andy Prastyabudi"/>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r>
  <r>
    <x v="7"/>
    <x v="4"/>
    <n v="2021"/>
    <n v="12"/>
    <s v="ITTS: Transportasi"/>
    <n v="6800000"/>
    <s v="Institut Teknologi Telkom Surabaya"/>
    <n v="3"/>
    <s v="Penelitian Kompetitif Internal"/>
    <s v="Internal"/>
    <s v="ID"/>
    <s v="ITTelkom Surabaya"/>
    <n v="6680626"/>
    <s v="Ardian Yusuf Wicaksono"/>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r>
  <r>
    <x v="7"/>
    <x v="4"/>
    <n v="2021"/>
    <n v="12"/>
    <s v="Teknologi Informasi dan Komunikasi"/>
    <n v="6750000"/>
    <s v="Institut Teknologi Telkom Surabaya"/>
    <n v="3"/>
    <s v="Penelitian Kompetitif Internal"/>
    <s v="Internal"/>
    <s v="ID"/>
    <s v="ITTelkom Surabaya"/>
    <n v="6658545"/>
    <s v="Ayu Endah Wahyuni"/>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r>
  <r>
    <x v="7"/>
    <x v="4"/>
    <n v="2021"/>
    <n v="8"/>
    <s v="Teknologi Informasi dan Komunikasi"/>
    <n v="6750000"/>
    <s v="Institut Teknologi Telkom Surabaya"/>
    <n v="2"/>
    <s v="Penelitian Kompetitif Internal"/>
    <s v="Internal"/>
    <s v="ID"/>
    <s v="ITTelkom Surabaya"/>
    <n v="6681205"/>
    <s v="Oktavia Ayu Permata"/>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r>
  <r>
    <x v="7"/>
    <x v="4"/>
    <n v="2021"/>
    <n v="10"/>
    <s v="Teknologi Informasi dan Komunikasi"/>
    <n v="6500000"/>
    <s v="Institut Teknologi Telkom Surabaya"/>
    <n v="1"/>
    <s v="Penelitian Kompetitif Internal"/>
    <s v="Internal"/>
    <s v="ID"/>
    <s v="ITTelkom Surabaya"/>
    <n v="6680623"/>
    <s v="Yupit Sudianto"/>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r>
  <r>
    <x v="7"/>
    <x v="4"/>
    <n v="2021"/>
    <n v="10"/>
    <s v="ITTS: Transportasi"/>
    <n v="6750000"/>
    <s v="Institut Teknologi Telkom Surabaya"/>
    <n v="2"/>
    <s v="Penelitian Kompetitif Internal"/>
    <s v="Internal"/>
    <s v="ID"/>
    <s v="ITTelkom Surabaya"/>
    <n v="6682794"/>
    <s v="Pangestu Widodo"/>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r>
  <r>
    <x v="8"/>
    <x v="4"/>
    <n v="2021"/>
    <n v="6"/>
    <s v="ITTS: Sistem Logistik Cerdas"/>
    <n v="12137500"/>
    <s v="Institut Teknologi Telkom Surabaya"/>
    <n v="3"/>
    <s v="Penelitian Kompetitif Internal"/>
    <s v="Internal"/>
    <s v="ID"/>
    <s v="ITTelkom Surabaya"/>
    <n v="6680612"/>
    <s v="Isa Hafidz"/>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r>
  <r>
    <x v="8"/>
    <x v="4"/>
    <n v="2021"/>
    <n v="12"/>
    <s v="ITTS: Transportasi"/>
    <n v="16750000"/>
    <s v="Institut Teknologi Telkom Surabaya"/>
    <n v="5"/>
    <s v="Penelitian Kompetitif Internal"/>
    <s v="Internal"/>
    <s v="ID"/>
    <s v="ITTelkom Surabaya"/>
    <n v="6680651"/>
    <s v="Dimas Adiputra"/>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r>
  <r>
    <x v="8"/>
    <x v="4"/>
    <n v="2021"/>
    <n v="12"/>
    <s v="ITTS: Transportasi"/>
    <n v="17000000"/>
    <s v="Institut Teknologi Telkom Surabaya"/>
    <n v="3"/>
    <s v="Penelitian Kompetitif Internal"/>
    <s v="Internal"/>
    <s v="ID"/>
    <s v="ITTelkom Surabaya"/>
    <n v="6680708"/>
    <s v="Lora Khaula Amifia"/>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r>
  <r>
    <x v="8"/>
    <x v="4"/>
    <n v="2021"/>
    <n v="12"/>
    <s v="ITTS: Transportasi"/>
    <n v="17000000"/>
    <s v="Institut Teknologi Telkom Surabaya"/>
    <n v="6"/>
    <s v="Penelitian Kompetitif Internal"/>
    <s v="Internal"/>
    <s v="ID"/>
    <s v="ITTelkom Surabaya"/>
    <n v="6680645"/>
    <s v="Walid Maulana Hadiansyah"/>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r>
  <r>
    <x v="8"/>
    <x v="4"/>
    <n v="2021"/>
    <n v="12"/>
    <s v="ITTS: Kebencanaan"/>
    <n v="16976100"/>
    <s v="Institut Teknologi Telkom Surabaya"/>
    <n v="4"/>
    <s v="Penelitian Kompetitif Internal"/>
    <s v="Internal"/>
    <s v="ID"/>
    <s v="ITTelkom Surabaya"/>
    <n v="258471"/>
    <s v="Susijanto Tri Rasmana"/>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r>
  <r>
    <x v="8"/>
    <x v="4"/>
    <n v="2021"/>
    <n v="12"/>
    <s v="ITTS: Transportasi"/>
    <n v="14500000"/>
    <s v="Institut Teknologi Telkom Surabaya"/>
    <n v="4"/>
    <s v="Penelitian Kompetitif Internal"/>
    <s v="Internal"/>
    <s v="ID"/>
    <s v="ITTelkom Surabaya"/>
    <n v="6680618"/>
    <s v="Rahaditya Dimas Prihadianto"/>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r>
  <r>
    <x v="8"/>
    <x v="4"/>
    <n v="2021"/>
    <n v="12"/>
    <s v="ITTS: Teknologi Informasi dan Komunikasi"/>
    <n v="16750000"/>
    <s v="Institut Teknologi Telkom Surabaya"/>
    <n v="3"/>
    <s v="Penelitian Kompetitif Internal"/>
    <s v="Internal"/>
    <s v="ID"/>
    <s v="ITTelkom Surabaya"/>
    <n v="6680726"/>
    <s v="Arliyanti Nurdin"/>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r>
  <r>
    <x v="8"/>
    <x v="4"/>
    <n v="2021"/>
    <n v="12"/>
    <s v="ITTS: Transportasi"/>
    <n v="13980000"/>
    <s v="Institut Teknologi Telkom Surabaya"/>
    <n v="3"/>
    <s v="Penelitian Kompetitif Internal"/>
    <s v="Internal"/>
    <s v="ID"/>
    <s v="ITTelkom Surabaya"/>
    <n v="6680627"/>
    <s v="Benazir Imam Arif Muttaqin"/>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r>
  <r>
    <x v="8"/>
    <x v="4"/>
    <n v="2021"/>
    <n v="24"/>
    <s v="Nasional: Energi-Energi Baru dan Terbarukan"/>
    <n v="17000000"/>
    <s v="Institut Teknologi Telkom Surabaya"/>
    <n v="3"/>
    <s v="Penelitian Kompetitif Internal"/>
    <s v="Internal"/>
    <s v="ID"/>
    <s v="ITTelkom Surabaya"/>
    <n v="6680633"/>
    <s v="Helmy Widyantara"/>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r>
  <r>
    <x v="8"/>
    <x v="4"/>
    <n v="2021"/>
    <n v="12"/>
    <s v="ITTS: Teknologi Informasi dan Komunikasi"/>
    <n v="14500000"/>
    <s v="Institut Teknologi Telkom Surabaya"/>
    <n v="6"/>
    <s v="Penelitian Kompetitif Internal"/>
    <s v="Internal"/>
    <s v="ID"/>
    <s v="ITTelkom Surabaya"/>
    <n v="6680628"/>
    <s v="Fidi Wincoko Putro"/>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r>
  <r>
    <x v="9"/>
    <x v="4"/>
    <n v="2021"/>
    <n v="6"/>
    <s v="Nasional: Energi-Energi Baru dan Terbarukan"/>
    <n v="23600000"/>
    <s v="Institut Teknologi Telkom Surabaya"/>
    <n v="6"/>
    <s v="Penelitian Kompetitif Internal"/>
    <s v="Internal"/>
    <s v="ID"/>
    <s v="ITTelkom Surabaya"/>
    <n v="6680683"/>
    <s v="Billy Montolalu"/>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r>
  <r>
    <x v="10"/>
    <x v="4"/>
    <n v="2021"/>
    <n v="8"/>
    <s v="Nasional: Kesehatan-Obat"/>
    <n v="40000000"/>
    <s v="Institut Teknologi Telkom Surabaya"/>
    <n v="4"/>
    <s v="Penelitian Kemitraan"/>
    <s v="Internal"/>
    <s v="ID"/>
    <s v="ITTelkom Surabaya"/>
    <n v="258471"/>
    <s v="Susijanto Tri Rasmana"/>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r>
  <r>
    <x v="10"/>
    <x v="4"/>
    <n v="2021"/>
    <n v="12"/>
    <s v="Nasional: Kesehatan-Obat"/>
    <n v="40000000"/>
    <s v="Institut Teknologi Telkom Surabaya"/>
    <n v="4"/>
    <s v="Penelitian Kemitraan"/>
    <s v="Internal"/>
    <s v="ID"/>
    <s v="ITTelkom Surabaya"/>
    <n v="6680683"/>
    <s v="Billy Montolalu"/>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r>
  <r>
    <x v="11"/>
    <x v="4"/>
    <n v="2021"/>
    <n v="8"/>
    <s v="Teknologi Informasi dan Komunikasi"/>
    <n v="20577000"/>
    <s v="Institut Teknologi Telkom Surabaya"/>
    <n v="2"/>
    <m/>
    <s v="Internal"/>
    <m/>
    <m/>
    <n v="6070770"/>
    <s v="Achmad Zaki Yamani"/>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r>
  <r>
    <x v="11"/>
    <x v="4"/>
    <n v="2021"/>
    <n v="12"/>
    <s v="-"/>
    <n v="40000000"/>
    <s v="Institut Teknologi Telkom Surabaya"/>
    <n v="4"/>
    <m/>
    <s v="Internal"/>
    <m/>
    <m/>
    <n v="6680622"/>
    <s v="Dewi RahmawatI"/>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r>
  <r>
    <x v="11"/>
    <x v="4"/>
    <n v="2021"/>
    <n v="11"/>
    <s v="-"/>
    <n v="33500000"/>
    <m/>
    <n v="6"/>
    <m/>
    <s v="Internal"/>
    <m/>
    <m/>
    <m/>
    <s v="Kiki Sudiana"/>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r>
  <r>
    <x v="12"/>
    <x v="4"/>
    <n v="2021"/>
    <n v="12"/>
    <s v="Nasional: Transportasi"/>
    <n v="100000000"/>
    <s v="Institut Teknologi Telkom Surabaya"/>
    <n v="4"/>
    <s v="Penelitian Kompetitif Internal"/>
    <s v="Internal"/>
    <s v="ID"/>
    <s v="ITTelkom Surabaya"/>
    <n v="6680685"/>
    <s v="Moch. Iskandar Riansyah"/>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r>
  <r>
    <x v="12"/>
    <x v="4"/>
    <n v="2021"/>
    <n v="12"/>
    <s v="Nasional: Pangan-Pertanian"/>
    <n v="100000000"/>
    <s v="Institut Teknologi Telkom Surabaya"/>
    <n v="4"/>
    <s v="Penelitian Kompetitif Internal"/>
    <s v="Internal"/>
    <s v="ID"/>
    <s v="ITTelkom Surabaya"/>
    <n v="6680633"/>
    <s v="Helmy Widyantara"/>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r>
  <r>
    <x v="13"/>
    <x v="4"/>
    <n v="2021"/>
    <n v="10"/>
    <s v="Nasional: Sosial Humaniora-Seni Budaya Pendidikan"/>
    <n v="3500000"/>
    <s v="Institut Teknologi Telkom Surabaya"/>
    <s v="Terbit"/>
    <s v="Penelitian Kompetitif Internal"/>
    <s v="Internal"/>
    <s v="ID"/>
    <s v="ITTelkom Surabaya"/>
    <n v="6682237"/>
    <s v="Dominggo Bayu Baskara"/>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r>
  <r>
    <x v="13"/>
    <x v="4"/>
    <n v="2021"/>
    <n v="8"/>
    <s v="ITTS: Sistem Logistik Cerdas"/>
    <n v="3000000"/>
    <s v="Institut Teknologi Telkom Surabaya"/>
    <s v="-"/>
    <s v="Penelitian Kompetitif Internal"/>
    <s v="Internal"/>
    <s v="ID"/>
    <s v="ITTelkom Surabaya"/>
    <n v="6665306"/>
    <s v="Ully Asfari"/>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r>
  <r>
    <x v="8"/>
    <x v="4"/>
    <n v="2021"/>
    <n v="12"/>
    <s v="ITTS: Transportasi"/>
    <n v="16800000"/>
    <s v="Institut Teknologi Telkom Surabaya"/>
    <n v="3"/>
    <s v="Penelitian Kompetitif Internal"/>
    <s v="Internal"/>
    <s v="ID"/>
    <s v="ITTelkom Surabaya"/>
    <n v="6680641"/>
    <s v="Ardiansyah Al Farouq"/>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r>
  <r>
    <x v="14"/>
    <x v="4"/>
    <n v="2021"/>
    <n v="6"/>
    <s v="ITTS: Sistem Logistik Cerdas"/>
    <n v="0"/>
    <s v="Institut Teknologi Telkom Surabaya"/>
    <n v="2"/>
    <s v="Penelitian Dana Mandiri"/>
    <s v="Internal"/>
    <s v="ID"/>
    <s v="ITTelkom Surabaya"/>
    <n v="6680612"/>
    <s v="Isa Hafidz"/>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r>
  <r>
    <x v="14"/>
    <x v="4"/>
    <n v="2021"/>
    <n v="6"/>
    <s v="Teknologi Informasi dan Komunikasi"/>
    <n v="0"/>
    <s v="Institut Teknologi Telkom Surabaya"/>
    <n v="3"/>
    <s v="Penelitian Dana Mandiri"/>
    <s v="Internal"/>
    <s v="ID"/>
    <s v="ITTelkom Surabaya"/>
    <n v="6680631"/>
    <s v="Anifatul Faricha"/>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r>
  <r>
    <x v="14"/>
    <x v="4"/>
    <n v="2021"/>
    <n v="12"/>
    <s v="ITTS: Teknologi Informasi dan Komunikasi"/>
    <n v="0"/>
    <s v="Institut Teknologi Telkom Surabaya"/>
    <n v="3"/>
    <s v="Penelitian Dana Mandiri"/>
    <s v="Internal"/>
    <s v="ID"/>
    <s v="ITTelkom Surabaya"/>
    <n v="6680629"/>
    <s v="Ubaidillah Umar"/>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r>
  <r>
    <x v="14"/>
    <x v="4"/>
    <n v="2021"/>
    <n v="6"/>
    <s v="Teknologi Informasi dan Komunikasi"/>
    <n v="0"/>
    <s v="Institut Teknologi Telkom Surabaya"/>
    <n v="3"/>
    <s v="Penelitian Dana Mandiri"/>
    <s v="Internal"/>
    <s v="ID"/>
    <s v="ITTelkom Surabaya"/>
    <n v="6680645"/>
    <s v="Walid Maulana Hadiansyah"/>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r>
  <r>
    <x v="14"/>
    <x v="4"/>
    <n v="2021"/>
    <n v="12"/>
    <s v="Transportasi"/>
    <n v="0"/>
    <s v="Institut Teknologi Telkom Surabaya"/>
    <n v="3"/>
    <s v="Penelitian Dana Mandiri"/>
    <s v="Internal"/>
    <s v="ID"/>
    <s v="ITTelkom Surabaya"/>
    <n v="6680622"/>
    <s v="Dewi RahmawatI"/>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r>
  <r>
    <x v="14"/>
    <x v="4"/>
    <n v="2021"/>
    <n v="6"/>
    <s v="Nasional: Sosial Humaniora-Seni Budaya Pendidikan"/>
    <n v="0"/>
    <s v="Institut Teknologi Telkom Surabaya"/>
    <s v="Jurnal Internasional Bereputasi"/>
    <s v="Penelitian Dana Mandiri"/>
    <s v="Internal"/>
    <s v="ID"/>
    <s v="ITTelkom Surabaya"/>
    <n v="6805206"/>
    <s v="Agus Sulistya"/>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r>
  <r>
    <x v="14"/>
    <x v="4"/>
    <n v="2021"/>
    <n v="6"/>
    <s v="Nasional: Sosial Humaniora-Seni Budaya Pendidikan"/>
    <n v="0"/>
    <s v="Institut Teknologi Telkom Surabaya"/>
    <n v="3"/>
    <s v="Penelitian Dana Mandiri"/>
    <s v="Internal"/>
    <s v="ID"/>
    <s v="ITTelkom Surabaya"/>
    <n v="6756289"/>
    <s v="Nicko Nur Rakhmaddian_x000a_"/>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r>
  <r>
    <x v="14"/>
    <x v="4"/>
    <n v="2021"/>
    <n v="10"/>
    <s v="ITTS: Sistem Logistik Cerdas"/>
    <n v="0"/>
    <s v="Institut Teknologi Telkom Surabaya"/>
    <n v="2"/>
    <s v="Penelitian Kompetitif Internal"/>
    <s v="Internal"/>
    <s v="ID"/>
    <s v="ITTelkom Surabaya"/>
    <n v="6680643"/>
    <s v="Abduh Sayid Albana"/>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r>
  <r>
    <x v="14"/>
    <x v="4"/>
    <n v="2021"/>
    <n v="10"/>
    <s v="ITTS: Teknologi Informasi dan Komunikasi"/>
    <n v="0"/>
    <s v="Institut Teknologi Telkom Surabaya"/>
    <n v="3"/>
    <s v="Penelitian Kompetitif Internal"/>
    <s v="Internal"/>
    <s v="ID"/>
    <s v="ITTelkom Surabaya"/>
    <n v="6681032"/>
    <s v="Anfazul Faridatul Azizah"/>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r>
  <r>
    <x v="14"/>
    <x v="4"/>
    <n v="2021"/>
    <n v="6"/>
    <s v="Nasional: Kesehatan-Obat"/>
    <n v="0"/>
    <s v="Institut Teknologi Telkom Surabaya"/>
    <n v="3"/>
    <s v="Penelitian Dana Mandiri"/>
    <s v="Internal"/>
    <s v="ID"/>
    <s v="ITTelkom Surabaya"/>
    <n v="6756318"/>
    <s v="Moh. Hamim Zajuli Al Faroby"/>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r>
  <r>
    <x v="14"/>
    <x v="4"/>
    <n v="2021"/>
    <n v="6"/>
    <s v="Teknologi Informasi dan Komunikasi"/>
    <n v="0"/>
    <s v="Institut Teknologi Telkom Surabaya"/>
    <n v="3"/>
    <s v="Penelitian Dana Mandiri"/>
    <s v="Internal"/>
    <s v="ID"/>
    <s v="ITTelkom Surabaya"/>
    <n v="6767777"/>
    <s v="Ahmad Wali Satria Bahari Johan"/>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r>
  <r>
    <x v="7"/>
    <x v="4"/>
    <n v="2021"/>
    <n v="10"/>
    <s v="Teknologi Informasi dan Komunikasi"/>
    <m/>
    <s v="Institut Teknologi Telkom Surabaya"/>
    <n v="2"/>
    <s v="Penelitian Kompetitif Internal"/>
    <s v="Internal"/>
    <s v="ID"/>
    <s v="ITTelkom Surabaya"/>
    <n v="259781"/>
    <s v="Titus Kristanto"/>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r>
  <r>
    <x v="8"/>
    <x v="4"/>
    <n v="2021"/>
    <n v="12"/>
    <s v="Nasional: Kesehatan-Obat"/>
    <n v="17000000"/>
    <s v="Institut Teknologi Telkom Surabaya"/>
    <n v="5"/>
    <s v="Penelitian Kompetitif Internal"/>
    <s v="Internal"/>
    <s v="ID"/>
    <s v="ITTelkom Surabaya"/>
    <n v="6680651"/>
    <s v="Dimas Adiputra"/>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r>
  <r>
    <x v="8"/>
    <x v="4"/>
    <n v="2021"/>
    <n v="24"/>
    <s v="ITTS: Transportasi"/>
    <m/>
    <s v="Institut Teknologi Telkom Surabaya"/>
    <n v="6"/>
    <s v="Penelitian Kompetitif Internal"/>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r>
  <r>
    <x v="14"/>
    <x v="4"/>
    <n v="2021"/>
    <n v="6"/>
    <s v="ITTS: Teknologi Informasi dan Komunikasi"/>
    <n v="0"/>
    <s v="Institut Teknologi Telkom Surabaya"/>
    <n v="3"/>
    <s v="Penelitian Dana Mandiri"/>
    <s v="Internal"/>
    <s v="ID"/>
    <s v="ITTelkom Surabaya"/>
    <n v="6680625"/>
    <s v="Nilla Rachmaningrum"/>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r>
  <r>
    <x v="14"/>
    <x v="4"/>
    <n v="2021"/>
    <n v="12"/>
    <s v="Nasional: Transportasi"/>
    <n v="0"/>
    <s v="Institut Teknologi Telkom Surabaya"/>
    <n v="4"/>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r>
  <r>
    <x v="14"/>
    <x v="4"/>
    <n v="2021"/>
    <n v="6"/>
    <s v="-"/>
    <n v="0"/>
    <s v="Institut Teknologi Telkom Surabaya"/>
    <n v="2"/>
    <s v="Penelitian Dana Mandiri"/>
    <s v="Internal"/>
    <s v="ID"/>
    <s v="ITTelkom Surabaya"/>
    <n v="6680678"/>
    <s v="Dwi Edi Setyawan"/>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r>
  <r>
    <x v="14"/>
    <x v="4"/>
    <n v="2021"/>
    <n v="3"/>
    <s v="ITTS: Teknologi Informasi dan Komunikasi"/>
    <n v="0"/>
    <s v="Institut Teknologi Telkom Surabaya"/>
    <n v="3"/>
    <s v="Penelitian Dana Mandiri"/>
    <s v="Internal"/>
    <s v="ID"/>
    <s v="ITTelkom Surabaya"/>
    <n v="6768348"/>
    <s v="Rizky Fenaldo Maulana"/>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r>
  <r>
    <x v="14"/>
    <x v="4"/>
    <n v="2021"/>
    <n v="6"/>
    <s v="Nasional: Kebencanaan"/>
    <n v="0"/>
    <s v="Institut Teknologi Telkom Surabaya"/>
    <n v="3"/>
    <s v="Penelitian Dana Mandiri"/>
    <s v="Internal"/>
    <s v="ID"/>
    <s v="ITTelkom Surabaya"/>
    <n v="6793410"/>
    <s v="Helisyah Nur Fadhilah"/>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r>
  <r>
    <x v="14"/>
    <x v="4"/>
    <n v="2021"/>
    <n v="6"/>
    <s v="ITTS: Teknologi Informasi dan Komunikasi"/>
    <n v="0"/>
    <s v="Institut Teknologi Telkom Surabaya"/>
    <n v="5"/>
    <s v="Penelitian Dana Mandiri"/>
    <s v="Internal"/>
    <s v="ID"/>
    <s v="ITTelkom Surabaya"/>
    <s v="-"/>
    <s v="Almira Ivah"/>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r>
  <r>
    <x v="14"/>
    <x v="4"/>
    <n v="2021"/>
    <n v="6"/>
    <s v="ITTS: Teknologi Informasi dan Komunikasi"/>
    <n v="0"/>
    <s v="Institut Teknologi Telkom Surabaya"/>
    <n v="1"/>
    <s v="Penelitian Dana Mandiri"/>
    <s v="Internal"/>
    <s v="ID"/>
    <s v="ITTelkom Surabaya"/>
    <n v="6828913"/>
    <s v="Bagas Putra"/>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r>
  <r>
    <x v="14"/>
    <x v="4"/>
    <n v="2021"/>
    <n v="6"/>
    <s v="ITTS: Teknologi Informasi dan Komunikasi"/>
    <n v="0"/>
    <s v="Institut Teknologi Telkom Surabaya"/>
    <n v="3"/>
    <s v="Penelitian Dana Mandiri"/>
    <s v="Internal"/>
    <s v="ID"/>
    <s v="ITTelkom Surabaya"/>
    <n v="6829959"/>
    <s v="Mawanda Almuhayar"/>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r>
  <r>
    <x v="14"/>
    <x v="4"/>
    <n v="2021"/>
    <n v="6"/>
    <s v="Nasional: Teknologi Informasi dan Komunikasi"/>
    <n v="0"/>
    <s v="Institut Teknologi Telkom Surabaya"/>
    <n v="3"/>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r>
  <r>
    <x v="14"/>
    <x v="4"/>
    <n v="2021"/>
    <n v="6"/>
    <s v="ITTS: Teknologi Informasi dan Komunikasi"/>
    <n v="0"/>
    <s v="Institut Teknologi Telkom Surabaya"/>
    <n v="5"/>
    <s v="Penelitian Dana Mandiri"/>
    <s v="Internal"/>
    <s v="ID"/>
    <s v="ITTelkom Surabaya"/>
    <n v="6760392"/>
    <s v="Amalia Nur Alifah"/>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r>
  <r>
    <x v="14"/>
    <x v="4"/>
    <n v="2021"/>
    <n v="3"/>
    <s v="ITTS: Transportasi"/>
    <n v="0"/>
    <s v="Institut Teknologi Telkom Surabaya"/>
    <n v="3"/>
    <s v="Penelitian Dana Mandiri"/>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r>
  <r>
    <x v="14"/>
    <x v="4"/>
    <n v="2021"/>
    <n v="6"/>
    <s v="ITTS: Teknologi Informasi dan Komunikasi"/>
    <n v="0"/>
    <s v="Institut Teknologi Telkom Surabaya"/>
    <n v="2"/>
    <s v="Penelitian Dana Mandiri"/>
    <s v="Internal"/>
    <s v="ID"/>
    <s v="ITTelkom Surabaya"/>
    <n v="6665306"/>
    <s v="Ully Asfari"/>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r>
  <r>
    <x v="14"/>
    <x v="4"/>
    <n v="2021"/>
    <n v="6"/>
    <s v="ITTS: Kebencanaan"/>
    <n v="0"/>
    <s v="Institut Teknologi Telkom Surabaya"/>
    <n v="5"/>
    <s v="Penelitian Dana Mandiri"/>
    <s v="Internal"/>
    <s v="ID"/>
    <s v="ITTelkom Surabaya"/>
    <n v="6680651"/>
    <s v="Dimas Adiputra"/>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r>
  <r>
    <x v="13"/>
    <x v="4"/>
    <n v="2021"/>
    <n v="5"/>
    <s v="Nasional: Sosial Humaniora-Seni Budaya Pendidikan"/>
    <n v="3000000"/>
    <s v="Institut Teknologi Telkom Surabaya"/>
    <s v="-"/>
    <s v="Penulisan Buku Ajar"/>
    <s v="Internal"/>
    <s v="ID"/>
    <s v="ITTelkom Surabaya"/>
    <n v="6801989"/>
    <s v="Sekar Widyasari Putri"/>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r>
  <r>
    <x v="13"/>
    <x v="4"/>
    <n v="2021"/>
    <n v="12"/>
    <s v="Nasional: Teknologi Informasi dan Komunikasi"/>
    <n v="3000000"/>
    <s v="Institut Teknologi Telkom Surabaya"/>
    <s v="-"/>
    <s v="Penulisan Buku Ajar"/>
    <s v="Internal"/>
    <s v="ID"/>
    <s v="ITTelkom Surabaya"/>
    <n v="6768348"/>
    <s v="Rizky Fenaldo Maulana"/>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r>
  <r>
    <x v="13"/>
    <x v="4"/>
    <n v="2021"/>
    <n v="5"/>
    <s v="TTS: Teknologi Informasi dan Komunikasi"/>
    <n v="3000000"/>
    <s v="Institut Teknologi Telkom Surabaya"/>
    <s v="-"/>
    <s v="Penulisan Buku Ajar"/>
    <s v="Internal"/>
    <s v="ID"/>
    <s v="ITTelkom Surabaya"/>
    <s v="-"/>
    <s v="Almira Ivah"/>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r>
  <r>
    <x v="14"/>
    <x v="4"/>
    <n v="2021"/>
    <n v="6"/>
    <s v="ITTS: Teknologi Informasi dan Komunikasi"/>
    <n v="0"/>
    <s v="Institut Teknologi Telkom Surabaya"/>
    <n v="1"/>
    <s v="Penelitian Dana Mandiri"/>
    <s v="Internal"/>
    <s v="ID"/>
    <s v="ITTelkom Surabaya"/>
    <n v="6680634"/>
    <s v="Noerma Pudji Istyanto"/>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r>
  <r>
    <x v="10"/>
    <x v="4"/>
    <n v="2021"/>
    <m/>
    <m/>
    <n v="100000000"/>
    <m/>
    <m/>
    <m/>
    <s v="eksternal"/>
    <m/>
    <m/>
    <n v="258471"/>
    <s v="Susijanto Tri Rasmana"/>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r>
  <r>
    <x v="1"/>
    <x v="4"/>
    <n v="2021"/>
    <m/>
    <m/>
    <n v="350000000"/>
    <s v="CDC Telkom"/>
    <m/>
    <m/>
    <s v="eksternal"/>
    <m/>
    <m/>
    <m/>
    <s v="Dimas Adiputra"/>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r>
  <r>
    <x v="1"/>
    <x v="1"/>
    <m/>
    <m/>
    <m/>
    <m/>
    <m/>
    <m/>
    <m/>
    <m/>
    <m/>
    <m/>
    <m/>
    <m/>
    <m/>
    <n v="0"/>
    <s v=""/>
    <s v=""/>
    <s v=""/>
    <m/>
    <m/>
    <m/>
    <m/>
    <m/>
    <m/>
    <m/>
    <n v="0"/>
    <s v=""/>
    <s v=""/>
    <s v=""/>
    <m/>
    <m/>
    <m/>
    <m/>
    <m/>
    <m/>
    <s v=""/>
    <s v=""/>
    <s v=""/>
    <m/>
    <m/>
    <m/>
    <m/>
    <m/>
    <m/>
    <s v=""/>
    <s v=""/>
    <s v=""/>
    <m/>
    <m/>
    <m/>
    <m/>
    <m/>
    <m/>
    <s v=""/>
    <s v=""/>
    <s v=""/>
    <m/>
    <m/>
    <m/>
    <m/>
    <m/>
    <m/>
    <s v=""/>
    <s v=""/>
    <s v=""/>
    <m/>
    <m/>
    <m/>
  </r>
  <r>
    <x v="7"/>
    <x v="5"/>
    <n v="2022"/>
    <n v="10"/>
    <s v="ITTS: Sistem Logistik Cerdas"/>
    <n v="6500000"/>
    <s v="Institut Teknologi Telkom Surabaya"/>
    <n v="3"/>
    <s v="Penelitian Kompetitif Internal"/>
    <s v="Internal"/>
    <s v="ID"/>
    <s v="ITTelkom Surabaya"/>
    <n v="6680643"/>
    <s v="Abduh Sayid Albana"/>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r>
  <r>
    <x v="7"/>
    <x v="5"/>
    <n v="2022"/>
    <n v="8"/>
    <s v="ITTS: Teknologi Informasi dan Komunikasi"/>
    <n v="6739000"/>
    <s v="Institut Teknologi Telkom Surabaya"/>
    <n v="3"/>
    <s v="Penelitian Kompetitif Internal"/>
    <s v="Internal"/>
    <s v="ID"/>
    <s v="ITTelkom Surabaya"/>
    <n v="6801883"/>
    <s v="Aris Kusumawati"/>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r>
  <r>
    <x v="7"/>
    <x v="5"/>
    <n v="2022"/>
    <n v="10"/>
    <s v="ITTS: Transportasi"/>
    <n v="6810000"/>
    <s v="Institut Teknologi Telkom Surabaya"/>
    <n v="3"/>
    <s v="Penelitian Kompetitif Internal"/>
    <s v="Internal"/>
    <s v="ID"/>
    <s v="ITTelkom Surabaya"/>
    <n v="6801989"/>
    <s v="Sekar Widyasari Putri"/>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r>
  <r>
    <x v="7"/>
    <x v="5"/>
    <n v="2022"/>
    <n v="10"/>
    <s v="ITTS: Sistem Logistik Cerdas"/>
    <n v="6950000"/>
    <s v="Institut Teknologi Telkom Surabaya"/>
    <s v="2"/>
    <s v="Penelitian Kompetitif Internal"/>
    <s v="Internal"/>
    <s v="ID"/>
    <s v="ITTelkom Surabaya"/>
    <n v="6784457"/>
    <s v="Granita Hajar"/>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r>
  <r>
    <x v="7"/>
    <x v="5"/>
    <n v="2022"/>
    <n v="6"/>
    <s v="ITTS: Teknologi Informasi dan Komunikasi"/>
    <n v="9750000"/>
    <s v="Institut Teknologi Telkom Surabaya"/>
    <n v="3"/>
    <s v="Penelitian Kompetitif Internal"/>
    <s v="Internal"/>
    <s v="ID"/>
    <s v="ITTelkom Surabaya"/>
    <n v="6768348"/>
    <s v="Rizky Fenaldo Maulana"/>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r>
  <r>
    <x v="7"/>
    <x v="5"/>
    <n v="2022"/>
    <n v="8"/>
    <s v="Nasional: Transportasi"/>
    <n v="7000000"/>
    <s v="Institut Teknologi Telkom Surabaya"/>
    <n v="3"/>
    <s v="Penelitian Kompetitif Internal"/>
    <s v="Internal"/>
    <s v="ID"/>
    <s v="ITTelkom Surabaya"/>
    <n v="6764236"/>
    <s v="Rokhmatul Insani"/>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r>
  <r>
    <x v="7"/>
    <x v="5"/>
    <n v="2022"/>
    <n v="10"/>
    <s v="ITTS: Kemaritiman"/>
    <n v="6700000"/>
    <s v="Institut Teknologi Telkom Surabaya"/>
    <n v="3"/>
    <s v="Penelitian Kompetitif Internal"/>
    <s v="Internal"/>
    <s v="ID"/>
    <s v="ITTelkom Surabaya"/>
    <n v="6680634"/>
    <s v="Noerma Pudji Istyanto"/>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r>
  <r>
    <x v="7"/>
    <x v="5"/>
    <n v="2022"/>
    <n v="10"/>
    <s v="ITTS: Teknologi Informasi dan Komunikasi"/>
    <n v="7000000"/>
    <s v="Institut Teknologi Telkom Surabaya"/>
    <n v="3"/>
    <s v="Penelitian Kompetitif Internal"/>
    <s v="Internal"/>
    <s v="ID"/>
    <s v="ITTelkom Surabaya"/>
    <n v="6658545"/>
    <s v="Ayu Endah Wahyuni"/>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r>
  <r>
    <x v="8"/>
    <x v="5"/>
    <n v="2022"/>
    <n v="12"/>
    <s v="Nasional: Transportasi"/>
    <n v="16000000"/>
    <s v="Institut Teknologi Telkom Surabaya"/>
    <n v="3"/>
    <s v="Penelitian Kompetitif Internal"/>
    <s v="Internal"/>
    <s v="ID"/>
    <s v="ITTelkom Surabaya"/>
    <n v="6680708"/>
    <s v="Lora Khaula Amifia"/>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r>
  <r>
    <x v="8"/>
    <x v="5"/>
    <n v="2022"/>
    <n v="12"/>
    <s v="ITTS: Transportasi"/>
    <n v="16000000"/>
    <s v="Institut Teknologi Telkom Surabaya"/>
    <n v="3"/>
    <s v="Penelitian Kompetitif Internal"/>
    <s v="Internal"/>
    <s v="ID"/>
    <s v="ITTelkom Surabaya"/>
    <n v="6680627"/>
    <s v="Benazir Imam Arif Muttaqin"/>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r>
  <r>
    <x v="8"/>
    <x v="5"/>
    <n v="2022"/>
    <n v="12"/>
    <s v="ITTS: Teknologi Informasi dan Komunikasi"/>
    <n v="16000000"/>
    <s v="Institut Teknologi Telkom Surabaya"/>
    <n v="6"/>
    <s v="Penelitian Kompetitif Internal"/>
    <s v="Internal"/>
    <s v="ID"/>
    <s v="ITTelkom Surabaya"/>
    <n v="6680625"/>
    <s v="Nilla Rachmaningrum"/>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r>
  <r>
    <x v="8"/>
    <x v="5"/>
    <n v="2022"/>
    <n v="12"/>
    <s v="ITTS: Sistem Logistik Cerdas"/>
    <n v="17000000"/>
    <s v="Institut Teknologi Telkom Surabaya"/>
    <n v="7"/>
    <s v="Penelitian Kompetitif Internal"/>
    <s v="Internal"/>
    <s v="ID"/>
    <s v="ITTelkom Surabaya"/>
    <n v="6680641"/>
    <s v="Ardiansyah Al Farouq"/>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r>
  <r>
    <x v="15"/>
    <x v="5"/>
    <n v="2022"/>
    <n v="12"/>
    <s v="ITTS: Teknologi Informasi dan Komunikasi"/>
    <n v="14995000"/>
    <s v="Institut Teknologi Telkom Surabaya"/>
    <n v="6"/>
    <s v="Penelitian Kompetitif Internal"/>
    <s v="Internal"/>
    <s v="ID"/>
    <s v="ITTelkom Surabaya"/>
    <n v="6680628"/>
    <s v="Fidi Wincoko Putro"/>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r>
  <r>
    <x v="15"/>
    <x v="5"/>
    <n v="2022"/>
    <n v="11"/>
    <s v="ITTS: Teknologi Informasi dan Komunikasi"/>
    <n v="9200000"/>
    <s v="Institut Teknologi Telkom Surabaya"/>
    <n v="6"/>
    <s v="Penelitian Kompetitif Internal"/>
    <s v="Internal"/>
    <s v="ID"/>
    <s v="ITTelkom Surabaya"/>
    <n v="6099359"/>
    <s v="Mochamad Nizar Palefi Ma'ady"/>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r>
  <r>
    <x v="8"/>
    <x v="5"/>
    <n v="2022"/>
    <n v="12"/>
    <s v="ITTS: Teknologi Informasi dan Komunikasi"/>
    <n v="16000000"/>
    <s v="Institut Teknologi Telkom Surabaya"/>
    <n v="3"/>
    <s v="Penelitian Kompetitif Internal"/>
    <s v="Internal"/>
    <s v="ID"/>
    <s v="ITTelkom Surabaya"/>
    <n v="6681051"/>
    <s v="Rizqa Amelia Zunaidi"/>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r>
  <r>
    <x v="8"/>
    <x v="5"/>
    <n v="2022"/>
    <n v="12"/>
    <s v="ITTS: Teknologi Informasi dan Komunikasi"/>
    <n v="13000000"/>
    <s v="Institut Teknologi Telkom Surabaya"/>
    <n v="6"/>
    <s v="Penelitian Kompetitif Internal"/>
    <s v="Internal"/>
    <s v="ID"/>
    <s v="ITTelkom Surabaya"/>
    <n v="6760392"/>
    <s v="Amalia Nur Alifah"/>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r>
  <r>
    <x v="8"/>
    <x v="5"/>
    <n v="2022"/>
    <n v="8"/>
    <s v="Nasional: Energi Baru - Baru dan Terbarukan"/>
    <n v="14675000"/>
    <s v="Institut Teknologi Telkom Surabaya"/>
    <n v="2"/>
    <s v="Penelitian Kompetitif Internal"/>
    <s v="Internal"/>
    <s v="ID"/>
    <s v="ITTelkom Surabaya"/>
    <n v="6680612"/>
    <s v="Isa Hafidz"/>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r>
  <r>
    <x v="8"/>
    <x v="5"/>
    <n v="2022"/>
    <n v="8"/>
    <s v="Nasional: Pangan - Pertanian"/>
    <n v="14745000"/>
    <s v="Institut Teknologi Telkom Surabaya"/>
    <n v="3"/>
    <s v="Penelitian Kompetitif Internal"/>
    <s v="Internal"/>
    <s v="ID"/>
    <s v="ITTelkom Surabaya"/>
    <n v="6680629"/>
    <s v="Ubaidillah Umar"/>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r>
  <r>
    <x v="8"/>
    <x v="5"/>
    <n v="2022"/>
    <n v="8"/>
    <s v="Nasional: Pangan - Pertanian"/>
    <n v="13500000"/>
    <s v="Institut Teknologi Telkom Surabaya"/>
    <n v="4"/>
    <s v="Penelitian Kompetitif Internal"/>
    <s v="Internal"/>
    <s v="ID"/>
    <s v="ITTelkom Surabaya"/>
    <n v="6680664"/>
    <s v="Farah Zakiyah Rahmanti"/>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r>
  <r>
    <x v="8"/>
    <x v="5"/>
    <n v="2022"/>
    <n v="12"/>
    <s v="ITTS: Transportasi"/>
    <n v="17000000"/>
    <s v="Institut Teknologi Telkom Surabaya"/>
    <n v="6"/>
    <s v="Penelitian Kompetitif Internal"/>
    <s v="Internal"/>
    <s v="ID"/>
    <s v="ITTelkom Surabaya"/>
    <n v="6680626"/>
    <s v="Ardian Yusuf Wicaksono"/>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r>
  <r>
    <x v="8"/>
    <x v="5"/>
    <n v="2022"/>
    <s v="-"/>
    <s v="-"/>
    <n v="12100000"/>
    <s v="Institut Teknologi Telkom Surabaya"/>
    <n v="4"/>
    <s v="Penelitian Kompetitif Internal"/>
    <s v="Internal"/>
    <s v="ID"/>
    <s v="ITTelkom Surabaya"/>
    <n v="6680683"/>
    <s v="Billy Montolalu"/>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r>
  <r>
    <x v="11"/>
    <x v="5"/>
    <n v="2022"/>
    <s v="-"/>
    <s v="Nasional: Teknologi Informasi dan Komunikasi"/>
    <n v="40000000"/>
    <s v="Institut Teknologi Telkom Surabaya"/>
    <n v="3"/>
    <s v="PEKERTI"/>
    <s v="eksternal"/>
    <s v="ID"/>
    <s v="Telkom University"/>
    <n v="6680629"/>
    <s v="Ubaidillah Umar"/>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r>
  <r>
    <x v="11"/>
    <x v="5"/>
    <n v="2022"/>
    <n v="9"/>
    <s v="Nasional: Pangan-Pertanian"/>
    <n v="13860000"/>
    <s v="Institut Teknologi Telkom Surabaya"/>
    <n v="3"/>
    <s v="PEKERTI"/>
    <s v="eksternal"/>
    <s v="ID"/>
    <s v="Institut Teknologi Telkom Purwokerto"/>
    <n v="6778837"/>
    <s v="Muhammad Dzulfikar Fauzi"/>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r>
  <r>
    <x v="11"/>
    <x v="5"/>
    <n v="2022"/>
    <n v="12"/>
    <s v="Nasional: Teknologi Informasi dan Komunikasi"/>
    <n v="17840000"/>
    <s v="Institut Teknologi Telkom Surabaya"/>
    <n v="3"/>
    <s v="PEKERTI"/>
    <s v="eksternal"/>
    <s v="ID"/>
    <s v="Institut Teknologi Telkom Purwokerto"/>
    <n v="6680678"/>
    <s v="Dwi Edi Setyawan"/>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r>
  <r>
    <x v="16"/>
    <x v="5"/>
    <n v="2022"/>
    <n v="12"/>
    <s v="Nasional: Kesehatan-Obat"/>
    <n v="11000000"/>
    <s v="Institut Teknologi Telkom Surabaya"/>
    <n v="3"/>
    <s v="PEKERTI Darul Ulum Lamongan"/>
    <s v="eksternal"/>
    <s v="ID"/>
    <s v="Universitas Darul Ulum Lamongan"/>
    <n v="6756318"/>
    <s v="Moh. Hamim Zajuli Al Faroby"/>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r>
  <r>
    <x v="17"/>
    <x v="5"/>
    <n v="2022"/>
    <n v="10"/>
    <s v="ITTS: Kemaritiman"/>
    <n v="10000000"/>
    <s v="Institut Teknologi Telkom Surabaya"/>
    <n v="3"/>
    <s v="Penelitian Kompetitif Internal"/>
    <s v="Internal"/>
    <s v="ID"/>
    <s v="ITTelkom Surabaya"/>
    <n v="6680687"/>
    <s v="Wahyu Andy Prastyabudi"/>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r>
  <r>
    <x v="12"/>
    <x v="5"/>
    <n v="2022"/>
    <n v="8"/>
    <s v="Nasional: Pangan-Pertanian"/>
    <n v="150000000"/>
    <s v="Institut Teknologi Telkom Surabaya"/>
    <n v="6"/>
    <s v="Penelitian Research Center"/>
    <s v="Internal"/>
    <s v="ID"/>
    <s v="ITTelkom Surabaya"/>
    <n v="6680633"/>
    <s v="Helmy Widyantara"/>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r>
  <r>
    <x v="12"/>
    <x v="5"/>
    <n v="2022"/>
    <n v="12"/>
    <s v="Nasional: Transportasi"/>
    <n v="100000000"/>
    <s v="Institut Teknologi Telkom Surabaya"/>
    <n v="4"/>
    <s v="Penelitian Research Center"/>
    <s v="Internal"/>
    <s v="ID"/>
    <s v="ITTelkom Surabaya"/>
    <n v="6680685"/>
    <s v="Moch. Iskandar Riansyah"/>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r>
  <r>
    <x v="12"/>
    <x v="5"/>
    <n v="2022"/>
    <n v="12"/>
    <s v="Nasional: Pangan-Pertanian"/>
    <n v="50000000"/>
    <s v="Institut Teknologi Telkom Surabaya"/>
    <n v="4"/>
    <s v="Penelitian Research Center"/>
    <s v="Internal"/>
    <s v="ID"/>
    <s v="ITTelkom Surabaya"/>
    <n v="6680685"/>
    <s v="Moch. Iskandar Riansyah"/>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r>
  <r>
    <x v="13"/>
    <x v="5"/>
    <n v="2022"/>
    <n v="7"/>
    <s v="Nasional: Transportasi"/>
    <n v="3000000"/>
    <s v="Institut Teknologi Telkom Surabaya"/>
    <s v="-"/>
    <s v="Penelitian Kompetitif Internal"/>
    <s v="Internal"/>
    <s v="ID"/>
    <s v="ITTelkom Surabaya"/>
    <n v="6099359"/>
    <s v="Mochamad Nizar Palefi Ma'ady"/>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r>
  <r>
    <x v="13"/>
    <x v="5"/>
    <n v="2022"/>
    <s v="-"/>
    <s v="-"/>
    <n v="3000000"/>
    <s v="Institut Teknologi Telkom Surabaya"/>
    <s v="-"/>
    <s v="Penelitian Kompetitif Internal"/>
    <s v="Internal"/>
    <s v="ID"/>
    <s v="ITTelkom Surabaya"/>
    <n v="6680708"/>
    <s v="Lora Khaula Amifia"/>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r>
  <r>
    <x v="18"/>
    <x v="5"/>
    <n v="2022"/>
    <s v="-"/>
    <s v="-"/>
    <n v="346210000"/>
    <s v="Institut Teknologi Telkom Surabaya"/>
    <s v="-"/>
    <s v="Matching Fund Kedaireka"/>
    <s v="eksternal"/>
    <s v="ID"/>
    <s v="Kemendikbud Ristek"/>
    <n v="6680633"/>
    <s v="Helmy Widyantara"/>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r>
  <r>
    <x v="19"/>
    <x v="5"/>
    <n v="2022"/>
    <n v="6"/>
    <s v="Nasional: Pangan-Pertanian"/>
    <n v="170110000"/>
    <s v="Institut Teknologi Telkom Surabaya"/>
    <n v="7"/>
    <s v="PEKERTI ITDRI"/>
    <s v="eksternal"/>
    <s v="ID"/>
    <s v="ITDRI"/>
    <n v="6778837"/>
    <s v="Muhammad Dzulfikar Fauzi"/>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r>
  <r>
    <x v="20"/>
    <x v="5"/>
    <n v="2022"/>
    <n v="12"/>
    <s v="-"/>
    <n v="100000000"/>
    <s v="Institut Teknologi Telkom Surabaya"/>
    <s v="-"/>
    <s v="Penelitian Kompetitif Nasional"/>
    <s v="eksternal"/>
    <s v="ID"/>
    <s v="Kemendikbud Ristek"/>
    <n v="6680651"/>
    <s v="Dimas Adiputra"/>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r>
  <r>
    <x v="20"/>
    <x v="5"/>
    <n v="2022"/>
    <n v="12"/>
    <s v="-"/>
    <n v="95000000"/>
    <s v="Institut Teknologi Telkom Surabaya"/>
    <s v="-"/>
    <s v="Penelitian Kompetitif Nasional"/>
    <s v="eksternal"/>
    <s v="ID"/>
    <s v="Kemendikbud Ristek"/>
    <n v="258471"/>
    <s v="Susijanto Tri Rasmana"/>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r>
  <r>
    <x v="5"/>
    <x v="5"/>
    <n v="2022"/>
    <m/>
    <m/>
    <n v="100000000"/>
    <s v="Institut Teknologi Telkom Surabaya"/>
    <m/>
    <m/>
    <s v="eksternal"/>
    <s v="ID"/>
    <s v="CDC Telkom"/>
    <m/>
    <s v="moch. iskandar riansyah"/>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r>
  <r>
    <x v="1"/>
    <x v="1"/>
    <m/>
    <m/>
    <m/>
    <m/>
    <m/>
    <m/>
    <m/>
    <m/>
    <m/>
    <m/>
    <m/>
    <m/>
    <m/>
    <m/>
    <s v=""/>
    <s v=""/>
    <s v=""/>
    <m/>
    <m/>
    <m/>
    <m/>
    <m/>
    <m/>
    <m/>
    <n v="0"/>
    <s v=""/>
    <s v=""/>
    <s v=""/>
    <m/>
    <m/>
    <m/>
    <m/>
    <m/>
    <m/>
    <s v=""/>
    <s v=""/>
    <s v=""/>
    <m/>
    <m/>
    <m/>
    <m/>
    <m/>
    <m/>
    <s v=""/>
    <s v=""/>
    <s v=""/>
    <m/>
    <m/>
    <m/>
    <m/>
    <m/>
    <m/>
    <s v=""/>
    <s v=""/>
    <s v=""/>
    <m/>
    <m/>
    <m/>
    <m/>
    <m/>
    <m/>
    <s v=""/>
    <s v=""/>
    <s v=""/>
    <m/>
    <m/>
    <m/>
  </r>
  <r>
    <x v="7"/>
    <x v="6"/>
    <n v="2023"/>
    <n v="7"/>
    <s v="Teknologi Informasi dan Komunikasi (Nasional)"/>
    <n v="6752000"/>
    <s v="Institut Teknologi Telkom Surabaya"/>
    <n v="3"/>
    <s v="Penelitian Kompetitif Internal"/>
    <s v="Internal"/>
    <s v="ID"/>
    <s v="institusi internal"/>
    <n v="6773159"/>
    <s v="Kharisma Monika Dian Pertiwi"/>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r>
  <r>
    <x v="7"/>
    <x v="6"/>
    <n v="2023"/>
    <n v="8"/>
    <s v="Transportasi (ITTS)"/>
    <n v="7000000"/>
    <s v="Institut Teknologi Telkom Surabaya"/>
    <n v="2"/>
    <s v="Penelitian Kompetitif Internal"/>
    <s v="Internal"/>
    <s v="ID"/>
    <s v="institusi internal"/>
    <n v="6859016"/>
    <s v="Rifki Dwi Putranto"/>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r>
  <r>
    <x v="8"/>
    <x v="6"/>
    <n v="2023"/>
    <n v="7"/>
    <s v="Transportasi (ITTS)"/>
    <n v="17000000"/>
    <s v="Institut Teknologi Telkom Surabaya"/>
    <n v="6"/>
    <s v="Penelitian Kompetitif Internal"/>
    <s v="Internal"/>
    <s v="ID"/>
    <s v="institusi internal"/>
    <n v="6680683"/>
    <s v="Billy Montolalu"/>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r>
  <r>
    <x v="8"/>
    <x v="6"/>
    <n v="2023"/>
    <n v="12"/>
    <s v="Transportasi (ITTS)"/>
    <n v="15000000"/>
    <s v="Institut Teknologi Telkom Surabaya"/>
    <n v="7"/>
    <s v="Penelitian Kompetitif Internal"/>
    <s v="Internal"/>
    <s v="ID"/>
    <s v="institusi internal"/>
    <n v="6663582"/>
    <s v="Aulia Rahma Annisa"/>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r>
  <r>
    <x v="7"/>
    <x v="6"/>
    <n v="2023"/>
    <n v="6"/>
    <s v="TIK (ITTS)"/>
    <n v="6000000"/>
    <s v="Institut Teknologi Telkom Surabaya"/>
    <n v="2"/>
    <s v="Penelitian Kompetitif Internal"/>
    <s v="Internal"/>
    <s v="ID"/>
    <s v="institusi internal"/>
    <s v="6843087"/>
    <s v="Berlian Rahmy Lidiawaty"/>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r>
  <r>
    <x v="7"/>
    <x v="6"/>
    <n v="2023"/>
    <n v="7"/>
    <s v="TIK (ITTS)"/>
    <n v="7000000"/>
    <s v="Institut Teknologi Telkom Surabaya"/>
    <n v="2"/>
    <s v="Penelitian Kompetitif Internal"/>
    <s v="Internal"/>
    <s v="ID"/>
    <s v="institusi internal"/>
    <n v="6826743"/>
    <s v="Huki Chandra"/>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r>
  <r>
    <x v="7"/>
    <x v="6"/>
    <n v="2023"/>
    <n v="7"/>
    <s v="Teknologi Informasi dan Komunikasi (Nasional)"/>
    <n v="6550000"/>
    <s v="Institut Teknologi Telkom Surabaya"/>
    <n v="3"/>
    <s v="Penelitian Kompetitif Internal"/>
    <s v="Internal"/>
    <s v="ID"/>
    <s v="institusi internal"/>
    <s v=" 6795859"/>
    <s v="Silvi Istiqomah"/>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r>
  <r>
    <x v="7"/>
    <x v="6"/>
    <n v="2023"/>
    <n v="7"/>
    <s v="Kebencanaan (ITTS)"/>
    <n v="7000000"/>
    <s v="Institut Teknologi Telkom Surabaya"/>
    <n v="3"/>
    <s v="Penelitian Kompetitif Internal"/>
    <s v="Internal"/>
    <s v="ID"/>
    <s v="institusi internal"/>
    <n v="6826739"/>
    <s v="Perdana Suteja Putra"/>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r>
  <r>
    <x v="8"/>
    <x v="6"/>
    <n v="2023"/>
    <n v="12"/>
    <s v="TIK (ITTS)"/>
    <n v="17000000"/>
    <s v="Institut Teknologi Telkom Surabaya"/>
    <n v="4"/>
    <s v="Penelitian Kompetitif Internal"/>
    <s v="Internal"/>
    <s v="ID"/>
    <s v="institusi internal"/>
    <n v="6681051"/>
    <s v="Rizqa Amelia Zunaidi"/>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r>
  <r>
    <x v="7"/>
    <x v="6"/>
    <n v="2023"/>
    <n v="6"/>
    <s v="Teknologi Informasi dan Komunikasi (Nasional)"/>
    <n v="6995000"/>
    <s v="Institut Teknologi Telkom Surabaya"/>
    <n v="3"/>
    <s v="Penelitian Kompetitif Internal"/>
    <s v="Internal"/>
    <s v="ID"/>
    <s v="institusi internal"/>
    <s v="6839500"/>
    <s v="Alqis Rausanfita"/>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r>
  <r>
    <x v="7"/>
    <x v="6"/>
    <n v="2023"/>
    <n v="7"/>
    <s v="Teknologi Informasi dan Komunikasi (Nasional)"/>
    <n v="6648000"/>
    <s v="Institut Teknologi Telkom Surabaya"/>
    <n v="6"/>
    <s v="Penelitian Kompetitif Internal"/>
    <s v="Internal"/>
    <s v="ID"/>
    <s v="institusi internal"/>
    <s v="6843682"/>
    <s v="Caesareano Lafado Yesa"/>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r>
  <r>
    <x v="8"/>
    <x v="6"/>
    <n v="2023"/>
    <n v="7"/>
    <s v="TIK (ITTS)"/>
    <n v="15500000"/>
    <s v="Institut Teknologi Telkom Surabaya"/>
    <n v="3"/>
    <s v="Penelitian Kompetitif Internal"/>
    <s v="Internal"/>
    <s v="ID"/>
    <s v="institusi internal"/>
    <n v="6727245"/>
    <s v="Darlin Aulia"/>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r>
  <r>
    <x v="7"/>
    <x v="6"/>
    <n v="2023"/>
    <n v="7"/>
    <s v="Transportasi (ITTS)"/>
    <n v="6700000"/>
    <s v="Institut Teknologi Telkom Surabaya"/>
    <n v="3"/>
    <s v="Penelitian Kompetitif Internal"/>
    <s v="Internal"/>
    <s v="ID"/>
    <s v="institusi internal"/>
    <n v="6767777"/>
    <s v="Ahmad Wali Satria Bahari Johan"/>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r>
  <r>
    <x v="7"/>
    <x v="6"/>
    <n v="2023"/>
    <n v="12"/>
    <s v="TIK (ITTS)"/>
    <n v="6000000"/>
    <s v="Institut Teknologi Telkom Surabaya"/>
    <n v="3"/>
    <s v="Penelitian Kompetitif Internal"/>
    <s v="Internal"/>
    <s v="ID"/>
    <s v="institusi internal"/>
    <s v=" 6835039"/>
    <s v="Anisa Dzulkarnain"/>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r>
  <r>
    <x v="13"/>
    <x v="6"/>
    <n v="2023"/>
    <n v="7"/>
    <s v="Sosial Humaniora-Seni Budaya Pendidikan Keuangan dan Investasi (Nasional)"/>
    <n v="3000000"/>
    <s v="Institut Teknologi Telkom Surabaya"/>
    <s v="-"/>
    <s v="Penelitian Kompetitif Internal"/>
    <s v="Internal"/>
    <s v="ID"/>
    <s v="institusi internal"/>
    <n v="6727245"/>
    <s v="Darlin Aulia"/>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r>
  <r>
    <x v="13"/>
    <x v="6"/>
    <n v="2023"/>
    <n v="7"/>
    <s v="Teknologi Informasi dan Komunikasi (ITTS)"/>
    <n v="3000000"/>
    <s v="Institut Teknologi Telkom Surabaya"/>
    <s v="-"/>
    <s v="Penelitian Kompetitif Internal"/>
    <s v="Internal"/>
    <s v="ID"/>
    <s v="institusi internal"/>
    <n v="6680628"/>
    <s v="Fidi Wincoko Putro"/>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r>
  <r>
    <x v="13"/>
    <x v="6"/>
    <n v="2023"/>
    <n v="7"/>
    <s v="Teknologi Informasi dan Komunikasi (Nasional)"/>
    <n v="3000000"/>
    <s v="Institut Teknologi Telkom Surabaya"/>
    <s v="-"/>
    <s v="Penelitian Kompetitif Internal"/>
    <s v="Internal"/>
    <s v="ID"/>
    <s v="institusi internal"/>
    <s v="6099359"/>
    <s v="Mochamad Nizar Palefi Ma'ady"/>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r>
  <r>
    <x v="12"/>
    <x v="6"/>
    <n v="2023"/>
    <n v="12"/>
    <s v="Pangan-Pertanian (Nasional)"/>
    <n v="100000000"/>
    <s v="Institut Teknologi Telkom Surabaya"/>
    <n v="5"/>
    <s v="Penelitian Peugasan Internal"/>
    <s v="Internal"/>
    <s v="ID"/>
    <s v="institusi internal"/>
    <n v="6680633"/>
    <s v="Helmy Widyantara"/>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r>
  <r>
    <x v="12"/>
    <x v="6"/>
    <n v="2023"/>
    <n v="12"/>
    <s v="Transportasi (Nasional)"/>
    <n v="100000000"/>
    <s v="Institut Teknologi Telkom Surabaya"/>
    <n v="6"/>
    <s v="Penelitian Peugasan Internal"/>
    <s v="Internal"/>
    <s v="ID"/>
    <s v="institusi internal"/>
    <n v="6859016"/>
    <s v="Rifki Dwi Putranto"/>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r>
  <r>
    <x v="11"/>
    <x v="6"/>
    <n v="2023"/>
    <n v="12"/>
    <s v="Teknologi Informasi dan Komunikasi (Nasional)"/>
    <n v="40000000"/>
    <s v="Institut Teknologi Telkom Surabaya"/>
    <n v="4"/>
    <s v="Penelitian Kerjasama"/>
    <s v="eksternal"/>
    <s v="ID"/>
    <s v="Institusi Internal dan institusi Mitra"/>
    <s v="6801883"/>
    <s v="Aris Kusumawati"/>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r>
  <r>
    <x v="18"/>
    <x v="6"/>
    <n v="2023"/>
    <n v="8"/>
    <s v="Reka Cipta Non Tematik (Umum)"/>
    <n v="698056500"/>
    <s v="Institut Teknologi Telkom Surabaya"/>
    <s v="-"/>
    <s v="Matching Fund Kedaireka"/>
    <s v="eksternal"/>
    <s v="ID"/>
    <s v="Matching Fund, Mitra Industri, Institusi Internal"/>
    <n v="6724784"/>
    <s v="Fannush Shofi Akbar"/>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r>
  <r>
    <x v="21"/>
    <x v="6"/>
    <n v="2023"/>
    <n v="7"/>
    <s v="Teknologi Informasi dan Komunikasi (ITTS)"/>
    <n v="100000000"/>
    <s v="Institut Teknologi Telkom Surabaya"/>
    <n v="5"/>
    <s v="PAKERTI ITS"/>
    <s v="eksternal"/>
    <s v="ID"/>
    <s v=" Institusi Internal dan Institusi External"/>
    <m/>
    <s v=" Prasetiyono Hari Mukti"/>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r>
  <r>
    <x v="21"/>
    <x v="6"/>
    <n v="2023"/>
    <n v="8"/>
    <s v="Transportasi (Nasional)"/>
    <n v="56740000"/>
    <s v="Institut Teknologi Telkom Surabaya"/>
    <n v="7"/>
    <s v="PAKERTI ITS"/>
    <s v="eksternal"/>
    <s v="ID"/>
    <s v=" Institusi Internal dan Institusi External"/>
    <m/>
    <m/>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r>
  <r>
    <x v="22"/>
    <x v="6"/>
    <n v="2023"/>
    <n v="12"/>
    <s v="Sosial Humaniora, Seni Budaya, Pendidikan Desk Study Dalam Negeri"/>
    <n v="18200000"/>
    <s v="Institut Teknologi Telkom Surabaya"/>
    <n v="3"/>
    <s v="Penelitian Kompetitif Nasional"/>
    <s v="eksternal"/>
    <s v="ID"/>
    <s v="Dikti"/>
    <s v="6833162"/>
    <s v="Wachda Yuniar Rochmah"/>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r>
  <r>
    <x v="22"/>
    <x v="6"/>
    <n v="2023"/>
    <n v="12"/>
    <s v="Teknologi Informasi dan Komunikasi"/>
    <n v="16300000"/>
    <s v="Institut Teknologi Telkom Surabaya"/>
    <n v="3"/>
    <s v="Penelitian Kompetitif Nasional"/>
    <s v="eksternal"/>
    <s v="ID"/>
    <s v="Dikti"/>
    <s v="6658755"/>
    <s v="Achmad Muzakki"/>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r>
  <r>
    <x v="22"/>
    <x v="6"/>
    <n v="2023"/>
    <n v="12"/>
    <s v="Kesehatan "/>
    <n v="19000000"/>
    <s v="Institut Teknologi Telkom Surabaya"/>
    <n v="3"/>
    <s v="Penelitian Kompetitif Nasional"/>
    <s v="eksternal"/>
    <s v="ID"/>
    <s v="Dikti"/>
    <n v="6756318"/>
    <s v="Moh. Hamim Zajuli Al Faroby"/>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r>
  <r>
    <x v="22"/>
    <x v="6"/>
    <n v="2023"/>
    <n v="12"/>
    <s v="Teknologi Informasi dan Komunikasi"/>
    <n v="15200000"/>
    <s v="Institut Teknologi Telkom Surabaya"/>
    <n v="3"/>
    <s v="Penelitian Kompetitif Nasional"/>
    <s v="eksternal"/>
    <s v="ID"/>
    <s v="Dikti"/>
    <s v="6830679"/>
    <s v="Fauzan Nusyura"/>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r>
  <r>
    <x v="22"/>
    <x v="6"/>
    <n v="2023"/>
    <n v="12"/>
    <s v="Kebencanaan "/>
    <n v="15000000"/>
    <s v="Institut Teknologi Telkom Surabaya"/>
    <n v="3"/>
    <s v="Penelitian Kompetitif Nasional"/>
    <s v="eksternal"/>
    <s v="ID"/>
    <s v="Dikti"/>
    <s v="6793410"/>
    <s v="Helisyah Nur Fadhilah"/>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r>
  <r>
    <x v="22"/>
    <x v="6"/>
    <n v="2023"/>
    <n v="12"/>
    <s v="Sosial Humaniora, Seni Budaya, Pendidikan Desk Study Dalam Negeri"/>
    <n v="16900000"/>
    <s v="Institut Teknologi Telkom Surabaya"/>
    <n v="3"/>
    <s v="Penelitian Kompetitif Nasional"/>
    <s v="eksternal"/>
    <s v="ID"/>
    <s v="Dikti"/>
    <n v="6727245"/>
    <s v="Darlin Aulia"/>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r>
  <r>
    <x v="22"/>
    <x v="6"/>
    <n v="2023"/>
    <n v="12"/>
    <s v="Teknologi Informasi dan Komunikasi"/>
    <n v="18500000"/>
    <s v="Institut Teknologi Telkom Surabaya"/>
    <n v="3"/>
    <s v="Penelitian Kompetitif Nasional"/>
    <s v="eksternal"/>
    <s v="ID"/>
    <s v="Dikti"/>
    <s v="6826727"/>
    <s v="Mustafa Kamal"/>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r>
  <r>
    <x v="22"/>
    <x v="6"/>
    <n v="2023"/>
    <n v="12"/>
    <s v="Teknologi Informasi dan Komunikasi"/>
    <n v="18300000"/>
    <s v="Institut Teknologi Telkom Surabaya"/>
    <n v="3"/>
    <s v="Penelitian Kompetitif Nasional"/>
    <s v="eksternal"/>
    <s v="ID"/>
    <s v="Dikti"/>
    <n v="258471"/>
    <s v="Susijanto Tri Rasmana"/>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r>
  <r>
    <x v="22"/>
    <x v="6"/>
    <n v="2023"/>
    <n v="12"/>
    <s v="Teknologi Informasi dan Komunikasi"/>
    <n v="17400000"/>
    <s v="Institut Teknologi Telkom Surabaya"/>
    <n v="3"/>
    <s v="Penelitian Kompetitif Nasional"/>
    <s v="eksternal"/>
    <s v="ID"/>
    <s v="Dikti"/>
    <s v="6806664"/>
    <s v="Regita Putri Permata"/>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r>
  <r>
    <x v="22"/>
    <x v="6"/>
    <n v="2023"/>
    <n v="12"/>
    <s v="Teknologi Informasi dan Komunikasi"/>
    <n v="18900000"/>
    <s v="Institut Teknologi Telkom Surabaya"/>
    <n v="3"/>
    <s v="Penelitian Kompetitif Nasional"/>
    <s v="eksternal"/>
    <s v="ID"/>
    <s v="Dikti"/>
    <s v="0713029701"/>
    <s v="Muhammad Adib Kamali"/>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r>
  <r>
    <x v="18"/>
    <x v="6"/>
    <n v="2023"/>
    <n v="8"/>
    <s v="Reka Cipta Non Tematik (Umum)"/>
    <n v="554749600"/>
    <s v="Institut Teknologi Telkom Surabaya"/>
    <n v="3"/>
    <s v="Penelitian Kompetitif Nasional"/>
    <s v="eksternal"/>
    <s v="ID"/>
    <s v="Dikti"/>
    <n v="6680641"/>
    <s v="Ardiansyah Al Farouq"/>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r>
  <r>
    <x v="8"/>
    <x v="6"/>
    <n v="2023"/>
    <n v="7"/>
    <s v="Teknologi Informasi dan Komunikasi (Nasional)"/>
    <n v="17000000"/>
    <s v="Institut Teknologi Telkom Surabaya"/>
    <n v="5"/>
    <s v="Penelitian Kompetitif Internal"/>
    <s v="Internal"/>
    <s v="ID"/>
    <s v="institusi internal"/>
    <n v="6756318"/>
    <s v="Moh. Hamim Zajuli Al Faroby"/>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r>
  <r>
    <x v="8"/>
    <x v="6"/>
    <n v="2023"/>
    <n v="7"/>
    <s v="Nasional : Energi-Energi Baru dan Terbarukan"/>
    <n v="17000000"/>
    <s v="Institut Teknologi Telkom Surabaya"/>
    <n v="4"/>
    <s v="Penelitian Kompetitif Internal"/>
    <s v="Internal"/>
    <s v="ID"/>
    <s v="institusi internal"/>
    <n v="6680643"/>
    <s v="Abduh Sayid Albana"/>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r>
  <r>
    <x v="8"/>
    <x v="6"/>
    <n v="2023"/>
    <n v="7"/>
    <s v="Nasional : Energi-Energi Baru dan Terbarukan"/>
    <n v="17000000"/>
    <s v="Institut Teknologi Telkom Surabaya"/>
    <n v="4"/>
    <s v="Penelitian Kompetitif Internal"/>
    <s v="Internal"/>
    <s v="ID"/>
    <s v="institusi internal"/>
    <s v="210955"/>
    <s v="Mohammad Yanuar Hariyawan"/>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r>
  <r>
    <x v="7"/>
    <x v="6"/>
    <n v="2023"/>
    <n v="7"/>
    <s v="Teknologi Informasi dan Komunikasi (Nasional)"/>
    <n v="6490000"/>
    <s v="Institut Teknologi Telkom Surabaya"/>
    <n v="3"/>
    <s v="Penelitian Kompetitif Internal"/>
    <s v="Internal"/>
    <s v="ID"/>
    <s v="institusi internal"/>
    <s v="6806662"/>
    <s v="Rifdatun Ni'mah"/>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r>
  <r>
    <x v="7"/>
    <x v="6"/>
    <n v="2023"/>
    <n v="7"/>
    <s v="Transportasi (ITTS)"/>
    <n v="5470000"/>
    <s v="Institut Teknologi Telkom Surabaya"/>
    <n v="2"/>
    <s v="Penelitian Kompetitif Internal"/>
    <s v="Internal"/>
    <s v="ID"/>
    <s v="institusi internal"/>
    <n v="6787821"/>
    <s v="Desita Nur Rachmaniar"/>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r>
  <r>
    <x v="7"/>
    <x v="6"/>
    <n v="2023"/>
    <n v="7"/>
    <s v="Teknologi Informasi dan Komunikasi (Nasional)"/>
    <n v="6995000"/>
    <s v="Institut Teknologi Telkom Surabaya"/>
    <n v="6"/>
    <s v="Penelitian Kompetitif Internal"/>
    <s v="Internal"/>
    <s v="ID"/>
    <s v="institusi internal"/>
    <s v="6658755"/>
    <s v="Achmad Muzakki"/>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r>
  <r>
    <x v="7"/>
    <x v="6"/>
    <n v="2023"/>
    <n v="7"/>
    <s v="Teknologi Informasi dan Komunikasi (Nasional)"/>
    <n v="5000000"/>
    <s v="Institut Teknologi Telkom Surabaya"/>
    <n v="3"/>
    <s v="Penelitian Kompetitif Internal"/>
    <s v="Internal"/>
    <s v="ID"/>
    <s v="institusi internal"/>
    <s v="6839112"/>
    <s v="Rosyid Abdillah"/>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r>
  <r>
    <x v="7"/>
    <x v="6"/>
    <n v="2023"/>
    <n v="7"/>
    <s v="Kebencanaan (ITTS)"/>
    <n v="6000000"/>
    <s v="Institut Teknologi Telkom Surabaya"/>
    <n v="6"/>
    <s v="Penelitian Kompetitif Internal"/>
    <s v="Internal"/>
    <s v="ID"/>
    <s v="institusi internal"/>
    <n v="6826699"/>
    <s v="Adzanil Rachmadhi Putra"/>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r>
  <r>
    <x v="7"/>
    <x v="6"/>
    <n v="2023"/>
    <n v="7"/>
    <s v="TIK (ITTS)"/>
    <n v="7000000"/>
    <s v="Institut Teknologi Telkom Surabaya"/>
    <n v="2"/>
    <s v="Penelitian Kompetitif Internal"/>
    <s v="Internal"/>
    <s v="ID"/>
    <s v="institusi internal"/>
    <s v="6833034"/>
    <s v="Alifiansyah Arrizqy Hidayat"/>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r>
  <r>
    <x v="9"/>
    <x v="6"/>
    <n v="2023"/>
    <n v="7"/>
    <s v="Nasional : Kesehatan-Obat"/>
    <n v="25000000"/>
    <s v="Institut Teknologi Telkom Surabaya"/>
    <n v="8"/>
    <s v="Penelitian Kompetitif Internal"/>
    <s v="Internal"/>
    <s v="ID"/>
    <s v="institusi internal"/>
    <n v="6680651"/>
    <s v="Dimas Adiputra"/>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r>
  <r>
    <x v="9"/>
    <x v="6"/>
    <n v="2023"/>
    <n v="7"/>
    <s v="Transportasi (ITTS)"/>
    <n v="25000000"/>
    <s v="Institut Teknologi Telkom Surabaya"/>
    <n v="6"/>
    <s v="Penelitian Kompetitif Internal"/>
    <s v="Internal"/>
    <s v="ID"/>
    <s v="institusi internal"/>
    <n v="6680708"/>
    <s v="Lora Khaula Amifia"/>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r>
  <r>
    <x v="4"/>
    <x v="6"/>
    <n v="2023"/>
    <n v="4"/>
    <s v="Kemaritiman"/>
    <n v="40000000"/>
    <s v="Institut Teknologi Telkom Surabaya"/>
    <n v="7"/>
    <s v="Penelitian Penugasan Institusi"/>
    <s v="Internal"/>
    <s v="ID"/>
    <s v="institusi internal"/>
    <s v="6786182"/>
    <s v="Arrizky Ayu Faradila Purnama"/>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r>
  <r>
    <x v="23"/>
    <x v="6"/>
    <n v="2023"/>
    <n v="7"/>
    <s v="Teknologi Informasi dan Komunikasi (Nasional)"/>
    <n v="12120000"/>
    <s v="Institut Teknologi Telkom Surabaya"/>
    <n v="3"/>
    <s v="Penelitian Kerjasama Luar Negeri"/>
    <s v="eksternal"/>
    <s v="Malaysia"/>
    <s v=" Institusi Internal dan Institusi External"/>
    <n v="6099359"/>
    <s v="Mochamad Nizar Palefi Ma'ady"/>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r>
  <r>
    <x v="24"/>
    <x v="6"/>
    <n v="2023"/>
    <m/>
    <s v="Pangan-Pertanian (Nasional)"/>
    <n v="99130000"/>
    <s v="Institut Teknologi Telkom Surabaya"/>
    <m/>
    <m/>
    <s v="eksternal"/>
    <s v="ID"/>
    <s v="Dikti"/>
    <n v="6680633"/>
    <s v="Helmy Widyantara"/>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r>
  <r>
    <x v="4"/>
    <x v="6"/>
    <n v="2023"/>
    <n v="3"/>
    <s v="Nasional: Energi-Energi Baru dan Terbarukan"/>
    <n v="45000000"/>
    <s v="Institut Teknologi Telkom Surabaya"/>
    <n v="7"/>
    <s v="Penelitian Kompetitif Internal"/>
    <s v="Internal"/>
    <s v="ID"/>
    <s v="institusi internal"/>
    <n v="6859016"/>
    <s v="Rifki Dwi Putranto"/>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r>
  <r>
    <x v="1"/>
    <x v="1"/>
    <m/>
    <m/>
    <m/>
    <m/>
    <m/>
    <m/>
    <m/>
    <m/>
    <m/>
    <m/>
    <m/>
    <m/>
    <m/>
    <m/>
    <s v=""/>
    <s v=""/>
    <s v=""/>
    <m/>
    <m/>
    <m/>
    <m/>
    <m/>
    <m/>
    <m/>
    <m/>
    <s v=""/>
    <s v=""/>
    <s v=""/>
    <m/>
    <m/>
    <m/>
    <m/>
    <m/>
    <m/>
    <s v=""/>
    <s v=""/>
    <s v=""/>
    <m/>
    <m/>
    <m/>
    <m/>
    <m/>
    <m/>
    <s v=""/>
    <s v=""/>
    <s v=""/>
    <m/>
    <m/>
    <m/>
    <m/>
    <m/>
    <m/>
    <s v=""/>
    <s v=""/>
    <s v=""/>
    <m/>
    <m/>
    <m/>
    <m/>
    <m/>
    <m/>
    <s v=""/>
    <s v=""/>
    <s v=""/>
    <m/>
    <m/>
    <m/>
  </r>
  <r>
    <x v="5"/>
    <x v="6"/>
    <n v="2024"/>
    <n v="9"/>
    <m/>
    <n v="333397618"/>
    <s v="Institut Teknologi Telkom Surabaya"/>
    <m/>
    <s v="Penelitian Kerjasama Kemensos"/>
    <s v="eksternal"/>
    <s v="ID"/>
    <s v="Kemensos"/>
    <n v="258471"/>
    <s v="Susijanto Tri Rasmana"/>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r>
  <r>
    <x v="5"/>
    <x v="6"/>
    <n v="2024"/>
    <n v="9"/>
    <m/>
    <n v="29205200"/>
    <s v="Institut Teknologi Telkom Surabaya"/>
    <m/>
    <s v="Penelitian Kerjasama Kemensos"/>
    <s v="eksternal"/>
    <s v="ID"/>
    <s v="Kemensos"/>
    <n v="6898606"/>
    <s v="Eka Sari Oktarina"/>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r>
  <r>
    <x v="5"/>
    <x v="6"/>
    <n v="2024"/>
    <n v="9"/>
    <m/>
    <n v="333397618"/>
    <s v="Institut Teknologi Telkom Surabaya"/>
    <m/>
    <s v="Penelitian Kerjasama Kemensos"/>
    <s v="eksternal"/>
    <s v="ID"/>
    <s v="Kemensos"/>
    <n v="6680633"/>
    <s v="Helmy Widyantara"/>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r>
  <r>
    <x v="5"/>
    <x v="6"/>
    <n v="2024"/>
    <n v="9"/>
    <m/>
    <n v="100000000"/>
    <s v="Institut Teknologi Telkom Surabaya"/>
    <m/>
    <s v="Penelitian Kerjasama Kemensos"/>
    <s v="eksternal"/>
    <s v="ID"/>
    <s v="Kemensos"/>
    <n v="6680633"/>
    <s v="Helmy Widyantara"/>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r>
  <r>
    <x v="5"/>
    <x v="6"/>
    <n v="2024"/>
    <n v="9"/>
    <m/>
    <n v="1314334700"/>
    <s v="Institut Teknologi Telkom Surabaya"/>
    <m/>
    <s v="Penelitian Kerjasama Kemensos"/>
    <s v="eksternal"/>
    <s v="ID"/>
    <s v="Kemensos"/>
    <n v="6859016"/>
    <s v="Rifki Dwi Putranto"/>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r>
  <r>
    <x v="5"/>
    <x v="6"/>
    <n v="2024"/>
    <n v="9"/>
    <m/>
    <n v="100000000"/>
    <s v="Institut Teknologi Telkom Surabaya"/>
    <m/>
    <s v="Penelitian Kerjasama Kemensos"/>
    <s v="eksternal"/>
    <s v="ID"/>
    <s v="Kemensos"/>
    <n v="6859016"/>
    <s v="Rifki Dwi Putranto"/>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r>
  <r>
    <x v="5"/>
    <x v="6"/>
    <n v="2024"/>
    <n v="9"/>
    <m/>
    <n v="100000000"/>
    <s v="Institut Teknologi Telkom Surabaya"/>
    <m/>
    <s v="Penelitian Kerjasama Kemensos"/>
    <s v="eksternal"/>
    <s v="ID"/>
    <s v="Kemensos"/>
    <n v="6843087"/>
    <s v="Berlian Rahmy Lidiawaty"/>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r>
  <r>
    <x v="25"/>
    <x v="7"/>
    <n v="2024"/>
    <n v="12"/>
    <m/>
    <n v="1242919162"/>
    <m/>
    <m/>
    <m/>
    <s v="eksternal"/>
    <s v="ID"/>
    <m/>
    <m/>
    <s v="Susijanto Tri Rasmana"/>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r>
  <r>
    <x v="25"/>
    <x v="7"/>
    <n v="2024"/>
    <n v="12"/>
    <m/>
    <n v="1130400752"/>
    <m/>
    <m/>
    <m/>
    <s v="eksternal"/>
    <s v="ID"/>
    <m/>
    <m/>
    <s v="Helmy Widyantara"/>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r>
  <r>
    <x v="25"/>
    <x v="7"/>
    <n v="2024"/>
    <n v="12"/>
    <m/>
    <n v="778854838"/>
    <m/>
    <m/>
    <m/>
    <s v="eksternal"/>
    <s v="ID"/>
    <m/>
    <m/>
    <s v="RIFKI DWI PUTRANTO"/>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r>
  <r>
    <x v="25"/>
    <x v="7"/>
    <n v="2024"/>
    <n v="12"/>
    <m/>
    <n v="583933248"/>
    <m/>
    <m/>
    <m/>
    <s v="eksternal"/>
    <s v="ID"/>
    <m/>
    <m/>
    <s v="Berlian Rahmy Lidiawaty"/>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r>
  <r>
    <x v="26"/>
    <x v="7"/>
    <n v="2024"/>
    <n v="12"/>
    <m/>
    <n v="307000000"/>
    <s v="Telkom University Surabaya"/>
    <n v="7"/>
    <m/>
    <s v="eksternal"/>
    <s v="ID"/>
    <s v="BRIN"/>
    <n v="6680651"/>
    <s v="Dimas Adiputra"/>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r>
  <r>
    <x v="27"/>
    <x v="7"/>
    <n v="2024"/>
    <m/>
    <m/>
    <n v="103470000"/>
    <s v="Telkom University Surabaya"/>
    <m/>
    <m/>
    <s v="eksternal"/>
    <s v="ID"/>
    <s v="Dikti"/>
    <n v="210955"/>
    <s v="Mohammad Yanuar Hariyawan"/>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r>
  <r>
    <x v="27"/>
    <x v="7"/>
    <n v="2024"/>
    <m/>
    <m/>
    <n v="100580000"/>
    <s v="Telkom University Surabaya"/>
    <m/>
    <m/>
    <s v="eksternal"/>
    <s v="ID"/>
    <s v="Dikti"/>
    <n v="6680651"/>
    <s v="DIMAS ADIPUTRA"/>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r>
  <r>
    <x v="27"/>
    <x v="7"/>
    <n v="2024"/>
    <m/>
    <m/>
    <n v="99490000"/>
    <s v="Telkom University Surabaya"/>
    <m/>
    <m/>
    <s v="eksternal"/>
    <s v="ID"/>
    <s v="Dikti"/>
    <n v="6680643"/>
    <s v="Abduh Sayid Albana"/>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r>
  <r>
    <x v="28"/>
    <x v="7"/>
    <n v="2024"/>
    <n v="6"/>
    <s v="Teknologi Informasi dan Komunikasi"/>
    <n v="80000000"/>
    <s v="Telkom University Surabaya"/>
    <n v="4"/>
    <s v="Penelitian Kompetitif Internal"/>
    <s v="Internal"/>
    <s v="ID"/>
    <s v="institusi internal"/>
    <n v="6680633"/>
    <s v="Helmy Widyantara"/>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r>
  <r>
    <x v="28"/>
    <x v="7"/>
    <n v="2024"/>
    <n v="6"/>
    <s v="Kesehatan dan Obat"/>
    <n v="80000000"/>
    <s v="Telkom University Surabaya"/>
    <n v="6"/>
    <s v="Penelitian Kompetitif Internal"/>
    <s v="Internal"/>
    <s v="ID"/>
    <s v="institusi internal"/>
    <n v="258471"/>
    <s v="Susijanto Tri Rasmana"/>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r>
  <r>
    <x v="28"/>
    <x v="7"/>
    <n v="2024"/>
    <n v="6"/>
    <s v="Transportasi"/>
    <n v="80000000"/>
    <s v="Telkom University Surabaya"/>
    <n v="4"/>
    <s v="Penelitian Kompetitif Internal"/>
    <s v="Internal"/>
    <s v="ID"/>
    <s v="institusi internal"/>
    <n v="6859016"/>
    <s v="Rifki Dwi Putranto"/>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r>
  <r>
    <x v="29"/>
    <x v="7"/>
    <n v="2024"/>
    <n v="7"/>
    <s v="Kesehatan dan Obat"/>
    <n v="67500000"/>
    <s v="Telkom University Surabaya"/>
    <n v="3"/>
    <s v="Penelitian Kompetitif Internal"/>
    <s v="eksternal"/>
    <s v="Malaysia"/>
    <s v=" Institusi Internal dan Institusi External"/>
    <n v="6793410"/>
    <s v="HELISYAH NUR FADHILAH"/>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r>
  <r>
    <x v="30"/>
    <x v="7"/>
    <n v="2024"/>
    <n v="7"/>
    <s v="Kesehatan dan Obat"/>
    <n v="20250000"/>
    <s v="Telkom University Surabaya"/>
    <n v="6"/>
    <s v="Penelitian Kompetitif Internal"/>
    <s v="eksternal"/>
    <s v="ID"/>
    <s v=" Institusi Internal dan Institusi External"/>
    <n v="6680651"/>
    <s v="DIMAS ADIPUTRA"/>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r>
  <r>
    <x v="31"/>
    <x v="7"/>
    <n v="2024"/>
    <m/>
    <m/>
    <n v="10100000"/>
    <s v="Telkom University Surabaya"/>
    <m/>
    <m/>
    <s v="Internal"/>
    <s v="ID"/>
    <s v="institusi internal"/>
    <s v="6859016"/>
    <s v="RIFKI DWI PUTRANTO"/>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r>
  <r>
    <x v="31"/>
    <x v="7"/>
    <n v="2024"/>
    <m/>
    <m/>
    <n v="10000000"/>
    <s v="Telkom University Surabaya"/>
    <m/>
    <m/>
    <s v="Internal"/>
    <s v="ID"/>
    <s v="institusi internal"/>
    <s v="6801945"/>
    <s v="MUHAMMAD ADIB KAMALI"/>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r>
  <r>
    <x v="31"/>
    <x v="7"/>
    <n v="2024"/>
    <m/>
    <m/>
    <n v="10000000"/>
    <s v="Telkom University Surabaya"/>
    <m/>
    <m/>
    <s v="Internal"/>
    <s v="ID"/>
    <s v="institusi internal"/>
    <s v=" 6882289"/>
    <s v="TANZILAL MUSTAQIM"/>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r>
  <r>
    <x v="31"/>
    <x v="7"/>
    <n v="2024"/>
    <m/>
    <m/>
    <n v="10000000"/>
    <s v="Telkom University Surabaya"/>
    <m/>
    <m/>
    <s v="Internal"/>
    <s v="ID"/>
    <s v="institusi internal"/>
    <s v="6843087 "/>
    <s v="BERLIAN RAHMY LIDIAWATY"/>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r>
  <r>
    <x v="31"/>
    <x v="7"/>
    <n v="2024"/>
    <m/>
    <m/>
    <n v="10000000"/>
    <s v="Telkom University Surabaya"/>
    <m/>
    <m/>
    <s v="Internal"/>
    <s v="ID"/>
    <s v="institusi internal"/>
    <s v=" 6843682"/>
    <s v="CAESAREANO LAFADO YESA"/>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r>
  <r>
    <x v="32"/>
    <x v="7"/>
    <n v="2024"/>
    <n v="7"/>
    <s v="Kesehatan dan Obat"/>
    <n v="9900000"/>
    <s v="Telkom University Surabaya"/>
    <n v="3"/>
    <s v="Penelitian Kompetitif Internal"/>
    <s v="Internal"/>
    <s v="ID"/>
    <s v="institusi internal"/>
    <n v="6773159"/>
    <s v="KHARISMA MONIKA DIAN PERTIWI "/>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r>
  <r>
    <x v="32"/>
    <x v="7"/>
    <n v="2024"/>
    <n v="7"/>
    <s v="Kesehatan dan Obat;Teknologi Informasi dan Komunikasi"/>
    <n v="9877700"/>
    <s v="Telkom University Surabaya"/>
    <n v="1"/>
    <s v="Penelitian Kompetitif Internal"/>
    <s v="Internal"/>
    <s v="ID"/>
    <s v="institusi internal"/>
    <n v="6680631"/>
    <s v="ANIFATUL FARICHA "/>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r>
  <r>
    <x v="33"/>
    <x v="7"/>
    <n v="2024"/>
    <n v="7"/>
    <s v="Teknologi Informasi dan Komunikasi"/>
    <n v="9865350"/>
    <s v="Telkom University Surabaya"/>
    <n v="1"/>
    <s v="Penelitian Kompetitif Internal"/>
    <s v="Internal"/>
    <s v="ID"/>
    <s v="institusi internal"/>
    <n v="6658755"/>
    <s v="ACHMAD MUZAKKI"/>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r>
  <r>
    <x v="32"/>
    <x v="7"/>
    <n v="2024"/>
    <n v="7"/>
    <s v="Transportasi;Energi dan Energi Terbarukan"/>
    <n v="9450000"/>
    <s v="Telkom University Surabaya"/>
    <n v="4"/>
    <s v="Penelitian Kompetitif Internal"/>
    <s v="Internal"/>
    <s v="ID"/>
    <s v="institusi internal"/>
    <n v="6680612"/>
    <s v="ISA HAFIDZ"/>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r>
  <r>
    <x v="32"/>
    <x v="7"/>
    <n v="2024"/>
    <n v="7"/>
    <s v="Teknologi Informasi dan Komunikasi"/>
    <n v="9450000"/>
    <s v="Telkom University Surabaya"/>
    <n v="3"/>
    <s v="Penelitian Kompetitif Internal"/>
    <s v="Internal"/>
    <s v="ID"/>
    <s v="institusi internal"/>
    <n v="6829130"/>
    <s v="RISDILAH MIMMA UNTSA"/>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r>
  <r>
    <x v="32"/>
    <x v="7"/>
    <n v="2024"/>
    <n v="7"/>
    <s v="Teknologi Informasi dan Komunikasi"/>
    <n v="9450000"/>
    <s v="Telkom University Surabaya"/>
    <n v="1"/>
    <s v="Penelitian Kompetitif Internal"/>
    <s v="Internal"/>
    <s v="ID"/>
    <s v="institusi internal"/>
    <n v="6892129"/>
    <s v="PARAMADITYA ARISMAWATI"/>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r>
  <r>
    <x v="32"/>
    <x v="7"/>
    <n v="2024"/>
    <n v="7"/>
    <s v="Teknologi Informasi dan Komunikasi"/>
    <n v="9450000"/>
    <s v="Telkom University Surabaya"/>
    <n v="3"/>
    <s v="Penelitian Kompetitif Internal"/>
    <s v="Internal"/>
    <s v="ID"/>
    <s v="institusi internal"/>
    <n v="259781"/>
    <s v="TITUS KRISTANTO "/>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r>
  <r>
    <x v="32"/>
    <x v="7"/>
    <n v="2024"/>
    <n v="7"/>
    <s v="Teknologi Informasi dan Komunikasi"/>
    <n v="9450000"/>
    <s v="Telkom University Surabaya"/>
    <n v="2"/>
    <s v="Penelitian Kompetitif Internal"/>
    <s v="Internal"/>
    <s v="ID"/>
    <s v="institusi internal"/>
    <n v="6865379"/>
    <s v="MUHAMMAD ILHAM ALHARI"/>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r>
  <r>
    <x v="32"/>
    <x v="7"/>
    <n v="2024"/>
    <n v="7"/>
    <s v="Teknologi Informasi dan Komunikasi"/>
    <n v="9450000"/>
    <s v="Telkom University Surabaya"/>
    <n v="3"/>
    <s v="Penelitian Kompetitif Internal"/>
    <s v="Internal"/>
    <s v="ID"/>
    <s v="institusi internal"/>
    <n v="6833162"/>
    <s v="WACHDA YUNIAR ROCHMAH "/>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r>
  <r>
    <x v="33"/>
    <x v="7"/>
    <n v="2024"/>
    <n v="7"/>
    <s v="Energi dan Energi Terbarukan"/>
    <n v="9450000"/>
    <s v="Telkom University Surabaya"/>
    <n v="4"/>
    <s v="Penelitian Kompetitif Internal"/>
    <s v="Internal"/>
    <s v="ID"/>
    <s v="institusi internal"/>
    <n v="6680708"/>
    <s v="LORA KHAULA AMIFIA"/>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r>
  <r>
    <x v="32"/>
    <x v="7"/>
    <n v="2024"/>
    <n v="7"/>
    <s v="Teknologi Informasi dan Komunikasi"/>
    <n v="9445500"/>
    <s v="Telkom University Surabaya"/>
    <n v="1"/>
    <s v="Penelitian Kompetitif Internal"/>
    <s v="Internal"/>
    <s v="ID"/>
    <s v="institusi internal"/>
    <n v="6787771"/>
    <s v="SRI HIDAYATI"/>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r>
  <r>
    <x v="32"/>
    <x v="7"/>
    <n v="2024"/>
    <n v="7"/>
    <s v="Teknologi Informasi dan Komunikasi"/>
    <n v="9418500"/>
    <s v="Telkom University Surabaya"/>
    <n v="3"/>
    <s v="Penelitian Kompetitif Internal"/>
    <s v="Internal"/>
    <s v="ID"/>
    <s v="institusi internal"/>
    <n v="6843797"/>
    <s v="HENDY BRIANTORO"/>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r>
  <r>
    <x v="32"/>
    <x v="7"/>
    <n v="2024"/>
    <n v="7"/>
    <s v="Teknologi Informasi dan Komunikasi"/>
    <n v="9225000"/>
    <s v="Telkom University Surabaya"/>
    <n v="1"/>
    <s v="Penelitian Kompetitif Internal"/>
    <s v="Internal"/>
    <s v="ID"/>
    <s v="institusi internal"/>
    <n v="6898606"/>
    <s v="EKA SARI OKTARINA"/>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r>
  <r>
    <x v="32"/>
    <x v="7"/>
    <n v="2024"/>
    <n v="7"/>
    <s v="Teknologi Informasi dan Komunikasi"/>
    <n v="9101250"/>
    <s v="Telkom University Surabaya"/>
    <n v="1"/>
    <s v="Penelitian Kompetitif Internal"/>
    <s v="Internal"/>
    <s v="ID"/>
    <s v="institusi internal"/>
    <n v="6802117"/>
    <s v="PURNAMA ANAKING"/>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r>
  <r>
    <x v="32"/>
    <x v="7"/>
    <n v="2024"/>
    <n v="7"/>
    <s v="Teknologi Informasi dan Komunikasi"/>
    <n v="9000000"/>
    <s v="Telkom University Surabaya"/>
    <n v="3"/>
    <s v="Penelitian Kompetitif Internal"/>
    <s v="Internal"/>
    <s v="ID"/>
    <s v="institusi internal"/>
    <n v="6724784"/>
    <s v="FANNUSH SHOFI AKBAR"/>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r>
  <r>
    <x v="32"/>
    <x v="7"/>
    <n v="2024"/>
    <n v="7"/>
    <s v="Teknologi Informasi dan Komunikasi"/>
    <n v="9000000"/>
    <s v="Telkom University Surabaya"/>
    <n v="3"/>
    <s v="Penelitian Kompetitif Internal"/>
    <s v="Internal"/>
    <s v="ID"/>
    <s v="institusi internal"/>
    <n v="6801883"/>
    <s v="ARIS KUSUMAWATI"/>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r>
  <r>
    <x v="32"/>
    <x v="7"/>
    <n v="2024"/>
    <n v="7"/>
    <s v="Teknologi Informasi dan Komunikasi"/>
    <n v="9000000"/>
    <s v="Telkom University Surabaya"/>
    <n v="3"/>
    <s v="Penelitian Kompetitif Internal"/>
    <s v="Internal"/>
    <s v="ID"/>
    <s v="institusi internal"/>
    <n v="6832969"/>
    <s v="AFFIFIANA PRISYANTI "/>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r>
  <r>
    <x v="32"/>
    <x v="7"/>
    <n v="2024"/>
    <n v="7"/>
    <s v="Energi dan Energi Terbarukan"/>
    <n v="9000000"/>
    <s v="Telkom University Surabaya"/>
    <n v="2"/>
    <s v="Penelitian Kompetitif Internal"/>
    <s v="Internal"/>
    <s v="ID"/>
    <s v="institusi internal"/>
    <n v="6680618"/>
    <s v="RAHADITYA DIMAS PRIHADIANTO "/>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r>
  <r>
    <x v="31"/>
    <x v="7"/>
    <n v="2024"/>
    <m/>
    <m/>
    <n v="9000000"/>
    <s v="Telkom University Surabaya"/>
    <m/>
    <m/>
    <s v="Internal"/>
    <s v="ID"/>
    <s v="institusi internal"/>
    <m/>
    <s v="FANDISYA RAHMAN"/>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r>
  <r>
    <x v="32"/>
    <x v="7"/>
    <n v="2024"/>
    <n v="7"/>
    <s v="Teknologi Informasi dan Komunikasi"/>
    <n v="8973000"/>
    <s v="Telkom University Surabaya"/>
    <n v="1"/>
    <s v="Penelitian Kompetitif Internal"/>
    <s v="Internal"/>
    <s v="ID"/>
    <s v="institusi internal"/>
    <n v="210955"/>
    <s v="MOHAMMAD YANUAR HARIYAWAN"/>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r>
  <r>
    <x v="32"/>
    <x v="7"/>
    <n v="2024"/>
    <n v="7"/>
    <s v="Sosial dan Humaniora"/>
    <n v="8948250"/>
    <s v="Telkom University Surabaya"/>
    <n v="2"/>
    <s v="Penelitian Kompetitif Internal"/>
    <s v="Internal"/>
    <s v="ID"/>
    <s v="institusi internal"/>
    <n v="6859382"/>
    <s v="ANITA HAKIM NASUTION "/>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r>
  <r>
    <x v="33"/>
    <x v="7"/>
    <n v="2024"/>
    <n v="7"/>
    <s v="Teknologi Informasi dan Komunikasi"/>
    <n v="8775000"/>
    <s v="Telkom University Surabaya"/>
    <n v="4"/>
    <s v="Penelitian Kompetitif Internal"/>
    <s v="Internal"/>
    <s v="ID"/>
    <s v="institusi internal"/>
    <n v="6681051"/>
    <s v="RIZQA AMELIA ZUNAIDI"/>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r>
  <r>
    <x v="32"/>
    <x v="7"/>
    <n v="2024"/>
    <n v="7"/>
    <s v="Transportasi;Material Maju"/>
    <n v="8550000"/>
    <s v="Telkom University Surabaya"/>
    <n v="2"/>
    <s v="Penelitian Kompetitif Internal"/>
    <s v="Internal"/>
    <s v="ID"/>
    <s v="institusi internal"/>
    <n v="6853203"/>
    <s v="CHAIRONI LATIF "/>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r>
  <r>
    <x v="32"/>
    <x v="7"/>
    <n v="2024"/>
    <n v="7"/>
    <s v="Teknologi Informasi dan Komunikasi"/>
    <n v="8100000"/>
    <s v="Telkom University Surabaya"/>
    <n v="2"/>
    <s v="Penelitian Kompetitif Internal"/>
    <s v="Internal"/>
    <s v="ID"/>
    <s v="institusi internal"/>
    <n v="6826727"/>
    <s v="MUSTAFA KAMAL"/>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r>
  <r>
    <x v="32"/>
    <x v="7"/>
    <n v="2024"/>
    <n v="7"/>
    <s v="Kesehatan dan Obat"/>
    <n v="8100000"/>
    <s v="Telkom University Surabaya"/>
    <n v="3"/>
    <s v="Penelitian Kompetitif Internal"/>
    <s v="Internal"/>
    <s v="ID"/>
    <s v="institusi internal"/>
    <n v="6825598"/>
    <s v="YOHANES SETIAWAN "/>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r>
  <r>
    <x v="32"/>
    <x v="7"/>
    <n v="2024"/>
    <n v="7"/>
    <s v="Teknologi Informasi dan Komunikasi"/>
    <n v="8100000"/>
    <s v="Telkom University Surabaya"/>
    <n v="3"/>
    <s v="Penelitian Kompetitif Internal"/>
    <s v="Internal"/>
    <s v="ID"/>
    <s v="institusi internal"/>
    <n v="6806664"/>
    <s v="REGITA PUTRI PERMATA"/>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r>
  <r>
    <x v="32"/>
    <x v="7"/>
    <n v="2024"/>
    <n v="7"/>
    <s v="Teknologi Informasi dan Komunikasi"/>
    <n v="7965000"/>
    <s v="Telkom University Surabaya"/>
    <n v="2"/>
    <s v="Penelitian Kompetitif Internal"/>
    <s v="Internal"/>
    <s v="ID"/>
    <s v="institusi internal"/>
    <n v="6826739"/>
    <s v="PERDANA SUTEJA PUTRA "/>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r>
  <r>
    <x v="32"/>
    <x v="7"/>
    <n v="2024"/>
    <n v="7"/>
    <s v="Teknologi Informasi dan Komunikasi"/>
    <n v="7778250"/>
    <s v="Telkom University Surabaya"/>
    <n v="2"/>
    <s v="Penelitian Kompetitif Internal"/>
    <s v="Internal"/>
    <s v="ID"/>
    <s v="institusi internal"/>
    <n v="6680623"/>
    <s v="YUPIT SUDIANTO "/>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r>
  <r>
    <x v="31"/>
    <x v="7"/>
    <n v="2024"/>
    <m/>
    <m/>
    <n v="7650000"/>
    <s v="Telkom University Surabaya"/>
    <m/>
    <m/>
    <s v="Internal"/>
    <s v="ID"/>
    <s v="institusi internal"/>
    <s v="6778519"/>
    <s v="NISA ISROFI"/>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r>
  <r>
    <x v="32"/>
    <x v="7"/>
    <n v="2024"/>
    <n v="7"/>
    <s v="Transportasi"/>
    <n v="7425000"/>
    <s v="Telkom University Surabaya"/>
    <n v="3"/>
    <s v="Penelitian Kompetitif Internal"/>
    <s v="Internal"/>
    <s v="ID"/>
    <s v="institusi internal"/>
    <n v="6767777"/>
    <s v="AHMAD WALI SATRIA BAHARI JOHAN "/>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r>
  <r>
    <x v="32"/>
    <x v="7"/>
    <n v="2024"/>
    <n v="7"/>
    <s v="Transportasi;Material Maju;Teknologi Informasi dan Komunikasi"/>
    <n v="7200000"/>
    <s v="Telkom University Surabaya"/>
    <n v="4"/>
    <s v="Penelitian Kompetitif Internal"/>
    <s v="Internal"/>
    <s v="ID"/>
    <s v="institusi internal"/>
    <n v="6854678"/>
    <s v="PIMA HANI SAFITRI "/>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r>
  <r>
    <x v="32"/>
    <x v="7"/>
    <n v="2024"/>
    <n v="7"/>
    <s v="Teknologi Informasi dan Komunikasi"/>
    <n v="7200000"/>
    <s v="Telkom University Surabaya"/>
    <n v="3"/>
    <s v="Penelitian Kompetitif Internal"/>
    <s v="Internal"/>
    <s v="ID"/>
    <s v="institusi internal"/>
    <n v="6680615"/>
    <s v="MUHSIN "/>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r>
  <r>
    <x v="32"/>
    <x v="7"/>
    <n v="2024"/>
    <n v="7"/>
    <s v="Transportasi;Energi dan Energi Terbarukan"/>
    <n v="6750000"/>
    <s v="Telkom University Surabaya"/>
    <n v="2"/>
    <s v="Penelitian Kompetitif Internal"/>
    <s v="Internal"/>
    <s v="ID"/>
    <s v="institusi internal"/>
    <n v="6879158"/>
    <s v="AUFAR FIKRI DIMYATI "/>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r>
  <r>
    <x v="32"/>
    <x v="7"/>
    <n v="2024"/>
    <n v="7"/>
    <s v="Transportasi;Teknologi Informasi dan Komunikasi"/>
    <n v="6003000"/>
    <s v="Telkom University Surabaya"/>
    <n v="3"/>
    <s v="Penelitian Kompetitif Internal"/>
    <s v="Internal"/>
    <s v="ID"/>
    <s v="institusi internal"/>
    <n v="6679083"/>
    <s v="PHILIP TOBIANTO DAELY"/>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r>
  <r>
    <x v="34"/>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r>
  <r>
    <x v="34"/>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r>
  <r>
    <x v="34"/>
    <x v="7"/>
    <n v="2024"/>
    <n v="6"/>
    <s v="Teknologi Informasi dan Komunikasi"/>
    <n v="0"/>
    <s v="Telkom University Surabaya"/>
    <n v="1"/>
    <s v="Penelitian Dana Mandiri"/>
    <s v="Internal"/>
    <s v="ID"/>
    <s v="institusi internal"/>
    <n v="6682794"/>
    <s v="PANGESTU WIDODO"/>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r>
  <r>
    <x v="35"/>
    <x v="7"/>
    <n v="2024"/>
    <n v="6"/>
    <s v="Teknologi Informasi dan Komunikasi"/>
    <n v="31992188"/>
    <s v="Telkom University Surabaya"/>
    <m/>
    <s v="HIBAH INOVASI SKEMA INOVASI TEMATIK TAHUN 2024/2025"/>
    <s v="Internal"/>
    <s v="ID"/>
    <s v="institusi internal"/>
    <m/>
    <s v="Mochamad Nizar Palefi Ma’ady"/>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r>
  <r>
    <x v="36"/>
    <x v="7"/>
    <n v="2024"/>
    <n v="6"/>
    <s v="Teknologi Informasi dan Komunikasi"/>
    <n v="18615000"/>
    <s v="Telkom University Surabaya"/>
    <m/>
    <s v="PENELITIAN BTP INOVASI SKEMA HIBLI BATCH 2"/>
    <s v="Internal"/>
    <s v="ID"/>
    <s v="institusi internal"/>
    <m/>
    <s v="MUHAMMAD ILHAM ALHARI"/>
    <m/>
    <n v="18615000"/>
    <s v="Motion Technology for Safety, Health, and Wellness"/>
    <s v="Rekayasa Industri dan Inovasi Bisnis (RIIB)"/>
    <s v="Sistem Informasi"/>
    <m/>
    <m/>
    <m/>
    <m/>
    <m/>
    <m/>
    <m/>
    <m/>
    <s v=""/>
    <s v=""/>
    <s v=""/>
    <m/>
    <m/>
    <m/>
    <m/>
    <m/>
    <m/>
    <s v=""/>
    <s v=""/>
    <s v=""/>
    <m/>
    <m/>
    <m/>
    <m/>
    <m/>
    <m/>
    <s v=""/>
    <s v=""/>
    <s v=""/>
    <m/>
    <m/>
    <m/>
    <m/>
    <m/>
    <m/>
    <s v=""/>
    <s v=""/>
    <s v=""/>
    <m/>
    <m/>
    <m/>
    <m/>
    <m/>
    <m/>
    <s v=""/>
    <s v=""/>
    <s v=""/>
    <m/>
    <m/>
    <n v="9"/>
  </r>
  <r>
    <x v="1"/>
    <x v="1"/>
    <m/>
    <m/>
    <m/>
    <m/>
    <m/>
    <m/>
    <m/>
    <m/>
    <m/>
    <m/>
    <m/>
    <m/>
    <m/>
    <m/>
    <s v=""/>
    <s v=""/>
    <s v=""/>
    <m/>
    <m/>
    <m/>
    <m/>
    <m/>
    <m/>
    <m/>
    <m/>
    <s v=""/>
    <s v=""/>
    <s v=""/>
    <m/>
    <m/>
    <m/>
    <m/>
    <m/>
    <m/>
    <s v=""/>
    <s v=""/>
    <s v=""/>
    <m/>
    <m/>
    <m/>
    <m/>
    <m/>
    <m/>
    <s v=""/>
    <s v=""/>
    <s v=""/>
    <m/>
    <m/>
    <m/>
    <m/>
    <m/>
    <m/>
    <s v=""/>
    <s v=""/>
    <s v=""/>
    <m/>
    <m/>
    <m/>
    <m/>
    <m/>
    <m/>
    <s v=""/>
    <s v=""/>
    <s v=""/>
    <m/>
    <m/>
    <m/>
  </r>
  <r>
    <x v="37"/>
    <x v="8"/>
    <n v="2025"/>
    <n v="12"/>
    <s v="Pertahanan dan Keamanan"/>
    <n v="30000000"/>
    <s v="Universitas Telkom Kampus Surabaya"/>
    <s v="4 (Terapan) - Komponen teknologi diintegrasikan dan diuji dalam lingkungan simulasi atau laboratorium."/>
    <s v="Penelitian Internal"/>
    <s v="Internal"/>
    <s v="ID"/>
    <s v="institusi internal"/>
    <m/>
    <s v="ANIFATUL FARICHA"/>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r>
  <r>
    <x v="37"/>
    <x v="8"/>
    <n v="2025"/>
    <n v="12"/>
    <s v="Teknologi Informasi dan Komunikasi"/>
    <n v="29951500"/>
    <s v="Universitas Telkom Kampus Surabaya"/>
    <s v="3 (Dasar) - Fungsi dasar teknologi telah dibuktikan di lingkungan laboratorium."/>
    <s v="Penelitian Internal"/>
    <s v="Internal"/>
    <s v="ID"/>
    <s v="institusi internal"/>
    <m/>
    <s v="HELMY WIDYANTARA"/>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r>
  <r>
    <x v="37"/>
    <x v="8"/>
    <n v="2025"/>
    <n v="12"/>
    <s v="Teknologi Informasi dan Komunikasi"/>
    <n v="29950000"/>
    <s v="Universitas Telkom Kampus Surabaya"/>
    <s v="4 (Dasar) - Fungsi dasar teknologi telah dibuktikan di lingkungan laboratorium."/>
    <s v="Penelitian Internal"/>
    <s v="Internal"/>
    <s v="ID"/>
    <m/>
    <m/>
    <s v="Tri Arief Sardjono"/>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r>
  <r>
    <x v="37"/>
    <x v="8"/>
    <n v="2025"/>
    <n v="12"/>
    <s v="Teknologi Informasi dan Komunikasi"/>
    <n v="29750000"/>
    <s v="Universitas Telkom Kampus Surabaya"/>
    <s v="2 (Dasar) - Konsep teknologi awal didefinisikan dan aplikasi potensial mulai diidentifikasi."/>
    <s v="Penelitian Internal"/>
    <s v="Internal"/>
    <s v="ID"/>
    <s v="institusi internal"/>
    <m/>
    <s v="MUHAMMAD ADIB KAMALI"/>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r>
  <r>
    <x v="37"/>
    <x v="8"/>
    <n v="2025"/>
    <n v="12"/>
    <s v="Teknologi Informasi dan Komunikasi"/>
    <n v="15000000"/>
    <s v="Universitas Telkom Kampus Surabaya"/>
    <s v="4 (Terapan) - Komponen teknologi diintegrasikan dan diuji dalam lingkungan simulasi atau laboratorium."/>
    <s v="Penelitian Internal"/>
    <s v="Internal"/>
    <s v="ID"/>
    <s v="institusi internal"/>
    <m/>
    <s v="REGITA PUTRI PERMATA"/>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r>
  <r>
    <x v="37"/>
    <x v="8"/>
    <n v="2025"/>
    <n v="12"/>
    <s v="Kesehatan dan Obat"/>
    <n v="15000000"/>
    <s v="Universitas Telkom Kampus Surabaya"/>
    <s v="4 (Terapan) - Komponen teknologi diintegrasikan dan diuji dalam lingkungan simulasi atau laboratorium."/>
    <s v="Penelitian Internal"/>
    <s v="Internal"/>
    <s v="ID"/>
    <s v="institusi internal"/>
    <m/>
    <s v="SRI HIDAYATI"/>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r>
  <r>
    <x v="37"/>
    <x v="8"/>
    <n v="2025"/>
    <n v="12"/>
    <s v="Kebencanaan"/>
    <n v="15000000"/>
    <s v="Universitas Telkom Kampus Surabaya"/>
    <s v="4 (Terapan) - Komponen teknologi diintegrasikan dan diuji dalam lingkungan simulasi atau laboratorium."/>
    <s v="Penelitian Internal"/>
    <s v="Internal"/>
    <s v="ID"/>
    <s v="institusi internal"/>
    <m/>
    <s v="FIDI WINCOKO PUTRO"/>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r>
  <r>
    <x v="38"/>
    <x v="8"/>
    <n v="2025"/>
    <n v="12"/>
    <s v="Teknologi Informasi dan Komunikasi"/>
    <n v="15000000"/>
    <s v="Universitas Telkom Kampus Surabaya"/>
    <s v="1 (Dasar) - Konsep dasar dan prinsip-prinsip ilmiah baru mulai diidentifikasi."/>
    <s v="Penelitian Internal"/>
    <s v="eksternal"/>
    <s v="ID"/>
    <s v="Institusi Internal dan Industri Dalam Negeri"/>
    <m/>
    <s v="RIZKY FENALDO MAULANA"/>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r>
  <r>
    <x v="37"/>
    <x v="8"/>
    <n v="2025"/>
    <n v="12"/>
    <s v="Kesehatan dan Obat"/>
    <n v="14990000"/>
    <s v="Universitas Telkom Kampus Surabaya"/>
    <s v="2 (Dasar) - Konsep teknologi awal didefinisikan dan aplikasi potensial mulai diidentifikasi."/>
    <s v="Penelitian Internal"/>
    <s v="Internal"/>
    <s v="ID"/>
    <s v="institusi internal"/>
    <m/>
    <s v="HUKI CHANDRA"/>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r>
  <r>
    <x v="37"/>
    <x v="8"/>
    <n v="2025"/>
    <n v="12"/>
    <s v="Teknologi Informasi dan Komunikasi"/>
    <n v="14950000"/>
    <s v="Universitas Telkom Kampus Surabaya"/>
    <s v="4 (Terapan) - Komponen teknologi diintegrasikan dan diuji dalam lingkungan simulasi atau laboratorium."/>
    <s v="Penelitian Internal"/>
    <s v="Internal"/>
    <s v="ID"/>
    <s v="institusi internal"/>
    <m/>
    <s v="PHILIP TOBIANTO DAELY"/>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r>
  <r>
    <x v="37"/>
    <x v="8"/>
    <n v="2025"/>
    <n v="12"/>
    <s v="Teknologi Informasi dan Komunikasi"/>
    <n v="14575000"/>
    <s v="Universitas Telkom Kampus Surabaya"/>
    <s v="3 (Dasar) - Fungsi dasar teknologi telah dibuktikan di lingkungan laboratorium."/>
    <s v="Penelitian Internal"/>
    <s v="Internal"/>
    <s v="ID"/>
    <s v="institusi internal"/>
    <m/>
    <s v="AYU ENDAH WAHYUNI"/>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r>
  <r>
    <x v="37"/>
    <x v="8"/>
    <n v="2025"/>
    <n v="12"/>
    <s v="Sosial Humaniora, Pendidikan, Seni dan Budaya"/>
    <n v="14250000"/>
    <s v="Universitas Telkom Kampus Surabaya"/>
    <s v="2 (Dasar) - Konsep teknologi awal didefinisikan dan aplikasi potensial mulai diidentifikasi."/>
    <s v="Penelitian Internal"/>
    <s v="Internal"/>
    <s v="ID"/>
    <s v="institusi internal"/>
    <m/>
    <s v="BERNADUS ANGGO SENO AJI"/>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r>
  <r>
    <x v="37"/>
    <x v="8"/>
    <n v="2025"/>
    <n v="12"/>
    <s v="Teknologi Informasi dan Komunikasi"/>
    <n v="14247750"/>
    <s v="Universitas Telkom Kampus Surabaya"/>
    <s v="3 (Dasar) - Fungsi dasar teknologi telah dibuktikan di lingkungan laboratorium."/>
    <s v="Penelitian Internal"/>
    <s v="Internal"/>
    <s v="ID"/>
    <s v="institusi internal"/>
    <m/>
    <s v="ERLY EKAYANTI ROSYIDA"/>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r>
  <r>
    <x v="37"/>
    <x v="8"/>
    <n v="2025"/>
    <n v="12"/>
    <s v="Transportasi"/>
    <n v="13950000"/>
    <s v="Universitas Telkom Kampus Surabaya"/>
    <s v="1 (Dasar) - Konsep dasar dan prinsip-prinsip ilmiah baru mulai diidentifikasi."/>
    <s v="Penelitian Internal"/>
    <s v="Internal"/>
    <s v="ID"/>
    <s v="institusi internal"/>
    <m/>
    <s v="ABDUH SAYID ALBANA"/>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r>
  <r>
    <x v="37"/>
    <x v="8"/>
    <n v="2025"/>
    <n v="12"/>
    <s v="Teknologi Informasi dan Komunikasi"/>
    <n v="13791210"/>
    <s v="Universitas Telkom Kampus Surabaya"/>
    <s v="4 (Terapan) - Komponen teknologi diintegrasikan dan diuji dalam lingkungan simulasi atau laboratorium."/>
    <s v="Penelitian Internal"/>
    <s v="Internal"/>
    <s v="ID"/>
    <s v="institusi internal"/>
    <m/>
    <s v="AMALIA NUR ALIFAH"/>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r>
  <r>
    <x v="37"/>
    <x v="8"/>
    <n v="2025"/>
    <n v="12"/>
    <s v="Kesehatan dan Obat"/>
    <n v="12000000"/>
    <s v="Universitas Telkom Kampus Surabaya"/>
    <s v="3 (Dasar) - Fungsi dasar teknologi telah dibuktikan di lingkungan laboratorium."/>
    <s v="Penelitian Internal"/>
    <s v="Internal"/>
    <s v="ID"/>
    <s v="institusi internal"/>
    <m/>
    <s v="HELISYAH NUR FADHILAH"/>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r>
  <r>
    <x v="37"/>
    <x v="8"/>
    <n v="2025"/>
    <n v="12"/>
    <s v="Teknologi Informasi dan Komunikasi"/>
    <n v="12000000"/>
    <s v="Universitas Telkom Kampus Surabaya"/>
    <s v="4 (Terapan) - Komponen teknologi diintegrasikan dan diuji dalam lingkungan simulasi atau laboratorium."/>
    <s v="Penelitian Internal"/>
    <s v="Internal"/>
    <s v="ID"/>
    <s v="institusi internal"/>
    <m/>
    <s v="ALQIS RAUSANFITA"/>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r>
  <r>
    <x v="37"/>
    <x v="8"/>
    <n v="2025"/>
    <n v="12"/>
    <s v="Pangan"/>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r>
  <r>
    <x v="37"/>
    <x v="8"/>
    <n v="2025"/>
    <n v="12"/>
    <s v="Kesehatan dan Obat"/>
    <n v="12000000"/>
    <s v="Universitas Telkom Kampus Surabaya"/>
    <s v="6 (Terapan) - Sistem prototipe yang lengkap diuji dalam lingkungan yang relevan."/>
    <s v="Penelitian Internal"/>
    <s v="Internal"/>
    <s v="ID"/>
    <s v="institusi internal"/>
    <m/>
    <s v="DIMAS ADIPUTRA"/>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r>
  <r>
    <x v="37"/>
    <x v="8"/>
    <n v="2025"/>
    <n v="12"/>
    <s v="Kesehatan dan Obat"/>
    <n v="12000000"/>
    <s v="Universitas Telkom Kampus Surabaya"/>
    <s v="3 (Dasar) - Fungsi dasar teknologi telah dibuktikan di lingkungan laboratorium."/>
    <s v="Penelitian Internal"/>
    <s v="Internal"/>
    <s v="ID"/>
    <s v="institusi internal"/>
    <m/>
    <s v="VESSA RIZKY OKTAVIA"/>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r>
  <r>
    <x v="37"/>
    <x v="8"/>
    <n v="2025"/>
    <n v="12"/>
    <s v="Teknologi Informasi dan Komunikasi"/>
    <n v="12000000"/>
    <s v="Universitas Telkom Kampus Surabaya"/>
    <s v="3 (Dasar) - Fungsi dasar teknologi telah dibuktikan di lingkungan laboratorium."/>
    <s v="Penelitian Internal"/>
    <s v="Internal"/>
    <s v="ID"/>
    <s v="institusi internal"/>
    <m/>
    <s v="Wachda Yuniar Rochmah"/>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r>
  <r>
    <x v="37"/>
    <x v="8"/>
    <n v="2025"/>
    <n v="12"/>
    <s v="Pertahanan dan Keamanan"/>
    <n v="12000000"/>
    <s v="Universitas Telkom Kampus Surabaya"/>
    <s v="4 (Terapan) - Komponen teknologi diintegrasikan dan diuji dalam lingkungan simulasi atau laboratorium."/>
    <s v="Penelitian Internal"/>
    <s v="Internal"/>
    <s v="ID"/>
    <s v="institusi internal"/>
    <m/>
    <s v="MUHSIN"/>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r>
  <r>
    <x v="37"/>
    <x v="8"/>
    <n v="2025"/>
    <n v="12"/>
    <s v="Kesehatan dan Obat"/>
    <n v="12000000"/>
    <s v="Universitas Telkom Kampus Surabaya"/>
    <s v="5 (Terapan) - Teknologi diuji dalam lingkungan yang mirip dengan kondisi operasional sebenarnya."/>
    <s v="Penelitian Internal"/>
    <s v="Internal"/>
    <s v="ID"/>
    <s v="institusi internal"/>
    <m/>
    <s v="MUHAMMAD DZULFIKAR FAUZI"/>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r>
  <r>
    <x v="37"/>
    <x v="8"/>
    <n v="2025"/>
    <n v="12"/>
    <s v="Transportasi"/>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r>
  <r>
    <x v="37"/>
    <x v="8"/>
    <n v="2025"/>
    <n v="12"/>
    <s v="Teknologi Informasi dan Komunikasi"/>
    <n v="11980000"/>
    <s v="Universitas Telkom Kampus Surabaya"/>
    <s v="3 (Dasar) - Fungsi dasar teknologi telah dibuktikan di lingkungan laboratorium."/>
    <s v="Penelitian Internal"/>
    <s v="Internal"/>
    <s v="ID"/>
    <s v="institusi internal"/>
    <m/>
    <s v="AHMAD WALI SATRIA BAHARI JOHAN "/>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r>
  <r>
    <x v="37"/>
    <x v="8"/>
    <n v="2025"/>
    <n v="12"/>
    <s v="Kesehatan dan Obat"/>
    <n v="11950000"/>
    <s v="Universitas Telkom Kampus Surabaya"/>
    <s v="3 (Dasar) - Fungsi dasar teknologi telah dibuktikan di lingkungan laboratorium."/>
    <s v="Penelitian Internal"/>
    <s v="Internal"/>
    <s v="ID"/>
    <s v="institusi internal"/>
    <m/>
    <s v="MOH. HAMIM ZAJULI AL FAROBY"/>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r>
  <r>
    <x v="37"/>
    <x v="8"/>
    <n v="2025"/>
    <n v="12"/>
    <s v="Pangan"/>
    <n v="11820000"/>
    <s v="Universitas Telkom Kampus Surabaya"/>
    <s v="5 (Terapan) - Teknologi diuji dalam lingkungan yang mirip dengan kondisi operasional sebenarnya."/>
    <s v="Penelitian Internal"/>
    <s v="Internal"/>
    <s v="ID"/>
    <s v="institusi internal"/>
    <m/>
    <s v="ARDIAN YUSUF WICAKSONO"/>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r>
  <r>
    <x v="37"/>
    <x v="8"/>
    <n v="2025"/>
    <n v="12"/>
    <s v="Teknologi Informasi dan Komunikasi"/>
    <n v="11500000"/>
    <s v="Universitas Telkom Kampus Surabaya"/>
    <s v="3 (Dasar) - Fungsi dasar teknologi telah dibuktikan di lingkungan laboratorium."/>
    <s v="Penelitian Internal"/>
    <s v="Internal"/>
    <s v="ID"/>
    <s v="institusi internal"/>
    <m/>
    <s v="FANNUSH SHOFI AKBAR"/>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r>
  <r>
    <x v="37"/>
    <x v="8"/>
    <n v="2025"/>
    <n v="12"/>
    <s v="Energi - Energi Baru dan Terbarukan"/>
    <n v="11412750"/>
    <s v="Universitas Telkom Kampus Surabaya"/>
    <s v="1 (Dasar) - Konsep dasar dan prinsip-prinsip ilmiah baru mulai diidentifikasi."/>
    <s v="Penelitian Internal"/>
    <s v="Internal"/>
    <s v="ID"/>
    <s v="institusi internal"/>
    <m/>
    <s v="ISA HAFIDZ"/>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r>
  <r>
    <x v="37"/>
    <x v="8"/>
    <n v="2025"/>
    <n v="12"/>
    <s v="Kesehatan dan Obat"/>
    <n v="11370510"/>
    <s v="Universitas Telkom Kampus Surabaya"/>
    <s v="4 (Terapan) - Komponen teknologi diintegrasikan dan diuji dalam lingkungan simulasi atau laboratorium."/>
    <s v="Penelitian Internal"/>
    <s v="Internal"/>
    <s v="ID"/>
    <s v="institusi internal"/>
    <m/>
    <s v="DEWI RAHMAWATI"/>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r>
  <r>
    <x v="37"/>
    <x v="8"/>
    <n v="2025"/>
    <n v="12"/>
    <s v="Sosial Humaniora, Pendidikan, Seni dan Budaya"/>
    <n v="11240760"/>
    <s v="Universitas Telkom Kampus Surabaya"/>
    <s v="1 (Dasar) - Konsep dasar dan prinsip-prinsip ilmiah baru mulai diidentifikasi."/>
    <s v="Penelitian Internal"/>
    <s v="Internal"/>
    <s v="ID"/>
    <s v="institusi internal"/>
    <m/>
    <s v="BAMBANG AGUS SUMANTRI "/>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r>
  <r>
    <x v="37"/>
    <x v="8"/>
    <n v="2025"/>
    <n v="12"/>
    <s v="Sosial Humaniora, Pendidikan, Seni dan Budaya"/>
    <n v="11240760"/>
    <s v="Universitas Telkom Kampus Surabaya"/>
    <s v="1 (Dasar) - Konsep dasar dan prinsip-prinsip ilmiah baru mulai diidentifikasi."/>
    <s v="Penelitian Internal"/>
    <s v="Internal"/>
    <s v="ID"/>
    <s v="institusi internal"/>
    <m/>
    <s v="SEKAR WIDYASARI PUTRI"/>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r>
  <r>
    <x v="37"/>
    <x v="8"/>
    <n v="2025"/>
    <n v="12"/>
    <s v="Kesehatan dan Obat"/>
    <n v="11200000"/>
    <s v="Universitas Telkom Kampus Surabaya"/>
    <s v="2 (Dasar) - Konsep teknologi awal didefinisikan dan aplikasi potensial mulai diidentifikasi."/>
    <s v="Penelitian Internal"/>
    <s v="Internal"/>
    <s v="ID"/>
    <s v="institusi internal"/>
    <m/>
    <s v="RIFDATUN NI'MAH"/>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r>
  <r>
    <x v="37"/>
    <x v="8"/>
    <n v="2025"/>
    <n v="12"/>
    <s v="Teknologi Informasi dan Komunikasi"/>
    <n v="11020935"/>
    <s v="Universitas Telkom Kampus Surabaya"/>
    <s v="2 (Dasar) - Konsep teknologi awal didefinisikan dan aplikasi potensial mulai diidentifikasi."/>
    <s v="Penelitian Internal"/>
    <s v="Internal"/>
    <s v="ID"/>
    <s v="institusi internal"/>
    <m/>
    <s v="DAHLIAR ANANDA"/>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r>
  <r>
    <x v="37"/>
    <x v="8"/>
    <n v="2025"/>
    <n v="12"/>
    <s v="Teknologi Informasi dan Komunikasi"/>
    <n v="11000900"/>
    <s v="Universitas Telkom Kampus Surabaya"/>
    <s v="2 (Dasar) - Konsep teknologi awal didefinisikan dan aplikasi potensial mulai diidentifikasi."/>
    <s v="Penelitian Internal"/>
    <s v="Internal"/>
    <s v="ID"/>
    <s v="institusi internal"/>
    <m/>
    <s v="MOHAMMAD YANUAR HARIYAWAN"/>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r>
  <r>
    <x v="37"/>
    <x v="8"/>
    <n v="2025"/>
    <n v="12"/>
    <s v="Transportasi"/>
    <n v="10401575"/>
    <s v="Universitas Telkom Kampus Surabaya"/>
    <s v="2 (Dasar) - Konsep teknologi awal didefinisikan dan aplikasi potensial mulai diidentifikasi."/>
    <s v="Penelitian Internal"/>
    <s v="Internal"/>
    <s v="ID"/>
    <s v="institusi internal"/>
    <m/>
    <s v="MOHAMMAD YANUAR HARIYAWAN"/>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r>
  <r>
    <x v="37"/>
    <x v="8"/>
    <n v="2025"/>
    <n v="12"/>
    <s v="Teknologi Informasi dan Komunikasi"/>
    <n v="10110000"/>
    <s v="Universitas Telkom Kampus Surabaya"/>
    <s v="3 (Dasar) - Fungsi dasar teknologi telah dibuktikan di lingkungan laboratorium."/>
    <s v="Penelitian Internal"/>
    <s v="Internal"/>
    <s v="ID"/>
    <s v="institusi internal"/>
    <m/>
    <s v="ADZANIL RACHMADHI PUTRA"/>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r>
  <r>
    <x v="39"/>
    <x v="8"/>
    <n v="2025"/>
    <n v="12"/>
    <s v="Kesehatan dan Obat"/>
    <m/>
    <s v="Universitas Telkom Kampus Surabaya"/>
    <s v="3 (Dasar) - Fungsi dasar teknologi telah dibuktikan di lingkungan laboratorium."/>
    <s v="Penelitian Internal"/>
    <s v="Internal"/>
    <s v="ID"/>
    <s v="institusi internal"/>
    <m/>
    <s v="MUHAMAD NASRULLAH"/>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r>
  <r>
    <x v="39"/>
    <x v="8"/>
    <n v="2025"/>
    <n v="12"/>
    <s v="Teknologi Informasi dan Komunikasi"/>
    <m/>
    <s v="Universitas Telkom Kampus Surabaya"/>
    <s v="3 (Dasar) - Fungsi dasar teknologi telah dibuktikan di lingkungan laboratorium."/>
    <s v="Penelitian Internal"/>
    <s v="Internal"/>
    <s v="ID"/>
    <s v="institusi internal"/>
    <m/>
    <s v="NILLA RACHMANINGRUM"/>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r>
  <r>
    <x v="40"/>
    <x v="8"/>
    <n v="2025"/>
    <n v="6"/>
    <m/>
    <n v="123440000"/>
    <s v="Universitas Telkom Kampus Surabaya"/>
    <m/>
    <s v="Hibah DPPM"/>
    <s v="eksternal"/>
    <s v="ID"/>
    <s v="Kemendikbud Ristek"/>
    <m/>
    <s v="Helmy Widyantara"/>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r>
  <r>
    <x v="40"/>
    <x v="8"/>
    <n v="2025"/>
    <n v="6"/>
    <m/>
    <n v="104130000"/>
    <s v="Universitas Telkom Kampus Surabaya"/>
    <m/>
    <s v="Hibah DPPM"/>
    <s v="eksternal"/>
    <s v="ID"/>
    <s v="Kemendikbud Ristek"/>
    <m/>
    <s v="Abduh Sayid Albana"/>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r>
  <r>
    <x v="40"/>
    <x v="8"/>
    <n v="2025"/>
    <n v="6"/>
    <m/>
    <n v="117800000"/>
    <s v="Universitas Telkom Kampus Surabaya"/>
    <m/>
    <s v="Hibah DPPM"/>
    <s v="eksternal"/>
    <s v="ID"/>
    <s v="Kemendikbud Ristek"/>
    <m/>
    <s v="Mohammad Yanuar Hariyawan"/>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r>
  <r>
    <x v="41"/>
    <x v="7"/>
    <n v="2025"/>
    <m/>
    <m/>
    <n v="105700000"/>
    <s v="Universitas Telkom Kampus Surabaya"/>
    <m/>
    <s v="Hibah BRIN Gelombang 7"/>
    <s v="eksternal"/>
    <s v="ID"/>
    <s v="Kemendikbud Ristek"/>
    <m/>
    <s v="FANNUSH SHOFI AKBAR"/>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r>
  <r>
    <x v="42"/>
    <x v="8"/>
    <n v="2025"/>
    <n v="6"/>
    <s v="Teknologi Informasi dan Komunikasi"/>
    <n v="24000000"/>
    <s v="Universitas Telkom Kampus Surabaya"/>
    <m/>
    <s v="Hibah Inovasi BTP"/>
    <s v="Internal"/>
    <s v="ID"/>
    <s v="institusi internal"/>
    <m/>
    <s v="DIMAS ADIPUTRA"/>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r>
  <r>
    <x v="42"/>
    <x v="8"/>
    <n v="2025"/>
    <n v="6"/>
    <s v="Teknologi Informasi dan Komunikasi"/>
    <n v="30000000"/>
    <s v="Universitas Telkom Kampus Surabaya"/>
    <m/>
    <s v="Hibah Inovasi BTP"/>
    <s v="Internal"/>
    <s v="ID"/>
    <s v="institusi internal"/>
    <m/>
    <s v="MUHAMMAD ADIB KAMALI"/>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r>
  <r>
    <x v="43"/>
    <x v="8"/>
    <n v="2025"/>
    <n v="6"/>
    <s v="Teknologi Informasi dan Komunikasi"/>
    <n v="202280000"/>
    <s v="Universitas Telkom Kampus Surabaya"/>
    <m/>
    <s v="Hibah Hiliriset"/>
    <s v="eksternal"/>
    <s v="ID"/>
    <s v="Kemendikbud Ristek"/>
    <m/>
    <s v="HELMY WIDYANTARA"/>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r>
  <r>
    <x v="44"/>
    <x v="8"/>
    <n v="2025"/>
    <m/>
    <m/>
    <n v="65000000"/>
    <s v="Universitas Telkom Kampus Surabaya"/>
    <n v="4"/>
    <s v="Hibah Inovasi Tematik BTP"/>
    <s v="Internal"/>
    <s v="ID"/>
    <s v="institusi internal"/>
    <m/>
    <s v="BAMBANG AGUS SUMANTRI"/>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r>
  <r>
    <x v="44"/>
    <x v="8"/>
    <n v="2025"/>
    <m/>
    <m/>
    <n v="65000000"/>
    <s v="Universitas Telkom Kampus Surabaya"/>
    <n v="4"/>
    <s v="Hibah Inovasi Tematik BTP"/>
    <s v="Internal"/>
    <s v="ID"/>
    <s v="institusi internal"/>
    <m/>
    <s v="DIMAS ADIPUTRA"/>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r>
  <r>
    <x v="44"/>
    <x v="8"/>
    <n v="2025"/>
    <m/>
    <m/>
    <n v="65000000"/>
    <s v="Universitas Telkom Kampus Surabaya"/>
    <n v="6"/>
    <s v="Hibah Inovasi Tematik BTP"/>
    <s v="Internal"/>
    <s v="ID"/>
    <s v="institusi internal"/>
    <m/>
    <s v="HELMY WIDYANTARA"/>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r>
  <r>
    <x v="1"/>
    <x v="1"/>
    <m/>
    <m/>
    <m/>
    <m/>
    <m/>
    <m/>
    <m/>
    <m/>
    <m/>
    <m/>
    <m/>
    <m/>
    <m/>
    <m/>
    <m/>
    <m/>
    <m/>
    <m/>
    <m/>
    <m/>
    <m/>
    <m/>
    <m/>
    <m/>
    <m/>
    <m/>
    <m/>
    <m/>
    <m/>
    <m/>
    <m/>
    <m/>
    <m/>
    <n v="0"/>
    <s v=""/>
    <s v=""/>
    <s v=""/>
    <m/>
    <m/>
    <m/>
    <m/>
    <m/>
    <n v="0"/>
    <s v=""/>
    <s v=""/>
    <s v=""/>
    <m/>
    <m/>
    <m/>
    <m/>
    <m/>
    <m/>
    <s v=""/>
    <s v=""/>
    <s v=""/>
    <m/>
    <m/>
    <m/>
    <m/>
    <m/>
    <m/>
    <s v=""/>
    <s v=""/>
    <s v=""/>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n v="1"/>
    <s v="REK.024/ABDI3/PPM/III/2020"/>
    <s v="-"/>
    <s v="Penerapan Teknologi Pakan Otomatis Bagi Peternak Ikan di Gresik"/>
    <x v="0"/>
    <x v="0"/>
    <n v="2020"/>
    <m/>
    <m/>
    <m/>
    <n v="6500000"/>
    <m/>
    <m/>
    <m/>
    <s v="Internal"/>
    <m/>
    <s v="Institut Telknologi Telkom Surabaya"/>
    <n v="6680685"/>
    <s v="moch. iskandar riansyah"/>
    <s v="0721068802"/>
    <n v="6500000"/>
    <s v="Intergrated and Embedded Systems"/>
    <s v="ETHES (Electrical Engineering and Advanced Technologies)"/>
    <s v="Teknik Elektro"/>
    <s v="FTE"/>
    <s v="ITTelkom Surabaya"/>
    <n v="8140"/>
    <s v="072019"/>
    <n v="6680708"/>
    <s v="0706069201"/>
    <s v="Lora Khaula Amifia"/>
    <n v="6500000"/>
    <s v="Circular Ecosystem and Sustainable Technology"/>
    <s v="ETHES (Electrical Engineering and Advanced Technologies)"/>
    <s v="Teknik Elektro"/>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s v=""/>
    <m/>
    <m/>
    <m/>
    <m/>
    <m/>
    <m/>
    <s v=""/>
    <s v=""/>
    <s v=""/>
    <m/>
    <m/>
    <m/>
    <m/>
    <m/>
    <m/>
    <s v=""/>
    <s v=""/>
    <s v=""/>
    <m/>
    <m/>
    <m/>
    <m/>
    <m/>
    <s v=""/>
    <s v=""/>
    <s v=""/>
    <m/>
    <m/>
    <m/>
    <m/>
    <m/>
    <s v=""/>
    <s v=""/>
    <s v=""/>
    <m/>
    <m/>
    <s v="Proposal"/>
    <s v="Laporan Akhir"/>
    <m/>
    <m/>
    <m/>
    <m/>
    <m/>
    <m/>
    <m/>
    <m/>
    <m/>
    <m/>
    <m/>
    <m/>
    <m/>
    <m/>
    <m/>
    <m/>
    <m/>
    <m/>
    <m/>
    <m/>
    <m/>
    <m/>
    <m/>
  </r>
  <r>
    <n v="2"/>
    <s v="REK.024/ABDI3/PPM/III/2020"/>
    <s v="-"/>
    <s v="IPTEK BAGI MASYARAKAT BUDI DAYA IKAN DI BUDURAN SIDOARJO JAWTA TIMUR"/>
    <x v="0"/>
    <x v="0"/>
    <n v="2020"/>
    <m/>
    <m/>
    <m/>
    <n v="6500000"/>
    <m/>
    <s v="-"/>
    <m/>
    <s v="Internal"/>
    <m/>
    <s v="Institut Telknologi Telkom Surabaya"/>
    <n v="6680683"/>
    <s v="billy montolalu"/>
    <s v="0729088704"/>
    <n v="6500000"/>
    <s v="Intergrated and Embedded Systems"/>
    <s v="Smart Computing Technology (SCOUT)"/>
    <s v="Rekayasa Perangkat Lunak"/>
    <s v="FTII"/>
    <s v="ITTelkom Surabaya"/>
    <n v="8140"/>
    <s v="072019"/>
    <n v="6680678"/>
    <s v="0713068702"/>
    <s v="Dwi Edi Setyawan"/>
    <n v="6500000"/>
    <s v="Circular Ecosystem and Sustainable Technology"/>
    <s v="ETHES (Electrical Engineering and Advanced Technologies)"/>
    <s v="Teknik Elektro"/>
    <s v="FTE"/>
    <s v="ITTelkom Surabaya"/>
    <n v="6680633"/>
    <s v="0717017902_x000a_"/>
    <s v="Helmy Widyantara"/>
    <n v="6500000"/>
    <s v="Intergrated and Embedded Systems"/>
    <s v="Smart Computing Technology (SCOUT)"/>
    <s v="Teknologi Informasi"/>
    <s v="FTII"/>
    <s v="ITTelkom Surabaya"/>
    <m/>
    <m/>
    <m/>
    <n v="6500000"/>
    <s v=""/>
    <s v=""/>
    <s v=""/>
    <m/>
    <m/>
    <m/>
    <m/>
    <m/>
    <m/>
    <s v=""/>
    <s v=""/>
    <s v=""/>
    <m/>
    <m/>
    <m/>
    <m/>
    <m/>
    <m/>
    <s v=""/>
    <s v=""/>
    <s v=""/>
    <m/>
    <m/>
    <m/>
    <m/>
    <m/>
    <m/>
    <s v=""/>
    <s v=""/>
    <s v=""/>
    <m/>
    <m/>
    <m/>
    <m/>
    <m/>
    <s v=""/>
    <s v=""/>
    <s v=""/>
    <m/>
    <m/>
    <m/>
    <m/>
    <m/>
    <s v=""/>
    <s v=""/>
    <s v=""/>
    <m/>
    <m/>
    <s v="Proposal"/>
    <s v="Laporan Akhir"/>
    <m/>
    <m/>
    <m/>
    <m/>
    <m/>
    <m/>
    <m/>
    <m/>
    <m/>
    <m/>
    <m/>
    <m/>
    <m/>
    <m/>
    <m/>
    <m/>
    <m/>
    <m/>
    <m/>
    <m/>
    <m/>
    <m/>
    <m/>
  </r>
  <r>
    <n v="6"/>
    <m/>
    <s v="-"/>
    <s v="Pentingnya APD (faceshield) untuk Masyarakat dan UKM"/>
    <x v="1"/>
    <x v="0"/>
    <n v="2020"/>
    <n v="1"/>
    <m/>
    <m/>
    <n v="6400000"/>
    <m/>
    <s v="-"/>
    <m/>
    <s v="Internal"/>
    <m/>
    <s v="Institut Telknologi Telkom Surabaya"/>
    <n v="6680648"/>
    <s v="hawwin mardhiana"/>
    <s v="0724089201"/>
    <n v="6400000"/>
    <s v="Intergrated and Embedded Systems"/>
    <s v="Rekayasa Industri dan Inovasi Bisnis (RIIB)"/>
    <s v="Sistem Informasi"/>
    <s v="FTII"/>
    <s v="ITTelkom Surabaya"/>
    <n v="8140"/>
    <s v="072019"/>
    <n v="6665306"/>
    <s v="0703129001"/>
    <s v="Ully Asfari"/>
    <n v="6400000"/>
    <s v="Motion Technology for Safety, Health, and Wellness"/>
    <s v="Smart Computing Technology (SCOUT)"/>
    <s v="Sistem Informasi"/>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s v="Teknik Industri"/>
    <s v="FTE"/>
    <s v="ITTelkom Surabaya"/>
    <m/>
    <m/>
    <m/>
    <m/>
    <s v=""/>
    <s v=""/>
    <s v=""/>
    <m/>
    <m/>
    <m/>
    <m/>
    <m/>
    <m/>
    <s v=""/>
    <s v=""/>
    <s v=""/>
    <m/>
    <m/>
    <m/>
    <m/>
    <m/>
    <s v=""/>
    <s v=""/>
    <s v=""/>
    <m/>
    <m/>
    <m/>
    <m/>
    <m/>
    <s v=""/>
    <s v=""/>
    <s v=""/>
    <m/>
    <m/>
    <s v="Proposal"/>
    <s v="Laporan Akhir"/>
    <m/>
    <s v="Aji Triatmojo"/>
    <m/>
    <s v="Mohammad Abyan Seifa"/>
    <m/>
    <s v="Karina Putri Permatasari"/>
    <m/>
    <s v="Gilang Ahmad Ramadhani Akbar "/>
    <m/>
    <m/>
    <m/>
    <m/>
    <m/>
    <m/>
    <m/>
    <m/>
    <m/>
    <s v="Jurnal Nasional Terakreditasi"/>
    <s v="Publikasi Media Massa Online"/>
    <m/>
    <s v="Jurnal submitted, artikel media massa publish"/>
    <m/>
    <m/>
  </r>
  <r>
    <n v="3"/>
    <m/>
    <s v="-"/>
    <s v="Workshop on using Braille Embosser and Text Editor Software for the Blind and Visual Impairment Students"/>
    <x v="1"/>
    <x v="0"/>
    <n v="2020"/>
    <n v="4"/>
    <s v="Pembedayaan Difabel"/>
    <m/>
    <n v="4475000"/>
    <m/>
    <s v="-"/>
    <m/>
    <s v="Internal"/>
    <m/>
    <s v="Institut Telknologi Telkom Surabaya"/>
    <n v="6681032"/>
    <s v="anfazul faridatul azizah"/>
    <s v="0715039004"/>
    <n v="4475000"/>
    <s v=" "/>
    <s v="Rekayasa Industri dan Inovasi Bisnis (RIIB)"/>
    <s v="Sistem Informasi"/>
    <s v="FTII"/>
    <s v="ITTelkom Surabaya"/>
    <n v="8140"/>
    <s v="072019"/>
    <n v="6680625"/>
    <s v="0408067804"/>
    <s v="Nilla Rachmaningrum"/>
    <n v="4475000"/>
    <s v="Motion Technology for Safety, Health, and Wellness"/>
    <s v="ETHES (Electrical Engineering and Advanced Technologies)"/>
    <s v="Teknik Telekomunikasi"/>
    <s v="FTE"/>
    <s v="ITTelkom Surabaya"/>
    <m/>
    <m/>
    <m/>
    <m/>
    <s v=""/>
    <s v=""/>
    <s v=""/>
    <m/>
    <m/>
    <m/>
    <m/>
    <m/>
    <m/>
    <s v=""/>
    <s v=""/>
    <s v=""/>
    <m/>
    <m/>
    <m/>
    <m/>
    <m/>
    <m/>
    <s v=""/>
    <s v=""/>
    <s v=""/>
    <m/>
    <m/>
    <m/>
    <m/>
    <m/>
    <m/>
    <s v=""/>
    <s v=""/>
    <s v=""/>
    <m/>
    <m/>
    <m/>
    <m/>
    <m/>
    <m/>
    <s v=""/>
    <s v=""/>
    <s v=""/>
    <m/>
    <m/>
    <m/>
    <m/>
    <m/>
    <s v=""/>
    <s v=""/>
    <s v=""/>
    <m/>
    <m/>
    <m/>
    <m/>
    <m/>
    <s v=""/>
    <s v=""/>
    <s v=""/>
    <m/>
    <m/>
    <s v="Proposal"/>
    <s v="Laporan Akhir"/>
    <m/>
    <m/>
    <m/>
    <m/>
    <m/>
    <m/>
    <m/>
    <m/>
    <m/>
    <m/>
    <m/>
    <m/>
    <m/>
    <m/>
    <m/>
    <m/>
    <m/>
    <m/>
    <m/>
    <m/>
    <m/>
    <m/>
    <m/>
  </r>
  <r>
    <n v="5"/>
    <m/>
    <s v="-"/>
    <s v="Upaya Penanganan Wabah COVID-19 Terhadap Komunitas Tunarungu di Kota Surabaya"/>
    <x v="1"/>
    <x v="0"/>
    <n v="2020"/>
    <m/>
    <m/>
    <m/>
    <n v="4000000"/>
    <m/>
    <s v="-"/>
    <m/>
    <s v="Internal"/>
    <m/>
    <m/>
    <n v="6681032"/>
    <s v="anfazul faridatul azizah"/>
    <s v="0715039004"/>
    <n v="4000000"/>
    <s v=" "/>
    <s v="Rekayasa Industri dan Inovasi Bisnis (RIIB)"/>
    <s v="Sistem Informasi"/>
    <s v="FTII"/>
    <s v="ITTelkom Surabaya"/>
    <n v="8140"/>
    <s v="072019"/>
    <n v="259781"/>
    <s v="0710028604"/>
    <s v="Titus Kristanto"/>
    <n v="4000000"/>
    <s v="Circular Ecosystem and Sustainable Technology"/>
    <s v="Rekayasa Industri dan Inovasi Bisnis (RIIB)"/>
    <s v="Digital Bisnis"/>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s v="Teknik Telekomunikasi"/>
    <s v="FTE"/>
    <s v="ITTelkom Surabaya"/>
    <m/>
    <m/>
    <m/>
    <m/>
    <s v=""/>
    <s v=""/>
    <s v=""/>
    <m/>
    <m/>
    <m/>
    <m/>
    <m/>
    <m/>
    <s v=""/>
    <s v=""/>
    <s v=""/>
    <m/>
    <m/>
    <m/>
    <m/>
    <m/>
    <s v=""/>
    <s v=""/>
    <s v=""/>
    <m/>
    <m/>
    <m/>
    <m/>
    <m/>
    <s v=""/>
    <s v=""/>
    <s v=""/>
    <m/>
    <m/>
    <s v="Proposal"/>
    <s v="Laporan Akhir"/>
    <m/>
    <m/>
    <m/>
    <m/>
    <m/>
    <m/>
    <m/>
    <m/>
    <m/>
    <m/>
    <m/>
    <m/>
    <m/>
    <m/>
    <m/>
    <m/>
    <m/>
    <m/>
    <m/>
    <m/>
    <m/>
    <m/>
    <m/>
  </r>
  <r>
    <n v="16"/>
    <s v="REK.119/ABDI1/REK/V/2021"/>
    <s v="1278/ABDI1/LPPM/III/2021"/>
    <s v="Pelatihan penggunaan mesin braille embosser dengan fitur voice di Balai Literasi Braille Indonesia Abiyoso"/>
    <x v="2"/>
    <x v="1"/>
    <n v="2021"/>
    <n v="3"/>
    <s v="PEMBERDAYAAN DESA/WILAYAH BINAAN"/>
    <n v="450000000"/>
    <n v="450000000"/>
    <s v="ITTelkom Surabaya"/>
    <n v="7"/>
    <s v="Pengmas Kompetitif Internal"/>
    <s v="Internal"/>
    <s v="ID"/>
    <s v="Institut Telknologi Telkom Surabaya"/>
    <n v="6680651"/>
    <s v="dimas adiputra"/>
    <s v="0725059301"/>
    <n v="450000000"/>
    <s v="Motion Technology for Safety, Health, and Wellness"/>
    <s v="ETHES (Electrical Engineering and Advanced Technologies)"/>
    <s v="Teknik Elektro"/>
    <s v="FTE"/>
    <s v="ITTelkom Surabaya"/>
    <n v="8140"/>
    <s v="072019"/>
    <n v="6680687"/>
    <n v="702048705"/>
    <s v="Wahyu Andy Prastyabudi"/>
    <n v="450000000"/>
    <s v="Circular Ecosystem and Sustainable Technology"/>
    <s v="Rekayasa Industri dan Inovasi Bisnis (RIIB)"/>
    <s v="Teknik Industri"/>
    <m/>
    <s v="ITTelkom Surabaya"/>
    <n v="6680623"/>
    <s v="0721088602"/>
    <s v="Yupit Sudianto"/>
    <n v="450000000"/>
    <s v="Motion Technology for Safety, Health, and Wellness"/>
    <s v="Smart Computing Technology (SCOUT)"/>
    <s v="Sistem Informasi"/>
    <m/>
    <m/>
    <m/>
    <m/>
    <m/>
    <n v="450000000"/>
    <s v=""/>
    <s v=""/>
    <s v=""/>
    <m/>
    <m/>
    <m/>
    <m/>
    <m/>
    <m/>
    <s v=""/>
    <s v=""/>
    <s v=""/>
    <m/>
    <m/>
    <m/>
    <m/>
    <m/>
    <m/>
    <s v=""/>
    <s v=""/>
    <s v=""/>
    <m/>
    <m/>
    <m/>
    <m/>
    <m/>
    <m/>
    <s v=""/>
    <s v=""/>
    <s v=""/>
    <m/>
    <m/>
    <m/>
    <m/>
    <m/>
    <s v=""/>
    <s v=""/>
    <s v=""/>
    <m/>
    <m/>
    <m/>
    <m/>
    <m/>
    <s v=""/>
    <s v=""/>
    <s v=""/>
    <m/>
    <m/>
    <s v="Proposal"/>
    <s v="Laporan Akhir"/>
    <m/>
    <s v="MOCH. BAGUS INDRASTATA PURAHITA"/>
    <s v="Teknik Elektro"/>
    <s v="Annisa Putri Pratama"/>
    <s v="Teknik Industri"/>
    <s v="Sangaji Wicaksono"/>
    <s v="Sistem Informasi"/>
    <m/>
    <s v=""/>
    <m/>
    <s v=""/>
    <m/>
    <s v=""/>
    <m/>
    <s v=""/>
    <m/>
    <s v=""/>
    <s v=" "/>
    <s v="Publikasi Media Massa Nasional"/>
    <s v="Produk TTG"/>
    <s v="Media massa tayang, produk TTG sudah terpasang"/>
    <s v=" "/>
    <s v=" "/>
  </r>
  <r>
    <n v="18"/>
    <s v="REK.087/SAM4/REK/III/2021"/>
    <s v="-"/>
    <s v="Pengembangan industri dan wisata edukasi Kampung Pintar Suroboyo melalui Penerapan Teknologi Minim Kontak dengan Pendekatan Berbasis Kerakyatan"/>
    <x v="3"/>
    <x v="1"/>
    <n v="2021"/>
    <n v="5"/>
    <s v="INDUSTRI KREATIF DAN PENGEMBANGAN TEKNOLOGI MAJU"/>
    <n v="48800000"/>
    <n v="48800000"/>
    <s v="ITTelkom Surabaya"/>
    <n v="7"/>
    <s v="Pengmas Kompetitif Internal"/>
    <s v="Eksternal"/>
    <m/>
    <s v="Kemenristek Dikti"/>
    <n v="6680627"/>
    <s v="benazir imam arif muttawin"/>
    <s v="0703119301"/>
    <n v="48800000"/>
    <s v="Tidak ada CoE"/>
    <s v="Tidak ada KK"/>
    <s v="Tidak ada KK"/>
    <s v="FTII"/>
    <s v="ITTelkom Surabaya"/>
    <n v="8140"/>
    <s v="072019"/>
    <m/>
    <m/>
    <s v="Anindya Rachma Dwicahyani"/>
    <n v="48800000"/>
    <s v="Tidak ada CoE"/>
    <s v="Tidak ada KK"/>
    <s v="Tidak ada KK"/>
    <m/>
    <m/>
    <n v="6680708"/>
    <s v="0706069201"/>
    <s v="Lora Khaula Amifia"/>
    <n v="488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s v="Proposal"/>
    <s v="Laporan Akhir"/>
    <m/>
    <m/>
    <s v=""/>
    <m/>
    <s v=""/>
    <m/>
    <s v=""/>
    <m/>
    <s v=""/>
    <m/>
    <s v=""/>
    <m/>
    <s v=""/>
    <m/>
    <s v=""/>
    <m/>
    <s v=""/>
    <s v=" "/>
    <s v=" "/>
    <s v=" "/>
    <s v=" "/>
    <s v=" "/>
    <s v=" "/>
  </r>
  <r>
    <n v="29"/>
    <s v="REK.022/SAM4/REK/II/2021"/>
    <m/>
    <s v="Sistem Sterilisasi Udara pada Ruangan Tertutup Berbasis IOT"/>
    <x v="4"/>
    <x v="1"/>
    <n v="2021"/>
    <n v="8"/>
    <s v="PEMBERDAYAAN DESA/WILAYAH BINAAN"/>
    <n v="45000000"/>
    <n v="45000000"/>
    <s v="ITTelkom Surabaya"/>
    <n v="7"/>
    <m/>
    <s v="Eksternal"/>
    <m/>
    <s v="CDC Telkom"/>
    <n v="6682174"/>
    <s v="khodijah amiroh"/>
    <s v="0708069202"/>
    <n v="45000000"/>
    <s v="Intergrated and Embedded Systems"/>
    <s v="Smart Computing Technology (SCOUT)"/>
    <s v="Teknologi Informasi"/>
    <s v="FTII"/>
    <s v="ITTelkom Surabaya"/>
    <n v="8140"/>
    <s v="072019"/>
    <n v="6680633"/>
    <s v="0717017902_x000a_"/>
    <s v="Helmy Widyantara"/>
    <n v="45000000"/>
    <s v="Intergrated and Embedded Systems"/>
    <s v="Smart Computing Technology (SCOUT)"/>
    <s v="Teknologi Informasi"/>
    <s v="FTII"/>
    <s v="ITTelkom Surabaya"/>
    <n v="6681205"/>
    <s v="0705109002"/>
    <s v="Oktavia Ayu Permata"/>
    <n v="45000000"/>
    <s v="Intergrated and Embedded Systems"/>
    <s v="Smart Computing Technology (SCOUT)"/>
    <s v="Teknologi Informasi"/>
    <s v="FTII"/>
    <s v="ITTelkom Surabaya"/>
    <m/>
    <m/>
    <m/>
    <m/>
    <s v=""/>
    <s v=""/>
    <s v=""/>
    <m/>
    <m/>
    <m/>
    <m/>
    <m/>
    <m/>
    <s v=""/>
    <s v=""/>
    <s v=""/>
    <m/>
    <m/>
    <m/>
    <m/>
    <m/>
    <m/>
    <s v=""/>
    <s v=""/>
    <s v=""/>
    <m/>
    <m/>
    <m/>
    <m/>
    <m/>
    <m/>
    <s v=""/>
    <s v=""/>
    <s v=""/>
    <m/>
    <m/>
    <m/>
    <m/>
    <m/>
    <s v=""/>
    <s v=""/>
    <s v=""/>
    <m/>
    <m/>
    <m/>
    <m/>
    <m/>
    <s v=""/>
    <s v=""/>
    <s v=""/>
    <m/>
    <m/>
    <s v="Proposal"/>
    <s v="Laporan Akhir"/>
    <m/>
    <m/>
    <s v=""/>
    <m/>
    <s v=""/>
    <m/>
    <s v=""/>
    <m/>
    <s v=""/>
    <m/>
    <s v=""/>
    <m/>
    <s v=""/>
    <m/>
    <s v=""/>
    <m/>
    <s v=""/>
    <s v=" "/>
    <s v=" "/>
    <s v=" "/>
    <s v=" "/>
    <s v=" "/>
    <s v=" "/>
  </r>
  <r>
    <n v="13"/>
    <s v="REK.119/ABDI1/REK/V/2021"/>
    <s v="1276/ABDI1/LPPM/III/2021"/>
    <s v="Sosialisasi dan Training Crane Pemulasaran Jenazah secara Terpadu di Rumah Sakit Pendidikan Universitas Airlangga Surabaya"/>
    <x v="2"/>
    <x v="1"/>
    <n v="2021"/>
    <n v="3"/>
    <s v="PEMBERDAYAAN DESA/WILAYAH BINAAN"/>
    <n v="40000000"/>
    <n v="40000000"/>
    <s v="ITTelkom Surabaya"/>
    <n v="7"/>
    <s v="Pengmas Kompetitif Internal"/>
    <s v="Internal"/>
    <s v="ID"/>
    <s v="Institut Telknologi Telkom Surabaya"/>
    <n v="6665306"/>
    <s v="ully asfari"/>
    <s v="0703129001"/>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s v=""/>
    <m/>
    <m/>
    <m/>
    <m/>
    <m/>
    <m/>
    <s v=""/>
    <s v=""/>
    <s v=""/>
    <m/>
    <m/>
    <m/>
    <m/>
    <m/>
    <m/>
    <s v=""/>
    <s v=""/>
    <s v=""/>
    <m/>
    <m/>
    <m/>
    <m/>
    <m/>
    <s v=""/>
    <s v=""/>
    <s v=""/>
    <m/>
    <m/>
    <m/>
    <m/>
    <m/>
    <s v=""/>
    <s v=""/>
    <s v=""/>
    <m/>
    <m/>
    <s v="Proposal"/>
    <s v="Laporan Akhir"/>
    <m/>
    <s v="Insani Sabilillah"/>
    <s v="Sistem Informasi"/>
    <s v="Siti Aminah"/>
    <s v="Sistem Informasi"/>
    <s v="Meita Betania"/>
    <s v="Sistem Informasi"/>
    <m/>
    <s v=""/>
    <m/>
    <s v=""/>
    <m/>
    <s v=""/>
    <m/>
    <s v=""/>
    <m/>
    <s v=""/>
    <s v="-"/>
    <s v="Publikasi Media Massa Nasional"/>
    <s v="-"/>
    <s v="Media massa published"/>
    <s v=" "/>
    <s v=" "/>
  </r>
  <r>
    <n v="14"/>
    <s v="REK.119/ABDI1/REK/V/2021"/>
    <s v="1277/ABDI1/LPPM/III/2021"/>
    <s v="Sosialisasi dan Training Crane Pemulasaran Jenazah secara Terpadu di Rumah Sakit Umum Daerah Sidoarjo"/>
    <x v="2"/>
    <x v="1"/>
    <n v="2021"/>
    <n v="3"/>
    <s v="PEMBERDAYAAN DESA/WILAYAH BINAAN"/>
    <n v="40000000"/>
    <n v="40000000"/>
    <s v="ITTelkom Surabaya"/>
    <n v="7"/>
    <s v="Pengmas Kompetitif Internal"/>
    <s v="Internal"/>
    <s v="ID"/>
    <s v="Institut Telknologi Telkom Surabaya"/>
    <n v="6680623"/>
    <s v="yupit sudianto"/>
    <s v="0721088602"/>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s v=""/>
    <m/>
    <m/>
    <m/>
    <m/>
    <m/>
    <m/>
    <s v=""/>
    <s v=""/>
    <s v=""/>
    <m/>
    <m/>
    <m/>
    <m/>
    <m/>
    <m/>
    <s v=""/>
    <s v=""/>
    <s v=""/>
    <m/>
    <m/>
    <m/>
    <m/>
    <m/>
    <s v=""/>
    <s v=""/>
    <s v=""/>
    <m/>
    <m/>
    <m/>
    <m/>
    <m/>
    <s v=""/>
    <s v=""/>
    <s v=""/>
    <m/>
    <m/>
    <s v="Proposal"/>
    <s v="Laporan Akhir"/>
    <m/>
    <s v="Fidelia Adinda Syafani"/>
    <s v="Teknik Industri"/>
    <s v="Nabilla Adinna Cahyani"/>
    <s v="Teknik Industri"/>
    <s v="Edriand Imens Raygrandi"/>
    <s v="Sistem Informasi"/>
    <m/>
    <s v=""/>
    <m/>
    <s v=""/>
    <m/>
    <s v=""/>
    <m/>
    <s v=""/>
    <m/>
    <s v=""/>
    <s v="-"/>
    <s v="Video Kegiatan"/>
    <s v="-"/>
    <s v=" "/>
    <s v=" "/>
    <s v=" "/>
  </r>
  <r>
    <n v="15"/>
    <s v="REK.119/ABDI1/REK/V/2021"/>
    <s v="1278/ABDI1/LPPM/III/2021"/>
    <s v="Sosialisasi dan Training Crane Pemulasaran Jenazah secara Terpadu di Dinas Kesehatan Kabupaten Gresik"/>
    <x v="2"/>
    <x v="1"/>
    <n v="2021"/>
    <n v="3"/>
    <s v="PEMBERDAYAAN DESA/WILAYAH BINAAN"/>
    <n v="40000000"/>
    <n v="40000000"/>
    <s v="ITTelkom Surabaya"/>
    <n v="7"/>
    <s v="Pengmas Kompetitif Internal"/>
    <s v="Internal"/>
    <s v="ID"/>
    <s v="Institut Telknologi Telkom Surabaya"/>
    <n v="6680612"/>
    <s v="isa hafidz"/>
    <s v="0728059203"/>
    <n v="40000000"/>
    <s v="Circular Ecosystem and Sustainable Technology"/>
    <s v="ETHES (Electrical Engineering and Advanced Technologies)"/>
    <s v="Teknik Elektro"/>
    <s v="FTE"/>
    <s v="ITTelkom Surabaya"/>
    <n v="8140"/>
    <s v="072019"/>
    <n v="6680633"/>
    <s v="0717017902_x000a_"/>
    <s v="Helmy Widyantara"/>
    <n v="40000000"/>
    <s v="Intergrated and Embedded Systems"/>
    <s v="Smart Computing Technology (SCOUT)"/>
    <s v="Teknologi Informasi"/>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s v="Rekayasa Perangkat Lunak"/>
    <s v="FTE"/>
    <s v="ITTelkom Surabaya"/>
    <m/>
    <m/>
    <m/>
    <m/>
    <s v=""/>
    <s v=""/>
    <s v=""/>
    <m/>
    <m/>
    <m/>
    <m/>
    <m/>
    <m/>
    <s v=""/>
    <s v=""/>
    <s v=""/>
    <m/>
    <m/>
    <m/>
    <m/>
    <m/>
    <s v=""/>
    <s v=""/>
    <s v=""/>
    <m/>
    <m/>
    <m/>
    <m/>
    <m/>
    <s v=""/>
    <s v=""/>
    <s v=""/>
    <m/>
    <m/>
    <s v="Proposal"/>
    <s v="Laporan Akhir"/>
    <m/>
    <s v="MUHAMMAD MIFTAHUL ABIDIN"/>
    <s v="Teknik Industri"/>
    <s v="RULLY ROSADI"/>
    <s v="Teknologi Informasi"/>
    <s v="IRFANSAH WARDHANA"/>
    <s v="Teknik Elektro"/>
    <m/>
    <s v=""/>
    <m/>
    <s v=""/>
    <m/>
    <s v=""/>
    <m/>
    <s v=""/>
    <m/>
    <s v=""/>
    <s v="-"/>
    <s v="Video Kegiatan"/>
    <s v="-"/>
    <s v=" "/>
    <s v=" "/>
    <s v=" "/>
  </r>
  <r>
    <n v="17"/>
    <s v="REK.119/ABDI1/REK/V/2021"/>
    <s v="1821/ABDI1/LPPM/VI/2021"/>
    <s v="Sosialisasi Crane Pemulasaraan Jenazah di RS Aisyiyah Kudus"/>
    <x v="2"/>
    <x v="1"/>
    <n v="2021"/>
    <n v="3"/>
    <s v="PEMBERDAYAAN DESA/WILAYAH BINAAN"/>
    <n v="40000000"/>
    <n v="40000000"/>
    <s v="ITTelkom Surabaya"/>
    <n v="7"/>
    <s v="Pengmas Kompetitif Internal"/>
    <s v="Internal"/>
    <s v="ID"/>
    <s v="Institut Telknologi Telkom Surabaya"/>
    <n v="6805206"/>
    <s v="agus sulistya"/>
    <n v="8920230021"/>
    <n v="40000000"/>
    <s v="Circular Ecosystem and Sustainable Technology"/>
    <s v="Smart Computing Technology (SCOUT)"/>
    <s v="Sistem Informasi"/>
    <s v="FTII"/>
    <s v="ITTelkom Surabaya"/>
    <n v="8140"/>
    <s v="072019"/>
    <n v="6682174"/>
    <s v="0708069202"/>
    <s v="Khodijah Amiroh"/>
    <n v="40000000"/>
    <s v="Intergrated and Embedded Systems"/>
    <s v="Smart Computing Technology (SCOUT)"/>
    <s v="Teknologi Informasi"/>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s v=""/>
    <m/>
    <m/>
    <m/>
    <m/>
    <m/>
    <m/>
    <s v=""/>
    <s v=""/>
    <s v=""/>
    <m/>
    <m/>
    <m/>
    <m/>
    <m/>
    <m/>
    <s v=""/>
    <s v=""/>
    <s v=""/>
    <m/>
    <m/>
    <m/>
    <m/>
    <m/>
    <s v=""/>
    <s v=""/>
    <s v=""/>
    <m/>
    <m/>
    <m/>
    <m/>
    <m/>
    <s v=""/>
    <s v=""/>
    <s v=""/>
    <m/>
    <m/>
    <s v="Proposal"/>
    <s v="Laporan Akhir"/>
    <m/>
    <s v="Amanda Amalia"/>
    <s v="Rekayasa Perangkat Lunak"/>
    <s v="Febri Purnama Putri"/>
    <s v="Rekayasa Perangkat Lunak"/>
    <m/>
    <s v=""/>
    <m/>
    <s v=""/>
    <m/>
    <s v=""/>
    <m/>
    <s v=""/>
    <m/>
    <s v=""/>
    <m/>
    <s v=""/>
    <s v=" "/>
    <s v=" "/>
    <s v=" "/>
    <s v=" "/>
    <s v=" "/>
    <s v=" "/>
  </r>
  <r>
    <n v="12"/>
    <s v="REK.092/ABDI1/REK/III/2021"/>
    <s v="1054/ABDI1/LPPM/III/2021"/>
    <s v="Peningkatan kapasitas Desa ngeni dengan Penerangan jalan Umum Tenaga Surya dan Pelatihan Keterampilan Teknologi ICT"/>
    <x v="2"/>
    <x v="1"/>
    <n v="2021"/>
    <n v="6"/>
    <s v="PEMBERDAYAAN DESA/WILAYAH BINAAN"/>
    <n v="20000000"/>
    <n v="20000000"/>
    <s v="ITTelkom Surabaya"/>
    <n v="7"/>
    <s v="Pengmas Kompetitif Internal"/>
    <s v="Internal"/>
    <s v="ID"/>
    <s v="Institut Telknologi Telkom Surabaya"/>
    <n v="6680651"/>
    <s v="dimas adiputra"/>
    <s v="0725059301"/>
    <n v="20000000"/>
    <s v="Motion Technology for Safety, Health, and Wellness"/>
    <s v="ETHES (Electrical Engineering and Advanced Technologies)"/>
    <s v="Teknik Elektro"/>
    <s v="FTE"/>
    <s v="ITTelkom Surabaya"/>
    <n v="8140"/>
    <s v="072019"/>
    <n v="6680612"/>
    <s v="0728059203"/>
    <s v="Isa Hafidz"/>
    <n v="20000000"/>
    <s v="Circular Ecosystem and Sustainable Technology"/>
    <s v="ETHES (Electrical Engineering and Advanced Technologies)"/>
    <s v="Teknik Elektro"/>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s v="Teknologi Informasi"/>
    <s v="FTII"/>
    <s v="ITTelkom Surabaya"/>
    <m/>
    <m/>
    <m/>
    <m/>
    <s v=""/>
    <s v=""/>
    <s v=""/>
    <m/>
    <m/>
    <m/>
    <m/>
    <m/>
    <m/>
    <s v=""/>
    <s v=""/>
    <s v=""/>
    <m/>
    <m/>
    <m/>
    <m/>
    <m/>
    <s v=""/>
    <s v=""/>
    <s v=""/>
    <m/>
    <m/>
    <m/>
    <m/>
    <m/>
    <s v=""/>
    <s v=""/>
    <s v=""/>
    <m/>
    <m/>
    <s v="Proposal"/>
    <s v="Laporan Akhir"/>
    <m/>
    <s v="Bagas Wahyu Prakoso"/>
    <s v="Teknik Elektro"/>
    <s v="Robin Addwiyansyah Alfaro Samrat"/>
    <s v="ROBIN ADDWIYANSYAH ALVARO SAMRAT"/>
    <s v="Legowo Budi Prasodjo"/>
    <s v="Teknik Elektro"/>
    <s v="NURINA DEVI APRILIASTUTI"/>
    <s v="Teknik Elektro"/>
    <s v="Ahmad Habibi"/>
    <s v="Teknik Komputer"/>
    <s v="Wafa Murtadho Kholid"/>
    <s v="Teknik Komputer"/>
    <s v="Ilham Akbar Maulana"/>
    <s v="Teknologi Informasi"/>
    <s v="Aditya Yudhistira"/>
    <s v="Teknologi Informasi"/>
    <s v="Jurnal Nasional ber-ISSN"/>
    <s v="Publikasi Media Massa Nasional"/>
    <s v="Produk TTG"/>
    <s v="Jurnal submitted, publish media massa, PJU"/>
    <s v="-"/>
    <s v=" "/>
  </r>
  <r>
    <n v="30"/>
    <s v="REK. 220/SAM4/REK/X/2021"/>
    <m/>
    <s v="Perancangan Mesin Pengering Rumpur Laut (Part of Smart Aquaculture Monitoring and Control System) untuk budidaya Rumput Laut di Kampung Rumput Laut Dusun Tanjungsari, Kabupaten Sidoarjo, Provinsi Jawa Timur"/>
    <x v="5"/>
    <x v="1"/>
    <n v="2021"/>
    <n v="2"/>
    <s v="PEMBERDAYAAN DESA/WILAYAH BINAAN"/>
    <s v="-"/>
    <n v="17500000"/>
    <s v="ITTelkom Surabaya"/>
    <n v="7"/>
    <m/>
    <s v="Eksternal"/>
    <m/>
    <s v="Institut Telknologi Telkom Surabaya"/>
    <n v="6680726"/>
    <s v="arliyanti nurdin"/>
    <n v="719069101"/>
    <n v="17500000"/>
    <s v="Tidak ada CoE"/>
    <s v="Tidak ada KK"/>
    <n v="0"/>
    <m/>
    <m/>
    <m/>
    <m/>
    <m/>
    <m/>
    <m/>
    <m/>
    <s v=""/>
    <s v=""/>
    <s v=""/>
    <m/>
    <m/>
    <m/>
    <m/>
    <m/>
    <m/>
    <s v=""/>
    <s v=""/>
    <s v=""/>
    <m/>
    <m/>
    <m/>
    <m/>
    <m/>
    <m/>
    <s v=""/>
    <s v=""/>
    <s v=""/>
    <m/>
    <m/>
    <m/>
    <m/>
    <m/>
    <m/>
    <s v=""/>
    <s v=""/>
    <s v=""/>
    <m/>
    <m/>
    <m/>
    <m/>
    <m/>
    <m/>
    <s v=""/>
    <s v=""/>
    <s v=""/>
    <m/>
    <m/>
    <m/>
    <m/>
    <m/>
    <m/>
    <s v=""/>
    <s v=""/>
    <s v=""/>
    <m/>
    <m/>
    <m/>
    <m/>
    <m/>
    <s v=""/>
    <s v=""/>
    <s v=""/>
    <m/>
    <m/>
    <m/>
    <m/>
    <m/>
    <s v=""/>
    <s v=""/>
    <s v=""/>
    <m/>
    <m/>
    <s v="Proposal"/>
    <s v="Laporan Akhir"/>
    <m/>
    <s v="Naufal Ammar Badri"/>
    <s v="Teknologi Informasi"/>
    <s v="Mochamad Fajar Nofriyandri"/>
    <s v="Teknologi Informasi"/>
    <s v="Alfito De Vaga Mayavanny"/>
    <s v="Teknologi Informasi"/>
    <m/>
    <s v=""/>
    <m/>
    <s v=""/>
    <m/>
    <s v=""/>
    <m/>
    <s v=""/>
    <m/>
    <s v=""/>
    <m/>
    <m/>
    <m/>
    <m/>
    <m/>
    <m/>
  </r>
  <r>
    <n v="10"/>
    <s v="REK.091/ABDI1/REK/III/2021"/>
    <s v="1036/ABDI1/LPPM/III/2021"/>
    <s v="Sterillisasi Sayur buah Pada Koperasi Hita Loka Tara menggunakan UV Light untuk Meningkatkan Kualitas Produk Hasil Panen Hidroponik dan Buah"/>
    <x v="6"/>
    <x v="1"/>
    <n v="2021"/>
    <n v="6"/>
    <s v="INDUSTRI KREATIF DAN PENGEMBANGAN TEKNOLOGI MAJU"/>
    <n v="15670000"/>
    <n v="15670000"/>
    <s v="ITTelkom Surabaya"/>
    <n v="7"/>
    <s v="Pengmas Kompetitif Internal"/>
    <s v="Internal"/>
    <s v="ID"/>
    <s v="Institut Telknologi Telkom Surabaya"/>
    <n v="6680664"/>
    <s v="farah zakiyah rahmanti"/>
    <s v="0715128708"/>
    <n v="15670000"/>
    <s v="Intergrated and Embedded Systems"/>
    <s v="Smart Computing Technology (SCOUT)"/>
    <s v="Teknologi Informasi"/>
    <s v="FTII"/>
    <s v="ITTelkom Surabaya"/>
    <n v="8140"/>
    <s v="072019"/>
    <n v="6680680"/>
    <s v="0704039202"/>
    <s v="Bernadus Anggo Seno Aji"/>
    <n v="15670000"/>
    <s v="Intergrated and Embedded Systems"/>
    <s v="Smart Computing Technology (SCOUT)"/>
    <s v="Teknologi Informasi"/>
    <s v="FTII"/>
    <s v="ITTelkom Surabaya"/>
    <n v="6680726"/>
    <n v="719069101"/>
    <s v="Arliyanti Nurdin"/>
    <n v="15670000"/>
    <s v="Tidak ada CoE"/>
    <s v="Tidak ada KK"/>
    <n v="0"/>
    <s v="FTII"/>
    <s v="ITTelkom Surabaya"/>
    <m/>
    <m/>
    <m/>
    <m/>
    <s v=""/>
    <s v=""/>
    <s v=""/>
    <m/>
    <m/>
    <m/>
    <m/>
    <m/>
    <m/>
    <s v=""/>
    <s v=""/>
    <s v=""/>
    <m/>
    <m/>
    <m/>
    <m/>
    <m/>
    <m/>
    <s v=""/>
    <s v=""/>
    <s v=""/>
    <m/>
    <m/>
    <m/>
    <m/>
    <m/>
    <m/>
    <s v=""/>
    <s v=""/>
    <s v=""/>
    <m/>
    <m/>
    <m/>
    <m/>
    <m/>
    <s v=""/>
    <s v=""/>
    <s v=""/>
    <m/>
    <m/>
    <m/>
    <m/>
    <m/>
    <s v=""/>
    <s v=""/>
    <s v=""/>
    <m/>
    <m/>
    <s v="Proposal"/>
    <s v="Laporan Akhir"/>
    <m/>
    <s v="Mochammad Rafi Adityawarman"/>
    <s v="Teknologi Informasi"/>
    <s v="Muhammad Akbar Ramadhan"/>
    <s v="Teknologi Informasi"/>
    <s v="Muhamad Iqbal Maulana"/>
    <s v="Teknologi Informasi"/>
    <s v="Wiranti Maharani"/>
    <s v="Teknologi Informasi"/>
    <s v="Riska Aprilia"/>
    <s v="Teknologi Informasi"/>
    <m/>
    <s v=""/>
    <m/>
    <s v=""/>
    <m/>
    <s v=""/>
    <s v="Jurnal Nasional Terakreditasi"/>
    <s v="Video Kegiatan"/>
    <s v="Peningkatan Pemberdayaan Mitra"/>
    <s v="Video publish youtube, published media massa, pelatihan penggunaan alat"/>
    <s v="International Conference"/>
    <s v="Accepted"/>
  </r>
  <r>
    <n v="11"/>
    <s v="REK.091/ABDI1/REK/III/2021"/>
    <s v="1037/ABDI1/LPPM/III/2021"/>
    <s v="Pemasaran Online Produk Nasi Tiwul di Kabupaten Malang"/>
    <x v="6"/>
    <x v="1"/>
    <n v="2021"/>
    <n v="6"/>
    <s v="PEMBERDAYAAN DESA/WILAYAH BINAAN"/>
    <n v="15300000"/>
    <n v="15300000"/>
    <s v="ITTelkom Surabaya"/>
    <n v="7"/>
    <s v="Pengmas Kompetitif Internal"/>
    <s v="Internal"/>
    <s v="ID"/>
    <s v="Institut Telknologi Telkom Surabaya"/>
    <n v="259781"/>
    <s v="titus kristanto"/>
    <s v="0710028604"/>
    <n v="15300000"/>
    <s v="Circular Ecosystem and Sustainable Technology"/>
    <s v="Rekayasa Industri dan Inovasi Bisnis (RIIB)"/>
    <s v="Digital Bisnis"/>
    <s v="FTII"/>
    <s v="ITTelkom Surabaya"/>
    <n v="8140"/>
    <s v="072019"/>
    <n v="6658545"/>
    <s v="0401078801"/>
    <s v="Ayu Endah Wahyuni"/>
    <n v="15300000"/>
    <s v="Circular Ecosystem and Sustainable Technology"/>
    <s v="Rekayasa Industri dan Inovasi Bisnis (RIIB)"/>
    <s v="Teknik Industri"/>
    <s v="FTE"/>
    <s v="ITTelkom Surabaya"/>
    <n v="6680622"/>
    <s v="0709039401"/>
    <s v="Dewi Rahmawati"/>
    <n v="15300000"/>
    <s v="Motion Technology for Safety, Health, and Wellness"/>
    <s v="Smart Computing Technology (SCOUT)"/>
    <s v="Rekayasa Perangkat Lunak"/>
    <s v="FTE"/>
    <s v="ITTelkom Surabaya"/>
    <m/>
    <m/>
    <m/>
    <m/>
    <s v=""/>
    <s v=""/>
    <s v=""/>
    <m/>
    <m/>
    <m/>
    <m/>
    <m/>
    <m/>
    <s v=""/>
    <s v=""/>
    <s v=""/>
    <m/>
    <m/>
    <m/>
    <m/>
    <m/>
    <m/>
    <s v=""/>
    <s v=""/>
    <s v=""/>
    <m/>
    <m/>
    <m/>
    <m/>
    <m/>
    <m/>
    <s v=""/>
    <s v=""/>
    <s v=""/>
    <m/>
    <m/>
    <m/>
    <m/>
    <m/>
    <s v=""/>
    <s v=""/>
    <s v=""/>
    <m/>
    <m/>
    <m/>
    <m/>
    <m/>
    <s v=""/>
    <s v=""/>
    <s v=""/>
    <m/>
    <m/>
    <s v="Proposal"/>
    <s v="Laporan Akhir"/>
    <m/>
    <s v="Reza Arindra Fadillah"/>
    <s v="Rekayasa Perangkat Lunak"/>
    <s v="Amanda Amalia"/>
    <s v="Rekayasa Perangkat Lunak"/>
    <m/>
    <s v=""/>
    <m/>
    <s v=""/>
    <m/>
    <s v=""/>
    <m/>
    <s v=""/>
    <m/>
    <s v=""/>
    <m/>
    <s v=""/>
    <s v="Jurnal Nasional Terakreditasi"/>
    <s v="Publikasi Media Massa Nasional"/>
    <s v="Peningkatan Pemberdayaan Mitra"/>
    <s v="Jurnal published, published media massa"/>
    <s v="Hak Kekayaan Intelektual"/>
    <s v="Granted"/>
  </r>
  <r>
    <n v="1"/>
    <s v="REK.091/ABDI1/REK/III/2021"/>
    <s v="1025/ABDI1/LPPM/III/2021"/>
    <s v="Peningkatan Pengawasan Pengunjung Wisata Pasir Putih Dalegan di Masa Pandemi Covid19 dengan Aplikasi Pendeteksi Jarak Berbasis Kecerdasan Buatan"/>
    <x v="7"/>
    <x v="1"/>
    <n v="2021"/>
    <n v="6"/>
    <s v="INDUSTRI KREATIF DAN PENGEMBANGAN TEKNOLOGI MAJU"/>
    <n v="7000000"/>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I"/>
    <s v="ITTelkom Surabaya"/>
    <n v="8140"/>
    <s v="072019"/>
    <n v="6680628"/>
    <s v="0730058702"/>
    <s v="Fidi Wincoko Putro"/>
    <n v="7000000"/>
    <s v="Motion Technology for Safety, Health, and Wellness"/>
    <s v="Smart Computing Technology (SCOUT)"/>
    <s v="Rekayasa Perangkat Lunak"/>
    <s v="FTE"/>
    <s v="ITTelkom Surabaya"/>
    <n v="6680626"/>
    <s v="0727099201"/>
    <s v="Ardian Yusuf Wicaksono"/>
    <n v="7000000"/>
    <s v="Intergrated and Embedded Systems"/>
    <s v="Smart Computing Technology (SCOUT)"/>
    <s v="Informatika"/>
    <s v="FTII"/>
    <s v="ITTelkom Surabaya"/>
    <m/>
    <m/>
    <m/>
    <m/>
    <s v=""/>
    <s v=""/>
    <s v=""/>
    <m/>
    <m/>
    <m/>
    <m/>
    <m/>
    <m/>
    <s v=""/>
    <s v=""/>
    <s v=""/>
    <m/>
    <m/>
    <m/>
    <m/>
    <m/>
    <m/>
    <s v=""/>
    <s v=""/>
    <s v=""/>
    <m/>
    <m/>
    <m/>
    <m/>
    <m/>
    <m/>
    <s v=""/>
    <s v=""/>
    <s v=""/>
    <m/>
    <m/>
    <m/>
    <m/>
    <m/>
    <s v=""/>
    <s v=""/>
    <s v=""/>
    <m/>
    <m/>
    <m/>
    <m/>
    <m/>
    <s v=""/>
    <s v=""/>
    <s v=""/>
    <m/>
    <m/>
    <s v="Proposal"/>
    <s v="Laporan Akhir"/>
    <m/>
    <s v="Auliya Rahman Pakarti"/>
    <s v="Rekayasa Perangkat Lunak"/>
    <s v="William Kurniawan"/>
    <s v="Rekayasa Perangkat Lunak"/>
    <s v="Edo Handoko"/>
    <s v="Rekayasa Perangkat Lunak"/>
    <m/>
    <s v=""/>
    <m/>
    <s v=""/>
    <m/>
    <s v=""/>
    <m/>
    <s v=""/>
    <m/>
    <s v=""/>
    <s v="Jurnal Nasional ber-ISSN"/>
    <s v="Publikasi Media Massa Nasional"/>
    <s v="Produk TTG Aplikasi Deteksi Jarak"/>
    <s v=" "/>
    <s v=" "/>
    <s v=" "/>
  </r>
  <r>
    <n v="9"/>
    <s v="REK.091/ABDI1/REK/III/2021"/>
    <s v="1026/ABDI1/LPPM/III/2021"/>
    <s v="PKM SIM Apotek untuk Pengelolaan Data Jual Beli pada Apotek Amel Mojokerto"/>
    <x v="7"/>
    <x v="1"/>
    <n v="2021"/>
    <n v="6"/>
    <s v="INDUSTRI KREATIF DAN PENGEMBANGAN TEKNOLOGI MAJU"/>
    <n v="6950000"/>
    <n v="6950000"/>
    <s v="ITTelkom Surabaya"/>
    <n v="7"/>
    <s v="Pengmas Kompetitif Internal"/>
    <s v="Internal"/>
    <s v="ID"/>
    <s v="Institut Telknologi Telkom Surabaya"/>
    <n v="6764236"/>
    <s v="rokhmatul insani"/>
    <s v="0704068902"/>
    <n v="6950000"/>
    <s v="Circular Ecosystem and Sustainable Technology"/>
    <s v="Rekayasa Industri dan Inovasi Bisnis (RIIB)"/>
    <s v="Sistem Informasi"/>
    <s v="FTII"/>
    <s v="ITTelkom Surabaya"/>
    <n v="8140"/>
    <s v="072019"/>
    <n v="6681032"/>
    <s v="0715039004"/>
    <s v="Anfazul Faridatul Azizah"/>
    <n v="6950000"/>
    <s v=" "/>
    <s v="Rekayasa Industri dan Inovasi Bisnis (RIIB)"/>
    <s v="Sistem Informasi"/>
    <s v="FTII"/>
    <s v="ITTelkom Surabaya"/>
    <m/>
    <m/>
    <m/>
    <m/>
    <s v=""/>
    <s v=""/>
    <s v=""/>
    <m/>
    <m/>
    <m/>
    <m/>
    <m/>
    <m/>
    <s v=""/>
    <s v=""/>
    <s v=""/>
    <m/>
    <m/>
    <m/>
    <m/>
    <m/>
    <m/>
    <s v=""/>
    <s v=""/>
    <s v=""/>
    <m/>
    <m/>
    <m/>
    <m/>
    <m/>
    <m/>
    <s v=""/>
    <s v=""/>
    <s v=""/>
    <m/>
    <m/>
    <m/>
    <m/>
    <m/>
    <m/>
    <s v=""/>
    <s v=""/>
    <s v=""/>
    <m/>
    <m/>
    <m/>
    <m/>
    <m/>
    <s v=""/>
    <s v=""/>
    <s v=""/>
    <m/>
    <m/>
    <m/>
    <m/>
    <m/>
    <s v=""/>
    <s v=""/>
    <s v=""/>
    <m/>
    <m/>
    <s v="Proposal"/>
    <s v="Laporan Akhir"/>
    <m/>
    <s v="ALFONSUS NATHANAEL DAMAR PRISTIANTIO"/>
    <s v="Sistem Informasi"/>
    <s v="M. IQBAL HAFIDZ"/>
    <s v="Sistem Informasi"/>
    <s v="MUHAMMAD DAFFA ADIYATMA YUSUF"/>
    <s v="Sistem Informasi"/>
    <m/>
    <s v=""/>
    <m/>
    <s v=""/>
    <m/>
    <s v=""/>
    <m/>
    <s v=""/>
    <m/>
    <s v=""/>
    <s v="Jurnal Nasional Terakreditasi"/>
    <s v="Video Kegiatan"/>
    <s v="Peningkatan Pemberdayaan Mitra"/>
    <s v="Jurnal submitted"/>
    <s v=" "/>
    <s v=" "/>
  </r>
  <r>
    <n v="5"/>
    <s v="REK.091/ABDI1/REK/III/2021"/>
    <s v="1032/ABDI1/LPPM/III/2021"/>
    <s v="Pengendali Tingkat Keasaman Air Kolam Untuk Peternak Ikan Lele di Desa Jatirejo, Mojokerto"/>
    <x v="7"/>
    <x v="1"/>
    <n v="2021"/>
    <n v="6"/>
    <s v="INDUSTRI KREATIF DAN PENGEMBANGAN TEKNOLOGI MAJU"/>
    <n v="6900000"/>
    <n v="6900000"/>
    <s v="ITTelkom Surabaya"/>
    <n v="7"/>
    <s v="Pengmas Kompetitif Internal"/>
    <s v="Internal"/>
    <s v="ID"/>
    <s v="Institut Telknologi Telkom Surabaya"/>
    <n v="258471"/>
    <s v="susijanto tri rasmana"/>
    <s v="0727097302"/>
    <n v="6900000"/>
    <s v="Motion Technology for Safety, Health, and Wellness"/>
    <s v="ETHES (Electrical Engineering and Advanced Technologies)"/>
    <s v="Teknik Komputer"/>
    <s v="FTE"/>
    <s v="ITTelkom Surabaya"/>
    <n v="8140"/>
    <s v="072019"/>
    <n v="6680685"/>
    <s v="0721068802"/>
    <s v="Moch. Iskandar Riansyah"/>
    <n v="6900000"/>
    <s v="Intergrated and Embedded Systems"/>
    <s v="ETHES (Electrical Engineering and Advanced Technologies)"/>
    <s v="Teknik Elektro"/>
    <s v="FTE"/>
    <s v="ITTelkom Surabaya"/>
    <n v="6853203"/>
    <s v="0705109006"/>
    <s v="Chaironi Latif"/>
    <n v="69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s v="Proposal"/>
    <s v="Laporan Akhir"/>
    <m/>
    <s v="MUHAMMAD DWI HARIYANTO"/>
    <s v="Teknik Elektro"/>
    <s v="ANAK AGUNG KUSUMA JAYA NINGRAT"/>
    <s v="Teknik Elektro"/>
    <s v="JESICA FEBRIANI NURA"/>
    <s v="Teknik Elektro"/>
    <m/>
    <s v=""/>
    <m/>
    <s v=""/>
    <m/>
    <s v=""/>
    <m/>
    <s v=""/>
    <m/>
    <s v=""/>
    <s v="Jurnal Nasional Terakreditasi"/>
    <s v="Publikasi Media Massa Nasional"/>
    <s v="Produk TTG"/>
    <s v="Submitted, published, berfungsi dan telah diserahterimakan"/>
    <s v=" "/>
    <s v=" "/>
  </r>
  <r>
    <n v="6"/>
    <s v="REK.091/ABDI1/REK/III/2021"/>
    <s v="1033/ABDI1/LPPM/III/2021"/>
    <s v="Pemanfaatan Teknologi Sonar untuk Membantu Nelayan Kedung Cowek, Kec.Bulak"/>
    <x v="7"/>
    <x v="1"/>
    <n v="2021"/>
    <n v="6"/>
    <s v="INDUSTRI KREATIF DAN PENGEMBANGAN TEKNOLOGI MAJU"/>
    <n v="6900000"/>
    <n v="6900000"/>
    <s v="ITTelkom Surabaya"/>
    <n v="7"/>
    <s v="Pengmas Kompetitif Internal"/>
    <s v="Internal"/>
    <s v="ID"/>
    <s v="Institut Telknologi Telkom Surabaya"/>
    <n v="6680625"/>
    <s v="nilla rachmaningrum"/>
    <s v="0408067804"/>
    <n v="6900000"/>
    <s v="Motion Technology for Safety, Health, and Wellness"/>
    <s v="ETHES (Electrical Engineering and Advanced Technologies)"/>
    <s v="Teknik Telekomunikasi"/>
    <s v="FTE"/>
    <s v="ITTelkom Surabaya"/>
    <n v="8140"/>
    <s v="072019"/>
    <n v="6680645"/>
    <s v="0713108902"/>
    <s v="Walid Maulana Hadiansyah"/>
    <n v="6900000"/>
    <s v="Intergrated and Embedded Systems"/>
    <s v="ETHES (Electrical Engineering and Advanced Technologies)"/>
    <s v="Teknik Telekomunikasi"/>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s v=""/>
    <m/>
    <m/>
    <m/>
    <m/>
    <m/>
    <m/>
    <s v=""/>
    <s v=""/>
    <s v=""/>
    <m/>
    <m/>
    <m/>
    <m/>
    <m/>
    <m/>
    <s v=""/>
    <s v=""/>
    <s v=""/>
    <m/>
    <m/>
    <m/>
    <m/>
    <m/>
    <s v=""/>
    <s v=""/>
    <s v=""/>
    <m/>
    <m/>
    <m/>
    <m/>
    <m/>
    <s v=""/>
    <s v=""/>
    <s v=""/>
    <m/>
    <m/>
    <s v="Proposal"/>
    <s v="Laporan Akhir"/>
    <m/>
    <s v="BRYAN BIHZA MARSONO"/>
    <s v="Teknik Telekomunikasi"/>
    <s v="Rian Gunawan"/>
    <s v="Teknik Telekomunikasi"/>
    <s v="GALUH WIDYA CAHYANINGTYAS"/>
    <s v="Teknik Telekomunikasi"/>
    <s v="MISBACHUL MUNIR"/>
    <s v="Teknik Telekomunikasi"/>
    <m/>
    <s v=""/>
    <m/>
    <s v=""/>
    <m/>
    <s v=""/>
    <m/>
    <s v=""/>
    <s v="Jurnal Nasional ber-ISSN"/>
    <s v="Publikasi Media Massa Nasional"/>
    <s v="Peningkatan Pemberdayaan Mitra"/>
    <s v=" "/>
    <s v=" "/>
    <s v=" "/>
  </r>
  <r>
    <n v="2"/>
    <s v="REK.091/ABDI1/REK/III/2021"/>
    <s v="1027/ABDI1/LPPM/III/2021"/>
    <s v="Implementasi Metode Rebranding Pada Produk Hasil Urban Farming Masyarakat Lokal di Masa Pandemi"/>
    <x v="7"/>
    <x v="1"/>
    <n v="2021"/>
    <n v="6"/>
    <s v="PEMBERDAYAAN DESA/WILAYAH BINAAN"/>
    <n v="6750000"/>
    <n v="6750000"/>
    <s v="ITTelkom Surabaya"/>
    <n v="7"/>
    <s v="Pengmas Kompetitif Internal"/>
    <s v="Internal"/>
    <s v="ID"/>
    <s v="Institut Telknologi Telkom Surabaya"/>
    <n v="6682237"/>
    <s v="dominggo bayu baskara"/>
    <s v="0722069004"/>
    <n v="6750000"/>
    <s v="Intergrated and Embedded Systems"/>
    <s v="Rekayasa Industri dan Inovasi Bisnis (RIIB)"/>
    <s v="Digital Bisnis"/>
    <s v="FTII"/>
    <s v="ITTelkom Surabaya"/>
    <n v="8140"/>
    <s v="072019"/>
    <n v="6680618"/>
    <s v="0725059202"/>
    <s v="Rahaditya Dimas Prihadianto"/>
    <n v="6750000"/>
    <s v="Circular Ecosystem and Sustainable Technology"/>
    <s v="Rekayasa Industri dan Inovasi Bisnis (RIIB)"/>
    <s v="Teknik Industri"/>
    <s v="FTE"/>
    <s v="ITTelkom Surabaya"/>
    <n v="6681051"/>
    <s v="0711069301"/>
    <s v="Rizqa Amelia Zunaid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m/>
    <s v="Proposal"/>
    <s v="Laporan Akhir"/>
    <m/>
    <s v="MUHAMMAD ALFAIRUS HIDAYATULLAH"/>
    <s v="Teknik Industri"/>
    <s v="INES MULIA NURDIANA"/>
    <s v="Teknik Industri"/>
    <s v="PUTRI AMELIA FEBRIANTI"/>
    <s v="Teknik Industri"/>
    <m/>
    <s v=""/>
    <m/>
    <s v=""/>
    <m/>
    <s v=""/>
    <m/>
    <s v=""/>
    <m/>
    <s v=""/>
    <s v="Jurnal Internal"/>
    <s v="Publikasi Media Massa Nasional"/>
    <s v="Peningkatan Pemberdayaan Mitra"/>
    <s v="Accepted, online"/>
    <s v=" "/>
    <s v=" "/>
  </r>
  <r>
    <n v="3"/>
    <s v="REK.091/ABDI1/REK/III/2021"/>
    <s v="1028/ABDI1/LPPM/III/2021"/>
    <s v="Rancang Workbench Ergonomis untuk mendukung aktivitas bank sampah"/>
    <x v="7"/>
    <x v="1"/>
    <n v="2021"/>
    <n v="6"/>
    <s v="PEMBERDAYAAN DESA/WILAYAH BINAAN"/>
    <n v="6750000"/>
    <n v="6750000"/>
    <s v="ITTelkom Surabaya"/>
    <n v="7"/>
    <s v="Pengmas Kompetitif Internal"/>
    <s v="Internal"/>
    <s v="ID"/>
    <s v="Institut Telknologi Telkom Surabaya"/>
    <n v="6680618"/>
    <s v="rahaditya dimas prihadianto"/>
    <s v="0725059202"/>
    <n v="6750000"/>
    <s v="Circular Ecosystem and Sustainable Technology"/>
    <s v="Rekayasa Industri dan Inovasi Bisnis (RIIB)"/>
    <s v="Teknik Industri"/>
    <s v="FTII"/>
    <s v="ITTelkom Surabaya"/>
    <n v="8140"/>
    <s v="072019"/>
    <n v="6680643"/>
    <s v="0702039003"/>
    <s v="Abduh Sayid Albana"/>
    <n v="6750000"/>
    <s v="Circular Ecosystem and Sustainable Technology"/>
    <s v="Rekayasa Industri dan Inovasi Bisnis (RIIB)"/>
    <s v="Teknik Logistik"/>
    <s v="FTII"/>
    <s v="ITTelkom Surabaya"/>
    <n v="6658545"/>
    <s v="0401078801"/>
    <s v="Ayu Endah Wahyun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m/>
    <s v="Proposal"/>
    <s v="Laporan Akhir"/>
    <m/>
    <s v="ANDHICO WIRYATAMA"/>
    <s v="Teknik Industri"/>
    <s v="HENDRAWAN ISWIDODO"/>
    <s v="Tidak Ada"/>
    <m/>
    <s v=""/>
    <m/>
    <s v=""/>
    <m/>
    <s v=""/>
    <m/>
    <s v=""/>
    <m/>
    <s v=""/>
    <m/>
    <s v=""/>
    <s v="Jurnal Nasional ber-ISSN"/>
    <s v="Video Kegiatan"/>
    <s v="Peningkatan Pemberdayaan Mitra"/>
    <s v=" "/>
    <s v=" "/>
    <s v=" "/>
  </r>
  <r>
    <n v="4"/>
    <s v="REK.091/ABDI1/REK/III/2021"/>
    <s v="1029/ABDI1/LPPM/III/2021"/>
    <s v="PKM Peningkatan Branding dan Optimalisasi Manajemen Usaha Pada UKM Handy Craft Az-Zahra, Desa Gubeng, Surabaya"/>
    <x v="7"/>
    <x v="1"/>
    <n v="2021"/>
    <n v="6"/>
    <s v="INDUSTRI KREATIF DAN PENGEMBANGAN TEKNOLOGI MAJU"/>
    <n v="6750000"/>
    <n v="6750000"/>
    <s v="ITTelkom Surabaya"/>
    <n v="7"/>
    <s v="Pengmas Kompetitif Internal"/>
    <s v="Internal"/>
    <s v="ID"/>
    <s v="Institut Telknologi Telkom Surabaya"/>
    <n v="6680687"/>
    <s v="wahyu andy prastyabudi"/>
    <s v="0702048705"/>
    <n v="6750000"/>
    <s v="Circular Ecosystem and Sustainable Technology"/>
    <s v="Rekayasa Industri dan Inovasi Bisnis (RIIB)"/>
    <s v="Teknik Industri"/>
    <s v="FTII"/>
    <s v="ITTelkom Surabaya"/>
    <n v="8140"/>
    <s v="072019"/>
    <n v="6680726"/>
    <n v="719069101"/>
    <s v="Arliyanti Nurdin"/>
    <n v="6750000"/>
    <s v="Tidak ada CoE"/>
    <s v="Tidak ada KK"/>
    <n v="0"/>
    <s v="FTII"/>
    <s v="ITTelkom Surabaya"/>
    <n v="6778837"/>
    <n v="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s v=""/>
    <s v=""/>
    <s v=""/>
    <m/>
    <m/>
    <m/>
    <m/>
    <m/>
    <s v=""/>
    <s v=""/>
    <s v=""/>
    <m/>
    <m/>
    <s v="Proposal"/>
    <s v="Laporan Akhir"/>
    <m/>
    <s v="MUHAMMAD ARKAN FAUZAN WICAKSONO"/>
    <s v="Teknologi Informasi"/>
    <s v="Farhan Hadi Pratama"/>
    <s v="Teknik Industri"/>
    <s v="Arda Erico Yuda"/>
    <s v="Teknik Industri"/>
    <m/>
    <s v=""/>
    <m/>
    <s v=""/>
    <m/>
    <s v=""/>
    <m/>
    <s v=""/>
    <m/>
    <s v=""/>
    <s v="Prosiding Seminar Nasional ber-ISBN._x000a_Jurnal Nasional Terakreditasi Sinta 3_x000a_JURNAL PENGABDIAN KEPADA MASYARAKAT"/>
    <s v="Publikasi Media Massa Nasional"/>
    <s v="Peningkatan Pemberdayaan Mitra_x000a_Peningkatan signifikan"/>
    <s v="Submitted, Published, Peningkatan Signifikan"/>
    <s v=" "/>
    <s v=" "/>
  </r>
  <r>
    <n v="7"/>
    <s v="REK.091/ABDI1/REK/III/2021"/>
    <s v="1035/ABDI1/LPPM/III/2021"/>
    <s v="Pendayagunaan IT untuk Branding Kampung Ondomohen Sebagai Wisata Edukasi 3R (Reduce, Reuse, dan Recycle)"/>
    <x v="7"/>
    <x v="1"/>
    <n v="2021"/>
    <n v="6"/>
    <s v="INDUSTRI KREATIF DAN PENGEMBANGAN TEKNOLOGI MAJU"/>
    <n v="6749500"/>
    <n v="6749500"/>
    <s v="ITTelkom Surabaya"/>
    <n v="7"/>
    <s v="Pengmas Kompetitif Internal"/>
    <s v="Internal"/>
    <s v="ID"/>
    <s v="Institut Telknologi Telkom Surabaya"/>
    <n v="6680623"/>
    <s v="yupit sudianto"/>
    <s v="0721088602"/>
    <n v="6749500"/>
    <s v="Motion Technology for Safety, Health, and Wellness"/>
    <s v="Smart Computing Technology (SCOUT)"/>
    <s v="Sistem Informasi"/>
    <s v="FTII"/>
    <s v="ITTelkom Surabaya"/>
    <n v="8140"/>
    <s v="072019"/>
    <n v="6680648"/>
    <s v="0724089201"/>
    <s v="Hawwin Mardhiana"/>
    <n v="6749500"/>
    <s v="Intergrated and Embedded Systems"/>
    <s v="Rekayasa Industri dan Inovasi Bisnis (RIIB)"/>
    <s v="Sistem Informasi"/>
    <s v="FTII"/>
    <s v="ITTelkom Surabaya"/>
    <n v="6665306"/>
    <s v="0703129001"/>
    <s v="Ully Asfari"/>
    <n v="6749500"/>
    <s v="Motion Technology for Safety, Health, and Wellness"/>
    <s v="Smart Computing Technology (SCOUT)"/>
    <s v="Sistem Informasi"/>
    <s v="FTII"/>
    <s v="ITTelkom Surabaya"/>
    <m/>
    <m/>
    <m/>
    <m/>
    <s v=""/>
    <s v=""/>
    <s v=""/>
    <m/>
    <m/>
    <m/>
    <m/>
    <m/>
    <m/>
    <s v=""/>
    <s v=""/>
    <s v=""/>
    <m/>
    <m/>
    <m/>
    <m/>
    <m/>
    <m/>
    <s v=""/>
    <s v=""/>
    <s v=""/>
    <m/>
    <m/>
    <m/>
    <m/>
    <m/>
    <m/>
    <s v=""/>
    <s v=""/>
    <s v=""/>
    <m/>
    <m/>
    <m/>
    <m/>
    <m/>
    <s v=""/>
    <s v=""/>
    <s v=""/>
    <m/>
    <m/>
    <m/>
    <m/>
    <m/>
    <s v=""/>
    <s v=""/>
    <s v=""/>
    <m/>
    <m/>
    <s v="Proposal"/>
    <s v="Laporan Akhir"/>
    <m/>
    <s v="Thania Anindillah Putri"/>
    <s v="Sistem Informasi"/>
    <s v="Tanang Satriyo Adi"/>
    <s v="Sistem Informasi"/>
    <s v="Tanfirul Roibafi Muhammad"/>
    <s v="Sistem Informasi"/>
    <m/>
    <s v=""/>
    <m/>
    <s v=""/>
    <m/>
    <s v=""/>
    <m/>
    <s v=""/>
    <m/>
    <s v=""/>
    <s v="Jurnal Internal"/>
    <s v="Publikasi Media Massa Nasional"/>
    <s v="Produk TTG"/>
    <s v=" "/>
    <s v=" "/>
    <s v=" "/>
  </r>
  <r>
    <n v="27"/>
    <s v="REK.150/SAM4/REK/VIII/2021"/>
    <s v="1824/ABDI1/LPPM/VIII/2021"/>
    <s v="Bersihkan Hati dengan Berbagi, Kembangkan Masyarakat dari Faktor Ekonomi pada Bubur Ayam Teteh Lina"/>
    <x v="8"/>
    <x v="1"/>
    <n v="2021"/>
    <n v="5"/>
    <s v="PEMBERDAYAAN DESA/WILAYAH BINAAN"/>
    <n v="0"/>
    <n v="5575000"/>
    <s v="ITTelkom Surabaya"/>
    <n v="7"/>
    <s v="Pengmas Kompetitif Internal"/>
    <s v="Internal"/>
    <m/>
    <s v="Institut Telknologi Telkom Surabaya"/>
    <n v="6760392"/>
    <s v="amalia nur alifah"/>
    <s v="0729129403"/>
    <n v="5575000"/>
    <s v="Circular Ecosystem and Sustainable Technology"/>
    <s v="Smart Computing Technology (SCOUT)"/>
    <s v="Sains Data"/>
    <s v="FTII"/>
    <s v="ITTelkom Surabaya"/>
    <m/>
    <m/>
    <n v="6756289"/>
    <s v="0725059501"/>
    <s v="Nicko Nur Rakhmaddian_x000a_"/>
    <n v="5575000"/>
    <s v="Tidak ada CoE"/>
    <s v="Tidak ada KK"/>
    <s v="Tidak ada KK"/>
    <s v="FTEIC"/>
    <s v="ITTelkom Surabaya"/>
    <m/>
    <m/>
    <m/>
    <m/>
    <s v=""/>
    <s v=""/>
    <s v=""/>
    <m/>
    <m/>
    <m/>
    <m/>
    <m/>
    <m/>
    <s v=""/>
    <s v=""/>
    <s v=""/>
    <m/>
    <m/>
    <m/>
    <m/>
    <m/>
    <m/>
    <s v=""/>
    <s v=""/>
    <s v=""/>
    <m/>
    <m/>
    <m/>
    <m/>
    <m/>
    <m/>
    <s v=""/>
    <s v=""/>
    <s v=""/>
    <m/>
    <m/>
    <m/>
    <m/>
    <m/>
    <m/>
    <s v=""/>
    <s v=""/>
    <s v=""/>
    <m/>
    <m/>
    <m/>
    <m/>
    <m/>
    <s v=""/>
    <s v=""/>
    <s v=""/>
    <m/>
    <m/>
    <m/>
    <m/>
    <m/>
    <s v=""/>
    <s v=""/>
    <s v=""/>
    <m/>
    <m/>
    <s v="Proposal"/>
    <s v="Laporan Akhir"/>
    <m/>
    <s v="Aisyah Pinky Marshanda"/>
    <s v="Sistem Informasi"/>
    <s v="BEIVENLY ANDREA JAYADIVA SAMPELAN"/>
    <s v="Sistem Informasi"/>
    <s v="Ihda Fauziyah"/>
    <s v="Sistem Informasi"/>
    <s v="Rahayu Nur Rochmah"/>
    <s v="Sistem Informasi"/>
    <s v="Rimbi Titi Pinasti"/>
    <s v="Sistem Informasi"/>
    <s v="Yulia Wahyu Ningsih"/>
    <s v="Sistem Informasi"/>
    <m/>
    <s v=""/>
    <m/>
    <s v=""/>
    <s v="Jurnal Internal"/>
    <s v="Video Kegiatan"/>
    <s v="Peningkatan Pemberdayaan Mitra"/>
    <s v="Video online"/>
    <s v=" "/>
    <s v=" "/>
  </r>
  <r>
    <n v="21"/>
    <s v="REK.150/SAM4/REK/VIII/2021"/>
    <s v="-"/>
    <s v="Implementasi Green Marketing pada Produk Urban Farming UMKM Lokal"/>
    <x v="8"/>
    <x v="1"/>
    <n v="2021"/>
    <n v="5"/>
    <s v="INDUSTRI KREATIF DAN PENGEMBANGAN TEKNOLOGI MAJU"/>
    <n v="0"/>
    <n v="5000000"/>
    <s v="ITTelkom Surabaya"/>
    <n v="7"/>
    <s v="Pengmas Kompetitif Internal"/>
    <s v="Internal"/>
    <m/>
    <s v="Institut Telknologi Telkom Surabaya"/>
    <m/>
    <s v="tiar anindya putri"/>
    <m/>
    <n v="5000000"/>
    <s v="Tidak ada CoE"/>
    <s v="Tidak ada KK"/>
    <s v="Tidak ada KK"/>
    <m/>
    <m/>
    <m/>
    <m/>
    <n v="6801989"/>
    <s v="0704029302"/>
    <s v="Sekar Widyasari Putri"/>
    <n v="5000000"/>
    <s v="Circular Ecosystem and Sustainable Technology"/>
    <s v="Rekayasa Industri dan Inovasi Bisnis (RIIB)"/>
    <s v="Digital Bisnis"/>
    <s v="FTII"/>
    <s v="ITTelkom Surabaya"/>
    <m/>
    <m/>
    <m/>
    <m/>
    <s v=""/>
    <s v=""/>
    <s v=""/>
    <m/>
    <m/>
    <m/>
    <m/>
    <m/>
    <m/>
    <s v=""/>
    <s v=""/>
    <s v=""/>
    <m/>
    <m/>
    <m/>
    <m/>
    <m/>
    <m/>
    <s v=""/>
    <s v=""/>
    <s v=""/>
    <m/>
    <m/>
    <m/>
    <m/>
    <m/>
    <m/>
    <s v=""/>
    <s v=""/>
    <s v=""/>
    <m/>
    <m/>
    <m/>
    <m/>
    <m/>
    <m/>
    <s v=""/>
    <s v=""/>
    <s v=""/>
    <m/>
    <m/>
    <m/>
    <m/>
    <m/>
    <s v=""/>
    <s v=""/>
    <s v=""/>
    <m/>
    <m/>
    <m/>
    <m/>
    <m/>
    <s v=""/>
    <s v=""/>
    <s v=""/>
    <m/>
    <m/>
    <s v="Proposal"/>
    <s v="Laporan Akhir"/>
    <m/>
    <s v="Fidelia Adinda Syafani"/>
    <s v="Teknik Industri"/>
    <s v="Hesti Dita Pramesti"/>
    <s v="Teknik Industri"/>
    <s v="Muhammad Miftahul Abidin"/>
    <s v="Teknik Industri"/>
    <s v="HAIFA PUJI RAHAYU NINGSIH"/>
    <s v="Teknik Industri"/>
    <s v="NI WAYAN DITA PRAMESTI"/>
    <s v="Teknik Industri"/>
    <s v="Muchammad Dzulfikar Alfani"/>
    <s v="Tidak Ada"/>
    <m/>
    <s v=""/>
    <m/>
    <s v=""/>
    <s v="-"/>
    <s v="Publikasi Media Massa Nasional"/>
    <s v="Peningkatan Pemberdayaan Mitra"/>
    <s v="Media massa sudah terbit, kemasan baru ramah lingkungan"/>
    <s v=" "/>
    <s v=" "/>
  </r>
  <r>
    <n v="22"/>
    <s v="REK.150/SAM4/REK/VIII/2021"/>
    <s v="1822/ABDI1/LPPM/VIII/2021"/>
    <s v="Website Usaha Ice Tube (Kenning Ice Tube) untuk Menunjang Pemasaran di Dunia Digital"/>
    <x v="8"/>
    <x v="1"/>
    <n v="2021"/>
    <n v="5"/>
    <s v="INDUSTRI KREATIF DAN PENGEMBANGAN TEKNOLOGI MAJU"/>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m/>
    <s v="Proposal"/>
    <s v="Laporan Akhir"/>
    <m/>
    <s v="Rully Rosadi"/>
    <s v="Teknologi Informasi"/>
    <s v="Mochamad Fajar Nofriyandri"/>
    <s v="Teknologi Informasi"/>
    <s v="ANNISA AININ FADLILAH"/>
    <s v="Teknologi Informasi"/>
    <s v="Nabila Nur Amalia"/>
    <s v="Teknologi Informasi"/>
    <s v="BERLIANA AMELIA ARIYANTI ZAIN"/>
    <s v="Teknologi Informasi"/>
    <m/>
    <s v=""/>
    <m/>
    <s v=""/>
    <m/>
    <s v=""/>
    <s v=" "/>
    <s v="Video Kegiatan, Publikasi Media Internal"/>
    <s v="Peningkatan Pemberdayaan Mitra"/>
    <s v="Publikasi online"/>
    <s v="Website UMKM"/>
    <s v="Dapat diakses"/>
  </r>
  <r>
    <n v="23"/>
    <s v="REK.150/SAM4/REK/VIII/2021"/>
    <s v="1823/ABDI1/LPPM/VIII/2021"/>
    <s v="Tanda Tangan Elektronik Berbasis QR Code untuk Mempermudah Perizinan pada Masa Pandemi di Kantor Kecamatan Bulak Surabaya"/>
    <x v="8"/>
    <x v="1"/>
    <n v="2021"/>
    <n v="5"/>
    <s v="PEMBERDAYAAN DESA/WILAYAH BINAAN"/>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m/>
    <s v="Proposal"/>
    <s v="Laporan Akhir"/>
    <m/>
    <s v="Rully Rosadi"/>
    <s v="Teknologi Informasi"/>
    <s v="Mochamad Fajar Nofriyandri"/>
    <s v="Teknologi Informasi"/>
    <s v="ANNISA AININ FADLILAH"/>
    <s v="Teknologi Informasi"/>
    <s v="Nabila Nur Amalia"/>
    <s v="Teknologi Informasi"/>
    <s v="BERLIANA AMELIA ARIYANTI ZAIN"/>
    <s v="Teknologi Informasi"/>
    <m/>
    <s v=""/>
    <m/>
    <s v=""/>
    <m/>
    <s v=""/>
    <s v=" "/>
    <s v="Video Kegiatan, Publikasi Media Internal"/>
    <s v="Peningkatan Pemberdayaan Mitra"/>
    <s v=" "/>
    <s v="Publikasi Media Internal"/>
    <s v=" "/>
  </r>
  <r>
    <n v="25"/>
    <s v="REK.150/SAM4/REK/VIII/2021"/>
    <s v="-"/>
    <s v="Implementasi E-Marketing dengan Memanfaatkan E-Commerce dan Social Media dalam Transformasi Strategi Pemasaran untuk Urban Farming pada UMKM Lokal "/>
    <x v="8"/>
    <x v="1"/>
    <n v="2021"/>
    <n v="5"/>
    <s v="INDUSTRI KREATIF DAN PENGEMBANGAN TEKNOLOGI MAJU"/>
    <n v="0"/>
    <n v="5000000"/>
    <s v="ITTelkom Surabaya"/>
    <n v="7"/>
    <s v="Pengmas Kompetitif Internal"/>
    <s v="Internal"/>
    <m/>
    <s v="Institut Telknologi Telkom Surabaya"/>
    <m/>
    <s v="bagas putra pradana"/>
    <m/>
    <n v="5000000"/>
    <s v="Tidak ada CoE"/>
    <s v="Tidak ada KK"/>
    <s v="Tidak ada KK"/>
    <m/>
    <m/>
    <m/>
    <m/>
    <m/>
    <m/>
    <s v="Rasyidi Faiz Akbar"/>
    <n v="5000000"/>
    <s v="Tidak ada CoE"/>
    <s v="Tidak ada KK"/>
    <s v="Tidak ada KK"/>
    <m/>
    <m/>
    <m/>
    <m/>
    <m/>
    <m/>
    <s v=""/>
    <s v=""/>
    <s v=""/>
    <m/>
    <m/>
    <m/>
    <m/>
    <m/>
    <m/>
    <s v=""/>
    <s v=""/>
    <s v=""/>
    <m/>
    <m/>
    <m/>
    <m/>
    <m/>
    <m/>
    <s v=""/>
    <s v=""/>
    <s v=""/>
    <m/>
    <m/>
    <m/>
    <m/>
    <m/>
    <m/>
    <s v=""/>
    <s v=""/>
    <s v=""/>
    <m/>
    <m/>
    <m/>
    <m/>
    <m/>
    <m/>
    <s v=""/>
    <s v=""/>
    <s v=""/>
    <m/>
    <m/>
    <m/>
    <m/>
    <m/>
    <s v=""/>
    <s v=""/>
    <s v=""/>
    <m/>
    <m/>
    <m/>
    <m/>
    <m/>
    <s v=""/>
    <s v=""/>
    <s v=""/>
    <m/>
    <m/>
    <s v="Proposal"/>
    <s v="Laporan Akhir"/>
    <m/>
    <s v="Muhammad Faiq Farhan Rajwa"/>
    <s v="Teknik Industri"/>
    <s v="YUDITH IQBAL DIKA PERMANA"/>
    <s v="Teknik Industri"/>
    <s v="ANNISA RAHMA AYUNING TYAS"/>
    <s v="Teknik Industri"/>
    <s v="ERNI DAMAYANTI"/>
    <s v="Teknik Industri"/>
    <s v="Zara Hawiningrum"/>
    <s v="Teknik Industri"/>
    <s v="NURUL HIKMAH WIDYANSYAH"/>
    <s v="Teknik Industri"/>
    <m/>
    <s v=""/>
    <m/>
    <s v=""/>
    <s v="-"/>
    <s v="Publikasi Media Massa Nasional"/>
    <s v="Peningkatan Pemberdayaan Mitra"/>
    <s v="Publikasi sudah terbit, e-commerce &amp; social media account untuk mitra"/>
    <s v=" "/>
    <s v=" "/>
  </r>
  <r>
    <n v="26"/>
    <s v="REK.150/SAM4/REK/VIII/2021"/>
    <s v="-"/>
    <s v="Rebranding Produk pada UMKM Ukusno Stemboat untuk Memperluas Area Pemasaran Saat Kondisi Pandemi COVID-19"/>
    <x v="8"/>
    <x v="1"/>
    <n v="2021"/>
    <n v="5"/>
    <s v="INDUSTRI KREATIF DAN PENGEMBANGAN TEKNOLOGI MAJU"/>
    <n v="0"/>
    <n v="5000000"/>
    <s v="ITTelkom Surabaya"/>
    <n v="7"/>
    <s v="Pengmas Kompetitif Internal"/>
    <s v="Internal"/>
    <m/>
    <s v="Institut Telknologi Telkom Surabaya"/>
    <m/>
    <s v="almira ivah edina"/>
    <m/>
    <n v="5000000"/>
    <s v="Tidak ada CoE"/>
    <s v="Tidak ada KK"/>
    <s v="Tidak ada KK"/>
    <m/>
    <m/>
    <m/>
    <m/>
    <n v="6787821"/>
    <s v="0707029303"/>
    <s v="Desita Nur Rachmaniar"/>
    <n v="5000000"/>
    <s v="Circular Ecosystem and Sustainable Technology"/>
    <s v="Rekayasa Industri dan Inovasi Bisnis (RIIB)"/>
    <s v="Teknik Logistik"/>
    <s v="FTE"/>
    <s v="ITTelkom Surabaya"/>
    <m/>
    <m/>
    <m/>
    <m/>
    <s v=""/>
    <s v=""/>
    <s v=""/>
    <m/>
    <m/>
    <m/>
    <m/>
    <m/>
    <m/>
    <s v=""/>
    <s v=""/>
    <s v=""/>
    <m/>
    <m/>
    <m/>
    <m/>
    <m/>
    <m/>
    <s v=""/>
    <s v=""/>
    <s v=""/>
    <m/>
    <m/>
    <m/>
    <m/>
    <m/>
    <m/>
    <s v=""/>
    <s v=""/>
    <s v=""/>
    <m/>
    <m/>
    <m/>
    <m/>
    <m/>
    <m/>
    <s v=""/>
    <s v=""/>
    <s v=""/>
    <m/>
    <m/>
    <m/>
    <m/>
    <m/>
    <s v=""/>
    <s v=""/>
    <s v=""/>
    <m/>
    <m/>
    <m/>
    <m/>
    <m/>
    <s v=""/>
    <s v=""/>
    <s v=""/>
    <m/>
    <m/>
    <s v="Proposal"/>
    <s v="Laporan Akhir"/>
    <m/>
    <s v="Durrotul Faiqoh"/>
    <s v="Sistem Informasi"/>
    <s v="Siti Aminah"/>
    <s v="Sistem Informasi"/>
    <s v="Desy Fitri Aulia Latuconsina"/>
    <s v="Sistem Informasi"/>
    <s v="Tyrela Disya Arivani"/>
    <s v="Sistem Informasi"/>
    <s v="Nadiah Ratnaduhita"/>
    <s v="Sistem Informasi"/>
    <s v="ADELA DEWI FORTUNA PUTRY"/>
    <s v="Sistem Informasi"/>
    <m/>
    <s v=""/>
    <m/>
    <s v=""/>
    <s v="Jurnal Internal"/>
    <s v="Video Kegiatan"/>
    <s v="Peningkatan Pemberdayaan Mitra"/>
    <s v="Jurnal Accepted, video online, peningkatan besar pemberdayaan mitra"/>
    <s v=" "/>
    <s v=" "/>
  </r>
  <r>
    <n v="28"/>
    <s v="REK.150/SAM4/REK/VIII/2021"/>
    <s v="-"/>
    <s v="Pembuatan Sistem Pengarsipan Posyandu Dinoyo Berbasis Website"/>
    <x v="8"/>
    <x v="1"/>
    <n v="2021"/>
    <n v="5"/>
    <s v="PEMBERDAYAAN DESA/WILAYAH BINAAN"/>
    <n v="0"/>
    <n v="5000000"/>
    <s v="ITTelkom Surabaya"/>
    <n v="7"/>
    <s v="Pengmas Kompetitif Internal"/>
    <s v="Internal"/>
    <m/>
    <s v="Institut Telknologi Telkom Surabaya"/>
    <n v="6767777"/>
    <s v="ahmad wali satria bahari johan"/>
    <s v="0713059501"/>
    <n v="5000000"/>
    <s v="Intergrated and Embedded Systems"/>
    <s v="Smart Computing Technology (SCOUT)"/>
    <s v="Informatika"/>
    <s v="FTII"/>
    <s v="ITTelkom Surabaya"/>
    <m/>
    <m/>
    <n v="6768348"/>
    <s v="0714079701"/>
    <s v="Rizky Fenaldo Maulana"/>
    <n v="5000000"/>
    <s v="Intergrated and Embedded Systems"/>
    <s v="Smart Computing Technology (SCOUT)"/>
    <s v="Informatika"/>
    <s v="FTII"/>
    <s v="ITTelkom Surabaya"/>
    <n v="6773159"/>
    <s v="0706089501"/>
    <s v="Kharisma Monika Dian Pertiwi"/>
    <n v="5000000"/>
    <s v="Motion Technology for Safety, Health, and Wellness"/>
    <s v="Smart Computing Technology (SCOUT)"/>
    <s v="Informatika"/>
    <s v="FTII"/>
    <s v="ITTelkom Surabaya"/>
    <m/>
    <m/>
    <m/>
    <m/>
    <s v=""/>
    <s v=""/>
    <s v=""/>
    <m/>
    <m/>
    <m/>
    <m/>
    <m/>
    <m/>
    <s v=""/>
    <s v=""/>
    <s v=""/>
    <m/>
    <m/>
    <m/>
    <m/>
    <m/>
    <m/>
    <s v=""/>
    <s v=""/>
    <s v=""/>
    <m/>
    <m/>
    <m/>
    <m/>
    <m/>
    <m/>
    <s v=""/>
    <s v=""/>
    <s v=""/>
    <m/>
    <m/>
    <m/>
    <m/>
    <m/>
    <s v=""/>
    <s v=""/>
    <s v=""/>
    <m/>
    <m/>
    <m/>
    <m/>
    <m/>
    <s v=""/>
    <s v=""/>
    <s v=""/>
    <m/>
    <m/>
    <s v="Proposal"/>
    <s v="Laporan Akhir"/>
    <m/>
    <s v="AKBAR TRI ATFA PRABOWO"/>
    <s v="Rekayasa Perangkat Lunak"/>
    <s v="ANDHIKA MUHAMMAD IKLAS"/>
    <s v="Rekayasa Perangkat Lunak"/>
    <s v="Kuncoro Manik Dharma Putra"/>
    <s v="Rekayasa Perangkat Lunak"/>
    <s v="ANGGARA WIDAN SATRIAWAN"/>
    <s v="Rekayasa Perangkat Lunak"/>
    <s v="THOMAS ADI KUSUMA"/>
    <s v="Rekayasa Perangkat Lunak"/>
    <s v="Diana Puspita"/>
    <s v="Rekayasa Perangkat Lunak"/>
    <m/>
    <s v=""/>
    <m/>
    <s v=""/>
    <s v="Jurnal Internal"/>
    <s v="Publikasi Media Massa Nasional"/>
    <s v="Produk TTG"/>
    <s v="Jurnal accepted, video online, produk website"/>
    <s v="Media massa"/>
    <s v="Published"/>
  </r>
  <r>
    <n v="24"/>
    <s v="REK.150/SAM4/REK/VIII/2021"/>
    <s v="-"/>
    <s v="REDI (Rebranding dan Digitalisasi Pemasaran UMKM Mahda Collection)"/>
    <x v="8"/>
    <x v="1"/>
    <n v="2021"/>
    <n v="5"/>
    <s v="INDUSTRI KREATIF DAN PENGEMBANGAN TEKNOLOGI MAJU"/>
    <n v="0"/>
    <n v="4850000"/>
    <s v="ITTelkom Surabaya"/>
    <n v="7"/>
    <s v="Pengmas Kompetitif Internal"/>
    <s v="Internal"/>
    <m/>
    <s v="Institut Telknologi Telkom Surabaya"/>
    <n v="6784457"/>
    <s v="granita hajar"/>
    <s v="0723079501"/>
    <n v="4850000"/>
    <s v="Circular Ecosystem and Sustainable Technology"/>
    <s v="Rekayasa Industri dan Inovasi Bisnis (RIIB)"/>
    <s v="Teknik Logistik"/>
    <s v="FTE"/>
    <s v="ITTelkom Surabaya"/>
    <m/>
    <m/>
    <m/>
    <m/>
    <s v="Mawanda Almuhayar"/>
    <n v="4850000"/>
    <s v="Tidak ada CoE"/>
    <s v="Tidak ada KK"/>
    <s v="Tidak ada KK"/>
    <m/>
    <m/>
    <m/>
    <m/>
    <m/>
    <m/>
    <s v=""/>
    <s v=""/>
    <s v=""/>
    <m/>
    <m/>
    <m/>
    <m/>
    <m/>
    <m/>
    <s v=""/>
    <s v=""/>
    <s v=""/>
    <m/>
    <m/>
    <m/>
    <m/>
    <m/>
    <m/>
    <s v=""/>
    <s v=""/>
    <s v=""/>
    <m/>
    <m/>
    <m/>
    <m/>
    <m/>
    <m/>
    <s v=""/>
    <s v=""/>
    <s v=""/>
    <m/>
    <m/>
    <m/>
    <m/>
    <m/>
    <m/>
    <s v=""/>
    <s v=""/>
    <s v=""/>
    <m/>
    <m/>
    <m/>
    <m/>
    <m/>
    <s v=""/>
    <s v=""/>
    <s v=""/>
    <m/>
    <m/>
    <m/>
    <m/>
    <m/>
    <s v=""/>
    <s v=""/>
    <s v=""/>
    <m/>
    <m/>
    <s v="Proposal"/>
    <s v="Laporan Akhir"/>
    <m/>
    <s v="Deny Satria Ardi"/>
    <s v="Teknologi Informasi"/>
    <s v="Fitria Rahma Wulandari"/>
    <s v="Teknologi Informasi"/>
    <s v="Alfito De Vaga Mayavanny"/>
    <s v="Teknologi Informasi"/>
    <s v="DENSA TANZILDA WIDYAWANTARA DZAHY"/>
    <s v="Teknologi Informasi"/>
    <s v="Naufal Ammar Badri"/>
    <s v="Teknologi Informasi"/>
    <m/>
    <s v=""/>
    <m/>
    <s v=""/>
    <m/>
    <s v=""/>
    <s v="Jurnal Internal"/>
    <s v="Video Kegiatan"/>
    <s v="Peningkatan Pemberdayaan Mitra"/>
    <s v="Jurnal Accepted, video online, logo dan produk terlaksana"/>
    <s v=" "/>
    <s v=" "/>
  </r>
  <r>
    <n v="19"/>
    <s v="REK.150/SAM4/REK/VIII/2021"/>
    <s v="1381/ABDI1/LPPM/III/2021"/>
    <s v="Pengembangan Computerized Maintenance Management System di RSUD Tongas"/>
    <x v="7"/>
    <x v="1"/>
    <n v="2021"/>
    <n v="5"/>
    <s v="INDUSTRI KREATIF DAN PENGEMBANGAN TEKNOLOGI MAJU"/>
    <n v="3456000"/>
    <n v="3456000"/>
    <s v="ITTelkom Surabaya"/>
    <n v="7"/>
    <s v="Pengmas Kompetitif Internal"/>
    <s v="Internal"/>
    <m/>
    <s v="Institut Telknologi Telkom Surabaya"/>
    <n v="6680683"/>
    <s v="billy montolalu"/>
    <s v="0729088704"/>
    <n v="3456000"/>
    <s v="Intergrated and Embedded Systems"/>
    <s v="Smart Computing Technology (SCOUT)"/>
    <s v="Rekayasa Perangkat Lunak"/>
    <s v="FTII"/>
    <s v="ITTelkom Surabaya"/>
    <m/>
    <m/>
    <n v="6680629"/>
    <s v="_x000a_0727048809"/>
    <s v="Ubaidillah Umar"/>
    <n v="3456000"/>
    <s v="Intergrated and Embedded Systems"/>
    <s v="Smart Computing Technology (SCOUT)"/>
    <s v="Teknik Komputer"/>
    <s v="FTE"/>
    <s v="ITTelkom Surabaya"/>
    <m/>
    <m/>
    <m/>
    <m/>
    <s v=""/>
    <s v=""/>
    <s v=""/>
    <m/>
    <m/>
    <m/>
    <m/>
    <m/>
    <m/>
    <s v=""/>
    <s v=""/>
    <s v=""/>
    <m/>
    <m/>
    <m/>
    <m/>
    <m/>
    <m/>
    <s v=""/>
    <s v=""/>
    <s v=""/>
    <m/>
    <m/>
    <m/>
    <m/>
    <m/>
    <m/>
    <s v=""/>
    <s v=""/>
    <s v=""/>
    <m/>
    <m/>
    <m/>
    <m/>
    <m/>
    <m/>
    <s v=""/>
    <s v=""/>
    <s v=""/>
    <m/>
    <m/>
    <m/>
    <m/>
    <m/>
    <s v=""/>
    <s v=""/>
    <s v=""/>
    <m/>
    <m/>
    <m/>
    <m/>
    <m/>
    <s v=""/>
    <s v=""/>
    <s v=""/>
    <m/>
    <m/>
    <s v="Proposal"/>
    <s v="Laporan Akhir"/>
    <m/>
    <s v="Ahmad Habibi"/>
    <s v="Teknik Komputer"/>
    <s v="DIMAS MAHENDRA BUDI SANTOSO"/>
    <s v="Teknik Komputer"/>
    <m/>
    <s v=""/>
    <m/>
    <s v=""/>
    <m/>
    <s v=""/>
    <m/>
    <s v=""/>
    <m/>
    <s v=""/>
    <m/>
    <s v=""/>
    <s v=" "/>
    <s v="Publikasi Media Massa Nasional"/>
    <s v="Produk TTG"/>
    <s v="Publish 5 jurnal, produk android"/>
    <s v=" "/>
    <s v=" "/>
  </r>
  <r>
    <n v="8"/>
    <s v="REK.091/ABDI1/REK/III/2021"/>
    <s v="1030/ABDI1/LPPM/III/2021"/>
    <s v="Sosialisasi Penggunaan &quot;Fingerprint&quot; dan Database untuk Absensi Guru di Yayasan Natanisha, Sekolah Anak Berkebutuhan Khusus &quot;AGCA&quot;"/>
    <x v="7"/>
    <x v="1"/>
    <n v="2021"/>
    <n v="6"/>
    <s v="PEMBERDAYAAN DESA/WILAYAH BINAAN"/>
    <n v="3400000"/>
    <n v="3400000"/>
    <s v="ITTelkom Surabaya"/>
    <n v="7"/>
    <s v="Pengmas Kompetitif Internal"/>
    <s v="Internal"/>
    <s v="ID"/>
    <s v="Institut Telknologi Telkom Surabaya"/>
    <n v="6681032"/>
    <s v="anfazul faridatul azizah"/>
    <s v="0715039004"/>
    <n v="3400000"/>
    <s v=" "/>
    <s v="Rekayasa Industri dan Inovasi Bisnis (RIIB)"/>
    <s v="Sistem Informasi"/>
    <s v="FTII"/>
    <s v="ITTelkom Surabaya"/>
    <n v="8140"/>
    <s v="072019"/>
    <n v="6764236"/>
    <s v="0704068902"/>
    <s v="Rokhmatul Insani"/>
    <n v="3400000"/>
    <s v="Circular Ecosystem and Sustainable Technology"/>
    <s v="Rekayasa Industri dan Inovasi Bisnis (RIIB)"/>
    <s v="Sistem Informasi"/>
    <s v="FTII"/>
    <s v="ITTelkom Surabaya"/>
    <m/>
    <m/>
    <m/>
    <m/>
    <s v=""/>
    <s v=""/>
    <s v=""/>
    <m/>
    <m/>
    <m/>
    <m/>
    <m/>
    <m/>
    <s v=""/>
    <s v=""/>
    <s v=""/>
    <m/>
    <m/>
    <m/>
    <m/>
    <m/>
    <m/>
    <s v=""/>
    <s v=""/>
    <s v=""/>
    <m/>
    <m/>
    <m/>
    <m/>
    <m/>
    <m/>
    <s v=""/>
    <s v=""/>
    <s v=""/>
    <m/>
    <m/>
    <m/>
    <m/>
    <m/>
    <m/>
    <s v=""/>
    <s v=""/>
    <s v=""/>
    <m/>
    <m/>
    <m/>
    <m/>
    <m/>
    <s v=""/>
    <s v=""/>
    <s v=""/>
    <m/>
    <m/>
    <m/>
    <m/>
    <m/>
    <s v=""/>
    <s v=""/>
    <s v=""/>
    <m/>
    <m/>
    <s v="Proposal"/>
    <s v="Laporan Akhir"/>
    <m/>
    <s v="TANFIRUL ROIBAFI MUHAMMAD"/>
    <s v="Sistem Informasi"/>
    <s v="NABILLAH MONICA HIDAYAT"/>
    <s v="Sistem Informasi"/>
    <s v="Fannijara Enggar Larasati"/>
    <s v="Sistem Informasi"/>
    <m/>
    <s v=""/>
    <m/>
    <s v=""/>
    <m/>
    <s v=""/>
    <m/>
    <s v=""/>
    <m/>
    <s v=""/>
    <s v="Jurnal Internal"/>
    <s v="Publikasi Media Massa Nasional"/>
    <s v="Peningkatan Pemberdayaan Mitra"/>
    <s v="Media massa published"/>
    <s v="Jurnal Pengabdian"/>
    <s v=" "/>
  </r>
  <r>
    <n v="20"/>
    <s v="REK.150/SAM4/REK/VIII/2021"/>
    <s v="1382/ABDI1/LPPM/III/2021"/>
    <s v="Pelatihan Software Simulasi Livewire untuk Siswa SMK Telkom Cirebon Secara Online untuk Meningkatkan Sinergi antara Lembaga dibawah Yayasan Pendidikan Telkom"/>
    <x v="7"/>
    <x v="1"/>
    <n v="2021"/>
    <n v="5"/>
    <s v="INDUSTRI KREATIF DAN PENGEMBANGAN TEKNOLOGI MAJU"/>
    <n v="1000000"/>
    <n v="1000000"/>
    <s v="ITTelkom Surabaya"/>
    <n v="7"/>
    <s v="Pengmas Kompetitif Internal"/>
    <s v="Internal"/>
    <m/>
    <s v="Institut Telknologi Telkom Surabaya"/>
    <n v="6680678"/>
    <s v="dwi edi setyawan"/>
    <s v="0713068702"/>
    <n v="1000000"/>
    <s v="Circular Ecosystem and Sustainable Technology"/>
    <s v="ETHES (Electrical Engineering and Advanced Technologies)"/>
    <s v="Teknik Elektro"/>
    <s v="FTE"/>
    <s v="ITTelkom Surabaya"/>
    <m/>
    <m/>
    <n v="6680683"/>
    <s v="0729088704"/>
    <s v="Billy Montolalu"/>
    <n v="1000000"/>
    <s v="Intergrated and Embedded Systems"/>
    <s v="Smart Computing Technology (SCOUT)"/>
    <s v="Rekayasa Perangkat Lunak"/>
    <s v="FTII"/>
    <s v="ITTelkom Surabaya"/>
    <m/>
    <m/>
    <m/>
    <m/>
    <s v=""/>
    <s v=""/>
    <s v=""/>
    <m/>
    <m/>
    <m/>
    <m/>
    <m/>
    <m/>
    <s v=""/>
    <s v=""/>
    <s v=""/>
    <m/>
    <m/>
    <m/>
    <m/>
    <m/>
    <m/>
    <s v=""/>
    <s v=""/>
    <s v=""/>
    <m/>
    <m/>
    <m/>
    <m/>
    <m/>
    <m/>
    <s v=""/>
    <s v=""/>
    <s v=""/>
    <m/>
    <m/>
    <m/>
    <m/>
    <m/>
    <m/>
    <s v=""/>
    <s v=""/>
    <s v=""/>
    <m/>
    <m/>
    <m/>
    <m/>
    <m/>
    <s v=""/>
    <s v=""/>
    <s v=""/>
    <m/>
    <m/>
    <m/>
    <m/>
    <m/>
    <s v=""/>
    <s v=""/>
    <s v=""/>
    <m/>
    <m/>
    <s v="Proposal"/>
    <s v="Laporan Akhir"/>
    <m/>
    <s v="ROYZALDO A. E. LOGO"/>
    <s v="Teknik Komputer"/>
    <m/>
    <s v=""/>
    <m/>
    <s v=""/>
    <m/>
    <s v=""/>
    <m/>
    <s v=""/>
    <m/>
    <s v=""/>
    <m/>
    <s v=""/>
    <m/>
    <s v=""/>
    <s v="-"/>
    <s v="Video Kegiatan"/>
    <s v="-"/>
    <s v="Publish video youtube"/>
    <s v=" "/>
    <s v=" "/>
  </r>
  <r>
    <n v="29"/>
    <s v="-"/>
    <s v="-"/>
    <s v="INOVASI PROTOTYPE E-MOTORCYCLE UNTUK MEMBANTU OPERASIONAL TELKOM AKSES"/>
    <x v="9"/>
    <x v="2"/>
    <n v="2022"/>
    <m/>
    <s v="INDUSTRI KREATIF DAN PENGEMBANGAN TEKNOLOGI MAJU"/>
    <m/>
    <n v="100000000"/>
    <s v="ITTelkom Surabaya"/>
    <n v="7"/>
    <m/>
    <s v="Eksternal"/>
    <s v="ID"/>
    <s v="CDC Telkom"/>
    <n v="6680685"/>
    <s v="moch. iskandar riansyah"/>
    <s v="0721068802"/>
    <n v="100000000"/>
    <s v="Intergrated and Embedded Systems"/>
    <s v="ETHES (Electrical Engineering and Advanced Technologies)"/>
    <s v="Teknik Elektro"/>
    <s v="FTEIC"/>
    <s v="ITTelkom Surabaya"/>
    <m/>
    <m/>
    <n v="6859016"/>
    <s v="0727069503"/>
    <s v="RIFKI DWI PUTRANTO"/>
    <n v="100000000"/>
    <s v="Circular Ecosystem and Sustainable Technology"/>
    <s v="ETHES (Electrical Engineering and Advanced Technologies)"/>
    <s v="Teknik Elektro"/>
    <s v="FTEIC"/>
    <s v="ITTelkom Surabaya"/>
    <n v="6795859"/>
    <s v="0523119601"/>
    <s v="Silvi Istiqomah"/>
    <n v="100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Nurina Devi Apriliastuti"/>
    <s v="Teknik Elektro"/>
    <s v="ADDEN ZULFA LIA TAUFIK"/>
    <s v="Teknik Elektro"/>
    <s v="Rifansyah Fitrah Haichal Sukino"/>
    <s v="Teknik Elektro"/>
    <s v="Aldhitiansyah Putra"/>
    <s v="Teknik Elektro"/>
    <s v="OKA IBRAHIM PUTRA WIJAYA"/>
    <s v="Teknik Elektro"/>
    <s v="Tanto Indra Wicaksono"/>
    <s v="Teknik Elektro"/>
    <s v="Raihan Aryanta Putra"/>
    <s v="Teknik Elektro"/>
    <s v="Ishak Rizaldy Eka Kurnia"/>
    <s v="Teknik Industri"/>
    <m/>
    <m/>
    <m/>
    <m/>
    <m/>
    <m/>
  </r>
  <r>
    <n v="30"/>
    <s v="-"/>
    <s v="-"/>
    <s v="Wal Asri: Akselerasi Pemberdayaan Remaja Masjid Berbasis Digital Learning Space Guna Menyiapkan Generasi yang berAKHLAK di Era Transformasi Digital"/>
    <x v="4"/>
    <x v="2"/>
    <n v="2022"/>
    <m/>
    <m/>
    <m/>
    <n v="50000000"/>
    <s v="ITTelkom Surabaya"/>
    <n v="7"/>
    <m/>
    <s v="Eksternal"/>
    <s v="ID"/>
    <s v="CDC Telkom"/>
    <n v="6680634"/>
    <s v="noerma pudji istyanto"/>
    <s v="0725059004"/>
    <n v="50000000"/>
    <s v="Motion Technology for Safety, Health, and Wellness"/>
    <s v="Rekayasa Industri dan Inovasi Bisnis (RIIB)"/>
    <s v="Sistem Informasi"/>
    <s v="FTIB"/>
    <s v="ITTelkom Surabaya"/>
    <m/>
    <m/>
    <n v="6744406"/>
    <s v="0709059004"/>
    <s v="Muhamad Nasrullah"/>
    <n v="50000000"/>
    <s v="Tidak ada CoE"/>
    <s v="Tidak ada KK"/>
    <s v="Tidak ada KK"/>
    <s v="FTIB"/>
    <s v="ITTelkom Surabaya"/>
    <m/>
    <m/>
    <s v="Siti Zainatur Rahmah"/>
    <n v="50000000"/>
    <s v="Tidak ada CoE"/>
    <s v="Tidak ada KK"/>
    <s v="Tidak ada KK"/>
    <m/>
    <m/>
    <m/>
    <m/>
    <m/>
    <m/>
    <s v=""/>
    <s v=""/>
    <s v=""/>
    <m/>
    <m/>
    <m/>
    <m/>
    <m/>
    <m/>
    <s v=""/>
    <s v=""/>
    <s v=""/>
    <m/>
    <m/>
    <m/>
    <m/>
    <m/>
    <m/>
    <s v=""/>
    <s v=""/>
    <s v=""/>
    <m/>
    <m/>
    <m/>
    <m/>
    <m/>
    <m/>
    <s v=""/>
    <s v=""/>
    <s v=""/>
    <m/>
    <m/>
    <m/>
    <m/>
    <m/>
    <s v=""/>
    <s v=""/>
    <s v=""/>
    <m/>
    <m/>
    <m/>
    <m/>
    <m/>
    <s v=""/>
    <s v=""/>
    <s v=""/>
    <m/>
    <m/>
    <s v="Proposal"/>
    <s v="Laporan Akhir"/>
    <m/>
    <s v="Raihan Febrianto Grahadi"/>
    <s v="Sistem Informasi"/>
    <s v="Desy Fitri Aulia Latuconsina"/>
    <s v="Sistem Informasi"/>
    <m/>
    <s v=""/>
    <m/>
    <s v=""/>
    <m/>
    <s v=""/>
    <m/>
    <s v=""/>
    <m/>
    <s v=""/>
    <m/>
    <s v=""/>
    <m/>
    <m/>
    <m/>
    <m/>
    <m/>
    <m/>
  </r>
  <r>
    <n v="32"/>
    <s v="REK. 117/PNLT1/REK/VI/2022"/>
    <s v="842/ABDI1/LPPM/VI/2022"/>
    <s v="Peningkatan Produksi Arang Briket Melalui Otomatisasi Mesin dan Penguatan Branding Pada Kelompok Masyarakat di Kampung Oase Ondomohen Surabaya"/>
    <x v="3"/>
    <x v="2"/>
    <n v="2022"/>
    <m/>
    <s v="Multidisiplin dan Lintas Sektoral"/>
    <m/>
    <n v="46500000"/>
    <s v="ITTelkom Surabaya"/>
    <n v="7"/>
    <m/>
    <s v="Eksternal"/>
    <s v="ID"/>
    <s v="Kemenristek Dikti"/>
    <n v="6682174"/>
    <s v="khodijah amiroh"/>
    <s v="0708069202"/>
    <n v="46500000"/>
    <s v="Intergrated and Embedded Systems"/>
    <s v="Smart Computing Technology (SCOUT)"/>
    <s v="Teknologi Informasi"/>
    <s v="FTIB"/>
    <s v="ITTelkom Surabaya"/>
    <m/>
    <m/>
    <n v="6681051"/>
    <s v="0711069301"/>
    <s v="Rizqa Amelia Zunaidi"/>
    <n v="46500000"/>
    <s v="Circular Ecosystem and Sustainable Technology"/>
    <s v="Rekayasa Industri dan Inovasi Bisnis (RIIB)"/>
    <s v="Teknik Industri"/>
    <s v="FTEIC"/>
    <s v="ITTelkom Surabaya"/>
    <n v="6663582"/>
    <s v="0303069102"/>
    <s v="Aulia Rahma Annisa"/>
    <n v="46500000"/>
    <s v="Tidak ada CoE"/>
    <s v="Tidak ada KK"/>
    <n v="0"/>
    <s v="FTEIC"/>
    <s v="ITTelkom Surabaya"/>
    <m/>
    <m/>
    <m/>
    <m/>
    <s v=""/>
    <s v=""/>
    <s v=""/>
    <m/>
    <m/>
    <m/>
    <m/>
    <m/>
    <m/>
    <s v=""/>
    <s v=""/>
    <s v=""/>
    <m/>
    <m/>
    <m/>
    <m/>
    <m/>
    <m/>
    <s v=""/>
    <s v=""/>
    <s v=""/>
    <m/>
    <m/>
    <m/>
    <m/>
    <m/>
    <m/>
    <s v=""/>
    <s v=""/>
    <s v=""/>
    <m/>
    <m/>
    <m/>
    <m/>
    <m/>
    <s v=""/>
    <s v=""/>
    <s v=""/>
    <m/>
    <m/>
    <m/>
    <m/>
    <m/>
    <s v=""/>
    <s v=""/>
    <s v=""/>
    <m/>
    <m/>
    <s v="Proposal"/>
    <s v="Laporan Akhir"/>
    <m/>
    <m/>
    <s v=""/>
    <m/>
    <s v=""/>
    <m/>
    <s v=""/>
    <m/>
    <s v=""/>
    <m/>
    <s v=""/>
    <m/>
    <s v=""/>
    <m/>
    <s v=""/>
    <m/>
    <s v=""/>
    <m/>
    <m/>
    <m/>
    <m/>
    <m/>
    <m/>
  </r>
  <r>
    <n v="31"/>
    <s v="-"/>
    <s v="-"/>
    <s v="Pengembangan Panel Surya Untuk Penerapan Hidroponik dan Lampu Penerangan Wisata Kuliner dan Budidaya Ikan Berbasis Internet of Things di Kampung Oase Ondomohen"/>
    <x v="3"/>
    <x v="2"/>
    <n v="2022"/>
    <m/>
    <s v="PEMBERDAYAAN DESA/WILAYAH BINAAN"/>
    <m/>
    <n v="46175000"/>
    <s v="ITTelkom Surabaya"/>
    <n v="7"/>
    <m/>
    <s v="Eksternal"/>
    <s v="ID"/>
    <s v="Kemenristek Dikti"/>
    <n v="6680708"/>
    <s v="lora khaula amifia"/>
    <s v="0706069201"/>
    <n v="46175000"/>
    <s v="Circular Ecosystem and Sustainable Technology"/>
    <s v="ETHES (Electrical Engineering and Advanced Technologies)"/>
    <s v="Teknik Elektro"/>
    <s v="FTEIC"/>
    <s v="ITTelkom Surabaya"/>
    <m/>
    <m/>
    <n v="6665306"/>
    <s v="0703129001"/>
    <s v="Ully Asfari"/>
    <n v="46175000"/>
    <s v="Motion Technology for Safety, Health, and Wellness"/>
    <s v="Smart Computing Technology (SCOUT)"/>
    <s v="Sistem Informasi"/>
    <s v="FTIB"/>
    <s v="ITTelkom Surabaya"/>
    <n v="6680683"/>
    <s v="0729088704"/>
    <s v="Billy Montolalu"/>
    <n v="46175000"/>
    <s v="Intergrated and Embedded Systems"/>
    <s v="Smart Computing Technology (SCOUT)"/>
    <s v="Rekayasa Perangkat Lunak"/>
    <s v="FTEIC"/>
    <s v="ITTelkom Surabaya"/>
    <m/>
    <m/>
    <m/>
    <m/>
    <s v=""/>
    <s v=""/>
    <s v=""/>
    <m/>
    <m/>
    <m/>
    <m/>
    <m/>
    <m/>
    <s v=""/>
    <s v=""/>
    <s v=""/>
    <m/>
    <m/>
    <m/>
    <m/>
    <m/>
    <m/>
    <s v=""/>
    <s v=""/>
    <s v=""/>
    <m/>
    <m/>
    <m/>
    <m/>
    <m/>
    <m/>
    <s v=""/>
    <s v=""/>
    <s v=""/>
    <m/>
    <m/>
    <m/>
    <m/>
    <m/>
    <s v=""/>
    <s v=""/>
    <s v=""/>
    <m/>
    <m/>
    <m/>
    <m/>
    <m/>
    <s v=""/>
    <s v=""/>
    <s v=""/>
    <m/>
    <m/>
    <s v="Proposal"/>
    <s v="Laporan Akhir"/>
    <m/>
    <m/>
    <s v=""/>
    <m/>
    <s v=""/>
    <m/>
    <s v=""/>
    <m/>
    <s v=""/>
    <m/>
    <s v=""/>
    <m/>
    <s v=""/>
    <m/>
    <s v=""/>
    <m/>
    <s v=""/>
    <m/>
    <m/>
    <m/>
    <m/>
    <m/>
    <m/>
  </r>
  <r>
    <n v="33"/>
    <s v="-"/>
    <s v="-"/>
    <s v="Pengembangan Sistem Otomasi Hidroponik berbasis Internet of Things Sebagai Upaya Ketahanan Pangan dan Objek Wisata Edukasi Kampung Songo Simomulyo Baru, Surabaya"/>
    <x v="3"/>
    <x v="2"/>
    <n v="2022"/>
    <m/>
    <s v="Pangan"/>
    <m/>
    <n v="43200000"/>
    <s v="ITTelkom Surabaya"/>
    <n v="7"/>
    <m/>
    <s v="Eksternal"/>
    <s v="ID"/>
    <s v="Kemenristek Dikti"/>
    <n v="6680651"/>
    <s v="dimas adiputra"/>
    <s v="0725059301"/>
    <n v="43200000"/>
    <s v="Motion Technology for Safety, Health, and Wellness"/>
    <s v="ETHES (Electrical Engineering and Advanced Technologies)"/>
    <s v="Teknik Elektro"/>
    <s v="FTEIC"/>
    <s v="ITTelkom Surabaya"/>
    <m/>
    <m/>
    <n v="259781"/>
    <s v="0710028604"/>
    <s v="Titus Kristanto"/>
    <n v="43200000"/>
    <s v="Circular Ecosystem and Sustainable Technology"/>
    <s v="Rekayasa Industri dan Inovasi Bisnis (RIIB)"/>
    <s v="Digital Bisnis"/>
    <s v="FTIB"/>
    <s v="ITTelkom Surabaya"/>
    <n v="6680643"/>
    <s v="0702039003"/>
    <s v="Abduh Sayid Albana"/>
    <n v="432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m/>
    <s v=""/>
    <m/>
    <s v=""/>
    <m/>
    <s v=""/>
    <m/>
    <s v=""/>
    <m/>
    <s v=""/>
    <m/>
    <s v=""/>
    <m/>
    <s v=""/>
    <m/>
    <s v=""/>
    <m/>
    <m/>
    <m/>
    <m/>
    <m/>
    <m/>
  </r>
  <r>
    <n v="36"/>
    <s v="REK. 259/ABDI1/REK/IX/2022"/>
    <s v="1274/ABDI1/LPPM/XI/2023"/>
    <s v="Rekayasa Digitalisasi Pertanian Hidroponik BUMDES Mutiara Timur Untuk Mengontrol Kualitas Air Berbasis IoT Guna Mencapai Desa Kedungdalem yang Digital dan Mandiri"/>
    <x v="10"/>
    <x v="2"/>
    <n v="2022"/>
    <n v="6"/>
    <s v="INDUSTRI KREATIF DAN PENGEMBANGAN TEKNOLOGI MAJU"/>
    <m/>
    <n v="17034333"/>
    <s v="ITTelkom Surabaya"/>
    <n v="7"/>
    <m/>
    <s v="Internal"/>
    <s v="ID"/>
    <s v="Institut Telknologi Telkom Surabaya"/>
    <n v="6778837"/>
    <s v="muhammad dzulfikar fauzi"/>
    <n v="711039403"/>
    <n v="17034333"/>
    <s v="Motion Technology for Safety, Health, and Wellness"/>
    <s v="Smart Computing Technology (SCOUT)"/>
    <s v="Informatika"/>
    <m/>
    <m/>
    <m/>
    <m/>
    <m/>
    <m/>
    <m/>
    <m/>
    <s v=""/>
    <s v=""/>
    <s v=""/>
    <m/>
    <m/>
    <m/>
    <m/>
    <m/>
    <m/>
    <s v=""/>
    <s v=""/>
    <s v=""/>
    <m/>
    <m/>
    <m/>
    <m/>
    <m/>
    <m/>
    <s v=""/>
    <s v=""/>
    <s v=""/>
    <m/>
    <m/>
    <m/>
    <m/>
    <m/>
    <m/>
    <s v=""/>
    <s v=""/>
    <s v=""/>
    <m/>
    <m/>
    <m/>
    <m/>
    <m/>
    <m/>
    <s v=""/>
    <s v=""/>
    <s v=""/>
    <m/>
    <m/>
    <m/>
    <m/>
    <m/>
    <m/>
    <s v=""/>
    <s v=""/>
    <s v=""/>
    <m/>
    <m/>
    <m/>
    <m/>
    <m/>
    <s v=""/>
    <s v=""/>
    <s v=""/>
    <m/>
    <m/>
    <m/>
    <m/>
    <m/>
    <s v=""/>
    <s v=""/>
    <s v=""/>
    <m/>
    <m/>
    <s v="Proposal"/>
    <s v="Laporan Akhir"/>
    <m/>
    <s v="Ivan Sholana"/>
    <s v="Informatika"/>
    <s v="EVAN HADI SUKURIYANTO"/>
    <s v="Informatika"/>
    <s v="Muhammad Paksi Satriawan"/>
    <s v="Sistem Informasi"/>
    <m/>
    <s v=""/>
    <m/>
    <s v=""/>
    <m/>
    <s v=""/>
    <m/>
    <s v=""/>
    <m/>
    <s v=""/>
    <m/>
    <m/>
    <m/>
    <m/>
    <m/>
    <m/>
  </r>
  <r>
    <n v="1"/>
    <s v="REK.070/ABDI1/REK/II/2022"/>
    <s v="385/ABDI1/LPPM/II/2022"/>
    <s v="Sistem Pengawasan Kualitas Air Tambak Budidaya Lobster Untuk Meningkatkan Perkembangbiakan Lobster Berbasis IoT Sebagai Upaya Pengembangan Pusat Riset UMKM Budidaya Lebster di Jawa Timur"/>
    <x v="11"/>
    <x v="2"/>
    <n v="2022"/>
    <m/>
    <s v="INDUSTRI KREATIF DAN PENERAPAN TEKNOLOGI MAJU"/>
    <m/>
    <n v="16408500"/>
    <s v="ITTelkom Surabaya"/>
    <n v="7"/>
    <s v="Pengmas Kompetitif Internal"/>
    <s v="Internal"/>
    <s v="ID"/>
    <s v="Institut Telknologi Telkom Surabaya"/>
    <n v="6099359"/>
    <s v="mochamad nizar palefi ma'ady"/>
    <s v="0708119103"/>
    <n v="16408500"/>
    <s v="Intergrated and Embedded Systems"/>
    <s v="Rekayasa Industri dan Inovasi Bisnis (RIIB)"/>
    <s v="Sistem Informasi"/>
    <s v="FTIB"/>
    <s v="ITTelkom Surabaya"/>
    <m/>
    <m/>
    <n v="6680623"/>
    <s v="0721088602"/>
    <s v="Yupit Sudianto"/>
    <n v="16408500"/>
    <s v="Motion Technology for Safety, Health, and Wellness"/>
    <s v="Smart Computing Technology (SCOUT)"/>
    <s v="Sistem Informasi"/>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s v=""/>
    <m/>
    <m/>
    <m/>
    <m/>
    <m/>
    <m/>
    <s v=""/>
    <s v=""/>
    <s v=""/>
    <m/>
    <m/>
    <m/>
    <m/>
    <m/>
    <m/>
    <s v=""/>
    <s v=""/>
    <s v=""/>
    <m/>
    <m/>
    <m/>
    <m/>
    <m/>
    <s v=""/>
    <s v=""/>
    <s v=""/>
    <m/>
    <m/>
    <m/>
    <m/>
    <m/>
    <s v=""/>
    <s v=""/>
    <s v=""/>
    <m/>
    <m/>
    <s v="Proposal"/>
    <s v="Laporan Akhir"/>
    <m/>
    <s v="Denny Daffa Rizaldy"/>
    <s v="Sistem Informasi"/>
    <s v="Bintang Marwan Putra Pradana"/>
    <s v="Sistem Informasi"/>
    <m/>
    <s v=""/>
    <m/>
    <s v=""/>
    <m/>
    <s v=""/>
    <m/>
    <s v=""/>
    <m/>
    <s v=""/>
    <m/>
    <s v=""/>
    <s v="Prosiding Internasional (ICAITI)"/>
    <s v=" "/>
    <s v=" "/>
    <s v="Accepted"/>
    <s v=" "/>
    <s v=" "/>
  </r>
  <r>
    <n v="37"/>
    <s v="REK. 259/ABDI1/REK/IX/2022"/>
    <s v="1275/ABDI1/LPPM/XI/2023"/>
    <s v="Penggunaan Teknologi Smart Farmin Untuk Meningkatkan Efisiensi Budidaya Jamur Kelompok Tani Elok Mekar Sari Surabaya"/>
    <x v="10"/>
    <x v="2"/>
    <n v="2022"/>
    <n v="6"/>
    <s v="PEMBERDAYAAN DESA/WILAYAH BINAAN"/>
    <m/>
    <n v="15083902"/>
    <s v="ITTelkom Surabaya"/>
    <n v="7"/>
    <m/>
    <s v="Internal"/>
    <s v="ID"/>
    <s v="Institut Telknologi Telkom Surabaya"/>
    <n v="6680625"/>
    <s v="nilla rachmaningrum"/>
    <s v="0408067804"/>
    <n v="15083902"/>
    <s v="Motion Technology for Safety, Health, and Wellness"/>
    <s v="ETHES (Electrical Engineering and Advanced Technologies)"/>
    <s v="Teknik Telekomunikasi"/>
    <m/>
    <m/>
    <m/>
    <m/>
    <m/>
    <m/>
    <m/>
    <m/>
    <s v=""/>
    <s v=""/>
    <s v=""/>
    <m/>
    <m/>
    <m/>
    <m/>
    <m/>
    <m/>
    <s v=""/>
    <s v=""/>
    <s v=""/>
    <m/>
    <m/>
    <m/>
    <m/>
    <m/>
    <m/>
    <s v=""/>
    <s v=""/>
    <s v=""/>
    <m/>
    <m/>
    <m/>
    <m/>
    <m/>
    <m/>
    <s v=""/>
    <s v=""/>
    <s v=""/>
    <m/>
    <m/>
    <m/>
    <m/>
    <m/>
    <m/>
    <s v=""/>
    <s v=""/>
    <s v=""/>
    <m/>
    <m/>
    <m/>
    <m/>
    <m/>
    <m/>
    <s v=""/>
    <s v=""/>
    <s v=""/>
    <m/>
    <m/>
    <m/>
    <m/>
    <m/>
    <s v=""/>
    <s v=""/>
    <s v=""/>
    <m/>
    <m/>
    <m/>
    <m/>
    <m/>
    <s v=""/>
    <s v=""/>
    <s v=""/>
    <m/>
    <m/>
    <s v="Proposal"/>
    <s v="Laporan Akhir"/>
    <m/>
    <s v="Leonardo Krisna Gita Dharmawan"/>
    <s v="Teknik Telekomunikasi"/>
    <s v="Ardhya Ramadani"/>
    <s v="Teknik Telekomunikasi"/>
    <s v="Jessica Theodora"/>
    <s v="Teknik Telekomunikasi"/>
    <m/>
    <s v=""/>
    <m/>
    <s v=""/>
    <m/>
    <s v=""/>
    <m/>
    <s v=""/>
    <m/>
    <s v=""/>
    <m/>
    <m/>
    <m/>
    <m/>
    <m/>
    <m/>
  </r>
  <r>
    <n v="26"/>
    <s v="REK.124/ABDI1/REK/VII/2022"/>
    <s v="-"/>
    <s v="Integrated Management Library System (IMAGIN), Pengembangan Perpustakaan ITTelkom Surabaya Terintegrasi Berbasis Web"/>
    <x v="7"/>
    <x v="2"/>
    <n v="2022"/>
    <m/>
    <s v="PEMBERDAYAAN DESA/WILAYAH BINAAN"/>
    <m/>
    <n v="13600000"/>
    <s v="ITTelkom Surabaya"/>
    <n v="7"/>
    <s v="Pengmas Kompetitif Internal"/>
    <s v="Internal"/>
    <s v="ID"/>
    <s v="Institut Telknologi Telkom Surabaya"/>
    <n v="6744406"/>
    <s v="Muhamad Nasrullah"/>
    <s v="0709059004"/>
    <n v="13600000"/>
    <s v="Tidak ada CoE"/>
    <s v="Tidak ada KK"/>
    <s v="Tidak ada KK"/>
    <s v="FTIB"/>
    <s v="ITTelkom Surabaya"/>
    <m/>
    <m/>
    <n v="6099359"/>
    <s v="0708119103"/>
    <s v="Mochamad Nizar Palefi Ma'ady"/>
    <n v="13600000"/>
    <s v="Intergrated and Embedded Systems"/>
    <s v="Rekayasa Industri dan Inovasi Bisnis (RIIB)"/>
    <s v="Sistem Informasi"/>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s v=""/>
    <m/>
    <m/>
    <m/>
    <m/>
    <m/>
    <m/>
    <s v=""/>
    <s v=""/>
    <s v=""/>
    <m/>
    <m/>
    <m/>
    <m/>
    <m/>
    <m/>
    <s v=""/>
    <s v=""/>
    <s v=""/>
    <m/>
    <m/>
    <m/>
    <m/>
    <m/>
    <s v=""/>
    <s v=""/>
    <s v=""/>
    <m/>
    <m/>
    <m/>
    <m/>
    <m/>
    <s v=""/>
    <s v=""/>
    <s v=""/>
    <m/>
    <m/>
    <s v="Proposal"/>
    <s v="Laporan Akhir"/>
    <m/>
    <s v="Tabina Shafa Nabila Syahda"/>
    <s v="Sistem Informasi"/>
    <s v="DENNY DAFFA RIZALDY"/>
    <s v="Sistem Informasi"/>
    <s v="Rendy Adi Fatma Saputra"/>
    <s v="Sistem Informasi"/>
    <s v="Nursyahjaya Ramadaniputra"/>
    <s v="Rekayasa Perangkat Lunak"/>
    <m/>
    <s v=""/>
    <m/>
    <s v=""/>
    <m/>
    <s v=""/>
    <m/>
    <s v=""/>
    <s v="Jurnal Nasional ber-ISSN"/>
    <s v=" "/>
    <s v=" "/>
    <s v="Akhir pelunasan: 16 Juni 2023, submit ulang"/>
    <s v=" "/>
    <s v=" "/>
  </r>
  <r>
    <n v="35"/>
    <s v="REK. 259/ABDI1/REK/IX/2022"/>
    <s v="1273/ABDI1/LPPM/XI/2023"/>
    <s v="Destilasi Air Sumur Asin dengan Charging Battery-Solar Panel Berbasis IoT"/>
    <x v="10"/>
    <x v="2"/>
    <n v="2022"/>
    <n v="6"/>
    <s v="INDUSTRI KREATIF DAN PENGEMBANGAN TEKNOLOGI MAJU"/>
    <m/>
    <n v="13201608"/>
    <s v="ITTelkom Surabaya"/>
    <n v="7"/>
    <m/>
    <s v="Eksternal"/>
    <s v="ID"/>
    <s v="Institut Telknologi Telkom Surabaya"/>
    <n v="6099359"/>
    <s v="mochamad nizar palefi ma'ady"/>
    <s v="0708119103"/>
    <n v="13201608"/>
    <s v="Intergrated and Embedded Systems"/>
    <s v="Rekayasa Industri dan Inovasi Bisnis (RIIB)"/>
    <s v="Sistem Informasi"/>
    <m/>
    <m/>
    <m/>
    <m/>
    <m/>
    <m/>
    <m/>
    <m/>
    <s v=""/>
    <s v=""/>
    <s v=""/>
    <m/>
    <m/>
    <m/>
    <m/>
    <m/>
    <m/>
    <s v=""/>
    <s v=""/>
    <s v=""/>
    <m/>
    <m/>
    <m/>
    <m/>
    <m/>
    <m/>
    <s v=""/>
    <s v=""/>
    <s v=""/>
    <m/>
    <m/>
    <m/>
    <m/>
    <m/>
    <m/>
    <s v=""/>
    <s v=""/>
    <s v=""/>
    <m/>
    <m/>
    <m/>
    <m/>
    <m/>
    <m/>
    <s v=""/>
    <s v=""/>
    <s v=""/>
    <m/>
    <m/>
    <m/>
    <m/>
    <m/>
    <m/>
    <s v=""/>
    <s v=""/>
    <s v=""/>
    <m/>
    <m/>
    <m/>
    <m/>
    <m/>
    <s v=""/>
    <s v=""/>
    <s v=""/>
    <m/>
    <m/>
    <m/>
    <m/>
    <m/>
    <s v=""/>
    <s v=""/>
    <s v=""/>
    <m/>
    <m/>
    <s v="Proposal"/>
    <s v="Laporan Akhir"/>
    <m/>
    <s v="Tabina Shafa Nabila Syahda"/>
    <s v="Sistem Informasi"/>
    <s v="Cornelia Angela Caezaria"/>
    <s v="Sistem Informasi"/>
    <s v="RIZQY ATHIYYA NAFI'ATUS SA'IDAH"/>
    <s v="Sistem Informasi"/>
    <m/>
    <s v=""/>
    <m/>
    <s v=""/>
    <m/>
    <s v=""/>
    <m/>
    <s v=""/>
    <m/>
    <s v=""/>
    <m/>
    <m/>
    <m/>
    <m/>
    <m/>
    <m/>
  </r>
  <r>
    <n v="16"/>
    <s v="REK.070/ABDI1/REK/II/2022"/>
    <s v="-"/>
    <s v="Pelatihan Pengembangan Inovasi Bisnis Digital Berbasis Web Untuk Meningkatkan Daya Saing SMK Di Jatim"/>
    <x v="2"/>
    <x v="2"/>
    <n v="2022"/>
    <m/>
    <s v="INDUSTRI KREATIF DAN PENERAPAN TEKNOLOGI MAJU"/>
    <m/>
    <n v="10000000"/>
    <s v="ITTelkom Surabaya"/>
    <n v="7"/>
    <s v="Pengmas Kompetitif Internal"/>
    <s v="Internal"/>
    <s v="ID"/>
    <s v="Institut Telknologi Telkom Surabaya"/>
    <n v="6680687"/>
    <s v="wahyu andy prastyabudi"/>
    <s v="0702048705"/>
    <n v="10000000"/>
    <s v="Circular Ecosystem and Sustainable Technology"/>
    <s v="Rekayasa Industri dan Inovasi Bisnis (RIIB)"/>
    <s v="Teknik Industri"/>
    <s v="FTEIC"/>
    <s v="ITTelkom Surabaya"/>
    <m/>
    <m/>
    <n v="6680698"/>
    <s v="0709128101"/>
    <s v="Mohammad Sholik"/>
    <n v="10000000"/>
    <s v="Motion Technology for Safety, Health, and Wellness"/>
    <s v="Smart Computing Technology (SCOUT)"/>
    <s v="Rekayasa Perangkat Lunak"/>
    <s v="FTIB"/>
    <s v="ITTelkom Surabaya"/>
    <n v="259781"/>
    <s v="0710028604"/>
    <s v="Titus Kristanto"/>
    <n v="10000000"/>
    <s v="Circular Ecosystem and Sustainable Technology"/>
    <s v="Rekayasa Industri dan Inovasi Bisnis (RIIB)"/>
    <s v="Digital Bisnis"/>
    <s v="FTIB"/>
    <s v="ITTelkom Surabaya"/>
    <m/>
    <m/>
    <m/>
    <m/>
    <s v=""/>
    <s v=""/>
    <s v=""/>
    <m/>
    <m/>
    <m/>
    <m/>
    <m/>
    <m/>
    <s v=""/>
    <s v=""/>
    <s v=""/>
    <m/>
    <m/>
    <m/>
    <m/>
    <m/>
    <m/>
    <s v=""/>
    <s v=""/>
    <s v=""/>
    <m/>
    <m/>
    <m/>
    <m/>
    <m/>
    <m/>
    <s v=""/>
    <s v=""/>
    <s v=""/>
    <m/>
    <m/>
    <m/>
    <m/>
    <m/>
    <s v=""/>
    <s v=""/>
    <s v=""/>
    <m/>
    <m/>
    <m/>
    <m/>
    <m/>
    <s v=""/>
    <s v=""/>
    <s v=""/>
    <m/>
    <m/>
    <s v="Proposal"/>
    <s v="Laporan Akhir"/>
    <m/>
    <m/>
    <s v=""/>
    <m/>
    <s v=""/>
    <m/>
    <s v=""/>
    <m/>
    <s v=""/>
    <m/>
    <s v=""/>
    <m/>
    <s v=""/>
    <m/>
    <s v=""/>
    <m/>
    <s v=""/>
    <s v="Jurnal Nasional ber-ISSN"/>
    <s v=" "/>
    <s v=" "/>
    <s v="Jurnal published"/>
    <s v=" "/>
    <s v=" "/>
  </r>
  <r>
    <n v="3"/>
    <s v="REK.070/ABDI1/REK/II/2022"/>
    <s v="387/ABDI1/LPPM/II/2022"/>
    <s v="Optimalisasi Panel Surya sebagai Pembangkit Listrik Alternatif untuk Meleyani Kebutuhan Listrik Masyarakat Kampung Oase Ondomohen"/>
    <x v="7"/>
    <x v="2"/>
    <n v="2022"/>
    <m/>
    <s v="PEMBERDAYAAN DESA ATAU WILAYAH BINAAN"/>
    <m/>
    <n v="7000000"/>
    <s v="ITTelkom Surabaya"/>
    <n v="7"/>
    <s v="Pengmas Kompetitif Internal"/>
    <s v="Internal"/>
    <s v="ID"/>
    <s v="Institut Telknologi Telkom Surabaya"/>
    <n v="6680708"/>
    <s v="lora khaula amifia"/>
    <s v="0706069201"/>
    <n v="7000000"/>
    <s v="Circular Ecosystem and Sustainable Technology"/>
    <s v="ETHES (Electrical Engineering and Advanced Technologies)"/>
    <s v="Teknik Elektro"/>
    <s v="FTEIC"/>
    <s v="ITTelkom Surabaya"/>
    <m/>
    <m/>
    <n v="258471"/>
    <s v="0727097302"/>
    <s v="Susijanto Tri Rasmana"/>
    <n v="7000000"/>
    <s v="Motion Technology for Safety, Health, and Wellness"/>
    <s v="ETHES (Electrical Engineering and Advanced Technologies)"/>
    <s v="Teknik Komputer"/>
    <s v="FTEIC"/>
    <s v="ITTelkom Surabaya"/>
    <n v="6680685"/>
    <s v="0721068802"/>
    <s v="Moch. Iskandar Riansyah"/>
    <n v="7000000"/>
    <s v="Intergrated and Embedded Systems"/>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Tiur Imanuela Ayu Larasati Wibowo"/>
    <s v="Teknik Elektro"/>
    <s v="Mohammad Fahmi Ilmi Yogianto"/>
    <s v="Teknik Elektro"/>
    <s v="Hernadimas Alfattah"/>
    <s v="Teknik Elektro"/>
    <m/>
    <s v=""/>
    <m/>
    <s v=""/>
    <m/>
    <s v=""/>
    <m/>
    <s v=""/>
    <m/>
    <s v=""/>
    <s v="Jurnal Nasional ber-ISSN"/>
    <s v="Publikasi Media Massa Nasional"/>
    <s v="Produk TTG"/>
    <s v="Jurnal published, publikasi media massa online, produk finished"/>
    <s v="HKI"/>
    <s v=" "/>
  </r>
  <r>
    <n v="5"/>
    <s v="REK.070/ABDI1/REK/II/2022"/>
    <s v="389/ABDI1/LPPM/II/2022"/>
    <s v="Pendampingan Penyusunan Pembukuan Dan Laporan Keuangan Untuk UKM Di Kota Surabaya"/>
    <x v="7"/>
    <x v="2"/>
    <n v="2022"/>
    <m/>
    <s v="INDUSTRI KREATIF DAN PENERAPAN TEKNOLOGI MAJU"/>
    <m/>
    <n v="7000000"/>
    <s v="ITTelkom Surabaya"/>
    <n v="7"/>
    <s v="Pengmas Kompetitif Internal"/>
    <s v="Internal"/>
    <s v="ID"/>
    <s v="Institut Telknologi Telkom Surabaya"/>
    <n v="6681051"/>
    <s v="rizqa amelia zunaidi"/>
    <s v="0711069301"/>
    <n v="7000000"/>
    <s v="Circular Ecosystem and Sustainable Technology"/>
    <s v="Rekayasa Industri dan Inovasi Bisnis (RIIB)"/>
    <s v="Teknik Industri"/>
    <s v="FTEIC"/>
    <s v="ITTelkom Surabaya"/>
    <m/>
    <m/>
    <n v="6658545"/>
    <s v="0401078801"/>
    <s v="Ayu Endah Wahyuni"/>
    <n v="7000000"/>
    <s v="Circular Ecosystem and Sustainable Technology"/>
    <s v="Rekayasa Industri dan Inovasi Bisnis (RIIB)"/>
    <s v="Teknik Industri"/>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Yashmine Mela Ardianto"/>
    <s v="Teknik Industri"/>
    <s v="Hendrawan Widianto"/>
    <s v="Teknik Industri"/>
    <s v="Firli Tajtibra"/>
    <s v="Teknik Industri"/>
    <m/>
    <s v=""/>
    <m/>
    <s v=""/>
    <m/>
    <s v=""/>
    <m/>
    <s v=""/>
    <m/>
    <s v=""/>
    <s v="Jurnal Nasional ber-ISSN"/>
    <s v="Publikasi Media Massa Nasional"/>
    <s v="Peningkatan Pemberdayaan Mitra"/>
    <s v="Publikasi published, produk finished"/>
    <s v=" "/>
    <s v=" "/>
  </r>
  <r>
    <n v="6"/>
    <s v="REK.070/ABDI1/REK/II/2022"/>
    <s v="390/ABDI1/LPPM/II/2022"/>
    <s v="Pengembangan Wisata Kampung Hijau Dan Pengelolahan Sampah Makanan Warga Untuk Budidaya Magot Menjadi Pakan Ikan Di Kampung Ondomohen Magersari Surabaya"/>
    <x v="7"/>
    <x v="2"/>
    <n v="2022"/>
    <m/>
    <s v="PEMBERDAYAAN DESA ATAU WILAYAH BINAAN"/>
    <m/>
    <n v="7000000"/>
    <s v="ITTelkom Surabaya"/>
    <n v="7"/>
    <s v="Pengmas Kompetitif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m/>
    <m/>
    <n v="6680618"/>
    <s v="0725059202"/>
    <s v="Rahaditya Dimas Prihadianto"/>
    <n v="7000000"/>
    <s v="Circular Ecosystem and Sustainable Technology"/>
    <s v="Rekayasa Industri dan Inovasi Bisnis (RIIB)"/>
    <s v="Teknik Industri"/>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Ahmad Habibi"/>
    <s v="Teknik Komputer"/>
    <s v="DIMAS MAHENDRA BUDI SANTOSO"/>
    <s v="Teknik Komputer"/>
    <s v="SILVI PRASTIWI RENANDA PUTRI"/>
    <s v="Teknik Komputer"/>
    <m/>
    <s v=""/>
    <m/>
    <s v=""/>
    <m/>
    <s v=""/>
    <m/>
    <s v=""/>
    <m/>
    <s v=""/>
    <s v="Jurnal Nasional ber-ISSN"/>
    <s v="Publikasi Media Massa Nasional"/>
    <s v="Produk TTG"/>
    <s v="Jurnal Published, Video kegiatan dan media massa published, peningkatan keterampilan mitra"/>
    <s v=" "/>
    <s v=" "/>
  </r>
  <r>
    <n v="9"/>
    <s v="REK.070/ABDI1/REK/II/2022"/>
    <s v="393/ABDI1/LPPM/II/2022"/>
    <s v="Pemanfaatan Teknologi Smart Farming Untuk Meningkatkan Efisiensi Budidaya Janur Di Kelompok Tani Elok Mekar Sari Surabaya"/>
    <x v="7"/>
    <x v="2"/>
    <n v="2022"/>
    <m/>
    <s v="PEMBERDAYAAN DESA ATAU WILAYAH BINAAN"/>
    <m/>
    <n v="7000000"/>
    <s v="ITTelkom Surabaya"/>
    <n v="7"/>
    <s v="Pengmas Kompetitif Internal"/>
    <s v="Internal"/>
    <s v="ID"/>
    <s v="Institut Telknologi Telkom Surabaya"/>
    <n v="6680625"/>
    <s v="nilla rachmaningrum"/>
    <s v="0408067804"/>
    <n v="7000000"/>
    <s v="Motion Technology for Safety, Health, and Wellness"/>
    <s v="ETHES (Electrical Engineering and Advanced Technologies)"/>
    <s v="Teknik Telekomunikasi"/>
    <s v="FTEIC"/>
    <s v="ITTelkom Surabaya"/>
    <m/>
    <m/>
    <n v="6724784"/>
    <n v="722119101"/>
    <s v="Fannush Shofi Akbar"/>
    <n v="7000000"/>
    <s v="Motion Technology for Safety, Health, and Wellness"/>
    <s v="ETHES (Electrical Engineering and Advanced Technologies)"/>
    <s v="Teknik Telekomunikasi"/>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Rizky Maulana Syafi' Zamhari"/>
    <s v="Teknik Telekomunikasi"/>
    <s v="Syammas Muhyiddin"/>
    <s v="Teknik Telekomunikasi"/>
    <m/>
    <s v=""/>
    <m/>
    <s v=""/>
    <m/>
    <s v=""/>
    <m/>
    <s v=""/>
    <m/>
    <s v=""/>
    <m/>
    <s v=""/>
    <s v="Jurnal Nasional ber-ISSN"/>
    <s v="Publikasi Media Massa Nasional"/>
    <s v="Peningkatan Pemberdayaan Mitra"/>
    <s v="Jurnal published, Media massa published"/>
    <s v=" "/>
    <s v=" "/>
  </r>
  <r>
    <n v="13"/>
    <s v="REK.070/ABDI1/REK/II/2022"/>
    <s v="397/ABDI1/LPPM/II/2022"/>
    <s v="PKM EYED ( EDUCATION YOUTH OF ENTREPRENEURS) PROGRAM PEMANFAATAN IT UNTUK MENINGKATKAN PRODUKTIF DAN EKONOMI MASYARAKAT DI SEPANJANG ASRI PASKA PANDEMI COVID-19"/>
    <x v="7"/>
    <x v="2"/>
    <n v="2022"/>
    <m/>
    <s v="PEMBERDAYAAN DESA ATAU WILAYAH BINAAN"/>
    <m/>
    <n v="7000000"/>
    <s v="ITTelkom Surabaya"/>
    <n v="7"/>
    <s v="Pengmas Kompetitif Internal"/>
    <s v="Internal"/>
    <s v="ID"/>
    <s v="Institut Telknologi Telkom Surabaya"/>
    <n v="6680634"/>
    <s v="noerma pudji istyanto"/>
    <s v="0725059004"/>
    <n v="7000000"/>
    <s v="Motion Technology for Safety, Health, and Wellness"/>
    <s v="Rekayasa Industri dan Inovasi Bisnis (RIIB)"/>
    <s v="Sistem Informasi"/>
    <s v="FTIB"/>
    <s v="ITTelkom Surabaya"/>
    <m/>
    <m/>
    <n v="6744406"/>
    <s v="0709059004"/>
    <s v="Muhamad Nasrullah"/>
    <n v="7000000"/>
    <s v="Tidak ada CoE"/>
    <s v="Tidak ada KK"/>
    <s v="Tidak ada KK"/>
    <s v="FTIB"/>
    <s v="ITTelkom Surabaya"/>
    <n v="6764236"/>
    <s v="0704068902"/>
    <s v="Rokhmatul Insani"/>
    <n v="7000000"/>
    <s v="Circular Ecosystem and Sustainable Technology"/>
    <s v="Rekayasa Industri dan Inovasi Bisnis (RIIB)"/>
    <s v="Sistem Informasi"/>
    <s v="FTIB"/>
    <s v="ITTelkom Surabaya"/>
    <m/>
    <m/>
    <m/>
    <m/>
    <s v=""/>
    <s v=""/>
    <s v=""/>
    <m/>
    <m/>
    <m/>
    <m/>
    <m/>
    <m/>
    <s v=""/>
    <s v=""/>
    <s v=""/>
    <m/>
    <m/>
    <m/>
    <m/>
    <m/>
    <m/>
    <s v=""/>
    <s v=""/>
    <s v=""/>
    <m/>
    <m/>
    <m/>
    <m/>
    <m/>
    <m/>
    <s v=""/>
    <s v=""/>
    <s v=""/>
    <m/>
    <m/>
    <m/>
    <m/>
    <m/>
    <s v=""/>
    <s v=""/>
    <s v=""/>
    <m/>
    <m/>
    <m/>
    <m/>
    <m/>
    <s v=""/>
    <s v=""/>
    <s v=""/>
    <m/>
    <m/>
    <s v="Proposal"/>
    <s v="Laporan Akhir"/>
    <m/>
    <s v="Yuni Qoriah Verdiana"/>
    <s v="Sistem Informasi"/>
    <s v="Rizki Afifatus Sa'diyah"/>
    <s v="Sistem Informasi"/>
    <s v="M. DAWUD EMERULLOH"/>
    <s v="Sistem Informasi"/>
    <m/>
    <s v=""/>
    <m/>
    <s v=""/>
    <m/>
    <s v=""/>
    <m/>
    <s v=""/>
    <m/>
    <s v=""/>
    <s v="Jurnal Nasional ber-ISSN"/>
    <s v="Publikasi Media Massa Nasional"/>
    <s v="Peningkatan Pemberdayaan Mitra"/>
    <s v="Jurnal published, media massa published, peningkatan mitra"/>
    <s v=" "/>
    <s v=" "/>
  </r>
  <r>
    <n v="15"/>
    <s v="REK.070/ABDI1/REK/II/2022"/>
    <s v="399/ABDI1/LPPM/II/2022"/>
    <s v="Strategi Peningkatan Pemasaran dan Penjualan Produk Olahan Buah Mangrove Melalui Pembuatan Website"/>
    <x v="7"/>
    <x v="2"/>
    <n v="2022"/>
    <m/>
    <s v="INDUSTRI KREATIF DAN PENERAPAN TEKNOLOGI MAJU"/>
    <m/>
    <n v="7000000"/>
    <s v="ITTelkom Surabaya"/>
    <n v="7"/>
    <s v="Pengmas Kompetitif Internal"/>
    <s v="Internal"/>
    <s v="ID"/>
    <s v="Institut Telknologi Telkom Surabaya"/>
    <n v="6680629"/>
    <s v="ubaidillah umar"/>
    <s v="0727048809"/>
    <n v="7000000"/>
    <s v="Intergrated and Embedded Systems"/>
    <s v="Smart Computing Technology (SCOUT)"/>
    <s v="Teknik Komputer"/>
    <s v="FTEIC"/>
    <s v="ITTelkom Surabaya"/>
    <m/>
    <m/>
    <n v="6663582"/>
    <s v="0303069102"/>
    <s v="Aulia Rahma Annisa"/>
    <n v="7000000"/>
    <s v="Tidak ada CoE"/>
    <s v="Tidak ada KK"/>
    <n v="0"/>
    <s v="FTEIC"/>
    <s v="ITTelkom Surabaya"/>
    <n v="6680633"/>
    <s v="0717017902_x000a_"/>
    <s v="Helmy Widyantara"/>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Gempar Alamsyah"/>
    <s v="Teknik Komputer"/>
    <s v="Ari Candra Rahmanaga"/>
    <s v="Teknik Komputer"/>
    <s v="Aliffianto Nur Huda"/>
    <s v="Teknik Komputer"/>
    <m/>
    <s v=""/>
    <m/>
    <s v=""/>
    <m/>
    <s v=""/>
    <m/>
    <s v=""/>
    <m/>
    <s v=""/>
    <s v="-"/>
    <s v="Publikasi Media Massa Nasional"/>
    <s v="Peningkatan Pemberdayaan Mitra"/>
    <s v="Akhir pelunasan: TW III, Publikasi published"/>
    <s v=" "/>
    <s v=" "/>
  </r>
  <r>
    <n v="19"/>
    <s v="REK.124/ABDI1/REK/VII/2022"/>
    <s v="927/ABDI1/LPPM/VII/2022"/>
    <s v="Pengembangan Kampung Wisata Edukasi dengan Penerapan Teknologi dan Pemberdayaan Masyarakat Di Kampoeng Songo Surabaya"/>
    <x v="7"/>
    <x v="2"/>
    <n v="2022"/>
    <m/>
    <s v="INDUSTRI KREATIF DAN PENGEMBANGAN TEKNOLOGI MAJU"/>
    <m/>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B"/>
    <s v="ITTelkom Surabaya"/>
    <m/>
    <m/>
    <n v="259781"/>
    <s v="0710028604"/>
    <s v="Titus Kristanto"/>
    <n v="7000000"/>
    <s v="Circular Ecosystem and Sustainable Technology"/>
    <s v="Rekayasa Industri dan Inovasi Bisnis (RIIB)"/>
    <s v="Digital Bisnis"/>
    <s v="FTIB"/>
    <s v="ITTelkom Surabaya"/>
    <n v="6680622"/>
    <s v="0709039401"/>
    <s v="Dewi Rahmawati"/>
    <n v="7000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m/>
    <s v="Proposal"/>
    <s v="Laporan Akhir"/>
    <m/>
    <s v="Nursyahjaya Ramadaniputra"/>
    <s v="Rekayasa Perangkat Lunak"/>
    <s v="Rizky Agung Prayogi"/>
    <s v="Rekayasa Perangkat Lunak"/>
    <s v="M. SYARIF HIDAYATULLAH"/>
    <s v="Rekayasa Perangkat Lunak"/>
    <m/>
    <s v=""/>
    <m/>
    <s v=""/>
    <m/>
    <s v=""/>
    <m/>
    <s v=""/>
    <m/>
    <s v=""/>
    <s v="Jurnal Nasional ber-ISSN"/>
    <s v="Publikasi Media Massa Nasional"/>
    <s v="Peningkatan Pemberdayaan Mitra"/>
    <s v=" "/>
    <s v=" "/>
    <s v=" "/>
  </r>
  <r>
    <n v="17"/>
    <s v="REK.070/ABDI1/REK/II/2022"/>
    <s v="925/ABDI1/LPPM/VII/2022"/>
    <s v="Pembentukan Kelompok Usaha dan Strategi Branding untuk Membentuk Identitas Brand"/>
    <x v="7"/>
    <x v="2"/>
    <n v="2022"/>
    <m/>
    <s v="PEMBERDAYAAN DESA/WILAYAH BINAAN"/>
    <m/>
    <n v="6971250"/>
    <s v="ITTelkom Surabaya"/>
    <n v="7"/>
    <s v="Pengmas Kompetitif Internal"/>
    <s v="Internal"/>
    <s v="ID"/>
    <s v="Institut Telknologi Telkom Surabaya"/>
    <n v="6787821"/>
    <s v="desita nur rachmaniar"/>
    <s v="0707029303"/>
    <n v="6971250"/>
    <s v="Circular Ecosystem and Sustainable Technology"/>
    <s v="Rekayasa Industri dan Inovasi Bisnis (RIIB)"/>
    <s v="Teknik Logistik"/>
    <s v="FTEIC"/>
    <s v="ITTelkom Surabaya"/>
    <m/>
    <m/>
    <n v="6778519"/>
    <s v="0712059303"/>
    <s v="Nisa Isrofi"/>
    <n v="6971250"/>
    <s v="Circular Ecosystem and Sustainable Technology"/>
    <s v="Rekayasa Industri dan Inovasi Bisnis (RIIB)"/>
    <s v="Teknik Logistik"/>
    <s v="FTEIC"/>
    <s v="ITTelkom Surabaya"/>
    <m/>
    <m/>
    <m/>
    <m/>
    <s v=""/>
    <s v=""/>
    <s v=""/>
    <m/>
    <m/>
    <m/>
    <m/>
    <m/>
    <m/>
    <s v=""/>
    <s v=""/>
    <s v=""/>
    <m/>
    <m/>
    <m/>
    <m/>
    <m/>
    <m/>
    <s v=""/>
    <s v=""/>
    <s v=""/>
    <m/>
    <m/>
    <m/>
    <m/>
    <m/>
    <m/>
    <s v=""/>
    <s v=""/>
    <s v=""/>
    <m/>
    <m/>
    <m/>
    <m/>
    <m/>
    <m/>
    <s v=""/>
    <s v=""/>
    <s v=""/>
    <m/>
    <m/>
    <m/>
    <m/>
    <m/>
    <s v=""/>
    <s v=""/>
    <s v=""/>
    <m/>
    <m/>
    <m/>
    <m/>
    <m/>
    <s v=""/>
    <s v=""/>
    <s v=""/>
    <m/>
    <m/>
    <s v="Proposal"/>
    <s v="Laporan Akhir"/>
    <m/>
    <s v="Riris Ainur Rosidah"/>
    <s v="Teknik Logistik"/>
    <s v="Lovina Amil Hasanah"/>
    <s v="Teknik Logistik"/>
    <s v="Muhammad Farhan Abdillah Sholeh"/>
    <s v="Teknik Logistik"/>
    <m/>
    <s v=""/>
    <m/>
    <s v=""/>
    <m/>
    <s v=""/>
    <m/>
    <s v=""/>
    <m/>
    <s v=""/>
    <s v="Jurnal Internal"/>
    <s v="Video Kegiatan"/>
    <s v="Peningkatan Pemberdayaan Mitra"/>
    <s v="Jurnal published"/>
    <s v=" "/>
    <s v=" "/>
  </r>
  <r>
    <n v="22"/>
    <s v="REK.124/ABDI1/REK/VII/2022"/>
    <s v="930/ABDI1/LPPM/VII/2022"/>
    <s v="Penyusunan Kriteria Kepuasan Pelanggan pada Kelompok Usaha Bareng Raya"/>
    <x v="7"/>
    <x v="2"/>
    <n v="2022"/>
    <m/>
    <s v="PEMBERDAYAAN DESA/WILAYAH BINAAN"/>
    <m/>
    <n v="6960000"/>
    <s v="ITTelkom Surabaya"/>
    <n v="7"/>
    <s v="Pengmas Kompetitif Internal"/>
    <s v="Internal"/>
    <s v="ID"/>
    <s v="Institut Telknologi Telkom Surabaya"/>
    <n v="6756289"/>
    <s v="nicko nur rakhmaddian_x000a_"/>
    <s v="0725059501"/>
    <n v="6960000"/>
    <s v="Tidak ada CoE"/>
    <s v="Tidak ada KK"/>
    <s v="Tidak ada KK"/>
    <s v="FTEIC"/>
    <s v="ITTelkom Surabaya"/>
    <m/>
    <m/>
    <n v="6784457"/>
    <s v="0723079501"/>
    <s v="Granita Hajar"/>
    <n v="6960000"/>
    <s v="Circular Ecosystem and Sustainable Technology"/>
    <s v="Rekayasa Industri dan Inovasi Bisnis (RIIB)"/>
    <s v="Teknik Logistik"/>
    <s v="FTEIC"/>
    <s v="ITTelkom Surabaya"/>
    <n v="6778837"/>
    <n v="711039403"/>
    <s v="Muhammad Dzulfikar Fauzi"/>
    <n v="6960000"/>
    <s v="Motion Technology for Safety, Health, and Wellness"/>
    <s v="Smart Computing Technology (SCOUT)"/>
    <s v="Informatika"/>
    <s v="FTEIC"/>
    <s v="ITTelkom Surabaya"/>
    <m/>
    <m/>
    <m/>
    <m/>
    <s v=""/>
    <s v=""/>
    <s v=""/>
    <m/>
    <m/>
    <m/>
    <m/>
    <m/>
    <m/>
    <s v=""/>
    <s v=""/>
    <s v=""/>
    <m/>
    <m/>
    <m/>
    <m/>
    <m/>
    <m/>
    <s v=""/>
    <s v=""/>
    <s v=""/>
    <m/>
    <m/>
    <m/>
    <m/>
    <m/>
    <m/>
    <s v=""/>
    <s v=""/>
    <s v=""/>
    <m/>
    <m/>
    <m/>
    <m/>
    <m/>
    <s v=""/>
    <s v=""/>
    <s v=""/>
    <m/>
    <m/>
    <m/>
    <m/>
    <m/>
    <s v=""/>
    <s v=""/>
    <s v=""/>
    <m/>
    <m/>
    <s v="Proposal"/>
    <s v="Laporan Akhir"/>
    <m/>
    <s v="Bunga Pasha Maulidina"/>
    <s v="Teknik Logistik"/>
    <s v="MATTEO IBASTIAN"/>
    <s v="Teknik Logistik"/>
    <s v="ANNISA'UL BAROROH"/>
    <s v="Teknik Logistik"/>
    <m/>
    <s v=""/>
    <m/>
    <s v=""/>
    <m/>
    <s v=""/>
    <m/>
    <s v=""/>
    <m/>
    <s v=""/>
    <s v="Jurnal Nasional ber-ISSN"/>
    <s v="Video Kegiatan"/>
    <s v="Peningkatan Pemberdayaan Mitra"/>
    <s v="Jurnal published"/>
    <s v="Kuisioner Kepuasan Pelanggan"/>
    <s v=" "/>
  </r>
  <r>
    <n v="11"/>
    <s v="REK.070/ABDI1/REK/II/2022"/>
    <s v="395/ABDI1/LPPM/II/2022"/>
    <s v="Pengembangan Aplikasi Penjualan Dan Proyek Pada Koperasi Pegawai Institut Teknologi Telkom Hita Loka Tara"/>
    <x v="7"/>
    <x v="2"/>
    <n v="2022"/>
    <m/>
    <s v="INDUSTRI KREATIF DAN PENERAPAN TEKNOLOGI MAJU"/>
    <m/>
    <n v="6955000"/>
    <s v="ITTelkom Surabaya"/>
    <n v="7"/>
    <s v="Pengmas Kompetitif Internal"/>
    <s v="Internal"/>
    <s v="ID"/>
    <s v="Institut Telknologi Telkom Surabaya"/>
    <n v="6680628"/>
    <s v="fidi wincoko putro"/>
    <s v="0730058702"/>
    <n v="6955000"/>
    <s v="Motion Technology for Safety, Health, and Wellness"/>
    <s v="Smart Computing Technology (SCOUT)"/>
    <s v="Rekayasa Perangkat Lunak"/>
    <s v="FTIB"/>
    <s v="ITTelkom Surabaya"/>
    <m/>
    <m/>
    <m/>
    <m/>
    <m/>
    <m/>
    <s v=""/>
    <s v=""/>
    <s v=""/>
    <m/>
    <m/>
    <m/>
    <m/>
    <m/>
    <m/>
    <s v=""/>
    <s v=""/>
    <s v=""/>
    <m/>
    <m/>
    <m/>
    <m/>
    <m/>
    <m/>
    <s v=""/>
    <s v=""/>
    <s v=""/>
    <m/>
    <m/>
    <m/>
    <m/>
    <m/>
    <m/>
    <s v=""/>
    <s v=""/>
    <s v=""/>
    <m/>
    <m/>
    <m/>
    <m/>
    <m/>
    <m/>
    <s v=""/>
    <s v=""/>
    <s v=""/>
    <m/>
    <m/>
    <m/>
    <m/>
    <m/>
    <m/>
    <s v=""/>
    <s v=""/>
    <s v=""/>
    <m/>
    <m/>
    <m/>
    <m/>
    <m/>
    <s v=""/>
    <s v=""/>
    <s v=""/>
    <m/>
    <m/>
    <m/>
    <m/>
    <m/>
    <s v=""/>
    <s v=""/>
    <s v=""/>
    <m/>
    <m/>
    <s v="Proposal"/>
    <s v="Laporan Akhir"/>
    <m/>
    <s v="Muhammad Ath Thariq Luqmana"/>
    <s v="Rekayasa Perangkat Lunak"/>
    <s v="Mochammad Ihza Rizky Karim"/>
    <s v="Sistem Informasi"/>
    <s v="Bagus Cahyo Sulistiyo"/>
    <s v="Sistem Informasi"/>
    <m/>
    <s v=""/>
    <m/>
    <s v=""/>
    <m/>
    <s v=""/>
    <m/>
    <s v=""/>
    <m/>
    <s v=""/>
    <s v="Jurnal Nasional ber-ISSN"/>
    <s v=" "/>
    <s v=" "/>
    <s v="Akhir Pelunasan: TW III"/>
    <s v=" "/>
    <s v=" "/>
  </r>
  <r>
    <n v="18"/>
    <s v="REK.124/ABDI1/REK/VII/2022"/>
    <s v="926/ABDI1/LPPM/VII/2022"/>
    <s v="Pelatihan Pemanfaatan Fintech Lending Dan Payment pada UMKM"/>
    <x v="7"/>
    <x v="2"/>
    <n v="2022"/>
    <m/>
    <s v="INDUSTRI KREATIF DAN PENGEMBANGAN TEKNOLOGI MAJU"/>
    <m/>
    <n v="6941000"/>
    <s v="ITTelkom Surabaya"/>
    <n v="7"/>
    <s v="Pengmas Kompetitif Internal"/>
    <s v="Internal"/>
    <s v="ID"/>
    <s v="Institut Telknologi Telkom Surabaya"/>
    <n v="6727245"/>
    <s v="darlin aulia"/>
    <s v="0309069201"/>
    <n v="6941000"/>
    <s v="Circular Ecosystem and Sustainable Technology"/>
    <s v="Rekayasa Industri dan Inovasi Bisnis (RIIB)"/>
    <s v="Digital Bisnis"/>
    <s v="FTIB"/>
    <s v="ITTelkom Surabaya"/>
    <m/>
    <m/>
    <s v="6843682"/>
    <s v="0708128901"/>
    <s v="Caesareano Lafado Yesa"/>
    <n v="6941000"/>
    <s v="Intergrated and Embedded Systems"/>
    <s v="Rekayasa Industri dan Inovasi Bisnis (RIIB)"/>
    <s v="Digital Bisnis"/>
    <s v="FTIB"/>
    <s v="ITTelkom Surabaya"/>
    <m/>
    <m/>
    <s v="Achmad Yanu Alif Fianto"/>
    <n v="6941000"/>
    <s v="Tidak ada CoE"/>
    <s v="Tidak ada KK"/>
    <s v="Tidak ada KK"/>
    <m/>
    <m/>
    <m/>
    <m/>
    <m/>
    <m/>
    <s v=""/>
    <s v=""/>
    <s v=""/>
    <m/>
    <m/>
    <m/>
    <m/>
    <m/>
    <m/>
    <s v=""/>
    <s v=""/>
    <s v=""/>
    <m/>
    <m/>
    <m/>
    <m/>
    <m/>
    <m/>
    <s v=""/>
    <s v=""/>
    <s v=""/>
    <m/>
    <m/>
    <m/>
    <m/>
    <m/>
    <m/>
    <s v=""/>
    <s v=""/>
    <s v=""/>
    <m/>
    <m/>
    <m/>
    <m/>
    <m/>
    <s v=""/>
    <s v=""/>
    <s v=""/>
    <m/>
    <m/>
    <m/>
    <m/>
    <m/>
    <s v=""/>
    <s v=""/>
    <s v=""/>
    <m/>
    <m/>
    <s v="Proposal"/>
    <s v="Laporan Akhir"/>
    <m/>
    <s v="TSALITS AGNITA ULFATUN NISA'"/>
    <s v="Bisnis Digital"/>
    <s v="Gadis Artha Mevia Eka Agusty"/>
    <s v="Bisnis Digital"/>
    <s v="NADA' ALFI NABILA TSABITA IMTIYAZ"/>
    <s v="Bisnis Digital"/>
    <m/>
    <s v=""/>
    <m/>
    <s v=""/>
    <m/>
    <s v=""/>
    <m/>
    <s v=""/>
    <m/>
    <s v=""/>
    <s v="Jurnal Nasional ber-ISSN"/>
    <s v="Video Kegiatan"/>
    <s v="Peningkatan Pemberdayaan Mitra"/>
    <s v="Jurnal published, media massa published, ekosistem fintech berkelanjutan"/>
    <s v=" "/>
    <s v=" "/>
  </r>
  <r>
    <n v="7"/>
    <s v="REK.070/ABDI1/REK/II/2022"/>
    <s v="391/ABDI1/LPPM/II/2022"/>
    <s v="PKM Aplikasi Bergerak Untuk Pemesanan Air Minum Isi Ulang Pada Depo Bahagia"/>
    <x v="7"/>
    <x v="2"/>
    <n v="2022"/>
    <m/>
    <s v="INDUSTRI KREATIF DAN PENERAPAN TEKNOLOGI MAJU"/>
    <m/>
    <n v="6900000"/>
    <s v="ITTelkom Surabaya"/>
    <n v="7"/>
    <s v="Pengmas Kompetitif Internal"/>
    <s v="Internal"/>
    <s v="ID"/>
    <s v="Institut Telknologi Telkom Surabaya"/>
    <n v="6764236"/>
    <s v="rokhmatul insani"/>
    <s v="0704068902"/>
    <n v="6900000"/>
    <s v="Circular Ecosystem and Sustainable Technology"/>
    <s v="Rekayasa Industri dan Inovasi Bisnis (RIIB)"/>
    <s v="Sistem Informasi"/>
    <s v="FTIB"/>
    <s v="ITTelkom Surabaya"/>
    <m/>
    <m/>
    <n v="6744406"/>
    <s v="0709059004"/>
    <s v="Muhamad Nasrullah"/>
    <n v="6900000"/>
    <s v="Tidak ada CoE"/>
    <s v="Tidak ada KK"/>
    <s v="Tidak ada KK"/>
    <s v="FTIB"/>
    <s v="ITTelkom Surabaya"/>
    <n v="6680634"/>
    <s v="0725059004"/>
    <s v="Noerma Pudji Istyanto"/>
    <n v="69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Tyrela Disya Arivani"/>
    <s v="Sistem Informasi"/>
    <s v="Tasya Andini Tesalonika"/>
    <s v="Sistem Informasi"/>
    <m/>
    <s v=""/>
    <m/>
    <s v=""/>
    <m/>
    <s v=""/>
    <m/>
    <s v=""/>
    <m/>
    <s v=""/>
    <m/>
    <s v=""/>
    <s v="Jurnal Nasional Terakreditasi"/>
    <s v="Publikasi Media Massa Nasional"/>
    <s v="Produk TTG"/>
    <s v="Jurnal published, publikasi media massa published"/>
    <s v=" "/>
    <s v=" "/>
  </r>
  <r>
    <n v="12"/>
    <s v="REK.070/ABDI1/REK/II/2022"/>
    <s v="396/ABDI1/LPPM/II/2022"/>
    <s v="Pelatihan Implementasi Green Marketing Dan Digital Marketing Memanfaatkan Social Media dan E- Comerce Untuk UMKM"/>
    <x v="7"/>
    <x v="2"/>
    <n v="2022"/>
    <m/>
    <s v="INDUSTRI KREATIF DAN PENERAPAN TEKNOLOGI MAJU"/>
    <m/>
    <n v="6671000"/>
    <s v="ITTelkom Surabaya"/>
    <n v="7"/>
    <s v="Pengmas Kompetitif Internal"/>
    <s v="Internal"/>
    <s v="ID"/>
    <s v="Institut Telknologi Telkom Surabaya"/>
    <n v="6801989"/>
    <s v="sekar widyasari putri"/>
    <s v="0704029302"/>
    <n v="6671000"/>
    <s v="Circular Ecosystem and Sustainable Technology"/>
    <s v="Rekayasa Industri dan Inovasi Bisnis (RIIB)"/>
    <s v="Digital Bisnis"/>
    <s v="FTIB"/>
    <s v="ITTelkom Surabaya"/>
    <m/>
    <m/>
    <m/>
    <m/>
    <s v="Tiar Anindya Putri"/>
    <n v="6671000"/>
    <s v="Tidak ada CoE"/>
    <s v="Tidak ada KK"/>
    <s v="Tidak ada KK"/>
    <m/>
    <s v="ITTelkom Surabaya"/>
    <n v="6767777"/>
    <s v="0713059501"/>
    <s v="Ahmad Wali Satria Bahari Johan"/>
    <n v="6671000"/>
    <s v="Intergrated and Embedded Systems"/>
    <s v="Smart Computing Technology (SCOUT)"/>
    <s v="Informatika"/>
    <s v="FTIB"/>
    <s v="ITTelkom Surabaya"/>
    <m/>
    <m/>
    <m/>
    <m/>
    <s v=""/>
    <s v=""/>
    <s v=""/>
    <m/>
    <m/>
    <m/>
    <m/>
    <m/>
    <m/>
    <s v=""/>
    <s v=""/>
    <s v=""/>
    <m/>
    <m/>
    <m/>
    <m/>
    <m/>
    <m/>
    <s v=""/>
    <s v=""/>
    <s v=""/>
    <m/>
    <m/>
    <m/>
    <m/>
    <m/>
    <m/>
    <s v=""/>
    <s v=""/>
    <s v=""/>
    <m/>
    <m/>
    <m/>
    <m/>
    <m/>
    <s v=""/>
    <s v=""/>
    <s v=""/>
    <m/>
    <m/>
    <m/>
    <m/>
    <m/>
    <s v=""/>
    <s v=""/>
    <s v=""/>
    <m/>
    <m/>
    <s v="Proposal"/>
    <s v="Laporan Akhir"/>
    <m/>
    <s v="JENNY GHIFRINA PUTRI SALSABILLA"/>
    <s v="Bisnis Digital"/>
    <s v="MOHAMMAD GHOUZUL A'DHOM"/>
    <s v="Bisnis Digital"/>
    <s v="VAGNES ANGELA FRANSISKA"/>
    <s v="Bisnis Digital"/>
    <m/>
    <s v=""/>
    <m/>
    <s v=""/>
    <m/>
    <s v=""/>
    <m/>
    <s v=""/>
    <m/>
    <s v=""/>
    <s v="Jurnal Nasional Terakreditasi"/>
    <s v="Publikasi Media Massa Nasional"/>
    <s v="Peningkatan Pemberdayaan Mitra"/>
    <s v="Jurnal published, Publikasi published"/>
    <s v=" "/>
    <s v=" "/>
  </r>
  <r>
    <n v="10"/>
    <s v="REK.070/ABDI1/REK/II/2022"/>
    <s v="394/ABDI1/LPPM/II/2022"/>
    <s v="Pemanfaatan Teknologi Gelombang Bunyi Sebagai Salah Satu Alternatif Penambahan Hotspot Berkumpulnya Ikan Bagi Nelayan Pesisir Pantai Kenjeran, Kota Surabaya"/>
    <x v="7"/>
    <x v="2"/>
    <n v="2022"/>
    <m/>
    <s v="PEMBERDAYAAN DESA ATAU WILAYAH BINAAN"/>
    <m/>
    <n v="6500000"/>
    <s v="ITTelkom Surabaya"/>
    <n v="7"/>
    <s v="Pengmas Kompetitif Internal"/>
    <s v="Internal"/>
    <s v="ID"/>
    <s v="Institut Telknologi Telkom Surabaya"/>
    <n v="6680645"/>
    <s v="walid maulana hadiansyah"/>
    <s v="0713108902"/>
    <n v="6500000"/>
    <s v="Intergrated and Embedded Systems"/>
    <s v="ETHES (Electrical Engineering and Advanced Technologies)"/>
    <s v="Teknik Telekomunikasi"/>
    <s v="FTEIC"/>
    <s v="ITTelkom Surabaya"/>
    <m/>
    <m/>
    <n v="6680625"/>
    <s v="0408067804"/>
    <s v="Nilla Rachmaningrum"/>
    <n v="6500000"/>
    <s v="Motion Technology for Safety, Health, and Wellness"/>
    <s v="ETHES (Electrical Engineering and Advanced Technologies)"/>
    <s v="Teknik Telekomunikasi"/>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Rian Gunawan"/>
    <s v="Teknik Telekomunikasi"/>
    <m/>
    <s v=""/>
    <m/>
    <s v=""/>
    <m/>
    <s v=""/>
    <m/>
    <s v=""/>
    <m/>
    <s v=""/>
    <m/>
    <s v=""/>
    <m/>
    <s v=""/>
    <s v="Jurnal Nasional ber-ISSN"/>
    <s v="Publikasi Media Massa Nasional"/>
    <s v="Peningkatan Pemberdayaan Mitra"/>
    <s v="Akhir pelunasan: TW II, Publikasi published, produk finished"/>
    <s v=" "/>
    <s v=" "/>
  </r>
  <r>
    <n v="4"/>
    <s v="REK.070/ABDI1/REK/II/2022"/>
    <s v="388/ABDI1/LPPM/II/2022"/>
    <s v="Pembuatan Sistem Manajemen Aset Wakaf Untuk Yayasan Al-Manar 1989 Babatan Pilang Wiyung Surabaya"/>
    <x v="7"/>
    <x v="2"/>
    <n v="2022"/>
    <m/>
    <s v="PEMBERDAYAAN DESA ATAU WILAYAH BINAAN"/>
    <m/>
    <n v="6425000"/>
    <s v="ITTelkom Surabaya"/>
    <n v="7"/>
    <s v="Pengmas Kompetitif Internal"/>
    <s v="Internal"/>
    <s v="ID"/>
    <s v="Institut Telknologi Telkom Surabaya"/>
    <n v="6681205"/>
    <s v="oktavia ayu permata"/>
    <s v="0705109002"/>
    <n v="6425000"/>
    <s v="Intergrated and Embedded Systems"/>
    <s v="Smart Computing Technology (SCOUT)"/>
    <s v="Teknologi Informasi"/>
    <s v="FTIB"/>
    <s v="ITTelkom Surabaya"/>
    <m/>
    <m/>
    <n v="6680664"/>
    <s v="0715128708"/>
    <s v="Farah Zakiyah Rahmanti"/>
    <n v="6425000"/>
    <s v="Intergrated and Embedded Systems"/>
    <s v="Smart Computing Technology (SCOUT)"/>
    <s v="Teknologi Informasi"/>
    <s v="FTIB"/>
    <s v="ITTelkom Surabaya"/>
    <n v="6680680"/>
    <s v="0704039202"/>
    <s v="Bernadus Anggo Seno Aji"/>
    <n v="6425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Naufal Ammar Badri"/>
    <s v="Teknologi Informasi"/>
    <s v="Muhammad Ma'sum Juniyanto"/>
    <s v="Teknologi Informasi"/>
    <s v="Alfito De Vaga Mayavanny"/>
    <s v="Teknologi Informasi"/>
    <m/>
    <s v=""/>
    <m/>
    <s v=""/>
    <m/>
    <s v=""/>
    <m/>
    <s v=""/>
    <m/>
    <s v=""/>
    <s v="Jurnal Nasional Terakreditasi"/>
    <s v="Publikasi Media Massa Nasional"/>
    <s v="Peningkatan Pemberdayaan Mitra"/>
    <s v="Akhir Pelunasan: TW II"/>
    <s v=" "/>
    <s v=" "/>
  </r>
  <r>
    <n v="28"/>
    <s v="REK.124/ABDI1/REK/VII/2022"/>
    <s v="936/ABDI1/LPPM/VII/2022"/>
    <s v="Pendampingan Perizinan Usaha Melalui Online Single Submission Risk-Based Approach"/>
    <x v="7"/>
    <x v="2"/>
    <n v="2022"/>
    <m/>
    <s v="INDUSTRI KREATIF DAN PENGEMBANGAN TEKNOLOGI MAJU"/>
    <m/>
    <n v="6330000"/>
    <s v="ITTelkom Surabaya"/>
    <n v="7"/>
    <s v="Pengmas Kompetitif Internal"/>
    <s v="Internal"/>
    <s v="ID"/>
    <s v="Institut Telknologi Telkom Surabaya"/>
    <n v="6806662"/>
    <s v="rifdatun ni'mah"/>
    <s v="0714069008"/>
    <n v="6330000"/>
    <s v="Motion Technology for Safety, Health, and Wellness"/>
    <s v="Smart Computing Technology (SCOUT)"/>
    <s v="Sains Data"/>
    <s v="FTIB"/>
    <s v="ITTelkom Surabaya"/>
    <m/>
    <m/>
    <n v="6680680"/>
    <s v="0704039202"/>
    <s v="Bernadus Anggo Seno Aji"/>
    <n v="6330000"/>
    <s v="Intergrated and Embedded Systems"/>
    <s v="Smart Computing Technology (SCOUT)"/>
    <s v="Teknologi Informasi"/>
    <s v="FTIB"/>
    <s v="ITTelkom Surabaya"/>
    <n v="6756318"/>
    <s v="0724079501"/>
    <s v="Moh. Hamim Zajuli Al Faroby"/>
    <n v="6330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s v="ANGEL BR TARIGAN"/>
    <s v="Sains Data"/>
    <s v="WINALDA RISKY FEBRIYANTI"/>
    <s v="Sains Data"/>
    <s v="FEBRIAN FARDA HASDIKIYAH"/>
    <s v="Sains Data"/>
    <m/>
    <s v=""/>
    <m/>
    <s v=""/>
    <m/>
    <s v=""/>
    <m/>
    <s v=""/>
    <m/>
    <s v=""/>
    <s v="Jurnal Nasional ber-ISSN"/>
    <s v="Video Kegiatan"/>
    <s v="Peningkatan Pemberdayaan Mitra"/>
    <s v="Jurnal published, video published"/>
    <s v=" "/>
    <s v=" "/>
  </r>
  <r>
    <n v="2"/>
    <s v="REK.070/ABDI1/REK/II/2022"/>
    <s v="386/ABDI1/LPPM/II/2022"/>
    <s v="PENGEMBANGAN WEBSITE KAMPUNG WISATA EDUKASI (STUDI KASUS KAMPUNG ONDOMOHEN SURABAYA)"/>
    <x v="7"/>
    <x v="2"/>
    <n v="2022"/>
    <m/>
    <s v="INDUSTRI KREATIF DAN PENERAPAN TEKNOLOGI MAJU"/>
    <m/>
    <n v="6000000"/>
    <s v="ITTelkom Surabaya"/>
    <n v="7"/>
    <s v="Pengmas Kompetitif Internal"/>
    <s v="Internal"/>
    <s v="ID"/>
    <s v="Institut Telknologi Telkom Surabaya"/>
    <n v="6768348"/>
    <s v="rizky fenaldo maulana"/>
    <s v="0714079701"/>
    <n v="6000000"/>
    <s v="Intergrated and Embedded Systems"/>
    <s v="Smart Computing Technology (SCOUT)"/>
    <s v="Informatika"/>
    <s v="FTIB"/>
    <s v="ITTelkom Surabaya"/>
    <m/>
    <m/>
    <n v="6773159"/>
    <s v="0706089501"/>
    <s v="Kharisma Monika Dian Pertiwi"/>
    <n v="6000000"/>
    <s v="Motion Technology for Safety, Health, and Wellness"/>
    <s v="Smart Computing Technology (SCOUT)"/>
    <s v="Informatika"/>
    <s v="FTIB"/>
    <s v="ITTelkom Surabaya"/>
    <n v="6785861"/>
    <s v="0730049402"/>
    <s v="Riza Akhsani Setyo Prayoga"/>
    <n v="6000000"/>
    <s v="Tidak ada CoE"/>
    <s v="Tidak ada KK"/>
    <n v="0"/>
    <s v="FTIB"/>
    <s v="ITTelkom Surabaya"/>
    <m/>
    <m/>
    <m/>
    <m/>
    <s v=""/>
    <s v=""/>
    <s v=""/>
    <m/>
    <m/>
    <m/>
    <m/>
    <m/>
    <m/>
    <s v=""/>
    <s v=""/>
    <s v=""/>
    <m/>
    <m/>
    <m/>
    <m/>
    <m/>
    <m/>
    <s v=""/>
    <s v=""/>
    <s v=""/>
    <m/>
    <m/>
    <m/>
    <m/>
    <m/>
    <m/>
    <s v=""/>
    <s v=""/>
    <s v=""/>
    <m/>
    <m/>
    <m/>
    <m/>
    <m/>
    <s v=""/>
    <s v=""/>
    <s v=""/>
    <m/>
    <m/>
    <m/>
    <m/>
    <m/>
    <s v=""/>
    <s v=""/>
    <s v=""/>
    <m/>
    <m/>
    <s v="Proposal"/>
    <s v="Laporan Akhir"/>
    <m/>
    <s v="Taufiqur Rahman"/>
    <s v="Bisnis Digital"/>
    <s v="Elma Saskia Mawardi"/>
    <s v="Informatika"/>
    <s v="Daniel Dabra Pasongli"/>
    <s v="Informatika"/>
    <m/>
    <s v=""/>
    <m/>
    <s v=""/>
    <m/>
    <s v=""/>
    <m/>
    <s v=""/>
    <m/>
    <s v=""/>
    <s v="Jurnal Nasional Terakreditasi"/>
    <s v="Publikasi Media Massa Nasional"/>
    <s v="Peningkatan Pemberdayaan Mitra"/>
    <s v="Jurnal Published"/>
    <s v=" "/>
    <s v=" "/>
  </r>
  <r>
    <n v="8"/>
    <s v="REK.070/ABDI1/REK/II/2022"/>
    <s v="392/ABDI1/LPPM/II/2022"/>
    <s v="Pelatihan Online Streaming Pengajian Bagi Pengurus Langgar Al-Qodir"/>
    <x v="7"/>
    <x v="2"/>
    <n v="2022"/>
    <m/>
    <s v="INDUSTRI KREATIF DAN PENERAPAN TEKNOLOGI MAJU"/>
    <m/>
    <n v="6000000"/>
    <s v="ITTelkom Surabaya"/>
    <n v="7"/>
    <s v="Pengmas Kompetitif Internal"/>
    <s v="Internal"/>
    <s v="ID"/>
    <s v="Institut Telknologi Telkom Surabaya"/>
    <n v="6682794"/>
    <s v="pangestu widodo"/>
    <s v="0721058310"/>
    <n v="6000000"/>
    <s v="Intergrated and Embedded Systems"/>
    <s v="Smart Computing Technology (SCOUT)"/>
    <s v="Teknik Komputer"/>
    <s v="FTIB"/>
    <s v="ITTelkom Surabaya"/>
    <m/>
    <m/>
    <n v="6680626"/>
    <s v="0727099201"/>
    <s v="Ardian Yusuf Wicaksono"/>
    <n v="6000000"/>
    <s v="Intergrated and Embedded Systems"/>
    <s v="Smart Computing Technology (SCOUT)"/>
    <s v="Informatika"/>
    <s v="FTIB"/>
    <s v="ITTelkom Surabaya"/>
    <m/>
    <m/>
    <m/>
    <m/>
    <s v=""/>
    <s v=""/>
    <s v=""/>
    <m/>
    <m/>
    <m/>
    <m/>
    <m/>
    <m/>
    <s v=""/>
    <s v=""/>
    <s v=""/>
    <m/>
    <m/>
    <m/>
    <m/>
    <m/>
    <m/>
    <s v=""/>
    <s v=""/>
    <s v=""/>
    <m/>
    <m/>
    <m/>
    <m/>
    <m/>
    <m/>
    <s v=""/>
    <s v=""/>
    <s v=""/>
    <m/>
    <m/>
    <m/>
    <m/>
    <m/>
    <m/>
    <s v=""/>
    <s v=""/>
    <s v=""/>
    <m/>
    <m/>
    <m/>
    <m/>
    <m/>
    <s v=""/>
    <s v=""/>
    <s v=""/>
    <m/>
    <m/>
    <m/>
    <m/>
    <m/>
    <s v=""/>
    <s v=""/>
    <s v=""/>
    <m/>
    <m/>
    <s v="Proposal"/>
    <s v="Laporan Akhir"/>
    <m/>
    <s v="MUHAMMAD NAFI'UDIN"/>
    <s v="Rekayasa Perangkat Lunak"/>
    <s v="Damasya Ine Larisa"/>
    <s v="Rekayasa Perangkat Lunak"/>
    <m/>
    <s v=""/>
    <m/>
    <s v=""/>
    <m/>
    <s v=""/>
    <m/>
    <s v=""/>
    <m/>
    <s v=""/>
    <m/>
    <s v=""/>
    <s v="Jurnal Nasional ber-ISSN"/>
    <s v="Publikasi Media Massa Nasional"/>
    <s v="Produk TTG"/>
    <s v="Jurnal published, publikasi media massa published"/>
    <s v="Video dokumentasi"/>
    <s v="Published"/>
  </r>
  <r>
    <n v="20"/>
    <s v="REK.124/ABDI1/REK/VII/2022"/>
    <s v="928/ABDI1/LPPM/VII/2022"/>
    <s v="Pengembangan WebProfile pada Usaha Furniture Surabaya (Studi Kasus UD. Rozi Rohmad)"/>
    <x v="7"/>
    <x v="2"/>
    <n v="2022"/>
    <m/>
    <s v="INDUSTRI KREATIF DAN PENGEMBANGAN TEKNOLOGI MAJU"/>
    <m/>
    <n v="6000000"/>
    <s v="ITTelkom Surabaya"/>
    <n v="7"/>
    <s v="Pengmas Kompetitif Internal"/>
    <s v="Internal"/>
    <s v="ID"/>
    <s v="Institut Telknologi Telkom Surabaya"/>
    <n v="6785861"/>
    <s v="riza akhsani setyo prayoga"/>
    <s v="0730049402"/>
    <n v="6000000"/>
    <s v="Tidak ada CoE"/>
    <s v="Tidak ada KK"/>
    <n v="0"/>
    <s v="FTIB"/>
    <s v="ITTelkom Surabaya"/>
    <m/>
    <m/>
    <n v="6768348"/>
    <s v="0714079701"/>
    <s v="Rizky Fenaldo Maulana"/>
    <n v="6000000"/>
    <s v="Intergrated and Embedded Systems"/>
    <s v="Smart Computing Technology (SCOUT)"/>
    <s v="Informatika"/>
    <s v="FTIB"/>
    <s v="ITTelkom Surabaya"/>
    <n v="6756289"/>
    <s v="0725059501"/>
    <s v="Nicko Nur Rakhmaddian"/>
    <n v="6000000"/>
    <s v="Tidak ada CoE"/>
    <s v="Tidak ada KK"/>
    <n v="0"/>
    <s v="FTEIC"/>
    <s v="ITTelkom Surabaya"/>
    <m/>
    <m/>
    <m/>
    <m/>
    <s v=""/>
    <s v=""/>
    <s v=""/>
    <m/>
    <m/>
    <m/>
    <m/>
    <m/>
    <m/>
    <s v=""/>
    <s v=""/>
    <s v=""/>
    <m/>
    <m/>
    <m/>
    <m/>
    <m/>
    <m/>
    <s v=""/>
    <s v=""/>
    <s v=""/>
    <m/>
    <m/>
    <m/>
    <m/>
    <m/>
    <m/>
    <s v=""/>
    <s v=""/>
    <s v=""/>
    <m/>
    <m/>
    <m/>
    <m/>
    <m/>
    <s v=""/>
    <s v=""/>
    <s v=""/>
    <m/>
    <m/>
    <m/>
    <m/>
    <m/>
    <s v=""/>
    <s v=""/>
    <s v=""/>
    <m/>
    <m/>
    <s v="Proposal"/>
    <s v="Laporan Akhir"/>
    <m/>
    <s v="Tracy Olivia"/>
    <s v="Bisnis Digital"/>
    <s v="FAJRUL FALAH ARRAFI"/>
    <s v="Informatika"/>
    <s v="Devandro Alifiano"/>
    <s v="Teknik Industri"/>
    <m/>
    <s v=""/>
    <m/>
    <s v=""/>
    <m/>
    <s v=""/>
    <m/>
    <s v=""/>
    <m/>
    <s v=""/>
    <s v="Jurnal Nasional Terakreditasi"/>
    <s v=" "/>
    <s v=" "/>
    <s v="Jurnal published"/>
    <s v=" "/>
    <s v=" "/>
  </r>
  <r>
    <n v="23"/>
    <s v="REK.124/ABDI1/REK/VII/2022"/>
    <s v="931/ABDI1/LPPM/VII/2022"/>
    <s v="Pelatihan Branding dan Corporate Identity Berbasis Aplikasi Pada UMKM"/>
    <x v="7"/>
    <x v="2"/>
    <n v="2022"/>
    <n v="7"/>
    <s v="PEMBERDAYAAN DESA/WILAYAH BINAAN"/>
    <m/>
    <n v="6000000"/>
    <s v="ITTelkom Surabaya"/>
    <n v="7"/>
    <s v="Pengmas Kompetitif Internal"/>
    <s v="Internal"/>
    <s v="ID"/>
    <s v="Institut Telknologi Telkom Surabaya"/>
    <n v="6682237"/>
    <s v="dominggo bayu baskara"/>
    <s v="0722069004"/>
    <n v="6000000"/>
    <s v="Intergrated and Embedded Systems"/>
    <s v="Rekayasa Industri dan Inovasi Bisnis (RIIB)"/>
    <s v="Digital Bisnis"/>
    <s v="FTEIC"/>
    <s v="ITTelkom Surabaya"/>
    <m/>
    <m/>
    <n v="6680627"/>
    <s v="0703119301"/>
    <s v="Benazir Imam Arif Muttaqin"/>
    <n v="6000000"/>
    <s v="Circular Ecosystem and Sustainable Technology"/>
    <s v="Rekayasa Industri dan Inovasi Bisnis (RIIB)"/>
    <s v="Teknik Industri"/>
    <s v="FTEIC"/>
    <s v="ITTelkom Surabaya"/>
    <n v="6795859"/>
    <s v="0523119601"/>
    <s v="Silvi Istiqomah"/>
    <n v="6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REINARDUS ANDONI NASERA PUTRA"/>
    <s v="Teknik Industri"/>
    <s v="Ines Mulia Nurdiana"/>
    <s v="Teknik Industri"/>
    <m/>
    <s v=""/>
    <m/>
    <s v=""/>
    <m/>
    <s v=""/>
    <m/>
    <s v=""/>
    <m/>
    <s v=""/>
    <m/>
    <s v=""/>
    <s v="Jurnal Nasional Terakreditasi"/>
    <s v="Publikasi Media Massa Nasional"/>
    <s v="Produk TTG"/>
    <s v="Jurnal published, publikasi media massa published, perubahan brand identity"/>
    <s v="Video Kegiatan"/>
    <s v="Published"/>
  </r>
  <r>
    <n v="25"/>
    <s v="REK.124/ABDI1/REK/VII/2022"/>
    <s v="-"/>
    <s v="Manajemen Perubahan dengan ADKAR Model untuk Penerapan Good University Governance Melalui Pembuatan Enterprise Architecture di Sekolah Tinggi Agama Islam Ali Bin Abi Thalib"/>
    <x v="7"/>
    <x v="2"/>
    <n v="2022"/>
    <m/>
    <s v="PEMBERDAYAAN DESA/WILAYAH BINAAN"/>
    <m/>
    <n v="6000000"/>
    <s v="ITTelkom Surabaya"/>
    <n v="7"/>
    <s v="Pengmas Kompetitif Internal"/>
    <s v="Internal"/>
    <s v="ID"/>
    <s v="Institut Telknologi Telkom Surabaya"/>
    <n v="6680623"/>
    <s v="yupit sudianto"/>
    <s v="0721088602"/>
    <n v="6000000"/>
    <s v="Motion Technology for Safety, Health, and Wellness"/>
    <s v="Smart Computing Technology (SCOUT)"/>
    <s v="Sistem Informasi"/>
    <s v="FTIB"/>
    <s v="ITTelkom Surabaya"/>
    <m/>
    <m/>
    <s v="6802117    "/>
    <s v="0724098701"/>
    <s v="Purnama Anaking"/>
    <n v="6000000"/>
    <s v="Motion Technology for Safety, Health, and Wellness"/>
    <s v="Smart Computing Technology (SCOUT)"/>
    <s v="Sistem Informasi"/>
    <s v="FTIB"/>
    <s v="ITTelkom Surabaya"/>
    <n v="6801883"/>
    <s v="0720088905"/>
    <s v="Aris Kusumawati"/>
    <n v="60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ARINI PRAMESTA SETYANINGTITAH"/>
    <s v="Sistem Informasi"/>
    <s v="Cahyo Saputra"/>
    <s v="Sistem Informasi"/>
    <s v="Nabil Maulana Ramadhan"/>
    <s v="Sistem Informasi"/>
    <m/>
    <s v=""/>
    <m/>
    <s v=""/>
    <m/>
    <s v=""/>
    <m/>
    <s v=""/>
    <m/>
    <s v=""/>
    <s v="-"/>
    <s v="-"/>
    <s v="-"/>
    <s v=" "/>
    <s v=" "/>
    <s v=" "/>
  </r>
  <r>
    <n v="14"/>
    <s v="REK.070/ABDI1/REK/II/2022"/>
    <s v="398/ABDI1/LPPM/II/2022"/>
    <s v="Penerapan QRcode Pada Sistem Digitalisasi Produk Dan Hasil Inovasi Dan Tanaman Di Kampung Oase Odomohen"/>
    <x v="7"/>
    <x v="2"/>
    <n v="2022"/>
    <m/>
    <s v="INDUSTRI KREATIF DAN PENERAPAN TEKNOLOGI MAJU"/>
    <m/>
    <n v="5570000"/>
    <s v="ITTelkom Surabaya"/>
    <n v="7"/>
    <s v="Pengmas Kompetitif Internal"/>
    <s v="Internal"/>
    <s v="ID"/>
    <s v="Institut Telknologi Telkom Surabaya"/>
    <n v="6680648"/>
    <s v="hawwin mardhiana"/>
    <s v="0724089201"/>
    <n v="5570000"/>
    <s v="Intergrated and Embedded Systems"/>
    <s v="Rekayasa Industri dan Inovasi Bisnis (RIIB)"/>
    <s v="Sistem Informasi"/>
    <s v="FTIB"/>
    <s v="ITTelkom Surabaya"/>
    <m/>
    <m/>
    <n v="6665306"/>
    <s v="0703129001"/>
    <s v="Ully Asfari"/>
    <n v="5570000"/>
    <s v="Motion Technology for Safety, Health, and Wellness"/>
    <s v="Smart Computing Technology (SCOUT)"/>
    <s v="Sistem Informasi"/>
    <s v="FTIB"/>
    <s v="ITTelkom Surabaya"/>
    <n v="6801883"/>
    <s v="0720088905"/>
    <s v="Aris Kusumawati"/>
    <n v="557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Ahmad Ihsan Fuady"/>
    <s v="Sistem Informasi"/>
    <s v="NAUVALDY VIRGIAWAN SETYOADI"/>
    <s v="Sistem Informasi"/>
    <m/>
    <s v=""/>
    <m/>
    <s v=""/>
    <m/>
    <s v=""/>
    <m/>
    <s v=""/>
    <m/>
    <s v=""/>
    <m/>
    <s v=""/>
    <s v="Jurnal Nasional Terakreditasi"/>
    <s v="Video Kegiatan"/>
    <s v="Peningkatan Pemberdayaan Mitra"/>
    <s v="Akhir pelunasan: April 2023, minggu 2. submit ulang"/>
    <s v=" "/>
    <s v=" "/>
  </r>
  <r>
    <n v="21"/>
    <s v="REK.124/ABDI1/REK/VII/2022"/>
    <s v="929/ABDI1/LPPM/VII/2022"/>
    <s v="Literasi Adopsi Digital Berbasis Teknologi Informasi Secara Tepat Guna pada Sekolah Menengah Atas untuk Meningkatkan Kualitas Pembelajaran"/>
    <x v="7"/>
    <x v="2"/>
    <n v="2022"/>
    <m/>
    <s v="PEMBERDAYAAN DESA/WILAYAH BINAAN"/>
    <m/>
    <n v="5500000"/>
    <s v="ITTelkom Surabaya"/>
    <n v="7"/>
    <s v="Pengmas Kompetitif Internal"/>
    <s v="Internal"/>
    <s v="ID"/>
    <s v="Institut Telknologi Telkom Surabaya"/>
    <n v="6801883"/>
    <s v="aris kusumawati"/>
    <s v="0720088905"/>
    <n v="5500000"/>
    <s v="Motion Technology for Safety, Health, and Wellness"/>
    <s v="Rekayasa Industri dan Inovasi Bisnis (RIIB)"/>
    <s v="Sistem Informasi"/>
    <s v="FTIB"/>
    <s v="ITTelkom Surabaya"/>
    <m/>
    <m/>
    <n v="6787771"/>
    <s v="0723119302"/>
    <s v="Sri Hidayati"/>
    <n v="5500000"/>
    <s v="Motion Technology for Safety, Health, and Wellness"/>
    <s v="Smart Computing Technology (SCOUT)"/>
    <s v="Sains Data"/>
    <s v="FTIB"/>
    <s v="ITTelkom Surabaya"/>
    <n v="6789028"/>
    <s v="0719109401"/>
    <s v="Raulia Riski"/>
    <n v="550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Muhammad Zhahnur Arif"/>
    <s v="Sistem Informasi"/>
    <s v="RIDHO RAHMATTULLOH"/>
    <s v="Sistem Informasi"/>
    <s v="Annisa Nur Salsabilla"/>
    <s v="Sistem Informasi"/>
    <m/>
    <s v=""/>
    <m/>
    <s v=""/>
    <m/>
    <s v=""/>
    <m/>
    <s v=""/>
    <m/>
    <s v=""/>
    <s v="Jurnal Nasional ber-ISSN"/>
    <s v="Publikasi Media Massa Nasional"/>
    <s v="Peningkatan Pemberdayaan Mitra"/>
    <s v="Jurnal published, published media massa dan video youtube"/>
    <s v=" "/>
    <s v=" "/>
  </r>
  <r>
    <n v="24"/>
    <s v="REK.124/ABDI1/REK/VII/2022"/>
    <s v="932/ABDI1/LPPM/VII/2022"/>
    <s v="Instalasi dan Pelatihan Aplikasi Sister di STAI Ali bin Abi Thalib Surabaya"/>
    <x v="7"/>
    <x v="2"/>
    <n v="2022"/>
    <m/>
    <s v="PEMBERDAYAAN DESA/WILAYAH BINAAN"/>
    <m/>
    <n v="5250000"/>
    <s v="ITTelkom Surabaya"/>
    <n v="7"/>
    <s v="Pengmas Kompetitif Internal"/>
    <s v="Internal"/>
    <s v="ID"/>
    <s v="Institut Telknologi Telkom Surabaya"/>
    <s v="6802117    "/>
    <s v="purnama anaking"/>
    <s v="0724098701"/>
    <n v="5250000"/>
    <s v="Motion Technology for Safety, Health, and Wellness"/>
    <s v="Smart Computing Technology (SCOUT)"/>
    <s v="Sistem Informasi"/>
    <s v="FTIB"/>
    <s v="ITTelkom Surabaya"/>
    <m/>
    <m/>
    <n v="6680633"/>
    <s v="0717017902_x000a_"/>
    <s v="Helmy Widyantara"/>
    <n v="5250000"/>
    <s v="Intergrated and Embedded Systems"/>
    <s v="Smart Computing Technology (SCOUT)"/>
    <s v="Teknologi Informasi"/>
    <s v="FTIB"/>
    <s v="ITTelkom Surabaya"/>
    <n v="6680623"/>
    <s v="0721088602"/>
    <s v="Yupit Sudianto"/>
    <n v="525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ARINI PRAMESTA SETYANINGTITAH"/>
    <s v="Sistem Informasi"/>
    <s v="Cahyo Saputra"/>
    <s v="Sistem Informasi"/>
    <s v="GHALY PRAMUDYA ADHI MUKTI"/>
    <s v="Sistem Informasi"/>
    <m/>
    <s v=""/>
    <m/>
    <s v=""/>
    <m/>
    <s v=""/>
    <m/>
    <s v=""/>
    <m/>
    <s v=""/>
    <s v="Jurnal Internal"/>
    <s v="Video Kegiatan"/>
    <s v=" "/>
    <s v="Published media massa dan video youtube"/>
    <s v=" "/>
    <s v=" "/>
  </r>
  <r>
    <n v="27"/>
    <s v="REK.124/ABDI1/REK/VII/2022"/>
    <s v="935/ABDI1/LPPM/VII/2022"/>
    <s v="Pemanfaatan Fitur Facebook sebagai Upaya dalam Meningkatkan Penjualan Produk UMKM di Ujungpangkah Kabupaten Gresik"/>
    <x v="7"/>
    <x v="2"/>
    <n v="2022"/>
    <m/>
    <s v="INDUSTRI KREATIF DAN PENGEMBANGAN TEKNOLOGI MAJU"/>
    <m/>
    <n v="5000000"/>
    <s v="ITTelkom Surabaya"/>
    <n v="7"/>
    <s v="Pengmas Kompetitif Internal"/>
    <s v="Internal"/>
    <s v="ID"/>
    <s v="Institut Telknologi Telkom Surabaya"/>
    <n v="6806664"/>
    <s v="regita putri permata"/>
    <s v="0730099601"/>
    <n v="5000000"/>
    <s v="Intergrated and Embedded Systems"/>
    <s v="Smart Computing Technology (SCOUT)"/>
    <s v="Sains Data"/>
    <s v="FTIB"/>
    <s v="ITTelkom Surabaya"/>
    <m/>
    <m/>
    <n v="6793410"/>
    <s v="0707019501"/>
    <s v="Helisyah Nur Fadhilah"/>
    <n v="5000000"/>
    <s v="Tidak ada CoE"/>
    <s v="Tidak ada KK"/>
    <n v="0"/>
    <s v="FTIB"/>
    <s v="ITTelkom Surabaya"/>
    <n v="6760392"/>
    <s v="0729129403"/>
    <s v="Amalia Nur Alifah"/>
    <n v="5000000"/>
    <s v="Circular Ecosystem and Sustainable Technology"/>
    <s v="Smart Computing Technology (SCOUT)"/>
    <s v="Sains Data"/>
    <s v="FTIB"/>
    <s v="ITTelkom Surabaya"/>
    <m/>
    <m/>
    <m/>
    <m/>
    <s v=""/>
    <s v=""/>
    <s v=""/>
    <m/>
    <m/>
    <m/>
    <m/>
    <m/>
    <m/>
    <s v=""/>
    <s v=""/>
    <s v=""/>
    <m/>
    <m/>
    <m/>
    <m/>
    <m/>
    <m/>
    <s v=""/>
    <s v=""/>
    <s v=""/>
    <m/>
    <m/>
    <m/>
    <m/>
    <m/>
    <m/>
    <s v=""/>
    <s v=""/>
    <s v=""/>
    <m/>
    <m/>
    <m/>
    <m/>
    <m/>
    <s v=""/>
    <s v=""/>
    <s v=""/>
    <m/>
    <m/>
    <m/>
    <m/>
    <m/>
    <s v=""/>
    <s v=""/>
    <s v=""/>
    <m/>
    <m/>
    <s v="Proposal"/>
    <s v="Laporan Akhir"/>
    <m/>
    <n v="1206210003"/>
    <s v="AYUDYA NUR RAHMADINA"/>
    <s v="FARHAN NANDA PRIHAMUDI"/>
    <s v="Sains Data"/>
    <s v="Halim Arif Cahyono"/>
    <s v="Sains Data"/>
    <m/>
    <s v=""/>
    <m/>
    <s v=""/>
    <m/>
    <s v=""/>
    <m/>
    <s v=""/>
    <m/>
    <s v=""/>
    <s v="Jurnal Nasional ber-ISSN"/>
    <s v="Publikasi Media Massa Nasional"/>
    <s v="Peningkatan Pemberdayaan Mitra"/>
    <s v="Akhir pelunasan: TW II, submit ulang  , Publikasih publisehd, facebook pemberdayaan mitra"/>
    <s v=" "/>
    <s v=" "/>
  </r>
  <r>
    <n v="34"/>
    <s v="DEK.101/PPM2/DEK-TI/IX/2022"/>
    <s v="899/ABDI1/DEK-TI/IX/2022"/>
    <s v="Pelatihan Literasi TIK Untuk Guru PAUD PPT Kemuning Surabaya"/>
    <x v="12"/>
    <x v="2"/>
    <n v="2022"/>
    <m/>
    <s v="INDUSTRI KREATIF DAN PENGEMBANGAN TEKNOLOGI MAJU"/>
    <m/>
    <n v="5000000"/>
    <s v="ITTelkom Surabaya"/>
    <n v="7"/>
    <s v="Pengmas Penugasan"/>
    <s v="Internal"/>
    <s v="ID"/>
    <s v="Institut Telknologi Telkom Surabaya"/>
    <n v="6793410"/>
    <s v="helisyah nur fadhilah"/>
    <s v="0707019501"/>
    <n v="5000000"/>
    <s v="Tidak ada CoE"/>
    <s v="Tidak ada KK"/>
    <n v="0"/>
    <s v="FTIB"/>
    <s v="ITTelkom Surabaya"/>
    <n v="8140"/>
    <s v="072019"/>
    <n v="6806664"/>
    <s v="0730099601"/>
    <s v="Regita Putri Permata"/>
    <n v="5000000"/>
    <s v="Intergrated and Embedded Systems"/>
    <s v="Smart Computing Technology (SCOUT)"/>
    <s v="Sains Data"/>
    <s v="FTIB"/>
    <s v="ITTelkom Surabaya"/>
    <n v="6806662"/>
    <n v="714069008"/>
    <s v="RIFDATUN NI'MAH"/>
    <n v="5000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m/>
    <s v=""/>
    <m/>
    <s v=""/>
    <m/>
    <s v=""/>
    <m/>
    <s v=""/>
    <m/>
    <s v=""/>
    <m/>
    <s v=""/>
    <m/>
    <s v=""/>
    <m/>
    <s v=""/>
    <s v="Jurnal Nasional ber-ISSN"/>
    <m/>
    <m/>
    <s v="submitted"/>
    <s v="Modul Pelatihan"/>
    <s v="terpenuhi"/>
  </r>
  <r>
    <n v="37"/>
    <s v="-"/>
    <s v="-"/>
    <s v="Pembuatan Sistem Penyedia Air dengan Pompa Air Listrik Tenaga Surya Untuk Perumahan di Sentani Papua dalam Rangka Sustainable Development Goals (SDGs)"/>
    <x v="10"/>
    <x v="3"/>
    <n v="2023"/>
    <n v="6"/>
    <s v="PEMBERDAYAAN DESA/WILAYAH BINAAN"/>
    <n v="372392900"/>
    <n v="372392900"/>
    <s v="Institut Teknologi Telkom Surabaya"/>
    <n v="6"/>
    <s v="PKM KERJASAMA"/>
    <s v="Eksternal"/>
    <s v="ID"/>
    <s v="PT.POS INDONESIA"/>
    <n v="6859016"/>
    <s v="rifki dwi putranto"/>
    <s v="0727069503"/>
    <n v="372392900"/>
    <s v="Circular Ecosystem and Sustainable Technology"/>
    <s v="ETHES (Electrical Engineering and Advanced Technologies)"/>
    <s v="Teknik Elektro"/>
    <s v="FTEIC"/>
    <s v="ITTelkom Surabaya"/>
    <n v="8140"/>
    <n v="72019"/>
    <n v="258471"/>
    <s v="0727097302"/>
    <s v="Susijanto Tri Rasmana"/>
    <n v="372392900"/>
    <s v="Motion Technology for Safety, Health, and Wellness"/>
    <s v="ETHES (Electrical Engineering and Advanced Technologies)"/>
    <s v="Teknik Komputer"/>
    <s v="FTEIC"/>
    <s v="ITTelkom Surabaya"/>
    <n v="6680612"/>
    <s v="0728059203"/>
    <s v="Isa Hafidz"/>
    <n v="3723929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m/>
    <m/>
    <m/>
    <m/>
    <s v=""/>
    <m/>
    <s v=""/>
    <m/>
    <s v=""/>
    <m/>
    <s v=""/>
    <m/>
    <s v=""/>
    <m/>
    <s v=""/>
    <m/>
    <s v=""/>
    <m/>
    <s v=""/>
    <m/>
    <m/>
    <m/>
    <m/>
    <m/>
    <m/>
  </r>
  <r>
    <n v="19"/>
    <s v="REK. 097/ABDI3/REK/VII/2023"/>
    <s v="652/ABDI3/LPPM/VII/2023"/>
    <s v="Penerapan Smart Urban Farming dan Pengelolaan Sampah Organik"/>
    <x v="3"/>
    <x v="3"/>
    <n v="2023"/>
    <n v="12"/>
    <s v="rirn - Teknologi_x000a_Informasi dan_x000a_Komunikasi_x000d_"/>
    <n v="50000000"/>
    <n v="47500000"/>
    <s v="Institut Teknologi Telkom Surabaya"/>
    <s v="-"/>
    <s v="Pemberdayaan Berbasis Masyarakat"/>
    <s v="Eksternal"/>
    <s v="ID"/>
    <s v="Kemenristek Dikti"/>
    <n v="6681051"/>
    <s v="rizqa amelia zunaidi"/>
    <s v="0711069301"/>
    <n v="47500000"/>
    <s v="Circular Ecosystem and Sustainable Technology"/>
    <s v="Rekayasa Industri dan Inovasi Bisnis (RIIB)"/>
    <s v="Teknik Industri"/>
    <s v="FTEIC"/>
    <s v="ITTelkom Surabaya"/>
    <n v="8140"/>
    <n v="72019"/>
    <n v="6663582"/>
    <s v="0303069102"/>
    <s v="Aulia Rahma Annisa_x000a_"/>
    <n v="47500000"/>
    <s v="Tidak ada CoE"/>
    <s v="Tidak ada KK"/>
    <s v="Tidak ada KK"/>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MUHAMAD DAFFA ROMADHONI"/>
    <s v="Teknik Komputer"/>
    <s v="YASHMINE MELA ARDIANTO"/>
    <s v="Teknik Industri"/>
    <s v="YOSEFAN ALFEUS BAYUAJI"/>
    <s v="Teknik Elektro"/>
    <m/>
    <s v=""/>
    <m/>
    <s v=""/>
    <m/>
    <s v=""/>
    <m/>
    <s v=""/>
    <m/>
    <s v=""/>
    <s v="Jurnal Nasional Ber ISSN"/>
    <s v="Artikel di media massa dan video pelaksanaan kegiatan"/>
    <s v="Peningkatanketerampilan mitra"/>
    <m/>
    <m/>
    <m/>
  </r>
  <r>
    <n v="18"/>
    <s v="REK. 097/ABDI3/REK/VII/2023"/>
    <s v="651/ABDI3/LPPM/VII/2023"/>
    <s v="Implementasi Teknologi dan Sumber Listrik Alternatif untuk Mendukung Smart Kampung Oase Ondomohen"/>
    <x v="3"/>
    <x v="3"/>
    <n v="2023"/>
    <n v="12"/>
    <s v="tematik - Green_x000a_Economy"/>
    <n v="50000000"/>
    <n v="45000000"/>
    <s v="Institut Teknologi Telkom Surabaya"/>
    <s v="-"/>
    <s v="Pemberdayaan Berbasis Masyarakat"/>
    <s v="Eksternal"/>
    <s v="ID"/>
    <s v="Kemenristek Dikti"/>
    <n v="6680708"/>
    <s v="lora khaula amifia"/>
    <s v="0706069201"/>
    <n v="45000000"/>
    <s v="Circular Ecosystem and Sustainable Technology"/>
    <s v="ETHES (Electrical Engineering and Advanced Technologies)"/>
    <s v="Teknik Elektro"/>
    <s v="FTEIC"/>
    <s v="ITTelkom Surabaya"/>
    <n v="8140"/>
    <n v="72019"/>
    <n v="6680641"/>
    <s v="0714029301"/>
    <s v="Ardiansyah Al Farouq"/>
    <n v="45000000"/>
    <s v="Circular Ecosystem and Sustainable Technology"/>
    <s v="ETHES (Electrical Engineering and Advanced Technologies)"/>
    <s v="Teknik Komputer"/>
    <s v="FTEIC"/>
    <s v="ITTelkom Surabaya"/>
    <n v="6681051"/>
    <s v="0711069301"/>
    <s v="Rizqa Amelia Zunaidi"/>
    <n v="45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AHMAD HABIBI"/>
    <s v="Teknik Komputer"/>
    <s v="ALDO JUAN WIDODO"/>
    <s v="Teknik Elektro"/>
    <s v="MOCH. FIKRY FATHUL YAQIN"/>
    <s v="Teknik Elektro"/>
    <s v="YASHMINE MELA ARDIANTO"/>
    <s v="Teknik Industri"/>
    <m/>
    <s v=""/>
    <m/>
    <s v=""/>
    <m/>
    <s v=""/>
    <m/>
    <s v=""/>
    <s v="Jurnal Nasional Ber ISSN"/>
    <s v="Artikel di media massa dan video pelaksanaan kegiatan"/>
    <s v="Peningkatan jenis produk mitra_x000d_"/>
    <m/>
    <m/>
    <m/>
  </r>
  <r>
    <n v="17"/>
    <s v="REK. 011/SAM4/REK/1/2023"/>
    <s v="803/PNLT1/LPPM/VIII/2023"/>
    <s v="ALat Pemanggil IkaN (Electronic Fish Attractor) &quot;ALPIN&quot; Pemanfaatan Teknologi Electronic Fish Attractor berbasis IoT Nirkabel dalam meningkatkan efisiensi Nelayan Kelurahan Kedung Cowet, Kecamatan Bulak, Surabaya, Jawa Timur"/>
    <x v="4"/>
    <x v="3"/>
    <n v="2023"/>
    <n v="3"/>
    <s v="INDUSTRI KREATIF DAN PENERAPAN TEKNOLOGI MAJU"/>
    <m/>
    <n v="25600000"/>
    <s v="Institut Teknologi Telkom Surabaya"/>
    <m/>
    <m/>
    <s v="Eksternal"/>
    <s v="ID"/>
    <s v="Institut Telknologi Telkom Surabaya"/>
    <s v="6786182"/>
    <s v="arrizky ayu faradila purnama"/>
    <s v="0714029601"/>
    <n v="25600000"/>
    <s v="Motion Technology for Safety, Health, and Wellness"/>
    <s v="ETHES (Electrical Engineering and Advanced Technologies)"/>
    <s v="Teknik Telekomunikasi"/>
    <s v="FTEIC"/>
    <s v="ITTelkom Surabaya"/>
    <n v="8140"/>
    <n v="72019"/>
    <n v="6724784"/>
    <n v="722119101"/>
    <s v="Fannush Shofi Akbar"/>
    <n v="25600000"/>
    <s v="Motion Technology for Safety, Health, and Wellness"/>
    <s v="ETHES (Electrical Engineering and Advanced Technologies)"/>
    <s v="Teknik Telekomunikasi"/>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Oktavian Rizki Putra Hermawan"/>
    <s v="Teknik Telekomunikasi"/>
    <s v="Regina Salsabilla Maharani"/>
    <s v="Teknik Telekomunikasi"/>
    <s v="QAANITAH SALWA WIRDHANI"/>
    <s v="Teknik Telekomunikasi"/>
    <m/>
    <s v=""/>
    <m/>
    <s v=""/>
    <m/>
    <s v=""/>
    <m/>
    <s v=""/>
    <m/>
    <s v=""/>
    <s v="Jurnal Nasional Terakreditasi"/>
    <s v="-"/>
    <s v="-"/>
    <m/>
    <s v="Prototipe"/>
    <m/>
  </r>
  <r>
    <n v="30"/>
    <s v="REK. 117/ABDI1/REK/VIII/2023"/>
    <s v="766/ABDI1/LPPM/VIII/2023"/>
    <s v="Sosialisasi dan Implementasi Sistem Informasi Kampung Tangguh (SIKAT)"/>
    <x v="11"/>
    <x v="3"/>
    <n v="2023"/>
    <n v="6"/>
    <s v="PEMBERDAYAAN DESA/WILAYAH BINAAN"/>
    <n v="17000000"/>
    <n v="16940000"/>
    <s v="Institut Teknologi Telkom Surabaya"/>
    <n v="5"/>
    <m/>
    <s v="Internal"/>
    <s v="ID"/>
    <s v="Institut Telknologi Telkom Surabaya"/>
    <n v="6658755"/>
    <s v="achmad muzakki"/>
    <s v="0728058503"/>
    <n v="16940000"/>
    <s v="Intergrated and Embedded Systems"/>
    <s v="Rekayasa Industri dan Inovasi Bisnis (RIIB)"/>
    <s v="Rekayasa Perangkat Lunak"/>
    <s v="FTIB"/>
    <s v="ITTelkom Surabaya"/>
    <n v="8140"/>
    <n v="72019"/>
    <n v="6680628"/>
    <s v="0730058702"/>
    <s v="Fidi Wincoko Putro"/>
    <n v="16940000"/>
    <s v="Motion Technology for Safety, Health, and Wellness"/>
    <s v="Smart Computing Technology (SCOUT)"/>
    <s v="Rekayasa Perangkat Lunak"/>
    <s v="FTIB"/>
    <s v="ITTelkom Surabaya"/>
    <n v="6833033"/>
    <s v="0702049801"/>
    <s v="Tita Ayu Rospricilia"/>
    <n v="1694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KAZUKI ITO"/>
    <s v="Rekayasa Perangkat Lunak"/>
    <s v="Galang Wahyu Pratama"/>
    <s v="Rekayasa Perangkat Lunak"/>
    <s v="MOHAMMAD ARJUN PRASETYA"/>
    <s v="Rekayasa Perangkat Lunak"/>
    <s v="MUHAMMAD RIFQY ATTAUFI PRATAMA NURDHIANSYAH"/>
    <s v="Rekayasa Perangkat Lunak"/>
    <m/>
    <s v=""/>
    <m/>
    <s v=""/>
    <m/>
    <s v=""/>
    <m/>
    <s v=""/>
    <s v="Jurnal Nasional Ber-ISSN (Accepted)        "/>
    <s v=" Publikasi Media Massa: 2; Video Kegiatan"/>
    <s v="Produk TTG"/>
    <m/>
    <m/>
    <m/>
  </r>
  <r>
    <n v="16"/>
    <s v="REK. 025/ABDI1/REK/II/2023"/>
    <s v="145/ABDI1/LPPM/II/2023"/>
    <s v="EVALUASI DAN PENGEMBANGAN TATA KELOLA TEKNOLOGI INFORMASI PADA LEMBAGA AMIL ZAKAT NASIONAL"/>
    <x v="6"/>
    <x v="3"/>
    <n v="2023"/>
    <n v="6"/>
    <s v="INDUSTRI KREATIF DAN PENERAPAN TEKNOLOGI MAJU"/>
    <m/>
    <n v="15500000"/>
    <s v="Institut Teknologi Telkom Surabaya"/>
    <n v="3"/>
    <m/>
    <s v="Internal"/>
    <s v="ID"/>
    <s v="Institut Telknologi Telkom Surabaya"/>
    <n v="6826727"/>
    <s v="mustafa kamal"/>
    <s v="0722108201"/>
    <n v="15500000"/>
    <s v="Circular Ecosystem and Sustainable Technology"/>
    <s v="Rekayasa Industri dan Inovasi Bisnis (RIIB)"/>
    <s v="Teknologi Informasi"/>
    <s v="FTIB"/>
    <s v="ITTelkom Surabaya"/>
    <n v="8140"/>
    <n v="72019"/>
    <n v="6744406"/>
    <s v="0709059004"/>
    <s v="Muhamad Nasrullah"/>
    <n v="15500000"/>
    <s v="Tidak ada CoE"/>
    <s v="Tidak ada KK"/>
    <s v="Tidak ada KK"/>
    <s v="FTIB"/>
    <s v="ITTelkom Surabaya"/>
    <n v="6680623"/>
    <s v="0721088602"/>
    <s v="Yupit Sudianto"/>
    <n v="1550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YUVENS ANGGITO"/>
    <s v="Teknologi Informasi"/>
    <s v="WAHID YASIN"/>
    <s v="Teknologi Informasi"/>
    <s v="HENDRIK HERMAWAN"/>
    <s v="Teknologi Informasi"/>
    <m/>
    <s v=""/>
    <m/>
    <s v=""/>
    <m/>
    <s v=""/>
    <m/>
    <s v=""/>
    <m/>
    <s v=""/>
    <s v="Jurnal Nasional Terakreditasi"/>
    <s v="Publikasi Media Massa Nasional dan Video Kegiatan"/>
    <s v="Peningkatan Pemberdayaan Mitra"/>
    <s v="-"/>
    <s v="Laporan Audit dan Tata Kelola Teknologi Informasi"/>
    <s v=" "/>
  </r>
  <r>
    <n v="3"/>
    <s v="REK. 025/ABDI1/REK/II/2023"/>
    <s v="148/ABDI1/LPPM/II/2023"/>
    <s v="PENGEMBANGAN APLIKASI PENGELOLAAN DATA POTENSI DAN SUMBER KESEJAHTERAAN SOSIAL PROVINSI JAWA TIMUR (E-PSKS JATIM)"/>
    <x v="7"/>
    <x v="3"/>
    <n v="2023"/>
    <n v="6"/>
    <s v="INDUSTRI KREATIF DAN PENERAPAN TEKNOLOGI MAJU"/>
    <m/>
    <n v="7000000"/>
    <s v="Institut Teknologi Telkom Surabaya"/>
    <n v="6"/>
    <s v="PKM KOMPETITIF INTERNAL"/>
    <s v="Internal"/>
    <s v="ID"/>
    <s v="Institut Telknologi Telkom Surabaya"/>
    <n v="6787771"/>
    <s v="sri hidayati"/>
    <s v="0723119302"/>
    <n v="7000000"/>
    <s v="Motion Technology for Safety, Health, and Wellness"/>
    <s v="Smart Computing Technology (SCOUT)"/>
    <s v="Sains Data"/>
    <s v="FTIB"/>
    <s v="ITTelkom Surabaya"/>
    <n v="8140"/>
    <n v="72019"/>
    <n v="6832969"/>
    <n v="707089302"/>
    <s v="Affifiana Prisyanti"/>
    <n v="7000000"/>
    <s v="Tidak ada CoE"/>
    <s v="Tidak ada KK"/>
    <n v="0"/>
    <s v="FTIB"/>
    <s v="ITTelkom Surabaya"/>
    <n v="6834400"/>
    <s v="0712039301"/>
    <s v="Arip Ramadan"/>
    <n v="7000000"/>
    <s v="Intergrated and Embedded Systems"/>
    <s v="Smart Computing Technology (SCOUT)"/>
    <s v="Sistem Informasi"/>
    <s v="FTIB"/>
    <s v="ITTelkom Surabaya"/>
    <m/>
    <m/>
    <m/>
    <m/>
    <s v=""/>
    <s v=""/>
    <s v=""/>
    <m/>
    <m/>
    <m/>
    <m/>
    <m/>
    <m/>
    <s v=""/>
    <s v=""/>
    <s v=""/>
    <m/>
    <m/>
    <m/>
    <m/>
    <m/>
    <m/>
    <s v=""/>
    <s v=""/>
    <s v=""/>
    <m/>
    <m/>
    <m/>
    <m/>
    <m/>
    <m/>
    <s v=""/>
    <s v=""/>
    <s v=""/>
    <m/>
    <m/>
    <m/>
    <m/>
    <m/>
    <s v=""/>
    <s v=""/>
    <s v=""/>
    <m/>
    <m/>
    <m/>
    <m/>
    <m/>
    <s v=""/>
    <s v=""/>
    <s v=""/>
    <m/>
    <m/>
    <s v="Proposal"/>
    <s v="Laporan Akhir"/>
    <m/>
    <s v="BAGUS CAHYO SULISTIYO"/>
    <s v="Sistem Informasi"/>
    <s v="CHRISDION ANDREW RAMAPUTRA"/>
    <s v="Sistem Informasi"/>
    <s v="ARCADIUS OBAJA NAARIE"/>
    <s v="Sistem Informasi"/>
    <m/>
    <s v=""/>
    <m/>
    <s v=""/>
    <m/>
    <s v=""/>
    <m/>
    <s v=""/>
    <m/>
    <s v=""/>
    <s v="Jurnal Nasional Terakreditasi"/>
    <s v="Publikasi Media Massa Nasional"/>
    <s v="Produk TTG"/>
    <s v="Jurnal Submitted, publikasi media massa published, aplikasi E-PSKS Jatim"/>
    <s v=" "/>
    <s v=" "/>
  </r>
  <r>
    <n v="5"/>
    <s v="REK. 025/ABDI1/REK/II/2023"/>
    <s v="150/ABDI1/LPPM/II/2023"/>
    <s v="PELATIHAN DAN SOSIALISASI IMPLEMENTASI HALAL SUPPLY CHAIN MANAGEMENT PADA INDUSTRI PENGOLAHAN MAKANAN"/>
    <x v="7"/>
    <x v="3"/>
    <n v="2023"/>
    <n v="6"/>
    <s v="PEMBERDAYAAN DESA/WILAYAH BINAAN"/>
    <m/>
    <n v="7000000"/>
    <s v="Institut Teknologi Telkom Surabaya"/>
    <n v="3"/>
    <s v="PKM KOMPETITIF INTERNAL"/>
    <s v="Internal"/>
    <s v="ID"/>
    <s v="Institut Telknologi Telkom Surabaya"/>
    <n v="6795859"/>
    <s v="silvi istiqomah"/>
    <s v="0523119601"/>
    <n v="7000000"/>
    <s v="Circular Ecosystem and Sustainable Technology"/>
    <s v="Rekayasa Industri dan Inovasi Bisnis (RIIB)"/>
    <s v="Teknik Industri"/>
    <s v="FTEIC"/>
    <s v="ITTelkom Surabaya"/>
    <n v="8140"/>
    <n v="72019"/>
    <n v="6826739"/>
    <s v="0704129501"/>
    <s v="Perdana Suteja Putra"/>
    <n v="7000000"/>
    <s v="Tidak ada CoE"/>
    <s v="Tidak ada KK"/>
    <n v="0"/>
    <s v="FTEIC"/>
    <s v="ITTelkom Surabaya"/>
    <m/>
    <m/>
    <m/>
    <m/>
    <s v=""/>
    <s v=""/>
    <s v=""/>
    <m/>
    <m/>
    <m/>
    <m/>
    <m/>
    <m/>
    <s v=""/>
    <s v=""/>
    <s v=""/>
    <m/>
    <m/>
    <m/>
    <m/>
    <m/>
    <m/>
    <s v=""/>
    <s v=""/>
    <s v=""/>
    <m/>
    <m/>
    <m/>
    <m/>
    <m/>
    <m/>
    <s v=""/>
    <s v=""/>
    <s v=""/>
    <m/>
    <m/>
    <m/>
    <m/>
    <m/>
    <m/>
    <s v=""/>
    <s v=""/>
    <s v=""/>
    <m/>
    <m/>
    <m/>
    <m/>
    <m/>
    <s v=""/>
    <s v=""/>
    <s v=""/>
    <m/>
    <m/>
    <m/>
    <m/>
    <m/>
    <s v=""/>
    <s v=""/>
    <s v=""/>
    <m/>
    <m/>
    <s v="Proposal"/>
    <s v="Laporan Akhir"/>
    <m/>
    <s v="SAID AZIZ LUTHFIANSYAH BUFTHEIM"/>
    <s v="Teknik Industri"/>
    <s v="BETSYEDA FREA ANUARITA"/>
    <s v="Teknik Industri"/>
    <s v="RAHMALIA NURHALISSA"/>
    <s v="Teknik Industri"/>
    <m/>
    <s v=""/>
    <m/>
    <s v=""/>
    <m/>
    <s v=""/>
    <m/>
    <s v=""/>
    <m/>
    <s v=""/>
    <s v="Jurnal Nasional ber-ISSN"/>
    <s v="Publikasi Media Massa Nasional"/>
    <s v="Peningkatan Pemberdayaan Mitra"/>
    <s v="publikasi media massa published"/>
    <s v="PROSIDING INTERNASIONAL"/>
    <s v="-"/>
  </r>
  <r>
    <n v="8"/>
    <s v="REK. 025/ABDI1/REK/II/2023"/>
    <s v="154/ABDI1/LPPM/II/2023"/>
    <s v="IMPLEMENTASI SMART FISH POND BERBASIS IOT UNTUK BUDIDAYA IKAN LELE DI KELOMPOK TANI ELOK MEKAR SARI"/>
    <x v="7"/>
    <x v="3"/>
    <n v="2023"/>
    <n v="8"/>
    <s v="PEMBERDAYAAN DESA/WILAYAH BINAAN"/>
    <m/>
    <n v="7000000"/>
    <s v="Institut Teknologi Telkom Surabaya"/>
    <n v="3"/>
    <m/>
    <s v="Internal"/>
    <s v="ID"/>
    <s v="Institut Telknologi Telkom Surabaya"/>
    <n v="6829130"/>
    <s v="risdilah mimma untsa"/>
    <s v="0720019102"/>
    <n v="7000000"/>
    <s v="Motion Technology for Safety, Health, and Wellness"/>
    <s v="ETHES (Electrical Engineering and Advanced Technologies)"/>
    <s v="Teknik Telekomunikasi"/>
    <s v="FTEIC"/>
    <s v="ITTelkom Surabaya"/>
    <n v="8140"/>
    <n v="72019"/>
    <n v="6680741"/>
    <s v="0727059002"/>
    <s v="Hamzah Ulinuha Mustakim"/>
    <n v="7000000"/>
    <s v="Motion Technology for Safety, Health, and Wellness"/>
    <s v="ETHES (Electrical Engineering and Advanced Technologies)"/>
    <s v="Teknik Telekomunikasi"/>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MUHAMMAD ARYA DUTA ATHALA AKBAR"/>
    <s v="Teknik Telekomunikasi"/>
    <s v="VIDIRA ANINDITA RAMYA"/>
    <s v="Teknik Telekomunikasi"/>
    <s v="INTAN ANGGREITA SONIA PUTERI"/>
    <s v="Teknik Telekomunikasi"/>
    <m/>
    <s v=""/>
    <m/>
    <s v=""/>
    <m/>
    <s v=""/>
    <m/>
    <s v=""/>
    <m/>
    <s v=""/>
    <s v="-"/>
    <s v="-"/>
    <s v="-"/>
    <s v=" "/>
    <s v=" "/>
    <s v=" "/>
  </r>
  <r>
    <n v="11"/>
    <s v="REK. 025/ABDI1/REK/II/2023"/>
    <s v="153/ABDI1/LPPM/II/2023"/>
    <s v="PEMBUATAN MODUL DAN PELATIHAN RANGKAIAN LISTRIK (SERI-PARALEL) SEBAGAI PENUNJANG MATA PELAJARAN IPA DI SMP AL ISLAH SURABAYA"/>
    <x v="7"/>
    <x v="3"/>
    <n v="2023"/>
    <n v="7"/>
    <s v="PEMBERDAYAAN DESA/WILAYAH BINAAN"/>
    <m/>
    <n v="7000000"/>
    <s v="Institut Teknologi Telkom Surabaya"/>
    <n v="3"/>
    <m/>
    <s v="Internal"/>
    <s v="ID"/>
    <s v="Institut Telknologi Telkom Surabaya"/>
    <n v="6680678"/>
    <s v="dwi edi setyawan"/>
    <s v="0713068702"/>
    <n v="7000000"/>
    <s v="Circular Ecosystem and Sustainable Technology"/>
    <s v="ETHES (Electrical Engineering and Advanced Technologies)"/>
    <s v="Teknik Elektro"/>
    <s v="FTEIC"/>
    <s v="ITTelkom Surabaya"/>
    <n v="8140"/>
    <n v="72019"/>
    <n v="210955"/>
    <s v="1001017601"/>
    <s v="Mohammad Yanuar Hariyawan"/>
    <n v="7000000"/>
    <s v="Intergrated and Embedded Systems"/>
    <s v="ETHES (Electrical Engineering and Advanced Technologies)"/>
    <s v="Teknik Telekomunikasi"/>
    <s v="FTEIC"/>
    <s v="ITTelkom Surabaya"/>
    <n v="6680629"/>
    <s v="0727048809"/>
    <s v="Ubaidillah Umar"/>
    <n v="7000000"/>
    <s v="Intergrated and Embedded Systems"/>
    <s v="Smart Computing Technology (SCOUT)"/>
    <s v="Teknik Komputer"/>
    <s v="FTEIC"/>
    <s v="ITTelkom Surabaya"/>
    <m/>
    <m/>
    <m/>
    <m/>
    <s v=""/>
    <s v=""/>
    <s v=""/>
    <m/>
    <m/>
    <m/>
    <m/>
    <m/>
    <m/>
    <s v=""/>
    <s v=""/>
    <s v=""/>
    <m/>
    <m/>
    <m/>
    <m/>
    <m/>
    <m/>
    <s v=""/>
    <s v=""/>
    <s v=""/>
    <m/>
    <m/>
    <m/>
    <m/>
    <m/>
    <m/>
    <s v=""/>
    <s v=""/>
    <s v=""/>
    <m/>
    <m/>
    <m/>
    <m/>
    <m/>
    <s v=""/>
    <s v=""/>
    <s v=""/>
    <m/>
    <m/>
    <m/>
    <m/>
    <m/>
    <s v=""/>
    <s v=""/>
    <s v=""/>
    <m/>
    <m/>
    <s v="Proposal"/>
    <s v="Laporan Akhir"/>
    <m/>
    <s v="FIRMAN AHMAD MAULANA"/>
    <s v="Teknik Komputer"/>
    <s v="MUHAMAD DAFFA ROMADHONI"/>
    <s v="Teknik Komputer"/>
    <s v="JE'IZZA ALYA NABILA"/>
    <s v="Teknik Komputer"/>
    <m/>
    <s v=""/>
    <m/>
    <s v=""/>
    <m/>
    <s v=""/>
    <m/>
    <s v=""/>
    <m/>
    <s v=""/>
    <s v="Jurnal Nasional ber-ISSN"/>
    <s v="Publikasi Media Massa Nasional dan Video Kegiatan"/>
    <s v="Produk TTG"/>
    <s v="publikasi media massa published"/>
    <s v=" "/>
    <s v=" "/>
  </r>
  <r>
    <n v="13"/>
    <s v="REK. 025/ABDI1/REK/II/2023"/>
    <s v="160/ABDI1/LPPM/II/2023"/>
    <s v="PEMANFAATAN TENAGA SURYA DALAM PEMBUATAN SOLAR CHARGING STATION SEBAGAI PENUNJANG FASILITAS UMUM DI SEKOLAH AL ISLAH SURABAYA"/>
    <x v="7"/>
    <x v="3"/>
    <n v="2023"/>
    <n v="6"/>
    <s v="INDUSTRI KREATIF DAN PENERAPAN TEKNOLOGI MAJU"/>
    <m/>
    <n v="7000000"/>
    <s v="Institut Teknologi Telkom Surabaya"/>
    <n v="7"/>
    <m/>
    <s v="Internal"/>
    <s v="ID"/>
    <s v="Institut Telknologi Telkom Surabaya"/>
    <n v="6663582"/>
    <s v="aulia rahma annisa"/>
    <s v="0303069102"/>
    <n v="7000000"/>
    <s v="Tidak ada CoE"/>
    <s v="Tidak ada KK"/>
    <n v="0"/>
    <s v="FTEIC"/>
    <s v="ITTelkom Surabaya"/>
    <n v="8140"/>
    <n v="72019"/>
    <n v="6731906"/>
    <s v="0604059302"/>
    <s v="Nanda Iryani"/>
    <n v="7000000"/>
    <s v="Tidak ada CoE"/>
    <s v="Tidak ada KK"/>
    <n v="0"/>
    <s v="FTEIC"/>
    <s v="ITTelkom Surabaya"/>
    <n v="6843797"/>
    <s v="0030079001"/>
    <s v="Hendy Briantoro"/>
    <n v="7000000"/>
    <s v="Intergrated and Embedded System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GEMPAR ALAMSYAH"/>
    <s v="Teknik Komputer"/>
    <s v="FAIZ AMSYARI RUSTAM"/>
    <s v="Teknik Komputer"/>
    <m/>
    <s v=""/>
    <m/>
    <s v=""/>
    <m/>
    <s v=""/>
    <m/>
    <s v=""/>
    <m/>
    <s v=""/>
    <m/>
    <s v=""/>
    <s v="Jurnal Nasional ber-ISSN"/>
    <s v="Publikasi Media Massa Nasional dan Video Kegiatan"/>
    <s v="Produk TTG"/>
    <s v="Jurnal published"/>
    <s v=" "/>
    <s v=" "/>
  </r>
  <r>
    <n v="14"/>
    <s v="REK. 025/ABDI1/REK/II/2023"/>
    <s v="158/ABDI1/LPPM/II/2023"/>
    <s v="PENGENALAN DASAR KONSEP INTERNET OF THINGS DAN IMPLEMENTASINYA KEPADA SISWA SMP AL ISLAH SURABAYA"/>
    <x v="7"/>
    <x v="3"/>
    <n v="2023"/>
    <n v="10"/>
    <s v="INDUSTRI KREATIF DAN PENERAPAN TEKNOLOGI MAJU"/>
    <m/>
    <n v="7000000"/>
    <s v="Institut Teknologi Telkom Surabaya"/>
    <n v="3"/>
    <m/>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6680683"/>
    <s v="0729088704"/>
    <s v="Billy Montolalu"/>
    <n v="7000000"/>
    <s v="Intergrated and Embedded Systems"/>
    <s v="Smart Computing Technology (SCOUT)"/>
    <s v="Rekayasa Perangkat Lunak"/>
    <s v="FTEIC"/>
    <s v="ITTelkom Surabaya"/>
    <m/>
    <m/>
    <m/>
    <m/>
    <s v=""/>
    <s v=""/>
    <s v=""/>
    <m/>
    <m/>
    <m/>
    <m/>
    <m/>
    <m/>
    <s v=""/>
    <s v=""/>
    <s v=""/>
    <m/>
    <m/>
    <m/>
    <m/>
    <m/>
    <m/>
    <s v=""/>
    <s v=""/>
    <s v=""/>
    <m/>
    <m/>
    <m/>
    <m/>
    <m/>
    <m/>
    <s v=""/>
    <s v=""/>
    <s v=""/>
    <m/>
    <m/>
    <m/>
    <m/>
    <m/>
    <s v=""/>
    <s v=""/>
    <s v=""/>
    <m/>
    <m/>
    <m/>
    <m/>
    <m/>
    <s v=""/>
    <s v=""/>
    <s v=""/>
    <m/>
    <m/>
    <s v="Proposal"/>
    <s v="Laporan Akhir"/>
    <m/>
    <s v="IRDANI SUKMA ARDIHANTOKO"/>
    <s v="Teknik Komputer"/>
    <s v="AGUNG FIRMANSYAH DJALIL"/>
    <s v="Teknik Komputer"/>
    <s v="MUJAHIDIN SYAMIL KAFFAH"/>
    <s v="Teknik Komputer"/>
    <m/>
    <s v=""/>
    <m/>
    <s v=""/>
    <m/>
    <s v=""/>
    <m/>
    <s v=""/>
    <m/>
    <s v=""/>
    <s v="Jurnal Nasional ber-ISSN"/>
    <s v="Publikasi Media Massa Nasional"/>
    <s v=" "/>
    <s v="Publish jurnal ISSN dan media massa"/>
    <s v=" "/>
    <s v=" "/>
  </r>
  <r>
    <n v="15"/>
    <s v="REK. 025/ABDI1/REK/II/2023"/>
    <s v="159/ABDI1/LPPM/II/2023"/>
    <s v="PELATIHAN OPTIMALISASI SISTEM INFORMASI SEBAGAI MEDIA STRATEGIS DI SEKTOR PETERNAKAN TELUR BEBEK"/>
    <x v="7"/>
    <x v="3"/>
    <n v="2023"/>
    <n v="6"/>
    <s v="INDUSTRI KREATIF DAN PENERAPAN TEKNOLOGI MAJU"/>
    <m/>
    <n v="7000000"/>
    <s v="Institut Teknologi Telkom Surabaya"/>
    <n v="3"/>
    <m/>
    <s v="Internal"/>
    <s v="ID"/>
    <s v="Institut Telknologi Telkom Surabaya"/>
    <s v="6801883"/>
    <s v="aris kusumawati"/>
    <s v="0720088905"/>
    <n v="7000000"/>
    <s v="Motion Technology for Safety, Health, and Wellness"/>
    <s v="Rekayasa Industri dan Inovasi Bisnis (RIIB)"/>
    <s v="Sistem Informasi"/>
    <s v="FTIB"/>
    <s v="ITTelkom Surabaya"/>
    <n v="8140"/>
    <n v="72019"/>
    <n v="6833034"/>
    <s v="0729059601"/>
    <s v="Alifiansyah Arrizqy Hidayat"/>
    <n v="7000000"/>
    <s v="Intergrated and Embedded Systems"/>
    <s v="Rekayasa Industri dan Inovasi Bisnis (RIIB)"/>
    <s v="Sistem Informasi"/>
    <s v="FTIB"/>
    <s v="ITTelkom Surabaya"/>
    <n v="6833033"/>
    <s v="0702049801"/>
    <s v="Tita Ayu Rospricilia"/>
    <n v="700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DINDA FERNANDA HARSONO PUTRI"/>
    <s v="Sistem Informasi"/>
    <s v="YUNI QORIAH VERDIANA"/>
    <s v="Sistem Informasi"/>
    <s v="RHEYNANSYA TABRIZ TAJJ HAURAVIN AL KANZA"/>
    <s v="Sistem Informasi"/>
    <m/>
    <s v=""/>
    <m/>
    <s v=""/>
    <m/>
    <s v=""/>
    <m/>
    <s v=""/>
    <m/>
    <s v=""/>
    <s v="Jurnal Nasional ber-ISSN"/>
    <s v="Publikasi Media Massa Nasional dan Video Kegiatan"/>
    <s v="Peningkatan Pemberdayaan Mitra"/>
    <s v="Jurnal published S3, Publikasi media massa published"/>
    <s v=" "/>
    <s v=" "/>
  </r>
  <r>
    <n v="24"/>
    <s v="REK. 117/ABDI1/REK/VIII/2023"/>
    <s v="760/ABDI1/LPPM/VIII/2023"/>
    <s v="Deseminasi Sistem Stand Alone Hidroponik Berbasis Tenaga Surya dan Pelatihan Penjualan Hasil Hidroponik di Kampung Wisata Edukasi Kampung Songo"/>
    <x v="13"/>
    <x v="3"/>
    <n v="2023"/>
    <n v="6"/>
    <s v="INDUSTRI KREATIF DAN PENERAPAN TEKNOLOGI MAJU"/>
    <n v="7000000"/>
    <n v="7000000"/>
    <s v="Institut Teknologi Telkom Surabaya"/>
    <n v="6"/>
    <m/>
    <s v="Internal"/>
    <s v="ID"/>
    <s v="Institut Telknologi Telkom Surabaya"/>
    <n v="6859016"/>
    <s v="rifki dwi putranto"/>
    <s v="0727069503"/>
    <n v="7000000"/>
    <s v="Circular Ecosystem and Sustainable Technology"/>
    <s v="ETHES (Electrical Engineering and Advanced Technologies)"/>
    <s v="Teknik Elektro"/>
    <s v="FTEIC"/>
    <s v="ITTelkom Surabaya"/>
    <n v="8140"/>
    <n v="72019"/>
    <n v="6680651"/>
    <s v="0725059301"/>
    <s v="Dimas Adiputra"/>
    <n v="7000000"/>
    <s v="Motion Technology for Safety, Health, and Wellness"/>
    <s v="ETHES (Electrical Engineering and Advanced Technologies)"/>
    <s v="Teknik Elektro"/>
    <s v="FTEIC"/>
    <s v="ITTelkom Surabaya"/>
    <n v="6680643"/>
    <s v="0702039003"/>
    <s v="Abduh Sayid Albana"/>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s v="SYAKIRA ANDRIYANI"/>
    <s v="Teknik Elektro"/>
    <s v="GILBERT WEDNESTWO SAMUEL"/>
    <s v="Teknik Elektro"/>
    <s v="NURSYAHJAYA RAMADANIPUTRA"/>
    <s v="Rekayasa Perangkat Lunak"/>
    <m/>
    <s v=""/>
    <m/>
    <s v=""/>
    <m/>
    <s v=""/>
    <m/>
    <s v=""/>
    <m/>
    <s v=""/>
    <s v="Jurnal Nasional Ber-ISSN (Submitted)                                        "/>
    <s v="Publikasi Media Massa: 2;Video Kegiatan"/>
    <s v=" Produk TTG Website"/>
    <s v="submitted"/>
    <s v="Published"/>
    <m/>
  </r>
  <r>
    <n v="25"/>
    <s v="REK. 117/ABDI1/REK/VIII/2023"/>
    <s v="761/ABDI1/LPPM/VIII/2023"/>
    <s v="Peningkatan Awarness Keilmuan Elektro dan Logistik pada Siswa SMA melalui Pelatihan Mikrokontroller dan TIK untuk Menghadapi Persaingan Pada Dunia Industri 4.0"/>
    <x v="13"/>
    <x v="3"/>
    <n v="2023"/>
    <n v="4"/>
    <s v="PEMBERDAYAAN DESA/WILAYAH BINAAN"/>
    <n v="7000000"/>
    <n v="7000000"/>
    <s v="Institut Teknologi Telkom Surabaya"/>
    <n v="3"/>
    <m/>
    <s v="Internal"/>
    <s v="ID"/>
    <s v="Institut Telknologi Telkom Surabaya"/>
    <n v="6680651"/>
    <s v="dimas adiputra"/>
    <s v="0725059301"/>
    <n v="7000000"/>
    <s v="Motion Technology for Safety, Health, and Wellness"/>
    <s v="ETHES (Electrical Engineering and Advanced Technologies)"/>
    <s v="Teknik Elektro"/>
    <s v="FTEIC"/>
    <s v="ITTelkom Surabaya"/>
    <n v="8140"/>
    <n v="72019"/>
    <n v="6778519"/>
    <s v="0712059303"/>
    <s v="Nisa Isrofi"/>
    <n v="7000000"/>
    <s v="Circular Ecosystem and Sustainable Technology"/>
    <s v="Rekayasa Industri dan Inovasi Bisnis (RIIB)"/>
    <s v="Teknik Logistik"/>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SATRIA FAJAR RACHMADIANTO"/>
    <s v="Teknik Elektro"/>
    <s v="SHINVALRAUS SAINS RAIHAN KANZU"/>
    <s v="Teknik Elektro"/>
    <s v="ANNISA'UL BAROROH"/>
    <s v="Teknik Logistik"/>
    <m/>
    <s v=""/>
    <m/>
    <s v=""/>
    <m/>
    <s v=""/>
    <m/>
    <s v=""/>
    <m/>
    <s v=""/>
    <s v="Jurnal Nasional Ber-ISSN (Publish ABDINE )"/>
    <s v="Publikasi Media Massa: 2; Video Kegiatan;"/>
    <s v=" Jasa Peningkatan Pemberdayaan Mitra Awarness Keilmuan Elektro dan Logistic Meningkat"/>
    <s v="Published"/>
    <m/>
    <m/>
  </r>
  <r>
    <n v="26"/>
    <s v="REK. 117/ABDI1/REK/VIII/2023"/>
    <s v="762/ABDI1/LPPM/VIII/2023"/>
    <s v="Pengembangan Sarana Promosi dan Pemasaran Digital pada Surabaya Desain Center"/>
    <x v="13"/>
    <x v="3"/>
    <n v="2023"/>
    <n v="6"/>
    <s v="INDUSTRI KREATIF DAN PENERAPAN TEKNOLOGI MAJU"/>
    <n v="7000000"/>
    <n v="7000000"/>
    <s v="Institut Teknologi Telkom Surabaya"/>
    <n v="3"/>
    <m/>
    <s v="Internal"/>
    <s v="ID"/>
    <s v="Institut Telknologi Telkom Surabaya"/>
    <n v="6768348"/>
    <s v="rizky fenaldo maulana"/>
    <s v="0714079701"/>
    <n v="7000000"/>
    <s v="Intergrated and Embedded Systems"/>
    <s v="Smart Computing Technology (SCOUT)"/>
    <s v="Informatika"/>
    <s v="FTIB"/>
    <s v="ITTelkom Surabaya"/>
    <n v="8140"/>
    <n v="72019"/>
    <n v="6760392"/>
    <s v="0729129403"/>
    <s v="Amalia Nur Alifah"/>
    <n v="7000000"/>
    <s v="Circular Ecosystem and Sustainable Technology"/>
    <s v="Smart Computing Technology (SCOUT)"/>
    <s v="Sains Data"/>
    <s v="FTIB"/>
    <s v="ITTelkom Surabaya"/>
    <n v="6682237"/>
    <s v="0722069004"/>
    <s v="Dominggo Bayu Baskara"/>
    <n v="7000000"/>
    <s v="Intergrated and Embedded Systems"/>
    <s v="Rekayasa Industri dan Inovasi Bisnis (RIIB)"/>
    <s v="Digital Bisnis"/>
    <s v="FTIB"/>
    <s v="ITTelkom Surabaya"/>
    <m/>
    <m/>
    <m/>
    <m/>
    <s v=""/>
    <s v=""/>
    <s v=""/>
    <m/>
    <m/>
    <m/>
    <m/>
    <m/>
    <m/>
    <s v=""/>
    <s v=""/>
    <s v=""/>
    <m/>
    <m/>
    <m/>
    <m/>
    <m/>
    <m/>
    <s v=""/>
    <s v=""/>
    <s v=""/>
    <m/>
    <m/>
    <m/>
    <m/>
    <m/>
    <m/>
    <s v=""/>
    <s v=""/>
    <s v=""/>
    <m/>
    <m/>
    <m/>
    <m/>
    <m/>
    <s v=""/>
    <s v=""/>
    <s v=""/>
    <m/>
    <m/>
    <m/>
    <m/>
    <m/>
    <s v=""/>
    <s v=""/>
    <s v=""/>
    <m/>
    <m/>
    <s v="Proposal"/>
    <s v="Laporan Akhir"/>
    <m/>
    <m/>
    <s v=""/>
    <m/>
    <s v=""/>
    <m/>
    <s v=""/>
    <m/>
    <s v=""/>
    <m/>
    <s v=""/>
    <m/>
    <s v=""/>
    <m/>
    <s v=""/>
    <m/>
    <s v=""/>
    <s v="Jurnal Nasional Ber-ISSN (Submitted)                    "/>
    <s v="Publikasi Media Massa: 2; Video Kegiatan; "/>
    <s v="Produk TTG Website"/>
    <m/>
    <m/>
    <m/>
  </r>
  <r>
    <n v="29"/>
    <s v="REK. 117/ABDI1/REK/VIII/2023"/>
    <s v="765/ABDI1/LPPM/VIII/2023"/>
    <s v="Pelatihan Program Re-Branding, Brand Awareness, dan Digitalisasi Marketing pada Aneka Industri dan Kerajinan Kecil Menengah Surabaya"/>
    <x v="13"/>
    <x v="3"/>
    <n v="2023"/>
    <n v="6"/>
    <s v="PEMBERDAYAAN DESA/WILAYAH BINAAN"/>
    <n v="6961000"/>
    <n v="7000000"/>
    <s v="Institut Teknologi Telkom Surabaya"/>
    <n v="3"/>
    <m/>
    <s v="Internal"/>
    <s v="ID"/>
    <s v="Institut Telknologi Telkom Surabaya"/>
    <n v="6760392"/>
    <s v="amalia nur alifah"/>
    <s v="0729129403"/>
    <n v="7000000"/>
    <s v="Circular Ecosystem and Sustainable Technology"/>
    <s v="Smart Computing Technology (SCOUT)"/>
    <s v="Sains Data"/>
    <s v="FTIB"/>
    <s v="ITTelkom Surabaya"/>
    <n v="8140"/>
    <n v="72019"/>
    <n v="6806664"/>
    <s v="0730099601"/>
    <s v="Regita Putri Permata"/>
    <n v="7000000"/>
    <s v="Intergrated and Embedded Systems"/>
    <s v="Smart Computing Technology (SCOUT)"/>
    <s v="Sains Data"/>
    <s v="FTIB"/>
    <s v="ITTelkom Surabaya"/>
    <n v="6793410"/>
    <s v="0707019501"/>
    <s v="Helisyah Nur Fadhilah"/>
    <n v="7000000"/>
    <s v="Tidak ada CoE"/>
    <s v="Tidak ada KK"/>
    <n v="0"/>
    <s v="FTIB"/>
    <s v="ITTelkom Surabaya"/>
    <m/>
    <m/>
    <m/>
    <m/>
    <s v=""/>
    <s v=""/>
    <s v=""/>
    <m/>
    <m/>
    <m/>
    <m/>
    <m/>
    <m/>
    <s v=""/>
    <s v=""/>
    <s v=""/>
    <m/>
    <m/>
    <m/>
    <m/>
    <m/>
    <m/>
    <s v=""/>
    <s v=""/>
    <s v=""/>
    <m/>
    <m/>
    <m/>
    <m/>
    <m/>
    <m/>
    <s v=""/>
    <s v=""/>
    <s v=""/>
    <m/>
    <m/>
    <m/>
    <m/>
    <m/>
    <s v=""/>
    <s v=""/>
    <s v=""/>
    <m/>
    <m/>
    <m/>
    <m/>
    <m/>
    <s v=""/>
    <s v=""/>
    <s v=""/>
    <m/>
    <m/>
    <s v="Proposal"/>
    <s v="Laporan Akhir"/>
    <m/>
    <s v="Luh Candra Ayu Julianty"/>
    <s v="Sains Data"/>
    <s v="Vivi Indah Rahmawati"/>
    <s v="Sains Data"/>
    <s v="Fannisa Egista Naya"/>
    <s v="Bisnis Digital"/>
    <m/>
    <s v=""/>
    <m/>
    <s v=""/>
    <m/>
    <s v=""/>
    <m/>
    <s v=""/>
    <m/>
    <s v=""/>
    <s v="Jurnal Nasional Terakreditasi  "/>
    <s v=" Publikasi Media Massa: 2; Video Kegiatan;                    "/>
    <s v="Jasa Pemberdayaan Mitra"/>
    <s v="Draft"/>
    <m/>
    <m/>
  </r>
  <r>
    <n v="31"/>
    <s v="REK. 092/ABDI1/REK/VII/2023"/>
    <s v="628/ABDI1/LPPM/VII/2023"/>
    <s v="Kelas Pengenalan dan Pembuatan Produk Kekinian"/>
    <x v="1"/>
    <x v="3"/>
    <n v="2023"/>
    <n v="6"/>
    <s v="INDUSTRI KREATIF DAN PENERAPAN TEKNOLOGI MAJU"/>
    <n v="7000000"/>
    <n v="7000000"/>
    <s v="Institut Teknologi Telkom Surabaya"/>
    <n v="3"/>
    <s v="PKM PENUGASAN INTERNAL"/>
    <s v="Internal"/>
    <s v="ID"/>
    <s v="Institut Telknologi Telkom Surabaya"/>
    <n v="6826739"/>
    <s v="perdana suteja putra"/>
    <s v="0704129501"/>
    <n v="7000000"/>
    <s v="Tidak ada CoE"/>
    <s v="Tidak ada KK"/>
    <n v="0"/>
    <s v="FTEIC"/>
    <s v="ITTelkom Surabaya"/>
    <n v="8140"/>
    <n v="72019"/>
    <n v="6859382"/>
    <s v="0714019002"/>
    <s v="Anita Hakim Nasution"/>
    <n v="7000000"/>
    <s v="Intergrated and Embedded Systems"/>
    <s v="Rekayasa Industri dan Inovasi Bisnis (RIIB)"/>
    <s v="Sistem Informasi"/>
    <s v="FTIB"/>
    <s v="ITTelkom Surabaya"/>
    <n v="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CORNELIA ANGELA CAEZARIA"/>
    <s v="Sistem Informasi"/>
    <s v="AIDA RIFDATUL HASNA"/>
    <s v="Sistem Informasi"/>
    <s v="YOSIANA EKA PUTRI KURNIASARI"/>
    <s v="Teknik Industri"/>
    <m/>
    <s v=""/>
    <m/>
    <s v=""/>
    <m/>
    <s v=""/>
    <m/>
    <s v=""/>
    <m/>
    <s v=""/>
    <m/>
    <m/>
    <m/>
    <m/>
    <m/>
    <m/>
  </r>
  <r>
    <n v="32"/>
    <s v="REK. 092/ABDI1/REK/VII/2023"/>
    <s v="629/ABDI1/LPPM/VII/2023"/>
    <s v="Pengenalan Dasar Konsep Internet of Things dan Implementasinya kepada Masyarakat SMA/SMK di Surabaya"/>
    <x v="1"/>
    <x v="3"/>
    <n v="2023"/>
    <n v="6"/>
    <s v="INDUSTRI KREATIF DAN PENERAPAN TEKNOLOGI MAJU"/>
    <n v="7000000"/>
    <n v="7000000"/>
    <s v="Institut Teknologi Telkom Surabaya"/>
    <n v="3"/>
    <s v="PKM PENUGASAN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s v=""/>
    <m/>
    <m/>
    <m/>
    <m/>
    <m/>
    <m/>
    <s v=""/>
    <s v=""/>
    <s v=""/>
    <m/>
    <m/>
    <m/>
    <m/>
    <m/>
    <m/>
    <s v=""/>
    <s v=""/>
    <s v=""/>
    <m/>
    <m/>
    <m/>
    <m/>
    <m/>
    <s v=""/>
    <s v=""/>
    <s v=""/>
    <m/>
    <m/>
    <m/>
    <m/>
    <m/>
    <s v=""/>
    <s v=""/>
    <s v=""/>
    <m/>
    <m/>
    <s v="Proposal"/>
    <s v="Laporan Akhir"/>
    <m/>
    <s v="ARDIANSYAH ALFARISY"/>
    <s v="Teknik Elektro"/>
    <s v="RIZKY DWI BUDI ANUGRAH WIBOWO"/>
    <s v="Teknik Komputer"/>
    <s v="MUHAMMAD RAZANAFI SINGGIH"/>
    <s v="Teknik Komputer"/>
    <m/>
    <s v=""/>
    <m/>
    <s v=""/>
    <m/>
    <s v=""/>
    <m/>
    <s v=""/>
    <m/>
    <s v=""/>
    <m/>
    <m/>
    <m/>
    <m/>
    <m/>
    <m/>
  </r>
  <r>
    <n v="33"/>
    <s v="REK. 092/ABDI1/REK/VII/2023"/>
    <s v="630/ABDI1/LPPM/VII/2023"/>
    <s v="Social Media Analysis Training Sebagai Sarana Persiapan Menghadapi Era Digital"/>
    <x v="1"/>
    <x v="3"/>
    <n v="2023"/>
    <n v="6"/>
    <s v="INDUSTRI KREATIF DAN PENERAPAN TEKNOLOGI MAJU"/>
    <n v="7000000"/>
    <n v="7000000"/>
    <s v="Institut Teknologi Telkom Surabaya"/>
    <n v="3"/>
    <s v="PKM PENUGASAN INTERNAL"/>
    <s v="Internal"/>
    <s v="ID"/>
    <s v="Institut Telknologi Telkom Surabaya"/>
    <n v="6833162"/>
    <s v="wachda yuniar rochmah"/>
    <s v="0701069701"/>
    <n v="7000000"/>
    <s v="Intergrated and Embedded Systems"/>
    <s v="Rekayasa Industri dan Inovasi Bisnis (RIIB)"/>
    <s v="Digital Bisnis"/>
    <s v="FTIB"/>
    <s v="ITTelkom Surabaya"/>
    <n v="8140"/>
    <n v="72019"/>
    <n v="6839500"/>
    <s v="0710029601"/>
    <s v="Alqis Rausanfita"/>
    <n v="7000000"/>
    <s v="Motion Technology for Safety, Health, and Wellness"/>
    <s v="Smart Computing Technology (SCOUT)"/>
    <s v="Informatika"/>
    <s v="FTIB"/>
    <s v="ITTelkom Surabaya"/>
    <n v="6837723"/>
    <s v="0705109501"/>
    <s v="Vessa Rizky Oktavia"/>
    <n v="7000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MAULANA NAUFAL HAKIIM"/>
    <s v="Bisnis Digital"/>
    <s v="DARA ILMA DEUDOENA"/>
    <s v="Informatika"/>
    <s v="DHIKI SIDIK SAYOGA"/>
    <s v="Informatika"/>
    <m/>
    <s v=""/>
    <m/>
    <s v=""/>
    <m/>
    <s v=""/>
    <m/>
    <s v=""/>
    <m/>
    <s v=""/>
    <s v="Jurnal Nasional ber-ISSN"/>
    <m/>
    <m/>
    <s v="Jurnal Published"/>
    <m/>
    <m/>
  </r>
  <r>
    <n v="34"/>
    <s v="REK. 092/ABDI1/REK/VII/2023"/>
    <s v="631/ABDI1/LPPM/VII/2023"/>
    <s v="Mengenal Bahaya Sekitar untuk Bekerja Lebih Produktif"/>
    <x v="1"/>
    <x v="3"/>
    <n v="2023"/>
    <n v="6"/>
    <s v="Mitigasi dan Ketangguhan Bencana"/>
    <n v="7000000"/>
    <n v="7000000"/>
    <s v="Institut Teknologi Telkom Surabaya"/>
    <n v="1"/>
    <s v="PKM PENUGASAN INTERNAL"/>
    <s v="Internal"/>
    <s v="ID"/>
    <s v="Institut Telknologi Telkom Surabaya"/>
    <n v="6826743"/>
    <s v="huki chandra"/>
    <s v="0719079702"/>
    <n v="7000000"/>
    <s v="Motion Technology for Safety, Health, and Wellness"/>
    <s v="Rekayasa Industri dan Inovasi Bisnis (RIIB)"/>
    <s v="Teknik Industri"/>
    <s v="FTEIC"/>
    <s v="ITTelkom Surabaya"/>
    <n v="8140"/>
    <n v="72019"/>
    <n v="6826739"/>
    <s v="0704129501"/>
    <s v="Perdana Suteja Putra "/>
    <n v="7000000"/>
    <s v="Tidak ada CoE"/>
    <s v="Tidak ada KK"/>
    <s v="Tidak ada KK"/>
    <s v="FTEIC"/>
    <s v="ITTelkom Surabaya"/>
    <n v="6825598"/>
    <s v="0705069501"/>
    <s v="Yohanes Setiawan"/>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Sasotya Rigan Rafsanjana"/>
    <s v="Teknik Industri"/>
    <s v="Ahmad Nur Rosyid"/>
    <s v="Teknik Industri"/>
    <s v="Adhitya Rinda Wahyu Purnama"/>
    <s v="Teknik Industri"/>
    <m/>
    <s v=""/>
    <m/>
    <s v=""/>
    <m/>
    <s v=""/>
    <m/>
    <s v=""/>
    <m/>
    <s v=""/>
    <m/>
    <m/>
    <m/>
    <m/>
    <m/>
    <m/>
  </r>
  <r>
    <n v="35"/>
    <s v="REK. 165/ABDI1/REK/IX/2023"/>
    <s v="1102/ABDI1/LPPM/IX/2023"/>
    <s v="Program Pelatihan Software MathCAD Untuk Penunjang Pembelajaran"/>
    <x v="1"/>
    <x v="3"/>
    <n v="2023"/>
    <n v="3"/>
    <s v="PEMBERDAYAAN DESA/WILAYAH BINAAN"/>
    <n v="7432000"/>
    <n v="7000000"/>
    <s v="Institut Teknologi Telkom Surabaya"/>
    <n v="4"/>
    <s v="PKM PENUGASAN INTERNAL"/>
    <s v="Internal"/>
    <s v="ID"/>
    <s v="Institut Telknologi Telkom Surabaya"/>
    <s v="6680643"/>
    <s v="abduh sayid albana"/>
    <s v="0702039003"/>
    <n v="7000000"/>
    <s v="Circular Ecosystem and Sustainable Technology"/>
    <s v="Rekayasa Industri dan Inovasi Bisnis (RIIB)"/>
    <s v="Teknik Logistik"/>
    <s v="FTEIC"/>
    <s v="ITTelkom Surabaya"/>
    <n v="8140"/>
    <n v="72019"/>
    <n v="6787821"/>
    <s v="0707029303"/>
    <s v="Desita Nur Rachmaniar"/>
    <n v="7000000"/>
    <s v="Circular Ecosystem and Sustainable Technology"/>
    <s v="Rekayasa Industri dan Inovasi Bisnis (RIIB)"/>
    <s v="Teknik Logistik"/>
    <s v="FTEIC"/>
    <s v="ITTelkom Surabaya"/>
    <n v="6784457"/>
    <s v="0723079501"/>
    <s v="Granita Hajar"/>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s v="Yashmine Mela Ardianto"/>
    <s v="Teknik Industri"/>
    <s v="Pinkkan Alisia Audria Fadillah"/>
    <s v="Teknik Industri"/>
    <s v="Riris Ainur Rosidah"/>
    <s v="Teknik Logistik"/>
    <s v="Herdiana Febrianti"/>
    <s v="Teknik Logistik"/>
    <m/>
    <s v=""/>
    <m/>
    <s v=""/>
    <m/>
    <s v=""/>
    <m/>
    <s v=""/>
    <s v="Jurnal Nasional Terakreditasi"/>
    <m/>
    <s v="Peningkatan Pemberdayaan Mitra"/>
    <m/>
    <m/>
    <m/>
  </r>
  <r>
    <n v="36"/>
    <s v="REK. 165/ABDI1/REK/IX/2023"/>
    <s v="1103/ABDI1/LPPM/IX/2023"/>
    <s v="Workshop Pemanfaatan Google Workspace dan Excel Basic Analysis Function untuk Pengolahan Data Kuisioner"/>
    <x v="1"/>
    <x v="3"/>
    <n v="2023"/>
    <n v="3"/>
    <s v="INDUSTRI KREATIF DAN PENERAPAN TEKNOLOGI MAJU"/>
    <n v="7000000"/>
    <n v="7000000"/>
    <s v="Institut Teknologi Telkom Surabaya"/>
    <n v="3"/>
    <s v="PKM PENUGASAN INTERNAL"/>
    <s v="Internal"/>
    <s v="ID"/>
    <s v="Institut Telknologi Telkom Surabaya"/>
    <n v="6680618"/>
    <s v="rahaditya dimas prihadianto"/>
    <s v="0725059202"/>
    <n v="7000000"/>
    <s v="Circular Ecosystem and Sustainable Technology"/>
    <s v="Rekayasa Industri dan Inovasi Bisnis (RIIB)"/>
    <s v="Teknik Industri"/>
    <s v="FTEIC"/>
    <s v="ITTelkom Surabaya"/>
    <n v="8140"/>
    <n v="72019"/>
    <n v="6681051"/>
    <s v="0711069301"/>
    <s v="Rizqa Amelia Zunaidi"/>
    <n v="7000000"/>
    <s v="Circular Ecosystem and Sustainable Technology"/>
    <s v="Rekayasa Industri dan Inovasi Bisnis (RIIB)"/>
    <s v="Teknik Industri"/>
    <s v="FTEIC"/>
    <s v="ITTelkom Surabaya"/>
    <n v="6681205"/>
    <s v="0705109002"/>
    <s v="Oktavia Ayu Permata"/>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PUTRI DWI INDAH ROHMAHWATI"/>
    <s v="Teknik Industri"/>
    <s v="FASYA MAZAYA SIDQI MUHAMMAD"/>
    <s v="Teknik Industri"/>
    <m/>
    <s v=""/>
    <m/>
    <s v=""/>
    <m/>
    <s v=""/>
    <m/>
    <s v=""/>
    <m/>
    <s v=""/>
    <m/>
    <s v=""/>
    <s v="Jurnal Nasional ber-ISSN"/>
    <s v="Media Online"/>
    <s v="Modul Presentasi"/>
    <m/>
    <m/>
    <m/>
  </r>
  <r>
    <n v="7"/>
    <s v="REK. 025/ABDI1/REK/II/2023"/>
    <s v="152/ABDI1/LPPM/II/2023"/>
    <s v="PELATIHAN PENINGKATAN KUALITAS DAN EFEKTIVITAS DAKWAH ONLINE BAGI UNIT KEGIATAN KEROHANIAN ISLAM AL HABSYI"/>
    <x v="7"/>
    <x v="3"/>
    <n v="2023"/>
    <n v="6"/>
    <s v="INDUSTRI KREATIF DAN PENERAPAN TEKNOLOGI MAJU"/>
    <m/>
    <n v="6995000"/>
    <s v="Institut Teknologi Telkom Surabaya"/>
    <n v="7"/>
    <m/>
    <s v="Internal"/>
    <s v="ID"/>
    <s v="Institut Telknologi Telkom Surabaya"/>
    <n v="6682794"/>
    <s v="pangestu widodo"/>
    <s v="0721058310"/>
    <n v="6995000"/>
    <s v="Intergrated and Embedded Systems"/>
    <s v="Smart Computing Technology (SCOUT)"/>
    <s v="Teknik Komputer"/>
    <s v="FTIB"/>
    <s v="ITTelkom Surabaya"/>
    <n v="8140"/>
    <n v="72019"/>
    <n v="6853203"/>
    <s v="0705109006"/>
    <s v="Chaironi Latif"/>
    <n v="6995000"/>
    <s v="Circular Ecosystem and Sustainable Technology"/>
    <s v="ETHES (Electrical Engineering and Advanced Technologies)"/>
    <s v="Teknik Elektro"/>
    <s v="FTEIC"/>
    <s v="ITTelkom Surabaya"/>
    <m/>
    <m/>
    <m/>
    <m/>
    <s v=""/>
    <s v=""/>
    <s v=""/>
    <m/>
    <m/>
    <m/>
    <m/>
    <m/>
    <m/>
    <s v=""/>
    <s v=""/>
    <s v=""/>
    <m/>
    <m/>
    <m/>
    <m/>
    <m/>
    <m/>
    <s v=""/>
    <s v=""/>
    <s v=""/>
    <m/>
    <m/>
    <m/>
    <m/>
    <m/>
    <m/>
    <s v=""/>
    <s v=""/>
    <s v=""/>
    <m/>
    <m/>
    <m/>
    <m/>
    <m/>
    <m/>
    <s v=""/>
    <s v=""/>
    <s v=""/>
    <m/>
    <m/>
    <m/>
    <m/>
    <m/>
    <s v=""/>
    <s v=""/>
    <s v=""/>
    <m/>
    <m/>
    <m/>
    <m/>
    <m/>
    <s v=""/>
    <s v=""/>
    <s v=""/>
    <m/>
    <m/>
    <s v="Proposal"/>
    <s v="Laporan Akhir"/>
    <m/>
    <s v="AHMAD NURDIYANSYAH LUTHFI SALAM"/>
    <s v="Sistem Informasi"/>
    <m/>
    <s v=""/>
    <m/>
    <s v=""/>
    <m/>
    <s v=""/>
    <m/>
    <s v=""/>
    <m/>
    <s v=""/>
    <m/>
    <s v=""/>
    <m/>
    <s v=""/>
    <s v="Jurnal Nasional ber-ISSN"/>
    <s v="Publikasi Media Massa Nasional"/>
    <s v="Produk TTG"/>
    <s v="publikasi media massa published"/>
    <s v=" "/>
    <s v=" "/>
  </r>
  <r>
    <n v="28"/>
    <s v="REK. 117/ABDI1/REK/VIII/2023"/>
    <s v="764/ABDI1/LPPM/VIII/2023"/>
    <s v="Program Re-Branding sebagai Sarana Penciptaan Brand Awareness pada Produk UMKM PKK Kelurahan Sedati Gede"/>
    <x v="13"/>
    <x v="3"/>
    <n v="2023"/>
    <n v="6"/>
    <s v="PEMBERDAYAAN DESA/WILAYAH BINAAN"/>
    <n v="7000000"/>
    <n v="6992000"/>
    <s v="Institut Teknologi Telkom Surabaya"/>
    <n v="3"/>
    <m/>
    <s v="Internal"/>
    <s v="ID"/>
    <s v="Institut Telknologi Telkom Surabaya"/>
    <n v="6833162"/>
    <s v="wachda yuniar rochmah"/>
    <s v="0701069701"/>
    <n v="6992000"/>
    <s v="Intergrated and Embedded Systems"/>
    <s v="Rekayasa Industri dan Inovasi Bisnis (RIIB)"/>
    <s v="Digital Bisnis"/>
    <s v="FTIB"/>
    <s v="ITTelkom Surabaya"/>
    <n v="8140"/>
    <n v="72019"/>
    <n v="6839500"/>
    <s v="0710029601"/>
    <s v="Alqis Rausanfita"/>
    <n v="6992000"/>
    <s v="Motion Technology for Safety, Health, and Wellness"/>
    <s v="Smart Computing Technology (SCOUT)"/>
    <s v="Informatika"/>
    <s v="FTIB"/>
    <s v="ITTelkom Surabaya"/>
    <n v="6837723"/>
    <s v="0705109501"/>
    <s v="Vessa Rizky Oktavia"/>
    <n v="6992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DAVID NAKA NUGROHO MUSTAKIM"/>
    <s v="Bisnis Digital"/>
    <s v="FAJAR BUANA HIDAYAT"/>
    <s v="Bisnis Digital"/>
    <s v="MUHAMMAD ZUBAIDILAH AMIN"/>
    <s v="Bisnis Digital"/>
    <m/>
    <s v=""/>
    <m/>
    <s v=""/>
    <m/>
    <s v=""/>
    <m/>
    <s v=""/>
    <m/>
    <s v=""/>
    <s v="Jurnal Nasional Ber-ISSN (Sinta 5)                   "/>
    <s v=" Publikasi Media Massa: 2;Video Kegiatan;  "/>
    <s v="Jasa Pemberdayaan Mitra"/>
    <m/>
    <m/>
    <m/>
  </r>
  <r>
    <n v="9"/>
    <s v="REK. 025/ABDI1/REK/II/2023"/>
    <s v="155/ABDI1/LPPM/II/2023"/>
    <s v="PELATIHAN PROGRAM RE-BRANDING, BRAND AWARENESS DAN DIGITALISASI MARKETING PADA UMKM PKK KELURAHAN SEDATI GEDE"/>
    <x v="7"/>
    <x v="3"/>
    <n v="2023"/>
    <n v="6"/>
    <s v="PEMBERDAYAAN DESA/WILAYAH BINAAN"/>
    <m/>
    <n v="6961000"/>
    <s v="Institut Teknologi Telkom Surabaya"/>
    <n v="3"/>
    <m/>
    <s v="Internal"/>
    <s v="ID"/>
    <s v="Institut Telknologi Telkom Surabaya"/>
    <s v="6727245"/>
    <s v="darlin aulia"/>
    <s v="0309069201"/>
    <n v="6961000"/>
    <s v="Circular Ecosystem and Sustainable Technology"/>
    <s v="Rekayasa Industri dan Inovasi Bisnis (RIIB)"/>
    <s v="Digital Bisnis"/>
    <s v="FTIB"/>
    <s v="ITTelkom Surabaya"/>
    <n v="8140"/>
    <n v="72019"/>
    <n v="6801989"/>
    <s v="0704029302"/>
    <s v="Sekar Widyasari Putri"/>
    <n v="6961000"/>
    <s v="Circular Ecosystem and Sustainable Technology"/>
    <s v="Rekayasa Industri dan Inovasi Bisnis (RIIB)"/>
    <s v="Digital Bisnis"/>
    <s v="FTIB"/>
    <s v="ITTelkom Surabaya"/>
    <n v="6833162"/>
    <n v="701069701"/>
    <s v="Wachda Yuniar Rochmah"/>
    <n v="6961000"/>
    <s v="Intergrated and Embedded Systems"/>
    <s v="Rekayasa Industri dan Inovasi Bisnis (RIIB)"/>
    <s v="Digital Bisnis"/>
    <s v="FTIB"/>
    <s v="ITTelkom Surabaya"/>
    <m/>
    <m/>
    <m/>
    <m/>
    <s v=""/>
    <s v=""/>
    <s v=""/>
    <m/>
    <m/>
    <m/>
    <m/>
    <m/>
    <m/>
    <s v=""/>
    <s v=""/>
    <s v=""/>
    <m/>
    <m/>
    <m/>
    <m/>
    <m/>
    <m/>
    <s v=""/>
    <s v=""/>
    <s v=""/>
    <m/>
    <m/>
    <m/>
    <m/>
    <m/>
    <m/>
    <s v=""/>
    <s v=""/>
    <s v=""/>
    <m/>
    <m/>
    <m/>
    <m/>
    <m/>
    <s v=""/>
    <s v=""/>
    <s v=""/>
    <m/>
    <m/>
    <m/>
    <m/>
    <m/>
    <s v=""/>
    <s v=""/>
    <s v=""/>
    <m/>
    <m/>
    <s v="Proposal"/>
    <s v="Laporan Akhir"/>
    <m/>
    <s v="DAVID NAKA NUGROHO MUSTAKIM"/>
    <s v="Bisnis Digital"/>
    <s v="MUHAMMAD ZUBAIDILAH AMIN"/>
    <s v="Bisnis Digital"/>
    <m/>
    <s v=""/>
    <m/>
    <s v=""/>
    <m/>
    <s v=""/>
    <m/>
    <s v=""/>
    <m/>
    <s v=""/>
    <m/>
    <s v=""/>
    <s v="Jurnal Nasional Terakreditasi"/>
    <s v="Publikasi Media Massa Nasional"/>
    <s v="-"/>
    <s v="Jurnal accepted, publikasi video posted"/>
    <s v=" "/>
    <s v=" "/>
  </r>
  <r>
    <n v="27"/>
    <s v="REK. 117/ABDI1/REK/VIII/2023"/>
    <s v="763/ABDI1/LPPM/VIII/2023"/>
    <s v="Pengenalan dan Pelatihan Tata Kelola SI/TI pada PT. Hidynamix Mitra Solusindo sebagai upaya Peningkatan Competitive Advantage di Era Transformasi Digital"/>
    <x v="13"/>
    <x v="3"/>
    <n v="2023"/>
    <n v="6"/>
    <s v="INDUSTRI KREATIF DAN PENERAPAN TEKNOLOGI MAJU"/>
    <n v="7000000"/>
    <n v="6895000"/>
    <s v="Institut Teknologi Telkom Surabaya"/>
    <n v="3"/>
    <m/>
    <s v="Internal"/>
    <s v="ID"/>
    <s v="Institut Telknologi Telkom Surabaya"/>
    <n v="6680634"/>
    <s v="noerma pudji istyanto"/>
    <s v="0725059004"/>
    <n v="6895000"/>
    <s v="Motion Technology for Safety, Health, and Wellness"/>
    <s v="Rekayasa Industri dan Inovasi Bisnis (RIIB)"/>
    <s v="Sistem Informasi"/>
    <s v="FTIB"/>
    <s v="ITTelkom Surabaya"/>
    <n v="8140"/>
    <n v="72019"/>
    <n v="6764236"/>
    <s v="0704068902"/>
    <s v="Rokhmatul Insani"/>
    <n v="6895000"/>
    <s v="Circular Ecosystem and Sustainable Technology"/>
    <s v="Rekayasa Industri dan Inovasi Bisnis (RIIB)"/>
    <s v="Sistem Informasi"/>
    <s v="FTIB"/>
    <s v="ITTelkom Surabaya"/>
    <n v="6787771"/>
    <s v="0723119302"/>
    <s v="Sri Hidayati"/>
    <n v="6895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s v="ADAM YOGA YUDHISTIRA SBH"/>
    <s v="Sistem Informasi"/>
    <s v="DESY FITRI AULIA LATUCONSINA"/>
    <s v="Sistem Informasi"/>
    <s v="ARDATIKA DWI CAHYANI"/>
    <s v="Sistem Informasi"/>
    <m/>
    <s v=""/>
    <m/>
    <s v=""/>
    <m/>
    <s v=""/>
    <m/>
    <s v=""/>
    <m/>
    <s v=""/>
    <s v="Jurnal Nasional Ber-ISSN (Published)                  "/>
    <s v=" Publikasi Media Massa: 2;Video Kegiatan;   "/>
    <s v="Peningkatan Pemberdayaan Mitra"/>
    <s v="Draft"/>
    <s v="Published"/>
    <m/>
  </r>
  <r>
    <n v="20"/>
    <s v="REK. 117/ABDI1/REK/VIII/2023"/>
    <s v="756/ABDI1/LPPM/VIII/2023"/>
    <s v="Pengembangan Website Profiling Qori dan Imam Masjid pada Al-Barra Studio"/>
    <x v="13"/>
    <x v="3"/>
    <n v="2023"/>
    <n v="6"/>
    <s v="INDUSTRI KREATIF DAN PENERAPAN TEKNOLOGI MAJU"/>
    <n v="7000000"/>
    <n v="6775000"/>
    <s v="Institut Teknologi Telkom Surabaya"/>
    <n v="6"/>
    <m/>
    <s v="Internal"/>
    <s v="ID"/>
    <s v="Institut Telknologi Telkom Surabaya"/>
    <n v="6826699"/>
    <s v="adzanil rachmadhi putra"/>
    <s v="0710089403"/>
    <n v="6775000"/>
    <s v="Intergrated and Embedded Systems"/>
    <s v="Smart Computing Technology (SCOUT)"/>
    <s v="Sistem Informasi"/>
    <s v="FTIB"/>
    <s v="ITTelkom Surabaya"/>
    <n v="8140"/>
    <n v="72019"/>
    <n v="6785861"/>
    <s v="0730049402"/>
    <s v="Riza Akhsani Setyo Prayoga"/>
    <n v="6775000"/>
    <s v="Tidak ada CoE"/>
    <s v="Tidak ada KK"/>
    <n v="0"/>
    <s v="FTIB"/>
    <s v="ITTelkom Surabaya"/>
    <n v="6839112"/>
    <s v="0715019202"/>
    <s v="Rosyid Abdillah"/>
    <n v="6775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Shanaya Lubna Dio"/>
    <s v="Bisnis Digital"/>
    <s v="Machfud Ichsan Khoirudin"/>
    <s v="Teknologi Informasi"/>
    <s v="Muhammad Taufikurrahman"/>
    <s v="Sistem Informasi"/>
    <m/>
    <s v=""/>
    <m/>
    <s v=""/>
    <m/>
    <s v=""/>
    <m/>
    <s v=""/>
    <m/>
    <s v=""/>
    <s v="Jurnal Nasional Ber-ISSN (Submitted);                         "/>
    <s v="Publikasi Media Massa: 2; Video Kegiatan"/>
    <s v="Website Profile dan Pelatihan Penggunaan Web "/>
    <m/>
    <m/>
    <m/>
  </r>
  <r>
    <n v="23"/>
    <s v="REK. 117/ABDI1/REK/VIII/2023"/>
    <s v="759/ABDI1/LPPM/VIII/2023"/>
    <s v="Website Pengungkap Berbagai Modus Penipuan Digital Untuk Meningkatkan Kesadaran Masyarakat Surabaya"/>
    <x v="13"/>
    <x v="3"/>
    <n v="2023"/>
    <n v="6"/>
    <s v="INDUSTRI KREATIF DAN PENERAPAN TEKNOLOGI MAJU"/>
    <n v="6405000"/>
    <n v="6702500"/>
    <s v="Institut Teknologi Telkom Surabaya"/>
    <n v="3"/>
    <m/>
    <s v="Internal"/>
    <s v="ID"/>
    <s v="Institut Telknologi Telkom Surabaya"/>
    <n v="6099359"/>
    <s v="mochamad nizar palefi ma'ady"/>
    <s v="0708119103"/>
    <n v="6702500"/>
    <s v="Intergrated and Embedded Systems"/>
    <s v="Rekayasa Industri dan Inovasi Bisnis (RIIB)"/>
    <s v="Sistem Informasi"/>
    <s v="FTIB"/>
    <s v="ITTelkom Surabaya"/>
    <n v="8140"/>
    <n v="72019"/>
    <n v="6839112"/>
    <s v="0715019202"/>
    <s v="Rosyid Abdillah"/>
    <n v="6702500"/>
    <s v="Motion Technology for Safety, Health, and Wellness"/>
    <s v="Smart Computing Technology (SCOUT)"/>
    <s v="Sistem Informasi"/>
    <s v="FTIB"/>
    <s v="ITTelkom Surabaya"/>
    <m/>
    <m/>
    <m/>
    <m/>
    <s v=""/>
    <s v=""/>
    <s v=""/>
    <m/>
    <m/>
    <m/>
    <m/>
    <m/>
    <m/>
    <s v=""/>
    <s v=""/>
    <s v=""/>
    <m/>
    <m/>
    <m/>
    <m/>
    <m/>
    <m/>
    <s v=""/>
    <s v=""/>
    <s v=""/>
    <m/>
    <m/>
    <m/>
    <m/>
    <m/>
    <m/>
    <s v=""/>
    <s v=""/>
    <s v=""/>
    <m/>
    <m/>
    <m/>
    <m/>
    <m/>
    <m/>
    <s v=""/>
    <s v=""/>
    <s v=""/>
    <m/>
    <m/>
    <m/>
    <m/>
    <m/>
    <s v=""/>
    <s v=""/>
    <s v=""/>
    <m/>
    <m/>
    <m/>
    <m/>
    <m/>
    <s v=""/>
    <s v=""/>
    <s v=""/>
    <m/>
    <m/>
    <s v="Proposal"/>
    <s v="Laporan Akhir"/>
    <m/>
    <s v="MUHAMMAD ZIDAN DARMAWAN"/>
    <s v="Sistem Informasi"/>
    <s v="AISYAH NABILA ZAHRA"/>
    <s v="Sistem Informasi"/>
    <s v="VANISA NURINDAH SARI"/>
    <s v="Sistem Informasi"/>
    <s v="MUHAMMAD FACHRUDIN"/>
    <s v="Sistem Informasi"/>
    <m/>
    <s v=""/>
    <m/>
    <s v=""/>
    <m/>
    <s v=""/>
    <m/>
    <s v=""/>
    <s v="Prosiding Seminar Nasional (Submitted)                      "/>
    <s v=" Publikasi Media Massa:2 ; Video Kegiatan"/>
    <s v="Produk Website"/>
    <s v="published"/>
    <m/>
    <m/>
  </r>
  <r>
    <n v="22"/>
    <s v="REK. 117/ABDI1/REK/VIII/2023"/>
    <s v="758/ABDI1/LPPM/VIII/2023"/>
    <s v="PKM Pembuatan Website pada Forum Komunikasi Astronom Amatir Lintas Jawa Timur (FOKALIS JATIM)"/>
    <x v="13"/>
    <x v="3"/>
    <n v="2023"/>
    <n v="6"/>
    <s v="INDUSTRI KREATIF DAN PENERAPAN TEKNOLOGI MAJU"/>
    <n v="7000000"/>
    <n v="6700000"/>
    <s v="Institut Teknologi Telkom Surabaya"/>
    <n v="3"/>
    <m/>
    <s v="Internal"/>
    <s v="ID"/>
    <s v="Institut Telknologi Telkom Surabaya"/>
    <n v="6764236"/>
    <s v="rokhmatul insani"/>
    <s v="0704068902"/>
    <n v="6700000"/>
    <s v="Circular Ecosystem and Sustainable Technology"/>
    <s v="Rekayasa Industri dan Inovasi Bisnis (RIIB)"/>
    <s v="Sistem Informasi"/>
    <s v="FTIB"/>
    <s v="ITTelkom Surabaya"/>
    <n v="8140"/>
    <n v="72019"/>
    <n v="6665306"/>
    <s v="0703129001"/>
    <s v="Ully Asfari"/>
    <n v="6700000"/>
    <s v="Motion Technology for Safety, Health, and Wellness"/>
    <s v="Smart Computing Technology (SCOUT)"/>
    <s v="Sistem Informasi"/>
    <s v="FTIB"/>
    <s v="ITTelkom Surabaya"/>
    <n v="6680634"/>
    <s v="0725059004"/>
    <s v="Noerma Pudji Istyanto"/>
    <n v="67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MUHAMMAD DAFFA ADIYATMA YUSUF"/>
    <s v="Sistem Informasi"/>
    <m/>
    <s v=""/>
    <m/>
    <s v=""/>
    <m/>
    <s v=""/>
    <m/>
    <s v=""/>
    <m/>
    <s v=""/>
    <m/>
    <s v=""/>
    <m/>
    <s v=""/>
    <s v="Jurnal Nasional Ber-ISSN (Submitted)"/>
    <s v=" Publikasi Media Massa: 2; Video Kegiatan"/>
    <s v="Produk TTG ; Website Komunitas"/>
    <m/>
    <m/>
    <m/>
  </r>
  <r>
    <n v="6"/>
    <s v="REK. 025/ABDI1/REK/II/2023"/>
    <s v="151/ABDI1/LPPM/II/2023"/>
    <s v="SOSIALISASI DAN PELATIHAN PEMBUATAN DESAIN KEMASAN PRODUK MINUMAN UMKM 'KAMPUNG KRANGGAN GANG V"/>
    <x v="7"/>
    <x v="3"/>
    <n v="2023"/>
    <n v="6"/>
    <s v="PEMBERDAYAAN DESA/WILAYAH BINAAN"/>
    <m/>
    <n v="6500000"/>
    <s v="Institut Teknologi Telkom Surabaya"/>
    <n v="3"/>
    <m/>
    <s v="Internal"/>
    <s v="ID"/>
    <s v="Institut Telknologi Telkom Surabaya"/>
    <n v="6826743"/>
    <s v="huki chandra"/>
    <s v="0719079702"/>
    <n v="6500000"/>
    <s v="Motion Technology for Safety, Health, and Wellness"/>
    <s v="Rekayasa Industri dan Inovasi Bisnis (RIIB)"/>
    <s v="Teknik Industri"/>
    <s v="FTEIC"/>
    <s v="ITTelkom Surabaya"/>
    <n v="8140"/>
    <n v="72019"/>
    <n v="6658545"/>
    <s v="0401078801"/>
    <s v="Ayu Endah Wahyuni"/>
    <n v="6500000"/>
    <s v="Circular Ecosystem and Sustainable Technology"/>
    <s v="Rekayasa Industri dan Inovasi Bisnis (RIIB)"/>
    <s v="Teknik Industri"/>
    <s v="FTEIC"/>
    <s v="ITTelkom Surabaya"/>
    <n v="6681051"/>
    <s v="0711069301"/>
    <s v="Rizqa Amelia Zunaidi"/>
    <n v="65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SASOTYA RIGAN RAFSANJANA"/>
    <s v="Teknik Industri"/>
    <s v="TINEKE SANDRA WISESHA"/>
    <s v="Teknik Industri"/>
    <m/>
    <s v=""/>
    <m/>
    <s v=""/>
    <m/>
    <s v=""/>
    <m/>
    <s v=""/>
    <m/>
    <s v=""/>
    <m/>
    <s v=""/>
    <s v="Jurnal Nasional ber-ISSN"/>
    <s v="Publikasi Media Massa Nasional"/>
    <s v="Peningkatan Pemberdayaan Mitra"/>
    <s v="publikasi media massa published"/>
    <s v=" "/>
    <s v=" "/>
  </r>
  <r>
    <n v="10"/>
    <s v="REK. 025/ABDI1/REK/II/2023"/>
    <s v="156/ABDI1/LPPM/II/2023"/>
    <s v="PENGEMBANGAN WEB DIREKTORI DIGITAL UKM BINAAN TELKOM WITEL SURABAYA SELATAN"/>
    <x v="7"/>
    <x v="3"/>
    <n v="2023"/>
    <n v="6"/>
    <s v="PEMBERDAYAAN DESA/WILAYAH BINAAN"/>
    <m/>
    <n v="6480000"/>
    <s v="Institut Teknologi Telkom Surabaya"/>
    <n v="6"/>
    <m/>
    <s v="Internal"/>
    <s v="ID"/>
    <s v="Institut Telknologi Telkom Surabaya"/>
    <s v="6843682"/>
    <s v="caesareano lafado yesa"/>
    <s v="0708128901"/>
    <n v="6480000"/>
    <s v="Intergrated and Embedded Systems"/>
    <s v="Rekayasa Industri dan Inovasi Bisnis (RIIB)"/>
    <s v="Digital Bisnis"/>
    <s v="FTIB"/>
    <s v="ITTelkom Surabaya"/>
    <n v="8140"/>
    <n v="72019"/>
    <n v="6727245"/>
    <s v="0309069201"/>
    <s v="Darlin Aulia"/>
    <n v="6480000"/>
    <s v="Circular Ecosystem and Sustainable Technology"/>
    <s v="Rekayasa Industri dan Inovasi Bisnis (RIIB)"/>
    <s v="Digital Bisnis"/>
    <s v="FTIB"/>
    <s v="ITTelkom Surabaya"/>
    <m/>
    <m/>
    <m/>
    <m/>
    <s v=""/>
    <s v=""/>
    <s v=""/>
    <m/>
    <m/>
    <m/>
    <m/>
    <m/>
    <m/>
    <s v=""/>
    <s v=""/>
    <s v=""/>
    <m/>
    <m/>
    <m/>
    <m/>
    <m/>
    <m/>
    <s v=""/>
    <s v=""/>
    <s v=""/>
    <m/>
    <m/>
    <m/>
    <m/>
    <m/>
    <m/>
    <s v=""/>
    <s v=""/>
    <s v=""/>
    <m/>
    <m/>
    <m/>
    <m/>
    <m/>
    <m/>
    <s v=""/>
    <s v=""/>
    <s v=""/>
    <m/>
    <m/>
    <m/>
    <m/>
    <m/>
    <s v=""/>
    <s v=""/>
    <s v=""/>
    <m/>
    <m/>
    <m/>
    <m/>
    <m/>
    <s v=""/>
    <s v=""/>
    <s v=""/>
    <m/>
    <m/>
    <s v="Proposal"/>
    <s v="Laporan Akhir"/>
    <m/>
    <s v="IRMA JAUZALIA MAHESWARI"/>
    <s v="Bisnis Digital"/>
    <s v="RIZKI PUTRA DARMAWAN SUTRISNO"/>
    <s v="Bisnis Digital"/>
    <s v="IHDA FAUZIYAH"/>
    <s v="Sistem Informasi"/>
    <m/>
    <s v=""/>
    <m/>
    <s v=""/>
    <m/>
    <s v=""/>
    <m/>
    <s v=""/>
    <m/>
    <s v=""/>
    <s v="Jurnal Nasional ber-ISSN"/>
    <s v="Publikasi Media Massa Nasional dan Video Kegiatan"/>
    <s v="Peningkatan Pemberdayaan Mitra"/>
    <s v="publikasi media massa published"/>
    <s v=" "/>
    <s v=" "/>
  </r>
  <r>
    <n v="12"/>
    <s v="REK. 025/ABDI1/REK/II/2023"/>
    <s v="157/ABDI1/LPPM/II/2023"/>
    <s v="RANCANG BANGUN SISTEM INFORMASI TPQ AL-MUBAAROK BERBASIS DESKTOP"/>
    <x v="7"/>
    <x v="3"/>
    <n v="2023"/>
    <n v="6"/>
    <s v="INDUSTRI KREATIF DAN PENERAPAN TEKNOLOGI MAJU"/>
    <m/>
    <n v="6470000"/>
    <s v="Institut Teknologi Telkom Surabaya"/>
    <n v="3"/>
    <m/>
    <s v="Internal"/>
    <s v="ID"/>
    <s v="Institut Telknologi Telkom Surabaya"/>
    <n v="6767777"/>
    <s v="ahmad wali satria bahari johan"/>
    <s v="0713059501"/>
    <n v="6470000"/>
    <s v="Intergrated and Embedded Systems"/>
    <s v="Smart Computing Technology (SCOUT)"/>
    <s v="Informatika"/>
    <s v="FTIB"/>
    <s v="ITTelkom Surabaya"/>
    <n v="8140"/>
    <n v="72019"/>
    <n v="6839500"/>
    <n v="710029601"/>
    <s v="Alqis Rausanfita"/>
    <n v="6470000"/>
    <s v="Motion Technology for Safety, Health, and Wellness"/>
    <s v="Smart Computing Technology (SCOUT)"/>
    <s v="Informatika"/>
    <s v="FTIB"/>
    <s v="ITTelkom Surabaya"/>
    <n v="6837723"/>
    <s v="0705109501"/>
    <s v="Vessa Rizky Oktavia"/>
    <n v="6470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MUHAMMAD HANAFI CHOIRULLOH"/>
    <s v="Informatika"/>
    <s v="FENDI VIRGIANSYAH"/>
    <s v="Informatika"/>
    <s v="MOCH. ANDI DIVANGGA PRATAMA"/>
    <s v="Informatika"/>
    <m/>
    <s v=""/>
    <m/>
    <s v=""/>
    <m/>
    <s v=""/>
    <m/>
    <s v=""/>
    <m/>
    <s v=""/>
    <s v="Jurnal Nasional ber-ISSN"/>
    <s v="Artikel Media Massa"/>
    <s v="Produk TTG"/>
    <s v="publikasi media massa published,"/>
    <s v="Video dokumentasi"/>
    <s v="video published di youtube prodi"/>
  </r>
  <r>
    <n v="4"/>
    <s v="REK. 025/ABDI1/REK/II/2023"/>
    <s v="149/ABDI1/LPPM/II/2023"/>
    <s v="IMPLEMENTASI APLIKASI ADMINISTRASI DOKUMEN KEPEGAWAIAN DI PT. ANUGRAH LAUT INDONESIA"/>
    <x v="7"/>
    <x v="3"/>
    <n v="2023"/>
    <n v="6"/>
    <s v="INDUSTRI KREATIF DAN PENERAPAN TEKNOLOGI MAJU"/>
    <m/>
    <n v="6074000"/>
    <s v="Institut Teknologi Telkom Surabaya"/>
    <n v="6"/>
    <s v="PKM KOMPETITIF INTERNAL"/>
    <s v="Internal"/>
    <s v="ID"/>
    <s v="Institut Telknologi Telkom Surabaya"/>
    <n v="28854"/>
    <s v="dahliar ananda"/>
    <s v="0402058203"/>
    <n v="6074000"/>
    <s v="Intergrated and Embedded Systems"/>
    <s v="Smart Computing Technology (SCOUT)"/>
    <s v="Rekayasa Perangkat Lunak"/>
    <s v="FTIB"/>
    <s v="ITTelkom Surabaya"/>
    <n v="8140"/>
    <n v="72019"/>
    <n v="259781"/>
    <s v="0710028604"/>
    <s v="Titus Kristanto"/>
    <n v="6074000"/>
    <s v="Circular Ecosystem and Sustainable Technology"/>
    <s v="Rekayasa Industri dan Inovasi Bisnis (RIIB)"/>
    <s v="Digital Bisnis"/>
    <s v="FTIB"/>
    <s v="ITTelkom Surabaya"/>
    <n v="6680622"/>
    <s v="0709039401"/>
    <s v="Dewi Rahmawati"/>
    <n v="6074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m/>
    <s v="Proposal"/>
    <s v="Laporan Akhir"/>
    <m/>
    <s v="DAMASYA INE LARISA"/>
    <s v="Rekayasa Perangkat Lunak"/>
    <s v="RYAN ADI SAPUTRA"/>
    <s v="Rekayasa Perangkat Lunak"/>
    <m/>
    <s v=""/>
    <m/>
    <s v=""/>
    <m/>
    <s v=""/>
    <m/>
    <s v=""/>
    <m/>
    <s v=""/>
    <m/>
    <s v=""/>
    <s v="Jurnal Nasional ber-ISSN"/>
    <s v="Media Massa Eksternal, Media Massa Mitra"/>
    <s v="Produk TTG"/>
    <s v="Publised Jurnal Nasional S4"/>
    <s v="-"/>
    <s v="-"/>
  </r>
  <r>
    <n v="1"/>
    <s v="REK. 025/ABDI1/REK/II/2023"/>
    <s v="146/ABDI1/LPPM/II/2023"/>
    <s v="PENGEMBANGAN SARANA PROMOSI DAN PEMASARAN DIGITAL PADA PT. ADAM DJAYA TEKNIK MELALUI OPTIMASI DIGITAL BUSINESS"/>
    <x v="7"/>
    <x v="3"/>
    <n v="2023"/>
    <n v="6"/>
    <s v="INDUSTRI KREATIF DAN PENERAPAN TEKNOLOGI MAJU"/>
    <m/>
    <n v="6000000"/>
    <s v="Institut Teknologi Telkom Surabaya"/>
    <n v="6"/>
    <s v="PKM KOMPETITIF INTERNAL"/>
    <s v="Internal"/>
    <s v="ID"/>
    <s v="Institut Telknologi Telkom Surabaya"/>
    <n v="6789028"/>
    <s v="raulia riski"/>
    <s v="0719109401"/>
    <n v="6000000"/>
    <s v="Intergrated and Embedded Systems"/>
    <s v="Rekayasa Industri dan Inovasi Bisnis (RIIB)"/>
    <s v="Sistem Informasi"/>
    <s v="FTIB"/>
    <s v="ITTelkom Surabaya"/>
    <n v="8140"/>
    <n v="72019"/>
    <n v="6835039"/>
    <s v="0724099501"/>
    <s v="Anisa Dzulkarnain"/>
    <n v="6000000"/>
    <s v="Intergrated and Embedded Systems"/>
    <s v="Smart Computing Technology (SCOUT)"/>
    <s v="Sistem Informasi"/>
    <s v="FTIB"/>
    <s v="ITTelkom Surabaya"/>
    <n v="6843087"/>
    <s v="0010109403"/>
    <s v="Berlian Rahmy Lidiawaty"/>
    <n v="6000000"/>
    <s v="Intergrated and Embedded Systems"/>
    <s v="Smart Computing Technology (SCOUT)"/>
    <s v="Sistem Informasi"/>
    <s v="FTIB"/>
    <s v="ITTelkom Surabaya"/>
    <m/>
    <m/>
    <m/>
    <m/>
    <s v=""/>
    <s v=""/>
    <s v=""/>
    <m/>
    <m/>
    <m/>
    <m/>
    <m/>
    <m/>
    <s v=""/>
    <s v=""/>
    <s v=""/>
    <m/>
    <m/>
    <m/>
    <m/>
    <m/>
    <m/>
    <s v=""/>
    <s v=""/>
    <s v=""/>
    <m/>
    <m/>
    <m/>
    <m/>
    <m/>
    <m/>
    <s v=""/>
    <s v=""/>
    <s v=""/>
    <m/>
    <m/>
    <m/>
    <m/>
    <m/>
    <s v=""/>
    <s v=""/>
    <s v=""/>
    <m/>
    <m/>
    <m/>
    <m/>
    <m/>
    <s v=""/>
    <s v=""/>
    <s v=""/>
    <m/>
    <m/>
    <s v="Proposal"/>
    <s v="Laporan Akhir"/>
    <m/>
    <s v="YULIA WAHYU NINGSIH"/>
    <s v="Sistem Informasi"/>
    <s v="ARINI PRAMESTA SETYANINGTITAH"/>
    <s v="Sistem Informasi"/>
    <s v="ADITIYA TARUNA SEPTIAN WIBOWO"/>
    <s v="Sistem Informasi"/>
    <m/>
    <s v=""/>
    <m/>
    <s v=""/>
    <m/>
    <s v=""/>
    <m/>
    <s v=""/>
    <m/>
    <s v=""/>
    <s v="Jurnal Nasional ber-ISSN"/>
    <s v=" "/>
    <s v=" "/>
    <s v=" Jurnal Accepted "/>
    <s v=" "/>
    <s v=" "/>
  </r>
  <r>
    <n v="2"/>
    <s v="REK. 025/ABDI1/REK/II/2023"/>
    <s v="147/ABDI1/LPPM/II/2023"/>
    <s v="DIGITALISASI USAHA MIKRO, KECIL, DAN MENENGAH (UMKM) DI KAMPUNG CINCAU, SURABAYA"/>
    <x v="7"/>
    <x v="3"/>
    <n v="2023"/>
    <n v="6"/>
    <s v="PEMBERDAYAAN DESA/WILAYAH BINAAN"/>
    <m/>
    <n v="6000000"/>
    <s v="Institut Teknologi Telkom Surabaya"/>
    <n v="6"/>
    <s v="PKM KOMPETITIF INTERNAL"/>
    <s v="Internal"/>
    <s v="ID"/>
    <s v="Institut Telknologi Telkom Surabaya"/>
    <n v="6825598"/>
    <s v="yohanes setiawan"/>
    <s v="0705069501"/>
    <n v="6000000"/>
    <s v="Intergrated and Embedded Systems"/>
    <s v="Smart Computing Technology (SCOUT)"/>
    <s v="Teknologi Informasi"/>
    <s v="FTIB"/>
    <s v="ITTelkom Surabaya"/>
    <n v="8140"/>
    <n v="72019"/>
    <n v="6785861"/>
    <s v="0730049402"/>
    <s v="Riza Akhsani Setyo Prayoga"/>
    <n v="6000000"/>
    <s v="Tidak ada CoE"/>
    <s v="Tidak ada KK"/>
    <n v="0"/>
    <s v="FTIB"/>
    <s v="ITTelkom Surabaya"/>
    <n v="6830679"/>
    <s v="0720119104"/>
    <s v="Fauzan Nusyura"/>
    <n v="6000000"/>
    <s v="Tidak ada CoE"/>
    <s v="Tidak ada KK"/>
    <n v="0"/>
    <s v="FTIB"/>
    <s v="ITTelkom Surabaya"/>
    <m/>
    <m/>
    <m/>
    <m/>
    <s v=""/>
    <s v=""/>
    <s v=""/>
    <m/>
    <m/>
    <m/>
    <m/>
    <m/>
    <m/>
    <s v=""/>
    <s v=""/>
    <s v=""/>
    <m/>
    <m/>
    <m/>
    <m/>
    <m/>
    <m/>
    <s v=""/>
    <s v=""/>
    <s v=""/>
    <m/>
    <m/>
    <m/>
    <m/>
    <m/>
    <m/>
    <s v=""/>
    <s v=""/>
    <s v=""/>
    <m/>
    <m/>
    <m/>
    <m/>
    <m/>
    <s v=""/>
    <s v=""/>
    <s v=""/>
    <m/>
    <m/>
    <m/>
    <m/>
    <m/>
    <s v=""/>
    <s v=""/>
    <s v=""/>
    <m/>
    <m/>
    <s v="Proposal"/>
    <s v="Laporan Akhir"/>
    <m/>
    <s v="MUHAMMAD ANJAS ARDIANSYAH"/>
    <s v="Teknologi Informasi"/>
    <s v="MACHFUD ICHSAN KHOIRUDIN"/>
    <s v="Teknologi Informasi"/>
    <s v="MUHAMMAD RASHID SYAPUTRA"/>
    <s v="Bisnis Digital"/>
    <m/>
    <s v=""/>
    <m/>
    <s v=""/>
    <m/>
    <s v=""/>
    <m/>
    <s v=""/>
    <m/>
    <s v=""/>
    <s v="Jurnal Nasional Terakreditasi"/>
    <s v="Publikasi Media Massa Nasional"/>
    <s v="Produk TTG"/>
    <s v="Jurnal accepted, publikasi media massa published"/>
    <s v="Video kegiatan sudah dipost di youtube prodi"/>
    <s v="Video Kegiatan Pengabdian Kepada Masyarakat"/>
  </r>
  <r>
    <n v="21"/>
    <s v="REK. 117/ABDI1/REK/VIII/2023"/>
    <s v="757/ABDI1/LPPM/VIII/2023"/>
    <s v="Pengembangan Sistem Informasi Manajemen Perpustakaan SMA Negeri 13 Surabaya (PUSGALAS) Berbasis Web"/>
    <x v="13"/>
    <x v="3"/>
    <n v="2023"/>
    <n v="6"/>
    <s v="INDUSTRI KREATIF DAN PENERAPAN TEKNOLOGI MAJU"/>
    <n v="7000000"/>
    <n v="5325000"/>
    <s v="Institut Teknologi Telkom Surabaya"/>
    <n v="3"/>
    <m/>
    <s v="Internal"/>
    <s v="ID"/>
    <s v="Institut Telknologi Telkom Surabaya"/>
    <n v="259781"/>
    <s v="titus kristanto"/>
    <s v="0710028604"/>
    <n v="5325000"/>
    <s v="Circular Ecosystem and Sustainable Technology"/>
    <s v="Rekayasa Industri dan Inovasi Bisnis (RIIB)"/>
    <s v="Digital Bisnis"/>
    <s v="FTIB"/>
    <s v="ITTelkom Surabaya"/>
    <n v="8140"/>
    <n v="72019"/>
    <n v="6801945"/>
    <s v="0713029701"/>
    <s v="Muhammad Adib Kamali"/>
    <n v="5325000"/>
    <s v="Intergrated and Embedded Systems"/>
    <s v="Smart Computing Technology (SCOUT)"/>
    <s v="Teknologi Informasi"/>
    <s v="FTIB"/>
    <s v="ITTelkom Surabaya"/>
    <m/>
    <m/>
    <m/>
    <m/>
    <s v=""/>
    <s v=""/>
    <s v=""/>
    <m/>
    <m/>
    <m/>
    <m/>
    <m/>
    <m/>
    <s v=""/>
    <s v=""/>
    <s v=""/>
    <m/>
    <m/>
    <m/>
    <m/>
    <m/>
    <m/>
    <s v=""/>
    <s v=""/>
    <s v=""/>
    <m/>
    <m/>
    <m/>
    <m/>
    <m/>
    <m/>
    <s v=""/>
    <s v=""/>
    <s v=""/>
    <m/>
    <m/>
    <m/>
    <m/>
    <m/>
    <m/>
    <s v=""/>
    <s v=""/>
    <s v=""/>
    <m/>
    <m/>
    <m/>
    <m/>
    <m/>
    <s v=""/>
    <s v=""/>
    <s v=""/>
    <m/>
    <m/>
    <m/>
    <m/>
    <m/>
    <s v=""/>
    <s v=""/>
    <s v=""/>
    <m/>
    <m/>
    <s v="Proposal"/>
    <s v="Laporan Akhir"/>
    <m/>
    <s v="Naufal Ammar Badri"/>
    <s v="Teknologi Informasi"/>
    <s v="Ival Yudha Prawira"/>
    <s v="Teknologi Informasi"/>
    <s v="Difa Sagita Nurhuda Priatama"/>
    <s v="Teknologi Informasi"/>
    <m/>
    <s v=""/>
    <m/>
    <s v=""/>
    <m/>
    <s v=""/>
    <m/>
    <s v=""/>
    <m/>
    <s v=""/>
    <s v="Jurnal Nasional Ber-ISSN (Submitted)"/>
    <s v="Publikasi Media Massa: 2; Video Kegiatan"/>
    <s v="Produk TTG     "/>
    <m/>
    <m/>
    <m/>
  </r>
  <r>
    <n v="42"/>
    <s v="REK.259_ABDI1_REK_XII_2027"/>
    <s v="-"/>
    <s v="Implementasi 60 Unit PLTS pada RSUD Oksibil, Puncak Jaya, Papua Pegunungan"/>
    <x v="10"/>
    <x v="3"/>
    <n v="2024"/>
    <n v="9"/>
    <s v="PEMBERDAYAAN DESA/WILAYAH BINAAN"/>
    <n v="400000000"/>
    <n v="400000000"/>
    <s v="Institut Teknologi Telkom Surabaya"/>
    <m/>
    <s v="PKM KERJASAMA"/>
    <s v="Eksternal"/>
    <s v="ID"/>
    <s v="Kemensos"/>
    <n v="6859016"/>
    <s v="rifki dwi putranto"/>
    <s v="0727069503"/>
    <n v="400000000"/>
    <s v="Circular Ecosystem and Sustainable Technology"/>
    <s v="ETHES (Electrical Engineering and Advanced Technologies)"/>
    <s v="Teknik Elektro"/>
    <s v="FTEIC"/>
    <s v="ITTelkom Surabaya"/>
    <n v="8140"/>
    <n v="72019"/>
    <n v="6099359"/>
    <s v="0708119103"/>
    <s v="Mochamad Nizar Palefi Ma'ady"/>
    <n v="400000000"/>
    <s v="Intergrated and Embedded Systems"/>
    <s v="Rekayasa Industri dan Inovasi Bisnis (RIIB)"/>
    <s v="Sistem Informasi"/>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n v="0"/>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s v=""/>
    <m/>
    <m/>
    <m/>
    <m/>
    <m/>
    <s v=""/>
    <s v=""/>
    <s v=""/>
    <m/>
    <m/>
    <m/>
    <m/>
    <m/>
    <m/>
    <s v=""/>
    <m/>
    <s v=""/>
    <m/>
    <s v=""/>
    <m/>
    <s v=""/>
    <m/>
    <s v=""/>
    <m/>
    <s v=""/>
    <m/>
    <s v=""/>
    <m/>
    <s v=""/>
    <m/>
    <m/>
    <m/>
    <m/>
    <m/>
    <m/>
  </r>
  <r>
    <n v="41"/>
    <s v="REK.259_ABDI1_REK_XII_2026"/>
    <s v="-"/>
    <s v="Implementasi Charging Station di Kabupaten Yakuhimo, Papua Pegunungan"/>
    <x v="10"/>
    <x v="3"/>
    <n v="2024"/>
    <n v="9"/>
    <s v="PEMBERDAYAAN DESA/WILAYAH BINAAN"/>
    <n v="46586600"/>
    <n v="46586600"/>
    <s v="Institut Teknologi Telkom Surabaya"/>
    <m/>
    <s v="PKM KERJASAMA"/>
    <s v="Eksternal"/>
    <s v="ID"/>
    <s v="Kemensos"/>
    <n v="6680633"/>
    <s v="helmy widyantara"/>
    <s v="0717017902_x000a_"/>
    <n v="46586600"/>
    <s v="Intergrated and Embedded Systems"/>
    <s v="Smart Computing Technology (SCOUT)"/>
    <s v="Teknologi Informasi"/>
    <s v="FTIB"/>
    <s v="ITTelkom Surabaya"/>
    <n v="8140"/>
    <n v="72019"/>
    <n v="6679083"/>
    <s v="0728069401"/>
    <s v="Philip Tobianto Daely"/>
    <n v="46586600"/>
    <s v="Intergrated and Embedded Systems"/>
    <s v="Smart Computing Technology (SCOUT)"/>
    <s v="Teknologi Informasi"/>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43"/>
    <s v="REK.259_ABDI1_REK_XII_2028"/>
    <s v="-"/>
    <s v="Implementasi 3 Unit Charging Station di Kabupaten Puncak Jaya, Papua Pegunungan"/>
    <x v="10"/>
    <x v="3"/>
    <n v="2024"/>
    <n v="9"/>
    <s v="PEMBERDAYAAN DESA/WILAYAH BINAAN"/>
    <n v="46586600"/>
    <n v="46586600"/>
    <s v="Institut Teknologi Telkom Surabaya"/>
    <m/>
    <s v="PKM KERJASAMA"/>
    <s v="Eksternal"/>
    <s v="ID"/>
    <s v="Kemensos"/>
    <n v="6859016"/>
    <s v="rifki dwi putranto"/>
    <s v="0727069503"/>
    <n v="46586600"/>
    <s v="Circular Ecosystem and Sustainable Technology"/>
    <s v="ETHES (Electrical Engineering and Advanced Technologies)"/>
    <s v="Teknik Elektro"/>
    <s v="FTEIC"/>
    <s v="ITTelkom Surabaya"/>
    <n v="8140"/>
    <n v="72019"/>
    <n v="6859382"/>
    <s v="0714019002"/>
    <s v="Anita Hakim Nasution"/>
    <n v="46586600"/>
    <s v="Intergrated and Embedded Systems"/>
    <s v="Rekayasa Industri dan Inovasi Bisnis (RIIB)"/>
    <s v="Sistem Informasi"/>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44"/>
    <s v="REK.259_ABDI1_REK_XII_2029"/>
    <s v="-"/>
    <s v=" Implementasi 3 Unit Charging Station di Kabupaten Tolikara, Papua Pegunungan"/>
    <x v="10"/>
    <x v="3"/>
    <n v="2024"/>
    <n v="9"/>
    <s v="PEMBERDAYAAN DESA/WILAYAH BINAAN"/>
    <n v="46586600"/>
    <n v="46586600"/>
    <s v="Institut Teknologi Telkom Surabaya"/>
    <m/>
    <s v="PKM KERJASAMA"/>
    <s v="Eksternal"/>
    <s v="ID"/>
    <s v="Kemensos"/>
    <n v="6843087"/>
    <s v="berlian rahmy lidiawaty"/>
    <s v="0010109403"/>
    <n v="46586600"/>
    <s v="Intergrated and Embedded Systems"/>
    <s v="Smart Computing Technology (SCOUT)"/>
    <s v="Sistem Informasi"/>
    <s v="FTIB"/>
    <s v="ITTelkom Surabaya"/>
    <n v="8140"/>
    <n v="72019"/>
    <n v="6789028"/>
    <s v="0719109401"/>
    <s v="Raulia Riski"/>
    <n v="46586600"/>
    <s v="Intergrated and Embedded Systems"/>
    <s v="Rekayasa Industri dan Inovasi Bisnis (RIIB)"/>
    <s v="Sistem Informasi"/>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s v="Teknologi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36"/>
    <s v="-"/>
    <s v="31/SP2H/PPM/LL4/2024"/>
    <s v="Pemanfaatan limbah hidroponik untuk produksi pakan ternak menggunakan teknologi tepat guna mesin hybrid &amp; digital marketing di Surabaya"/>
    <x v="3"/>
    <x v="4"/>
    <n v="2024"/>
    <m/>
    <m/>
    <n v="45000000"/>
    <n v="45000000"/>
    <s v="Telkom University Surabaya"/>
    <m/>
    <s v="BIMA"/>
    <s v="Eksternal"/>
    <s v="ID"/>
    <s v="Eksternal"/>
    <n v="6665306"/>
    <s v="ully asfari"/>
    <s v="0703129001"/>
    <n v="45000000"/>
    <s v="Motion Technology for Safety, Health, and Wellness"/>
    <s v="Smart Computing Technology (SCOUT)"/>
    <s v="Sistem Informasi"/>
    <s v="FRI"/>
    <s v="Telkom University Surabaya"/>
    <n v="1093"/>
    <s v="041057"/>
    <m/>
    <m/>
    <s v="ARIS KUSUMAWATI"/>
    <n v="45000000"/>
    <s v="Motion Technology for Safety, Health, and Wellness"/>
    <s v="Rekayasa Industri dan Inovasi Bisnis (RIIB)"/>
    <s v="Sistem Informasi"/>
    <m/>
    <m/>
    <m/>
    <m/>
    <m/>
    <n v="45000000"/>
    <s v=""/>
    <s v=""/>
    <s v=""/>
    <m/>
    <m/>
    <m/>
    <m/>
    <m/>
    <m/>
    <s v=""/>
    <s v=""/>
    <s v=""/>
    <m/>
    <m/>
    <m/>
    <m/>
    <m/>
    <m/>
    <s v=""/>
    <s v=""/>
    <s v=""/>
    <m/>
    <m/>
    <m/>
    <m/>
    <m/>
    <m/>
    <s v=""/>
    <s v=""/>
    <s v=""/>
    <m/>
    <m/>
    <m/>
    <m/>
    <m/>
    <m/>
    <s v=""/>
    <s v=""/>
    <s v=""/>
    <m/>
    <m/>
    <m/>
    <m/>
    <m/>
    <s v=""/>
    <s v=""/>
    <s v=""/>
    <m/>
    <m/>
    <m/>
    <m/>
    <m/>
    <s v=""/>
    <s v=""/>
    <s v=""/>
    <m/>
    <n v="2.8"/>
    <s v="Proposal"/>
    <s v="Laporan Akhir"/>
    <m/>
    <m/>
    <s v=""/>
    <m/>
    <s v=""/>
    <m/>
    <s v=""/>
    <m/>
    <s v=""/>
    <m/>
    <s v=""/>
    <m/>
    <s v=""/>
    <m/>
    <s v=""/>
    <m/>
    <s v=""/>
    <m/>
    <m/>
    <m/>
    <m/>
    <m/>
    <m/>
  </r>
  <r>
    <n v="34"/>
    <m/>
    <s v="31/SP2H/PPM/LL4/2024"/>
    <s v="Kendaraan modular ramah lingkungan untuk UMKM di kampung oase ondomohen surabaya"/>
    <x v="3"/>
    <x v="4"/>
    <n v="2024"/>
    <m/>
    <m/>
    <n v="42331000"/>
    <n v="42331000"/>
    <s v="Telkom University Surabaya"/>
    <m/>
    <s v="BIMA"/>
    <s v="Eksternal"/>
    <s v="ID"/>
    <s v="Eksternal"/>
    <n v="258471"/>
    <s v="susijanto tri rasmana"/>
    <s v="0727097302"/>
    <n v="42331000"/>
    <s v="Motion Technology for Safety, Health, and Wellness"/>
    <s v="ETHES (Electrical Engineering and Advanced Technologies)"/>
    <s v="Teknik Komputer"/>
    <s v="FTE"/>
    <s v="Telkom University Surabaya"/>
    <n v="1093"/>
    <s v="041057"/>
    <m/>
    <m/>
    <s v="RIFKI DWI PUTRANTO"/>
    <n v="42331000"/>
    <s v="Circular Ecosystem and Sustainable Technology"/>
    <s v="ETHES (Electrical Engineering and Advanced Technologies)"/>
    <s v="Teknik Elektro"/>
    <m/>
    <m/>
    <m/>
    <m/>
    <s v="Anita Hakim Nasution"/>
    <n v="42331000"/>
    <s v="Intergrated and Embedded Systems"/>
    <s v="Rekayasa Industri dan Inovasi Bisnis (RIIB)"/>
    <s v="Sistem Informasi"/>
    <m/>
    <m/>
    <m/>
    <m/>
    <m/>
    <m/>
    <s v=""/>
    <s v=""/>
    <s v=""/>
    <m/>
    <m/>
    <m/>
    <m/>
    <m/>
    <m/>
    <s v=""/>
    <s v=""/>
    <s v=""/>
    <m/>
    <m/>
    <m/>
    <m/>
    <m/>
    <m/>
    <s v=""/>
    <s v=""/>
    <s v=""/>
    <m/>
    <m/>
    <m/>
    <m/>
    <m/>
    <m/>
    <s v=""/>
    <s v=""/>
    <s v=""/>
    <m/>
    <m/>
    <m/>
    <m/>
    <m/>
    <s v=""/>
    <s v=""/>
    <s v=""/>
    <m/>
    <m/>
    <m/>
    <m/>
    <m/>
    <s v=""/>
    <s v=""/>
    <s v=""/>
    <m/>
    <n v="9.11"/>
    <s v="Proposal"/>
    <s v="Laporan Akhir"/>
    <m/>
    <m/>
    <s v=""/>
    <m/>
    <s v=""/>
    <m/>
    <s v=""/>
    <m/>
    <s v=""/>
    <m/>
    <s v=""/>
    <m/>
    <s v=""/>
    <m/>
    <s v=""/>
    <m/>
    <s v=""/>
    <m/>
    <m/>
    <m/>
    <m/>
    <m/>
    <m/>
  </r>
  <r>
    <n v="35"/>
    <s v="-"/>
    <s v="31/SP2H/PPM/LL4/2024"/>
    <s v="Implementasi digital marketing dalam upaya peningkatan penjualan dan pendapatan hasil home industri custom joran pancing nelayan di Indonesia"/>
    <x v="3"/>
    <x v="4"/>
    <n v="2024"/>
    <m/>
    <m/>
    <n v="40250000"/>
    <n v="40250000"/>
    <s v="Telkom University Surabaya"/>
    <m/>
    <s v="BIMA"/>
    <s v="Eksternal"/>
    <s v="ID"/>
    <s v="Eksternal"/>
    <n v="259781"/>
    <s v="titus kristanto"/>
    <s v="0710028604"/>
    <n v="40250000"/>
    <s v="Circular Ecosystem and Sustainable Technology"/>
    <s v="Rekayasa Industri dan Inovasi Bisnis (RIIB)"/>
    <s v="Digital Bisnis"/>
    <s v="FEB"/>
    <s v="Telkom University Surabaya"/>
    <n v="1093"/>
    <s v="041057"/>
    <m/>
    <m/>
    <s v="WACHDA YUNIAR ROCHMAH"/>
    <n v="40250000"/>
    <s v="Intergrated and Embedded Systems"/>
    <s v="Rekayasa Industri dan Inovasi Bisnis (RIIB)"/>
    <s v="Digital Bisnis"/>
    <m/>
    <m/>
    <m/>
    <m/>
    <s v="EKA CAHYA MULIAWATI"/>
    <n v="40250000"/>
    <s v="Tidak ada CoE"/>
    <s v="Tidak ada KK"/>
    <s v="Tidak ada KK"/>
    <m/>
    <m/>
    <m/>
    <m/>
    <m/>
    <m/>
    <s v=""/>
    <s v=""/>
    <s v=""/>
    <m/>
    <m/>
    <m/>
    <m/>
    <m/>
    <m/>
    <s v=""/>
    <s v=""/>
    <s v=""/>
    <m/>
    <m/>
    <m/>
    <m/>
    <m/>
    <m/>
    <s v=""/>
    <s v=""/>
    <s v=""/>
    <m/>
    <m/>
    <m/>
    <m/>
    <m/>
    <m/>
    <s v=""/>
    <s v=""/>
    <s v=""/>
    <m/>
    <m/>
    <m/>
    <m/>
    <m/>
    <s v=""/>
    <s v=""/>
    <s v=""/>
    <m/>
    <m/>
    <m/>
    <m/>
    <m/>
    <s v=""/>
    <s v=""/>
    <s v=""/>
    <m/>
    <n v="8"/>
    <s v="Proposal"/>
    <s v="Laporan Akhir"/>
    <m/>
    <m/>
    <s v=""/>
    <m/>
    <s v=""/>
    <m/>
    <s v=""/>
    <m/>
    <s v=""/>
    <m/>
    <s v=""/>
    <m/>
    <s v=""/>
    <m/>
    <s v=""/>
    <m/>
    <s v=""/>
    <m/>
    <m/>
    <m/>
    <m/>
    <m/>
    <m/>
  </r>
  <r>
    <n v="38"/>
    <s v="REK.259_ABDI1_REK_XII_2023"/>
    <s v="-"/>
    <s v="Implementasi PLTS di Sekolah Menengah Pertama di Kabupaten Puncak Jaya, Provinsi Papua Tengah"/>
    <x v="10"/>
    <x v="3"/>
    <n v="2024"/>
    <n v="9"/>
    <s v="PEMBERDAYAAN DESA/WILAYAH BINAAN"/>
    <n v="30000000"/>
    <n v="30000000"/>
    <s v="Institut Teknologi Telkom Surabaya"/>
    <m/>
    <s v="PKM KERJASAMA"/>
    <s v="Eksternal"/>
    <s v="ID"/>
    <s v="Kemensos"/>
    <n v="258471"/>
    <s v="susijanto tri rasmana"/>
    <s v="0727097302"/>
    <n v="30000000"/>
    <s v="Motion Technology for Safety, Health, and Wellness"/>
    <s v="ETHES (Electrical Engineering and Advanced Technologies)"/>
    <s v="Teknik Komputer"/>
    <s v="FTEIC"/>
    <s v="ITTelkom Surabaya"/>
    <n v="8140"/>
    <n v="72019"/>
    <n v="6680612"/>
    <s v="0728059203"/>
    <s v="Isa Hafidz"/>
    <n v="30000000"/>
    <s v="Circular Ecosystem and Sustainable Technology"/>
    <s v="ETHES (Electrical Engineering and Advanced Technologies)"/>
    <s v="Teknik Elektro"/>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s v="Teknik Komputer"/>
    <s v="FTEIC"/>
    <s v="ITTelkom Surabaya"/>
    <m/>
    <s v="0012027005"/>
    <s v="Tri Arief Sardjono"/>
    <n v="30000000"/>
    <s v="Tidak ada CoE"/>
    <s v="Tidak ada KK"/>
    <n v="0"/>
    <s v="FTEIC"/>
    <s v="ITTelkom Surabaya"/>
    <m/>
    <m/>
    <m/>
    <m/>
    <s v=""/>
    <s v=""/>
    <s v=""/>
    <m/>
    <m/>
    <m/>
    <m/>
    <m/>
    <s v=""/>
    <s v=""/>
    <s v=""/>
    <m/>
    <m/>
    <m/>
    <m/>
    <m/>
    <s v=""/>
    <s v=""/>
    <s v=""/>
    <m/>
    <m/>
    <m/>
    <m/>
    <m/>
    <m/>
    <s v=""/>
    <m/>
    <s v=""/>
    <m/>
    <s v=""/>
    <m/>
    <s v=""/>
    <m/>
    <s v=""/>
    <m/>
    <s v=""/>
    <m/>
    <s v=""/>
    <m/>
    <s v=""/>
    <m/>
    <m/>
    <m/>
    <m/>
    <m/>
    <m/>
  </r>
  <r>
    <n v="40"/>
    <s v="REK.259_ABDI1_REK_XII_2025"/>
    <s v="-"/>
    <s v="Implementasi PLTS di Sekolah Menengah Atas di Kabupaten Puncak Jaya, Provinsi Papua Tengah"/>
    <x v="10"/>
    <x v="3"/>
    <n v="2024"/>
    <n v="9"/>
    <s v="PEMBERDAYAAN DESA/WILAYAH BINAAN"/>
    <n v="30000000"/>
    <n v="30000000"/>
    <s v="Institut Teknologi Telkom Surabaya"/>
    <m/>
    <s v="PKM KERJASAMA"/>
    <s v="Eksternal"/>
    <s v="ID"/>
    <s v="Kemensos"/>
    <n v="6680633"/>
    <s v="helmy widyantara"/>
    <s v="0717017902_x000a_"/>
    <n v="30000000"/>
    <s v="Intergrated and Embedded Systems"/>
    <s v="Smart Computing Technology (SCOUT)"/>
    <s v="Teknologi Informasi"/>
    <s v="FTEIC"/>
    <s v="ITTelkom Surabaya"/>
    <n v="8140"/>
    <n v="72019"/>
    <n v="6801945"/>
    <s v="0713029701"/>
    <s v="Muhammad Adib Kamali"/>
    <n v="30000000"/>
    <s v="Intergrated and Embedded Systems"/>
    <s v="Smart Computing Technology (SCOUT)"/>
    <s v="Teknologi Informasi"/>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s v="Teknik Elektro"/>
    <s v="FTEIC"/>
    <s v="ITTelkom Surabaya"/>
    <m/>
    <s v="0012027005"/>
    <s v="Tri Arief Sardjono"/>
    <n v="30000000"/>
    <s v="Tidak ada CoE"/>
    <s v="Tidak ada KK"/>
    <n v="0"/>
    <s v="FTEIC"/>
    <s v="ITTelkom Surabaya"/>
    <m/>
    <m/>
    <m/>
    <m/>
    <s v=""/>
    <s v=""/>
    <s v=""/>
    <m/>
    <m/>
    <m/>
    <m/>
    <m/>
    <s v=""/>
    <s v=""/>
    <s v=""/>
    <m/>
    <m/>
    <m/>
    <m/>
    <m/>
    <s v=""/>
    <s v=""/>
    <s v=""/>
    <m/>
    <m/>
    <m/>
    <m/>
    <m/>
    <m/>
    <s v=""/>
    <m/>
    <s v=""/>
    <m/>
    <s v=""/>
    <m/>
    <s v=""/>
    <m/>
    <s v=""/>
    <m/>
    <s v=""/>
    <m/>
    <s v=""/>
    <m/>
    <s v=""/>
    <m/>
    <m/>
    <m/>
    <m/>
    <m/>
    <m/>
  </r>
  <r>
    <n v="5"/>
    <s v="04/INNOV4/TLKM/2023"/>
    <s v="-"/>
    <s v="Penerapan Intelligent Organic Waste Transformation (Inorwat) pada Bank Sampah Gerakan Kendali Sampah Untuk Mengolah Sampah Organik Berbasis IoT"/>
    <x v="14"/>
    <x v="4"/>
    <n v="2024"/>
    <n v="2"/>
    <s v="PEMBERDAYAAN DESA/WILAYAH BINAAN"/>
    <n v="16187536"/>
    <n v="16187536"/>
    <s v="Telkom University Surabaya"/>
    <n v="4"/>
    <s v="PKM KERJASAMA"/>
    <s v="Eksternal"/>
    <s v="ID"/>
    <s v="Institut Telknologi Telkom Surabaya"/>
    <n v="6801945"/>
    <s v="muhammad adib kamali"/>
    <n v="713029701"/>
    <n v="16187536"/>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s v="Salman"/>
    <s v="Teknologi Informasi"/>
    <s v="CISA VALENTINO CAHYA RAMADHANI"/>
    <s v="Teknologi Informasi"/>
    <s v="BERLIANA AMELIA ARIYANTI ZAIN"/>
    <s v="Teknologi Informasi"/>
    <m/>
    <s v=""/>
    <m/>
    <s v=""/>
    <m/>
    <s v=""/>
    <m/>
    <s v=""/>
    <m/>
    <s v=""/>
    <m/>
    <m/>
    <m/>
    <m/>
    <m/>
    <m/>
  </r>
  <r>
    <n v="4"/>
    <s v="04/INNOV4/TLKM/2023"/>
    <s v="-"/>
    <s v="Pembuatan Iot dan Perancangan Website “Connect Pediatrics” Untuk Monitoring Kesehatan Balita pada Posyandu"/>
    <x v="14"/>
    <x v="4"/>
    <n v="2024"/>
    <n v="2"/>
    <s v="PEMBERDAYAAN DESA/WILAYAH BINAAN"/>
    <n v="16122656"/>
    <n v="16122656"/>
    <s v="Telkom University Surabaya"/>
    <n v="4"/>
    <s v="PKM KERJASAMA"/>
    <s v="Eksternal"/>
    <s v="ID"/>
    <s v="Institut Telknologi Telkom Surabaya"/>
    <n v="6898606"/>
    <s v="eka sari oktarina"/>
    <n v="7700018303"/>
    <n v="16122656"/>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2"/>
    <s v="04/INNOV4/TLKM/2023"/>
    <s v="-"/>
    <s v="Perancangan Alat Sterilisasi Untuk Meningkatkan Kualitas Produksi Susu Sapi Di Peternakan Sapi Perah Tasli Milk"/>
    <x v="14"/>
    <x v="4"/>
    <n v="2024"/>
    <n v="2"/>
    <s v="PEMBERDAYAAN DESA/WILAYAH BINAAN"/>
    <n v="16082106"/>
    <n v="16082106"/>
    <s v="Telkom University Surabaya"/>
    <n v="4"/>
    <s v="PKM KERJASAMA"/>
    <s v="Eksternal"/>
    <s v="ID"/>
    <s v="Institut Telknologi Telkom Surabaya"/>
    <n v="6680612"/>
    <s v="isa hafidz"/>
    <n v="728059203"/>
    <n v="16082106"/>
    <s v="Circular Ecosystem and Sustainable Technology"/>
    <s v="ETHES (Electrical Engineering and Advanced Technologies)"/>
    <s v="Teknik Elektro"/>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1"/>
    <s v="04/INNOV4/TLKM/2023"/>
    <s v="-"/>
    <s v="SEAWIT: SISTEM KENDALI KADAR pH dan SALINITAS BERBASIS IOT UNTUK BUDIDAYA RUMPUT LAUT PADA TAMBAK TANJUNGSARI"/>
    <x v="14"/>
    <x v="4"/>
    <n v="2024"/>
    <n v="2"/>
    <s v="PEMBERDAYAAN DESA/WILAYAH BINAAN"/>
    <n v="15960457"/>
    <n v="15960457"/>
    <s v="Telkom University Surabaya"/>
    <n v="4"/>
    <s v="PKM KERJASAMA"/>
    <s v="Eksternal"/>
    <s v="ID"/>
    <s v="Institut Telknologi Telkom Surabaya"/>
    <n v="6801945"/>
    <s v="muhammad adib kamali"/>
    <n v="713029701"/>
    <n v="15960457"/>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3"/>
    <s v="04/INNOV4/TLKM/2023"/>
    <s v="-"/>
    <s v="Perancangan Sistem IoT dan Aplikasi Mobile “Halo Mama” untuk Monitoring Ibu Hamil guna Pencegahan Risiko Melahirkan Bayi Stunting"/>
    <x v="14"/>
    <x v="4"/>
    <n v="2024"/>
    <n v="2"/>
    <s v="PEMBERDAYAAN DESA/WILAYAH BINAAN"/>
    <n v="15173788"/>
    <n v="15173788"/>
    <s v="Telkom University Surabaya"/>
    <n v="4"/>
    <s v="PKM KERJASAMA"/>
    <s v="Eksternal"/>
    <s v="ID"/>
    <s v="Institut Telknologi Telkom Surabaya"/>
    <n v="6898606"/>
    <s v="eka sari oktarina"/>
    <n v="7700018303"/>
    <n v="15173788"/>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29"/>
    <s v="KWR4.072/ABD05/PPM-JPM/2024"/>
    <s v="0389/ABD07/PPM-JPM/2024"/>
    <s v="PENGEMBANGAN MODUL VIRTUAL REALITY UNTUK PEMBELAJARAN LEADERSHIP KUKM BERBASIS OBS"/>
    <x v="15"/>
    <x v="4"/>
    <n v="2024"/>
    <n v="6"/>
    <s v="TIK"/>
    <n v="15000000"/>
    <n v="15000000"/>
    <s v="Telkom University Surabaya"/>
    <n v="3"/>
    <s v="PKM KOMPETITIF INTERNAL"/>
    <s v="Eksternal"/>
    <s v="ID"/>
    <s v="Institut Telknologi Telkom Surabaya"/>
    <n v="6826699"/>
    <s v="adzanil rachmadhi putra"/>
    <s v="0710089403"/>
    <n v="15000000"/>
    <s v="Intergrated and Embedded Systems"/>
    <s v="Smart Computing Technology (SCOUT)"/>
    <s v="Sistem Informasi"/>
    <s v="FRI"/>
    <s v="Telkom University Surabaya"/>
    <n v="1093"/>
    <s v="041057"/>
    <n v="6680622"/>
    <s v="0709039401"/>
    <s v="Dewi Rahmawati"/>
    <n v="15000000"/>
    <s v="Motion Technology for Safety, Health, and Wellness"/>
    <s v="Smart Computing Technology (SCOUT)"/>
    <s v="Rekayasa Perangkat Lunak"/>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s v=""/>
    <m/>
    <m/>
    <m/>
    <m/>
    <m/>
    <m/>
    <s v=""/>
    <s v=""/>
    <s v=""/>
    <m/>
    <m/>
    <m/>
    <m/>
    <m/>
    <m/>
    <s v=""/>
    <s v=""/>
    <s v=""/>
    <m/>
    <m/>
    <m/>
    <m/>
    <m/>
    <s v=""/>
    <s v=""/>
    <s v=""/>
    <m/>
    <m/>
    <m/>
    <m/>
    <m/>
    <s v=""/>
    <s v=""/>
    <s v=""/>
    <m/>
    <n v="7"/>
    <s v="Proposal"/>
    <s v="Laporan Akhir"/>
    <m/>
    <s v="ANISA ULFADILAH"/>
    <s v="Sistem Informasi"/>
    <s v="ARYA FIRMANSYAH"/>
    <s v="Sistem Informasi"/>
    <s v="SHAQUILLE RAYHANNIZAM WIBISONO"/>
    <s v="Sistem Informasi"/>
    <m/>
    <s v=""/>
    <m/>
    <s v=""/>
    <m/>
    <s v=""/>
    <m/>
    <s v=""/>
    <m/>
    <s v=""/>
    <m/>
    <m/>
    <m/>
    <m/>
    <m/>
    <m/>
  </r>
  <r>
    <n v="30"/>
    <s v="KWR4.072/ABD05/PPM-JPM/2024"/>
    <s v="0384/ABD07/PPM-JPM/2024"/>
    <s v="REVOLUSI DIGITAL PENINGKATAN DAYA SAING BISNIS SANTRIDIGIPRENEUR MELALUI EKSPLORASI APLIKASI VIRTUAL REALITY"/>
    <x v="15"/>
    <x v="4"/>
    <n v="2024"/>
    <n v="6"/>
    <s v="Sosial Humaniora"/>
    <n v="15000000"/>
    <n v="15000000"/>
    <s v="Telkom University Surabaya"/>
    <n v="3"/>
    <s v="PKM KOMPETITIF INTERNAL"/>
    <s v="Eksternal"/>
    <s v="ID"/>
    <s v="Institut Telknologi Telkom Surabaya"/>
    <n v="6833034"/>
    <s v="alifiansyah arrizqy hidayat"/>
    <s v="0729059601"/>
    <n v="15000000"/>
    <s v="Intergrated and Embedded Systems"/>
    <s v="Rekayasa Industri dan Inovasi Bisnis (RIIB)"/>
    <s v="Sistem Informasi"/>
    <s v="FRI"/>
    <s v="Telkom University Surabaya"/>
    <n v="1093"/>
    <s v="041057"/>
    <n v="6843087"/>
    <s v="0010109403"/>
    <s v="Berlian Rahmy Lidiawaty"/>
    <n v="15000000"/>
    <s v="Intergrated and Embedded Systems"/>
    <s v="Smart Computing Technology (SCOUT)"/>
    <s v="Sistem Informasi"/>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s v=""/>
    <m/>
    <m/>
    <m/>
    <m/>
    <m/>
    <m/>
    <s v=""/>
    <s v=""/>
    <s v=""/>
    <m/>
    <m/>
    <m/>
    <m/>
    <m/>
    <m/>
    <s v=""/>
    <s v=""/>
    <s v=""/>
    <m/>
    <m/>
    <m/>
    <m/>
    <m/>
    <s v=""/>
    <s v=""/>
    <s v=""/>
    <m/>
    <m/>
    <m/>
    <m/>
    <m/>
    <s v=""/>
    <s v=""/>
    <s v=""/>
    <m/>
    <n v="3"/>
    <s v="Proposal"/>
    <s v="Laporan Akhir"/>
    <s v="https://abdimas-ppm.telkomuniversity.ac.id/unduh-pks/2024%2CJlmzABk2E5buT4V7"/>
    <s v="ZAINAL ARIFIN"/>
    <s v="Sistem Informasi"/>
    <s v="JAVIER JIBRAN KHAN NABIL"/>
    <s v="Sistem Informasi"/>
    <s v="MUHAMMAD ZAKY NAUFAL AKBAR"/>
    <s v="Sistem Informasi"/>
    <s v="ALLAN PUTRA PRATAMA"/>
    <s v="Sistem Informasi"/>
    <s v="SYAHRINA LAYLIA RAHMA"/>
    <s v="Sistem Informasi"/>
    <m/>
    <s v=""/>
    <m/>
    <s v=""/>
    <m/>
    <s v=""/>
    <m/>
    <m/>
    <m/>
    <m/>
    <m/>
    <m/>
  </r>
  <r>
    <n v="31"/>
    <s v="KWR4.072/ABD05/PPM-JPM/2024"/>
    <s v=" 0383/ABD07/PPM-JPM/2024"/>
    <s v="PENGEMBANGAN METADATA CATALOG BERBASIS CLOUD UNTUK OPTIMALISASI KNOWLEDGE MANAGEMENT PADA WEBSITE ADIDES"/>
    <x v="15"/>
    <x v="4"/>
    <n v="2024"/>
    <n v="6"/>
    <s v="TIK"/>
    <n v="15000000"/>
    <n v="15000000"/>
    <s v="Telkom University Surabaya"/>
    <n v="6"/>
    <s v="PKM KOMPETITIF INTERNAL"/>
    <s v="Eksternal"/>
    <s v="ID"/>
    <s v="Institut Telknologi Telkom Surabaya"/>
    <n v="6682237"/>
    <s v="dominggo bayu baskara"/>
    <s v="0722069004"/>
    <n v="15000000"/>
    <s v="Intergrated and Embedded Systems"/>
    <s v="Rekayasa Industri dan Inovasi Bisnis (RIIB)"/>
    <s v="Digital Bisnis"/>
    <s v="FEB"/>
    <s v="Telkom University Surabaya"/>
    <n v="1093"/>
    <s v="041057"/>
    <s v="6843682"/>
    <s v="0708128901"/>
    <s v="Caesareano Lafado Yesa"/>
    <n v="15000000"/>
    <s v="Intergrated and Embedded Systems"/>
    <s v="Rekayasa Industri dan Inovasi Bisnis (RIIB)"/>
    <s v="Digital Bisnis"/>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n v="6"/>
    <s v="Proposal"/>
    <s v="Laporan Akhir"/>
    <m/>
    <s v="https://abdimas-ppm.telkomuniversity.ac.id/unduh-pks/2024%2CJlmzABk2E5buT4V7"/>
    <s v="Tidak Ada"/>
    <m/>
    <s v=""/>
    <m/>
    <s v=""/>
    <m/>
    <s v=""/>
    <m/>
    <s v=""/>
    <m/>
    <s v=""/>
    <m/>
    <s v=""/>
    <m/>
    <s v=""/>
    <m/>
    <m/>
    <m/>
    <m/>
    <m/>
    <m/>
  </r>
  <r>
    <n v="32"/>
    <s v="KWR4.072/ABD05/PPM-JPM/2024"/>
    <s v="0382/ABD07/PPM-JPM/2024"/>
    <s v="DASHBOARD MANAJEMEN SIMULASI KEKUATAN GEOPOLITIK/GEOTEKNOLOGI PERTAHANAN INDONESIA DI LAUT NATUNA UTARA"/>
    <x v="15"/>
    <x v="4"/>
    <n v="2024"/>
    <n v="6"/>
    <s v="Pertahanan"/>
    <n v="15000000"/>
    <n v="15000000"/>
    <s v="Telkom University Surabaya"/>
    <n v="3"/>
    <s v="PKM KOMPETITIF INTERNAL"/>
    <s v="Eksternal"/>
    <s v="ID"/>
    <s v="Institut Telknologi Telkom Surabaya"/>
    <n v="6843087"/>
    <s v="berlian rahmy lidiawaty"/>
    <s v="0010109403"/>
    <n v="15000000"/>
    <s v="Intergrated and Embedded Systems"/>
    <s v="Smart Computing Technology (SCOUT)"/>
    <s v="Sistem Informasi"/>
    <s v="FRI"/>
    <s v="Telkom University Surabaya"/>
    <n v="1093"/>
    <s v="041057"/>
    <n v="6835039"/>
    <s v="0724099501"/>
    <s v="Anisa Dzulkarnain"/>
    <n v="15000000"/>
    <s v="Intergrated and Embedded Systems"/>
    <s v="Smart Computing Technology (SCOUT)"/>
    <s v="Sistem Informasi"/>
    <s v="FRI"/>
    <s v="Telkom University Surabaya"/>
    <n v="6789028"/>
    <s v="0719109401"/>
    <s v="Raulia Riski"/>
    <n v="15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ALYA SELVIA TAMZILA"/>
    <s v="Sistem Informasi"/>
    <s v="ANISHA TRIE APRILYASA"/>
    <s v="Sistem Informasi"/>
    <s v="HAQIQI PAMUNGKAS ARBY PUTRA"/>
    <s v="Sistem Informasi"/>
    <m/>
    <s v=""/>
    <m/>
    <s v=""/>
    <m/>
    <s v=""/>
    <m/>
    <s v=""/>
    <m/>
    <s v=""/>
    <m/>
    <m/>
    <m/>
    <m/>
    <m/>
    <m/>
  </r>
  <r>
    <n v="33"/>
    <s v="KWR4.072/ABD05/PPM-JPM/2024"/>
    <s v=" 0393/ABD07/PPM-JPM/2024"/>
    <s v="INTEGRASI TEKNOLOGI IOT DALAM PENGEMBANGAN SISTEM PEMANTAUAN KUALITAS AIR DAN KESEHATAN UDANG UNTUK OPTIMALISASI PERIKANAN. LOKASI : (DUSUN KAJAR), DESA: PANDANREJO, KECAMATAN : BUMIAJI, KABUPATEN MALANG, PROVINSI - JAWA TIMUR)"/>
    <x v="15"/>
    <x v="4"/>
    <n v="2024"/>
    <n v="6"/>
    <s v="TIK"/>
    <n v="15000000"/>
    <n v="15000000"/>
    <s v="Telkom University Surabaya"/>
    <n v="2"/>
    <s v="PKM KOMPETITIF INTERNAL"/>
    <s v="Eksternal"/>
    <s v="ID"/>
    <s v="Institut Telknologi Telkom Surabaya"/>
    <n v="6898606"/>
    <s v="eka sari oktarina"/>
    <s v="0404109105"/>
    <n v="15000000"/>
    <s v="Intergrated and Embedded Systems"/>
    <s v="ETHES (Electrical Engineering and Advanced Technologies)"/>
    <s v="Teknik Komputer"/>
    <s v="FTE"/>
    <s v="Telkom University Surabaya"/>
    <n v="1093"/>
    <s v="041057"/>
    <m/>
    <m/>
    <s v="MUHAMMAD DWI HARIYANTO"/>
    <n v="15000000"/>
    <s v="Tidak ada CoE"/>
    <s v="Tidak ada KK"/>
    <s v="Tidak ada KK"/>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s v="Teknik Telekomunikasi"/>
    <s v="FTE"/>
    <s v="Telkom University Surabaya"/>
    <m/>
    <m/>
    <m/>
    <m/>
    <s v=""/>
    <s v=""/>
    <s v=""/>
    <m/>
    <m/>
    <m/>
    <m/>
    <m/>
    <m/>
    <s v=""/>
    <s v=""/>
    <s v=""/>
    <m/>
    <m/>
    <m/>
    <m/>
    <m/>
    <s v=""/>
    <s v=""/>
    <s v=""/>
    <m/>
    <m/>
    <m/>
    <m/>
    <m/>
    <s v=""/>
    <s v=""/>
    <s v=""/>
    <m/>
    <n v="2"/>
    <s v="Proposal"/>
    <s v="Laporan Akhir"/>
    <m/>
    <s v="KELVIN PRASETYA"/>
    <s v="Teknik Komputer"/>
    <s v="FAJAR SAFRIANSYAH"/>
    <s v="Teknik Komputer"/>
    <s v="IKMAL AL AIS"/>
    <s v="Teknik Komputer"/>
    <m/>
    <s v=""/>
    <m/>
    <s v=""/>
    <m/>
    <s v=""/>
    <m/>
    <s v=""/>
    <m/>
    <s v=""/>
    <m/>
    <m/>
    <m/>
    <m/>
    <m/>
    <m/>
  </r>
  <r>
    <n v="6"/>
    <s v="04/INNOV4/TLKM/2023"/>
    <s v="-"/>
    <s v="PENERAPAN IOT BEBAS HAMA BERBASIS GELOMBANG ULTRASONIK - FARMSENTINEL"/>
    <x v="14"/>
    <x v="4"/>
    <n v="2024"/>
    <n v="2"/>
    <s v="PEMBERDAYAAN DESA/WILAYAH BINAAN"/>
    <n v="14625553"/>
    <n v="14625553"/>
    <s v="Telkom University Surabaya"/>
    <n v="4"/>
    <s v="PKM KERJASAMA"/>
    <s v="Eksternal"/>
    <s v="ID"/>
    <s v="Institut Telknologi Telkom Surabaya"/>
    <n v="6680680"/>
    <s v="bernadus anggo seno aji"/>
    <n v="704039202"/>
    <n v="14625553"/>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7"/>
    <s v="04/INNOV4/TLKM/2023"/>
    <s v="-"/>
    <s v="Gamifikasi Peternakan Digital Desa Wonosalam dengan Pendeteksi Nama Hewan Ternak Berbasis Kecerdasan Buatan"/>
    <x v="14"/>
    <x v="4"/>
    <n v="2024"/>
    <n v="2"/>
    <s v="PEMBERDAYAAN DESA/WILAYAH BINAAN"/>
    <n v="13077356"/>
    <n v="13077356"/>
    <s v="Telkom University Surabaya"/>
    <n v="4"/>
    <s v="PKM KERJASAMA"/>
    <s v="Eksternal"/>
    <s v="ID"/>
    <s v="Institut Telknologi Telkom Surabaya"/>
    <n v="6099359"/>
    <s v="mochamad nizar palefi ma'ady"/>
    <n v="708119103"/>
    <n v="13077356"/>
    <s v="Intergrated and Embedded Systems"/>
    <s v="Rekayasa Industri dan Inovasi Bisnis (RIIB)"/>
    <s v="Sistem Informasi"/>
    <s v="FRI"/>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39"/>
    <s v="REK.259_ABDI1_REK_XII_2024"/>
    <s v="-"/>
    <s v="Implementasi 3 Unit Charging Station di Kota jayapura, Papua"/>
    <x v="10"/>
    <x v="3"/>
    <n v="2024"/>
    <n v="9"/>
    <s v="PEMBERDAYAAN DESA/WILAYAH BINAAN"/>
    <n v="10000000"/>
    <n v="10000000"/>
    <s v="Institut Teknologi Telkom Surabaya"/>
    <m/>
    <s v="PKM KERJASAMA"/>
    <s v="Eksternal"/>
    <s v="ID"/>
    <s v="Kemensos"/>
    <n v="6898606"/>
    <s v="eka sari oktarina"/>
    <s v="07700018303"/>
    <n v="10000000"/>
    <s v="Intergrated and Embedded Systems"/>
    <s v="ETHES (Electrical Engineering and Advanced Technologies)"/>
    <s v="Teknik Komputer"/>
    <s v="FTEIC"/>
    <s v="ITTelkom Surabaya"/>
    <n v="8140"/>
    <n v="72019"/>
    <n v="6843797"/>
    <s v="0030079001"/>
    <s v="Hendy Briantoro"/>
    <n v="10000000"/>
    <s v="Intergrated and Embedded Systems"/>
    <s v="ETHES (Electrical Engineering and Advanced Technologies)"/>
    <s v="Teknik Telekomunikasi"/>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s v="Teknik Komputer"/>
    <s v="FTEIC"/>
    <s v="ITTelkom Surabaya"/>
    <n v="6868847"/>
    <s v="0718069004"/>
    <s v="Arni Muarifah Amri"/>
    <n v="10000000"/>
    <s v="Intergrated and Embedded Systems"/>
    <s v="Smart Computing Technology (SCOUT)"/>
    <s v="Rekayasa Perangkat Lunak"/>
    <s v="FTIB"/>
    <s v="ITTelkom Surabaya"/>
    <m/>
    <m/>
    <m/>
    <m/>
    <s v=""/>
    <s v=""/>
    <s v=""/>
    <m/>
    <m/>
    <m/>
    <m/>
    <m/>
    <s v=""/>
    <s v=""/>
    <s v=""/>
    <m/>
    <m/>
    <m/>
    <m/>
    <m/>
    <s v=""/>
    <s v=""/>
    <s v=""/>
    <m/>
    <m/>
    <m/>
    <m/>
    <m/>
    <m/>
    <s v=""/>
    <m/>
    <s v=""/>
    <m/>
    <s v=""/>
    <m/>
    <s v=""/>
    <m/>
    <s v=""/>
    <m/>
    <s v=""/>
    <m/>
    <s v=""/>
    <m/>
    <s v=""/>
    <m/>
    <m/>
    <m/>
    <m/>
    <m/>
    <m/>
  </r>
  <r>
    <n v="13"/>
    <s v="KWR4.063/ABD04/PPM-JPM/2024"/>
    <s v="0323/ABD07/PPM-JPM/2024"/>
    <s v="PEMBUATAN INCENATOR SEDERHANA UNTUK PENGOLAHAN SAMPAH WARGA NOVENA MANDIRI, DESA WEDORO"/>
    <x v="16"/>
    <x v="4"/>
    <n v="2024"/>
    <n v="7"/>
    <s v="Kesehatan"/>
    <n v="10000000"/>
    <n v="10000000"/>
    <s v="Telkom University Surabaya"/>
    <n v="6"/>
    <s v="PKM KOMPETITIF INTERNAL"/>
    <s v="Internal"/>
    <s v="ID"/>
    <s v="Institut Telknologi Telkom Surabaya"/>
    <n v="6853203"/>
    <s v="chaironi latif"/>
    <s v="0705109006"/>
    <n v="10000000"/>
    <s v="Circular Ecosystem and Sustainable Technology"/>
    <s v="ETHES (Electrical Engineering and Advanced Technologies)"/>
    <s v="Teknik Elektro"/>
    <s v="FTE"/>
    <s v="Telkom University Surabaya"/>
    <n v="1093"/>
    <s v="041057"/>
    <n v="6680612"/>
    <n v="728059203"/>
    <s v="ISA HAFIDZ"/>
    <n v="10000000"/>
    <s v="Circular Ecosystem and Sustainable Technology"/>
    <s v="ETHES (Electrical Engineering and Advanced Technologies)"/>
    <s v="Teknik Elektro"/>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n v="6"/>
    <s v="Proposal"/>
    <s v="Laporan Akhir"/>
    <m/>
    <s v="MOH. RIO FERDIHANSYAH R. H."/>
    <s v="Teknik Telekomunikasi"/>
    <s v="MOHAMMAD FAHMI ILMI YOGIANTO"/>
    <s v="Teknik Elektro"/>
    <s v="ALIFIO NOERIFANZA"/>
    <s v="Teknik Elektro"/>
    <m/>
    <s v=""/>
    <m/>
    <s v=""/>
    <m/>
    <s v=""/>
    <m/>
    <s v=""/>
    <m/>
    <s v=""/>
    <m/>
    <m/>
    <m/>
    <m/>
    <m/>
    <m/>
  </r>
  <r>
    <n v="16"/>
    <s v="KWR4.063/ABD04/PPM-JPM/2024"/>
    <s v="0322/ABD07/PPM-JPM/2024"/>
    <s v="IMPLEMENTASI DAN SOSIALISASI SISTEM INFORMASI MANAJEMEN SEKOLAH PADA SD KEMALA BHAYANGKARI 1 SURABAYA"/>
    <x v="16"/>
    <x v="4"/>
    <n v="2024"/>
    <n v="7"/>
    <s v="TIK"/>
    <n v="10000000"/>
    <n v="10000000"/>
    <s v="Telkom University Surabaya"/>
    <n v="3"/>
    <s v="PKM KOMPETITIF INTERNAL"/>
    <s v="Internal"/>
    <s v="ID"/>
    <s v="Institut Telknologi Telkom Surabaya"/>
    <n v="6833033"/>
    <s v="tita ayu rospricilia"/>
    <s v="0702049801"/>
    <n v="10000000"/>
    <s v="Intergrated and Embedded Systems"/>
    <s v="Rekayasa Industri dan Inovasi Bisnis (RIIB)"/>
    <s v="Sistem Informasi"/>
    <s v="FRI"/>
    <s v="Telkom University Surabaya"/>
    <n v="1093"/>
    <s v="041057"/>
    <n v="6099359"/>
    <n v="708119103"/>
    <s v="MOCHAMAD NIZAR PALEFI MA'ADY"/>
    <n v="10000000"/>
    <s v="Intergrated and Embedded Systems"/>
    <s v="Rekayasa Industri dan Inovasi Bisnis (RIIB)"/>
    <s v="Sistem Informasi"/>
    <s v="FRI"/>
    <s v="Telkom University Surabaya"/>
    <n v="6665306"/>
    <s v="0703129001"/>
    <s v="ULLY ASFARI"/>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n v="3"/>
    <s v="Proposal"/>
    <s v="Laporan Akhir"/>
    <m/>
    <s v="JUNANDA DEYASTUSESA"/>
    <s v="Sistem Informasi"/>
    <s v="RAYHAN ALIEF FEBRYAN"/>
    <s v="Sistem Informasi"/>
    <s v="RICKY ADAM SAPUTRA"/>
    <s v="Sistem Informasi"/>
    <m/>
    <s v=""/>
    <m/>
    <s v=""/>
    <m/>
    <s v=""/>
    <m/>
    <s v=""/>
    <m/>
    <s v=""/>
    <m/>
    <m/>
    <m/>
    <m/>
    <m/>
    <m/>
  </r>
  <r>
    <n v="17"/>
    <s v="KWR4.063/ABD04/PPM-JPM/2024"/>
    <s v="0333/ABD07/PPM-JPM/2024"/>
    <s v="PENGEMBANGAN LANJUTAN APLIKASI PENGELOLAAN DATA POTENSI DAN SUMBER KESEJAHTERAAN SOSIAL PROVINSI JAWA TIMUR (E-PSKS JATIM)"/>
    <x v="16"/>
    <x v="4"/>
    <n v="2024"/>
    <n v="7"/>
    <s v="TIK"/>
    <n v="10000000"/>
    <n v="10000000"/>
    <s v="Telkom University Surabaya"/>
    <n v="4"/>
    <s v="PKM KOMPETITIF INTERNAL"/>
    <s v="Internal"/>
    <s v="ID"/>
    <s v="Institut Telknologi Telkom Surabaya"/>
    <n v="6832969"/>
    <s v="affifiana prisyanti"/>
    <s v="0707089302"/>
    <n v="10000000"/>
    <s v="Tidak ada CoE"/>
    <s v="Tidak ada KK"/>
    <n v="0"/>
    <s v="FRI"/>
    <s v="Telkom University Surabaya"/>
    <n v="1093"/>
    <s v="041057"/>
    <n v="6826699"/>
    <s v="0710089403"/>
    <s v="ADZANIL RACHMADHI PUTRA"/>
    <n v="10000000"/>
    <s v="Intergrated and Embedded Systems"/>
    <s v="Smart Computing Technology (SCOUT)"/>
    <s v="Sistem Informasi"/>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s v=""/>
    <m/>
    <m/>
    <m/>
    <m/>
    <m/>
    <m/>
    <s v=""/>
    <s v=""/>
    <s v=""/>
    <m/>
    <m/>
    <m/>
    <m/>
    <m/>
    <m/>
    <s v=""/>
    <s v=""/>
    <s v=""/>
    <m/>
    <m/>
    <m/>
    <m/>
    <m/>
    <s v=""/>
    <s v=""/>
    <s v=""/>
    <m/>
    <m/>
    <m/>
    <m/>
    <m/>
    <s v=""/>
    <s v=""/>
    <s v=""/>
    <m/>
    <n v="4"/>
    <s v="Proposal"/>
    <s v="Laporan Akhir"/>
    <m/>
    <s v="BAGUS CAHYO SULISTIYO"/>
    <s v="Sistem Informasi"/>
    <s v="CHRISDION ANDREW RAMAPUTRA"/>
    <s v="Sistem Informasi"/>
    <s v="DENNY DAFFA RIZALDY"/>
    <s v="Sistem Informasi"/>
    <m/>
    <s v=""/>
    <m/>
    <s v=""/>
    <m/>
    <s v=""/>
    <m/>
    <s v=""/>
    <m/>
    <s v=""/>
    <m/>
    <m/>
    <m/>
    <m/>
    <m/>
    <m/>
  </r>
  <r>
    <n v="18"/>
    <s v="KWR4.063/ABD04/PPM-JPM/2024"/>
    <s v="0326/ABD07/PPM-JPM/2024"/>
    <s v="PERANCANGAN IT BLUEPRINT DESA PANJUNAN SEBAGAI STRATEGI PENGEMBANGAN KONSEP SMART VILLAGE"/>
    <x v="16"/>
    <x v="4"/>
    <n v="2024"/>
    <n v="7"/>
    <s v="TIK"/>
    <n v="10000000"/>
    <n v="10000000"/>
    <s v="Telkom University Surabaya"/>
    <n v="3"/>
    <s v="PKM KOMPETITIF INTERNAL"/>
    <s v="Internal"/>
    <s v="ID"/>
    <s v="Institut Telknologi Telkom Surabaya"/>
    <n v="6865379"/>
    <s v="muhammad ilham alhari"/>
    <s v="0722079901"/>
    <n v="10000000"/>
    <s v="Motion Technology for Safety, Health, and Wellness"/>
    <s v="Rekayasa Industri dan Inovasi Bisnis (RIIB)"/>
    <s v="Sistem Informasi"/>
    <s v="FRI"/>
    <s v="Telkom University Surabaya"/>
    <n v="1093"/>
    <s v="041057"/>
    <n v="6833034"/>
    <s v="0729059601"/>
    <s v="ALIFIANSYAH ARRIZQY HIDAYAT"/>
    <n v="10000000"/>
    <s v="Intergrated and Embedded Systems"/>
    <s v="Rekayasa Industri dan Inovasi Bisnis (RIIB)"/>
    <s v="Sistem Informasi"/>
    <s v="FRI"/>
    <s v="Telkom University Surabaya"/>
    <n v="6833033"/>
    <s v="0702049801"/>
    <s v="TITA AYU ROSPRICILIA"/>
    <n v="10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AMIRATUS SHOLIHA"/>
    <s v="Sistem Informasi"/>
    <s v="ANDANA APRILIO WAHYUDI"/>
    <s v="Sistem Informasi"/>
    <s v="BELINDA AGNI HELENA DEWI"/>
    <s v="Sistem Informasi"/>
    <m/>
    <s v=""/>
    <m/>
    <s v=""/>
    <m/>
    <s v=""/>
    <m/>
    <s v=""/>
    <m/>
    <s v=""/>
    <m/>
    <m/>
    <m/>
    <m/>
    <m/>
    <m/>
  </r>
  <r>
    <n v="19"/>
    <s v="KWR4.063/ABD04/PPM-JPM/2024"/>
    <s v="0329/ABD07/PPM-JPM/2024"/>
    <s v="ANALISIS DAN PENGEMBANGAN KAMPUNG BEBEK DESA KEBONSARI BERBASIS TEKNOLOGI INFORMASI."/>
    <x v="16"/>
    <x v="4"/>
    <n v="2024"/>
    <n v="7"/>
    <s v="TIK"/>
    <n v="10000000"/>
    <n v="10000000"/>
    <s v="Telkom University Surabaya"/>
    <n v="3"/>
    <s v="PKM KOMPETITIF INTERNAL"/>
    <s v="Internal"/>
    <s v="ID"/>
    <s v="Institut Telknologi Telkom Surabaya"/>
    <s v="6801883"/>
    <s v="aris kusumawati"/>
    <s v="0720088905"/>
    <n v="10000000"/>
    <s v="Motion Technology for Safety, Health, and Wellness"/>
    <s v="Rekayasa Industri dan Inovasi Bisnis (RIIB)"/>
    <s v="Sistem Informasi"/>
    <s v="FRI"/>
    <s v="Telkom University Surabaya"/>
    <n v="1093"/>
    <s v="041057"/>
    <n v="6839112"/>
    <s v="0715019202"/>
    <s v="ROSYID ABDILLAH"/>
    <n v="10000000"/>
    <s v="Motion Technology for Safety, Health, and Wellness"/>
    <s v="Smart Computing Technology (SCOUT)"/>
    <s v="Sistem Informasi"/>
    <s v="FRI"/>
    <s v="Telkom University Surabaya"/>
    <n v="6680623"/>
    <s v="0721088602"/>
    <s v="YUPIT SUDIANTO"/>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n v="3"/>
    <s v="Proposal"/>
    <s v="Laporan Akhir"/>
    <m/>
    <s v="MUHAMMAD FAQIH AL AS AD"/>
    <s v="Sistem Informasi"/>
    <s v="ARYA YUDHA PRATAMA"/>
    <s v="Sistem Informasi"/>
    <s v="MUHAMMAD RIZKY QOIRUL HUDA"/>
    <s v="Sistem Informasi"/>
    <m/>
    <s v=""/>
    <m/>
    <s v=""/>
    <m/>
    <s v=""/>
    <m/>
    <s v=""/>
    <m/>
    <s v=""/>
    <m/>
    <m/>
    <m/>
    <m/>
    <m/>
    <m/>
  </r>
  <r>
    <n v="20"/>
    <s v="KWR4.063/ABD04/PPM-JPM/2024"/>
    <s v="0335/ABD07/PPM-JPM/2024"/>
    <s v="SMART IRRIGATION UNTUK OPTIMALISASI PERTANIAN SISTEM GREENHOUSE PADA KELOMPOK PETANI TANI SEJAHTERA DESA TEMUASRI"/>
    <x v="16"/>
    <x v="4"/>
    <n v="2024"/>
    <n v="7"/>
    <s v="Pangan"/>
    <n v="10000000"/>
    <n v="10000000"/>
    <s v="Telkom University Surabaya"/>
    <n v="5"/>
    <s v="PKM KOMPETITIF INTERNAL"/>
    <s v="Internal"/>
    <s v="ID"/>
    <s v="Institut Telknologi Telkom Surabaya"/>
    <n v="6756318"/>
    <s v="moh. hamim zajuli al faroby"/>
    <s v="0724079501"/>
    <n v="10000000"/>
    <s v="Motion Technology for Safety, Health, and Wellness"/>
    <s v="Smart Computing Technology (SCOUT)"/>
    <s v="Sains Data"/>
    <s v="FIF"/>
    <s v="Telkom University Surabaya"/>
    <n v="1093"/>
    <s v="041057"/>
    <n v="6801945"/>
    <s v="0713029701"/>
    <s v="MUHAMMAD ADIB KAMALI"/>
    <n v="10000000"/>
    <s v="Intergrated and Embedded Systems"/>
    <s v="Smart Computing Technology (SCOUT)"/>
    <s v="Teknologi Informasi"/>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s v=""/>
    <m/>
    <m/>
    <m/>
    <m/>
    <m/>
    <m/>
    <s v=""/>
    <s v=""/>
    <s v=""/>
    <m/>
    <m/>
    <m/>
    <m/>
    <m/>
    <m/>
    <s v=""/>
    <s v=""/>
    <s v=""/>
    <m/>
    <m/>
    <m/>
    <m/>
    <m/>
    <s v=""/>
    <s v=""/>
    <s v=""/>
    <m/>
    <m/>
    <m/>
    <m/>
    <m/>
    <s v=""/>
    <s v=""/>
    <s v=""/>
    <m/>
    <n v="6"/>
    <s v="Proposal"/>
    <s v="Laporan Akhir"/>
    <m/>
    <m/>
    <s v=""/>
    <m/>
    <s v=""/>
    <m/>
    <s v=""/>
    <m/>
    <s v=""/>
    <m/>
    <s v=""/>
    <m/>
    <s v=""/>
    <m/>
    <s v=""/>
    <m/>
    <s v=""/>
    <m/>
    <m/>
    <m/>
    <m/>
    <m/>
    <m/>
  </r>
  <r>
    <n v="22"/>
    <s v="KWR4.063/ABD04/PPM-JPM/2024"/>
    <s v="0341/ABD07/PPM-JPM/2024"/>
    <s v="SISTEM INFORMASI DATA KEPENDUDUKAN UNTUK OPTIMALISASI PENYELENGGARAAN PELAYANAN DESA DI DESA DALEGAN KECAMATAN PANCENG KABUPATEN GRESIK"/>
    <x v="16"/>
    <x v="4"/>
    <n v="2024"/>
    <n v="7"/>
    <s v="TIK"/>
    <n v="10000000"/>
    <n v="10000000"/>
    <s v="Telkom University Surabaya"/>
    <n v="4"/>
    <s v="PKM KOMPETITIF INTERNAL"/>
    <s v="Internal"/>
    <s v="ID"/>
    <s v="Institut Telknologi Telkom Surabaya"/>
    <n v="259781"/>
    <s v="titus kristanto"/>
    <s v="0710028604"/>
    <n v="10000000"/>
    <s v="Circular Ecosystem and Sustainable Technology"/>
    <s v="Rekayasa Industri dan Inovasi Bisnis (RIIB)"/>
    <s v="Digital Bisnis"/>
    <s v="FEB"/>
    <s v="Telkom University Surabaya"/>
    <n v="1093"/>
    <s v="041057"/>
    <n v="6833162"/>
    <n v="701069701"/>
    <s v="WACHDA YUNIAR ROCHMAH"/>
    <n v="10000000"/>
    <s v="Intergrated and Embedded Systems"/>
    <s v="Rekayasa Industri dan Inovasi Bisnis (RIIB)"/>
    <s v="Digital Bisnis"/>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s v="Teknologi Informasi"/>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s v=""/>
    <m/>
    <m/>
    <m/>
    <m/>
    <m/>
    <s v=""/>
    <s v=""/>
    <s v=""/>
    <m/>
    <n v="4"/>
    <s v="Proposal"/>
    <s v="Laporan Akhir"/>
    <m/>
    <m/>
    <s v=""/>
    <m/>
    <s v=""/>
    <m/>
    <s v=""/>
    <m/>
    <s v=""/>
    <m/>
    <s v=""/>
    <m/>
    <s v=""/>
    <m/>
    <s v=""/>
    <m/>
    <s v=""/>
    <m/>
    <m/>
    <m/>
    <m/>
    <m/>
    <m/>
  </r>
  <r>
    <n v="25"/>
    <s v="KWR4.063/ABD04/PPM-JPM/2024"/>
    <s v="0338/ABD07/PPM-JPM/2024"/>
    <s v="PODCAST BIMASAKTI UNTUK SOSIALISASI KEBIJAKAN PERINDUSTRIAN DAN PERDAGANGAN PROVINSI JAWA TIMUR"/>
    <x v="16"/>
    <x v="4"/>
    <n v="2024"/>
    <n v="7"/>
    <s v="Sosial Humaniora"/>
    <n v="10000000"/>
    <n v="10000000"/>
    <s v="Telkom University Surabaya"/>
    <n v="6"/>
    <s v="PKM KOMPETITIF INTERNAL"/>
    <s v="Internal"/>
    <s v="ID"/>
    <s v="Institut Telknologi Telkom Surabaya"/>
    <m/>
    <s v="krisnayanti aditasari"/>
    <s v="'0704069901"/>
    <n v="10000000"/>
    <s v="Circular Ecosystem and Sustainable Technology"/>
    <s v="Rekayasa Industri dan Inovasi Bisnis (RIIB)"/>
    <s v="Digital Bisnis"/>
    <s v="FEB"/>
    <s v="Telkom University Surabaya"/>
    <n v="1093"/>
    <s v="041057"/>
    <n v="6682237"/>
    <s v="0722069004"/>
    <s v="DOMINGGO BAYU BASKARA"/>
    <n v="10000000"/>
    <s v="Intergrated and Embedded Systems"/>
    <s v="Rekayasa Industri dan Inovasi Bisnis (RIIB)"/>
    <s v="Digital Bisnis"/>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s v=""/>
    <m/>
    <m/>
    <m/>
    <m/>
    <m/>
    <m/>
    <s v=""/>
    <s v=""/>
    <s v=""/>
    <m/>
    <m/>
    <m/>
    <m/>
    <m/>
    <m/>
    <s v=""/>
    <s v=""/>
    <s v=""/>
    <m/>
    <m/>
    <m/>
    <m/>
    <m/>
    <s v=""/>
    <s v=""/>
    <s v=""/>
    <m/>
    <m/>
    <m/>
    <m/>
    <m/>
    <s v=""/>
    <s v=""/>
    <s v=""/>
    <m/>
    <n v="6"/>
    <s v="Proposal"/>
    <s v="Laporan Akhir"/>
    <m/>
    <s v="JIAN KARISAWATI"/>
    <s v="Bisnis Digital"/>
    <s v="NABILA ALYA PARSA AL ZAHRA PUTRI SHOFA"/>
    <s v="Bisnis Digital"/>
    <s v="SAMUEL EVAN ALDRICK"/>
    <s v="Bisnis Digital"/>
    <s v="DAVID NAKA NUGROHO MUSTAKIM"/>
    <s v="Bisnis Digital"/>
    <m/>
    <s v=""/>
    <m/>
    <s v=""/>
    <m/>
    <s v=""/>
    <m/>
    <s v=""/>
    <m/>
    <m/>
    <m/>
    <m/>
    <m/>
    <m/>
  </r>
  <r>
    <n v="27"/>
    <s v="KWR4.063/ABD04/PPM-JPM/2024"/>
    <s v="0334/ABD07/PPM-JPM/2024"/>
    <s v="SISTEM INFORMASI BERBASIS WEB SEBAGAI MEDIA EDUKASI DAN PELATIHAN PEMBUATAN MEDIA TANAM PADA CV. NETAFARM INDO LESTARI SIDOARJO"/>
    <x v="16"/>
    <x v="4"/>
    <n v="2024"/>
    <n v="7"/>
    <s v="TIK"/>
    <n v="10000000"/>
    <n v="10000000"/>
    <s v="Telkom University Surabaya"/>
    <n v="3"/>
    <s v="PKM KOMPETITIF INTERNAL"/>
    <s v="Internal"/>
    <s v="ID"/>
    <s v="Institut Telknologi Telkom Surabaya"/>
    <n v="6665306"/>
    <s v="ully asfari"/>
    <s v="0703129001"/>
    <n v="10000000"/>
    <s v="Motion Technology for Safety, Health, and Wellness"/>
    <s v="Smart Computing Technology (SCOUT)"/>
    <s v="Sistem Informasi"/>
    <s v="FRI"/>
    <s v="Telkom University Surabaya"/>
    <n v="1093"/>
    <s v="041057"/>
    <s v="6801883"/>
    <s v="0720088905"/>
    <s v="ARIS KUSUMAWATI"/>
    <n v="10000000"/>
    <s v="Motion Technology for Safety, Health, and Wellness"/>
    <s v="Rekayasa Industri dan Inovasi Bisnis (RIIB)"/>
    <s v="Sistem Informasi"/>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s v=""/>
    <m/>
    <m/>
    <m/>
    <m/>
    <m/>
    <m/>
    <s v=""/>
    <s v=""/>
    <s v=""/>
    <m/>
    <m/>
    <m/>
    <m/>
    <m/>
    <m/>
    <s v=""/>
    <s v=""/>
    <s v=""/>
    <m/>
    <m/>
    <m/>
    <m/>
    <m/>
    <s v=""/>
    <s v=""/>
    <s v=""/>
    <m/>
    <m/>
    <m/>
    <m/>
    <m/>
    <s v=""/>
    <s v=""/>
    <s v=""/>
    <m/>
    <n v="3"/>
    <s v="Proposal"/>
    <s v="Laporan Akhir"/>
    <m/>
    <s v="RYAN FIRMANSYAH"/>
    <s v="Sistem Informasi"/>
    <s v="ADITYA MEILANO FATAHILLAH"/>
    <s v="Sistem Informasi"/>
    <s v="MUHAMMAD DZULFIQAR"/>
    <s v="Sistem Informasi"/>
    <m/>
    <s v=""/>
    <m/>
    <s v=""/>
    <m/>
    <s v=""/>
    <m/>
    <s v=""/>
    <m/>
    <s v=""/>
    <m/>
    <m/>
    <m/>
    <m/>
    <m/>
    <m/>
  </r>
  <r>
    <n v="38"/>
    <s v=" KWR4.023/ABD04/PPM-JPM/2025"/>
    <s v="0388/ABD07/PPM-JPM/2024"/>
    <s v="OPTIMALISASI PENGELOLAAN DAN PUBLIKASI DATA STATISTIK KELURAHAN GAYUNGAN MELALUI PELATIHAN DAN PENGEMBANGAN WEBSITE"/>
    <x v="17"/>
    <x v="4"/>
    <n v="2024"/>
    <m/>
    <s v="TIK"/>
    <n v="10000000"/>
    <n v="10000000"/>
    <s v="Telkom University Surabaya"/>
    <n v="4"/>
    <s v="PKM KOMPETITIF INTERNAL"/>
    <s v="Internal"/>
    <s v="ID"/>
    <s v="Institut Telknologi Telkom Surabaya"/>
    <s v="6834400"/>
    <s v="arip ramadan"/>
    <s v="0712039301"/>
    <n v="10000000"/>
    <s v="Intergrated and Embedded Systems"/>
    <s v="Smart Computing Technology (SCOUT)"/>
    <s v="Sistem Informasi"/>
    <s v="FRI"/>
    <s v="Telkom University Surabaya"/>
    <n v="1093"/>
    <s v="041057"/>
    <s v="6802117"/>
    <s v="0724098701"/>
    <s v="PURNAMA ANAKING"/>
    <n v="10000000"/>
    <s v="Motion Technology for Safety, Health, and Wellness"/>
    <s v="Smart Computing Technology (SCOUT)"/>
    <s v="Sistem Informasi"/>
    <s v="FRI"/>
    <s v="Telkom University Surabaya"/>
    <m/>
    <m/>
    <m/>
    <m/>
    <s v=""/>
    <s v=""/>
    <s v=""/>
    <m/>
    <m/>
    <m/>
    <m/>
    <m/>
    <m/>
    <s v=""/>
    <s v=""/>
    <s v=""/>
    <m/>
    <m/>
    <m/>
    <m/>
    <m/>
    <m/>
    <s v=""/>
    <s v=""/>
    <s v=""/>
    <m/>
    <m/>
    <m/>
    <m/>
    <m/>
    <m/>
    <s v=""/>
    <s v=""/>
    <s v=""/>
    <m/>
    <m/>
    <m/>
    <m/>
    <m/>
    <m/>
    <s v=""/>
    <s v=""/>
    <s v=""/>
    <m/>
    <m/>
    <m/>
    <m/>
    <m/>
    <s v=""/>
    <s v=""/>
    <s v=""/>
    <m/>
    <m/>
    <m/>
    <m/>
    <m/>
    <s v=""/>
    <s v=""/>
    <s v=""/>
    <m/>
    <n v="4"/>
    <s v="Proposal"/>
    <s v="Laporan Akhir"/>
    <m/>
    <s v="ARYA YUDHA PRATAMA"/>
    <s v="Sistem Informasi"/>
    <s v="FARADILLA NUR AZIZAH"/>
    <s v="Sistem Informasi"/>
    <s v="RAHMA PUTRI WIDYAISWARI"/>
    <s v="Sistem Informasi"/>
    <m/>
    <s v=""/>
    <m/>
    <s v=""/>
    <m/>
    <s v=""/>
    <m/>
    <s v=""/>
    <m/>
    <s v=""/>
    <m/>
    <m/>
    <m/>
    <m/>
    <m/>
    <m/>
  </r>
  <r>
    <n v="39"/>
    <s v=" KWR4.023/ABD04/PPM-JPM/2025"/>
    <s v="0391/ABD07/PPM-JPM/2024"/>
    <s v="PEMBUATAN SISTEM RAPOR PADA TPQ AL-MUBAAROK SURABAYA"/>
    <x v="17"/>
    <x v="4"/>
    <n v="2024"/>
    <m/>
    <s v="Sosial Humaniora"/>
    <n v="10000000"/>
    <n v="10000000"/>
    <s v="Telkom University Surabaya"/>
    <n v="3"/>
    <s v="PKM KOMPETITIF INTERNAL"/>
    <s v="Internal"/>
    <s v="ID"/>
    <s v="Institut Telknologi Telkom Surabaya"/>
    <s v="6837723"/>
    <s v="vessa rizky oktavia"/>
    <s v="0705109501"/>
    <n v="10000000"/>
    <s v="Motion Technology for Safety, Health, and Wellness"/>
    <s v="Smart Computing Technology (SCOUT)"/>
    <s v="Informatika"/>
    <s v="FIF"/>
    <s v="Telkom University Surabaya"/>
    <n v="1093"/>
    <s v="041057"/>
    <s v="6839500 "/>
    <s v="0710029601"/>
    <s v="ALQIS RAUSANFITA"/>
    <n v="10000000"/>
    <s v="Motion Technology for Safety, Health, and Wellness"/>
    <s v="Smart Computing Technology (SCOUT)"/>
    <s v="Informatika"/>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s v=""/>
    <m/>
    <m/>
    <m/>
    <m/>
    <m/>
    <m/>
    <s v=""/>
    <s v=""/>
    <s v=""/>
    <m/>
    <m/>
    <m/>
    <m/>
    <m/>
    <m/>
    <s v=""/>
    <s v=""/>
    <s v=""/>
    <m/>
    <m/>
    <m/>
    <m/>
    <m/>
    <s v=""/>
    <s v=""/>
    <s v=""/>
    <m/>
    <m/>
    <m/>
    <m/>
    <m/>
    <s v=""/>
    <s v=""/>
    <s v=""/>
    <m/>
    <n v="3"/>
    <s v="Proposal"/>
    <s v="Laporan Akhir"/>
    <m/>
    <s v="FENDI VIRGIANSYAH"/>
    <s v="Informatika"/>
    <s v="MUHAMMAD HANAFI CHOIRULLOH"/>
    <s v="Informatika"/>
    <s v="OKKY RANGGA PRATAMA"/>
    <s v="Informatika"/>
    <s v="ELAN AGUM WICAKSONO"/>
    <s v="Informatika"/>
    <s v="IRFAN YASIN"/>
    <s v="Informatika"/>
    <m/>
    <s v=""/>
    <m/>
    <s v=""/>
    <m/>
    <s v=""/>
    <m/>
    <m/>
    <m/>
    <m/>
    <m/>
    <m/>
  </r>
  <r>
    <n v="42"/>
    <s v=" KWR4.023/ABD04/PPM-JPM/2025"/>
    <s v="0387/ABD07/PPM-JPM/2024"/>
    <s v="DIGITALISASI BANK SAMPAH SEBAGAI OPTIMALISASI PENGELOLAAN SAMPAH DAN PENDAYAGUNAAN KELOMPOK TANI DI ELOK MEKAR SARI, SEMOLOWARU"/>
    <x v="17"/>
    <x v="4"/>
    <n v="2024"/>
    <m/>
    <s v="TIK"/>
    <n v="10000000"/>
    <n v="10000000"/>
    <s v="Telkom University Surabaya"/>
    <n v="3"/>
    <s v="PKM KOMPETITIF INTERNAL"/>
    <s v="Internal"/>
    <s v="ID"/>
    <s v="Institut Telknologi Telkom Surabaya"/>
    <s v=" 6786182 "/>
    <s v="arrizky ayu faradila purnama"/>
    <s v="0714029601"/>
    <n v="10000000"/>
    <s v="Motion Technology for Safety, Health, and Wellness"/>
    <s v="ETHES (Electrical Engineering and Advanced Technologies)"/>
    <s v="Teknik Telekomunikasi"/>
    <s v="FTE"/>
    <s v="Telkom University Surabaya"/>
    <n v="1093"/>
    <s v="041057"/>
    <s v="6680625 "/>
    <s v="0408067804"/>
    <s v="NILLA RACHMANINGRUM"/>
    <n v="10000000"/>
    <s v="Motion Technology for Safety, Health, and Wellness"/>
    <s v="ETHES (Electrical Engineering and Advanced Technologies)"/>
    <s v="Teknik Telekomunikasi"/>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s v=""/>
    <m/>
    <m/>
    <m/>
    <m/>
    <m/>
    <m/>
    <s v=""/>
    <s v=""/>
    <s v=""/>
    <m/>
    <m/>
    <m/>
    <m/>
    <m/>
    <m/>
    <s v=""/>
    <s v=""/>
    <s v=""/>
    <m/>
    <m/>
    <m/>
    <m/>
    <m/>
    <s v=""/>
    <s v=""/>
    <s v=""/>
    <m/>
    <m/>
    <m/>
    <m/>
    <m/>
    <s v=""/>
    <s v=""/>
    <s v=""/>
    <m/>
    <n v="9"/>
    <s v="Proposal"/>
    <s v="Laporan Akhir"/>
    <m/>
    <s v="MUHAMMAD WILDAN ABDILLAH"/>
    <s v="Teknik Telekomunikasi"/>
    <s v="AKBAR HANDI NEGARA"/>
    <s v="Teknik Telekomunikasi"/>
    <s v="FIRST AD'HA SAFIRA MAUSSYTA"/>
    <s v="Teknik Telekomunikasi"/>
    <m/>
    <s v=""/>
    <m/>
    <s v=""/>
    <m/>
    <s v=""/>
    <m/>
    <s v=""/>
    <m/>
    <s v=""/>
    <m/>
    <m/>
    <m/>
    <m/>
    <m/>
    <m/>
  </r>
  <r>
    <n v="11"/>
    <s v="KWR4.063/ABD04/PPM-JPM/2024"/>
    <s v="0320/ABD07/PPM-JPM/2024"/>
    <s v="PEMBUATAN WEBSITE PENGADUAN LAYANAN ADMINISTRASI KEPENDUDUKAN DI DESA PANJUNAN"/>
    <x v="16"/>
    <x v="4"/>
    <n v="2024"/>
    <n v="7"/>
    <s v="TIK"/>
    <n v="9983000"/>
    <n v="9983000"/>
    <s v="Telkom University Surabaya"/>
    <n v="4"/>
    <s v="PKM KOMPETITIF INTERNAL"/>
    <s v="Internal"/>
    <s v="ID"/>
    <s v="Institut Telknologi Telkom Surabaya"/>
    <n v="6773159"/>
    <s v="kharisma monika dian pertiwi"/>
    <s v="0706089501"/>
    <n v="9983000"/>
    <s v="Motion Technology for Safety, Health, and Wellness"/>
    <s v="Smart Computing Technology (SCOUT)"/>
    <s v="Informatika"/>
    <s v="FIF"/>
    <s v="Telkom University Surabaya"/>
    <n v="1093"/>
    <s v="041057"/>
    <n v="28854"/>
    <s v="0402058203"/>
    <s v="DAHLIAR ANANDA"/>
    <n v="9983000"/>
    <s v="Intergrated and Embedded Systems"/>
    <s v="Smart Computing Technology (SCOUT)"/>
    <s v="Rekayasa Perangkat Lunak"/>
    <s v="FIF"/>
    <s v="Telkom University Surabaya"/>
    <n v="6889068"/>
    <s v="0711079701"/>
    <s v="DAUD MUHAJIR"/>
    <n v="99830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n v="4"/>
    <s v="Proposal"/>
    <s v="Laporan Akhir"/>
    <m/>
    <s v="MOCH. ANDI DIVANGGA PRATAMA"/>
    <s v="Informatika"/>
    <s v="KAHIL AKBAR BAYU ADITYO"/>
    <s v="Informatika"/>
    <s v="FADHLAN SYAHRAN JUNGJUNGAN"/>
    <s v="Informatika"/>
    <s v="TITA ARUM SHELA SANTIK"/>
    <s v="Informatika"/>
    <m/>
    <s v=""/>
    <m/>
    <s v=""/>
    <m/>
    <s v=""/>
    <m/>
    <s v=""/>
    <m/>
    <m/>
    <m/>
    <m/>
    <m/>
    <m/>
  </r>
  <r>
    <n v="9"/>
    <s v="KWR4.063/ABD04/PPM-JPM/2024"/>
    <s v="0321/ABD07/PPM-JPM/2024"/>
    <s v="APLIKASI DASHBOARD MONITORING USAHA MIKRO KECIL MENENGAH, LAYANAN, PENGADUAN MASYRAKAT DESA PANJUNAN, KEC.DUDUKSAMPEYAN, KOTA GRESIK"/>
    <x v="16"/>
    <x v="4"/>
    <n v="2024"/>
    <n v="7"/>
    <s v="TIK"/>
    <n v="9973000"/>
    <n v="9973000"/>
    <s v="Telkom University Surabaya"/>
    <n v="6"/>
    <s v="PKM KOMPETITIF INTERNAL"/>
    <s v="Internal"/>
    <s v="ID"/>
    <s v="Institut Telknologi Telkom Surabaya"/>
    <n v="6658755"/>
    <s v="achmad muzakki"/>
    <s v="0728058503"/>
    <n v="9973000"/>
    <s v="Intergrated and Embedded Systems"/>
    <s v="Rekayasa Industri dan Inovasi Bisnis (RIIB)"/>
    <s v="Rekayasa Perangkat Lunak"/>
    <s v="FIF"/>
    <s v="Telkom University Surabaya"/>
    <n v="1093"/>
    <s v="041057"/>
    <m/>
    <s v="0711059005"/>
    <s v="FANDISYA RAHMAN"/>
    <n v="9973000"/>
    <s v="Motion Technology for Safety, Health, and Wellness"/>
    <s v="Smart Computing Technology (SCOUT)"/>
    <s v="Informatika"/>
    <s v="FIF"/>
    <s v="Telkom University Surabaya"/>
    <s v="-"/>
    <s v="-"/>
    <s v="MUHAMMAD DWI HARIYANTO"/>
    <n v="9973000"/>
    <s v="Tidak ada CoE"/>
    <s v="Tidak ada KK"/>
    <s v="Tidak ada KK"/>
    <m/>
    <s v="Telkom University Surabaya"/>
    <m/>
    <m/>
    <m/>
    <m/>
    <s v=""/>
    <s v=""/>
    <s v=""/>
    <m/>
    <m/>
    <m/>
    <m/>
    <m/>
    <m/>
    <s v=""/>
    <s v=""/>
    <s v=""/>
    <m/>
    <m/>
    <m/>
    <m/>
    <m/>
    <m/>
    <s v=""/>
    <s v=""/>
    <s v=""/>
    <m/>
    <m/>
    <m/>
    <m/>
    <m/>
    <m/>
    <s v=""/>
    <s v=""/>
    <s v=""/>
    <m/>
    <m/>
    <m/>
    <m/>
    <m/>
    <s v=""/>
    <s v=""/>
    <s v=""/>
    <m/>
    <m/>
    <m/>
    <m/>
    <m/>
    <s v=""/>
    <s v=""/>
    <s v=""/>
    <m/>
    <n v="6"/>
    <s v="Proposal"/>
    <s v="Laporan Akhir"/>
    <m/>
    <s v="TRACY OLIVIA"/>
    <s v="Bisnis Digital"/>
    <s v="DENISE SINARTAN PRAYOGA"/>
    <s v="Bisnis Digital"/>
    <s v="ANGGUN DESTIWARDHANI"/>
    <s v="Bisnis Digital"/>
    <m/>
    <s v=""/>
    <m/>
    <s v=""/>
    <m/>
    <s v=""/>
    <m/>
    <s v=""/>
    <m/>
    <s v=""/>
    <m/>
    <m/>
    <m/>
    <m/>
    <m/>
    <m/>
  </r>
  <r>
    <n v="21"/>
    <s v="KWR4.063/ABD04/PPM-JPM/2024"/>
    <s v="0327/ABD07/PPM-JPM/2024"/>
    <s v="OPTIMASI PEMANTAUAN GEJALA MEDIS DAN EARLY WARNING PADA APLIKASI &quot;KESEHATANKU&quot;: SYSTEM HEALTH CARE BAGI PENYANDANG DISABILITAS DARI HIPERTENSI, GLUKOSA, DAN TUBERKULOSIS"/>
    <x v="16"/>
    <x v="4"/>
    <n v="2024"/>
    <n v="7"/>
    <s v="Kesehatan"/>
    <n v="9965000"/>
    <n v="9965000"/>
    <s v="Telkom University Surabaya"/>
    <n v="3"/>
    <s v="PKM KOMPETITIF INTERNAL"/>
    <s v="Internal"/>
    <s v="ID"/>
    <s v="Institut Telknologi Telkom Surabaya"/>
    <n v="6789028"/>
    <s v="RAULIA RISKI"/>
    <s v="0719109401"/>
    <n v="9965000"/>
    <s v="Intergrated and Embedded Systems"/>
    <s v="Rekayasa Industri dan Inovasi Bisnis (RIIB)"/>
    <s v="Sistem Informasi"/>
    <s v="FRI"/>
    <s v="Telkom University Surabaya"/>
    <n v="1093"/>
    <s v="041057"/>
    <n v="6865379"/>
    <s v="0722079901"/>
    <s v="AUFAR FIKRI DIMYATI"/>
    <n v="9965000"/>
    <s v="Circular Ecosystem and Sustainable Technology"/>
    <s v="Rekayasa Industri dan Inovasi Bisnis (RIIB)"/>
    <s v="Teknik Industri"/>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BELINDA AGNI HELENA DEWI"/>
    <s v="Sistem Informasi"/>
    <s v="AMIRATUS SHOLIHA"/>
    <s v="Sistem Informasi"/>
    <s v="ANDANA APRILIO WAHYUDI"/>
    <s v="Sistem Informasi"/>
    <m/>
    <s v=""/>
    <m/>
    <s v=""/>
    <m/>
    <s v=""/>
    <m/>
    <s v=""/>
    <m/>
    <s v=""/>
    <m/>
    <m/>
    <m/>
    <m/>
    <m/>
    <m/>
  </r>
  <r>
    <n v="41"/>
    <s v=" KWR4.023/ABD04/PPM-JPM/2025"/>
    <s v="0390/ABD07/PPM-JPM/2024"/>
    <s v="PERBAIKAN DAN PENGEMBANGAN ROBOT PELAYAN MEDIS DI RSUD DR. MOHAMAD SOEWANDHIE SURABAYA"/>
    <x v="17"/>
    <x v="4"/>
    <n v="2024"/>
    <m/>
    <s v="Kesehatan"/>
    <n v="9964000"/>
    <n v="9964000"/>
    <s v="Telkom University Surabaya"/>
    <n v="4"/>
    <s v="PKM KOMPETITIF INTERNAL"/>
    <s v="Internal"/>
    <s v="ID"/>
    <s v="Institut Telknologi Telkom Surabaya"/>
    <s v=" 6680631 "/>
    <s v="anifatul faricha"/>
    <s v="0704069202"/>
    <n v="9964000"/>
    <s v="Motion Technology for Safety, Health, and Wellness"/>
    <s v="ETHES (Electrical Engineering and Advanced Technologies)"/>
    <s v="Teknik Elektro"/>
    <s v="FTE"/>
    <s v="Telkom University Surabaya"/>
    <n v="1093"/>
    <s v="041057"/>
    <s v=" 6680928"/>
    <s v="0701129102"/>
    <s v="MOHAMAD YANI"/>
    <n v="9964000"/>
    <s v="Intergrated and Embedded Systems"/>
    <s v="ETHES (Electrical Engineering and Advanced Technologies)"/>
    <s v="Teknik Komputer"/>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s v=""/>
    <m/>
    <m/>
    <m/>
    <m/>
    <m/>
    <m/>
    <s v=""/>
    <s v=""/>
    <s v=""/>
    <m/>
    <m/>
    <m/>
    <m/>
    <m/>
    <m/>
    <s v=""/>
    <s v=""/>
    <s v=""/>
    <m/>
    <m/>
    <m/>
    <m/>
    <m/>
    <s v=""/>
    <s v=""/>
    <s v=""/>
    <m/>
    <m/>
    <m/>
    <m/>
    <m/>
    <s v=""/>
    <s v=""/>
    <s v=""/>
    <m/>
    <n v="4"/>
    <s v="Proposal"/>
    <s v="Laporan Akhir"/>
    <m/>
    <s v="ADITYA FIRMANDA PUTRA"/>
    <s v="Teknik Elektro"/>
    <s v="KHOIRIL RIZKY"/>
    <s v="Teknik Elektro"/>
    <s v="ACHMAD SYIHAM AKBAR"/>
    <s v="Teknik Elektro"/>
    <s v="FAHMI MAULANA IZZUL HAQ"/>
    <s v="Teknik Elektro"/>
    <s v="NAAFILATURROSYIDAH"/>
    <s v="Teknik Elektro"/>
    <m/>
    <s v=""/>
    <m/>
    <s v=""/>
    <m/>
    <s v=""/>
    <m/>
    <m/>
    <m/>
    <m/>
    <m/>
    <m/>
  </r>
  <r>
    <n v="23"/>
    <s v="KWR4.063/ABD04/PPM-JPM/2024"/>
    <s v="0336/ABD07/PPM-JPM/2024"/>
    <s v="DIGITALISASI INFRASTRUKTUR AUDIO DI MASJID AL HIDAYAH UNTUK PENINGKATAN KUALITAS DAKWAH"/>
    <x v="16"/>
    <x v="4"/>
    <n v="2024"/>
    <n v="7"/>
    <s v="TIK"/>
    <n v="9955000"/>
    <n v="9955000"/>
    <s v="Telkom University Surabaya"/>
    <n v="7"/>
    <s v="PKM KOMPETITIF INTERNAL"/>
    <s v="Internal"/>
    <s v="ID"/>
    <s v="Institut Telknologi Telkom Surabaya"/>
    <n v="6682794"/>
    <s v="pangestu widodo"/>
    <s v="0721058310"/>
    <n v="9955000"/>
    <s v="Intergrated and Embedded Systems"/>
    <s v="Smart Computing Technology (SCOUT)"/>
    <s v="Teknik Komputer"/>
    <s v="FTE"/>
    <s v="Telkom University Surabaya"/>
    <n v="1093"/>
    <s v="041057"/>
    <n v="210955"/>
    <s v="1001017601"/>
    <s v="MOHAMMAD YANUAR HARIYAWAN"/>
    <n v="9955000"/>
    <s v="Intergrated and Embedded Systems"/>
    <s v="ETHES (Electrical Engineering and Advanced Technologies)"/>
    <s v="Teknik Telekomunikasi"/>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s v=""/>
    <m/>
    <m/>
    <m/>
    <m/>
    <m/>
    <m/>
    <s v=""/>
    <s v=""/>
    <s v=""/>
    <m/>
    <m/>
    <m/>
    <m/>
    <m/>
    <m/>
    <s v=""/>
    <s v=""/>
    <s v=""/>
    <m/>
    <m/>
    <m/>
    <m/>
    <m/>
    <s v=""/>
    <s v=""/>
    <s v=""/>
    <m/>
    <m/>
    <m/>
    <m/>
    <m/>
    <s v=""/>
    <s v=""/>
    <s v=""/>
    <m/>
    <n v="7"/>
    <s v="Proposal"/>
    <s v="Laporan Akhir"/>
    <m/>
    <m/>
    <s v=""/>
    <m/>
    <s v=""/>
    <m/>
    <s v=""/>
    <m/>
    <s v=""/>
    <m/>
    <s v=""/>
    <m/>
    <s v=""/>
    <m/>
    <s v=""/>
    <m/>
    <s v=""/>
    <m/>
    <m/>
    <m/>
    <m/>
    <m/>
    <m/>
  </r>
  <r>
    <n v="8"/>
    <s v="KWR4.063/ABD04/PPM-JPM/2024"/>
    <s v="0339/ABD07/PPM-JPM/2024"/>
    <s v="PEMBUATAN MODUL DAN WORKSHOP TEKNIK FOTO PRODUK  UNTUK OPTIMALISASI KONTEN DIGITAL MARKETING PADA UMKM BINAAN TELKOM CDC"/>
    <x v="16"/>
    <x v="4"/>
    <n v="2024"/>
    <n v="7"/>
    <s v="Sosial Humaniora"/>
    <n v="9954000"/>
    <n v="9954000"/>
    <s v="Telkom University Surabaya"/>
    <n v="5"/>
    <s v="PKM KOMPETITIF INTERNAL"/>
    <s v="Internal"/>
    <s v="ID"/>
    <s v="Institut Telknologi Telkom Surabaya"/>
    <m/>
    <s v="adisya resti rahmadanti"/>
    <s v="0727019901"/>
    <n v="9954000"/>
    <s v="Tidak ada CoE"/>
    <s v="Tidak ada KK"/>
    <n v="0"/>
    <s v="FEB"/>
    <s v="Telkom University Surabaya"/>
    <n v="1093"/>
    <s v="041057"/>
    <n v="6843682"/>
    <s v="'0708128901"/>
    <s v="CAESAREANO LAFADO YESA"/>
    <n v="9954000"/>
    <s v="Intergrated and Embedded Systems"/>
    <s v="Rekayasa Industri dan Inovasi Bisnis (RIIB)"/>
    <s v="Digital Bisnis"/>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n v="5"/>
    <s v="Proposal"/>
    <s v="Laporan Akhir"/>
    <m/>
    <m/>
    <s v=""/>
    <m/>
    <s v=""/>
    <m/>
    <s v=""/>
    <m/>
    <s v=""/>
    <m/>
    <s v=""/>
    <m/>
    <s v=""/>
    <m/>
    <s v=""/>
    <m/>
    <s v=""/>
    <m/>
    <m/>
    <m/>
    <m/>
    <m/>
    <m/>
  </r>
  <r>
    <n v="26"/>
    <s v="KWR4.063/ABD04/PPM-JPM/2024"/>
    <s v=" 0332/ABD07/PPM-JPM/2024"/>
    <s v="PENDATAAN DAN IMPLEMENTASI E-COMMERCE PADA USAHA MIKRO KECIL MENENGAH DESA PANJUNAN GOES TO SMART VILLAGE"/>
    <x v="16"/>
    <x v="4"/>
    <n v="2024"/>
    <n v="7"/>
    <s v="TIK"/>
    <n v="9920000"/>
    <n v="9920000"/>
    <s v="Telkom University Surabaya"/>
    <n v="3"/>
    <s v="PKM KOMPETITIF INTERNAL"/>
    <s v="Internal"/>
    <s v="ID"/>
    <s v="Institut Telknologi Telkom Surabaya"/>
    <n v="6868847"/>
    <s v="arni muarifah amri"/>
    <s v="0718069004"/>
    <n v="9920000"/>
    <s v="Intergrated and Embedded Systems"/>
    <s v="Smart Computing Technology (SCOUT)"/>
    <s v="Rekayasa Perangkat Lunak"/>
    <s v="FIF"/>
    <s v="Telkom University Surabaya"/>
    <n v="1093"/>
    <s v="041057"/>
    <n v="6867249"/>
    <s v="0719039601"/>
    <s v="DYAH PUTRI RAHMAWATI"/>
    <n v="9920000"/>
    <s v="Motion Technology for Safety, Health, and Wellness"/>
    <s v="Smart Computing Technology (SCOUT)"/>
    <s v="Informatika"/>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s v=""/>
    <m/>
    <m/>
    <m/>
    <m/>
    <m/>
    <m/>
    <s v=""/>
    <s v=""/>
    <s v=""/>
    <m/>
    <m/>
    <m/>
    <m/>
    <m/>
    <m/>
    <s v=""/>
    <s v=""/>
    <s v=""/>
    <m/>
    <m/>
    <m/>
    <m/>
    <m/>
    <s v=""/>
    <s v=""/>
    <s v=""/>
    <m/>
    <m/>
    <m/>
    <m/>
    <m/>
    <s v=""/>
    <s v=""/>
    <s v=""/>
    <m/>
    <n v="3"/>
    <s v="Proposal"/>
    <s v="Laporan Akhir"/>
    <m/>
    <s v="RAIHAN SIYUN"/>
    <s v="Rekayasa Perangkat Lunak"/>
    <s v="DEVIT ERLINGGA ARAFIUDIN"/>
    <s v="Rekayasa Perangkat Lunak"/>
    <s v="EVI FITRIYA"/>
    <s v="Rekayasa Perangkat Lunak"/>
    <s v="YEMIMA ALDA PUTURUHU"/>
    <s v="Rekayasa Perangkat Lunak"/>
    <s v="DEO FARADY SANTOSO"/>
    <s v="Rekayasa Perangkat Lunak"/>
    <m/>
    <s v=""/>
    <m/>
    <s v=""/>
    <m/>
    <s v=""/>
    <m/>
    <m/>
    <m/>
    <m/>
    <m/>
    <m/>
  </r>
  <r>
    <n v="10"/>
    <s v="KWR4.063/ABD04/PPM-JPM/2024"/>
    <s v="0337/ABD07/PPM-JPM/2024"/>
    <s v="PENGEMBANGAN WEBSITE PENGUNGKAP MODUS PENIPUAN DIGITAL BERBENTUK VISUAL DAN CROWDSOURCING"/>
    <x v="16"/>
    <x v="4"/>
    <n v="2024"/>
    <n v="7"/>
    <s v="TIK"/>
    <n v="9770000"/>
    <n v="9770000"/>
    <s v="Telkom University Surabaya"/>
    <n v="4"/>
    <s v="PKM KOMPETITIF INTERNAL"/>
    <s v="Internal"/>
    <s v="ID"/>
    <s v="Institut Telknologi Telkom Surabaya"/>
    <n v="6099359"/>
    <s v="mochamad nizar palefi ma'ady"/>
    <n v="708119103"/>
    <n v="9770000"/>
    <s v="Intergrated and Embedded Systems"/>
    <s v="Rekayasa Industri dan Inovasi Bisnis (RIIB)"/>
    <s v="Sistem Informasi"/>
    <s v="FRI"/>
    <s v="Telkom University Surabaya"/>
    <n v="1093"/>
    <s v="041057"/>
    <n v="6835039"/>
    <s v="0724099501"/>
    <s v="ANISA DZULKARNAIN"/>
    <n v="9770000"/>
    <s v="Intergrated and Embedded Systems"/>
    <s v="Smart Computing Technology (SCOUT)"/>
    <s v="Sistem Informasi"/>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s v="Teknologi Informasi"/>
    <s v="FIF"/>
    <s v="Telkom University Surabaya"/>
    <m/>
    <m/>
    <m/>
    <m/>
    <s v=""/>
    <s v=""/>
    <s v=""/>
    <m/>
    <m/>
    <m/>
    <m/>
    <m/>
    <m/>
    <s v=""/>
    <s v=""/>
    <s v=""/>
    <m/>
    <m/>
    <m/>
    <m/>
    <m/>
    <s v=""/>
    <s v=""/>
    <s v=""/>
    <m/>
    <m/>
    <m/>
    <m/>
    <m/>
    <s v=""/>
    <s v=""/>
    <s v=""/>
    <m/>
    <n v="4"/>
    <s v="Proposal"/>
    <s v="Laporan Akhir"/>
    <m/>
    <s v="ALVYN WIRA PRATAMA"/>
    <s v="Sistem Informasi"/>
    <s v="DIMAS RIFKI NURAMADANI"/>
    <s v="Sistem Informasi"/>
    <s v="TALITHA AULIA"/>
    <s v="Sistem Informasi"/>
    <s v="M. ALFIAN HAKIM"/>
    <s v="Sistem Informasi"/>
    <s v="SHOFIYAH LABIBAH"/>
    <s v="Sistem Informasi"/>
    <m/>
    <s v=""/>
    <m/>
    <s v=""/>
    <m/>
    <s v=""/>
    <m/>
    <m/>
    <m/>
    <m/>
    <m/>
    <m/>
  </r>
  <r>
    <n v="40"/>
    <s v=" KWR4.023/ABD04/PPM-JPM/2025"/>
    <s v="0386/ABD07/PPM-JPM/2024"/>
    <s v="DIGITALISASI SISTEM KONSELING BIMBINGAN KONSELING INDIVIDU PADA SMA KHADIJAH SURABAYA"/>
    <x v="17"/>
    <x v="4"/>
    <n v="2024"/>
    <m/>
    <s v="TIK"/>
    <n v="9500000"/>
    <n v="9500000"/>
    <s v="Telkom University Surabaya"/>
    <n v="2"/>
    <s v="PKM KOMPETITIF INTERNAL"/>
    <s v="Internal"/>
    <s v="ID"/>
    <s v="Institut Telknologi Telkom Surabaya"/>
    <s v=" 6778837"/>
    <s v="muhammad dzulfikar fauzi"/>
    <s v="0711039403"/>
    <n v="9500000"/>
    <s v="Motion Technology for Safety, Health, and Wellness"/>
    <s v="Smart Computing Technology (SCOUT)"/>
    <s v="Informatika"/>
    <s v="FIF"/>
    <s v="Telkom University Surabaya"/>
    <n v="1093"/>
    <s v="041057"/>
    <s v=" 6680626"/>
    <s v="0727099201"/>
    <s v="ARDIAN YUSUF WICAKSONO"/>
    <n v="9500000"/>
    <s v="Intergrated and Embedded Systems"/>
    <s v="Smart Computing Technology (SCOUT)"/>
    <s v="Informatika"/>
    <s v="FIF"/>
    <s v="Telkom University Surabaya"/>
    <s v="6768348"/>
    <s v="0714079701"/>
    <s v="RIZKY FENALDO MAULANA"/>
    <n v="9500000"/>
    <s v="Intergrated and Embedded Systems"/>
    <s v="Smart Computing Technology (SCOUT)"/>
    <s v="Informatika"/>
    <s v="FIF"/>
    <s v="Telkom University Surabaya"/>
    <m/>
    <m/>
    <m/>
    <m/>
    <s v=""/>
    <s v=""/>
    <s v=""/>
    <m/>
    <m/>
    <m/>
    <m/>
    <m/>
    <m/>
    <s v=""/>
    <s v=""/>
    <s v=""/>
    <m/>
    <m/>
    <m/>
    <m/>
    <m/>
    <m/>
    <s v=""/>
    <s v=""/>
    <s v=""/>
    <m/>
    <m/>
    <m/>
    <m/>
    <m/>
    <m/>
    <s v=""/>
    <s v=""/>
    <s v=""/>
    <m/>
    <m/>
    <m/>
    <m/>
    <m/>
    <s v=""/>
    <s v=""/>
    <s v=""/>
    <m/>
    <m/>
    <m/>
    <m/>
    <m/>
    <s v=""/>
    <s v=""/>
    <s v=""/>
    <m/>
    <n v="2"/>
    <s v="Proposal"/>
    <s v="Laporan Akhir"/>
    <m/>
    <s v="JERDIN VANESA"/>
    <s v="Informatika"/>
    <s v="FAKHRI ALAUDDIN"/>
    <s v="Informatika"/>
    <s v="TIARA LUTHFIANA PUSPA MARIZKA"/>
    <s v="Informatika"/>
    <m/>
    <s v=""/>
    <m/>
    <s v=""/>
    <m/>
    <s v=""/>
    <m/>
    <s v=""/>
    <m/>
    <s v=""/>
    <m/>
    <m/>
    <m/>
    <m/>
    <m/>
    <m/>
  </r>
  <r>
    <n v="12"/>
    <m/>
    <s v="0340/ABD07/PPM-JPM/2024"/>
    <s v="PELATIHAN APLIKASI KOMPUTER UNTUK MENINGKATKAN BRAND AWARENESS TELKOM UNIVERSITY SURABAYA"/>
    <x v="18"/>
    <x v="4"/>
    <n v="2024"/>
    <n v="7"/>
    <s v="TIK"/>
    <n v="5000000"/>
    <n v="5000000"/>
    <s v="Telkom University Surabaya"/>
    <n v="1"/>
    <s v="PKM KOMPETITIF INTERNAL"/>
    <s v="Internal"/>
    <s v="ID"/>
    <s v="Institut Telknologi Telkom Surabaya"/>
    <n v="6892129"/>
    <s v="paramaditya arismawati"/>
    <s v="0706019502"/>
    <n v="5000000"/>
    <s v="Circular Ecosystem and Sustainable Technology"/>
    <s v="Rekayasa Industri dan Inovasi Bisnis (RIIB)"/>
    <s v="Teknik Industri"/>
    <s v="FRI"/>
    <s v="Telkom University Surabaya"/>
    <n v="1093"/>
    <s v="041057"/>
    <n v="6658545"/>
    <s v="0401078801"/>
    <s v="AYU ENDAH WAHYUNI"/>
    <n v="5000000"/>
    <s v="Circular Ecosystem and Sustainable Technology"/>
    <s v="Rekayasa Industri dan Inovasi Bisnis (RIIB)"/>
    <s v="Teknik Industri"/>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n v="1"/>
    <s v="Proposal"/>
    <s v="Laporan Akhir"/>
    <m/>
    <s v="MUHAMMAD FIKRI JULIANUGERAH"/>
    <s v="Teknik Industri"/>
    <s v="NAJWA ZUKLIZATUZ ZAHIROH"/>
    <s v="Teknik Industri"/>
    <s v="MAULIDIA EKA ERLINA"/>
    <s v="Teknik Industri"/>
    <s v="MOHAMMAD ZAINUDIN MUBAROK"/>
    <s v="Teknik Industri"/>
    <s v="FRISKA NUR AZIZAH"/>
    <s v="Teknik Industri"/>
    <m/>
    <s v=""/>
    <m/>
    <s v=""/>
    <m/>
    <s v=""/>
    <m/>
    <m/>
    <m/>
    <m/>
    <m/>
    <m/>
  </r>
  <r>
    <n v="14"/>
    <s v=" KWR4.062/ABD04/PPM-JPM/2024"/>
    <s v="0324/ABD07/PPM-JPM/2024"/>
    <s v="SOSIALISASI PENCEGAHAN STUNTING DALAM PERSPEKTIF TEKNOLOGI PADA ERA INDUSTRI 5.0 V1.00"/>
    <x v="18"/>
    <x v="4"/>
    <n v="2024"/>
    <n v="7"/>
    <s v="Kesehatan"/>
    <n v="5000000"/>
    <n v="5000000"/>
    <s v="Telkom University Surabaya"/>
    <n v="2"/>
    <s v="PKM KOMPETITIF INTERNAL"/>
    <s v="Internal"/>
    <s v="ID"/>
    <s v="Institut Telknologi Telkom Surabaya"/>
    <n v="6795859"/>
    <s v="silvi istiqomah"/>
    <s v="0523119601"/>
    <n v="5000000"/>
    <s v="Circular Ecosystem and Sustainable Technology"/>
    <s v="Rekayasa Industri dan Inovasi Bisnis (RIIB)"/>
    <s v="Teknik Industri"/>
    <s v="FRI"/>
    <s v="Telkom University Surabaya"/>
    <n v="1093"/>
    <s v="041057"/>
    <n v="6681051"/>
    <s v="0711069301"/>
    <s v="RIZQA AMELIA ZUNAIDI"/>
    <n v="5000000"/>
    <s v="Circular Ecosystem and Sustainable Technology"/>
    <s v="Rekayasa Industri dan Inovasi Bisnis (RIIB)"/>
    <s v="Teknik Industri"/>
    <s v="FRI"/>
    <s v="Telkom University Surabaya"/>
    <n v="6826739"/>
    <s v="0704129501"/>
    <s v="PERDANA SUTEJA PUTRA"/>
    <n v="5000000"/>
    <s v="Tidak ada CoE"/>
    <s v="Tidak ada KK"/>
    <n v="0"/>
    <s v="FRI"/>
    <s v="Telkom University Surabaya"/>
    <m/>
    <m/>
    <m/>
    <m/>
    <s v=""/>
    <s v=""/>
    <s v=""/>
    <m/>
    <m/>
    <m/>
    <m/>
    <m/>
    <m/>
    <s v=""/>
    <s v=""/>
    <s v=""/>
    <m/>
    <m/>
    <m/>
    <m/>
    <m/>
    <m/>
    <s v=""/>
    <s v=""/>
    <s v=""/>
    <m/>
    <m/>
    <m/>
    <m/>
    <m/>
    <m/>
    <s v=""/>
    <s v=""/>
    <s v=""/>
    <m/>
    <m/>
    <m/>
    <m/>
    <m/>
    <s v=""/>
    <s v=""/>
    <s v=""/>
    <m/>
    <m/>
    <m/>
    <m/>
    <m/>
    <s v=""/>
    <s v=""/>
    <s v=""/>
    <m/>
    <n v="2"/>
    <s v="Proposal"/>
    <s v="Laporan Akhir"/>
    <m/>
    <m/>
    <s v=""/>
    <m/>
    <s v=""/>
    <m/>
    <s v=""/>
    <m/>
    <s v=""/>
    <m/>
    <s v=""/>
    <m/>
    <s v=""/>
    <m/>
    <s v=""/>
    <m/>
    <s v=""/>
    <m/>
    <m/>
    <m/>
    <m/>
    <m/>
    <m/>
  </r>
  <r>
    <n v="15"/>
    <s v=" KWR4.062/ABD04/PPM-JPM/2024"/>
    <s v="0328/ABD07/PPM-JPM/2024"/>
    <s v="PENINGKATAN LITERASI DIGITAL MASYARAKAT KAMPUNG CINCAU MELALUI PENDAMPINGAN/PELATIHAN PENGELOLAAN WEBSITE"/>
    <x v="18"/>
    <x v="4"/>
    <n v="2024"/>
    <n v="7"/>
    <s v="TIK"/>
    <n v="5000000"/>
    <n v="5000000"/>
    <s v="Telkom University Surabaya"/>
    <n v="4"/>
    <s v="PKM KOMPETITIF INTERNAL"/>
    <s v="Internal"/>
    <s v="ID"/>
    <s v="Institut Telknologi Telkom Surabaya"/>
    <n v="6886510"/>
    <s v="mastuty ayu ningtyas"/>
    <s v="0711069702"/>
    <n v="5000000"/>
    <s v="Intergrated and Embedded Systems"/>
    <s v="Smart Computing Technology (SCOUT)"/>
    <s v="Teknologi Informasi"/>
    <s v="FIF"/>
    <s v="Telkom University Surabaya"/>
    <n v="1093"/>
    <s v="041057"/>
    <n v="6825598"/>
    <s v="0705069501"/>
    <s v="YOHANES SETIAWAN"/>
    <n v="5000000"/>
    <s v="Intergrated and Embedded Systems"/>
    <s v="Smart Computing Technology (SCOUT)"/>
    <s v="Teknologi Informasi"/>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s v=""/>
    <m/>
    <m/>
    <m/>
    <m/>
    <m/>
    <m/>
    <s v=""/>
    <s v=""/>
    <s v=""/>
    <m/>
    <m/>
    <m/>
    <m/>
    <m/>
    <m/>
    <s v=""/>
    <s v=""/>
    <s v=""/>
    <m/>
    <m/>
    <m/>
    <m/>
    <m/>
    <s v=""/>
    <s v=""/>
    <s v=""/>
    <m/>
    <m/>
    <m/>
    <m/>
    <m/>
    <s v=""/>
    <s v=""/>
    <s v=""/>
    <m/>
    <n v="4"/>
    <s v="Proposal"/>
    <s v="Laporan Akhir"/>
    <m/>
    <m/>
    <s v=""/>
    <m/>
    <s v=""/>
    <m/>
    <s v=""/>
    <m/>
    <s v=""/>
    <m/>
    <s v=""/>
    <m/>
    <s v=""/>
    <m/>
    <s v=""/>
    <m/>
    <s v=""/>
    <m/>
    <m/>
    <m/>
    <m/>
    <m/>
    <m/>
  </r>
  <r>
    <n v="24"/>
    <m/>
    <s v="0330/ABD07/PPM-JPM/2024"/>
    <s v="PELATIHAN KECERDASAN BUATAN BERBASIS TEKS UNTUK PEMBELAJARAN DI SMK TELKOM SIDOARJO"/>
    <x v="18"/>
    <x v="4"/>
    <n v="2024"/>
    <n v="7"/>
    <s v="TIK"/>
    <n v="5000000"/>
    <n v="5000000"/>
    <s v="Telkom University Surabaya"/>
    <n v="3"/>
    <s v="PKM KOMPETITIF INTERNAL"/>
    <s v="Internal"/>
    <s v="ID"/>
    <s v="Institut Telknologi Telkom Surabaya"/>
    <n v="6680625"/>
    <s v="nilla rachmaningrum"/>
    <s v="0408067804"/>
    <n v="5000000"/>
    <s v="Motion Technology for Safety, Health, and Wellness"/>
    <s v="ETHES (Electrical Engineering and Advanced Technologies)"/>
    <s v="Teknik Telekomunikasi"/>
    <s v="FTE"/>
    <s v="Telkom University Surabaya"/>
    <n v="1093"/>
    <s v="041057"/>
    <n v="6680615"/>
    <s v="0703049401"/>
    <s v="MUHSIN"/>
    <n v="5000000"/>
    <s v="Intergrated and Embedded Systems"/>
    <s v="ETHES (Electrical Engineering and Advanced Technologies)"/>
    <s v="Teknik Telekomunikasi"/>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s v=""/>
    <m/>
    <m/>
    <m/>
    <m/>
    <m/>
    <m/>
    <s v=""/>
    <s v=""/>
    <s v=""/>
    <m/>
    <m/>
    <m/>
    <m/>
    <m/>
    <m/>
    <s v=""/>
    <s v=""/>
    <s v=""/>
    <m/>
    <m/>
    <m/>
    <m/>
    <m/>
    <s v=""/>
    <s v=""/>
    <s v=""/>
    <m/>
    <m/>
    <m/>
    <m/>
    <m/>
    <s v=""/>
    <s v=""/>
    <s v=""/>
    <m/>
    <n v="3"/>
    <s v="Proposal"/>
    <s v="Laporan Akhir"/>
    <m/>
    <s v="VIDIRA ANINDITA RAMYA"/>
    <s v="Teknik Telekomunikasi"/>
    <s v="NICHOLAS ARDI NUGRAHA"/>
    <s v="Teknik Telekomunikasi"/>
    <s v="PUGUH CHONDRO JADMIKO"/>
    <s v="Teknik Telekomunikasi"/>
    <s v="MUHAMMAD DWI CAHYO"/>
    <s v="Teknik Telekomunikasi"/>
    <s v="WAFIQOH DWI OKTAVIANA PUTRI"/>
    <s v="Teknik Telekomunikasi"/>
    <m/>
    <s v=""/>
    <m/>
    <s v=""/>
    <m/>
    <s v=""/>
    <m/>
    <m/>
    <m/>
    <m/>
    <m/>
    <m/>
  </r>
  <r>
    <m/>
    <m/>
    <s v="SK"/>
    <s v="Smart Mobile Inclusive Learning (SMILE): AI-driven multipurposed therapy for disability children – Indonesia"/>
    <x v="19"/>
    <x v="3"/>
    <n v="2023"/>
    <m/>
    <m/>
    <m/>
    <n v="65911000"/>
    <s v="ITS"/>
    <m/>
    <m/>
    <s v="Eksternal"/>
    <s v="USA"/>
    <m/>
    <m/>
    <s v="Eko Mulyanto Yuniarno"/>
    <m/>
    <m/>
    <m/>
    <m/>
    <m/>
    <m/>
    <s v="ITS"/>
    <m/>
    <m/>
    <m/>
    <m/>
    <s v="Irawudhi Hery Purnomo"/>
    <m/>
    <m/>
    <m/>
    <m/>
    <m/>
    <s v="ITS"/>
    <m/>
    <m/>
    <s v="Endah Suryawati Ningrum"/>
    <m/>
    <m/>
    <m/>
    <m/>
    <m/>
    <m/>
    <m/>
    <m/>
    <s v="Farah Zakiyah Rahmanti"/>
    <m/>
    <s v="Intergrated and Embedded Systems"/>
    <s v="Smart Computing Technology (SCOUT)"/>
    <s v="Teknologi Informasi"/>
    <m/>
    <m/>
    <m/>
    <m/>
    <s v="Gede Aditra Pradnyana"/>
    <m/>
    <m/>
    <m/>
    <m/>
    <m/>
    <m/>
    <m/>
    <m/>
    <s v="Fayruz Rahma"/>
    <m/>
    <m/>
    <m/>
    <m/>
    <m/>
    <m/>
    <m/>
    <m/>
    <s v="Moch. Iskandar Riansyah"/>
    <m/>
    <s v="Intergrated and Embedded Systems"/>
    <s v="ETHES (Electrical Engineering and Advanced Technologies)"/>
    <s v="Teknik Elektro"/>
    <m/>
    <m/>
    <m/>
    <m/>
    <m/>
    <s v=""/>
    <s v=""/>
    <m/>
    <m/>
    <m/>
    <m/>
    <m/>
    <m/>
    <s v=""/>
    <s v=""/>
    <m/>
    <m/>
    <m/>
    <s v="Proposal"/>
    <m/>
    <m/>
    <m/>
    <m/>
    <m/>
    <m/>
    <m/>
    <m/>
    <m/>
    <m/>
    <m/>
    <m/>
    <m/>
    <m/>
    <m/>
    <m/>
    <m/>
    <m/>
    <m/>
    <m/>
    <m/>
    <m/>
    <m/>
    <m/>
  </r>
  <r>
    <n v="28"/>
    <s v=" KWR4.062/ABD04/PPM-JPM/2024"/>
    <s v="0331/ABD07/PPM-JPM/2024"/>
    <s v="PENYULUHAN PENGELOLAAN SAMPAH RUMAH TANGGA MENUJU LINGKUNGAN BERKELANJUTAN: KOLABORASI PKK NGAGELREJO"/>
    <x v="18"/>
    <x v="4"/>
    <n v="2024"/>
    <n v="7"/>
    <s v="Kesehatan"/>
    <n v="5000000"/>
    <n v="5000000"/>
    <s v="Telkom University Surabaya"/>
    <n v="1"/>
    <s v="PKM KOMPETITIF INTERNAL"/>
    <s v="Internal"/>
    <s v="ID"/>
    <s v="Institut Telknologi Telkom Surabaya"/>
    <n v="6879158"/>
    <s v="aufar fikri dimyati"/>
    <s v="0718099702"/>
    <n v="5000000"/>
    <s v="Circular Ecosystem and Sustainable Technology"/>
    <s v="Rekayasa Industri dan Inovasi Bisnis (RIIB)"/>
    <s v="Teknik Industri"/>
    <s v="FRI"/>
    <s v="Telkom University Surabaya"/>
    <n v="1093"/>
    <s v="041057"/>
    <n v="6680618"/>
    <s v="0725059202"/>
    <s v="RAHADITYA DIMAS PRIHADIANTO"/>
    <n v="5000000"/>
    <s v="Circular Ecosystem and Sustainable Technology"/>
    <s v="Rekayasa Industri dan Inovasi Bisnis (RIIB)"/>
    <s v="Teknik Industri"/>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n v="1"/>
    <s v="Proposal"/>
    <s v="Laporan Akhir"/>
    <m/>
    <s v="IANSYAH TEGAR SAMUDRA"/>
    <s v="Teknik Industri"/>
    <s v="ERIKA RACHMANIA"/>
    <s v="Teknik Industri"/>
    <s v="GLORIDO PASCAL SOUMOKIL"/>
    <s v="Teknik Industri"/>
    <s v="RAYA FAHREZA"/>
    <s v="Teknik Industri"/>
    <s v="ADITYA AYU CAHYANING WIGATI"/>
    <s v="Teknik Industri"/>
    <m/>
    <s v=""/>
    <m/>
    <s v=""/>
    <m/>
    <s v=""/>
    <m/>
    <m/>
    <m/>
    <m/>
    <m/>
    <m/>
  </r>
  <r>
    <n v="37"/>
    <s v="KWR4.022/ABD04/PPM-JPM/2025"/>
    <s v="0392/ABD07/PPM-JPM/2024"/>
    <s v="LITERASI SUMBER DAYA MANUSIA BERBASIS TEKNOLOGI INFORMASI SECARA TEPAT GUNA PADA UMKM VETPICUREAN UNTUK MENINGKATKAN PRODUKTIFITAS KARYAWAN"/>
    <x v="20"/>
    <x v="4"/>
    <n v="2024"/>
    <m/>
    <s v="TIK"/>
    <n v="4920000"/>
    <n v="4920000"/>
    <s v="Telkom University Surabaya"/>
    <n v="2"/>
    <s v="PKM KOMPETITIF INTERNAL"/>
    <s v="Internal"/>
    <s v="ID"/>
    <s v="Institut Telknologi Telkom Surabaya"/>
    <s v="6859382"/>
    <s v="anita hakim nasution"/>
    <s v="0714019002"/>
    <n v="4920000"/>
    <s v="Intergrated and Embedded Systems"/>
    <s v="Rekayasa Industri dan Inovasi Bisnis (RIIB)"/>
    <s v="Sistem Informasi"/>
    <s v="FRI"/>
    <s v="Telkom University Surabaya"/>
    <n v="1093"/>
    <s v="041057"/>
    <n v="6832969"/>
    <s v="0707089302"/>
    <s v="AFFIFIANA PRISYANTI"/>
    <n v="4920000"/>
    <s v="Tidak ada CoE"/>
    <s v="Tidak ada KK"/>
    <n v="0"/>
    <s v="FRI"/>
    <s v="Telkom University Surabaya"/>
    <s v="6843087"/>
    <s v="0010109403"/>
    <s v="BERLIAN RAHMY LIDIAWATY"/>
    <n v="4920000"/>
    <s v="Intergrated and Embedded Systems"/>
    <s v="Smart Computing Technology (SCOUT)"/>
    <s v="Sistem Informasi"/>
    <s v="FRI"/>
    <s v="Telkom University Surabaya"/>
    <m/>
    <m/>
    <m/>
    <m/>
    <s v=""/>
    <s v=""/>
    <s v=""/>
    <m/>
    <m/>
    <m/>
    <m/>
    <m/>
    <m/>
    <s v=""/>
    <s v=""/>
    <s v=""/>
    <m/>
    <m/>
    <m/>
    <m/>
    <m/>
    <m/>
    <s v=""/>
    <s v=""/>
    <s v=""/>
    <m/>
    <m/>
    <m/>
    <m/>
    <m/>
    <m/>
    <s v=""/>
    <s v=""/>
    <s v=""/>
    <m/>
    <m/>
    <m/>
    <m/>
    <m/>
    <s v=""/>
    <s v=""/>
    <s v=""/>
    <m/>
    <m/>
    <m/>
    <m/>
    <m/>
    <s v=""/>
    <s v=""/>
    <s v=""/>
    <m/>
    <n v="2"/>
    <s v="Proposal"/>
    <s v="Laporan Akhir"/>
    <m/>
    <s v="M IQBAL WISNU ADIANTO"/>
    <s v="Sistem Informasi"/>
    <s v="JUNANDA DEYASTUSESA"/>
    <s v="Sistem Informasi"/>
    <s v="MUHAMMAD RYAN VIVALDI"/>
    <s v="Sistem Informasi"/>
    <s v="REVANIA KYLA EVADNE"/>
    <s v="Sistem Informasi"/>
    <s v="KIFANSA NAUFAL FADHLURROHMAN"/>
    <s v="Sistem Informasi"/>
    <s v="ALVYN WIRA PRATAMA"/>
    <s v="Sistem Informasi"/>
    <m/>
    <s v=""/>
    <m/>
    <s v=""/>
    <m/>
    <m/>
    <m/>
    <m/>
    <m/>
    <m/>
  </r>
  <r>
    <n v="29"/>
    <m/>
    <s v="25-T4G-046"/>
    <s v="Boosting Eco‐Friendly Farmland Productivity for Food Resilience at Al Kaaf Orphanage"/>
    <x v="21"/>
    <x v="5"/>
    <n v="2025"/>
    <n v="6"/>
    <m/>
    <n v="159920000"/>
    <n v="159920000"/>
    <m/>
    <m/>
    <m/>
    <s v="Eksternal"/>
    <s v="USA"/>
    <s v="IEEE"/>
    <m/>
    <s v="Khodijah Amiroh"/>
    <m/>
    <n v="159920000"/>
    <s v="Intergrated and Embedded Systems"/>
    <s v="Smart Computing Technology (SCOUT)"/>
    <s v="Teknologi Informasi"/>
    <m/>
    <m/>
    <m/>
    <m/>
    <m/>
    <m/>
    <s v="Helmy Widyantara"/>
    <n v="159920000"/>
    <s v="Intergrated and Embedded Systems"/>
    <s v="Smart Computing Technology (SCOUT)"/>
    <s v="Teknologi Informasi"/>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s v="Teknologi Informasi"/>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s v="Rekayasa Perangkat Lunak"/>
    <m/>
    <m/>
    <m/>
    <s v="ARNI MUARIFAH AMRI"/>
    <n v="159920000"/>
    <s v="Intergrated and Embedded Systems"/>
    <s v="Smart Computing Technology (SCOUT)"/>
    <s v="Rekayasa Perangkat Lunak"/>
    <m/>
    <m/>
    <s v="Proposal"/>
    <m/>
    <m/>
    <m/>
    <s v=""/>
    <m/>
    <s v=""/>
    <m/>
    <s v=""/>
    <m/>
    <s v=""/>
    <m/>
    <s v=""/>
    <m/>
    <s v=""/>
    <m/>
    <s v=""/>
    <m/>
    <s v=""/>
    <m/>
    <m/>
    <m/>
    <m/>
    <m/>
    <m/>
  </r>
  <r>
    <n v="28"/>
    <m/>
    <s v="8121/LL4/PG/2025"/>
    <s v="Pengembangan Hasil Produk Usaha Tambak dan Manajemen Bisnis Koperasi Multi Pihak Di Desa Bantengputih Kabupaten Lamongan Melalui Program Pemberdayaan Masyarakat oleh Mahasiswa"/>
    <x v="22"/>
    <x v="5"/>
    <n v="2025"/>
    <n v="6"/>
    <m/>
    <n v="52400000"/>
    <n v="52400000"/>
    <m/>
    <m/>
    <m/>
    <s v="Eksternal"/>
    <s v="ID"/>
    <s v="Kemendiktisaintek"/>
    <m/>
    <s v="titus kristanto"/>
    <m/>
    <n v="52400000"/>
    <s v="Circular Ecosystem and Sustainable Technology"/>
    <s v="Rekayasa Industri dan Inovasi Bisnis (RIIB)"/>
    <s v="Digital Bisnis"/>
    <m/>
    <m/>
    <m/>
    <m/>
    <m/>
    <m/>
    <s v="Bambang Agus Sumantri"/>
    <n v="52400000"/>
    <s v="Circular Ecosystem and Sustainable Technology"/>
    <s v="Rekayasa Industri dan Inovasi Bisnis (RIIB)"/>
    <s v="Digital Bisnis"/>
    <m/>
    <m/>
    <m/>
    <m/>
    <s v="Krisnayanti Aditasari"/>
    <n v="52400000"/>
    <s v="Circular Ecosystem and Sustainable Technology"/>
    <s v="Rekayasa Industri dan Inovasi Bisnis (RIIB)"/>
    <s v="Digital Bisnis"/>
    <m/>
    <m/>
    <m/>
    <m/>
    <m/>
    <m/>
    <s v=""/>
    <s v=""/>
    <s v=""/>
    <m/>
    <m/>
    <m/>
    <m/>
    <m/>
    <m/>
    <s v=""/>
    <s v=""/>
    <s v=""/>
    <m/>
    <m/>
    <m/>
    <m/>
    <m/>
    <m/>
    <s v=""/>
    <s v=""/>
    <s v=""/>
    <m/>
    <m/>
    <m/>
    <m/>
    <m/>
    <m/>
    <s v=""/>
    <s v=""/>
    <s v=""/>
    <m/>
    <m/>
    <m/>
    <m/>
    <m/>
    <s v=""/>
    <s v=""/>
    <s v=""/>
    <m/>
    <m/>
    <m/>
    <m/>
    <m/>
    <s v=""/>
    <s v=""/>
    <s v=""/>
    <m/>
    <m/>
    <s v="Proposal"/>
    <m/>
    <m/>
    <m/>
    <s v=""/>
    <m/>
    <s v=""/>
    <m/>
    <s v=""/>
    <m/>
    <s v=""/>
    <m/>
    <s v=""/>
    <m/>
    <s v=""/>
    <m/>
    <s v=""/>
    <m/>
    <s v=""/>
    <m/>
    <m/>
    <m/>
    <m/>
    <m/>
    <m/>
  </r>
  <r>
    <m/>
    <m/>
    <s v="0621/ABD07/PPM-JPM/2025"/>
    <s v="SMART PEST MONITORING: IDENTIFIKASI HAMA PADI DENGAN KAMERA INFRARED DAN LIGHT TRAP BERBASIS IOT"/>
    <x v="23"/>
    <x v="5"/>
    <n v="2025"/>
    <n v="6"/>
    <m/>
    <m/>
    <n v="32000000"/>
    <m/>
    <m/>
    <m/>
    <s v="Internal"/>
    <s v="ID"/>
    <m/>
    <m/>
    <m/>
    <m/>
    <m/>
    <s v=""/>
    <s v=""/>
    <s v=""/>
    <m/>
    <m/>
    <m/>
    <m/>
    <m/>
    <m/>
    <s v="HELMY WIDYANTARA"/>
    <m/>
    <s v="Intergrated and Embedded Systems"/>
    <s v="Smart Computing Technology (SCOUT)"/>
    <s v="Teknologi Informasi"/>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s v="Teknologi Informasi"/>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s v=""/>
    <m/>
    <m/>
    <m/>
    <m/>
    <m/>
    <s v=""/>
    <s v=""/>
    <s v=""/>
    <m/>
    <m/>
    <s v="Proposal"/>
    <m/>
    <m/>
    <s v="MOCHAMMAD ARIF TAUFIQURRAHMAN"/>
    <s v="Teknologi Informasi"/>
    <s v="FIRDA BINTARI PUTRI ARYANI"/>
    <s v="Teknologi Informasi"/>
    <s v="EZRA GILANG RAHARJO"/>
    <s v="Rekayasa Perangkat Lunak"/>
    <s v="MUHAMMAD FARUQ RAMIZI"/>
    <s v="Teknologi Informasi"/>
    <s v="VINCENTIUS RENJI KOESNADI"/>
    <s v="Teknologi Informasi"/>
    <s v="SEPTIAN NANDA SAPUTRA"/>
    <s v="Rekayasa Perangkat Lunak"/>
    <s v="ANINDIA AGUSTA KEN NADILA"/>
    <s v="Universitas Siliwangi"/>
    <s v="RAYHAN AVRIES SYIFAUL AZMI"/>
    <s v="Universitas Siliwangi"/>
    <m/>
    <m/>
    <m/>
    <m/>
    <m/>
    <m/>
  </r>
  <r>
    <n v="1"/>
    <s v="KWR4.077/ABD04/PPM-JPM/2025"/>
    <s v="0339/ABD07/PPM-JPM/2025"/>
    <s v="BUDIDAYA AYAM PETELUR UNTUK KELOMPOK MASYARAKAT DESA SARI ROGO"/>
    <x v="24"/>
    <x v="5"/>
    <n v="2025"/>
    <n v="6"/>
    <s v="Pangan"/>
    <n v="20000000"/>
    <n v="20000000"/>
    <s v="Telkom University Surabaya"/>
    <n v="4"/>
    <m/>
    <s v="Internal"/>
    <s v="ID"/>
    <m/>
    <m/>
    <s v="tri arief sardjono"/>
    <s v="0012027005"/>
    <n v="20000000"/>
    <s v="Tidak ada CoE"/>
    <s v="Tidak ada KK"/>
    <n v="0"/>
    <s v="FTE"/>
    <s v="Telkom University Surabaya"/>
    <n v="1093"/>
    <s v="041057"/>
    <n v="6099359"/>
    <s v="0708119103"/>
    <s v="MOCHAMAD NIZAR PALEFI MA'ADY"/>
    <n v="20000000"/>
    <s v="Intergrated and Embedded Systems"/>
    <s v="Rekayasa Industri dan Inovasi Bisnis (RIIB)"/>
    <s v="Sistem Informasi"/>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s v="Rekayasa Perangkat Lunak"/>
    <s v="FIF"/>
    <s v="Telkom University Surabaya"/>
    <m/>
    <m/>
    <m/>
    <m/>
    <s v=""/>
    <s v=""/>
    <s v=""/>
    <m/>
    <m/>
    <m/>
    <m/>
    <m/>
    <m/>
    <s v=""/>
    <s v=""/>
    <s v=""/>
    <m/>
    <m/>
    <m/>
    <m/>
    <m/>
    <s v=""/>
    <s v=""/>
    <s v=""/>
    <m/>
    <m/>
    <m/>
    <m/>
    <m/>
    <s v=""/>
    <s v=""/>
    <s v=""/>
    <m/>
    <m/>
    <s v="Proposal"/>
    <s v="Laporan Akhir"/>
    <m/>
    <s v="SEPTIAN NANDA SAPUTRA"/>
    <s v="Rekayasa Perangkat Lunak"/>
    <s v="RIFQI REISSAL ARASY"/>
    <s v="Rekayasa Perangkat Lunak"/>
    <s v="RAFID DAMAR PRATAMA"/>
    <s v="Rekayasa Perangkat Lunak"/>
    <s v="MUHAMMAD YOGA QORRI EKA PRATAMA"/>
    <s v="Rekayasa Perangkat Lunak"/>
    <m/>
    <s v=""/>
    <m/>
    <s v=""/>
    <m/>
    <s v=""/>
    <m/>
    <s v=""/>
    <m/>
    <m/>
    <m/>
    <m/>
    <m/>
    <m/>
  </r>
  <r>
    <n v="2"/>
    <s v="KWR4.077/ABD04/PPM-JPM/2025"/>
    <s v="0356/ABD07/PPM-JPM/2025"/>
    <s v="PEMBUATAN PUPUK ORGANIK BENTUK GRANULE DARI LIMBAH TERNAK DENGAN MEMANFAATKAN TEKNOLOGI IOT DI DESA SARIROGO"/>
    <x v="24"/>
    <x v="5"/>
    <n v="2025"/>
    <n v="6"/>
    <s v="Pangan"/>
    <n v="20000000"/>
    <n v="20000000"/>
    <s v="Telkom University Surabaya"/>
    <n v="4"/>
    <m/>
    <s v="Internal"/>
    <s v="ID"/>
    <m/>
    <n v="6680633"/>
    <s v="helmy widyantara"/>
    <s v="0717017902"/>
    <n v="20000000"/>
    <s v="Intergrated and Embedded Systems"/>
    <s v="Smart Computing Technology (SCOUT)"/>
    <s v="Teknologi Informasi"/>
    <s v="FIF"/>
    <s v="Telkom University Surabaya"/>
    <n v="1093"/>
    <s v="041057"/>
    <n v="6789028"/>
    <s v="0719109401"/>
    <s v="RAULIA RISKI"/>
    <n v="20000000"/>
    <s v="Intergrated and Embedded Systems"/>
    <s v="Rekayasa Industri dan Inovasi Bisnis (RIIB)"/>
    <s v="Sistem Informasi"/>
    <s v="FRI"/>
    <s v="Telkom University Surabaya"/>
    <n v="6680928"/>
    <s v="0701129102"/>
    <s v="MOHAMAD YANI"/>
    <n v="20000000"/>
    <s v="Intergrated and Embedded Systems"/>
    <s v="ETHES (Electrical Engineering and Advanced Technologies)"/>
    <s v="Teknik Komputer"/>
    <s v="FTE"/>
    <s v="Telkom University Surabaya"/>
    <n v="6835039"/>
    <s v="0724099501"/>
    <s v="ANISA DZULKARNAIN"/>
    <n v="20000000"/>
    <s v="Intergrated and Embedded Systems"/>
    <s v="Smart Computing Technology (SCOUT)"/>
    <s v="Sistem Informasi"/>
    <s v="FRI"/>
    <s v="Telkom University Surabaya"/>
    <n v="6767777"/>
    <s v="0713059501"/>
    <s v="AHMAD WALI SATRIA BAHARI JOHAN"/>
    <n v="20000000"/>
    <s v="Intergrated and Embedded Systems"/>
    <s v="Smart Computing Technology (SCOUT)"/>
    <s v="Informatika"/>
    <s v="FIF"/>
    <s v="Telkom University Surabaya"/>
    <m/>
    <m/>
    <m/>
    <m/>
    <s v=""/>
    <s v=""/>
    <s v=""/>
    <m/>
    <m/>
    <m/>
    <m/>
    <m/>
    <m/>
    <s v=""/>
    <s v=""/>
    <s v=""/>
    <m/>
    <m/>
    <m/>
    <m/>
    <m/>
    <s v=""/>
    <s v=""/>
    <s v=""/>
    <m/>
    <m/>
    <m/>
    <m/>
    <m/>
    <s v=""/>
    <s v=""/>
    <s v=""/>
    <m/>
    <m/>
    <s v="Proposal"/>
    <s v="Laporan Akhir"/>
    <m/>
    <s v="CISA VALENTINO CAHYA RAMADHANI"/>
    <s v="Teknologi Informasi"/>
    <s v="AHSHA AISNA AL WAFI"/>
    <s v="Teknologi Informasi"/>
    <s v="FARADILLA NUR AZIZAH"/>
    <s v="Sistem Informasi"/>
    <s v="CHINTYA TRIBHUANA UTAMI"/>
    <s v="Teknologi Informasi"/>
    <m/>
    <s v=""/>
    <m/>
    <s v=""/>
    <m/>
    <s v=""/>
    <m/>
    <s v=""/>
    <m/>
    <m/>
    <m/>
    <m/>
    <m/>
    <m/>
  </r>
  <r>
    <n v="3"/>
    <s v="KWR4.077/ABD04/PPM-JPM/2025"/>
    <s v="0353/ABD07/PPM-JPM/2025"/>
    <s v="MONITORING KOLAM IKAN TANAH UNTUK BUDIDAYA IKAN TERNAK"/>
    <x v="24"/>
    <x v="5"/>
    <n v="2025"/>
    <n v="6"/>
    <s v="Pangan"/>
    <n v="15000000"/>
    <n v="15000000"/>
    <s v="Telkom University Surabaya"/>
    <n v="4"/>
    <m/>
    <s v="Internal"/>
    <s v="ID"/>
    <m/>
    <n v="210955"/>
    <s v="mohammad yanuar hariyawan"/>
    <n v="1001017601"/>
    <n v="15000000"/>
    <s v="Intergrated and Embedded Systems"/>
    <s v="ETHES (Electrical Engineering and Advanced Technologies)"/>
    <s v="Teknik Telekomunikasi"/>
    <s v="FTE"/>
    <s v="Telkom University Surabaya"/>
    <n v="1093"/>
    <s v="041057"/>
    <n v="6843797"/>
    <s v="0030079001"/>
    <s v="Hendy Briantoro"/>
    <n v="15000000"/>
    <s v="Intergrated and Embedded Systems"/>
    <s v="ETHES (Electrical Engineering and Advanced Technologies)"/>
    <s v="Teknik Telekomunikasi"/>
    <s v="FTE"/>
    <s v="Telkom University Surabaya"/>
    <n v="6898606"/>
    <s v="0404109105"/>
    <s v="EKA SARI OKTARINA"/>
    <n v="15000000"/>
    <s v="Intergrated and Embedded Systems"/>
    <s v="ETHES (Electrical Engineering and Advanced Technologies)"/>
    <s v="Teknik Komputer"/>
    <s v="FTE"/>
    <s v="Telkom University Surabaya"/>
    <n v="6834400"/>
    <s v="0712039301"/>
    <s v="ARIP RAMADAN"/>
    <n v="15000000"/>
    <s v="Intergrated and Embedded Systems"/>
    <s v="Smart Computing Technology (SCOUT)"/>
    <s v="Sistem Informasi"/>
    <s v="FRI"/>
    <s v="Telkom University Surabaya"/>
    <n v="6682794"/>
    <s v="0721058310"/>
    <s v="PANGESTU WIDODO"/>
    <n v="15000000"/>
    <s v="Intergrated and Embedded Systems"/>
    <s v="Smart Computing Technology (SCOUT)"/>
    <s v="Teknik Komputer"/>
    <s v="FTE"/>
    <s v="Telkom University Surabaya"/>
    <m/>
    <m/>
    <m/>
    <m/>
    <s v=""/>
    <s v=""/>
    <s v=""/>
    <m/>
    <m/>
    <m/>
    <m/>
    <m/>
    <m/>
    <s v=""/>
    <s v=""/>
    <s v=""/>
    <m/>
    <m/>
    <m/>
    <m/>
    <m/>
    <s v=""/>
    <s v=""/>
    <s v=""/>
    <m/>
    <m/>
    <m/>
    <m/>
    <m/>
    <s v=""/>
    <s v=""/>
    <s v=""/>
    <m/>
    <m/>
    <s v="Proposal"/>
    <s v="Laporan Akhir"/>
    <m/>
    <s v="IKMAL AL AIS"/>
    <s v="Teknik Komputer"/>
    <s v="SISILIA NONA TAMARA"/>
    <s v="Teknik Komputer"/>
    <s v="AGUNG FIRMANSYAH DJALIL"/>
    <s v="Teknik Komputer"/>
    <s v="NIKITA DIVA PUTRI PURWADI"/>
    <s v="Teknik Komputer"/>
    <m/>
    <s v=""/>
    <m/>
    <s v=""/>
    <m/>
    <s v=""/>
    <m/>
    <s v=""/>
    <m/>
    <m/>
    <m/>
    <m/>
    <m/>
    <m/>
  </r>
  <r>
    <n v="31"/>
    <m/>
    <m/>
    <s v="MEDIA EDUKASI INTERAKTIF UNTUK MITIGASI DAMPAK IKLIM TERHADAP KUALITAS UDARA MELALUI ANALISIS TIME SERIES"/>
    <x v="25"/>
    <x v="5"/>
    <n v="2025"/>
    <n v="6"/>
    <m/>
    <n v="15000000"/>
    <n v="15000000"/>
    <m/>
    <m/>
    <m/>
    <s v="Eksternal"/>
    <s v="ID"/>
    <s v="PT. TELEKOMUNIKASI INDONESIA"/>
    <m/>
    <s v="REGITA PUTRI PERMATA"/>
    <m/>
    <n v="15000000"/>
    <s v="Intergrated and Embedded Systems"/>
    <s v="Smart Computing Technology (SCOUT)"/>
    <s v="Sains Data"/>
    <m/>
    <m/>
    <m/>
    <m/>
    <m/>
    <m/>
    <s v="ARNI MUARIFAH AMRI"/>
    <m/>
    <s v="Intergrated and Embedded Systems"/>
    <s v="Smart Computing Technology (SCOUT)"/>
    <s v="Rekayasa Perangkat Lunak"/>
    <m/>
    <m/>
    <m/>
    <m/>
    <s v="RIFDATUN NI'MAH"/>
    <m/>
    <s v="Motion Technology for Safety, Health, and Wellness"/>
    <s v="Smart Computing Technology (SCOUT)"/>
    <s v="Sains Data"/>
    <m/>
    <m/>
    <m/>
    <m/>
    <m/>
    <m/>
    <s v=""/>
    <s v=""/>
    <s v=""/>
    <m/>
    <m/>
    <m/>
    <m/>
    <m/>
    <m/>
    <s v=""/>
    <s v=""/>
    <s v=""/>
    <m/>
    <m/>
    <m/>
    <m/>
    <m/>
    <m/>
    <s v=""/>
    <s v=""/>
    <s v=""/>
    <m/>
    <m/>
    <m/>
    <m/>
    <m/>
    <m/>
    <s v=""/>
    <s v=""/>
    <s v=""/>
    <m/>
    <m/>
    <m/>
    <m/>
    <m/>
    <s v=""/>
    <s v=""/>
    <s v=""/>
    <m/>
    <m/>
    <m/>
    <m/>
    <m/>
    <s v=""/>
    <s v=""/>
    <s v=""/>
    <m/>
    <m/>
    <s v="Proposal"/>
    <m/>
    <m/>
    <s v="TEUKU MUHAMMAD RIFKY ARDIANSYAH"/>
    <s v="Sains Data"/>
    <s v="MUHAMMAD ABDULLAH IKHSAN"/>
    <s v="Sains Data"/>
    <s v="TITA APRILIA"/>
    <s v="Sains Data"/>
    <s v="ALFIA DAMAYANTI"/>
    <s v="Sains Data"/>
    <s v="AQILAH JIHAN NABILA"/>
    <s v="Sains Data"/>
    <m/>
    <s v=""/>
    <m/>
    <s v=""/>
    <m/>
    <s v=""/>
    <m/>
    <m/>
    <m/>
    <m/>
    <m/>
    <m/>
  </r>
  <r>
    <n v="33"/>
    <m/>
    <m/>
    <s v="TRANSFORMASI LAYANAN BENGKEL TRADISIONAL MENUJU BENGKEL KELILING LISTRIK MANDIRI ENERGI BERBASIS SURYA"/>
    <x v="25"/>
    <x v="5"/>
    <n v="2025"/>
    <n v="6"/>
    <m/>
    <n v="15000000"/>
    <n v="15000000"/>
    <m/>
    <m/>
    <m/>
    <s v="Eksternal"/>
    <s v="ID"/>
    <s v="PT. TELEKOMUNIKASI INDONESIA"/>
    <m/>
    <s v="RIFKI DWI PUTRANTO"/>
    <m/>
    <n v="15000000"/>
    <s v="Circular Ecosystem and Sustainable Technology"/>
    <s v="ETHES (Electrical Engineering and Advanced Technologies)"/>
    <s v="Teknik Elektro"/>
    <m/>
    <m/>
    <m/>
    <m/>
    <m/>
    <m/>
    <s v="ANITA HAKIM NASUTION"/>
    <m/>
    <s v="Intergrated and Embedded Systems"/>
    <s v="Rekayasa Industri dan Inovasi Bisnis (RIIB)"/>
    <s v="Sistem Informasi"/>
    <m/>
    <m/>
    <m/>
    <m/>
    <s v="ALIFIANSYAH ARRIZQY HIDAYAT"/>
    <m/>
    <s v="Intergrated and Embedded Systems"/>
    <s v="Rekayasa Industri dan Inovasi Bisnis (RIIB)"/>
    <s v="Sistem Informasi"/>
    <m/>
    <m/>
    <m/>
    <m/>
    <m/>
    <m/>
    <s v=""/>
    <s v=""/>
    <s v=""/>
    <m/>
    <m/>
    <m/>
    <m/>
    <m/>
    <m/>
    <s v=""/>
    <s v=""/>
    <s v=""/>
    <m/>
    <m/>
    <m/>
    <m/>
    <m/>
    <m/>
    <s v=""/>
    <s v=""/>
    <s v=""/>
    <m/>
    <m/>
    <m/>
    <m/>
    <m/>
    <m/>
    <s v=""/>
    <s v=""/>
    <s v=""/>
    <m/>
    <m/>
    <m/>
    <m/>
    <m/>
    <s v=""/>
    <s v=""/>
    <s v=""/>
    <m/>
    <m/>
    <m/>
    <m/>
    <m/>
    <s v=""/>
    <s v=""/>
    <s v=""/>
    <m/>
    <m/>
    <s v="Proposal"/>
    <m/>
    <m/>
    <s v="MARSA GALIH TOYIBBAH"/>
    <s v="Teknik Elektro"/>
    <s v="NUR WAHYUNI PUTRI"/>
    <s v="Teknik Elektro"/>
    <s v="JULIA PUTRI MAHARANI"/>
    <s v="Teknik Elektro"/>
    <s v="HARYA BIMA RAHADITYAWAN"/>
    <s v="Teknik Komputer"/>
    <m/>
    <s v=""/>
    <m/>
    <s v=""/>
    <m/>
    <s v=""/>
    <m/>
    <s v=""/>
    <m/>
    <m/>
    <m/>
    <m/>
    <m/>
    <m/>
  </r>
  <r>
    <n v="32"/>
    <m/>
    <m/>
    <s v="VROOM : PENINGKATAN AKSES PENDIDIKAN UNTUK PENYANDANG DISLEKSIA MELALUI VIRTUAL REALITY"/>
    <x v="25"/>
    <x v="5"/>
    <n v="2025"/>
    <n v="6"/>
    <m/>
    <n v="14250000"/>
    <n v="14250000"/>
    <m/>
    <m/>
    <m/>
    <s v="Eksternal"/>
    <s v="ID"/>
    <s v="PT. TELEKOMUNIKASI INDONESIA"/>
    <m/>
    <s v="MUHAMMAD ADIB KAMALI"/>
    <m/>
    <n v="14250000"/>
    <s v="Intergrated and Embedded Systems"/>
    <s v="Smart Computing Technology (SCOUT)"/>
    <s v="Teknologi Informasi"/>
    <m/>
    <m/>
    <m/>
    <m/>
    <m/>
    <m/>
    <s v="AMALIA NUR ALIFAH"/>
    <m/>
    <s v="Circular Ecosystem and Sustainable Technology"/>
    <s v="Smart Computing Technology (SCOUT)"/>
    <s v="Sains Data"/>
    <m/>
    <m/>
    <m/>
    <m/>
    <s v="CHINTYA TRIBHUANA UTAMI"/>
    <m/>
    <s v="Tidak ada CoE"/>
    <s v="Tidak ada KK"/>
    <s v="Tidak ada KK"/>
    <m/>
    <m/>
    <m/>
    <m/>
    <m/>
    <m/>
    <s v=""/>
    <s v=""/>
    <s v=""/>
    <m/>
    <m/>
    <m/>
    <m/>
    <m/>
    <m/>
    <s v=""/>
    <s v=""/>
    <s v=""/>
    <m/>
    <m/>
    <m/>
    <m/>
    <m/>
    <m/>
    <s v=""/>
    <s v=""/>
    <s v=""/>
    <m/>
    <m/>
    <m/>
    <m/>
    <m/>
    <m/>
    <s v=""/>
    <s v=""/>
    <s v=""/>
    <m/>
    <m/>
    <m/>
    <m/>
    <m/>
    <s v=""/>
    <s v=""/>
    <s v=""/>
    <m/>
    <m/>
    <m/>
    <m/>
    <m/>
    <s v=""/>
    <s v=""/>
    <s v=""/>
    <m/>
    <m/>
    <s v="Proposal"/>
    <m/>
    <m/>
    <s v="DIMAS OGI PUTRA PANGESTU"/>
    <s v="Teknologi Informasi"/>
    <s v="I MADE ARY WIDNYANA"/>
    <s v="Teknologi Informasi"/>
    <s v="ELSA AJENG PRATIWI"/>
    <s v="Teknologi Informasi"/>
    <m/>
    <s v=""/>
    <m/>
    <s v=""/>
    <m/>
    <s v=""/>
    <m/>
    <s v=""/>
    <m/>
    <s v=""/>
    <m/>
    <m/>
    <m/>
    <m/>
    <m/>
    <m/>
  </r>
  <r>
    <n v="30"/>
    <m/>
    <m/>
    <s v="TRASH FORMERS: MENANAM INOVASI, MEMANEN DAMPAK NYATA MELALUI DIGITALISASI BANK SAMPAH PADA PENGELOLAAN SAMPAH UMKM ELOK MEKAR SARI, SEMOLOWARU, SUKOLILO, SURABAYA"/>
    <x v="25"/>
    <x v="5"/>
    <n v="2025"/>
    <n v="6"/>
    <m/>
    <n v="13750000"/>
    <n v="13750000"/>
    <m/>
    <m/>
    <m/>
    <s v="Eksternal"/>
    <s v="ID"/>
    <s v="PT. TELEKOMUNIKASI INDONESIA"/>
    <m/>
    <s v="ARRIZKY AYU FARADILA PURNAMA"/>
    <m/>
    <n v="13750000"/>
    <s v="Motion Technology for Safety, Health, and Wellness"/>
    <s v="ETHES (Electrical Engineering and Advanced Technologies)"/>
    <s v="Teknik Telekomunikasi"/>
    <m/>
    <m/>
    <m/>
    <m/>
    <m/>
    <m/>
    <s v="ALQIS RAUSANFITA"/>
    <m/>
    <s v="Motion Technology for Safety, Health, and Wellness"/>
    <s v="Smart Computing Technology (SCOUT)"/>
    <s v="Informatika"/>
    <m/>
    <m/>
    <m/>
    <m/>
    <s v="RISDILAH MIMMA UNTSA"/>
    <m/>
    <s v="Motion Technology for Safety, Health, and Wellness"/>
    <s v="ETHES (Electrical Engineering and Advanced Technologies)"/>
    <s v="Teknik Telekomunikasi"/>
    <m/>
    <m/>
    <m/>
    <m/>
    <m/>
    <m/>
    <s v=""/>
    <s v=""/>
    <s v=""/>
    <m/>
    <m/>
    <m/>
    <m/>
    <m/>
    <m/>
    <s v=""/>
    <s v=""/>
    <s v=""/>
    <m/>
    <m/>
    <m/>
    <m/>
    <m/>
    <m/>
    <s v=""/>
    <s v=""/>
    <s v=""/>
    <m/>
    <m/>
    <m/>
    <m/>
    <m/>
    <m/>
    <s v=""/>
    <s v=""/>
    <s v=""/>
    <m/>
    <m/>
    <m/>
    <m/>
    <m/>
    <s v=""/>
    <s v=""/>
    <s v=""/>
    <m/>
    <m/>
    <m/>
    <m/>
    <m/>
    <s v=""/>
    <s v=""/>
    <s v=""/>
    <m/>
    <m/>
    <s v="Proposal"/>
    <m/>
    <m/>
    <s v="ROVINO RAMADHANI"/>
    <s v="Informatika"/>
    <s v="SETYO NUGROHO"/>
    <s v="Informatika"/>
    <s v="NUEVALEN REFITRA ALSWANDO"/>
    <s v="Informatika"/>
    <m/>
    <s v=""/>
    <m/>
    <s v=""/>
    <m/>
    <s v=""/>
    <m/>
    <s v=""/>
    <m/>
    <s v=""/>
    <m/>
    <m/>
    <m/>
    <m/>
    <m/>
    <m/>
  </r>
  <r>
    <n v="4"/>
    <s v="KWR4.077/ABD04/PPM-JPM/2025"/>
    <s v="0239/ABD07/PPM-JPM/2025"/>
    <s v="SISTEM PERTANIAN TUMPANG SARI BUDIDAYA IKAN DENGAN TANAMAN ORKA MERAH DI DESA SARI ROGO, SIDOARJO"/>
    <x v="24"/>
    <x v="5"/>
    <n v="2025"/>
    <n v="6"/>
    <s v="Pangan"/>
    <n v="13000000"/>
    <n v="13000000"/>
    <s v="Telkom University Surabaya"/>
    <n v="4"/>
    <m/>
    <s v="Internal"/>
    <s v="ID"/>
    <m/>
    <n v="6679083"/>
    <s v="philip tobianto daely"/>
    <s v="0728069401"/>
    <n v="13000000"/>
    <s v="Intergrated and Embedded Systems"/>
    <s v="Smart Computing Technology (SCOUT)"/>
    <s v="Teknologi Informasi"/>
    <s v="FIF"/>
    <s v="Telkom University Surabaya"/>
    <n v="1093"/>
    <s v="041057"/>
    <n v="6825598"/>
    <s v="0705069501"/>
    <s v="YOHANES SETIAWAN"/>
    <n v="13000000"/>
    <s v="Intergrated and Embedded Systems"/>
    <s v="Smart Computing Technology (SCOUT)"/>
    <s v="Teknologi Informasi"/>
    <s v="FIF"/>
    <s v="Telkom University Surabaya"/>
    <s v="6680680 "/>
    <s v="0704039202"/>
    <s v="BERNADUS ANGGO SENO AJI"/>
    <n v="13000000"/>
    <s v="Intergrated and Embedded Systems"/>
    <s v="Smart Computing Technology (SCOUT)"/>
    <s v="Teknologi Informasi"/>
    <s v="FIF"/>
    <s v="Telkom University Surabaya"/>
    <m/>
    <m/>
    <s v="MUHAMMAD DWI HARIYANTO"/>
    <n v="13000000"/>
    <s v="Tidak ada CoE"/>
    <s v="Tidak ada KK"/>
    <s v="Tidak ada KK"/>
    <m/>
    <m/>
    <n v="6680615"/>
    <s v="0703049401"/>
    <s v="MUHSIN"/>
    <n v="13000000"/>
    <s v="Intergrated and Embedded Systems"/>
    <s v="ETHES (Electrical Engineering and Advanced Technologies)"/>
    <s v="Teknik Telekomunikasi"/>
    <s v="FTE"/>
    <s v="Telkom University Surabaya"/>
    <m/>
    <m/>
    <m/>
    <m/>
    <s v=""/>
    <s v=""/>
    <s v=""/>
    <m/>
    <m/>
    <m/>
    <m/>
    <m/>
    <m/>
    <s v=""/>
    <s v=""/>
    <s v=""/>
    <m/>
    <m/>
    <m/>
    <m/>
    <m/>
    <s v=""/>
    <s v=""/>
    <s v=""/>
    <m/>
    <m/>
    <m/>
    <m/>
    <m/>
    <s v=""/>
    <s v=""/>
    <s v=""/>
    <m/>
    <m/>
    <s v="Proposal"/>
    <s v="Laporan Akhir"/>
    <m/>
    <s v="ARROYYAN SYAHRU ROMADHONI ROZIQI"/>
    <s v="Teknologi Informasi"/>
    <s v="CELIA JOVITA CARMEL"/>
    <s v="Teknologi Informasi"/>
    <s v="MUHAMAD FACHRI PUTRANAMI"/>
    <s v="Teknologi Informasi"/>
    <s v="ALYA SELVIA TAMZILA"/>
    <s v="Sistem Informasi"/>
    <m/>
    <s v=""/>
    <m/>
    <s v=""/>
    <m/>
    <s v=""/>
    <m/>
    <s v=""/>
    <m/>
    <m/>
    <m/>
    <m/>
    <m/>
    <m/>
  </r>
  <r>
    <n v="5"/>
    <s v="KWR4.077/ABD04/PPM-JPM/2025"/>
    <s v="0054/ABD07/PPM-JPM/2025"/>
    <s v="MONITORING AVERAGE DAILY GAIN PETERNAKAN KAMBING OLEH KELOMPOK MASYARAKAT DESA SARI ROGO"/>
    <x v="24"/>
    <x v="5"/>
    <n v="2025"/>
    <n v="6"/>
    <s v="Pangan"/>
    <n v="12000000"/>
    <n v="12000000"/>
    <s v="Telkom University Surabaya"/>
    <n v="4"/>
    <m/>
    <s v="Internal"/>
    <s v="ID"/>
    <m/>
    <n v="6680664"/>
    <s v="farah zakiyah rahmanti"/>
    <s v="0715128708"/>
    <n v="12000000"/>
    <s v="Intergrated and Embedded Systems"/>
    <s v="Smart Computing Technology (SCOUT)"/>
    <s v="Teknologi Informasi"/>
    <s v="FIF"/>
    <s v="Telkom University Surabaya"/>
    <n v="1093"/>
    <s v="041057"/>
    <n v="6680664"/>
    <s v="0711069702"/>
    <s v="MASTUTY AYU NINGTYAS"/>
    <n v="12000000"/>
    <s v="Intergrated and Embedded Systems"/>
    <s v="Smart Computing Technology (SCOUT)"/>
    <s v="Teknologi Informasi"/>
    <s v="FIF"/>
    <s v="Telkom University Surabaya"/>
    <n v="6886510"/>
    <s v="0010109403"/>
    <s v="BERLIAN RAHMY LIDIAWATY"/>
    <n v="12000000"/>
    <s v="Intergrated and Embedded Systems"/>
    <s v="Smart Computing Technology (SCOUT)"/>
    <s v="Sistem Informasi"/>
    <s v="FRI"/>
    <s v="Telkom University Surabaya"/>
    <n v="6833033"/>
    <s v="0702049801"/>
    <s v="TITA AYU ROSPRICILIA"/>
    <n v="12000000"/>
    <s v="Intergrated and Embedded Systems"/>
    <s v="Rekayasa Industri dan Inovasi Bisnis (RIIB)"/>
    <s v="Sistem Informasi"/>
    <s v="FRI"/>
    <s v="Telkom University Surabaya"/>
    <n v="6833034"/>
    <s v="0729059601"/>
    <s v="ALIFIANSYAH ARRIZQY HIDAYAT"/>
    <n v="12000000"/>
    <s v="Intergrated and Embedded Systems"/>
    <s v="Rekayasa Industri dan Inovasi Bisnis (RIIB)"/>
    <s v="Sistem Informasi"/>
    <s v="FRI"/>
    <s v="Telkom University Surabaya"/>
    <m/>
    <m/>
    <m/>
    <m/>
    <s v=""/>
    <s v=""/>
    <s v=""/>
    <m/>
    <m/>
    <m/>
    <m/>
    <m/>
    <m/>
    <s v=""/>
    <s v=""/>
    <s v=""/>
    <m/>
    <m/>
    <m/>
    <m/>
    <m/>
    <s v=""/>
    <s v=""/>
    <s v=""/>
    <m/>
    <m/>
    <m/>
    <m/>
    <m/>
    <s v=""/>
    <s v=""/>
    <s v=""/>
    <m/>
    <m/>
    <s v="Proposal"/>
    <s v="Laporan Akhir"/>
    <m/>
    <s v="HAQIQI PAMUNGKAS ARBY PUTRA"/>
    <s v="Sistem Informasi"/>
    <s v="WAHYUNING AJENG ARFIATIN"/>
    <s v="Teknologi Informasi"/>
    <s v="RAFLI HAIDAR NASHIF"/>
    <s v="Teknologi Informasi"/>
    <s v="STEVEN ANDRE GONASSIS"/>
    <s v="Teknologi Informasi"/>
    <m/>
    <s v=""/>
    <m/>
    <s v=""/>
    <m/>
    <s v=""/>
    <m/>
    <s v=""/>
    <m/>
    <m/>
    <m/>
    <m/>
    <m/>
    <m/>
  </r>
  <r>
    <n v="6"/>
    <s v="KWR4.072/ABD04/PPM-JPM/2025"/>
    <s v="0287/ABD07/PPM-JPM/2025"/>
    <s v="DESIMINASI SISTEM PEMBANGKIT TENAGA SURYA UNTUK GURU DAN SISWA DI LAMONGAN"/>
    <x v="26"/>
    <x v="5"/>
    <n v="2025"/>
    <n v="6"/>
    <s v="Energi"/>
    <n v="10000000"/>
    <n v="8000000"/>
    <s v="Telkom University Surabaya"/>
    <n v="3"/>
    <m/>
    <s v="Internal"/>
    <s v="ID"/>
    <m/>
    <n v="6680612"/>
    <s v="isa hafidz"/>
    <s v="0728059203"/>
    <n v="8000000"/>
    <s v="Circular Ecosystem and Sustainable Technology"/>
    <s v="ETHES (Electrical Engineering and Advanced Technologies)"/>
    <s v="Teknik Elektro"/>
    <s v="FTE"/>
    <s v="Telkom University Surabaya"/>
    <n v="1093"/>
    <s v="041057"/>
    <n v="6853203"/>
    <s v="0705109006"/>
    <s v="CHAIRONI LATIF"/>
    <n v="8000000"/>
    <s v="Circular Ecosystem and Sustainable Technology"/>
    <s v="ETHES (Electrical Engineering and Advanced Technologies)"/>
    <s v="Teknik Elektro"/>
    <s v="FTE"/>
    <s v="Telkom University Surabaya"/>
    <n v="6859016"/>
    <s v="0727069503"/>
    <s v="RIFKI DWI PUTRANTO"/>
    <n v="8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m/>
    <s v="Proposal"/>
    <s v="Laporan Akhir"/>
    <m/>
    <s v="HERNADIMAS ALFATTAH"/>
    <s v="Teknik Elektro"/>
    <s v="YAYOUNG ZHEKA HARDYNARTA"/>
    <s v="Teknik Elektro"/>
    <s v="LUSIA FEBRIANTY DAENG"/>
    <s v="Teknik Elektro"/>
    <s v="LUSIA FEBRIANTY DAENG"/>
    <s v="Teknik Elektro"/>
    <m/>
    <s v=""/>
    <m/>
    <s v=""/>
    <m/>
    <s v=""/>
    <m/>
    <s v=""/>
    <m/>
    <m/>
    <m/>
    <m/>
    <m/>
    <m/>
  </r>
  <r>
    <n v="7"/>
    <s v="KWR4.072/ABD04/PPM-JPM/2025"/>
    <s v="0416/ABD07/PPM-JPM/2025"/>
    <s v="PEMBERDAYAAN HASIL USAHA TAMBAK MELALUI PEMASARAN DIGITAL DAN OPTAMALISASI PACKING UNTUK KEMANDIRIAN DISTRIBUSI PRODUK"/>
    <x v="26"/>
    <x v="5"/>
    <n v="2025"/>
    <n v="6"/>
    <m/>
    <n v="10000000"/>
    <n v="8000000"/>
    <m/>
    <m/>
    <m/>
    <s v="Internal"/>
    <m/>
    <m/>
    <m/>
    <s v="wachda yuniar rochmah"/>
    <m/>
    <n v="8000000"/>
    <s v="Intergrated and Embedded Systems"/>
    <s v="Rekayasa Industri dan Inovasi Bisnis (RIIB)"/>
    <s v="Digital Bisnis"/>
    <s v="FEB"/>
    <s v="Telkom University Surabaya"/>
    <n v="1093"/>
    <s v="041057"/>
    <m/>
    <m/>
    <s v="N. AZIZIA GIA MUTIARASARI"/>
    <n v="8000000"/>
    <s v="Circular Ecosystem and Sustainable Technology"/>
    <s v="Rekayasa Industri dan Inovasi Bisnis (RIIB)"/>
    <s v="Digital Bisnis"/>
    <m/>
    <m/>
    <m/>
    <m/>
    <s v="WAHYU EKA KISWARDANI"/>
    <n v="8000000"/>
    <s v="Circular Ecosystem and Sustainable Technology"/>
    <s v="Rekayasa Industri dan Inovasi Bisnis (RIIB)"/>
    <s v="Digital Bisnis"/>
    <m/>
    <m/>
    <m/>
    <m/>
    <m/>
    <m/>
    <s v=""/>
    <s v=""/>
    <s v=""/>
    <m/>
    <m/>
    <m/>
    <m/>
    <m/>
    <m/>
    <s v=""/>
    <s v=""/>
    <s v=""/>
    <m/>
    <m/>
    <m/>
    <m/>
    <m/>
    <m/>
    <s v=""/>
    <s v=""/>
    <s v=""/>
    <m/>
    <m/>
    <m/>
    <m/>
    <m/>
    <m/>
    <s v=""/>
    <s v=""/>
    <s v=""/>
    <m/>
    <m/>
    <m/>
    <m/>
    <m/>
    <s v=""/>
    <s v=""/>
    <s v=""/>
    <m/>
    <m/>
    <m/>
    <m/>
    <m/>
    <s v=""/>
    <s v=""/>
    <s v=""/>
    <m/>
    <m/>
    <s v="Proposal"/>
    <s v="Laporan Akhir"/>
    <m/>
    <s v="JUZSI YULIA INSANI"/>
    <s v="Bisnis Digital"/>
    <s v="ANGGUN DESTIWARDHANI"/>
    <s v="Bisnis Digital"/>
    <s v="FAWWAZ FATIHUL IHSAN MAULANA"/>
    <s v="Bisnis Digital"/>
    <m/>
    <s v=""/>
    <m/>
    <s v=""/>
    <m/>
    <s v=""/>
    <m/>
    <s v=""/>
    <m/>
    <s v=""/>
    <m/>
    <m/>
    <m/>
    <m/>
    <m/>
    <m/>
  </r>
  <r>
    <n v="8"/>
    <s v="KWR4.072/ABD04/PPM-JPM/2025"/>
    <s v="0110/ABD07/PPM-JPM/2025"/>
    <s v="MANAJEMEN PENGETAHUAN BERBASIS TEKNOLOGI FILTRASI AIR UNTUK MENINGKATKAN HASIL TAMBAK PADA KELOMPOK PETANI IKAN DESA BANTENG PUTIH LAMONGAN"/>
    <x v="26"/>
    <x v="5"/>
    <n v="2025"/>
    <n v="6"/>
    <m/>
    <n v="10000000"/>
    <n v="8000000"/>
    <m/>
    <m/>
    <m/>
    <s v="Internal"/>
    <m/>
    <m/>
    <m/>
    <s v="sekar widyasari putri"/>
    <m/>
    <n v="8000000"/>
    <s v="Circular Ecosystem and Sustainable Technology"/>
    <s v="Rekayasa Industri dan Inovasi Bisnis (RIIB)"/>
    <s v="Digital Bisnis"/>
    <s v="FEB"/>
    <s v="Telkom University Surabaya"/>
    <n v="1093"/>
    <s v="041057"/>
    <m/>
    <m/>
    <s v="N. AZIZIA GIA MUTIARASARI"/>
    <n v="8000000"/>
    <s v="Circular Ecosystem and Sustainable Technology"/>
    <s v="Rekayasa Industri dan Inovasi Bisnis (RIIB)"/>
    <s v="Digital Bisnis"/>
    <m/>
    <m/>
    <m/>
    <s v="0730088001"/>
    <s v="BAMBANG AGUS SUMANTRI"/>
    <n v="8000000"/>
    <s v="Circular Ecosystem and Sustainable Technology"/>
    <s v="Rekayasa Industri dan Inovasi Bisnis (RIIB)"/>
    <s v="Digital Bisnis"/>
    <s v="FEB"/>
    <s v="Telkom University Surabaya"/>
    <n v="6898606"/>
    <s v="0404109105"/>
    <s v="EKA SARI OKTARINA"/>
    <n v="8000000"/>
    <s v="Intergrated and Embedded Systems"/>
    <s v="ETHES (Electrical Engineering and Advanced Technologies)"/>
    <s v="Teknik Komputer"/>
    <s v="FTE"/>
    <s v="Telkom University Surabaya"/>
    <m/>
    <m/>
    <m/>
    <m/>
    <s v=""/>
    <s v=""/>
    <s v=""/>
    <m/>
    <m/>
    <m/>
    <m/>
    <m/>
    <m/>
    <s v=""/>
    <s v=""/>
    <s v=""/>
    <m/>
    <m/>
    <m/>
    <m/>
    <m/>
    <m/>
    <s v=""/>
    <s v=""/>
    <s v=""/>
    <m/>
    <m/>
    <m/>
    <m/>
    <m/>
    <s v=""/>
    <s v=""/>
    <s v=""/>
    <m/>
    <m/>
    <m/>
    <m/>
    <m/>
    <s v=""/>
    <s v=""/>
    <s v=""/>
    <m/>
    <m/>
    <s v="Proposal"/>
    <s v="Laporan Akhir"/>
    <m/>
    <s v="AFDAN PRIMA MAHARDIKA"/>
    <s v="Bisnis Digital"/>
    <s v="FAJAR SAFRIANSYAH"/>
    <s v="Teknik Komputer"/>
    <s v="KELVIN PRASETYA"/>
    <s v="Teknik Komputer"/>
    <m/>
    <s v=""/>
    <m/>
    <s v=""/>
    <m/>
    <s v=""/>
    <m/>
    <s v=""/>
    <m/>
    <s v=""/>
    <m/>
    <m/>
    <m/>
    <m/>
    <m/>
    <m/>
  </r>
  <r>
    <n v="9"/>
    <s v="KWR4.072/ABD04/PPM-JPM/2025"/>
    <s v="0036/ABD07/PPM-JPM/2025"/>
    <s v="PEMBANGUNAN WEBSITE UMKMCERDAS UNTUK PENINGKATAN EFISIENSI OPERASIONAL UMKM KAMPOENG ILMU SURBAYA"/>
    <x v="26"/>
    <x v="5"/>
    <n v="2025"/>
    <n v="6"/>
    <m/>
    <n v="10000000"/>
    <n v="8000000"/>
    <m/>
    <m/>
    <m/>
    <s v="Internal"/>
    <m/>
    <m/>
    <m/>
    <s v="amalia nur alifah"/>
    <m/>
    <n v="8000000"/>
    <s v="Circular Ecosystem and Sustainable Technology"/>
    <s v="Smart Computing Technology (SCOUT)"/>
    <s v="Sains Data"/>
    <s v="FIF"/>
    <s v="Telkom University Surabaya"/>
    <n v="1093"/>
    <s v="041057"/>
    <n v="6787821"/>
    <s v="0707029303"/>
    <s v="DESITA NUR RACHMANIAR"/>
    <n v="8000000"/>
    <s v="Circular Ecosystem and Sustainable Technology"/>
    <s v="Rekayasa Industri dan Inovasi Bisnis (RIIB)"/>
    <s v="Teknik Logistik"/>
    <s v="FRI"/>
    <s v="Telkom University Surabaya"/>
    <n v="6939282"/>
    <m/>
    <s v="SULTHAN RAFIF"/>
    <n v="8000000"/>
    <s v="Intergrated and Embedded Systems"/>
    <s v="Smart Computing Technology (SCOUT)"/>
    <s v="Sains Data"/>
    <s v="FIF"/>
    <s v="Telkom University Surabaya"/>
    <m/>
    <m/>
    <s v="TANZILAL MUSTAQIM"/>
    <n v="8000000"/>
    <s v="Motion Technology for Safety, Health, and Wellness"/>
    <s v="Smart Computing Technology (SCOUT)"/>
    <s v="Informatika"/>
    <s v="FIF"/>
    <s v="Telkom University Surabaya"/>
    <m/>
    <m/>
    <m/>
    <m/>
    <s v=""/>
    <s v=""/>
    <s v=""/>
    <m/>
    <m/>
    <m/>
    <m/>
    <m/>
    <m/>
    <s v=""/>
    <s v=""/>
    <s v=""/>
    <m/>
    <m/>
    <m/>
    <m/>
    <m/>
    <m/>
    <s v=""/>
    <s v=""/>
    <s v=""/>
    <m/>
    <m/>
    <m/>
    <m/>
    <m/>
    <s v=""/>
    <s v=""/>
    <s v=""/>
    <m/>
    <m/>
    <m/>
    <m/>
    <m/>
    <s v=""/>
    <s v=""/>
    <s v=""/>
    <m/>
    <m/>
    <s v="Proposal"/>
    <s v="Laporan Akhir"/>
    <m/>
    <s v="FAZA NUR AULIA SURAYA"/>
    <s v="Sains Data"/>
    <s v="AMANDA FAIZA AGUSTIN"/>
    <s v="Sains Data"/>
    <s v="FEYSHA KAMILA PRACILYA"/>
    <s v="Sains Data"/>
    <s v="HAFSHAH"/>
    <s v="Sains Data"/>
    <s v="YOAN NATASYA AGUSTIN SEBASTIAN"/>
    <s v="Sains Data"/>
    <s v="NAUFAL ASYAM ALIF MUSTHAFA"/>
    <s v="Teknik Elektro"/>
    <s v="RANDY DENIZ MANZARASI"/>
    <s v="Rekayasa Perangkat Lunak"/>
    <m/>
    <s v=""/>
    <m/>
    <m/>
    <m/>
    <m/>
    <m/>
    <m/>
  </r>
  <r>
    <n v="10"/>
    <s v="KWR4.072/ABD04/PPM-JPM/2025"/>
    <s v="0256/ABD07/PPM-JPM/2025"/>
    <s v="PENGEMBANGAN SISTEM INFORMASI ADMINISTRASI SEBAGAI INOVASI DIGITAL PADA DESA GRABAGAN SIDOARJO"/>
    <x v="26"/>
    <x v="5"/>
    <n v="2025"/>
    <n v="6"/>
    <m/>
    <n v="10000000"/>
    <n v="8000000"/>
    <m/>
    <m/>
    <m/>
    <s v="Internal"/>
    <m/>
    <m/>
    <m/>
    <s v="yohanes setiawan"/>
    <m/>
    <n v="8000000"/>
    <s v="Intergrated and Embedded Systems"/>
    <s v="Smart Computing Technology (SCOUT)"/>
    <s v="Teknologi Informasi"/>
    <s v="FIF"/>
    <s v="Telkom University Surabaya"/>
    <n v="1093"/>
    <s v="041057"/>
    <m/>
    <m/>
    <s v="MASTUTY AYU NINGTYAS"/>
    <n v="8000000"/>
    <s v="Intergrated and Embedded Systems"/>
    <s v="Smart Computing Technology (SCOUT)"/>
    <s v="Teknologi Informasi"/>
    <s v="FIF"/>
    <s v="Telkom University Surabaya"/>
    <m/>
    <m/>
    <s v="MUSTAFA KAMAL"/>
    <n v="8000000"/>
    <s v="Circular Ecosystem and Sustainable Technology"/>
    <s v="Rekayasa Industri dan Inovasi Bisnis (RIIB)"/>
    <s v="Teknologi Informasi"/>
    <s v="FIF"/>
    <s v="Telkom University Surabaya"/>
    <m/>
    <m/>
    <s v="PHILIP TOBIANTO DAELY"/>
    <n v="8000000"/>
    <s v="Intergrated and Embedded Systems"/>
    <s v="Smart Computing Technology (SCOUT)"/>
    <s v="Teknologi Informasi"/>
    <s v="FIF"/>
    <s v="Telkom University Surabaya"/>
    <m/>
    <m/>
    <m/>
    <m/>
    <s v=""/>
    <s v=""/>
    <s v=""/>
    <m/>
    <m/>
    <m/>
    <m/>
    <m/>
    <m/>
    <s v=""/>
    <s v=""/>
    <s v=""/>
    <m/>
    <m/>
    <m/>
    <m/>
    <m/>
    <m/>
    <s v=""/>
    <s v=""/>
    <s v=""/>
    <m/>
    <m/>
    <m/>
    <m/>
    <m/>
    <s v=""/>
    <s v=""/>
    <s v=""/>
    <m/>
    <m/>
    <m/>
    <m/>
    <m/>
    <s v=""/>
    <s v=""/>
    <s v=""/>
    <m/>
    <m/>
    <s v="Proposal"/>
    <s v="Laporan Akhir"/>
    <m/>
    <s v="MICHAEL ANGELLO QADOSY RIYADI"/>
    <s v="Teknologi Informasi"/>
    <s v="BHISMO SURYA ATMAJA"/>
    <s v="Teknologi Informasi"/>
    <s v="ADINDA MARIASTI DEWI"/>
    <s v="Teknologi Informasi"/>
    <s v="RAFLI FIRRIZQI ARDI"/>
    <s v="Teknologi Informasi"/>
    <s v="RAFI ARIFIANSYAH"/>
    <s v="Teknologi Informasi"/>
    <m/>
    <s v=""/>
    <m/>
    <s v=""/>
    <m/>
    <s v=""/>
    <m/>
    <m/>
    <m/>
    <m/>
    <m/>
    <m/>
  </r>
  <r>
    <n v="11"/>
    <s v="KWR4.072/ABD04/PPM-JPM/2025"/>
    <s v="0238/ABD07/PPM-JPM/2025"/>
    <s v="SMART TANI: SISTEM IRIGASI TETES OTOMATIS BERBASIS IOT UNTUK BUDIDAYA MELON DI GREENHOUSE JAMBANGAN"/>
    <x v="26"/>
    <x v="5"/>
    <n v="2025"/>
    <n v="6"/>
    <m/>
    <n v="10000000"/>
    <n v="8000000"/>
    <m/>
    <m/>
    <m/>
    <s v="Internal"/>
    <m/>
    <m/>
    <m/>
    <s v="moh. hamim zajuli al faroby"/>
    <m/>
    <n v="8000000"/>
    <s v="Motion Technology for Safety, Health, and Wellness"/>
    <s v="Smart Computing Technology (SCOUT)"/>
    <s v="Sains Data"/>
    <s v="FIF"/>
    <s v="Telkom University Surabaya"/>
    <n v="1093"/>
    <s v="041057"/>
    <m/>
    <m/>
    <s v="MUHAMMAD ADIB KAMALI"/>
    <n v="8000000"/>
    <s v="Intergrated and Embedded Systems"/>
    <s v="Smart Computing Technology (SCOUT)"/>
    <s v="Teknologi Informasi"/>
    <s v="FIF"/>
    <s v="Telkom University Surabaya"/>
    <m/>
    <m/>
    <s v="TITA AYU ROSPRICILIA"/>
    <n v="8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m/>
    <s v="Proposal"/>
    <s v="Laporan Akhir"/>
    <m/>
    <s v="ZAHWA FARAH ALBANI"/>
    <s v="Teknologi Informasi"/>
    <s v="REINALDI SANTANA BATTUNG"/>
    <s v="Teknologi Informasi"/>
    <s v="RAFLI HAIDAR NASHIF"/>
    <s v="Teknologi Informasi"/>
    <s v="M. FAHMI ARYA MAULANA"/>
    <s v="Teknologi Informasi"/>
    <s v="STEVEN ANDRE GONASSIS"/>
    <s v="Teknologi Informasi"/>
    <m/>
    <s v=""/>
    <m/>
    <s v=""/>
    <m/>
    <s v=""/>
    <m/>
    <m/>
    <m/>
    <m/>
    <m/>
    <m/>
  </r>
  <r>
    <n v="12"/>
    <s v="KWR4.072/ABD04/PPM-JPM/2025"/>
    <s v="0132/ABD07/PPM-JPM/2025"/>
    <s v="PEMBERDAYAAN UMKM CV. ALFA SURYA MELALUI PEMANFAATAN KENDARAAN LISTRIK RODA DUA DALAM DISTRIBUSI BARANG YANG EFISIEN"/>
    <x v="26"/>
    <x v="5"/>
    <n v="2025"/>
    <n v="6"/>
    <m/>
    <n v="10000000"/>
    <n v="8000000"/>
    <m/>
    <m/>
    <m/>
    <s v="Internal"/>
    <m/>
    <m/>
    <m/>
    <s v="anifatul faricha"/>
    <m/>
    <n v="8000000"/>
    <s v="Motion Technology for Safety, Health, and Wellness"/>
    <s v="ETHES (Electrical Engineering and Advanced Technologies)"/>
    <s v="Teknik Elektro"/>
    <s v="FTE"/>
    <s v="Telkom University Surabaya"/>
    <n v="1093"/>
    <s v="041057"/>
    <m/>
    <m/>
    <s v="RIFKI DWI PUTRANTO"/>
    <n v="8000000"/>
    <s v="Circular Ecosystem and Sustainable Technology"/>
    <s v="ETHES (Electrical Engineering and Advanced Technologies)"/>
    <s v="Teknik Elektro"/>
    <s v="FTE"/>
    <s v="Telkom University Surabaya"/>
    <m/>
    <m/>
    <s v="ANITA HAKIM NASUTION"/>
    <n v="8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m/>
    <s v="Proposal"/>
    <s v="Laporan Akhir"/>
    <m/>
    <s v="OKA IBRAHIM PUTRA WIJAYA"/>
    <s v="Teknik Elektro"/>
    <s v="FEBRIANTI ANUNG SWANDARI"/>
    <s v="Teknik Elektro"/>
    <s v="YUKI ANDRA FIRDAUS"/>
    <s v="Teknik Elektro"/>
    <s v="WAHYU SOKMA BINTANG SAMODRA"/>
    <s v="Teknik Elektro"/>
    <s v="KHOIRUL HUDA"/>
    <s v="Teknik Elektro"/>
    <m/>
    <s v=""/>
    <m/>
    <s v=""/>
    <m/>
    <s v=""/>
    <m/>
    <m/>
    <m/>
    <m/>
    <m/>
    <m/>
  </r>
  <r>
    <n v="13"/>
    <s v="KWR4.072/ABD04/PPM-JPM/2025"/>
    <s v="0103/ABD07/PPM-JPM/2025"/>
    <s v="PENDAMPINGAN PERINTISAN KOPERASI MULTI PIHAK BERBASIS KELOMPOK MASYARAKAT DI DESA BANTENGPUTIH"/>
    <x v="26"/>
    <x v="5"/>
    <n v="2025"/>
    <n v="6"/>
    <m/>
    <n v="10000000"/>
    <n v="8000000"/>
    <m/>
    <m/>
    <m/>
    <s v="Internal"/>
    <m/>
    <m/>
    <m/>
    <s v="bambang agus sumantri"/>
    <m/>
    <n v="8000000"/>
    <s v="Circular Ecosystem and Sustainable Technology"/>
    <s v="Rekayasa Industri dan Inovasi Bisnis (RIIB)"/>
    <s v="Digital Bisnis"/>
    <s v="FEB"/>
    <s v="Telkom University Surabaya"/>
    <n v="1093"/>
    <s v="041057"/>
    <m/>
    <m/>
    <s v="WAHYU EKA KISWARDANI"/>
    <n v="8000000"/>
    <s v="Circular Ecosystem and Sustainable Technology"/>
    <s v="Rekayasa Industri dan Inovasi Bisnis (RIIB)"/>
    <s v="Digital Bisnis"/>
    <m/>
    <m/>
    <m/>
    <m/>
    <s v="SEKAR WIDYASARI PUTRI"/>
    <n v="8000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m/>
    <s v="Proposal"/>
    <s v="Laporan Akhir"/>
    <m/>
    <s v="NAZHIF NABIL DIAB"/>
    <s v="Bisnis Digital"/>
    <s v="SAFIQOH ZAKIRAH SALWA"/>
    <s v="Bisnis Digital"/>
    <s v="YUMILIANA CRISTIN DWIGUSTINA"/>
    <s v="Bisnis Digital"/>
    <m/>
    <s v=""/>
    <m/>
    <s v=""/>
    <m/>
    <s v=""/>
    <m/>
    <s v=""/>
    <m/>
    <s v=""/>
    <m/>
    <m/>
    <m/>
    <m/>
    <m/>
    <m/>
  </r>
  <r>
    <n v="14"/>
    <s v="KWR4.072/ABD04/PPM-JPM/2025"/>
    <s v="0354/ABD07/PPM-JPM/2025"/>
    <s v="INTEGRASI BUSINESS INTELLIGENCE UNTUK PENGELOLAAN DATA DAN KONTEN DI WEBSITE ADIDES"/>
    <x v="26"/>
    <x v="5"/>
    <n v="2025"/>
    <n v="6"/>
    <m/>
    <n v="10000000"/>
    <n v="8000000"/>
    <m/>
    <m/>
    <m/>
    <s v="Internal"/>
    <m/>
    <m/>
    <m/>
    <s v="caesareano lafado yesa"/>
    <m/>
    <n v="8000000"/>
    <s v="Intergrated and Embedded Systems"/>
    <s v="Rekayasa Industri dan Inovasi Bisnis (RIIB)"/>
    <s v="Digital Bisnis"/>
    <s v="FEB"/>
    <s v="Telkom University Surabaya"/>
    <n v="1093"/>
    <s v="041057"/>
    <m/>
    <m/>
    <s v="DOMINGGO BAYU BASKARA"/>
    <n v="8000000"/>
    <s v="Intergrated and Embedded Systems"/>
    <s v="Rekayasa Industri dan Inovasi Bisnis (RIIB)"/>
    <s v="Digital Bisnis"/>
    <s v="FEB"/>
    <s v="Telkom University Surabaya"/>
    <m/>
    <m/>
    <s v="ARIP RAMADAN"/>
    <n v="8000000"/>
    <s v="Intergrated and Embedded Systems"/>
    <s v="Smart Computing Technology (SCOUT)"/>
    <s v="Sistem Informasi"/>
    <s v="FRI"/>
    <s v="Telkom University Surabaya"/>
    <m/>
    <m/>
    <s v="WACHDA YUNIAR ROCHMAH"/>
    <n v="8000000"/>
    <s v="Intergrated and Embedded Systems"/>
    <s v="Rekayasa Industri dan Inovasi Bisnis (RIIB)"/>
    <s v="Digital Bisnis"/>
    <s v="FEB"/>
    <s v="Telkom University Surabaya"/>
    <m/>
    <m/>
    <m/>
    <m/>
    <s v=""/>
    <s v=""/>
    <s v=""/>
    <m/>
    <m/>
    <m/>
    <m/>
    <m/>
    <m/>
    <s v=""/>
    <s v=""/>
    <s v=""/>
    <m/>
    <m/>
    <m/>
    <m/>
    <m/>
    <m/>
    <s v=""/>
    <s v=""/>
    <s v=""/>
    <m/>
    <m/>
    <m/>
    <m/>
    <m/>
    <s v=""/>
    <s v=""/>
    <s v=""/>
    <m/>
    <m/>
    <m/>
    <m/>
    <m/>
    <s v=""/>
    <s v=""/>
    <s v=""/>
    <m/>
    <m/>
    <s v="Proposal"/>
    <s v="Laporan Akhir"/>
    <m/>
    <s v="FAKHRI ALAUDDIN"/>
    <s v="Informatika"/>
    <s v="NAJLA MAKASSAR"/>
    <s v="Bisnis Digital"/>
    <s v="SABRINA ASTRA"/>
    <s v="Bisnis Digital"/>
    <s v="NAJMA MAKASSAR"/>
    <s v="Sistem Informasi"/>
    <s v="M. RIYAN AKBARI"/>
    <s v="Informatika"/>
    <m/>
    <s v=""/>
    <m/>
    <s v=""/>
    <m/>
    <s v=""/>
    <m/>
    <m/>
    <m/>
    <m/>
    <m/>
    <m/>
  </r>
  <r>
    <n v="15"/>
    <s v="KWR4.072/ABD04/PPM-JPM/2025"/>
    <s v="0280/ABD07/PPM-JPM/2025"/>
    <s v="WHITE-SWINDLER-V3: PENGEMBANGAN WEB UNTUK MENGUNGKAP MODUS PENIPUAN DIGITAL BERBASIS MEDIA SOSIAL DENGAN TEORI INFLUENCE MAXIMIZATION."/>
    <x v="26"/>
    <x v="5"/>
    <n v="2025"/>
    <n v="6"/>
    <m/>
    <n v="10000000"/>
    <n v="8000000"/>
    <m/>
    <m/>
    <m/>
    <s v="Internal"/>
    <m/>
    <m/>
    <m/>
    <s v="mochamad nizar palefi ma'ady"/>
    <m/>
    <n v="8000000"/>
    <s v="Intergrated and Embedded Systems"/>
    <s v="Rekayasa Industri dan Inovasi Bisnis (RIIB)"/>
    <s v="Sistem Informasi"/>
    <s v="FRI"/>
    <s v="Telkom University Surabaya"/>
    <n v="1093"/>
    <s v="041057"/>
    <m/>
    <m/>
    <s v="ROSYID ABDILLAH"/>
    <n v="8000000"/>
    <s v="Motion Technology for Safety, Health, and Wellness"/>
    <s v="Smart Computing Technology (SCOUT)"/>
    <s v="Sistem Informasi"/>
    <s v="FRI"/>
    <s v="Telkom University Surabaya"/>
    <m/>
    <m/>
    <s v="MUSTAFA KAMAL"/>
    <n v="8000000"/>
    <s v="Circular Ecosystem and Sustainable Technology"/>
    <s v="Rekayasa Industri dan Inovasi Bisnis (RIIB)"/>
    <s v="Teknologi Informasi"/>
    <s v="FIF"/>
    <s v="Telkom University Surabaya"/>
    <m/>
    <m/>
    <s v="AGUS SULISTYA"/>
    <n v="8000000"/>
    <s v="Circular Ecosystem and Sustainable Technology"/>
    <s v="Smart Computing Technology (SCOUT)"/>
    <s v="Sistem Informasi"/>
    <s v="FRI"/>
    <s v="Telkom University Surabaya"/>
    <m/>
    <m/>
    <s v="ANISA DZULKARNAIN"/>
    <n v="8000000"/>
    <s v="Intergrated and Embedded Systems"/>
    <s v="Smart Computing Technology (SCOUT)"/>
    <s v="Sistem Informasi"/>
    <s v="FRI"/>
    <s v="Telkom University Surabaya"/>
    <m/>
    <m/>
    <m/>
    <m/>
    <s v=""/>
    <s v=""/>
    <s v=""/>
    <m/>
    <m/>
    <m/>
    <m/>
    <m/>
    <m/>
    <s v=""/>
    <s v=""/>
    <s v=""/>
    <m/>
    <m/>
    <m/>
    <m/>
    <m/>
    <s v=""/>
    <s v=""/>
    <s v=""/>
    <m/>
    <m/>
    <m/>
    <m/>
    <m/>
    <s v=""/>
    <s v=""/>
    <s v=""/>
    <m/>
    <m/>
    <s v="Proposal"/>
    <s v="Laporan Akhir"/>
    <m/>
    <s v="ANJELLI TRIA YULIANDANI"/>
    <s v="Sistem Informasi"/>
    <s v="NINDYANDHA SEKAR PRAMESWARI"/>
    <s v="Sistem Informasi"/>
    <s v="AAWALI SALSABILAH ARIFIYANTI"/>
    <s v="Sistem Informasi"/>
    <s v="AULIA AZ ZAHRA"/>
    <s v="Sistem Informasi"/>
    <m/>
    <s v=""/>
    <m/>
    <s v=""/>
    <m/>
    <s v=""/>
    <m/>
    <s v=""/>
    <m/>
    <m/>
    <m/>
    <m/>
    <m/>
    <m/>
  </r>
  <r>
    <n v="16"/>
    <s v="KWR4.072/ABD04/PPM-JPM/2025"/>
    <s v="0067/ABD07/PPM-JPM/2025"/>
    <s v="PENERAPAN TEKNOLOGI TEPAT GUNA: INOVASI ALAT RUANG MENYUSUI PORTABEL UNTUK MENDUKUNG KENYAMANAN IBU MENYUSUI DI RUANG PUBLIK"/>
    <x v="26"/>
    <x v="5"/>
    <n v="2025"/>
    <n v="6"/>
    <m/>
    <n v="10000000"/>
    <n v="8000000"/>
    <m/>
    <m/>
    <m/>
    <s v="Internal"/>
    <m/>
    <m/>
    <m/>
    <s v="silvi istiqomah"/>
    <m/>
    <n v="8000000"/>
    <s v="Circular Ecosystem and Sustainable Technology"/>
    <s v="Rekayasa Industri dan Inovasi Bisnis (RIIB)"/>
    <s v="Teknik Industri"/>
    <s v="FRI"/>
    <s v="Telkom University Surabaya"/>
    <n v="1093"/>
    <s v="041057"/>
    <m/>
    <m/>
    <s v="ILMA MUFIDAH"/>
    <n v="8000000"/>
    <s v="Tidak ada CoE"/>
    <s v="Tidak ada KK"/>
    <s v="Tidak ada KK"/>
    <m/>
    <m/>
    <m/>
    <m/>
    <s v="RIZQA AMELIA ZUNAIDI"/>
    <n v="8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m/>
    <s v="Proposal"/>
    <s v="Laporan Akhir"/>
    <m/>
    <s v="MUHAMMAD FIKRI JULIANUGERAH"/>
    <s v="Teknik Industri"/>
    <s v="ATHAYA RAKHA AFIANTO"/>
    <s v="Teknik Industri"/>
    <s v="KARINA DYAH PURBOSARI"/>
    <s v="Teknik Industri"/>
    <s v="ARDINAL BENEDICK TANJUNG"/>
    <s v="Teknik Logistik"/>
    <m/>
    <s v=""/>
    <m/>
    <s v=""/>
    <m/>
    <s v=""/>
    <m/>
    <s v=""/>
    <m/>
    <m/>
    <m/>
    <m/>
    <m/>
    <m/>
  </r>
  <r>
    <n v="17"/>
    <s v="KWR4.072/ABD04/PPM-JPM/2025"/>
    <s v="0135/ABD07/PPM-JPM/2025"/>
    <s v="PENERAPAN STRATEGI BRANDING BERBASIS AI UNTUK DIGITALISASI UMKM"/>
    <x v="26"/>
    <x v="5"/>
    <n v="2025"/>
    <n v="6"/>
    <m/>
    <n v="10000000"/>
    <n v="8000000"/>
    <m/>
    <m/>
    <m/>
    <s v="Internal"/>
    <m/>
    <m/>
    <m/>
    <s v="dominggo bayu baskara"/>
    <m/>
    <n v="8000000"/>
    <s v="Intergrated and Embedded Systems"/>
    <s v="Rekayasa Industri dan Inovasi Bisnis (RIIB)"/>
    <s v="Digital Bisnis"/>
    <s v="FEB"/>
    <s v="Telkom University Surabaya"/>
    <n v="1093"/>
    <s v="041057"/>
    <m/>
    <m/>
    <s v="KRISNAYANTI ADITASARI"/>
    <n v="8000000"/>
    <s v="Circular Ecosystem and Sustainable Technology"/>
    <s v="Rekayasa Industri dan Inovasi Bisnis (RIIB)"/>
    <s v="Digital Bisnis"/>
    <s v="FEB"/>
    <s v="Telkom University Surabaya"/>
    <m/>
    <m/>
    <s v="ADISYA RESTI RAHMADANTI"/>
    <n v="8000000"/>
    <s v="Tidak ada CoE"/>
    <s v="Tidak ada KK"/>
    <n v="0"/>
    <s v="FEB"/>
    <s v="Telkom University Surabaya"/>
    <m/>
    <m/>
    <m/>
    <m/>
    <s v=""/>
    <s v=""/>
    <s v=""/>
    <m/>
    <m/>
    <m/>
    <m/>
    <m/>
    <m/>
    <s v=""/>
    <s v=""/>
    <s v=""/>
    <m/>
    <m/>
    <m/>
    <m/>
    <m/>
    <m/>
    <s v=""/>
    <s v=""/>
    <s v=""/>
    <m/>
    <m/>
    <m/>
    <m/>
    <m/>
    <m/>
    <s v=""/>
    <s v=""/>
    <s v=""/>
    <m/>
    <m/>
    <m/>
    <m/>
    <m/>
    <s v=""/>
    <s v=""/>
    <s v=""/>
    <m/>
    <m/>
    <m/>
    <m/>
    <m/>
    <s v=""/>
    <s v=""/>
    <s v=""/>
    <m/>
    <m/>
    <s v="Proposal"/>
    <s v="Laporan Akhir"/>
    <m/>
    <m/>
    <s v=""/>
    <m/>
    <s v=""/>
    <m/>
    <s v=""/>
    <m/>
    <s v=""/>
    <m/>
    <s v=""/>
    <m/>
    <s v=""/>
    <m/>
    <s v=""/>
    <m/>
    <s v=""/>
    <m/>
    <m/>
    <m/>
    <m/>
    <m/>
    <m/>
  </r>
  <r>
    <n v="18"/>
    <s v="KWR4.072/ABD04/PPM-JPM/2025"/>
    <s v="0297/ABD07/PPM-JPM/2025"/>
    <s v="PEMBUATAN ALAT PRODUKSI PUPUK DARI ENCENG GONDOK "/>
    <x v="26"/>
    <x v="5"/>
    <n v="2025"/>
    <n v="6"/>
    <m/>
    <n v="10000000"/>
    <n v="8000000"/>
    <m/>
    <m/>
    <m/>
    <s v="Internal"/>
    <m/>
    <m/>
    <m/>
    <s v="abduh sayid albana"/>
    <m/>
    <n v="8000000"/>
    <s v="Circular Ecosystem and Sustainable Technology"/>
    <s v="Rekayasa Industri dan Inovasi Bisnis (RIIB)"/>
    <s v="Teknik Logistik"/>
    <s v="FRI"/>
    <s v="Telkom University Surabaya"/>
    <n v="1093"/>
    <s v="041057"/>
    <m/>
    <m/>
    <s v="AUFAR FIKRI DIMYATI"/>
    <n v="8000000"/>
    <s v="Circular Ecosystem and Sustainable Technology"/>
    <s v="Rekayasa Industri dan Inovasi Bisnis (RIIB)"/>
    <s v="Teknik Industri"/>
    <s v="FRI"/>
    <s v="Telkom University Surabaya"/>
    <m/>
    <m/>
    <s v="ERLY EKAYANTI ROSYIDA"/>
    <n v="8000000"/>
    <s v="Circular Ecosystem and Sustainable Technology"/>
    <s v="Rekayasa Industri dan Inovasi Bisnis (RIIB)"/>
    <s v="Teknik Logistik"/>
    <s v="FRI"/>
    <s v="Telkom University Surabaya"/>
    <m/>
    <m/>
    <m/>
    <m/>
    <s v=""/>
    <s v=""/>
    <s v=""/>
    <m/>
    <m/>
    <m/>
    <m/>
    <m/>
    <m/>
    <s v=""/>
    <s v=""/>
    <s v=""/>
    <m/>
    <m/>
    <m/>
    <m/>
    <m/>
    <m/>
    <s v=""/>
    <s v=""/>
    <s v=""/>
    <m/>
    <m/>
    <m/>
    <m/>
    <m/>
    <m/>
    <s v=""/>
    <s v=""/>
    <s v=""/>
    <m/>
    <m/>
    <m/>
    <m/>
    <m/>
    <s v=""/>
    <s v=""/>
    <s v=""/>
    <m/>
    <m/>
    <m/>
    <m/>
    <m/>
    <s v=""/>
    <s v=""/>
    <s v=""/>
    <m/>
    <m/>
    <s v="Proposal"/>
    <s v="Laporan Akhir"/>
    <m/>
    <s v="NATASYA TRIA ANANTA"/>
    <s v="Teknik Industri"/>
    <s v="MOCHAMMAD AFAN DWI FEBRIANTO"/>
    <s v="Teknik Industri"/>
    <s v="MATTEO IBASTIAN"/>
    <s v="Teknik Logistik"/>
    <m/>
    <s v=""/>
    <m/>
    <s v=""/>
    <m/>
    <s v=""/>
    <m/>
    <s v=""/>
    <m/>
    <s v=""/>
    <m/>
    <m/>
    <m/>
    <m/>
    <m/>
    <m/>
  </r>
  <r>
    <n v="19"/>
    <s v="KWR4.072/ABD04/PPM-JPM/2025"/>
    <s v="0019/ABD07/PPM-JPM/2025"/>
    <s v="INDUKSI TEKNOLOGI DASHBOARD UNTUK MONITORING LAYANAN AKADEMIK SEKOLAH DI SMP HANG TUAH 4 SURABAYA"/>
    <x v="26"/>
    <x v="5"/>
    <n v="2025"/>
    <n v="6"/>
    <m/>
    <n v="10000000"/>
    <n v="8000000"/>
    <m/>
    <m/>
    <m/>
    <s v="Internal"/>
    <m/>
    <m/>
    <m/>
    <s v="regita putri permata"/>
    <m/>
    <n v="8000000"/>
    <s v="Intergrated and Embedded Systems"/>
    <s v="Smart Computing Technology (SCOUT)"/>
    <s v="Sains Data"/>
    <s v="FIF"/>
    <s v="Telkom University Surabaya"/>
    <n v="1093"/>
    <s v="041057"/>
    <m/>
    <m/>
    <s v="ACHMAD MUZAKKI"/>
    <n v="8000000"/>
    <s v="Intergrated and Embedded Systems"/>
    <s v="Rekayasa Industri dan Inovasi Bisnis (RIIB)"/>
    <s v="Rekayasa Perangkat Lunak"/>
    <s v="FIF"/>
    <s v="Telkom University Surabaya"/>
    <m/>
    <m/>
    <s v="ARNI MUARIFAH AMRI"/>
    <n v="8000000"/>
    <s v="Intergrated and Embedded Systems"/>
    <s v="Smart Computing Technology (SCOUT)"/>
    <s v="Rekayasa Perangkat Lunak"/>
    <s v="FIF"/>
    <s v="Telkom University Surabaya"/>
    <m/>
    <m/>
    <m/>
    <m/>
    <s v=""/>
    <s v=""/>
    <s v=""/>
    <m/>
    <m/>
    <m/>
    <m/>
    <m/>
    <m/>
    <s v=""/>
    <s v=""/>
    <s v=""/>
    <m/>
    <m/>
    <m/>
    <m/>
    <m/>
    <m/>
    <s v=""/>
    <s v=""/>
    <s v=""/>
    <m/>
    <m/>
    <m/>
    <m/>
    <m/>
    <m/>
    <s v=""/>
    <s v=""/>
    <s v=""/>
    <m/>
    <m/>
    <m/>
    <m/>
    <m/>
    <s v=""/>
    <s v=""/>
    <s v=""/>
    <m/>
    <m/>
    <m/>
    <m/>
    <m/>
    <s v=""/>
    <s v=""/>
    <s v=""/>
    <m/>
    <m/>
    <s v="Proposal"/>
    <s v="Laporan Akhir"/>
    <m/>
    <s v="MIRANTHY PRAMITA NINGTYAS"/>
    <s v="Sains Data"/>
    <s v="NABILA ZALFA SHAFIRA"/>
    <s v="Sains Data"/>
    <s v="SHEFIRA EKA PUTRI"/>
    <s v="Sains Data"/>
    <s v="MUHAMMAD ASTHI SETA ARI YUWANA"/>
    <s v="Rekayasa Perangkat Lunak"/>
    <s v="AURA AULIA ANASTASYA HADI PUTRI"/>
    <s v="Sains Data"/>
    <s v="JONATHAN SIHOMBING"/>
    <s v="Tidak Ada"/>
    <s v="FARID FARHAN"/>
    <s v="Rekayasa Perangkat Lunak"/>
    <m/>
    <s v=""/>
    <m/>
    <m/>
    <m/>
    <m/>
    <m/>
    <m/>
  </r>
  <r>
    <n v="20"/>
    <s v="KWR4.072/ABD04/PPM-JPM/2025"/>
    <s v="0380/ABD07/PPM-JPM/2025"/>
    <s v="PENERAPAN PICOBOT UNTUK FISIOTERAPI BERJALAN PASIEN PASCA STROKE."/>
    <x v="26"/>
    <x v="5"/>
    <n v="2025"/>
    <n v="6"/>
    <m/>
    <n v="10000000"/>
    <n v="8000000"/>
    <m/>
    <m/>
    <m/>
    <s v="Internal"/>
    <m/>
    <m/>
    <m/>
    <s v="dimas adiputra"/>
    <m/>
    <n v="8000000"/>
    <s v="Motion Technology for Safety, Health, and Wellness"/>
    <s v="ETHES (Electrical Engineering and Advanced Technologies)"/>
    <s v="Teknik Elektro"/>
    <s v="FTE"/>
    <s v="Telkom University Surabaya"/>
    <n v="1093"/>
    <s v="041057"/>
    <m/>
    <m/>
    <s v="NILLA RACHMANINGRUM"/>
    <n v="8000000"/>
    <s v="Motion Technology for Safety, Health, and Wellness"/>
    <s v="ETHES (Electrical Engineering and Advanced Technologies)"/>
    <s v="Teknik Telekomunikasi"/>
    <s v="FTE"/>
    <s v="Telkom University Surabaya"/>
    <m/>
    <m/>
    <s v="ARIS KUSUMAWATI"/>
    <n v="8000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m/>
    <s v="Proposal"/>
    <s v="Laporan Akhir"/>
    <m/>
    <s v="JOHNSON GERALD ANDERSON TEKS"/>
    <s v="Sistem Informasi"/>
    <s v="AZZAHRA RIZKI SULARDI TRISNAWATI"/>
    <s v="Sistem Informasi"/>
    <s v="ACHMAD SUBAYU"/>
    <s v="Teknik Elektro"/>
    <m/>
    <s v=""/>
    <m/>
    <s v=""/>
    <m/>
    <s v=""/>
    <m/>
    <s v=""/>
    <m/>
    <s v=""/>
    <m/>
    <m/>
    <m/>
    <m/>
    <m/>
    <m/>
  </r>
  <r>
    <n v="21"/>
    <s v="KWR4.072/ABD04/PPM-JPM/2025"/>
    <s v="0077/ABD07/PPM-JPM/2025"/>
    <s v="PENGEMBANGAN APLIKASI BIMBINGAN KONSELING MURID SMA NEGERI 1 KAMAL"/>
    <x v="26"/>
    <x v="5"/>
    <n v="2025"/>
    <n v="6"/>
    <m/>
    <n v="10000000"/>
    <n v="8000000"/>
    <m/>
    <m/>
    <m/>
    <s v="Internal"/>
    <m/>
    <m/>
    <m/>
    <s v="sri hidayati"/>
    <m/>
    <n v="8000000"/>
    <s v="Motion Technology for Safety, Health, and Wellness"/>
    <s v="Smart Computing Technology (SCOUT)"/>
    <s v="Sains Data"/>
    <s v="FRI"/>
    <s v="Telkom University Surabaya"/>
    <n v="1093"/>
    <s v="041057"/>
    <m/>
    <m/>
    <s v="ROSYID ABDILLAH"/>
    <n v="8000000"/>
    <s v="Motion Technology for Safety, Health, and Wellness"/>
    <s v="Smart Computing Technology (SCOUT)"/>
    <s v="Sistem Informasi"/>
    <s v="FRI"/>
    <s v="Telkom University Surabaya"/>
    <m/>
    <m/>
    <s v="AFFIFIANA PRISYANTI"/>
    <n v="8000000"/>
    <s v="Tidak ada CoE"/>
    <s v="Tidak ada KK"/>
    <n v="0"/>
    <s v="FRI"/>
    <s v="Telkom University Surabaya"/>
    <m/>
    <m/>
    <s v="MUHAMMAD ILHAM ALHARI"/>
    <n v="8000000"/>
    <s v="Motion Technology for Safety, Health, and Wellness"/>
    <s v="Rekayasa Industri dan Inovasi Bisnis (RIIB)"/>
    <s v="Sistem Informasi"/>
    <s v="FRI"/>
    <s v="Telkom University Surabaya"/>
    <m/>
    <m/>
    <s v="DAUD MUHAJIR"/>
    <n v="8000000"/>
    <s v="Motion Technology for Safety, Health, and Wellness"/>
    <s v="Smart Computing Technology (SCOUT)"/>
    <s v="Informatika"/>
    <s v="FIF"/>
    <s v="Telkom University Surabaya"/>
    <m/>
    <m/>
    <s v="DAUD MUHAJIR"/>
    <n v="8000000"/>
    <s v="Motion Technology for Safety, Health, and Wellness"/>
    <s v="Smart Computing Technology (SCOUT)"/>
    <s v="Informatika"/>
    <s v="FRI"/>
    <s v="Telkom University Surabaya"/>
    <m/>
    <m/>
    <m/>
    <m/>
    <s v=""/>
    <s v=""/>
    <s v=""/>
    <m/>
    <m/>
    <m/>
    <m/>
    <m/>
    <s v=""/>
    <s v=""/>
    <s v=""/>
    <m/>
    <m/>
    <m/>
    <m/>
    <m/>
    <s v=""/>
    <s v=""/>
    <s v=""/>
    <m/>
    <m/>
    <s v="Proposal"/>
    <s v="Laporan Akhir"/>
    <m/>
    <s v="MUHAMMAD PAKSI SATRIAWAN"/>
    <s v="Sistem Informasi"/>
    <s v="MUHAMMAD AYONDI RAMADHAN"/>
    <s v="Rekayasa Perangkat Lunak"/>
    <s v="FRANSISCA AURELIA MARANATHA HENDRADI"/>
    <s v="Sistem Informasi"/>
    <m/>
    <s v=""/>
    <m/>
    <s v=""/>
    <m/>
    <s v=""/>
    <m/>
    <s v=""/>
    <m/>
    <s v=""/>
    <m/>
    <m/>
    <m/>
    <m/>
    <m/>
    <m/>
  </r>
  <r>
    <n v="22"/>
    <s v="KWR4.072/ABD04/PPM-JPM/2025"/>
    <s v="0059/ABD07/PPM-JPM/2025"/>
    <s v="PENGEMBANGAN SISTEM ABSENSI MENGGUNAKAN FINGERPRINT PADA SMP AL FALAH ASSALAM"/>
    <x v="26"/>
    <x v="5"/>
    <n v="2025"/>
    <n v="6"/>
    <m/>
    <n v="10000000"/>
    <n v="8000000"/>
    <m/>
    <m/>
    <m/>
    <s v="Internal"/>
    <m/>
    <m/>
    <m/>
    <s v="rizky fenaldo maulana"/>
    <m/>
    <n v="8000000"/>
    <s v="Intergrated and Embedded Systems"/>
    <s v="Smart Computing Technology (SCOUT)"/>
    <s v="Informatika"/>
    <s v="FIF"/>
    <s v="Telkom University Surabaya"/>
    <n v="1093"/>
    <s v="041057"/>
    <m/>
    <m/>
    <s v="SAFIRA ROHMATUL LAILY"/>
    <n v="8000000"/>
    <s v="Tidak ada CoE"/>
    <s v="Tidak ada KK"/>
    <s v="Tidak ada KK"/>
    <m/>
    <m/>
    <m/>
    <m/>
    <s v="ERLY EKAYANTI ROSYIDA"/>
    <n v="8000000"/>
    <s v="Circular Ecosystem and Sustainable Technology"/>
    <s v="Rekayasa Industri dan Inovasi Bisnis (RIIB)"/>
    <s v="Teknik Logistik"/>
    <s v="FRI"/>
    <s v="Telkom University Surabaya"/>
    <m/>
    <m/>
    <s v="GRANITA HAJAR"/>
    <n v="8000000"/>
    <s v="Circular Ecosystem and Sustainable Technology"/>
    <s v="Rekayasa Industri dan Inovasi Bisnis (RIIB)"/>
    <s v="Teknik Logistik"/>
    <s v="FRI"/>
    <s v="Telkom University Surabaya"/>
    <m/>
    <m/>
    <m/>
    <m/>
    <s v=""/>
    <s v=""/>
    <s v=""/>
    <m/>
    <m/>
    <m/>
    <m/>
    <m/>
    <m/>
    <s v=""/>
    <s v=""/>
    <s v=""/>
    <m/>
    <m/>
    <m/>
    <m/>
    <m/>
    <m/>
    <s v=""/>
    <s v=""/>
    <s v=""/>
    <m/>
    <m/>
    <m/>
    <m/>
    <m/>
    <s v=""/>
    <s v=""/>
    <s v=""/>
    <m/>
    <m/>
    <m/>
    <m/>
    <m/>
    <s v=""/>
    <s v=""/>
    <s v=""/>
    <m/>
    <m/>
    <s v="Proposal"/>
    <s v="Laporan Akhir"/>
    <m/>
    <s v="AFIFAH FIKRIYAH DHIYA'ULHAQ"/>
    <s v="Informatika"/>
    <s v="NATANAEL WIJAYA TIONO"/>
    <s v="Informatika"/>
    <s v="MARIA ANGELA PERMATASARI"/>
    <s v="Informatika"/>
    <s v="CAHYANING ERDINIRA WIDIYA LESTARI"/>
    <s v="Informatika"/>
    <s v="YUANDYTHA FITRIA ADE PUTRI SUJIANA"/>
    <s v="Informatika"/>
    <m/>
    <s v=""/>
    <m/>
    <s v=""/>
    <m/>
    <s v=""/>
    <m/>
    <m/>
    <m/>
    <m/>
    <m/>
    <m/>
  </r>
  <r>
    <n v="23"/>
    <s v="KWR4.072/ABD04/PPM-JPM/2025"/>
    <s v="0184/ABD07/PPM-JPM/2025"/>
    <s v="SISTEM IRIGASI TETES OTOMATIS BERBASIS IOT UNTUK TANAMAN BUDIDAYA  DESA SARI ROGO"/>
    <x v="26"/>
    <x v="5"/>
    <n v="2025"/>
    <n v="6"/>
    <m/>
    <n v="9795000"/>
    <n v="8000000"/>
    <m/>
    <m/>
    <m/>
    <s v="Internal"/>
    <m/>
    <m/>
    <m/>
    <s v="muhammad adib kamali"/>
    <m/>
    <n v="8000000"/>
    <s v="Intergrated and Embedded Systems"/>
    <s v="Smart Computing Technology (SCOUT)"/>
    <s v="Teknologi Informasi"/>
    <s v="FIF"/>
    <s v="Telkom University Surabaya"/>
    <n v="1093"/>
    <s v="041057"/>
    <m/>
    <m/>
    <s v="HENDY BRIANTORO"/>
    <n v="8000000"/>
    <s v="Intergrated and Embedded Systems"/>
    <s v="ETHES (Electrical Engineering and Advanced Technologies)"/>
    <s v="Teknik Telekomunikasi"/>
    <s v="FTE"/>
    <s v="Telkom University Surabaya"/>
    <m/>
    <m/>
    <m/>
    <m/>
    <s v=""/>
    <s v=""/>
    <s v=""/>
    <m/>
    <m/>
    <m/>
    <m/>
    <m/>
    <m/>
    <s v=""/>
    <s v=""/>
    <s v=""/>
    <m/>
    <m/>
    <m/>
    <m/>
    <m/>
    <m/>
    <s v=""/>
    <s v=""/>
    <s v=""/>
    <m/>
    <m/>
    <m/>
    <m/>
    <m/>
    <m/>
    <s v=""/>
    <s v=""/>
    <s v=""/>
    <m/>
    <m/>
    <m/>
    <m/>
    <m/>
    <m/>
    <s v=""/>
    <s v=""/>
    <s v=""/>
    <m/>
    <m/>
    <m/>
    <m/>
    <m/>
    <s v=""/>
    <s v=""/>
    <s v=""/>
    <m/>
    <m/>
    <m/>
    <m/>
    <m/>
    <s v=""/>
    <s v=""/>
    <s v=""/>
    <m/>
    <m/>
    <s v="Proposal"/>
    <s v="Laporan Akhir"/>
    <m/>
    <s v="ADISTYA RAHAYU"/>
    <s v="Teknologi Informasi"/>
    <s v="KADEK GANDHI WAHYU JAYA SUASTIKA"/>
    <s v="Teknologi Informasi"/>
    <s v="MICHAEL ANGELLO QADOSY RIYADI"/>
    <s v="Teknologi Informasi"/>
    <s v="AHSHA AISNA AL WAFI"/>
    <s v="Teknologi Informasi"/>
    <s v="REINALDI SANTANA BATTUNG"/>
    <s v="Teknologi Informasi"/>
    <m/>
    <s v=""/>
    <m/>
    <s v=""/>
    <m/>
    <s v=""/>
    <m/>
    <m/>
    <m/>
    <m/>
    <m/>
    <m/>
  </r>
  <r>
    <n v="24"/>
    <s v="KWR4.072/ABD04/PPM-JPM/2025"/>
    <s v="0249/ABD07/PPM-JPM/2025"/>
    <s v="IMPLEMENTASI SISTEM PERPUSTAKAAN DIGITAL BERBASIS WEBSITE UNTUK MENINGKATKAN EFISIENSI DAN KUALITAS LAYANAN PERPUSTAKAAN DI SMP AL-FALAH ASSALAM"/>
    <x v="26"/>
    <x v="5"/>
    <n v="2025"/>
    <n v="6"/>
    <m/>
    <n v="8810000"/>
    <n v="8000000"/>
    <m/>
    <m/>
    <m/>
    <s v="Internal"/>
    <m/>
    <m/>
    <m/>
    <s v="ahmad wali satria bahari johan"/>
    <m/>
    <n v="8000000"/>
    <s v="Intergrated and Embedded Systems"/>
    <s v="Smart Computing Technology (SCOUT)"/>
    <s v="Informatika"/>
    <s v="FIF"/>
    <s v="Telkom University Surabaya"/>
    <n v="1093"/>
    <s v="041057"/>
    <m/>
    <m/>
    <s v="PIMA HANI SAFITRI"/>
    <n v="8000000"/>
    <s v="Motion Technology for Safety, Health, and Wellness"/>
    <s v="Smart Computing Technology (SCOUT)"/>
    <s v="Informatika"/>
    <s v="FIF"/>
    <s v="Telkom University Surabaya"/>
    <m/>
    <m/>
    <s v="DESITA NUR RACHMANIAR"/>
    <n v="8000000"/>
    <s v="Circular Ecosystem and Sustainable Technology"/>
    <s v="Rekayasa Industri dan Inovasi Bisnis (RIIB)"/>
    <s v="Teknik Logistik"/>
    <s v="FIF"/>
    <s v="Telkom University Surabaya"/>
    <m/>
    <m/>
    <s v="ARDIAN YUSUF WICAKSONO"/>
    <m/>
    <s v="Intergrated and Embedded Systems"/>
    <s v="Smart Computing Technology (SCOUT)"/>
    <s v="Informatika"/>
    <m/>
    <m/>
    <m/>
    <m/>
    <m/>
    <m/>
    <s v=""/>
    <s v=""/>
    <s v=""/>
    <m/>
    <m/>
    <m/>
    <m/>
    <m/>
    <m/>
    <s v=""/>
    <s v=""/>
    <s v=""/>
    <m/>
    <m/>
    <m/>
    <m/>
    <m/>
    <m/>
    <s v=""/>
    <s v=""/>
    <s v=""/>
    <m/>
    <m/>
    <m/>
    <m/>
    <m/>
    <s v=""/>
    <s v=""/>
    <s v=""/>
    <m/>
    <m/>
    <m/>
    <m/>
    <m/>
    <s v=""/>
    <s v=""/>
    <s v=""/>
    <m/>
    <m/>
    <s v="Proposal"/>
    <s v="Laporan Akhir"/>
    <m/>
    <s v="GERRARD SEBASTIAN"/>
    <s v="Informatika"/>
    <s v="RAIHAN FIRDAUS"/>
    <s v="Informatika"/>
    <s v="ANANDA BINTANG SAPUTRA"/>
    <s v="Informatika"/>
    <s v="GABRIEL AZARYA KRISHNA LOKAJAYA"/>
    <s v="Informatika"/>
    <s v="MUHAMMAD ALIFIAN PUTRA WIBOWO"/>
    <s v="Informatika"/>
    <m/>
    <s v=""/>
    <m/>
    <s v=""/>
    <m/>
    <s v=""/>
    <m/>
    <m/>
    <m/>
    <m/>
    <m/>
    <m/>
  </r>
  <r>
    <m/>
    <m/>
    <s v="0797/ABD07/PPM-JPM/2025"/>
    <s v="PENERAPAN TEKNOLOGI TEPAT GUNA INSTALASI HIDROPONIK UNTUK PEMBERDAYAAN MASYARAKAT DESA SUKO DALAM MENDUKUNG KEMANDIRIAN PANGAN"/>
    <x v="27"/>
    <x v="5"/>
    <n v="2025"/>
    <n v="6"/>
    <m/>
    <m/>
    <n v="7500000"/>
    <m/>
    <m/>
    <m/>
    <s v="Internal"/>
    <m/>
    <m/>
    <m/>
    <s v="SILVI ISTIQOMAH"/>
    <m/>
    <m/>
    <s v="Circular Ecosystem and Sustainable Technology"/>
    <s v="Rekayasa Industri dan Inovasi Bisnis (RIIB)"/>
    <s v="Teknik Industri"/>
    <m/>
    <m/>
    <m/>
    <m/>
    <m/>
    <m/>
    <s v="SALSABILA PUTRI INDAH SARI"/>
    <m/>
    <s v=" "/>
    <s v=" "/>
    <s v="Teknik Industri"/>
    <m/>
    <m/>
    <m/>
    <m/>
    <s v="ILMA MUFIDAH"/>
    <m/>
    <s v="Tidak ada CoE"/>
    <s v="Tidak ada KK"/>
    <s v="Tidak ada KK"/>
    <m/>
    <m/>
    <m/>
    <m/>
    <m/>
    <m/>
    <s v=""/>
    <s v=""/>
    <s v=""/>
    <m/>
    <m/>
    <m/>
    <m/>
    <m/>
    <m/>
    <s v=""/>
    <s v=""/>
    <s v=""/>
    <m/>
    <m/>
    <m/>
    <m/>
    <m/>
    <m/>
    <s v=""/>
    <s v=""/>
    <s v=""/>
    <m/>
    <m/>
    <m/>
    <m/>
    <m/>
    <m/>
    <s v=""/>
    <s v=""/>
    <s v=""/>
    <m/>
    <m/>
    <m/>
    <m/>
    <m/>
    <s v=""/>
    <s v=""/>
    <s v=""/>
    <m/>
    <m/>
    <m/>
    <m/>
    <m/>
    <s v=""/>
    <s v=""/>
    <s v=""/>
    <m/>
    <m/>
    <s v="Proposal"/>
    <m/>
    <m/>
    <s v="KAKA SATRIYA YUDHANTARA"/>
    <s v="Teknik Industri"/>
    <s v="SHARFINA CHANTIKA PUTRI INDRAWAN"/>
    <s v="Teknik Industri"/>
    <s v="KARINA DYAH PURBOSARI"/>
    <s v="Teknik Industri"/>
    <s v="INEZ REXANA"/>
    <s v="Teknik Logistik"/>
    <m/>
    <s v=""/>
    <m/>
    <s v=""/>
    <m/>
    <s v=""/>
    <m/>
    <s v=""/>
    <m/>
    <m/>
    <m/>
    <m/>
    <m/>
    <m/>
  </r>
  <r>
    <m/>
    <m/>
    <s v="0480/ABD07/PPM-JPM/2025"/>
    <s v="SISTEM PERTANIAN MODERN MENGGUNAKAN METODE HIDROPONIK DAN SOLAR PANEL UNTUK MENINGKATKAN KEMANDIRIAN PANGAN DI PONPES FATHUL HIDAYAH"/>
    <x v="27"/>
    <x v="5"/>
    <n v="2025"/>
    <n v="6"/>
    <m/>
    <m/>
    <n v="7500000"/>
    <m/>
    <m/>
    <m/>
    <s v="Internal"/>
    <m/>
    <m/>
    <m/>
    <s v="ANIFATUL FARICHA"/>
    <m/>
    <m/>
    <s v="Motion Technology for Safety, Health, and Wellness"/>
    <s v="ETHES (Electrical Engineering and Advanced Technologies)"/>
    <s v="Teknik Elektro"/>
    <m/>
    <m/>
    <m/>
    <m/>
    <m/>
    <m/>
    <s v="RIFKI DWI PUTRANTO"/>
    <m/>
    <s v="Circular Ecosystem and Sustainable Technology"/>
    <s v="ETHES (Electrical Engineering and Advanced Technologies)"/>
    <s v="Teknik Elektro"/>
    <m/>
    <m/>
    <m/>
    <m/>
    <s v="SUSIJANTO TRI RASMANA"/>
    <m/>
    <s v="Motion Technology for Safety, Health, and Wellness"/>
    <s v="ETHES (Electrical Engineering and Advanced Technologies)"/>
    <s v="Teknik Komputer"/>
    <m/>
    <m/>
    <m/>
    <m/>
    <m/>
    <m/>
    <s v=""/>
    <s v=""/>
    <s v=""/>
    <m/>
    <m/>
    <m/>
    <m/>
    <m/>
    <m/>
    <s v=""/>
    <s v=""/>
    <s v=""/>
    <m/>
    <m/>
    <m/>
    <m/>
    <m/>
    <m/>
    <s v=""/>
    <s v=""/>
    <s v=""/>
    <m/>
    <m/>
    <m/>
    <m/>
    <m/>
    <m/>
    <s v=""/>
    <s v=""/>
    <s v=""/>
    <m/>
    <m/>
    <m/>
    <m/>
    <m/>
    <s v=""/>
    <s v=""/>
    <s v=""/>
    <m/>
    <m/>
    <m/>
    <m/>
    <m/>
    <s v=""/>
    <s v=""/>
    <s v=""/>
    <m/>
    <m/>
    <s v="Proposal"/>
    <m/>
    <m/>
    <s v="NAAFILATURROSYIDAH"/>
    <s v="Teknik Elektro"/>
    <s v="ACHMAD SYIHAM AKBAR"/>
    <s v="Teknik Elektro"/>
    <s v="NUR SALIM HIDAYATULLAH"/>
    <s v="Teknik Komputer"/>
    <s v="DARUL PANJI KHAKIKI"/>
    <s v="Teknik Elektro"/>
    <s v="AFREDO OQTAVFIANO"/>
    <s v="Teknik Elektro"/>
    <m/>
    <s v=""/>
    <m/>
    <s v=""/>
    <m/>
    <s v=""/>
    <m/>
    <m/>
    <m/>
    <m/>
    <m/>
    <m/>
  </r>
  <r>
    <m/>
    <m/>
    <s v=" 0496/ABD07/PPM-JPM/2025"/>
    <s v="WHITE-SWINDLER-V4: PENGEMBANGAN WEB KOMUNITAS RESILIENSI PENIPUAN DIGITAL BERBASIS TEORI INFLUENCE MAXIMIZATION"/>
    <x v="27"/>
    <x v="5"/>
    <n v="2025"/>
    <n v="6"/>
    <m/>
    <m/>
    <n v="7500000"/>
    <m/>
    <m/>
    <m/>
    <s v="Internal"/>
    <m/>
    <m/>
    <m/>
    <s v="MOCHAMAD NIZAR PALEFI MA'ADY"/>
    <m/>
    <m/>
    <s v="Intergrated and Embedded Systems"/>
    <s v="Rekayasa Industri dan Inovasi Bisnis (RIIB)"/>
    <s v="Sistem Informasi"/>
    <m/>
    <m/>
    <m/>
    <m/>
    <m/>
    <m/>
    <s v="AGUS SULISTYA"/>
    <m/>
    <s v="Circular Ecosystem and Sustainable Technology"/>
    <s v="Smart Computing Technology (SCOUT)"/>
    <s v="Sistem Informasi"/>
    <m/>
    <m/>
    <m/>
    <m/>
    <s v="MUSTAFA KAMAL"/>
    <m/>
    <s v="Circular Ecosystem and Sustainable Technology"/>
    <s v="Rekayasa Industri dan Inovasi Bisnis (RIIB)"/>
    <s v="Teknologi Informasi"/>
    <m/>
    <m/>
    <m/>
    <m/>
    <s v="ANISA DZULKARNAIN"/>
    <m/>
    <s v="Intergrated and Embedded Systems"/>
    <s v="Smart Computing Technology (SCOUT)"/>
    <s v="Sistem Informasi"/>
    <m/>
    <m/>
    <m/>
    <m/>
    <s v="ROSYID ABDILLAH"/>
    <m/>
    <s v="Motion Technology for Safety, Health, and Wellness"/>
    <s v="Smart Computing Technology (SCOUT)"/>
    <s v="Sistem Informasi"/>
    <m/>
    <m/>
    <m/>
    <m/>
    <m/>
    <m/>
    <s v=""/>
    <s v=""/>
    <s v=""/>
    <m/>
    <m/>
    <m/>
    <m/>
    <m/>
    <m/>
    <s v=""/>
    <s v=""/>
    <s v=""/>
    <m/>
    <m/>
    <m/>
    <m/>
    <m/>
    <s v=""/>
    <s v=""/>
    <s v=""/>
    <m/>
    <m/>
    <m/>
    <m/>
    <m/>
    <s v=""/>
    <s v=""/>
    <s v=""/>
    <m/>
    <m/>
    <s v="Proposal"/>
    <m/>
    <m/>
    <s v="FIRYAL JIHAN HAURA"/>
    <s v="Sistem Informasi"/>
    <s v="DINO ROSSI EKA SEPTIANO"/>
    <s v="Sistem Informasi"/>
    <s v="NINDYANDHA SEKAR PRAMESWARI"/>
    <s v="Sistem Informasi"/>
    <m/>
    <s v=""/>
    <m/>
    <s v=""/>
    <m/>
    <s v=""/>
    <m/>
    <s v=""/>
    <m/>
    <s v=""/>
    <m/>
    <m/>
    <m/>
    <m/>
    <m/>
    <m/>
  </r>
  <r>
    <m/>
    <m/>
    <s v="0807/ABD07/PPM-JPM/2025"/>
    <s v="DRIP IRRIGATION SYSTEM (DIS) BERBASIS IOT: GREEN HOUSE BUDIDAYA MELON HIDROPONIK SKALA KECIL BERBASIS 60 TANAMAN"/>
    <x v="27"/>
    <x v="5"/>
    <n v="2025"/>
    <n v="6"/>
    <m/>
    <m/>
    <n v="7500000"/>
    <m/>
    <m/>
    <m/>
    <s v="Internal"/>
    <m/>
    <m/>
    <m/>
    <s v="BAMBANG AGUS SUMANTRI"/>
    <m/>
    <m/>
    <s v="Circular Ecosystem and Sustainable Technology"/>
    <s v="Rekayasa Industri dan Inovasi Bisnis (RIIB)"/>
    <s v="Digital Bisnis"/>
    <m/>
    <m/>
    <m/>
    <m/>
    <m/>
    <m/>
    <s v="SEKAR WIDYASARI PUTRI"/>
    <m/>
    <s v="Circular Ecosystem and Sustainable Technology"/>
    <s v="Rekayasa Industri dan Inovasi Bisnis (RIIB)"/>
    <s v="Digital Bisnis"/>
    <m/>
    <m/>
    <m/>
    <m/>
    <s v="SEKAR WIDYASARI PUTRI"/>
    <m/>
    <s v="Circular Ecosystem and Sustainable Technology"/>
    <s v="Rekayasa Industri dan Inovasi Bisnis (RIIB)"/>
    <s v="Digital Bisnis"/>
    <m/>
    <m/>
    <m/>
    <m/>
    <s v="MUHAMMAD DWI HARIYANTO"/>
    <m/>
    <s v="Tidak ada CoE"/>
    <s v="Tidak ada KK"/>
    <s v="Tidak ada KK"/>
    <m/>
    <m/>
    <m/>
    <m/>
    <s v="TITUS KRISTANTO"/>
    <m/>
    <s v="Circular Ecosystem and Sustainable Technology"/>
    <s v="Rekayasa Industri dan Inovasi Bisnis (RIIB)"/>
    <s v="Digital Bisnis"/>
    <m/>
    <m/>
    <m/>
    <m/>
    <m/>
    <m/>
    <s v=""/>
    <s v=""/>
    <s v=""/>
    <m/>
    <m/>
    <m/>
    <m/>
    <m/>
    <m/>
    <s v=""/>
    <s v=""/>
    <s v=""/>
    <m/>
    <m/>
    <m/>
    <m/>
    <m/>
    <s v=""/>
    <s v=""/>
    <s v=""/>
    <m/>
    <m/>
    <m/>
    <m/>
    <m/>
    <s v=""/>
    <s v=""/>
    <s v=""/>
    <m/>
    <m/>
    <s v="Proposal"/>
    <m/>
    <m/>
    <s v="JUZSI YULIA INSANI"/>
    <s v="Bisnis Digital"/>
    <s v="NURA AULIA FASHALVA"/>
    <s v="Bisnis Digital"/>
    <s v="NAZHIF NABIL DIAB"/>
    <s v="Bisnis Digital"/>
    <m/>
    <s v=""/>
    <m/>
    <s v=""/>
    <m/>
    <s v=""/>
    <m/>
    <s v=""/>
    <m/>
    <s v=""/>
    <m/>
    <m/>
    <m/>
    <m/>
    <m/>
    <m/>
  </r>
  <r>
    <m/>
    <m/>
    <s v=" 0472/ABD07/PPM-JPM/2025"/>
    <s v="PERANCANGAN DASHBOARD PREDIKSI PERMINTAAN BERBASIS AI UNTUK PENGUATAN SISTEM PENDUKUNG KEPUTUSAN"/>
    <x v="27"/>
    <x v="5"/>
    <n v="2025"/>
    <n v="6"/>
    <m/>
    <m/>
    <n v="7500000"/>
    <m/>
    <m/>
    <m/>
    <s v="Internal"/>
    <m/>
    <m/>
    <m/>
    <s v="ERLY EKAYANTI ROSYIDA"/>
    <m/>
    <m/>
    <s v="Circular Ecosystem and Sustainable Technology"/>
    <s v="Rekayasa Industri dan Inovasi Bisnis (RIIB)"/>
    <s v="Teknik Logistik"/>
    <m/>
    <m/>
    <m/>
    <m/>
    <m/>
    <m/>
    <s v="REGITA PUTRI PERMATA"/>
    <m/>
    <s v="Intergrated and Embedded Systems"/>
    <s v="Smart Computing Technology (SCOUT)"/>
    <s v="Sains Data"/>
    <m/>
    <m/>
    <m/>
    <m/>
    <s v="NISA ISROFI"/>
    <m/>
    <s v="Circular Ecosystem and Sustainable Technology"/>
    <s v="Rekayasa Industri dan Inovasi Bisnis (RIIB)"/>
    <s v="Teknik Logistik"/>
    <m/>
    <m/>
    <m/>
    <m/>
    <s v="NISA ISROFI"/>
    <m/>
    <s v="Circular Ecosystem and Sustainable Technology"/>
    <s v="Rekayasa Industri dan Inovasi Bisnis (RIIB)"/>
    <s v="Teknik Logistik"/>
    <m/>
    <m/>
    <m/>
    <m/>
    <m/>
    <m/>
    <s v=""/>
    <s v=""/>
    <s v=""/>
    <m/>
    <m/>
    <m/>
    <m/>
    <m/>
    <m/>
    <s v=""/>
    <s v=""/>
    <s v=""/>
    <m/>
    <m/>
    <m/>
    <m/>
    <m/>
    <m/>
    <s v=""/>
    <s v=""/>
    <s v=""/>
    <m/>
    <m/>
    <m/>
    <m/>
    <m/>
    <s v=""/>
    <s v=""/>
    <s v=""/>
    <m/>
    <m/>
    <m/>
    <m/>
    <m/>
    <s v=""/>
    <s v=""/>
    <s v=""/>
    <m/>
    <m/>
    <s v="Proposal"/>
    <m/>
    <m/>
    <s v="LATHIFA PUTERI ASY'ARI"/>
    <s v="Teknik Logistik"/>
    <s v="MARIA FAULINA PUTRI TANASA"/>
    <s v="Teknik Logistik"/>
    <s v="INEZ REXANA"/>
    <s v="Teknik Logistik"/>
    <s v="AGUSTINA MARITO SIMATUPANG"/>
    <s v="Teknik Logistik"/>
    <m/>
    <s v=""/>
    <m/>
    <s v=""/>
    <m/>
    <s v=""/>
    <m/>
    <s v=""/>
    <m/>
    <m/>
    <m/>
    <m/>
    <m/>
    <m/>
  </r>
  <r>
    <m/>
    <m/>
    <s v="0475/ABD07/PPM-JPM/2025"/>
    <s v="PENGEMBANGAN APLIKASI MEDIA PEMBELAJARAN UNTUK ANAK KESULITAN BELAJAR PADA SLB BINA MANDIRI SURABAYA"/>
    <x v="27"/>
    <x v="5"/>
    <n v="2025"/>
    <n v="6"/>
    <m/>
    <m/>
    <n v="7500000"/>
    <m/>
    <m/>
    <m/>
    <s v="Internal"/>
    <m/>
    <m/>
    <m/>
    <s v="YOHANES SETIAWAN"/>
    <m/>
    <m/>
    <s v="Intergrated and Embedded Systems"/>
    <s v="Smart Computing Technology (SCOUT)"/>
    <s v="Teknologi Informasi"/>
    <m/>
    <m/>
    <m/>
    <m/>
    <m/>
    <m/>
    <s v="DEWI RAHMAWATI"/>
    <m/>
    <s v="Motion Technology for Safety, Health, and Wellness"/>
    <s v="Smart Computing Technology (SCOUT)"/>
    <s v="Rekayasa Perangkat Lunak"/>
    <m/>
    <m/>
    <m/>
    <m/>
    <s v="ARNI MUARIFAH AMRI"/>
    <m/>
    <s v="Intergrated and Embedded Systems"/>
    <s v="Smart Computing Technology (SCOUT)"/>
    <s v="Rekayasa Perangkat Lunak"/>
    <m/>
    <m/>
    <m/>
    <m/>
    <s v="ACHMAD MUZAKKI"/>
    <m/>
    <s v="Intergrated and Embedded Systems"/>
    <s v="Rekayasa Industri dan Inovasi Bisnis (RIIB)"/>
    <s v="Rekayasa Perangkat Lunak"/>
    <m/>
    <m/>
    <m/>
    <m/>
    <s v="MASTUTY AYU NINGTYAS"/>
    <m/>
    <s v="Intergrated and Embedded Systems"/>
    <s v="Smart Computing Technology (SCOUT)"/>
    <s v="Teknologi Informasi"/>
    <m/>
    <m/>
    <m/>
    <m/>
    <m/>
    <m/>
    <s v=""/>
    <s v=""/>
    <s v=""/>
    <m/>
    <m/>
    <m/>
    <m/>
    <m/>
    <m/>
    <s v=""/>
    <s v=""/>
    <s v=""/>
    <m/>
    <m/>
    <m/>
    <m/>
    <m/>
    <s v=""/>
    <s v=""/>
    <s v=""/>
    <m/>
    <m/>
    <m/>
    <m/>
    <m/>
    <s v=""/>
    <s v=""/>
    <s v=""/>
    <m/>
    <m/>
    <s v="Proposal"/>
    <m/>
    <m/>
    <s v="MUHAMMAD ASTHI SETA ARI YUWANA"/>
    <s v="Rekayasa Perangkat Lunak"/>
    <s v="MICHAEL ANGELLO QADOSY RIYADI"/>
    <s v="Teknologi Informasi"/>
    <s v="RIFQI REISSAL ARASY"/>
    <s v="Rekayasa Perangkat Lunak"/>
    <s v="STEVAN ANDREAS"/>
    <s v="Rekayasa Perangkat Lunak"/>
    <s v="SITI NAFIATUL FAUZIAH"/>
    <s v="Rekayasa Perangkat Lunak"/>
    <m/>
    <s v=""/>
    <m/>
    <s v=""/>
    <m/>
    <s v=""/>
    <m/>
    <m/>
    <m/>
    <m/>
    <m/>
    <m/>
  </r>
  <r>
    <m/>
    <m/>
    <s v="0500/ABD07/PPM-JPM/2025"/>
    <s v="RANCANG BANGUN TEKNOLOGI PENGOLAHAN LIMBAH BOTOL PLASTIK DAN OLI BEKAS MENJADI ECOBRICK DAN PAVING BLOCK"/>
    <x v="27"/>
    <x v="5"/>
    <n v="2025"/>
    <n v="6"/>
    <m/>
    <m/>
    <n v="7500000"/>
    <m/>
    <m/>
    <m/>
    <s v="Internal"/>
    <m/>
    <m/>
    <m/>
    <s v="GRANITA HAJAR"/>
    <m/>
    <m/>
    <s v="Circular Ecosystem and Sustainable Technology"/>
    <s v="Rekayasa Industri dan Inovasi Bisnis (RIIB)"/>
    <s v="Teknik Logistik"/>
    <m/>
    <m/>
    <m/>
    <m/>
    <m/>
    <m/>
    <s v="DESITA NUR RACHMANIAR"/>
    <m/>
    <s v="Circular Ecosystem and Sustainable Technology"/>
    <s v="Rekayasa Industri dan Inovasi Bisnis (RIIB)"/>
    <s v="Teknik Logistik"/>
    <m/>
    <m/>
    <m/>
    <m/>
    <s v="AUFAR FIKRI DIMYATI"/>
    <m/>
    <s v="Circular Ecosystem and Sustainable Technology"/>
    <s v="Rekayasa Industri dan Inovasi Bisnis (RIIB)"/>
    <s v="Teknik Industri"/>
    <m/>
    <m/>
    <m/>
    <m/>
    <m/>
    <m/>
    <s v=""/>
    <s v=""/>
    <s v=""/>
    <m/>
    <m/>
    <m/>
    <m/>
    <m/>
    <m/>
    <s v=""/>
    <s v=""/>
    <s v=""/>
    <m/>
    <m/>
    <m/>
    <m/>
    <m/>
    <m/>
    <s v=""/>
    <s v=""/>
    <s v=""/>
    <m/>
    <m/>
    <m/>
    <m/>
    <m/>
    <m/>
    <s v=""/>
    <s v=""/>
    <s v=""/>
    <m/>
    <m/>
    <m/>
    <m/>
    <m/>
    <s v=""/>
    <s v=""/>
    <s v=""/>
    <m/>
    <m/>
    <m/>
    <m/>
    <m/>
    <s v=""/>
    <s v=""/>
    <s v=""/>
    <m/>
    <m/>
    <s v="Proposal"/>
    <m/>
    <m/>
    <s v="AHMAD MAULANA MUCHTAR"/>
    <s v="Teknik Industri"/>
    <s v="RONALDA GIOVANI NIPUN SITORUS"/>
    <s v="Teknik Industri"/>
    <s v="RARA AYU NATHANIA SWASTI"/>
    <s v="Teknik Logistik"/>
    <s v="RATU FAJAR DIVA MALIKA BAHAGIA"/>
    <s v="Teknik Logistik"/>
    <m/>
    <s v=""/>
    <m/>
    <s v=""/>
    <m/>
    <s v=""/>
    <m/>
    <s v=""/>
    <m/>
    <m/>
    <m/>
    <m/>
    <m/>
    <m/>
  </r>
  <r>
    <m/>
    <m/>
    <s v="0506/ABD07/PPM-JPM/2025"/>
    <s v="TRANSFORMASI DIGITAL MELALUI PELATIHAN ODDO ERP SEBAGAI SISTEM MANAJEMEN BISNIS TERPADU"/>
    <x v="27"/>
    <x v="5"/>
    <n v="2025"/>
    <n v="6"/>
    <m/>
    <m/>
    <n v="7500000"/>
    <m/>
    <m/>
    <m/>
    <s v="Internal"/>
    <m/>
    <m/>
    <m/>
    <s v="NISA ISROFI"/>
    <m/>
    <m/>
    <s v="Circular Ecosystem and Sustainable Technology"/>
    <s v="Rekayasa Industri dan Inovasi Bisnis (RIIB)"/>
    <s v="Teknik Logistik"/>
    <m/>
    <m/>
    <m/>
    <m/>
    <m/>
    <m/>
    <s v="RIZKY FENALDO MAULANA"/>
    <m/>
    <s v="Intergrated and Embedded Systems"/>
    <s v="Smart Computing Technology (SCOUT)"/>
    <s v="Informatika"/>
    <m/>
    <m/>
    <m/>
    <m/>
    <s v="ERLY EKAYANTI ROSYIDA"/>
    <m/>
    <s v="Circular Ecosystem and Sustainable Technology"/>
    <s v="Rekayasa Industri dan Inovasi Bisnis (RIIB)"/>
    <s v="Teknik Logistik"/>
    <m/>
    <m/>
    <m/>
    <m/>
    <m/>
    <m/>
    <s v=""/>
    <s v=""/>
    <s v=""/>
    <m/>
    <m/>
    <m/>
    <m/>
    <m/>
    <m/>
    <s v=""/>
    <s v=""/>
    <s v=""/>
    <m/>
    <m/>
    <m/>
    <m/>
    <m/>
    <m/>
    <s v=""/>
    <s v=""/>
    <s v=""/>
    <m/>
    <m/>
    <m/>
    <m/>
    <m/>
    <m/>
    <s v=""/>
    <s v=""/>
    <s v=""/>
    <m/>
    <m/>
    <m/>
    <m/>
    <m/>
    <s v=""/>
    <s v=""/>
    <s v=""/>
    <m/>
    <m/>
    <m/>
    <m/>
    <m/>
    <s v=""/>
    <s v=""/>
    <s v=""/>
    <m/>
    <m/>
    <s v="Proposal"/>
    <m/>
    <m/>
    <s v="ARDINAL BENEDICK TANJUNG"/>
    <s v="Teknik Logistik"/>
    <s v="YOSE INDRA PRATAMA"/>
    <s v="Teknik Logistik"/>
    <s v="YUANDYTHA FITRIA ADE PUTRI SUJIANA"/>
    <s v="Informatika"/>
    <s v="HERDIANA FEBRIANTI"/>
    <s v="Teknik Logistik"/>
    <s v="ALDIN ARDIANSYAH ICHWAN"/>
    <s v="Teknik Logistik"/>
    <m/>
    <s v=""/>
    <m/>
    <s v=""/>
    <m/>
    <s v=""/>
    <m/>
    <m/>
    <m/>
    <m/>
    <m/>
    <m/>
  </r>
  <r>
    <m/>
    <m/>
    <s v="0657/ABD07/PPM-JPM/2025"/>
    <s v="PEMBERDAYAAN MASYARAKAT DESA GADING WATU MELALUI TEKNOLOGI PENCACAH PLASTIK TEPAT GUNA MENDUKUNG PENGELOLAAN LIMBAH BERKELANJUTAN"/>
    <x v="27"/>
    <x v="5"/>
    <n v="2025"/>
    <n v="6"/>
    <m/>
    <m/>
    <n v="7500000"/>
    <m/>
    <m/>
    <m/>
    <s v="Internal"/>
    <m/>
    <m/>
    <m/>
    <s v="BENAZIR IMAM ARIF MUTTAQIN"/>
    <m/>
    <m/>
    <s v="Circular Ecosystem and Sustainable Technology"/>
    <s v="Rekayasa Industri dan Inovasi Bisnis (RIIB)"/>
    <s v="Teknik Industri"/>
    <m/>
    <m/>
    <m/>
    <m/>
    <m/>
    <m/>
    <s v="PRATYA POERI SURYADHINI"/>
    <m/>
    <s v="Tidak ada CoE"/>
    <s v="Tidak ada KK"/>
    <s v="Tidak ada KK"/>
    <m/>
    <m/>
    <m/>
    <m/>
    <s v="AGOES WINDARTO"/>
    <m/>
    <s v="Circular Ecosystem and Sustainable Technology"/>
    <s v="Rekayasa Industri dan Inovasi Bisnis (RIIB)"/>
    <s v="Digital Bisnis"/>
    <m/>
    <m/>
    <m/>
    <m/>
    <m/>
    <m/>
    <s v=""/>
    <s v=""/>
    <s v=""/>
    <m/>
    <m/>
    <m/>
    <m/>
    <m/>
    <m/>
    <s v=""/>
    <s v=""/>
    <s v=""/>
    <m/>
    <m/>
    <m/>
    <m/>
    <m/>
    <m/>
    <s v=""/>
    <s v=""/>
    <s v=""/>
    <m/>
    <m/>
    <m/>
    <m/>
    <m/>
    <m/>
    <s v=""/>
    <s v=""/>
    <s v=""/>
    <m/>
    <m/>
    <m/>
    <m/>
    <m/>
    <s v=""/>
    <s v=""/>
    <s v=""/>
    <m/>
    <m/>
    <m/>
    <m/>
    <m/>
    <s v=""/>
    <s v=""/>
    <s v=""/>
    <m/>
    <m/>
    <s v="Proposal"/>
    <m/>
    <m/>
    <s v="MOCH. HAFID DWI FEBRIANTO"/>
    <s v="Teknik Industri"/>
    <s v="ANDREAN GREGORY VALENTINO SINAGA"/>
    <s v="Teknik Industri"/>
    <s v="JOEY AZARYA BRALING"/>
    <s v="Teknik Industri"/>
    <s v="AA. ANGELINA MAISY ANTONITA"/>
    <s v="Teknik Industri"/>
    <s v="RISMA DWI CAHYANINGRUM"/>
    <s v="Teknik Industri"/>
    <m/>
    <s v=""/>
    <m/>
    <s v=""/>
    <m/>
    <s v=""/>
    <m/>
    <m/>
    <m/>
    <m/>
    <m/>
    <m/>
  </r>
  <r>
    <m/>
    <m/>
    <s v="0654/ABD07/PPM-JPM/2025"/>
    <s v="IMPLEMENTASI DASHBOARD INTERAKTIF BERBASIS WEB DALAM PENGELOLAAN LAPORAN BULANAN KADER SURABAYA HEBAT"/>
    <x v="27"/>
    <x v="5"/>
    <n v="2025"/>
    <n v="6"/>
    <m/>
    <m/>
    <n v="7500000"/>
    <m/>
    <m/>
    <m/>
    <s v="Internal"/>
    <m/>
    <m/>
    <m/>
    <s v="AMALIA NUR ALIFAH"/>
    <m/>
    <m/>
    <s v="Circular Ecosystem and Sustainable Technology"/>
    <s v="Smart Computing Technology (SCOUT)"/>
    <s v="Sains Data"/>
    <m/>
    <m/>
    <m/>
    <m/>
    <m/>
    <m/>
    <s v="SULTHAN RAFIF"/>
    <m/>
    <s v="Intergrated and Embedded Systems"/>
    <s v="Smart Computing Technology (SCOUT)"/>
    <s v="Sains Data"/>
    <m/>
    <m/>
    <m/>
    <m/>
    <m/>
    <m/>
    <s v=""/>
    <s v=""/>
    <s v=""/>
    <m/>
    <m/>
    <m/>
    <m/>
    <m/>
    <m/>
    <s v=""/>
    <s v=""/>
    <s v=""/>
    <m/>
    <m/>
    <m/>
    <m/>
    <m/>
    <m/>
    <s v=""/>
    <s v=""/>
    <s v=""/>
    <m/>
    <m/>
    <m/>
    <m/>
    <m/>
    <m/>
    <s v=""/>
    <s v=""/>
    <s v=""/>
    <m/>
    <m/>
    <m/>
    <m/>
    <m/>
    <m/>
    <s v=""/>
    <s v=""/>
    <s v=""/>
    <m/>
    <m/>
    <m/>
    <m/>
    <m/>
    <s v=""/>
    <s v=""/>
    <s v=""/>
    <m/>
    <m/>
    <m/>
    <m/>
    <m/>
    <s v=""/>
    <s v=""/>
    <s v=""/>
    <m/>
    <m/>
    <s v="Proposal"/>
    <m/>
    <m/>
    <s v="DELYANA IKA WARDANI"/>
    <s v="Sains Data"/>
    <s v="FEBYCANDRA CARMELINDA XIMENES"/>
    <s v="Sains Data"/>
    <s v="ASYIFA IZAYANI SAFARI"/>
    <s v="Sains Data"/>
    <s v="MUHAMMAD PANDU PRAPYUSTA"/>
    <s v="Sains Data"/>
    <s v="FADIYA ZAHRA QATRANADA"/>
    <s v="Sains Data"/>
    <m/>
    <s v=""/>
    <m/>
    <s v=""/>
    <m/>
    <s v=""/>
    <m/>
    <m/>
    <m/>
    <m/>
    <m/>
    <m/>
  </r>
  <r>
    <m/>
    <m/>
    <s v="0691/ABD07/PPM-JPM/2025"/>
    <s v="IMPLEMENTASI ROBOT FISIOTERAPI PICOBOT PADA RSUD DR. SOETOMO"/>
    <x v="27"/>
    <x v="5"/>
    <n v="2025"/>
    <n v="6"/>
    <m/>
    <m/>
    <n v="7500000"/>
    <m/>
    <m/>
    <m/>
    <s v="Internal"/>
    <m/>
    <m/>
    <m/>
    <s v="DIMAS ADIPUTRA"/>
    <m/>
    <m/>
    <s v="Motion Technology for Safety, Health, and Wellness"/>
    <s v="ETHES (Electrical Engineering and Advanced Technologies)"/>
    <s v="Teknik Elektro"/>
    <m/>
    <m/>
    <m/>
    <m/>
    <m/>
    <m/>
    <s v="ARIS KUSUMAWATI"/>
    <m/>
    <s v="Motion Technology for Safety, Health, and Wellness"/>
    <s v="Rekayasa Industri dan Inovasi Bisnis (RIIB)"/>
    <s v="Sistem Informasi"/>
    <m/>
    <m/>
    <m/>
    <m/>
    <s v="NILLA RACHMANINGRUM"/>
    <m/>
    <s v="Motion Technology for Safety, Health, and Wellness"/>
    <s v="ETHES (Electrical Engineering and Advanced Technologies)"/>
    <s v="Teknik Telekomunikasi"/>
    <m/>
    <m/>
    <m/>
    <m/>
    <m/>
    <m/>
    <s v=""/>
    <s v=""/>
    <s v=""/>
    <m/>
    <m/>
    <m/>
    <m/>
    <m/>
    <m/>
    <s v=""/>
    <s v=""/>
    <s v=""/>
    <m/>
    <m/>
    <m/>
    <m/>
    <m/>
    <m/>
    <s v=""/>
    <s v=""/>
    <s v=""/>
    <m/>
    <m/>
    <m/>
    <m/>
    <m/>
    <m/>
    <s v=""/>
    <s v=""/>
    <s v=""/>
    <m/>
    <m/>
    <m/>
    <m/>
    <m/>
    <s v=""/>
    <s v=""/>
    <s v=""/>
    <m/>
    <m/>
    <m/>
    <m/>
    <m/>
    <s v=""/>
    <s v=""/>
    <s v=""/>
    <m/>
    <m/>
    <s v="Proposal"/>
    <m/>
    <m/>
    <s v="NIKO ADI MAULANA PUTRA"/>
    <s v="Teknik Elektro"/>
    <s v="DIO IFAN AULIYA"/>
    <s v="Teknik Elektro"/>
    <s v="ARIO VEISA RAYANDA UTOMO"/>
    <s v="Sistem Informasi"/>
    <s v="RAFIKA VIDIA WARDANI"/>
    <s v="Teknik Elektro"/>
    <m/>
    <s v=""/>
    <m/>
    <s v=""/>
    <m/>
    <s v=""/>
    <m/>
    <s v=""/>
    <m/>
    <m/>
    <m/>
    <m/>
    <m/>
    <m/>
  </r>
  <r>
    <m/>
    <m/>
    <s v="0445/ABD07/PPM-JPM/2025"/>
    <s v="FILAMEN BERAKSI: DAUR ULANG BOTOL PLASTIK UNTUK ANYAMAN KREATIF"/>
    <x v="27"/>
    <x v="5"/>
    <n v="2025"/>
    <n v="6"/>
    <s v="Material Maju"/>
    <m/>
    <n v="7500000"/>
    <m/>
    <n v="4"/>
    <m/>
    <s v="Internal"/>
    <m/>
    <m/>
    <m/>
    <s v="ABDUH SAYID ALBANA"/>
    <m/>
    <m/>
    <s v="Circular Ecosystem and Sustainable Technology"/>
    <s v="Rekayasa Industri dan Inovasi Bisnis (RIIB)"/>
    <s v="Teknik Logistik"/>
    <m/>
    <m/>
    <m/>
    <m/>
    <m/>
    <m/>
    <s v="BENAZIR IMAM ARIF MUTTAQIN"/>
    <m/>
    <s v="Circular Ecosystem and Sustainable Technology"/>
    <s v="Rekayasa Industri dan Inovasi Bisnis (RIIB)"/>
    <s v="Teknik Industri"/>
    <m/>
    <m/>
    <m/>
    <m/>
    <s v="MUSTAFA KAMAL"/>
    <m/>
    <s v="Circular Ecosystem and Sustainable Technology"/>
    <s v="Rekayasa Industri dan Inovasi Bisnis (RIIB)"/>
    <s v="Teknologi Informasi"/>
    <m/>
    <m/>
    <m/>
    <m/>
    <s v="AGOES WINDARTO"/>
    <m/>
    <s v="Circular Ecosystem and Sustainable Technology"/>
    <s v="Rekayasa Industri dan Inovasi Bisnis (RIIB)"/>
    <s v="Digital Bisnis"/>
    <m/>
    <m/>
    <m/>
    <m/>
    <s v="MOCHAMMAD ZULFIKAR ALFANY"/>
    <m/>
    <s v="Tidak ada CoE"/>
    <s v="Tidak ada KK"/>
    <s v="Tidak ada KK"/>
    <m/>
    <m/>
    <m/>
    <m/>
    <m/>
    <m/>
    <s v=""/>
    <s v=""/>
    <s v=""/>
    <m/>
    <m/>
    <m/>
    <m/>
    <m/>
    <m/>
    <s v=""/>
    <s v=""/>
    <s v=""/>
    <m/>
    <m/>
    <m/>
    <m/>
    <m/>
    <s v=""/>
    <s v=""/>
    <s v=""/>
    <m/>
    <m/>
    <m/>
    <m/>
    <m/>
    <s v=""/>
    <s v=""/>
    <s v=""/>
    <m/>
    <m/>
    <s v="Proposal"/>
    <m/>
    <m/>
    <s v="ARDINAL BENEDICK TANJUNG"/>
    <s v="Teknik Logistik"/>
    <s v="EGA MAWARNI AYUNINGTYAS"/>
    <s v="Teknik Industri"/>
    <s v="ANNISA SOFIA ALBANA"/>
    <s v="Sains Data"/>
    <s v="REYGIUSE ELFANIA NADYA PUTRI"/>
    <s v="Tidak Ada"/>
    <m/>
    <s v=""/>
    <m/>
    <s v=""/>
    <m/>
    <s v=""/>
    <m/>
    <s v=""/>
    <m/>
    <m/>
    <m/>
    <m/>
    <m/>
    <m/>
  </r>
  <r>
    <m/>
    <m/>
    <s v="0577/ABD07/PPM-JPM/2025"/>
    <s v="PENERAPAN SMART-SUTRAH SEBAGAI INOVASI TEKNOLOGI PENGHITUNG RAKAAT SHOLAT DAN PENANDA SHAF BERBASIS IOT DI MASJID TAKHOBBAR SURABAYA"/>
    <x v="27"/>
    <x v="5"/>
    <n v="2025"/>
    <n v="6"/>
    <m/>
    <m/>
    <n v="7500000"/>
    <m/>
    <m/>
    <m/>
    <s v="Internal"/>
    <m/>
    <m/>
    <m/>
    <s v="NILLA RACHMANINGRUM"/>
    <m/>
    <m/>
    <s v="Motion Technology for Safety, Health, and Wellness"/>
    <s v="ETHES (Electrical Engineering and Advanced Technologies)"/>
    <s v="Teknik Telekomunikasi"/>
    <m/>
    <m/>
    <m/>
    <m/>
    <m/>
    <m/>
    <s v="FANNUSH SHOFI AKBAR"/>
    <m/>
    <s v="Motion Technology for Safety, Health, and Wellness"/>
    <s v="ETHES (Electrical Engineering and Advanced Technologies)"/>
    <s v="Teknik Telekomunikasi"/>
    <m/>
    <m/>
    <m/>
    <m/>
    <s v="CHAIRONI LATIF"/>
    <m/>
    <s v="Circular Ecosystem and Sustainable Technology"/>
    <s v="ETHES (Electrical Engineering and Advanced Technologies)"/>
    <s v="Teknik Elektro"/>
    <m/>
    <m/>
    <m/>
    <m/>
    <m/>
    <m/>
    <s v=""/>
    <s v=""/>
    <s v=""/>
    <m/>
    <m/>
    <m/>
    <m/>
    <m/>
    <m/>
    <s v=""/>
    <s v=""/>
    <s v=""/>
    <m/>
    <m/>
    <m/>
    <m/>
    <m/>
    <m/>
    <s v=""/>
    <s v=""/>
    <s v=""/>
    <m/>
    <m/>
    <m/>
    <m/>
    <m/>
    <m/>
    <s v=""/>
    <s v=""/>
    <s v=""/>
    <m/>
    <m/>
    <m/>
    <m/>
    <m/>
    <s v=""/>
    <s v=""/>
    <s v=""/>
    <m/>
    <m/>
    <m/>
    <m/>
    <m/>
    <s v=""/>
    <s v=""/>
    <s v=""/>
    <m/>
    <m/>
    <s v="Proposal"/>
    <m/>
    <m/>
    <s v="NAIFAH DZIYAN ALIFIA SASIKIRANA"/>
    <s v="Teknik Elektro"/>
    <s v="CILLY NGANDA EKA PUTRI"/>
    <s v="Teknik Elektro"/>
    <s v="NUR WAHYUNI PUTRI"/>
    <s v="Teknik Elektro"/>
    <s v="MUHAMMAD FALIH AL-I'TIS HAM"/>
    <s v="Teknik Telekomunikasi"/>
    <s v="MOH. RIO FERDIHANSYAH R. H."/>
    <s v="Teknik Telekomunikasi"/>
    <m/>
    <s v=""/>
    <m/>
    <s v=""/>
    <m/>
    <s v=""/>
    <m/>
    <m/>
    <m/>
    <m/>
    <m/>
    <m/>
  </r>
  <r>
    <m/>
    <m/>
    <s v="0495/ABD07/PPM-JPM/2025"/>
    <s v="PROGRAM KERJASAMA MONITORING KESEHATAN IBU DAN ANAK"/>
    <x v="27"/>
    <x v="5"/>
    <n v="2025"/>
    <n v="6"/>
    <m/>
    <m/>
    <n v="7500000"/>
    <m/>
    <m/>
    <m/>
    <s v="Internal"/>
    <m/>
    <m/>
    <m/>
    <s v="SUSIJANTO TRI RASMANA"/>
    <m/>
    <m/>
    <s v="Motion Technology for Safety, Health, and Wellness"/>
    <s v="ETHES (Electrical Engineering and Advanced Technologies)"/>
    <s v="Teknik Komputer"/>
    <m/>
    <m/>
    <m/>
    <m/>
    <m/>
    <m/>
    <s v="MOHAMAD YANI"/>
    <m/>
    <s v="Intergrated and Embedded Systems"/>
    <s v="ETHES (Electrical Engineering and Advanced Technologies)"/>
    <s v="Teknik Komputer"/>
    <m/>
    <m/>
    <m/>
    <m/>
    <s v="EKA SARI OKTARINA"/>
    <m/>
    <s v="Intergrated and Embedded Systems"/>
    <s v="ETHES (Electrical Engineering and Advanced Technologies)"/>
    <s v="Teknik Komputer"/>
    <m/>
    <m/>
    <m/>
    <m/>
    <s v="PANGESTU WIDODO"/>
    <m/>
    <s v="Intergrated and Embedded Systems"/>
    <s v="Smart Computing Technology (SCOUT)"/>
    <s v="Teknik Komputer"/>
    <m/>
    <m/>
    <m/>
    <m/>
    <m/>
    <m/>
    <s v=""/>
    <s v=""/>
    <s v=""/>
    <m/>
    <m/>
    <m/>
    <m/>
    <m/>
    <m/>
    <s v=""/>
    <s v=""/>
    <s v=""/>
    <m/>
    <m/>
    <m/>
    <m/>
    <m/>
    <m/>
    <s v=""/>
    <s v=""/>
    <s v=""/>
    <m/>
    <m/>
    <m/>
    <m/>
    <m/>
    <s v=""/>
    <s v=""/>
    <s v=""/>
    <m/>
    <m/>
    <m/>
    <m/>
    <m/>
    <s v=""/>
    <s v=""/>
    <s v=""/>
    <m/>
    <m/>
    <s v="Proposal"/>
    <m/>
    <m/>
    <s v="IKMAL AL AIS"/>
    <s v="Teknik Komputer"/>
    <s v="PERTIWI SUSLIANI ARNOLDUS"/>
    <s v="Teknik Komputer"/>
    <s v="SISILIA NONA TAMARA"/>
    <s v="Teknik Komputer"/>
    <s v="PARAMAARTHA SATRIA ANORAGA RAMADHAN"/>
    <s v="Teknik Komputer"/>
    <m/>
    <s v=""/>
    <m/>
    <s v=""/>
    <m/>
    <s v=""/>
    <m/>
    <s v=""/>
    <m/>
    <m/>
    <m/>
    <m/>
    <m/>
    <m/>
  </r>
  <r>
    <m/>
    <m/>
    <s v="0737/ABD07/PPM-JPM/2025"/>
    <s v="PENGEMBANGAN SISTEM INFORMASI PORTOFOLIO DAN COMPANY PROFILE BERBASIS WEB PADA SOCIAL MEDIA AGENCY DIKELOLAIN"/>
    <x v="27"/>
    <x v="5"/>
    <n v="2025"/>
    <n v="6"/>
    <m/>
    <m/>
    <n v="7500000"/>
    <m/>
    <m/>
    <m/>
    <s v="Internal"/>
    <m/>
    <m/>
    <m/>
    <s v="ADZANIL RACHMADHI PUTRA"/>
    <m/>
    <m/>
    <s v="Intergrated and Embedded Systems"/>
    <s v="Smart Computing Technology (SCOUT)"/>
    <s v="Sistem Informasi"/>
    <m/>
    <m/>
    <m/>
    <m/>
    <m/>
    <m/>
    <s v="ARIS KUSUMAWATI"/>
    <m/>
    <s v="Motion Technology for Safety, Health, and Wellness"/>
    <s v="Rekayasa Industri dan Inovasi Bisnis (RIIB)"/>
    <s v="Sistem Informasi"/>
    <m/>
    <m/>
    <m/>
    <m/>
    <s v="ANNISA RAMADHAN"/>
    <m/>
    <s v="Circular Ecosystem and Sustainable Technology"/>
    <s v="Rekayasa Industri dan Inovasi Bisnis (RIIB)"/>
    <s v="Digital Bisnis"/>
    <m/>
    <m/>
    <m/>
    <m/>
    <s v="RIZQI RAMADHAN"/>
    <m/>
    <s v=" "/>
    <s v=" "/>
    <s v="Sistem Informasi"/>
    <m/>
    <m/>
    <m/>
    <m/>
    <m/>
    <m/>
    <s v=""/>
    <s v=""/>
    <s v=""/>
    <m/>
    <m/>
    <m/>
    <m/>
    <m/>
    <m/>
    <s v=""/>
    <s v=""/>
    <s v=""/>
    <m/>
    <m/>
    <m/>
    <m/>
    <m/>
    <m/>
    <s v=""/>
    <s v=""/>
    <s v=""/>
    <m/>
    <m/>
    <m/>
    <m/>
    <m/>
    <s v=""/>
    <s v=""/>
    <s v=""/>
    <m/>
    <m/>
    <m/>
    <m/>
    <m/>
    <s v=""/>
    <s v=""/>
    <s v=""/>
    <m/>
    <m/>
    <s v="Proposal"/>
    <m/>
    <m/>
    <s v="YENY TRIA SURYANI"/>
    <s v="Sistem Informasi"/>
    <s v="ALDI RACHMATDIANTO"/>
    <s v="Sistem Informasi"/>
    <s v="JOVANSA ATHA MEIZAKI"/>
    <s v="Sistem Informasi"/>
    <s v="NAUFAL SYAHRURADLI"/>
    <s v="Sistem Informasi"/>
    <m/>
    <s v=""/>
    <m/>
    <s v=""/>
    <m/>
    <s v=""/>
    <m/>
    <s v=""/>
    <m/>
    <m/>
    <m/>
    <m/>
    <m/>
    <m/>
  </r>
  <r>
    <m/>
    <m/>
    <s v="0762/ABD07/PPM-JPM/2025"/>
    <s v="PENERAPAN DISPLAY PRODUK DAN LIVE STREAMING UNTUK PEMASARAN PRODUK UMKM"/>
    <x v="27"/>
    <x v="5"/>
    <n v="2025"/>
    <n v="6"/>
    <m/>
    <m/>
    <n v="7500000"/>
    <m/>
    <m/>
    <m/>
    <s v="Internal"/>
    <s v="ID"/>
    <m/>
    <m/>
    <m/>
    <m/>
    <m/>
    <s v=""/>
    <s v=""/>
    <s v=""/>
    <m/>
    <m/>
    <m/>
    <m/>
    <m/>
    <m/>
    <s v="KRISNAYANTI ADITASARI"/>
    <m/>
    <s v="Circular Ecosystem and Sustainable Technology"/>
    <s v="Rekayasa Industri dan Inovasi Bisnis (RIIB)"/>
    <s v="Digital Bisnis"/>
    <m/>
    <m/>
    <m/>
    <m/>
    <s v="N. AZIZIA GIA MUTIARASARI"/>
    <m/>
    <s v="Circular Ecosystem and Sustainable Technology"/>
    <s v="Rekayasa Industri dan Inovasi Bisnis (RIIB)"/>
    <s v="Digital Bisnis"/>
    <m/>
    <m/>
    <m/>
    <m/>
    <s v="HUSSEIN GIBREEL MUSA SALIH"/>
    <m/>
    <s v="Circular Ecosystem and Sustainable Technology"/>
    <s v="Rekayasa Industri dan Inovasi Bisnis (RIIB)"/>
    <s v="Digital Bisnis"/>
    <m/>
    <m/>
    <m/>
    <m/>
    <s v="WAHYU EKA KISWARDANI"/>
    <m/>
    <s v="Circular Ecosystem and Sustainable Technology"/>
    <s v="Rekayasa Industri dan Inovasi Bisnis (RIIB)"/>
    <s v="Digital Bisnis"/>
    <m/>
    <m/>
    <m/>
    <m/>
    <m/>
    <m/>
    <s v=""/>
    <s v=""/>
    <s v=""/>
    <m/>
    <m/>
    <m/>
    <m/>
    <m/>
    <m/>
    <s v=""/>
    <s v=""/>
    <s v=""/>
    <m/>
    <m/>
    <m/>
    <m/>
    <m/>
    <s v=""/>
    <s v=""/>
    <s v=""/>
    <m/>
    <m/>
    <m/>
    <m/>
    <m/>
    <s v=""/>
    <s v=""/>
    <s v=""/>
    <m/>
    <m/>
    <s v="Proposal"/>
    <m/>
    <m/>
    <s v="JIAN KARISAWATI"/>
    <s v="Bisnis Digital"/>
    <s v="SAMUEL EVAN ALDRICK"/>
    <s v="Bisnis Digital"/>
    <s v="NABILA ALYA PARSA AL ZAHRA PUTRI SHOFA"/>
    <s v="Bisnis Digital"/>
    <s v="DAVID NAKA NUGROHO MUSTAKIM"/>
    <s v="Bisnis Digital"/>
    <m/>
    <s v=""/>
    <m/>
    <s v=""/>
    <m/>
    <s v=""/>
    <m/>
    <s v=""/>
    <m/>
    <m/>
    <m/>
    <m/>
    <m/>
    <m/>
  </r>
  <r>
    <m/>
    <m/>
    <s v="0616/ABD07/PPM-JPM/2025"/>
    <s v="PENGUATAN DATA STATISTIK KELURAHAN JEMUR WONOSARI DAN PEMBERDAYAAN UMKM MELALUI PELATIHAN INFOGRAFIS, DESAIN LOGO, DAN PENGEMBANGAN WEBSITE"/>
    <x v="27"/>
    <x v="5"/>
    <n v="2025"/>
    <n v="6"/>
    <m/>
    <m/>
    <n v="7500000"/>
    <m/>
    <m/>
    <m/>
    <s v="Internal"/>
    <s v="ID"/>
    <m/>
    <m/>
    <m/>
    <m/>
    <m/>
    <s v=""/>
    <s v=""/>
    <s v=""/>
    <m/>
    <m/>
    <m/>
    <m/>
    <m/>
    <m/>
    <s v="ARIP RAMADAN"/>
    <m/>
    <s v="Intergrated and Embedded Systems"/>
    <s v="Smart Computing Technology (SCOUT)"/>
    <s v="Sistem Informasi"/>
    <m/>
    <m/>
    <m/>
    <m/>
    <s v="MOCHAMAD NIZAR PALEFI MA'ADY"/>
    <m/>
    <s v="Intergrated and Embedded Systems"/>
    <s v="Rekayasa Industri dan Inovasi Bisnis (RIIB)"/>
    <s v="Sistem Informasi"/>
    <m/>
    <m/>
    <m/>
    <m/>
    <s v="PURNAMA ANAKING"/>
    <m/>
    <s v="Motion Technology for Safety, Health, and Wellness"/>
    <s v="Smart Computing Technology (SCOUT)"/>
    <s v="Sistem Informasi"/>
    <m/>
    <m/>
    <m/>
    <m/>
    <s v="MUHAMMAD ILHAM ALHARI"/>
    <m/>
    <s v="Motion Technology for Safety, Health, and Wellness"/>
    <s v="Rekayasa Industri dan Inovasi Bisnis (RIIB)"/>
    <s v="Sistem Informasi"/>
    <m/>
    <m/>
    <m/>
    <m/>
    <m/>
    <m/>
    <s v=""/>
    <s v=""/>
    <s v=""/>
    <m/>
    <m/>
    <m/>
    <m/>
    <m/>
    <m/>
    <s v=""/>
    <s v=""/>
    <s v=""/>
    <m/>
    <m/>
    <m/>
    <m/>
    <m/>
    <s v=""/>
    <s v=""/>
    <s v=""/>
    <m/>
    <m/>
    <m/>
    <m/>
    <m/>
    <s v=""/>
    <s v=""/>
    <s v=""/>
    <m/>
    <m/>
    <s v="Proposal"/>
    <m/>
    <m/>
    <s v="DIANA IFFATUL INSYIRAH"/>
    <s v="Sistem Informasi"/>
    <s v="CITRA FADILLAH AGUNG"/>
    <s v="Sistem Informasi"/>
    <s v="ARIO VEISA RAYANDA UTOMO"/>
    <s v="Sistem Informasi"/>
    <s v="IVAN ARJUNA"/>
    <s v="Sistem Informasi"/>
    <m/>
    <s v=""/>
    <m/>
    <s v=""/>
    <m/>
    <s v=""/>
    <m/>
    <s v=""/>
    <m/>
    <m/>
    <m/>
    <m/>
    <m/>
    <m/>
  </r>
  <r>
    <m/>
    <m/>
    <s v="0804/ABD07/PPM-JPM/2025"/>
    <s v="PELATIHAN PENYUSUNAN KEY PERFORMANCE INDICATOR UNTUK PENINGKATKAN EFEKTIVITAS KINERJA ORGANISASI"/>
    <x v="20"/>
    <x v="5"/>
    <n v="2025"/>
    <n v="6"/>
    <m/>
    <m/>
    <n v="5000000"/>
    <m/>
    <m/>
    <m/>
    <s v="Internal"/>
    <m/>
    <m/>
    <m/>
    <s v="DESITA NUR RACHMANIAR"/>
    <m/>
    <m/>
    <s v="Circular Ecosystem and Sustainable Technology"/>
    <s v="Rekayasa Industri dan Inovasi Bisnis (RIIB)"/>
    <s v="Teknik Logistik"/>
    <m/>
    <m/>
    <m/>
    <m/>
    <m/>
    <m/>
    <s v="PARAMADITYA ARISMAWATI"/>
    <m/>
    <s v="Circular Ecosystem and Sustainable Technology"/>
    <s v="Rekayasa Industri dan Inovasi Bisnis (RIIB)"/>
    <s v="Teknik Industri"/>
    <m/>
    <m/>
    <m/>
    <m/>
    <s v="GRANITA HAJAR"/>
    <m/>
    <s v="Circular Ecosystem and Sustainable Technology"/>
    <s v="Rekayasa Industri dan Inovasi Bisnis (RIIB)"/>
    <s v="Teknik Logistik"/>
    <m/>
    <m/>
    <m/>
    <m/>
    <m/>
    <m/>
    <s v=""/>
    <s v=""/>
    <s v=""/>
    <m/>
    <m/>
    <m/>
    <m/>
    <m/>
    <m/>
    <s v=""/>
    <s v=""/>
    <s v=""/>
    <m/>
    <m/>
    <m/>
    <m/>
    <m/>
    <m/>
    <s v=""/>
    <s v=""/>
    <s v=""/>
    <m/>
    <m/>
    <m/>
    <m/>
    <m/>
    <m/>
    <s v=""/>
    <s v=""/>
    <s v=""/>
    <m/>
    <m/>
    <m/>
    <m/>
    <m/>
    <s v=""/>
    <s v=""/>
    <s v=""/>
    <m/>
    <m/>
    <m/>
    <m/>
    <m/>
    <s v=""/>
    <s v=""/>
    <s v=""/>
    <m/>
    <m/>
    <s v="Proposal"/>
    <m/>
    <m/>
    <s v="ZAINIYATUL QOMARIYA"/>
    <s v="Teknik Industri"/>
    <s v="JULLIZA NAZHIFA AZARINE FAVELLYA PUTRI"/>
    <s v="Teknik Industri"/>
    <s v="AMELIYA RAMADANI"/>
    <s v="Teknik Logistik"/>
    <s v="MUHAMAD HUJJATVI RAMADHAN"/>
    <s v="Teknik Logistik"/>
    <s v="CALLISTA ALEXA ALIANDRA"/>
    <s v="Teknik Logistik"/>
    <m/>
    <s v=""/>
    <m/>
    <s v=""/>
    <m/>
    <s v=""/>
    <m/>
    <m/>
    <m/>
    <m/>
    <m/>
    <m/>
  </r>
  <r>
    <m/>
    <m/>
    <s v="0745/ABD07/PPM-JPM/2025"/>
    <s v="PENGENALAN VISUALISASI DATA UNTUK PEMAHAMAN ANALISIS DATA PADA SISWA SMAU BP AMANATUL UMMAH MOJOKERTO"/>
    <x v="27"/>
    <x v="5"/>
    <n v="2025"/>
    <n v="6"/>
    <m/>
    <m/>
    <n v="5000000"/>
    <m/>
    <m/>
    <m/>
    <s v="Internal"/>
    <m/>
    <m/>
    <m/>
    <s v="MOH. HAMIM ZAJULI AL FAROBY"/>
    <m/>
    <m/>
    <s v="Motion Technology for Safety, Health, and Wellness"/>
    <s v="Smart Computing Technology (SCOUT)"/>
    <s v="Sains Data"/>
    <m/>
    <m/>
    <m/>
    <m/>
    <m/>
    <m/>
    <s v="RIFDATUN NI'MAH"/>
    <m/>
    <s v="Motion Technology for Safety, Health, and Wellness"/>
    <s v="Smart Computing Technology (SCOUT)"/>
    <s v="Sains Data"/>
    <m/>
    <m/>
    <m/>
    <m/>
    <m/>
    <m/>
    <s v=""/>
    <s v=""/>
    <s v=""/>
    <m/>
    <m/>
    <m/>
    <m/>
    <m/>
    <m/>
    <s v=""/>
    <s v=""/>
    <s v=""/>
    <m/>
    <m/>
    <m/>
    <m/>
    <m/>
    <m/>
    <s v=""/>
    <s v=""/>
    <s v=""/>
    <m/>
    <m/>
    <m/>
    <m/>
    <m/>
    <m/>
    <s v=""/>
    <s v=""/>
    <s v=""/>
    <m/>
    <m/>
    <m/>
    <m/>
    <m/>
    <m/>
    <s v=""/>
    <s v=""/>
    <s v=""/>
    <m/>
    <m/>
    <m/>
    <m/>
    <m/>
    <s v=""/>
    <s v=""/>
    <s v=""/>
    <m/>
    <m/>
    <m/>
    <m/>
    <m/>
    <s v=""/>
    <s v=""/>
    <s v=""/>
    <m/>
    <m/>
    <s v="Proposal"/>
    <m/>
    <m/>
    <s v="AULIYA ARDHINI PUTRI"/>
    <s v="Sains Data"/>
    <s v="NUR NISRINA SALSABILLA"/>
    <s v="Sains Data"/>
    <s v="ERA ESTIANA"/>
    <s v="Sains Data"/>
    <s v="AYUNDA DEWI AGUSTIN"/>
    <s v="Sains Data"/>
    <m/>
    <s v=""/>
    <m/>
    <s v=""/>
    <m/>
    <s v=""/>
    <m/>
    <s v=""/>
    <m/>
    <m/>
    <m/>
    <m/>
    <m/>
    <m/>
  </r>
  <r>
    <m/>
    <m/>
    <s v=" 0557/ABD07/PPM-JPM/2025"/>
    <s v="PENDAMPINGAN PEMAHAMAN DASAR MACHINE LEARNING SISWA KELAS XII JURUSAN SIJA SMK TELKOM SIDOARJO"/>
    <x v="20"/>
    <x v="5"/>
    <n v="2025"/>
    <n v="6"/>
    <m/>
    <m/>
    <n v="5000000"/>
    <m/>
    <m/>
    <m/>
    <s v="Internal"/>
    <m/>
    <m/>
    <m/>
    <s v="SRI HIDAYATI"/>
    <m/>
    <m/>
    <s v="Motion Technology for Safety, Health, and Wellness"/>
    <s v="Smart Computing Technology (SCOUT)"/>
    <s v="Sains Data"/>
    <m/>
    <m/>
    <m/>
    <m/>
    <m/>
    <m/>
    <s v="RAULIA RISKI"/>
    <m/>
    <s v="Intergrated and Embedded Systems"/>
    <s v="Rekayasa Industri dan Inovasi Bisnis (RIIB)"/>
    <s v="Sistem Informasi"/>
    <m/>
    <m/>
    <m/>
    <m/>
    <s v="MOH. HAMIM ZAJULI AL FAROBY"/>
    <m/>
    <s v="Motion Technology for Safety, Health, and Wellness"/>
    <s v="Smart Computing Technology (SCOUT)"/>
    <s v="Sains Data"/>
    <m/>
    <m/>
    <m/>
    <m/>
    <s v="DYAH PUTRI RAHMAWATI"/>
    <m/>
    <s v="Motion Technology for Safety, Health, and Wellness"/>
    <s v="Smart Computing Technology (SCOUT)"/>
    <s v="Informatika"/>
    <m/>
    <m/>
    <m/>
    <m/>
    <m/>
    <m/>
    <s v=""/>
    <s v=""/>
    <s v=""/>
    <m/>
    <m/>
    <m/>
    <m/>
    <m/>
    <m/>
    <s v=""/>
    <s v=""/>
    <s v=""/>
    <m/>
    <m/>
    <m/>
    <m/>
    <m/>
    <m/>
    <s v=""/>
    <s v=""/>
    <s v=""/>
    <m/>
    <m/>
    <m/>
    <m/>
    <m/>
    <s v=""/>
    <s v=""/>
    <s v=""/>
    <m/>
    <m/>
    <m/>
    <m/>
    <m/>
    <s v=""/>
    <s v=""/>
    <s v=""/>
    <m/>
    <m/>
    <s v="Proposal"/>
    <m/>
    <m/>
    <s v="GISELLE ANNISA HAFFAF"/>
    <s v="Sains Data"/>
    <s v="MAHISA AYU SEKARWANGI"/>
    <s v="Sains Data"/>
    <s v="SUN KAYLA ZELIKHA AZ ZAHRA"/>
    <s v="Sains Data"/>
    <s v="FARREL ABRAR WIRASENA"/>
    <s v="Sains Data"/>
    <s v="RAFLI DWI SYAH PUTRA"/>
    <s v="Sains Data"/>
    <m/>
    <s v=""/>
    <m/>
    <s v=""/>
    <m/>
    <s v=""/>
    <m/>
    <m/>
    <m/>
    <m/>
    <m/>
    <m/>
  </r>
  <r>
    <m/>
    <m/>
    <s v="0836/ABD07/PPM-JPM/2025"/>
    <s v="PENGENALAN SAINS DATA MELALUI PELATIHAN ANALISIS DAN VISUALISASI DATA UNTUK SISWA SMK ANTARTIKA 1 SIDOARJO"/>
    <x v="20"/>
    <x v="5"/>
    <n v="2025"/>
    <n v="6"/>
    <m/>
    <m/>
    <n v="5000000"/>
    <m/>
    <m/>
    <m/>
    <s v="Internal"/>
    <m/>
    <m/>
    <m/>
    <s v="MUHAMMAD DZULFIKAR FAUZI"/>
    <m/>
    <m/>
    <s v="Motion Technology for Safety, Health, and Wellness"/>
    <s v="Smart Computing Technology (SCOUT)"/>
    <s v="Informatika"/>
    <m/>
    <m/>
    <m/>
    <m/>
    <m/>
    <m/>
    <s v="AMALIA NUR ALIFAH"/>
    <m/>
    <s v="Circular Ecosystem and Sustainable Technology"/>
    <s v="Smart Computing Technology (SCOUT)"/>
    <s v="Sains Data"/>
    <m/>
    <m/>
    <m/>
    <m/>
    <s v="CHAIRONI LATIF"/>
    <m/>
    <s v="Circular Ecosystem and Sustainable Technology"/>
    <s v="ETHES (Electrical Engineering and Advanced Technologies)"/>
    <s v="Teknik Elektro"/>
    <m/>
    <m/>
    <m/>
    <m/>
    <m/>
    <m/>
    <s v=""/>
    <s v=""/>
    <s v=""/>
    <m/>
    <m/>
    <m/>
    <m/>
    <m/>
    <m/>
    <s v=""/>
    <s v=""/>
    <s v=""/>
    <m/>
    <m/>
    <m/>
    <m/>
    <m/>
    <m/>
    <s v=""/>
    <s v=""/>
    <s v=""/>
    <m/>
    <m/>
    <m/>
    <m/>
    <m/>
    <m/>
    <s v=""/>
    <s v=""/>
    <s v=""/>
    <m/>
    <m/>
    <m/>
    <m/>
    <m/>
    <s v=""/>
    <s v=""/>
    <s v=""/>
    <m/>
    <m/>
    <m/>
    <m/>
    <m/>
    <s v=""/>
    <s v=""/>
    <s v=""/>
    <m/>
    <m/>
    <s v="Proposal"/>
    <m/>
    <m/>
    <s v="AURA AULIA ANASTASYA HADI PUTRI"/>
    <s v="Sains Data"/>
    <s v="JONATHAN MANGIRING PANGGABEAN"/>
    <s v="Sains Data"/>
    <s v="NOVITA CHELSEA LODAR"/>
    <s v="Sains Data"/>
    <s v="I MADE WISNU ADI SANJAYA"/>
    <s v="Sains Data"/>
    <s v="MOCHAMMAD FERY ARDIANSYAH"/>
    <s v="Sains Data"/>
    <m/>
    <s v=""/>
    <m/>
    <s v=""/>
    <m/>
    <s v=""/>
    <m/>
    <m/>
    <m/>
    <m/>
    <m/>
    <m/>
  </r>
  <r>
    <m/>
    <m/>
    <s v="0649/ABD07/PPM-JPM/2025"/>
    <s v="PENGUATAN LITERASI DIGITAL SISWA SMK MELALUI COMPUTATIONAL THINKING DAN PYTHON DASAR SEBAGAI BEKAL MENGHADAPI REVOLUSI INDUSTRI BERBASIS AI"/>
    <x v="20"/>
    <x v="5"/>
    <n v="2025"/>
    <n v="6"/>
    <m/>
    <m/>
    <n v="5000000"/>
    <m/>
    <m/>
    <m/>
    <s v="Internal"/>
    <m/>
    <m/>
    <m/>
    <s v="REGITA PUTRI PERMATA"/>
    <m/>
    <m/>
    <s v="Intergrated and Embedded Systems"/>
    <s v="Smart Computing Technology (SCOUT)"/>
    <s v="Sains Data"/>
    <m/>
    <m/>
    <m/>
    <m/>
    <m/>
    <m/>
    <s v="SRI HIDAYATI"/>
    <m/>
    <s v="Motion Technology for Safety, Health, and Wellness"/>
    <s v="Smart Computing Technology (SCOUT)"/>
    <s v="Sains Data"/>
    <m/>
    <m/>
    <m/>
    <m/>
    <s v="SULTHAN RAFIF"/>
    <m/>
    <s v="Intergrated and Embedded Systems"/>
    <s v="Smart Computing Technology (SCOUT)"/>
    <s v="Sains Data"/>
    <m/>
    <m/>
    <m/>
    <m/>
    <m/>
    <m/>
    <s v=""/>
    <s v=""/>
    <s v=""/>
    <m/>
    <m/>
    <m/>
    <m/>
    <m/>
    <m/>
    <s v=""/>
    <s v=""/>
    <s v=""/>
    <m/>
    <m/>
    <m/>
    <m/>
    <m/>
    <m/>
    <s v=""/>
    <s v=""/>
    <s v=""/>
    <m/>
    <m/>
    <m/>
    <m/>
    <m/>
    <m/>
    <s v=""/>
    <s v=""/>
    <s v=""/>
    <m/>
    <m/>
    <m/>
    <m/>
    <m/>
    <s v=""/>
    <s v=""/>
    <s v=""/>
    <m/>
    <m/>
    <m/>
    <m/>
    <m/>
    <s v=""/>
    <s v=""/>
    <s v=""/>
    <m/>
    <m/>
    <s v="Proposal"/>
    <m/>
    <m/>
    <s v="MUHAMMAD RIZKY LIBRADI"/>
    <s v="Sains Data"/>
    <s v="MUHAMMAD ILHAM DHANI UTOMO"/>
    <s v="Sains Data"/>
    <s v="ADI MAULANA ISHAQ"/>
    <s v="Sains Data"/>
    <s v="JEHAN RIZKY ABDILLAH"/>
    <s v="Sains Data"/>
    <s v="ADINDA EKA RAHAYU"/>
    <s v="Teknologi Informasi"/>
    <m/>
    <s v=""/>
    <m/>
    <s v=""/>
    <m/>
    <s v=""/>
    <m/>
    <m/>
    <m/>
    <m/>
    <m/>
    <m/>
  </r>
  <r>
    <m/>
    <m/>
    <s v="0491/ABD07/PPM-JPM/2025"/>
    <s v="PENDAMPINGAN PENGGUNAAN DASHBOARD ANALISIS GAIT UNTUK KLINIK REHABILITASI MEDIK"/>
    <x v="20"/>
    <x v="5"/>
    <n v="2025"/>
    <n v="6"/>
    <m/>
    <m/>
    <n v="5000000"/>
    <m/>
    <m/>
    <m/>
    <s v="Internal"/>
    <s v="ID"/>
    <m/>
    <m/>
    <m/>
    <m/>
    <m/>
    <s v=""/>
    <s v=""/>
    <s v=""/>
    <m/>
    <m/>
    <m/>
    <m/>
    <m/>
    <m/>
    <s v="RIFDATUN NI'MAH"/>
    <m/>
    <s v="Motion Technology for Safety, Health, and Wellness"/>
    <s v="Smart Computing Technology (SCOUT)"/>
    <s v="Sains Data"/>
    <m/>
    <m/>
    <m/>
    <m/>
    <s v="TANZILAL MUSTAQIM"/>
    <m/>
    <s v="Motion Technology for Safety, Health, and Wellness"/>
    <s v="Smart Computing Technology (SCOUT)"/>
    <s v="Informatika"/>
    <m/>
    <m/>
    <m/>
    <m/>
    <s v="DIMAS ADIPUTRA"/>
    <m/>
    <s v="Motion Technology for Safety, Health, and Wellness"/>
    <s v="ETHES (Electrical Engineering and Advanced Technologies)"/>
    <s v="Teknik Elektro"/>
    <m/>
    <m/>
    <m/>
    <m/>
    <m/>
    <m/>
    <s v=""/>
    <s v=""/>
    <s v=""/>
    <m/>
    <m/>
    <m/>
    <m/>
    <m/>
    <m/>
    <s v=""/>
    <s v=""/>
    <s v=""/>
    <m/>
    <m/>
    <m/>
    <m/>
    <m/>
    <m/>
    <s v=""/>
    <s v=""/>
    <s v=""/>
    <m/>
    <m/>
    <m/>
    <m/>
    <m/>
    <s v=""/>
    <s v=""/>
    <s v=""/>
    <m/>
    <m/>
    <m/>
    <m/>
    <m/>
    <s v=""/>
    <s v=""/>
    <s v=""/>
    <m/>
    <m/>
    <s v="Proposal"/>
    <m/>
    <m/>
    <s v="EKA PUTRI OKTAVIA"/>
    <s v="Sains Data"/>
    <s v="MEDILIADITA DWI DIMASTIA"/>
    <s v="Sains Data"/>
    <s v="MUHAMMAD ABDULLAH IKHSAN"/>
    <s v="Sains Data"/>
    <s v="ACHMAD SULTONUL ARIFIN"/>
    <s v="Sains Data"/>
    <m/>
    <s v=""/>
    <m/>
    <s v=""/>
    <m/>
    <s v=""/>
    <m/>
    <m/>
    <m/>
    <m/>
    <m/>
    <m/>
    <m/>
    <m/>
  </r>
  <r>
    <m/>
    <m/>
    <s v="0523/ABD07/PPM-JPM/2025"/>
    <s v="EDUKASI KESELAMATAN KERJA PENGELASAN MELALUI DESAIN POSTER PERINGATAN, PENGENALAN APD, DAN PELATIHAN POSTUR ERGONOMIS DI UMKM SIDOARJO"/>
    <x v="20"/>
    <x v="5"/>
    <n v="2025"/>
    <n v="6"/>
    <m/>
    <m/>
    <n v="4990000"/>
    <m/>
    <m/>
    <m/>
    <s v="Internal"/>
    <s v="ID"/>
    <m/>
    <m/>
    <m/>
    <m/>
    <m/>
    <s v=""/>
    <s v=""/>
    <s v=""/>
    <m/>
    <m/>
    <m/>
    <m/>
    <m/>
    <m/>
    <s v="HUKI CHANDRA"/>
    <m/>
    <s v="Motion Technology for Safety, Health, and Wellness"/>
    <s v="Rekayasa Industri dan Inovasi Bisnis (RIIB)"/>
    <s v="Teknik Industri"/>
    <m/>
    <m/>
    <m/>
    <m/>
    <s v="PARAMADITYA ARISMAWATI"/>
    <m/>
    <s v="Circular Ecosystem and Sustainable Technology"/>
    <s v="Rekayasa Industri dan Inovasi Bisnis (RIIB)"/>
    <s v="Teknik Industri"/>
    <m/>
    <m/>
    <m/>
    <m/>
    <s v="AYU ENDAH WAHYUNI"/>
    <m/>
    <s v="Circular Ecosystem and Sustainable Technology"/>
    <s v="Rekayasa Industri dan Inovasi Bisnis (RIIB)"/>
    <s v="Teknik Industri"/>
    <m/>
    <m/>
    <m/>
    <m/>
    <s v="MUHAMMAD NASHIR ARDIANSYAH"/>
    <m/>
    <s v="Tidak ada CoE"/>
    <s v="Tidak ada KK"/>
    <s v="Tidak ada KK"/>
    <m/>
    <m/>
    <m/>
    <m/>
    <m/>
    <m/>
    <s v=""/>
    <s v=""/>
    <s v=""/>
    <m/>
    <m/>
    <m/>
    <m/>
    <m/>
    <m/>
    <s v=""/>
    <s v=""/>
    <s v=""/>
    <m/>
    <m/>
    <m/>
    <m/>
    <m/>
    <s v=""/>
    <s v=""/>
    <s v=""/>
    <m/>
    <m/>
    <m/>
    <m/>
    <m/>
    <s v=""/>
    <s v=""/>
    <s v=""/>
    <m/>
    <m/>
    <s v="Proposal"/>
    <m/>
    <m/>
    <s v="VINCENSIUS IVANCA CHRISTIAN"/>
    <s v="Rekayasa Perangkat Lunak"/>
    <s v="WIANDA MUMTAZ"/>
    <s v="Teknik Industri"/>
    <s v="UCIK TRI CAHYANTI"/>
    <s v="Teknik Industri"/>
    <s v="MUHAMMAD FRENGKI SUSILO"/>
    <s v="Teknik Industri"/>
    <s v="NABILLA AMALIA PUTRI"/>
    <s v="Teknik Industri"/>
    <m/>
    <s v=""/>
    <m/>
    <s v=""/>
    <m/>
    <s v=""/>
    <m/>
    <m/>
    <m/>
    <m/>
    <m/>
    <m/>
  </r>
  <r>
    <n v="25"/>
    <s v="KWR4.074/ABD04/PPM-JPM/2025"/>
    <s v="0032/ABD07/PPM-JPM/2025"/>
    <s v="IMPLEMENTASI LINGKUNGAN KERJA YANG NYAMAN MELALUI KAMPANYE DIGITAL HIDUP SEHAT"/>
    <x v="18"/>
    <x v="5"/>
    <n v="2025"/>
    <n v="6"/>
    <s v="Kesehatan"/>
    <n v="4990000"/>
    <n v="4241500"/>
    <s v="Telkom University Surabaya"/>
    <n v="2"/>
    <m/>
    <s v="Internal"/>
    <s v="ID"/>
    <m/>
    <n v="6826743"/>
    <s v="huki chandra"/>
    <s v="0719079702"/>
    <n v="4241500"/>
    <s v="Motion Technology for Safety, Health, and Wellness"/>
    <s v="Rekayasa Industri dan Inovasi Bisnis (RIIB)"/>
    <s v="Teknik Industri"/>
    <s v="FRI"/>
    <s v="Telkom University Surabaya"/>
    <n v="1093"/>
    <s v="041057"/>
    <n v="6658545"/>
    <s v="0401078801"/>
    <s v="AYU ENDAH WAHYUNI"/>
    <n v="4241500"/>
    <s v="Circular Ecosystem and Sustainable Technology"/>
    <s v="Rekayasa Industri dan Inovasi Bisnis (RIIB)"/>
    <s v="Teknik Industri"/>
    <s v="FRI"/>
    <s v="Telkom University Surabaya"/>
    <n v="6892129"/>
    <s v="0706019502"/>
    <s v="PARAMADITYA ARISMAWATI"/>
    <n v="42415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m/>
    <s v="Proposal"/>
    <s v="Laporan Akhir"/>
    <m/>
    <s v="MUHAMMAD FRENGKI SUSILO"/>
    <s v="Teknik Industri"/>
    <s v="VINCENSIUS IVANCA CHRISTIAN"/>
    <s v="Rekayasa Perangkat Lunak"/>
    <s v="WIANDA MUMTAZ"/>
    <s v="Teknik Industri"/>
    <s v="JULIO HARJO MARONI"/>
    <s v="Teknik Industri"/>
    <s v="NABILLA AMALIA PUTRI"/>
    <s v="Teknik Industri"/>
    <m/>
    <s v=""/>
    <m/>
    <s v=""/>
    <m/>
    <s v=""/>
    <m/>
    <m/>
    <m/>
    <m/>
    <m/>
    <m/>
  </r>
  <r>
    <n v="26"/>
    <s v="KWR4.074/ABD04/PPM-JPM/2025"/>
    <s v="0126/ABD07/PPM-JPM/2025"/>
    <s v="PELATIHAN DESIGN WEBSITE DAN PENGENALAN PERANGKAT IOT"/>
    <x v="18"/>
    <x v="5"/>
    <n v="2025"/>
    <n v="6"/>
    <s v="TIK"/>
    <n v="4950000"/>
    <n v="4207500"/>
    <s v="Telkom University Surabaya"/>
    <n v="2"/>
    <m/>
    <s v="Internal"/>
    <s v="ID"/>
    <m/>
    <n v="6680626"/>
    <s v="ardian yusuf wicaksono"/>
    <s v="0727099201"/>
    <n v="4207500"/>
    <s v="Intergrated and Embedded Systems"/>
    <s v="Smart Computing Technology (SCOUT)"/>
    <s v="Informatika"/>
    <s v="FIF"/>
    <s v="Telkom University Surabaya"/>
    <n v="1093"/>
    <s v="041057"/>
    <n v="6803558"/>
    <s v="0711059005"/>
    <s v="FANDISYA RAHMAN"/>
    <n v="4207500"/>
    <s v="Motion Technology for Safety, Health, and Wellness"/>
    <s v="Smart Computing Technology (SCOUT)"/>
    <s v="Informatika"/>
    <s v="FIF"/>
    <s v="Telkom University Surabaya"/>
    <n v="6773159"/>
    <s v="0706089501"/>
    <s v="KHARISMA MONIKA DIAN PERTIWI"/>
    <n v="42075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m/>
    <s v="Proposal"/>
    <s v="Laporan Akhir"/>
    <m/>
    <m/>
    <s v=""/>
    <m/>
    <s v=""/>
    <m/>
    <s v=""/>
    <m/>
    <s v=""/>
    <m/>
    <s v=""/>
    <m/>
    <s v=""/>
    <m/>
    <s v=""/>
    <m/>
    <s v=""/>
    <m/>
    <m/>
    <m/>
    <m/>
    <m/>
    <m/>
  </r>
  <r>
    <n v="27"/>
    <s v="KWR4.074/ABD04/PPM-JPM/2025"/>
    <s v="0190/ABD07/PPM-JPM/2025"/>
    <s v="PENINGKATAN LITERASI DATA SISWA SMP MELALUI PELATIHAN VISUALISASI DATA INTERAKTIF DENGAN LOOKER STUDIO"/>
    <x v="18"/>
    <x v="5"/>
    <n v="2025"/>
    <n v="6"/>
    <s v="TIK"/>
    <n v="2480000"/>
    <n v="2480000"/>
    <s v="Telkom University Surabaya"/>
    <n v="3"/>
    <m/>
    <s v="Internal"/>
    <s v="ID"/>
    <m/>
    <n v="6806662"/>
    <s v="rifdatun ni'mah"/>
    <s v="0714069008"/>
    <n v="2480000"/>
    <s v="Motion Technology for Safety, Health, and Wellness"/>
    <s v="Smart Computing Technology (SCOUT)"/>
    <s v="Sains Data"/>
    <s v="FIF"/>
    <s v="Telkom University Surabaya"/>
    <n v="1093"/>
    <s v="041057"/>
    <n v="6760392"/>
    <s v="0729129403"/>
    <s v="AMALIA NUR ALIFAH"/>
    <n v="2480000"/>
    <s v="Circular Ecosystem and Sustainable Technology"/>
    <s v="Smart Computing Technology (SCOUT)"/>
    <s v="Sains Data"/>
    <s v="FIF"/>
    <s v="Telkom University Surabaya"/>
    <n v="6793410"/>
    <s v="0707019501"/>
    <s v="HELISYAH NUR FADHILAH"/>
    <n v="2480000"/>
    <s v="Tidak ada CoE"/>
    <s v="Tidak ada KK"/>
    <n v="0"/>
    <s v="FIF"/>
    <s v="Telkom University Surabaya"/>
    <m/>
    <m/>
    <m/>
    <m/>
    <s v=""/>
    <s v=""/>
    <s v=""/>
    <m/>
    <m/>
    <m/>
    <m/>
    <m/>
    <m/>
    <s v=""/>
    <s v=""/>
    <s v=""/>
    <m/>
    <m/>
    <m/>
    <m/>
    <m/>
    <m/>
    <s v=""/>
    <s v=""/>
    <s v=""/>
    <m/>
    <m/>
    <m/>
    <m/>
    <m/>
    <m/>
    <s v=""/>
    <s v=""/>
    <s v=""/>
    <m/>
    <m/>
    <m/>
    <m/>
    <m/>
    <s v=""/>
    <s v=""/>
    <s v=""/>
    <m/>
    <m/>
    <m/>
    <m/>
    <m/>
    <s v=""/>
    <s v=""/>
    <s v=""/>
    <m/>
    <m/>
    <s v="Proposal"/>
    <s v="Laporan Akhir"/>
    <m/>
    <s v="JAHA JOEL SITUMORANG"/>
    <s v="Informatika"/>
    <s v="YOGA MAULANA"/>
    <s v="Informatika"/>
    <s v="RAYHAN MOCHAMMAD WISHNU FATTAHILLAH"/>
    <s v="Informatika"/>
    <s v="TIRTA ADITYA"/>
    <s v="Informatika"/>
    <s v="MUHAMMAD SUBHAN AULIYA"/>
    <s v="Informatika"/>
    <m/>
    <s v=""/>
    <m/>
    <s v=""/>
    <m/>
    <s v=""/>
    <m/>
    <m/>
    <m/>
    <m/>
    <m/>
    <m/>
  </r>
  <r>
    <n v="28"/>
    <m/>
    <m/>
    <s v="Clean Energy Solution for Water Supply and Farming in Pollution-Affected Village – Indonesia"/>
    <x v="19"/>
    <x v="5"/>
    <n v="2025"/>
    <n v="12"/>
    <m/>
    <m/>
    <n v="143843125"/>
    <s v="ITS"/>
    <n v="7"/>
    <m/>
    <s v="Eksternal"/>
    <s v="USA"/>
    <m/>
    <m/>
    <s v="Feby Artwodini Muqtadiroh"/>
    <m/>
    <m/>
    <m/>
    <m/>
    <m/>
    <m/>
    <s v="ITS"/>
    <m/>
    <m/>
    <m/>
    <m/>
    <s v="Isa Hafidz"/>
    <m/>
    <s v="Circular Ecosystem and Sustainable Technology"/>
    <s v="ETHES (Electrical Engineering and Advanced Technologies)"/>
    <s v="Teknik Elektro"/>
    <s v="FIF"/>
    <s v="Telkom University Surabaya"/>
    <m/>
    <m/>
    <s v="Laras Suciningtyas"/>
    <m/>
    <m/>
    <m/>
    <m/>
    <m/>
    <s v="ITS"/>
    <m/>
    <m/>
    <m/>
    <m/>
    <m/>
    <m/>
    <m/>
    <m/>
    <m/>
    <m/>
    <m/>
    <m/>
    <m/>
    <m/>
    <m/>
    <m/>
    <m/>
    <m/>
    <m/>
    <m/>
    <m/>
    <m/>
    <m/>
    <m/>
    <m/>
    <m/>
    <m/>
    <m/>
    <m/>
    <m/>
    <m/>
    <m/>
    <m/>
    <m/>
    <m/>
    <m/>
    <m/>
    <m/>
    <m/>
    <s v=""/>
    <s v=""/>
    <m/>
    <m/>
    <m/>
    <m/>
    <m/>
    <m/>
    <s v=""/>
    <s v=""/>
    <m/>
    <m/>
    <m/>
    <s v="Proposal"/>
    <m/>
    <m/>
    <s v="ADITTAMA PRADIPA PUTRA"/>
    <s v="Teknik Elektro"/>
    <s v="ADITYA FIRMANDA PUTRA"/>
    <s v="Teknik Elektro"/>
    <m/>
    <s v=""/>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m/>
    <m/>
    <m/>
    <n v="6500000"/>
    <m/>
    <m/>
    <m/>
    <s v="Internal"/>
    <m/>
    <s v="Institut Telknologi Telkom Surabaya"/>
    <n v="6680685"/>
    <s v="moch. iskandar riansyah"/>
    <s v="0721068802"/>
    <n v="6500000"/>
    <s v="Intergrated and Embedded Systems"/>
    <s v="ETHES (Electrical Engineering and Advanced Technologies)"/>
    <s v="Teknik Elektro"/>
    <s v="FTE"/>
    <s v="ITTelkom Surabaya"/>
    <n v="8140"/>
    <s v="072019"/>
    <n v="6680708"/>
    <s v="0706069201"/>
    <s v="Lora Khaula Amifia"/>
    <n v="6500000"/>
    <s v="Circular Ecosystem and Sustainable Technology"/>
    <s v="ETHES (Electrical Engineering and Advanced Technologies)"/>
    <s v="Teknik Elektro"/>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s v=""/>
    <m/>
    <m/>
    <m/>
    <m/>
    <m/>
    <m/>
    <s v=""/>
    <s v=""/>
    <s v=""/>
    <m/>
    <m/>
    <m/>
    <m/>
    <m/>
    <m/>
    <s v=""/>
    <s v=""/>
    <s v=""/>
    <m/>
    <m/>
    <m/>
    <m/>
    <m/>
    <s v=""/>
    <s v=""/>
    <s v=""/>
    <m/>
    <m/>
    <m/>
    <m/>
    <m/>
    <s v=""/>
    <s v=""/>
    <s v=""/>
    <m/>
    <x v="0"/>
  </r>
  <r>
    <x v="0"/>
    <m/>
    <m/>
    <m/>
    <n v="6500000"/>
    <m/>
    <s v="-"/>
    <m/>
    <s v="Internal"/>
    <m/>
    <s v="Institut Telknologi Telkom Surabaya"/>
    <n v="6680683"/>
    <s v="billy montolalu"/>
    <s v="0729088704"/>
    <n v="6500000"/>
    <s v="Intergrated and Embedded Systems"/>
    <s v="Smart Computing Technology (SCOUT)"/>
    <s v="Rekayasa Perangkat Lunak"/>
    <s v="FTII"/>
    <s v="ITTelkom Surabaya"/>
    <n v="8140"/>
    <s v="072019"/>
    <n v="6680678"/>
    <s v="0713068702"/>
    <s v="Dwi Edi Setyawan"/>
    <n v="6500000"/>
    <s v="Circular Ecosystem and Sustainable Technology"/>
    <s v="ETHES (Electrical Engineering and Advanced Technologies)"/>
    <s v="Teknik Elektro"/>
    <s v="FTE"/>
    <s v="ITTelkom Surabaya"/>
    <n v="6680633"/>
    <s v="0717017902_x000a_"/>
    <s v="Helmy Widyantara"/>
    <n v="6500000"/>
    <s v="Intergrated and Embedded Systems"/>
    <s v="Smart Computing Technology (SCOUT)"/>
    <s v="Teknologi Informasi"/>
    <s v="FTII"/>
    <s v="ITTelkom Surabaya"/>
    <m/>
    <m/>
    <m/>
    <n v="6500000"/>
    <s v=""/>
    <s v=""/>
    <s v=""/>
    <m/>
    <m/>
    <m/>
    <m/>
    <m/>
    <m/>
    <s v=""/>
    <s v=""/>
    <s v=""/>
    <m/>
    <m/>
    <m/>
    <m/>
    <m/>
    <m/>
    <s v=""/>
    <s v=""/>
    <s v=""/>
    <m/>
    <m/>
    <m/>
    <m/>
    <m/>
    <m/>
    <s v=""/>
    <s v=""/>
    <s v=""/>
    <m/>
    <m/>
    <m/>
    <m/>
    <m/>
    <s v=""/>
    <s v=""/>
    <s v=""/>
    <m/>
    <m/>
    <m/>
    <m/>
    <m/>
    <s v=""/>
    <s v=""/>
    <s v=""/>
    <m/>
    <x v="0"/>
  </r>
  <r>
    <x v="0"/>
    <n v="1"/>
    <m/>
    <m/>
    <n v="6400000"/>
    <m/>
    <s v="-"/>
    <m/>
    <s v="Internal"/>
    <m/>
    <s v="Institut Telknologi Telkom Surabaya"/>
    <n v="6680648"/>
    <s v="hawwin mardhiana"/>
    <s v="0724089201"/>
    <n v="6400000"/>
    <s v="Intergrated and Embedded Systems"/>
    <s v="Rekayasa Industri dan Inovasi Bisnis (RIIB)"/>
    <s v="Sistem Informasi"/>
    <s v="FTII"/>
    <s v="ITTelkom Surabaya"/>
    <n v="8140"/>
    <s v="072019"/>
    <n v="6665306"/>
    <s v="0703129001"/>
    <s v="Ully Asfari"/>
    <n v="6400000"/>
    <s v="Motion Technology for Safety, Health, and Wellness"/>
    <s v="Smart Computing Technology (SCOUT)"/>
    <s v="Sistem Informasi"/>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s v="Teknik Industri"/>
    <s v="FTE"/>
    <s v="ITTelkom Surabaya"/>
    <m/>
    <m/>
    <m/>
    <m/>
    <s v=""/>
    <s v=""/>
    <s v=""/>
    <m/>
    <m/>
    <m/>
    <m/>
    <m/>
    <m/>
    <s v=""/>
    <s v=""/>
    <s v=""/>
    <m/>
    <m/>
    <m/>
    <m/>
    <m/>
    <s v=""/>
    <s v=""/>
    <s v=""/>
    <m/>
    <m/>
    <m/>
    <m/>
    <m/>
    <s v=""/>
    <s v=""/>
    <s v=""/>
    <m/>
    <x v="0"/>
  </r>
  <r>
    <x v="0"/>
    <n v="4"/>
    <s v="Pembedayaan Difabel"/>
    <m/>
    <n v="4475000"/>
    <m/>
    <s v="-"/>
    <m/>
    <s v="Internal"/>
    <m/>
    <s v="Institut Telknologi Telkom Surabaya"/>
    <n v="6681032"/>
    <s v="anfazul faridatul azizah"/>
    <s v="0715039004"/>
    <n v="4475000"/>
    <s v=" "/>
    <s v="Rekayasa Industri dan Inovasi Bisnis (RIIB)"/>
    <s v="Sistem Informasi"/>
    <s v="FTII"/>
    <s v="ITTelkom Surabaya"/>
    <n v="8140"/>
    <s v="072019"/>
    <n v="6680625"/>
    <s v="0408067804"/>
    <s v="Nilla Rachmaningrum"/>
    <n v="4475000"/>
    <s v="Motion Technology for Safety, Health, and Wellness"/>
    <s v="ETHES (Electrical Engineering and Advanced Technologies)"/>
    <s v="Teknik Telekomunikasi"/>
    <s v="FTE"/>
    <s v="ITTelkom Surabaya"/>
    <m/>
    <m/>
    <m/>
    <m/>
    <s v=""/>
    <s v=""/>
    <s v=""/>
    <m/>
    <m/>
    <m/>
    <m/>
    <m/>
    <m/>
    <s v=""/>
    <s v=""/>
    <s v=""/>
    <m/>
    <m/>
    <m/>
    <m/>
    <m/>
    <m/>
    <s v=""/>
    <s v=""/>
    <s v=""/>
    <m/>
    <m/>
    <m/>
    <m/>
    <m/>
    <m/>
    <s v=""/>
    <s v=""/>
    <s v=""/>
    <m/>
    <m/>
    <m/>
    <m/>
    <m/>
    <m/>
    <s v=""/>
    <s v=""/>
    <s v=""/>
    <m/>
    <m/>
    <m/>
    <m/>
    <m/>
    <s v=""/>
    <s v=""/>
    <s v=""/>
    <m/>
    <m/>
    <m/>
    <m/>
    <m/>
    <s v=""/>
    <s v=""/>
    <s v=""/>
    <m/>
    <x v="0"/>
  </r>
  <r>
    <x v="0"/>
    <m/>
    <m/>
    <m/>
    <n v="4000000"/>
    <m/>
    <s v="-"/>
    <m/>
    <s v="Internal"/>
    <m/>
    <m/>
    <n v="6681032"/>
    <s v="anfazul faridatul azizah"/>
    <s v="0715039004"/>
    <n v="4000000"/>
    <s v=" "/>
    <s v="Rekayasa Industri dan Inovasi Bisnis (RIIB)"/>
    <s v="Sistem Informasi"/>
    <s v="FTII"/>
    <s v="ITTelkom Surabaya"/>
    <n v="8140"/>
    <s v="072019"/>
    <n v="259781"/>
    <s v="0710028604"/>
    <s v="Titus Kristanto"/>
    <n v="4000000"/>
    <s v="Circular Ecosystem and Sustainable Technology"/>
    <s v="Rekayasa Industri dan Inovasi Bisnis (RIIB)"/>
    <s v="Digital Bisnis"/>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s v="Teknik Telekomunikasi"/>
    <s v="FTE"/>
    <s v="ITTelkom Surabaya"/>
    <m/>
    <m/>
    <m/>
    <m/>
    <s v=""/>
    <s v=""/>
    <s v=""/>
    <m/>
    <m/>
    <m/>
    <m/>
    <m/>
    <m/>
    <s v=""/>
    <s v=""/>
    <s v=""/>
    <m/>
    <m/>
    <m/>
    <m/>
    <m/>
    <s v=""/>
    <s v=""/>
    <s v=""/>
    <m/>
    <m/>
    <m/>
    <m/>
    <m/>
    <s v=""/>
    <s v=""/>
    <s v=""/>
    <m/>
    <x v="0"/>
  </r>
  <r>
    <x v="1"/>
    <n v="3"/>
    <s v="PEMBERDAYAAN DESA/WILAYAH BINAAN"/>
    <n v="450000000"/>
    <n v="450000000"/>
    <s v="ITTelkom Surabaya"/>
    <n v="7"/>
    <s v="Pengmas Kompetitif Internal"/>
    <s v="Internal"/>
    <s v="ID"/>
    <s v="Institut Telknologi Telkom Surabaya"/>
    <n v="6680651"/>
    <s v="dimas adiputra"/>
    <s v="0725059301"/>
    <n v="450000000"/>
    <s v="Motion Technology for Safety, Health, and Wellness"/>
    <s v="ETHES (Electrical Engineering and Advanced Technologies)"/>
    <s v="Teknik Elektro"/>
    <s v="FTE"/>
    <s v="ITTelkom Surabaya"/>
    <n v="8140"/>
    <s v="072019"/>
    <n v="6680687"/>
    <n v="702048705"/>
    <s v="Wahyu Andy Prastyabudi"/>
    <n v="450000000"/>
    <s v="Circular Ecosystem and Sustainable Technology"/>
    <s v="Rekayasa Industri dan Inovasi Bisnis (RIIB)"/>
    <s v="Teknik Industri"/>
    <m/>
    <s v="ITTelkom Surabaya"/>
    <n v="6680623"/>
    <s v="0721088602"/>
    <s v="Yupit Sudianto"/>
    <n v="450000000"/>
    <s v="Motion Technology for Safety, Health, and Wellness"/>
    <s v="Smart Computing Technology (SCOUT)"/>
    <s v="Sistem Informasi"/>
    <m/>
    <m/>
    <m/>
    <m/>
    <m/>
    <n v="450000000"/>
    <s v=""/>
    <s v=""/>
    <s v=""/>
    <m/>
    <m/>
    <m/>
    <m/>
    <m/>
    <m/>
    <s v=""/>
    <s v=""/>
    <s v=""/>
    <m/>
    <m/>
    <m/>
    <m/>
    <m/>
    <m/>
    <s v=""/>
    <s v=""/>
    <s v=""/>
    <m/>
    <m/>
    <m/>
    <m/>
    <m/>
    <m/>
    <s v=""/>
    <s v=""/>
    <s v=""/>
    <m/>
    <m/>
    <m/>
    <m/>
    <m/>
    <s v=""/>
    <s v=""/>
    <s v=""/>
    <m/>
    <m/>
    <m/>
    <m/>
    <m/>
    <s v=""/>
    <s v=""/>
    <s v=""/>
    <m/>
    <x v="0"/>
  </r>
  <r>
    <x v="1"/>
    <n v="5"/>
    <s v="INDUSTRI KREATIF DAN PENGEMBANGAN TEKNOLOGI MAJU"/>
    <n v="48800000"/>
    <n v="48800000"/>
    <s v="ITTelkom Surabaya"/>
    <n v="7"/>
    <s v="Pengmas Kompetitif Internal"/>
    <s v="Eksternal"/>
    <m/>
    <s v="Kemenristek Dikti"/>
    <n v="6680627"/>
    <s v="benazir imam arif muttawin"/>
    <s v="0703119301"/>
    <n v="48800000"/>
    <s v="Tidak ada CoE"/>
    <s v="Tidak ada KK"/>
    <s v="Tidak ada KK"/>
    <s v="FTII"/>
    <s v="ITTelkom Surabaya"/>
    <n v="8140"/>
    <s v="072019"/>
    <m/>
    <m/>
    <s v="Anindya Rachma Dwicahyani"/>
    <n v="48800000"/>
    <s v="Tidak ada CoE"/>
    <s v="Tidak ada KK"/>
    <s v="Tidak ada KK"/>
    <m/>
    <m/>
    <n v="6680708"/>
    <s v="0706069201"/>
    <s v="Lora Khaula Amifia"/>
    <n v="488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1"/>
    <n v="8"/>
    <s v="PEMBERDAYAAN DESA/WILAYAH BINAAN"/>
    <n v="45000000"/>
    <n v="45000000"/>
    <s v="ITTelkom Surabaya"/>
    <n v="7"/>
    <m/>
    <s v="Eksternal"/>
    <m/>
    <s v="CDC Telkom"/>
    <n v="6682174"/>
    <s v="khodijah amiroh"/>
    <s v="0708069202"/>
    <n v="45000000"/>
    <s v="Intergrated and Embedded Systems"/>
    <s v="Smart Computing Technology (SCOUT)"/>
    <s v="Teknologi Informasi"/>
    <s v="FTII"/>
    <s v="ITTelkom Surabaya"/>
    <n v="8140"/>
    <s v="072019"/>
    <n v="6680633"/>
    <s v="0717017902_x000a_"/>
    <s v="Helmy Widyantara"/>
    <n v="45000000"/>
    <s v="Intergrated and Embedded Systems"/>
    <s v="Smart Computing Technology (SCOUT)"/>
    <s v="Teknologi Informasi"/>
    <s v="FTII"/>
    <s v="ITTelkom Surabaya"/>
    <n v="6681205"/>
    <s v="0705109002"/>
    <s v="Oktavia Ayu Permata"/>
    <n v="45000000"/>
    <s v="Intergrated and Embedded Systems"/>
    <s v="Smart Computing Technology (SCOUT)"/>
    <s v="Teknologi Informasi"/>
    <s v="FTII"/>
    <s v="ITTelkom Surabaya"/>
    <m/>
    <m/>
    <m/>
    <m/>
    <s v=""/>
    <s v=""/>
    <s v=""/>
    <m/>
    <m/>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65306"/>
    <s v="ully asfari"/>
    <s v="0703129001"/>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80623"/>
    <s v="yupit sudianto"/>
    <s v="0721088602"/>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80612"/>
    <s v="isa hafidz"/>
    <s v="0728059203"/>
    <n v="40000000"/>
    <s v="Circular Ecosystem and Sustainable Technology"/>
    <s v="ETHES (Electrical Engineering and Advanced Technologies)"/>
    <s v="Teknik Elektro"/>
    <s v="FTE"/>
    <s v="ITTelkom Surabaya"/>
    <n v="8140"/>
    <s v="072019"/>
    <n v="6680633"/>
    <s v="0717017902_x000a_"/>
    <s v="Helmy Widyantara"/>
    <n v="40000000"/>
    <s v="Intergrated and Embedded Systems"/>
    <s v="Smart Computing Technology (SCOUT)"/>
    <s v="Teknologi Informasi"/>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s v="Rekayasa Perangkat Lunak"/>
    <s v="FTE"/>
    <s v="ITTelkom Surabaya"/>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805206"/>
    <s v="agus sulistya"/>
    <n v="8920230021"/>
    <n v="40000000"/>
    <s v="Circular Ecosystem and Sustainable Technology"/>
    <s v="Smart Computing Technology (SCOUT)"/>
    <s v="Sistem Informasi"/>
    <s v="FTII"/>
    <s v="ITTelkom Surabaya"/>
    <n v="8140"/>
    <s v="072019"/>
    <n v="6682174"/>
    <s v="0708069202"/>
    <s v="Khodijah Amiroh"/>
    <n v="40000000"/>
    <s v="Intergrated and Embedded Systems"/>
    <s v="Smart Computing Technology (SCOUT)"/>
    <s v="Teknologi Informasi"/>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s v=""/>
    <m/>
    <m/>
    <m/>
    <m/>
    <m/>
    <m/>
    <s v=""/>
    <s v=""/>
    <s v=""/>
    <m/>
    <m/>
    <m/>
    <m/>
    <m/>
    <m/>
    <s v=""/>
    <s v=""/>
    <s v=""/>
    <m/>
    <m/>
    <m/>
    <m/>
    <m/>
    <s v=""/>
    <s v=""/>
    <s v=""/>
    <m/>
    <m/>
    <m/>
    <m/>
    <m/>
    <s v=""/>
    <s v=""/>
    <s v=""/>
    <m/>
    <x v="0"/>
  </r>
  <r>
    <x v="1"/>
    <n v="6"/>
    <s v="PEMBERDAYAAN DESA/WILAYAH BINAAN"/>
    <n v="20000000"/>
    <n v="20000000"/>
    <s v="ITTelkom Surabaya"/>
    <n v="7"/>
    <s v="Pengmas Kompetitif Internal"/>
    <s v="Internal"/>
    <s v="ID"/>
    <s v="Institut Telknologi Telkom Surabaya"/>
    <n v="6680651"/>
    <s v="dimas adiputra"/>
    <s v="0725059301"/>
    <n v="20000000"/>
    <s v="Motion Technology for Safety, Health, and Wellness"/>
    <s v="ETHES (Electrical Engineering and Advanced Technologies)"/>
    <s v="Teknik Elektro"/>
    <s v="FTE"/>
    <s v="ITTelkom Surabaya"/>
    <n v="8140"/>
    <s v="072019"/>
    <n v="6680612"/>
    <s v="0728059203"/>
    <s v="Isa Hafidz"/>
    <n v="20000000"/>
    <s v="Circular Ecosystem and Sustainable Technology"/>
    <s v="ETHES (Electrical Engineering and Advanced Technologies)"/>
    <s v="Teknik Elektro"/>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s v="Teknologi Informasi"/>
    <s v="FTII"/>
    <s v="ITTelkom Surabaya"/>
    <m/>
    <m/>
    <m/>
    <m/>
    <s v=""/>
    <s v=""/>
    <s v=""/>
    <m/>
    <m/>
    <m/>
    <m/>
    <m/>
    <m/>
    <s v=""/>
    <s v=""/>
    <s v=""/>
    <m/>
    <m/>
    <m/>
    <m/>
    <m/>
    <s v=""/>
    <s v=""/>
    <s v=""/>
    <m/>
    <m/>
    <m/>
    <m/>
    <m/>
    <s v=""/>
    <s v=""/>
    <s v=""/>
    <m/>
    <x v="0"/>
  </r>
  <r>
    <x v="1"/>
    <n v="2"/>
    <s v="PEMBERDAYAAN DESA/WILAYAH BINAAN"/>
    <s v="-"/>
    <n v="17500000"/>
    <s v="ITTelkom Surabaya"/>
    <n v="7"/>
    <m/>
    <s v="Eksternal"/>
    <m/>
    <s v="Institut Telknologi Telkom Surabaya"/>
    <n v="6680726"/>
    <s v="arliyanti nurdin"/>
    <n v="719069101"/>
    <n v="17500000"/>
    <s v="Tidak ada CoE"/>
    <s v="Tidak ada KK"/>
    <n v="0"/>
    <m/>
    <m/>
    <m/>
    <m/>
    <m/>
    <m/>
    <m/>
    <m/>
    <s v=""/>
    <s v=""/>
    <s v=""/>
    <m/>
    <m/>
    <m/>
    <m/>
    <m/>
    <m/>
    <s v=""/>
    <s v=""/>
    <s v=""/>
    <m/>
    <m/>
    <m/>
    <m/>
    <m/>
    <m/>
    <s v=""/>
    <s v=""/>
    <s v=""/>
    <m/>
    <m/>
    <m/>
    <m/>
    <m/>
    <m/>
    <s v=""/>
    <s v=""/>
    <s v=""/>
    <m/>
    <m/>
    <m/>
    <m/>
    <m/>
    <m/>
    <s v=""/>
    <s v=""/>
    <s v=""/>
    <m/>
    <m/>
    <m/>
    <m/>
    <m/>
    <m/>
    <s v=""/>
    <s v=""/>
    <s v=""/>
    <m/>
    <m/>
    <m/>
    <m/>
    <m/>
    <s v=""/>
    <s v=""/>
    <s v=""/>
    <m/>
    <m/>
    <m/>
    <m/>
    <m/>
    <s v=""/>
    <s v=""/>
    <s v=""/>
    <m/>
    <x v="0"/>
  </r>
  <r>
    <x v="1"/>
    <n v="6"/>
    <s v="INDUSTRI KREATIF DAN PENGEMBANGAN TEKNOLOGI MAJU"/>
    <n v="15670000"/>
    <n v="15670000"/>
    <s v="ITTelkom Surabaya"/>
    <n v="7"/>
    <s v="Pengmas Kompetitif Internal"/>
    <s v="Internal"/>
    <s v="ID"/>
    <s v="Institut Telknologi Telkom Surabaya"/>
    <n v="6680664"/>
    <s v="farah zakiyah rahmanti"/>
    <s v="0715128708"/>
    <n v="15670000"/>
    <s v="Intergrated and Embedded Systems"/>
    <s v="Smart Computing Technology (SCOUT)"/>
    <s v="Teknologi Informasi"/>
    <s v="FTII"/>
    <s v="ITTelkom Surabaya"/>
    <n v="8140"/>
    <s v="072019"/>
    <n v="6680680"/>
    <s v="0704039202"/>
    <s v="Bernadus Anggo Seno Aji"/>
    <n v="15670000"/>
    <s v="Intergrated and Embedded Systems"/>
    <s v="Smart Computing Technology (SCOUT)"/>
    <s v="Teknologi Informasi"/>
    <s v="FTII"/>
    <s v="ITTelkom Surabaya"/>
    <n v="6680726"/>
    <n v="719069101"/>
    <s v="Arliyanti Nurdin"/>
    <n v="15670000"/>
    <s v="Tidak ada CoE"/>
    <s v="Tidak ada KK"/>
    <n v="0"/>
    <s v="FTII"/>
    <s v="ITTelkom Surabaya"/>
    <m/>
    <m/>
    <m/>
    <m/>
    <s v=""/>
    <s v=""/>
    <s v=""/>
    <m/>
    <m/>
    <m/>
    <m/>
    <m/>
    <m/>
    <s v=""/>
    <s v=""/>
    <s v=""/>
    <m/>
    <m/>
    <m/>
    <m/>
    <m/>
    <m/>
    <s v=""/>
    <s v=""/>
    <s v=""/>
    <m/>
    <m/>
    <m/>
    <m/>
    <m/>
    <m/>
    <s v=""/>
    <s v=""/>
    <s v=""/>
    <m/>
    <m/>
    <m/>
    <m/>
    <m/>
    <s v=""/>
    <s v=""/>
    <s v=""/>
    <m/>
    <m/>
    <m/>
    <m/>
    <m/>
    <s v=""/>
    <s v=""/>
    <s v=""/>
    <m/>
    <x v="0"/>
  </r>
  <r>
    <x v="1"/>
    <n v="6"/>
    <s v="PEMBERDAYAAN DESA/WILAYAH BINAAN"/>
    <n v="15300000"/>
    <n v="15300000"/>
    <s v="ITTelkom Surabaya"/>
    <n v="7"/>
    <s v="Pengmas Kompetitif Internal"/>
    <s v="Internal"/>
    <s v="ID"/>
    <s v="Institut Telknologi Telkom Surabaya"/>
    <n v="259781"/>
    <s v="titus kristanto"/>
    <s v="0710028604"/>
    <n v="15300000"/>
    <s v="Circular Ecosystem and Sustainable Technology"/>
    <s v="Rekayasa Industri dan Inovasi Bisnis (RIIB)"/>
    <s v="Digital Bisnis"/>
    <s v="FTII"/>
    <s v="ITTelkom Surabaya"/>
    <n v="8140"/>
    <s v="072019"/>
    <n v="6658545"/>
    <s v="0401078801"/>
    <s v="Ayu Endah Wahyuni"/>
    <n v="15300000"/>
    <s v="Circular Ecosystem and Sustainable Technology"/>
    <s v="Rekayasa Industri dan Inovasi Bisnis (RIIB)"/>
    <s v="Teknik Industri"/>
    <s v="FTE"/>
    <s v="ITTelkom Surabaya"/>
    <n v="6680622"/>
    <s v="0709039401"/>
    <s v="Dewi Rahmawati"/>
    <n v="15300000"/>
    <s v="Motion Technology for Safety, Health, and Wellness"/>
    <s v="Smart Computing Technology (SCOUT)"/>
    <s v="Rekayasa Perangkat Lunak"/>
    <s v="FTE"/>
    <s v="ITTelkom Surabaya"/>
    <m/>
    <m/>
    <m/>
    <m/>
    <s v=""/>
    <s v=""/>
    <s v=""/>
    <m/>
    <m/>
    <m/>
    <m/>
    <m/>
    <m/>
    <s v=""/>
    <s v=""/>
    <s v=""/>
    <m/>
    <m/>
    <m/>
    <m/>
    <m/>
    <m/>
    <s v=""/>
    <s v=""/>
    <s v=""/>
    <m/>
    <m/>
    <m/>
    <m/>
    <m/>
    <m/>
    <s v=""/>
    <s v=""/>
    <s v=""/>
    <m/>
    <m/>
    <m/>
    <m/>
    <m/>
    <s v=""/>
    <s v=""/>
    <s v=""/>
    <m/>
    <m/>
    <m/>
    <m/>
    <m/>
    <s v=""/>
    <s v=""/>
    <s v=""/>
    <m/>
    <x v="0"/>
  </r>
  <r>
    <x v="1"/>
    <n v="6"/>
    <s v="INDUSTRI KREATIF DAN PENGEMBANGAN TEKNOLOGI MAJU"/>
    <n v="7000000"/>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I"/>
    <s v="ITTelkom Surabaya"/>
    <n v="8140"/>
    <s v="072019"/>
    <n v="6680628"/>
    <s v="0730058702"/>
    <s v="Fidi Wincoko Putro"/>
    <n v="7000000"/>
    <s v="Motion Technology for Safety, Health, and Wellness"/>
    <s v="Smart Computing Technology (SCOUT)"/>
    <s v="Rekayasa Perangkat Lunak"/>
    <s v="FTE"/>
    <s v="ITTelkom Surabaya"/>
    <n v="6680626"/>
    <s v="0727099201"/>
    <s v="Ardian Yusuf Wicaksono"/>
    <n v="7000000"/>
    <s v="Intergrated and Embedded Systems"/>
    <s v="Smart Computing Technology (SCOUT)"/>
    <s v="Informatika"/>
    <s v="FTII"/>
    <s v="ITTelkom Surabaya"/>
    <m/>
    <m/>
    <m/>
    <m/>
    <s v=""/>
    <s v=""/>
    <s v=""/>
    <m/>
    <m/>
    <m/>
    <m/>
    <m/>
    <m/>
    <s v=""/>
    <s v=""/>
    <s v=""/>
    <m/>
    <m/>
    <m/>
    <m/>
    <m/>
    <m/>
    <s v=""/>
    <s v=""/>
    <s v=""/>
    <m/>
    <m/>
    <m/>
    <m/>
    <m/>
    <m/>
    <s v=""/>
    <s v=""/>
    <s v=""/>
    <m/>
    <m/>
    <m/>
    <m/>
    <m/>
    <s v=""/>
    <s v=""/>
    <s v=""/>
    <m/>
    <m/>
    <m/>
    <m/>
    <m/>
    <s v=""/>
    <s v=""/>
    <s v=""/>
    <m/>
    <x v="0"/>
  </r>
  <r>
    <x v="1"/>
    <n v="6"/>
    <s v="INDUSTRI KREATIF DAN PENGEMBANGAN TEKNOLOGI MAJU"/>
    <n v="6950000"/>
    <n v="6950000"/>
    <s v="ITTelkom Surabaya"/>
    <n v="7"/>
    <s v="Pengmas Kompetitif Internal"/>
    <s v="Internal"/>
    <s v="ID"/>
    <s v="Institut Telknologi Telkom Surabaya"/>
    <n v="6764236"/>
    <s v="rokhmatul insani"/>
    <s v="0704068902"/>
    <n v="6950000"/>
    <s v="Circular Ecosystem and Sustainable Technology"/>
    <s v="Rekayasa Industri dan Inovasi Bisnis (RIIB)"/>
    <s v="Sistem Informasi"/>
    <s v="FTII"/>
    <s v="ITTelkom Surabaya"/>
    <n v="8140"/>
    <s v="072019"/>
    <n v="6681032"/>
    <s v="0715039004"/>
    <s v="Anfazul Faridatul Azizah"/>
    <n v="6950000"/>
    <s v=" "/>
    <s v="Rekayasa Industri dan Inovasi Bisnis (RIIB)"/>
    <s v="Sistem Informasi"/>
    <s v="FTII"/>
    <s v="ITTelkom Surabaya"/>
    <m/>
    <m/>
    <m/>
    <m/>
    <s v=""/>
    <s v=""/>
    <s v=""/>
    <m/>
    <m/>
    <m/>
    <m/>
    <m/>
    <m/>
    <s v=""/>
    <s v=""/>
    <s v=""/>
    <m/>
    <m/>
    <m/>
    <m/>
    <m/>
    <m/>
    <s v=""/>
    <s v=""/>
    <s v=""/>
    <m/>
    <m/>
    <m/>
    <m/>
    <m/>
    <m/>
    <s v=""/>
    <s v=""/>
    <s v=""/>
    <m/>
    <m/>
    <m/>
    <m/>
    <m/>
    <m/>
    <s v=""/>
    <s v=""/>
    <s v=""/>
    <m/>
    <m/>
    <m/>
    <m/>
    <m/>
    <s v=""/>
    <s v=""/>
    <s v=""/>
    <m/>
    <m/>
    <m/>
    <m/>
    <m/>
    <s v=""/>
    <s v=""/>
    <s v=""/>
    <m/>
    <x v="0"/>
  </r>
  <r>
    <x v="1"/>
    <n v="6"/>
    <s v="INDUSTRI KREATIF DAN PENGEMBANGAN TEKNOLOGI MAJU"/>
    <n v="6900000"/>
    <n v="6900000"/>
    <s v="ITTelkom Surabaya"/>
    <n v="7"/>
    <s v="Pengmas Kompetitif Internal"/>
    <s v="Internal"/>
    <s v="ID"/>
    <s v="Institut Telknologi Telkom Surabaya"/>
    <n v="258471"/>
    <s v="susijanto tri rasmana"/>
    <s v="0727097302"/>
    <n v="6900000"/>
    <s v="Motion Technology for Safety, Health, and Wellness"/>
    <s v="ETHES (Electrical Engineering and Advanced Technologies)"/>
    <s v="Teknik Komputer"/>
    <s v="FTE"/>
    <s v="ITTelkom Surabaya"/>
    <n v="8140"/>
    <s v="072019"/>
    <n v="6680685"/>
    <s v="0721068802"/>
    <s v="Moch. Iskandar Riansyah"/>
    <n v="6900000"/>
    <s v="Intergrated and Embedded Systems"/>
    <s v="ETHES (Electrical Engineering and Advanced Technologies)"/>
    <s v="Teknik Elektro"/>
    <s v="FTE"/>
    <s v="ITTelkom Surabaya"/>
    <n v="6853203"/>
    <s v="0705109006"/>
    <s v="Chaironi Latif"/>
    <n v="69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1"/>
    <n v="6"/>
    <s v="INDUSTRI KREATIF DAN PENGEMBANGAN TEKNOLOGI MAJU"/>
    <n v="6900000"/>
    <n v="6900000"/>
    <s v="ITTelkom Surabaya"/>
    <n v="7"/>
    <s v="Pengmas Kompetitif Internal"/>
    <s v="Internal"/>
    <s v="ID"/>
    <s v="Institut Telknologi Telkom Surabaya"/>
    <n v="6680625"/>
    <s v="nilla rachmaningrum"/>
    <s v="0408067804"/>
    <n v="6900000"/>
    <s v="Motion Technology for Safety, Health, and Wellness"/>
    <s v="ETHES (Electrical Engineering and Advanced Technologies)"/>
    <s v="Teknik Telekomunikasi"/>
    <s v="FTE"/>
    <s v="ITTelkom Surabaya"/>
    <n v="8140"/>
    <s v="072019"/>
    <n v="6680645"/>
    <s v="0713108902"/>
    <s v="Walid Maulana Hadiansyah"/>
    <n v="6900000"/>
    <s v="Intergrated and Embedded Systems"/>
    <s v="ETHES (Electrical Engineering and Advanced Technologies)"/>
    <s v="Teknik Telekomunikasi"/>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s v=""/>
    <m/>
    <m/>
    <m/>
    <m/>
    <m/>
    <m/>
    <s v=""/>
    <s v=""/>
    <s v=""/>
    <m/>
    <m/>
    <m/>
    <m/>
    <m/>
    <m/>
    <s v=""/>
    <s v=""/>
    <s v=""/>
    <m/>
    <m/>
    <m/>
    <m/>
    <m/>
    <s v=""/>
    <s v=""/>
    <s v=""/>
    <m/>
    <m/>
    <m/>
    <m/>
    <m/>
    <s v=""/>
    <s v=""/>
    <s v=""/>
    <m/>
    <x v="0"/>
  </r>
  <r>
    <x v="1"/>
    <n v="6"/>
    <s v="PEMBERDAYAAN DESA/WILAYAH BINAAN"/>
    <n v="6750000"/>
    <n v="6750000"/>
    <s v="ITTelkom Surabaya"/>
    <n v="7"/>
    <s v="Pengmas Kompetitif Internal"/>
    <s v="Internal"/>
    <s v="ID"/>
    <s v="Institut Telknologi Telkom Surabaya"/>
    <n v="6682237"/>
    <s v="dominggo bayu baskara"/>
    <s v="0722069004"/>
    <n v="6750000"/>
    <s v="Intergrated and Embedded Systems"/>
    <s v="Rekayasa Industri dan Inovasi Bisnis (RIIB)"/>
    <s v="Digital Bisnis"/>
    <s v="FTII"/>
    <s v="ITTelkom Surabaya"/>
    <n v="8140"/>
    <s v="072019"/>
    <n v="6680618"/>
    <s v="0725059202"/>
    <s v="Rahaditya Dimas Prihadianto"/>
    <n v="6750000"/>
    <s v="Circular Ecosystem and Sustainable Technology"/>
    <s v="Rekayasa Industri dan Inovasi Bisnis (RIIB)"/>
    <s v="Teknik Industri"/>
    <s v="FTE"/>
    <s v="ITTelkom Surabaya"/>
    <n v="6681051"/>
    <s v="0711069301"/>
    <s v="Rizqa Amelia Zunaid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x v="0"/>
  </r>
  <r>
    <x v="1"/>
    <n v="6"/>
    <s v="PEMBERDAYAAN DESA/WILAYAH BINAAN"/>
    <n v="6750000"/>
    <n v="6750000"/>
    <s v="ITTelkom Surabaya"/>
    <n v="7"/>
    <s v="Pengmas Kompetitif Internal"/>
    <s v="Internal"/>
    <s v="ID"/>
    <s v="Institut Telknologi Telkom Surabaya"/>
    <n v="6680618"/>
    <s v="rahaditya dimas prihadianto"/>
    <s v="0725059202"/>
    <n v="6750000"/>
    <s v="Circular Ecosystem and Sustainable Technology"/>
    <s v="Rekayasa Industri dan Inovasi Bisnis (RIIB)"/>
    <s v="Teknik Industri"/>
    <s v="FTII"/>
    <s v="ITTelkom Surabaya"/>
    <n v="8140"/>
    <s v="072019"/>
    <n v="6680643"/>
    <s v="0702039003"/>
    <s v="Abduh Sayid Albana"/>
    <n v="6750000"/>
    <s v="Circular Ecosystem and Sustainable Technology"/>
    <s v="Rekayasa Industri dan Inovasi Bisnis (RIIB)"/>
    <s v="Teknik Logistik"/>
    <s v="FTII"/>
    <s v="ITTelkom Surabaya"/>
    <n v="6658545"/>
    <s v="0401078801"/>
    <s v="Ayu Endah Wahyun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x v="0"/>
  </r>
  <r>
    <x v="1"/>
    <n v="6"/>
    <s v="INDUSTRI KREATIF DAN PENGEMBANGAN TEKNOLOGI MAJU"/>
    <n v="6750000"/>
    <n v="6750000"/>
    <s v="ITTelkom Surabaya"/>
    <n v="7"/>
    <s v="Pengmas Kompetitif Internal"/>
    <s v="Internal"/>
    <s v="ID"/>
    <s v="Institut Telknologi Telkom Surabaya"/>
    <n v="6680687"/>
    <s v="wahyu andy prastyabudi"/>
    <s v="0702048705"/>
    <n v="6750000"/>
    <s v="Circular Ecosystem and Sustainable Technology"/>
    <s v="Rekayasa Industri dan Inovasi Bisnis (RIIB)"/>
    <s v="Teknik Industri"/>
    <s v="FTII"/>
    <s v="ITTelkom Surabaya"/>
    <n v="8140"/>
    <s v="072019"/>
    <n v="6680726"/>
    <n v="719069101"/>
    <s v="Arliyanti Nurdin"/>
    <n v="6750000"/>
    <s v="Tidak ada CoE"/>
    <s v="Tidak ada KK"/>
    <n v="0"/>
    <s v="FTII"/>
    <s v="ITTelkom Surabaya"/>
    <n v="6778837"/>
    <n v="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s v=""/>
    <s v=""/>
    <s v=""/>
    <m/>
    <m/>
    <m/>
    <m/>
    <m/>
    <s v=""/>
    <s v=""/>
    <s v=""/>
    <m/>
    <x v="0"/>
  </r>
  <r>
    <x v="1"/>
    <n v="6"/>
    <s v="INDUSTRI KREATIF DAN PENGEMBANGAN TEKNOLOGI MAJU"/>
    <n v="6749500"/>
    <n v="6749500"/>
    <s v="ITTelkom Surabaya"/>
    <n v="7"/>
    <s v="Pengmas Kompetitif Internal"/>
    <s v="Internal"/>
    <s v="ID"/>
    <s v="Institut Telknologi Telkom Surabaya"/>
    <n v="6680623"/>
    <s v="yupit sudianto"/>
    <s v="0721088602"/>
    <n v="6749500"/>
    <s v="Motion Technology for Safety, Health, and Wellness"/>
    <s v="Smart Computing Technology (SCOUT)"/>
    <s v="Sistem Informasi"/>
    <s v="FTII"/>
    <s v="ITTelkom Surabaya"/>
    <n v="8140"/>
    <s v="072019"/>
    <n v="6680648"/>
    <s v="0724089201"/>
    <s v="Hawwin Mardhiana"/>
    <n v="6749500"/>
    <s v="Intergrated and Embedded Systems"/>
    <s v="Rekayasa Industri dan Inovasi Bisnis (RIIB)"/>
    <s v="Sistem Informasi"/>
    <s v="FTII"/>
    <s v="ITTelkom Surabaya"/>
    <n v="6665306"/>
    <s v="0703129001"/>
    <s v="Ully Asfari"/>
    <n v="6749500"/>
    <s v="Motion Technology for Safety, Health, and Wellness"/>
    <s v="Smart Computing Technology (SCOUT)"/>
    <s v="Sistem Informasi"/>
    <s v="FTII"/>
    <s v="ITTelkom Surabaya"/>
    <m/>
    <m/>
    <m/>
    <m/>
    <s v=""/>
    <s v=""/>
    <s v=""/>
    <m/>
    <m/>
    <m/>
    <m/>
    <m/>
    <m/>
    <s v=""/>
    <s v=""/>
    <s v=""/>
    <m/>
    <m/>
    <m/>
    <m/>
    <m/>
    <m/>
    <s v=""/>
    <s v=""/>
    <s v=""/>
    <m/>
    <m/>
    <m/>
    <m/>
    <m/>
    <m/>
    <s v=""/>
    <s v=""/>
    <s v=""/>
    <m/>
    <m/>
    <m/>
    <m/>
    <m/>
    <s v=""/>
    <s v=""/>
    <s v=""/>
    <m/>
    <m/>
    <m/>
    <m/>
    <m/>
    <s v=""/>
    <s v=""/>
    <s v=""/>
    <m/>
    <x v="0"/>
  </r>
  <r>
    <x v="1"/>
    <n v="5"/>
    <s v="PEMBERDAYAAN DESA/WILAYAH BINAAN"/>
    <n v="0"/>
    <n v="5575000"/>
    <s v="ITTelkom Surabaya"/>
    <n v="7"/>
    <s v="Pengmas Kompetitif Internal"/>
    <s v="Internal"/>
    <m/>
    <s v="Institut Telknologi Telkom Surabaya"/>
    <n v="6760392"/>
    <s v="amalia nur alifah"/>
    <s v="0729129403"/>
    <n v="5575000"/>
    <s v="Circular Ecosystem and Sustainable Technology"/>
    <s v="Smart Computing Technology (SCOUT)"/>
    <s v="Sains Data"/>
    <s v="FTII"/>
    <s v="ITTelkom Surabaya"/>
    <m/>
    <m/>
    <n v="6756289"/>
    <s v="0725059501"/>
    <s v="Nicko Nur Rakhmaddian_x000a_"/>
    <n v="5575000"/>
    <s v="Tidak ada CoE"/>
    <s v="Tidak ada KK"/>
    <s v="Tidak ada KK"/>
    <s v="FTEIC"/>
    <s v="ITTelkom Surabaya"/>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tiar anindya putri"/>
    <m/>
    <n v="5000000"/>
    <s v="Tidak ada CoE"/>
    <s v="Tidak ada KK"/>
    <s v="Tidak ada KK"/>
    <m/>
    <m/>
    <m/>
    <m/>
    <n v="6801989"/>
    <s v="0704029302"/>
    <s v="Sekar Widyasari Putri"/>
    <n v="5000000"/>
    <s v="Circular Ecosystem and Sustainable Technology"/>
    <s v="Rekayasa Industri dan Inovasi Bisnis (RIIB)"/>
    <s v="Digital Bisnis"/>
    <s v="FTII"/>
    <s v="ITTelkom Surabaya"/>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x v="0"/>
  </r>
  <r>
    <x v="1"/>
    <n v="5"/>
    <s v="PEMBERDAYAAN DESA/WILAYAH BINAAN"/>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bagas putra pradana"/>
    <m/>
    <n v="5000000"/>
    <s v="Tidak ada CoE"/>
    <s v="Tidak ada KK"/>
    <s v="Tidak ada KK"/>
    <m/>
    <m/>
    <m/>
    <m/>
    <m/>
    <m/>
    <s v="Rasyidi Faiz Akbar"/>
    <n v="5000000"/>
    <s v="Tidak ada CoE"/>
    <s v="Tidak ada KK"/>
    <s v="Tidak ada KK"/>
    <m/>
    <m/>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almira ivah edina"/>
    <m/>
    <n v="5000000"/>
    <s v="Tidak ada CoE"/>
    <s v="Tidak ada KK"/>
    <s v="Tidak ada KK"/>
    <m/>
    <m/>
    <m/>
    <m/>
    <n v="6787821"/>
    <s v="0707029303"/>
    <s v="Desita Nur Rachmaniar"/>
    <n v="5000000"/>
    <s v="Circular Ecosystem and Sustainable Technology"/>
    <s v="Rekayasa Industri dan Inovasi Bisnis (RIIB)"/>
    <s v="Teknik Logistik"/>
    <s v="FTE"/>
    <s v="ITTelkom Surabaya"/>
    <m/>
    <m/>
    <m/>
    <m/>
    <s v=""/>
    <s v=""/>
    <s v=""/>
    <m/>
    <m/>
    <m/>
    <m/>
    <m/>
    <m/>
    <s v=""/>
    <s v=""/>
    <s v=""/>
    <m/>
    <m/>
    <m/>
    <m/>
    <m/>
    <m/>
    <s v=""/>
    <s v=""/>
    <s v=""/>
    <m/>
    <m/>
    <m/>
    <m/>
    <m/>
    <m/>
    <s v=""/>
    <s v=""/>
    <s v=""/>
    <m/>
    <m/>
    <m/>
    <m/>
    <m/>
    <m/>
    <s v=""/>
    <s v=""/>
    <s v=""/>
    <m/>
    <m/>
    <m/>
    <m/>
    <m/>
    <s v=""/>
    <s v=""/>
    <s v=""/>
    <m/>
    <m/>
    <m/>
    <m/>
    <m/>
    <s v=""/>
    <s v=""/>
    <s v=""/>
    <m/>
    <x v="0"/>
  </r>
  <r>
    <x v="1"/>
    <n v="5"/>
    <s v="PEMBERDAYAAN DESA/WILAYAH BINAAN"/>
    <n v="0"/>
    <n v="5000000"/>
    <s v="ITTelkom Surabaya"/>
    <n v="7"/>
    <s v="Pengmas Kompetitif Internal"/>
    <s v="Internal"/>
    <m/>
    <s v="Institut Telknologi Telkom Surabaya"/>
    <n v="6767777"/>
    <s v="ahmad wali satria bahari johan"/>
    <s v="0713059501"/>
    <n v="5000000"/>
    <s v="Intergrated and Embedded Systems"/>
    <s v="Smart Computing Technology (SCOUT)"/>
    <s v="Informatika"/>
    <s v="FTII"/>
    <s v="ITTelkom Surabaya"/>
    <m/>
    <m/>
    <n v="6768348"/>
    <s v="0714079701"/>
    <s v="Rizky Fenaldo Maulana"/>
    <n v="5000000"/>
    <s v="Intergrated and Embedded Systems"/>
    <s v="Smart Computing Technology (SCOUT)"/>
    <s v="Informatika"/>
    <s v="FTII"/>
    <s v="ITTelkom Surabaya"/>
    <n v="6773159"/>
    <s v="0706089501"/>
    <s v="Kharisma Monika Dian Pertiwi"/>
    <n v="5000000"/>
    <s v="Motion Technology for Safety, Health, and Wellness"/>
    <s v="Smart Computing Technology (SCOUT)"/>
    <s v="Informatika"/>
    <s v="FTII"/>
    <s v="ITTelkom Surabaya"/>
    <m/>
    <m/>
    <m/>
    <m/>
    <s v=""/>
    <s v=""/>
    <s v=""/>
    <m/>
    <m/>
    <m/>
    <m/>
    <m/>
    <m/>
    <s v=""/>
    <s v=""/>
    <s v=""/>
    <m/>
    <m/>
    <m/>
    <m/>
    <m/>
    <m/>
    <s v=""/>
    <s v=""/>
    <s v=""/>
    <m/>
    <m/>
    <m/>
    <m/>
    <m/>
    <m/>
    <s v=""/>
    <s v=""/>
    <s v=""/>
    <m/>
    <m/>
    <m/>
    <m/>
    <m/>
    <s v=""/>
    <s v=""/>
    <s v=""/>
    <m/>
    <m/>
    <m/>
    <m/>
    <m/>
    <s v=""/>
    <s v=""/>
    <s v=""/>
    <m/>
    <x v="0"/>
  </r>
  <r>
    <x v="1"/>
    <n v="5"/>
    <s v="INDUSTRI KREATIF DAN PENGEMBANGAN TEKNOLOGI MAJU"/>
    <n v="0"/>
    <n v="4850000"/>
    <s v="ITTelkom Surabaya"/>
    <n v="7"/>
    <s v="Pengmas Kompetitif Internal"/>
    <s v="Internal"/>
    <m/>
    <s v="Institut Telknologi Telkom Surabaya"/>
    <n v="6784457"/>
    <s v="granita hajar"/>
    <s v="0723079501"/>
    <n v="4850000"/>
    <s v="Circular Ecosystem and Sustainable Technology"/>
    <s v="Rekayasa Industri dan Inovasi Bisnis (RIIB)"/>
    <s v="Teknik Logistik"/>
    <s v="FTE"/>
    <s v="ITTelkom Surabaya"/>
    <m/>
    <m/>
    <m/>
    <m/>
    <s v="Mawanda Almuhayar"/>
    <n v="4850000"/>
    <s v="Tidak ada CoE"/>
    <s v="Tidak ada KK"/>
    <s v="Tidak ada KK"/>
    <m/>
    <m/>
    <m/>
    <m/>
    <m/>
    <m/>
    <s v=""/>
    <s v=""/>
    <s v=""/>
    <m/>
    <m/>
    <m/>
    <m/>
    <m/>
    <m/>
    <s v=""/>
    <s v=""/>
    <s v=""/>
    <m/>
    <m/>
    <m/>
    <m/>
    <m/>
    <m/>
    <s v=""/>
    <s v=""/>
    <s v=""/>
    <m/>
    <m/>
    <m/>
    <m/>
    <m/>
    <m/>
    <s v=""/>
    <s v=""/>
    <s v=""/>
    <m/>
    <m/>
    <m/>
    <m/>
    <m/>
    <m/>
    <s v=""/>
    <s v=""/>
    <s v=""/>
    <m/>
    <m/>
    <m/>
    <m/>
    <m/>
    <s v=""/>
    <s v=""/>
    <s v=""/>
    <m/>
    <m/>
    <m/>
    <m/>
    <m/>
    <s v=""/>
    <s v=""/>
    <s v=""/>
    <m/>
    <x v="0"/>
  </r>
  <r>
    <x v="1"/>
    <n v="5"/>
    <s v="INDUSTRI KREATIF DAN PENGEMBANGAN TEKNOLOGI MAJU"/>
    <n v="3456000"/>
    <n v="3456000"/>
    <s v="ITTelkom Surabaya"/>
    <n v="7"/>
    <s v="Pengmas Kompetitif Internal"/>
    <s v="Internal"/>
    <m/>
    <s v="Institut Telknologi Telkom Surabaya"/>
    <n v="6680683"/>
    <s v="billy montolalu"/>
    <s v="0729088704"/>
    <n v="3456000"/>
    <s v="Intergrated and Embedded Systems"/>
    <s v="Smart Computing Technology (SCOUT)"/>
    <s v="Rekayasa Perangkat Lunak"/>
    <s v="FTII"/>
    <s v="ITTelkom Surabaya"/>
    <m/>
    <m/>
    <n v="6680629"/>
    <s v="_x000a_0727048809"/>
    <s v="Ubaidillah Umar"/>
    <n v="3456000"/>
    <s v="Intergrated and Embedded Systems"/>
    <s v="Smart Computing Technology (SCOUT)"/>
    <s v="Teknik Komputer"/>
    <s v="FTE"/>
    <s v="ITTelkom Surabaya"/>
    <m/>
    <m/>
    <m/>
    <m/>
    <s v=""/>
    <s v=""/>
    <s v=""/>
    <m/>
    <m/>
    <m/>
    <m/>
    <m/>
    <m/>
    <s v=""/>
    <s v=""/>
    <s v=""/>
    <m/>
    <m/>
    <m/>
    <m/>
    <m/>
    <m/>
    <s v=""/>
    <s v=""/>
    <s v=""/>
    <m/>
    <m/>
    <m/>
    <m/>
    <m/>
    <m/>
    <s v=""/>
    <s v=""/>
    <s v=""/>
    <m/>
    <m/>
    <m/>
    <m/>
    <m/>
    <m/>
    <s v=""/>
    <s v=""/>
    <s v=""/>
    <m/>
    <m/>
    <m/>
    <m/>
    <m/>
    <s v=""/>
    <s v=""/>
    <s v=""/>
    <m/>
    <m/>
    <m/>
    <m/>
    <m/>
    <s v=""/>
    <s v=""/>
    <s v=""/>
    <m/>
    <x v="0"/>
  </r>
  <r>
    <x v="1"/>
    <n v="6"/>
    <s v="PEMBERDAYAAN DESA/WILAYAH BINAAN"/>
    <n v="3400000"/>
    <n v="3400000"/>
    <s v="ITTelkom Surabaya"/>
    <n v="7"/>
    <s v="Pengmas Kompetitif Internal"/>
    <s v="Internal"/>
    <s v="ID"/>
    <s v="Institut Telknologi Telkom Surabaya"/>
    <n v="6681032"/>
    <s v="anfazul faridatul azizah"/>
    <s v="0715039004"/>
    <n v="3400000"/>
    <s v=" "/>
    <s v="Rekayasa Industri dan Inovasi Bisnis (RIIB)"/>
    <s v="Sistem Informasi"/>
    <s v="FTII"/>
    <s v="ITTelkom Surabaya"/>
    <n v="8140"/>
    <s v="072019"/>
    <n v="6764236"/>
    <s v="0704068902"/>
    <s v="Rokhmatul Insani"/>
    <n v="3400000"/>
    <s v="Circular Ecosystem and Sustainable Technology"/>
    <s v="Rekayasa Industri dan Inovasi Bisnis (RIIB)"/>
    <s v="Sistem Informasi"/>
    <s v="FTII"/>
    <s v="ITTelkom Surabaya"/>
    <m/>
    <m/>
    <m/>
    <m/>
    <s v=""/>
    <s v=""/>
    <s v=""/>
    <m/>
    <m/>
    <m/>
    <m/>
    <m/>
    <m/>
    <s v=""/>
    <s v=""/>
    <s v=""/>
    <m/>
    <m/>
    <m/>
    <m/>
    <m/>
    <m/>
    <s v=""/>
    <s v=""/>
    <s v=""/>
    <m/>
    <m/>
    <m/>
    <m/>
    <m/>
    <m/>
    <s v=""/>
    <s v=""/>
    <s v=""/>
    <m/>
    <m/>
    <m/>
    <m/>
    <m/>
    <m/>
    <s v=""/>
    <s v=""/>
    <s v=""/>
    <m/>
    <m/>
    <m/>
    <m/>
    <m/>
    <s v=""/>
    <s v=""/>
    <s v=""/>
    <m/>
    <m/>
    <m/>
    <m/>
    <m/>
    <s v=""/>
    <s v=""/>
    <s v=""/>
    <m/>
    <x v="0"/>
  </r>
  <r>
    <x v="1"/>
    <n v="5"/>
    <s v="INDUSTRI KREATIF DAN PENGEMBANGAN TEKNOLOGI MAJU"/>
    <n v="1000000"/>
    <n v="1000000"/>
    <s v="ITTelkom Surabaya"/>
    <n v="7"/>
    <s v="Pengmas Kompetitif Internal"/>
    <s v="Internal"/>
    <m/>
    <s v="Institut Telknologi Telkom Surabaya"/>
    <n v="6680678"/>
    <s v="dwi edi setyawan"/>
    <s v="0713068702"/>
    <n v="1000000"/>
    <s v="Circular Ecosystem and Sustainable Technology"/>
    <s v="ETHES (Electrical Engineering and Advanced Technologies)"/>
    <s v="Teknik Elektro"/>
    <s v="FTE"/>
    <s v="ITTelkom Surabaya"/>
    <m/>
    <m/>
    <n v="6680683"/>
    <s v="0729088704"/>
    <s v="Billy Montolalu"/>
    <n v="1000000"/>
    <s v="Intergrated and Embedded Systems"/>
    <s v="Smart Computing Technology (SCOUT)"/>
    <s v="Rekayasa Perangkat Lunak"/>
    <s v="FTII"/>
    <s v="ITTelkom Surabaya"/>
    <m/>
    <m/>
    <m/>
    <m/>
    <s v=""/>
    <s v=""/>
    <s v=""/>
    <m/>
    <m/>
    <m/>
    <m/>
    <m/>
    <m/>
    <s v=""/>
    <s v=""/>
    <s v=""/>
    <m/>
    <m/>
    <m/>
    <m/>
    <m/>
    <m/>
    <s v=""/>
    <s v=""/>
    <s v=""/>
    <m/>
    <m/>
    <m/>
    <m/>
    <m/>
    <m/>
    <s v=""/>
    <s v=""/>
    <s v=""/>
    <m/>
    <m/>
    <m/>
    <m/>
    <m/>
    <m/>
    <s v=""/>
    <s v=""/>
    <s v=""/>
    <m/>
    <m/>
    <m/>
    <m/>
    <m/>
    <s v=""/>
    <s v=""/>
    <s v=""/>
    <m/>
    <m/>
    <m/>
    <m/>
    <m/>
    <s v=""/>
    <s v=""/>
    <s v=""/>
    <m/>
    <x v="0"/>
  </r>
  <r>
    <x v="2"/>
    <m/>
    <s v="INDUSTRI KREATIF DAN PENGEMBANGAN TEKNOLOGI MAJU"/>
    <m/>
    <n v="100000000"/>
    <s v="ITTelkom Surabaya"/>
    <n v="7"/>
    <m/>
    <s v="Eksternal"/>
    <s v="ID"/>
    <s v="CDC Telkom"/>
    <n v="6680685"/>
    <s v="moch. iskandar riansyah"/>
    <s v="0721068802"/>
    <n v="100000000"/>
    <s v="Intergrated and Embedded Systems"/>
    <s v="ETHES (Electrical Engineering and Advanced Technologies)"/>
    <s v="Teknik Elektro"/>
    <s v="FTEIC"/>
    <s v="ITTelkom Surabaya"/>
    <m/>
    <m/>
    <n v="6859016"/>
    <s v="0727069503"/>
    <s v="RIFKI DWI PUTRANTO"/>
    <n v="100000000"/>
    <s v="Circular Ecosystem and Sustainable Technology"/>
    <s v="ETHES (Electrical Engineering and Advanced Technologies)"/>
    <s v="Teknik Elektro"/>
    <s v="FTEIC"/>
    <s v="ITTelkom Surabaya"/>
    <n v="6795859"/>
    <s v="0523119601"/>
    <s v="Silvi Istiqomah"/>
    <n v="100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m/>
    <m/>
    <n v="50000000"/>
    <s v="ITTelkom Surabaya"/>
    <n v="7"/>
    <m/>
    <s v="Eksternal"/>
    <s v="ID"/>
    <s v="CDC Telkom"/>
    <n v="6680634"/>
    <s v="noerma pudji istyanto"/>
    <s v="0725059004"/>
    <n v="50000000"/>
    <s v="Motion Technology for Safety, Health, and Wellness"/>
    <s v="Rekayasa Industri dan Inovasi Bisnis (RIIB)"/>
    <s v="Sistem Informasi"/>
    <s v="FTIB"/>
    <s v="ITTelkom Surabaya"/>
    <m/>
    <m/>
    <n v="6744406"/>
    <s v="0709059004"/>
    <s v="Muhamad Nasrullah"/>
    <n v="50000000"/>
    <s v="Tidak ada CoE"/>
    <s v="Tidak ada KK"/>
    <s v="Tidak ada KK"/>
    <s v="FTIB"/>
    <s v="ITTelkom Surabaya"/>
    <m/>
    <m/>
    <s v="Siti Zainatur Rahmah"/>
    <n v="50000000"/>
    <s v="Tidak ada CoE"/>
    <s v="Tidak ada KK"/>
    <s v="Tidak ada KK"/>
    <m/>
    <m/>
    <m/>
    <m/>
    <m/>
    <m/>
    <s v=""/>
    <s v=""/>
    <s v=""/>
    <m/>
    <m/>
    <m/>
    <m/>
    <m/>
    <m/>
    <s v=""/>
    <s v=""/>
    <s v=""/>
    <m/>
    <m/>
    <m/>
    <m/>
    <m/>
    <m/>
    <s v=""/>
    <s v=""/>
    <s v=""/>
    <m/>
    <m/>
    <m/>
    <m/>
    <m/>
    <m/>
    <s v=""/>
    <s v=""/>
    <s v=""/>
    <m/>
    <m/>
    <m/>
    <m/>
    <m/>
    <s v=""/>
    <s v=""/>
    <s v=""/>
    <m/>
    <m/>
    <m/>
    <m/>
    <m/>
    <s v=""/>
    <s v=""/>
    <s v=""/>
    <m/>
    <x v="0"/>
  </r>
  <r>
    <x v="2"/>
    <m/>
    <s v="Multidisiplin dan Lintas Sektoral"/>
    <m/>
    <n v="46500000"/>
    <s v="ITTelkom Surabaya"/>
    <n v="7"/>
    <m/>
    <s v="Eksternal"/>
    <s v="ID"/>
    <s v="Kemenristek Dikti"/>
    <n v="6682174"/>
    <s v="khodijah amiroh"/>
    <s v="0708069202"/>
    <n v="46500000"/>
    <s v="Intergrated and Embedded Systems"/>
    <s v="Smart Computing Technology (SCOUT)"/>
    <s v="Teknologi Informasi"/>
    <s v="FTIB"/>
    <s v="ITTelkom Surabaya"/>
    <m/>
    <m/>
    <n v="6681051"/>
    <s v="0711069301"/>
    <s v="Rizqa Amelia Zunaidi"/>
    <n v="46500000"/>
    <s v="Circular Ecosystem and Sustainable Technology"/>
    <s v="Rekayasa Industri dan Inovasi Bisnis (RIIB)"/>
    <s v="Teknik Industri"/>
    <s v="FTEIC"/>
    <s v="ITTelkom Surabaya"/>
    <n v="6663582"/>
    <s v="0303069102"/>
    <s v="Aulia Rahma Annisa"/>
    <n v="46500000"/>
    <s v="Tidak ada CoE"/>
    <s v="Tidak ada KK"/>
    <n v="0"/>
    <s v="FTEIC"/>
    <s v="ITTelkom Surabaya"/>
    <m/>
    <m/>
    <m/>
    <m/>
    <s v=""/>
    <s v=""/>
    <s v=""/>
    <m/>
    <m/>
    <m/>
    <m/>
    <m/>
    <m/>
    <s v=""/>
    <s v=""/>
    <s v=""/>
    <m/>
    <m/>
    <m/>
    <m/>
    <m/>
    <m/>
    <s v=""/>
    <s v=""/>
    <s v=""/>
    <m/>
    <m/>
    <m/>
    <m/>
    <m/>
    <m/>
    <s v=""/>
    <s v=""/>
    <s v=""/>
    <m/>
    <m/>
    <m/>
    <m/>
    <m/>
    <s v=""/>
    <s v=""/>
    <s v=""/>
    <m/>
    <m/>
    <m/>
    <m/>
    <m/>
    <s v=""/>
    <s v=""/>
    <s v=""/>
    <m/>
    <x v="0"/>
  </r>
  <r>
    <x v="2"/>
    <m/>
    <s v="PEMBERDAYAAN DESA/WILAYAH BINAAN"/>
    <m/>
    <n v="46175000"/>
    <s v="ITTelkom Surabaya"/>
    <n v="7"/>
    <m/>
    <s v="Eksternal"/>
    <s v="ID"/>
    <s v="Kemenristek Dikti"/>
    <n v="6680708"/>
    <s v="lora khaula amifia"/>
    <s v="0706069201"/>
    <n v="46175000"/>
    <s v="Circular Ecosystem and Sustainable Technology"/>
    <s v="ETHES (Electrical Engineering and Advanced Technologies)"/>
    <s v="Teknik Elektro"/>
    <s v="FTEIC"/>
    <s v="ITTelkom Surabaya"/>
    <m/>
    <m/>
    <n v="6665306"/>
    <s v="0703129001"/>
    <s v="Ully Asfari"/>
    <n v="46175000"/>
    <s v="Motion Technology for Safety, Health, and Wellness"/>
    <s v="Smart Computing Technology (SCOUT)"/>
    <s v="Sistem Informasi"/>
    <s v="FTIB"/>
    <s v="ITTelkom Surabaya"/>
    <n v="6680683"/>
    <s v="0729088704"/>
    <s v="Billy Montolalu"/>
    <n v="46175000"/>
    <s v="Intergrated and Embedded Systems"/>
    <s v="Smart Computing Technology (SCOUT)"/>
    <s v="Rekayasa Perangkat Lunak"/>
    <s v="FTEIC"/>
    <s v="ITTelkom Surabaya"/>
    <m/>
    <m/>
    <m/>
    <m/>
    <s v=""/>
    <s v=""/>
    <s v=""/>
    <m/>
    <m/>
    <m/>
    <m/>
    <m/>
    <m/>
    <s v=""/>
    <s v=""/>
    <s v=""/>
    <m/>
    <m/>
    <m/>
    <m/>
    <m/>
    <m/>
    <s v=""/>
    <s v=""/>
    <s v=""/>
    <m/>
    <m/>
    <m/>
    <m/>
    <m/>
    <m/>
    <s v=""/>
    <s v=""/>
    <s v=""/>
    <m/>
    <m/>
    <m/>
    <m/>
    <m/>
    <s v=""/>
    <s v=""/>
    <s v=""/>
    <m/>
    <m/>
    <m/>
    <m/>
    <m/>
    <s v=""/>
    <s v=""/>
    <s v=""/>
    <m/>
    <x v="0"/>
  </r>
  <r>
    <x v="2"/>
    <m/>
    <s v="Pangan"/>
    <m/>
    <n v="43200000"/>
    <s v="ITTelkom Surabaya"/>
    <n v="7"/>
    <m/>
    <s v="Eksternal"/>
    <s v="ID"/>
    <s v="Kemenristek Dikti"/>
    <n v="6680651"/>
    <s v="dimas adiputra"/>
    <s v="0725059301"/>
    <n v="43200000"/>
    <s v="Motion Technology for Safety, Health, and Wellness"/>
    <s v="ETHES (Electrical Engineering and Advanced Technologies)"/>
    <s v="Teknik Elektro"/>
    <s v="FTEIC"/>
    <s v="ITTelkom Surabaya"/>
    <m/>
    <m/>
    <n v="259781"/>
    <s v="0710028604"/>
    <s v="Titus Kristanto"/>
    <n v="43200000"/>
    <s v="Circular Ecosystem and Sustainable Technology"/>
    <s v="Rekayasa Industri dan Inovasi Bisnis (RIIB)"/>
    <s v="Digital Bisnis"/>
    <s v="FTIB"/>
    <s v="ITTelkom Surabaya"/>
    <n v="6680643"/>
    <s v="0702039003"/>
    <s v="Abduh Sayid Albana"/>
    <n v="432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2"/>
    <n v="6"/>
    <s v="INDUSTRI KREATIF DAN PENGEMBANGAN TEKNOLOGI MAJU"/>
    <m/>
    <n v="17034333"/>
    <s v="ITTelkom Surabaya"/>
    <n v="7"/>
    <m/>
    <s v="Internal"/>
    <s v="ID"/>
    <s v="Institut Telknologi Telkom Surabaya"/>
    <n v="6778837"/>
    <s v="muhammad dzulfikar fauzi"/>
    <n v="711039403"/>
    <n v="17034333"/>
    <s v="Motion Technology for Safety, Health, and Wellness"/>
    <s v="Smart Computing Technology (SCOUT)"/>
    <s v="Informatika"/>
    <m/>
    <m/>
    <m/>
    <m/>
    <m/>
    <m/>
    <m/>
    <m/>
    <s v=""/>
    <s v=""/>
    <s v=""/>
    <m/>
    <m/>
    <m/>
    <m/>
    <m/>
    <m/>
    <s v=""/>
    <s v=""/>
    <s v=""/>
    <m/>
    <m/>
    <m/>
    <m/>
    <m/>
    <m/>
    <s v=""/>
    <s v=""/>
    <s v=""/>
    <m/>
    <m/>
    <m/>
    <m/>
    <m/>
    <m/>
    <s v=""/>
    <s v=""/>
    <s v=""/>
    <m/>
    <m/>
    <m/>
    <m/>
    <m/>
    <m/>
    <s v=""/>
    <s v=""/>
    <s v=""/>
    <m/>
    <m/>
    <m/>
    <m/>
    <m/>
    <m/>
    <s v=""/>
    <s v=""/>
    <s v=""/>
    <m/>
    <m/>
    <m/>
    <m/>
    <m/>
    <s v=""/>
    <s v=""/>
    <s v=""/>
    <m/>
    <m/>
    <m/>
    <m/>
    <m/>
    <s v=""/>
    <s v=""/>
    <s v=""/>
    <m/>
    <x v="0"/>
  </r>
  <r>
    <x v="2"/>
    <m/>
    <s v="INDUSTRI KREATIF DAN PENERAPAN TEKNOLOGI MAJU"/>
    <m/>
    <n v="16408500"/>
    <s v="ITTelkom Surabaya"/>
    <n v="7"/>
    <s v="Pengmas Kompetitif Internal"/>
    <s v="Internal"/>
    <s v="ID"/>
    <s v="Institut Telknologi Telkom Surabaya"/>
    <n v="6099359"/>
    <s v="mochamad nizar palefi ma'ady"/>
    <s v="0708119103"/>
    <n v="16408500"/>
    <s v="Intergrated and Embedded Systems"/>
    <s v="Rekayasa Industri dan Inovasi Bisnis (RIIB)"/>
    <s v="Sistem Informasi"/>
    <s v="FTIB"/>
    <s v="ITTelkom Surabaya"/>
    <m/>
    <m/>
    <n v="6680623"/>
    <s v="0721088602"/>
    <s v="Yupit Sudianto"/>
    <n v="16408500"/>
    <s v="Motion Technology for Safety, Health, and Wellness"/>
    <s v="Smart Computing Technology (SCOUT)"/>
    <s v="Sistem Informasi"/>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s v=""/>
    <m/>
    <m/>
    <m/>
    <m/>
    <m/>
    <m/>
    <s v=""/>
    <s v=""/>
    <s v=""/>
    <m/>
    <m/>
    <m/>
    <m/>
    <m/>
    <m/>
    <s v=""/>
    <s v=""/>
    <s v=""/>
    <m/>
    <m/>
    <m/>
    <m/>
    <m/>
    <s v=""/>
    <s v=""/>
    <s v=""/>
    <m/>
    <m/>
    <m/>
    <m/>
    <m/>
    <s v=""/>
    <s v=""/>
    <s v=""/>
    <m/>
    <x v="0"/>
  </r>
  <r>
    <x v="2"/>
    <n v="6"/>
    <s v="PEMBERDAYAAN DESA/WILAYAH BINAAN"/>
    <m/>
    <n v="15083902"/>
    <s v="ITTelkom Surabaya"/>
    <n v="7"/>
    <m/>
    <s v="Internal"/>
    <s v="ID"/>
    <s v="Institut Telknologi Telkom Surabaya"/>
    <n v="6680625"/>
    <s v="nilla rachmaningrum"/>
    <s v="0408067804"/>
    <n v="15083902"/>
    <s v="Motion Technology for Safety, Health, and Wellness"/>
    <s v="ETHES (Electrical Engineering and Advanced Technologies)"/>
    <s v="Teknik Telekomunikasi"/>
    <m/>
    <m/>
    <m/>
    <m/>
    <m/>
    <m/>
    <m/>
    <m/>
    <s v=""/>
    <s v=""/>
    <s v=""/>
    <m/>
    <m/>
    <m/>
    <m/>
    <m/>
    <m/>
    <s v=""/>
    <s v=""/>
    <s v=""/>
    <m/>
    <m/>
    <m/>
    <m/>
    <m/>
    <m/>
    <s v=""/>
    <s v=""/>
    <s v=""/>
    <m/>
    <m/>
    <m/>
    <m/>
    <m/>
    <m/>
    <s v=""/>
    <s v=""/>
    <s v=""/>
    <m/>
    <m/>
    <m/>
    <m/>
    <m/>
    <m/>
    <s v=""/>
    <s v=""/>
    <s v=""/>
    <m/>
    <m/>
    <m/>
    <m/>
    <m/>
    <m/>
    <s v=""/>
    <s v=""/>
    <s v=""/>
    <m/>
    <m/>
    <m/>
    <m/>
    <m/>
    <s v=""/>
    <s v=""/>
    <s v=""/>
    <m/>
    <m/>
    <m/>
    <m/>
    <m/>
    <s v=""/>
    <s v=""/>
    <s v=""/>
    <m/>
    <x v="0"/>
  </r>
  <r>
    <x v="2"/>
    <m/>
    <s v="PEMBERDAYAAN DESA/WILAYAH BINAAN"/>
    <m/>
    <n v="13600000"/>
    <s v="ITTelkom Surabaya"/>
    <n v="7"/>
    <s v="Pengmas Kompetitif Internal"/>
    <s v="Internal"/>
    <s v="ID"/>
    <s v="Institut Telknologi Telkom Surabaya"/>
    <n v="6744406"/>
    <s v="Muhamad Nasrullah"/>
    <s v="0709059004"/>
    <n v="13600000"/>
    <s v="Tidak ada CoE"/>
    <s v="Tidak ada KK"/>
    <s v="Tidak ada KK"/>
    <s v="FTIB"/>
    <s v="ITTelkom Surabaya"/>
    <m/>
    <m/>
    <n v="6099359"/>
    <s v="0708119103"/>
    <s v="Mochamad Nizar Palefi Ma'ady"/>
    <n v="13600000"/>
    <s v="Intergrated and Embedded Systems"/>
    <s v="Rekayasa Industri dan Inovasi Bisnis (RIIB)"/>
    <s v="Sistem Informasi"/>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s v=""/>
    <m/>
    <m/>
    <m/>
    <m/>
    <m/>
    <m/>
    <s v=""/>
    <s v=""/>
    <s v=""/>
    <m/>
    <m/>
    <m/>
    <m/>
    <m/>
    <m/>
    <s v=""/>
    <s v=""/>
    <s v=""/>
    <m/>
    <m/>
    <m/>
    <m/>
    <m/>
    <s v=""/>
    <s v=""/>
    <s v=""/>
    <m/>
    <m/>
    <m/>
    <m/>
    <m/>
    <s v=""/>
    <s v=""/>
    <s v=""/>
    <m/>
    <x v="0"/>
  </r>
  <r>
    <x v="2"/>
    <n v="6"/>
    <s v="INDUSTRI KREATIF DAN PENGEMBANGAN TEKNOLOGI MAJU"/>
    <m/>
    <n v="13201608"/>
    <s v="ITTelkom Surabaya"/>
    <n v="7"/>
    <m/>
    <s v="Eksternal"/>
    <s v="ID"/>
    <s v="Institut Telknologi Telkom Surabaya"/>
    <n v="6099359"/>
    <s v="mochamad nizar palefi ma'ady"/>
    <s v="0708119103"/>
    <n v="13201608"/>
    <s v="Intergrated and Embedded Systems"/>
    <s v="Rekayasa Industri dan Inovasi Bisnis (RIIB)"/>
    <s v="Sistem Informasi"/>
    <m/>
    <m/>
    <m/>
    <m/>
    <m/>
    <m/>
    <m/>
    <m/>
    <s v=""/>
    <s v=""/>
    <s v=""/>
    <m/>
    <m/>
    <m/>
    <m/>
    <m/>
    <m/>
    <s v=""/>
    <s v=""/>
    <s v=""/>
    <m/>
    <m/>
    <m/>
    <m/>
    <m/>
    <m/>
    <s v=""/>
    <s v=""/>
    <s v=""/>
    <m/>
    <m/>
    <m/>
    <m/>
    <m/>
    <m/>
    <s v=""/>
    <s v=""/>
    <s v=""/>
    <m/>
    <m/>
    <m/>
    <m/>
    <m/>
    <m/>
    <s v=""/>
    <s v=""/>
    <s v=""/>
    <m/>
    <m/>
    <m/>
    <m/>
    <m/>
    <m/>
    <s v=""/>
    <s v=""/>
    <s v=""/>
    <m/>
    <m/>
    <m/>
    <m/>
    <m/>
    <s v=""/>
    <s v=""/>
    <s v=""/>
    <m/>
    <m/>
    <m/>
    <m/>
    <m/>
    <s v=""/>
    <s v=""/>
    <s v=""/>
    <m/>
    <x v="0"/>
  </r>
  <r>
    <x v="2"/>
    <m/>
    <s v="INDUSTRI KREATIF DAN PENERAPAN TEKNOLOGI MAJU"/>
    <m/>
    <n v="10000000"/>
    <s v="ITTelkom Surabaya"/>
    <n v="7"/>
    <s v="Pengmas Kompetitif Internal"/>
    <s v="Internal"/>
    <s v="ID"/>
    <s v="Institut Telknologi Telkom Surabaya"/>
    <n v="6680687"/>
    <s v="wahyu andy prastyabudi"/>
    <s v="0702048705"/>
    <n v="10000000"/>
    <s v="Circular Ecosystem and Sustainable Technology"/>
    <s v="Rekayasa Industri dan Inovasi Bisnis (RIIB)"/>
    <s v="Teknik Industri"/>
    <s v="FTEIC"/>
    <s v="ITTelkom Surabaya"/>
    <m/>
    <m/>
    <n v="6680698"/>
    <s v="0709128101"/>
    <s v="Mohammad Sholik"/>
    <n v="10000000"/>
    <s v="Motion Technology for Safety, Health, and Wellness"/>
    <s v="Smart Computing Technology (SCOUT)"/>
    <s v="Rekayasa Perangkat Lunak"/>
    <s v="FTIB"/>
    <s v="ITTelkom Surabaya"/>
    <n v="259781"/>
    <s v="0710028604"/>
    <s v="Titus Kristanto"/>
    <n v="10000000"/>
    <s v="Circular Ecosystem and Sustainable Technology"/>
    <s v="Rekayasa Industri dan Inovasi Bisnis (RIIB)"/>
    <s v="Digital Bisnis"/>
    <s v="FTIB"/>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708"/>
    <s v="lora khaula amifia"/>
    <s v="0706069201"/>
    <n v="7000000"/>
    <s v="Circular Ecosystem and Sustainable Technology"/>
    <s v="ETHES (Electrical Engineering and Advanced Technologies)"/>
    <s v="Teknik Elektro"/>
    <s v="FTEIC"/>
    <s v="ITTelkom Surabaya"/>
    <m/>
    <m/>
    <n v="258471"/>
    <s v="0727097302"/>
    <s v="Susijanto Tri Rasmana"/>
    <n v="7000000"/>
    <s v="Motion Technology for Safety, Health, and Wellness"/>
    <s v="ETHES (Electrical Engineering and Advanced Technologies)"/>
    <s v="Teknik Komputer"/>
    <s v="FTEIC"/>
    <s v="ITTelkom Surabaya"/>
    <n v="6680685"/>
    <s v="0721068802"/>
    <s v="Moch. Iskandar Riansyah"/>
    <n v="7000000"/>
    <s v="Intergrated and Embedded Systems"/>
    <s v="ETHES (Electrical Engineering and Advanced Technologies)"/>
    <s v="Teknik Elektro"/>
    <s v="FTEIC"/>
    <s v="ITTelkom Surabaya"/>
    <m/>
    <m/>
    <m/>
    <m/>
    <s v=""/>
    <s v=""/>
    <s v=""/>
    <m/>
    <m/>
    <m/>
    <m/>
    <m/>
    <m/>
    <s v=""/>
    <s v=""/>
    <s v=""/>
    <m/>
    <m/>
    <m/>
    <m/>
    <m/>
    <m/>
    <s v=""/>
    <s v=""/>
    <s v=""/>
    <m/>
    <m/>
    <m/>
    <m/>
    <m/>
    <m/>
    <s v=""/>
    <s v=""/>
    <s v=""/>
    <m/>
    <m/>
    <m/>
    <m/>
    <m/>
    <s v=""/>
    <s v=""/>
    <s v=""/>
    <m/>
    <m/>
    <m/>
    <m/>
    <m/>
    <s v=""/>
    <s v=""/>
    <s v=""/>
    <m/>
    <x v="0"/>
  </r>
  <r>
    <x v="2"/>
    <m/>
    <s v="INDUSTRI KREATIF DAN PENERAPAN TEKNOLOGI MAJU"/>
    <m/>
    <n v="7000000"/>
    <s v="ITTelkom Surabaya"/>
    <n v="7"/>
    <s v="Pengmas Kompetitif Internal"/>
    <s v="Internal"/>
    <s v="ID"/>
    <s v="Institut Telknologi Telkom Surabaya"/>
    <n v="6681051"/>
    <s v="rizqa amelia zunaidi"/>
    <s v="0711069301"/>
    <n v="7000000"/>
    <s v="Circular Ecosystem and Sustainable Technology"/>
    <s v="Rekayasa Industri dan Inovasi Bisnis (RIIB)"/>
    <s v="Teknik Industri"/>
    <s v="FTEIC"/>
    <s v="ITTelkom Surabaya"/>
    <m/>
    <m/>
    <n v="6658545"/>
    <s v="0401078801"/>
    <s v="Ayu Endah Wahyuni"/>
    <n v="7000000"/>
    <s v="Circular Ecosystem and Sustainable Technology"/>
    <s v="Rekayasa Industri dan Inovasi Bisnis (RIIB)"/>
    <s v="Teknik Industri"/>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m/>
    <m/>
    <n v="6680618"/>
    <s v="0725059202"/>
    <s v="Rahaditya Dimas Prihadianto"/>
    <n v="7000000"/>
    <s v="Circular Ecosystem and Sustainable Technology"/>
    <s v="Rekayasa Industri dan Inovasi Bisnis (RIIB)"/>
    <s v="Teknik Industri"/>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25"/>
    <s v="nilla rachmaningrum"/>
    <s v="0408067804"/>
    <n v="7000000"/>
    <s v="Motion Technology for Safety, Health, and Wellness"/>
    <s v="ETHES (Electrical Engineering and Advanced Technologies)"/>
    <s v="Teknik Telekomunikasi"/>
    <s v="FTEIC"/>
    <s v="ITTelkom Surabaya"/>
    <m/>
    <m/>
    <n v="6724784"/>
    <n v="722119101"/>
    <s v="Fannush Shofi Akbar"/>
    <n v="7000000"/>
    <s v="Motion Technology for Safety, Health, and Wellness"/>
    <s v="ETHES (Electrical Engineering and Advanced Technologies)"/>
    <s v="Teknik Telekomunikasi"/>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34"/>
    <s v="noerma pudji istyanto"/>
    <s v="0725059004"/>
    <n v="7000000"/>
    <s v="Motion Technology for Safety, Health, and Wellness"/>
    <s v="Rekayasa Industri dan Inovasi Bisnis (RIIB)"/>
    <s v="Sistem Informasi"/>
    <s v="FTIB"/>
    <s v="ITTelkom Surabaya"/>
    <m/>
    <m/>
    <n v="6744406"/>
    <s v="0709059004"/>
    <s v="Muhamad Nasrullah"/>
    <n v="7000000"/>
    <s v="Tidak ada CoE"/>
    <s v="Tidak ada KK"/>
    <s v="Tidak ada KK"/>
    <s v="FTIB"/>
    <s v="ITTelkom Surabaya"/>
    <n v="6764236"/>
    <s v="0704068902"/>
    <s v="Rokhmatul Insani"/>
    <n v="7000000"/>
    <s v="Circular Ecosystem and Sustainable Technology"/>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7000000"/>
    <s v="ITTelkom Surabaya"/>
    <n v="7"/>
    <s v="Pengmas Kompetitif Internal"/>
    <s v="Internal"/>
    <s v="ID"/>
    <s v="Institut Telknologi Telkom Surabaya"/>
    <n v="6680629"/>
    <s v="ubaidillah umar"/>
    <s v="0727048809"/>
    <n v="7000000"/>
    <s v="Intergrated and Embedded Systems"/>
    <s v="Smart Computing Technology (SCOUT)"/>
    <s v="Teknik Komputer"/>
    <s v="FTEIC"/>
    <s v="ITTelkom Surabaya"/>
    <m/>
    <m/>
    <n v="6663582"/>
    <s v="0303069102"/>
    <s v="Aulia Rahma Annisa"/>
    <n v="7000000"/>
    <s v="Tidak ada CoE"/>
    <s v="Tidak ada KK"/>
    <n v="0"/>
    <s v="FTEIC"/>
    <s v="ITTelkom Surabaya"/>
    <n v="6680633"/>
    <s v="0717017902_x000a_"/>
    <s v="Helmy Widyantara"/>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2"/>
    <m/>
    <s v="INDUSTRI KREATIF DAN PENGEMBANGAN TEKNOLOGI MAJU"/>
    <m/>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B"/>
    <s v="ITTelkom Surabaya"/>
    <m/>
    <m/>
    <n v="259781"/>
    <s v="0710028604"/>
    <s v="Titus Kristanto"/>
    <n v="7000000"/>
    <s v="Circular Ecosystem and Sustainable Technology"/>
    <s v="Rekayasa Industri dan Inovasi Bisnis (RIIB)"/>
    <s v="Digital Bisnis"/>
    <s v="FTIB"/>
    <s v="ITTelkom Surabaya"/>
    <n v="6680622"/>
    <s v="0709039401"/>
    <s v="Dewi Rahmawati"/>
    <n v="7000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x v="0"/>
  </r>
  <r>
    <x v="2"/>
    <m/>
    <s v="PEMBERDAYAAN DESA/WILAYAH BINAAN"/>
    <m/>
    <n v="6971250"/>
    <s v="ITTelkom Surabaya"/>
    <n v="7"/>
    <s v="Pengmas Kompetitif Internal"/>
    <s v="Internal"/>
    <s v="ID"/>
    <s v="Institut Telknologi Telkom Surabaya"/>
    <n v="6787821"/>
    <s v="desita nur rachmaniar"/>
    <s v="0707029303"/>
    <n v="6971250"/>
    <s v="Circular Ecosystem and Sustainable Technology"/>
    <s v="Rekayasa Industri dan Inovasi Bisnis (RIIB)"/>
    <s v="Teknik Logistik"/>
    <s v="FTEIC"/>
    <s v="ITTelkom Surabaya"/>
    <m/>
    <m/>
    <n v="6778519"/>
    <s v="0712059303"/>
    <s v="Nisa Isrofi"/>
    <n v="6971250"/>
    <s v="Circular Ecosystem and Sustainable Technology"/>
    <s v="Rekayasa Industri dan Inovasi Bisnis (RIIB)"/>
    <s v="Teknik Logistik"/>
    <s v="FTEIC"/>
    <s v="ITTelkom Surabaya"/>
    <m/>
    <m/>
    <m/>
    <m/>
    <s v=""/>
    <s v=""/>
    <s v=""/>
    <m/>
    <m/>
    <m/>
    <m/>
    <m/>
    <m/>
    <s v=""/>
    <s v=""/>
    <s v=""/>
    <m/>
    <m/>
    <m/>
    <m/>
    <m/>
    <m/>
    <s v=""/>
    <s v=""/>
    <s v=""/>
    <m/>
    <m/>
    <m/>
    <m/>
    <m/>
    <m/>
    <s v=""/>
    <s v=""/>
    <s v=""/>
    <m/>
    <m/>
    <m/>
    <m/>
    <m/>
    <m/>
    <s v=""/>
    <s v=""/>
    <s v=""/>
    <m/>
    <m/>
    <m/>
    <m/>
    <m/>
    <s v=""/>
    <s v=""/>
    <s v=""/>
    <m/>
    <m/>
    <m/>
    <m/>
    <m/>
    <s v=""/>
    <s v=""/>
    <s v=""/>
    <m/>
    <x v="0"/>
  </r>
  <r>
    <x v="2"/>
    <m/>
    <s v="PEMBERDAYAAN DESA/WILAYAH BINAAN"/>
    <m/>
    <n v="6960000"/>
    <s v="ITTelkom Surabaya"/>
    <n v="7"/>
    <s v="Pengmas Kompetitif Internal"/>
    <s v="Internal"/>
    <s v="ID"/>
    <s v="Institut Telknologi Telkom Surabaya"/>
    <n v="6756289"/>
    <s v="nicko nur rakhmaddian_x000a_"/>
    <s v="0725059501"/>
    <n v="6960000"/>
    <s v="Tidak ada CoE"/>
    <s v="Tidak ada KK"/>
    <s v="Tidak ada KK"/>
    <s v="FTEIC"/>
    <s v="ITTelkom Surabaya"/>
    <m/>
    <m/>
    <n v="6784457"/>
    <s v="0723079501"/>
    <s v="Granita Hajar"/>
    <n v="6960000"/>
    <s v="Circular Ecosystem and Sustainable Technology"/>
    <s v="Rekayasa Industri dan Inovasi Bisnis (RIIB)"/>
    <s v="Teknik Logistik"/>
    <s v="FTEIC"/>
    <s v="ITTelkom Surabaya"/>
    <n v="6778837"/>
    <n v="711039403"/>
    <s v="Muhammad Dzulfikar Fauzi"/>
    <n v="6960000"/>
    <s v="Motion Technology for Safety, Health, and Wellness"/>
    <s v="Smart Computing Technology (SCOUT)"/>
    <s v="Informatika"/>
    <s v="FTEIC"/>
    <s v="ITTelkom Surabaya"/>
    <m/>
    <m/>
    <m/>
    <m/>
    <s v=""/>
    <s v=""/>
    <s v=""/>
    <m/>
    <m/>
    <m/>
    <m/>
    <m/>
    <m/>
    <s v=""/>
    <s v=""/>
    <s v=""/>
    <m/>
    <m/>
    <m/>
    <m/>
    <m/>
    <m/>
    <s v=""/>
    <s v=""/>
    <s v=""/>
    <m/>
    <m/>
    <m/>
    <m/>
    <m/>
    <m/>
    <s v=""/>
    <s v=""/>
    <s v=""/>
    <m/>
    <m/>
    <m/>
    <m/>
    <m/>
    <s v=""/>
    <s v=""/>
    <s v=""/>
    <m/>
    <m/>
    <m/>
    <m/>
    <m/>
    <s v=""/>
    <s v=""/>
    <s v=""/>
    <m/>
    <x v="0"/>
  </r>
  <r>
    <x v="2"/>
    <m/>
    <s v="INDUSTRI KREATIF DAN PENERAPAN TEKNOLOGI MAJU"/>
    <m/>
    <n v="6955000"/>
    <s v="ITTelkom Surabaya"/>
    <n v="7"/>
    <s v="Pengmas Kompetitif Internal"/>
    <s v="Internal"/>
    <s v="ID"/>
    <s v="Institut Telknologi Telkom Surabaya"/>
    <n v="6680628"/>
    <s v="fidi wincoko putro"/>
    <s v="0730058702"/>
    <n v="6955000"/>
    <s v="Motion Technology for Safety, Health, and Wellness"/>
    <s v="Smart Computing Technology (SCOUT)"/>
    <s v="Rekayasa Perangkat Lunak"/>
    <s v="FTIB"/>
    <s v="ITTelkom Surabaya"/>
    <m/>
    <m/>
    <m/>
    <m/>
    <m/>
    <m/>
    <s v=""/>
    <s v=""/>
    <s v=""/>
    <m/>
    <m/>
    <m/>
    <m/>
    <m/>
    <m/>
    <s v=""/>
    <s v=""/>
    <s v=""/>
    <m/>
    <m/>
    <m/>
    <m/>
    <m/>
    <m/>
    <s v=""/>
    <s v=""/>
    <s v=""/>
    <m/>
    <m/>
    <m/>
    <m/>
    <m/>
    <m/>
    <s v=""/>
    <s v=""/>
    <s v=""/>
    <m/>
    <m/>
    <m/>
    <m/>
    <m/>
    <m/>
    <s v=""/>
    <s v=""/>
    <s v=""/>
    <m/>
    <m/>
    <m/>
    <m/>
    <m/>
    <m/>
    <s v=""/>
    <s v=""/>
    <s v=""/>
    <m/>
    <m/>
    <m/>
    <m/>
    <m/>
    <s v=""/>
    <s v=""/>
    <s v=""/>
    <m/>
    <m/>
    <m/>
    <m/>
    <m/>
    <s v=""/>
    <s v=""/>
    <s v=""/>
    <m/>
    <x v="0"/>
  </r>
  <r>
    <x v="2"/>
    <m/>
    <s v="INDUSTRI KREATIF DAN PENGEMBANGAN TEKNOLOGI MAJU"/>
    <m/>
    <n v="6941000"/>
    <s v="ITTelkom Surabaya"/>
    <n v="7"/>
    <s v="Pengmas Kompetitif Internal"/>
    <s v="Internal"/>
    <s v="ID"/>
    <s v="Institut Telknologi Telkom Surabaya"/>
    <n v="6727245"/>
    <s v="darlin aulia"/>
    <s v="0309069201"/>
    <n v="6941000"/>
    <s v="Circular Ecosystem and Sustainable Technology"/>
    <s v="Rekayasa Industri dan Inovasi Bisnis (RIIB)"/>
    <s v="Digital Bisnis"/>
    <s v="FTIB"/>
    <s v="ITTelkom Surabaya"/>
    <m/>
    <m/>
    <s v="6843682"/>
    <s v="0708128901"/>
    <s v="Caesareano Lafado Yesa"/>
    <n v="6941000"/>
    <s v="Intergrated and Embedded Systems"/>
    <s v="Rekayasa Industri dan Inovasi Bisnis (RIIB)"/>
    <s v="Digital Bisnis"/>
    <s v="FTIB"/>
    <s v="ITTelkom Surabaya"/>
    <m/>
    <m/>
    <s v="Achmad Yanu Alif Fianto"/>
    <n v="6941000"/>
    <s v="Tidak ada CoE"/>
    <s v="Tidak ada KK"/>
    <s v="Tidak ada KK"/>
    <m/>
    <m/>
    <m/>
    <m/>
    <m/>
    <m/>
    <s v=""/>
    <s v=""/>
    <s v=""/>
    <m/>
    <m/>
    <m/>
    <m/>
    <m/>
    <m/>
    <s v=""/>
    <s v=""/>
    <s v=""/>
    <m/>
    <m/>
    <m/>
    <m/>
    <m/>
    <m/>
    <s v=""/>
    <s v=""/>
    <s v=""/>
    <m/>
    <m/>
    <m/>
    <m/>
    <m/>
    <m/>
    <s v=""/>
    <s v=""/>
    <s v=""/>
    <m/>
    <m/>
    <m/>
    <m/>
    <m/>
    <s v=""/>
    <s v=""/>
    <s v=""/>
    <m/>
    <m/>
    <m/>
    <m/>
    <m/>
    <s v=""/>
    <s v=""/>
    <s v=""/>
    <m/>
    <x v="0"/>
  </r>
  <r>
    <x v="2"/>
    <m/>
    <s v="INDUSTRI KREATIF DAN PENERAPAN TEKNOLOGI MAJU"/>
    <m/>
    <n v="6900000"/>
    <s v="ITTelkom Surabaya"/>
    <n v="7"/>
    <s v="Pengmas Kompetitif Internal"/>
    <s v="Internal"/>
    <s v="ID"/>
    <s v="Institut Telknologi Telkom Surabaya"/>
    <n v="6764236"/>
    <s v="rokhmatul insani"/>
    <s v="0704068902"/>
    <n v="6900000"/>
    <s v="Circular Ecosystem and Sustainable Technology"/>
    <s v="Rekayasa Industri dan Inovasi Bisnis (RIIB)"/>
    <s v="Sistem Informasi"/>
    <s v="FTIB"/>
    <s v="ITTelkom Surabaya"/>
    <m/>
    <m/>
    <n v="6744406"/>
    <s v="0709059004"/>
    <s v="Muhamad Nasrullah"/>
    <n v="6900000"/>
    <s v="Tidak ada CoE"/>
    <s v="Tidak ada KK"/>
    <s v="Tidak ada KK"/>
    <s v="FTIB"/>
    <s v="ITTelkom Surabaya"/>
    <n v="6680634"/>
    <s v="0725059004"/>
    <s v="Noerma Pudji Istyanto"/>
    <n v="69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6671000"/>
    <s v="ITTelkom Surabaya"/>
    <n v="7"/>
    <s v="Pengmas Kompetitif Internal"/>
    <s v="Internal"/>
    <s v="ID"/>
    <s v="Institut Telknologi Telkom Surabaya"/>
    <n v="6801989"/>
    <s v="sekar widyasari putri"/>
    <s v="0704029302"/>
    <n v="6671000"/>
    <s v="Circular Ecosystem and Sustainable Technology"/>
    <s v="Rekayasa Industri dan Inovasi Bisnis (RIIB)"/>
    <s v="Digital Bisnis"/>
    <s v="FTIB"/>
    <s v="ITTelkom Surabaya"/>
    <m/>
    <m/>
    <m/>
    <m/>
    <s v="Tiar Anindya Putri"/>
    <n v="6671000"/>
    <s v="Tidak ada CoE"/>
    <s v="Tidak ada KK"/>
    <s v="Tidak ada KK"/>
    <m/>
    <s v="ITTelkom Surabaya"/>
    <n v="6767777"/>
    <s v="0713059501"/>
    <s v="Ahmad Wali Satria Bahari Johan"/>
    <n v="6671000"/>
    <s v="Intergrated and Embedded Systems"/>
    <s v="Smart Computing Technology (SCOUT)"/>
    <s v="Informatika"/>
    <s v="FTIB"/>
    <s v="ITTelkom Surabaya"/>
    <m/>
    <m/>
    <m/>
    <m/>
    <s v=""/>
    <s v=""/>
    <s v=""/>
    <m/>
    <m/>
    <m/>
    <m/>
    <m/>
    <m/>
    <s v=""/>
    <s v=""/>
    <s v=""/>
    <m/>
    <m/>
    <m/>
    <m/>
    <m/>
    <m/>
    <s v=""/>
    <s v=""/>
    <s v=""/>
    <m/>
    <m/>
    <m/>
    <m/>
    <m/>
    <m/>
    <s v=""/>
    <s v=""/>
    <s v=""/>
    <m/>
    <m/>
    <m/>
    <m/>
    <m/>
    <s v=""/>
    <s v=""/>
    <s v=""/>
    <m/>
    <m/>
    <m/>
    <m/>
    <m/>
    <s v=""/>
    <s v=""/>
    <s v=""/>
    <m/>
    <x v="0"/>
  </r>
  <r>
    <x v="2"/>
    <m/>
    <s v="PEMBERDAYAAN DESA ATAU WILAYAH BINAAN"/>
    <m/>
    <n v="6500000"/>
    <s v="ITTelkom Surabaya"/>
    <n v="7"/>
    <s v="Pengmas Kompetitif Internal"/>
    <s v="Internal"/>
    <s v="ID"/>
    <s v="Institut Telknologi Telkom Surabaya"/>
    <n v="6680645"/>
    <s v="walid maulana hadiansyah"/>
    <s v="0713108902"/>
    <n v="6500000"/>
    <s v="Intergrated and Embedded Systems"/>
    <s v="ETHES (Electrical Engineering and Advanced Technologies)"/>
    <s v="Teknik Telekomunikasi"/>
    <s v="FTEIC"/>
    <s v="ITTelkom Surabaya"/>
    <m/>
    <m/>
    <n v="6680625"/>
    <s v="0408067804"/>
    <s v="Nilla Rachmaningrum"/>
    <n v="6500000"/>
    <s v="Motion Technology for Safety, Health, and Wellness"/>
    <s v="ETHES (Electrical Engineering and Advanced Technologies)"/>
    <s v="Teknik Telekomunikasi"/>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2"/>
    <m/>
    <s v="PEMBERDAYAAN DESA ATAU WILAYAH BINAAN"/>
    <m/>
    <n v="6425000"/>
    <s v="ITTelkom Surabaya"/>
    <n v="7"/>
    <s v="Pengmas Kompetitif Internal"/>
    <s v="Internal"/>
    <s v="ID"/>
    <s v="Institut Telknologi Telkom Surabaya"/>
    <n v="6681205"/>
    <s v="oktavia ayu permata"/>
    <s v="0705109002"/>
    <n v="6425000"/>
    <s v="Intergrated and Embedded Systems"/>
    <s v="Smart Computing Technology (SCOUT)"/>
    <s v="Teknologi Informasi"/>
    <s v="FTIB"/>
    <s v="ITTelkom Surabaya"/>
    <m/>
    <m/>
    <n v="6680664"/>
    <s v="0715128708"/>
    <s v="Farah Zakiyah Rahmanti"/>
    <n v="6425000"/>
    <s v="Intergrated and Embedded Systems"/>
    <s v="Smart Computing Technology (SCOUT)"/>
    <s v="Teknologi Informasi"/>
    <s v="FTIB"/>
    <s v="ITTelkom Surabaya"/>
    <n v="6680680"/>
    <s v="0704039202"/>
    <s v="Bernadus Anggo Seno Aji"/>
    <n v="6425000"/>
    <s v="Intergrated and Embedded Systems"/>
    <s v="Smart Computing Technology (SCOUT)"/>
    <s v="Teknologi Informasi"/>
    <s v="FTIB"/>
    <s v="ITTelkom Surabaya"/>
    <m/>
    <m/>
    <m/>
    <m/>
    <s v=""/>
    <s v=""/>
    <s v=""/>
    <m/>
    <m/>
    <m/>
    <m/>
    <m/>
    <m/>
    <s v=""/>
    <s v=""/>
    <s v=""/>
    <m/>
    <m/>
    <m/>
    <m/>
    <m/>
    <m/>
    <s v=""/>
    <s v=""/>
    <s v=""/>
    <m/>
    <m/>
    <m/>
    <m/>
    <m/>
    <m/>
    <s v=""/>
    <s v=""/>
    <s v=""/>
    <m/>
    <m/>
    <m/>
    <m/>
    <m/>
    <s v=""/>
    <s v=""/>
    <s v=""/>
    <m/>
    <m/>
    <m/>
    <m/>
    <m/>
    <s v=""/>
    <s v=""/>
    <s v=""/>
    <m/>
    <x v="0"/>
  </r>
  <r>
    <x v="2"/>
    <m/>
    <s v="INDUSTRI KREATIF DAN PENGEMBANGAN TEKNOLOGI MAJU"/>
    <m/>
    <n v="6330000"/>
    <s v="ITTelkom Surabaya"/>
    <n v="7"/>
    <s v="Pengmas Kompetitif Internal"/>
    <s v="Internal"/>
    <s v="ID"/>
    <s v="Institut Telknologi Telkom Surabaya"/>
    <n v="6806662"/>
    <s v="rifdatun ni'mah"/>
    <s v="0714069008"/>
    <n v="6330000"/>
    <s v="Motion Technology for Safety, Health, and Wellness"/>
    <s v="Smart Computing Technology (SCOUT)"/>
    <s v="Sains Data"/>
    <s v="FTIB"/>
    <s v="ITTelkom Surabaya"/>
    <m/>
    <m/>
    <n v="6680680"/>
    <s v="0704039202"/>
    <s v="Bernadus Anggo Seno Aji"/>
    <n v="6330000"/>
    <s v="Intergrated and Embedded Systems"/>
    <s v="Smart Computing Technology (SCOUT)"/>
    <s v="Teknologi Informasi"/>
    <s v="FTIB"/>
    <s v="ITTelkom Surabaya"/>
    <n v="6756318"/>
    <s v="0724079501"/>
    <s v="Moh. Hamim Zajuli Al Faroby"/>
    <n v="6330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2"/>
    <m/>
    <s v="INDUSTRI KREATIF DAN PENERAPAN TEKNOLOGI MAJU"/>
    <m/>
    <n v="6000000"/>
    <s v="ITTelkom Surabaya"/>
    <n v="7"/>
    <s v="Pengmas Kompetitif Internal"/>
    <s v="Internal"/>
    <s v="ID"/>
    <s v="Institut Telknologi Telkom Surabaya"/>
    <n v="6768348"/>
    <s v="rizky fenaldo maulana"/>
    <s v="0714079701"/>
    <n v="6000000"/>
    <s v="Intergrated and Embedded Systems"/>
    <s v="Smart Computing Technology (SCOUT)"/>
    <s v="Informatika"/>
    <s v="FTIB"/>
    <s v="ITTelkom Surabaya"/>
    <m/>
    <m/>
    <n v="6773159"/>
    <s v="0706089501"/>
    <s v="Kharisma Monika Dian Pertiwi"/>
    <n v="6000000"/>
    <s v="Motion Technology for Safety, Health, and Wellness"/>
    <s v="Smart Computing Technology (SCOUT)"/>
    <s v="Informatika"/>
    <s v="FTIB"/>
    <s v="ITTelkom Surabaya"/>
    <n v="6785861"/>
    <s v="0730049402"/>
    <s v="Riza Akhsani Setyo Prayoga"/>
    <n v="6000000"/>
    <s v="Tidak ada CoE"/>
    <s v="Tidak ada KK"/>
    <n v="0"/>
    <s v="FTIB"/>
    <s v="ITTelkom Surabaya"/>
    <m/>
    <m/>
    <m/>
    <m/>
    <s v=""/>
    <s v=""/>
    <s v=""/>
    <m/>
    <m/>
    <m/>
    <m/>
    <m/>
    <m/>
    <s v=""/>
    <s v=""/>
    <s v=""/>
    <m/>
    <m/>
    <m/>
    <m/>
    <m/>
    <m/>
    <s v=""/>
    <s v=""/>
    <s v=""/>
    <m/>
    <m/>
    <m/>
    <m/>
    <m/>
    <m/>
    <s v=""/>
    <s v=""/>
    <s v=""/>
    <m/>
    <m/>
    <m/>
    <m/>
    <m/>
    <s v=""/>
    <s v=""/>
    <s v=""/>
    <m/>
    <m/>
    <m/>
    <m/>
    <m/>
    <s v=""/>
    <s v=""/>
    <s v=""/>
    <m/>
    <x v="0"/>
  </r>
  <r>
    <x v="2"/>
    <m/>
    <s v="INDUSTRI KREATIF DAN PENERAPAN TEKNOLOGI MAJU"/>
    <m/>
    <n v="6000000"/>
    <s v="ITTelkom Surabaya"/>
    <n v="7"/>
    <s v="Pengmas Kompetitif Internal"/>
    <s v="Internal"/>
    <s v="ID"/>
    <s v="Institut Telknologi Telkom Surabaya"/>
    <n v="6682794"/>
    <s v="pangestu widodo"/>
    <s v="0721058310"/>
    <n v="6000000"/>
    <s v="Intergrated and Embedded Systems"/>
    <s v="Smart Computing Technology (SCOUT)"/>
    <s v="Teknik Komputer"/>
    <s v="FTIB"/>
    <s v="ITTelkom Surabaya"/>
    <m/>
    <m/>
    <n v="6680626"/>
    <s v="0727099201"/>
    <s v="Ardian Yusuf Wicaksono"/>
    <n v="6000000"/>
    <s v="Intergrated and Embedded Systems"/>
    <s v="Smart Computing Technology (SCOUT)"/>
    <s v="Informatika"/>
    <s v="FTIB"/>
    <s v="ITTelkom Surabaya"/>
    <m/>
    <m/>
    <m/>
    <m/>
    <s v=""/>
    <s v=""/>
    <s v=""/>
    <m/>
    <m/>
    <m/>
    <m/>
    <m/>
    <m/>
    <s v=""/>
    <s v=""/>
    <s v=""/>
    <m/>
    <m/>
    <m/>
    <m/>
    <m/>
    <m/>
    <s v=""/>
    <s v=""/>
    <s v=""/>
    <m/>
    <m/>
    <m/>
    <m/>
    <m/>
    <m/>
    <s v=""/>
    <s v=""/>
    <s v=""/>
    <m/>
    <m/>
    <m/>
    <m/>
    <m/>
    <m/>
    <s v=""/>
    <s v=""/>
    <s v=""/>
    <m/>
    <m/>
    <m/>
    <m/>
    <m/>
    <s v=""/>
    <s v=""/>
    <s v=""/>
    <m/>
    <m/>
    <m/>
    <m/>
    <m/>
    <s v=""/>
    <s v=""/>
    <s v=""/>
    <m/>
    <x v="0"/>
  </r>
  <r>
    <x v="2"/>
    <m/>
    <s v="INDUSTRI KREATIF DAN PENGEMBANGAN TEKNOLOGI MAJU"/>
    <m/>
    <n v="6000000"/>
    <s v="ITTelkom Surabaya"/>
    <n v="7"/>
    <s v="Pengmas Kompetitif Internal"/>
    <s v="Internal"/>
    <s v="ID"/>
    <s v="Institut Telknologi Telkom Surabaya"/>
    <n v="6785861"/>
    <s v="riza akhsani setyo prayoga"/>
    <s v="0730049402"/>
    <n v="6000000"/>
    <s v="Tidak ada CoE"/>
    <s v="Tidak ada KK"/>
    <n v="0"/>
    <s v="FTIB"/>
    <s v="ITTelkom Surabaya"/>
    <m/>
    <m/>
    <n v="6768348"/>
    <s v="0714079701"/>
    <s v="Rizky Fenaldo Maulana"/>
    <n v="6000000"/>
    <s v="Intergrated and Embedded Systems"/>
    <s v="Smart Computing Technology (SCOUT)"/>
    <s v="Informatika"/>
    <s v="FTIB"/>
    <s v="ITTelkom Surabaya"/>
    <n v="6756289"/>
    <s v="0725059501"/>
    <s v="Nicko Nur Rakhmaddian"/>
    <n v="6000000"/>
    <s v="Tidak ada CoE"/>
    <s v="Tidak ada KK"/>
    <n v="0"/>
    <s v="FTEIC"/>
    <s v="ITTelkom Surabaya"/>
    <m/>
    <m/>
    <m/>
    <m/>
    <s v=""/>
    <s v=""/>
    <s v=""/>
    <m/>
    <m/>
    <m/>
    <m/>
    <m/>
    <m/>
    <s v=""/>
    <s v=""/>
    <s v=""/>
    <m/>
    <m/>
    <m/>
    <m/>
    <m/>
    <m/>
    <s v=""/>
    <s v=""/>
    <s v=""/>
    <m/>
    <m/>
    <m/>
    <m/>
    <m/>
    <m/>
    <s v=""/>
    <s v=""/>
    <s v=""/>
    <m/>
    <m/>
    <m/>
    <m/>
    <m/>
    <s v=""/>
    <s v=""/>
    <s v=""/>
    <m/>
    <m/>
    <m/>
    <m/>
    <m/>
    <s v=""/>
    <s v=""/>
    <s v=""/>
    <m/>
    <x v="0"/>
  </r>
  <r>
    <x v="2"/>
    <n v="7"/>
    <s v="PEMBERDAYAAN DESA/WILAYAH BINAAN"/>
    <m/>
    <n v="6000000"/>
    <s v="ITTelkom Surabaya"/>
    <n v="7"/>
    <s v="Pengmas Kompetitif Internal"/>
    <s v="Internal"/>
    <s v="ID"/>
    <s v="Institut Telknologi Telkom Surabaya"/>
    <n v="6682237"/>
    <s v="dominggo bayu baskara"/>
    <s v="0722069004"/>
    <n v="6000000"/>
    <s v="Intergrated and Embedded Systems"/>
    <s v="Rekayasa Industri dan Inovasi Bisnis (RIIB)"/>
    <s v="Digital Bisnis"/>
    <s v="FTEIC"/>
    <s v="ITTelkom Surabaya"/>
    <m/>
    <m/>
    <n v="6680627"/>
    <s v="0703119301"/>
    <s v="Benazir Imam Arif Muttaqin"/>
    <n v="6000000"/>
    <s v="Circular Ecosystem and Sustainable Technology"/>
    <s v="Rekayasa Industri dan Inovasi Bisnis (RIIB)"/>
    <s v="Teknik Industri"/>
    <s v="FTEIC"/>
    <s v="ITTelkom Surabaya"/>
    <n v="6795859"/>
    <s v="0523119601"/>
    <s v="Silvi Istiqomah"/>
    <n v="6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s v="PEMBERDAYAAN DESA/WILAYAH BINAAN"/>
    <m/>
    <n v="6000000"/>
    <s v="ITTelkom Surabaya"/>
    <n v="7"/>
    <s v="Pengmas Kompetitif Internal"/>
    <s v="Internal"/>
    <s v="ID"/>
    <s v="Institut Telknologi Telkom Surabaya"/>
    <n v="6680623"/>
    <s v="yupit sudianto"/>
    <s v="0721088602"/>
    <n v="6000000"/>
    <s v="Motion Technology for Safety, Health, and Wellness"/>
    <s v="Smart Computing Technology (SCOUT)"/>
    <s v="Sistem Informasi"/>
    <s v="FTIB"/>
    <s v="ITTelkom Surabaya"/>
    <m/>
    <m/>
    <s v="6802117    "/>
    <s v="0724098701"/>
    <s v="Purnama Anaking"/>
    <n v="6000000"/>
    <s v="Motion Technology for Safety, Health, and Wellness"/>
    <s v="Smart Computing Technology (SCOUT)"/>
    <s v="Sistem Informasi"/>
    <s v="FTIB"/>
    <s v="ITTelkom Surabaya"/>
    <n v="6801883"/>
    <s v="0720088905"/>
    <s v="Aris Kusumawati"/>
    <n v="60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5570000"/>
    <s v="ITTelkom Surabaya"/>
    <n v="7"/>
    <s v="Pengmas Kompetitif Internal"/>
    <s v="Internal"/>
    <s v="ID"/>
    <s v="Institut Telknologi Telkom Surabaya"/>
    <n v="6680648"/>
    <s v="hawwin mardhiana"/>
    <s v="0724089201"/>
    <n v="5570000"/>
    <s v="Intergrated and Embedded Systems"/>
    <s v="Rekayasa Industri dan Inovasi Bisnis (RIIB)"/>
    <s v="Sistem Informasi"/>
    <s v="FTIB"/>
    <s v="ITTelkom Surabaya"/>
    <m/>
    <m/>
    <n v="6665306"/>
    <s v="0703129001"/>
    <s v="Ully Asfari"/>
    <n v="5570000"/>
    <s v="Motion Technology for Safety, Health, and Wellness"/>
    <s v="Smart Computing Technology (SCOUT)"/>
    <s v="Sistem Informasi"/>
    <s v="FTIB"/>
    <s v="ITTelkom Surabaya"/>
    <n v="6801883"/>
    <s v="0720088905"/>
    <s v="Aris Kusumawati"/>
    <n v="557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PEMBERDAYAAN DESA/WILAYAH BINAAN"/>
    <m/>
    <n v="5500000"/>
    <s v="ITTelkom Surabaya"/>
    <n v="7"/>
    <s v="Pengmas Kompetitif Internal"/>
    <s v="Internal"/>
    <s v="ID"/>
    <s v="Institut Telknologi Telkom Surabaya"/>
    <n v="6801883"/>
    <s v="aris kusumawati"/>
    <s v="0720088905"/>
    <n v="5500000"/>
    <s v="Motion Technology for Safety, Health, and Wellness"/>
    <s v="Rekayasa Industri dan Inovasi Bisnis (RIIB)"/>
    <s v="Sistem Informasi"/>
    <s v="FTIB"/>
    <s v="ITTelkom Surabaya"/>
    <m/>
    <m/>
    <n v="6787771"/>
    <s v="0723119302"/>
    <s v="Sri Hidayati"/>
    <n v="5500000"/>
    <s v="Motion Technology for Safety, Health, and Wellness"/>
    <s v="Smart Computing Technology (SCOUT)"/>
    <s v="Sains Data"/>
    <s v="FTIB"/>
    <s v="ITTelkom Surabaya"/>
    <n v="6789028"/>
    <s v="0719109401"/>
    <s v="Raulia Riski"/>
    <n v="550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2"/>
    <m/>
    <s v="PEMBERDAYAAN DESA/WILAYAH BINAAN"/>
    <m/>
    <n v="5250000"/>
    <s v="ITTelkom Surabaya"/>
    <n v="7"/>
    <s v="Pengmas Kompetitif Internal"/>
    <s v="Internal"/>
    <s v="ID"/>
    <s v="Institut Telknologi Telkom Surabaya"/>
    <s v="6802117    "/>
    <s v="purnama anaking"/>
    <s v="0724098701"/>
    <n v="5250000"/>
    <s v="Motion Technology for Safety, Health, and Wellness"/>
    <s v="Smart Computing Technology (SCOUT)"/>
    <s v="Sistem Informasi"/>
    <s v="FTIB"/>
    <s v="ITTelkom Surabaya"/>
    <m/>
    <m/>
    <n v="6680633"/>
    <s v="0717017902_x000a_"/>
    <s v="Helmy Widyantara"/>
    <n v="5250000"/>
    <s v="Intergrated and Embedded Systems"/>
    <s v="Smart Computing Technology (SCOUT)"/>
    <s v="Teknologi Informasi"/>
    <s v="FTIB"/>
    <s v="ITTelkom Surabaya"/>
    <n v="6680623"/>
    <s v="0721088602"/>
    <s v="Yupit Sudianto"/>
    <n v="525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2"/>
    <m/>
    <s v="INDUSTRI KREATIF DAN PENGEMBANGAN TEKNOLOGI MAJU"/>
    <m/>
    <n v="5000000"/>
    <s v="ITTelkom Surabaya"/>
    <n v="7"/>
    <s v="Pengmas Kompetitif Internal"/>
    <s v="Internal"/>
    <s v="ID"/>
    <s v="Institut Telknologi Telkom Surabaya"/>
    <n v="6806664"/>
    <s v="regita putri permata"/>
    <s v="0730099601"/>
    <n v="5000000"/>
    <s v="Intergrated and Embedded Systems"/>
    <s v="Smart Computing Technology (SCOUT)"/>
    <s v="Sains Data"/>
    <s v="FTIB"/>
    <s v="ITTelkom Surabaya"/>
    <m/>
    <m/>
    <n v="6793410"/>
    <s v="0707019501"/>
    <s v="Helisyah Nur Fadhilah"/>
    <n v="5000000"/>
    <s v="Tidak ada CoE"/>
    <s v="Tidak ada KK"/>
    <n v="0"/>
    <s v="FTIB"/>
    <s v="ITTelkom Surabaya"/>
    <n v="6760392"/>
    <s v="0729129403"/>
    <s v="Amalia Nur Alifah"/>
    <n v="5000000"/>
    <s v="Circular Ecosystem and Sustainable Technology"/>
    <s v="Smart Computing Technology (SCOUT)"/>
    <s v="Sains Data"/>
    <s v="FTIB"/>
    <s v="ITTelkom Surabaya"/>
    <m/>
    <m/>
    <m/>
    <m/>
    <s v=""/>
    <s v=""/>
    <s v=""/>
    <m/>
    <m/>
    <m/>
    <m/>
    <m/>
    <m/>
    <s v=""/>
    <s v=""/>
    <s v=""/>
    <m/>
    <m/>
    <m/>
    <m/>
    <m/>
    <m/>
    <s v=""/>
    <s v=""/>
    <s v=""/>
    <m/>
    <m/>
    <m/>
    <m/>
    <m/>
    <m/>
    <s v=""/>
    <s v=""/>
    <s v=""/>
    <m/>
    <m/>
    <m/>
    <m/>
    <m/>
    <s v=""/>
    <s v=""/>
    <s v=""/>
    <m/>
    <m/>
    <m/>
    <m/>
    <m/>
    <s v=""/>
    <s v=""/>
    <s v=""/>
    <m/>
    <x v="0"/>
  </r>
  <r>
    <x v="2"/>
    <m/>
    <s v="INDUSTRI KREATIF DAN PENGEMBANGAN TEKNOLOGI MAJU"/>
    <m/>
    <n v="5000000"/>
    <s v="ITTelkom Surabaya"/>
    <n v="7"/>
    <s v="Pengmas Penugasan"/>
    <s v="Internal"/>
    <s v="ID"/>
    <s v="Institut Telknologi Telkom Surabaya"/>
    <n v="6793410"/>
    <s v="helisyah nur fadhilah"/>
    <s v="0707019501"/>
    <n v="5000000"/>
    <s v="Tidak ada CoE"/>
    <s v="Tidak ada KK"/>
    <n v="0"/>
    <s v="FTIB"/>
    <s v="ITTelkom Surabaya"/>
    <n v="8140"/>
    <s v="072019"/>
    <n v="6806664"/>
    <s v="0730099601"/>
    <s v="Regita Putri Permata"/>
    <n v="5000000"/>
    <s v="Intergrated and Embedded Systems"/>
    <s v="Smart Computing Technology (SCOUT)"/>
    <s v="Sains Data"/>
    <s v="FTIB"/>
    <s v="ITTelkom Surabaya"/>
    <n v="6806662"/>
    <n v="714069008"/>
    <s v="RIFDATUN NI'MAH"/>
    <n v="5000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3"/>
    <n v="6"/>
    <s v="PEMBERDAYAAN DESA/WILAYAH BINAAN"/>
    <n v="372392900"/>
    <n v="372392900"/>
    <s v="Institut Teknologi Telkom Surabaya"/>
    <n v="6"/>
    <s v="PKM KERJASAMA"/>
    <s v="Eksternal"/>
    <s v="ID"/>
    <s v="PT.POS INDONESIA"/>
    <n v="6859016"/>
    <s v="rifki dwi putranto"/>
    <s v="0727069503"/>
    <n v="372392900"/>
    <s v="Circular Ecosystem and Sustainable Technology"/>
    <s v="ETHES (Electrical Engineering and Advanced Technologies)"/>
    <s v="Teknik Elektro"/>
    <s v="FTEIC"/>
    <s v="ITTelkom Surabaya"/>
    <n v="8140"/>
    <n v="72019"/>
    <n v="258471"/>
    <s v="0727097302"/>
    <s v="Susijanto Tri Rasmana"/>
    <n v="372392900"/>
    <s v="Motion Technology for Safety, Health, and Wellness"/>
    <s v="ETHES (Electrical Engineering and Advanced Technologies)"/>
    <s v="Teknik Komputer"/>
    <s v="FTEIC"/>
    <s v="ITTelkom Surabaya"/>
    <n v="6680612"/>
    <s v="0728059203"/>
    <s v="Isa Hafidz"/>
    <n v="3723929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3"/>
    <n v="12"/>
    <s v="rirn - Teknologi_x000a_Informasi dan_x000a_Komunikasi_x000d_"/>
    <n v="50000000"/>
    <n v="47500000"/>
    <s v="Institut Teknologi Telkom Surabaya"/>
    <s v="-"/>
    <s v="Pemberdayaan Berbasis Masyarakat"/>
    <s v="Eksternal"/>
    <s v="ID"/>
    <s v="Kemenristek Dikti"/>
    <n v="6681051"/>
    <s v="rizqa amelia zunaidi"/>
    <s v="0711069301"/>
    <n v="47500000"/>
    <s v="Circular Ecosystem and Sustainable Technology"/>
    <s v="Rekayasa Industri dan Inovasi Bisnis (RIIB)"/>
    <s v="Teknik Industri"/>
    <s v="FTEIC"/>
    <s v="ITTelkom Surabaya"/>
    <n v="8140"/>
    <n v="72019"/>
    <n v="6663582"/>
    <s v="0303069102"/>
    <s v="Aulia Rahma Annisa_x000a_"/>
    <n v="47500000"/>
    <s v="Tidak ada CoE"/>
    <s v="Tidak ada KK"/>
    <s v="Tidak ada KK"/>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3"/>
    <n v="12"/>
    <s v="tematik - Green_x000a_Economy"/>
    <n v="50000000"/>
    <n v="45000000"/>
    <s v="Institut Teknologi Telkom Surabaya"/>
    <s v="-"/>
    <s v="Pemberdayaan Berbasis Masyarakat"/>
    <s v="Eksternal"/>
    <s v="ID"/>
    <s v="Kemenristek Dikti"/>
    <n v="6680708"/>
    <s v="lora khaula amifia"/>
    <s v="0706069201"/>
    <n v="45000000"/>
    <s v="Circular Ecosystem and Sustainable Technology"/>
    <s v="ETHES (Electrical Engineering and Advanced Technologies)"/>
    <s v="Teknik Elektro"/>
    <s v="FTEIC"/>
    <s v="ITTelkom Surabaya"/>
    <n v="8140"/>
    <n v="72019"/>
    <n v="6680641"/>
    <s v="0714029301"/>
    <s v="Ardiansyah Al Farouq"/>
    <n v="45000000"/>
    <s v="Circular Ecosystem and Sustainable Technology"/>
    <s v="ETHES (Electrical Engineering and Advanced Technologies)"/>
    <s v="Teknik Komputer"/>
    <s v="FTEIC"/>
    <s v="ITTelkom Surabaya"/>
    <n v="6681051"/>
    <s v="0711069301"/>
    <s v="Rizqa Amelia Zunaidi"/>
    <n v="45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3"/>
    <s v="INDUSTRI KREATIF DAN PENERAPAN TEKNOLOGI MAJU"/>
    <m/>
    <n v="25600000"/>
    <s v="Institut Teknologi Telkom Surabaya"/>
    <m/>
    <m/>
    <s v="Eksternal"/>
    <s v="ID"/>
    <s v="Institut Telknologi Telkom Surabaya"/>
    <s v="6786182"/>
    <s v="arrizky ayu faradila purnama"/>
    <s v="0714029601"/>
    <n v="25600000"/>
    <s v="Motion Technology for Safety, Health, and Wellness"/>
    <s v="ETHES (Electrical Engineering and Advanced Technologies)"/>
    <s v="Teknik Telekomunikasi"/>
    <s v="FTEIC"/>
    <s v="ITTelkom Surabaya"/>
    <n v="8140"/>
    <n v="72019"/>
    <n v="6724784"/>
    <n v="722119101"/>
    <s v="Fannush Shofi Akbar"/>
    <n v="25600000"/>
    <s v="Motion Technology for Safety, Health, and Wellness"/>
    <s v="ETHES (Electrical Engineering and Advanced Technologies)"/>
    <s v="Teknik Telekomunikasi"/>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3"/>
    <n v="6"/>
    <s v="PEMBERDAYAAN DESA/WILAYAH BINAAN"/>
    <n v="17000000"/>
    <n v="16940000"/>
    <s v="Institut Teknologi Telkom Surabaya"/>
    <n v="5"/>
    <m/>
    <s v="Internal"/>
    <s v="ID"/>
    <s v="Institut Telknologi Telkom Surabaya"/>
    <n v="6658755"/>
    <s v="achmad muzakki"/>
    <s v="0728058503"/>
    <n v="16940000"/>
    <s v="Intergrated and Embedded Systems"/>
    <s v="Rekayasa Industri dan Inovasi Bisnis (RIIB)"/>
    <s v="Rekayasa Perangkat Lunak"/>
    <s v="FTIB"/>
    <s v="ITTelkom Surabaya"/>
    <n v="8140"/>
    <n v="72019"/>
    <n v="6680628"/>
    <s v="0730058702"/>
    <s v="Fidi Wincoko Putro"/>
    <n v="16940000"/>
    <s v="Motion Technology for Safety, Health, and Wellness"/>
    <s v="Smart Computing Technology (SCOUT)"/>
    <s v="Rekayasa Perangkat Lunak"/>
    <s v="FTIB"/>
    <s v="ITTelkom Surabaya"/>
    <n v="6833033"/>
    <s v="0702049801"/>
    <s v="Tita Ayu Rospricilia"/>
    <n v="1694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3"/>
    <n v="6"/>
    <s v="INDUSTRI KREATIF DAN PENERAPAN TEKNOLOGI MAJU"/>
    <m/>
    <n v="15500000"/>
    <s v="Institut Teknologi Telkom Surabaya"/>
    <n v="3"/>
    <m/>
    <s v="Internal"/>
    <s v="ID"/>
    <s v="Institut Telknologi Telkom Surabaya"/>
    <n v="6826727"/>
    <s v="mustafa kamal"/>
    <s v="0722108201"/>
    <n v="15500000"/>
    <s v="Circular Ecosystem and Sustainable Technology"/>
    <s v="Rekayasa Industri dan Inovasi Bisnis (RIIB)"/>
    <s v="Teknologi Informasi"/>
    <s v="FTIB"/>
    <s v="ITTelkom Surabaya"/>
    <n v="8140"/>
    <n v="72019"/>
    <n v="6744406"/>
    <s v="0709059004"/>
    <s v="Muhamad Nasrullah"/>
    <n v="15500000"/>
    <s v="Tidak ada CoE"/>
    <s v="Tidak ada KK"/>
    <s v="Tidak ada KK"/>
    <s v="FTIB"/>
    <s v="ITTelkom Surabaya"/>
    <n v="6680623"/>
    <s v="0721088602"/>
    <s v="Yupit Sudianto"/>
    <n v="1550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6"/>
    <s v="PKM KOMPETITIF INTERNAL"/>
    <s v="Internal"/>
    <s v="ID"/>
    <s v="Institut Telknologi Telkom Surabaya"/>
    <n v="6787771"/>
    <s v="sri hidayati"/>
    <s v="0723119302"/>
    <n v="7000000"/>
    <s v="Motion Technology for Safety, Health, and Wellness"/>
    <s v="Smart Computing Technology (SCOUT)"/>
    <s v="Sains Data"/>
    <s v="FTIB"/>
    <s v="ITTelkom Surabaya"/>
    <n v="8140"/>
    <n v="72019"/>
    <n v="6832969"/>
    <n v="707089302"/>
    <s v="Affifiana Prisyanti"/>
    <n v="7000000"/>
    <s v="Tidak ada CoE"/>
    <s v="Tidak ada KK"/>
    <n v="0"/>
    <s v="FTIB"/>
    <s v="ITTelkom Surabaya"/>
    <n v="6834400"/>
    <s v="0712039301"/>
    <s v="Arip Ramadan"/>
    <n v="7000000"/>
    <s v="Intergrated and Embedded Systems"/>
    <s v="Smart Computing Technology (SCOUT)"/>
    <s v="Sistem Informasi"/>
    <s v="FTIB"/>
    <s v="ITTelkom Surabaya"/>
    <m/>
    <m/>
    <m/>
    <m/>
    <s v=""/>
    <s v=""/>
    <s v=""/>
    <m/>
    <m/>
    <m/>
    <m/>
    <m/>
    <m/>
    <s v=""/>
    <s v=""/>
    <s v=""/>
    <m/>
    <m/>
    <m/>
    <m/>
    <m/>
    <m/>
    <s v=""/>
    <s v=""/>
    <s v=""/>
    <m/>
    <m/>
    <m/>
    <m/>
    <m/>
    <m/>
    <s v=""/>
    <s v=""/>
    <s v=""/>
    <m/>
    <m/>
    <m/>
    <m/>
    <m/>
    <s v=""/>
    <s v=""/>
    <s v=""/>
    <m/>
    <m/>
    <m/>
    <m/>
    <m/>
    <s v=""/>
    <s v=""/>
    <s v=""/>
    <m/>
    <x v="0"/>
  </r>
  <r>
    <x v="3"/>
    <n v="6"/>
    <s v="PEMBERDAYAAN DESA/WILAYAH BINAAN"/>
    <m/>
    <n v="7000000"/>
    <s v="Institut Teknologi Telkom Surabaya"/>
    <n v="3"/>
    <s v="PKM KOMPETITIF INTERNAL"/>
    <s v="Internal"/>
    <s v="ID"/>
    <s v="Institut Telknologi Telkom Surabaya"/>
    <n v="6795859"/>
    <s v="silvi istiqomah"/>
    <s v="0523119601"/>
    <n v="7000000"/>
    <s v="Circular Ecosystem and Sustainable Technology"/>
    <s v="Rekayasa Industri dan Inovasi Bisnis (RIIB)"/>
    <s v="Teknik Industri"/>
    <s v="FTEIC"/>
    <s v="ITTelkom Surabaya"/>
    <n v="8140"/>
    <n v="72019"/>
    <n v="6826739"/>
    <s v="0704129501"/>
    <s v="Perdana Suteja Putra"/>
    <n v="7000000"/>
    <s v="Tidak ada CoE"/>
    <s v="Tidak ada KK"/>
    <n v="0"/>
    <s v="FTEIC"/>
    <s v="ITTelkom Surabaya"/>
    <m/>
    <m/>
    <m/>
    <m/>
    <s v=""/>
    <s v=""/>
    <s v=""/>
    <m/>
    <m/>
    <m/>
    <m/>
    <m/>
    <m/>
    <s v=""/>
    <s v=""/>
    <s v=""/>
    <m/>
    <m/>
    <m/>
    <m/>
    <m/>
    <m/>
    <s v=""/>
    <s v=""/>
    <s v=""/>
    <m/>
    <m/>
    <m/>
    <m/>
    <m/>
    <m/>
    <s v=""/>
    <s v=""/>
    <s v=""/>
    <m/>
    <m/>
    <m/>
    <m/>
    <m/>
    <m/>
    <s v=""/>
    <s v=""/>
    <s v=""/>
    <m/>
    <m/>
    <m/>
    <m/>
    <m/>
    <s v=""/>
    <s v=""/>
    <s v=""/>
    <m/>
    <m/>
    <m/>
    <m/>
    <m/>
    <s v=""/>
    <s v=""/>
    <s v=""/>
    <m/>
    <x v="0"/>
  </r>
  <r>
    <x v="3"/>
    <n v="8"/>
    <s v="PEMBERDAYAAN DESA/WILAYAH BINAAN"/>
    <m/>
    <n v="7000000"/>
    <s v="Institut Teknologi Telkom Surabaya"/>
    <n v="3"/>
    <m/>
    <s v="Internal"/>
    <s v="ID"/>
    <s v="Institut Telknologi Telkom Surabaya"/>
    <n v="6829130"/>
    <s v="risdilah mimma untsa"/>
    <s v="0720019102"/>
    <n v="7000000"/>
    <s v="Motion Technology for Safety, Health, and Wellness"/>
    <s v="ETHES (Electrical Engineering and Advanced Technologies)"/>
    <s v="Teknik Telekomunikasi"/>
    <s v="FTEIC"/>
    <s v="ITTelkom Surabaya"/>
    <n v="8140"/>
    <n v="72019"/>
    <n v="6680741"/>
    <s v="0727059002"/>
    <s v="Hamzah Ulinuha Mustakim"/>
    <n v="7000000"/>
    <s v="Motion Technology for Safety, Health, and Wellness"/>
    <s v="ETHES (Electrical Engineering and Advanced Technologies)"/>
    <s v="Teknik Telekomunikasi"/>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3"/>
    <n v="7"/>
    <s v="PEMBERDAYAAN DESA/WILAYAH BINAAN"/>
    <m/>
    <n v="7000000"/>
    <s v="Institut Teknologi Telkom Surabaya"/>
    <n v="3"/>
    <m/>
    <s v="Internal"/>
    <s v="ID"/>
    <s v="Institut Telknologi Telkom Surabaya"/>
    <n v="6680678"/>
    <s v="dwi edi setyawan"/>
    <s v="0713068702"/>
    <n v="7000000"/>
    <s v="Circular Ecosystem and Sustainable Technology"/>
    <s v="ETHES (Electrical Engineering and Advanced Technologies)"/>
    <s v="Teknik Elektro"/>
    <s v="FTEIC"/>
    <s v="ITTelkom Surabaya"/>
    <n v="8140"/>
    <n v="72019"/>
    <n v="210955"/>
    <s v="1001017601"/>
    <s v="Mohammad Yanuar Hariyawan"/>
    <n v="7000000"/>
    <s v="Intergrated and Embedded Systems"/>
    <s v="ETHES (Electrical Engineering and Advanced Technologies)"/>
    <s v="Teknik Telekomunikasi"/>
    <s v="FTEIC"/>
    <s v="ITTelkom Surabaya"/>
    <n v="6680629"/>
    <s v="0727048809"/>
    <s v="Ubaidillah Umar"/>
    <n v="7000000"/>
    <s v="Intergrated and Embedded Systems"/>
    <s v="Smart Computing Technology (SCOUT)"/>
    <s v="Teknik Komputer"/>
    <s v="FTEIC"/>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7"/>
    <m/>
    <s v="Internal"/>
    <s v="ID"/>
    <s v="Institut Telknologi Telkom Surabaya"/>
    <n v="6663582"/>
    <s v="aulia rahma annisa"/>
    <s v="0303069102"/>
    <n v="7000000"/>
    <s v="Tidak ada CoE"/>
    <s v="Tidak ada KK"/>
    <n v="0"/>
    <s v="FTEIC"/>
    <s v="ITTelkom Surabaya"/>
    <n v="8140"/>
    <n v="72019"/>
    <n v="6731906"/>
    <s v="0604059302"/>
    <s v="Nanda Iryani"/>
    <n v="7000000"/>
    <s v="Tidak ada CoE"/>
    <s v="Tidak ada KK"/>
    <n v="0"/>
    <s v="FTEIC"/>
    <s v="ITTelkom Surabaya"/>
    <n v="6843797"/>
    <s v="0030079001"/>
    <s v="Hendy Briantoro"/>
    <n v="7000000"/>
    <s v="Intergrated and Embedded Systems"/>
    <s v="ETHES (Electrical Engineering and Advanced Technologies)"/>
    <s v="Teknik Telekomunikasi"/>
    <s v="FTEIC"/>
    <s v="ITTelkom Surabaya"/>
    <m/>
    <m/>
    <m/>
    <m/>
    <s v=""/>
    <s v=""/>
    <s v=""/>
    <m/>
    <m/>
    <m/>
    <m/>
    <m/>
    <m/>
    <s v=""/>
    <s v=""/>
    <s v=""/>
    <m/>
    <m/>
    <m/>
    <m/>
    <m/>
    <m/>
    <s v=""/>
    <s v=""/>
    <s v=""/>
    <m/>
    <m/>
    <m/>
    <m/>
    <m/>
    <m/>
    <s v=""/>
    <s v=""/>
    <s v=""/>
    <m/>
    <m/>
    <m/>
    <m/>
    <m/>
    <s v=""/>
    <s v=""/>
    <s v=""/>
    <m/>
    <m/>
    <m/>
    <m/>
    <m/>
    <s v=""/>
    <s v=""/>
    <s v=""/>
    <m/>
    <x v="0"/>
  </r>
  <r>
    <x v="3"/>
    <n v="10"/>
    <s v="INDUSTRI KREATIF DAN PENERAPAN TEKNOLOGI MAJU"/>
    <m/>
    <n v="7000000"/>
    <s v="Institut Teknologi Telkom Surabaya"/>
    <n v="3"/>
    <m/>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6680683"/>
    <s v="0729088704"/>
    <s v="Billy Montolalu"/>
    <n v="7000000"/>
    <s v="Intergrated and Embedded Systems"/>
    <s v="Smart Computing Technology (SCOUT)"/>
    <s v="Rekayasa Perangkat Lunak"/>
    <s v="FTEIC"/>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3"/>
    <m/>
    <s v="Internal"/>
    <s v="ID"/>
    <s v="Institut Telknologi Telkom Surabaya"/>
    <s v="6801883"/>
    <s v="aris kusumawati"/>
    <s v="0720088905"/>
    <n v="7000000"/>
    <s v="Motion Technology for Safety, Health, and Wellness"/>
    <s v="Rekayasa Industri dan Inovasi Bisnis (RIIB)"/>
    <s v="Sistem Informasi"/>
    <s v="FTIB"/>
    <s v="ITTelkom Surabaya"/>
    <n v="8140"/>
    <n v="72019"/>
    <n v="6833034"/>
    <s v="0729059601"/>
    <s v="Alifiansyah Arrizqy Hidayat"/>
    <n v="7000000"/>
    <s v="Intergrated and Embedded Systems"/>
    <s v="Rekayasa Industri dan Inovasi Bisnis (RIIB)"/>
    <s v="Sistem Informasi"/>
    <s v="FTIB"/>
    <s v="ITTelkom Surabaya"/>
    <n v="6833033"/>
    <s v="0702049801"/>
    <s v="Tita Ayu Rospricilia"/>
    <n v="700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6"/>
    <m/>
    <s v="Internal"/>
    <s v="ID"/>
    <s v="Institut Telknologi Telkom Surabaya"/>
    <n v="6859016"/>
    <s v="rifki dwi putranto"/>
    <s v="0727069503"/>
    <n v="7000000"/>
    <s v="Circular Ecosystem and Sustainable Technology"/>
    <s v="ETHES (Electrical Engineering and Advanced Technologies)"/>
    <s v="Teknik Elektro"/>
    <s v="FTEIC"/>
    <s v="ITTelkom Surabaya"/>
    <n v="8140"/>
    <n v="72019"/>
    <n v="6680651"/>
    <s v="0725059301"/>
    <s v="Dimas Adiputra"/>
    <n v="7000000"/>
    <s v="Motion Technology for Safety, Health, and Wellness"/>
    <s v="ETHES (Electrical Engineering and Advanced Technologies)"/>
    <s v="Teknik Elektro"/>
    <s v="FTEIC"/>
    <s v="ITTelkom Surabaya"/>
    <n v="6680643"/>
    <s v="0702039003"/>
    <s v="Abduh Sayid Albana"/>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3"/>
    <n v="4"/>
    <s v="PEMBERDAYAAN DESA/WILAYAH BINAAN"/>
    <n v="7000000"/>
    <n v="7000000"/>
    <s v="Institut Teknologi Telkom Surabaya"/>
    <n v="3"/>
    <m/>
    <s v="Internal"/>
    <s v="ID"/>
    <s v="Institut Telknologi Telkom Surabaya"/>
    <n v="6680651"/>
    <s v="dimas adiputra"/>
    <s v="0725059301"/>
    <n v="7000000"/>
    <s v="Motion Technology for Safety, Health, and Wellness"/>
    <s v="ETHES (Electrical Engineering and Advanced Technologies)"/>
    <s v="Teknik Elektro"/>
    <s v="FTEIC"/>
    <s v="ITTelkom Surabaya"/>
    <n v="8140"/>
    <n v="72019"/>
    <n v="6778519"/>
    <s v="0712059303"/>
    <s v="Nisa Isrofi"/>
    <n v="7000000"/>
    <s v="Circular Ecosystem and Sustainable Technology"/>
    <s v="Rekayasa Industri dan Inovasi Bisnis (RIIB)"/>
    <s v="Teknik Logistik"/>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m/>
    <s v="Internal"/>
    <s v="ID"/>
    <s v="Institut Telknologi Telkom Surabaya"/>
    <n v="6768348"/>
    <s v="rizky fenaldo maulana"/>
    <s v="0714079701"/>
    <n v="7000000"/>
    <s v="Intergrated and Embedded Systems"/>
    <s v="Smart Computing Technology (SCOUT)"/>
    <s v="Informatika"/>
    <s v="FTIB"/>
    <s v="ITTelkom Surabaya"/>
    <n v="8140"/>
    <n v="72019"/>
    <n v="6760392"/>
    <s v="0729129403"/>
    <s v="Amalia Nur Alifah"/>
    <n v="7000000"/>
    <s v="Circular Ecosystem and Sustainable Technology"/>
    <s v="Smart Computing Technology (SCOUT)"/>
    <s v="Sains Data"/>
    <s v="FTIB"/>
    <s v="ITTelkom Surabaya"/>
    <n v="6682237"/>
    <s v="0722069004"/>
    <s v="Dominggo Bayu Baskara"/>
    <n v="7000000"/>
    <s v="Intergrated and Embedded Systems"/>
    <s v="Rekayasa Industri dan Inovasi Bisnis (RIIB)"/>
    <s v="Digital Bisnis"/>
    <s v="FTIB"/>
    <s v="ITTelkom Surabaya"/>
    <m/>
    <m/>
    <m/>
    <m/>
    <s v=""/>
    <s v=""/>
    <s v=""/>
    <m/>
    <m/>
    <m/>
    <m/>
    <m/>
    <m/>
    <s v=""/>
    <s v=""/>
    <s v=""/>
    <m/>
    <m/>
    <m/>
    <m/>
    <m/>
    <m/>
    <s v=""/>
    <s v=""/>
    <s v=""/>
    <m/>
    <m/>
    <m/>
    <m/>
    <m/>
    <m/>
    <s v=""/>
    <s v=""/>
    <s v=""/>
    <m/>
    <m/>
    <m/>
    <m/>
    <m/>
    <s v=""/>
    <s v=""/>
    <s v=""/>
    <m/>
    <m/>
    <m/>
    <m/>
    <m/>
    <s v=""/>
    <s v=""/>
    <s v=""/>
    <m/>
    <x v="0"/>
  </r>
  <r>
    <x v="3"/>
    <n v="6"/>
    <s v="PEMBERDAYAAN DESA/WILAYAH BINAAN"/>
    <n v="6961000"/>
    <n v="7000000"/>
    <s v="Institut Teknologi Telkom Surabaya"/>
    <n v="3"/>
    <m/>
    <s v="Internal"/>
    <s v="ID"/>
    <s v="Institut Telknologi Telkom Surabaya"/>
    <n v="6760392"/>
    <s v="amalia nur alifah"/>
    <s v="0729129403"/>
    <n v="7000000"/>
    <s v="Circular Ecosystem and Sustainable Technology"/>
    <s v="Smart Computing Technology (SCOUT)"/>
    <s v="Sains Data"/>
    <s v="FTIB"/>
    <s v="ITTelkom Surabaya"/>
    <n v="8140"/>
    <n v="72019"/>
    <n v="6806664"/>
    <s v="0730099601"/>
    <s v="Regita Putri Permata"/>
    <n v="7000000"/>
    <s v="Intergrated and Embedded Systems"/>
    <s v="Smart Computing Technology (SCOUT)"/>
    <s v="Sains Data"/>
    <s v="FTIB"/>
    <s v="ITTelkom Surabaya"/>
    <n v="6793410"/>
    <s v="0707019501"/>
    <s v="Helisyah Nur Fadhilah"/>
    <n v="7000000"/>
    <s v="Tidak ada CoE"/>
    <s v="Tidak ada KK"/>
    <n v="0"/>
    <s v="FTIB"/>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826739"/>
    <s v="perdana suteja putra"/>
    <s v="0704129501"/>
    <n v="7000000"/>
    <s v="Tidak ada CoE"/>
    <s v="Tidak ada KK"/>
    <n v="0"/>
    <s v="FTEIC"/>
    <s v="ITTelkom Surabaya"/>
    <n v="8140"/>
    <n v="72019"/>
    <n v="6859382"/>
    <s v="0714019002"/>
    <s v="Anita Hakim Nasution"/>
    <n v="7000000"/>
    <s v="Intergrated and Embedded Systems"/>
    <s v="Rekayasa Industri dan Inovasi Bisnis (RIIB)"/>
    <s v="Sistem Informasi"/>
    <s v="FTIB"/>
    <s v="ITTelkom Surabaya"/>
    <n v="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833162"/>
    <s v="wachda yuniar rochmah"/>
    <s v="0701069701"/>
    <n v="7000000"/>
    <s v="Intergrated and Embedded Systems"/>
    <s v="Rekayasa Industri dan Inovasi Bisnis (RIIB)"/>
    <s v="Digital Bisnis"/>
    <s v="FTIB"/>
    <s v="ITTelkom Surabaya"/>
    <n v="8140"/>
    <n v="72019"/>
    <n v="6839500"/>
    <s v="0710029601"/>
    <s v="Alqis Rausanfita"/>
    <n v="7000000"/>
    <s v="Motion Technology for Safety, Health, and Wellness"/>
    <s v="Smart Computing Technology (SCOUT)"/>
    <s v="Informatika"/>
    <s v="FTIB"/>
    <s v="ITTelkom Surabaya"/>
    <n v="6837723"/>
    <s v="0705109501"/>
    <s v="Vessa Rizky Oktavia"/>
    <n v="7000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Mitigasi dan Ketangguhan Bencana"/>
    <n v="7000000"/>
    <n v="7000000"/>
    <s v="Institut Teknologi Telkom Surabaya"/>
    <n v="1"/>
    <s v="PKM PENUGASAN INTERNAL"/>
    <s v="Internal"/>
    <s v="ID"/>
    <s v="Institut Telknologi Telkom Surabaya"/>
    <n v="6826743"/>
    <s v="huki chandra"/>
    <s v="0719079702"/>
    <n v="7000000"/>
    <s v="Motion Technology for Safety, Health, and Wellness"/>
    <s v="Rekayasa Industri dan Inovasi Bisnis (RIIB)"/>
    <s v="Teknik Industri"/>
    <s v="FTEIC"/>
    <s v="ITTelkom Surabaya"/>
    <n v="8140"/>
    <n v="72019"/>
    <n v="6826739"/>
    <s v="0704129501"/>
    <s v="Perdana Suteja Putra "/>
    <n v="7000000"/>
    <s v="Tidak ada CoE"/>
    <s v="Tidak ada KK"/>
    <s v="Tidak ada KK"/>
    <s v="FTEIC"/>
    <s v="ITTelkom Surabaya"/>
    <n v="6825598"/>
    <s v="0705069501"/>
    <s v="Yohanes Setiawan"/>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3"/>
    <n v="3"/>
    <s v="PEMBERDAYAAN DESA/WILAYAH BINAAN"/>
    <n v="7432000"/>
    <n v="7000000"/>
    <s v="Institut Teknologi Telkom Surabaya"/>
    <n v="4"/>
    <s v="PKM PENUGASAN INTERNAL"/>
    <s v="Internal"/>
    <s v="ID"/>
    <s v="Institut Telknologi Telkom Surabaya"/>
    <s v="6680643"/>
    <s v="abduh sayid albana"/>
    <s v="0702039003"/>
    <n v="7000000"/>
    <s v="Circular Ecosystem and Sustainable Technology"/>
    <s v="Rekayasa Industri dan Inovasi Bisnis (RIIB)"/>
    <s v="Teknik Logistik"/>
    <s v="FTEIC"/>
    <s v="ITTelkom Surabaya"/>
    <n v="8140"/>
    <n v="72019"/>
    <n v="6787821"/>
    <s v="0707029303"/>
    <s v="Desita Nur Rachmaniar"/>
    <n v="7000000"/>
    <s v="Circular Ecosystem and Sustainable Technology"/>
    <s v="Rekayasa Industri dan Inovasi Bisnis (RIIB)"/>
    <s v="Teknik Logistik"/>
    <s v="FTEIC"/>
    <s v="ITTelkom Surabaya"/>
    <n v="6784457"/>
    <s v="0723079501"/>
    <s v="Granita Hajar"/>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3"/>
    <n v="3"/>
    <s v="INDUSTRI KREATIF DAN PENERAPAN TEKNOLOGI MAJU"/>
    <n v="7000000"/>
    <n v="7000000"/>
    <s v="Institut Teknologi Telkom Surabaya"/>
    <n v="3"/>
    <s v="PKM PENUGASAN INTERNAL"/>
    <s v="Internal"/>
    <s v="ID"/>
    <s v="Institut Telknologi Telkom Surabaya"/>
    <n v="6680618"/>
    <s v="rahaditya dimas prihadianto"/>
    <s v="0725059202"/>
    <n v="7000000"/>
    <s v="Circular Ecosystem and Sustainable Technology"/>
    <s v="Rekayasa Industri dan Inovasi Bisnis (RIIB)"/>
    <s v="Teknik Industri"/>
    <s v="FTEIC"/>
    <s v="ITTelkom Surabaya"/>
    <n v="8140"/>
    <n v="72019"/>
    <n v="6681051"/>
    <s v="0711069301"/>
    <s v="Rizqa Amelia Zunaidi"/>
    <n v="7000000"/>
    <s v="Circular Ecosystem and Sustainable Technology"/>
    <s v="Rekayasa Industri dan Inovasi Bisnis (RIIB)"/>
    <s v="Teknik Industri"/>
    <s v="FTEIC"/>
    <s v="ITTelkom Surabaya"/>
    <n v="6681205"/>
    <s v="0705109002"/>
    <s v="Oktavia Ayu Permata"/>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3"/>
    <n v="6"/>
    <s v="INDUSTRI KREATIF DAN PENERAPAN TEKNOLOGI MAJU"/>
    <m/>
    <n v="6995000"/>
    <s v="Institut Teknologi Telkom Surabaya"/>
    <n v="7"/>
    <m/>
    <s v="Internal"/>
    <s v="ID"/>
    <s v="Institut Telknologi Telkom Surabaya"/>
    <n v="6682794"/>
    <s v="pangestu widodo"/>
    <s v="0721058310"/>
    <n v="6995000"/>
    <s v="Intergrated and Embedded Systems"/>
    <s v="Smart Computing Technology (SCOUT)"/>
    <s v="Teknik Komputer"/>
    <s v="FTIB"/>
    <s v="ITTelkom Surabaya"/>
    <n v="8140"/>
    <n v="72019"/>
    <n v="6853203"/>
    <s v="0705109006"/>
    <s v="Chaironi Latif"/>
    <n v="6995000"/>
    <s v="Circular Ecosystem and Sustainable Technology"/>
    <s v="ETHES (Electrical Engineering and Advanced Technologies)"/>
    <s v="Teknik Elektro"/>
    <s v="FTEIC"/>
    <s v="ITTelkom Surabaya"/>
    <m/>
    <m/>
    <m/>
    <m/>
    <s v=""/>
    <s v=""/>
    <s v=""/>
    <m/>
    <m/>
    <m/>
    <m/>
    <m/>
    <m/>
    <s v=""/>
    <s v=""/>
    <s v=""/>
    <m/>
    <m/>
    <m/>
    <m/>
    <m/>
    <m/>
    <s v=""/>
    <s v=""/>
    <s v=""/>
    <m/>
    <m/>
    <m/>
    <m/>
    <m/>
    <m/>
    <s v=""/>
    <s v=""/>
    <s v=""/>
    <m/>
    <m/>
    <m/>
    <m/>
    <m/>
    <m/>
    <s v=""/>
    <s v=""/>
    <s v=""/>
    <m/>
    <m/>
    <m/>
    <m/>
    <m/>
    <s v=""/>
    <s v=""/>
    <s v=""/>
    <m/>
    <m/>
    <m/>
    <m/>
    <m/>
    <s v=""/>
    <s v=""/>
    <s v=""/>
    <m/>
    <x v="0"/>
  </r>
  <r>
    <x v="3"/>
    <n v="6"/>
    <s v="PEMBERDAYAAN DESA/WILAYAH BINAAN"/>
    <n v="7000000"/>
    <n v="6992000"/>
    <s v="Institut Teknologi Telkom Surabaya"/>
    <n v="3"/>
    <m/>
    <s v="Internal"/>
    <s v="ID"/>
    <s v="Institut Telknologi Telkom Surabaya"/>
    <n v="6833162"/>
    <s v="wachda yuniar rochmah"/>
    <s v="0701069701"/>
    <n v="6992000"/>
    <s v="Intergrated and Embedded Systems"/>
    <s v="Rekayasa Industri dan Inovasi Bisnis (RIIB)"/>
    <s v="Digital Bisnis"/>
    <s v="FTIB"/>
    <s v="ITTelkom Surabaya"/>
    <n v="8140"/>
    <n v="72019"/>
    <n v="6839500"/>
    <s v="0710029601"/>
    <s v="Alqis Rausanfita"/>
    <n v="6992000"/>
    <s v="Motion Technology for Safety, Health, and Wellness"/>
    <s v="Smart Computing Technology (SCOUT)"/>
    <s v="Informatika"/>
    <s v="FTIB"/>
    <s v="ITTelkom Surabaya"/>
    <n v="6837723"/>
    <s v="0705109501"/>
    <s v="Vessa Rizky Oktavia"/>
    <n v="6992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PEMBERDAYAAN DESA/WILAYAH BINAAN"/>
    <m/>
    <n v="6961000"/>
    <s v="Institut Teknologi Telkom Surabaya"/>
    <n v="3"/>
    <m/>
    <s v="Internal"/>
    <s v="ID"/>
    <s v="Institut Telknologi Telkom Surabaya"/>
    <s v="6727245"/>
    <s v="darlin aulia"/>
    <s v="0309069201"/>
    <n v="6961000"/>
    <s v="Circular Ecosystem and Sustainable Technology"/>
    <s v="Rekayasa Industri dan Inovasi Bisnis (RIIB)"/>
    <s v="Digital Bisnis"/>
    <s v="FTIB"/>
    <s v="ITTelkom Surabaya"/>
    <n v="8140"/>
    <n v="72019"/>
    <n v="6801989"/>
    <s v="0704029302"/>
    <s v="Sekar Widyasari Putri"/>
    <n v="6961000"/>
    <s v="Circular Ecosystem and Sustainable Technology"/>
    <s v="Rekayasa Industri dan Inovasi Bisnis (RIIB)"/>
    <s v="Digital Bisnis"/>
    <s v="FTIB"/>
    <s v="ITTelkom Surabaya"/>
    <n v="6833162"/>
    <n v="701069701"/>
    <s v="Wachda Yuniar Rochmah"/>
    <n v="6961000"/>
    <s v="Intergrated and Embedded Systems"/>
    <s v="Rekayasa Industri dan Inovasi Bisnis (RIIB)"/>
    <s v="Digital Bisnis"/>
    <s v="FTIB"/>
    <s v="ITTelkom Surabaya"/>
    <m/>
    <m/>
    <m/>
    <m/>
    <s v=""/>
    <s v=""/>
    <s v=""/>
    <m/>
    <m/>
    <m/>
    <m/>
    <m/>
    <m/>
    <s v=""/>
    <s v=""/>
    <s v=""/>
    <m/>
    <m/>
    <m/>
    <m/>
    <m/>
    <m/>
    <s v=""/>
    <s v=""/>
    <s v=""/>
    <m/>
    <m/>
    <m/>
    <m/>
    <m/>
    <m/>
    <s v=""/>
    <s v=""/>
    <s v=""/>
    <m/>
    <m/>
    <m/>
    <m/>
    <m/>
    <s v=""/>
    <s v=""/>
    <s v=""/>
    <m/>
    <m/>
    <m/>
    <m/>
    <m/>
    <s v=""/>
    <s v=""/>
    <s v=""/>
    <m/>
    <x v="0"/>
  </r>
  <r>
    <x v="3"/>
    <n v="6"/>
    <s v="INDUSTRI KREATIF DAN PENERAPAN TEKNOLOGI MAJU"/>
    <n v="7000000"/>
    <n v="6895000"/>
    <s v="Institut Teknologi Telkom Surabaya"/>
    <n v="3"/>
    <m/>
    <s v="Internal"/>
    <s v="ID"/>
    <s v="Institut Telknologi Telkom Surabaya"/>
    <n v="6680634"/>
    <s v="noerma pudji istyanto"/>
    <s v="0725059004"/>
    <n v="6895000"/>
    <s v="Motion Technology for Safety, Health, and Wellness"/>
    <s v="Rekayasa Industri dan Inovasi Bisnis (RIIB)"/>
    <s v="Sistem Informasi"/>
    <s v="FTIB"/>
    <s v="ITTelkom Surabaya"/>
    <n v="8140"/>
    <n v="72019"/>
    <n v="6764236"/>
    <s v="0704068902"/>
    <s v="Rokhmatul Insani"/>
    <n v="6895000"/>
    <s v="Circular Ecosystem and Sustainable Technology"/>
    <s v="Rekayasa Industri dan Inovasi Bisnis (RIIB)"/>
    <s v="Sistem Informasi"/>
    <s v="FTIB"/>
    <s v="ITTelkom Surabaya"/>
    <n v="6787771"/>
    <s v="0723119302"/>
    <s v="Sri Hidayati"/>
    <n v="6895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3"/>
    <n v="6"/>
    <s v="INDUSTRI KREATIF DAN PENERAPAN TEKNOLOGI MAJU"/>
    <n v="7000000"/>
    <n v="6775000"/>
    <s v="Institut Teknologi Telkom Surabaya"/>
    <n v="6"/>
    <m/>
    <s v="Internal"/>
    <s v="ID"/>
    <s v="Institut Telknologi Telkom Surabaya"/>
    <n v="6826699"/>
    <s v="adzanil rachmadhi putra"/>
    <s v="0710089403"/>
    <n v="6775000"/>
    <s v="Intergrated and Embedded Systems"/>
    <s v="Smart Computing Technology (SCOUT)"/>
    <s v="Sistem Informasi"/>
    <s v="FTIB"/>
    <s v="ITTelkom Surabaya"/>
    <n v="8140"/>
    <n v="72019"/>
    <n v="6785861"/>
    <s v="0730049402"/>
    <s v="Riza Akhsani Setyo Prayoga"/>
    <n v="6775000"/>
    <s v="Tidak ada CoE"/>
    <s v="Tidak ada KK"/>
    <n v="0"/>
    <s v="FTIB"/>
    <s v="ITTelkom Surabaya"/>
    <n v="6839112"/>
    <s v="0715019202"/>
    <s v="Rosyid Abdillah"/>
    <n v="6775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3"/>
    <n v="6"/>
    <s v="INDUSTRI KREATIF DAN PENERAPAN TEKNOLOGI MAJU"/>
    <n v="6405000"/>
    <n v="6702500"/>
    <s v="Institut Teknologi Telkom Surabaya"/>
    <n v="3"/>
    <m/>
    <s v="Internal"/>
    <s v="ID"/>
    <s v="Institut Telknologi Telkom Surabaya"/>
    <n v="6099359"/>
    <s v="mochamad nizar palefi ma'ady"/>
    <s v="0708119103"/>
    <n v="6702500"/>
    <s v="Intergrated and Embedded Systems"/>
    <s v="Rekayasa Industri dan Inovasi Bisnis (RIIB)"/>
    <s v="Sistem Informasi"/>
    <s v="FTIB"/>
    <s v="ITTelkom Surabaya"/>
    <n v="8140"/>
    <n v="72019"/>
    <n v="6839112"/>
    <s v="0715019202"/>
    <s v="Rosyid Abdillah"/>
    <n v="6702500"/>
    <s v="Motion Technology for Safety, Health, and Wellness"/>
    <s v="Smart Computing Technology (SCOUT)"/>
    <s v="Sistem Informasi"/>
    <s v="FTIB"/>
    <s v="ITTelkom Surabaya"/>
    <m/>
    <m/>
    <m/>
    <m/>
    <s v=""/>
    <s v=""/>
    <s v=""/>
    <m/>
    <m/>
    <m/>
    <m/>
    <m/>
    <m/>
    <s v=""/>
    <s v=""/>
    <s v=""/>
    <m/>
    <m/>
    <m/>
    <m/>
    <m/>
    <m/>
    <s v=""/>
    <s v=""/>
    <s v=""/>
    <m/>
    <m/>
    <m/>
    <m/>
    <m/>
    <m/>
    <s v=""/>
    <s v=""/>
    <s v=""/>
    <m/>
    <m/>
    <m/>
    <m/>
    <m/>
    <m/>
    <s v=""/>
    <s v=""/>
    <s v=""/>
    <m/>
    <m/>
    <m/>
    <m/>
    <m/>
    <s v=""/>
    <s v=""/>
    <s v=""/>
    <m/>
    <m/>
    <m/>
    <m/>
    <m/>
    <s v=""/>
    <s v=""/>
    <s v=""/>
    <m/>
    <x v="0"/>
  </r>
  <r>
    <x v="3"/>
    <n v="6"/>
    <s v="INDUSTRI KREATIF DAN PENERAPAN TEKNOLOGI MAJU"/>
    <n v="7000000"/>
    <n v="6700000"/>
    <s v="Institut Teknologi Telkom Surabaya"/>
    <n v="3"/>
    <m/>
    <s v="Internal"/>
    <s v="ID"/>
    <s v="Institut Telknologi Telkom Surabaya"/>
    <n v="6764236"/>
    <s v="rokhmatul insani"/>
    <s v="0704068902"/>
    <n v="6700000"/>
    <s v="Circular Ecosystem and Sustainable Technology"/>
    <s v="Rekayasa Industri dan Inovasi Bisnis (RIIB)"/>
    <s v="Sistem Informasi"/>
    <s v="FTIB"/>
    <s v="ITTelkom Surabaya"/>
    <n v="8140"/>
    <n v="72019"/>
    <n v="6665306"/>
    <s v="0703129001"/>
    <s v="Ully Asfari"/>
    <n v="6700000"/>
    <s v="Motion Technology for Safety, Health, and Wellness"/>
    <s v="Smart Computing Technology (SCOUT)"/>
    <s v="Sistem Informasi"/>
    <s v="FTIB"/>
    <s v="ITTelkom Surabaya"/>
    <n v="6680634"/>
    <s v="0725059004"/>
    <s v="Noerma Pudji Istyanto"/>
    <n v="67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3"/>
    <n v="6"/>
    <s v="PEMBERDAYAAN DESA/WILAYAH BINAAN"/>
    <m/>
    <n v="6500000"/>
    <s v="Institut Teknologi Telkom Surabaya"/>
    <n v="3"/>
    <m/>
    <s v="Internal"/>
    <s v="ID"/>
    <s v="Institut Telknologi Telkom Surabaya"/>
    <n v="6826743"/>
    <s v="huki chandra"/>
    <s v="0719079702"/>
    <n v="6500000"/>
    <s v="Motion Technology for Safety, Health, and Wellness"/>
    <s v="Rekayasa Industri dan Inovasi Bisnis (RIIB)"/>
    <s v="Teknik Industri"/>
    <s v="FTEIC"/>
    <s v="ITTelkom Surabaya"/>
    <n v="8140"/>
    <n v="72019"/>
    <n v="6658545"/>
    <s v="0401078801"/>
    <s v="Ayu Endah Wahyuni"/>
    <n v="6500000"/>
    <s v="Circular Ecosystem and Sustainable Technology"/>
    <s v="Rekayasa Industri dan Inovasi Bisnis (RIIB)"/>
    <s v="Teknik Industri"/>
    <s v="FTEIC"/>
    <s v="ITTelkom Surabaya"/>
    <n v="6681051"/>
    <s v="0711069301"/>
    <s v="Rizqa Amelia Zunaidi"/>
    <n v="65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6"/>
    <s v="PEMBERDAYAAN DESA/WILAYAH BINAAN"/>
    <m/>
    <n v="6480000"/>
    <s v="Institut Teknologi Telkom Surabaya"/>
    <n v="6"/>
    <m/>
    <s v="Internal"/>
    <s v="ID"/>
    <s v="Institut Telknologi Telkom Surabaya"/>
    <s v="6843682"/>
    <s v="caesareano lafado yesa"/>
    <s v="0708128901"/>
    <n v="6480000"/>
    <s v="Intergrated and Embedded Systems"/>
    <s v="Rekayasa Industri dan Inovasi Bisnis (RIIB)"/>
    <s v="Digital Bisnis"/>
    <s v="FTIB"/>
    <s v="ITTelkom Surabaya"/>
    <n v="8140"/>
    <n v="72019"/>
    <n v="6727245"/>
    <s v="0309069201"/>
    <s v="Darlin Aulia"/>
    <n v="6480000"/>
    <s v="Circular Ecosystem and Sustainable Technology"/>
    <s v="Rekayasa Industri dan Inovasi Bisnis (RIIB)"/>
    <s v="Digital Bisnis"/>
    <s v="FTIB"/>
    <s v="ITTelkom Surabaya"/>
    <m/>
    <m/>
    <m/>
    <m/>
    <s v=""/>
    <s v=""/>
    <s v=""/>
    <m/>
    <m/>
    <m/>
    <m/>
    <m/>
    <m/>
    <s v=""/>
    <s v=""/>
    <s v=""/>
    <m/>
    <m/>
    <m/>
    <m/>
    <m/>
    <m/>
    <s v=""/>
    <s v=""/>
    <s v=""/>
    <m/>
    <m/>
    <m/>
    <m/>
    <m/>
    <m/>
    <s v=""/>
    <s v=""/>
    <s v=""/>
    <m/>
    <m/>
    <m/>
    <m/>
    <m/>
    <m/>
    <s v=""/>
    <s v=""/>
    <s v=""/>
    <m/>
    <m/>
    <m/>
    <m/>
    <m/>
    <s v=""/>
    <s v=""/>
    <s v=""/>
    <m/>
    <m/>
    <m/>
    <m/>
    <m/>
    <s v=""/>
    <s v=""/>
    <s v=""/>
    <m/>
    <x v="0"/>
  </r>
  <r>
    <x v="3"/>
    <n v="6"/>
    <s v="INDUSTRI KREATIF DAN PENERAPAN TEKNOLOGI MAJU"/>
    <m/>
    <n v="6470000"/>
    <s v="Institut Teknologi Telkom Surabaya"/>
    <n v="3"/>
    <m/>
    <s v="Internal"/>
    <s v="ID"/>
    <s v="Institut Telknologi Telkom Surabaya"/>
    <n v="6767777"/>
    <s v="ahmad wali satria bahari johan"/>
    <s v="0713059501"/>
    <n v="6470000"/>
    <s v="Intergrated and Embedded Systems"/>
    <s v="Smart Computing Technology (SCOUT)"/>
    <s v="Informatika"/>
    <s v="FTIB"/>
    <s v="ITTelkom Surabaya"/>
    <n v="8140"/>
    <n v="72019"/>
    <n v="6839500"/>
    <n v="710029601"/>
    <s v="Alqis Rausanfita"/>
    <n v="6470000"/>
    <s v="Motion Technology for Safety, Health, and Wellness"/>
    <s v="Smart Computing Technology (SCOUT)"/>
    <s v="Informatika"/>
    <s v="FTIB"/>
    <s v="ITTelkom Surabaya"/>
    <n v="6837723"/>
    <s v="0705109501"/>
    <s v="Vessa Rizky Oktavia"/>
    <n v="6470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INDUSTRI KREATIF DAN PENERAPAN TEKNOLOGI MAJU"/>
    <m/>
    <n v="6074000"/>
    <s v="Institut Teknologi Telkom Surabaya"/>
    <n v="6"/>
    <s v="PKM KOMPETITIF INTERNAL"/>
    <s v="Internal"/>
    <s v="ID"/>
    <s v="Institut Telknologi Telkom Surabaya"/>
    <n v="28854"/>
    <s v="dahliar ananda"/>
    <s v="0402058203"/>
    <n v="6074000"/>
    <s v="Intergrated and Embedded Systems"/>
    <s v="Smart Computing Technology (SCOUT)"/>
    <s v="Rekayasa Perangkat Lunak"/>
    <s v="FTIB"/>
    <s v="ITTelkom Surabaya"/>
    <n v="8140"/>
    <n v="72019"/>
    <n v="259781"/>
    <s v="0710028604"/>
    <s v="Titus Kristanto"/>
    <n v="6074000"/>
    <s v="Circular Ecosystem and Sustainable Technology"/>
    <s v="Rekayasa Industri dan Inovasi Bisnis (RIIB)"/>
    <s v="Digital Bisnis"/>
    <s v="FTIB"/>
    <s v="ITTelkom Surabaya"/>
    <n v="6680622"/>
    <s v="0709039401"/>
    <s v="Dewi Rahmawati"/>
    <n v="6074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x v="0"/>
  </r>
  <r>
    <x v="3"/>
    <n v="6"/>
    <s v="INDUSTRI KREATIF DAN PENERAPAN TEKNOLOGI MAJU"/>
    <m/>
    <n v="6000000"/>
    <s v="Institut Teknologi Telkom Surabaya"/>
    <n v="6"/>
    <s v="PKM KOMPETITIF INTERNAL"/>
    <s v="Internal"/>
    <s v="ID"/>
    <s v="Institut Telknologi Telkom Surabaya"/>
    <n v="6789028"/>
    <s v="raulia riski"/>
    <s v="0719109401"/>
    <n v="6000000"/>
    <s v="Intergrated and Embedded Systems"/>
    <s v="Rekayasa Industri dan Inovasi Bisnis (RIIB)"/>
    <s v="Sistem Informasi"/>
    <s v="FTIB"/>
    <s v="ITTelkom Surabaya"/>
    <n v="8140"/>
    <n v="72019"/>
    <n v="6835039"/>
    <s v="0724099501"/>
    <s v="Anisa Dzulkarnain"/>
    <n v="6000000"/>
    <s v="Intergrated and Embedded Systems"/>
    <s v="Smart Computing Technology (SCOUT)"/>
    <s v="Sistem Informasi"/>
    <s v="FTIB"/>
    <s v="ITTelkom Surabaya"/>
    <n v="6843087"/>
    <s v="0010109403"/>
    <s v="Berlian Rahmy Lidiawaty"/>
    <n v="6000000"/>
    <s v="Intergrated and Embedded Systems"/>
    <s v="Smart Computing Technology (SCOUT)"/>
    <s v="Sistem Informasi"/>
    <s v="FTIB"/>
    <s v="ITTelkom Surabaya"/>
    <m/>
    <m/>
    <m/>
    <m/>
    <s v=""/>
    <s v=""/>
    <s v=""/>
    <m/>
    <m/>
    <m/>
    <m/>
    <m/>
    <m/>
    <s v=""/>
    <s v=""/>
    <s v=""/>
    <m/>
    <m/>
    <m/>
    <m/>
    <m/>
    <m/>
    <s v=""/>
    <s v=""/>
    <s v=""/>
    <m/>
    <m/>
    <m/>
    <m/>
    <m/>
    <m/>
    <s v=""/>
    <s v=""/>
    <s v=""/>
    <m/>
    <m/>
    <m/>
    <m/>
    <m/>
    <s v=""/>
    <s v=""/>
    <s v=""/>
    <m/>
    <m/>
    <m/>
    <m/>
    <m/>
    <s v=""/>
    <s v=""/>
    <s v=""/>
    <m/>
    <x v="0"/>
  </r>
  <r>
    <x v="3"/>
    <n v="6"/>
    <s v="PEMBERDAYAAN DESA/WILAYAH BINAAN"/>
    <m/>
    <n v="6000000"/>
    <s v="Institut Teknologi Telkom Surabaya"/>
    <n v="6"/>
    <s v="PKM KOMPETITIF INTERNAL"/>
    <s v="Internal"/>
    <s v="ID"/>
    <s v="Institut Telknologi Telkom Surabaya"/>
    <n v="6825598"/>
    <s v="yohanes setiawan"/>
    <s v="0705069501"/>
    <n v="6000000"/>
    <s v="Intergrated and Embedded Systems"/>
    <s v="Smart Computing Technology (SCOUT)"/>
    <s v="Teknologi Informasi"/>
    <s v="FTIB"/>
    <s v="ITTelkom Surabaya"/>
    <n v="8140"/>
    <n v="72019"/>
    <n v="6785861"/>
    <s v="0730049402"/>
    <s v="Riza Akhsani Setyo Prayoga"/>
    <n v="6000000"/>
    <s v="Tidak ada CoE"/>
    <s v="Tidak ada KK"/>
    <n v="0"/>
    <s v="FTIB"/>
    <s v="ITTelkom Surabaya"/>
    <n v="6830679"/>
    <s v="0720119104"/>
    <s v="Fauzan Nusyura"/>
    <n v="6000000"/>
    <s v="Tidak ada CoE"/>
    <s v="Tidak ada KK"/>
    <n v="0"/>
    <s v="FTIB"/>
    <s v="ITTelkom Surabaya"/>
    <m/>
    <m/>
    <m/>
    <m/>
    <s v=""/>
    <s v=""/>
    <s v=""/>
    <m/>
    <m/>
    <m/>
    <m/>
    <m/>
    <m/>
    <s v=""/>
    <s v=""/>
    <s v=""/>
    <m/>
    <m/>
    <m/>
    <m/>
    <m/>
    <m/>
    <s v=""/>
    <s v=""/>
    <s v=""/>
    <m/>
    <m/>
    <m/>
    <m/>
    <m/>
    <m/>
    <s v=""/>
    <s v=""/>
    <s v=""/>
    <m/>
    <m/>
    <m/>
    <m/>
    <m/>
    <s v=""/>
    <s v=""/>
    <s v=""/>
    <m/>
    <m/>
    <m/>
    <m/>
    <m/>
    <s v=""/>
    <s v=""/>
    <s v=""/>
    <m/>
    <x v="0"/>
  </r>
  <r>
    <x v="3"/>
    <n v="6"/>
    <s v="INDUSTRI KREATIF DAN PENERAPAN TEKNOLOGI MAJU"/>
    <n v="7000000"/>
    <n v="5325000"/>
    <s v="Institut Teknologi Telkom Surabaya"/>
    <n v="3"/>
    <m/>
    <s v="Internal"/>
    <s v="ID"/>
    <s v="Institut Telknologi Telkom Surabaya"/>
    <n v="259781"/>
    <s v="titus kristanto"/>
    <s v="0710028604"/>
    <n v="5325000"/>
    <s v="Circular Ecosystem and Sustainable Technology"/>
    <s v="Rekayasa Industri dan Inovasi Bisnis (RIIB)"/>
    <s v="Digital Bisnis"/>
    <s v="FTIB"/>
    <s v="ITTelkom Surabaya"/>
    <n v="8140"/>
    <n v="72019"/>
    <n v="6801945"/>
    <s v="0713029701"/>
    <s v="Muhammad Adib Kamali"/>
    <n v="5325000"/>
    <s v="Intergrated and Embedded Systems"/>
    <s v="Smart Computing Technology (SCOUT)"/>
    <s v="Teknologi Informasi"/>
    <s v="FTIB"/>
    <s v="ITTelkom Surabaya"/>
    <m/>
    <m/>
    <m/>
    <m/>
    <s v=""/>
    <s v=""/>
    <s v=""/>
    <m/>
    <m/>
    <m/>
    <m/>
    <m/>
    <m/>
    <s v=""/>
    <s v=""/>
    <s v=""/>
    <m/>
    <m/>
    <m/>
    <m/>
    <m/>
    <m/>
    <s v=""/>
    <s v=""/>
    <s v=""/>
    <m/>
    <m/>
    <m/>
    <m/>
    <m/>
    <m/>
    <s v=""/>
    <s v=""/>
    <s v=""/>
    <m/>
    <m/>
    <m/>
    <m/>
    <m/>
    <m/>
    <s v=""/>
    <s v=""/>
    <s v=""/>
    <m/>
    <m/>
    <m/>
    <m/>
    <m/>
    <s v=""/>
    <s v=""/>
    <s v=""/>
    <m/>
    <m/>
    <m/>
    <m/>
    <m/>
    <s v=""/>
    <s v=""/>
    <s v=""/>
    <m/>
    <x v="0"/>
  </r>
  <r>
    <x v="4"/>
    <n v="9"/>
    <s v="PEMBERDAYAAN DESA/WILAYAH BINAAN"/>
    <n v="400000000"/>
    <n v="400000000"/>
    <s v="Institut Teknologi Telkom Surabaya"/>
    <m/>
    <s v="PKM KERJASAMA"/>
    <s v="Eksternal"/>
    <s v="ID"/>
    <s v="Kemensos"/>
    <n v="6859016"/>
    <s v="rifki dwi putranto"/>
    <s v="0727069503"/>
    <n v="400000000"/>
    <s v="Circular Ecosystem and Sustainable Technology"/>
    <s v="ETHES (Electrical Engineering and Advanced Technologies)"/>
    <s v="Teknik Elektro"/>
    <s v="FTEIC"/>
    <s v="ITTelkom Surabaya"/>
    <n v="8140"/>
    <n v="72019"/>
    <n v="6099359"/>
    <s v="0708119103"/>
    <s v="Mochamad Nizar Palefi Ma'ady"/>
    <n v="400000000"/>
    <s v="Intergrated and Embedded Systems"/>
    <s v="Rekayasa Industri dan Inovasi Bisnis (RIIB)"/>
    <s v="Sistem Informasi"/>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n v="0"/>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s v=""/>
    <m/>
    <m/>
    <m/>
    <m/>
    <m/>
    <s v=""/>
    <s v=""/>
    <s v=""/>
    <m/>
    <x v="0"/>
  </r>
  <r>
    <x v="4"/>
    <n v="9"/>
    <s v="PEMBERDAYAAN DESA/WILAYAH BINAAN"/>
    <n v="46586600"/>
    <n v="46586600"/>
    <s v="Institut Teknologi Telkom Surabaya"/>
    <m/>
    <s v="PKM KERJASAMA"/>
    <s v="Eksternal"/>
    <s v="ID"/>
    <s v="Kemensos"/>
    <n v="6680633"/>
    <s v="helmy widyantara"/>
    <s v="0717017902_x000a_"/>
    <n v="46586600"/>
    <s v="Intergrated and Embedded Systems"/>
    <s v="Smart Computing Technology (SCOUT)"/>
    <s v="Teknologi Informasi"/>
    <s v="FTIB"/>
    <s v="ITTelkom Surabaya"/>
    <n v="8140"/>
    <n v="72019"/>
    <n v="6679083"/>
    <s v="0728069401"/>
    <s v="Philip Tobianto Daely"/>
    <n v="46586600"/>
    <s v="Intergrated and Embedded Systems"/>
    <s v="Smart Computing Technology (SCOUT)"/>
    <s v="Teknologi Informasi"/>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x v="0"/>
  </r>
  <r>
    <x v="4"/>
    <n v="9"/>
    <s v="PEMBERDAYAAN DESA/WILAYAH BINAAN"/>
    <n v="46586600"/>
    <n v="46586600"/>
    <s v="Institut Teknologi Telkom Surabaya"/>
    <m/>
    <s v="PKM KERJASAMA"/>
    <s v="Eksternal"/>
    <s v="ID"/>
    <s v="Kemensos"/>
    <n v="6859016"/>
    <s v="rifki dwi putranto"/>
    <s v="0727069503"/>
    <n v="46586600"/>
    <s v="Circular Ecosystem and Sustainable Technology"/>
    <s v="ETHES (Electrical Engineering and Advanced Technologies)"/>
    <s v="Teknik Elektro"/>
    <s v="FTEIC"/>
    <s v="ITTelkom Surabaya"/>
    <n v="8140"/>
    <n v="72019"/>
    <n v="6859382"/>
    <s v="0714019002"/>
    <s v="Anita Hakim Nasution"/>
    <n v="46586600"/>
    <s v="Intergrated and Embedded Systems"/>
    <s v="Rekayasa Industri dan Inovasi Bisnis (RIIB)"/>
    <s v="Sistem Informasi"/>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x v="0"/>
  </r>
  <r>
    <x v="4"/>
    <n v="9"/>
    <s v="PEMBERDAYAAN DESA/WILAYAH BINAAN"/>
    <n v="46586600"/>
    <n v="46586600"/>
    <s v="Institut Teknologi Telkom Surabaya"/>
    <m/>
    <s v="PKM KERJASAMA"/>
    <s v="Eksternal"/>
    <s v="ID"/>
    <s v="Kemensos"/>
    <n v="6843087"/>
    <s v="berlian rahmy lidiawaty"/>
    <s v="0010109403"/>
    <n v="46586600"/>
    <s v="Intergrated and Embedded Systems"/>
    <s v="Smart Computing Technology (SCOUT)"/>
    <s v="Sistem Informasi"/>
    <s v="FTIB"/>
    <s v="ITTelkom Surabaya"/>
    <n v="8140"/>
    <n v="72019"/>
    <n v="6789028"/>
    <s v="0719109401"/>
    <s v="Raulia Riski"/>
    <n v="46586600"/>
    <s v="Intergrated and Embedded Systems"/>
    <s v="Rekayasa Industri dan Inovasi Bisnis (RIIB)"/>
    <s v="Sistem Informasi"/>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s v="Teknologi Informasi"/>
    <s v="FTIB"/>
    <s v="ITTelkom Surabaya"/>
    <m/>
    <s v="0012027005"/>
    <s v="Tri Arief Sardjono"/>
    <n v="46586600"/>
    <s v="Tidak ada CoE"/>
    <s v="Tidak ada KK"/>
    <n v="0"/>
    <s v="FTEIC"/>
    <s v="ITTelkom Surabaya"/>
    <m/>
    <m/>
    <m/>
    <m/>
    <s v=""/>
    <s v=""/>
    <s v=""/>
    <m/>
    <m/>
    <m/>
    <m/>
    <m/>
    <s v=""/>
    <s v=""/>
    <s v=""/>
    <m/>
    <m/>
    <m/>
    <m/>
    <m/>
    <s v=""/>
    <s v=""/>
    <s v=""/>
    <m/>
    <x v="0"/>
  </r>
  <r>
    <x v="4"/>
    <m/>
    <m/>
    <n v="45000000"/>
    <n v="45000000"/>
    <s v="Telkom University Surabaya"/>
    <m/>
    <s v="BIMA"/>
    <s v="Eksternal"/>
    <s v="ID"/>
    <s v="Eksternal"/>
    <n v="6665306"/>
    <s v="ully asfari"/>
    <s v="0703129001"/>
    <n v="45000000"/>
    <s v="Motion Technology for Safety, Health, and Wellness"/>
    <s v="Smart Computing Technology (SCOUT)"/>
    <s v="Sistem Informasi"/>
    <s v="FRI"/>
    <s v="Telkom University Surabaya"/>
    <n v="1093"/>
    <s v="041057"/>
    <m/>
    <m/>
    <s v="ARIS KUSUMAWATI"/>
    <n v="45000000"/>
    <s v="Motion Technology for Safety, Health, and Wellness"/>
    <s v="Rekayasa Industri dan Inovasi Bisnis (RIIB)"/>
    <s v="Sistem Informasi"/>
    <m/>
    <m/>
    <m/>
    <m/>
    <m/>
    <n v="45000000"/>
    <s v=""/>
    <s v=""/>
    <s v=""/>
    <m/>
    <m/>
    <m/>
    <m/>
    <m/>
    <m/>
    <s v=""/>
    <s v=""/>
    <s v=""/>
    <m/>
    <m/>
    <m/>
    <m/>
    <m/>
    <m/>
    <s v=""/>
    <s v=""/>
    <s v=""/>
    <m/>
    <m/>
    <m/>
    <m/>
    <m/>
    <m/>
    <s v=""/>
    <s v=""/>
    <s v=""/>
    <m/>
    <m/>
    <m/>
    <m/>
    <m/>
    <m/>
    <s v=""/>
    <s v=""/>
    <s v=""/>
    <m/>
    <m/>
    <m/>
    <m/>
    <m/>
    <s v=""/>
    <s v=""/>
    <s v=""/>
    <m/>
    <m/>
    <m/>
    <m/>
    <m/>
    <s v=""/>
    <s v=""/>
    <s v=""/>
    <m/>
    <x v="1"/>
  </r>
  <r>
    <x v="4"/>
    <m/>
    <m/>
    <n v="42331000"/>
    <n v="42331000"/>
    <s v="Telkom University Surabaya"/>
    <m/>
    <s v="BIMA"/>
    <s v="Eksternal"/>
    <s v="ID"/>
    <s v="Eksternal"/>
    <n v="258471"/>
    <s v="susijanto tri rasmana"/>
    <s v="0727097302"/>
    <n v="42331000"/>
    <s v="Motion Technology for Safety, Health, and Wellness"/>
    <s v="ETHES (Electrical Engineering and Advanced Technologies)"/>
    <s v="Teknik Komputer"/>
    <s v="FTE"/>
    <s v="Telkom University Surabaya"/>
    <n v="1093"/>
    <s v="041057"/>
    <m/>
    <m/>
    <s v="RIFKI DWI PUTRANTO"/>
    <n v="42331000"/>
    <s v="Circular Ecosystem and Sustainable Technology"/>
    <s v="ETHES (Electrical Engineering and Advanced Technologies)"/>
    <s v="Teknik Elektro"/>
    <m/>
    <m/>
    <m/>
    <m/>
    <s v="Anita Hakim Nasution"/>
    <n v="42331000"/>
    <s v="Intergrated and Embedded Systems"/>
    <s v="Rekayasa Industri dan Inovasi Bisnis (RIIB)"/>
    <s v="Sistem Informasi"/>
    <m/>
    <m/>
    <m/>
    <m/>
    <m/>
    <m/>
    <s v=""/>
    <s v=""/>
    <s v=""/>
    <m/>
    <m/>
    <m/>
    <m/>
    <m/>
    <m/>
    <s v=""/>
    <s v=""/>
    <s v=""/>
    <m/>
    <m/>
    <m/>
    <m/>
    <m/>
    <m/>
    <s v=""/>
    <s v=""/>
    <s v=""/>
    <m/>
    <m/>
    <m/>
    <m/>
    <m/>
    <m/>
    <s v=""/>
    <s v=""/>
    <s v=""/>
    <m/>
    <m/>
    <m/>
    <m/>
    <m/>
    <s v=""/>
    <s v=""/>
    <s v=""/>
    <m/>
    <m/>
    <m/>
    <m/>
    <m/>
    <s v=""/>
    <s v=""/>
    <s v=""/>
    <m/>
    <x v="2"/>
  </r>
  <r>
    <x v="4"/>
    <m/>
    <m/>
    <n v="40250000"/>
    <n v="40250000"/>
    <s v="Telkom University Surabaya"/>
    <m/>
    <s v="BIMA"/>
    <s v="Eksternal"/>
    <s v="ID"/>
    <s v="Eksternal"/>
    <n v="259781"/>
    <s v="titus kristanto"/>
    <s v="0710028604"/>
    <n v="40250000"/>
    <s v="Circular Ecosystem and Sustainable Technology"/>
    <s v="Rekayasa Industri dan Inovasi Bisnis (RIIB)"/>
    <s v="Digital Bisnis"/>
    <s v="FEB"/>
    <s v="Telkom University Surabaya"/>
    <n v="1093"/>
    <s v="041057"/>
    <m/>
    <m/>
    <s v="WACHDA YUNIAR ROCHMAH"/>
    <n v="40250000"/>
    <s v="Intergrated and Embedded Systems"/>
    <s v="Rekayasa Industri dan Inovasi Bisnis (RIIB)"/>
    <s v="Digital Bisnis"/>
    <m/>
    <m/>
    <m/>
    <m/>
    <s v="EKA CAHYA MULIAWATI"/>
    <n v="40250000"/>
    <s v="Tidak ada CoE"/>
    <s v="Tidak ada KK"/>
    <s v="Tidak ada KK"/>
    <m/>
    <m/>
    <m/>
    <m/>
    <m/>
    <m/>
    <s v=""/>
    <s v=""/>
    <s v=""/>
    <m/>
    <m/>
    <m/>
    <m/>
    <m/>
    <m/>
    <s v=""/>
    <s v=""/>
    <s v=""/>
    <m/>
    <m/>
    <m/>
    <m/>
    <m/>
    <m/>
    <s v=""/>
    <s v=""/>
    <s v=""/>
    <m/>
    <m/>
    <m/>
    <m/>
    <m/>
    <m/>
    <s v=""/>
    <s v=""/>
    <s v=""/>
    <m/>
    <m/>
    <m/>
    <m/>
    <m/>
    <s v=""/>
    <s v=""/>
    <s v=""/>
    <m/>
    <m/>
    <m/>
    <m/>
    <m/>
    <s v=""/>
    <s v=""/>
    <s v=""/>
    <m/>
    <x v="3"/>
  </r>
  <r>
    <x v="4"/>
    <n v="9"/>
    <s v="PEMBERDAYAAN DESA/WILAYAH BINAAN"/>
    <n v="30000000"/>
    <n v="30000000"/>
    <s v="Institut Teknologi Telkom Surabaya"/>
    <m/>
    <s v="PKM KERJASAMA"/>
    <s v="Eksternal"/>
    <s v="ID"/>
    <s v="Kemensos"/>
    <n v="258471"/>
    <s v="susijanto tri rasmana"/>
    <s v="0727097302"/>
    <n v="30000000"/>
    <s v="Motion Technology for Safety, Health, and Wellness"/>
    <s v="ETHES (Electrical Engineering and Advanced Technologies)"/>
    <s v="Teknik Komputer"/>
    <s v="FTEIC"/>
    <s v="ITTelkom Surabaya"/>
    <n v="8140"/>
    <n v="72019"/>
    <n v="6680612"/>
    <s v="0728059203"/>
    <s v="Isa Hafidz"/>
    <n v="30000000"/>
    <s v="Circular Ecosystem and Sustainable Technology"/>
    <s v="ETHES (Electrical Engineering and Advanced Technologies)"/>
    <s v="Teknik Elektro"/>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s v="Teknik Komputer"/>
    <s v="FTEIC"/>
    <s v="ITTelkom Surabaya"/>
    <m/>
    <s v="0012027005"/>
    <s v="Tri Arief Sardjono"/>
    <n v="30000000"/>
    <s v="Tidak ada CoE"/>
    <s v="Tidak ada KK"/>
    <n v="0"/>
    <s v="FTEIC"/>
    <s v="ITTelkom Surabaya"/>
    <m/>
    <m/>
    <m/>
    <m/>
    <s v=""/>
    <s v=""/>
    <s v=""/>
    <m/>
    <m/>
    <m/>
    <m/>
    <m/>
    <s v=""/>
    <s v=""/>
    <s v=""/>
    <m/>
    <m/>
    <m/>
    <m/>
    <m/>
    <s v=""/>
    <s v=""/>
    <s v=""/>
    <m/>
    <x v="0"/>
  </r>
  <r>
    <x v="4"/>
    <n v="9"/>
    <s v="PEMBERDAYAAN DESA/WILAYAH BINAAN"/>
    <n v="30000000"/>
    <n v="30000000"/>
    <s v="Institut Teknologi Telkom Surabaya"/>
    <m/>
    <s v="PKM KERJASAMA"/>
    <s v="Eksternal"/>
    <s v="ID"/>
    <s v="Kemensos"/>
    <n v="6680633"/>
    <s v="helmy widyantara"/>
    <s v="0717017902_x000a_"/>
    <n v="30000000"/>
    <s v="Intergrated and Embedded Systems"/>
    <s v="Smart Computing Technology (SCOUT)"/>
    <s v="Teknologi Informasi"/>
    <s v="FTEIC"/>
    <s v="ITTelkom Surabaya"/>
    <n v="8140"/>
    <n v="72019"/>
    <n v="6801945"/>
    <s v="0713029701"/>
    <s v="Muhammad Adib Kamali"/>
    <n v="30000000"/>
    <s v="Intergrated and Embedded Systems"/>
    <s v="Smart Computing Technology (SCOUT)"/>
    <s v="Teknologi Informasi"/>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s v="Teknik Elektro"/>
    <s v="FTEIC"/>
    <s v="ITTelkom Surabaya"/>
    <m/>
    <s v="0012027005"/>
    <s v="Tri Arief Sardjono"/>
    <n v="30000000"/>
    <s v="Tidak ada CoE"/>
    <s v="Tidak ada KK"/>
    <n v="0"/>
    <s v="FTEIC"/>
    <s v="ITTelkom Surabaya"/>
    <m/>
    <m/>
    <m/>
    <m/>
    <s v=""/>
    <s v=""/>
    <s v=""/>
    <m/>
    <m/>
    <m/>
    <m/>
    <m/>
    <s v=""/>
    <s v=""/>
    <s v=""/>
    <m/>
    <m/>
    <m/>
    <m/>
    <m/>
    <s v=""/>
    <s v=""/>
    <s v=""/>
    <m/>
    <x v="0"/>
  </r>
  <r>
    <x v="4"/>
    <n v="2"/>
    <s v="PEMBERDAYAAN DESA/WILAYAH BINAAN"/>
    <n v="16187536"/>
    <n v="16187536"/>
    <s v="Telkom University Surabaya"/>
    <n v="4"/>
    <s v="PKM KERJASAMA"/>
    <s v="Eksternal"/>
    <s v="ID"/>
    <s v="Institut Telknologi Telkom Surabaya"/>
    <n v="6801945"/>
    <s v="muhammad adib kamali"/>
    <n v="713029701"/>
    <n v="16187536"/>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6122656"/>
    <n v="16122656"/>
    <s v="Telkom University Surabaya"/>
    <n v="4"/>
    <s v="PKM KERJASAMA"/>
    <s v="Eksternal"/>
    <s v="ID"/>
    <s v="Institut Telknologi Telkom Surabaya"/>
    <n v="6898606"/>
    <s v="eka sari oktarina"/>
    <n v="7700018303"/>
    <n v="16122656"/>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6082106"/>
    <n v="16082106"/>
    <s v="Telkom University Surabaya"/>
    <n v="4"/>
    <s v="PKM KERJASAMA"/>
    <s v="Eksternal"/>
    <s v="ID"/>
    <s v="Institut Telknologi Telkom Surabaya"/>
    <n v="6680612"/>
    <s v="isa hafidz"/>
    <n v="728059203"/>
    <n v="16082106"/>
    <s v="Circular Ecosystem and Sustainable Technology"/>
    <s v="ETHES (Electrical Engineering and Advanced Technologies)"/>
    <s v="Teknik Elektro"/>
    <s v="FTE"/>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5960457"/>
    <n v="15960457"/>
    <s v="Telkom University Surabaya"/>
    <n v="4"/>
    <s v="PKM KERJASAMA"/>
    <s v="Eksternal"/>
    <s v="ID"/>
    <s v="Institut Telknologi Telkom Surabaya"/>
    <n v="6801945"/>
    <s v="muhammad adib kamali"/>
    <n v="713029701"/>
    <n v="15960457"/>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5173788"/>
    <n v="15173788"/>
    <s v="Telkom University Surabaya"/>
    <n v="4"/>
    <s v="PKM KERJASAMA"/>
    <s v="Eksternal"/>
    <s v="ID"/>
    <s v="Institut Telknologi Telkom Surabaya"/>
    <n v="6898606"/>
    <s v="eka sari oktarina"/>
    <n v="7700018303"/>
    <n v="15173788"/>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x v="0"/>
  </r>
  <r>
    <x v="4"/>
    <n v="6"/>
    <s v="TIK"/>
    <n v="15000000"/>
    <n v="15000000"/>
    <s v="Telkom University Surabaya"/>
    <n v="3"/>
    <s v="PKM KOMPETITIF INTERNAL"/>
    <s v="Eksternal"/>
    <s v="ID"/>
    <s v="Institut Telknologi Telkom Surabaya"/>
    <n v="6826699"/>
    <s v="adzanil rachmadhi putra"/>
    <s v="0710089403"/>
    <n v="15000000"/>
    <s v="Intergrated and Embedded Systems"/>
    <s v="Smart Computing Technology (SCOUT)"/>
    <s v="Sistem Informasi"/>
    <s v="FRI"/>
    <s v="Telkom University Surabaya"/>
    <n v="1093"/>
    <s v="041057"/>
    <n v="6680622"/>
    <s v="0709039401"/>
    <s v="Dewi Rahmawati"/>
    <n v="15000000"/>
    <s v="Motion Technology for Safety, Health, and Wellness"/>
    <s v="Smart Computing Technology (SCOUT)"/>
    <s v="Rekayasa Perangkat Lunak"/>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s v=""/>
    <m/>
    <m/>
    <m/>
    <m/>
    <m/>
    <m/>
    <s v=""/>
    <s v=""/>
    <s v=""/>
    <m/>
    <m/>
    <m/>
    <m/>
    <m/>
    <m/>
    <s v=""/>
    <s v=""/>
    <s v=""/>
    <m/>
    <m/>
    <m/>
    <m/>
    <m/>
    <s v=""/>
    <s v=""/>
    <s v=""/>
    <m/>
    <m/>
    <m/>
    <m/>
    <m/>
    <s v=""/>
    <s v=""/>
    <s v=""/>
    <m/>
    <x v="4"/>
  </r>
  <r>
    <x v="4"/>
    <n v="6"/>
    <s v="Sosial Humaniora"/>
    <n v="15000000"/>
    <n v="15000000"/>
    <s v="Telkom University Surabaya"/>
    <n v="3"/>
    <s v="PKM KOMPETITIF INTERNAL"/>
    <s v="Eksternal"/>
    <s v="ID"/>
    <s v="Institut Telknologi Telkom Surabaya"/>
    <n v="6833034"/>
    <s v="alifiansyah arrizqy hidayat"/>
    <s v="0729059601"/>
    <n v="15000000"/>
    <s v="Intergrated and Embedded Systems"/>
    <s v="Rekayasa Industri dan Inovasi Bisnis (RIIB)"/>
    <s v="Sistem Informasi"/>
    <s v="FRI"/>
    <s v="Telkom University Surabaya"/>
    <n v="1093"/>
    <s v="041057"/>
    <n v="6843087"/>
    <s v="0010109403"/>
    <s v="Berlian Rahmy Lidiawaty"/>
    <n v="15000000"/>
    <s v="Intergrated and Embedded Systems"/>
    <s v="Smart Computing Technology (SCOUT)"/>
    <s v="Sistem Informasi"/>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s v=""/>
    <m/>
    <m/>
    <m/>
    <m/>
    <m/>
    <m/>
    <s v=""/>
    <s v=""/>
    <s v=""/>
    <m/>
    <m/>
    <m/>
    <m/>
    <m/>
    <m/>
    <s v=""/>
    <s v=""/>
    <s v=""/>
    <m/>
    <m/>
    <m/>
    <m/>
    <m/>
    <s v=""/>
    <s v=""/>
    <s v=""/>
    <m/>
    <m/>
    <m/>
    <m/>
    <m/>
    <s v=""/>
    <s v=""/>
    <s v=""/>
    <m/>
    <x v="5"/>
  </r>
  <r>
    <x v="4"/>
    <n v="6"/>
    <s v="TIK"/>
    <n v="15000000"/>
    <n v="15000000"/>
    <s v="Telkom University Surabaya"/>
    <n v="6"/>
    <s v="PKM KOMPETITIF INTERNAL"/>
    <s v="Eksternal"/>
    <s v="ID"/>
    <s v="Institut Telknologi Telkom Surabaya"/>
    <n v="6682237"/>
    <s v="dominggo bayu baskara"/>
    <s v="0722069004"/>
    <n v="15000000"/>
    <s v="Intergrated and Embedded Systems"/>
    <s v="Rekayasa Industri dan Inovasi Bisnis (RIIB)"/>
    <s v="Digital Bisnis"/>
    <s v="FEB"/>
    <s v="Telkom University Surabaya"/>
    <n v="1093"/>
    <s v="041057"/>
    <s v="6843682"/>
    <s v="0708128901"/>
    <s v="Caesareano Lafado Yesa"/>
    <n v="15000000"/>
    <s v="Intergrated and Embedded Systems"/>
    <s v="Rekayasa Industri dan Inovasi Bisnis (RIIB)"/>
    <s v="Digital Bisnis"/>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x v="6"/>
  </r>
  <r>
    <x v="4"/>
    <n v="6"/>
    <s v="Pertahanan"/>
    <n v="15000000"/>
    <n v="15000000"/>
    <s v="Telkom University Surabaya"/>
    <n v="3"/>
    <s v="PKM KOMPETITIF INTERNAL"/>
    <s v="Eksternal"/>
    <s v="ID"/>
    <s v="Institut Telknologi Telkom Surabaya"/>
    <n v="6843087"/>
    <s v="berlian rahmy lidiawaty"/>
    <s v="0010109403"/>
    <n v="15000000"/>
    <s v="Intergrated and Embedded Systems"/>
    <s v="Smart Computing Technology (SCOUT)"/>
    <s v="Sistem Informasi"/>
    <s v="FRI"/>
    <s v="Telkom University Surabaya"/>
    <n v="1093"/>
    <s v="041057"/>
    <n v="6835039"/>
    <s v="0724099501"/>
    <s v="Anisa Dzulkarnain"/>
    <n v="15000000"/>
    <s v="Intergrated and Embedded Systems"/>
    <s v="Smart Computing Technology (SCOUT)"/>
    <s v="Sistem Informasi"/>
    <s v="FRI"/>
    <s v="Telkom University Surabaya"/>
    <n v="6789028"/>
    <s v="0719109401"/>
    <s v="Raulia Riski"/>
    <n v="15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x v="5"/>
  </r>
  <r>
    <x v="4"/>
    <n v="6"/>
    <s v="TIK"/>
    <n v="15000000"/>
    <n v="15000000"/>
    <s v="Telkom University Surabaya"/>
    <n v="2"/>
    <s v="PKM KOMPETITIF INTERNAL"/>
    <s v="Eksternal"/>
    <s v="ID"/>
    <s v="Institut Telknologi Telkom Surabaya"/>
    <n v="6898606"/>
    <s v="eka sari oktarina"/>
    <s v="0404109105"/>
    <n v="15000000"/>
    <s v="Intergrated and Embedded Systems"/>
    <s v="ETHES (Electrical Engineering and Advanced Technologies)"/>
    <s v="Teknik Komputer"/>
    <s v="FTE"/>
    <s v="Telkom University Surabaya"/>
    <n v="1093"/>
    <s v="041057"/>
    <m/>
    <m/>
    <s v="MUHAMMAD DWI HARIYANTO"/>
    <n v="15000000"/>
    <s v="Tidak ada CoE"/>
    <s v="Tidak ada KK"/>
    <s v="Tidak ada KK"/>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s v="Teknik Telekomunikasi"/>
    <s v="FTE"/>
    <s v="Telkom University Surabaya"/>
    <m/>
    <m/>
    <m/>
    <m/>
    <s v=""/>
    <s v=""/>
    <s v=""/>
    <m/>
    <m/>
    <m/>
    <m/>
    <m/>
    <m/>
    <s v=""/>
    <s v=""/>
    <s v=""/>
    <m/>
    <m/>
    <m/>
    <m/>
    <m/>
    <s v=""/>
    <s v=""/>
    <s v=""/>
    <m/>
    <m/>
    <m/>
    <m/>
    <m/>
    <s v=""/>
    <s v=""/>
    <s v=""/>
    <m/>
    <x v="7"/>
  </r>
  <r>
    <x v="4"/>
    <n v="2"/>
    <s v="PEMBERDAYAAN DESA/WILAYAH BINAAN"/>
    <n v="14625553"/>
    <n v="14625553"/>
    <s v="Telkom University Surabaya"/>
    <n v="4"/>
    <s v="PKM KERJASAMA"/>
    <s v="Eksternal"/>
    <s v="ID"/>
    <s v="Institut Telknologi Telkom Surabaya"/>
    <n v="6680680"/>
    <s v="bernadus anggo seno aji"/>
    <n v="704039202"/>
    <n v="14625553"/>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3077356"/>
    <n v="13077356"/>
    <s v="Telkom University Surabaya"/>
    <n v="4"/>
    <s v="PKM KERJASAMA"/>
    <s v="Eksternal"/>
    <s v="ID"/>
    <s v="Institut Telknologi Telkom Surabaya"/>
    <n v="6099359"/>
    <s v="mochamad nizar palefi ma'ady"/>
    <n v="708119103"/>
    <n v="13077356"/>
    <s v="Intergrated and Embedded Systems"/>
    <s v="Rekayasa Industri dan Inovasi Bisnis (RIIB)"/>
    <s v="Sistem Informasi"/>
    <s v="FRI"/>
    <s v="Telkom University Surabaya"/>
    <n v="1093"/>
    <s v="041057"/>
    <m/>
    <m/>
    <m/>
    <m/>
    <s v=""/>
    <s v=""/>
    <s v=""/>
    <m/>
    <m/>
    <m/>
    <m/>
    <m/>
    <m/>
    <s v=""/>
    <s v=""/>
    <s v=""/>
    <m/>
    <m/>
    <m/>
    <m/>
    <m/>
    <m/>
    <s v=""/>
    <s v=""/>
    <s v=""/>
    <m/>
    <m/>
    <m/>
    <m/>
    <m/>
    <m/>
    <s v=""/>
    <s v=""/>
    <s v=""/>
    <m/>
    <m/>
    <m/>
    <m/>
    <m/>
    <m/>
    <s v=""/>
    <s v=""/>
    <s v=""/>
    <m/>
    <m/>
    <m/>
    <m/>
    <m/>
    <m/>
    <s v=""/>
    <s v=""/>
    <s v=""/>
    <m/>
    <m/>
    <m/>
    <m/>
    <m/>
    <s v=""/>
    <s v=""/>
    <s v=""/>
    <m/>
    <m/>
    <m/>
    <m/>
    <m/>
    <s v=""/>
    <s v=""/>
    <s v=""/>
    <m/>
    <x v="0"/>
  </r>
  <r>
    <x v="4"/>
    <n v="9"/>
    <s v="PEMBERDAYAAN DESA/WILAYAH BINAAN"/>
    <n v="10000000"/>
    <n v="10000000"/>
    <s v="Institut Teknologi Telkom Surabaya"/>
    <m/>
    <s v="PKM KERJASAMA"/>
    <s v="Eksternal"/>
    <s v="ID"/>
    <s v="Kemensos"/>
    <n v="6898606"/>
    <s v="eka sari oktarina"/>
    <s v="07700018303"/>
    <n v="10000000"/>
    <s v="Intergrated and Embedded Systems"/>
    <s v="ETHES (Electrical Engineering and Advanced Technologies)"/>
    <s v="Teknik Komputer"/>
    <s v="FTEIC"/>
    <s v="ITTelkom Surabaya"/>
    <n v="8140"/>
    <n v="72019"/>
    <n v="6843797"/>
    <s v="0030079001"/>
    <s v="Hendy Briantoro"/>
    <n v="10000000"/>
    <s v="Intergrated and Embedded Systems"/>
    <s v="ETHES (Electrical Engineering and Advanced Technologies)"/>
    <s v="Teknik Telekomunikasi"/>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s v="Teknik Komputer"/>
    <s v="FTEIC"/>
    <s v="ITTelkom Surabaya"/>
    <n v="6868847"/>
    <s v="0718069004"/>
    <s v="Arni Muarifah Amri"/>
    <n v="10000000"/>
    <s v="Intergrated and Embedded Systems"/>
    <s v="Smart Computing Technology (SCOUT)"/>
    <s v="Rekayasa Perangkat Lunak"/>
    <s v="FTIB"/>
    <s v="ITTelkom Surabaya"/>
    <m/>
    <m/>
    <m/>
    <m/>
    <s v=""/>
    <s v=""/>
    <s v=""/>
    <m/>
    <m/>
    <m/>
    <m/>
    <m/>
    <s v=""/>
    <s v=""/>
    <s v=""/>
    <m/>
    <m/>
    <m/>
    <m/>
    <m/>
    <s v=""/>
    <s v=""/>
    <s v=""/>
    <m/>
    <x v="0"/>
  </r>
  <r>
    <x v="4"/>
    <n v="7"/>
    <s v="Kesehatan"/>
    <n v="10000000"/>
    <n v="10000000"/>
    <s v="Telkom University Surabaya"/>
    <n v="6"/>
    <s v="PKM KOMPETITIF INTERNAL"/>
    <s v="Internal"/>
    <s v="ID"/>
    <s v="Institut Telknologi Telkom Surabaya"/>
    <n v="6853203"/>
    <s v="chaironi latif"/>
    <s v="0705109006"/>
    <n v="10000000"/>
    <s v="Circular Ecosystem and Sustainable Technology"/>
    <s v="ETHES (Electrical Engineering and Advanced Technologies)"/>
    <s v="Teknik Elektro"/>
    <s v="FTE"/>
    <s v="Telkom University Surabaya"/>
    <n v="1093"/>
    <s v="041057"/>
    <n v="6680612"/>
    <n v="728059203"/>
    <s v="ISA HAFIDZ"/>
    <n v="10000000"/>
    <s v="Circular Ecosystem and Sustainable Technology"/>
    <s v="ETHES (Electrical Engineering and Advanced Technologies)"/>
    <s v="Teknik Elektro"/>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x v="6"/>
  </r>
  <r>
    <x v="4"/>
    <n v="7"/>
    <s v="TIK"/>
    <n v="10000000"/>
    <n v="10000000"/>
    <s v="Telkom University Surabaya"/>
    <n v="3"/>
    <s v="PKM KOMPETITIF INTERNAL"/>
    <s v="Internal"/>
    <s v="ID"/>
    <s v="Institut Telknologi Telkom Surabaya"/>
    <n v="6833033"/>
    <s v="tita ayu rospricilia"/>
    <s v="0702049801"/>
    <n v="10000000"/>
    <s v="Intergrated and Embedded Systems"/>
    <s v="Rekayasa Industri dan Inovasi Bisnis (RIIB)"/>
    <s v="Sistem Informasi"/>
    <s v="FRI"/>
    <s v="Telkom University Surabaya"/>
    <n v="1093"/>
    <s v="041057"/>
    <n v="6099359"/>
    <n v="708119103"/>
    <s v="MOCHAMAD NIZAR PALEFI MA'ADY"/>
    <n v="10000000"/>
    <s v="Intergrated and Embedded Systems"/>
    <s v="Rekayasa Industri dan Inovasi Bisnis (RIIB)"/>
    <s v="Sistem Informasi"/>
    <s v="FRI"/>
    <s v="Telkom University Surabaya"/>
    <n v="6665306"/>
    <s v="0703129001"/>
    <s v="ULLY ASFARI"/>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x v="5"/>
  </r>
  <r>
    <x v="4"/>
    <n v="7"/>
    <s v="TIK"/>
    <n v="10000000"/>
    <n v="10000000"/>
    <s v="Telkom University Surabaya"/>
    <n v="4"/>
    <s v="PKM KOMPETITIF INTERNAL"/>
    <s v="Internal"/>
    <s v="ID"/>
    <s v="Institut Telknologi Telkom Surabaya"/>
    <n v="6832969"/>
    <s v="affifiana prisyanti"/>
    <s v="0707089302"/>
    <n v="10000000"/>
    <s v="Tidak ada CoE"/>
    <s v="Tidak ada KK"/>
    <n v="0"/>
    <s v="FRI"/>
    <s v="Telkom University Surabaya"/>
    <n v="1093"/>
    <s v="041057"/>
    <n v="6826699"/>
    <s v="0710089403"/>
    <s v="ADZANIL RACHMADHI PUTRA"/>
    <n v="10000000"/>
    <s v="Intergrated and Embedded Systems"/>
    <s v="Smart Computing Technology (SCOUT)"/>
    <s v="Sistem Informasi"/>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s v=""/>
    <m/>
    <m/>
    <m/>
    <m/>
    <m/>
    <m/>
    <s v=""/>
    <s v=""/>
    <s v=""/>
    <m/>
    <m/>
    <m/>
    <m/>
    <m/>
    <m/>
    <s v=""/>
    <s v=""/>
    <s v=""/>
    <m/>
    <m/>
    <m/>
    <m/>
    <m/>
    <s v=""/>
    <s v=""/>
    <s v=""/>
    <m/>
    <m/>
    <m/>
    <m/>
    <m/>
    <s v=""/>
    <s v=""/>
    <s v=""/>
    <m/>
    <x v="8"/>
  </r>
  <r>
    <x v="4"/>
    <n v="7"/>
    <s v="TIK"/>
    <n v="10000000"/>
    <n v="10000000"/>
    <s v="Telkom University Surabaya"/>
    <n v="3"/>
    <s v="PKM KOMPETITIF INTERNAL"/>
    <s v="Internal"/>
    <s v="ID"/>
    <s v="Institut Telknologi Telkom Surabaya"/>
    <n v="6865379"/>
    <s v="muhammad ilham alhari"/>
    <s v="0722079901"/>
    <n v="10000000"/>
    <s v="Motion Technology for Safety, Health, and Wellness"/>
    <s v="Rekayasa Industri dan Inovasi Bisnis (RIIB)"/>
    <s v="Sistem Informasi"/>
    <s v="FRI"/>
    <s v="Telkom University Surabaya"/>
    <n v="1093"/>
    <s v="041057"/>
    <n v="6833034"/>
    <s v="0729059601"/>
    <s v="ALIFIANSYAH ARRIZQY HIDAYAT"/>
    <n v="10000000"/>
    <s v="Intergrated and Embedded Systems"/>
    <s v="Rekayasa Industri dan Inovasi Bisnis (RIIB)"/>
    <s v="Sistem Informasi"/>
    <s v="FRI"/>
    <s v="Telkom University Surabaya"/>
    <n v="6833033"/>
    <s v="0702049801"/>
    <s v="TITA AYU ROSPRICILIA"/>
    <n v="10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x v="5"/>
  </r>
  <r>
    <x v="4"/>
    <n v="7"/>
    <s v="TIK"/>
    <n v="10000000"/>
    <n v="10000000"/>
    <s v="Telkom University Surabaya"/>
    <n v="3"/>
    <s v="PKM KOMPETITIF INTERNAL"/>
    <s v="Internal"/>
    <s v="ID"/>
    <s v="Institut Telknologi Telkom Surabaya"/>
    <s v="6801883"/>
    <s v="aris kusumawati"/>
    <s v="0720088905"/>
    <n v="10000000"/>
    <s v="Motion Technology for Safety, Health, and Wellness"/>
    <s v="Rekayasa Industri dan Inovasi Bisnis (RIIB)"/>
    <s v="Sistem Informasi"/>
    <s v="FRI"/>
    <s v="Telkom University Surabaya"/>
    <n v="1093"/>
    <s v="041057"/>
    <n v="6839112"/>
    <s v="0715019202"/>
    <s v="ROSYID ABDILLAH"/>
    <n v="10000000"/>
    <s v="Motion Technology for Safety, Health, and Wellness"/>
    <s v="Smart Computing Technology (SCOUT)"/>
    <s v="Sistem Informasi"/>
    <s v="FRI"/>
    <s v="Telkom University Surabaya"/>
    <n v="6680623"/>
    <s v="0721088602"/>
    <s v="YUPIT SUDIANTO"/>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x v="5"/>
  </r>
  <r>
    <x v="4"/>
    <n v="7"/>
    <s v="Pangan"/>
    <n v="10000000"/>
    <n v="10000000"/>
    <s v="Telkom University Surabaya"/>
    <n v="5"/>
    <s v="PKM KOMPETITIF INTERNAL"/>
    <s v="Internal"/>
    <s v="ID"/>
    <s v="Institut Telknologi Telkom Surabaya"/>
    <n v="6756318"/>
    <s v="moh. hamim zajuli al faroby"/>
    <s v="0724079501"/>
    <n v="10000000"/>
    <s v="Motion Technology for Safety, Health, and Wellness"/>
    <s v="Smart Computing Technology (SCOUT)"/>
    <s v="Sains Data"/>
    <s v="FIF"/>
    <s v="Telkom University Surabaya"/>
    <n v="1093"/>
    <s v="041057"/>
    <n v="6801945"/>
    <s v="0713029701"/>
    <s v="MUHAMMAD ADIB KAMALI"/>
    <n v="10000000"/>
    <s v="Intergrated and Embedded Systems"/>
    <s v="Smart Computing Technology (SCOUT)"/>
    <s v="Teknologi Informasi"/>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s v=""/>
    <m/>
    <m/>
    <m/>
    <m/>
    <m/>
    <m/>
    <s v=""/>
    <s v=""/>
    <s v=""/>
    <m/>
    <m/>
    <m/>
    <m/>
    <m/>
    <m/>
    <s v=""/>
    <s v=""/>
    <s v=""/>
    <m/>
    <m/>
    <m/>
    <m/>
    <m/>
    <s v=""/>
    <s v=""/>
    <s v=""/>
    <m/>
    <m/>
    <m/>
    <m/>
    <m/>
    <s v=""/>
    <s v=""/>
    <s v=""/>
    <m/>
    <x v="6"/>
  </r>
  <r>
    <x v="4"/>
    <n v="7"/>
    <s v="TIK"/>
    <n v="10000000"/>
    <n v="10000000"/>
    <s v="Telkom University Surabaya"/>
    <n v="4"/>
    <s v="PKM KOMPETITIF INTERNAL"/>
    <s v="Internal"/>
    <s v="ID"/>
    <s v="Institut Telknologi Telkom Surabaya"/>
    <n v="259781"/>
    <s v="titus kristanto"/>
    <s v="0710028604"/>
    <n v="10000000"/>
    <s v="Circular Ecosystem and Sustainable Technology"/>
    <s v="Rekayasa Industri dan Inovasi Bisnis (RIIB)"/>
    <s v="Digital Bisnis"/>
    <s v="FEB"/>
    <s v="Telkom University Surabaya"/>
    <n v="1093"/>
    <s v="041057"/>
    <n v="6833162"/>
    <n v="701069701"/>
    <s v="WACHDA YUNIAR ROCHMAH"/>
    <n v="10000000"/>
    <s v="Intergrated and Embedded Systems"/>
    <s v="Rekayasa Industri dan Inovasi Bisnis (RIIB)"/>
    <s v="Digital Bisnis"/>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s v="Teknologi Informasi"/>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s v=""/>
    <m/>
    <m/>
    <m/>
    <m/>
    <m/>
    <s v=""/>
    <s v=""/>
    <s v=""/>
    <m/>
    <x v="8"/>
  </r>
  <r>
    <x v="4"/>
    <n v="7"/>
    <s v="Sosial Humaniora"/>
    <n v="10000000"/>
    <n v="10000000"/>
    <s v="Telkom University Surabaya"/>
    <n v="6"/>
    <s v="PKM KOMPETITIF INTERNAL"/>
    <s v="Internal"/>
    <s v="ID"/>
    <s v="Institut Telknologi Telkom Surabaya"/>
    <m/>
    <s v="krisnayanti aditasari"/>
    <s v="'0704069901"/>
    <n v="10000000"/>
    <s v="Circular Ecosystem and Sustainable Technology"/>
    <s v="Rekayasa Industri dan Inovasi Bisnis (RIIB)"/>
    <s v="Digital Bisnis"/>
    <s v="FEB"/>
    <s v="Telkom University Surabaya"/>
    <n v="1093"/>
    <s v="041057"/>
    <n v="6682237"/>
    <s v="0722069004"/>
    <s v="DOMINGGO BAYU BASKARA"/>
    <n v="10000000"/>
    <s v="Intergrated and Embedded Systems"/>
    <s v="Rekayasa Industri dan Inovasi Bisnis (RIIB)"/>
    <s v="Digital Bisnis"/>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s v=""/>
    <m/>
    <m/>
    <m/>
    <m/>
    <m/>
    <m/>
    <s v=""/>
    <s v=""/>
    <s v=""/>
    <m/>
    <m/>
    <m/>
    <m/>
    <m/>
    <m/>
    <s v=""/>
    <s v=""/>
    <s v=""/>
    <m/>
    <m/>
    <m/>
    <m/>
    <m/>
    <s v=""/>
    <s v=""/>
    <s v=""/>
    <m/>
    <m/>
    <m/>
    <m/>
    <m/>
    <s v=""/>
    <s v=""/>
    <s v=""/>
    <m/>
    <x v="6"/>
  </r>
  <r>
    <x v="4"/>
    <n v="7"/>
    <s v="TIK"/>
    <n v="10000000"/>
    <n v="10000000"/>
    <s v="Telkom University Surabaya"/>
    <n v="3"/>
    <s v="PKM KOMPETITIF INTERNAL"/>
    <s v="Internal"/>
    <s v="ID"/>
    <s v="Institut Telknologi Telkom Surabaya"/>
    <n v="6665306"/>
    <s v="ully asfari"/>
    <s v="0703129001"/>
    <n v="10000000"/>
    <s v="Motion Technology for Safety, Health, and Wellness"/>
    <s v="Smart Computing Technology (SCOUT)"/>
    <s v="Sistem Informasi"/>
    <s v="FRI"/>
    <s v="Telkom University Surabaya"/>
    <n v="1093"/>
    <s v="041057"/>
    <s v="6801883"/>
    <s v="0720088905"/>
    <s v="ARIS KUSUMAWATI"/>
    <n v="10000000"/>
    <s v="Motion Technology for Safety, Health, and Wellness"/>
    <s v="Rekayasa Industri dan Inovasi Bisnis (RIIB)"/>
    <s v="Sistem Informasi"/>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s v=""/>
    <m/>
    <m/>
    <m/>
    <m/>
    <m/>
    <m/>
    <s v=""/>
    <s v=""/>
    <s v=""/>
    <m/>
    <m/>
    <m/>
    <m/>
    <m/>
    <m/>
    <s v=""/>
    <s v=""/>
    <s v=""/>
    <m/>
    <m/>
    <m/>
    <m/>
    <m/>
    <s v=""/>
    <s v=""/>
    <s v=""/>
    <m/>
    <m/>
    <m/>
    <m/>
    <m/>
    <s v=""/>
    <s v=""/>
    <s v=""/>
    <m/>
    <x v="5"/>
  </r>
  <r>
    <x v="4"/>
    <m/>
    <s v="TIK"/>
    <n v="10000000"/>
    <n v="10000000"/>
    <s v="Telkom University Surabaya"/>
    <n v="4"/>
    <s v="PKM KOMPETITIF INTERNAL"/>
    <s v="Internal"/>
    <s v="ID"/>
    <s v="Institut Telknologi Telkom Surabaya"/>
    <s v="6834400"/>
    <s v="arip ramadan"/>
    <s v="0712039301"/>
    <n v="10000000"/>
    <s v="Intergrated and Embedded Systems"/>
    <s v="Smart Computing Technology (SCOUT)"/>
    <s v="Sistem Informasi"/>
    <s v="FRI"/>
    <s v="Telkom University Surabaya"/>
    <n v="1093"/>
    <s v="041057"/>
    <s v="6802117"/>
    <s v="0724098701"/>
    <s v="PURNAMA ANAKING"/>
    <n v="10000000"/>
    <s v="Motion Technology for Safety, Health, and Wellness"/>
    <s v="Smart Computing Technology (SCOUT)"/>
    <s v="Sistem Informasi"/>
    <s v="FRI"/>
    <s v="Telkom University Surabaya"/>
    <m/>
    <m/>
    <m/>
    <m/>
    <s v=""/>
    <s v=""/>
    <s v=""/>
    <m/>
    <m/>
    <m/>
    <m/>
    <m/>
    <m/>
    <s v=""/>
    <s v=""/>
    <s v=""/>
    <m/>
    <m/>
    <m/>
    <m/>
    <m/>
    <m/>
    <s v=""/>
    <s v=""/>
    <s v=""/>
    <m/>
    <m/>
    <m/>
    <m/>
    <m/>
    <m/>
    <s v=""/>
    <s v=""/>
    <s v=""/>
    <m/>
    <m/>
    <m/>
    <m/>
    <m/>
    <m/>
    <s v=""/>
    <s v=""/>
    <s v=""/>
    <m/>
    <m/>
    <m/>
    <m/>
    <m/>
    <s v=""/>
    <s v=""/>
    <s v=""/>
    <m/>
    <m/>
    <m/>
    <m/>
    <m/>
    <s v=""/>
    <s v=""/>
    <s v=""/>
    <m/>
    <x v="8"/>
  </r>
  <r>
    <x v="4"/>
    <m/>
    <s v="Sosial Humaniora"/>
    <n v="10000000"/>
    <n v="10000000"/>
    <s v="Telkom University Surabaya"/>
    <n v="3"/>
    <s v="PKM KOMPETITIF INTERNAL"/>
    <s v="Internal"/>
    <s v="ID"/>
    <s v="Institut Telknologi Telkom Surabaya"/>
    <s v="6837723"/>
    <s v="vessa rizky oktavia"/>
    <s v="0705109501"/>
    <n v="10000000"/>
    <s v="Motion Technology for Safety, Health, and Wellness"/>
    <s v="Smart Computing Technology (SCOUT)"/>
    <s v="Informatika"/>
    <s v="FIF"/>
    <s v="Telkom University Surabaya"/>
    <n v="1093"/>
    <s v="041057"/>
    <s v="6839500 "/>
    <s v="0710029601"/>
    <s v="ALQIS RAUSANFITA"/>
    <n v="10000000"/>
    <s v="Motion Technology for Safety, Health, and Wellness"/>
    <s v="Smart Computing Technology (SCOUT)"/>
    <s v="Informatika"/>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s v=""/>
    <m/>
    <m/>
    <m/>
    <m/>
    <m/>
    <m/>
    <s v=""/>
    <s v=""/>
    <s v=""/>
    <m/>
    <m/>
    <m/>
    <m/>
    <m/>
    <m/>
    <s v=""/>
    <s v=""/>
    <s v=""/>
    <m/>
    <m/>
    <m/>
    <m/>
    <m/>
    <s v=""/>
    <s v=""/>
    <s v=""/>
    <m/>
    <m/>
    <m/>
    <m/>
    <m/>
    <s v=""/>
    <s v=""/>
    <s v=""/>
    <m/>
    <x v="5"/>
  </r>
  <r>
    <x v="4"/>
    <m/>
    <s v="TIK"/>
    <n v="10000000"/>
    <n v="10000000"/>
    <s v="Telkom University Surabaya"/>
    <n v="3"/>
    <s v="PKM KOMPETITIF INTERNAL"/>
    <s v="Internal"/>
    <s v="ID"/>
    <s v="Institut Telknologi Telkom Surabaya"/>
    <s v=" 6786182 "/>
    <s v="arrizky ayu faradila purnama"/>
    <s v="0714029601"/>
    <n v="10000000"/>
    <s v="Motion Technology for Safety, Health, and Wellness"/>
    <s v="ETHES (Electrical Engineering and Advanced Technologies)"/>
    <s v="Teknik Telekomunikasi"/>
    <s v="FTE"/>
    <s v="Telkom University Surabaya"/>
    <n v="1093"/>
    <s v="041057"/>
    <s v="6680625 "/>
    <s v="0408067804"/>
    <s v="NILLA RACHMANINGRUM"/>
    <n v="10000000"/>
    <s v="Motion Technology for Safety, Health, and Wellness"/>
    <s v="ETHES (Electrical Engineering and Advanced Technologies)"/>
    <s v="Teknik Telekomunikasi"/>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s v=""/>
    <m/>
    <m/>
    <m/>
    <m/>
    <m/>
    <m/>
    <s v=""/>
    <s v=""/>
    <s v=""/>
    <m/>
    <m/>
    <m/>
    <m/>
    <m/>
    <m/>
    <s v=""/>
    <s v=""/>
    <s v=""/>
    <m/>
    <m/>
    <m/>
    <m/>
    <m/>
    <s v=""/>
    <s v=""/>
    <s v=""/>
    <m/>
    <m/>
    <m/>
    <m/>
    <m/>
    <s v=""/>
    <s v=""/>
    <s v=""/>
    <m/>
    <x v="9"/>
  </r>
  <r>
    <x v="4"/>
    <n v="7"/>
    <s v="TIK"/>
    <n v="9983000"/>
    <n v="9983000"/>
    <s v="Telkom University Surabaya"/>
    <n v="4"/>
    <s v="PKM KOMPETITIF INTERNAL"/>
    <s v="Internal"/>
    <s v="ID"/>
    <s v="Institut Telknologi Telkom Surabaya"/>
    <n v="6773159"/>
    <s v="kharisma monika dian pertiwi"/>
    <s v="0706089501"/>
    <n v="9983000"/>
    <s v="Motion Technology for Safety, Health, and Wellness"/>
    <s v="Smart Computing Technology (SCOUT)"/>
    <s v="Informatika"/>
    <s v="FIF"/>
    <s v="Telkom University Surabaya"/>
    <n v="1093"/>
    <s v="041057"/>
    <n v="28854"/>
    <s v="0402058203"/>
    <s v="DAHLIAR ANANDA"/>
    <n v="9983000"/>
    <s v="Intergrated and Embedded Systems"/>
    <s v="Smart Computing Technology (SCOUT)"/>
    <s v="Rekayasa Perangkat Lunak"/>
    <s v="FIF"/>
    <s v="Telkom University Surabaya"/>
    <n v="6889068"/>
    <s v="0711079701"/>
    <s v="DAUD MUHAJIR"/>
    <n v="99830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x v="8"/>
  </r>
  <r>
    <x v="4"/>
    <n v="7"/>
    <s v="TIK"/>
    <n v="9973000"/>
    <n v="9973000"/>
    <s v="Telkom University Surabaya"/>
    <n v="6"/>
    <s v="PKM KOMPETITIF INTERNAL"/>
    <s v="Internal"/>
    <s v="ID"/>
    <s v="Institut Telknologi Telkom Surabaya"/>
    <n v="6658755"/>
    <s v="achmad muzakki"/>
    <s v="0728058503"/>
    <n v="9973000"/>
    <s v="Intergrated and Embedded Systems"/>
    <s v="Rekayasa Industri dan Inovasi Bisnis (RIIB)"/>
    <s v="Rekayasa Perangkat Lunak"/>
    <s v="FIF"/>
    <s v="Telkom University Surabaya"/>
    <n v="1093"/>
    <s v="041057"/>
    <m/>
    <s v="0711059005"/>
    <s v="FANDISYA RAHMAN"/>
    <n v="9973000"/>
    <s v="Motion Technology for Safety, Health, and Wellness"/>
    <s v="Smart Computing Technology (SCOUT)"/>
    <s v="Informatika"/>
    <s v="FIF"/>
    <s v="Telkom University Surabaya"/>
    <s v="-"/>
    <s v="-"/>
    <s v="MUHAMMAD DWI HARIYANTO"/>
    <n v="9973000"/>
    <s v="Tidak ada CoE"/>
    <s v="Tidak ada KK"/>
    <s v="Tidak ada KK"/>
    <m/>
    <s v="Telkom University Surabaya"/>
    <m/>
    <m/>
    <m/>
    <m/>
    <s v=""/>
    <s v=""/>
    <s v=""/>
    <m/>
    <m/>
    <m/>
    <m/>
    <m/>
    <m/>
    <s v=""/>
    <s v=""/>
    <s v=""/>
    <m/>
    <m/>
    <m/>
    <m/>
    <m/>
    <m/>
    <s v=""/>
    <s v=""/>
    <s v=""/>
    <m/>
    <m/>
    <m/>
    <m/>
    <m/>
    <m/>
    <s v=""/>
    <s v=""/>
    <s v=""/>
    <m/>
    <m/>
    <m/>
    <m/>
    <m/>
    <s v=""/>
    <s v=""/>
    <s v=""/>
    <m/>
    <m/>
    <m/>
    <m/>
    <m/>
    <s v=""/>
    <s v=""/>
    <s v=""/>
    <m/>
    <x v="6"/>
  </r>
  <r>
    <x v="4"/>
    <n v="7"/>
    <s v="Kesehatan"/>
    <n v="9965000"/>
    <n v="9965000"/>
    <s v="Telkom University Surabaya"/>
    <n v="3"/>
    <s v="PKM KOMPETITIF INTERNAL"/>
    <s v="Internal"/>
    <s v="ID"/>
    <s v="Institut Telknologi Telkom Surabaya"/>
    <n v="6789028"/>
    <s v="RAULIA RISKI"/>
    <s v="0719109401"/>
    <n v="9965000"/>
    <s v="Intergrated and Embedded Systems"/>
    <s v="Rekayasa Industri dan Inovasi Bisnis (RIIB)"/>
    <s v="Sistem Informasi"/>
    <s v="FRI"/>
    <s v="Telkom University Surabaya"/>
    <n v="1093"/>
    <s v="041057"/>
    <n v="6865379"/>
    <s v="0722079901"/>
    <s v="AUFAR FIKRI DIMYATI"/>
    <n v="9965000"/>
    <s v="Circular Ecosystem and Sustainable Technology"/>
    <s v="Rekayasa Industri dan Inovasi Bisnis (RIIB)"/>
    <s v="Teknik Industri"/>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x v="5"/>
  </r>
  <r>
    <x v="4"/>
    <m/>
    <s v="Kesehatan"/>
    <n v="9964000"/>
    <n v="9964000"/>
    <s v="Telkom University Surabaya"/>
    <n v="4"/>
    <s v="PKM KOMPETITIF INTERNAL"/>
    <s v="Internal"/>
    <s v="ID"/>
    <s v="Institut Telknologi Telkom Surabaya"/>
    <s v=" 6680631 "/>
    <s v="anifatul faricha"/>
    <s v="0704069202"/>
    <n v="9964000"/>
    <s v="Motion Technology for Safety, Health, and Wellness"/>
    <s v="ETHES (Electrical Engineering and Advanced Technologies)"/>
    <s v="Teknik Elektro"/>
    <s v="FTE"/>
    <s v="Telkom University Surabaya"/>
    <n v="1093"/>
    <s v="041057"/>
    <s v=" 6680928"/>
    <s v="0701129102"/>
    <s v="MOHAMAD YANI"/>
    <n v="9964000"/>
    <s v="Intergrated and Embedded Systems"/>
    <s v="ETHES (Electrical Engineering and Advanced Technologies)"/>
    <s v="Teknik Komputer"/>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s v=""/>
    <m/>
    <m/>
    <m/>
    <m/>
    <m/>
    <m/>
    <s v=""/>
    <s v=""/>
    <s v=""/>
    <m/>
    <m/>
    <m/>
    <m/>
    <m/>
    <m/>
    <s v=""/>
    <s v=""/>
    <s v=""/>
    <m/>
    <m/>
    <m/>
    <m/>
    <m/>
    <s v=""/>
    <s v=""/>
    <s v=""/>
    <m/>
    <m/>
    <m/>
    <m/>
    <m/>
    <s v=""/>
    <s v=""/>
    <s v=""/>
    <m/>
    <x v="8"/>
  </r>
  <r>
    <x v="4"/>
    <n v="7"/>
    <s v="TIK"/>
    <n v="9955000"/>
    <n v="9955000"/>
    <s v="Telkom University Surabaya"/>
    <n v="7"/>
    <s v="PKM KOMPETITIF INTERNAL"/>
    <s v="Internal"/>
    <s v="ID"/>
    <s v="Institut Telknologi Telkom Surabaya"/>
    <n v="6682794"/>
    <s v="pangestu widodo"/>
    <s v="0721058310"/>
    <n v="9955000"/>
    <s v="Intergrated and Embedded Systems"/>
    <s v="Smart Computing Technology (SCOUT)"/>
    <s v="Teknik Komputer"/>
    <s v="FTE"/>
    <s v="Telkom University Surabaya"/>
    <n v="1093"/>
    <s v="041057"/>
    <n v="210955"/>
    <s v="1001017601"/>
    <s v="MOHAMMAD YANUAR HARIYAWAN"/>
    <n v="9955000"/>
    <s v="Intergrated and Embedded Systems"/>
    <s v="ETHES (Electrical Engineering and Advanced Technologies)"/>
    <s v="Teknik Telekomunikasi"/>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s v=""/>
    <m/>
    <m/>
    <m/>
    <m/>
    <m/>
    <m/>
    <s v=""/>
    <s v=""/>
    <s v=""/>
    <m/>
    <m/>
    <m/>
    <m/>
    <m/>
    <m/>
    <s v=""/>
    <s v=""/>
    <s v=""/>
    <m/>
    <m/>
    <m/>
    <m/>
    <m/>
    <s v=""/>
    <s v=""/>
    <s v=""/>
    <m/>
    <m/>
    <m/>
    <m/>
    <m/>
    <s v=""/>
    <s v=""/>
    <s v=""/>
    <m/>
    <x v="4"/>
  </r>
  <r>
    <x v="4"/>
    <n v="7"/>
    <s v="Sosial Humaniora"/>
    <n v="9954000"/>
    <n v="9954000"/>
    <s v="Telkom University Surabaya"/>
    <n v="5"/>
    <s v="PKM KOMPETITIF INTERNAL"/>
    <s v="Internal"/>
    <s v="ID"/>
    <s v="Institut Telknologi Telkom Surabaya"/>
    <m/>
    <s v="adisya resti rahmadanti"/>
    <s v="0727019901"/>
    <n v="9954000"/>
    <s v="Tidak ada CoE"/>
    <s v="Tidak ada KK"/>
    <n v="0"/>
    <s v="FEB"/>
    <s v="Telkom University Surabaya"/>
    <n v="1093"/>
    <s v="041057"/>
    <n v="6843682"/>
    <s v="'0708128901"/>
    <s v="CAESAREANO LAFADO YESA"/>
    <n v="9954000"/>
    <s v="Intergrated and Embedded Systems"/>
    <s v="Rekayasa Industri dan Inovasi Bisnis (RIIB)"/>
    <s v="Digital Bisnis"/>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x v="10"/>
  </r>
  <r>
    <x v="4"/>
    <n v="7"/>
    <s v="TIK"/>
    <n v="9920000"/>
    <n v="9920000"/>
    <s v="Telkom University Surabaya"/>
    <n v="3"/>
    <s v="PKM KOMPETITIF INTERNAL"/>
    <s v="Internal"/>
    <s v="ID"/>
    <s v="Institut Telknologi Telkom Surabaya"/>
    <n v="6868847"/>
    <s v="arni muarifah amri"/>
    <s v="0718069004"/>
    <n v="9920000"/>
    <s v="Intergrated and Embedded Systems"/>
    <s v="Smart Computing Technology (SCOUT)"/>
    <s v="Rekayasa Perangkat Lunak"/>
    <s v="FIF"/>
    <s v="Telkom University Surabaya"/>
    <n v="1093"/>
    <s v="041057"/>
    <n v="6867249"/>
    <s v="0719039601"/>
    <s v="DYAH PUTRI RAHMAWATI"/>
    <n v="9920000"/>
    <s v="Motion Technology for Safety, Health, and Wellness"/>
    <s v="Smart Computing Technology (SCOUT)"/>
    <s v="Informatika"/>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s v=""/>
    <m/>
    <m/>
    <m/>
    <m/>
    <m/>
    <m/>
    <s v=""/>
    <s v=""/>
    <s v=""/>
    <m/>
    <m/>
    <m/>
    <m/>
    <m/>
    <m/>
    <s v=""/>
    <s v=""/>
    <s v=""/>
    <m/>
    <m/>
    <m/>
    <m/>
    <m/>
    <s v=""/>
    <s v=""/>
    <s v=""/>
    <m/>
    <m/>
    <m/>
    <m/>
    <m/>
    <s v=""/>
    <s v=""/>
    <s v=""/>
    <m/>
    <x v="5"/>
  </r>
  <r>
    <x v="4"/>
    <n v="7"/>
    <s v="TIK"/>
    <n v="9770000"/>
    <n v="9770000"/>
    <s v="Telkom University Surabaya"/>
    <n v="4"/>
    <s v="PKM KOMPETITIF INTERNAL"/>
    <s v="Internal"/>
    <s v="ID"/>
    <s v="Institut Telknologi Telkom Surabaya"/>
    <n v="6099359"/>
    <s v="mochamad nizar palefi ma'ady"/>
    <n v="708119103"/>
    <n v="9770000"/>
    <s v="Intergrated and Embedded Systems"/>
    <s v="Rekayasa Industri dan Inovasi Bisnis (RIIB)"/>
    <s v="Sistem Informasi"/>
    <s v="FRI"/>
    <s v="Telkom University Surabaya"/>
    <n v="1093"/>
    <s v="041057"/>
    <n v="6835039"/>
    <s v="0724099501"/>
    <s v="ANISA DZULKARNAIN"/>
    <n v="9770000"/>
    <s v="Intergrated and Embedded Systems"/>
    <s v="Smart Computing Technology (SCOUT)"/>
    <s v="Sistem Informasi"/>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s v="Teknologi Informasi"/>
    <s v="FIF"/>
    <s v="Telkom University Surabaya"/>
    <m/>
    <m/>
    <m/>
    <m/>
    <s v=""/>
    <s v=""/>
    <s v=""/>
    <m/>
    <m/>
    <m/>
    <m/>
    <m/>
    <m/>
    <s v=""/>
    <s v=""/>
    <s v=""/>
    <m/>
    <m/>
    <m/>
    <m/>
    <m/>
    <s v=""/>
    <s v=""/>
    <s v=""/>
    <m/>
    <m/>
    <m/>
    <m/>
    <m/>
    <s v=""/>
    <s v=""/>
    <s v=""/>
    <m/>
    <x v="8"/>
  </r>
  <r>
    <x v="4"/>
    <m/>
    <s v="TIK"/>
    <n v="9500000"/>
    <n v="9500000"/>
    <s v="Telkom University Surabaya"/>
    <n v="2"/>
    <s v="PKM KOMPETITIF INTERNAL"/>
    <s v="Internal"/>
    <s v="ID"/>
    <s v="Institut Telknologi Telkom Surabaya"/>
    <s v=" 6778837"/>
    <s v="muhammad dzulfikar fauzi"/>
    <s v="0711039403"/>
    <n v="9500000"/>
    <s v="Motion Technology for Safety, Health, and Wellness"/>
    <s v="Smart Computing Technology (SCOUT)"/>
    <s v="Informatika"/>
    <s v="FIF"/>
    <s v="Telkom University Surabaya"/>
    <n v="1093"/>
    <s v="041057"/>
    <s v=" 6680626"/>
    <s v="0727099201"/>
    <s v="ARDIAN YUSUF WICAKSONO"/>
    <n v="9500000"/>
    <s v="Intergrated and Embedded Systems"/>
    <s v="Smart Computing Technology (SCOUT)"/>
    <s v="Informatika"/>
    <s v="FIF"/>
    <s v="Telkom University Surabaya"/>
    <s v="6768348"/>
    <s v="0714079701"/>
    <s v="RIZKY FENALDO MAULANA"/>
    <n v="9500000"/>
    <s v="Intergrated and Embedded Systems"/>
    <s v="Smart Computing Technology (SCOUT)"/>
    <s v="Informatika"/>
    <s v="FIF"/>
    <s v="Telkom University Surabaya"/>
    <m/>
    <m/>
    <m/>
    <m/>
    <s v=""/>
    <s v=""/>
    <s v=""/>
    <m/>
    <m/>
    <m/>
    <m/>
    <m/>
    <m/>
    <s v=""/>
    <s v=""/>
    <s v=""/>
    <m/>
    <m/>
    <m/>
    <m/>
    <m/>
    <m/>
    <s v=""/>
    <s v=""/>
    <s v=""/>
    <m/>
    <m/>
    <m/>
    <m/>
    <m/>
    <m/>
    <s v=""/>
    <s v=""/>
    <s v=""/>
    <m/>
    <m/>
    <m/>
    <m/>
    <m/>
    <s v=""/>
    <s v=""/>
    <s v=""/>
    <m/>
    <m/>
    <m/>
    <m/>
    <m/>
    <s v=""/>
    <s v=""/>
    <s v=""/>
    <m/>
    <x v="7"/>
  </r>
  <r>
    <x v="4"/>
    <n v="7"/>
    <s v="TIK"/>
    <n v="5000000"/>
    <n v="5000000"/>
    <s v="Telkom University Surabaya"/>
    <n v="1"/>
    <s v="PKM KOMPETITIF INTERNAL"/>
    <s v="Internal"/>
    <s v="ID"/>
    <s v="Institut Telknologi Telkom Surabaya"/>
    <n v="6892129"/>
    <s v="paramaditya arismawati"/>
    <s v="0706019502"/>
    <n v="5000000"/>
    <s v="Circular Ecosystem and Sustainable Technology"/>
    <s v="Rekayasa Industri dan Inovasi Bisnis (RIIB)"/>
    <s v="Teknik Industri"/>
    <s v="FRI"/>
    <s v="Telkom University Surabaya"/>
    <n v="1093"/>
    <s v="041057"/>
    <n v="6658545"/>
    <s v="0401078801"/>
    <s v="AYU ENDAH WAHYUNI"/>
    <n v="5000000"/>
    <s v="Circular Ecosystem and Sustainable Technology"/>
    <s v="Rekayasa Industri dan Inovasi Bisnis (RIIB)"/>
    <s v="Teknik Industri"/>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x v="11"/>
  </r>
  <r>
    <x v="4"/>
    <n v="7"/>
    <s v="Kesehatan"/>
    <n v="5000000"/>
    <n v="5000000"/>
    <s v="Telkom University Surabaya"/>
    <n v="2"/>
    <s v="PKM KOMPETITIF INTERNAL"/>
    <s v="Internal"/>
    <s v="ID"/>
    <s v="Institut Telknologi Telkom Surabaya"/>
    <n v="6795859"/>
    <s v="silvi istiqomah"/>
    <s v="0523119601"/>
    <n v="5000000"/>
    <s v="Circular Ecosystem and Sustainable Technology"/>
    <s v="Rekayasa Industri dan Inovasi Bisnis (RIIB)"/>
    <s v="Teknik Industri"/>
    <s v="FRI"/>
    <s v="Telkom University Surabaya"/>
    <n v="1093"/>
    <s v="041057"/>
    <n v="6681051"/>
    <s v="0711069301"/>
    <s v="RIZQA AMELIA ZUNAIDI"/>
    <n v="5000000"/>
    <s v="Circular Ecosystem and Sustainable Technology"/>
    <s v="Rekayasa Industri dan Inovasi Bisnis (RIIB)"/>
    <s v="Teknik Industri"/>
    <s v="FRI"/>
    <s v="Telkom University Surabaya"/>
    <n v="6826739"/>
    <s v="0704129501"/>
    <s v="PERDANA SUTEJA PUTRA"/>
    <n v="5000000"/>
    <s v="Tidak ada CoE"/>
    <s v="Tidak ada KK"/>
    <n v="0"/>
    <s v="FRI"/>
    <s v="Telkom University Surabaya"/>
    <m/>
    <m/>
    <m/>
    <m/>
    <s v=""/>
    <s v=""/>
    <s v=""/>
    <m/>
    <m/>
    <m/>
    <m/>
    <m/>
    <m/>
    <s v=""/>
    <s v=""/>
    <s v=""/>
    <m/>
    <m/>
    <m/>
    <m/>
    <m/>
    <m/>
    <s v=""/>
    <s v=""/>
    <s v=""/>
    <m/>
    <m/>
    <m/>
    <m/>
    <m/>
    <m/>
    <s v=""/>
    <s v=""/>
    <s v=""/>
    <m/>
    <m/>
    <m/>
    <m/>
    <m/>
    <s v=""/>
    <s v=""/>
    <s v=""/>
    <m/>
    <m/>
    <m/>
    <m/>
    <m/>
    <s v=""/>
    <s v=""/>
    <s v=""/>
    <m/>
    <x v="7"/>
  </r>
  <r>
    <x v="4"/>
    <n v="7"/>
    <s v="TIK"/>
    <n v="5000000"/>
    <n v="5000000"/>
    <s v="Telkom University Surabaya"/>
    <n v="4"/>
    <s v="PKM KOMPETITIF INTERNAL"/>
    <s v="Internal"/>
    <s v="ID"/>
    <s v="Institut Telknologi Telkom Surabaya"/>
    <n v="6886510"/>
    <s v="mastuty ayu ningtyas"/>
    <s v="0711069702"/>
    <n v="5000000"/>
    <s v="Intergrated and Embedded Systems"/>
    <s v="Smart Computing Technology (SCOUT)"/>
    <s v="Teknologi Informasi"/>
    <s v="FIF"/>
    <s v="Telkom University Surabaya"/>
    <n v="1093"/>
    <s v="041057"/>
    <n v="6825598"/>
    <s v="0705069501"/>
    <s v="YOHANES SETIAWAN"/>
    <n v="5000000"/>
    <s v="Intergrated and Embedded Systems"/>
    <s v="Smart Computing Technology (SCOUT)"/>
    <s v="Teknologi Informasi"/>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s v=""/>
    <m/>
    <m/>
    <m/>
    <m/>
    <m/>
    <m/>
    <s v=""/>
    <s v=""/>
    <s v=""/>
    <m/>
    <m/>
    <m/>
    <m/>
    <m/>
    <m/>
    <s v=""/>
    <s v=""/>
    <s v=""/>
    <m/>
    <m/>
    <m/>
    <m/>
    <m/>
    <s v=""/>
    <s v=""/>
    <s v=""/>
    <m/>
    <m/>
    <m/>
    <m/>
    <m/>
    <s v=""/>
    <s v=""/>
    <s v=""/>
    <m/>
    <x v="8"/>
  </r>
  <r>
    <x v="4"/>
    <n v="7"/>
    <s v="TIK"/>
    <n v="5000000"/>
    <n v="5000000"/>
    <s v="Telkom University Surabaya"/>
    <n v="3"/>
    <s v="PKM KOMPETITIF INTERNAL"/>
    <s v="Internal"/>
    <s v="ID"/>
    <s v="Institut Telknologi Telkom Surabaya"/>
    <n v="6680625"/>
    <s v="nilla rachmaningrum"/>
    <s v="0408067804"/>
    <n v="5000000"/>
    <s v="Motion Technology for Safety, Health, and Wellness"/>
    <s v="ETHES (Electrical Engineering and Advanced Technologies)"/>
    <s v="Teknik Telekomunikasi"/>
    <s v="FTE"/>
    <s v="Telkom University Surabaya"/>
    <n v="1093"/>
    <s v="041057"/>
    <n v="6680615"/>
    <s v="0703049401"/>
    <s v="MUHSIN"/>
    <n v="5000000"/>
    <s v="Intergrated and Embedded Systems"/>
    <s v="ETHES (Electrical Engineering and Advanced Technologies)"/>
    <s v="Teknik Telekomunikasi"/>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s v=""/>
    <m/>
    <m/>
    <m/>
    <m/>
    <m/>
    <m/>
    <s v=""/>
    <s v=""/>
    <s v=""/>
    <m/>
    <m/>
    <m/>
    <m/>
    <m/>
    <m/>
    <s v=""/>
    <s v=""/>
    <s v=""/>
    <m/>
    <m/>
    <m/>
    <m/>
    <m/>
    <s v=""/>
    <s v=""/>
    <s v=""/>
    <m/>
    <m/>
    <m/>
    <m/>
    <m/>
    <s v=""/>
    <s v=""/>
    <s v=""/>
    <m/>
    <x v="5"/>
  </r>
  <r>
    <x v="3"/>
    <m/>
    <m/>
    <m/>
    <n v="65911000"/>
    <s v="ITS"/>
    <m/>
    <m/>
    <s v="Eksternal"/>
    <s v="USA"/>
    <m/>
    <m/>
    <s v="Eko Mulyanto Yuniarno"/>
    <m/>
    <m/>
    <m/>
    <m/>
    <m/>
    <m/>
    <s v="ITS"/>
    <m/>
    <m/>
    <m/>
    <m/>
    <s v="Irawudhi Hery Purnomo"/>
    <m/>
    <m/>
    <m/>
    <m/>
    <m/>
    <s v="ITS"/>
    <m/>
    <m/>
    <s v="Endah Suryawati Ningrum"/>
    <m/>
    <m/>
    <m/>
    <m/>
    <m/>
    <m/>
    <m/>
    <m/>
    <s v="Farah Zakiyah Rahmanti"/>
    <m/>
    <s v="Intergrated and Embedded Systems"/>
    <s v="Smart Computing Technology (SCOUT)"/>
    <s v="Teknologi Informasi"/>
    <m/>
    <m/>
    <m/>
    <m/>
    <s v="Gede Aditra Pradnyana"/>
    <m/>
    <m/>
    <m/>
    <m/>
    <m/>
    <m/>
    <m/>
    <m/>
    <s v="Fayruz Rahma"/>
    <m/>
    <m/>
    <m/>
    <m/>
    <m/>
    <m/>
    <m/>
    <m/>
    <s v="Moch. Iskandar Riansyah"/>
    <m/>
    <s v="Intergrated and Embedded Systems"/>
    <s v="ETHES (Electrical Engineering and Advanced Technologies)"/>
    <s v="Teknik Elektro"/>
    <m/>
    <m/>
    <m/>
    <m/>
    <m/>
    <s v=""/>
    <s v=""/>
    <m/>
    <m/>
    <m/>
    <m/>
    <m/>
    <m/>
    <s v=""/>
    <s v=""/>
    <m/>
    <m/>
    <x v="0"/>
  </r>
  <r>
    <x v="4"/>
    <n v="7"/>
    <s v="Kesehatan"/>
    <n v="5000000"/>
    <n v="5000000"/>
    <s v="Telkom University Surabaya"/>
    <n v="1"/>
    <s v="PKM KOMPETITIF INTERNAL"/>
    <s v="Internal"/>
    <s v="ID"/>
    <s v="Institut Telknologi Telkom Surabaya"/>
    <n v="6879158"/>
    <s v="aufar fikri dimyati"/>
    <s v="0718099702"/>
    <n v="5000000"/>
    <s v="Circular Ecosystem and Sustainable Technology"/>
    <s v="Rekayasa Industri dan Inovasi Bisnis (RIIB)"/>
    <s v="Teknik Industri"/>
    <s v="FRI"/>
    <s v="Telkom University Surabaya"/>
    <n v="1093"/>
    <s v="041057"/>
    <n v="6680618"/>
    <s v="0725059202"/>
    <s v="RAHADITYA DIMAS PRIHADIANTO"/>
    <n v="5000000"/>
    <s v="Circular Ecosystem and Sustainable Technology"/>
    <s v="Rekayasa Industri dan Inovasi Bisnis (RIIB)"/>
    <s v="Teknik Industri"/>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x v="11"/>
  </r>
  <r>
    <x v="4"/>
    <m/>
    <s v="TIK"/>
    <n v="4920000"/>
    <n v="4920000"/>
    <s v="Telkom University Surabaya"/>
    <n v="2"/>
    <s v="PKM KOMPETITIF INTERNAL"/>
    <s v="Internal"/>
    <s v="ID"/>
    <s v="Institut Telknologi Telkom Surabaya"/>
    <s v="6859382"/>
    <s v="anita hakim nasution"/>
    <s v="0714019002"/>
    <n v="4920000"/>
    <s v="Intergrated and Embedded Systems"/>
    <s v="Rekayasa Industri dan Inovasi Bisnis (RIIB)"/>
    <s v="Sistem Informasi"/>
    <s v="FRI"/>
    <s v="Telkom University Surabaya"/>
    <n v="1093"/>
    <s v="041057"/>
    <n v="6832969"/>
    <s v="0707089302"/>
    <s v="AFFIFIANA PRISYANTI"/>
    <n v="4920000"/>
    <s v="Tidak ada CoE"/>
    <s v="Tidak ada KK"/>
    <n v="0"/>
    <s v="FRI"/>
    <s v="Telkom University Surabaya"/>
    <s v="6843087"/>
    <s v="0010109403"/>
    <s v="BERLIAN RAHMY LIDIAWATY"/>
    <n v="4920000"/>
    <s v="Intergrated and Embedded Systems"/>
    <s v="Smart Computing Technology (SCOUT)"/>
    <s v="Sistem Informasi"/>
    <s v="FRI"/>
    <s v="Telkom University Surabaya"/>
    <m/>
    <m/>
    <m/>
    <m/>
    <s v=""/>
    <s v=""/>
    <s v=""/>
    <m/>
    <m/>
    <m/>
    <m/>
    <m/>
    <m/>
    <s v=""/>
    <s v=""/>
    <s v=""/>
    <m/>
    <m/>
    <m/>
    <m/>
    <m/>
    <m/>
    <s v=""/>
    <s v=""/>
    <s v=""/>
    <m/>
    <m/>
    <m/>
    <m/>
    <m/>
    <m/>
    <s v=""/>
    <s v=""/>
    <s v=""/>
    <m/>
    <m/>
    <m/>
    <m/>
    <m/>
    <s v=""/>
    <s v=""/>
    <s v=""/>
    <m/>
    <m/>
    <m/>
    <m/>
    <m/>
    <s v=""/>
    <s v=""/>
    <s v=""/>
    <m/>
    <x v="7"/>
  </r>
  <r>
    <x v="5"/>
    <n v="6"/>
    <m/>
    <n v="159920000"/>
    <n v="159920000"/>
    <m/>
    <m/>
    <m/>
    <s v="Eksternal"/>
    <s v="USA"/>
    <s v="IEEE"/>
    <m/>
    <s v="Khodijah Amiroh"/>
    <m/>
    <n v="159920000"/>
    <s v="Intergrated and Embedded Systems"/>
    <s v="Smart Computing Technology (SCOUT)"/>
    <s v="Teknologi Informasi"/>
    <m/>
    <m/>
    <m/>
    <m/>
    <m/>
    <m/>
    <s v="Helmy Widyantara"/>
    <n v="159920000"/>
    <s v="Intergrated and Embedded Systems"/>
    <s v="Smart Computing Technology (SCOUT)"/>
    <s v="Teknologi Informasi"/>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s v="Teknologi Informasi"/>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s v="Rekayasa Perangkat Lunak"/>
    <m/>
    <m/>
    <m/>
    <s v="ARNI MUARIFAH AMRI"/>
    <n v="159920000"/>
    <s v="Intergrated and Embedded Systems"/>
    <s v="Smart Computing Technology (SCOUT)"/>
    <s v="Rekayasa Perangkat Lunak"/>
    <m/>
    <x v="0"/>
  </r>
  <r>
    <x v="5"/>
    <n v="6"/>
    <m/>
    <n v="52400000"/>
    <n v="52400000"/>
    <m/>
    <m/>
    <m/>
    <s v="Eksternal"/>
    <s v="ID"/>
    <s v="Kemendiktisaintek"/>
    <m/>
    <s v="titus kristanto"/>
    <m/>
    <n v="52400000"/>
    <s v="Circular Ecosystem and Sustainable Technology"/>
    <s v="Rekayasa Industri dan Inovasi Bisnis (RIIB)"/>
    <s v="Digital Bisnis"/>
    <m/>
    <m/>
    <m/>
    <m/>
    <m/>
    <m/>
    <s v="Bambang Agus Sumantri"/>
    <n v="52400000"/>
    <s v="Circular Ecosystem and Sustainable Technology"/>
    <s v="Rekayasa Industri dan Inovasi Bisnis (RIIB)"/>
    <s v="Digital Bisnis"/>
    <m/>
    <m/>
    <m/>
    <m/>
    <s v="Krisnayanti Aditasari"/>
    <n v="52400000"/>
    <s v="Circular Ecosystem and Sustainable Technology"/>
    <s v="Rekayasa Industri dan Inovasi Bisnis (RIIB)"/>
    <s v="Digital Bisnis"/>
    <m/>
    <m/>
    <m/>
    <m/>
    <m/>
    <m/>
    <s v=""/>
    <s v=""/>
    <s v=""/>
    <m/>
    <m/>
    <m/>
    <m/>
    <m/>
    <m/>
    <s v=""/>
    <s v=""/>
    <s v=""/>
    <m/>
    <m/>
    <m/>
    <m/>
    <m/>
    <m/>
    <s v=""/>
    <s v=""/>
    <s v=""/>
    <m/>
    <m/>
    <m/>
    <m/>
    <m/>
    <m/>
    <s v=""/>
    <s v=""/>
    <s v=""/>
    <m/>
    <m/>
    <m/>
    <m/>
    <m/>
    <s v=""/>
    <s v=""/>
    <s v=""/>
    <m/>
    <m/>
    <m/>
    <m/>
    <m/>
    <s v=""/>
    <s v=""/>
    <s v=""/>
    <m/>
    <x v="0"/>
  </r>
  <r>
    <x v="5"/>
    <n v="6"/>
    <m/>
    <m/>
    <n v="32000000"/>
    <m/>
    <m/>
    <m/>
    <s v="Internal"/>
    <s v="ID"/>
    <m/>
    <m/>
    <m/>
    <m/>
    <m/>
    <s v=""/>
    <s v=""/>
    <s v=""/>
    <m/>
    <m/>
    <m/>
    <m/>
    <m/>
    <m/>
    <s v="HELMY WIDYANTARA"/>
    <m/>
    <s v="Intergrated and Embedded Systems"/>
    <s v="Smart Computing Technology (SCOUT)"/>
    <s v="Teknologi Informasi"/>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s v="Teknologi Informasi"/>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s v=""/>
    <m/>
    <m/>
    <m/>
    <m/>
    <m/>
    <s v=""/>
    <s v=""/>
    <s v=""/>
    <m/>
    <x v="0"/>
  </r>
  <r>
    <x v="5"/>
    <n v="6"/>
    <s v="Pangan"/>
    <n v="20000000"/>
    <n v="20000000"/>
    <s v="Telkom University Surabaya"/>
    <n v="4"/>
    <m/>
    <s v="Internal"/>
    <s v="ID"/>
    <m/>
    <m/>
    <s v="tri arief sardjono"/>
    <s v="0012027005"/>
    <n v="20000000"/>
    <s v="Tidak ada CoE"/>
    <s v="Tidak ada KK"/>
    <n v="0"/>
    <s v="FTE"/>
    <s v="Telkom University Surabaya"/>
    <n v="1093"/>
    <s v="041057"/>
    <n v="6099359"/>
    <s v="0708119103"/>
    <s v="MOCHAMAD NIZAR PALEFI MA'ADY"/>
    <n v="20000000"/>
    <s v="Intergrated and Embedded Systems"/>
    <s v="Rekayasa Industri dan Inovasi Bisnis (RIIB)"/>
    <s v="Sistem Informasi"/>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s v="Rekayasa Perangkat Lunak"/>
    <s v="FIF"/>
    <s v="Telkom University Surabaya"/>
    <m/>
    <m/>
    <m/>
    <m/>
    <s v=""/>
    <s v=""/>
    <s v=""/>
    <m/>
    <m/>
    <m/>
    <m/>
    <m/>
    <m/>
    <s v=""/>
    <s v=""/>
    <s v=""/>
    <m/>
    <m/>
    <m/>
    <m/>
    <m/>
    <s v=""/>
    <s v=""/>
    <s v=""/>
    <m/>
    <m/>
    <m/>
    <m/>
    <m/>
    <s v=""/>
    <s v=""/>
    <s v=""/>
    <m/>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s v="Penerapan Teknologi Pakan Otomatis Bagi Peternak Ikan di Gresik"/>
    <s v="Pengmas Dana Internal"/>
    <n v="2020"/>
    <m/>
    <m/>
    <m/>
    <m/>
    <n v="6500000"/>
    <m/>
    <m/>
    <m/>
    <s v="Internal"/>
    <m/>
    <x v="0"/>
  </r>
  <r>
    <s v="IPTEK BAGI MASYARAKAT BUDI DAYA IKAN DI BUDURAN SIDOARJO JAWTA TIMUR"/>
    <s v="Pengmas Dana Internal"/>
    <n v="2020"/>
    <m/>
    <m/>
    <m/>
    <m/>
    <n v="6500000"/>
    <m/>
    <s v="-"/>
    <m/>
    <s v="Internal"/>
    <m/>
    <x v="0"/>
  </r>
  <r>
    <s v="Workshop on using Braille Embosser and Text Editor Software for the Blind and Visual Impairment Students"/>
    <s v="Pengmas penugasan"/>
    <n v="2020"/>
    <n v="2020"/>
    <n v="4"/>
    <s v="Pembedayaan Difabel"/>
    <m/>
    <n v="4475000"/>
    <m/>
    <s v="-"/>
    <m/>
    <s v="Internal"/>
    <m/>
    <x v="0"/>
  </r>
  <r>
    <s v="Upaya Penanganan Wabah COVID-19 Terhadap Komunitas Tunarungu di Kota Surabaya"/>
    <s v="Pengmas penugasan"/>
    <n v="2020"/>
    <n v="2020"/>
    <m/>
    <m/>
    <m/>
    <n v="4000000"/>
    <m/>
    <s v="-"/>
    <m/>
    <s v="Internal"/>
    <m/>
    <x v="0"/>
  </r>
  <r>
    <s v="Pentingnya APD (faceshield) untuk Masyarakat dan UKM"/>
    <s v="Pengmas penugasan"/>
    <n v="2020"/>
    <n v="2020"/>
    <n v="1"/>
    <m/>
    <m/>
    <n v="6400000"/>
    <m/>
    <s v="-"/>
    <m/>
    <s v="Internal"/>
    <m/>
    <x v="0"/>
  </r>
  <r>
    <m/>
    <m/>
    <m/>
    <m/>
    <m/>
    <m/>
    <m/>
    <m/>
    <m/>
    <m/>
    <m/>
    <m/>
    <m/>
    <x v="1"/>
  </r>
  <r>
    <s v="Peningkatan Pengawasan Pengunjung Wisata Pasir Putih Dalegan di Masa Pandemi Covid19 dengan Aplikasi Pendeteksi Jarak Berbasis Kecerdasan Buatan"/>
    <s v="pkm reguler"/>
    <n v="2021"/>
    <n v="2021"/>
    <n v="6"/>
    <s v="INDUSTRI KREATIF DAN PENGEMBANGAN TEKNOLOGI MAJU"/>
    <n v="7000000"/>
    <n v="7000000"/>
    <s v="ITTelkom Surabaya"/>
    <n v="7"/>
    <s v="Pengmas Kompetitif Internal"/>
    <s v="Internal"/>
    <s v="ID"/>
    <x v="0"/>
  </r>
  <r>
    <s v="Implementasi Metode Rebranding Pada Produk Hasil Urban Farming Masyarakat Lokal di Masa Pandemi"/>
    <s v="pkm reguler"/>
    <n v="2021"/>
    <n v="2021"/>
    <n v="6"/>
    <s v="PEMBERDAYAAN DESA/WILAYAH BINAAN"/>
    <n v="6750000"/>
    <n v="6750000"/>
    <s v="ITTelkom Surabaya"/>
    <n v="7"/>
    <s v="Pengmas Kompetitif Internal"/>
    <s v="Internal"/>
    <s v="ID"/>
    <x v="0"/>
  </r>
  <r>
    <s v="Rancang Workbench Ergonomis untuk mendukung aktivitas bank sampah"/>
    <s v="pkm reguler"/>
    <n v="2021"/>
    <n v="2021"/>
    <n v="6"/>
    <s v="PEMBERDAYAAN DESA/WILAYAH BINAAN"/>
    <n v="6750000"/>
    <n v="6750000"/>
    <s v="ITTelkom Surabaya"/>
    <n v="7"/>
    <s v="Pengmas Kompetitif Internal"/>
    <s v="Internal"/>
    <s v="ID"/>
    <x v="0"/>
  </r>
  <r>
    <s v="PKM Peningkatan Branding dan Optimalisasi Manajemen Usaha Pada UKM Handy Craft Az-Zahra, Desa Gubeng, Surabaya"/>
    <s v="pkm reguler"/>
    <n v="2021"/>
    <n v="2021"/>
    <n v="6"/>
    <s v="INDUSTRI KREATIF DAN PENGEMBANGAN TEKNOLOGI MAJU"/>
    <n v="6750000"/>
    <n v="6750000"/>
    <s v="ITTelkom Surabaya"/>
    <n v="7"/>
    <s v="Pengmas Kompetitif Internal"/>
    <s v="Internal"/>
    <s v="ID"/>
    <x v="0"/>
  </r>
  <r>
    <s v="Pengendali Tingkat Keasaman Air Kolam Untuk Peternak Ikan Lele di Desa Jatirejo, Mojokerto"/>
    <s v="pkm reguler"/>
    <n v="2021"/>
    <n v="2021"/>
    <n v="6"/>
    <s v="INDUSTRI KREATIF DAN PENGEMBANGAN TEKNOLOGI MAJU"/>
    <n v="6900000"/>
    <n v="6900000"/>
    <s v="ITTelkom Surabaya"/>
    <n v="7"/>
    <s v="Pengmas Kompetitif Internal"/>
    <s v="Internal"/>
    <s v="ID"/>
    <x v="0"/>
  </r>
  <r>
    <s v="Pemanfaatan Teknologi Sonar untuk Membantu Nelayan Kedung Cowek, Kec.Bulak"/>
    <s v="pkm reguler"/>
    <n v="2021"/>
    <n v="2021"/>
    <n v="6"/>
    <s v="INDUSTRI KREATIF DAN PENGEMBANGAN TEKNOLOGI MAJU"/>
    <n v="6900000"/>
    <n v="6900000"/>
    <s v="ITTelkom Surabaya"/>
    <n v="7"/>
    <s v="Pengmas Kompetitif Internal"/>
    <s v="Internal"/>
    <s v="ID"/>
    <x v="0"/>
  </r>
  <r>
    <s v="Pendayagunaan IT untuk Branding Kampung Ondomohen Sebagai Wisata Edukasi 3R (Reduce, Reuse, dan Recycle)"/>
    <s v="pkm reguler"/>
    <n v="2021"/>
    <n v="2021"/>
    <n v="6"/>
    <s v="INDUSTRI KREATIF DAN PENGEMBANGAN TEKNOLOGI MAJU"/>
    <n v="6749500"/>
    <n v="6749500"/>
    <s v="ITTelkom Surabaya"/>
    <n v="7"/>
    <s v="Pengmas Kompetitif Internal"/>
    <s v="Internal"/>
    <s v="ID"/>
    <x v="0"/>
  </r>
  <r>
    <s v="Sosialisasi Penggunaan &quot;Fingerprint&quot; dan Database untuk Absensi Guru di Yayasan Natanisha, Sekolah Anak Berkebutuhan Khusus &quot;AGCA&quot;"/>
    <s v="pkm reguler"/>
    <n v="2021"/>
    <n v="2021"/>
    <n v="6"/>
    <s v="PEMBERDAYAAN DESA/WILAYAH BINAAN"/>
    <n v="3400000"/>
    <n v="3400000"/>
    <s v="ITTelkom Surabaya"/>
    <n v="7"/>
    <s v="Pengmas Kompetitif Internal"/>
    <s v="Internal"/>
    <s v="ID"/>
    <x v="0"/>
  </r>
  <r>
    <s v="PKM SIM Apotek untuk Pengelolaan Data Jual Beli pada Apotek Amel Mojokerto"/>
    <s v="pkm reguler"/>
    <n v="2021"/>
    <n v="2021"/>
    <n v="6"/>
    <s v="INDUSTRI KREATIF DAN PENGEMBANGAN TEKNOLOGI MAJU"/>
    <n v="6950000"/>
    <n v="6950000"/>
    <s v="ITTelkom Surabaya"/>
    <n v="7"/>
    <s v="Pengmas Kompetitif Internal"/>
    <s v="Internal"/>
    <s v="ID"/>
    <x v="0"/>
  </r>
  <r>
    <s v="Sterillisasi Sayur buah Pada Koperasi Hita Loka Tara menggunakan UV Light untuk Meningkatkan Kualitas Produk Hasil Panen Hidroponik dan Buah"/>
    <s v="pkm berbasis penelitian"/>
    <n v="2021"/>
    <n v="2021"/>
    <n v="6"/>
    <s v="INDUSTRI KREATIF DAN PENGEMBANGAN TEKNOLOGI MAJU"/>
    <n v="15670000"/>
    <n v="15670000"/>
    <s v="ITTelkom Surabaya"/>
    <n v="7"/>
    <s v="Pengmas Kompetitif Internal"/>
    <s v="Internal"/>
    <s v="ID"/>
    <x v="0"/>
  </r>
  <r>
    <s v="Pemasaran Online Produk Nasi Tiwul di Kabupaten Malang"/>
    <s v="pkm berbasis penelitian"/>
    <n v="2021"/>
    <n v="2021"/>
    <n v="6"/>
    <s v="PEMBERDAYAAN DESA/WILAYAH BINAAN"/>
    <n v="15300000"/>
    <n v="15300000"/>
    <s v="ITTelkom Surabaya"/>
    <n v="7"/>
    <s v="Pengmas Kompetitif Internal"/>
    <s v="Internal"/>
    <s v="ID"/>
    <x v="0"/>
  </r>
  <r>
    <s v="Peningkatan kapasitas Desa ngeni dengan Penerangan jalan Umum Tenaga Surya dan Pelatihan Keterampilan Teknologi ICT"/>
    <s v="pkm Penugasan"/>
    <n v="2021"/>
    <n v="2021"/>
    <n v="6"/>
    <s v="PEMBERDAYAAN DESA/WILAYAH BINAAN"/>
    <n v="20000000"/>
    <n v="20000000"/>
    <s v="ITTelkom Surabaya"/>
    <n v="7"/>
    <s v="Pengmas Kompetitif Internal"/>
    <s v="Internal"/>
    <s v="ID"/>
    <x v="0"/>
  </r>
  <r>
    <s v="Sosialisasi dan Training Crane Pemulasaran Jenazah secara Terpadu di Rumah Sakit Pendidikan Universitas Airlangga Surabaya"/>
    <s v="pkm Penugasan"/>
    <n v="2021"/>
    <n v="2021"/>
    <n v="3"/>
    <s v="PEMBERDAYAAN DESA/WILAYAH BINAAN"/>
    <n v="40000000"/>
    <n v="40000000"/>
    <s v="ITTelkom Surabaya"/>
    <n v="7"/>
    <s v="Pengmas Kompetitif Internal"/>
    <s v="Internal"/>
    <s v="ID"/>
    <x v="0"/>
  </r>
  <r>
    <s v="Sosialisasi dan Training Crane Pemulasaran Jenazah secara Terpadu di Rumah Sakit Umum Daerah Sidoarjo"/>
    <s v="pkm Penugasan"/>
    <n v="2021"/>
    <n v="2021"/>
    <n v="3"/>
    <s v="PEMBERDAYAAN DESA/WILAYAH BINAAN"/>
    <n v="40000000"/>
    <n v="40000000"/>
    <s v="ITTelkom Surabaya"/>
    <n v="7"/>
    <s v="Pengmas Kompetitif Internal"/>
    <s v="Internal"/>
    <s v="ID"/>
    <x v="0"/>
  </r>
  <r>
    <s v="Sosialisasi dan Training Crane Pemulasaran Jenazah secara Terpadu di Dinas Kesehatan Kabupaten Gresik"/>
    <s v="pkm Penugasan"/>
    <n v="2021"/>
    <n v="2021"/>
    <n v="3"/>
    <s v="PEMBERDAYAAN DESA/WILAYAH BINAAN"/>
    <n v="40000000"/>
    <n v="40000000"/>
    <s v="ITTelkom Surabaya"/>
    <n v="7"/>
    <s v="Pengmas Kompetitif Internal"/>
    <s v="Internal"/>
    <s v="ID"/>
    <x v="0"/>
  </r>
  <r>
    <s v="Pelatihan penggunaan mesin braille embosser dengan fitur voice di Balai Literasi Braille Indonesia Abiyoso"/>
    <s v="pkm Penugasan"/>
    <n v="2021"/>
    <n v="2021"/>
    <n v="3"/>
    <s v="PEMBERDAYAAN DESA/WILAYAH BINAAN"/>
    <n v="450000000"/>
    <n v="450000000"/>
    <s v="ITTelkom Surabaya"/>
    <n v="7"/>
    <s v="Pengmas Kompetitif Internal"/>
    <s v="Internal"/>
    <s v="ID"/>
    <x v="0"/>
  </r>
  <r>
    <s v="Sosialisasi Crane Pemulasaraan Jenazah di RS Aisyiyah Kudus"/>
    <s v="pkm Penugasan"/>
    <n v="2021"/>
    <n v="2021"/>
    <n v="3"/>
    <s v="PEMBERDAYAAN DESA/WILAYAH BINAAN"/>
    <n v="40000000"/>
    <n v="40000000"/>
    <s v="ITTelkom Surabaya"/>
    <n v="7"/>
    <s v="Pengmas Kompetitif Internal"/>
    <s v="Internal"/>
    <s v="ID"/>
    <x v="0"/>
  </r>
  <r>
    <s v="Pengembangan industri dan wisata edukasi Kampung Pintar Suroboyo melalui Penerapan Teknologi Minim Kontak dengan Pendekatan Berbasis Kerakyatan"/>
    <s v="Hibah BiMA Pemberdayaan Berbasis Masyarakat"/>
    <n v="2021"/>
    <n v="2021"/>
    <n v="5"/>
    <s v="INDUSTRI KREATIF DAN PENGEMBANGAN TEKNOLOGI MAJU"/>
    <n v="48800000"/>
    <n v="48800000"/>
    <s v="ITTelkom Surabaya"/>
    <n v="7"/>
    <s v="Pengmas Kompetitif Internal"/>
    <s v="Eksternal"/>
    <m/>
    <x v="2"/>
  </r>
  <r>
    <s v="Pengembangan Computerized Maintenance Management System di RSUD Tongas"/>
    <s v="pkm reguler"/>
    <n v="2021"/>
    <n v="2021"/>
    <n v="5"/>
    <s v="INDUSTRI KREATIF DAN PENGEMBANGAN TEKNOLOGI MAJU"/>
    <n v="3456000"/>
    <n v="3456000"/>
    <s v="ITTelkom Surabaya"/>
    <n v="7"/>
    <s v="Pengmas Kompetitif Internal"/>
    <s v="Internal"/>
    <m/>
    <x v="0"/>
  </r>
  <r>
    <s v="Pelatihan Software Simulasi Livewire untuk Siswa SMK Telkom Cirebon Secara Online untuk Meningkatkan Sinergi antara Lembaga dibawah Yayasan Pendidikan Telkom"/>
    <s v="pkm reguler"/>
    <n v="2021"/>
    <n v="2021"/>
    <n v="5"/>
    <s v="INDUSTRI KREATIF DAN PENGEMBANGAN TEKNOLOGI MAJU"/>
    <n v="1000000"/>
    <n v="1000000"/>
    <s v="ITTelkom Surabaya"/>
    <n v="7"/>
    <s v="Pengmas Kompetitif Internal"/>
    <s v="Internal"/>
    <m/>
    <x v="0"/>
  </r>
  <r>
    <s v="Implementasi Green Marketing pada Produk Urban Farming UMKM Lokal"/>
    <s v="pkm Mandiri"/>
    <n v="2021"/>
    <n v="2021"/>
    <n v="5"/>
    <s v="INDUSTRI KREATIF DAN PENGEMBANGAN TEKNOLOGI MAJU"/>
    <n v="0"/>
    <n v="5000000"/>
    <s v="ITTelkom Surabaya"/>
    <n v="7"/>
    <s v="Pengmas Kompetitif Internal"/>
    <s v="Internal"/>
    <m/>
    <x v="0"/>
  </r>
  <r>
    <s v="Website Usaha Ice Tube (Kenning Ice Tube) untuk Menunjang Pemasaran di Dunia Digital"/>
    <s v="pkm Mandiri"/>
    <n v="2021"/>
    <n v="2021"/>
    <n v="5"/>
    <s v="INDUSTRI KREATIF DAN PENGEMBANGAN TEKNOLOGI MAJU"/>
    <n v="0"/>
    <n v="5000000"/>
    <s v="ITTelkom Surabaya"/>
    <n v="7"/>
    <s v="Pengmas Kompetitif Internal"/>
    <s v="Internal"/>
    <m/>
    <x v="0"/>
  </r>
  <r>
    <s v="Tanda Tangan Elektronik Berbasis QR Code untuk Mempermudah Perizinan pada Masa Pandemi di Kantor Kecamatan Bulak Surabaya"/>
    <s v="pkm Mandiri"/>
    <n v="2021"/>
    <n v="2021"/>
    <n v="5"/>
    <s v="PEMBERDAYAAN DESA/WILAYAH BINAAN"/>
    <n v="0"/>
    <n v="5000000"/>
    <s v="ITTelkom Surabaya"/>
    <n v="7"/>
    <s v="Pengmas Kompetitif Internal"/>
    <s v="Internal"/>
    <m/>
    <x v="0"/>
  </r>
  <r>
    <s v="REDI (Rebranding dan Digitalisasi Pemasaran UMKM Mahda Collection)"/>
    <s v="pkm Mandiri"/>
    <n v="2021"/>
    <n v="2021"/>
    <n v="5"/>
    <s v="INDUSTRI KREATIF DAN PENGEMBANGAN TEKNOLOGI MAJU"/>
    <n v="0"/>
    <n v="4850000"/>
    <s v="ITTelkom Surabaya"/>
    <n v="7"/>
    <s v="Pengmas Kompetitif Internal"/>
    <s v="Internal"/>
    <m/>
    <x v="0"/>
  </r>
  <r>
    <s v="Implementasi E-Marketing dengan Memanfaatkan E-Commerce dan Social Media dalam Transformasi Strategi Pemasaran untuk Urban Farming pada UMKM Lokal "/>
    <s v="pkm Mandiri"/>
    <n v="2021"/>
    <n v="2021"/>
    <n v="5"/>
    <s v="INDUSTRI KREATIF DAN PENGEMBANGAN TEKNOLOGI MAJU"/>
    <n v="0"/>
    <n v="5000000"/>
    <s v="ITTelkom Surabaya"/>
    <n v="7"/>
    <s v="Pengmas Kompetitif Internal"/>
    <s v="Internal"/>
    <m/>
    <x v="0"/>
  </r>
  <r>
    <s v="Rebranding Produk pada UMKM Ukusno Stemboat untuk Memperluas Area Pemasaran Saat Kondisi Pandemi COVID-19"/>
    <s v="pkm Mandiri"/>
    <n v="2021"/>
    <n v="2021"/>
    <n v="5"/>
    <s v="INDUSTRI KREATIF DAN PENGEMBANGAN TEKNOLOGI MAJU"/>
    <n v="0"/>
    <n v="5000000"/>
    <s v="ITTelkom Surabaya"/>
    <n v="7"/>
    <s v="Pengmas Kompetitif Internal"/>
    <s v="Internal"/>
    <m/>
    <x v="0"/>
  </r>
  <r>
    <s v="Bersihkan Hati dengan Berbagi, Kembangkan Masyarakat dari Faktor Ekonomi pada Bubur Ayam Teteh Lina"/>
    <s v="pkm Mandiri"/>
    <n v="2021"/>
    <n v="2021"/>
    <n v="5"/>
    <s v="PEMBERDAYAAN DESA/WILAYAH BINAAN"/>
    <n v="0"/>
    <n v="5575000"/>
    <s v="ITTelkom Surabaya"/>
    <n v="7"/>
    <s v="Pengmas Kompetitif Internal"/>
    <s v="Internal"/>
    <m/>
    <x v="0"/>
  </r>
  <r>
    <s v="Pembuatan Sistem Pengarsipan Posyandu Dinoyo Berbasis Website"/>
    <s v="pkm Mandiri"/>
    <n v="2021"/>
    <n v="2021"/>
    <n v="5"/>
    <s v="PEMBERDAYAAN DESA/WILAYAH BINAAN"/>
    <n v="0"/>
    <n v="5000000"/>
    <s v="ITTelkom Surabaya"/>
    <n v="7"/>
    <s v="Pengmas Kompetitif Internal"/>
    <s v="Internal"/>
    <m/>
    <x v="0"/>
  </r>
  <r>
    <s v="Sistem Sterilisasi Udara pada Ruangan Tertutup Berbasis IOT"/>
    <s v="Hibah Ayo Bikin Nyata (ABN)"/>
    <n v="2021"/>
    <n v="2021"/>
    <n v="8"/>
    <s v="PEMBERDAYAAN DESA/WILAYAH BINAAN"/>
    <n v="45000000"/>
    <n v="45000000"/>
    <s v="ITTelkom Surabaya"/>
    <n v="7"/>
    <m/>
    <s v="Eksternal"/>
    <m/>
    <x v="3"/>
  </r>
  <r>
    <s v="Perancangan Mesin Pengering Rumpur Laut (Part of Smart Aquaculture Monitoring and Control System) untuk budidaya Rumput Laut di Kampung Rumput Laut Dusun Tanjungsari, Kabupaten Sidoarjo, Provinsi Jawa Timur"/>
    <s v="pkm kerjasama"/>
    <n v="2021"/>
    <n v="2021"/>
    <n v="2"/>
    <s v="PEMBERDAYAAN DESA/WILAYAH BINAAN"/>
    <s v="-"/>
    <n v="17500000"/>
    <s v="ITTelkom Surabaya"/>
    <n v="7"/>
    <m/>
    <s v="Eksternal"/>
    <m/>
    <x v="0"/>
  </r>
  <r>
    <m/>
    <m/>
    <m/>
    <m/>
    <m/>
    <m/>
    <m/>
    <m/>
    <m/>
    <m/>
    <m/>
    <m/>
    <m/>
    <x v="1"/>
  </r>
  <r>
    <s v="Sistem Pengawasan Kualitas Air Tambak Budidaya Lobster Untuk Meningkatkan Perkembangbiakan Lobster Berbasis IoT Sebagai Upaya Pengembangan Pusat Riset UMKM Budidaya Lebster di Jawa Timur"/>
    <s v="Pengmas Berbasis Penelitian"/>
    <n v="2022"/>
    <n v="2022"/>
    <m/>
    <s v="INDUSTRI KREATIF DAN PENERAPAN TEKNOLOGI MAJU"/>
    <m/>
    <n v="16408500"/>
    <s v="ITTelkom Surabaya"/>
    <n v="7"/>
    <s v="Pengmas Kompetitif Internal"/>
    <s v="Internal"/>
    <s v="ID"/>
    <x v="0"/>
  </r>
  <r>
    <s v="PENGEMBANGAN WEBSITE KAMPUNG WISATA EDUKASI (STUDI KASUS KAMPUNG ONDOMOHEN SURABAYA)"/>
    <s v="pkm reguler"/>
    <n v="2022"/>
    <n v="2022"/>
    <m/>
    <s v="INDUSTRI KREATIF DAN PENERAPAN TEKNOLOGI MAJU"/>
    <m/>
    <n v="6000000"/>
    <s v="ITTelkom Surabaya"/>
    <n v="7"/>
    <s v="Pengmas Kompetitif Internal"/>
    <s v="Internal"/>
    <s v="ID"/>
    <x v="0"/>
  </r>
  <r>
    <s v="Optimalisasi Panel Surya sebagai Pembangkit Listrik Alternatif untuk Meleyani Kebutuhan Listrik Masyarakat Kampung Oase Ondomohen"/>
    <s v="pkm reguler"/>
    <n v="2022"/>
    <n v="2022"/>
    <m/>
    <s v="PEMBERDAYAAN DESA ATAU WILAYAH BINAAN"/>
    <m/>
    <n v="7000000"/>
    <s v="ITTelkom Surabaya"/>
    <n v="7"/>
    <s v="Pengmas Kompetitif Internal"/>
    <s v="Internal"/>
    <s v="ID"/>
    <x v="0"/>
  </r>
  <r>
    <s v="Pembuatan Sistem Manajemen Aset Wakaf Untuk Yayasan Al-Manar 1989 Babatan Pilang Wiyung Surabaya"/>
    <s v="pkm reguler"/>
    <n v="2022"/>
    <n v="2022"/>
    <m/>
    <s v="PEMBERDAYAAN DESA ATAU WILAYAH BINAAN"/>
    <m/>
    <n v="6425000"/>
    <s v="ITTelkom Surabaya"/>
    <n v="7"/>
    <s v="Pengmas Kompetitif Internal"/>
    <s v="Internal"/>
    <s v="ID"/>
    <x v="0"/>
  </r>
  <r>
    <s v="Pendampingan Penyusunan Pembukuan Dan Laporan Keuangan Untuk UKM Di Kota Surabaya"/>
    <s v="pkm reguler"/>
    <n v="2022"/>
    <n v="2022"/>
    <m/>
    <s v="INDUSTRI KREATIF DAN PENERAPAN TEKNOLOGI MAJU"/>
    <m/>
    <n v="7000000"/>
    <s v="ITTelkom Surabaya"/>
    <n v="7"/>
    <s v="Pengmas Kompetitif Internal"/>
    <s v="Internal"/>
    <s v="ID"/>
    <x v="0"/>
  </r>
  <r>
    <s v="Pengembangan Wisata Kampung Hijau Dan Pengelolahan Sampah Makanan Warga Untuk Budidaya Magot Menjadi Pakan Ikan Di Kampung Ondomohen Magersari Surabaya"/>
    <s v="pkm reguler"/>
    <n v="2022"/>
    <n v="2022"/>
    <m/>
    <s v="PEMBERDAYAAN DESA ATAU WILAYAH BINAAN"/>
    <m/>
    <n v="7000000"/>
    <s v="ITTelkom Surabaya"/>
    <n v="7"/>
    <s v="Pengmas Kompetitif Internal"/>
    <s v="Internal"/>
    <s v="ID"/>
    <x v="0"/>
  </r>
  <r>
    <s v="PKM Aplikasi Bergerak Untuk Pemesanan Air Minum Isi Ulang Pada Depo Bahagia"/>
    <s v="pkm reguler"/>
    <n v="2022"/>
    <n v="2022"/>
    <m/>
    <s v="INDUSTRI KREATIF DAN PENERAPAN TEKNOLOGI MAJU"/>
    <m/>
    <n v="6900000"/>
    <s v="ITTelkom Surabaya"/>
    <n v="7"/>
    <s v="Pengmas Kompetitif Internal"/>
    <s v="Internal"/>
    <s v="ID"/>
    <x v="0"/>
  </r>
  <r>
    <s v="Pelatihan Online Streaming Pengajian Bagi Pengurus Langgar Al-Qodir"/>
    <s v="pkm reguler"/>
    <n v="2022"/>
    <n v="2022"/>
    <m/>
    <s v="INDUSTRI KREATIF DAN PENERAPAN TEKNOLOGI MAJU"/>
    <m/>
    <n v="6000000"/>
    <s v="ITTelkom Surabaya"/>
    <n v="7"/>
    <s v="Pengmas Kompetitif Internal"/>
    <s v="Internal"/>
    <s v="ID"/>
    <x v="0"/>
  </r>
  <r>
    <s v="Pemanfaatan Teknologi Smart Farming Untuk Meningkatkan Efisiensi Budidaya Janur Di Kelompok Tani Elok Mekar Sari Surabaya"/>
    <s v="pkm reguler"/>
    <n v="2022"/>
    <n v="2022"/>
    <m/>
    <s v="PEMBERDAYAAN DESA ATAU WILAYAH BINAAN"/>
    <m/>
    <n v="7000000"/>
    <s v="ITTelkom Surabaya"/>
    <n v="7"/>
    <s v="Pengmas Kompetitif Internal"/>
    <s v="Internal"/>
    <s v="ID"/>
    <x v="0"/>
  </r>
  <r>
    <s v="Pemanfaatan Teknologi Gelombang Bunyi Sebagai Salah Satu Alternatif Penambahan Hotspot Berkumpulnya Ikan Bagi Nelayan Pesisir Pantai Kenjeran, Kota Surabaya"/>
    <s v="pkm reguler"/>
    <n v="2022"/>
    <n v="2022"/>
    <m/>
    <s v="PEMBERDAYAAN DESA ATAU WILAYAH BINAAN"/>
    <m/>
    <n v="6500000"/>
    <s v="ITTelkom Surabaya"/>
    <n v="7"/>
    <s v="Pengmas Kompetitif Internal"/>
    <s v="Internal"/>
    <s v="ID"/>
    <x v="0"/>
  </r>
  <r>
    <s v="Pengembangan Aplikasi Penjualan Dan Proyek Pada Koperasi Pegawai Institut Teknologi Telkom Hita Loka Tara"/>
    <s v="pkm reguler"/>
    <n v="2022"/>
    <n v="2022"/>
    <m/>
    <s v="INDUSTRI KREATIF DAN PENERAPAN TEKNOLOGI MAJU"/>
    <m/>
    <n v="6955000"/>
    <s v="ITTelkom Surabaya"/>
    <n v="7"/>
    <s v="Pengmas Kompetitif Internal"/>
    <s v="Internal"/>
    <s v="ID"/>
    <x v="0"/>
  </r>
  <r>
    <s v="Pelatihan Implementasi Green Marketing Dan Digital Marketing Memanfaatkan Social Media dan E- Comerce Untuk UMKM"/>
    <s v="pkm reguler"/>
    <n v="2022"/>
    <n v="2022"/>
    <m/>
    <s v="INDUSTRI KREATIF DAN PENERAPAN TEKNOLOGI MAJU"/>
    <m/>
    <n v="6671000"/>
    <s v="ITTelkom Surabaya"/>
    <n v="7"/>
    <s v="Pengmas Kompetitif Internal"/>
    <s v="Internal"/>
    <s v="ID"/>
    <x v="0"/>
  </r>
  <r>
    <s v="PKM EYED ( EDUCATION YOUTH OF ENTREPRENEURS) PROGRAM PEMANFAATAN IT UNTUK MENINGKATKAN PRODUKTIF DAN EKONOMI MASYARAKAT DI SEPANJANG ASRI PASKA PANDEMI COVID-19"/>
    <s v="pkm reguler"/>
    <n v="2022"/>
    <n v="2022"/>
    <m/>
    <s v="PEMBERDAYAAN DESA ATAU WILAYAH BINAAN"/>
    <m/>
    <n v="7000000"/>
    <s v="ITTelkom Surabaya"/>
    <n v="7"/>
    <s v="Pengmas Kompetitif Internal"/>
    <s v="Internal"/>
    <s v="ID"/>
    <x v="0"/>
  </r>
  <r>
    <s v="Penerapan QRcode Pada Sistem Digitalisasi Produk Dan Hasil Inovasi Dan Tanaman Di Kampung Oase Odomohen"/>
    <s v="pkm reguler"/>
    <n v="2022"/>
    <n v="2022"/>
    <m/>
    <s v="INDUSTRI KREATIF DAN PENERAPAN TEKNOLOGI MAJU"/>
    <m/>
    <n v="5570000"/>
    <s v="ITTelkom Surabaya"/>
    <n v="7"/>
    <s v="Pengmas Kompetitif Internal"/>
    <s v="Internal"/>
    <s v="ID"/>
    <x v="0"/>
  </r>
  <r>
    <s v="Strategi Peningkatan Pemasaran dan Penjualan Produk Olahan Buah Mangrove Melalui Pembuatan Website"/>
    <s v="pkm reguler"/>
    <n v="2022"/>
    <n v="2022"/>
    <m/>
    <s v="INDUSTRI KREATIF DAN PENERAPAN TEKNOLOGI MAJU"/>
    <m/>
    <n v="7000000"/>
    <s v="ITTelkom Surabaya"/>
    <n v="7"/>
    <s v="Pengmas Kompetitif Internal"/>
    <s v="Internal"/>
    <s v="ID"/>
    <x v="0"/>
  </r>
  <r>
    <s v="Pelatihan Pengembangan Inovasi Bisnis Digital Berbasis Web Untuk Meningkatkan Daya Saing SMK Di Jatim"/>
    <s v="pkm Penugasan"/>
    <n v="2022"/>
    <n v="2022"/>
    <m/>
    <s v="INDUSTRI KREATIF DAN PENERAPAN TEKNOLOGI MAJU"/>
    <m/>
    <n v="10000000"/>
    <s v="ITTelkom Surabaya"/>
    <n v="7"/>
    <s v="Pengmas Kompetitif Internal"/>
    <s v="Internal"/>
    <s v="ID"/>
    <x v="0"/>
  </r>
  <r>
    <s v="Pembentukan Kelompok Usaha dan Strategi Branding untuk Membentuk Identitas Brand"/>
    <s v="pkm reguler"/>
    <n v="2022"/>
    <n v="2022"/>
    <m/>
    <s v="PEMBERDAYAAN DESA/WILAYAH BINAAN"/>
    <m/>
    <n v="6971250"/>
    <s v="ITTelkom Surabaya"/>
    <n v="7"/>
    <s v="Pengmas Kompetitif Internal"/>
    <s v="Internal"/>
    <s v="ID"/>
    <x v="0"/>
  </r>
  <r>
    <s v="Pelatihan Pemanfaatan Fintech Lending Dan Payment pada UMKM"/>
    <s v="pkm reguler"/>
    <n v="2022"/>
    <n v="2022"/>
    <m/>
    <s v="INDUSTRI KREATIF DAN PENGEMBANGAN TEKNOLOGI MAJU"/>
    <m/>
    <n v="6941000"/>
    <s v="ITTelkom Surabaya"/>
    <n v="7"/>
    <s v="Pengmas Kompetitif Internal"/>
    <s v="Internal"/>
    <s v="ID"/>
    <x v="0"/>
  </r>
  <r>
    <s v="Pengembangan Kampung Wisata Edukasi dengan Penerapan Teknologi dan Pemberdayaan Masyarakat Di Kampoeng Songo Surabaya"/>
    <s v="pkm reguler"/>
    <n v="2022"/>
    <n v="2022"/>
    <m/>
    <s v="INDUSTRI KREATIF DAN PENGEMBANGAN TEKNOLOGI MAJU"/>
    <m/>
    <n v="7000000"/>
    <s v="ITTelkom Surabaya"/>
    <n v="7"/>
    <s v="Pengmas Kompetitif Internal"/>
    <s v="Internal"/>
    <s v="ID"/>
    <x v="0"/>
  </r>
  <r>
    <s v="Pengembangan WebProfile pada Usaha Furniture Surabaya (Studi Kasus UD. Rozi Rohmad)"/>
    <s v="pkm reguler"/>
    <n v="2022"/>
    <n v="2022"/>
    <m/>
    <s v="INDUSTRI KREATIF DAN PENGEMBANGAN TEKNOLOGI MAJU"/>
    <m/>
    <n v="6000000"/>
    <s v="ITTelkom Surabaya"/>
    <n v="7"/>
    <s v="Pengmas Kompetitif Internal"/>
    <s v="Internal"/>
    <s v="ID"/>
    <x v="0"/>
  </r>
  <r>
    <s v="Literasi Adopsi Digital Berbasis Teknologi Informasi Secara Tepat Guna pada Sekolah Menengah Atas untuk Meningkatkan Kualitas Pembelajaran"/>
    <s v="pkm reguler"/>
    <n v="2022"/>
    <n v="2022"/>
    <m/>
    <s v="PEMBERDAYAAN DESA/WILAYAH BINAAN"/>
    <m/>
    <n v="5500000"/>
    <s v="ITTelkom Surabaya"/>
    <n v="7"/>
    <s v="Pengmas Kompetitif Internal"/>
    <s v="Internal"/>
    <s v="ID"/>
    <x v="0"/>
  </r>
  <r>
    <s v="Penyusunan Kriteria Kepuasan Pelanggan pada Kelompok Usaha Bareng Raya"/>
    <s v="pkm reguler"/>
    <n v="2022"/>
    <n v="2022"/>
    <m/>
    <s v="PEMBERDAYAAN DESA/WILAYAH BINAAN"/>
    <m/>
    <n v="6960000"/>
    <s v="ITTelkom Surabaya"/>
    <n v="7"/>
    <s v="Pengmas Kompetitif Internal"/>
    <s v="Internal"/>
    <s v="ID"/>
    <x v="0"/>
  </r>
  <r>
    <s v="Pelatihan Branding dan Corporate Identity Berbasis Aplikasi Pada UMKM"/>
    <s v="pkm reguler"/>
    <n v="2022"/>
    <n v="2022"/>
    <n v="7"/>
    <s v="PEMBERDAYAAN DESA/WILAYAH BINAAN"/>
    <m/>
    <n v="6000000"/>
    <s v="ITTelkom Surabaya"/>
    <n v="7"/>
    <s v="Pengmas Kompetitif Internal"/>
    <s v="Internal"/>
    <s v="ID"/>
    <x v="0"/>
  </r>
  <r>
    <s v="Instalasi dan Pelatihan Aplikasi Sister di STAI Ali bin Abi Thalib Surabaya"/>
    <s v="pkm reguler"/>
    <n v="2022"/>
    <n v="2022"/>
    <m/>
    <s v="PEMBERDAYAAN DESA/WILAYAH BINAAN"/>
    <m/>
    <n v="5250000"/>
    <s v="ITTelkom Surabaya"/>
    <n v="7"/>
    <s v="Pengmas Kompetitif Internal"/>
    <s v="Internal"/>
    <s v="ID"/>
    <x v="0"/>
  </r>
  <r>
    <s v="Manajemen Perubahan dengan ADKAR Model untuk Penerapan Good University Governance Melalui Pembuatan Enterprise Architecture di Sekolah Tinggi Agama Islam Ali Bin Abi Thalib"/>
    <s v="pkm reguler"/>
    <n v="2022"/>
    <n v="2022"/>
    <m/>
    <s v="PEMBERDAYAAN DESA/WILAYAH BINAAN"/>
    <m/>
    <n v="6000000"/>
    <s v="ITTelkom Surabaya"/>
    <n v="7"/>
    <s v="Pengmas Kompetitif Internal"/>
    <s v="Internal"/>
    <s v="ID"/>
    <x v="0"/>
  </r>
  <r>
    <s v="Integrated Management Library System (IMAGIN), Pengembangan Perpustakaan ITTelkom Surabaya Terintegrasi Berbasis Web"/>
    <s v="pkm reguler"/>
    <n v="2022"/>
    <n v="2022"/>
    <m/>
    <s v="PEMBERDAYAAN DESA/WILAYAH BINAAN"/>
    <m/>
    <n v="13600000"/>
    <s v="ITTelkom Surabaya"/>
    <n v="7"/>
    <s v="Pengmas Kompetitif Internal"/>
    <s v="Internal"/>
    <s v="ID"/>
    <x v="0"/>
  </r>
  <r>
    <s v="Pemanfaatan Fitur Facebook sebagai Upaya dalam Meningkatkan Penjualan Produk UMKM di Ujungpangkah Kabupaten Gresik"/>
    <s v="pkm reguler"/>
    <n v="2022"/>
    <n v="2022"/>
    <m/>
    <s v="INDUSTRI KREATIF DAN PENGEMBANGAN TEKNOLOGI MAJU"/>
    <m/>
    <n v="5000000"/>
    <s v="ITTelkom Surabaya"/>
    <n v="7"/>
    <s v="Pengmas Kompetitif Internal"/>
    <s v="Internal"/>
    <s v="ID"/>
    <x v="0"/>
  </r>
  <r>
    <s v="Pendampingan Perizinan Usaha Melalui Online Single Submission Risk-Based Approach"/>
    <s v="pkm reguler"/>
    <n v="2022"/>
    <n v="2022"/>
    <m/>
    <s v="INDUSTRI KREATIF DAN PENGEMBANGAN TEKNOLOGI MAJU"/>
    <m/>
    <n v="6330000"/>
    <s v="ITTelkom Surabaya"/>
    <n v="7"/>
    <s v="Pengmas Kompetitif Internal"/>
    <s v="Internal"/>
    <s v="ID"/>
    <x v="0"/>
  </r>
  <r>
    <s v="INOVASI PROTOTYPE E-MOTORCYCLE UNTUK MEMBANTU OPERASIONAL TELKOM AKSES"/>
    <s v="Hibah CDC"/>
    <n v="2022"/>
    <n v="2022"/>
    <m/>
    <s v="INDUSTRI KREATIF DAN PENGEMBANGAN TEKNOLOGI MAJU"/>
    <m/>
    <n v="100000000"/>
    <s v="ITTelkom Surabaya"/>
    <n v="7"/>
    <m/>
    <s v="Eksternal"/>
    <s v="ID"/>
    <x v="3"/>
  </r>
  <r>
    <s v="Wal Asri: Akselerasi Pemberdayaan Remaja Masjid Berbasis Digital Learning Space Guna Menyiapkan Generasi yang berAKHLAK di Era Transformasi Digital"/>
    <s v="Hibah Ayo Bikin Nyata (ABN)"/>
    <n v="2022"/>
    <n v="2022"/>
    <m/>
    <m/>
    <m/>
    <n v="50000000"/>
    <s v="ITTelkom Surabaya"/>
    <n v="7"/>
    <m/>
    <s v="Eksternal"/>
    <s v="ID"/>
    <x v="3"/>
  </r>
  <r>
    <s v="Pengembangan Panel Surya Untuk Penerapan Hidroponik dan Lampu Penerangan Wisata Kuliner dan Budidaya Ikan Berbasis Internet of Things di Kampung Oase Ondomohen"/>
    <s v="Hibah BiMA Pemberdayaan Berbasis Masyarakat"/>
    <n v="2022"/>
    <n v="2022"/>
    <m/>
    <s v="PEMBERDAYAAN DESA/WILAYAH BINAAN"/>
    <m/>
    <n v="46175000"/>
    <s v="ITTelkom Surabaya"/>
    <n v="7"/>
    <m/>
    <s v="Eksternal"/>
    <s v="ID"/>
    <x v="2"/>
  </r>
  <r>
    <s v="Peningkatan Produksi Arang Briket Melalui Otomatisasi Mesin dan Penguatan Branding Pada Kelompok Masyarakat di Kampung Oase Ondomohen Surabaya"/>
    <s v="Hibah BiMA Pemberdayaan Berbasis Masyarakat"/>
    <n v="2022"/>
    <n v="2022"/>
    <m/>
    <s v="Multidisiplin dan Lintas Sektoral"/>
    <m/>
    <n v="46500000"/>
    <s v="ITTelkom Surabaya"/>
    <n v="7"/>
    <m/>
    <s v="Eksternal"/>
    <s v="ID"/>
    <x v="2"/>
  </r>
  <r>
    <s v="Pengembangan Sistem Otomasi Hidroponik berbasis Internet of Things Sebagai Upaya Ketahanan Pangan dan Objek Wisata Edukasi Kampung Songo Simomulyo Baru, Surabaya"/>
    <s v="Hibah BiMA Pemberdayaan Berbasis Masyarakat"/>
    <n v="2022"/>
    <n v="2022"/>
    <m/>
    <s v="Pangan"/>
    <m/>
    <n v="43200000"/>
    <s v="ITTelkom Surabaya"/>
    <n v="7"/>
    <m/>
    <s v="Eksternal"/>
    <s v="ID"/>
    <x v="2"/>
  </r>
  <r>
    <s v="Pelatihan Literasi TIK Untuk Guru PAUD PPT Kemuning Surabaya"/>
    <s v="Pengmas Penugasan Fakultas"/>
    <n v="2022"/>
    <n v="2022"/>
    <m/>
    <s v="INDUSTRI KREATIF DAN PENGEMBANGAN TEKNOLOGI MAJU"/>
    <m/>
    <n v="5000000"/>
    <s v="ITTelkom Surabaya"/>
    <n v="7"/>
    <s v="Pengmas Penugasan"/>
    <s v="Internal"/>
    <s v="ID"/>
    <x v="0"/>
  </r>
  <r>
    <s v="Destilasi Air Sumur Asin dengan Charging Battery-Solar Panel Berbasis IoT"/>
    <s v="Pengmas Kerjasama"/>
    <n v="2022"/>
    <n v="2022"/>
    <n v="6"/>
    <s v="INDUSTRI KREATIF DAN PENGEMBANGAN TEKNOLOGI MAJU"/>
    <m/>
    <n v="13201608"/>
    <s v="ITTelkom Surabaya"/>
    <n v="7"/>
    <m/>
    <s v="Internal"/>
    <m/>
    <x v="0"/>
  </r>
  <r>
    <s v="Rekayasa Digitalisasi Pertanian Hidroponik BUMDES Mutiara Timur Untuk Mengontrol Kualitas Air Berbasis IoT Guna Mencapai Desa Kedungdalem yang Digital dan Mandiri"/>
    <s v="Pengmas Kerjasama"/>
    <n v="2022"/>
    <n v="2022"/>
    <n v="6"/>
    <s v="INDUSTRI KREATIF DAN PENGEMBANGAN TEKNOLOGI MAJU"/>
    <m/>
    <n v="17034333"/>
    <s v="ITTelkom Surabaya"/>
    <n v="7"/>
    <m/>
    <s v="Internal"/>
    <m/>
    <x v="0"/>
  </r>
  <r>
    <s v="Penggunaan Teknologi Smart Farmin Untuk Meningkatkan Efisiensi Budidaya Jamur Kelompok Tani Elok Mekar Sari Surabaya"/>
    <s v="Pengmas Kerjasama"/>
    <n v="2022"/>
    <n v="2022"/>
    <n v="6"/>
    <s v="PEMBERDAYAAN DESA/WILAYAH BINAAN"/>
    <m/>
    <n v="15083902"/>
    <s v="ITTelkom Surabaya"/>
    <n v="7"/>
    <m/>
    <s v="Internal"/>
    <m/>
    <x v="0"/>
  </r>
  <r>
    <m/>
    <m/>
    <m/>
    <m/>
    <m/>
    <m/>
    <m/>
    <m/>
    <m/>
    <m/>
    <m/>
    <m/>
    <m/>
    <x v="1"/>
  </r>
  <r>
    <s v="PENGEMBANGAN SARANA PROMOSI DAN PEMASARAN DIGITAL PADA PT. ADAM DJAYA TEKNIK MELALUI OPTIMASI DIGITAL BUSINESS"/>
    <s v="pkm reguler"/>
    <n v="2023"/>
    <n v="2023"/>
    <n v="6"/>
    <s v="INDUSTRI KREATIF DAN PENERAPAN TEKNOLOGI MAJU"/>
    <m/>
    <n v="6000000"/>
    <s v="Institut Teknologi Telkom Surabaya"/>
    <n v="6"/>
    <s v="PKM KOMPETITIF INTERNAL"/>
    <s v="Internal"/>
    <s v="ID"/>
    <x v="0"/>
  </r>
  <r>
    <s v="DIGITALISASI USAHA MIKRO, KECIL, DAN MENENGAH (UMKM) DI KAMPUNG CINCAU, SURABAYA"/>
    <s v="pkm reguler"/>
    <n v="2023"/>
    <n v="2023"/>
    <n v="6"/>
    <s v="PEMBERDAYAAN DESA/WILAYAH BINAAN"/>
    <m/>
    <n v="6000000"/>
    <s v="Institut Teknologi Telkom Surabaya"/>
    <n v="6"/>
    <s v="PKM KOMPETITIF INTERNAL"/>
    <s v="Internal"/>
    <s v="ID"/>
    <x v="0"/>
  </r>
  <r>
    <s v="PENGEMBANGAN APLIKASI PENGELOLAAN DATA POTENSI DAN SUMBER KESEJAHTERAAN SOSIAL PROVINSI JAWA TIMUR (E-PSKS JATIM)"/>
    <s v="pkm reguler"/>
    <n v="2023"/>
    <n v="2023"/>
    <n v="6"/>
    <s v="INDUSTRI KREATIF DAN PENERAPAN TEKNOLOGI MAJU"/>
    <m/>
    <n v="7000000"/>
    <s v="Institut Teknologi Telkom Surabaya"/>
    <n v="6"/>
    <s v="PKM KOMPETITIF INTERNAL"/>
    <s v="Internal"/>
    <s v="ID"/>
    <x v="0"/>
  </r>
  <r>
    <s v="IMPLEMENTASI APLIKASI ADMINISTRASI DOKUMEN KEPEGAWAIAN DI PT. ANUGRAH LAUT INDONESIA"/>
    <s v="pkm reguler"/>
    <n v="2023"/>
    <n v="2023"/>
    <n v="6"/>
    <s v="INDUSTRI KREATIF DAN PENERAPAN TEKNOLOGI MAJU"/>
    <m/>
    <n v="6074000"/>
    <s v="Institut Teknologi Telkom Surabaya"/>
    <n v="6"/>
    <s v="PKM KOMPETITIF INTERNAL"/>
    <s v="Internal"/>
    <s v="ID"/>
    <x v="0"/>
  </r>
  <r>
    <s v="PELATIHAN DAN SOSIALISASI IMPLEMENTASI HALAL SUPPLY CHAIN MANAGEMENT PADA INDUSTRI PENGOLAHAN MAKANAN"/>
    <s v="pkm reguler"/>
    <n v="2023"/>
    <n v="2023"/>
    <n v="6"/>
    <s v="PEMBERDAYAAN DESA/WILAYAH BINAAN"/>
    <m/>
    <n v="7000000"/>
    <s v="Institut Teknologi Telkom Surabaya"/>
    <n v="3"/>
    <s v="PKM KOMPETITIF INTERNAL"/>
    <s v="Internal"/>
    <s v="ID"/>
    <x v="0"/>
  </r>
  <r>
    <s v="SOSIALISASI DAN PELATIHAN PEMBUATAN DESAIN KEMASAN PRODUK MINUMAN UMKM 'KAMPUNG KRANGGAN GANG V"/>
    <s v="pkm reguler"/>
    <n v="2023"/>
    <n v="2023"/>
    <n v="6"/>
    <s v="PEMBERDAYAAN DESA/WILAYAH BINAAN"/>
    <m/>
    <n v="6500000"/>
    <s v="Institut Teknologi Telkom Surabaya"/>
    <n v="3"/>
    <m/>
    <s v="Internal"/>
    <s v="ID"/>
    <x v="0"/>
  </r>
  <r>
    <s v="PELATIHAN PENINGKATAN KUALITAS DAN EFEKTIVITAS DAKWAH ONLINE BAGI UNIT KEGIATAN KEROHANIAN ISLAM AL HABSYI"/>
    <s v="pkm reguler"/>
    <n v="2023"/>
    <n v="2023"/>
    <n v="6"/>
    <s v="INDUSTRI KREATIF DAN PENERAPAN TEKNOLOGI MAJU"/>
    <m/>
    <n v="6995000"/>
    <s v="Institut Teknologi Telkom Surabaya"/>
    <n v="7"/>
    <m/>
    <s v="Internal"/>
    <s v="ID"/>
    <x v="0"/>
  </r>
  <r>
    <s v="IMPLEMENTASI SMART FISH POND BERBASIS IOT UNTUK BUDIDAYA IKAN LELE DI KELOMPOK TANI ELOK MEKAR SARI"/>
    <s v="pkm reguler"/>
    <n v="2023"/>
    <n v="2023"/>
    <n v="8"/>
    <s v="PEMBERDAYAAN DESA/WILAYAH BINAAN"/>
    <m/>
    <n v="7000000"/>
    <s v="Institut Teknologi Telkom Surabaya"/>
    <n v="3"/>
    <m/>
    <s v="Internal"/>
    <s v="ID"/>
    <x v="0"/>
  </r>
  <r>
    <s v="PELATIHAN PROGRAM RE-BRANDING, BRAND AWARENESS DAN DIGITALISASI MARKETING PADA UMKM PKK KELURAHAN SEDATI GEDE"/>
    <s v="pkm reguler"/>
    <n v="2023"/>
    <n v="2023"/>
    <n v="6"/>
    <s v="PEMBERDAYAAN DESA/WILAYAH BINAAN"/>
    <m/>
    <n v="6961000"/>
    <s v="Institut Teknologi Telkom Surabaya"/>
    <n v="3"/>
    <m/>
    <s v="Internal"/>
    <s v="ID"/>
    <x v="0"/>
  </r>
  <r>
    <s v="PENGEMBANGAN WEB DIREKTORI DIGITAL UKM BINAAN TELKOM WITEL SURABAYA SELATAN"/>
    <s v="pkm reguler"/>
    <n v="2023"/>
    <n v="2023"/>
    <n v="6"/>
    <s v="PEMBERDAYAAN DESA/WILAYAH BINAAN"/>
    <m/>
    <n v="6480000"/>
    <s v="Institut Teknologi Telkom Surabaya"/>
    <n v="6"/>
    <m/>
    <s v="Internal"/>
    <s v="ID"/>
    <x v="0"/>
  </r>
  <r>
    <s v="PEMBUATAN MODUL DAN PELATIHAN RANGKAIAN LISTRIK (SERI-PARALEL) SEBAGAI PENUNJANG MATA PELAJARAN IPA DI SMP AL ISLAH SURABAYA"/>
    <s v="pkm reguler"/>
    <n v="2023"/>
    <n v="2023"/>
    <n v="7"/>
    <s v="PEMBERDAYAAN DESA/WILAYAH BINAAN"/>
    <m/>
    <n v="7000000"/>
    <s v="Institut Teknologi Telkom Surabaya"/>
    <n v="3"/>
    <m/>
    <s v="Internal"/>
    <s v="ID"/>
    <x v="0"/>
  </r>
  <r>
    <s v="RANCANG BANGUN SISTEM INFORMASI TPQ AL-MUBAAROK BERBASIS DESKTOP"/>
    <s v="pkm reguler"/>
    <n v="2023"/>
    <n v="2023"/>
    <n v="6"/>
    <s v="INDUSTRI KREATIF DAN PENERAPAN TEKNOLOGI MAJU"/>
    <m/>
    <n v="6470000"/>
    <s v="Institut Teknologi Telkom Surabaya"/>
    <n v="3"/>
    <m/>
    <s v="Internal"/>
    <s v="ID"/>
    <x v="0"/>
  </r>
  <r>
    <s v="PEMANFAATAN TENAGA SURYA DALAM PEMBUATAN SOLAR CHARGING STATION SEBAGAI PENUNJANG FASILITAS UMUM DI SEKOLAH AL ISLAH SURABAYA"/>
    <s v="pkm reguler"/>
    <n v="2023"/>
    <n v="2023"/>
    <n v="6"/>
    <s v="INDUSTRI KREATIF DAN PENERAPAN TEKNOLOGI MAJU"/>
    <m/>
    <n v="7000000"/>
    <s v="Institut Teknologi Telkom Surabaya"/>
    <n v="7"/>
    <m/>
    <s v="Internal"/>
    <s v="ID"/>
    <x v="0"/>
  </r>
  <r>
    <s v="PENGENALAN DASAR KONSEP INTERNET OF THINGS DAN IMPLEMENTASINYA KEPADA SISWA SMP AL ISLAH SURABAYA"/>
    <s v="pkm reguler"/>
    <n v="2023"/>
    <n v="2023"/>
    <n v="10"/>
    <s v="INDUSTRI KREATIF DAN PENERAPAN TEKNOLOGI MAJU"/>
    <m/>
    <n v="7000000"/>
    <s v="Institut Teknologi Telkom Surabaya"/>
    <n v="3"/>
    <m/>
    <s v="Internal"/>
    <s v="ID"/>
    <x v="0"/>
  </r>
  <r>
    <s v="PELATIHAN OPTIMALISASI SISTEM INFORMASI SEBAGAI MEDIA STRATEGIS DI SEKTOR PETERNAKAN TELUR BEBEK"/>
    <s v="pkm reguler"/>
    <n v="2023"/>
    <n v="2023"/>
    <n v="6"/>
    <s v="INDUSTRI KREATIF DAN PENERAPAN TEKNOLOGI MAJU"/>
    <m/>
    <n v="7000000"/>
    <s v="Institut Teknologi Telkom Surabaya"/>
    <n v="3"/>
    <m/>
    <s v="Internal"/>
    <s v="ID"/>
    <x v="0"/>
  </r>
  <r>
    <s v="EVALUASI DAN PENGEMBANGAN TATA KELOLA TEKNOLOGI INFORMASI PADA LEMBAGA AMIL ZAKAT NASIONAL"/>
    <s v="pkm berbasis penelitian"/>
    <n v="2023"/>
    <n v="2023"/>
    <n v="6"/>
    <s v="INDUSTRI KREATIF DAN PENERAPAN TEKNOLOGI MAJU"/>
    <m/>
    <n v="15500000"/>
    <s v="Institut Teknologi Telkom Surabaya"/>
    <n v="3"/>
    <m/>
    <s v="Internal"/>
    <s v="ID"/>
    <x v="0"/>
  </r>
  <r>
    <s v="ALat Pemanggil IkaN (Electronic Fish Attractor) &quot;ALPIN&quot; Pemanfaatan Teknologi Electronic Fish Attractor berbasis IoT Nirkabel dalam meningkatkan efisiensi Nelayan Kelurahan Kedung Cowet, Kecamatan Bulak, Surabaya, Jawa Timur"/>
    <s v="Hibah Ayo Bikin Nyata (ABN)"/>
    <n v="2023"/>
    <n v="2023"/>
    <n v="3"/>
    <s v="INDUSTRI KREATIF DAN PENERAPAN TEKNOLOGI MAJU"/>
    <m/>
    <n v="25600000"/>
    <s v="Institut Teknologi Telkom Surabaya"/>
    <m/>
    <m/>
    <s v="Eksternal"/>
    <s v="ID"/>
    <x v="0"/>
  </r>
  <r>
    <s v="Implementasi Teknologi dan Sumber Listrik Alternatif untuk Mendukung Smart Kampung Oase Ondomohen"/>
    <s v="Hibah BiMA Pemberdayaan Berbasis Masyarakat"/>
    <n v="2023"/>
    <n v="2023"/>
    <n v="12"/>
    <s v="tematik - Green_x000a_Economy"/>
    <n v="50000000"/>
    <n v="45000000"/>
    <s v="Institut Teknologi Telkom Surabaya"/>
    <s v="-"/>
    <s v="Pemberdayaan Berbasis Masyarakat"/>
    <s v="Eksternal"/>
    <s v="ID"/>
    <x v="2"/>
  </r>
  <r>
    <s v="Penerapan Smart Urban Farming dan Pengelolaan Sampah Organik"/>
    <s v="Hibah BiMA Pemberdayaan Berbasis Masyarakat"/>
    <n v="2023"/>
    <n v="2023"/>
    <n v="12"/>
    <s v="rirn - Teknologi_x000a_Informasi dan_x000a_Komunikasi_x000d_"/>
    <n v="50000000"/>
    <n v="47500000"/>
    <s v="Institut Teknologi Telkom Surabaya"/>
    <s v="-"/>
    <s v="Pemberdayaan Berbasis Masyarakat"/>
    <s v="Eksternal"/>
    <s v="ID"/>
    <x v="4"/>
  </r>
  <r>
    <s v="Pengembangan Website Profiling Qori dan Imam Masjid pada Al-Barra Studio"/>
    <s v="Pengmas Reguler"/>
    <n v="2023"/>
    <n v="2023"/>
    <n v="6"/>
    <s v="INDUSTRI KREATIF DAN PENERAPAN TEKNOLOGI MAJU"/>
    <n v="7000000"/>
    <n v="6775000"/>
    <s v="Institut Teknologi Telkom Surabaya"/>
    <n v="6"/>
    <m/>
    <s v="Internal"/>
    <m/>
    <x v="0"/>
  </r>
  <r>
    <s v="Pengembangan Sistem Informasi Manajemen Perpustakaan SMA Negeri 13 Surabaya (PUSGALAS) Berbasis Web"/>
    <s v="Pengmas Reguler"/>
    <n v="2023"/>
    <n v="2023"/>
    <n v="6"/>
    <s v="INDUSTRI KREATIF DAN PENERAPAN TEKNOLOGI MAJU"/>
    <n v="7000000"/>
    <n v="5325000"/>
    <s v="Institut Teknologi Telkom Surabaya"/>
    <n v="3"/>
    <m/>
    <s v="Internal"/>
    <m/>
    <x v="0"/>
  </r>
  <r>
    <s v="PKM Pembuatan Website pada Forum Komunikasi Astronom Amatir Lintas Jawa Timur (FOKALIS JATIM)"/>
    <s v="Pengmas Reguler"/>
    <n v="2023"/>
    <n v="2023"/>
    <n v="6"/>
    <s v="INDUSTRI KREATIF DAN PENERAPAN TEKNOLOGI MAJU"/>
    <n v="7000000"/>
    <n v="6700000"/>
    <s v="Institut Teknologi Telkom Surabaya"/>
    <n v="3"/>
    <m/>
    <s v="Internal"/>
    <m/>
    <x v="0"/>
  </r>
  <r>
    <s v="Website Pengungkap Berbagai Modus Penipuan Digital Untuk Meningkatkan Kesadaran Masyarakat Surabaya"/>
    <s v="Pengmas Reguler"/>
    <n v="2023"/>
    <n v="2023"/>
    <n v="6"/>
    <s v="INDUSTRI KREATIF DAN PENERAPAN TEKNOLOGI MAJU"/>
    <n v="6405000"/>
    <n v="6702500"/>
    <s v="Institut Teknologi Telkom Surabaya"/>
    <n v="3"/>
    <m/>
    <s v="Internal"/>
    <m/>
    <x v="0"/>
  </r>
  <r>
    <s v="Deseminasi Sistem Stand Alone Hidroponik Berbasis Tenaga Surya dan Pelatihan Penjualan Hasil Hidroponik di Kampung Wisata Edukasi Kampung Songo"/>
    <s v="Pengmas Reguler"/>
    <n v="2023"/>
    <n v="2023"/>
    <n v="6"/>
    <s v="INDUSTRI KREATIF DAN PENERAPAN TEKNOLOGI MAJU"/>
    <n v="7000000"/>
    <n v="7000000"/>
    <s v="Institut Teknologi Telkom Surabaya"/>
    <n v="6"/>
    <m/>
    <s v="Internal"/>
    <m/>
    <x v="0"/>
  </r>
  <r>
    <s v="Peningkatan Awarness Keilmuan Elektro dan Logistik pada Siswa SMA melalui Pelatihan Mikrokontroller dan TIK untuk Menghadapi Persaingan Pada Dunia Industri 4.0"/>
    <s v="Pengmas Reguler"/>
    <n v="2023"/>
    <n v="2023"/>
    <n v="4"/>
    <s v="PEMBERDAYAAN DESA/WILAYAH BINAAN"/>
    <n v="7000000"/>
    <n v="7000000"/>
    <s v="Institut Teknologi Telkom Surabaya"/>
    <n v="3"/>
    <m/>
    <s v="Internal"/>
    <m/>
    <x v="0"/>
  </r>
  <r>
    <s v="Pengembangan Sarana Promosi dan Pemasaran Digital pada Surabaya Desain Center"/>
    <s v="Pengmas Reguler"/>
    <n v="2023"/>
    <n v="2023"/>
    <n v="6"/>
    <s v="INDUSTRI KREATIF DAN PENERAPAN TEKNOLOGI MAJU"/>
    <n v="7000000"/>
    <n v="7000000"/>
    <s v="Institut Teknologi Telkom Surabaya"/>
    <n v="3"/>
    <m/>
    <s v="Internal"/>
    <m/>
    <x v="0"/>
  </r>
  <r>
    <s v="Pengenalan dan Pelatihan Tata Kelola SI/TI pada PT. Hidynamix Mitra Solusindo sebagai upaya Peningkatan Competitive Advantage di Era Transformasi Digital"/>
    <s v="Pengmas Reguler"/>
    <n v="2023"/>
    <n v="2023"/>
    <n v="6"/>
    <s v="INDUSTRI KREATIF DAN PENERAPAN TEKNOLOGI MAJU"/>
    <n v="7000000"/>
    <n v="6895000"/>
    <s v="Institut Teknologi Telkom Surabaya"/>
    <n v="3"/>
    <m/>
    <s v="Internal"/>
    <m/>
    <x v="0"/>
  </r>
  <r>
    <s v="Program Re-Branding sebagai Sarana Penciptaan Brand Awareness pada Produk UMKM PKK Kelurahan Sedati Gede"/>
    <s v="Pengmas Reguler"/>
    <n v="2023"/>
    <n v="2023"/>
    <n v="6"/>
    <s v="PEMBERDAYAAN DESA/WILAYAH BINAAN"/>
    <n v="7000000"/>
    <n v="6992000"/>
    <s v="Institut Teknologi Telkom Surabaya"/>
    <n v="3"/>
    <m/>
    <s v="Internal"/>
    <m/>
    <x v="0"/>
  </r>
  <r>
    <s v="Pelatihan Program Re-Branding, Brand Awareness, dan Digitalisasi Marketing pada Aneka Industri dan Kerajinan Kecil Menengah Surabaya"/>
    <s v="Pengmas Reguler"/>
    <n v="2023"/>
    <n v="2023"/>
    <n v="6"/>
    <s v="PEMBERDAYAAN DESA/WILAYAH BINAAN"/>
    <n v="6961000"/>
    <n v="7000000"/>
    <s v="Institut Teknologi Telkom Surabaya"/>
    <n v="3"/>
    <m/>
    <s v="Internal"/>
    <m/>
    <x v="0"/>
  </r>
  <r>
    <s v="Sosialisasi dan Implementasi Sistem Informasi Kampung Tangguh (SIKAT)"/>
    <s v="Pengmas Berbasis Penelitian"/>
    <n v="2023"/>
    <n v="2023"/>
    <n v="6"/>
    <s v="PEMBERDAYAAN DESA/WILAYAH BINAAN"/>
    <n v="17000000"/>
    <n v="16940000"/>
    <s v="Institut Teknologi Telkom Surabaya"/>
    <n v="5"/>
    <m/>
    <s v="Internal"/>
    <m/>
    <x v="0"/>
  </r>
  <r>
    <s v="Kelas Pengenalan dan Pembuatan Produk Kekinian"/>
    <s v="Pengmas penugasan"/>
    <n v="2023"/>
    <n v="2023"/>
    <n v="6"/>
    <s v="INDUSTRI KREATIF DAN PENERAPAN TEKNOLOGI MAJU"/>
    <n v="7000000"/>
    <n v="7000000"/>
    <s v="Institut Teknologi Telkom Surabaya"/>
    <n v="3"/>
    <s v="PKM PENUGASAN INTERNAL"/>
    <s v="Internal"/>
    <s v="ID"/>
    <x v="0"/>
  </r>
  <r>
    <s v="Pengenalan Dasar Konsep Internet of Things dan Implementasinya kepada Masyarakat SMA/SMK di Surabaya"/>
    <s v="Pengmas penugasan"/>
    <n v="2023"/>
    <n v="2023"/>
    <n v="6"/>
    <s v="INDUSTRI KREATIF DAN PENERAPAN TEKNOLOGI MAJU"/>
    <n v="7000000"/>
    <n v="7000000"/>
    <s v="Institut Teknologi Telkom Surabaya"/>
    <n v="3"/>
    <s v="PKM PENUGASAN INTERNAL"/>
    <s v="Internal"/>
    <s v="ID"/>
    <x v="0"/>
  </r>
  <r>
    <s v="Social Media Analysis Training Sebagai Sarana Persiapan Menghadapi Era Digital"/>
    <s v="Pengmas penugasan"/>
    <n v="2023"/>
    <n v="2023"/>
    <n v="6"/>
    <s v="INDUSTRI KREATIF DAN PENERAPAN TEKNOLOGI MAJU"/>
    <n v="7000000"/>
    <n v="7000000"/>
    <s v="Institut Teknologi Telkom Surabaya"/>
    <n v="3"/>
    <s v="PKM PENUGASAN INTERNAL"/>
    <s v="Internal"/>
    <s v="ID"/>
    <x v="0"/>
  </r>
  <r>
    <s v="Mengenal Bahaya Sekitar untuk Bekerja Lebih Produktif"/>
    <s v="Pengmas penugasan"/>
    <n v="2023"/>
    <n v="2023"/>
    <n v="6"/>
    <s v="Mitigasi dan Ketangguhan Bencana"/>
    <n v="7000000"/>
    <n v="7000000"/>
    <s v="Institut Teknologi Telkom Surabaya"/>
    <n v="1"/>
    <s v="PKM PENUGASAN INTERNAL"/>
    <s v="Internal"/>
    <s v="ID"/>
    <x v="0"/>
  </r>
  <r>
    <s v="Program Pelatihan Software MathCAD Untuk Penunjang Pembelajaran"/>
    <s v="Pengmas penugasan"/>
    <n v="2023"/>
    <n v="2023"/>
    <n v="3"/>
    <s v="PEMBERDAYAAN DESA/WILAYAH BINAAN"/>
    <n v="7432000"/>
    <n v="7000000"/>
    <s v="Institut Teknologi Telkom Surabaya"/>
    <n v="4"/>
    <s v="PKM PENUGASAN INTERNAL"/>
    <s v="Internal"/>
    <s v="ID"/>
    <x v="0"/>
  </r>
  <r>
    <s v="Workshop Pemanfaatan Google Workspace dan Excel Basic Analysis Function untuk Pengolahan Data Kuisioner"/>
    <s v="Pengmas penugasan"/>
    <n v="2023"/>
    <n v="2023"/>
    <n v="3"/>
    <s v="INDUSTRI KREATIF DAN PENERAPAN TEKNOLOGI MAJU"/>
    <n v="7000000"/>
    <n v="7000000"/>
    <s v="Institut Teknologi Telkom Surabaya"/>
    <n v="3"/>
    <s v="PKM PENUGASAN INTERNAL"/>
    <s v="Internal"/>
    <s v="ID"/>
    <x v="0"/>
  </r>
  <r>
    <s v="Pembuatan Sistem Penyedia Air dengan Pompa Air Listrik Tenaga Surya Untuk Perumahan di Sentani Papua dalam Rangka Sustainable Development Goals (SDGs)"/>
    <s v="Pengmas Kerjasama"/>
    <n v="2023"/>
    <n v="2023"/>
    <n v="6"/>
    <s v="PEMBERDAYAAN DESA/WILAYAH BINAAN"/>
    <s v=" Rp 372.392.900"/>
    <s v=" Rp 372.392.900"/>
    <s v="Institut Teknologi Telkom Surabaya"/>
    <n v="6"/>
    <s v="PKM KERJASAMA"/>
    <s v="Internal"/>
    <m/>
    <x v="5"/>
  </r>
  <r>
    <s v="Implementasi PLTS di Sekolah Menengah Pertama di Kabupaten Puncak Jaya, Provinsi Papua Tengah"/>
    <s v="Pengmas Kerjasama"/>
    <n v="2023"/>
    <n v="2023"/>
    <n v="9"/>
    <s v="PEMBERDAYAAN DESA/WILAYAH BINAAN"/>
    <n v="30000000"/>
    <n v="30000000"/>
    <s v="Institut Teknologi Telkom Surabaya"/>
    <m/>
    <s v="PKM KERJASAMA"/>
    <s v="Eksternal"/>
    <s v="ID"/>
    <x v="6"/>
  </r>
  <r>
    <s v="Implementasi 3 Unit Charging Station di Kota jayapura, Papua"/>
    <s v="Pengmas Kerjasama"/>
    <n v="2023"/>
    <n v="2023"/>
    <n v="9"/>
    <s v="PEMBERDAYAAN DESA/WILAYAH BINAAN"/>
    <n v="10000000"/>
    <n v="10000000"/>
    <s v="Institut Teknologi Telkom Surabaya"/>
    <m/>
    <s v="PKM KERJASAMA"/>
    <s v="Eksternal"/>
    <s v="ID"/>
    <x v="6"/>
  </r>
  <r>
    <s v="Implementasi PLTS di Sekolah Menengah Atas di Kabupaten Puncak Jaya, Provinsi Papua Tengah"/>
    <s v="Pengmas Kerjasama"/>
    <n v="2023"/>
    <n v="2023"/>
    <n v="9"/>
    <s v="PEMBERDAYAAN DESA/WILAYAH BINAAN"/>
    <n v="30000000"/>
    <n v="30000000"/>
    <s v="Institut Teknologi Telkom Surabaya"/>
    <m/>
    <s v="PKM KERJASAMA"/>
    <s v="Eksternal"/>
    <s v="ID"/>
    <x v="6"/>
  </r>
  <r>
    <s v="Implementasi Charging Station di Kabupaten Yakuhimo, Papua Pegunungan"/>
    <s v="Pengmas Kerjasama"/>
    <n v="2023"/>
    <n v="2023"/>
    <n v="9"/>
    <s v="PEMBERDAYAAN DESA/WILAYAH BINAAN"/>
    <n v="46586600"/>
    <n v="46586600"/>
    <s v="Institut Teknologi Telkom Surabaya"/>
    <m/>
    <s v="PKM KERJASAMA"/>
    <s v="Eksternal"/>
    <s v="ID"/>
    <x v="6"/>
  </r>
  <r>
    <s v="Implementasi 60 Unit PLTS pada RSUD Oksibil, Puncak Jaya, Papua Pegunungan"/>
    <s v="Pengmas Kerjasama"/>
    <n v="2023"/>
    <n v="2023"/>
    <n v="9"/>
    <s v="PEMBERDAYAAN DESA/WILAYAH BINAAN"/>
    <n v="400000000"/>
    <n v="400000000"/>
    <s v="Institut Teknologi Telkom Surabaya"/>
    <m/>
    <s v="PKM KERJASAMA"/>
    <s v="Eksternal"/>
    <s v="ID"/>
    <x v="6"/>
  </r>
  <r>
    <s v="Implementasi 3 Unit Charging Station di Kabupaten Puncak Jaya, Papua Pegunungan"/>
    <s v="Pengmas Kerjasama"/>
    <n v="2023"/>
    <n v="2023"/>
    <n v="9"/>
    <s v="PEMBERDAYAAN DESA/WILAYAH BINAAN"/>
    <n v="46586600"/>
    <n v="46586600"/>
    <s v="Institut Teknologi Telkom Surabaya"/>
    <m/>
    <s v="PKM KERJASAMA"/>
    <s v="Eksternal"/>
    <s v="ID"/>
    <x v="6"/>
  </r>
  <r>
    <s v=" Implementasi 3 Unit Charging Station di Kabupaten Tolikara, Papua Pegunungan"/>
    <s v="Pengmas Kerjasama"/>
    <n v="2023"/>
    <n v="2023"/>
    <n v="9"/>
    <s v="PEMBERDAYAAN DESA/WILAYAH BINAAN"/>
    <n v="46586600"/>
    <n v="46586600"/>
    <s v="Institut Teknologi Telkom Surabaya"/>
    <m/>
    <s v="PKM KERJASAMA"/>
    <s v="Eksternal"/>
    <s v="ID"/>
    <x v="6"/>
  </r>
  <r>
    <m/>
    <m/>
    <m/>
    <m/>
    <m/>
    <m/>
    <m/>
    <m/>
    <m/>
    <m/>
    <m/>
    <m/>
    <m/>
    <x v="1"/>
  </r>
  <r>
    <s v="SEAWIT: SISTEM KENDALI KADAR pH dan SALINITAS BERBASIS IOT UNTUK BUDIDAYA RUMPUT LAUT PADA TAMBAK TANJUNGSARI"/>
    <s v="Innovillage"/>
    <n v="2024"/>
    <n v="2024"/>
    <n v="2"/>
    <s v="PEMBERDAYAAN DESA/WILAYAH BINAAN"/>
    <n v="15960457"/>
    <n v="15960457"/>
    <s v="Telkom University Surabaya"/>
    <n v="4"/>
    <s v="PKM KERJASAMA"/>
    <s v="Eksternal"/>
    <s v="ID"/>
    <x v="0"/>
  </r>
  <r>
    <s v="Perancangan Alat Sterilisasi Untuk Meningkatkan Kualitas Produksi Susu Sapi Di Peternakan Sapi Perah Tasli Milk"/>
    <s v="Innovillage"/>
    <n v="2024"/>
    <n v="2024"/>
    <n v="2"/>
    <s v="PEMBERDAYAAN DESA/WILAYAH BINAAN"/>
    <n v="16082106"/>
    <n v="16082106"/>
    <s v="Telkom University Surabaya"/>
    <n v="4"/>
    <s v="PKM KERJASAMA"/>
    <s v="Eksternal"/>
    <s v="ID"/>
    <x v="0"/>
  </r>
  <r>
    <s v="Perancangan Sistem IoT dan Aplikasi Mobile “Halo Mama” untuk Monitoring Ibu Hamil guna Pencegahan Risiko Melahirkan Bayi Stunting"/>
    <s v="Innovillage"/>
    <n v="2024"/>
    <n v="2024"/>
    <n v="2"/>
    <s v="PEMBERDAYAAN DESA/WILAYAH BINAAN"/>
    <n v="15173788"/>
    <n v="15173788"/>
    <s v="Telkom University Surabaya"/>
    <n v="4"/>
    <s v="PKM KERJASAMA"/>
    <s v="Eksternal"/>
    <s v="ID"/>
    <x v="0"/>
  </r>
  <r>
    <s v="Pembuatan Iot dan Perancangan Website “Connect Pediatrics” Untuk Monitoring Kesehatan Balita pada Posyandu"/>
    <s v="Innovillage"/>
    <n v="2024"/>
    <n v="2024"/>
    <n v="2"/>
    <s v="PEMBERDAYAAN DESA/WILAYAH BINAAN"/>
    <n v="16122656"/>
    <n v="16122656"/>
    <s v="Telkom University Surabaya"/>
    <n v="4"/>
    <s v="PKM KERJASAMA"/>
    <s v="Eksternal"/>
    <s v="ID"/>
    <x v="0"/>
  </r>
  <r>
    <s v="Penerapan Intelligent Organic Waste Transformation (Inorwat) pada Bank Sampah Gerakan Kendali Sampah Untuk Mengolah Sampah Organik Berbasis IoT"/>
    <s v="Innovillage"/>
    <n v="2024"/>
    <n v="2024"/>
    <n v="2"/>
    <s v="PEMBERDAYAAN DESA/WILAYAH BINAAN"/>
    <n v="16187536"/>
    <n v="16187536"/>
    <s v="Telkom University Surabaya"/>
    <n v="4"/>
    <s v="PKM KERJASAMA"/>
    <s v="Eksternal"/>
    <s v="ID"/>
    <x v="0"/>
  </r>
  <r>
    <s v="PENERAPAN IOT BEBAS HAMA BERBASIS GELOMBANG ULTRASONIK - FARMSENTINEL"/>
    <s v="Innovillage"/>
    <n v="2024"/>
    <n v="2024"/>
    <n v="2"/>
    <s v="PEMBERDAYAAN DESA/WILAYAH BINAAN"/>
    <n v="14625553"/>
    <n v="14625553"/>
    <s v="Telkom University Surabaya"/>
    <n v="4"/>
    <s v="PKM KERJASAMA"/>
    <s v="Eksternal"/>
    <s v="ID"/>
    <x v="0"/>
  </r>
  <r>
    <s v="Gamifikasi Peternakan Digital Desa Wonosalam dengan Pendeteksi Nama Hewan Ternak Berbasis Kecerdasan Buatan"/>
    <s v="Innovillage"/>
    <n v="2024"/>
    <n v="2024"/>
    <n v="2"/>
    <s v="PEMBERDAYAAN DESA/WILAYAH BINAAN"/>
    <n v="13077356"/>
    <n v="13077356"/>
    <s v="Telkom University Surabaya"/>
    <n v="4"/>
    <s v="PKM KERJASAMA"/>
    <s v="Eksternal"/>
    <s v="ID"/>
    <x v="0"/>
  </r>
  <r>
    <s v="PEMBUATAN MODUL DAN WORKSHOP TEKNIK FOTO PRODUK  UNTUK OPTIMALISASI KONTEN DIGITAL MARKETING PADA UMKM BINAAN TELKOM CDC"/>
    <s v="TEKNOLOGI TEPAT GUNA (TTG) PERIODE 1"/>
    <n v="2024"/>
    <n v="2024"/>
    <n v="7"/>
    <s v="Sosial Humaniora"/>
    <n v="9954000"/>
    <n v="9954000"/>
    <s v="Telkom University Surabaya"/>
    <n v="5"/>
    <s v="PKM KOMPETITIF INTERNAL"/>
    <s v="Internal"/>
    <s v="ID"/>
    <x v="0"/>
  </r>
  <r>
    <s v="APLIKASI DASHBOARD MONITORING USAHA MIKRO KECIL MENENGAH, LAYANAN, PENGADUAN MASYRAKAT DESA PANJUNAN, KEC.DUDUKSAMPEYAN, KOTA GRESIK"/>
    <s v="TEKNOLOGI TEPAT GUNA (TTG) PERIODE 1"/>
    <n v="2024"/>
    <n v="2024"/>
    <n v="7"/>
    <s v="TIK"/>
    <n v="9973000"/>
    <n v="9973000"/>
    <s v="Telkom University Surabaya"/>
    <n v="6"/>
    <s v="PKM KOMPETITIF INTERNAL"/>
    <s v="Internal"/>
    <s v="ID"/>
    <x v="0"/>
  </r>
  <r>
    <s v="PENGEMBANGAN WEBSITE PENGUNGKAP MODUS PENIPUAN DIGITAL BERBENTUK VISUAL DAN CROWDSOURCING"/>
    <s v="TEKNOLOGI TEPAT GUNA (TTG) PERIODE 1"/>
    <n v="2024"/>
    <n v="2024"/>
    <n v="7"/>
    <s v="TIK"/>
    <n v="9770000"/>
    <n v="9770000"/>
    <s v="Telkom University Surabaya"/>
    <n v="4"/>
    <s v="PKM KOMPETITIF INTERNAL"/>
    <s v="Internal"/>
    <s v="ID"/>
    <x v="0"/>
  </r>
  <r>
    <s v="PEMBUATAN WEBSITE PENGADUAN LAYANAN ADMINISTRASI KEPENDUDUKAN DI DESA PANJUNAN"/>
    <s v="TEKNOLOGI TEPAT GUNA (TTG) PERIODE 1"/>
    <n v="2024"/>
    <n v="2024"/>
    <n v="7"/>
    <s v="TIK"/>
    <n v="9983000"/>
    <n v="9983000"/>
    <s v="Telkom University Surabaya"/>
    <n v="4"/>
    <s v="PKM KOMPETITIF INTERNAL"/>
    <s v="Internal"/>
    <s v="ID"/>
    <x v="0"/>
  </r>
  <r>
    <s v="PELATIHAN APLIKASI KOMPUTER UNTUK MENINGKATKAN BRAND AWARENESS TELKOM UNIVERSITY SURABAYA"/>
    <s v="PENDAMPINGAN/PELATIHAN PERIODE 1"/>
    <n v="2024"/>
    <n v="2024"/>
    <n v="7"/>
    <s v="TIK"/>
    <n v="5000000"/>
    <n v="5000000"/>
    <s v="Telkom University Surabaya"/>
    <n v="1"/>
    <s v="PKM KOMPETITIF INTERNAL"/>
    <s v="Internal"/>
    <s v="ID"/>
    <x v="0"/>
  </r>
  <r>
    <s v="PEMBUATAN INCENATOR SEDERHANA UNTUK PENGOLAHAN SAMPAH WARGA NOVENA MANDIRI, DESA WEDORO"/>
    <s v="TEKNOLOGI TEPAT GUNA (TTG) PERIODE 1"/>
    <n v="2024"/>
    <n v="2024"/>
    <n v="7"/>
    <s v="Kesehatan"/>
    <n v="10000000"/>
    <n v="10000000"/>
    <s v="Telkom University Surabaya"/>
    <n v="6"/>
    <s v="PKM KOMPETITIF INTERNAL"/>
    <s v="Internal"/>
    <s v="ID"/>
    <x v="0"/>
  </r>
  <r>
    <s v="SOSIALISASI PENCEGAHAN STUNTING DALAM PERSPEKTIF TEKNOLOGI PADA ERA INDUSTRI 5.0 V1.00"/>
    <s v="PENDAMPINGAN/PELATIHAN PERIODE 1"/>
    <n v="2024"/>
    <n v="2024"/>
    <n v="7"/>
    <s v="Kesehatan"/>
    <n v="5000000"/>
    <n v="5000000"/>
    <s v="Telkom University Surabaya"/>
    <n v="2"/>
    <s v="PKM KOMPETITIF INTERNAL"/>
    <s v="Internal"/>
    <s v="ID"/>
    <x v="0"/>
  </r>
  <r>
    <s v="PENINGKATAN LITERASI DIGITAL MASYARAKAT KAMPUNG CINCAU MELALUI PENDAMPINGAN/PELATIHAN PENGELOLAAN WEBSITE"/>
    <s v="PENDAMPINGAN/PELATIHAN PERIODE 1"/>
    <n v="2024"/>
    <n v="2024"/>
    <n v="7"/>
    <s v="TIK"/>
    <n v="5000000"/>
    <n v="5000000"/>
    <s v="Telkom University Surabaya"/>
    <n v="4"/>
    <s v="PKM KOMPETITIF INTERNAL"/>
    <s v="Internal"/>
    <s v="ID"/>
    <x v="0"/>
  </r>
  <r>
    <s v="IMPLEMENTASI DAN SOSIALISASI SISTEM INFORMASI MANAJEMEN SEKOLAH PADA SD KEMALA BHAYANGKARI 1 SURABAYA"/>
    <s v="TEKNOLOGI TEPAT GUNA (TTG) PERIODE 1"/>
    <n v="2024"/>
    <n v="2024"/>
    <n v="7"/>
    <s v="TIK"/>
    <n v="10000000"/>
    <n v="10000000"/>
    <s v="Telkom University Surabaya"/>
    <n v="3"/>
    <s v="PKM KOMPETITIF INTERNAL"/>
    <s v="Internal"/>
    <s v="ID"/>
    <x v="0"/>
  </r>
  <r>
    <s v="PENGEMBANGAN LANJUTAN APLIKASI PENGELOLAAN DATA POTENSI DAN SUMBER KESEJAHTERAAN SOSIAL PROVINSI JAWA TIMUR (E-PSKS JATIM)"/>
    <s v="TEKNOLOGI TEPAT GUNA (TTG) PERIODE 1"/>
    <n v="2024"/>
    <n v="2024"/>
    <n v="7"/>
    <s v="TIK"/>
    <n v="10000000"/>
    <n v="10000000"/>
    <s v="Telkom University Surabaya"/>
    <n v="4"/>
    <s v="PKM KOMPETITIF INTERNAL"/>
    <s v="Internal"/>
    <s v="ID"/>
    <x v="0"/>
  </r>
  <r>
    <s v="PERANCANGAN IT BLUEPRINT DESA PANJUNAN SEBAGAI STRATEGI PENGEMBANGAN KONSEP SMART VILLAGE"/>
    <s v="TEKNOLOGI TEPAT GUNA (TTG) PERIODE 1"/>
    <n v="2024"/>
    <n v="2024"/>
    <n v="7"/>
    <s v="TIK"/>
    <n v="10000000"/>
    <n v="10000000"/>
    <s v="Telkom University Surabaya"/>
    <n v="3"/>
    <s v="PKM KOMPETITIF INTERNAL"/>
    <s v="Internal"/>
    <s v="ID"/>
    <x v="0"/>
  </r>
  <r>
    <s v="ANALISIS DAN PENGEMBANGAN KAMPUNG BEBEK DESA KEBONSARI BERBASIS TEKNOLOGI INFORMASI."/>
    <s v="TEKNOLOGI TEPAT GUNA (TTG) PERIODE 1"/>
    <n v="2024"/>
    <n v="2024"/>
    <n v="7"/>
    <s v="TIK"/>
    <n v="10000000"/>
    <n v="10000000"/>
    <s v="Telkom University Surabaya"/>
    <n v="3"/>
    <s v="PKM KOMPETITIF INTERNAL"/>
    <s v="Internal"/>
    <s v="ID"/>
    <x v="0"/>
  </r>
  <r>
    <s v="SMART IRRIGATION UNTUK OPTIMALISASI PERTANIAN SISTEM GREENHOUSE PADA KELOMPOK PETANI TANI SEJAHTERA DESA TEMUASRI"/>
    <s v="TEKNOLOGI TEPAT GUNA (TTG) PERIODE 1"/>
    <n v="2024"/>
    <n v="2024"/>
    <n v="7"/>
    <s v="Pangan"/>
    <n v="10000000"/>
    <n v="10000000"/>
    <s v="Telkom University Surabaya"/>
    <n v="5"/>
    <s v="PKM KOMPETITIF INTERNAL"/>
    <s v="Internal"/>
    <s v="ID"/>
    <x v="0"/>
  </r>
  <r>
    <s v="OPTIMASI PEMANTAUAN GEJALA MEDIS DAN EARLY WARNING PADA APLIKASI &quot;KESEHATANKU&quot;: SYSTEM HEALTH CARE BAGI PENYANDANG DISABILITAS DARI HIPERTENSI, GLUKOSA, DAN TUBERKULOSIS"/>
    <s v="TEKNOLOGI TEPAT GUNA (TTG) PERIODE 1"/>
    <n v="2024"/>
    <n v="2024"/>
    <n v="7"/>
    <s v="Kesehatan"/>
    <n v="9965000"/>
    <n v="9965000"/>
    <s v="Telkom University Surabaya"/>
    <n v="3"/>
    <s v="PKM KOMPETITIF INTERNAL"/>
    <s v="Internal"/>
    <s v="ID"/>
    <x v="0"/>
  </r>
  <r>
    <s v="SISTEM INFORMASI DATA KEPENDUDUKAN UNTUK OPTIMALISASI PENYELENGGARAAN PELAYANAN DESA DI DESA DALEGAN KECAMATAN PANCENG KABUPATEN GRESIK"/>
    <s v="TEKNOLOGI TEPAT GUNA (TTG) PERIODE 1"/>
    <n v="2024"/>
    <n v="2024"/>
    <n v="7"/>
    <s v="TIK"/>
    <n v="10000000"/>
    <n v="10000000"/>
    <s v="Telkom University Surabaya"/>
    <n v="4"/>
    <s v="PKM KOMPETITIF INTERNAL"/>
    <s v="Internal"/>
    <s v="ID"/>
    <x v="0"/>
  </r>
  <r>
    <s v="DIGITALISASI INFRASTRUKTUR AUDIO DI MASJID AL HIDAYAH UNTUK PENINGKATAN KUALITAS DAKWAH"/>
    <s v="TEKNOLOGI TEPAT GUNA (TTG) PERIODE 1"/>
    <n v="2024"/>
    <n v="2024"/>
    <n v="7"/>
    <s v="TIK"/>
    <n v="9955000"/>
    <n v="9955000"/>
    <s v="Telkom University Surabaya"/>
    <n v="7"/>
    <s v="PKM KOMPETITIF INTERNAL"/>
    <s v="Internal"/>
    <s v="ID"/>
    <x v="0"/>
  </r>
  <r>
    <s v="PELATIHAN KECERDASAN BUATAN BERBASIS TEKS UNTUK PEMBELAJARAN DI SMK TELKOM SIDOARJO"/>
    <s v="PENDAMPINGAN/PELATIHAN PERIODE 1"/>
    <n v="2024"/>
    <n v="2024"/>
    <n v="7"/>
    <s v="TIK"/>
    <n v="5000000"/>
    <n v="5000000"/>
    <s v="Telkom University Surabaya"/>
    <n v="3"/>
    <s v="PKM KOMPETITIF INTERNAL"/>
    <s v="Internal"/>
    <s v="ID"/>
    <x v="0"/>
  </r>
  <r>
    <s v="PODCAST BIMASAKTI UNTUK SOSIALISASI KEBIJAKAN PERINDUSTRIAN DAN PERDAGANGAN PROVINSI JAWA TIMUR"/>
    <s v="TEKNOLOGI TEPAT GUNA (TTG) PERIODE 1"/>
    <n v="2024"/>
    <n v="2024"/>
    <n v="7"/>
    <s v="Sosial Humaniora"/>
    <n v="10000000"/>
    <n v="10000000"/>
    <s v="Telkom University Surabaya"/>
    <n v="6"/>
    <s v="PKM KOMPETITIF INTERNAL"/>
    <s v="Internal"/>
    <s v="ID"/>
    <x v="0"/>
  </r>
  <r>
    <s v="PENDATAAN DAN IMPLEMENTASI E-COMMERCE PADA USAHA MIKRO KECIL MENENGAH DESA PANJUNAN GOES TO SMART VILLAGE"/>
    <s v="TEKNOLOGI TEPAT GUNA (TTG) PERIODE 1"/>
    <n v="2024"/>
    <n v="2024"/>
    <n v="7"/>
    <s v="TIK"/>
    <n v="9920000"/>
    <n v="9920000"/>
    <s v="Telkom University Surabaya"/>
    <n v="3"/>
    <s v="PKM KOMPETITIF INTERNAL"/>
    <s v="Internal"/>
    <s v="ID"/>
    <x v="0"/>
  </r>
  <r>
    <s v="SISTEM INFORMASI BERBASIS WEB SEBAGAI MEDIA EDUKASI DAN PELATIHAN PEMBUATAN MEDIA TANAM PADA CV. NETAFARM INDO LESTARI SIDOARJO"/>
    <s v="TEKNOLOGI TEPAT GUNA (TTG) PERIODE 1"/>
    <n v="2024"/>
    <n v="2024"/>
    <n v="7"/>
    <s v="TIK"/>
    <n v="10000000"/>
    <n v="10000000"/>
    <s v="Telkom University Surabaya"/>
    <n v="3"/>
    <s v="PKM KOMPETITIF INTERNAL"/>
    <s v="Internal"/>
    <s v="ID"/>
    <x v="0"/>
  </r>
  <r>
    <s v="PENYULUHAN PENGELOLAAN SAMPAH RUMAH TANGGA MENUJU LINGKUNGAN BERKELANJUTAN: KOLABORASI PKK NGAGELREJO"/>
    <s v="PENDAMPINGAN/PELATIHAN PERIODE 1"/>
    <n v="2024"/>
    <n v="2024"/>
    <n v="7"/>
    <s v="Kesehatan"/>
    <n v="5000000"/>
    <n v="5000000"/>
    <s v="Telkom University Surabaya"/>
    <n v="1"/>
    <s v="PKM KOMPETITIF INTERNAL"/>
    <s v="Internal"/>
    <s v="ID"/>
    <x v="0"/>
  </r>
  <r>
    <s v="PENGEMBANGAN MODUL VIRTUAL REALITY UNTUK PEMBELAJARAN LEADERSHIP KUKM BERBASIS OBS"/>
    <s v="KOLABORASI DALAM NEGERI"/>
    <n v="2024"/>
    <n v="2024"/>
    <n v="6"/>
    <s v="TIK"/>
    <n v="15000000"/>
    <n v="15000000"/>
    <s v="Telkom University Surabaya"/>
    <n v="3"/>
    <s v="PKM KOMPETITIF INTERNAL"/>
    <s v="Internal"/>
    <s v="ID"/>
    <x v="0"/>
  </r>
  <r>
    <s v="REVOLUSI DIGITAL PENINGKATAN DAYA SAING BISNIS SANTRIDIGIPRENEUR MELALUI EKSPLORASI APLIKASI VIRTUAL REALITY"/>
    <s v="KOLABORASI DALAM NEGERI"/>
    <n v="2024"/>
    <n v="2024"/>
    <n v="6"/>
    <s v="Sosial Humaniora"/>
    <n v="15000000"/>
    <n v="15000000"/>
    <s v="Telkom University Surabaya"/>
    <n v="3"/>
    <s v="PKM KOMPETITIF INTERNAL"/>
    <s v="Internal"/>
    <s v="ID"/>
    <x v="0"/>
  </r>
  <r>
    <s v="PENGEMBANGAN METADATA CATALOG BERBASIS CLOUD UNTUK OPTIMALISASI KNOWLEDGE MANAGEMENT PADA WEBSITE ADIDES"/>
    <s v="KOLABORASI DALAM NEGERI"/>
    <n v="2024"/>
    <n v="2024"/>
    <n v="6"/>
    <s v="TIK"/>
    <n v="15000000"/>
    <n v="15000000"/>
    <s v="Telkom University Surabaya"/>
    <n v="6"/>
    <s v="PKM KOMPETITIF INTERNAL"/>
    <s v="Internal"/>
    <s v="ID"/>
    <x v="0"/>
  </r>
  <r>
    <s v="DASHBOARD MANAJEMEN SIMULASI KEKUATAN GEOPOLITIK/GEOTEKNOLOGI PERTAHANAN INDONESIA DI LAUT NATUNA UTARA"/>
    <s v="KOLABORASI DALAM NEGERI"/>
    <n v="2024"/>
    <n v="2024"/>
    <n v="6"/>
    <s v="Pertahanan"/>
    <n v="15000000"/>
    <n v="15000000"/>
    <s v="Telkom University Surabaya"/>
    <n v="3"/>
    <s v="PKM KOMPETITIF INTERNAL"/>
    <s v="Internal"/>
    <s v="ID"/>
    <x v="0"/>
  </r>
  <r>
    <s v="INTEGRASI TEKNOLOGI IOT DALAM PENGEMBANGAN SISTEM PEMANTAUAN KUALITAS AIR DAN KESEHATAN UDANG UNTUK OPTIMALISASI PERIKANAN. LOKASI : (DUSUN KAJAR), DESA: PANDANREJO, KECAMATAN : BUMIAJI, KABUPATEN MALANG, PROVINSI - JAWA TIMUR)"/>
    <s v="KOLABORASI DALAM NEGERI"/>
    <n v="2024"/>
    <n v="2024"/>
    <n v="6"/>
    <s v="TIK"/>
    <n v="15000000"/>
    <n v="15000000"/>
    <s v="Telkom University Surabaya"/>
    <n v="2"/>
    <s v="PKM KOMPETITIF INTERNAL"/>
    <s v="Internal"/>
    <s v="ID"/>
    <x v="0"/>
  </r>
  <r>
    <s v="Kendaraan modular ramah lingkungan untuk UMKM di kampung oase ondomohen surabaya"/>
    <s v="Hibah BiMA Pemberdayaan Berbasis Masyarakat"/>
    <n v="2024"/>
    <n v="2024"/>
    <m/>
    <m/>
    <n v="42331000"/>
    <n v="42331000"/>
    <s v="Telkom University Surabaya"/>
    <m/>
    <s v="BIMA"/>
    <s v="Pemerintah"/>
    <s v="ID"/>
    <x v="2"/>
  </r>
  <r>
    <s v="Implementasi digital marketing dalam upaya peningkatan penjualan dan pendapatan hasil home industri custom joran pancing nelayan di Indonesia"/>
    <s v="Hibah BiMA Pemberdayaan Berbasis Masyarakat"/>
    <n v="2024"/>
    <n v="2024"/>
    <m/>
    <m/>
    <n v="40250000"/>
    <n v="40250000"/>
    <s v="Telkom University Surabaya"/>
    <m/>
    <s v="BIMA"/>
    <s v="Pemerintah"/>
    <s v="ID"/>
    <x v="2"/>
  </r>
  <r>
    <s v="Pemanfaatan limbah hidroponik untuk produksi pakan ternak menggunakan teknologi tepat guna mesin hybrid &amp; digital marketing di Surabaya"/>
    <s v="Hibah BiMA Pemberdayaan Berbasis Masyarakat"/>
    <n v="2024"/>
    <n v="2024"/>
    <m/>
    <m/>
    <n v="45000000"/>
    <n v="45000000"/>
    <s v="Telkom University Surabaya"/>
    <m/>
    <s v="BIMA"/>
    <s v="Pemerintah"/>
    <s v="ID"/>
    <x v="2"/>
  </r>
  <r>
    <s v="LITERASI SUMBER DAYA MANUSIA BERBASIS TEKNOLOGI INFORMASI SECARA TEPAT GUNA PADA UMKM VETPICUREAN UNTUK MENINGKATKAN PRODUKTIFITAS KARYAWAN"/>
    <s v="PENDAMPINGAN/PELATIHAN PERIODE 2"/>
    <n v="2024"/>
    <n v="2024"/>
    <m/>
    <s v="TIK"/>
    <n v="4920000"/>
    <n v="4920000"/>
    <s v="Telkom University Surabaya"/>
    <n v="2"/>
    <s v="PKM KOMPETITIF INTERNAL"/>
    <s v="Internal"/>
    <s v="ID"/>
    <x v="0"/>
  </r>
  <r>
    <s v="OPTIMALISASI PENGELOLAAN DAN PUBLIKASI DATA STATISTIK KELURAHAN GAYUNGAN MELALUI PELATIHAN DAN PENGEMBANGAN WEBSITE"/>
    <s v="TEKNOLOGI TEPAT GUNA (TTG) PERIODE 2"/>
    <n v="2024"/>
    <n v="2024"/>
    <m/>
    <s v="TIK"/>
    <n v="10000000"/>
    <n v="10000000"/>
    <s v="Telkom University Surabaya"/>
    <n v="4"/>
    <s v="PKM KOMPETITIF INTERNAL"/>
    <s v="Internal"/>
    <s v="ID"/>
    <x v="0"/>
  </r>
  <r>
    <s v="PEMBUATAN SISTEM RAPOR PADA TPQ AL-MUBAAROK SURABAYA"/>
    <s v="TEKNOLOGI TEPAT GUNA (TTG) PERIODE 2"/>
    <n v="2024"/>
    <n v="2024"/>
    <m/>
    <s v="Sosial Humaniora"/>
    <n v="10000000"/>
    <n v="10000000"/>
    <s v="Telkom University Surabaya"/>
    <n v="3"/>
    <s v="PKM KOMPETITIF INTERNAL"/>
    <s v="Internal"/>
    <s v="ID"/>
    <x v="0"/>
  </r>
  <r>
    <s v="DIGITALISASI SISTEM KONSELING BIMBINGAN KONSELING INDIVIDU PADA SMA KHADIJAH SURABAYA"/>
    <s v="TEKNOLOGI TEPAT GUNA (TTG) PERIODE 2"/>
    <n v="2024"/>
    <n v="2024"/>
    <m/>
    <s v="TIK"/>
    <n v="9500000"/>
    <n v="9500000"/>
    <s v="Telkom University Surabaya"/>
    <n v="2"/>
    <s v="PKM KOMPETITIF INTERNAL"/>
    <s v="Internal"/>
    <s v="ID"/>
    <x v="0"/>
  </r>
  <r>
    <s v="PERBAIKAN DAN PENGEMBANGAN ROBOT PELAYAN MEDIS DI RSUD DR. MOHAMAD SOEWANDHIE SURABAYA"/>
    <s v="TEKNOLOGI TEPAT GUNA (TTG) PERIODE 2"/>
    <n v="2024"/>
    <n v="2024"/>
    <m/>
    <s v="Kesehatan"/>
    <n v="9964000"/>
    <n v="9964000"/>
    <s v="Telkom University Surabaya"/>
    <n v="4"/>
    <s v="PKM KOMPETITIF INTERNAL"/>
    <s v="Internal"/>
    <s v="ID"/>
    <x v="0"/>
  </r>
  <r>
    <s v="DIGITALISASI BANK SAMPAH SEBAGAI OPTIMALISASI PENGELOLAAN SAMPAH DAN PENDAYAGUNAAN KELOMPOK TANI DI ELOK MEKAR SARI, SEMOLOWARU"/>
    <s v="TEKNOLOGI TEPAT GUNA (TTG) PERIODE 2"/>
    <n v="2024"/>
    <n v="2024"/>
    <m/>
    <s v="TIK"/>
    <n v="10000000"/>
    <n v="10000000"/>
    <s v="Telkom University Surabaya"/>
    <n v="3"/>
    <s v="PKM KOMPETITIF INTERNAL"/>
    <s v="Internal"/>
    <s v="ID"/>
    <x v="0"/>
  </r>
  <r>
    <m/>
    <m/>
    <m/>
    <m/>
    <m/>
    <m/>
    <m/>
    <m/>
    <m/>
    <m/>
    <m/>
    <s v="Internal"/>
    <m/>
    <x v="1"/>
  </r>
  <r>
    <s v="BUDIDAYA AYAM PETELUR UNTUK KELOMPOK MASYARAKAT DESA SARI ROGO"/>
    <s v="DESA BINAAN"/>
    <n v="2025"/>
    <n v="2025"/>
    <n v="6"/>
    <s v="Pangan"/>
    <n v="20000000"/>
    <n v="20000000"/>
    <s v="Telkom University Surabaya"/>
    <n v="4"/>
    <m/>
    <s v="Internal"/>
    <s v="ID"/>
    <x v="7"/>
  </r>
  <r>
    <s v="PEMBUATAN PUPUK ORGANIK BENTUK GRANULE DARI LIMBAH TERNAK DENGAN MEMANFAATKAN TEKNOLOGI IOT DI DESA SARIROGO"/>
    <s v="DESA BINAAN"/>
    <n v="2025"/>
    <n v="2025"/>
    <n v="6"/>
    <s v="Pangan"/>
    <n v="20000000"/>
    <n v="20000000"/>
    <s v="Telkom University Surabaya"/>
    <n v="4"/>
    <m/>
    <s v="Internal"/>
    <s v="ID"/>
    <x v="7"/>
  </r>
  <r>
    <s v="MONITORING KOLAM IKAN TANAH UNTUK BUDIDAYA IKAN TERNAK"/>
    <s v="DESA BINAAN"/>
    <n v="2025"/>
    <n v="2025"/>
    <n v="6"/>
    <s v="Pangan"/>
    <n v="15000000"/>
    <n v="15000000"/>
    <s v="Telkom University Surabaya"/>
    <n v="4"/>
    <m/>
    <s v="Internal"/>
    <s v="ID"/>
    <x v="7"/>
  </r>
  <r>
    <s v="SISTEM PERTANIAN TUMPANG SARI BUDIDAYA IKAN DENGAN TANAMAN ORKA MERAH DI DESA SARI ROGO, SIDOARJO"/>
    <s v="DESA BINAAN"/>
    <n v="2025"/>
    <n v="2025"/>
    <n v="6"/>
    <s v="Pangan"/>
    <n v="13000000"/>
    <n v="13000000"/>
    <s v="Telkom University Surabaya"/>
    <n v="4"/>
    <m/>
    <s v="Internal"/>
    <s v="ID"/>
    <x v="7"/>
  </r>
  <r>
    <s v="MONITORING AVERAGE DAILY GAIN PETERNAKAN KAMBING OLEH KELOMPOK MASYARAKAT DESA SARI ROGO"/>
    <s v="DESA BINAAN"/>
    <n v="2025"/>
    <n v="2025"/>
    <n v="6"/>
    <s v="Pangan"/>
    <n v="12000000"/>
    <n v="12000000"/>
    <s v="Telkom University Surabaya"/>
    <n v="4"/>
    <m/>
    <s v="Internal"/>
    <s v="ID"/>
    <x v="7"/>
  </r>
  <r>
    <s v="DESIMINASI SISTEM PEMBANGKIT TENAGA SURYA UNTUK GURU DAN SISWA DI LAMONGAN"/>
    <s v="TEKNOLOGI TEPAT GUNA"/>
    <n v="2025"/>
    <n v="2025"/>
    <n v="6"/>
    <s v="Energi"/>
    <n v="10000000"/>
    <n v="10000000"/>
    <s v="Telkom University Surabaya"/>
    <n v="3"/>
    <m/>
    <s v="Internal"/>
    <s v="ID"/>
    <x v="7"/>
  </r>
  <r>
    <s v="PEMBERDAYAAN HASIL USAHA TAMBAK MELALUI PEMASARAN DIGITAL DAN OPTAMALISASI PACKING UNTUK KEMANDIRIAN DISTRIBUSI PRODUK"/>
    <s v="TEKNOLOGI TEPAT GUNA"/>
    <n v="2025"/>
    <n v="2025"/>
    <n v="6"/>
    <m/>
    <n v="10000000"/>
    <n v="10000000"/>
    <m/>
    <m/>
    <m/>
    <s v="Internal"/>
    <m/>
    <x v="7"/>
  </r>
  <r>
    <s v="MANAJEMEN PENGETAHUAN BERBASIS TEKNOLOGI FILTRASI AIR UNTUK MENINGKATKAN HASIL TAMBAK PADA KELOMPOK PETANI IKAN DESA BANTENG PUTIH LAMONGAN"/>
    <s v="TEKNOLOGI TEPAT GUNA"/>
    <n v="2025"/>
    <n v="2025"/>
    <n v="6"/>
    <m/>
    <n v="10000000"/>
    <n v="10000000"/>
    <m/>
    <m/>
    <m/>
    <s v="Internal"/>
    <m/>
    <x v="7"/>
  </r>
  <r>
    <s v="PEMBANGUNAN WEBSITE UMKMCERDAS UNTUK PENINGKATAN EFISIENSI OPERASIONAL UMKM KAMPOENG ILMU SURBAYA"/>
    <s v="TEKNOLOGI TEPAT GUNA"/>
    <n v="2025"/>
    <n v="2025"/>
    <n v="6"/>
    <m/>
    <n v="10000000"/>
    <n v="10000000"/>
    <m/>
    <m/>
    <m/>
    <s v="Internal"/>
    <m/>
    <x v="7"/>
  </r>
  <r>
    <s v="PENGEMBANGAN SISTEM INFORMASI ADMINISTRASI SEBAGAI INOVASI DIGITAL PADA DESA GRABAGAN SIDOARJO"/>
    <s v="TEKNOLOGI TEPAT GUNA"/>
    <n v="2025"/>
    <n v="2025"/>
    <n v="6"/>
    <m/>
    <n v="10000000"/>
    <n v="10000000"/>
    <m/>
    <m/>
    <m/>
    <s v="Internal"/>
    <m/>
    <x v="7"/>
  </r>
  <r>
    <s v="SMART TANI: SISTEM IRIGASI TETES OTOMATIS BERBASIS IOT UNTUK BUDIDAYA MELON DI GREENHOUSE JAMBANGAN"/>
    <s v="TEKNOLOGI TEPAT GUNA"/>
    <n v="2025"/>
    <n v="2025"/>
    <n v="6"/>
    <m/>
    <n v="10000000"/>
    <n v="10000000"/>
    <m/>
    <m/>
    <m/>
    <s v="Internal"/>
    <m/>
    <x v="7"/>
  </r>
  <r>
    <s v="PEMBERDAYAAN UMKM CV. ALFA SURYA MELALUI PEMANFAATAN KENDARAAN LISTRIK RODA DUA DALAM DISTRIBUSI BARANG YANG EFISIEN"/>
    <s v="TEKNOLOGI TEPAT GUNA"/>
    <n v="2025"/>
    <n v="2025"/>
    <n v="6"/>
    <m/>
    <n v="10000000"/>
    <n v="10000000"/>
    <m/>
    <m/>
    <m/>
    <s v="Internal"/>
    <m/>
    <x v="7"/>
  </r>
  <r>
    <s v="PENDAMPINGAN PERINTISAN KOPERASI MULTI PIHAK BERBASIS KELOMPOK MASYARAKAT DI DESA BANTENGPUTIH"/>
    <s v="TEKNOLOGI TEPAT GUNA"/>
    <n v="2025"/>
    <n v="2025"/>
    <n v="6"/>
    <m/>
    <n v="10000000"/>
    <n v="10000000"/>
    <m/>
    <m/>
    <m/>
    <s v="Internal"/>
    <m/>
    <x v="7"/>
  </r>
  <r>
    <s v="INTEGRASI BUSINESS INTELLIGENCE UNTUK PENGELOLAAN DATA DAN KONTEN DI WEBSITE ADIDES"/>
    <s v="TEKNOLOGI TEPAT GUNA"/>
    <n v="2025"/>
    <n v="2025"/>
    <n v="6"/>
    <m/>
    <n v="10000000"/>
    <n v="10000000"/>
    <m/>
    <m/>
    <m/>
    <s v="Internal"/>
    <m/>
    <x v="7"/>
  </r>
  <r>
    <s v="WHITE-SWINDLER-V3: PENGEMBANGAN WEB UNTUK MENGUNGKAP MODUS PENIPUAN DIGITAL BERBASIS MEDIA SOSIAL DENGAN TEORI INFLUENCE MAXIMIZATION."/>
    <s v="TEKNOLOGI TEPAT GUNA"/>
    <n v="2025"/>
    <n v="2025"/>
    <n v="6"/>
    <m/>
    <n v="10000000"/>
    <n v="10000000"/>
    <m/>
    <m/>
    <m/>
    <s v="Internal"/>
    <m/>
    <x v="7"/>
  </r>
  <r>
    <s v="PENERAPAN TEKNOLOGI TEPAT GUNA: INOVASI ALAT RUANG MENYUSUI PORTABEL UNTUK MENDUKUNG KENYAMANAN IBU MENYUSUI DI RUANG PUBLIK"/>
    <s v="TEKNOLOGI TEPAT GUNA"/>
    <n v="2025"/>
    <n v="2025"/>
    <n v="6"/>
    <m/>
    <n v="10000000"/>
    <n v="10000000"/>
    <m/>
    <m/>
    <m/>
    <s v="Internal"/>
    <m/>
    <x v="7"/>
  </r>
  <r>
    <s v="PENERAPAN STRATEGI BRANDING BERBASIS AI UNTUK DIGITALISASI UMKM"/>
    <s v="TEKNOLOGI TEPAT GUNA"/>
    <n v="2025"/>
    <n v="2025"/>
    <n v="6"/>
    <m/>
    <n v="10000000"/>
    <n v="10000000"/>
    <m/>
    <m/>
    <m/>
    <s v="Internal"/>
    <m/>
    <x v="7"/>
  </r>
  <r>
    <s v="PEMBUATAN ALAT PRODUKSI PUPUK DARI ENCENG GONDOK "/>
    <s v="TEKNOLOGI TEPAT GUNA"/>
    <n v="2025"/>
    <n v="2025"/>
    <n v="6"/>
    <m/>
    <n v="10000000"/>
    <n v="10000000"/>
    <m/>
    <m/>
    <m/>
    <s v="Internal"/>
    <m/>
    <x v="7"/>
  </r>
  <r>
    <s v="INDUKSI TEKNOLOGI DASHBOARD UNTUK MONITORING LAYANAN AKADEMIK SEKOLAH DI SMP HANG TUAH 4 SURABAYA"/>
    <s v="TEKNOLOGI TEPAT GUNA"/>
    <n v="2025"/>
    <n v="2025"/>
    <n v="6"/>
    <m/>
    <n v="10000000"/>
    <n v="10000000"/>
    <m/>
    <m/>
    <m/>
    <s v="Internal"/>
    <m/>
    <x v="7"/>
  </r>
  <r>
    <s v="PENERAPAN PICOBOT UNTUK FISIOTERAPI BERJALAN PASIEN PASCA STROKE."/>
    <s v="TEKNOLOGI TEPAT GUNA"/>
    <n v="2025"/>
    <n v="2025"/>
    <n v="6"/>
    <m/>
    <n v="10000000"/>
    <n v="10000000"/>
    <m/>
    <m/>
    <m/>
    <s v="Internal"/>
    <m/>
    <x v="7"/>
  </r>
  <r>
    <s v="PENGEMBANGAN APLIKASI BIMBINGAN KONSELING MURID SMA NEGERI 1 KAMAL"/>
    <s v="TEKNOLOGI TEPAT GUNA"/>
    <n v="2025"/>
    <n v="2025"/>
    <n v="6"/>
    <m/>
    <n v="10000000"/>
    <n v="10000000"/>
    <m/>
    <m/>
    <m/>
    <s v="Internal"/>
    <m/>
    <x v="7"/>
  </r>
  <r>
    <s v="PENGEMBANGAN SISTEM ABSENSI MENGGUNAKAN FINGERPRINT PADA SMP AL FALAH ASSALAM"/>
    <s v="TEKNOLOGI TEPAT GUNA"/>
    <n v="2025"/>
    <n v="2025"/>
    <n v="6"/>
    <m/>
    <n v="10000000"/>
    <n v="10000000"/>
    <m/>
    <m/>
    <m/>
    <s v="Internal"/>
    <m/>
    <x v="7"/>
  </r>
  <r>
    <s v="SISTEM IRIGASI TETES OTOMATIS BERBASIS IOT UNTUK TANAMAN BUDIDAYA  DESA SARI ROGO"/>
    <s v="TEKNOLOGI TEPAT GUNA"/>
    <n v="2025"/>
    <n v="2025"/>
    <n v="6"/>
    <m/>
    <n v="9795000"/>
    <n v="9795000"/>
    <m/>
    <m/>
    <m/>
    <s v="Internal"/>
    <m/>
    <x v="7"/>
  </r>
  <r>
    <s v="IMPLEMENTASI SISTEM PERPUSTAKAAN DIGITAL BERBASIS WEBSITE UNTUK MENINGKATKAN EFISIENSI DAN KUALITAS LAYANAN PERPUSTAKAAN DI SMP AL-FALAH ASSALAM"/>
    <s v="TEKNOLOGI TEPAT GUNA"/>
    <n v="2025"/>
    <n v="2025"/>
    <n v="6"/>
    <m/>
    <n v="8810000"/>
    <n v="8810000"/>
    <m/>
    <m/>
    <m/>
    <s v="Internal"/>
    <m/>
    <x v="7"/>
  </r>
  <r>
    <s v="IMPLEMENTASI LINGKUNGAN KERJA YANG NYAMAN MELALUI KAMPANYE DIGITAL HIDUP SEHAT"/>
    <s v="PENDAMPINGAN/PELATIHAN"/>
    <n v="2025"/>
    <n v="2025"/>
    <n v="6"/>
    <s v="Kesehatan"/>
    <n v="4990000"/>
    <n v="4990000"/>
    <s v="Telkom University Surabaya"/>
    <n v="2"/>
    <m/>
    <s v="Internal"/>
    <s v="ID"/>
    <x v="7"/>
  </r>
  <r>
    <s v="PELATIHAN DESIGN WEBSITE DAN PENGENALAN PERANGKAT IOT"/>
    <s v="PENDAMPINGAN/PELATIHAN"/>
    <n v="2025"/>
    <n v="2025"/>
    <n v="6"/>
    <s v="TIK"/>
    <n v="4950000"/>
    <n v="4950000"/>
    <s v="Telkom University Surabaya"/>
    <n v="2"/>
    <m/>
    <s v="Internal"/>
    <s v="ID"/>
    <x v="7"/>
  </r>
  <r>
    <s v="PENINGKATAN LITERASI DATA SISWA SMP MELALUI PELATIHAN VISUALISASI DATA INTERAKTIF DENGAN LOOKER STUDIO"/>
    <s v="PENDAMPINGAN/PELATIHAN"/>
    <n v="2025"/>
    <n v="2025"/>
    <n v="6"/>
    <s v="TIK"/>
    <n v="2480000"/>
    <n v="2480000"/>
    <s v="Telkom University Surabaya"/>
    <n v="3"/>
    <m/>
    <s v="Internal"/>
    <s v="ID"/>
    <x v="7"/>
  </r>
  <r>
    <s v="Pengembangan Hasil Produk Usaha Tambak dan Manajemen Bisnis Koperasi Multi Pihak Di Desa Bantengputih Kabupaten Lamongan Melalui Program Pemberdayaan Masyarakat oleh Mahasiswa"/>
    <s v="Program Pemberdayaan Masyarakat Mahasiswa (PMM)"/>
    <n v="2025"/>
    <n v="2025"/>
    <n v="6"/>
    <m/>
    <n v="52400000"/>
    <n v="52400000"/>
    <m/>
    <m/>
    <m/>
    <s v="Eksternal"/>
    <m/>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n v="2"/>
    <s v="_x000a_EC00202134319 "/>
    <x v="0"/>
    <x v="0"/>
    <s v="ITTelkom Surabaya Face Shield Ver 1.0.0."/>
    <x v="0"/>
    <s v="Ada (Alat Tidak Diketahui)"/>
    <s v="Institut Teknologi Telkom Surabaya"/>
    <s v="Yupit Sudianto"/>
    <s v="YPT"/>
    <s v=""/>
    <s v="Dosen"/>
    <s v="Sistem Informasi"/>
    <s v="000290174"/>
    <d v="2020-05-11T00:00:00"/>
    <d v="2021-07-21T10:43:14"/>
    <m/>
    <d v="2021-07-21T10:43:00"/>
    <m/>
    <x v="0"/>
    <s v="Rizqa Amelia Zunaidi"/>
    <s v="ZQA"/>
    <s v=""/>
    <s v="Dosen"/>
    <s v="Teknik Industri"/>
    <s v="Hawwin Mardhiana"/>
    <s v="MAE"/>
    <s v=""/>
    <s v="Dosen"/>
    <s v="Sistem Informasi"/>
    <s v="Ully Asfari"/>
    <s v="ULF"/>
    <s v=""/>
    <s v="Dosen"/>
    <s v="Sistem Informasi"/>
    <s v="Dominggo Bayu Baskara"/>
    <s v="DBB"/>
    <s v=""/>
    <s v="Dosen"/>
    <s v="Digital Bisnis"/>
    <s v="Benazir Imam Arif Muttaqin"/>
    <s v="BIA"/>
    <s v=""/>
    <s v="Dosen"/>
    <s v="Teknik Industri"/>
    <s v="Aji Triatmojo"/>
    <s v=""/>
    <s v=""/>
    <s v="Eksternal"/>
    <s v="Eksternal"/>
    <s v="Karina Putri Permatasari"/>
    <s v=""/>
    <n v="1204190032"/>
    <s v="Mahasiswa"/>
    <s v="Sistem Informasi"/>
    <m/>
    <s v=""/>
    <s v=""/>
    <s v=""/>
    <s v=""/>
    <m/>
    <s v=""/>
    <s v=""/>
    <m/>
    <s v=""/>
    <m/>
    <m/>
    <s v=""/>
    <s v=""/>
    <s v=""/>
    <m/>
    <s v=""/>
    <m/>
    <s v=""/>
    <s v=""/>
    <m/>
    <m/>
    <m/>
    <s v=""/>
    <s v=""/>
    <s v="https://telkomuniversityofficial-my.sharepoint.com/personal/lppmsby_telkomuniversity_ac_id/Documents/LPPM TUS/01. Penelitian &amp; PkM/Data/../../../../../../:b:/g/personal/lppmsby_telkomuniversity_ac_id/EQYWcVIpNhtKmk1rOxh7tgsBeJrGqJczo9SXo_MQJ-xYRg?e=OkXlGT"/>
    <s v="Non-TA"/>
    <s v="Penelitian"/>
  </r>
  <r>
    <n v="3"/>
    <s v="EC00202056973 "/>
    <x v="0"/>
    <x v="0"/>
    <s v="AFONA"/>
    <x v="0"/>
    <s v="Ada (Alat Tidak Diketahui)"/>
    <s v="Institut Teknologi Telkom Surabaya"/>
    <s v="Fidi Wincoko Putro"/>
    <s v="FWP"/>
    <s v=""/>
    <s v="Dosen"/>
    <s v="Rekayasa Perangkat Lunak"/>
    <s v="EC00202056973"/>
    <d v="2020-02-04T00:00:00"/>
    <d v="2020-12-07T03:45:21"/>
    <d v="2020-12-11T11:58:46"/>
    <d v="2020-12-07T03:45:21"/>
    <m/>
    <x v="0"/>
    <s v="Ardian Yusuf Wicaksono"/>
    <s v="CAK"/>
    <s v=""/>
    <s v="Dosen"/>
    <s v="Informatika"/>
    <s v="Dominggo Bayu Baskara"/>
    <s v="DBB"/>
    <s v=""/>
    <s v="Dosen"/>
    <s v="Digital Bisnis"/>
    <m/>
    <m/>
    <m/>
    <m/>
    <m/>
    <m/>
    <s v=""/>
    <s v=""/>
    <s v=""/>
    <s v=""/>
    <m/>
    <s v=""/>
    <s v=""/>
    <m/>
    <m/>
    <m/>
    <n v="0"/>
    <n v="0"/>
    <m/>
    <m/>
    <m/>
    <s v=""/>
    <n v="0"/>
    <m/>
    <m/>
    <m/>
    <s v=""/>
    <s v=""/>
    <m/>
    <m/>
    <m/>
    <s v=""/>
    <s v=""/>
    <m/>
    <m/>
    <m/>
    <m/>
    <s v=""/>
    <m/>
    <m/>
    <m/>
    <s v=""/>
    <m/>
    <m/>
    <m/>
    <m/>
    <m/>
    <m/>
    <m/>
    <m/>
    <s v="SuratCiptaan_EC00202056973_4"/>
    <s v="Non-TA"/>
    <s v="Abdimas"/>
  </r>
  <r>
    <n v="4"/>
    <s v="_x0009_EC00202023707_x0009_ "/>
    <x v="0"/>
    <x v="0"/>
    <s v="WANI"/>
    <x v="0"/>
    <s v="Ada (Alat Tidak Diketahui)"/>
    <s v="Institut Teknologi Telkom Surabaya"/>
    <s v="Dimas Adiputra"/>
    <s v="DIV"/>
    <s v=""/>
    <s v="Dosen"/>
    <s v="Teknik Elektro"/>
    <s v="000213905"/>
    <d v="2020-07-20T00:00:00"/>
    <s v="20-07-2020 05:11:18_x000a_"/>
    <d v="2020-11-06T08:39:25"/>
    <s v="20-07-2020 05:11:18_x000a_"/>
    <m/>
    <x v="0"/>
    <s v="Anifatul Faricha"/>
    <s v="EVE"/>
    <s v=""/>
    <s v="Dosen"/>
    <s v="Teknik Elektro"/>
    <s v="Moch. Iskandar Riansyah"/>
    <s v="ISC"/>
    <s v=""/>
    <s v="Dosen"/>
    <s v="Teknik Elektro"/>
    <s v="MOCHAMAD FAUZAN RASYID"/>
    <s v=""/>
    <n v="1103180004"/>
    <s v="Mahasiswa"/>
    <s v="Teknik Elektro"/>
    <m/>
    <s v=""/>
    <s v=""/>
    <s v=""/>
    <s v=""/>
    <m/>
    <s v=""/>
    <s v=""/>
    <m/>
    <m/>
    <m/>
    <n v="0"/>
    <n v="0"/>
    <m/>
    <m/>
    <m/>
    <s v=""/>
    <s v=""/>
    <m/>
    <m/>
    <m/>
    <s v=""/>
    <s v=""/>
    <m/>
    <m/>
    <m/>
    <s v=""/>
    <s v=""/>
    <m/>
    <m/>
    <m/>
    <m/>
    <s v=""/>
    <m/>
    <m/>
    <m/>
    <s v=""/>
    <m/>
    <m/>
    <m/>
    <m/>
    <m/>
    <m/>
    <m/>
    <m/>
    <s v="Sertifikat_Dimas Adiputra_EC00202023707.pdf"/>
    <s v="Non-TA"/>
    <s v="Abdimas"/>
  </r>
  <r>
    <n v="5"/>
    <s v="EC00202021247"/>
    <x v="0"/>
    <x v="0"/>
    <s v="LisTU"/>
    <x v="0"/>
    <s v="Ada (Alat Tidak Diketahui)"/>
    <s v="Institut Teknologi Telkom Surabaya"/>
    <s v="Rhevindra Permata Anggriawan"/>
    <s v=""/>
    <n v="1204190073"/>
    <s v="Mahasiswa"/>
    <s v="Sistem Informasi"/>
    <s v="000195572"/>
    <d v="2020-06-25T00:00:00"/>
    <d v="2020-07-06T11:42:18"/>
    <d v="2020-07-23T23:54:43"/>
    <d v="2020-07-06T11:42:18"/>
    <m/>
    <x v="0"/>
    <s v="MOCHAMMAD IHZA RIZKY KARIM"/>
    <s v=""/>
    <n v="1204190054"/>
    <s v="Mahasiswa"/>
    <s v="Sistem Informasi"/>
    <s v="Iqbal Tawwaqal"/>
    <s v=""/>
    <m/>
    <s v="Mahasiswa"/>
    <s v="Sistem Informasi"/>
    <s v="Mashedi"/>
    <s v=""/>
    <n v="1204190010"/>
    <s v="Mahasiswa"/>
    <s v="Sistem Informasi"/>
    <s v="Muhamad Arsyad"/>
    <s v=""/>
    <n v="1204190028"/>
    <s v="Mahasiswa"/>
    <s v="Sistem Informasi"/>
    <s v="Ully Asfari"/>
    <s v="ULF"/>
    <s v=""/>
    <s v="Dosen"/>
    <s v="Sistem Informasi"/>
    <m/>
    <n v="0"/>
    <n v="0"/>
    <m/>
    <m/>
    <m/>
    <s v=""/>
    <s v=""/>
    <m/>
    <m/>
    <m/>
    <s v=""/>
    <s v=""/>
    <m/>
    <m/>
    <m/>
    <s v=""/>
    <s v=""/>
    <m/>
    <m/>
    <m/>
    <m/>
    <s v=""/>
    <m/>
    <m/>
    <m/>
    <s v=""/>
    <m/>
    <m/>
    <m/>
    <m/>
    <m/>
    <m/>
    <m/>
    <m/>
    <s v="SuratCiptaan_EC00202021247"/>
    <s v="TA"/>
    <s v="Abdimas"/>
  </r>
  <r>
    <n v="6"/>
    <s v="_x0009_EC00202018279"/>
    <x v="0"/>
    <x v="0"/>
    <s v="ROSE"/>
    <x v="0"/>
    <s v="Ada (Alat Tidak Diketahui)"/>
    <s v="Institut Teknologi Telkom Surabaya"/>
    <s v="Billy Montolalu"/>
    <s v="BLM"/>
    <s v=""/>
    <s v="Dosen"/>
    <s v="Rekayasa Perangkat Lunak"/>
    <s v="000195808"/>
    <d v="2020-05-05T00:00:00"/>
    <s v="15-06-2020 11:57:39_x000a_"/>
    <d v="2020-07-27T10:20:22"/>
    <s v="15-06-2020 11:57:39_x000a_"/>
    <m/>
    <x v="0"/>
    <s v="Isa Hafidz"/>
    <s v="IHF"/>
    <s v=""/>
    <s v="Dosen"/>
    <s v="Teknik Elektro"/>
    <s v="Mas Aly Afandi"/>
    <s v=""/>
    <s v=""/>
    <s v="Eksternal"/>
    <s v="Eksternal"/>
    <s v="Helmy Widyantara"/>
    <s v="CAP"/>
    <s v=""/>
    <s v="Dosen"/>
    <s v="Teknologi Informasi"/>
    <s v="Tri Arief Sardjono"/>
    <s v="TAF"/>
    <s v=""/>
    <s v="Dosen"/>
    <n v="0"/>
    <m/>
    <s v=""/>
    <s v=""/>
    <m/>
    <m/>
    <m/>
    <n v="0"/>
    <n v="0"/>
    <m/>
    <m/>
    <m/>
    <s v=""/>
    <s v=""/>
    <m/>
    <m/>
    <m/>
    <s v=""/>
    <s v=""/>
    <m/>
    <m/>
    <m/>
    <s v=""/>
    <s v=""/>
    <m/>
    <m/>
    <m/>
    <m/>
    <s v=""/>
    <m/>
    <m/>
    <m/>
    <s v=""/>
    <m/>
    <m/>
    <m/>
    <m/>
    <m/>
    <m/>
    <m/>
    <m/>
    <s v="Sertfikat_EC00202018279.pdf"/>
    <s v="Non-TA"/>
    <s v="Abdimas"/>
  </r>
  <r>
    <n v="7"/>
    <s v="P00202005678"/>
    <x v="1"/>
    <x v="1"/>
    <s v="Keranda Pemulasaraan Jenazah"/>
    <x v="1"/>
    <s v="Ada (Alat Tidak Diketahui)"/>
    <s v="Institut Teknologi Telkom Surabaya(ID)"/>
    <s v="Tri Arief Sardjono"/>
    <s v="TAF"/>
    <s v=""/>
    <s v="Dosen"/>
    <m/>
    <s v="2022/PID/00968"/>
    <d v="2022-02-07T00:00:00"/>
    <s v="03-AUG-20"/>
    <s v="03-AUG-20"/>
    <d v="2022-10-20T00:00:00"/>
    <n v="83692"/>
    <x v="1"/>
    <s v="Bambang Lelono Widjiantoro"/>
    <s v="BLW"/>
    <s v=""/>
    <s v="Dosen"/>
    <n v="0"/>
    <s v="Helmy Widyantara"/>
    <s v="CAP"/>
    <s v=""/>
    <s v="Dosen"/>
    <s v="Teknologi Informasi"/>
    <s v="Yusfi Achmad"/>
    <s v=""/>
    <s v=""/>
    <s v="Eksternal"/>
    <s v="Eksternal"/>
    <m/>
    <s v=""/>
    <s v=""/>
    <m/>
    <m/>
    <m/>
    <s v=""/>
    <s v=""/>
    <m/>
    <m/>
    <m/>
    <n v="0"/>
    <n v="0"/>
    <m/>
    <m/>
    <m/>
    <s v=""/>
    <s v=""/>
    <m/>
    <m/>
    <m/>
    <s v=""/>
    <s v=""/>
    <m/>
    <m/>
    <m/>
    <s v=""/>
    <s v=""/>
    <m/>
    <m/>
    <m/>
    <m/>
    <s v=""/>
    <m/>
    <m/>
    <m/>
    <s v=""/>
    <m/>
    <m/>
    <m/>
    <m/>
    <m/>
    <m/>
    <m/>
    <m/>
    <s v="P00202005678.pdf"/>
    <s v="Non-TA"/>
    <s v="Penelitian"/>
  </r>
  <r>
    <n v="8"/>
    <s v="S00202105085"/>
    <x v="1"/>
    <x v="1"/>
    <s v="ANJUNGAN PEMERIKSAAN KESEHATAN MANDIRI ONLINE"/>
    <x v="1"/>
    <s v="Ada ( Alat Ada dan Fungsi)"/>
    <s v="Institut Teknologi Telkom Surabaya(ID)"/>
    <s v="Susijanto Tri Rasmana"/>
    <s v="SUZ"/>
    <s v=""/>
    <s v="Dosen"/>
    <s v="Teknik Komputer"/>
    <s v="2022/S/01339"/>
    <d v="2022-06-16T00:00:00"/>
    <d v="2021-07-02T00:00:00"/>
    <d v="2021-07-02T00:00:00"/>
    <d v="2022-10-24T00:00:00"/>
    <n v="5100"/>
    <x v="1"/>
    <s v="Billy Montolalu"/>
    <s v="BLM"/>
    <s v=""/>
    <s v="Dosen"/>
    <s v="Rekayasa Perangkat Lunak"/>
    <s v="Muhammad Dzulfikar Fauzi"/>
    <s v="MDX"/>
    <s v=""/>
    <s v="Dosen"/>
    <s v="Informatika"/>
    <s v="Ahmad Wali Satria Bahari Johan"/>
    <s v="AWQ"/>
    <s v=""/>
    <s v="Dosen"/>
    <s v="Informatika"/>
    <s v="Tri Arief Sardjono"/>
    <s v="TAF"/>
    <s v=""/>
    <s v="Dosen"/>
    <s v="Teknik Elektro"/>
    <m/>
    <s v=""/>
    <s v=""/>
    <m/>
    <m/>
    <m/>
    <n v="0"/>
    <n v="0"/>
    <m/>
    <m/>
    <m/>
    <s v=""/>
    <s v=""/>
    <m/>
    <m/>
    <m/>
    <s v=""/>
    <s v=""/>
    <m/>
    <m/>
    <m/>
    <s v=""/>
    <s v=""/>
    <m/>
    <m/>
    <m/>
    <m/>
    <s v=""/>
    <m/>
    <m/>
    <m/>
    <s v=""/>
    <m/>
    <m/>
    <m/>
    <m/>
    <m/>
    <m/>
    <m/>
    <m/>
    <s v="S00202105085.pdf"/>
    <s v="Non-TA"/>
    <s v="Penelitian"/>
  </r>
  <r>
    <n v="9"/>
    <s v="S00202105019"/>
    <x v="1"/>
    <x v="2"/>
    <s v=" "/>
    <x v="2"/>
    <m/>
    <s v="Institut Teknologi Telkom Surabaya(ID)"/>
    <s v="Dimas Adiputra"/>
    <s v="DIV"/>
    <s v=""/>
    <s v="Dosen"/>
    <s v="Teknik Elektro"/>
    <s v="2021/SID/01680"/>
    <d v="2021-07-05T00:00:00"/>
    <d v="2021-06-30T00:00:00"/>
    <d v="2021-06-30T00:00:00"/>
    <d v="2022-10-24T00:00:00"/>
    <n v="5099"/>
    <x v="1"/>
    <m/>
    <s v=""/>
    <s v=""/>
    <m/>
    <m/>
    <m/>
    <s v=""/>
    <s v=""/>
    <m/>
    <m/>
    <m/>
    <s v=""/>
    <s v=""/>
    <m/>
    <m/>
    <m/>
    <s v=""/>
    <s v=""/>
    <m/>
    <m/>
    <m/>
    <s v=""/>
    <s v=""/>
    <m/>
    <m/>
    <m/>
    <n v="0"/>
    <n v="0"/>
    <m/>
    <m/>
    <m/>
    <s v=""/>
    <s v=""/>
    <m/>
    <m/>
    <m/>
    <s v=""/>
    <s v=""/>
    <m/>
    <m/>
    <m/>
    <s v=""/>
    <s v=""/>
    <m/>
    <m/>
    <m/>
    <m/>
    <s v=""/>
    <m/>
    <m/>
    <m/>
    <s v=""/>
    <m/>
    <m/>
    <m/>
    <m/>
    <m/>
    <m/>
    <m/>
    <m/>
    <s v="S00202105019.pdf"/>
    <s v="Non-TA"/>
    <s v="Penelitian"/>
  </r>
  <r>
    <n v="10"/>
    <s v="S00202105020"/>
    <x v="1"/>
    <x v="1"/>
    <s v="Transporter Logistik Cerdas"/>
    <x v="1"/>
    <s v="Ada ( Alat Ada dan Fungsi)"/>
    <s v="Institut Teknologi Telkom Surabaya(ID)"/>
    <s v="Lora Khaula Amifia"/>
    <s v="KHL"/>
    <s v=""/>
    <s v="Dosen"/>
    <s v="Teknik Elektro"/>
    <s v="2021/SID/01750"/>
    <d v="2021-07-12T00:00:00"/>
    <d v="2021-06-30T00:00:00"/>
    <d v="2021-06-30T00:00:00"/>
    <d v="2022-10-20T00:00:00"/>
    <n v="5080"/>
    <x v="1"/>
    <s v="Putu Duta Hasta Putra"/>
    <s v=""/>
    <n v="1103180001"/>
    <s v="Mahasiswa"/>
    <s v="Teknik Elektro"/>
    <s v="Robin Addwiyansyah Alvaro Samrat"/>
    <s v=""/>
    <n v="1103180001"/>
    <s v="Mahasiswa"/>
    <s v="Teknik Elektro"/>
    <s v="Moch. Iskandar Riansyah"/>
    <s v="ISC"/>
    <s v=""/>
    <s v="Dosen"/>
    <s v="Teknik Elektro"/>
    <m/>
    <s v=""/>
    <s v=""/>
    <m/>
    <m/>
    <m/>
    <s v=""/>
    <s v=""/>
    <m/>
    <m/>
    <m/>
    <n v="0"/>
    <n v="0"/>
    <m/>
    <m/>
    <m/>
    <s v=""/>
    <s v=""/>
    <m/>
    <m/>
    <m/>
    <s v=""/>
    <s v=""/>
    <m/>
    <m/>
    <m/>
    <s v=""/>
    <s v=""/>
    <m/>
    <m/>
    <m/>
    <m/>
    <s v=""/>
    <m/>
    <m/>
    <m/>
    <s v=""/>
    <m/>
    <m/>
    <m/>
    <m/>
    <m/>
    <m/>
    <m/>
    <m/>
    <s v="S00202105020.pdf"/>
    <s v="TA"/>
    <s v="Penelitian"/>
  </r>
  <r>
    <n v="11"/>
    <s v="EC00202166188"/>
    <x v="0"/>
    <x v="1"/>
    <s v="Manipulator Kurva Gas Motor Listrik"/>
    <x v="0"/>
    <s v="Tidak Ada"/>
    <s v="Institut Teknologi Telkom Surabaya"/>
    <s v="Dimas Adiputra"/>
    <s v="DIV"/>
    <s v=""/>
    <s v="Dosen"/>
    <s v="Teknik Elektro"/>
    <s v="000290805"/>
    <d v="2021-10-18T00:00:00"/>
    <s v="18-11-2021 10:22:13_x000a_"/>
    <d v="2021-11-25T21:53:03"/>
    <s v="18-11-2021 10:22:13_x000a_"/>
    <m/>
    <x v="0"/>
    <s v="Pangestu Widodo"/>
    <s v="PNG"/>
    <s v=""/>
    <s v="Dosen"/>
    <s v="Teknik Komputer"/>
    <s v="Aldo Juan Widodo"/>
    <s v=""/>
    <s v=""/>
    <s v="Mahasiswa"/>
    <s v="Teknik Elektro"/>
    <s v="Yosefan Alfeus Bayuaji"/>
    <s v=""/>
    <n v="1103190002"/>
    <s v="Mahasiswa"/>
    <s v="Teknik Elektro"/>
    <s v="Nadia Dinda Pratama Putri"/>
    <s v=""/>
    <n v="1103192023"/>
    <s v="Mahasiswa"/>
    <s v="Teknik Elektro"/>
    <m/>
    <s v=""/>
    <s v=""/>
    <m/>
    <m/>
    <m/>
    <n v="0"/>
    <n v="0"/>
    <m/>
    <m/>
    <m/>
    <s v=""/>
    <s v=""/>
    <m/>
    <m/>
    <m/>
    <s v=""/>
    <s v=""/>
    <m/>
    <m/>
    <m/>
    <s v=""/>
    <s v=""/>
    <m/>
    <m/>
    <m/>
    <m/>
    <s v=""/>
    <m/>
    <m/>
    <m/>
    <s v=""/>
    <m/>
    <m/>
    <m/>
    <m/>
    <m/>
    <m/>
    <m/>
    <m/>
    <s v="Sertifikat_EC00202166188.pdf"/>
    <s v="Non-TA"/>
    <s v="Penelitian"/>
  </r>
  <r>
    <n v="12"/>
    <s v="EC00202130517"/>
    <x v="0"/>
    <x v="1"/>
    <s v="Algoritma Mizu Water"/>
    <x v="0"/>
    <s v="Tidak Ada"/>
    <s v="Institut Teknologi Telkom Surabaya"/>
    <s v="Aldo Juan Widodo"/>
    <s v=""/>
    <n v="1103192024"/>
    <s v="Mahasiswa"/>
    <s v="Teknik Elektro"/>
    <s v="000275784"/>
    <d v="2021-01-30T00:00:00"/>
    <d v="2021-06-29T01:29:03"/>
    <d v="2021-09-28T20:15:18"/>
    <d v="2021-06-29T01:29:03"/>
    <m/>
    <x v="0"/>
    <s v="Nadia Dinda Pratama Putri"/>
    <s v=""/>
    <n v="1103192023"/>
    <s v="Mahasiswa"/>
    <s v="Teknik Elektro"/>
    <s v="Yosefan Alfeus Bayuaji"/>
    <s v=""/>
    <n v="1103192023"/>
    <s v="Mahasiswa"/>
    <s v="Teknik Elektro"/>
    <m/>
    <s v=""/>
    <s v=""/>
    <m/>
    <m/>
    <m/>
    <s v=""/>
    <s v=""/>
    <m/>
    <m/>
    <m/>
    <s v=""/>
    <s v=""/>
    <m/>
    <m/>
    <m/>
    <n v="0"/>
    <n v="0"/>
    <m/>
    <m/>
    <m/>
    <s v=""/>
    <s v=""/>
    <m/>
    <m/>
    <m/>
    <s v=""/>
    <s v=""/>
    <m/>
    <m/>
    <m/>
    <s v=""/>
    <s v=""/>
    <m/>
    <m/>
    <m/>
    <m/>
    <s v=""/>
    <m/>
    <m/>
    <m/>
    <s v=""/>
    <m/>
    <m/>
    <m/>
    <m/>
    <m/>
    <m/>
    <m/>
    <m/>
    <s v="SuratCiptaan_EC00202130517_3"/>
    <s v="TA"/>
    <s v="Penelitian"/>
  </r>
  <r>
    <n v="13"/>
    <m/>
    <x v="0"/>
    <x v="3"/>
    <s v="Buku Fisika Dasar"/>
    <x v="3"/>
    <s v="Tidak Ada"/>
    <s v="Institut Teknologi Telkom Surabaya"/>
    <s v="Lora Khaula Amifia"/>
    <s v="KHL"/>
    <s v=""/>
    <s v="Dosen"/>
    <s v="Teknik Elektro"/>
    <s v="000417538"/>
    <d v="2022-12-08T00:00:00"/>
    <d v="2022-12-08T09:40:46"/>
    <s v="_x0009_2022-12-08 09:58:26"/>
    <d v="2022-12-08T09:40:46"/>
    <m/>
    <x v="0"/>
    <s v="Chaironi Latif"/>
    <s v="CLF"/>
    <s v=""/>
    <s v="Dosen"/>
    <s v="Teknik Elektro"/>
    <s v="Anjar Taufik Hidayat"/>
    <s v=""/>
    <s v=""/>
    <s v="Eksternal"/>
    <s v="Eksternal"/>
    <m/>
    <s v=""/>
    <s v=""/>
    <m/>
    <m/>
    <m/>
    <s v=""/>
    <s v=""/>
    <m/>
    <m/>
    <m/>
    <s v=""/>
    <s v=""/>
    <m/>
    <m/>
    <m/>
    <s v=""/>
    <n v="0"/>
    <m/>
    <m/>
    <m/>
    <s v=""/>
    <s v=""/>
    <m/>
    <m/>
    <m/>
    <s v=""/>
    <s v=""/>
    <m/>
    <m/>
    <m/>
    <s v=""/>
    <s v=""/>
    <m/>
    <m/>
    <m/>
    <m/>
    <s v=""/>
    <m/>
    <m/>
    <m/>
    <s v=""/>
    <m/>
    <m/>
    <m/>
    <m/>
    <m/>
    <m/>
    <m/>
    <m/>
    <m/>
    <s v="Non-TA"/>
    <s v="Penelitian"/>
  </r>
  <r>
    <n v="14"/>
    <s v="EC002022108954"/>
    <x v="0"/>
    <x v="3"/>
    <s v="Perangkat Lunak Penghitung Berat Badan Ideal dalam Bahasa Python dan Javascript"/>
    <x v="0"/>
    <s v="Tidak Ada"/>
    <s v="Institut Teknologi Telkom Surabaya"/>
    <s v="Mochamad Nizar Palefi Ma'ady"/>
    <s v="NZR"/>
    <s v=""/>
    <s v="Dosen"/>
    <s v="Sistem Informasi"/>
    <s v="000424698"/>
    <s v="2022-12-19_x000a_"/>
    <s v="19-12-2022 03:40:48_x000a_"/>
    <s v="_x0009_2022-12-19 15:50:13"/>
    <d v="2022-12-19T03:40:48"/>
    <m/>
    <x v="0"/>
    <s v="Tabina Shafa Nabila Syahda"/>
    <s v=""/>
    <n v="1204210124"/>
    <s v="Mahasiswa"/>
    <s v="Sistem Informasi"/>
    <s v="Fandy Sulthan Alamsyah"/>
    <s v=""/>
    <n v="1204210124"/>
    <s v="Mahasiswa"/>
    <s v="Sistem Informasi"/>
    <s v="Annisa Fairuz Rizqi"/>
    <s v=""/>
    <n v="1204210091"/>
    <s v="Mahasiswa"/>
    <s v="Sistem Informasi"/>
    <m/>
    <s v=""/>
    <s v=""/>
    <m/>
    <m/>
    <m/>
    <s v=""/>
    <s v=""/>
    <m/>
    <m/>
    <m/>
    <n v="0"/>
    <n v="0"/>
    <m/>
    <m/>
    <m/>
    <s v=""/>
    <s v=""/>
    <m/>
    <m/>
    <m/>
    <s v=""/>
    <s v=""/>
    <m/>
    <m/>
    <m/>
    <s v=""/>
    <s v=""/>
    <m/>
    <m/>
    <m/>
    <m/>
    <s v=""/>
    <m/>
    <m/>
    <m/>
    <s v=""/>
    <m/>
    <m/>
    <m/>
    <m/>
    <m/>
    <m/>
    <m/>
    <m/>
    <s v="Sertifikat_EC002022108954.pdf"/>
    <s v="TA"/>
    <s v="Abdimas"/>
  </r>
  <r>
    <n v="15"/>
    <s v="EC00202295547"/>
    <x v="0"/>
    <x v="3"/>
    <s v="Buku Panduan Pengembangan Desa Wisata Edukasi Kampung Songo Simomulyo Baru, Surabaya"/>
    <x v="3"/>
    <s v="Tidak Ada"/>
    <s v="Institut Teknologi Telkom Surabaya"/>
    <s v="Abduh Sayid Albana"/>
    <s v="EXE"/>
    <s v=""/>
    <s v="Dosen"/>
    <s v="Teknik Logistik"/>
    <s v="000411291"/>
    <s v="2022-11-28_x000a_"/>
    <s v="28-11-2022 11:28:38_x000a_"/>
    <d v="2022-11-28T11:36:12"/>
    <s v="28-11-2022 11:28:38_x000a_"/>
    <m/>
    <x v="0"/>
    <s v="Dimas Adiputra"/>
    <s v="DIV"/>
    <s v=""/>
    <s v="Dosen"/>
    <s v="Teknik Elektro"/>
    <s v="Titus Kristanto"/>
    <s v="TTK"/>
    <s v=""/>
    <s v="Dosen"/>
    <s v="Digital Bisnis"/>
    <s v="Era Anzha Naelil Munna"/>
    <s v=""/>
    <n v="1203200070"/>
    <s v="Mahasiswa"/>
    <s v="Teknik Industri"/>
    <m/>
    <s v=""/>
    <s v=""/>
    <m/>
    <m/>
    <m/>
    <s v=""/>
    <s v=""/>
    <m/>
    <m/>
    <m/>
    <n v="0"/>
    <n v="0"/>
    <m/>
    <m/>
    <m/>
    <s v=""/>
    <n v="0"/>
    <m/>
    <m/>
    <m/>
    <s v=""/>
    <s v=""/>
    <m/>
    <m/>
    <m/>
    <s v=""/>
    <s v=""/>
    <m/>
    <m/>
    <m/>
    <m/>
    <s v=""/>
    <m/>
    <m/>
    <m/>
    <s v=""/>
    <m/>
    <m/>
    <m/>
    <m/>
    <m/>
    <m/>
    <m/>
    <m/>
    <s v="Sertifikat_EC00202295547.pdf"/>
    <s v="Non-TA"/>
    <s v="Abdimas"/>
  </r>
  <r>
    <n v="16"/>
    <s v="EC00202291800"/>
    <x v="0"/>
    <x v="3"/>
    <s v="Perangkat Lunak Pemantau Kadar Kualitas Air Kolam Ikan"/>
    <x v="0"/>
    <s v="Tidak Ada"/>
    <s v="Institut Teknologi Telkom Surabaya"/>
    <s v="Mochamad Nizar Palefi Ma'ady"/>
    <s v="NZR"/>
    <s v=""/>
    <s v="Dosen"/>
    <s v="Sistem Informasi"/>
    <m/>
    <m/>
    <m/>
    <m/>
    <m/>
    <m/>
    <x v="0"/>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ertifikat_EC00202291800.pdf"/>
    <s v="TA"/>
    <s v="Abdimas"/>
  </r>
  <r>
    <n v="17"/>
    <s v="EC00202291768"/>
    <x v="0"/>
    <x v="3"/>
    <s v="Perangkat Lunak Pengklasifikasi Kelayakan Air Kolam Ikan"/>
    <x v="0"/>
    <s v="Tidak Ada"/>
    <s v="Institut Teknologi Telkom Surabaya"/>
    <s v="Mochamad Nizar Palefi Ma'ady"/>
    <s v="NZR"/>
    <s v=""/>
    <s v="Dosen"/>
    <s v="Sistem Informasi"/>
    <s v="000407512"/>
    <d v="2022-11-21T00:00:00"/>
    <s v="21-11-2022 08:38:18_x000a_"/>
    <s v="_x0009_2022-11-21 08:42:13"/>
    <s v="21-11-2022 08:38:18_x000a_"/>
    <m/>
    <x v="0"/>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ertifikat_EC00202291768.pdf"/>
    <s v="TA"/>
    <s v="Abdimas"/>
  </r>
  <r>
    <n v="18"/>
    <s v="EC00202291472"/>
    <x v="0"/>
    <x v="3"/>
    <s v="Perangkat Lunak Be Safe Be Happy (Beepy)"/>
    <x v="0"/>
    <s v="Tidak Ada"/>
    <s v="Institut Teknologi Telkom Surabaya"/>
    <s v="Naufal Ammar Badri"/>
    <s v=""/>
    <n v="1202200068"/>
    <s v="Mahasiswa"/>
    <s v="Teknologi Informasi"/>
    <s v="000407216"/>
    <s v="2022-11-19_x000a_"/>
    <s v="19-11-2022 11:17:10_x000a_"/>
    <s v="2022-11-19 11:22:11"/>
    <s v="19-11-2022 11:17:10_x000a_"/>
    <m/>
    <x v="0"/>
    <s v="Berliana Amelia Ariyanti Zain"/>
    <s v=""/>
    <n v="1202200400"/>
    <s v="Mahasiswa"/>
    <s v="Teknologi Informasi"/>
    <s v="Alif Nurul Hidayah"/>
    <s v=""/>
    <n v="1202200400"/>
    <s v="Mahasiswa"/>
    <s v="Teknologi Informasi"/>
    <s v="Rizki Fadillah"/>
    <s v=""/>
    <n v="1204200092"/>
    <s v="Mahasiswa"/>
    <s v="Sistem Informasi"/>
    <s v="Irvan Surya Nugraha"/>
    <s v=""/>
    <n v="1203210103"/>
    <s v="Mahasiswa"/>
    <s v="Informatika"/>
    <m/>
    <s v=""/>
    <s v=""/>
    <m/>
    <m/>
    <m/>
    <n v="0"/>
    <n v="0"/>
    <m/>
    <m/>
    <m/>
    <s v=""/>
    <s v=""/>
    <m/>
    <m/>
    <m/>
    <s v=""/>
    <s v=""/>
    <m/>
    <m/>
    <m/>
    <s v=""/>
    <s v=""/>
    <m/>
    <m/>
    <m/>
    <m/>
    <s v=""/>
    <m/>
    <m/>
    <m/>
    <s v=""/>
    <m/>
    <m/>
    <m/>
    <m/>
    <m/>
    <m/>
    <m/>
    <m/>
    <s v="SuratCiptaan_EC00202291472_4.pdf"/>
    <s v="TA"/>
    <s v="Abdimas"/>
  </r>
  <r>
    <n v="19"/>
    <s v="EC00202261735"/>
    <x v="0"/>
    <x v="3"/>
    <s v="Perangkat Lunak Sabuk Pengukuran Frekuensi Pernapasan"/>
    <x v="0"/>
    <s v="Tidak Ada"/>
    <s v="Institut Teknologi Telkom Surabaya"/>
    <s v="Susijanto Tri Rasmana"/>
    <s v="SUZ"/>
    <s v=""/>
    <s v="Dosen"/>
    <s v="Teknik Komputer"/>
    <s v="000377469"/>
    <s v="2022-09-06_x000a_"/>
    <s v="06-09-2022 04:34:19_x000a_"/>
    <d v="2022-09-06T16:42:38"/>
    <s v="06-09-2022 04:34:19_x000a_"/>
    <m/>
    <x v="0"/>
    <s v="Ahmad Wali Satria Bahari Johan"/>
    <s v="AWQ"/>
    <s v=""/>
    <s v="Dosen"/>
    <s v="Informatika"/>
    <s v="Billy Montolalu"/>
    <s v="BLM"/>
    <s v=""/>
    <s v="Dosen"/>
    <s v="Rekayasa Perangkat Lunak"/>
    <s v="Muhammad Dzulfikar Fauzi"/>
    <s v="MDX"/>
    <s v=""/>
    <s v="Dosen"/>
    <s v="Informatika"/>
    <m/>
    <s v=""/>
    <s v=""/>
    <m/>
    <m/>
    <m/>
    <s v=""/>
    <s v=""/>
    <m/>
    <m/>
    <m/>
    <n v="0"/>
    <n v="0"/>
    <m/>
    <m/>
    <m/>
    <s v=""/>
    <s v=""/>
    <m/>
    <m/>
    <m/>
    <s v=""/>
    <s v=""/>
    <m/>
    <m/>
    <m/>
    <s v=""/>
    <s v=""/>
    <m/>
    <m/>
    <m/>
    <m/>
    <s v=""/>
    <m/>
    <m/>
    <m/>
    <s v=""/>
    <m/>
    <m/>
    <m/>
    <m/>
    <m/>
    <m/>
    <m/>
    <m/>
    <s v="Sertifikat_EC00202261735.pdf"/>
    <s v="Non-TA"/>
    <s v="Abdimas"/>
  </r>
  <r>
    <n v="20"/>
    <s v="EC00202240304"/>
    <x v="0"/>
    <x v="3"/>
    <s v="BUKU PENGANTAR MANAJEMEN BISNIS DIGITAL"/>
    <x v="3"/>
    <s v="Tidak Ada"/>
    <s v="Institut Teknologi Telkom Surabaya"/>
    <s v="Sekar Widyasari Putri"/>
    <s v="SSQ"/>
    <s v=""/>
    <s v="Dosen"/>
    <s v="Digital Bisnis"/>
    <s v="000355946"/>
    <d v="2022-06-29T00:00:00"/>
    <d v="2022-06-29T09:22:12"/>
    <s v="_x0009_2022-06-29 09:28:52"/>
    <d v="2022-06-29T09:22:12"/>
    <m/>
    <x v="0"/>
    <s v="Bagas Putra Pradana"/>
    <s v=""/>
    <s v=""/>
    <s v="Eksternal"/>
    <s v="Eksternal"/>
    <s v="Dominggo Bayu Baskara"/>
    <s v="DBB"/>
    <s v=""/>
    <s v="Dosen"/>
    <s v="Digital Bisnis"/>
    <s v="Rasyidi Faiz Akbar"/>
    <s v=""/>
    <s v=""/>
    <s v="Eksternal"/>
    <s v="Eksternal"/>
    <s v="Riza Akhsani Setyo Prayoga"/>
    <s v="OGA"/>
    <s v=""/>
    <s v="Dosen"/>
    <s v="Bisnis Digital"/>
    <s v="Tiar Anindya Putri"/>
    <s v=""/>
    <s v=""/>
    <s v="Dosen"/>
    <s v="Bisnis Digital"/>
    <m/>
    <n v="0"/>
    <n v="0"/>
    <m/>
    <m/>
    <m/>
    <s v=""/>
    <s v=""/>
    <m/>
    <m/>
    <m/>
    <s v=""/>
    <s v=""/>
    <m/>
    <m/>
    <m/>
    <s v=""/>
    <s v=""/>
    <m/>
    <m/>
    <m/>
    <m/>
    <s v=""/>
    <m/>
    <m/>
    <m/>
    <s v=""/>
    <m/>
    <m/>
    <m/>
    <m/>
    <m/>
    <m/>
    <m/>
    <m/>
    <s v="SuratCiptaan_EC00202240304_4.pdf"/>
    <s v="Non-TA"/>
    <s v="Penelitian"/>
  </r>
  <r>
    <n v="21"/>
    <s v="EC00202238374"/>
    <x v="0"/>
    <x v="3"/>
    <s v="Buku Pengantar Sains Data"/>
    <x v="3"/>
    <s v="Tidak Ada"/>
    <s v="Institut Teknologi Telkom Surabaya"/>
    <s v="Amalia Nur Alifah"/>
    <s v="MAC"/>
    <s v=""/>
    <s v="Dosen"/>
    <s v="Sains Data"/>
    <s v="000354001"/>
    <d v="2022-06-21T00:00:00"/>
    <s v="21-06-2022 08:50:26_x000a_"/>
    <d v="2022-06-22T08:48:35"/>
    <s v="21-06-2022 08:50:26_x000a_"/>
    <m/>
    <x v="0"/>
    <s v="Almira Ivah Edina"/>
    <s v=""/>
    <s v=""/>
    <s v="Eksternal"/>
    <s v="Eksternal"/>
    <s v="Mawanda Almuhayar"/>
    <s v=""/>
    <s v=""/>
    <s v="Eksternal"/>
    <s v="Eksternal"/>
    <s v="Moh. Hamim Zajuli Al Faroby"/>
    <s v="OBY"/>
    <s v=""/>
    <s v="Dosen"/>
    <s v="Sains Data"/>
    <s v="Helisyah Nur Fadhilah"/>
    <s v="HEF"/>
    <s v=""/>
    <s v="Dosen"/>
    <s v="Sains Data"/>
    <s v="Bernadus Anggo Seno Aji"/>
    <s v="BOS"/>
    <s v=""/>
    <s v="Dosen"/>
    <s v="Bisnis Digital"/>
    <m/>
    <n v="0"/>
    <n v="0"/>
    <m/>
    <m/>
    <m/>
    <s v=""/>
    <s v=""/>
    <m/>
    <m/>
    <m/>
    <s v=""/>
    <s v=""/>
    <m/>
    <m/>
    <m/>
    <s v=""/>
    <s v=""/>
    <m/>
    <m/>
    <m/>
    <m/>
    <s v=""/>
    <m/>
    <m/>
    <m/>
    <s v=""/>
    <m/>
    <m/>
    <m/>
    <m/>
    <m/>
    <m/>
    <m/>
    <m/>
    <s v="SuratCiptaan_EC00202238374_3.pdf"/>
    <s v="Non-TA"/>
    <s v="Penelitian"/>
  </r>
  <r>
    <n v="22"/>
    <s v="EC00202232895"/>
    <x v="0"/>
    <x v="3"/>
    <s v="SIM Credit Scoring Pembayaran Biaya Kuliah"/>
    <x v="0"/>
    <s v="Tidak Ada"/>
    <s v="Institut Teknologi Telkom Surabaya"/>
    <s v="Arliyanti Nurdin"/>
    <e v="#N/A"/>
    <s v=""/>
    <s v="Dosen"/>
    <n v="0"/>
    <s v="000348494"/>
    <d v="2022-05-30T00:00:00"/>
    <d v="2022-05-30T05:25:41"/>
    <d v="2022-05-30T17:28:52"/>
    <d v="2022-05-30T05:25:41"/>
    <m/>
    <x v="0"/>
    <s v="Agi Lobita Japtara Martadinata"/>
    <s v=""/>
    <n v="1202190031"/>
    <s v="Mahasiswa"/>
    <s v="Teknologi Informasi"/>
    <s v="Muhammad Arkan Fauzan Wicaksono"/>
    <s v=""/>
    <n v="1202190031"/>
    <s v="Mahasiswa"/>
    <s v="Teknologi Informasi"/>
    <s v="Rizqa Amelia Zunaidi"/>
    <s v="ZQA"/>
    <s v=""/>
    <s v="Dosen"/>
    <s v="Teknik Industri"/>
    <m/>
    <s v=""/>
    <s v=""/>
    <m/>
    <m/>
    <m/>
    <s v=""/>
    <s v=""/>
    <m/>
    <m/>
    <m/>
    <n v="0"/>
    <n v="0"/>
    <m/>
    <m/>
    <m/>
    <s v=""/>
    <s v=""/>
    <m/>
    <m/>
    <m/>
    <s v=""/>
    <s v=""/>
    <m/>
    <m/>
    <m/>
    <s v=""/>
    <s v=""/>
    <m/>
    <m/>
    <m/>
    <m/>
    <s v=""/>
    <m/>
    <m/>
    <m/>
    <s v=""/>
    <m/>
    <m/>
    <m/>
    <m/>
    <m/>
    <m/>
    <m/>
    <m/>
    <s v="SuratCiptaan_EC00202232895_7.pdf"/>
    <s v="TA"/>
    <s v="Penelitian"/>
  </r>
  <r>
    <n v="23"/>
    <s v="EC00202237887"/>
    <x v="0"/>
    <x v="3"/>
    <s v="Buku Medan Elektro Magnetika"/>
    <x v="3"/>
    <s v="Tidak Ada"/>
    <s v="Institut Teknologi Telkom Surabaya"/>
    <s v="Nilla Rachmaningrum"/>
    <s v="NRR"/>
    <s v=""/>
    <s v="Dosen"/>
    <s v="Teknik Telekomunikasi"/>
    <s v="000353507"/>
    <d v="2022-06-20T00:00:00"/>
    <s v="20-06-2022 02:35:24_x000a_"/>
    <s v="_x0009_2022-06-20 14:43:11"/>
    <s v="20-06-2022 02:35:24_x000a_"/>
    <m/>
    <x v="0"/>
    <s v="Fannush Shofi Akbar"/>
    <s v="FSX"/>
    <s v=""/>
    <s v="Dosen"/>
    <s v="Teknik Telekomunikasi"/>
    <s v="Eka Setia Nugraha"/>
    <s v=""/>
    <s v=""/>
    <s v="Eksternal"/>
    <s v="Eksternal"/>
    <s v="Petrus Kerowe Goran"/>
    <s v=""/>
    <s v=""/>
    <s v="Eksternal"/>
    <s v="Eksternal"/>
    <s v="Shinta Romadhona, S.T., M.T."/>
    <s v=""/>
    <s v=""/>
    <s v="Dosen"/>
    <s v="Eksternal"/>
    <s v="Muhammad Panji Kusuma Praja, S.T., M.T."/>
    <s v=""/>
    <s v=""/>
    <s v="Dosen"/>
    <s v="Eksternal"/>
    <m/>
    <n v="0"/>
    <n v="0"/>
    <m/>
    <m/>
    <m/>
    <s v=""/>
    <s v=""/>
    <m/>
    <m/>
    <m/>
    <s v=""/>
    <s v=""/>
    <m/>
    <m/>
    <m/>
    <s v=""/>
    <s v=""/>
    <m/>
    <m/>
    <m/>
    <m/>
    <s v=""/>
    <m/>
    <m/>
    <m/>
    <s v=""/>
    <m/>
    <m/>
    <m/>
    <m/>
    <m/>
    <m/>
    <m/>
    <m/>
    <s v="SuratCiptaan_EC00202237887_5.pdf"/>
    <s v="Non-TA"/>
    <s v="Penelitian"/>
  </r>
  <r>
    <n v="24"/>
    <s v="EC00202238368"/>
    <x v="0"/>
    <x v="3"/>
    <s v="Program Aplikasi Anjungan Pemeriksaan Kesehatan Mandiri"/>
    <x v="0"/>
    <s v="Tidak Ada"/>
    <s v="Institut Teknologi Telkom Surabaya"/>
    <s v="Muhammad Dzulfikar Fauzi"/>
    <s v="MDX"/>
    <s v=""/>
    <s v="Dosen"/>
    <s v="Informatika"/>
    <s v="000353995"/>
    <s v="2022-06-21_x000a_"/>
    <s v="21-06-2022 08:19:18_x000a_"/>
    <s v="_x0009_2022-06-22 08:48:20"/>
    <s v="21-06-2022 08:19:18_x000a_"/>
    <m/>
    <x v="0"/>
    <s v="Billy Montolalu"/>
    <s v="BLM"/>
    <s v=""/>
    <s v="Dosen"/>
    <s v="Rekayasa Perangkat Lunak"/>
    <s v="Ahmad Wali Satria Bahari Johan"/>
    <s v="AWQ"/>
    <s v=""/>
    <s v="Dosen"/>
    <s v="Informatika"/>
    <s v="Susijanto Tri Rasmana"/>
    <s v="SUZ"/>
    <s v=""/>
    <s v="Dosen"/>
    <s v="Teknik Komputer"/>
    <m/>
    <s v=""/>
    <s v=""/>
    <m/>
    <m/>
    <m/>
    <s v=""/>
    <s v=""/>
    <m/>
    <m/>
    <m/>
    <n v="0"/>
    <n v="0"/>
    <m/>
    <m/>
    <m/>
    <s v=""/>
    <s v=""/>
    <m/>
    <m/>
    <m/>
    <s v=""/>
    <s v=""/>
    <m/>
    <m/>
    <m/>
    <s v=""/>
    <s v=""/>
    <m/>
    <m/>
    <m/>
    <m/>
    <s v=""/>
    <m/>
    <m/>
    <m/>
    <s v=""/>
    <m/>
    <m/>
    <m/>
    <m/>
    <m/>
    <m/>
    <m/>
    <m/>
    <s v="SuratCiptaan_EC00202238368_3.pdf"/>
    <s v="Non-TA"/>
    <s v="Penelitian"/>
  </r>
  <r>
    <n v="25"/>
    <s v="EC00202272221"/>
    <x v="0"/>
    <x v="3"/>
    <s v="Perangkat Lunak Perekomendasi Rekan Peneliti (SPARRING)"/>
    <x v="0"/>
    <s v="Tidak Ada"/>
    <s v="Institut Teknologi Telkom Surabaya"/>
    <s v="Mochamad Nizar Palefi Ma'ady"/>
    <s v="NZR"/>
    <s v=""/>
    <s v="Dosen"/>
    <s v="Sistem Informasi"/>
    <s v="000387962"/>
    <s v="2022-10-05_x000a_"/>
    <s v="05-10-2022 02:35:51_x000a_"/>
    <d v="2022-10-05T14:40:28"/>
    <s v="05-10-2022 02:35:51_x000a_"/>
    <m/>
    <x v="0"/>
    <s v="Muhammad Dzulfikar Fauzi"/>
    <s v="MDX"/>
    <s v=""/>
    <s v="Dosen"/>
    <s v="Informatika"/>
    <s v="Purnama Anaking"/>
    <s v="PAK"/>
    <s v=""/>
    <s v="Dosen"/>
    <s v="Sistem Informasi"/>
    <s v="Ajeng Shabrina Enda Mawaddah"/>
    <s v=""/>
    <n v="1204210046"/>
    <s v="Mahasiswa"/>
    <s v="Sistem Informasi"/>
    <s v="Sonaya Devi Anja Amelia"/>
    <s v=""/>
    <n v="1204210032"/>
    <s v="Mahasiswa"/>
    <s v="Sains Data"/>
    <s v="Moch Yusuf Faisal Akbar Anwari"/>
    <s v=""/>
    <n v="1201190002"/>
    <s v="Mahasiswa"/>
    <s v="Rekayasa Perangkat Lunak"/>
    <s v="Siti Aminah"/>
    <s v=""/>
    <n v="1204190011"/>
    <s v="Mahasiswa"/>
    <s v="Sistem Informasi"/>
    <m/>
    <s v=""/>
    <s v=""/>
    <m/>
    <m/>
    <m/>
    <s v=""/>
    <s v=""/>
    <m/>
    <m/>
    <m/>
    <s v=""/>
    <s v=""/>
    <m/>
    <m/>
    <m/>
    <m/>
    <s v=""/>
    <m/>
    <m/>
    <m/>
    <s v=""/>
    <m/>
    <m/>
    <m/>
    <m/>
    <m/>
    <m/>
    <m/>
    <m/>
    <s v="sertifikat_EC00202272221.pdf"/>
    <s v="Non-TA"/>
    <s v="Abdimas"/>
  </r>
  <r>
    <n v="27"/>
    <s v="S00202211909"/>
    <x v="1"/>
    <x v="3"/>
    <s v="SABUK PENGHITUNG FREKUENSI PERNAPASAN PERMENIT"/>
    <x v="1"/>
    <s v="Ada (Alat Tidak Diketahui)"/>
    <s v="Institut Teknologi Telkom Surabaya(ID)"/>
    <s v="Susijanto Tri Rasmana"/>
    <s v="SUZ"/>
    <s v=""/>
    <s v="Dosen"/>
    <s v="Teknik Komputer"/>
    <s v="2022/S/03340"/>
    <d v="2022-11-16T00:00:00"/>
    <s v="26-OCT-22"/>
    <s v="26-OCT-22"/>
    <s v="-"/>
    <s v="-"/>
    <x v="2"/>
    <s v="Billy Montolalu"/>
    <s v="BLM"/>
    <s v=""/>
    <s v="Dosen"/>
    <s v="Rekayasa Perangkat Lunak"/>
    <s v="Muhammad Dzulfikar Fauzi"/>
    <s v="MDX"/>
    <s v=""/>
    <s v="Dosen"/>
    <s v="Informatika"/>
    <s v="Ahmad Wali Satria Bahari Johan"/>
    <s v="AWQ"/>
    <s v=""/>
    <s v="Dosen"/>
    <s v="Informatika"/>
    <s v="Ardian Yusuf Wicaksono"/>
    <s v="CAK"/>
    <s v=""/>
    <s v="Dosen"/>
    <s v="Informatika"/>
    <m/>
    <s v=""/>
    <s v=""/>
    <m/>
    <m/>
    <m/>
    <n v="0"/>
    <n v="0"/>
    <m/>
    <m/>
    <m/>
    <s v=""/>
    <s v=""/>
    <m/>
    <m/>
    <m/>
    <s v=""/>
    <s v=""/>
    <m/>
    <m/>
    <m/>
    <s v=""/>
    <s v=""/>
    <m/>
    <m/>
    <m/>
    <m/>
    <s v=""/>
    <m/>
    <m/>
    <m/>
    <s v=""/>
    <m/>
    <m/>
    <m/>
    <m/>
    <m/>
    <m/>
    <m/>
    <m/>
    <s v="S00202211909.pdf"/>
    <s v="Non-TA"/>
    <s v="Penelitian"/>
  </r>
  <r>
    <n v="29"/>
    <m/>
    <x v="0"/>
    <x v="3"/>
    <s v="STERILISASI UDARA DENGAN FILTER AKTIF"/>
    <x v="0"/>
    <s v="Ada (Alat Tidak Diketahui)"/>
    <m/>
    <m/>
    <s v=""/>
    <s v=""/>
    <m/>
    <m/>
    <m/>
    <m/>
    <m/>
    <m/>
    <m/>
    <m/>
    <x v="0"/>
    <m/>
    <s v=""/>
    <s v=""/>
    <m/>
    <m/>
    <m/>
    <s v=""/>
    <s v=""/>
    <m/>
    <m/>
    <m/>
    <s v=""/>
    <s v=""/>
    <m/>
    <m/>
    <m/>
    <s v=""/>
    <s v=""/>
    <m/>
    <m/>
    <m/>
    <s v=""/>
    <s v=""/>
    <m/>
    <m/>
    <m/>
    <s v=""/>
    <n v="0"/>
    <m/>
    <m/>
    <m/>
    <s v=""/>
    <n v="0"/>
    <m/>
    <m/>
    <m/>
    <s v=""/>
    <s v=""/>
    <m/>
    <m/>
    <m/>
    <s v=""/>
    <s v=""/>
    <m/>
    <m/>
    <m/>
    <m/>
    <s v=""/>
    <m/>
    <m/>
    <m/>
    <s v=""/>
    <m/>
    <m/>
    <m/>
    <m/>
    <m/>
    <m/>
    <m/>
    <m/>
    <m/>
    <s v="Non-TA"/>
    <s v="Penelitian"/>
  </r>
  <r>
    <n v="30"/>
    <m/>
    <x v="0"/>
    <x v="3"/>
    <s v="Kombinasi DenseNet201-SVM Untuk Klasifikasi Tumbuhan Gulma Dan Tanaman Kentang"/>
    <x v="0"/>
    <s v="Tidak Ada"/>
    <m/>
    <m/>
    <s v=""/>
    <s v=""/>
    <m/>
    <m/>
    <m/>
    <m/>
    <m/>
    <m/>
    <m/>
    <m/>
    <x v="0"/>
    <m/>
    <s v=""/>
    <s v=""/>
    <m/>
    <m/>
    <m/>
    <s v=""/>
    <s v=""/>
    <m/>
    <m/>
    <m/>
    <s v=""/>
    <s v=""/>
    <m/>
    <m/>
    <m/>
    <s v=""/>
    <s v=""/>
    <m/>
    <m/>
    <m/>
    <s v=""/>
    <s v=""/>
    <m/>
    <m/>
    <m/>
    <n v="0"/>
    <n v="0"/>
    <m/>
    <m/>
    <m/>
    <s v=""/>
    <s v=""/>
    <m/>
    <m/>
    <m/>
    <s v=""/>
    <s v=""/>
    <m/>
    <m/>
    <m/>
    <s v=""/>
    <s v=""/>
    <m/>
    <m/>
    <m/>
    <m/>
    <s v=""/>
    <m/>
    <m/>
    <m/>
    <s v=""/>
    <m/>
    <m/>
    <m/>
    <m/>
    <m/>
    <m/>
    <m/>
    <m/>
    <m/>
    <s v="Non-TA"/>
    <s v="Penelitian"/>
  </r>
  <r>
    <n v="31"/>
    <m/>
    <x v="0"/>
    <x v="3"/>
    <s v="Smart System Sterilisasi Udara Berbasis IoT"/>
    <x v="0"/>
    <s v="Ada (Alat Tidak Diketahui)"/>
    <m/>
    <m/>
    <s v=""/>
    <s v=""/>
    <m/>
    <m/>
    <m/>
    <m/>
    <m/>
    <m/>
    <m/>
    <m/>
    <x v="0"/>
    <m/>
    <s v=""/>
    <s v=""/>
    <m/>
    <m/>
    <m/>
    <s v=""/>
    <s v=""/>
    <m/>
    <m/>
    <m/>
    <s v=""/>
    <s v=""/>
    <m/>
    <m/>
    <m/>
    <s v=""/>
    <s v=""/>
    <m/>
    <m/>
    <m/>
    <s v=""/>
    <s v=""/>
    <m/>
    <m/>
    <m/>
    <n v="0"/>
    <n v="0"/>
    <m/>
    <m/>
    <m/>
    <s v=""/>
    <s v=""/>
    <m/>
    <m/>
    <m/>
    <s v=""/>
    <s v=""/>
    <m/>
    <m/>
    <m/>
    <s v=""/>
    <s v=""/>
    <m/>
    <m/>
    <m/>
    <m/>
    <s v=""/>
    <m/>
    <m/>
    <m/>
    <s v=""/>
    <m/>
    <m/>
    <m/>
    <m/>
    <m/>
    <m/>
    <m/>
    <m/>
    <m/>
    <s v="Non-TA"/>
    <s v="Abdimas"/>
  </r>
  <r>
    <n v="32"/>
    <s v="EC002023141379"/>
    <x v="0"/>
    <x v="4"/>
    <s v="Model Prediksi Servqual MRT Jakarta 1.0"/>
    <x v="0"/>
    <s v="Tidak Ada"/>
    <s v="Institut Teknologi Telkom Surabaya"/>
    <s v="Wachda Yuniar Rochmah"/>
    <s v="WYR"/>
    <s v=""/>
    <s v="Dosen"/>
    <s v="Digital Bisnis"/>
    <s v="000574332"/>
    <s v="2023-12-29_x000a_"/>
    <s v="29-12-2023 04:41:45_x000a_"/>
    <d v="2023-12-29T16:43:43"/>
    <s v="29-12-2023 04:41:45_x000a_"/>
    <m/>
    <x v="0"/>
    <s v="Darlin Aulia"/>
    <s v="DAQ"/>
    <s v=""/>
    <s v="Dosen"/>
    <s v="Digital Bisnis"/>
    <s v="Tracy Olivia"/>
    <s v=""/>
    <s v=""/>
    <s v="Mahasiswa"/>
    <s v="Bisnis Digital"/>
    <s v="Vagnes Angela Fransiska"/>
    <s v=""/>
    <n v="1205210003"/>
    <s v="Mahasiswa"/>
    <s v="Bisnis Digital"/>
    <m/>
    <s v=""/>
    <s v=""/>
    <m/>
    <m/>
    <m/>
    <s v=""/>
    <s v=""/>
    <m/>
    <m/>
    <m/>
    <n v="0"/>
    <n v="0"/>
    <m/>
    <m/>
    <m/>
    <s v=""/>
    <s v=""/>
    <m/>
    <m/>
    <m/>
    <s v=""/>
    <s v=""/>
    <m/>
    <m/>
    <m/>
    <s v=""/>
    <s v=""/>
    <m/>
    <m/>
    <m/>
    <m/>
    <s v=""/>
    <m/>
    <m/>
    <m/>
    <s v=""/>
    <m/>
    <m/>
    <m/>
    <m/>
    <m/>
    <m/>
    <m/>
    <m/>
    <s v="SuratCiptaan_EC002023141379_3.pdf"/>
    <s v="Non-TA"/>
    <s v="Penelitian"/>
  </r>
  <r>
    <n v="33"/>
    <s v="EC002023120924"/>
    <x v="0"/>
    <x v="4"/>
    <s v="Implementasi Teknologi dan Sumber Listrik Alternatif untuk Mendukung Smart Kampung Oase Ondomohen"/>
    <x v="0"/>
    <s v="Ada (Alat Tidak Diketahui)"/>
    <s v="Institut Teknologi Telkom Surabaya"/>
    <s v="Lora Khaula Amifia"/>
    <s v="KHL"/>
    <s v=""/>
    <s v="Dosen"/>
    <s v="Teknik Elektro"/>
    <s v="000553879"/>
    <s v="2023-11-29_x000a_"/>
    <s v="29-11-2023 07:01:12_x000a_"/>
    <s v="2023-11-29 19:02:45"/>
    <s v="29-11-2023 07:01:12_x000a_"/>
    <m/>
    <x v="0"/>
    <s v="Ardiansyah Al Farouq"/>
    <s v="ADQ"/>
    <s v=""/>
    <s v="Dosen"/>
    <s v="Teknik Komputer"/>
    <s v="Rizqa Amelia Zunaidi"/>
    <s v="ZQA"/>
    <s v=""/>
    <s v="Dosen"/>
    <s v="Teknik Industri"/>
    <s v="Hernadimas Alfattah"/>
    <s v=""/>
    <n v="1103210015"/>
    <s v="Mahasiswa"/>
    <s v="Teknik Elektro"/>
    <s v="Zenkey Soma Mahendra"/>
    <s v=""/>
    <n v="1103229001"/>
    <s v="Mahasiswa"/>
    <s v="Teknik Elektro"/>
    <s v="Rafif Muhammad Rasyad"/>
    <s v=""/>
    <n v="1103220005"/>
    <s v="Mahasiswa"/>
    <s v="Teknik Elektro"/>
    <s v="Rizky Dwi Budi Anugrah Wibowo"/>
    <s v=""/>
    <n v="1102200020"/>
    <s v="Mahasiswa"/>
    <s v="Teknik Komputer"/>
    <s v="Samuel Haorista Oikan Eka Cipta"/>
    <s v=""/>
    <n v="1104210096"/>
    <s v="Mahasiswa"/>
    <s v="Teknik Industri"/>
    <m/>
    <s v=""/>
    <s v=""/>
    <m/>
    <m/>
    <m/>
    <s v=""/>
    <s v=""/>
    <m/>
    <m/>
    <m/>
    <m/>
    <s v=""/>
    <m/>
    <m/>
    <m/>
    <s v=""/>
    <m/>
    <m/>
    <m/>
    <m/>
    <m/>
    <m/>
    <m/>
    <m/>
    <s v="Sertifikat_EC002023120924.pdf"/>
    <s v="Non-TA"/>
    <s v="Abdimas"/>
  </r>
  <r>
    <n v="34"/>
    <s v="EC002023119717"/>
    <x v="0"/>
    <x v="4"/>
    <s v="SHRIMPTECTOR - Aplikasi Pendeteksi dan Penghitungan Benur Udang Vaname berbasis Mobile"/>
    <x v="0"/>
    <s v="Ada (Alat Tidak Diketahui)"/>
    <s v="Institut Teknologi Telkom Surabaya"/>
    <s v="Eka Sari Oktarina"/>
    <s v="ORN"/>
    <s v=""/>
    <s v="Dosen"/>
    <s v="Teknik Komputer"/>
    <s v="000552672"/>
    <s v="2023-11-28_x000a_"/>
    <s v="28-11-2023 03:14:06_x000a_"/>
    <d v="2023-11-28T15:16:33"/>
    <s v="28-11-2023 03:14:06_x000a_"/>
    <m/>
    <x v="0"/>
    <s v="Denny Daffa Rizaldy"/>
    <s v=""/>
    <n v="1204210109"/>
    <s v="Mahasiswa"/>
    <s v="Sistem Informasi"/>
    <s v="Rendy Adi Fatma Saputra"/>
    <s v=""/>
    <n v="1204210109"/>
    <s v="Mahasiswa"/>
    <s v="Sistem Informasi"/>
    <m/>
    <s v=""/>
    <s v=""/>
    <m/>
    <m/>
    <m/>
    <s v=""/>
    <s v=""/>
    <m/>
    <m/>
    <m/>
    <s v=""/>
    <s v=""/>
    <m/>
    <m/>
    <m/>
    <n v="0"/>
    <n v="0"/>
    <m/>
    <m/>
    <m/>
    <s v=""/>
    <s v=""/>
    <m/>
    <m/>
    <m/>
    <s v=""/>
    <s v=""/>
    <m/>
    <m/>
    <m/>
    <s v=""/>
    <s v=""/>
    <m/>
    <m/>
    <m/>
    <m/>
    <s v=""/>
    <m/>
    <m/>
    <m/>
    <s v=""/>
    <m/>
    <m/>
    <m/>
    <m/>
    <m/>
    <m/>
    <m/>
    <m/>
    <s v="SuratCiptaan_EC002023119717_3.pdf"/>
    <s v="TA"/>
    <s v="Abdimas"/>
  </r>
  <r>
    <n v="35"/>
    <s v="EC002023119670"/>
    <x v="0"/>
    <x v="4"/>
    <s v="Zero Waste Farming"/>
    <x v="0"/>
    <s v="Tidak Ada"/>
    <s v="Institut Teknologi Telkom Surabaya"/>
    <s v="Rizqa Amelia Zunaidi"/>
    <s v="ZQA"/>
    <s v=""/>
    <s v="Dosen"/>
    <s v="Teknik Industri"/>
    <s v="000552625"/>
    <d v="2023-11-28T00:00:00"/>
    <s v="28-11-2023 02:39:28_x000a_"/>
    <d v="2023-11-28T14:42:44"/>
    <s v="28-11-2023 02:39:28_x000a_"/>
    <m/>
    <x v="0"/>
    <s v="Lora Khaula Amifia"/>
    <s v="KHL"/>
    <s v=""/>
    <s v="Dosen"/>
    <s v="Teknik Elektro"/>
    <s v="Aulia Rahma Annisa"/>
    <s v="AUV"/>
    <s v=""/>
    <s v="Dosen"/>
    <n v="0"/>
    <s v="Dwi Nur Azizah Hamidah"/>
    <s v=""/>
    <n v="1104210051"/>
    <s v="Mahasiswa"/>
    <s v="Teknik Industri"/>
    <s v="Nilna Agnia"/>
    <s v=""/>
    <n v="1104210094"/>
    <s v="Mahasiswa"/>
    <s v="Teknik Industri"/>
    <s v="Dio Ifan Auliya"/>
    <s v=""/>
    <n v="1103220012"/>
    <s v="Mahasiswa"/>
    <s v="Teknik Elektro"/>
    <s v="Nanda Mesa Aryabewa_x0009_"/>
    <s v=""/>
    <s v=""/>
    <s v="Mahasiswa"/>
    <s v="Teknik Komputer"/>
    <m/>
    <s v=""/>
    <s v=""/>
    <m/>
    <m/>
    <m/>
    <s v=""/>
    <s v=""/>
    <m/>
    <m/>
    <m/>
    <s v=""/>
    <s v=""/>
    <m/>
    <m/>
    <m/>
    <m/>
    <s v=""/>
    <m/>
    <m/>
    <m/>
    <s v=""/>
    <m/>
    <m/>
    <m/>
    <m/>
    <m/>
    <m/>
    <m/>
    <m/>
    <s v="Sertifikat_EC002023119670.pdf"/>
    <s v="Non-TA"/>
    <s v="Penelitian"/>
  </r>
  <r>
    <n v="36"/>
    <s v="EC002023106809"/>
    <x v="0"/>
    <x v="4"/>
    <s v="Website Al-Barra Studio Kota Malang"/>
    <x v="0"/>
    <s v="Tidak Ada"/>
    <s v="Institut Teknologi Telkom Surabaya"/>
    <s v="Adzanil Rachmadhi Putra"/>
    <s v="ARX"/>
    <s v=""/>
    <s v="Dosen"/>
    <s v="Sistem Informasi"/>
    <s v="000539764"/>
    <d v="2023-11-08T00:00:00"/>
    <s v="08-11-2023 10:44:52_x000a_"/>
    <d v="2023-11-09T08:44:01"/>
    <s v="08-11-2023 10:44:52_x000a_"/>
    <m/>
    <x v="0"/>
    <s v="Rosyid Abdillah"/>
    <s v="ROX"/>
    <s v=""/>
    <s v="Dosen"/>
    <s v="Sistem Informasi"/>
    <s v="Riza Akhsani Setyo Prayoga"/>
    <s v="OGA"/>
    <s v=""/>
    <s v="Dosen"/>
    <n v="0"/>
    <s v="Machfud Ichsan Khoirudin"/>
    <s v=""/>
    <n v="1202210032"/>
    <s v="Mahasiswa"/>
    <s v="Teknologi Informasi"/>
    <s v="Muhammad Taufikurrahman"/>
    <s v=""/>
    <n v="1204210015"/>
    <s v="Mahasiswa"/>
    <s v="Sistem Informasi"/>
    <s v="Shanaya Lubna Dio"/>
    <s v=""/>
    <n v="1205220080"/>
    <s v="Mahasiswa"/>
    <s v="Bisnis Digital"/>
    <m/>
    <n v="0"/>
    <n v="0"/>
    <m/>
    <m/>
    <m/>
    <s v=""/>
    <s v=""/>
    <m/>
    <m/>
    <m/>
    <s v=""/>
    <s v=""/>
    <m/>
    <m/>
    <m/>
    <s v=""/>
    <s v=""/>
    <m/>
    <m/>
    <m/>
    <m/>
    <s v=""/>
    <m/>
    <m/>
    <m/>
    <s v=""/>
    <m/>
    <m/>
    <m/>
    <m/>
    <m/>
    <m/>
    <m/>
    <m/>
    <s v="Sertifikat_EC002023106809.pdf"/>
    <s v="Non-TA"/>
    <s v="Abdimas"/>
  </r>
  <r>
    <n v="37"/>
    <s v="EC00202399101"/>
    <x v="0"/>
    <x v="4"/>
    <s v="Gamifikasi Mobile Apps &quot; Si Tuman &quot; Untuk Program Terapi Hidup Sehat Secara Digital"/>
    <x v="0"/>
    <s v="Tidak Ada"/>
    <s v="Institut Teknologi Telkom Surabaya"/>
    <s v="Muhammad Ilham Alhari"/>
    <s v="LHA"/>
    <s v=""/>
    <s v="Dosen"/>
    <s v="Sistem Informasi"/>
    <s v="000532056"/>
    <s v="2023-10-25_x000a_"/>
    <s v="25-10-2023 09:32:14_x000a_"/>
    <s v="2023-10-25 09:34:39"/>
    <s v="25-10-2023 09:32:14_x000a_"/>
    <m/>
    <x v="0"/>
    <s v="Mochamad Nizar Palefi Ma'ady"/>
    <s v="NZR"/>
    <s v=""/>
    <s v="Dosen"/>
    <s v="Sistem Informasi"/>
    <s v="Rosyid Abdillah"/>
    <s v="ROX"/>
    <s v=""/>
    <s v="Dosen"/>
    <s v="Sistem Informasi"/>
    <m/>
    <s v=""/>
    <s v=""/>
    <m/>
    <m/>
    <m/>
    <s v=""/>
    <s v=""/>
    <m/>
    <m/>
    <m/>
    <s v=""/>
    <s v=""/>
    <m/>
    <m/>
    <m/>
    <n v="0"/>
    <n v="0"/>
    <m/>
    <m/>
    <m/>
    <s v=""/>
    <s v=""/>
    <m/>
    <m/>
    <m/>
    <s v=""/>
    <s v=""/>
    <m/>
    <m/>
    <m/>
    <s v=""/>
    <s v=""/>
    <m/>
    <m/>
    <m/>
    <m/>
    <s v=""/>
    <m/>
    <m/>
    <m/>
    <s v=""/>
    <m/>
    <m/>
    <m/>
    <m/>
    <m/>
    <m/>
    <m/>
    <m/>
    <s v="Sertifikat_EC00202399101.pdf"/>
    <s v="Non-TA"/>
    <s v="Abdimas"/>
  </r>
  <r>
    <n v="38"/>
    <s v="EC00202383790"/>
    <x v="0"/>
    <x v="4"/>
    <s v="Aplikasi Website Pengelolaan Data Potensi dan Sumber Kesejahteraan Sosial Provinsi Jawa Timur (e-PSKS JATIM)"/>
    <x v="0"/>
    <s v="Tidak Ada"/>
    <s v="Institut Teknologi Telkom Surabaya"/>
    <s v="Sri Hidayati"/>
    <s v="SRX"/>
    <s v=""/>
    <s v="Dosen"/>
    <s v="Sains Data"/>
    <s v="000516743"/>
    <s v="2023-09-21_x000a_"/>
    <s v="21-09-2023 10:24:24_x000a_"/>
    <s v="_x0009_2023-09-21 10:27:48"/>
    <s v="21-09-2023 10:24:24_x000a_"/>
    <m/>
    <x v="0"/>
    <s v="Affifiana Prisyanti"/>
    <s v="APX"/>
    <s v=""/>
    <s v="Dosen"/>
    <n v="0"/>
    <s v="Arip Ramadan"/>
    <s v="RMV"/>
    <s v=""/>
    <s v="Dosen"/>
    <s v="Sistem Informasi"/>
    <s v="Chris Dion Andrew Rama"/>
    <s v=""/>
    <s v=""/>
    <s v="Eksternal"/>
    <s v="Eksternal"/>
    <s v="Bagus Cahyo Sulistiyo"/>
    <s v=""/>
    <n v="1204200063"/>
    <s v="Mahasiswa"/>
    <s v="Sistem Informasi"/>
    <s v="Arcadius Obaja Naarie"/>
    <s v=""/>
    <n v="1204200015"/>
    <s v="Mahasiswa"/>
    <s v="Sistem Informasi"/>
    <s v="Irfan Yasin"/>
    <s v=""/>
    <n v="1203220158"/>
    <s v="Mahasiswa"/>
    <s v="Sistem Informasi"/>
    <m/>
    <s v=""/>
    <s v=""/>
    <m/>
    <m/>
    <m/>
    <s v=""/>
    <s v=""/>
    <m/>
    <m/>
    <m/>
    <s v=""/>
    <s v=""/>
    <m/>
    <m/>
    <m/>
    <m/>
    <s v=""/>
    <m/>
    <m/>
    <m/>
    <s v=""/>
    <m/>
    <m/>
    <m/>
    <m/>
    <m/>
    <m/>
    <m/>
    <m/>
    <s v="sertifikat_EC00202383790.pdf"/>
    <s v="Non-TA"/>
    <s v="Abdimas"/>
  </r>
  <r>
    <n v="39"/>
    <s v="EC00202367346"/>
    <x v="0"/>
    <x v="4"/>
    <s v="Laporan Hasil Audit Sistem Informasi Yayasan Dana Sosial Al-Falah menggunakan framework ISO 27001."/>
    <x v="3"/>
    <s v="Tidak Ada"/>
    <s v="Institut Teknologi Telkom Surabaya"/>
    <s v="Mustafa Kamal"/>
    <s v="MFL"/>
    <s v=""/>
    <s v="Dosen"/>
    <s v="Teknologi Informasi"/>
    <s v="000500297"/>
    <s v="2023-08-15_x000a_"/>
    <s v="15-08-2023 01:24:51_x000a_"/>
    <s v="2023-08-15 13:27:47"/>
    <s v="15-08-2023 01:24:51_x000a_"/>
    <m/>
    <x v="0"/>
    <s v="Muhammad Nasrullah"/>
    <s v="RLH"/>
    <s v=""/>
    <s v="Dosen"/>
    <s v="Sistem Informasi"/>
    <s v="Yupit Sudianto"/>
    <s v="YPT"/>
    <s v=""/>
    <s v="Dosen"/>
    <s v="Sistem Informasi"/>
    <s v="Rully Rosadi"/>
    <s v=""/>
    <n v="1202202061"/>
    <s v="Mahasiswa"/>
    <s v="Teknologi Informasi"/>
    <s v="Hendrik Hermawan"/>
    <s v=""/>
    <n v="1202210474"/>
    <s v="Mahasiswa"/>
    <s v="Teknologi Informasi"/>
    <s v="Yuvens Anggito"/>
    <s v=""/>
    <n v="1202200014"/>
    <s v="Mahasiswa"/>
    <s v="Teknologi Informasi"/>
    <s v="Muhammad Arkan Fauzan Wicaksono"/>
    <s v=""/>
    <n v="1202202044"/>
    <s v="Mahasiswa"/>
    <s v="Teknologi Informasi"/>
    <s v="Wahid Yasin"/>
    <s v=""/>
    <n v="1202192064"/>
    <s v="Mahasiswa"/>
    <s v="Teknologi Informasi"/>
    <m/>
    <s v=""/>
    <s v=""/>
    <m/>
    <m/>
    <m/>
    <s v=""/>
    <s v=""/>
    <m/>
    <m/>
    <m/>
    <m/>
    <s v=""/>
    <m/>
    <m/>
    <m/>
    <s v=""/>
    <m/>
    <m/>
    <m/>
    <m/>
    <m/>
    <m/>
    <m/>
    <m/>
    <s v="sertifikat_EC00202367346.pdf"/>
    <s v="Non-TA"/>
    <s v="Penelitian"/>
  </r>
  <r>
    <n v="40"/>
    <s v="EC00202367074"/>
    <x v="0"/>
    <x v="4"/>
    <s v="Sistem Informasi Kampung Tangguh (SIKAT)"/>
    <x v="0"/>
    <s v="Tidak Ada"/>
    <s v="Institut Teknologi Telkom Surabaya"/>
    <s v="Achmad Muzakki"/>
    <s v="ZAC"/>
    <s v=""/>
    <s v="Dosen"/>
    <s v="Rekayasa Perangkat Lunak"/>
    <s v="000500025"/>
    <d v="2023-08-14T00:00:00"/>
    <s v="14-08-2023 06:06:11_x000a_"/>
    <s v="2023-08-14 18:09:42"/>
    <s v="14-08-2023 06:06:11_x000a_"/>
    <m/>
    <x v="0"/>
    <s v="Fidi Wincoko Putro"/>
    <s v="FWP"/>
    <s v=""/>
    <s v="Dosen"/>
    <s v="Rekayasa Perangkat Lunak"/>
    <s v="Tita Ayu Rospricilia"/>
    <s v="TRL"/>
    <s v=""/>
    <s v="Dosen"/>
    <s v="Sistem Informasi"/>
    <s v="Kazuki Ito"/>
    <s v=""/>
    <n v="1201200014"/>
    <s v="Mahasiswa"/>
    <s v="Rekayasa Perangkat Lunak"/>
    <s v="Galang Wahyu Pratama"/>
    <s v=""/>
    <n v="1201200001"/>
    <s v="Mahasiswa"/>
    <s v="Rekayasa Perangkat Lunak"/>
    <s v="Muhammad Rifqy Attaufi Pratama Nurdhiansyah"/>
    <s v=""/>
    <n v="1201210509"/>
    <s v="Mahasiswa"/>
    <s v="Rekayasa Perangkat Lunak"/>
    <s v="M. Arjun Prasetyo"/>
    <s v=""/>
    <s v=""/>
    <s v="Mahasiswa"/>
    <s v="Rekayasa Perangkat Lunak"/>
    <s v="MOH RIZALDI FARHAN"/>
    <s v=""/>
    <n v="1201200037"/>
    <s v="Mahasiswa"/>
    <s v="Rekayasa Perangkat Lunak"/>
    <m/>
    <s v=""/>
    <s v=""/>
    <m/>
    <m/>
    <m/>
    <s v=""/>
    <s v=""/>
    <m/>
    <m/>
    <m/>
    <m/>
    <s v=""/>
    <m/>
    <m/>
    <m/>
    <s v=""/>
    <m/>
    <m/>
    <m/>
    <m/>
    <m/>
    <m/>
    <m/>
    <m/>
    <s v="SuratCiptaan_EC00202367074_3.pdf"/>
    <s v="Non-TA"/>
    <s v="Abdimas"/>
  </r>
  <r>
    <n v="41"/>
    <s v="EC00202364819"/>
    <x v="0"/>
    <x v="4"/>
    <s v="Buku Ajar Teknik Logistik"/>
    <x v="3"/>
    <s v="Tidak Ada"/>
    <s v="Institut Teknologi Telkom Surabaya"/>
    <s v="Nisa Isrofi"/>
    <s v="NSX"/>
    <s v=""/>
    <s v="Dosen"/>
    <s v="Teknik Logistik"/>
    <s v="000497765_x000a_"/>
    <s v="2023-08-08_x000a_"/>
    <s v="08-08-2023 04:39:19_x000a_"/>
    <s v="2023-08-08 16:41:46"/>
    <s v="08-08-2023 04:39:19_x000a_"/>
    <m/>
    <x v="0"/>
    <s v="Granita Hajar"/>
    <s v="GRN"/>
    <s v=""/>
    <s v="Dosen"/>
    <s v="Teknik Logistik"/>
    <s v="Desita Nur Rachmaniar"/>
    <s v="DEZ"/>
    <s v=""/>
    <s v="Dosen"/>
    <s v="Teknik Logistik"/>
    <s v="Abduh Sayid Albana"/>
    <s v="EXE"/>
    <s v=""/>
    <s v="Dosen"/>
    <s v="Teknik Logistik"/>
    <m/>
    <s v=""/>
    <s v=""/>
    <m/>
    <m/>
    <m/>
    <s v=""/>
    <s v=""/>
    <m/>
    <m/>
    <m/>
    <m/>
    <n v="0"/>
    <m/>
    <m/>
    <m/>
    <s v=""/>
    <m/>
    <m/>
    <m/>
    <m/>
    <s v=""/>
    <s v=""/>
    <m/>
    <m/>
    <m/>
    <s v=""/>
    <s v=""/>
    <m/>
    <m/>
    <m/>
    <m/>
    <s v=""/>
    <m/>
    <m/>
    <m/>
    <s v=""/>
    <m/>
    <m/>
    <m/>
    <m/>
    <m/>
    <m/>
    <m/>
    <m/>
    <s v="SuratCiptaan_EC00202364819_3.pdf"/>
    <s v="Non-TA"/>
    <s v="Penelitian"/>
  </r>
  <r>
    <n v="42"/>
    <s v="_x000a_EC00202368138"/>
    <x v="0"/>
    <x v="4"/>
    <s v="Aplikasi Belanja Bahan Pangan Daring &quot;ITTS MART&quot;"/>
    <x v="0"/>
    <s v="Tidak Ada"/>
    <s v="Institut Teknologi Telkom Surabaya"/>
    <s v="Susijanto Tri Rasmana"/>
    <s v="SUZ"/>
    <s v=""/>
    <s v="Dosen"/>
    <s v="Teknik Komputer"/>
    <s v="000501089"/>
    <s v="2023-08-16_x000a_"/>
    <s v="16-08-2023 04:50:44_x000a_"/>
    <s v="2023-08-16 16:54:41"/>
    <s v="16-08-2023 04:50:44_x000a_"/>
    <m/>
    <x v="0"/>
    <s v="Ahmad Wali Satria Bahari Johan"/>
    <s v="AWQ"/>
    <s v=""/>
    <s v="Dosen"/>
    <s v="Informatika"/>
    <s v="Ardian Yusuf Wicaksono"/>
    <s v="CAK"/>
    <s v=""/>
    <s v="Dosen"/>
    <s v="Informatika"/>
    <m/>
    <s v=""/>
    <s v=""/>
    <m/>
    <m/>
    <m/>
    <s v=""/>
    <s v=""/>
    <m/>
    <m/>
    <m/>
    <s v=""/>
    <s v=""/>
    <m/>
    <m/>
    <m/>
    <m/>
    <n v="0"/>
    <m/>
    <m/>
    <m/>
    <s v=""/>
    <n v="0"/>
    <m/>
    <m/>
    <m/>
    <s v=""/>
    <s v=""/>
    <m/>
    <m/>
    <m/>
    <s v=""/>
    <s v=""/>
    <m/>
    <m/>
    <m/>
    <m/>
    <s v=""/>
    <m/>
    <m/>
    <m/>
    <s v=""/>
    <m/>
    <m/>
    <m/>
    <m/>
    <m/>
    <m/>
    <m/>
    <m/>
    <s v="Sertifikat_EC00202368138.pdf"/>
    <s v="Non-TA"/>
    <s v="Penelitian"/>
  </r>
  <r>
    <n v="43"/>
    <s v="EC00202358493"/>
    <x v="0"/>
    <x v="4"/>
    <s v="Website Profile Kampung Cincau Surabaya_x000a_"/>
    <x v="0"/>
    <s v="Tidak Ada"/>
    <s v="Institut Teknologi Telkom Surabaya"/>
    <s v="Yohanes Setiawan"/>
    <s v="YOH"/>
    <n v="103092400028"/>
    <s v="Dosen"/>
    <s v="Teknologi Informasi"/>
    <s v="000491433"/>
    <s v="2023-07-24_x000a_"/>
    <s v="24-07-2023 04:37:51_x000a_"/>
    <s v="2023-07-24 16:39:43"/>
    <s v="24-07-2023 04:37:51_x000a_"/>
    <m/>
    <x v="0"/>
    <s v="Riza Akhsani Setyo Prayoga"/>
    <s v="OGA"/>
    <s v=""/>
    <s v="Dosen"/>
    <n v="0"/>
    <s v="Fauzan Nusyura"/>
    <s v="FZS"/>
    <s v=""/>
    <s v="Dosen"/>
    <n v="0"/>
    <s v="Muhammad Anjas Ardiansyah"/>
    <s v=""/>
    <n v="1202210488"/>
    <s v="Mahasiswa"/>
    <s v="Teknologi Informasi"/>
    <s v="Machfud Ichsan Khoirudin"/>
    <s v=""/>
    <n v="1202210032"/>
    <s v="Mahasiswa"/>
    <s v="Teknologi Informasi"/>
    <s v="Muhammad Rashid Syaputra"/>
    <s v=""/>
    <n v="1205220078"/>
    <s v="Mahasiswa"/>
    <s v="Bisnis Digital"/>
    <m/>
    <m/>
    <n v="0"/>
    <m/>
    <m/>
    <m/>
    <s v=""/>
    <m/>
    <m/>
    <m/>
    <m/>
    <s v=""/>
    <s v=""/>
    <m/>
    <m/>
    <m/>
    <s v=""/>
    <s v=""/>
    <m/>
    <m/>
    <m/>
    <m/>
    <s v=""/>
    <m/>
    <m/>
    <m/>
    <s v=""/>
    <m/>
    <m/>
    <m/>
    <m/>
    <m/>
    <m/>
    <m/>
    <m/>
    <s v="SuratCiptaan_EC00202358493_3.pdf"/>
    <s v="Non-TA"/>
    <s v="Abdimas"/>
  </r>
  <r>
    <n v="44"/>
    <s v="EC00202347995"/>
    <x v="0"/>
    <x v="4"/>
    <s v="Company Profile Website PT Adam Djaya Teknik"/>
    <x v="0"/>
    <s v="Tidak Ada"/>
    <s v="Institut Teknologi Telkom Surabaya"/>
    <s v="Raulia Riski"/>
    <s v="IKI"/>
    <s v=""/>
    <s v="Dosen"/>
    <s v="Sistem Informasi"/>
    <s v="000480929"/>
    <s v="2023-06-22_x000a_"/>
    <s v="22-06-2023 09:17:07_x000a_"/>
    <d v="2023-06-22T09:19:53"/>
    <s v="22-06-2023 09:17:07_x000a_"/>
    <m/>
    <x v="0"/>
    <s v="Anisa Dzulkarnain"/>
    <s v="AZQ"/>
    <s v=""/>
    <s v="Dosen"/>
    <s v="Sistem Informasi"/>
    <s v="Aditiya Taruna Septian Wibowo"/>
    <s v=""/>
    <s v=""/>
    <s v="Mahasiswa"/>
    <s v="Sistem Informasi"/>
    <s v="Yulia Wahyu Ningsih"/>
    <s v=""/>
    <n v="1204200054"/>
    <s v="Mahasiswa"/>
    <s v="Sistem Informasi"/>
    <s v="Berlian Rahmy Lidiawaty"/>
    <s v="BRL"/>
    <s v=""/>
    <s v="Dosen"/>
    <s v="Sistem Informasi"/>
    <s v="ALFINA AYU PUSPITASARI"/>
    <s v=""/>
    <n v="1204200157"/>
    <s v="Mahasiswa"/>
    <s v="Sistem Informasi"/>
    <s v="ARINI PRAMESTA SETYANINGTITAH"/>
    <s v=""/>
    <n v="1204200100"/>
    <s v="Mahasiswa"/>
    <s v="Sistem Informasi"/>
    <m/>
    <s v=""/>
    <m/>
    <m/>
    <m/>
    <m/>
    <s v=""/>
    <s v=""/>
    <m/>
    <m/>
    <m/>
    <s v=""/>
    <s v=""/>
    <m/>
    <m/>
    <m/>
    <m/>
    <s v=""/>
    <m/>
    <m/>
    <m/>
    <s v=""/>
    <m/>
    <m/>
    <m/>
    <m/>
    <m/>
    <m/>
    <m/>
    <m/>
    <s v="SuratCiptaan_EC00202347995_3.pdf"/>
    <s v="Non-TA"/>
    <s v="Abdimas"/>
  </r>
  <r>
    <n v="45"/>
    <s v="EC00202338132"/>
    <x v="0"/>
    <x v="4"/>
    <s v="Perangkat Lunak Perayapan Data Twitter"/>
    <x v="0"/>
    <s v="Tidak Ada"/>
    <s v="Institut Teknologi Telkom Surabaya"/>
    <s v="Mochamad Nizar Palefi Ma'ady"/>
    <s v="NZR"/>
    <s v=""/>
    <s v="Dosen"/>
    <s v="Sistem Informasi"/>
    <s v="000471053"/>
    <d v="2023-05-25T00:00:00"/>
    <s v="25-05-2023 10:21:52_x000a_"/>
    <d v="2023-05-25T10:26:52"/>
    <s v="25-05-2023 10:21:52_x000a_"/>
    <m/>
    <x v="0"/>
    <s v="Tabina Shafa Nabila Syahda"/>
    <s v=""/>
    <n v="1204210124"/>
    <s v="Mahasiswa"/>
    <s v="Sistem Informasi"/>
    <m/>
    <m/>
    <n v="0"/>
    <m/>
    <m/>
    <m/>
    <s v=""/>
    <s v=""/>
    <m/>
    <m/>
    <m/>
    <s v=""/>
    <s v=""/>
    <m/>
    <m/>
    <m/>
    <s v=""/>
    <s v=""/>
    <m/>
    <m/>
    <m/>
    <m/>
    <n v="0"/>
    <m/>
    <m/>
    <m/>
    <s v=""/>
    <s v=""/>
    <m/>
    <m/>
    <m/>
    <s v=""/>
    <s v=""/>
    <m/>
    <m/>
    <m/>
    <s v=""/>
    <s v=""/>
    <m/>
    <m/>
    <m/>
    <m/>
    <s v=""/>
    <m/>
    <m/>
    <m/>
    <s v=""/>
    <m/>
    <m/>
    <m/>
    <m/>
    <m/>
    <m/>
    <m/>
    <m/>
    <s v="sertifikat_EC00202338132.pdf"/>
    <s v="TA"/>
    <s v="Abdimas"/>
  </r>
  <r>
    <n v="46"/>
    <s v="EC00202322768_x000a_"/>
    <x v="0"/>
    <x v="4"/>
    <s v="Desain Logo Program Merdeka Belajar - Kampus Merdeka Prodi Sistem Informasi"/>
    <x v="3"/>
    <s v="Tidak Ada"/>
    <s v="Institut Teknologi Telkom Surabaya"/>
    <s v="Tita Ayu Rospricilia"/>
    <s v="TRL"/>
    <s v=""/>
    <s v="Dosen"/>
    <s v="Sistem Informasi"/>
    <s v="000455691"/>
    <d v="2023-03-21T00:00:00"/>
    <s v="21-03-2023 03:09:55_x000a_"/>
    <d v="2023-03-21T15:11:59"/>
    <s v="21-03-2023 03:09:55_x000a_"/>
    <m/>
    <x v="0"/>
    <s v="MOCHAMAD NIZAR PALEFI MA'ADY"/>
    <s v="NZR"/>
    <s v=""/>
    <s v="Dosen"/>
    <s v="Sistem Informasi"/>
    <s v="Rosyid Abdillah"/>
    <s v="ROX"/>
    <s v=""/>
    <s v="Dosen"/>
    <s v="Sistem Informasi"/>
    <s v="Andika Rizky Pratama"/>
    <s v=""/>
    <n v="1204220108"/>
    <s v="Mahasiswa"/>
    <s v="Sistem Informasi"/>
    <m/>
    <s v=""/>
    <s v=""/>
    <m/>
    <m/>
    <m/>
    <s v=""/>
    <s v=""/>
    <m/>
    <m/>
    <m/>
    <m/>
    <n v="0"/>
    <m/>
    <m/>
    <m/>
    <s v=""/>
    <m/>
    <m/>
    <m/>
    <m/>
    <s v=""/>
    <s v=""/>
    <m/>
    <m/>
    <m/>
    <s v=""/>
    <s v=""/>
    <m/>
    <m/>
    <m/>
    <m/>
    <s v=""/>
    <m/>
    <m/>
    <m/>
    <s v=""/>
    <m/>
    <m/>
    <m/>
    <m/>
    <m/>
    <m/>
    <m/>
    <m/>
    <s v="sertifikat_EC00202322768.pdf"/>
    <s v="Non-TA"/>
    <s v="Penelitian"/>
  </r>
  <r>
    <n v="47"/>
    <s v="EC00202316879"/>
    <x v="0"/>
    <x v="4"/>
    <s v="Aplikasi Sistem Informasi Terintegrasi Perpustakaan (Electronic Library) ITTelkom Surabaya"/>
    <x v="0"/>
    <s v="Tidak Ada"/>
    <s v="Institut Teknologi Telkom Surabaya"/>
    <s v="Muhammad Nasrullah"/>
    <s v="RLH"/>
    <s v=""/>
    <s v="Dosen"/>
    <s v="Sistem Informasi"/>
    <s v="000449802"/>
    <s v="2023-02-24_x000a_"/>
    <s v="24-02-2023 05:54:47_x000a_"/>
    <s v="2023-02-24 17:56:57"/>
    <s v="24-02-2023 05:54:47_x000a_"/>
    <m/>
    <x v="0"/>
    <s v="Rokhmatul Insani"/>
    <s v="RTL"/>
    <s v=""/>
    <s v="Dosen"/>
    <s v="Sistem Informasi"/>
    <s v="Purnama Anaking"/>
    <s v="PAK"/>
    <s v=""/>
    <s v="Dosen"/>
    <s v="Sistem Informasi"/>
    <s v="Achmad Muzakki"/>
    <s v="ZAC"/>
    <s v=""/>
    <s v="Dosen"/>
    <s v="Rekayasa Perangkat Lunak"/>
    <s v="Mochamad Nizar Palefi Ma'ady"/>
    <s v="NZR"/>
    <s v=""/>
    <s v="Dosen"/>
    <s v="Sistem Informasi"/>
    <s v="Pratama Ramadhani Wijaya"/>
    <s v=""/>
    <n v="1204199043"/>
    <s v="Mahasiswa"/>
    <s v="Sistem Informasi"/>
    <s v="Titus Kristanto"/>
    <s v="TTK"/>
    <s v=""/>
    <s v="Dosen"/>
    <s v="Bisnis Digital"/>
    <m/>
    <s v=""/>
    <s v=""/>
    <m/>
    <m/>
    <m/>
    <s v=""/>
    <s v=""/>
    <m/>
    <m/>
    <m/>
    <s v=""/>
    <s v=""/>
    <m/>
    <m/>
    <m/>
    <m/>
    <s v=""/>
    <m/>
    <m/>
    <m/>
    <s v=""/>
    <m/>
    <m/>
    <m/>
    <m/>
    <m/>
    <m/>
    <m/>
    <m/>
    <s v="sertifikat_EC00202316879.pdf"/>
    <s v="Non-TA"/>
    <s v="Abdimas"/>
  </r>
  <r>
    <n v="48"/>
    <s v="EC00202309216"/>
    <x v="0"/>
    <x v="4"/>
    <s v="Pengenalan Wajah untuk Verifikasi Pengguna Anjungan Pemeriksaan Kesehatan Mandiri"/>
    <x v="0"/>
    <s v="Tidak Ada"/>
    <s v="Institut Teknologi Telkom Surabaya"/>
    <s v="Muhammad Dzulfikar Fauzi"/>
    <s v="MDX"/>
    <s v=""/>
    <s v="Dosen"/>
    <s v="Informatika"/>
    <s v="000442139"/>
    <d v="2023-01-31T00:00:00"/>
    <s v="31-01-2023 09:03:45_x000a_"/>
    <d v="2023-01-31T09:27:19"/>
    <s v="31-01-2023 09:03:45_x000a_"/>
    <m/>
    <x v="0"/>
    <s v="Susijanto Tri Rasmana"/>
    <s v="SUZ"/>
    <s v=""/>
    <s v="Dosen"/>
    <s v="Teknik Komputer"/>
    <s v="Billy Montolalu"/>
    <s v="BLM"/>
    <s v=""/>
    <s v="Dosen"/>
    <s v="Rekayasa Perangkat Lunak"/>
    <s v="Ahmad Wali Satria Bahari Johan"/>
    <s v="AWQ"/>
    <s v=""/>
    <s v="Dosen"/>
    <s v="Informatika"/>
    <s v="Ardian Yusuf Wicaksono"/>
    <s v="CAK"/>
    <s v=""/>
    <s v="Dosen"/>
    <s v="Informatika"/>
    <m/>
    <s v=""/>
    <s v=""/>
    <m/>
    <m/>
    <m/>
    <n v="0"/>
    <n v="0"/>
    <m/>
    <m/>
    <m/>
    <s v=""/>
    <s v=""/>
    <m/>
    <m/>
    <m/>
    <s v=""/>
    <s v=""/>
    <m/>
    <m/>
    <m/>
    <s v=""/>
    <s v=""/>
    <m/>
    <m/>
    <m/>
    <m/>
    <s v=""/>
    <m/>
    <m/>
    <m/>
    <s v=""/>
    <m/>
    <m/>
    <m/>
    <m/>
    <m/>
    <m/>
    <m/>
    <m/>
    <s v="Sertifikat_EC00202309216.pdf"/>
    <s v="Non-TA"/>
    <s v="Penelitian"/>
  </r>
  <r>
    <n v="49"/>
    <s v="EC00202307290"/>
    <x v="0"/>
    <x v="4"/>
    <s v="Basis Data Anotasi Video Dashcam Insiden dan Kecelakaan Mobil"/>
    <x v="0"/>
    <s v="Tidak Ada"/>
    <s v="Institut Teknologi Telkom Surabaya"/>
    <s v="Mochamad Nizar Palefi Ma'ady"/>
    <s v="NZR"/>
    <s v=""/>
    <s v="Dosen"/>
    <s v="Sistem Informasi"/>
    <s v="000440212"/>
    <s v="2023-01-25_x000a_"/>
    <s v="25-01-2023 07:23:36_x000a_"/>
    <d v="2023-01-25T07:31:42"/>
    <s v="25-01-2023 07:23:36_x000a_"/>
    <m/>
    <x v="0"/>
    <s v="Febianne Diva Prinita"/>
    <s v=""/>
    <n v="1204200203"/>
    <s v="Mahasiswa"/>
    <s v="Sistem Informasi"/>
    <s v="Cornelia Angela Caezaria"/>
    <s v=""/>
    <n v="1204200203"/>
    <s v="Mahasiswa"/>
    <s v="Sistem Informasi"/>
    <s v="Fina Atikasari"/>
    <s v=""/>
    <s v=""/>
    <s v="Eksternal"/>
    <s v="Eksternal"/>
    <s v="Rizqy Athiyya Nafi'atus Sa'idah"/>
    <s v=""/>
    <n v="1204210053"/>
    <s v="Mahasiswa"/>
    <s v="Sistem Informasi"/>
    <s v="Rangga Raditya Hariyanto"/>
    <s v=""/>
    <n v="1204210013"/>
    <s v="Mahasiswa"/>
    <s v="Sistem Informasi"/>
    <s v="Muhammad Zidan Darmawan"/>
    <s v=""/>
    <n v="1204210108"/>
    <s v="Mahasiswa"/>
    <s v="Sistem Informasi"/>
    <s v="Annisa Fairuz Rizqi"/>
    <s v=""/>
    <n v="1204210091"/>
    <s v="Mahasiswa"/>
    <s v="Sistem Informasi"/>
    <m/>
    <s v=""/>
    <s v=""/>
    <m/>
    <m/>
    <m/>
    <s v=""/>
    <s v=""/>
    <m/>
    <m/>
    <m/>
    <m/>
    <s v=""/>
    <m/>
    <m/>
    <m/>
    <s v=""/>
    <m/>
    <m/>
    <m/>
    <m/>
    <m/>
    <m/>
    <m/>
    <m/>
    <s v="sertifikat_EC00202307290.pdf"/>
    <s v="TA"/>
    <s v="Abdimas"/>
  </r>
  <r>
    <n v="50"/>
    <s v="EC00202307014"/>
    <x v="0"/>
    <x v="4"/>
    <s v="PROGRAM KOMPUTER HELM PENDETEKSI TROTOAR"/>
    <x v="0"/>
    <s v="Ada (Alat Tidak Diketahui)"/>
    <s v="Institut Teknologi Telkom Surabaya"/>
    <s v="Ahmad Wali Satria Bahari Johan"/>
    <s v="AWQ"/>
    <s v=""/>
    <s v="Dosen"/>
    <s v="Informatika"/>
    <s v="000439936"/>
    <s v="2023-01-24_x000a_"/>
    <s v="24-01-2023 09:40:19_x000a_"/>
    <d v="2023-01-24T09:52:21"/>
    <s v="24-01-2023 09:40:19_x000a_"/>
    <m/>
    <x v="0"/>
    <s v="Ivan Sholana"/>
    <s v=""/>
    <n v="1203210030"/>
    <s v="Mahasiswa"/>
    <s v="Informatika"/>
    <s v="Evan Hadi Sukuriyanto"/>
    <s v=""/>
    <n v="1203210030"/>
    <s v="Mahasiswa"/>
    <s v="Informatika"/>
    <s v="Ahmad Mu'min Faisal"/>
    <s v=""/>
    <n v="1202210029"/>
    <s v="Mahasiswa"/>
    <s v="Teknologi Informasi"/>
    <m/>
    <s v=""/>
    <s v=""/>
    <m/>
    <m/>
    <m/>
    <s v=""/>
    <s v=""/>
    <m/>
    <m/>
    <m/>
    <m/>
    <n v="0"/>
    <m/>
    <m/>
    <m/>
    <s v=""/>
    <s v=""/>
    <m/>
    <m/>
    <m/>
    <s v=""/>
    <s v=""/>
    <m/>
    <m/>
    <m/>
    <s v=""/>
    <s v=""/>
    <m/>
    <m/>
    <m/>
    <m/>
    <s v=""/>
    <m/>
    <m/>
    <m/>
    <s v=""/>
    <m/>
    <m/>
    <m/>
    <m/>
    <m/>
    <m/>
    <m/>
    <m/>
    <s v="SuratCiptaan_EC00202307014_4.pdf"/>
    <s v="TA"/>
    <s v="Abdimas"/>
  </r>
  <r>
    <n v="51"/>
    <s v="EC00202381268"/>
    <x v="0"/>
    <x v="4"/>
    <s v="Deteksi Botnet pada Jaringan DNS secara Virtual menggunakan Decision Tree"/>
    <x v="0"/>
    <s v="Tidak Ada"/>
    <s v="Institut Teknologi Telkom Surabaya"/>
    <s v="Kharisma Monika Dian Pertiwi"/>
    <s v="KMP"/>
    <s v=""/>
    <s v="Dosen"/>
    <s v="Informatika"/>
    <s v="000514221"/>
    <s v="2023-09-14_x000a_"/>
    <s v="14-09-2023 02:46:46_x000a_"/>
    <d v="2023-09-14T14:48:48"/>
    <s v="14-09-2023 02:46:46_x000a_"/>
    <m/>
    <x v="0"/>
    <s v="Vessa Rizky Oktavia"/>
    <s v="VRO"/>
    <s v=""/>
    <s v="Dosen"/>
    <s v="Informatika"/>
    <s v="Rizky Fenaldo Maulana"/>
    <s v="RZO"/>
    <s v=""/>
    <s v="Dosen"/>
    <s v="Informatika"/>
    <m/>
    <s v=""/>
    <s v=""/>
    <m/>
    <m/>
    <m/>
    <s v=""/>
    <s v=""/>
    <m/>
    <m/>
    <m/>
    <s v=""/>
    <s v=""/>
    <m/>
    <m/>
    <m/>
    <m/>
    <n v="0"/>
    <m/>
    <m/>
    <m/>
    <s v=""/>
    <m/>
    <m/>
    <m/>
    <m/>
    <s v=""/>
    <s v=""/>
    <m/>
    <m/>
    <m/>
    <s v=""/>
    <s v=""/>
    <m/>
    <m/>
    <m/>
    <m/>
    <s v=""/>
    <m/>
    <m/>
    <m/>
    <s v=""/>
    <m/>
    <m/>
    <m/>
    <m/>
    <m/>
    <m/>
    <m/>
    <m/>
    <s v="SuratCiptaan_EC00202381268_4.pdf"/>
    <s v="Non-TA"/>
    <s v="Penelitian"/>
  </r>
  <r>
    <n v="52"/>
    <s v="EC002023113551"/>
    <x v="0"/>
    <x v="4"/>
    <s v="Deteksi Lampu Utama Sepeda Motor"/>
    <x v="0"/>
    <s v="Tidak Ada"/>
    <s v="Institut Teknologi Telkom Surabaya"/>
    <s v="Ahmad Wali Satria Bahari Johan"/>
    <s v="AWQ"/>
    <s v=""/>
    <s v="Dosen"/>
    <s v="Informatika"/>
    <s v="000546506"/>
    <s v="2023-11-17_x000a_"/>
    <s v="17-11-2023 03:30:25_x000a_"/>
    <s v="2023-11-17 15:33:37"/>
    <s v="17-11-2023 03:30:25_x000a_"/>
    <m/>
    <x v="0"/>
    <s v="Ivan Sholana"/>
    <s v=""/>
    <n v="1203210030"/>
    <s v="Mahasiswa"/>
    <s v="Informatika"/>
    <s v="Evan Hadi Sukuriyanto"/>
    <s v=""/>
    <n v="1203210030"/>
    <s v="Mahasiswa"/>
    <s v="Informatika"/>
    <s v="Ahmad Mu'min Faisal"/>
    <s v=""/>
    <n v="1202210029"/>
    <s v="Mahasiswa"/>
    <s v="Teknologi Informasi"/>
    <m/>
    <s v=""/>
    <s v=""/>
    <m/>
    <m/>
    <m/>
    <s v=""/>
    <s v=""/>
    <m/>
    <m/>
    <m/>
    <m/>
    <n v="0"/>
    <m/>
    <m/>
    <m/>
    <s v=""/>
    <m/>
    <m/>
    <m/>
    <m/>
    <s v=""/>
    <s v=""/>
    <m/>
    <m/>
    <m/>
    <s v=""/>
    <s v=""/>
    <m/>
    <m/>
    <m/>
    <m/>
    <s v=""/>
    <m/>
    <m/>
    <m/>
    <s v=""/>
    <m/>
    <m/>
    <m/>
    <m/>
    <m/>
    <m/>
    <m/>
    <m/>
    <s v="SuratCiptaan_EC002023113551_3.pdf"/>
    <s v="TA"/>
    <s v="Penelitian"/>
  </r>
  <r>
    <n v="53"/>
    <s v="EC00202365354"/>
    <x v="0"/>
    <x v="4"/>
    <s v="Perangkat Lunak Deteksi Emosi Rata-Rata Peserta Pembelajaran di Kelas Berdasarkan Ekspresi Wajah"/>
    <x v="0"/>
    <s v="Ada ( Alat Ada dan Fungsi)"/>
    <s v="Institut Teknologi Telkom Surabaya"/>
    <s v="Susijanto Tri Rasmana"/>
    <s v="SUZ"/>
    <s v=""/>
    <s v="Dosen"/>
    <s v="Teknik Komputer"/>
    <s v="000498300"/>
    <s v="2023-08-09_x000a_"/>
    <s v="09-08-2023 04:34:16_x000a_"/>
    <d v="2023-08-09T16:37:47"/>
    <s v="09-08-2023 04:34:16_x000a_"/>
    <m/>
    <x v="0"/>
    <s v="Ahmad Wali Satria Bahari Johan"/>
    <s v="AWQ"/>
    <s v=""/>
    <s v="Dosen"/>
    <s v="Informatika"/>
    <s v="Ardian Yusuf Wicaksono"/>
    <s v="CAK"/>
    <s v=""/>
    <s v="Dosen"/>
    <s v="Informatika"/>
    <m/>
    <s v=""/>
    <s v=""/>
    <m/>
    <m/>
    <m/>
    <s v=""/>
    <s v=""/>
    <m/>
    <m/>
    <m/>
    <s v=""/>
    <s v=""/>
    <m/>
    <m/>
    <m/>
    <m/>
    <n v="0"/>
    <m/>
    <m/>
    <m/>
    <s v=""/>
    <s v=""/>
    <m/>
    <m/>
    <m/>
    <s v=""/>
    <s v=""/>
    <m/>
    <m/>
    <m/>
    <s v=""/>
    <s v=""/>
    <m/>
    <m/>
    <m/>
    <m/>
    <s v=""/>
    <m/>
    <m/>
    <m/>
    <s v=""/>
    <m/>
    <m/>
    <m/>
    <m/>
    <m/>
    <m/>
    <m/>
    <m/>
    <s v="Sertifikat_EC00202365354.pdf"/>
    <s v="Non-TA"/>
    <s v="Penelitian"/>
  </r>
  <r>
    <n v="54"/>
    <s v="EC00202389884"/>
    <x v="0"/>
    <x v="4"/>
    <s v="Aplikasi Student Service Center (SSC)"/>
    <x v="0"/>
    <s v="Tidak Ada"/>
    <s v="Institut Teknologi Telkom Surabaya"/>
    <s v="Caesareano Lafado Yesa"/>
    <s v="CNO"/>
    <s v=""/>
    <s v="Dosen"/>
    <s v="Digital Bisnis"/>
    <s v="000522839"/>
    <d v="2023-10-06T00:00:00"/>
    <s v="06-10-2023 01:40:15_x000a_"/>
    <d v="2023-10-06T13:43:49"/>
    <s v="06-10-2023 01:40:15_x000a_"/>
    <m/>
    <x v="0"/>
    <s v="Rizky Fenaldo Maulana"/>
    <s v="RZO"/>
    <s v=""/>
    <s v="Dosen"/>
    <s v="Informatika"/>
    <s v="Wachda Yuniar Rochmah"/>
    <s v="WYR"/>
    <s v=""/>
    <s v="Dosen"/>
    <s v="Digital Bisnis"/>
    <s v="BEIVENLY ANDREA JAYADIVA SAMPELAN"/>
    <s v=""/>
    <n v="1204200232"/>
    <s v="Mahasiswa"/>
    <s v="Sistem Informasi"/>
    <s v="Qothrunnadaa Nahdah Dzakiyyah"/>
    <s v=""/>
    <n v="1205210014"/>
    <s v="Mahasiswa"/>
    <s v="Bisnis Digital"/>
    <s v="Rizal Jihadi"/>
    <s v=""/>
    <n v="1204228117"/>
    <s v="Mahasiswa"/>
    <s v="Sistem Informasi"/>
    <s v="Fatin Hanifah"/>
    <s v=""/>
    <s v=""/>
    <s v="TPA"/>
    <m/>
    <s v="Muhamad Iqbal Maulana"/>
    <s v=""/>
    <n v="1202190023"/>
    <s v="Mahasiswa"/>
    <s v="Teknologi Informasi"/>
    <m/>
    <s v=""/>
    <s v=""/>
    <m/>
    <m/>
    <m/>
    <s v=""/>
    <s v=""/>
    <m/>
    <m/>
    <m/>
    <m/>
    <s v=""/>
    <m/>
    <m/>
    <m/>
    <s v=""/>
    <m/>
    <m/>
    <m/>
    <m/>
    <m/>
    <m/>
    <m/>
    <m/>
    <s v="sertifikat_EC00202389884.pdf"/>
    <s v="Non-TA"/>
    <s v="Penelitian"/>
  </r>
  <r>
    <n v="55"/>
    <s v="EC002023121302"/>
    <x v="0"/>
    <x v="4"/>
    <s v="Konseptual Model Implementasi IT Strategi Smart Village Pada Era Society 5.0"/>
    <x v="0"/>
    <s v="Tidak Ada"/>
    <s v="Institut Teknologi Telkom Surabaya"/>
    <s v="Aris Kusumawati"/>
    <s v="KUZ"/>
    <s v=""/>
    <s v="Dosen"/>
    <s v="Sistem Informasi"/>
    <s v="000554257"/>
    <d v="2023-11-30T00:00:00"/>
    <s v="30-11-2023 11:39:08_x000a_"/>
    <d v="2023-11-30T11:40:36"/>
    <s v="30-11-2023 11:39:08_x000a_"/>
    <m/>
    <x v="0"/>
    <s v="Muhammad Ilham Alhari"/>
    <s v="LHA"/>
    <s v=""/>
    <s v="Dosen"/>
    <s v="Sistem Informasi"/>
    <s v="Farid Duta Hadyanto"/>
    <s v=""/>
    <s v=""/>
    <s v="Mahasiswa"/>
    <s v="Sistem Informasi"/>
    <s v="Aisyah Nabila Zahra"/>
    <s v=""/>
    <n v="1204210122"/>
    <s v="Mahasiswa"/>
    <s v="Sistem Informasi"/>
    <m/>
    <s v=""/>
    <s v=""/>
    <m/>
    <m/>
    <m/>
    <s v=""/>
    <s v=""/>
    <m/>
    <m/>
    <m/>
    <m/>
    <n v="0"/>
    <m/>
    <m/>
    <m/>
    <s v=""/>
    <m/>
    <m/>
    <m/>
    <m/>
    <s v=""/>
    <s v=""/>
    <m/>
    <m/>
    <m/>
    <s v=""/>
    <s v=""/>
    <m/>
    <m/>
    <m/>
    <m/>
    <s v=""/>
    <m/>
    <m/>
    <m/>
    <s v=""/>
    <m/>
    <m/>
    <m/>
    <m/>
    <m/>
    <m/>
    <m/>
    <m/>
    <s v="SuratCiptaan_EC002023121302_3.pdf"/>
    <s v="Non-TA"/>
    <s v="Abdimas"/>
  </r>
  <r>
    <n v="56"/>
    <s v="EC002023121705"/>
    <x v="0"/>
    <x v="4"/>
    <s v="Collaborative Strategy To Build The Smart Village Concept"/>
    <x v="0"/>
    <s v="Tidak Ada"/>
    <s v="Institut Teknologi Telkom Surabaya"/>
    <s v="Aris Kusumawati"/>
    <s v="KUZ"/>
    <s v=""/>
    <s v="Dosen"/>
    <s v="Sistem Informasi"/>
    <s v="000554660"/>
    <d v="2023-11-30T00:00:00"/>
    <s v="30-11-2023 04:18:44_x000a_"/>
    <d v="2023-11-30T16:20:42"/>
    <s v="30-11-2023 04:18:44_x000a_"/>
    <m/>
    <x v="0"/>
    <s v="Muhammad Ilham Alhari"/>
    <s v="LHA"/>
    <s v=""/>
    <s v="Dosen"/>
    <s v="Sistem Informasi"/>
    <s v="Farid Duta Hadyanto"/>
    <s v=""/>
    <s v=""/>
    <s v="Mahasiswa"/>
    <s v="Sistem Informasi"/>
    <s v="Aisyah Nabila Zahra"/>
    <s v=""/>
    <n v="1204210122"/>
    <s v="Mahasiswa"/>
    <s v="Sistem Informasi"/>
    <m/>
    <s v=""/>
    <s v=""/>
    <m/>
    <m/>
    <m/>
    <s v=""/>
    <s v=""/>
    <m/>
    <m/>
    <m/>
    <m/>
    <n v="0"/>
    <m/>
    <m/>
    <m/>
    <s v=""/>
    <m/>
    <m/>
    <m/>
    <m/>
    <s v=""/>
    <s v=""/>
    <m/>
    <m/>
    <m/>
    <s v=""/>
    <s v=""/>
    <m/>
    <m/>
    <m/>
    <m/>
    <s v=""/>
    <m/>
    <m/>
    <m/>
    <s v=""/>
    <m/>
    <m/>
    <m/>
    <m/>
    <m/>
    <m/>
    <m/>
    <m/>
    <s v="SuratCiptaan_EC002023121705_3.pdf"/>
    <s v="Non-TA"/>
    <s v="Penelitian"/>
  </r>
  <r>
    <n v="57"/>
    <s v="EC002023128625"/>
    <x v="0"/>
    <x v="4"/>
    <s v="Algoritma Pembuatan Model Klasterisasi Komentar Masyarakat Melalui Sosial Media Studi kasus kota Surabaya"/>
    <x v="0"/>
    <s v="Tidak Ada"/>
    <s v="Institut Teknologi Telkom Surabaya"/>
    <s v="Berlian Rahmy Lidiawaty"/>
    <s v="BRL"/>
    <s v=""/>
    <s v="Dosen"/>
    <s v="Sistem Informasi"/>
    <s v="000561580"/>
    <s v="2023-12-10_x000a_"/>
    <s v="10-12-2023 08:47:10_x000a_"/>
    <d v="2023-12-10T20:50:28"/>
    <s v="10-12-2023 08:47:10_x000a_"/>
    <m/>
    <x v="0"/>
    <s v="Mustafa Kamal"/>
    <s v="MFL"/>
    <s v=""/>
    <s v="Dosen"/>
    <s v="Teknologi Informasi"/>
    <s v="Fadelis Sukya"/>
    <s v=""/>
    <s v=""/>
    <s v="Eksternal"/>
    <s v="Eksternal"/>
    <s v="MUHAMMAD MA'SUM JUNIYANTO"/>
    <s v=""/>
    <n v="1202202056"/>
    <s v="Mahasiswa"/>
    <s v="Teknologi Informasi"/>
    <s v="Berliana Amelia Ariyanti Zain"/>
    <s v=""/>
    <n v="1202200400"/>
    <s v="Mahasiswa"/>
    <s v="Teknologi Informasi"/>
    <s v="Salman"/>
    <s v=""/>
    <n v="1202200022"/>
    <s v="Mahasiswa"/>
    <s v="Teknologi Informasi"/>
    <s v="Densa Tanzilda Widyawantara D"/>
    <s v=""/>
    <s v=""/>
    <s v="Mahasiswa"/>
    <s v="Teknologi Informasi"/>
    <m/>
    <s v=""/>
    <s v=""/>
    <m/>
    <m/>
    <m/>
    <s v=""/>
    <s v=""/>
    <m/>
    <m/>
    <m/>
    <s v=""/>
    <s v=""/>
    <m/>
    <m/>
    <m/>
    <m/>
    <s v=""/>
    <m/>
    <m/>
    <m/>
    <s v=""/>
    <m/>
    <m/>
    <m/>
    <m/>
    <m/>
    <m/>
    <m/>
    <m/>
    <s v="SuratCiptaan_EC002023128625_3.pdf"/>
    <s v="Non-TA"/>
    <s v="Penelitian"/>
  </r>
  <r>
    <n v="58"/>
    <s v="EC002023128634"/>
    <x v="0"/>
    <x v="4"/>
    <s v="Website Analisis Komentar Instagram Walikota dan Wakil Walikota Surabaya"/>
    <x v="0"/>
    <s v="Tidak Ada"/>
    <s v="Institut Teknologi Telkom Surabaya"/>
    <s v="Mustafa Kamal"/>
    <s v="MFL"/>
    <s v=""/>
    <s v="Dosen"/>
    <s v="Teknologi Informasi"/>
    <s v="000561589"/>
    <d v="2023-12-10T00:00:00"/>
    <s v="10-12-2023 09:00:16_x000a_"/>
    <s v="_x0009_2023-12-10 21:02:32"/>
    <s v="10-12-2023 09:00:16_x000a_"/>
    <m/>
    <x v="0"/>
    <s v="Berlian Rahmy Lidiawaty"/>
    <s v="BRL"/>
    <s v=""/>
    <s v="Dosen"/>
    <s v="Sistem Informasi"/>
    <s v="Fadelis Sukya"/>
    <s v=""/>
    <s v=""/>
    <s v="Eksternal"/>
    <s v="Eksternal"/>
    <s v="MUHAMMAD MA'SUM JUNIYANTO"/>
    <s v=""/>
    <n v="1202202056"/>
    <s v="Mahasiswa"/>
    <s v="Teknologi Informasi"/>
    <s v="Berliana Amelia Ariyanti Zain"/>
    <s v=""/>
    <n v="1202200400"/>
    <s v="Mahasiswa"/>
    <s v="Teknologi Informasi"/>
    <s v="Salman (Mhs)"/>
    <s v=""/>
    <s v=""/>
    <s v="Mahasiswa"/>
    <s v="Teknologi Informasi"/>
    <s v="DENSA TANZILDA WIDYAWANTARA DZAHY"/>
    <s v=""/>
    <n v="1202202055"/>
    <s v="Mahasiswa"/>
    <s v="Teknologi Informasi"/>
    <m/>
    <s v=""/>
    <s v=""/>
    <m/>
    <m/>
    <m/>
    <s v=""/>
    <s v=""/>
    <m/>
    <m/>
    <m/>
    <s v=""/>
    <s v=""/>
    <m/>
    <m/>
    <m/>
    <m/>
    <s v=""/>
    <m/>
    <m/>
    <m/>
    <s v=""/>
    <m/>
    <m/>
    <m/>
    <m/>
    <m/>
    <m/>
    <m/>
    <m/>
    <s v="SuratCiptaan_EC002023128634_3.pdf"/>
    <s v="Non-TA"/>
    <s v="Penelitian"/>
  </r>
  <r>
    <n v="59"/>
    <s v="EC002023131242"/>
    <x v="0"/>
    <x v="4"/>
    <s v="Perangkat Lunak Deteksi Banjir Menggunakan Metode Hybrid Hybrid Fuzzy Logic dan Neural Networks Terintegrasi Media Social"/>
    <x v="0"/>
    <s v="Tidak Ada"/>
    <s v="Institut Teknologi Telkom Surabaya"/>
    <s v="Muhammad Adib Kamali"/>
    <s v="MDB"/>
    <s v=""/>
    <s v="Dosen"/>
    <s v="Teknologi Informasi"/>
    <s v="000564196"/>
    <d v="2023-12-13T00:00:00"/>
    <s v="13-12-2023 02:56:00_x000a_"/>
    <d v="2023-12-13T14:58:30"/>
    <s v="13-12-2023 02:56:00_x000a_"/>
    <m/>
    <x v="0"/>
    <s v="MOCHAMAD NIZAR PALEFI MA'ADY"/>
    <s v="NZR"/>
    <s v=""/>
    <s v="Dosen"/>
    <s v="Sistem Informasi"/>
    <s v="Raulia Riski"/>
    <s v="IKI"/>
    <s v=""/>
    <s v="Dosen"/>
    <s v="Sistem Informasi"/>
    <s v="Salman"/>
    <s v=""/>
    <n v="1202200022"/>
    <s v="TPA"/>
    <s v="TPA"/>
    <s v="Chintya Tribhuana Utami"/>
    <s v=""/>
    <n v="1202190041"/>
    <s v="Mahasiswa"/>
    <s v="Teknologi Informasi"/>
    <m/>
    <s v=""/>
    <s v=""/>
    <m/>
    <m/>
    <m/>
    <n v="0"/>
    <n v="0"/>
    <m/>
    <m/>
    <m/>
    <s v=""/>
    <s v=""/>
    <m/>
    <m/>
    <m/>
    <s v=""/>
    <s v=""/>
    <m/>
    <m/>
    <m/>
    <s v=""/>
    <s v=""/>
    <m/>
    <m/>
    <m/>
    <m/>
    <s v=""/>
    <m/>
    <m/>
    <m/>
    <s v=""/>
    <m/>
    <m/>
    <m/>
    <m/>
    <m/>
    <m/>
    <m/>
    <m/>
    <s v="SuratCiptaan_EC002023131242_3.pdf"/>
    <s v="Non-TA"/>
    <s v="Penelitian"/>
  </r>
  <r>
    <n v="60"/>
    <s v="EC002023101498"/>
    <x v="0"/>
    <x v="4"/>
    <s v="Aplikasi Pencari dan Pemesanan Tambal Ban Terdekat Berbasis Mobile"/>
    <x v="0"/>
    <s v="Tidak Ada"/>
    <s v="Institut Teknologi Telkom Surabaya"/>
    <s v="Mochamad Nizar Palefi Ma'ady"/>
    <s v="NZR"/>
    <s v=""/>
    <s v="Dosen"/>
    <s v="Sistem Informasi"/>
    <s v="000534453"/>
    <d v="2023-10-30T00:00:00"/>
    <s v="30-10-2023 01:27:39_x000a_"/>
    <s v="_x0009_2023-10-30 13:30:38"/>
    <s v="30-10-2023 01:27:39_x000a_"/>
    <m/>
    <x v="0"/>
    <s v="Adzanil Rachmadhi Putra"/>
    <s v="ARX"/>
    <s v=""/>
    <s v="Dosen"/>
    <s v="Sistem Informasi"/>
    <s v="Tabina shafa nabila syahda"/>
    <s v=""/>
    <s v=""/>
    <s v="Mahasiswa"/>
    <s v="Sistem Informasi"/>
    <s v="Tineke Sandra Wisesha"/>
    <s v=""/>
    <n v="1203200014"/>
    <s v="Mahasiswa"/>
    <s v="Teknik Industri"/>
    <s v="Rizki Fadillah"/>
    <s v=""/>
    <n v="1204200092"/>
    <s v="Mahasiswa"/>
    <s v="Sistem Informasi"/>
    <s v="Ahmad Robbi Rodhiyan Rifanto"/>
    <s v=""/>
    <n v="1204202007"/>
    <s v="Mahasiswa"/>
    <s v="Sistem Informasi"/>
    <s v="Yunita"/>
    <s v=""/>
    <n v="1203200043"/>
    <s v="Mahasiswa"/>
    <s v="Teknik Industri"/>
    <m/>
    <s v=""/>
    <s v=""/>
    <m/>
    <m/>
    <m/>
    <s v=""/>
    <s v=""/>
    <m/>
    <m/>
    <m/>
    <s v=""/>
    <s v=""/>
    <m/>
    <m/>
    <m/>
    <m/>
    <s v=""/>
    <m/>
    <m/>
    <m/>
    <s v=""/>
    <m/>
    <m/>
    <m/>
    <m/>
    <m/>
    <m/>
    <m/>
    <m/>
    <s v="SuratCiptaan_EC002023101498_3.pdf"/>
    <s v="Non-TA"/>
    <s v="Abdimas"/>
  </r>
  <r>
    <n v="61"/>
    <s v="EC002023113551"/>
    <x v="0"/>
    <x v="4"/>
    <s v="Deteksi Lampu Utama Sepeda Motor"/>
    <x v="0"/>
    <s v="Tidak Ada"/>
    <s v="Institut Teknologi Telkom Surabaya"/>
    <s v="Ahmad Wali Satria Bahari Johan"/>
    <s v="AWQ"/>
    <s v=""/>
    <s v="Dosen"/>
    <s v="Informatika"/>
    <s v="000546506"/>
    <d v="2023-11-17T00:00:00"/>
    <d v="2023-11-17T03:30:25"/>
    <s v="_x0009_2023-11-17 15:33:37"/>
    <d v="2023-11-17T03:30:25"/>
    <m/>
    <x v="0"/>
    <s v="Vessa Rizky Oktavia"/>
    <s v="VRO"/>
    <s v=""/>
    <s v="Dosen"/>
    <s v="Informatika"/>
    <s v="Whisnumurty Galih Ananta"/>
    <s v=""/>
    <s v=""/>
    <s v="Mahasiswa"/>
    <s v="Informatika"/>
    <s v="Muhammad Khuluqil Karim"/>
    <s v=""/>
    <n v="1203210020"/>
    <s v="Mahasiswa"/>
    <s v="Informatika"/>
    <s v="Fahril Refiandi"/>
    <s v=""/>
    <n v="1203210093"/>
    <s v="Mahasiswa"/>
    <s v="Informatika"/>
    <m/>
    <s v=""/>
    <s v=""/>
    <m/>
    <m/>
    <m/>
    <n v="0"/>
    <n v="0"/>
    <m/>
    <m/>
    <m/>
    <s v=""/>
    <n v="0"/>
    <m/>
    <m/>
    <m/>
    <s v=""/>
    <s v=""/>
    <m/>
    <m/>
    <m/>
    <s v=""/>
    <s v=""/>
    <m/>
    <m/>
    <m/>
    <m/>
    <s v=""/>
    <m/>
    <m/>
    <m/>
    <s v=""/>
    <m/>
    <m/>
    <m/>
    <m/>
    <m/>
    <m/>
    <m/>
    <m/>
    <s v="SuratCiptaan_EC002023113551_3.pdf"/>
    <s v="Non-TA"/>
    <s v="Penelitian"/>
  </r>
  <r>
    <n v="62"/>
    <s v="S00202310015"/>
    <x v="1"/>
    <x v="4"/>
    <s v="MESIN PENCETAK ARANG BRIKET"/>
    <x v="1"/>
    <s v="Ada ( Alat Ada dan Fungsi)"/>
    <s v="Institut Teknologi Telkom Surabaya(ID)"/>
    <s v="KHODIJAH AMIROH"/>
    <s v="DIJ"/>
    <s v=""/>
    <s v="Dosen"/>
    <s v="Teknologi Informasi"/>
    <s v="2023/S/03110"/>
    <d v="2023-10-30T00:00:00"/>
    <s v="05-OCT-23"/>
    <s v="05-OCT-23"/>
    <s v="-"/>
    <s v="-"/>
    <x v="1"/>
    <s v="Aulia Rahma Annisa"/>
    <s v="AUV"/>
    <s v=""/>
    <s v="Dosen"/>
    <n v="0"/>
    <s v="Rizqa Amelia Zunaidi"/>
    <s v="ZQA"/>
    <s v=""/>
    <s v="Dosen"/>
    <s v="Teknik Industri"/>
    <m/>
    <s v=""/>
    <s v=""/>
    <m/>
    <m/>
    <m/>
    <s v=""/>
    <s v=""/>
    <m/>
    <m/>
    <m/>
    <s v=""/>
    <s v=""/>
    <m/>
    <m/>
    <m/>
    <s v=""/>
    <n v="0"/>
    <m/>
    <m/>
    <m/>
    <s v=""/>
    <s v=""/>
    <m/>
    <m/>
    <m/>
    <s v=""/>
    <s v=""/>
    <m/>
    <m/>
    <m/>
    <s v=""/>
    <s v=""/>
    <m/>
    <m/>
    <m/>
    <m/>
    <s v=""/>
    <m/>
    <m/>
    <m/>
    <s v=""/>
    <m/>
    <m/>
    <m/>
    <m/>
    <m/>
    <m/>
    <m/>
    <m/>
    <m/>
    <s v="Non-TA"/>
    <s v="Abdimas"/>
  </r>
  <r>
    <n v="63"/>
    <s v="S00202309409"/>
    <x v="1"/>
    <x v="4"/>
    <s v="METODE PENGISIAN DAYA DAN PENYULING AIR TENAGA SURYA"/>
    <x v="2"/>
    <s v="Tidak Ada"/>
    <s v="Institut Teknologi Telkom Surabaya(ID)"/>
    <s v="Mochamad Nizar Palefi Ma'ady"/>
    <s v="NZR"/>
    <s v=""/>
    <s v="Dosen"/>
    <s v="Sistem Informasi"/>
    <s v="2023/S/03320"/>
    <d v="2023-11-01T00:00:00"/>
    <d v="2023-09-25T00:00:00"/>
    <d v="2023-09-25T00:00:00"/>
    <s v="-"/>
    <s v="-"/>
    <x v="2"/>
    <s v="TABINA SHAFA NABILA SYAHDA"/>
    <s v=""/>
    <n v="1204210124"/>
    <s v="Mahasiswa"/>
    <s v="Sistem Informasi"/>
    <s v="Cornelia Angela Caezaria"/>
    <s v=""/>
    <n v="1204210124"/>
    <s v="Mahasiswa"/>
    <s v="Sistem Informasi"/>
    <s v="AGUS KHUMAIDI"/>
    <s v=""/>
    <s v=""/>
    <m/>
    <s v="Eksternal"/>
    <s v="Rizqy Athiyya Nafi'atus Sa'idah"/>
    <s v=""/>
    <n v="1204210053"/>
    <s v="Mahasiswa"/>
    <s v="Sistem Informasi"/>
    <m/>
    <s v=""/>
    <s v=""/>
    <m/>
    <m/>
    <m/>
    <s v=""/>
    <n v="0"/>
    <m/>
    <m/>
    <m/>
    <s v=""/>
    <s v=""/>
    <m/>
    <m/>
    <m/>
    <s v=""/>
    <s v=""/>
    <m/>
    <m/>
    <m/>
    <s v=""/>
    <s v=""/>
    <m/>
    <m/>
    <m/>
    <m/>
    <s v=""/>
    <m/>
    <m/>
    <m/>
    <s v=""/>
    <m/>
    <m/>
    <m/>
    <m/>
    <m/>
    <m/>
    <m/>
    <m/>
    <m/>
    <s v="TA"/>
    <s v="Abdimas"/>
  </r>
  <r>
    <n v="65"/>
    <s v="EC00202353436"/>
    <x v="0"/>
    <x v="4"/>
    <s v="Optimalisasi  Sistem Informasi Sebagai Media Strategis Di Sektor Peternakan Telur Bebek"/>
    <x v="0"/>
    <s v="Tidak Ada"/>
    <s v="Institut Teknologi Telkom Surabaya"/>
    <s v="Aris Kusumawati"/>
    <s v="KUZ"/>
    <s v=""/>
    <s v="Dosen"/>
    <s v="Sistem Informasi"/>
    <s v="000486371"/>
    <s v="2023-07-10_x000a_"/>
    <s v="10-07-2023 12:55:42_x000a_"/>
    <s v="2023-07-10 12:57:51"/>
    <s v="10-07-2023 12:55:42_x000a_"/>
    <m/>
    <x v="0"/>
    <s v="Alifiansyah Arrizqy Hidayat"/>
    <s v="AQH"/>
    <s v=""/>
    <s v="Dosen"/>
    <s v="Sistem Informasi"/>
    <s v="Tita Ayu Rospricilia"/>
    <s v="TRL"/>
    <s v=""/>
    <s v="Dosen"/>
    <s v="Sistem Informasi"/>
    <s v="Rheynansya Tabriz Tajj Hauravin Al Kanza"/>
    <s v=""/>
    <n v="1204200002"/>
    <s v="Mahasiswa"/>
    <s v="Sistem Informasi"/>
    <s v="Farid Duta Hadyanto"/>
    <s v=""/>
    <n v="1204215118"/>
    <s v="Mahasiswa"/>
    <s v="Sistem Informasi"/>
    <s v="Yuni Qoriah Verdiana"/>
    <s v=""/>
    <n v="1204200004"/>
    <s v="Mahasiswa"/>
    <s v="Sistem Informasi"/>
    <m/>
    <s v=""/>
    <n v="0"/>
    <m/>
    <m/>
    <m/>
    <s v=""/>
    <s v=""/>
    <m/>
    <m/>
    <m/>
    <s v=""/>
    <s v=""/>
    <m/>
    <m/>
    <m/>
    <s v=""/>
    <s v=""/>
    <m/>
    <m/>
    <m/>
    <m/>
    <s v=""/>
    <m/>
    <m/>
    <m/>
    <s v=""/>
    <m/>
    <m/>
    <m/>
    <m/>
    <m/>
    <m/>
    <m/>
    <m/>
    <s v="SuratCiptaan_EC00202353436_3.pdf"/>
    <s v="Non-TA"/>
    <s v="Abdimas"/>
  </r>
  <r>
    <n v="66"/>
    <s v="EC00202389861"/>
    <x v="0"/>
    <x v="4"/>
    <s v="Modul StunTrack: Aplikasi Pendeteksi Dini Gangguan Stunting"/>
    <x v="0"/>
    <s v="Tidak Ada"/>
    <s v="Institut Teknologi Telkom Surabaya"/>
    <s v="Moh. Hamim Zajuli Al Faroby"/>
    <s v="OBY"/>
    <s v=""/>
    <s v="Dosen"/>
    <s v="Sains Data"/>
    <s v="000522816"/>
    <s v="2023-10-06_x000a_"/>
    <s v="06-10-2023 12:51:01_x000a_"/>
    <s v="2023-10-06 12:53:41"/>
    <s v="06-10-2023 12:51:01_x000a_"/>
    <m/>
    <x v="0"/>
    <s v="Yohanes Setiawan"/>
    <s v="YOH"/>
    <n v="103092400028"/>
    <s v="Dosen"/>
    <s v="Teknologi Informasi"/>
    <s v="MOCHAMAD NIZAR PALEFI MA'ADY"/>
    <s v="NZR"/>
    <n v="103092400028"/>
    <s v="Dosen"/>
    <s v="Sistem Informasi"/>
    <s v="Cornelia Angela Caezaria (Mhs)"/>
    <s v=""/>
    <s v=""/>
    <s v="Mahasiswa"/>
    <s v="Sistem Informasi"/>
    <s v="Thesion Marta Sianipar"/>
    <s v=""/>
    <n v="1206210004"/>
    <s v="Mahasiswa"/>
    <s v="Sains Data"/>
    <s v="Arini Pramesta Setyaningtitah"/>
    <s v=""/>
    <n v="1204200100"/>
    <s v="Mahasiswa"/>
    <s v="Sistem Informasi"/>
    <s v="Zulfa Ukhti Sa’adah"/>
    <s v=""/>
    <s v=""/>
    <s v="Mahasiswa"/>
    <s v="Eksternal"/>
    <s v="Rheynansya Tabriz Tajj Hauravin Al Kanza"/>
    <s v=""/>
    <n v="1204200002"/>
    <s v="Mahasiswa"/>
    <s v="Sistem Informasi"/>
    <m/>
    <s v=""/>
    <s v=""/>
    <m/>
    <m/>
    <m/>
    <s v=""/>
    <s v=""/>
    <m/>
    <m/>
    <m/>
    <m/>
    <s v=""/>
    <m/>
    <m/>
    <m/>
    <s v=""/>
    <m/>
    <m/>
    <m/>
    <m/>
    <m/>
    <m/>
    <m/>
    <m/>
    <s v="SuratCiptaan_EC00202389861_3.pdf"/>
    <s v="Non-TA"/>
    <s v="Penelitian"/>
  </r>
  <r>
    <n v="67"/>
    <s v="EC00202462444"/>
    <x v="0"/>
    <x v="5"/>
    <s v="METODE KENDALI PENGUNCI DAN PENGGERAK ENGKEL MENGGUNAKAN ORTOSIS YANG DIKENDALIKAN SECARA AKTIF"/>
    <x v="0"/>
    <s v="Tidak Ada"/>
    <s v="Institut Teknologi Telkom Surabaya"/>
    <s v="Muhammad Ilham Alhari"/>
    <s v="LHA"/>
    <s v=""/>
    <s v="Dosen"/>
    <s v="Sistem Informasi"/>
    <s v="000637799"/>
    <s v="2024-07-09_x000a_"/>
    <s v="09-07-2024 02:24:13"/>
    <s v="2024-07-09 14:29:38"/>
    <s v="09-07-2024 02:24:13"/>
    <m/>
    <x v="0"/>
    <s v="Raulia Riski"/>
    <s v="IKI"/>
    <s v=""/>
    <s v="Dosen"/>
    <s v="Sistem Informasi"/>
    <s v="Aufar Fikri Dimyati"/>
    <s v="AUX"/>
    <s v=""/>
    <s v="Dosen"/>
    <s v="Teknik Industri"/>
    <s v="Andana Aprilio Wahyudi"/>
    <s v=""/>
    <n v="1204230029"/>
    <s v="Mahasiswa"/>
    <s v="Sistem Informasi"/>
    <s v="Belinda Agni Helena Dewi"/>
    <s v=""/>
    <n v="1204210104"/>
    <s v="Mahasiswa"/>
    <s v="Sistem Informasi"/>
    <s v="Amiratus Sholiha"/>
    <s v=""/>
    <n v="1204228146"/>
    <s v="Mahasiswa"/>
    <s v="Sistem Informasi"/>
    <m/>
    <n v="0"/>
    <n v="0"/>
    <m/>
    <m/>
    <m/>
    <s v=""/>
    <s v=""/>
    <m/>
    <m/>
    <m/>
    <s v=""/>
    <s v=""/>
    <m/>
    <m/>
    <m/>
    <s v=""/>
    <s v=""/>
    <m/>
    <m/>
    <m/>
    <m/>
    <s v=""/>
    <m/>
    <m/>
    <m/>
    <s v=""/>
    <m/>
    <m/>
    <m/>
    <m/>
    <m/>
    <m/>
    <m/>
    <m/>
    <s v="SuratCiptaan_EC00202462444_7.pdf"/>
    <s v="Non-TA"/>
    <s v="Penelitian"/>
  </r>
  <r>
    <n v="68"/>
    <s v="EC00202456619"/>
    <x v="0"/>
    <x v="5"/>
    <s v="Kampungbebek.com : Perangkat Lunak Berbasis Website Sebagai Bentuk Branding Kampung Bebek Desa Kebonsari Sidoarjo"/>
    <x v="0"/>
    <s v="Tidak Ada"/>
    <s v="Institut Teknologi Telkom Surabaya"/>
    <s v="Aris Kusumawati"/>
    <s v="KUZ"/>
    <s v=""/>
    <s v="Dosen"/>
    <s v="Sistem Informasi"/>
    <s v="000631981"/>
    <s v="2024-06-28_x000a_"/>
    <s v="28-06-2024 03:33:19_x000a_"/>
    <s v="2024-06-28 15:37:31"/>
    <s v="28-06-2024 03:33:19_x000a_"/>
    <m/>
    <x v="0"/>
    <s v="Yupit Sudianto"/>
    <s v="YPT"/>
    <s v=""/>
    <s v="Dosen"/>
    <s v="Sistem Informasi"/>
    <s v="Rosyid Abdillah"/>
    <s v="ROX"/>
    <s v=""/>
    <s v="Dosen"/>
    <s v="Sistem Informasi"/>
    <s v="Muhammad Paksi Satriawan"/>
    <s v=""/>
    <n v="1204210041"/>
    <s v="Mahasiswa"/>
    <s v="Sistem Informasi"/>
    <s v="Iqbal Musyaffa Yusa Bbih Lillah"/>
    <s v=""/>
    <s v=""/>
    <m/>
    <s v="Eksternal"/>
    <s v="Hafizh Muhammad Irfansyah"/>
    <s v=""/>
    <n v="1204212102"/>
    <s v="Mahasiswa"/>
    <s v="Sistem Informasi"/>
    <s v="Haqiqi Pamungkas Arby Putra"/>
    <s v=""/>
    <n v="1204210069"/>
    <s v="Mahasiswa"/>
    <s v="Sistem Informasi"/>
    <s v="Alya Selvia Tamzila"/>
    <s v=""/>
    <n v="1204210149"/>
    <s v="Mahasiswa"/>
    <s v="Sistem Informasi"/>
    <m/>
    <s v=""/>
    <s v=""/>
    <m/>
    <m/>
    <m/>
    <s v=""/>
    <s v=""/>
    <m/>
    <m/>
    <m/>
    <m/>
    <s v=""/>
    <m/>
    <m/>
    <m/>
    <s v=""/>
    <m/>
    <m/>
    <m/>
    <m/>
    <m/>
    <m/>
    <m/>
    <m/>
    <s v="SuratCiptaan_EC00202456619_4.pdf"/>
    <s v="Non-TA"/>
    <s v="Abdimas"/>
  </r>
  <r>
    <n v="69"/>
    <s v="EC00202453886"/>
    <x v="0"/>
    <x v="5"/>
    <s v="Sistem Closeloop Field Orientation Control (FOC) Pada Motor PMSM Menggunakan BTS7960 Pada Robot Rehabilitasi"/>
    <x v="0"/>
    <s v="Tidak Ada"/>
    <s v="Institut Teknologi Telkom Surabaya"/>
    <s v="Vita Ayu Nathalia"/>
    <s v=""/>
    <n v="1103200024"/>
    <s v="Mahasiswa"/>
    <s v="Teknik Elektro"/>
    <s v="000629250"/>
    <d v="2024-06-24T00:00:00"/>
    <s v="24-06-2024 03:45:39_x000a_"/>
    <d v="2024-06-24T15:49:39"/>
    <s v="24-06-2024 03:45:39_x000a_"/>
    <m/>
    <x v="0"/>
    <s v="Dimas Adiputra"/>
    <s v="DIV"/>
    <s v=""/>
    <s v="Dosen"/>
    <s v="Teknik Elektro"/>
    <s v="Rifki Dwi Putranto"/>
    <s v="RIX"/>
    <s v=""/>
    <s v="Dosen"/>
    <s v="Teknik Elektro"/>
    <m/>
    <s v=""/>
    <s v=""/>
    <m/>
    <m/>
    <m/>
    <s v=""/>
    <s v=""/>
    <m/>
    <m/>
    <m/>
    <s v=""/>
    <s v=""/>
    <m/>
    <m/>
    <m/>
    <n v="0"/>
    <n v="0"/>
    <m/>
    <m/>
    <m/>
    <s v=""/>
    <s v=""/>
    <m/>
    <m/>
    <m/>
    <s v=""/>
    <s v=""/>
    <m/>
    <m/>
    <m/>
    <s v=""/>
    <s v=""/>
    <m/>
    <m/>
    <m/>
    <m/>
    <s v=""/>
    <m/>
    <m/>
    <m/>
    <s v=""/>
    <m/>
    <m/>
    <m/>
    <m/>
    <m/>
    <m/>
    <m/>
    <m/>
    <s v="Sertifikat_EC00202453886.pdf"/>
    <s v="Non-TA"/>
    <s v="Penelitian"/>
  </r>
  <r>
    <n v="70"/>
    <s v="EC00202440271_x000a_"/>
    <x v="0"/>
    <x v="5"/>
    <s v="DETEKSI KANTUK UNTUK DRIVER"/>
    <x v="0"/>
    <s v="Ada (Alat Tidak Diketahui)"/>
    <s v="Institut Teknologi Telkom Surabaya"/>
    <s v="Ahmad Wali Satria Bahari Johan"/>
    <s v="AWQ"/>
    <s v=""/>
    <s v="Dosen"/>
    <s v="Informatika"/>
    <s v="000615627"/>
    <s v="2024-05-21_x000a_"/>
    <d v="2024-05-21T01:42:08"/>
    <s v="2024-05-21 13:45:50"/>
    <d v="2024-05-21T01:42:08"/>
    <m/>
    <x v="0"/>
    <s v="Vessa Rizky Oktavia"/>
    <s v="VRO"/>
    <s v=""/>
    <s v="Dosen"/>
    <s v="Informatika"/>
    <s v="Whisnumurty Galih Ananta"/>
    <s v=""/>
    <s v=""/>
    <s v="Mahasiswa"/>
    <s v="Informatika"/>
    <s v="Evan Hadi Sukuriyanto"/>
    <s v=""/>
    <n v="1203210016"/>
    <s v="Mahasiswa"/>
    <s v="Informatika"/>
    <s v="Muhammad Paksi Satriawan"/>
    <s v=""/>
    <n v="1204210041"/>
    <s v="Mahasiswa"/>
    <s v="Sistem Informasi"/>
    <s v="Dara Ilma Deudoena"/>
    <s v=""/>
    <n v="1203210128"/>
    <s v="Mahasiswa"/>
    <s v="Informatika"/>
    <m/>
    <n v="0"/>
    <n v="0"/>
    <m/>
    <m/>
    <m/>
    <s v=""/>
    <s v=""/>
    <m/>
    <m/>
    <m/>
    <s v=""/>
    <s v=""/>
    <m/>
    <m/>
    <m/>
    <s v=""/>
    <s v=""/>
    <m/>
    <m/>
    <m/>
    <m/>
    <s v=""/>
    <m/>
    <m/>
    <m/>
    <s v=""/>
    <m/>
    <m/>
    <m/>
    <m/>
    <m/>
    <m/>
    <m/>
    <m/>
    <s v="SuratCiptaan_EC00202440271_4.pdf"/>
    <s v="Non-TA"/>
    <s v="Penelitian"/>
  </r>
  <r>
    <n v="71"/>
    <s v="EC00202426267"/>
    <x v="0"/>
    <x v="5"/>
    <s v="Software Analisis Usaha Kampung Songo"/>
    <x v="0"/>
    <s v="Tidak Ada"/>
    <s v="Institut Teknologi Telkom Surabaya"/>
    <s v="NURSYAHJAYA RAMADANIPUTRA"/>
    <s v=""/>
    <n v="1201202040"/>
    <s v="Mahasiswa"/>
    <s v="Rekayasa Perangkat Lunak"/>
    <s v="000601621"/>
    <s v="2024-03-22_x000a_"/>
    <s v="22-03-2024 02:04:19_x000a_"/>
    <s v="2024-03-22 14:06:41"/>
    <s v="22-03-2024 02:04:19_x000a_"/>
    <m/>
    <x v="0"/>
    <s v="Dimas Adiputra"/>
    <s v="DIV"/>
    <s v=""/>
    <s v="Dosen"/>
    <s v="Teknik Elektro"/>
    <s v="Rifki Dwi Putranto"/>
    <s v="RIX"/>
    <s v=""/>
    <s v="Dosen"/>
    <s v="Teknik Elektro"/>
    <s v="Nur Aliffah Rizkianingtyas"/>
    <s v=""/>
    <n v="1103210019"/>
    <s v="Mahasiswa"/>
    <s v="Teknik Elektro"/>
    <s v="Ahmad Faiz Fanani"/>
    <s v=""/>
    <n v="1103210269"/>
    <s v="Mahasiswa"/>
    <s v="Teknik Elektro"/>
    <m/>
    <s v=""/>
    <s v=""/>
    <m/>
    <m/>
    <m/>
    <n v="0"/>
    <n v="0"/>
    <m/>
    <m/>
    <m/>
    <s v=""/>
    <s v=""/>
    <m/>
    <m/>
    <m/>
    <s v=""/>
    <s v=""/>
    <m/>
    <m/>
    <m/>
    <s v=""/>
    <s v=""/>
    <m/>
    <m/>
    <m/>
    <m/>
    <s v=""/>
    <m/>
    <m/>
    <m/>
    <s v=""/>
    <m/>
    <m/>
    <m/>
    <m/>
    <m/>
    <m/>
    <m/>
    <m/>
    <s v="Sertifikat_EC00202426267.pdf"/>
    <s v="Non-TA"/>
    <s v="Penelitian"/>
  </r>
  <r>
    <n v="72"/>
    <s v="EC00202426378"/>
    <x v="0"/>
    <x v="5"/>
    <s v="white-swindler.net : Perangkat Lunak Berbasis Website Pengungkap Modus Penipuan Digital Berbentuk Komik"/>
    <x v="0"/>
    <s v="Tidak Ada"/>
    <s v="Institut Teknologi Telkom Surabaya"/>
    <s v="Mochamad Nizar Palefi Ma'ady"/>
    <s v="NZR"/>
    <s v=""/>
    <s v="Dosen"/>
    <s v="Sistem Informasi"/>
    <s v="000601732"/>
    <d v="2024-03-22T00:00:00"/>
    <s v="22-03-2024 04:23:16"/>
    <s v="2024-03-22 16:26:26"/>
    <s v="22-03-2024 04:23:16"/>
    <m/>
    <x v="0"/>
    <s v="Muhammad Fachrudin"/>
    <s v=""/>
    <n v="1204200104"/>
    <s v="Mahasiswa"/>
    <s v="Sistem Informasi"/>
    <s v="Muhammad Zidan Darmawan"/>
    <s v=""/>
    <n v="1204200104"/>
    <s v="Mahasiswa"/>
    <s v="Sistem Informasi"/>
    <s v="Aisyah Nabila Zahra"/>
    <s v=""/>
    <n v="1204210122"/>
    <s v="Mahasiswa"/>
    <s v="Sistem Informasi"/>
    <s v="Rosyid Abdillah"/>
    <s v="ROX"/>
    <s v=""/>
    <s v="Dosen"/>
    <s v="Sistem Informasi"/>
    <s v="Purnama Anaking"/>
    <s v="PAK"/>
    <s v=""/>
    <s v="Dosen"/>
    <s v="Sistem Informasi"/>
    <m/>
    <n v="0"/>
    <n v="0"/>
    <m/>
    <m/>
    <m/>
    <s v=""/>
    <s v=""/>
    <m/>
    <m/>
    <m/>
    <s v=""/>
    <s v=""/>
    <m/>
    <m/>
    <m/>
    <s v=""/>
    <s v=""/>
    <m/>
    <m/>
    <m/>
    <m/>
    <s v=""/>
    <m/>
    <m/>
    <m/>
    <s v=""/>
    <m/>
    <m/>
    <m/>
    <m/>
    <m/>
    <m/>
    <m/>
    <m/>
    <s v="SuratCiptaan_EC00202426378_5.pdf"/>
    <s v="TA"/>
    <s v="Abdimas"/>
  </r>
  <r>
    <n v="73"/>
    <s v="EC00202423529"/>
    <x v="0"/>
    <x v="5"/>
    <s v="SPESFIKASI KEBUTUHAN PERANGKAT LUNAK DIGITAL LIBRARY"/>
    <x v="0"/>
    <s v="Tidak Ada"/>
    <s v="Institut Teknologi Telkom Surabaya"/>
    <s v="Achmad Muzakki"/>
    <s v="ZAC"/>
    <s v=""/>
    <s v="Dosen"/>
    <s v="Rekayasa Perangkat Lunak"/>
    <s v="000598883"/>
    <d v="2024-03-14T00:00:00"/>
    <s v="14-03-2024 09:28:17"/>
    <s v="2024-03-14 21:30:42"/>
    <s v="14-03-2024 09:28:17"/>
    <m/>
    <x v="0"/>
    <s v="Ully Asfari"/>
    <s v="ULF"/>
    <s v=""/>
    <s v="Dosen"/>
    <s v="Sistem Informasi"/>
    <s v="Muhammad Dwi Hariyanto"/>
    <s v=""/>
    <s v=""/>
    <s v="TPA"/>
    <s v="TPA"/>
    <s v="Mochamad Nizar Palefi Ma'ady"/>
    <s v="NZR"/>
    <s v=""/>
    <s v="Dosen"/>
    <s v="Sistem Informasi"/>
    <s v="Firlana Saddam Pramadhan"/>
    <s v=""/>
    <n v="1201202012"/>
    <s v="Mahasiswa"/>
    <s v="Rekayasa Perangkat Lunak"/>
    <s v="Cindy Gracya Vortis"/>
    <s v=""/>
    <n v="1204210026"/>
    <s v="Mahasiswa"/>
    <s v="Sistem Informasi"/>
    <m/>
    <n v="0"/>
    <n v="0"/>
    <m/>
    <m/>
    <m/>
    <s v=""/>
    <s v=""/>
    <m/>
    <m/>
    <m/>
    <s v=""/>
    <s v=""/>
    <m/>
    <m/>
    <m/>
    <s v=""/>
    <s v=""/>
    <m/>
    <m/>
    <m/>
    <m/>
    <s v=""/>
    <m/>
    <m/>
    <m/>
    <s v=""/>
    <m/>
    <m/>
    <m/>
    <m/>
    <m/>
    <m/>
    <m/>
    <m/>
    <s v="SuratCiptaan_EC00202423529_5.pdf"/>
    <s v="Non-TA"/>
    <s v="Abdimas"/>
  </r>
  <r>
    <n v="74"/>
    <s v="EC00202420597"/>
    <x v="0"/>
    <x v="5"/>
    <s v="Perancangan Aplikasi &quot;Hallo Mama&quot; Untuk Monitoring Kesehatan Ibu Hamil untuk Pencegahan Stunting"/>
    <x v="0"/>
    <s v="Ada ( Alat Ada dan Fungsi)"/>
    <s v="Institut Teknologi Telkom Surabaya"/>
    <s v="Eka Sari Oktarina"/>
    <s v="ORN"/>
    <s v=""/>
    <s v="Dosen"/>
    <s v="Teknik Komputer"/>
    <s v="000595956"/>
    <d v="2024-03-04T00:00:00"/>
    <s v="04-03-2024 12:40:58"/>
    <d v="2024-03-04T12:42:40"/>
    <s v="04-03-2024 12:40:58"/>
    <m/>
    <x v="0"/>
    <s v="Gempar Alamsyah"/>
    <s v=""/>
    <n v="1102210329"/>
    <s v="Mahasiswa"/>
    <s v="Teknik Komputer"/>
    <s v="Rahmalia Nurhalissa"/>
    <s v=""/>
    <n v="1102210329"/>
    <s v="Mahasiswa"/>
    <s v="Teknik Industri"/>
    <m/>
    <s v=""/>
    <s v=""/>
    <m/>
    <m/>
    <m/>
    <s v=""/>
    <s v=""/>
    <m/>
    <m/>
    <m/>
    <s v=""/>
    <s v=""/>
    <m/>
    <m/>
    <m/>
    <n v="0"/>
    <n v="0"/>
    <m/>
    <m/>
    <m/>
    <s v=""/>
    <n v="0"/>
    <m/>
    <m/>
    <m/>
    <s v=""/>
    <s v=""/>
    <m/>
    <m/>
    <m/>
    <s v=""/>
    <s v=""/>
    <m/>
    <m/>
    <m/>
    <m/>
    <s v=""/>
    <m/>
    <m/>
    <m/>
    <s v=""/>
    <m/>
    <m/>
    <m/>
    <m/>
    <m/>
    <m/>
    <m/>
    <m/>
    <s v="SuratCiptaan_EC00202420597_4.pdf"/>
    <s v="TA"/>
    <s v="Abdimas"/>
  </r>
  <r>
    <n v="75"/>
    <s v="EC00202420598"/>
    <x v="0"/>
    <x v="5"/>
    <s v="Perancangan Website &quot;Connect Pediatrics&quot; Untuk Monitoring Kesehatan Balita pada Posyandu"/>
    <x v="0"/>
    <s v="Ada ( Alat Ada dan Fungsi)"/>
    <s v="Institut Teknologi Telkom Surabaya"/>
    <s v="Eka Sari Oktarina"/>
    <s v="ORN"/>
    <s v=""/>
    <s v="Dosen"/>
    <s v="Teknik Komputer"/>
    <s v="000595957_x000a_"/>
    <d v="2024-03-04T00:00:00"/>
    <s v="04-03-2024 12:39:29"/>
    <s v="2024-03-04 12:43:41"/>
    <s v="04-03-2024 12:39:29"/>
    <m/>
    <x v="0"/>
    <s v="Rendy Adi Fatma Saputra"/>
    <s v=""/>
    <n v="1204210044"/>
    <s v="Mahasiswa"/>
    <s v="Sistem Informasi"/>
    <s v="Daffa Fakhuddin Arrozy"/>
    <s v=""/>
    <n v="1204210044"/>
    <s v="Mahasiswa"/>
    <s v="Teknik Komputer"/>
    <s v="Johanes Abner Sebastian Diman"/>
    <s v=""/>
    <n v="1204210038"/>
    <s v="Mahasiswa"/>
    <s v="Sistem Informasi"/>
    <m/>
    <s v=""/>
    <s v=""/>
    <m/>
    <m/>
    <m/>
    <s v=""/>
    <s v=""/>
    <m/>
    <m/>
    <m/>
    <s v=""/>
    <n v="0"/>
    <m/>
    <m/>
    <m/>
    <s v=""/>
    <s v=""/>
    <m/>
    <m/>
    <m/>
    <s v=""/>
    <s v=""/>
    <m/>
    <m/>
    <m/>
    <s v=""/>
    <s v=""/>
    <m/>
    <m/>
    <m/>
    <m/>
    <s v=""/>
    <m/>
    <m/>
    <m/>
    <s v=""/>
    <m/>
    <m/>
    <m/>
    <m/>
    <m/>
    <m/>
    <m/>
    <m/>
    <s v="SuratCiptaan_EC00202420598_3.pdf"/>
    <s v="TA"/>
    <s v="Abdimas"/>
  </r>
  <r>
    <n v="76"/>
    <s v="EC00202416589"/>
    <x v="0"/>
    <x v="5"/>
    <s v="Gamifikasi Peternakan Digital Desa Wonosalam dengan Pendeteksi Nama Hewan Ternak Berbasis Kecerdasan Buatan"/>
    <x v="0"/>
    <s v="Tidak Ada"/>
    <s v="Institut Teknologi Telkom Surabaya"/>
    <s v="Mochamad Nizar Palefi Ma'ady"/>
    <s v="NZR"/>
    <s v=""/>
    <s v="Dosen"/>
    <s v="Sistem Informasi"/>
    <s v="000591960"/>
    <d v="2024-02-20T00:00:00"/>
    <s v="20-02-2024 01:34:42_x000a_"/>
    <s v="2024-02-20 13:37:41"/>
    <s v="20-02-2024 01:34:42_x000a_"/>
    <m/>
    <x v="0"/>
    <s v="Denny Daffa Rizaldy"/>
    <s v=""/>
    <n v="1204210109"/>
    <s v="Mahasiswa"/>
    <s v="Sistem Informasi"/>
    <s v="Nauli Khalila Serafina"/>
    <s v=""/>
    <n v="1204210109"/>
    <s v="Mahasiswa"/>
    <s v="Sistem Informasi"/>
    <s v="Dennis James"/>
    <s v=""/>
    <s v=""/>
    <s v="Mahasiswa"/>
    <s v="Sistem Informasi"/>
    <s v="Serli April Liana"/>
    <s v=""/>
    <n v="1204220128"/>
    <s v="Mahasiswa"/>
    <s v="Sistem Informasi"/>
    <s v="Aisyah Nabila Zahra"/>
    <s v=""/>
    <n v="1204210122"/>
    <s v="Mahasiswa"/>
    <s v="Sistem Informasi"/>
    <s v="Rahul Fahmi Satria"/>
    <s v=""/>
    <n v="1204210028"/>
    <s v="Mahasiswa"/>
    <s v="Sistem Informasi"/>
    <m/>
    <s v=""/>
    <s v=""/>
    <m/>
    <m/>
    <m/>
    <s v=""/>
    <s v=""/>
    <m/>
    <m/>
    <m/>
    <s v=""/>
    <s v=""/>
    <m/>
    <m/>
    <m/>
    <m/>
    <s v=""/>
    <m/>
    <m/>
    <m/>
    <s v=""/>
    <m/>
    <m/>
    <m/>
    <m/>
    <m/>
    <m/>
    <m/>
    <m/>
    <s v="Sertifikat_EC00202399101.pdf"/>
    <s v="TA"/>
    <s v="Abdimas"/>
  </r>
  <r>
    <n v="77"/>
    <s v="EC00202410089"/>
    <x v="0"/>
    <x v="5"/>
    <s v="Aplikasi Sistem Informasi Publikasi Artikel Keagamaan Masjid Nurul Huda Gresik"/>
    <x v="0"/>
    <s v="Tidak Ada"/>
    <s v="Institut Teknologi Telkom Surabaya"/>
    <s v="Mohammad Sholik"/>
    <s v="HHH"/>
    <s v=""/>
    <s v="Dosen"/>
    <s v="Rekayasa Perangkat Lunak"/>
    <s v="000585460"/>
    <d v="2024-01-29T00:00:00"/>
    <s v="29-01-2024 02:24:41_x000a_"/>
    <s v="2024-01-29 14:39:46"/>
    <s v="29-01-2024 02:24:41_x000a_"/>
    <m/>
    <x v="0"/>
    <s v="Ardian Yusuf Wicaksono"/>
    <s v="CAK"/>
    <s v=""/>
    <s v="Dosen"/>
    <s v="Informatika"/>
    <s v="Titus Kristanto"/>
    <s v="TTK"/>
    <s v=""/>
    <s v="Dosen"/>
    <s v="Digital Bisnis"/>
    <m/>
    <s v=""/>
    <s v=""/>
    <m/>
    <m/>
    <m/>
    <s v=""/>
    <s v=""/>
    <m/>
    <m/>
    <m/>
    <s v=""/>
    <s v=""/>
    <m/>
    <m/>
    <m/>
    <s v=""/>
    <n v="0"/>
    <m/>
    <m/>
    <m/>
    <s v=""/>
    <s v=""/>
    <m/>
    <m/>
    <m/>
    <s v=""/>
    <s v=""/>
    <m/>
    <m/>
    <m/>
    <s v=""/>
    <s v=""/>
    <m/>
    <m/>
    <m/>
    <m/>
    <s v=""/>
    <m/>
    <m/>
    <m/>
    <s v=""/>
    <m/>
    <m/>
    <m/>
    <m/>
    <m/>
    <m/>
    <m/>
    <m/>
    <s v="SuratCiptaan_EC00202410089_4.pdf"/>
    <s v="Non-TA"/>
    <s v="Penelitian"/>
  </r>
  <r>
    <n v="78"/>
    <s v="EC00202401211"/>
    <x v="0"/>
    <x v="5"/>
    <s v="Strategi Digital Marketing Untuk Pemula"/>
    <x v="0"/>
    <s v="Tidak Ada"/>
    <s v="Institut Teknologi Telkom Surabaya"/>
    <s v="Wachda Yuniar Rochmah"/>
    <s v="WYR"/>
    <s v=""/>
    <s v="Dosen"/>
    <s v="Digital Bisnis"/>
    <s v="000576580"/>
    <s v="2024-01-04_x000a_"/>
    <s v="04-01-2024 04:51:07_x000a_"/>
    <s v="2024-01-04 16:53:41"/>
    <s v="04-01-2024 04:51:07_x000a_"/>
    <m/>
    <x v="0"/>
    <s v="Krisnayanti Aditasari"/>
    <s v="KNY"/>
    <s v=""/>
    <s v="Dosen"/>
    <s v="Digital Bisnis"/>
    <s v="Adisya Resti Rahmadanti"/>
    <s v="NTI"/>
    <s v=""/>
    <s v="Dosen"/>
    <n v="0"/>
    <s v="Sekar Widyasari Putri"/>
    <s v="SSQ"/>
    <s v=""/>
    <s v="Dosen"/>
    <s v="Bisnis Digital"/>
    <m/>
    <s v=""/>
    <s v=""/>
    <m/>
    <m/>
    <m/>
    <s v=""/>
    <s v=""/>
    <m/>
    <m/>
    <m/>
    <n v="0"/>
    <n v="0"/>
    <m/>
    <m/>
    <m/>
    <s v=""/>
    <s v=""/>
    <m/>
    <m/>
    <m/>
    <s v=""/>
    <s v=""/>
    <m/>
    <m/>
    <m/>
    <s v=""/>
    <s v=""/>
    <m/>
    <m/>
    <m/>
    <m/>
    <s v=""/>
    <m/>
    <m/>
    <m/>
    <s v=""/>
    <m/>
    <m/>
    <m/>
    <m/>
    <m/>
    <m/>
    <m/>
    <m/>
    <s v="SuratCiptaan_EC00202401211_3.pdf"/>
    <s v="Non-TA"/>
    <s v="Abdimas"/>
  </r>
  <r>
    <n v="81"/>
    <s v="EC002024195382"/>
    <x v="0"/>
    <x v="5"/>
    <s v="Sistem Informasi Berbasis Web Sebagai Media Edukasi dan Pelatihan Pembuatan Media Tanam pada CV. Netafarm Indo Lestari Sidoarjo_x000a_"/>
    <x v="0"/>
    <s v="Tidak Ada"/>
    <s v="Institut Teknologi Telkom Surabaya"/>
    <s v="Ully Asfari"/>
    <s v="ULF"/>
    <s v=""/>
    <s v="Dosen"/>
    <s v="Sistem Informasi"/>
    <s v="000767845"/>
    <d v="2024-09-27T00:00:00"/>
    <d v="2024-09-27T04:41:00"/>
    <s v="2024-09-27 16:46:05"/>
    <d v="2024-09-27T04:41:00"/>
    <m/>
    <x v="0"/>
    <s v="Aris Kusumawati"/>
    <s v="KUZ"/>
    <s v=""/>
    <s v="Dosen"/>
    <s v="Sistem Informasi"/>
    <s v="Hawwin Mardhiana"/>
    <s v="MAE"/>
    <s v=""/>
    <s v="Dosen"/>
    <s v="Sistem Informasi"/>
    <s v="Rokhmatul Insani"/>
    <s v="RTL"/>
    <s v=""/>
    <s v="Dosen"/>
    <s v="Sistem Informasi"/>
    <s v="Aditya Meilano Fatahillah"/>
    <s v=""/>
    <n v="1204220043"/>
    <s v="Mahasiswa"/>
    <s v="Sistem Informasi"/>
    <s v="Muhammad Dzulfiqar"/>
    <s v=""/>
    <n v="1204220062"/>
    <s v="Mahasiswa"/>
    <s v="Sistem Informasi"/>
    <s v="Ryan Firmansyah"/>
    <s v=""/>
    <n v="1204220077"/>
    <s v="Mahasiswa"/>
    <s v="Sistem Informasi"/>
    <s v="Syahrina Laylia Rahma"/>
    <s v=""/>
    <n v="1204210029"/>
    <s v="Mahasiswa"/>
    <s v="Sistem Informasi"/>
    <m/>
    <s v=""/>
    <s v=""/>
    <m/>
    <m/>
    <m/>
    <s v=""/>
    <s v=""/>
    <m/>
    <m/>
    <m/>
    <m/>
    <s v=""/>
    <m/>
    <m/>
    <m/>
    <s v=""/>
    <m/>
    <m/>
    <m/>
    <m/>
    <m/>
    <m/>
    <m/>
    <m/>
    <s v="SuratCiptaan_EC002024195382_4.pdf"/>
    <s v="Non-TA"/>
    <s v="Abdimas"/>
  </r>
  <r>
    <n v="82"/>
    <s v="EC002024195122"/>
    <x v="0"/>
    <x v="5"/>
    <s v="IT Blueprint Desa Panjunan sebagai Strategi Pengembangan Konsep Smart Village_x000a_"/>
    <x v="3"/>
    <s v="Tidak Ada"/>
    <s v="Institut Teknologi Telkom Surabaya"/>
    <s v="Muhammad Ilham Alhari"/>
    <s v="LHA"/>
    <s v=""/>
    <s v="Dosen"/>
    <s v="Sistem Informasi"/>
    <s v="000767589_x000a_"/>
    <s v="2024-09-27_x000a_"/>
    <d v="2024-09-27T02:31:41"/>
    <s v="2024-09-27 14:37:11"/>
    <d v="2024-09-27T02:31:41"/>
    <m/>
    <x v="0"/>
    <m/>
    <s v=""/>
    <s v=""/>
    <m/>
    <m/>
    <m/>
    <s v=""/>
    <s v=""/>
    <m/>
    <m/>
    <m/>
    <s v=""/>
    <s v=""/>
    <m/>
    <m/>
    <m/>
    <s v=""/>
    <s v=""/>
    <m/>
    <m/>
    <m/>
    <s v=""/>
    <s v=""/>
    <m/>
    <m/>
    <m/>
    <n v="0"/>
    <n v="0"/>
    <m/>
    <m/>
    <m/>
    <s v=""/>
    <s v=""/>
    <m/>
    <m/>
    <m/>
    <s v=""/>
    <s v=""/>
    <m/>
    <m/>
    <m/>
    <s v=""/>
    <s v=""/>
    <m/>
    <m/>
    <m/>
    <m/>
    <s v=""/>
    <m/>
    <m/>
    <m/>
    <s v=""/>
    <m/>
    <m/>
    <m/>
    <m/>
    <m/>
    <m/>
    <m/>
    <m/>
    <s v="SuratCiptaan_EC002024195122_4.pdf"/>
    <s v="Non-TA"/>
    <s v="Abdimas"/>
  </r>
  <r>
    <n v="83"/>
    <s v="EC002024194867"/>
    <x v="0"/>
    <x v="5"/>
    <s v="Aplikasi Web Pengaduan Desa Panjunan Untuk Warga Menggunakan ReactJS dan Laravel API"/>
    <x v="0"/>
    <s v="Tidak Ada"/>
    <s v="Institut Teknologi Telkom Surabaya"/>
    <s v="Kharisma Monika Dian Pertiwi"/>
    <s v="KMP"/>
    <s v=""/>
    <s v="Dosen"/>
    <s v="Informatika"/>
    <s v="000767334"/>
    <s v="2024-09-27_x000a_"/>
    <s v="27-09-2024 10:34:38_x000a_"/>
    <d v="2024-09-27T10:39:17"/>
    <s v="27-09-2024 10:34:38_x000a_"/>
    <m/>
    <x v="0"/>
    <s v="Daud Muhajir"/>
    <s v="MHJ"/>
    <s v=""/>
    <s v="Dosen"/>
    <s v="Informatika"/>
    <s v="Dahliar Ananda"/>
    <s v="DAN"/>
    <s v=""/>
    <s v="Dosen"/>
    <s v="Rekayasa Perangkat Lunak"/>
    <s v="Moch. Andi Divangga Pratama"/>
    <s v=""/>
    <n v="1203210005"/>
    <s v="Mahasiswa"/>
    <s v="Informatika"/>
    <s v="Kahil Akbar Bayu Adityo"/>
    <s v=""/>
    <n v="1203210038"/>
    <s v="Mahasiswa"/>
    <s v="Informatika"/>
    <s v="Fadhlan Syahran Jungjungan"/>
    <s v=""/>
    <n v="1203210129"/>
    <s v="Mahasiswa"/>
    <s v="Informatika"/>
    <s v="Tita Arum Shela Santik"/>
    <s v=""/>
    <n v="1203210136"/>
    <s v="Mahasiswa"/>
    <s v="Informatika"/>
    <m/>
    <s v=""/>
    <s v=""/>
    <m/>
    <m/>
    <m/>
    <s v=""/>
    <s v=""/>
    <m/>
    <m/>
    <m/>
    <s v=""/>
    <s v=""/>
    <m/>
    <m/>
    <m/>
    <m/>
    <s v=""/>
    <m/>
    <m/>
    <m/>
    <s v=""/>
    <m/>
    <m/>
    <m/>
    <m/>
    <m/>
    <m/>
    <m/>
    <m/>
    <s v="SuratCiptaan_EC002024194867_4.pdf"/>
    <s v="Non-TA"/>
    <s v="Abdimas"/>
  </r>
  <r>
    <n v="84"/>
    <s v="EC002024194865"/>
    <x v="0"/>
    <x v="5"/>
    <s v="Aplikasi Web Pengaduan Desa Panjunan Untuk Admin Menggunakan ReactJS dan Laravel API"/>
    <x v="0"/>
    <s v="Tidak Ada"/>
    <s v="Institut Teknologi Telkom Surabaya"/>
    <s v="Daud Muhajir"/>
    <s v="MHJ"/>
    <s v=""/>
    <s v="Dosen"/>
    <s v="Informatika"/>
    <s v="000767332"/>
    <d v="2024-09-26T00:00:00"/>
    <d v="2024-09-27T10:33:41"/>
    <s v="2024-09-27 10:39:04"/>
    <d v="2024-09-27T10:33:41"/>
    <m/>
    <x v="0"/>
    <s v="Kharisma Monika Dian Pertiwi"/>
    <s v="KMP"/>
    <s v=""/>
    <s v="Dosen"/>
    <s v="Informatika"/>
    <s v="Dahliar Ananda"/>
    <s v="DAN"/>
    <s v=""/>
    <s v="Dosen"/>
    <s v="Rekayasa Perangkat Lunak"/>
    <s v="Moch. Andi Divangga Pratama"/>
    <s v=""/>
    <n v="1203210005"/>
    <s v="Mahasiswa"/>
    <s v="Informatika"/>
    <s v="Kahil Akbar Bayu Adityo"/>
    <s v=""/>
    <n v="1203210038"/>
    <s v="Mahasiswa"/>
    <s v="Informatika"/>
    <m/>
    <s v=""/>
    <s v=""/>
    <m/>
    <m/>
    <m/>
    <n v="0"/>
    <n v="0"/>
    <m/>
    <m/>
    <m/>
    <s v=""/>
    <s v=""/>
    <m/>
    <m/>
    <m/>
    <s v=""/>
    <s v=""/>
    <m/>
    <m/>
    <m/>
    <s v=""/>
    <s v=""/>
    <m/>
    <m/>
    <m/>
    <m/>
    <s v=""/>
    <m/>
    <m/>
    <m/>
    <s v=""/>
    <m/>
    <m/>
    <m/>
    <m/>
    <m/>
    <m/>
    <m/>
    <m/>
    <s v="SuratCiptaan_EC002024194865_4.pdf"/>
    <s v="Non-TA"/>
    <s v="Abdimas"/>
  </r>
  <r>
    <n v="85"/>
    <s v="EC002024194612"/>
    <x v="0"/>
    <x v="5"/>
    <s v="Pilar Program Keluarga Harapan (PKH) pada Aplikasi Website Data Potensi dan Sumber Kesejahteraan Sosial Provinsi Jawa Timur (e-PSKS JATIM)"/>
    <x v="0"/>
    <s v="Tidak Ada"/>
    <s v="Institut Teknologi Telkom Surabaya"/>
    <s v="Affifiana Prisyanti"/>
    <s v="APX"/>
    <s v=""/>
    <s v="Dosen"/>
    <n v="0"/>
    <s v="000767079"/>
    <s v="2024-09-26_x000a_"/>
    <s v="26-09-2024 05:02:03_x000a_"/>
    <s v="_x0009_2024-09-26 17:06:14"/>
    <s v="26-09-2024 05:02:03_x000a_"/>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_x0009_"/>
    <s v=""/>
    <s v=""/>
    <s v="Mahasiswa"/>
    <s v="Teknologi Informasi"/>
    <m/>
    <s v=""/>
    <s v=""/>
    <m/>
    <m/>
    <m/>
    <s v=""/>
    <s v=""/>
    <m/>
    <m/>
    <m/>
    <m/>
    <s v=""/>
    <m/>
    <m/>
    <m/>
    <s v=""/>
    <m/>
    <m/>
    <m/>
    <m/>
    <m/>
    <m/>
    <m/>
    <m/>
    <s v="SuratCiptaan_EC002024194612_5.pdf"/>
    <s v="Non-TA"/>
    <s v="Abdimas"/>
  </r>
  <r>
    <n v="86"/>
    <s v="EC002024194610"/>
    <x v="0"/>
    <x v="5"/>
    <s v="Pilar Asistensi Sosial Penyandang Disabilitas (ASPD) pada Aplikasi Website Data Potensi dan Sumber Kesejahteraan Sosial Provinsi Jawa Timur (e-PSKS JATIM)"/>
    <x v="0"/>
    <s v="Tidak Ada"/>
    <s v="Institut Teknologi Telkom Surabaya"/>
    <s v="Affifiana Prisyanti"/>
    <s v="APX"/>
    <s v=""/>
    <s v="Dosen"/>
    <n v="0"/>
    <s v="000767077"/>
    <s v="2024-09-26_x000a_"/>
    <s v="26-09-2024 05:01:18_x000a_"/>
    <s v="2024-09-26 17:05:18"/>
    <s v="26-09-2024 05:01:18_x000a_"/>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_x0009_"/>
    <s v=""/>
    <s v=""/>
    <s v="Mahasiswa"/>
    <s v="Teknologi Informasi"/>
    <m/>
    <s v=""/>
    <s v=""/>
    <m/>
    <m/>
    <m/>
    <s v=""/>
    <s v=""/>
    <m/>
    <m/>
    <m/>
    <m/>
    <s v=""/>
    <m/>
    <m/>
    <m/>
    <s v=""/>
    <m/>
    <m/>
    <m/>
    <m/>
    <m/>
    <m/>
    <m/>
    <m/>
    <s v="SuratCiptaan_EC002024194610_4.pdf"/>
    <s v="Non-TA"/>
    <s v="Abdimas"/>
  </r>
  <r>
    <n v="87"/>
    <s v="EC002024193722"/>
    <x v="0"/>
    <x v="5"/>
    <s v="Aplikasi Dashboard Montoring Usaha Mikro Kecil Menengah, Layanan, Pengaduan Masyarakat Desa Panjunan, Kecamatan Duduksampeyan, Kota Gresik"/>
    <x v="0"/>
    <s v="Tidak Ada"/>
    <s v="Institut Teknologi Telkom Surabaya"/>
    <s v="Achmad Muzakki"/>
    <s v="ZAC"/>
    <s v=""/>
    <s v="Dosen"/>
    <s v="Rekayasa Perangkat Lunak"/>
    <s v="000766190"/>
    <s v="2024-09-25_x000a_"/>
    <s v="25-09-2024 06:10:23_x000a_"/>
    <s v="2024-09-25 18:15:34"/>
    <s v="25-09-2024 06:10:23_x000a_"/>
    <m/>
    <x v="0"/>
    <s v="Muhammad Dwi Hariyanto"/>
    <s v=""/>
    <n v="1103208049"/>
    <s v="TPA"/>
    <s v="TPA"/>
    <s v="Firlana Saddam Pramadhan"/>
    <s v=""/>
    <n v="1103208049"/>
    <s v="Mahasiswa"/>
    <s v="Rekayasa Perangkat Lunak"/>
    <s v="Dandy Maulana Ainul Yaqin"/>
    <s v=""/>
    <n v="1201222032"/>
    <s v="Mahasiswa"/>
    <s v="Rekayasa Perangkat Lunak"/>
    <s v="Dito Aditya Nugroho"/>
    <s v=""/>
    <n v="1201220037"/>
    <s v="Mahasiswa"/>
    <s v="Rekayasa Perangkat Lunak"/>
    <s v="E'en Ahmadan Yoga Wilanda"/>
    <s v=""/>
    <n v="1201222013"/>
    <s v="Mahasiswa"/>
    <s v="Rekayasa Perangkat Lunak"/>
    <m/>
    <n v="0"/>
    <n v="0"/>
    <m/>
    <m/>
    <m/>
    <s v=""/>
    <s v=""/>
    <m/>
    <m/>
    <m/>
    <s v=""/>
    <s v=""/>
    <m/>
    <m/>
    <m/>
    <s v=""/>
    <s v=""/>
    <m/>
    <m/>
    <m/>
    <m/>
    <s v=""/>
    <m/>
    <m/>
    <m/>
    <s v=""/>
    <m/>
    <m/>
    <m/>
    <m/>
    <m/>
    <m/>
    <m/>
    <m/>
    <s v="SuratCiptaan_EC002024193722_7.pdf"/>
    <s v="Non-TA"/>
    <s v="Abdimas"/>
  </r>
  <r>
    <n v="88"/>
    <s v="EC002024204303"/>
    <x v="0"/>
    <x v="5"/>
    <s v="Pilar PSM (Pekerja Sosial Masyarakat) pada Aplikasi Website Data Potensi dan Sumber Kesejahteraan Sosial Provinsi Jawa Timur (e-PSKS JATIM)"/>
    <x v="0"/>
    <s v="Tidak Ada"/>
    <s v="Universitas Telkom"/>
    <s v="Affifiana Prisyanti"/>
    <s v="APX"/>
    <s v=""/>
    <s v="Dosen"/>
    <n v="0"/>
    <s v="000776735"/>
    <m/>
    <m/>
    <m/>
    <m/>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
    <s v=""/>
    <n v="1202210044"/>
    <s v="Mahasiswa"/>
    <s v="Teknologi Informasi"/>
    <m/>
    <s v=""/>
    <s v=""/>
    <m/>
    <m/>
    <m/>
    <s v=""/>
    <s v=""/>
    <m/>
    <m/>
    <m/>
    <m/>
    <s v=""/>
    <m/>
    <m/>
    <m/>
    <s v=""/>
    <m/>
    <m/>
    <m/>
    <m/>
    <m/>
    <m/>
    <m/>
    <m/>
    <s v="SuratCiptaan_EC002024204303_8.pdf"/>
    <s v="Non-TA"/>
    <s v="Abdimas"/>
  </r>
  <r>
    <n v="89"/>
    <s v="EC002024204313"/>
    <x v="0"/>
    <x v="5"/>
    <s v="Pilar TKSK (Tenaga Kerja Sosial Kecamatan) pada Aplikasi Website Data Potensi dan Sumber Kesejahteraan Sosial Provinsi Jawa Timur (e-PSKS JATIM)"/>
    <x v="0"/>
    <s v="Tidak Ada"/>
    <s v="Universitas Telkom"/>
    <s v="Affifiana Prisyanti"/>
    <s v="APX"/>
    <s v=""/>
    <s v="Dosen"/>
    <n v="0"/>
    <s v="000776745"/>
    <m/>
    <m/>
    <m/>
    <m/>
    <m/>
    <x v="0"/>
    <m/>
    <s v=""/>
    <s v=""/>
    <m/>
    <m/>
    <m/>
    <s v=""/>
    <s v=""/>
    <m/>
    <m/>
    <m/>
    <s v=""/>
    <s v=""/>
    <m/>
    <m/>
    <m/>
    <s v=""/>
    <s v=""/>
    <m/>
    <m/>
    <m/>
    <s v=""/>
    <s v=""/>
    <m/>
    <m/>
    <m/>
    <s v=""/>
    <n v="0"/>
    <m/>
    <m/>
    <m/>
    <s v=""/>
    <s v=""/>
    <m/>
    <m/>
    <m/>
    <s v=""/>
    <s v=""/>
    <m/>
    <m/>
    <m/>
    <s v=""/>
    <s v=""/>
    <m/>
    <m/>
    <m/>
    <m/>
    <s v=""/>
    <m/>
    <m/>
    <m/>
    <s v=""/>
    <m/>
    <m/>
    <m/>
    <m/>
    <m/>
    <m/>
    <m/>
    <m/>
    <s v="SuratCiptaan_EC002024204313_4.pdf"/>
    <s v="Non-TA"/>
    <s v="Abdimas"/>
  </r>
  <r>
    <n v="90"/>
    <s v="EC002024206928"/>
    <x v="0"/>
    <x v="5"/>
    <s v="Aplikasi SMACO ( Smart Incubator Technology)"/>
    <x v="3"/>
    <s v="Ada ( Alat Ada dan Fungsi)"/>
    <s v="Universitas Telkom"/>
    <s v="Muhammad Ilham Alhari"/>
    <s v="LHA"/>
    <s v=""/>
    <s v="Dosen"/>
    <s v="Sistem Informasi"/>
    <s v="000779360"/>
    <m/>
    <m/>
    <m/>
    <m/>
    <m/>
    <x v="0"/>
    <s v="Daud Muhajir"/>
    <s v="MHJ"/>
    <s v=""/>
    <s v="Dosen"/>
    <s v="Informatika"/>
    <s v="Muhammad Dwi Hariyanto"/>
    <s v=""/>
    <s v=""/>
    <s v="TPA"/>
    <s v="TPA"/>
    <s v="Dyah Putri Rahmawati"/>
    <s v="DPH"/>
    <s v=""/>
    <s v="Dosen"/>
    <s v="Informatika"/>
    <s v="Sri Hidayati"/>
    <s v="SRX"/>
    <s v=""/>
    <s v="Dosen"/>
    <s v="Sains Data"/>
    <m/>
    <s v=""/>
    <s v=""/>
    <m/>
    <m/>
    <m/>
    <s v=""/>
    <n v="0"/>
    <m/>
    <m/>
    <m/>
    <s v=""/>
    <s v=""/>
    <m/>
    <m/>
    <m/>
    <s v=""/>
    <s v=""/>
    <m/>
    <m/>
    <m/>
    <s v=""/>
    <s v=""/>
    <m/>
    <m/>
    <m/>
    <m/>
    <s v=""/>
    <m/>
    <m/>
    <m/>
    <s v=""/>
    <m/>
    <m/>
    <m/>
    <m/>
    <m/>
    <m/>
    <m/>
    <m/>
    <s v="SuratCiptaan_EC002024206928_7.pdf"/>
    <s v="Non-TA"/>
    <s v="Penelitian"/>
  </r>
  <r>
    <n v="91"/>
    <s v="EC002024225859"/>
    <x v="0"/>
    <x v="5"/>
    <s v="MODUL APLIKASI FIRST PERSON SHOOTER (FPS) SEBAGAI SIMULASI KEMAMPUAN MENEMBAK MILITER BERBASIS VIRTUAL REALITY"/>
    <x v="3"/>
    <s v="Tidak Ada"/>
    <s v="Universitas Telkom"/>
    <s v="Purnama Anaking"/>
    <s v="PAK"/>
    <s v=""/>
    <s v="Dosen"/>
    <s v="Sistem Informasi"/>
    <s v="000798291"/>
    <m/>
    <m/>
    <m/>
    <m/>
    <m/>
    <x v="0"/>
    <s v="Rosyid Abdillah"/>
    <s v="ROX"/>
    <s v=""/>
    <s v="Dosen"/>
    <s v="Sistem Informasi"/>
    <s v="Anifatul Faricha"/>
    <s v="EVE"/>
    <s v=""/>
    <s v="Dosen"/>
    <s v="Teknik Elektro"/>
    <s v="Dewi Rahmawati"/>
    <s v="DWX"/>
    <s v=""/>
    <s v="Dosen"/>
    <s v="Rekayasa Perangkat Lunak"/>
    <s v="Anisa Ulfadilah"/>
    <s v=""/>
    <n v="1204220050"/>
    <s v="Mahasiswa"/>
    <s v="Sistem Informasi"/>
    <s v="Dito Aditya Nugroho"/>
    <s v=""/>
    <n v="1201220037"/>
    <s v="Mahasiswa"/>
    <s v="Rekayasa Perangkat Lunak"/>
    <s v="Lorenzo Laridho Sembiring"/>
    <s v=""/>
    <n v="1201200547"/>
    <s v="Mahasiswa"/>
    <s v="Rekayasa Perangkat Lunak"/>
    <m/>
    <s v=""/>
    <s v=""/>
    <m/>
    <m/>
    <m/>
    <s v=""/>
    <s v=""/>
    <m/>
    <m/>
    <m/>
    <s v=""/>
    <s v=""/>
    <m/>
    <m/>
    <m/>
    <m/>
    <s v=""/>
    <m/>
    <m/>
    <m/>
    <s v=""/>
    <m/>
    <m/>
    <m/>
    <m/>
    <m/>
    <m/>
    <m/>
    <m/>
    <s v="Sertifikat_EC002024225859.pdf"/>
    <s v="Non-TA"/>
    <s v="Penelitian"/>
  </r>
  <r>
    <n v="92"/>
    <s v="EC002024221319"/>
    <x v="0"/>
    <x v="5"/>
    <s v="Desain UI/UX untuk Smart Academic System STAI Ali Bin Abi Thalib"/>
    <x v="0"/>
    <s v="Tidak Ada"/>
    <s v="Universitas Telkom"/>
    <s v="Yupit Sudianto"/>
    <s v="YPT"/>
    <s v=""/>
    <s v="Dosen"/>
    <s v="Sistem Informasi"/>
    <s v="_x000a_000793751"/>
    <m/>
    <m/>
    <m/>
    <m/>
    <m/>
    <x v="0"/>
    <s v="Rosyid Abdillah"/>
    <s v="ROX"/>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21319_7.pdf"/>
    <s v="Non-TA"/>
    <s v="Penelitian"/>
  </r>
  <r>
    <n v="93"/>
    <s v="EC002024221349"/>
    <x v="0"/>
    <x v="5"/>
    <s v="BUKU PANDUAN APLIKASI KESEHATANKU"/>
    <x v="3"/>
    <s v="Tidak Ada"/>
    <s v="Universitas Telkom"/>
    <s v="Muhammad Ilham Alhari"/>
    <s v="LHA"/>
    <s v=""/>
    <s v="Dosen"/>
    <s v="Sistem Informasi"/>
    <s v="000793781"/>
    <m/>
    <m/>
    <m/>
    <m/>
    <m/>
    <x v="0"/>
    <s v="Raulia Riski"/>
    <s v="IKI"/>
    <s v=""/>
    <s v="Dosen"/>
    <s v="Sistem Informasi"/>
    <s v="Aufar Fikri Dimyati"/>
    <s v="AUX"/>
    <s v=""/>
    <s v="Dosen"/>
    <s v="Teknik Industri"/>
    <s v="Andana Aprilio Wahyudi"/>
    <s v=""/>
    <n v="1204230029"/>
    <s v="Mahasiswa"/>
    <s v="Sistem Informasi"/>
    <s v="Belinda Agni Helena Dewi"/>
    <s v=""/>
    <n v="1204210104"/>
    <s v="Mahasiswa"/>
    <s v="Sistem Informasi"/>
    <s v="Amiratus Sholiha"/>
    <s v=""/>
    <n v="1204228146"/>
    <s v="Mahasiswa"/>
    <s v="Sistem Informasi"/>
    <m/>
    <s v=""/>
    <n v="0"/>
    <m/>
    <m/>
    <m/>
    <s v=""/>
    <s v=""/>
    <m/>
    <m/>
    <m/>
    <s v=""/>
    <s v=""/>
    <m/>
    <m/>
    <m/>
    <s v=""/>
    <s v=""/>
    <m/>
    <m/>
    <m/>
    <m/>
    <s v=""/>
    <m/>
    <m/>
    <m/>
    <s v=""/>
    <m/>
    <m/>
    <m/>
    <m/>
    <m/>
    <m/>
    <m/>
    <m/>
    <s v="SuratCiptaan_EC002024221349_4.pdf"/>
    <s v="Non-TA"/>
    <s v="Penelitian"/>
  </r>
  <r>
    <n v="94"/>
    <s v="EC002024221356"/>
    <x v="0"/>
    <x v="5"/>
    <s v="VIDEO KEGIATAN PENGABDIAN MASYARAKAT SOSIALISASI APLIKASI KESEHATANKU"/>
    <x v="4"/>
    <s v="Tidak Ada"/>
    <s v="Universitas Telkom"/>
    <s v="Muhammad Ilham Alhari"/>
    <s v="LHA"/>
    <s v=""/>
    <s v="Dosen"/>
    <s v="Sistem Informasi"/>
    <s v="000793788"/>
    <m/>
    <m/>
    <m/>
    <m/>
    <m/>
    <x v="0"/>
    <m/>
    <s v=""/>
    <s v=""/>
    <m/>
    <m/>
    <m/>
    <s v=""/>
    <s v=""/>
    <m/>
    <m/>
    <m/>
    <s v=""/>
    <s v=""/>
    <m/>
    <m/>
    <m/>
    <s v=""/>
    <s v=""/>
    <m/>
    <m/>
    <m/>
    <s v=""/>
    <s v=""/>
    <m/>
    <m/>
    <m/>
    <s v=""/>
    <n v="0"/>
    <m/>
    <m/>
    <m/>
    <s v=""/>
    <s v=""/>
    <m/>
    <m/>
    <m/>
    <s v=""/>
    <s v=""/>
    <m/>
    <m/>
    <m/>
    <s v=""/>
    <s v=""/>
    <m/>
    <m/>
    <m/>
    <m/>
    <s v=""/>
    <m/>
    <m/>
    <m/>
    <s v=""/>
    <m/>
    <m/>
    <m/>
    <m/>
    <m/>
    <m/>
    <m/>
    <m/>
    <s v="SuratCiptaan_EC002024221356_4.pdf"/>
    <s v="Non-TA"/>
    <s v="Penelitian"/>
  </r>
  <r>
    <n v="95"/>
    <s v="EC002024220913"/>
    <x v="0"/>
    <x v="5"/>
    <s v="Antarmuka Pemrograman Aplikasi Sistem e-MedDis : Mesin Elektronik Otomatis Penyedia Obat Berdasarkan Resep Menggunakan Laravel 11"/>
    <x v="0"/>
    <s v="Ada ( Alat Ada dan Fungsi)"/>
    <s v="Universitas Telkom"/>
    <s v="Kharisma Monika Dian Pertiwi"/>
    <s v="KMP"/>
    <s v=""/>
    <s v="Dosen"/>
    <s v="Informatika"/>
    <s v="000793345"/>
    <m/>
    <m/>
    <m/>
    <m/>
    <m/>
    <x v="0"/>
    <s v="Gede Satyamahinsa Prastita Uttama"/>
    <s v=""/>
    <n v="1203220150"/>
    <s v="Mahasiswa"/>
    <s v="Informatika"/>
    <m/>
    <s v=""/>
    <n v="1203220150"/>
    <m/>
    <m/>
    <m/>
    <s v=""/>
    <s v=""/>
    <m/>
    <m/>
    <m/>
    <s v=""/>
    <s v=""/>
    <m/>
    <m/>
    <m/>
    <s v=""/>
    <s v=""/>
    <m/>
    <m/>
    <m/>
    <n v="0"/>
    <n v="0"/>
    <m/>
    <m/>
    <m/>
    <s v=""/>
    <s v=""/>
    <m/>
    <m/>
    <m/>
    <s v=""/>
    <s v=""/>
    <m/>
    <m/>
    <m/>
    <s v=""/>
    <s v=""/>
    <m/>
    <m/>
    <m/>
    <m/>
    <s v=""/>
    <m/>
    <m/>
    <m/>
    <s v=""/>
    <m/>
    <m/>
    <m/>
    <m/>
    <m/>
    <m/>
    <m/>
    <m/>
    <s v="SuratCiptaan_EC002024220913_9.pdf"/>
    <s v="TA"/>
    <s v="Penelitian"/>
  </r>
  <r>
    <n v="96"/>
    <s v="EC002024220772"/>
    <x v="0"/>
    <x v="5"/>
    <s v="Algoritma LSTM dan Transformer untuk Prediksi Permintaan Air"/>
    <x v="0"/>
    <s v="Tidak Ada"/>
    <s v="Universitas Telkom"/>
    <s v="Mustafa Kamal"/>
    <s v="MFL"/>
    <s v=""/>
    <s v="Dosen"/>
    <s v="Teknologi Informasi"/>
    <s v="000793204"/>
    <m/>
    <m/>
    <m/>
    <m/>
    <m/>
    <x v="0"/>
    <s v="Mastuty Ayu Ningtyas"/>
    <s v="MUN"/>
    <s v=""/>
    <s v="Dosen"/>
    <s v="Teknologi Informasi"/>
    <s v="Titus Kristanto"/>
    <s v="TTK"/>
    <s v=""/>
    <s v="Dosen"/>
    <s v="Digital Bisnis"/>
    <s v="Rully Rosadi"/>
    <s v=""/>
    <n v="1202202061"/>
    <s v="Mahasiswa"/>
    <s v="Teknologi Informasi"/>
    <s v="MUHAMMAD ARKAN FAUZAN WICAKSONO"/>
    <s v=""/>
    <n v="1202202044"/>
    <s v="Mahasiswa"/>
    <s v="Teknologi Informasi"/>
    <s v="Fahmi Ammry Helmi Irfansyah"/>
    <s v=""/>
    <n v="1202200052"/>
    <s v="Mahasiswa"/>
    <s v="Teknologi Informasi"/>
    <s v="Alif Nurul Hidayah"/>
    <s v=""/>
    <n v="1202200070"/>
    <s v="Mahasiswa"/>
    <s v="Teknologi Informasi"/>
    <m/>
    <s v=""/>
    <s v=""/>
    <m/>
    <m/>
    <m/>
    <s v=""/>
    <s v=""/>
    <m/>
    <m/>
    <m/>
    <s v=""/>
    <s v=""/>
    <m/>
    <m/>
    <m/>
    <m/>
    <s v=""/>
    <m/>
    <m/>
    <m/>
    <s v=""/>
    <m/>
    <m/>
    <m/>
    <m/>
    <m/>
    <m/>
    <m/>
    <m/>
    <s v="SuratCiptaan_EC002024220772_5.pdf"/>
    <s v="Non-TA"/>
    <s v="Penelitian"/>
  </r>
  <r>
    <n v="97"/>
    <s v="EC002024215689"/>
    <x v="0"/>
    <x v="5"/>
    <s v="Data Normatif Gait Berjalan Orang Dewasa Sehat Telkom University Surabaya"/>
    <x v="3"/>
    <s v="Tidak Ada"/>
    <s v="Universitas Telkom"/>
    <s v="Helisyah Nur Fadhilah"/>
    <s v="HEF"/>
    <s v=""/>
    <s v="Dosen"/>
    <n v="0"/>
    <s v="000788121"/>
    <m/>
    <m/>
    <m/>
    <m/>
    <m/>
    <x v="0"/>
    <s v="Rifdatun Ni'mah"/>
    <s v="NIC"/>
    <s v=""/>
    <s v="Dosen"/>
    <s v="Sains Data"/>
    <s v="Dimas Adiputra"/>
    <s v="DIV"/>
    <s v=""/>
    <s v="Dosen"/>
    <s v="Teknik Elektro"/>
    <s v="Muhammad Nasrulloh Mubarak"/>
    <s v=""/>
    <n v="1103200019"/>
    <s v="Mahasiswa"/>
    <s v="Teknik Elektro"/>
    <s v="MOCH. RAFLY PUTRA DAFFALDI"/>
    <s v=""/>
    <n v="1103200020"/>
    <s v="Mahasiswa"/>
    <s v="Teknik Elektro"/>
    <s v="Mediliadita Dwi Dimastia"/>
    <s v=""/>
    <n v="1206220004"/>
    <s v="Mahasiswa"/>
    <s v="Sains Data"/>
    <m/>
    <n v="0"/>
    <n v="0"/>
    <m/>
    <m/>
    <m/>
    <s v=""/>
    <s v=""/>
    <m/>
    <m/>
    <m/>
    <s v=""/>
    <s v=""/>
    <m/>
    <m/>
    <m/>
    <s v=""/>
    <s v=""/>
    <m/>
    <m/>
    <m/>
    <m/>
    <s v=""/>
    <m/>
    <m/>
    <m/>
    <s v=""/>
    <m/>
    <m/>
    <m/>
    <m/>
    <m/>
    <m/>
    <m/>
    <m/>
    <s v="Sertifikat_EC002024215689.pdf"/>
    <s v="Non-TA"/>
    <s v="Abdimas"/>
  </r>
  <r>
    <n v="98"/>
    <s v="EC002024215012"/>
    <x v="0"/>
    <x v="5"/>
    <s v="Modul Kerangka Kerja Deteksi Stunting Pada Anak Berbasis Analisis Klasifikasi Multimodal"/>
    <x v="0"/>
    <s v="Tidak Ada"/>
    <s v="Universitas Telkom"/>
    <s v="Yohanes Setiawan"/>
    <s v="YOH"/>
    <n v="103092400028"/>
    <s v="Dosen"/>
    <s v="Teknologi Informasi"/>
    <s v="000787444"/>
    <m/>
    <m/>
    <m/>
    <m/>
    <m/>
    <x v="0"/>
    <s v="Moh. Hamim Zajuli Al Faroby"/>
    <s v="OBY"/>
    <s v=""/>
    <s v="Dosen"/>
    <s v="Sains Data"/>
    <s v="MOCHAMAD NIZAR PALEFI MA'ADY"/>
    <s v="NZR"/>
    <s v=""/>
    <s v="Dosen"/>
    <s v="Sistem Informasi"/>
    <s v="Cisa Valentino Cahya Ramadhani"/>
    <s v=""/>
    <n v="1202220420"/>
    <s v="Mahasiswa"/>
    <s v="Teknologi Informasi"/>
    <s v="Tracy Olivia"/>
    <s v=""/>
    <n v="1205210058"/>
    <s v="Mahasiswa"/>
    <s v="Bisnis Digital"/>
    <s v="I Made Wisnu Adi Sanjaya"/>
    <s v=""/>
    <n v="1206230033"/>
    <s v="Mahasiswa"/>
    <s v="Sains Data"/>
    <m/>
    <n v="0"/>
    <n v="0"/>
    <m/>
    <m/>
    <m/>
    <s v=""/>
    <s v=""/>
    <m/>
    <m/>
    <m/>
    <s v=""/>
    <s v=""/>
    <m/>
    <m/>
    <m/>
    <s v=""/>
    <s v=""/>
    <m/>
    <m/>
    <m/>
    <m/>
    <s v=""/>
    <m/>
    <m/>
    <m/>
    <s v=""/>
    <m/>
    <m/>
    <m/>
    <m/>
    <m/>
    <m/>
    <m/>
    <m/>
    <s v="SuratCiptaan_EC002024215012_4.pdf"/>
    <s v="Non-TA"/>
    <s v="Penelitian"/>
  </r>
  <r>
    <n v="99"/>
    <s v="EC002024214227"/>
    <x v="0"/>
    <x v="5"/>
    <s v="Pengembangan Rencana Strategis IT dalam Bentuk Blueprint IT"/>
    <x v="3"/>
    <s v="Tidak Ada"/>
    <s v="Universitas Telkom"/>
    <s v="Aris Kusumawati"/>
    <s v="KUZ"/>
    <s v=""/>
    <s v="Dosen"/>
    <s v="Sistem Informasi"/>
    <s v="000786659"/>
    <m/>
    <m/>
    <m/>
    <m/>
    <m/>
    <x v="0"/>
    <s v="Yupit Sudianto"/>
    <s v="YPT"/>
    <s v=""/>
    <s v="Dosen"/>
    <s v="Sistem Informasi"/>
    <s v="Annisa Nur Salsabilla"/>
    <s v=""/>
    <s v=""/>
    <s v="Mahasiswa"/>
    <s v="Sistem Informasi"/>
    <s v="Nazhiva Salma Putri Iswantoro"/>
    <s v=""/>
    <n v="1204210031"/>
    <s v="Mahasiswa"/>
    <s v="Sistem Informasi"/>
    <s v="Haqiqi Pamungkas Arby Putra"/>
    <s v=""/>
    <n v="1204210069"/>
    <s v="Mahasiswa"/>
    <s v="Sistem Informasi"/>
    <s v="Alya Selvia Tamzila"/>
    <s v=""/>
    <n v="1204210149"/>
    <s v="Mahasiswa"/>
    <s v="Sistem Informasi"/>
    <m/>
    <n v="0"/>
    <n v="0"/>
    <m/>
    <m/>
    <m/>
    <s v=""/>
    <s v=""/>
    <m/>
    <m/>
    <m/>
    <s v=""/>
    <s v=""/>
    <m/>
    <m/>
    <m/>
    <s v=""/>
    <s v=""/>
    <m/>
    <m/>
    <m/>
    <m/>
    <s v=""/>
    <m/>
    <m/>
    <m/>
    <s v=""/>
    <m/>
    <m/>
    <m/>
    <m/>
    <m/>
    <m/>
    <m/>
    <m/>
    <s v="SuratCiptaan_EC002024214227_4.pdf"/>
    <s v="Non-TA"/>
    <s v="Abdimas"/>
  </r>
  <r>
    <n v="100"/>
    <s v="EC002024214213"/>
    <x v="0"/>
    <x v="5"/>
    <s v="Perencanaan Strategis IT “Smart Economy Concept” Sebagai Upaya Mendukung Digitalisasi SDGs Desa Tanpa Kemiskinan"/>
    <x v="3"/>
    <s v="Tidak Ada"/>
    <s v="Universitas Telkom"/>
    <s v="Aris Kusumawati"/>
    <s v="KUZ"/>
    <s v=""/>
    <s v="Dosen"/>
    <s v="Sistem Informasi"/>
    <s v="000786645"/>
    <d v="2024-10-29T15:46:58"/>
    <m/>
    <m/>
    <m/>
    <m/>
    <x v="0"/>
    <s v="Annisa Nur Salsabilla"/>
    <s v=""/>
    <n v="1204210123"/>
    <s v="Mahasiswa"/>
    <s v="Sistem Informasi"/>
    <s v="Nazhiva Salma Putri Iswantoro"/>
    <s v=""/>
    <n v="1204210123"/>
    <s v="Mahasiswa"/>
    <s v="Sistem Informasi"/>
    <s v="Jasmine Lazuardi"/>
    <s v=""/>
    <n v="1204210090"/>
    <s v="Mahasiswa"/>
    <s v="Sistem Informasi"/>
    <s v="Anggi Aulia Putri"/>
    <s v=""/>
    <n v="1204210002"/>
    <s v="Mahasiswa"/>
    <s v="Sistem Informasi"/>
    <m/>
    <s v=""/>
    <s v=""/>
    <m/>
    <m/>
    <m/>
    <s v=""/>
    <n v="0"/>
    <m/>
    <m/>
    <m/>
    <s v=""/>
    <n v="0"/>
    <m/>
    <m/>
    <m/>
    <s v=""/>
    <s v=""/>
    <m/>
    <m/>
    <m/>
    <s v=""/>
    <s v=""/>
    <m/>
    <m/>
    <m/>
    <m/>
    <s v=""/>
    <m/>
    <m/>
    <m/>
    <s v=""/>
    <m/>
    <m/>
    <m/>
    <m/>
    <m/>
    <m/>
    <m/>
    <m/>
    <s v="SuratCiptaan_EC002024214213_7.pdf"/>
    <s v="TA"/>
    <s v="Abdimas"/>
  </r>
  <r>
    <n v="101"/>
    <s v="EC002024231165"/>
    <x v="0"/>
    <x v="5"/>
    <s v="Modul Proses Bisnis Sistem Informasi Akademk STAI Ali Bin Abi Thalib"/>
    <x v="3"/>
    <s v="Tidak Ada"/>
    <s v="Universitas Telkom"/>
    <s v="Yupit Sudianto"/>
    <s v="YPT"/>
    <s v=""/>
    <s v="Dosen"/>
    <s v="Sistem Informasi"/>
    <s v="000803597"/>
    <d v="2024-11-21T00:00:00"/>
    <d v="2024-11-21T00:00:00"/>
    <d v="2024-11-21T00:00:00"/>
    <d v="2024-11-21T00:00:00"/>
    <s v="EC002024231165"/>
    <x v="0"/>
    <s v="Rosyid Abdillah"/>
    <s v="ROX"/>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31165_4.pdf"/>
    <s v="Non-TA"/>
    <s v="Penelitian"/>
  </r>
  <r>
    <n v="102"/>
    <s v="EC002024231566"/>
    <x v="0"/>
    <x v="5"/>
    <s v="Modul Use Case Diagram Sistem Informasi Akademik STAI Ali Bin Abi Thalib"/>
    <x v="0"/>
    <s v="Tidak Ada"/>
    <s v="Universitas Telkom"/>
    <s v="Rosyid Abdillah"/>
    <s v="ROX"/>
    <s v=""/>
    <s v="Dosen"/>
    <s v="Sistem Informasi"/>
    <s v="000803998"/>
    <d v="2024-11-22T00:00:00"/>
    <d v="2024-11-22T00:00:00"/>
    <d v="2024-11-22T00:00:00"/>
    <d v="2024-11-22T00:00:00"/>
    <s v="EC002024231566"/>
    <x v="0"/>
    <s v="Yupit Sudianto"/>
    <s v="YPT"/>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31566_4.pdf"/>
    <s v="Non-TA"/>
    <s v="Penelitian"/>
  </r>
  <r>
    <n v="103"/>
    <s v="EC002024231567"/>
    <x v="0"/>
    <x v="5"/>
    <s v="Modul Database Sistem Informasi Akademik STAI Ali Bin Abi Thalib"/>
    <x v="0"/>
    <s v="Tidak Ada"/>
    <s v="Universitas Telkom"/>
    <s v="Purnama Anaking"/>
    <s v="PAK"/>
    <s v=""/>
    <s v="Dosen"/>
    <s v="Sistem Informasi"/>
    <s v="_x000a_000803999"/>
    <d v="2024-11-22T00:00:00"/>
    <d v="2024-11-22T00:00:00"/>
    <d v="2024-11-22T00:00:00"/>
    <d v="2024-11-22T00:00:00"/>
    <s v="EC002024231567"/>
    <x v="0"/>
    <s v="Yupit Sudianto"/>
    <s v="YPT"/>
    <s v=""/>
    <s v="Dosen"/>
    <s v="Sistem Informasi"/>
    <s v="Rosyid Abdillah"/>
    <s v="ROX"/>
    <s v=""/>
    <s v="Dosen"/>
    <s v="Sistem Informasi"/>
    <s v="Muhammad Taufikurrahman"/>
    <s v=""/>
    <n v="1204210015"/>
    <s v="Mahasiswa"/>
    <s v="Sistem Informasi"/>
    <s v="Irsyad Ramadhani Soetedjo"/>
    <s v=""/>
    <n v="1204200144"/>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s v=""/>
    <s v=""/>
    <m/>
    <m/>
    <m/>
    <m/>
    <s v=""/>
    <m/>
    <m/>
    <m/>
    <s v=""/>
    <m/>
    <m/>
    <m/>
    <m/>
    <m/>
    <m/>
    <m/>
    <m/>
    <s v="SuratCiptaan_EC002024231567_4.pdf"/>
    <s v="Non-TA"/>
    <s v="Penelitian"/>
  </r>
  <r>
    <n v="104"/>
    <s v="EC002024231914"/>
    <x v="0"/>
    <x v="5"/>
    <s v="Modul Penggunaan Website Company Profile Koperasi Hita Loka Tara"/>
    <x v="0"/>
    <s v="Tidak Ada"/>
    <s v="Universitas Telkom"/>
    <s v="Ully Asfari"/>
    <s v="ULF"/>
    <s v=""/>
    <s v="Dosen"/>
    <s v="Sistem Informasi"/>
    <s v="000804346"/>
    <d v="2024-11-22T00:00:00"/>
    <d v="2024-11-22T00:00:00"/>
    <d v="2024-11-22T00:00:00"/>
    <d v="2024-11-22T00:00:00"/>
    <s v="EC002024231914"/>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m/>
    <s v=""/>
    <s v=""/>
    <m/>
    <m/>
    <m/>
    <m/>
    <s v=""/>
    <m/>
    <m/>
    <m/>
    <s v=""/>
    <m/>
    <m/>
    <m/>
    <m/>
    <m/>
    <m/>
    <m/>
    <m/>
    <s v="Sertifikat_EC002024231914.pdf"/>
    <s v="Non-TA"/>
    <s v="Abdimas"/>
  </r>
  <r>
    <n v="105"/>
    <s v="EC002024231928"/>
    <x v="0"/>
    <x v="5"/>
    <s v="Modul Penggunaan Mesin Teknologi Tepat Guna Pencetak Pakan Ternak Limbah Hidroponik"/>
    <x v="3"/>
    <s v="Ada (Alat Tidak Diketahui)"/>
    <s v="Universitas Telkom"/>
    <s v="Ully Asfari"/>
    <s v="ULF"/>
    <s v=""/>
    <s v="Dosen"/>
    <s v="Sistem Informasi"/>
    <s v="000804360"/>
    <d v="2024-11-22T00:00:00"/>
    <d v="2024-11-22T00:00:00"/>
    <d v="2024-11-22T00:00:00"/>
    <d v="2024-11-22T00:00:00"/>
    <s v="EC002024231928"/>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s v="Muhammad Sevaldy Manan Utama"/>
    <s v=""/>
    <m/>
    <s v="Eksternal"/>
    <m/>
    <s v="Wahyu Bhaskara Jati"/>
    <m/>
    <m/>
    <s v="Eksternal"/>
    <m/>
    <m/>
    <s v=""/>
    <m/>
    <m/>
    <m/>
    <m/>
    <m/>
    <m/>
    <m/>
    <m/>
    <s v="Sertifikat_EC002024231928.pdf"/>
    <s v="Non-TA"/>
    <s v="Abdimas"/>
  </r>
  <r>
    <n v="106"/>
    <s v="EC002024231941"/>
    <x v="0"/>
    <x v="5"/>
    <s v="Website Company Profile Koperasi Hita Loka Tara"/>
    <x v="0"/>
    <s v="Tidak Ada"/>
    <s v="Universitas Telkom"/>
    <s v="Ully Asfari"/>
    <s v="ULF"/>
    <s v=""/>
    <s v="Dosen"/>
    <s v="Sistem Informasi"/>
    <s v="000804373"/>
    <d v="2024-11-22T00:00:00"/>
    <d v="2024-11-22T00:00:00"/>
    <d v="2024-11-22T00:00:00"/>
    <d v="2024-11-22T00:00:00"/>
    <s v="EC002024231941"/>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m/>
    <s v=""/>
    <s v=""/>
    <m/>
    <m/>
    <m/>
    <m/>
    <s v=""/>
    <m/>
    <m/>
    <m/>
    <s v=""/>
    <m/>
    <m/>
    <m/>
    <m/>
    <m/>
    <m/>
    <m/>
    <m/>
    <s v="Sertifikat_EC002024231941.pdf"/>
    <s v="Non-TA"/>
    <s v="Abdimas"/>
  </r>
  <r>
    <n v="107"/>
    <s v="EC002024257788"/>
    <x v="0"/>
    <x v="5"/>
    <s v="Panduan Teknis Pengoperasian Aplikasi Website UMKM Panjunan Gresik"/>
    <x v="3"/>
    <s v="Tidak Ada"/>
    <s v="Universitas Telkom"/>
    <s v="Dyah Putri Rahmawati"/>
    <s v="DPH"/>
    <s v=""/>
    <s v="Dosen"/>
    <s v="Informatika"/>
    <s v="000830220"/>
    <d v="2024-12-20T00:00:00"/>
    <d v="2024-12-20T00:00:00"/>
    <d v="2024-12-20T00:00:00"/>
    <d v="2024-12-20T00:00:00"/>
    <s v="EC002024257788"/>
    <x v="0"/>
    <s v="Arni Muarifah Amri"/>
    <s v="NIE"/>
    <s v=""/>
    <s v="Dosen"/>
    <s v="Rekayasa Perangkat Lunak"/>
    <s v="Dewi Rahmawati"/>
    <s v="DWX"/>
    <s v=""/>
    <s v="Dosen"/>
    <s v="Rekayasa Perangkat Lunak"/>
    <m/>
    <s v=""/>
    <s v=""/>
    <m/>
    <m/>
    <m/>
    <s v=""/>
    <s v=""/>
    <m/>
    <m/>
    <m/>
    <s v=""/>
    <s v=""/>
    <m/>
    <m/>
    <m/>
    <n v="0"/>
    <n v="0"/>
    <m/>
    <m/>
    <m/>
    <s v=""/>
    <s v=""/>
    <m/>
    <m/>
    <m/>
    <s v=""/>
    <s v=""/>
    <m/>
    <m/>
    <m/>
    <s v=""/>
    <s v=""/>
    <m/>
    <m/>
    <m/>
    <m/>
    <s v=""/>
    <m/>
    <m/>
    <m/>
    <s v=""/>
    <m/>
    <m/>
    <m/>
    <m/>
    <m/>
    <m/>
    <m/>
    <m/>
    <s v="SuratCiptaan_EC002024257788_6.pdf"/>
    <s v="Non-TA"/>
    <s v="Abdimas"/>
  </r>
  <r>
    <n v="108"/>
    <s v="EC002024259239"/>
    <x v="0"/>
    <x v="5"/>
    <s v="Penambahan fitur speech-to-text terintegrasi email pada perangkat lunak pengungkap modus penipuan digital white-swindler.net"/>
    <x v="0"/>
    <s v="Tidak Ada"/>
    <s v="Universitas Telkom"/>
    <s v="Mochamad Nizar Palefi Ma'ady"/>
    <s v="NZR"/>
    <s v=""/>
    <s v="Dosen"/>
    <s v="Sistem Informasi"/>
    <s v="000831671"/>
    <d v="2024-12-23T00:00:00"/>
    <d v="2024-12-23T00:00:00"/>
    <d v="2024-12-23T00:00:00"/>
    <d v="2024-12-23T00:00:00"/>
    <s v="EC002024259239"/>
    <x v="0"/>
    <s v="Anisa Dzulkarnain"/>
    <s v="AZQ"/>
    <s v=""/>
    <s v="Dosen"/>
    <s v="Sistem Informasi"/>
    <s v="Mastuty Ayu Ningtyas"/>
    <s v="MUN"/>
    <s v=""/>
    <s v="Dosen"/>
    <s v="Teknologi Informasi"/>
    <s v="Mustafa Kamal"/>
    <s v="MFL"/>
    <s v=""/>
    <s v="Dosen"/>
    <s v="Teknologi Informasi"/>
    <s v="Agus Sulistya"/>
    <s v="AGX"/>
    <s v=""/>
    <s v="Dosen"/>
    <s v="Sistem Informasi"/>
    <s v="Shofiyah Labibah"/>
    <s v=""/>
    <n v="1204220097"/>
    <s v="Mahasiswa"/>
    <s v="Sistem Informasi"/>
    <s v="Alvyn Wira"/>
    <s v=""/>
    <s v=""/>
    <s v="Mahasiswa"/>
    <s v="Sistem Informasi"/>
    <s v="Dimas Rifki Nuramadani"/>
    <s v=""/>
    <n v="1204238095"/>
    <s v="Mahasiswa"/>
    <s v="Sistem Informasi"/>
    <s v="M. Alfian Hakim"/>
    <s v=""/>
    <n v="1204230120"/>
    <s v="Mahasiswa"/>
    <s v="Sistem Informasi"/>
    <s v="Talitha Aulia"/>
    <s v=""/>
    <n v="1204220078"/>
    <s v="Mahasiswa"/>
    <s v="Sistem Informasi"/>
    <m/>
    <m/>
    <s v=""/>
    <m/>
    <m/>
    <m/>
    <s v=""/>
    <m/>
    <m/>
    <m/>
    <m/>
    <m/>
    <m/>
    <m/>
    <m/>
    <s v="SuratCiptaan_EC002024259239_4.pdf"/>
    <s v="Non-TA"/>
    <s v="Abdimas"/>
  </r>
  <r>
    <n v="109"/>
    <s v="EC002024265241"/>
    <x v="0"/>
    <x v="6"/>
    <s v="Desain Web Badak Rod Blank"/>
    <x v="0"/>
    <s v="Tidak Ada"/>
    <s v="Universitas Telkom"/>
    <s v="Titus Kristanto"/>
    <s v="TTK"/>
    <s v=""/>
    <s v="Dosen"/>
    <s v="Digital Bisnis"/>
    <s v="000837673"/>
    <d v="2024-12-30T00:00:00"/>
    <d v="2024-12-30T00:00:00"/>
    <d v="2024-12-30T00:00:00"/>
    <d v="2024-12-30T00:00:00"/>
    <s v="EC002024265241"/>
    <x v="0"/>
    <s v="Wachda Yuniar Rochmah"/>
    <s v="WYR"/>
    <s v=""/>
    <s v="Dosen"/>
    <s v="Digital Bisnis"/>
    <s v="Yuniar Dwi Ardhani"/>
    <s v=""/>
    <s v=""/>
    <s v="Mahasiswa"/>
    <s v="Bisnis Digital"/>
    <s v="Muhammad Rashid Syaputra"/>
    <s v=""/>
    <n v="1205220078"/>
    <s v="Mahasiswa"/>
    <s v="Bisnis Digital"/>
    <s v="Samuel Evan Aldrick"/>
    <s v=""/>
    <n v="1205222013"/>
    <s v="Mahasiswa"/>
    <s v="Bisnis Digital"/>
    <s v="Rachman Arief"/>
    <s v=""/>
    <s v=""/>
    <m/>
    <m/>
    <s v="Eka Cahya Muliawati"/>
    <s v=""/>
    <s v=""/>
    <m/>
    <m/>
    <s v="Djoko Legowo"/>
    <s v=""/>
    <s v=""/>
    <m/>
    <m/>
    <m/>
    <s v=""/>
    <s v=""/>
    <m/>
    <m/>
    <m/>
    <s v=""/>
    <s v=""/>
    <m/>
    <m/>
    <m/>
    <m/>
    <s v=""/>
    <m/>
    <m/>
    <m/>
    <s v=""/>
    <m/>
    <m/>
    <m/>
    <m/>
    <m/>
    <m/>
    <m/>
    <m/>
    <s v="SuratCiptaan_EC002024265241_5.pdf"/>
    <s v="Non-TA"/>
    <s v="Penelitian"/>
  </r>
  <r>
    <n v="110"/>
    <s v="EC00202501643"/>
    <x v="0"/>
    <x v="6"/>
    <s v="APLIKASI STUDENT SERVICE CENTER (SSC) 2.0"/>
    <x v="0"/>
    <s v="Tidak Ada"/>
    <s v="Universitas Telkom"/>
    <s v="Caesareano Lafado Yesa"/>
    <s v="CNO"/>
    <s v=""/>
    <s v="Dosen"/>
    <s v="Digital Bisnis"/>
    <s v="000841006"/>
    <d v="2025-01-06T00:00:00"/>
    <d v="2025-01-06T00:00:00"/>
    <d v="2025-01-06T00:00:00"/>
    <d v="2025-01-06T00:00:00"/>
    <s v="EC00202501643"/>
    <x v="0"/>
    <s v="Rizky Fenaldo Maulana"/>
    <s v="RZO"/>
    <s v=""/>
    <s v="Dosen"/>
    <s v="Informatika"/>
    <s v="Wachda Yuniar Rochmah"/>
    <s v="WYR"/>
    <s v=""/>
    <s v="Dosen"/>
    <s v="Digital Bisnis"/>
    <s v="Beivenly Andrea J. S. "/>
    <s v=""/>
    <s v=""/>
    <s v="Mahasiswa"/>
    <s v="Sistem Informasi"/>
    <s v="Rizal Jihadi"/>
    <s v=""/>
    <n v="1204228117"/>
    <s v="Mahasiswa"/>
    <s v="Sistem Informasi"/>
    <s v="M. Riyan Akbari"/>
    <s v=""/>
    <n v="1203220130"/>
    <s v="Mahasiswa"/>
    <s v="Informatika"/>
    <s v="Hanum Lauditta Rahma"/>
    <s v=""/>
    <n v="1205220018"/>
    <s v="Mahasiswa"/>
    <s v="Bisnis Digital"/>
    <s v="Anggun Destiwardhani"/>
    <s v=""/>
    <n v="1205230107"/>
    <s v="Mahasiswa"/>
    <s v="Bisnis Digital"/>
    <s v="Fakhri Alauddin "/>
    <s v=""/>
    <s v=""/>
    <s v="Mahasiswa"/>
    <s v="Informatika"/>
    <s v="Denise Sinartan Prayoga"/>
    <s v=""/>
    <n v="1205220025"/>
    <s v="Mahasiswa"/>
    <s v="Bisnis Digital"/>
    <m/>
    <m/>
    <s v=""/>
    <m/>
    <m/>
    <m/>
    <s v=""/>
    <m/>
    <m/>
    <m/>
    <m/>
    <m/>
    <m/>
    <m/>
    <m/>
    <s v="SuratCiptaan_EC00202501643_4.pdf"/>
    <s v="Non-TA"/>
    <s v="Penelitian"/>
  </r>
  <r>
    <n v="111"/>
    <s v="EC00202503676"/>
    <x v="0"/>
    <x v="6"/>
    <s v="Buku Panduan Digital Marketing untuk Santripreneur"/>
    <x v="3"/>
    <s v="Tidak Ada"/>
    <s v="Universitas Telkom"/>
    <s v="Alfiansyah Arrizqy Hidayat"/>
    <s v=""/>
    <s v=""/>
    <s v="Eksternal"/>
    <s v="Eksternal"/>
    <s v="000843039"/>
    <d v="2025-01-09T00:00:00"/>
    <d v="2025-01-09T00:00:00"/>
    <d v="2025-01-09T00:00:00"/>
    <d v="2025-01-09T00:00:00"/>
    <s v="EC00202503676"/>
    <x v="0"/>
    <s v="Siska Arifiani"/>
    <s v=""/>
    <s v=""/>
    <s v="Eksternal"/>
    <s v="Eksternal"/>
    <s v="Berlian Rahmy Lidiawaty"/>
    <s v="BRL"/>
    <s v=""/>
    <s v="Dosen"/>
    <s v="Sistem Informasi"/>
    <s v="Anita Hakim Nasution"/>
    <s v="AXA"/>
    <s v=""/>
    <s v="Dosen"/>
    <s v="Sistem Informasi"/>
    <s v="Rosyid Abdillah"/>
    <s v="ROX"/>
    <s v=""/>
    <s v="Dosen"/>
    <s v="Sistem Informasi"/>
    <s v="Javier jibran Khan Nabil"/>
    <s v=""/>
    <n v="1204210150"/>
    <s v="Mahasiswa"/>
    <s v="Sistem Informasi"/>
    <s v="Zainal Arifin"/>
    <s v=""/>
    <n v="1204210077"/>
    <s v="Mahasiswa"/>
    <s v="Sistem Informasi"/>
    <s v="Muhammad Zaky Naufal Akbar"/>
    <s v=""/>
    <n v="1204210057"/>
    <s v="Mahasiswa"/>
    <s v="Sistem Informasi"/>
    <m/>
    <s v=""/>
    <s v=""/>
    <m/>
    <m/>
    <m/>
    <s v=""/>
    <s v=""/>
    <m/>
    <m/>
    <m/>
    <m/>
    <s v=""/>
    <m/>
    <m/>
    <m/>
    <s v=""/>
    <m/>
    <m/>
    <m/>
    <m/>
    <m/>
    <m/>
    <m/>
    <m/>
    <s v="SuratCiptaan_EC00202503676_6.pdf"/>
    <s v="Non-TA"/>
    <s v="Abdimas"/>
  </r>
  <r>
    <n v="112"/>
    <s v="EC00202506972"/>
    <x v="0"/>
    <x v="6"/>
    <s v="Aplikasi Website Desa Cantik Kelurahan Gayungan"/>
    <x v="0"/>
    <s v="Tidak Ada"/>
    <s v="Universitas Telkom"/>
    <s v="Arip Ramadan"/>
    <s v="RMV"/>
    <s v=""/>
    <s v="Dosen"/>
    <s v="Sistem Informasi"/>
    <s v="000846335"/>
    <d v="2025-01-15T00:00:00"/>
    <d v="2025-01-15T00:00:00"/>
    <d v="2025-01-15T00:00:00"/>
    <d v="2025-01-15T00:00:00"/>
    <s v="EC00202506972"/>
    <x v="0"/>
    <s v="Purnama Anaking"/>
    <s v="PAK"/>
    <s v=""/>
    <s v="Dosen"/>
    <s v="Sistem Informasi"/>
    <s v="MOCHAMAD NIZAR PALEFI MA'ADY"/>
    <s v="NZR"/>
    <s v=""/>
    <s v="Dosen"/>
    <s v="Sistem Informasi"/>
    <s v="Muhammad Ilham Alhari"/>
    <s v="LHA"/>
    <s v=""/>
    <s v="Dosen"/>
    <s v="Sistem Informasi"/>
    <s v="Shaquille Rayhannizam Wibisono"/>
    <s v=""/>
    <n v="1204220136"/>
    <s v="Mahasiswa"/>
    <s v="Sistem Informasi"/>
    <s v="Rizqika Ibnu Khattab"/>
    <s v=""/>
    <n v="1204200019"/>
    <s v="Mahasiswa"/>
    <s v="Sistem Informasi"/>
    <s v="Rizki Padillah"/>
    <s v=""/>
    <s v=""/>
    <s v="Mahasiswa"/>
    <s v="Sistem Informasi"/>
    <s v="Nur Azizah Rosidah"/>
    <s v=""/>
    <n v="1204220023"/>
    <s v="Mahasiswa"/>
    <s v="Sistem Informasi"/>
    <s v="Firman Bayu Alvianto"/>
    <s v=""/>
    <n v="1204220033"/>
    <s v="Mahasiswa"/>
    <s v="Sistem Informasi"/>
    <s v="Ahmad Robbi Rodhiyan"/>
    <s v=""/>
    <s v=""/>
    <s v="Mahasiswa"/>
    <s v="Sistem Informasi"/>
    <m/>
    <m/>
    <s v=""/>
    <m/>
    <m/>
    <m/>
    <s v=""/>
    <m/>
    <m/>
    <m/>
    <m/>
    <m/>
    <m/>
    <m/>
    <m/>
    <s v="SuratCiptaan_EC00202506972_5.pdf"/>
    <s v="Non-TA"/>
    <s v="Abdimas"/>
  </r>
  <r>
    <n v="113"/>
    <s v="EC00202507010"/>
    <x v="0"/>
    <x v="6"/>
    <s v="Program Interface Sistem Pengairan Presisi untuk Tanaman Melon"/>
    <x v="0"/>
    <s v="Ada ( Alat Ada dan Fungsi)"/>
    <s v="Universitas Telkom"/>
    <s v="Helmy Widyantara"/>
    <s v="CAP"/>
    <s v=""/>
    <s v="Dosen"/>
    <s v="Teknologi Informasi"/>
    <s v="000846373"/>
    <d v="2025-01-15T00:00:00"/>
    <d v="2025-01-15T00:00:00"/>
    <d v="2025-01-15T00:00:00"/>
    <d v="2025-01-15T00:00:00"/>
    <s v="EC00202507010"/>
    <x v="0"/>
    <s v="Muhammad Dwi Hariyanto"/>
    <s v=""/>
    <n v="1103208049"/>
    <s v="TPA"/>
    <s v="TPA"/>
    <s v="Berlian Rahmy Lidiawaty"/>
    <s v="BRL"/>
    <n v="1103208049"/>
    <s v="Dosen"/>
    <s v="Sistem Informasi"/>
    <s v="Muhammad Adib Kamali"/>
    <s v="MDB"/>
    <s v=""/>
    <s v="Dosen"/>
    <s v="Teknologi Informasi"/>
    <s v="Adzanil Rachmadhi Putra"/>
    <s v="ARX"/>
    <s v=""/>
    <s v="Dosen"/>
    <s v="Sistem Informasi"/>
    <s v="Mohammad Yanuar Hariyawan"/>
    <s v="MYX"/>
    <s v=""/>
    <s v="Dosen"/>
    <s v="Teknik Telekomunikasi"/>
    <s v="Tri Agys Djoko Kuntjoro"/>
    <s v=""/>
    <s v=""/>
    <s v="Dosen"/>
    <s v="Teknik Telekomunikasi"/>
    <s v="Eka Sari Oktarina"/>
    <s v="ORN"/>
    <s v=""/>
    <s v="Dosen"/>
    <s v="Teknik Komputer"/>
    <m/>
    <s v=""/>
    <s v=""/>
    <m/>
    <m/>
    <m/>
    <s v=""/>
    <s v=""/>
    <m/>
    <m/>
    <m/>
    <m/>
    <s v=""/>
    <m/>
    <m/>
    <m/>
    <s v=""/>
    <m/>
    <m/>
    <m/>
    <m/>
    <m/>
    <m/>
    <m/>
    <m/>
    <s v="SuratCiptaan_EC00202507010_6.pdf"/>
    <s v="Non-TA"/>
    <s v="Penelitian"/>
  </r>
  <r>
    <n v="114"/>
    <s v="EC00202507266"/>
    <x v="0"/>
    <x v="6"/>
    <s v="Sistem Monitoring dan Kontroling Budidaya Udang Modang dalam bentuk Mobile Apps"/>
    <x v="0"/>
    <s v="Ada ( Alat Ada dan Fungsi)"/>
    <s v="Universitas Telkom"/>
    <s v="EKA SARI OKTARINA"/>
    <s v="ORN"/>
    <s v=""/>
    <s v="Dosen"/>
    <s v="Teknik Komputer"/>
    <s v="000846629"/>
    <d v="2025-01-15T00:00:00"/>
    <d v="2025-01-15T00:00:00"/>
    <d v="2025-01-15T00:00:00"/>
    <d v="2025-01-15T00:00:00"/>
    <s v="EC00202507266"/>
    <x v="0"/>
    <s v="Susijanto Tri Rasmana"/>
    <s v="SUZ"/>
    <s v=""/>
    <s v="Dosen"/>
    <s v="Teknik Komputer"/>
    <s v="Muhammad Dwi Hariyanto"/>
    <s v=""/>
    <s v=""/>
    <s v="TPA"/>
    <s v="TPA"/>
    <s v="Ikmal Al Ais"/>
    <s v=""/>
    <n v="1102230040"/>
    <s v="Mahasiswa"/>
    <s v="Teknik Komputer"/>
    <s v="Kelvin Prasetya"/>
    <s v=""/>
    <n v="1102238025"/>
    <s v="Mahasiswa"/>
    <s v="Teknik Komputer"/>
    <s v="Fajar Safriansyah"/>
    <s v=""/>
    <n v="1102238024"/>
    <s v="Mahasiswa"/>
    <s v="Teknik Komputer"/>
    <m/>
    <s v=""/>
    <n v="0"/>
    <m/>
    <m/>
    <m/>
    <s v=""/>
    <s v=""/>
    <m/>
    <m/>
    <m/>
    <s v=""/>
    <s v=""/>
    <m/>
    <m/>
    <m/>
    <s v=""/>
    <s v=""/>
    <m/>
    <m/>
    <m/>
    <m/>
    <s v=""/>
    <m/>
    <m/>
    <m/>
    <s v=""/>
    <m/>
    <m/>
    <m/>
    <m/>
    <m/>
    <m/>
    <m/>
    <m/>
    <s v="Sertifikat_EC00202507266.pdf"/>
    <s v="Non-TA"/>
    <s v="Penelitian"/>
  </r>
  <r>
    <n v="115"/>
    <s v="EC00202507273"/>
    <x v="0"/>
    <x v="6"/>
    <s v="Tips Penggunaan dan Cara Perawatan Filtrasi Air"/>
    <x v="3"/>
    <s v="Tidak Ada"/>
    <s v="Universitas Telkom"/>
    <s v="EKA SARI OKTARINA"/>
    <s v="ORN"/>
    <s v=""/>
    <s v="Dosen"/>
    <s v="Teknik Komputer"/>
    <s v="000846636"/>
    <d v="2025-01-15T00:00:00"/>
    <d v="2025-01-15T00:00:00"/>
    <d v="2025-01-15T00:00:00"/>
    <d v="2025-01-15T00:00:00"/>
    <s v="EC00202507273"/>
    <x v="0"/>
    <s v="Susijanto Tri Rasmana"/>
    <s v="SUZ"/>
    <s v=""/>
    <s v="Dosen"/>
    <s v="Teknik Komputer"/>
    <s v="Mohammad Yanuar Hariyawan"/>
    <s v="MYX"/>
    <s v=""/>
    <s v="Dosen"/>
    <s v="Teknik Telekomunikasi"/>
    <s v="Hendy Briantoro"/>
    <s v="HBO"/>
    <s v=""/>
    <s v="Dosen"/>
    <s v="Teknik Telekomunikasi"/>
    <s v="Muhammad Dwi Hariyanto"/>
    <s v=""/>
    <n v="1103208049"/>
    <s v="TPA"/>
    <s v="-"/>
    <s v="Risyad Maulana"/>
    <s v=""/>
    <n v="1102200009"/>
    <s v="Mahasiswa"/>
    <s v="Teknik Komputer"/>
    <s v="Kelvin Prasetya"/>
    <s v=""/>
    <n v="1102238025"/>
    <s v="Mahasiswa"/>
    <s v="Teknik Komputer"/>
    <s v="Ikmal Al Ais"/>
    <s v=""/>
    <n v="1102230040"/>
    <s v="Mahasiswa"/>
    <s v="Teknik Komputer"/>
    <s v="Fajar Safriansyah"/>
    <s v=""/>
    <n v="1102238024"/>
    <s v="Mahasiswa"/>
    <s v="Teknik Komputer"/>
    <m/>
    <s v=""/>
    <s v=""/>
    <m/>
    <m/>
    <m/>
    <m/>
    <s v=""/>
    <m/>
    <m/>
    <m/>
    <s v=""/>
    <m/>
    <m/>
    <m/>
    <m/>
    <m/>
    <m/>
    <m/>
    <m/>
    <s v="Sertifikat_EC00202507273.pdf"/>
    <s v="Non-TA"/>
    <s v="Penelitian"/>
  </r>
  <r>
    <n v="116"/>
    <s v="S0020243346"/>
    <x v="1"/>
    <x v="6"/>
    <s v="ALAT PENYARING AIR DENGAN SISTEM KERAMBA JARING APUNG"/>
    <x v="1"/>
    <s v="Ada (Alat Tidak Diketahui)"/>
    <s v="Universitas Telkom"/>
    <s v="Lora Khaula Amifia"/>
    <s v="KHL"/>
    <s v=""/>
    <s v="Dosen"/>
    <s v="Teknik Elektro"/>
    <s v="IDS000009127"/>
    <d v="2024-05-21T00:00:00"/>
    <d v="2024-04-18T00:00:00"/>
    <n v="45400"/>
    <n v="45610"/>
    <s v="S0020243346"/>
    <x v="1"/>
    <s v="Radithya Anjar Nismara"/>
    <s v=""/>
    <n v="1103210271"/>
    <s v="Mahasiswa"/>
    <s v="Teknik Elektro"/>
    <s v="Aden Zulfalia Taufik"/>
    <s v=""/>
    <n v="1103210271"/>
    <s v="Eksternal"/>
    <s v="Eksternal"/>
    <s v="Annisa Salsabila"/>
    <s v=""/>
    <n v="1103210022"/>
    <s v="Mahasiswa"/>
    <s v="Teknik Elektro"/>
    <m/>
    <s v=""/>
    <s v=""/>
    <m/>
    <m/>
    <m/>
    <s v=""/>
    <s v=""/>
    <m/>
    <m/>
    <m/>
    <n v="0"/>
    <n v="0"/>
    <m/>
    <m/>
    <m/>
    <s v=""/>
    <s v=""/>
    <m/>
    <m/>
    <m/>
    <s v=""/>
    <s v=""/>
    <m/>
    <m/>
    <m/>
    <s v=""/>
    <s v=""/>
    <m/>
    <m/>
    <m/>
    <m/>
    <s v=""/>
    <m/>
    <m/>
    <m/>
    <s v=""/>
    <m/>
    <m/>
    <m/>
    <m/>
    <m/>
    <m/>
    <m/>
    <m/>
    <m/>
    <s v="TA"/>
    <s v="Abdimas"/>
  </r>
  <r>
    <n v="117"/>
    <s v="S0020237819"/>
    <x v="1"/>
    <x v="6"/>
    <s v="METODE PEMANTAUAN DAN PREDIKSI KEBUTUHAN UNSUR HARA PADA PERTANIAN INTENSIF"/>
    <x v="2"/>
    <s v="Ada ( Alat Ada dan Fungsi)"/>
    <s v="Universitas Telkom"/>
    <s v="Helmy Widyantara"/>
    <s v="CAP"/>
    <s v=""/>
    <s v="Dosen"/>
    <s v="Teknologi Informasi"/>
    <s v="IDS000009456"/>
    <d v="2023-09-21T00:00:00"/>
    <d v="2023-08-22T00:00:00"/>
    <n v="45160"/>
    <n v="45666"/>
    <s v="S0020237819"/>
    <x v="1"/>
    <s v="Khodijah Amiroh"/>
    <s v="DIJ"/>
    <s v=""/>
    <s v="Dosen"/>
    <s v="Teknologi Informasi"/>
    <s v="Muhammad Dwi Hariyanto"/>
    <s v=""/>
    <s v=""/>
    <s v="TPA"/>
    <s v="TPA"/>
    <m/>
    <s v=""/>
    <s v=""/>
    <m/>
    <m/>
    <m/>
    <s v=""/>
    <s v=""/>
    <m/>
    <m/>
    <m/>
    <s v=""/>
    <s v=""/>
    <m/>
    <m/>
    <m/>
    <s v=""/>
    <n v="0"/>
    <m/>
    <m/>
    <m/>
    <s v=""/>
    <s v=""/>
    <m/>
    <m/>
    <m/>
    <s v=""/>
    <s v=""/>
    <m/>
    <m/>
    <m/>
    <s v=""/>
    <s v=""/>
    <m/>
    <m/>
    <m/>
    <m/>
    <s v=""/>
    <m/>
    <m/>
    <m/>
    <s v=""/>
    <m/>
    <m/>
    <m/>
    <m/>
    <m/>
    <m/>
    <m/>
    <m/>
    <m/>
    <s v="Non-TA"/>
    <s v="Penelitian"/>
  </r>
  <r>
    <n v="118"/>
    <s v="S00202213426"/>
    <x v="1"/>
    <x v="6"/>
    <s v="UNIT EDUKASI ALIRAN ARUS PADA HIDROPONIK BERBASIS MULTI SOLAR PANEL"/>
    <x v="1"/>
    <s v="Ada (Alat Tidak Diketahui)"/>
    <s v="Universitas Telkom"/>
    <s v="Ardiansyah Al Farouq"/>
    <s v="ADQ"/>
    <s v=""/>
    <s v="Dosen"/>
    <s v="Teknik Komputer"/>
    <s v="IDS000009331"/>
    <d v="2022-12-29T00:00:00"/>
    <d v="2022-11-24T00:00:00"/>
    <n v="44889"/>
    <n v="45644"/>
    <s v="S00202213426"/>
    <x v="1"/>
    <s v="Lora Khaula Amifia"/>
    <s v="KHL"/>
    <s v=""/>
    <s v="Dosen"/>
    <s v="Teknik Elektro"/>
    <m/>
    <s v=""/>
    <s v=""/>
    <m/>
    <m/>
    <m/>
    <s v=""/>
    <s v=""/>
    <m/>
    <m/>
    <m/>
    <s v=""/>
    <s v=""/>
    <m/>
    <m/>
    <m/>
    <s v=""/>
    <s v=""/>
    <m/>
    <m/>
    <m/>
    <s v=""/>
    <n v="0"/>
    <m/>
    <m/>
    <m/>
    <s v=""/>
    <s v=""/>
    <m/>
    <m/>
    <m/>
    <s v=""/>
    <s v=""/>
    <m/>
    <m/>
    <m/>
    <s v=""/>
    <s v=""/>
    <m/>
    <m/>
    <m/>
    <m/>
    <s v=""/>
    <m/>
    <m/>
    <m/>
    <s v=""/>
    <m/>
    <m/>
    <m/>
    <m/>
    <m/>
    <m/>
    <m/>
    <m/>
    <m/>
    <s v="Non-TA"/>
    <s v="Abdimas"/>
  </r>
  <r>
    <n v="119"/>
    <s v="S00202210437"/>
    <x v="1"/>
    <x v="6"/>
    <s v="METODE KLASIFIKASI TIGA KATEGORI KUALITAS AIR TAMBAK LOBSTER AIR TAWAR"/>
    <x v="2"/>
    <s v="Tidak Ada"/>
    <s v="Universitas Telkom"/>
    <s v="Mochamad Nizar Palefi Ma'ady"/>
    <s v="NZR"/>
    <s v=""/>
    <s v="Dosen"/>
    <s v="Sistem Informasi"/>
    <s v="IDS000009965"/>
    <d v="2022-02-25T00:00:00"/>
    <d v="2022-09-26T00:00:00"/>
    <n v="44830"/>
    <n v="44852"/>
    <s v="S00202210437"/>
    <x v="1"/>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00202210437.pdf"/>
    <s v="TA"/>
    <s v="Penelitian"/>
  </r>
  <r>
    <n v="120"/>
    <s v="S00202400497"/>
    <x v="1"/>
    <x v="6"/>
    <s v="METODE KENDALI PENGUNCI DAN PENGGERAK ENGKEL MENGGUNAKAN ORTOSIS YANG DIKENDALIKAN SECARA AKTIF"/>
    <x v="2"/>
    <s v="Tidak Ada"/>
    <s v="Universitas Telkom"/>
    <s v="Dimas Adiputra"/>
    <s v="DIV"/>
    <s v=""/>
    <s v="Dosen"/>
    <s v="Teknik Elektro"/>
    <s v="IDS000009217"/>
    <d v="2024-01-18T00:00:00"/>
    <s v="-"/>
    <s v="-"/>
    <s v="(PA) Menunggu Tanggapan Substantif"/>
    <m/>
    <x v="1"/>
    <s v="Ully Asfari"/>
    <s v="ULF"/>
    <s v=""/>
    <s v="Dosen"/>
    <s v="Sistem Informasi"/>
    <m/>
    <s v=""/>
    <s v=""/>
    <m/>
    <m/>
    <m/>
    <s v=""/>
    <s v=""/>
    <m/>
    <m/>
    <m/>
    <s v=""/>
    <s v=""/>
    <m/>
    <m/>
    <m/>
    <s v=""/>
    <s v=""/>
    <m/>
    <m/>
    <m/>
    <n v="0"/>
    <n v="0"/>
    <m/>
    <m/>
    <m/>
    <s v=""/>
    <s v=""/>
    <m/>
    <m/>
    <m/>
    <s v=""/>
    <s v=""/>
    <m/>
    <m/>
    <m/>
    <s v=""/>
    <s v=""/>
    <m/>
    <m/>
    <m/>
    <m/>
    <s v=""/>
    <s v="S00202400497.pdf"/>
    <m/>
    <m/>
    <s v=""/>
    <m/>
    <m/>
    <m/>
    <m/>
    <m/>
    <m/>
    <m/>
    <m/>
    <m/>
    <s v="Non-TA"/>
    <s v="Penelitian"/>
  </r>
  <r>
    <n v="121"/>
    <s v="EC002025027640 "/>
    <x v="0"/>
    <x v="6"/>
    <s v="Buku Panduan Sistem Deteksi Dini Retinopati Diabetik Platform Web "/>
    <x v="3"/>
    <s v="Tidak Ada"/>
    <s v="Universitas Telkom"/>
    <s v="Tanzilal Mustaqim"/>
    <s v="TZL"/>
    <s v=""/>
    <s v="Dosen"/>
    <s v="Informatika"/>
    <s v="000867901 "/>
    <d v="2025-03-04T00:00:00"/>
    <d v="2025-03-04T00:00:00"/>
    <d v="2025-03-04T00:00:00"/>
    <d v="2025-03-04T00:00:00"/>
    <s v="EC002025027640"/>
    <x v="0"/>
    <s v="DAUD MUHAJIR"/>
    <s v="MHJ"/>
    <s v=""/>
    <s v="Dosen"/>
    <s v="Informatika"/>
    <s v="Pima Hani Safitri"/>
    <s v="PIM"/>
    <s v=""/>
    <s v="Dosen"/>
    <s v="Informatika"/>
    <s v="Hernando Falah Zelig"/>
    <s v=""/>
    <n v="1203222049"/>
    <m/>
    <m/>
    <s v="Fattah Rafif Syauqi"/>
    <s v=""/>
    <n v="1203220031"/>
    <m/>
    <m/>
    <s v="Ramadinov Rizky Fitrahaq"/>
    <s v=""/>
    <n v="1203220060"/>
    <m/>
    <m/>
    <m/>
    <s v=""/>
    <n v="0"/>
    <m/>
    <m/>
    <m/>
    <s v=""/>
    <s v=""/>
    <m/>
    <m/>
    <m/>
    <s v=""/>
    <s v=""/>
    <m/>
    <m/>
    <m/>
    <s v=""/>
    <s v=""/>
    <m/>
    <m/>
    <m/>
    <m/>
    <s v=""/>
    <m/>
    <m/>
    <m/>
    <s v=""/>
    <m/>
    <m/>
    <m/>
    <m/>
    <m/>
    <m/>
    <m/>
    <m/>
    <s v="SuratCiptaan_EC002025027640_5.pdf"/>
    <s v="Non-TA"/>
    <s v="Penelitian"/>
  </r>
  <r>
    <n v="122"/>
    <s v="EC002025027561 "/>
    <x v="0"/>
    <x v="6"/>
    <s v="SISTEM DETEKSI DINI RETINOPATI DIABETIK MENGGUNAKAN MODEL DEEP LEARNING BERBASIS WEBSITE MENGGUNAKAN FLASK "/>
    <x v="0"/>
    <s v="Tidak Ada"/>
    <s v="Universitas Telkom"/>
    <s v="Tanzilal Mustaqim"/>
    <s v="TZL"/>
    <s v=""/>
    <s v="Dosen"/>
    <s v="Informatika"/>
    <s v="000867822 "/>
    <d v="2025-03-05T00:00:00"/>
    <d v="2025-03-05T00:00:00"/>
    <d v="2025-03-05T00:00:00"/>
    <d v="2025-03-05T00:00:00"/>
    <s v="EC002025027561"/>
    <x v="0"/>
    <s v="DAUD MUHAJIR"/>
    <s v="MHJ"/>
    <s v=""/>
    <s v="Dosen"/>
    <s v="Informatika"/>
    <s v="Pima Hani Safitri"/>
    <s v="PIM"/>
    <s v=""/>
    <s v="Dosen"/>
    <s v="Informatika"/>
    <s v="Hernando Falah Zelig"/>
    <s v=""/>
    <n v="1203222049"/>
    <m/>
    <m/>
    <s v="Fattah Rafif Syauqi"/>
    <s v=""/>
    <n v="1203220031"/>
    <m/>
    <m/>
    <s v="Ramadinov Rizky Fitrahaq"/>
    <s v=""/>
    <n v="1203220060"/>
    <m/>
    <m/>
    <m/>
    <n v="0"/>
    <n v="0"/>
    <m/>
    <m/>
    <m/>
    <s v=""/>
    <s v=""/>
    <m/>
    <m/>
    <m/>
    <s v=""/>
    <s v=""/>
    <m/>
    <m/>
    <m/>
    <s v=""/>
    <s v=""/>
    <m/>
    <m/>
    <m/>
    <m/>
    <s v=""/>
    <m/>
    <m/>
    <m/>
    <s v=""/>
    <m/>
    <m/>
    <m/>
    <m/>
    <m/>
    <m/>
    <m/>
    <m/>
    <s v="SuratCiptaan_EC002025027561_5.pdf"/>
    <s v="Non-TA"/>
    <s v="Penelitian"/>
  </r>
  <r>
    <n v="123"/>
    <s v="EC002025032496 "/>
    <x v="0"/>
    <x v="6"/>
    <s v="PROGRAM KOMPUTER APLIKASI PENGHITUNG KEPADATAN JALAN BERBASIS DESKTOP "/>
    <x v="0"/>
    <s v="Tidak Ada"/>
    <s v="Universitas Telkom"/>
    <s v="FANDISYA RAHMAN"/>
    <s v="FND"/>
    <s v=""/>
    <s v="Dosen"/>
    <s v="Informatika"/>
    <s v="000872757 "/>
    <d v="2025-03-18T00:00:00"/>
    <d v="2025-03-18T00:00:00"/>
    <d v="2025-03-18T00:00:00"/>
    <d v="2025-03-18T00:00:00"/>
    <s v="EC002025032496"/>
    <x v="0"/>
    <s v="MUSTAFA KAMAL"/>
    <s v="MFL"/>
    <s v=""/>
    <s v="Dosen"/>
    <s v="Teknologi Informasi"/>
    <s v="RADITYA ADI SANTOSO"/>
    <s v=""/>
    <s v=""/>
    <s v="Mahasiswa"/>
    <s v="Teknologi Informasi"/>
    <s v="MACHFUD ICHSAN KHOIRUDIN_x000a_"/>
    <s v=""/>
    <s v=""/>
    <m/>
    <m/>
    <s v="MAOREEN DAMAR SAFIRA SUBAKTI_x000a_"/>
    <s v=""/>
    <s v=""/>
    <m/>
    <m/>
    <m/>
    <s v=""/>
    <s v=""/>
    <m/>
    <m/>
    <m/>
    <n v="0"/>
    <n v="0"/>
    <m/>
    <m/>
    <m/>
    <s v=""/>
    <s v=""/>
    <m/>
    <m/>
    <m/>
    <s v=""/>
    <s v=""/>
    <m/>
    <m/>
    <m/>
    <s v=""/>
    <s v=""/>
    <m/>
    <m/>
    <m/>
    <m/>
    <s v=""/>
    <m/>
    <m/>
    <m/>
    <s v=""/>
    <m/>
    <m/>
    <m/>
    <m/>
    <m/>
    <m/>
    <m/>
    <m/>
    <s v="SuratCiptaan_EC002025032496_3.pdf"/>
    <s v="Non-TA"/>
    <s v="Abdimas"/>
  </r>
  <r>
    <n v="124"/>
    <s v="EC002025032496 "/>
    <x v="0"/>
    <x v="6"/>
    <s v="MANUAL BOOK-PANDUAN LENGKAP PENGGUNAAN DAN PENGEMBANGAN ROBOT MEDIS "/>
    <x v="3"/>
    <s v="Tidak Ada"/>
    <s v="Universitas Telkom"/>
    <s v="ANIFATUL FARICHA"/>
    <s v="EVE"/>
    <s v=""/>
    <s v="Dosen"/>
    <s v="Teknik Elektro"/>
    <s v="000872294 "/>
    <d v="2025-03-17T00:00:00"/>
    <d v="2025-03-17T00:00:00"/>
    <d v="2025-03-17T00:00:00"/>
    <d v="2025-03-17T00:00:00"/>
    <s v="EC002025032033"/>
    <x v="0"/>
    <s v="MOHAMAD YANI"/>
    <s v="MIX"/>
    <s v=""/>
    <s v="Dosen"/>
    <s v="Teknik Komputer"/>
    <s v="Susijanto Tri Rasmana"/>
    <s v="SUZ"/>
    <s v=""/>
    <s v="Dosen"/>
    <s v="Teknik Komputer"/>
    <s v="ACHMAD SUBAYU_x000a_"/>
    <s v=""/>
    <s v=""/>
    <m/>
    <m/>
    <s v="FATTAH RAFIF SYAUQI_x000a_"/>
    <s v=""/>
    <s v=""/>
    <m/>
    <m/>
    <s v="NAAFILATURROSYIDAH"/>
    <s v=""/>
    <n v="1103230013"/>
    <m/>
    <m/>
    <s v="FERDINAND RONALD HASINTONGAN S_x000a_"/>
    <s v=""/>
    <s v=""/>
    <m/>
    <m/>
    <s v="ACHMAD SYIHAM AKBAR_x000a_"/>
    <s v=""/>
    <s v=""/>
    <m/>
    <m/>
    <s v="IFAN NUR FIRDAUS_x000a_"/>
    <s v=""/>
    <s v=""/>
    <m/>
    <m/>
    <s v="ADITYA FIRMANDA PUTRA_x000a_"/>
    <s v=""/>
    <s v=""/>
    <m/>
    <m/>
    <s v="KHOIRIL RIZKY_x000a_"/>
    <m/>
    <s v=""/>
    <m/>
    <m/>
    <m/>
    <s v=""/>
    <m/>
    <m/>
    <m/>
    <m/>
    <m/>
    <m/>
    <m/>
    <m/>
    <s v="SuratCiptaan_EC002025032496_3.pdf"/>
    <s v="Non-TA"/>
    <s v="Penelitian"/>
  </r>
  <r>
    <n v="125"/>
    <s v="EC002025035398 "/>
    <x v="0"/>
    <x v="6"/>
    <s v="PROGRAM LABEL TINGKAT URGENSI PADA ADUAN LALU LINTAS "/>
    <x v="0"/>
    <s v="Tidak Ada"/>
    <s v="Universitas Telkom"/>
    <s v="BERLIAN RAHMY LIDIAWATY"/>
    <s v="BRL"/>
    <s v=""/>
    <s v="Dosen"/>
    <s v="Sistem Informasi"/>
    <s v="000875659 "/>
    <d v="2025-03-25T00:00:00"/>
    <d v="2025-03-25T00:00:00"/>
    <d v="2025-03-25T00:00:00"/>
    <d v="2025-03-25T00:00:00"/>
    <s v="EC002025035398"/>
    <x v="0"/>
    <s v="Adzanil Rachmadhi Putra"/>
    <s v="ARX"/>
    <s v=""/>
    <s v="Dosen"/>
    <s v="Sistem Informasi"/>
    <s v="Helmy Widyantara"/>
    <s v="CAP"/>
    <s v=""/>
    <s v="Dosen"/>
    <s v="Teknologi Informasi"/>
    <s v="HAQIQI PAMUNGKAS ARBY PUTRA"/>
    <s v=""/>
    <n v="1204210069"/>
    <m/>
    <m/>
    <s v="ALYA SELVIA TAMZILA"/>
    <s v=""/>
    <n v="1204210149"/>
    <m/>
    <m/>
    <s v="RENDY ADI FATMA SAPUTRA"/>
    <s v=""/>
    <n v="1204210044"/>
    <m/>
    <m/>
    <s v="MUHAMMAD HUSNI MUBARROK"/>
    <s v=""/>
    <n v="1204210005"/>
    <m/>
    <m/>
    <s v="FARADILLA NUR AZIZAH"/>
    <s v=""/>
    <n v="1204210100"/>
    <m/>
    <m/>
    <m/>
    <s v=""/>
    <s v=""/>
    <m/>
    <m/>
    <m/>
    <s v=""/>
    <s v=""/>
    <m/>
    <m/>
    <m/>
    <m/>
    <s v=""/>
    <m/>
    <m/>
    <m/>
    <s v=""/>
    <m/>
    <m/>
    <m/>
    <m/>
    <m/>
    <m/>
    <m/>
    <m/>
    <s v="SuratCiptaan_EC002025035398_2.pdf"/>
    <s v="Non-TA"/>
    <s v="Penelitian"/>
  </r>
  <r>
    <n v="126"/>
    <s v="EC002025041026 "/>
    <x v="0"/>
    <x v="6"/>
    <s v="DASHBOAD CALON MAHASISWA BARU TELKOM UNIVERSITY KAMPUS SURABAYA BERBASIS ANALISIS CLUSTERING "/>
    <x v="0"/>
    <s v="Tidak Ada"/>
    <s v="Universitas Telkom"/>
    <s v="DYAH PUTRI RAHMAWATI"/>
    <s v="DPH"/>
    <s v=""/>
    <s v="Dosen"/>
    <s v="Informatika"/>
    <s v="000881287 "/>
    <d v="2025-04-22T00:00:00"/>
    <d v="2025-04-22T00:00:00"/>
    <d v="2025-04-22T00:00:00"/>
    <d v="2025-04-22T00:00:00"/>
    <s v="EC002025041026 "/>
    <x v="0"/>
    <s v="SRI HIDAYATI"/>
    <s v="SRX"/>
    <s v=""/>
    <s v="Dosen"/>
    <s v="Sains Data"/>
    <s v="PARAMADITYA ARISMAWATI"/>
    <s v="PAM"/>
    <s v=""/>
    <s v="Dosen"/>
    <s v="Teknik Industri"/>
    <s v="AHMAD WALI SATRIA BAHARI JOHAN"/>
    <s v="AWQ"/>
    <s v=""/>
    <s v="Dosen "/>
    <s v="Informatika"/>
    <s v="RAHMAT SIGIT HIDAYAT"/>
    <s v=""/>
    <n v="1206210005"/>
    <m/>
    <m/>
    <s v="RENDIKA NURHARTANTO SUHARTO"/>
    <s v=""/>
    <n v="1206210011"/>
    <m/>
    <m/>
    <m/>
    <s v=""/>
    <n v="0"/>
    <m/>
    <m/>
    <m/>
    <s v=""/>
    <s v=""/>
    <m/>
    <m/>
    <m/>
    <s v=""/>
    <s v=""/>
    <m/>
    <m/>
    <m/>
    <s v=""/>
    <s v=""/>
    <m/>
    <m/>
    <m/>
    <m/>
    <s v=""/>
    <m/>
    <m/>
    <m/>
    <s v=""/>
    <m/>
    <m/>
    <m/>
    <m/>
    <m/>
    <m/>
    <m/>
    <m/>
    <s v="SuratCiptaan_EC002025041026_3.pdf"/>
    <s v="Non-TA"/>
    <s v="Penelitian"/>
  </r>
  <r>
    <n v="127"/>
    <s v="EC002025061816 "/>
    <x v="0"/>
    <x v="6"/>
    <s v="APLIKASI MOBILE SPEDYCHECK (SPEECH DELAY EARLY CHECK) "/>
    <x v="0"/>
    <s v="Ada ( Alat Ada dan Fungsi)"/>
    <s v="Universitas Telkom"/>
    <s v="DWI LUTFI TAUFIQ IHSANI"/>
    <s v=""/>
    <n v="1204210003"/>
    <s v="Mahasiswa"/>
    <s v="Sistem Informasi"/>
    <s v="000902077 "/>
    <d v="2025-06-06T00:00:00"/>
    <d v="2025-06-06T00:00:00"/>
    <d v="2025-06-06T00:00:00"/>
    <d v="2025-06-06T00:00:00"/>
    <s v="EC002025061816"/>
    <x v="0"/>
    <s v="AGUS SULISTYA"/>
    <s v="AGX"/>
    <s v=""/>
    <s v="Dosen"/>
    <s v="Sistem Informasi"/>
    <s v="MUHAMMAD ILHAM ALHARI_x000a_"/>
    <s v=""/>
    <s v=""/>
    <s v="Eksternal"/>
    <s v="Eksternal"/>
    <m/>
    <s v=""/>
    <s v=""/>
    <m/>
    <m/>
    <m/>
    <s v=""/>
    <s v=""/>
    <m/>
    <m/>
    <m/>
    <s v=""/>
    <s v=""/>
    <m/>
    <m/>
    <m/>
    <s v=""/>
    <n v="0"/>
    <m/>
    <m/>
    <m/>
    <s v=""/>
    <s v=""/>
    <m/>
    <m/>
    <m/>
    <s v=""/>
    <s v=""/>
    <m/>
    <m/>
    <m/>
    <s v=""/>
    <s v=""/>
    <m/>
    <m/>
    <m/>
    <m/>
    <s v=""/>
    <m/>
    <m/>
    <m/>
    <s v=""/>
    <m/>
    <m/>
    <m/>
    <m/>
    <m/>
    <m/>
    <m/>
    <m/>
    <s v="SuratCiptaan_EC002025061816_3.pdf"/>
    <s v="Non-TA"/>
    <s v="Abdimas"/>
  </r>
  <r>
    <n v="128"/>
    <s v="EC002025065530 "/>
    <x v="0"/>
    <x v="6"/>
    <s v="Modul Pemanfaatan Generative Ai Untuk Bisnis Umkm "/>
    <x v="3"/>
    <s v="Tidak Ada"/>
    <s v="Universitas Telkom"/>
    <s v="DOMINGGO BAYU BASKARA"/>
    <s v="DBB"/>
    <s v=""/>
    <s v="Dosen"/>
    <s v="Digital Bisnis"/>
    <s v="000905791 "/>
    <d v="2025-06-13T00:00:00"/>
    <d v="2025-06-13T00:00:00"/>
    <d v="2025-06-13T00:00:00"/>
    <d v="2025-06-13T00:00:00"/>
    <s v="EC002025065530"/>
    <x v="0"/>
    <s v="KRISNAYANTI ADITASARI"/>
    <s v="KNY"/>
    <s v=""/>
    <s v="Dosen"/>
    <s v="Digital Bisnis"/>
    <s v="ADISYA RESTI RAHMADANTI"/>
    <s v="NTI"/>
    <s v=""/>
    <s v="Dosen"/>
    <n v="0"/>
    <s v="ANGGUN DESTIWARDHANI_x000a_"/>
    <s v=""/>
    <s v=""/>
    <m/>
    <m/>
    <s v="SANDRA AULIA DIVANTI_x000a_"/>
    <s v=""/>
    <s v=""/>
    <m/>
    <m/>
    <s v="SAFIQOH ZAKIRAH SALWA_x000a_"/>
    <s v=""/>
    <s v=""/>
    <m/>
    <m/>
    <m/>
    <s v=""/>
    <n v="0"/>
    <m/>
    <m/>
    <m/>
    <s v=""/>
    <s v=""/>
    <m/>
    <m/>
    <m/>
    <s v=""/>
    <s v=""/>
    <m/>
    <m/>
    <m/>
    <s v=""/>
    <s v=""/>
    <m/>
    <m/>
    <m/>
    <m/>
    <s v=""/>
    <m/>
    <m/>
    <m/>
    <s v=""/>
    <m/>
    <m/>
    <m/>
    <m/>
    <m/>
    <m/>
    <m/>
    <m/>
    <s v="SuratCiptaan_EC002025065530_3.pdf"/>
    <s v="Non-TA"/>
    <s v="Abdimas"/>
  </r>
  <r>
    <n v="129"/>
    <s v="EC002025059713 "/>
    <x v="0"/>
    <x v="6"/>
    <s v="Aplikasi Desktop Untuk Penyelesaian Vehicle Routing Problem (Vrp) Dengan Greedy Search "/>
    <x v="0"/>
    <s v="Tidak Ada"/>
    <s v="Universitas Telkom"/>
    <s v="Granita Hajar"/>
    <s v="GRN"/>
    <s v=""/>
    <s v="Dosen"/>
    <s v="Teknik Logistik"/>
    <s v="000899974 "/>
    <d v="2025-06-03T00:00:00"/>
    <d v="2025-06-03T00:00:00"/>
    <d v="2025-06-03T00:00:00"/>
    <d v="2025-06-03T00:00:00"/>
    <s v="EC002025059713"/>
    <x v="0"/>
    <s v="MUHAMMAD DZULFIKAR FAUZI"/>
    <s v="MDX"/>
    <s v=""/>
    <s v="Dosen"/>
    <s v="Informatika"/>
    <s v="Nisa Isrofi"/>
    <s v="NSX"/>
    <s v=""/>
    <s v="Dosen"/>
    <s v="Teknik Logistik"/>
    <m/>
    <s v=""/>
    <s v=""/>
    <m/>
    <m/>
    <m/>
    <s v=""/>
    <s v=""/>
    <m/>
    <m/>
    <m/>
    <s v=""/>
    <s v=""/>
    <m/>
    <m/>
    <m/>
    <s v=""/>
    <n v="0"/>
    <m/>
    <m/>
    <m/>
    <s v=""/>
    <s v=""/>
    <m/>
    <m/>
    <m/>
    <s v=""/>
    <s v=""/>
    <m/>
    <m/>
    <m/>
    <s v=""/>
    <s v=""/>
    <m/>
    <m/>
    <m/>
    <m/>
    <s v=""/>
    <m/>
    <m/>
    <m/>
    <s v=""/>
    <m/>
    <m/>
    <m/>
    <m/>
    <m/>
    <m/>
    <m/>
    <m/>
    <s v="SuratCiptaan_EC002025059713_2.pdf"/>
    <s v="Non-TA"/>
    <s v="Penelitian"/>
  </r>
  <r>
    <n v="130"/>
    <s v="EC00202518875 "/>
    <x v="0"/>
    <x v="6"/>
    <s v="Dokumen Rekomendasi Perbaikan Aplikasi Hompimpa Di Dinas Kesehatan Kabupaten Sumenep "/>
    <x v="3"/>
    <s v="Tidak Ada"/>
    <s v="Universitas Telkom"/>
    <s v="Hafida Puspita Rini"/>
    <s v=""/>
    <n v="1204210101"/>
    <s v="Mahasiswa"/>
    <s v="Sistem Informasi"/>
    <s v="000858238 "/>
    <d v="2025-02-11T00:00:00"/>
    <d v="2025-02-11T00:00:00"/>
    <d v="2025-02-11T00:00:00"/>
    <d v="2025-02-11T00:00:00"/>
    <s v="EC00202518875"/>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8875_6.pdf"/>
    <s v="Non-TA"/>
    <s v="Abdimas"/>
  </r>
  <r>
    <n v="131"/>
    <s v="EC002025065547 "/>
    <x v="0"/>
    <x v="6"/>
    <s v="SILAB - Sistem Informasi Laboratorium Telkom University Kampus Surabaya "/>
    <x v="3"/>
    <s v="Tidak Ada"/>
    <s v="Universitas Telkom"/>
    <s v="FANDA LYTA SUZANAYANTI"/>
    <s v=""/>
    <s v=""/>
    <s v="TPA"/>
    <s v="TPA"/>
    <s v="000905808 "/>
    <d v="2025-06-13T00:00:00"/>
    <d v="2025-06-13T00:00:00"/>
    <d v="2025-06-13T00:00:00"/>
    <d v="2025-06-13T00:00:00"/>
    <s v="EC002025065547"/>
    <x v="0"/>
    <s v="RAFI ARDINATA RISKIANSYAH"/>
    <s v=""/>
    <n v="1202212028"/>
    <s v="Mahasiswa"/>
    <s v="Teknologi Informasi"/>
    <s v="WIDI PANGESTU DANAR WIJANARKO"/>
    <s v=""/>
    <n v="1202212028"/>
    <s v="Mahasiswa"/>
    <s v="Teknologi Informasi"/>
    <s v="NUR AZIZAH ROSIDAH"/>
    <s v=""/>
    <n v="1204220023"/>
    <m/>
    <m/>
    <s v="JUNANDA DEYASTUSESA"/>
    <s v=""/>
    <n v="1204220021"/>
    <m/>
    <m/>
    <s v="DHIMAS BAHARUDIN SATRIO"/>
    <s v=""/>
    <n v="1203220016"/>
    <m/>
    <m/>
    <s v="ARDIAN YUSUF WICAKSONO"/>
    <s v="CAK"/>
    <s v=""/>
    <s v="Dosen "/>
    <s v="Informatika"/>
    <s v="ANIFATUL FARICHA"/>
    <s v="EVE"/>
    <s v=""/>
    <s v="Dosen"/>
    <s v="Teknik Elektro"/>
    <s v="ISHLAHUL UMMAH"/>
    <s v=""/>
    <s v=""/>
    <m/>
    <m/>
    <s v="ONGKY GESHA PRASETYA"/>
    <s v=""/>
    <s v=""/>
    <m/>
    <m/>
    <s v="RAHADIAN AGUS SETYAWAN"/>
    <m/>
    <s v=""/>
    <m/>
    <m/>
    <m/>
    <s v=""/>
    <m/>
    <m/>
    <m/>
    <m/>
    <m/>
    <m/>
    <m/>
    <m/>
    <s v="SuratCiptaan_EC002025065547_3.pdf"/>
    <s v="TA"/>
    <s v="Penelitian"/>
  </r>
  <r>
    <n v="132"/>
    <s v="S00202506195"/>
    <x v="1"/>
    <x v="6"/>
    <s v="INSOLE CERDAS BERBASIS KAPASITIF UNTUK DETEKSI FASE GAIT PADA ROBOT FISIOTERAPI"/>
    <x v="2"/>
    <s v="Ada ( Alat Ada dan Fungsi)"/>
    <s v="Universitas Telkom"/>
    <s v="Dimas Adiputra"/>
    <s v="DIV"/>
    <s v=""/>
    <s v="Dosen"/>
    <s v="Teknik Elektro"/>
    <m/>
    <m/>
    <m/>
    <m/>
    <m/>
    <m/>
    <x v="2"/>
    <m/>
    <s v=""/>
    <s v=""/>
    <s v=""/>
    <s v=""/>
    <m/>
    <s v=""/>
    <s v=""/>
    <m/>
    <m/>
    <m/>
    <s v=""/>
    <s v=""/>
    <m/>
    <m/>
    <m/>
    <s v=""/>
    <s v=""/>
    <m/>
    <m/>
    <m/>
    <s v=""/>
    <s v=""/>
    <m/>
    <m/>
    <m/>
    <s v=""/>
    <n v="0"/>
    <m/>
    <m/>
    <m/>
    <s v=""/>
    <s v=""/>
    <m/>
    <m/>
    <m/>
    <s v=""/>
    <s v=""/>
    <m/>
    <m/>
    <m/>
    <s v=""/>
    <s v=""/>
    <m/>
    <m/>
    <m/>
    <m/>
    <s v=""/>
    <m/>
    <m/>
    <m/>
    <s v=""/>
    <m/>
    <m/>
    <m/>
    <m/>
    <m/>
    <m/>
    <m/>
    <m/>
    <m/>
    <s v="Non-TA"/>
    <s v="Penelitian"/>
  </r>
  <r>
    <n v="133"/>
    <s v="P00202505787"/>
    <x v="2"/>
    <x v="6"/>
    <s v=" ALAT PENYIMPANAN DINGIN HYBRID BERBASIS INTERNET OF THINGS (IOT)"/>
    <x v="1"/>
    <s v="Ada (Alat Tidak Diketahui)"/>
    <s v="Universitas Telkom"/>
    <s v="Helmy Widyantara"/>
    <s v="CAP"/>
    <s v=""/>
    <s v="Dosen"/>
    <s v="Teknologi Informasi"/>
    <n v="5787"/>
    <d v="2025-06-24T00:00:00"/>
    <d v="2025-06-24T00:00:00"/>
    <d v="2025-06-24T00:00:00"/>
    <d v="2025-06-24T00:00:00"/>
    <s v="P00202505787"/>
    <x v="2"/>
    <s v="MUHAMMAD DWI HARIYANTO"/>
    <s v=""/>
    <n v="1103208049"/>
    <s v="TPA"/>
    <s v="TPA"/>
    <m/>
    <s v=""/>
    <n v="1103208049"/>
    <m/>
    <m/>
    <m/>
    <s v=""/>
    <s v=""/>
    <m/>
    <m/>
    <m/>
    <s v=""/>
    <s v=""/>
    <m/>
    <m/>
    <m/>
    <s v=""/>
    <s v=""/>
    <m/>
    <m/>
    <m/>
    <s v=""/>
    <n v="0"/>
    <m/>
    <m/>
    <m/>
    <s v=""/>
    <s v=""/>
    <m/>
    <m/>
    <m/>
    <s v=""/>
    <s v=""/>
    <m/>
    <m/>
    <m/>
    <s v=""/>
    <s v=""/>
    <m/>
    <m/>
    <m/>
    <m/>
    <s v=""/>
    <m/>
    <m/>
    <m/>
    <s v=""/>
    <m/>
    <m/>
    <m/>
    <m/>
    <m/>
    <m/>
    <m/>
    <m/>
    <m/>
    <s v="Non-TA"/>
    <s v="Penelitian"/>
  </r>
  <r>
    <n v="134"/>
    <s v="EC002025074483"/>
    <x v="0"/>
    <x v="6"/>
    <s v="APLIKASI SMATOR (SMART DEHYDRATOR)"/>
    <x v="0"/>
    <s v="Ada (Alat Tidak Diketahui)"/>
    <s v="Universitas Telkom"/>
    <s v="DENSA TANZILDA WIDYAWANTARA DZAHY"/>
    <s v=""/>
    <n v="1202202055"/>
    <s v="Mahasiswa"/>
    <s v="Teknologi Informasi"/>
    <s v="000914744"/>
    <d v="2025-06-24T00:00:00"/>
    <d v="2025-06-24T00:00:00"/>
    <d v="2025-06-24T00:00:00"/>
    <d v="2025-06-24T00:00:00"/>
    <s v="EC002025074483"/>
    <x v="0"/>
    <s v="MUHAMMAD ARKAN FAUZAN WICAKSONO"/>
    <s v=""/>
    <n v="1202202044"/>
    <s v="Mahasiswa"/>
    <s v="Teknologi Informasi"/>
    <s v="RULLY ROSADI"/>
    <s v=""/>
    <n v="1202202044"/>
    <s v="Mahasiswa"/>
    <s v="Teknologi Informasi"/>
    <s v="RYANTA MEYLINDA SAVIRA"/>
    <s v=""/>
    <n v="1206210014"/>
    <m/>
    <m/>
    <s v="MUHAMMAD ADIB KAMALI"/>
    <s v="MDB"/>
    <s v=""/>
    <s v="Dosen "/>
    <s v="Teknologi Informasi"/>
    <s v="CHINTYA TRIBHUANA UTAMI"/>
    <s v=""/>
    <n v="1202190041"/>
    <m/>
    <m/>
    <m/>
    <s v=""/>
    <n v="0"/>
    <m/>
    <m/>
    <m/>
    <s v=""/>
    <s v=""/>
    <m/>
    <m/>
    <m/>
    <s v=""/>
    <s v=""/>
    <m/>
    <m/>
    <m/>
    <s v=""/>
    <s v=""/>
    <m/>
    <m/>
    <m/>
    <m/>
    <s v=""/>
    <m/>
    <m/>
    <m/>
    <s v=""/>
    <m/>
    <m/>
    <m/>
    <m/>
    <m/>
    <m/>
    <m/>
    <m/>
    <s v="SuratCiptaan_EC002025074483_5.pdf"/>
    <s v="TA"/>
    <s v="Penelitian"/>
  </r>
  <r>
    <n v="135"/>
    <s v="EC002025079695"/>
    <x v="0"/>
    <x v="6"/>
    <s v="Manual Book Panduan Lengkap Komponen dan Penggunaan MOV-E (Mio Soul Electric Vehicle)_x000a_"/>
    <x v="3"/>
    <s v="Ada ( Alat Ada dan Fungsi)"/>
    <s v="Universitas Telkom"/>
    <s v="Anifatul Faricha"/>
    <s v="EVE"/>
    <s v=""/>
    <s v="Dosen"/>
    <s v="Teknik Elektro"/>
    <s v="000919956"/>
    <d v="2025-07-01T00:00:00"/>
    <d v="2025-07-01T00:00:00"/>
    <d v="2025-07-01T00:00:00"/>
    <d v="2025-07-01T00:00:00"/>
    <s v="EC002025079695"/>
    <x v="0"/>
    <s v="RIFKI DWI PUTRANTO"/>
    <s v="RIX"/>
    <s v=""/>
    <s v="Dosen"/>
    <s v="Teknik Elektro"/>
    <s v="ANITA HAKIM NASUTION"/>
    <s v="AXA"/>
    <s v=""/>
    <s v="Dosen"/>
    <s v="Sistem Informasi"/>
    <s v="KOROWANI BUDI BALDUS_x000a_WAROMI_x000d_"/>
    <s v=""/>
    <s v=""/>
    <m/>
    <m/>
    <s v="ZENKEY SOMA MAHENDRA"/>
    <s v=""/>
    <n v="1103229001"/>
    <m/>
    <m/>
    <s v="KHOIRUL HUDA"/>
    <s v=""/>
    <n v="1103222022"/>
    <m/>
    <m/>
    <s v="QUATRO RYUZAN JULIO_x000a_WIJAYA"/>
    <s v=""/>
    <s v=""/>
    <m/>
    <m/>
    <s v="DARUL PANJI KHAKIKI"/>
    <s v=""/>
    <n v="101092400022"/>
    <m/>
    <m/>
    <s v="RYAN NUR SAPUTRO"/>
    <s v=""/>
    <n v="101092400023"/>
    <m/>
    <m/>
    <s v="AFREDO OQTAVFIANO"/>
    <s v=""/>
    <n v="101092400012"/>
    <m/>
    <m/>
    <s v="JULIA PUTRI MAHARANI; HARYA BIMA RAHADITYAWAN; MARSA GALIH TOYIBBAH"/>
    <m/>
    <s v=""/>
    <m/>
    <m/>
    <m/>
    <s v=""/>
    <m/>
    <m/>
    <m/>
    <m/>
    <m/>
    <m/>
    <m/>
    <m/>
    <s v="SuratCiptaan_EC002025079695_4.pdf"/>
    <s v="Non-TA"/>
    <s v="Penelitian"/>
  </r>
  <r>
    <n v="136"/>
    <s v="EC002025080924"/>
    <x v="0"/>
    <x v="6"/>
    <s v="Website UMKM Kampoeng Ilmu_x000a_"/>
    <x v="0"/>
    <s v="Tidak Ada"/>
    <s v="Universitas Telkom"/>
    <s v="Sulthan Rafif"/>
    <s v="SUL"/>
    <s v=""/>
    <s v="Dosen"/>
    <s v="Sains Data"/>
    <s v="000921185"/>
    <d v="2025-07-02T00:00:00"/>
    <d v="2025-07-02T00:00:00"/>
    <d v="2025-07-02T00:00:00"/>
    <d v="2025-07-02T00:00:00"/>
    <s v="EC002025080924"/>
    <x v="0"/>
    <s v="AMALIA NUR ALIFAH"/>
    <s v="MAC"/>
    <s v=""/>
    <s v="Dosen"/>
    <s v="Sains Data"/>
    <s v="Tanzilal Mustaqim"/>
    <s v="TZL"/>
    <s v=""/>
    <s v="Dosen"/>
    <s v="Informatika"/>
    <s v="DESITA NUR RACHMANIAR"/>
    <s v="DEZ"/>
    <s v=""/>
    <s v="Dosen"/>
    <s v="Sains Data"/>
    <s v="MUHAMMAD"/>
    <s v=""/>
    <n v="1201222041"/>
    <m/>
    <m/>
    <s v="RANDY DENIZ MANZARASI"/>
    <s v=""/>
    <n v="1201220445"/>
    <m/>
    <m/>
    <s v="FAZA NUR AULIA SURAYA"/>
    <s v=""/>
    <n v="103102400066"/>
    <m/>
    <m/>
    <s v="AMANDA FAIZAAGUSTIN"/>
    <s v=""/>
    <s v=""/>
    <m/>
    <m/>
    <s v="NAUFAL ASYAM ALIF_x000a_MUSTHAFA_x000d_"/>
    <s v=""/>
    <s v=""/>
    <m/>
    <m/>
    <s v="YOAN NATASYAAGUSTIN_x000a_SEBASTIAN"/>
    <s v=""/>
    <s v=""/>
    <m/>
    <m/>
    <s v="HAFSHAH; FEYSHA KAMILA PRACILYA"/>
    <m/>
    <s v=""/>
    <m/>
    <m/>
    <m/>
    <s v=""/>
    <m/>
    <m/>
    <m/>
    <m/>
    <m/>
    <m/>
    <m/>
    <m/>
    <s v="SuratCiptaan_EC002025080924_5.pdf"/>
    <s v="Non-TA"/>
    <s v="Abdimas"/>
  </r>
  <r>
    <n v="137"/>
    <s v="EC002025080975"/>
    <x v="0"/>
    <x v="6"/>
    <s v="INDUKSI TEKNOLOGI DASHBOARD UNTUK MONITORING LAYANAN AKADEMIK SEKOLAH_x000a_"/>
    <x v="0"/>
    <s v="Tidak Ada"/>
    <s v="Universitas Telkom"/>
    <s v="Regita Putri Permata"/>
    <s v="GIT"/>
    <s v=""/>
    <s v="Dosen"/>
    <s v="Sains Data"/>
    <s v="000921236"/>
    <d v="2025-07-02T00:00:00"/>
    <d v="2025-07-02T00:00:00"/>
    <d v="2025-07-02T00:00:00"/>
    <d v="2025-07-02T00:00:00"/>
    <s v="EC002025080975"/>
    <x v="0"/>
    <s v="ARNI MUARIFAH AMRI"/>
    <s v="NIE"/>
    <s v=""/>
    <s v="Dosen"/>
    <s v="Rekayasa Perangkat Lunak"/>
    <s v="RIFDATUN NI'MAH"/>
    <s v="NIC"/>
    <s v=""/>
    <s v="Dosen"/>
    <s v="Sains Data"/>
    <s v="NABILA ZALFA SHAFIRA"/>
    <s v=""/>
    <n v="1206220006"/>
    <m/>
    <m/>
    <s v="SHEFIRA EKA PUTRI"/>
    <s v=""/>
    <n v="1206220020"/>
    <m/>
    <m/>
    <s v="MIRANTHY PRAMITA_x000a_NINGTYAS"/>
    <s v=""/>
    <s v=""/>
    <m/>
    <m/>
    <s v="FARID FARHAN"/>
    <s v=""/>
    <n v="1201230027"/>
    <m/>
    <m/>
    <s v="MUHAMMAD ASTHI SETAARI_x000a_YUWANA"/>
    <s v=""/>
    <s v=""/>
    <m/>
    <m/>
    <m/>
    <s v=""/>
    <s v=""/>
    <m/>
    <m/>
    <m/>
    <s v=""/>
    <s v=""/>
    <m/>
    <m/>
    <m/>
    <m/>
    <s v=""/>
    <m/>
    <m/>
    <m/>
    <s v=""/>
    <m/>
    <m/>
    <m/>
    <m/>
    <m/>
    <m/>
    <m/>
    <m/>
    <s v="SuratCiptaan_EC002025080975_5.pdf"/>
    <s v="Non-TA"/>
    <s v="Abdimas"/>
  </r>
  <r>
    <n v="138"/>
    <s v="EC002025081387"/>
    <x v="0"/>
    <x v="6"/>
    <s v="Modul Pelatihan Pengenalan IoT_x000a_"/>
    <x v="3"/>
    <s v="Tidak Ada"/>
    <s v="Universitas Telkom"/>
    <s v="ARDIAN YUSUF WICAKSONO"/>
    <s v="CAK"/>
    <s v=""/>
    <s v="Dosen"/>
    <s v="Informatika"/>
    <s v="000921648"/>
    <d v="2025-07-03T00:00:00"/>
    <d v="2025-07-03T00:00:00"/>
    <d v="2025-07-03T00:00:00"/>
    <d v="2025-07-03T00:00:00"/>
    <s v="EC002025081387"/>
    <x v="0"/>
    <s v="KHARISMA MONIKA DIAN PERTIWI"/>
    <s v="KMP"/>
    <s v=""/>
    <s v="Dosen"/>
    <s v="Informatika"/>
    <s v="FANDISYA RAHMAN"/>
    <s v="FND"/>
    <s v=""/>
    <s v="Dosen"/>
    <s v="Informatika"/>
    <s v="TIRTA ADITYA"/>
    <s v=""/>
    <n v="1203220057"/>
    <m/>
    <m/>
    <s v="Yoga Maulana"/>
    <s v=""/>
    <n v="1203220081"/>
    <m/>
    <m/>
    <s v="RAYHAN MOCHAMMAD_x000a_WISHNU FATTAHILLAH"/>
    <s v=""/>
    <s v=""/>
    <m/>
    <m/>
    <s v="JAHA JOEL SITUMORANG"/>
    <s v=""/>
    <n v="1203220028"/>
    <m/>
    <m/>
    <m/>
    <s v=""/>
    <s v=""/>
    <m/>
    <m/>
    <m/>
    <s v=""/>
    <s v=""/>
    <m/>
    <m/>
    <m/>
    <s v=""/>
    <s v=""/>
    <m/>
    <m/>
    <m/>
    <m/>
    <s v=""/>
    <m/>
    <m/>
    <m/>
    <s v=""/>
    <m/>
    <m/>
    <m/>
    <m/>
    <m/>
    <m/>
    <m/>
    <m/>
    <s v="SuratCiptaan_EC002025081387_5.pdf"/>
    <s v="Non-TA"/>
    <s v="Abdimas"/>
  </r>
  <r>
    <n v="139"/>
    <s v="EC002025081392"/>
    <x v="0"/>
    <x v="6"/>
    <s v="Modul Pelatihan Desain UI/UX_x000a_"/>
    <x v="3"/>
    <s v="Tidak Ada"/>
    <s v="Universitas Telkom"/>
    <s v="ARDIAN YUSUF WICAKSONO"/>
    <s v="CAK"/>
    <s v=""/>
    <s v="Dosen"/>
    <s v="Informatika"/>
    <s v="000921653"/>
    <d v="2025-07-03T00:00:00"/>
    <d v="2025-07-03T00:00:00"/>
    <d v="2025-07-03T00:00:00"/>
    <d v="2025-07-03T00:00:00"/>
    <s v="EC002025081392"/>
    <x v="0"/>
    <s v="KHARISMA MONIKA DIAN PERTIWI"/>
    <s v="KMP"/>
    <s v=""/>
    <s v="Dosen"/>
    <s v="Informatika"/>
    <s v="FANDISYA RAHMAN"/>
    <s v="FND"/>
    <s v=""/>
    <s v="Dosen"/>
    <s v="Informatika"/>
    <s v="TIRTA ADITYA"/>
    <s v=""/>
    <n v="1203220057"/>
    <m/>
    <m/>
    <s v="Yoga Maulana"/>
    <s v=""/>
    <n v="1203220081"/>
    <m/>
    <m/>
    <s v="RAYHAN MOCHAMMAD_x000a_WISHNU FATTAHILLAH"/>
    <s v=""/>
    <s v=""/>
    <m/>
    <m/>
    <s v="JAHA JOEL SITUMORANG"/>
    <s v=""/>
    <n v="1203220028"/>
    <m/>
    <m/>
    <m/>
    <s v=""/>
    <s v=""/>
    <m/>
    <m/>
    <m/>
    <s v=""/>
    <s v=""/>
    <m/>
    <m/>
    <m/>
    <s v=""/>
    <s v=""/>
    <m/>
    <m/>
    <m/>
    <m/>
    <s v=""/>
    <m/>
    <m/>
    <m/>
    <s v=""/>
    <m/>
    <m/>
    <m/>
    <m/>
    <m/>
    <m/>
    <m/>
    <m/>
    <s v="SuratCiptaan_EC002025081392_5.pdf"/>
    <s v="Non-TA"/>
    <s v="Abdimas"/>
  </r>
  <r>
    <n v="140"/>
    <s v="EC002025081603"/>
    <x v="0"/>
    <x v="6"/>
    <s v="User Manual Picobot Robot Fisioterapi Model 01_x000a_"/>
    <x v="3"/>
    <s v="Tidak Ada"/>
    <s v="Universitas Telkom"/>
    <s v="DIMAS ADIPUTRA"/>
    <s v="DIV"/>
    <s v=""/>
    <s v="Dosen"/>
    <s v="Teknik Elektro"/>
    <s v="000921864"/>
    <d v="2025-07-03T00:00:00"/>
    <d v="2025-07-03T00:00:00"/>
    <d v="2025-07-03T00:00:00"/>
    <d v="2025-07-03T00:00:00"/>
    <s v="EC002025081603"/>
    <x v="0"/>
    <s v="MUHAMMAD RAFLI RAMADHAN LUBIS"/>
    <s v=""/>
    <n v="1103212001"/>
    <s v="Mahasiswa"/>
    <s v="Teknik Elektro"/>
    <s v="RADITHYA ANJAR NISMARA"/>
    <s v=""/>
    <n v="1103212001"/>
    <s v="Mahasiswa"/>
    <s v="Teknik Elektro"/>
    <s v="ANNISA SALSABILA"/>
    <s v=""/>
    <n v="1103210022"/>
    <m/>
    <m/>
    <s v="KENSORA BINTANG PANJI_x000a_SATRIO"/>
    <s v=""/>
    <s v=""/>
    <m/>
    <m/>
    <m/>
    <s v=""/>
    <s v=""/>
    <m/>
    <m/>
    <m/>
    <s v=""/>
    <n v="0"/>
    <m/>
    <m/>
    <m/>
    <s v=""/>
    <s v=""/>
    <m/>
    <m/>
    <m/>
    <s v=""/>
    <s v=""/>
    <m/>
    <m/>
    <m/>
    <s v=""/>
    <s v=""/>
    <m/>
    <m/>
    <m/>
    <m/>
    <s v=""/>
    <m/>
    <m/>
    <m/>
    <s v=""/>
    <m/>
    <m/>
    <m/>
    <m/>
    <m/>
    <m/>
    <m/>
    <m/>
    <s v="SuratCiptaan_EC002025081603_5.pdf"/>
    <s v="TA"/>
    <s v="Abdimas"/>
  </r>
  <r>
    <n v="141"/>
    <s v="EC002025081614"/>
    <x v="0"/>
    <x v="6"/>
    <s v="Laporan Analisis Data Statistik Deskriptif “PENERAPAN PICOBOT UNTUK FISIOTERAPI BERJALAN PASIEN PASCA STROKE DI RSUD BHAKTI DHARMA HUSADA”_x000a_"/>
    <x v="3"/>
    <s v="Tidak Ada"/>
    <s v="Universitas Telkom"/>
    <s v="DIMAS ADIPUTRA"/>
    <s v="DIV"/>
    <s v=""/>
    <s v="Dosen"/>
    <s v="Teknik Elektro"/>
    <n v="921875"/>
    <d v="2025-07-03T00:00:00"/>
    <d v="2025-07-03T00:00:00"/>
    <d v="2025-07-03T00:00:00"/>
    <d v="2025-07-03T00:00:00"/>
    <s v="EC002025081614"/>
    <x v="0"/>
    <s v="ARIS KUSUMAWATI"/>
    <s v="KUZ"/>
    <s v=""/>
    <s v="Dosen"/>
    <s v="Sistem Informasi"/>
    <s v="NILLA RACHMANINGRUM"/>
    <s v="NRR"/>
    <s v=""/>
    <s v="Dosen"/>
    <s v="Teknik Telekomunikasi"/>
    <s v="RACHMAWATI SURYA_x000a_WARDANI"/>
    <s v=""/>
    <s v=""/>
    <m/>
    <m/>
    <s v="AAK JUNIKA HARIANI"/>
    <s v=""/>
    <n v="1101230007"/>
    <m/>
    <m/>
    <s v="HAFIZ RISWANDA BIMANTARA"/>
    <s v=""/>
    <n v="1101220032"/>
    <m/>
    <m/>
    <s v="MUHAMMAD ASTHI SETAARI_x000a_YUWANA"/>
    <s v=""/>
    <s v=""/>
    <m/>
    <m/>
    <s v="ACHMAD SUBAYU"/>
    <s v=""/>
    <n v="1103220013"/>
    <m/>
    <m/>
    <s v="NIKO ADI MAULANA PUTRA "/>
    <s v=""/>
    <s v=""/>
    <m/>
    <m/>
    <s v="DIO IFAN AULIYA"/>
    <s v=""/>
    <n v="1103220012"/>
    <m/>
    <m/>
    <s v="JOHNSON GERALD ANDERSON TEKS"/>
    <m/>
    <n v="1204220036"/>
    <m/>
    <m/>
    <s v="DIRGA EKA PRASETYA"/>
    <s v=""/>
    <m/>
    <m/>
    <m/>
    <s v="RAFIKA VIDIA WARDANI"/>
    <m/>
    <m/>
    <m/>
    <m/>
    <s v="SuratCiptaan_EC002025081614_5.pdf"/>
    <s v="Non-TA"/>
    <s v="Abdimas"/>
  </r>
  <r>
    <n v="142"/>
    <s v="EC002025082028"/>
    <x v="0"/>
    <x v="6"/>
    <s v="Program Komputer Aplikasi SIREGA (Sistem Informasi RTRW Desa Grabagan)_x000a_"/>
    <x v="0"/>
    <s v="Tidak Ada"/>
    <s v="Universitas Telkom"/>
    <s v="Yohanes Setiawan"/>
    <s v="YOH"/>
    <n v="103092400028"/>
    <s v="Dosen"/>
    <s v="Teknologi Informasi"/>
    <s v="000922289"/>
    <d v="2025-07-03T00:00:00"/>
    <d v="2025-07-03T00:00:00"/>
    <d v="2025-07-03T00:00:00"/>
    <d v="2025-07-03T00:00:00"/>
    <s v="EC002025082028"/>
    <x v="0"/>
    <s v="MASTUTY AYU NINGTYAS"/>
    <s v="MUN"/>
    <s v=""/>
    <s v="Dosen"/>
    <s v="Teknologi Informasi"/>
    <s v="MUSTAFA KAMAL"/>
    <s v="MFL"/>
    <s v=""/>
    <s v="Dosen"/>
    <s v="Teknologi Informasi"/>
    <s v="PHILIP TOBIANTO DAELY"/>
    <s v="PHI"/>
    <s v=""/>
    <s v="Dosen"/>
    <s v="Teknologi Informasi"/>
    <s v="MICHAEL ANGELLO QADOSY_x000a_RIYADI"/>
    <s v=""/>
    <s v=""/>
    <m/>
    <m/>
    <s v="ADINDA MARIASTI DEWI"/>
    <s v=""/>
    <n v="1202220041"/>
    <m/>
    <m/>
    <s v="M. SYAHRUN AFZALUR_x000a_RACHMAN"/>
    <s v=""/>
    <s v=""/>
    <m/>
    <m/>
    <s v="MAHENDRA SURYA VENLO_x000a_BAYUAJI"/>
    <s v=""/>
    <s v=""/>
    <m/>
    <m/>
    <s v="BHISMO SURYAATMAJA"/>
    <s v=""/>
    <s v=""/>
    <m/>
    <m/>
    <s v="RAFI ARIFIANSYAH"/>
    <s v=""/>
    <n v="1202220016"/>
    <m/>
    <m/>
    <s v="BRIAN IMANUEL CHRISTOPHER SINAY"/>
    <m/>
    <n v="1202220014"/>
    <m/>
    <m/>
    <s v="RAFLI FIRRIZQI ARDI"/>
    <s v=""/>
    <m/>
    <m/>
    <m/>
    <m/>
    <m/>
    <m/>
    <m/>
    <m/>
    <s v="SuratCiptaan_EC002025082028_5.pdf"/>
    <s v="Non-TA"/>
    <s v="Abdimas"/>
  </r>
  <r>
    <n v="143"/>
    <s v="EC002025082031"/>
    <x v="0"/>
    <x v="6"/>
    <s v="USER MANUAL BK SMA 1 KAMAL_x000a_"/>
    <x v="0"/>
    <s v="Tidak Ada"/>
    <s v="Universitas Telkom"/>
    <s v="SRI HIDAYATI"/>
    <s v="SRX"/>
    <s v=""/>
    <s v="Dosen"/>
    <s v="Sains Data"/>
    <m/>
    <m/>
    <m/>
    <m/>
    <m/>
    <m/>
    <x v="0"/>
    <m/>
    <s v=""/>
    <s v=""/>
    <m/>
    <m/>
    <m/>
    <s v=""/>
    <s v=""/>
    <m/>
    <m/>
    <m/>
    <s v=""/>
    <s v=""/>
    <m/>
    <m/>
    <m/>
    <s v=""/>
    <s v=""/>
    <m/>
    <m/>
    <m/>
    <s v=""/>
    <s v=""/>
    <m/>
    <m/>
    <m/>
    <n v="0"/>
    <n v="0"/>
    <m/>
    <m/>
    <m/>
    <s v=""/>
    <s v=""/>
    <m/>
    <m/>
    <m/>
    <s v=""/>
    <s v=""/>
    <m/>
    <m/>
    <m/>
    <s v=""/>
    <s v=""/>
    <m/>
    <m/>
    <m/>
    <m/>
    <s v=""/>
    <m/>
    <m/>
    <m/>
    <s v=""/>
    <m/>
    <m/>
    <m/>
    <m/>
    <m/>
    <m/>
    <m/>
    <m/>
    <s v="SuratCiptaan_EC002025082031_4.pdf"/>
    <s v="Non-TA"/>
    <s v="Abdimas"/>
  </r>
  <r>
    <n v="144"/>
    <s v="EC002025082034"/>
    <x v="0"/>
    <x v="6"/>
    <s v="Dokumen Rekomendasi Perbaikan Sistem Informasi Marketing Berdasarkan ISO/IEC 25010:2023_x000a_"/>
    <x v="3"/>
    <s v="Tidak Ada"/>
    <s v="Universitas Telkom"/>
    <s v="JASMINE LAZUARDI"/>
    <s v=""/>
    <n v="1204210090"/>
    <s v="Mahasiswa"/>
    <s v="Sistem Informasi"/>
    <m/>
    <m/>
    <m/>
    <m/>
    <m/>
    <m/>
    <x v="0"/>
    <m/>
    <s v=""/>
    <s v=""/>
    <m/>
    <m/>
    <m/>
    <s v=""/>
    <s v=""/>
    <m/>
    <m/>
    <m/>
    <s v=""/>
    <s v=""/>
    <m/>
    <m/>
    <m/>
    <s v=""/>
    <s v=""/>
    <m/>
    <m/>
    <m/>
    <s v=""/>
    <s v=""/>
    <m/>
    <m/>
    <m/>
    <s v=""/>
    <n v="0"/>
    <m/>
    <m/>
    <m/>
    <s v=""/>
    <s v=""/>
    <m/>
    <m/>
    <m/>
    <s v=""/>
    <s v=""/>
    <m/>
    <m/>
    <m/>
    <s v=""/>
    <s v=""/>
    <m/>
    <m/>
    <m/>
    <m/>
    <s v=""/>
    <m/>
    <m/>
    <m/>
    <s v=""/>
    <m/>
    <m/>
    <m/>
    <m/>
    <m/>
    <m/>
    <m/>
    <m/>
    <s v="SuratCiptaan_EC002025082034_5.pdf"/>
    <s v="Non-TA"/>
    <s v="Penelitian"/>
  </r>
  <r>
    <n v="145"/>
    <s v="EC002025082253"/>
    <x v="0"/>
    <x v="6"/>
    <s v="Dashboard Potensi Komoditas di Jawa Timur_x000a_"/>
    <x v="0"/>
    <s v="Tidak Ada"/>
    <s v="Universitas Telkom"/>
    <s v="CAESAREANO LAFADO YESA"/>
    <s v="CNO"/>
    <s v=""/>
    <s v="Dosen"/>
    <s v="Digital Bisnis"/>
    <m/>
    <m/>
    <m/>
    <m/>
    <m/>
    <m/>
    <x v="0"/>
    <m/>
    <s v=""/>
    <s v=""/>
    <m/>
    <m/>
    <m/>
    <s v=""/>
    <s v=""/>
    <m/>
    <m/>
    <m/>
    <s v=""/>
    <s v=""/>
    <m/>
    <m/>
    <m/>
    <s v=""/>
    <s v=""/>
    <m/>
    <m/>
    <m/>
    <s v=""/>
    <s v=""/>
    <m/>
    <m/>
    <m/>
    <s v=""/>
    <n v="0"/>
    <m/>
    <m/>
    <m/>
    <s v=""/>
    <s v=""/>
    <m/>
    <m/>
    <m/>
    <s v=""/>
    <s v=""/>
    <m/>
    <m/>
    <m/>
    <s v=""/>
    <s v=""/>
    <m/>
    <m/>
    <m/>
    <m/>
    <s v=""/>
    <m/>
    <m/>
    <m/>
    <s v=""/>
    <m/>
    <m/>
    <m/>
    <m/>
    <m/>
    <m/>
    <m/>
    <m/>
    <s v="SuratCiptaan_EC002025082253_3.pdf"/>
    <s v="Non-TA"/>
    <s v="Penelitian"/>
  </r>
  <r>
    <n v="146"/>
    <s v="A00202502552"/>
    <x v="3"/>
    <x v="6"/>
    <s v="BOARD GAMES PEMBELAJARAN RETAIL RUSH"/>
    <x v="5"/>
    <s v="Tidak Ada"/>
    <s v="Universitas Telkom"/>
    <s v="Nisa Isrofi"/>
    <s v="NSX"/>
    <s v=""/>
    <s v="Dosen"/>
    <s v="Teknik Logistik"/>
    <m/>
    <m/>
    <m/>
    <m/>
    <m/>
    <m/>
    <x v="2"/>
    <m/>
    <s v=""/>
    <s v=""/>
    <m/>
    <m/>
    <m/>
    <s v=""/>
    <s v=""/>
    <m/>
    <m/>
    <m/>
    <s v=""/>
    <s v=""/>
    <m/>
    <m/>
    <m/>
    <s v=""/>
    <s v=""/>
    <m/>
    <m/>
    <m/>
    <s v=""/>
    <s v=""/>
    <m/>
    <m/>
    <m/>
    <s v=""/>
    <n v="0"/>
    <m/>
    <m/>
    <m/>
    <s v=""/>
    <s v=""/>
    <m/>
    <m/>
    <m/>
    <s v=""/>
    <s v=""/>
    <m/>
    <m/>
    <m/>
    <s v=""/>
    <s v=""/>
    <m/>
    <m/>
    <m/>
    <m/>
    <s v=""/>
    <m/>
    <m/>
    <m/>
    <s v=""/>
    <m/>
    <m/>
    <m/>
    <m/>
    <m/>
    <m/>
    <m/>
    <m/>
    <m/>
    <s v="Non-TA"/>
    <s v="Penelitian"/>
  </r>
  <r>
    <n v="147"/>
    <s v="S00202506250"/>
    <x v="1"/>
    <x v="6"/>
    <s v="SISTEM ELECTRONIC NOSE PENDETEKSI DINI PENYAKIT AKAR TANAMAN BERBASIS KOMPOSISI GAS VOLATIL_x000a_"/>
    <x v="2"/>
    <s v="Tidak Ada"/>
    <s v="Universitas Telkom"/>
    <s v="Dimas Adiputra"/>
    <s v="DIV"/>
    <s v=""/>
    <s v="Dosen"/>
    <s v="Teknik Elektro"/>
    <m/>
    <m/>
    <m/>
    <m/>
    <m/>
    <m/>
    <x v="2"/>
    <m/>
    <s v=""/>
    <s v=""/>
    <m/>
    <m/>
    <m/>
    <s v=""/>
    <s v=""/>
    <m/>
    <m/>
    <m/>
    <s v=""/>
    <s v=""/>
    <m/>
    <m/>
    <m/>
    <s v=""/>
    <s v=""/>
    <m/>
    <m/>
    <m/>
    <s v=""/>
    <s v=""/>
    <m/>
    <m/>
    <m/>
    <s v=""/>
    <n v="0"/>
    <m/>
    <m/>
    <m/>
    <s v=""/>
    <s v=""/>
    <m/>
    <m/>
    <m/>
    <s v=""/>
    <s v=""/>
    <m/>
    <m/>
    <m/>
    <s v=""/>
    <s v=""/>
    <m/>
    <m/>
    <m/>
    <m/>
    <s v=""/>
    <m/>
    <m/>
    <m/>
    <s v=""/>
    <m/>
    <m/>
    <m/>
    <m/>
    <m/>
    <m/>
    <m/>
    <m/>
    <m/>
    <s v="Non-TA"/>
    <s v="Penelitian"/>
  </r>
  <r>
    <n v="148"/>
    <s v="S00202506292"/>
    <x v="1"/>
    <x v="6"/>
    <s v="METODE KONTROL GERAKAN ROBOT REHABILITASI MELALUI DETEKSI FASE GAIT DAN STIMULASI ELEKTROMIOGRAFI_x000a_"/>
    <x v="2"/>
    <s v="Tidak Ada"/>
    <s v="Universitas Telkom"/>
    <s v="Dimas Adiputra"/>
    <s v="DIV"/>
    <s v=""/>
    <s v="Dosen"/>
    <s v="Teknik Elektro"/>
    <m/>
    <m/>
    <m/>
    <m/>
    <m/>
    <m/>
    <x v="2"/>
    <m/>
    <s v=""/>
    <s v=""/>
    <m/>
    <m/>
    <m/>
    <s v=""/>
    <s v=""/>
    <m/>
    <m/>
    <m/>
    <s v=""/>
    <s v=""/>
    <m/>
    <m/>
    <m/>
    <s v=""/>
    <s v=""/>
    <m/>
    <m/>
    <m/>
    <s v=""/>
    <s v=""/>
    <m/>
    <m/>
    <m/>
    <s v=""/>
    <n v="0"/>
    <m/>
    <m/>
    <m/>
    <s v=""/>
    <s v=""/>
    <m/>
    <m/>
    <m/>
    <s v=""/>
    <s v=""/>
    <m/>
    <m/>
    <m/>
    <s v=""/>
    <s v=""/>
    <m/>
    <m/>
    <m/>
    <m/>
    <s v=""/>
    <m/>
    <m/>
    <m/>
    <s v=""/>
    <m/>
    <m/>
    <m/>
    <m/>
    <m/>
    <m/>
    <m/>
    <m/>
    <m/>
    <s v="Non-TA"/>
    <s v="Penelitian"/>
  </r>
  <r>
    <n v="149"/>
    <s v="S00202506435"/>
    <x v="1"/>
    <x v="6"/>
    <s v="Timbangan Berbasis IoT_x000a_"/>
    <x v="2"/>
    <s v="Ada ( Alat Ada dan Fungsi)"/>
    <s v="Universitas Telkom"/>
    <s v="Dimas Adiputra"/>
    <s v="DIV"/>
    <s v=""/>
    <s v="Dosen"/>
    <s v="Teknik Elektro"/>
    <m/>
    <m/>
    <m/>
    <m/>
    <m/>
    <m/>
    <x v="2"/>
    <m/>
    <s v=""/>
    <s v=""/>
    <m/>
    <m/>
    <m/>
    <s v=""/>
    <s v=""/>
    <m/>
    <m/>
    <m/>
    <s v=""/>
    <s v=""/>
    <m/>
    <m/>
    <m/>
    <s v=""/>
    <s v=""/>
    <m/>
    <m/>
    <m/>
    <s v=""/>
    <s v=""/>
    <m/>
    <m/>
    <m/>
    <s v=""/>
    <n v="0"/>
    <m/>
    <m/>
    <m/>
    <s v=""/>
    <s v=""/>
    <m/>
    <m/>
    <m/>
    <s v=""/>
    <s v=""/>
    <m/>
    <m/>
    <m/>
    <s v=""/>
    <s v=""/>
    <m/>
    <m/>
    <m/>
    <m/>
    <s v=""/>
    <m/>
    <m/>
    <m/>
    <s v=""/>
    <m/>
    <m/>
    <m/>
    <m/>
    <m/>
    <m/>
    <m/>
    <m/>
    <m/>
    <s v="Non-TA"/>
    <s v="Abdimas"/>
  </r>
  <r>
    <n v="150"/>
    <s v="EC00202518700_x000a_"/>
    <x v="0"/>
    <x v="6"/>
    <s v="DOKUMEN SOLUSI PENGEMBANGAN SISTEM PEMESANAN &amp; PENCATATAN INVENTARIS PT. SURYA INTI GAS_x000a_"/>
    <x v="3"/>
    <s v="Tidak Ada"/>
    <s v="Universitas Telkom"/>
    <s v="Adzro Rusyaidah Salsabila"/>
    <s v=""/>
    <s v=""/>
    <s v="Eksternal"/>
    <s v="Eksternal"/>
    <s v="000858063"/>
    <d v="2025-02-11T00:00:00"/>
    <d v="2025-02-11T00:00:00"/>
    <d v="2025-02-11T00:00:00"/>
    <d v="2025-02-11T00:00:00"/>
    <s v="EC00202518700_x000a_"/>
    <x v="0"/>
    <s v="Yupit Sudianto"/>
    <s v="YPT"/>
    <s v=""/>
    <s v="Dosen"/>
    <s v="Sistem Informasi"/>
    <s v="Adzanil Rachmadhi Putra"/>
    <s v="ARX"/>
    <s v=""/>
    <s v="Dosen"/>
    <s v="Sistem Informasi"/>
    <m/>
    <s v=""/>
    <s v=""/>
    <m/>
    <m/>
    <m/>
    <s v=""/>
    <s v=""/>
    <m/>
    <m/>
    <m/>
    <s v=""/>
    <s v=""/>
    <m/>
    <m/>
    <m/>
    <s v=""/>
    <n v="0"/>
    <m/>
    <m/>
    <m/>
    <s v=""/>
    <s v=""/>
    <m/>
    <m/>
    <m/>
    <s v=""/>
    <s v=""/>
    <m/>
    <m/>
    <m/>
    <s v=""/>
    <s v=""/>
    <m/>
    <m/>
    <m/>
    <m/>
    <s v=""/>
    <m/>
    <m/>
    <m/>
    <s v=""/>
    <m/>
    <m/>
    <m/>
    <m/>
    <m/>
    <m/>
    <m/>
    <m/>
    <s v="SuratCiptaan_EC00202518700_5.pdf"/>
    <s v="Non-TA"/>
    <s v="Penelitian"/>
  </r>
  <r>
    <n v="151"/>
    <s v="EC00202518764"/>
    <x v="0"/>
    <x v="6"/>
    <s v="Dokumen Arsitektur Sistem Informasi Menggunakan Pendekatan TOGAF ADM 9.2 Pada Unit Farmasi dan Logistik Farmasi RSMM Jawa Timur"/>
    <x v="6"/>
    <s v="Tidak Ada"/>
    <s v="Universitas Telkom"/>
    <s v="Novi Monica Hutagalung"/>
    <s v=""/>
    <n v="1204210120"/>
    <s v="Mahasiswa"/>
    <s v="Sistem Informasi"/>
    <s v="000858127"/>
    <d v="2025-02-11T00:00:00"/>
    <d v="2025-02-11T00:00:00"/>
    <d v="2025-02-11T00:00:00"/>
    <d v="2025-02-11T00:00:00"/>
    <s v="EC00202518764"/>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8764_6.pdf"/>
    <s v="Non-TA"/>
    <s v="Penelitian"/>
  </r>
  <r>
    <n v="152"/>
    <s v="EC00202518970"/>
    <x v="0"/>
    <x v="6"/>
    <s v="Dokumen Standard Operational Procedure Aplikasi Purchase Order Pada PT. Romi Violeta"/>
    <x v="3"/>
    <s v="Tidak Ada"/>
    <s v="Universitas Telkom"/>
    <s v="Anggi Aulia Putri"/>
    <s v=""/>
    <n v="1204210002"/>
    <s v="Mahasiswa"/>
    <s v="Sistem Informasi"/>
    <s v="000858333"/>
    <d v="2025-02-11T00:00:00"/>
    <d v="2025-02-11T00:00:00"/>
    <d v="2025-02-11T00:00:00"/>
    <d v="2025-02-11T00:00:00"/>
    <s v="EC00202518970"/>
    <x v="0"/>
    <s v="Ully Asfari"/>
    <s v="ULF"/>
    <s v=""/>
    <s v="Dosen"/>
    <s v="Sistem Informasi"/>
    <s v="Aris Kusumawati"/>
    <s v="KUZ"/>
    <s v=""/>
    <s v="Dosen"/>
    <s v="Sistem Informasi"/>
    <m/>
    <s v=""/>
    <s v=""/>
    <m/>
    <m/>
    <m/>
    <s v=""/>
    <s v=""/>
    <m/>
    <m/>
    <m/>
    <s v=""/>
    <s v=""/>
    <m/>
    <m/>
    <m/>
    <s v=""/>
    <n v="0"/>
    <m/>
    <m/>
    <m/>
    <s v=""/>
    <s v=""/>
    <m/>
    <m/>
    <m/>
    <s v=""/>
    <s v=""/>
    <m/>
    <m/>
    <m/>
    <s v=""/>
    <s v=""/>
    <m/>
    <m/>
    <m/>
    <m/>
    <s v=""/>
    <m/>
    <m/>
    <m/>
    <s v=""/>
    <m/>
    <m/>
    <m/>
    <m/>
    <m/>
    <m/>
    <m/>
    <m/>
    <s v="SuratCiptaan_EC00202518970_5.pdf"/>
    <s v="Non-TA"/>
    <s v="Abdimas"/>
  </r>
  <r>
    <n v="153"/>
    <s v="EC00202518860"/>
    <x v="0"/>
    <x v="6"/>
    <s v="Modul Enterprise Architecture pada Divisi LPPM STAI Ali Bin Thalib Surabaya Menggunakan Framework TOGAF"/>
    <x v="3"/>
    <s v="Tidak Ada"/>
    <s v="Universitas Telkom"/>
    <s v="Ridho Rahmattulloh"/>
    <s v=""/>
    <n v="1204210107"/>
    <s v="Mahasiswa"/>
    <s v="Sistem Informasi"/>
    <s v="000858223"/>
    <d v="2025-02-11T00:00:00"/>
    <d v="2025-02-11T00:00:00"/>
    <d v="2025-02-11T00:00:00"/>
    <d v="2025-02-11T00:00:00"/>
    <s v="EC00202518860"/>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8860_5.pdf"/>
    <s v="Non-TA"/>
    <s v="Abdimas"/>
  </r>
  <r>
    <n v="154"/>
    <s v="EC00202518861"/>
    <x v="0"/>
    <x v="6"/>
    <s v="Dokumen Solusi Pengembangan Front-End Website E-Commerce FMD.ID"/>
    <x v="0"/>
    <s v="Tidak Ada"/>
    <s v="Universitas Telkom"/>
    <s v="Putri Anggiyarani"/>
    <s v=""/>
    <n v="1204210001"/>
    <s v="Mahasiswa"/>
    <s v="Sistem Informasi"/>
    <s v="000858224"/>
    <d v="2025-02-11T00:00:00"/>
    <d v="2025-02-11T00:00:00"/>
    <d v="2025-02-11T00:00:00"/>
    <d v="2025-02-11T00:00:00"/>
    <s v="EC00202518861"/>
    <x v="0"/>
    <s v="Ully Asfari"/>
    <s v="ULF"/>
    <s v=""/>
    <s v="Dosen"/>
    <s v="Sistem Informasi"/>
    <s v="Rosyid Abdillah"/>
    <s v="ROX"/>
    <s v=""/>
    <s v="Dosen"/>
    <s v="Sistem Informasi"/>
    <m/>
    <s v=""/>
    <s v=""/>
    <m/>
    <m/>
    <m/>
    <s v=""/>
    <s v=""/>
    <m/>
    <m/>
    <m/>
    <s v=""/>
    <s v=""/>
    <m/>
    <m/>
    <m/>
    <s v=""/>
    <n v="0"/>
    <m/>
    <m/>
    <m/>
    <s v=""/>
    <s v=""/>
    <m/>
    <m/>
    <m/>
    <s v=""/>
    <s v=""/>
    <m/>
    <m/>
    <m/>
    <s v=""/>
    <s v=""/>
    <m/>
    <m/>
    <m/>
    <m/>
    <s v=""/>
    <m/>
    <m/>
    <m/>
    <s v=""/>
    <m/>
    <m/>
    <m/>
    <m/>
    <m/>
    <m/>
    <m/>
    <m/>
    <s v="SuratCiptaan_EC00202518861_9.pdf"/>
    <s v="Non-TA"/>
    <s v="Abdimas"/>
  </r>
  <r>
    <n v="155"/>
    <s v="EC00202519436"/>
    <x v="0"/>
    <x v="6"/>
    <s v="DOKUMEN PENGEMBANGAN SISTEM APLIKASI PENGELOLAAN DATA ALUMNI IKATAN KELUARGA PONDOK MODERN SIDOARJO"/>
    <x v="3"/>
    <s v="Tidak Ada"/>
    <s v="Universitas Telkom"/>
    <s v="Ansar Nur Jamas"/>
    <s v=""/>
    <n v="1204210103"/>
    <s v="Mahasiswa"/>
    <s v="Sistem Informasi"/>
    <s v="000858799"/>
    <d v="2025-02-12T00:00:00"/>
    <d v="2025-02-12T00:00:00"/>
    <d v="2025-02-12T00:00:00"/>
    <d v="2025-02-12T00:00:00"/>
    <s v="EC00202519436"/>
    <x v="0"/>
    <s v="Yupit Sudianto"/>
    <s v="YPT"/>
    <s v=""/>
    <s v="Dosen"/>
    <s v="Sistem Informasi"/>
    <s v="Purnama Anaking"/>
    <s v="PAK"/>
    <s v=""/>
    <s v="Dosen"/>
    <s v="Sistem Informasi"/>
    <m/>
    <s v=""/>
    <s v=""/>
    <m/>
    <m/>
    <m/>
    <s v=""/>
    <s v=""/>
    <m/>
    <m/>
    <m/>
    <s v=""/>
    <s v=""/>
    <m/>
    <m/>
    <m/>
    <s v=""/>
    <n v="0"/>
    <m/>
    <m/>
    <m/>
    <s v=""/>
    <s v=""/>
    <m/>
    <m/>
    <m/>
    <s v=""/>
    <s v=""/>
    <m/>
    <m/>
    <m/>
    <s v=""/>
    <s v=""/>
    <m/>
    <m/>
    <m/>
    <m/>
    <s v=""/>
    <m/>
    <m/>
    <m/>
    <s v=""/>
    <m/>
    <m/>
    <m/>
    <m/>
    <m/>
    <m/>
    <m/>
    <m/>
    <s v="SuratCiptaan_EC00202519436_6.pdf"/>
    <s v="Non-TA"/>
    <s v="Abdimas"/>
  </r>
  <r>
    <n v="156"/>
    <s v="EC00202519703"/>
    <x v="0"/>
    <x v="6"/>
    <s v="DOKUMEN MITIGASI DAN REKOMENDASI PERBAIKAN ASET TEKNOLOGI INFORMASI PADA UNIT REKAM MEDIS RUMAH SAKIT ISLAM JEMURSARI SURABAYA"/>
    <x v="3"/>
    <s v="Tidak Ada"/>
    <s v="Universitas Telkom"/>
    <s v="Fitri Rayani Siahaan"/>
    <s v=""/>
    <n v="1204210017"/>
    <s v="Mahasiswa"/>
    <s v="Sistem Informasi"/>
    <s v="000859066"/>
    <d v="2025-02-12T00:00:00"/>
    <d v="2025-02-12T00:00:00"/>
    <d v="2025-02-12T00:00:00"/>
    <d v="2025-02-12T00:00:00"/>
    <s v="EC00202519703"/>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9703_5.pdf"/>
    <s v="Non-TA"/>
    <s v="Abdimas"/>
  </r>
  <r>
    <n v="157"/>
    <s v="EC00202525478"/>
    <x v="0"/>
    <x v="6"/>
    <s v="Video dokumentasi kegiatan pengabdian masyarakat pada UPT Pelatihan Dinas Koperasi Dan UKM Provinsi Jawa Timur"/>
    <x v="7"/>
    <m/>
    <s v="Universitas Telkom"/>
    <s v="Adzanil Rachmadhi Putra"/>
    <s v="ARX"/>
    <s v=""/>
    <s v="Dosen"/>
    <s v="Sistem Informasi"/>
    <s v="000864841"/>
    <d v="2025-02-25T00:00:00"/>
    <d v="2025-02-25T00:00:00"/>
    <d v="2025-02-25T00:00:00"/>
    <d v="2025-02-25T00:00:00"/>
    <s v="EC00202525478"/>
    <x v="0"/>
    <s v="Purnama Anaking"/>
    <s v="PAK"/>
    <s v=""/>
    <s v="Dosen"/>
    <s v="Sistem Informasi"/>
    <s v="Fidi Wincoko Putro"/>
    <s v="FWP"/>
    <s v=""/>
    <s v="Dosen"/>
    <s v="Rekayasa Perangkat Lunak"/>
    <s v="Dewi Rahmawti"/>
    <s v=""/>
    <s v=""/>
    <s v="Dosen"/>
    <s v="Rekayasa Perangkat Lunak"/>
    <s v="Anisa Ulfadilah"/>
    <s v=""/>
    <n v="1204220050"/>
    <s v="Mahsiswa"/>
    <s v="Sistem Informasi"/>
    <s v="Arya Firmansyah"/>
    <s v=""/>
    <n v="1204220141"/>
    <s v="Mahasiswa"/>
    <s v="Sistem Informasi"/>
    <s v="Shaquille Rayhannizam Wibisono"/>
    <s v=""/>
    <n v="1204220136"/>
    <s v="Mahasiswa"/>
    <s v="Sistem Informasi"/>
    <m/>
    <s v=""/>
    <s v=""/>
    <m/>
    <m/>
    <m/>
    <s v=""/>
    <s v=""/>
    <m/>
    <m/>
    <m/>
    <s v=""/>
    <s v=""/>
    <m/>
    <m/>
    <m/>
    <m/>
    <s v=""/>
    <m/>
    <m/>
    <m/>
    <s v=""/>
    <m/>
    <m/>
    <m/>
    <m/>
    <m/>
    <m/>
    <m/>
    <m/>
    <s v="SuratCiptaan_EC00202525478_5.pdf"/>
    <s v="Non-TA"/>
    <s v="Abdimas"/>
  </r>
  <r>
    <n v="158"/>
    <s v="EC002025037898"/>
    <x v="0"/>
    <x v="6"/>
    <s v="Modul Alternator Untuk Kendaraan Listrik Sebagai Pengisian Daya"/>
    <x v="3"/>
    <s v="Tidak Ada"/>
    <s v="Universitas Telkom"/>
    <s v="RIFKI DWI PUTRANTO"/>
    <s v="RIX"/>
    <s v=""/>
    <s v="Dosen"/>
    <s v="Teknik Elektro"/>
    <s v="000878159"/>
    <d v="2025-04-11T00:00:00"/>
    <d v="2025-04-11T00:00:00"/>
    <d v="2025-04-11T00:00:00"/>
    <d v="2025-04-11T00:00:00"/>
    <s v="EC002025037898"/>
    <x v="0"/>
    <s v="ANIFATUL FARICHA"/>
    <s v="EVE"/>
    <s v=""/>
    <s v="Dosen"/>
    <s v="Teknik Elektro"/>
    <s v="Isa Hafidz"/>
    <s v="IHF"/>
    <s v=""/>
    <s v="Dosen"/>
    <s v="Teknik Elektro"/>
    <s v="TANTO INDRA WICAKSONO"/>
    <s v=""/>
    <n v="1103210272"/>
    <m/>
    <m/>
    <s v="NUR WAHYUNI PUTRI"/>
    <s v=""/>
    <n v="1103230014"/>
    <m/>
    <m/>
    <m/>
    <s v=""/>
    <s v=""/>
    <m/>
    <m/>
    <m/>
    <s v=""/>
    <n v="0"/>
    <m/>
    <m/>
    <m/>
    <s v=""/>
    <s v=""/>
    <m/>
    <m/>
    <m/>
    <s v=""/>
    <s v=""/>
    <m/>
    <m/>
    <m/>
    <s v=""/>
    <s v=""/>
    <m/>
    <m/>
    <m/>
    <m/>
    <s v=""/>
    <m/>
    <m/>
    <m/>
    <s v=""/>
    <m/>
    <m/>
    <m/>
    <m/>
    <m/>
    <m/>
    <m/>
    <m/>
    <s v="SuratCiptaan_EC002025037898_4.pdf"/>
    <s v="Non-TA"/>
    <s v="Penelitian"/>
  </r>
  <r>
    <n v="159"/>
    <s v="EC002025042458"/>
    <x v="0"/>
    <x v="6"/>
    <s v="Website Dashboard untuk Segmentasi Calon Mahasiswa Baru Telkom University Surabaya menggunakan PCA dan Clustering_x000a_"/>
    <x v="0"/>
    <m/>
    <s v="Universitas Telkom"/>
    <s v="SRI HIDAYATI"/>
    <s v="SRX"/>
    <s v=""/>
    <s v="Dosen"/>
    <s v="Sains Data"/>
    <s v="000882719"/>
    <d v="2025-04-25T00:00:00"/>
    <d v="2025-04-25T00:00:00"/>
    <d v="2025-04-25T00:00:00"/>
    <d v="2025-04-25T00:00:00"/>
    <s v="EC002025042458"/>
    <x v="0"/>
    <s v="Dyah Putri Rahmawati"/>
    <s v="DPH"/>
    <s v=""/>
    <s v="Dosen"/>
    <s v="Informatika"/>
    <s v="Paramaditya Arismawati"/>
    <s v="PAM"/>
    <s v=""/>
    <s v="Dosen"/>
    <s v="Teknik Industri"/>
    <s v="Ahmad Wali Satria Bahari Johan"/>
    <s v="AWQ"/>
    <s v=""/>
    <s v="Dosen"/>
    <s v="Informatika"/>
    <s v="Rahmat Sigit Hidayat"/>
    <s v=""/>
    <n v="1206210005"/>
    <m/>
    <m/>
    <s v="Rendika Nurhartanto Suharto"/>
    <s v=""/>
    <n v="1206210011"/>
    <s v="Mahasiswa"/>
    <m/>
    <m/>
    <s v=""/>
    <n v="0"/>
    <m/>
    <m/>
    <m/>
    <s v=""/>
    <s v=""/>
    <m/>
    <m/>
    <m/>
    <s v=""/>
    <s v=""/>
    <m/>
    <m/>
    <m/>
    <s v=""/>
    <s v=""/>
    <m/>
    <m/>
    <m/>
    <m/>
    <s v=""/>
    <m/>
    <m/>
    <m/>
    <s v=""/>
    <m/>
    <m/>
    <m/>
    <m/>
    <m/>
    <m/>
    <m/>
    <m/>
    <s v="SuratCiptaan_EC002025042458_5.pdf"/>
    <s v="Non-TA"/>
    <s v="Penelitian"/>
  </r>
  <r>
    <n v="160"/>
    <s v="EC002025059733_x000a_"/>
    <x v="0"/>
    <x v="6"/>
    <s v="Modul Rekomendasi Perbaikan Proses Bisnis melalui Implementasi Website Solusi Umroh"/>
    <x v="3"/>
    <s v="Tidak Ada"/>
    <s v="Universitas Telkom"/>
    <s v="MUHAMMAD ZHAHNUR ARIF"/>
    <s v=""/>
    <n v="1204210075"/>
    <s v="Mahasiswa"/>
    <s v="Sistem Informasi"/>
    <s v="000899994"/>
    <d v="2025-06-03T00:00:00"/>
    <d v="2025-06-03T00:00:00"/>
    <d v="2025-06-03T00:00:00"/>
    <d v="2025-06-03T00:00:00"/>
    <s v="EC002025059733"/>
    <x v="0"/>
    <s v="Raulia Riski"/>
    <s v="IKI"/>
    <s v=""/>
    <s v="Dosen"/>
    <s v="Sistem Informasi"/>
    <s v="ALIFIANSYAH ARRIZQY HIDAYAT"/>
    <s v="AQH"/>
    <s v=""/>
    <s v="Dosen"/>
    <s v="Sistem Informasi"/>
    <m/>
    <s v=""/>
    <s v=""/>
    <m/>
    <m/>
    <m/>
    <s v=""/>
    <s v=""/>
    <m/>
    <m/>
    <m/>
    <s v=""/>
    <s v=""/>
    <m/>
    <m/>
    <m/>
    <s v=""/>
    <n v="0"/>
    <m/>
    <m/>
    <m/>
    <s v=""/>
    <s v=""/>
    <m/>
    <m/>
    <m/>
    <s v=""/>
    <s v=""/>
    <m/>
    <m/>
    <m/>
    <s v=""/>
    <s v=""/>
    <m/>
    <m/>
    <m/>
    <m/>
    <s v=""/>
    <m/>
    <m/>
    <m/>
    <s v=""/>
    <m/>
    <m/>
    <m/>
    <m/>
    <m/>
    <m/>
    <m/>
    <m/>
    <s v="SuratCiptaan_EC002025059733_4.pdf"/>
    <s v="Non-TA"/>
    <s v="Abdimas"/>
  </r>
  <r>
    <n v="161"/>
    <s v="EC002025062070_x000a_"/>
    <x v="0"/>
    <x v="6"/>
    <s v="Sistem Role-Based Accsess Control (RBAC) pada Fitur Dashboard Aplikasi Website Ternak Park Cabang Wonosalam_x000a_"/>
    <x v="0"/>
    <s v="Tidak Ada"/>
    <s v="Universitas Telkom"/>
    <s v="Mochamad Nizar Palefi Ma'ady"/>
    <s v="NZR"/>
    <s v=""/>
    <s v="Dosen"/>
    <s v="Sistem Informasi"/>
    <s v="000902331"/>
    <d v="2025-06-07T00:00:00"/>
    <d v="2025-06-07T00:00:00"/>
    <d v="2025-06-07T00:00:00"/>
    <d v="2025-06-07T00:00:00"/>
    <s v="EC002025062070"/>
    <x v="0"/>
    <s v="Rosyid Abdillah"/>
    <s v="ROX"/>
    <s v=""/>
    <s v="Dosen"/>
    <s v="Sistem Informasi"/>
    <s v="Adzanil Rachmadhi Putra"/>
    <s v="ARX"/>
    <s v=""/>
    <s v="Dosen"/>
    <s v="Sistem Informasi"/>
    <s v="CHINTYA TRIBHUANA UTAMI_x000a_"/>
    <s v=""/>
    <s v=""/>
    <m/>
    <m/>
    <s v="MUHAMMAD IZZUL HAQ SYIHABUDDIN SANNI_x000a_"/>
    <s v=""/>
    <s v=""/>
    <m/>
    <m/>
    <s v="MUHAMMAD FAQIH AL AS AD_x000a_"/>
    <s v=""/>
    <s v=""/>
    <m/>
    <m/>
    <s v="JINGGA AMELIA PUTRI_x000a_"/>
    <s v=""/>
    <s v=""/>
    <m/>
    <m/>
    <s v="KEYSHA AZZAHRA PUTRI_x000a_"/>
    <s v=""/>
    <s v=""/>
    <m/>
    <m/>
    <s v="MUSTIKANINGRUM ARSELANITA WIDI PUTRI"/>
    <s v=""/>
    <n v="102062400130"/>
    <m/>
    <m/>
    <s v="ZAHWA AISYA NABILA"/>
    <s v=""/>
    <n v="102062400046"/>
    <m/>
    <m/>
    <s v="RAMADHANI VANVA FAUZIA"/>
    <m/>
    <n v="1204220068"/>
    <m/>
    <m/>
    <m/>
    <s v=""/>
    <m/>
    <m/>
    <m/>
    <m/>
    <m/>
    <m/>
    <m/>
    <m/>
    <s v="SuratCiptaan_EC002025062070_5.pdf"/>
    <s v="Non-TA"/>
    <s v="Penelitian"/>
  </r>
  <r>
    <n v="162"/>
    <s v="EC002025062088"/>
    <x v="0"/>
    <x v="6"/>
    <s v="Sistem Informasi Geografis untuk Pemetaan Kandang Berbasis QGIS Ternak Park Wonosalam_x000a_"/>
    <x v="0"/>
    <s v="Tidak Ada"/>
    <s v="Universitas Telkom"/>
    <s v="Mochamad Nizar Palefi Ma'ady"/>
    <s v="NZR"/>
    <s v=""/>
    <s v="Dosen"/>
    <s v="Sistem Informasi"/>
    <s v="000902349"/>
    <d v="2025-06-07T00:00:00"/>
    <d v="2025-06-07T00:00:00"/>
    <d v="2025-06-07T00:00:00"/>
    <d v="2025-06-07T00:00:00"/>
    <s v="EC002025062088"/>
    <x v="0"/>
    <s v="Rosyid Abdillah"/>
    <s v="ROX"/>
    <s v=""/>
    <s v="Dosen"/>
    <s v="Sistem Informasi"/>
    <s v="Adzanil Rachmadhi Putra"/>
    <s v="ARX"/>
    <s v=""/>
    <s v="Dosen"/>
    <s v="Sistem Informasi"/>
    <s v="CHINTYA TRIBHUANA UTAMI_x000a_"/>
    <s v=""/>
    <s v=""/>
    <m/>
    <m/>
    <s v="MUHAMMAD FAQIH AL AS AD_x000a_"/>
    <s v=""/>
    <s v=""/>
    <m/>
    <m/>
    <s v="MUHAMMAD IZZUL HAQ SYIHABUDDIN SANNI_x000a_"/>
    <s v=""/>
    <s v=""/>
    <m/>
    <m/>
    <s v="MUHAMMAD NAUFAL FAHREZY"/>
    <s v=""/>
    <n v="1204230096"/>
    <m/>
    <m/>
    <s v="JINGGA AMELIA PUTRI"/>
    <s v=""/>
    <n v="102062400051"/>
    <m/>
    <m/>
    <s v="MUSTIKANINGRUM ARSELANITA WIDI PUTRI"/>
    <s v=""/>
    <n v="102062400130"/>
    <m/>
    <m/>
    <s v="KEYSHA AZZAHRA PUTRI"/>
    <s v=""/>
    <n v="102062400007"/>
    <m/>
    <m/>
    <s v="ZAHWA AISYA NABILA"/>
    <m/>
    <n v="102062400046"/>
    <m/>
    <m/>
    <m/>
    <s v=""/>
    <m/>
    <m/>
    <m/>
    <m/>
    <m/>
    <m/>
    <m/>
    <m/>
    <s v="SuratCiptaan_EC002025062088_6.pdf"/>
    <s v="Non-TA"/>
    <s v="Abdimas"/>
  </r>
  <r>
    <n v="163"/>
    <s v="EC002025065553_x000a_"/>
    <x v="0"/>
    <x v="6"/>
    <s v="Buku Panduan Sistem Informasi Laboratorium Telkom University Kampus Surabaya (SILAB)_x000a_"/>
    <x v="3"/>
    <s v="Tidak Ada"/>
    <s v="Universitas Telkom"/>
    <s v="FANDA LYTA SUZANAYANTI"/>
    <s v=""/>
    <s v=""/>
    <s v="TPA"/>
    <s v="TPA"/>
    <s v="000905814"/>
    <d v="2025-06-13T00:00:00"/>
    <d v="2025-06-13T00:00:00"/>
    <d v="2025-06-13T00:00:00"/>
    <d v="2025-06-13T00:00:00"/>
    <s v="EC002025065553"/>
    <x v="0"/>
    <s v="RAFI ARDINATA RISKIANSYAH"/>
    <s v=""/>
    <n v="1202212028"/>
    <s v="Mahasiswa"/>
    <s v="Teknologi Informasi"/>
    <s v="WIDI PANGESTU DANAR WIJANARKO"/>
    <s v=""/>
    <n v="1202212028"/>
    <s v="Mahasiswa"/>
    <s v="Teknologi Informasi"/>
    <s v="NUR AZIZAH ROSIDAH"/>
    <s v=""/>
    <n v="1204220023"/>
    <m/>
    <m/>
    <s v="JUNANDA DEYASTUSESA"/>
    <s v=""/>
    <n v="1204220021"/>
    <m/>
    <m/>
    <s v="DHIMAS BAHARUDIN SATRIO"/>
    <s v=""/>
    <n v="1203220016"/>
    <m/>
    <m/>
    <s v="ARDIAN YUSUF WICAKSONO"/>
    <s v="CAK"/>
    <s v=""/>
    <s v="Dosen "/>
    <s v="Informatika"/>
    <s v="ANIFATUL FARICHA"/>
    <s v="EVE"/>
    <s v=""/>
    <s v="Dosen"/>
    <s v="Teknik Elektro"/>
    <s v="ISHLAHUL UMMAH"/>
    <s v=""/>
    <s v=""/>
    <m/>
    <m/>
    <s v="ONGKY GESHA PRASETYA"/>
    <s v=""/>
    <s v=""/>
    <m/>
    <m/>
    <s v="RAHADIAN AGUS SETYAWAN"/>
    <m/>
    <s v=""/>
    <m/>
    <m/>
    <m/>
    <s v=""/>
    <m/>
    <m/>
    <m/>
    <m/>
    <m/>
    <m/>
    <m/>
    <m/>
    <s v="SuratCiptaan_EC002025065553_4.pdf"/>
    <s v="TA"/>
    <s v="Abdimas"/>
  </r>
  <r>
    <n v="164"/>
    <s v="EC002025069210"/>
    <x v="0"/>
    <x v="6"/>
    <s v="Website SIPUMKMSBY (Sistem Informasi Pengelolaan UMKM kota Surabaya)_x000a_"/>
    <x v="0"/>
    <m/>
    <s v="Universitas Telkom"/>
    <s v="BAGAS ADHE PRASETYA"/>
    <s v=""/>
    <n v="1204210092"/>
    <s v="Mahasiswa"/>
    <s v="Sistem Informasi"/>
    <s v="000909471"/>
    <d v="2025-06-18T00:00:00"/>
    <d v="2025-06-18T00:00:00"/>
    <d v="2025-06-18T00:00:00"/>
    <d v="2025-06-18T00:00:00"/>
    <s v="EC002025069210"/>
    <x v="0"/>
    <s v="MUHAMMAD NASRULLAH"/>
    <s v="RLH"/>
    <s v=""/>
    <s v="Dosen"/>
    <s v="Sistem Informasi"/>
    <s v="ROSYID ABDILLAH"/>
    <s v="ROX"/>
    <s v=""/>
    <s v="Dosen"/>
    <s v="Sistem Informasi"/>
    <m/>
    <s v=""/>
    <s v=""/>
    <m/>
    <m/>
    <m/>
    <s v=""/>
    <s v=""/>
    <m/>
    <m/>
    <m/>
    <s v=""/>
    <s v=""/>
    <m/>
    <m/>
    <m/>
    <s v=""/>
    <n v="0"/>
    <m/>
    <m/>
    <m/>
    <s v=""/>
    <s v=""/>
    <m/>
    <m/>
    <m/>
    <s v=""/>
    <s v=""/>
    <m/>
    <m/>
    <m/>
    <s v=""/>
    <s v=""/>
    <m/>
    <m/>
    <m/>
    <m/>
    <s v=""/>
    <m/>
    <m/>
    <m/>
    <s v=""/>
    <m/>
    <m/>
    <m/>
    <m/>
    <m/>
    <m/>
    <m/>
    <m/>
    <s v="SuratCiptaan_EC002025069210_5.pdf"/>
    <s v="Non-TA"/>
    <s v="Penelitian"/>
  </r>
  <r>
    <n v="165"/>
    <s v="EC002025069213"/>
    <x v="0"/>
    <x v="6"/>
    <s v="WEBSITE SIAPS (Sistem Informasi Administrasi Pembayaran Sekolah)_x000a_"/>
    <x v="0"/>
    <m/>
    <s v="Universitas Telkom"/>
    <s v="RAMADIKA WIJAYA POETRA SUBIJANTO"/>
    <s v=""/>
    <n v="1204210024"/>
    <s v="Mahasiswa"/>
    <s v="Sistem Informasi"/>
    <s v="000909474"/>
    <d v="2025-06-18T00:00:00"/>
    <d v="2025-06-18T00:00:00"/>
    <d v="2025-06-18T00:00:00"/>
    <d v="2025-06-18T00:00:00"/>
    <s v="EC002025069213"/>
    <x v="0"/>
    <s v="MUHAMMAD NASRULLAH"/>
    <s v="RLH"/>
    <s v=""/>
    <s v="Dosen"/>
    <s v="Sistem Informasi"/>
    <s v="TITA AYU ROSPRICILIA"/>
    <s v="TRL"/>
    <s v=""/>
    <s v="Dosen"/>
    <s v="Sistem Informasi"/>
    <m/>
    <s v=""/>
    <s v=""/>
    <m/>
    <m/>
    <m/>
    <s v=""/>
    <s v=""/>
    <m/>
    <m/>
    <m/>
    <s v=""/>
    <s v=""/>
    <m/>
    <m/>
    <m/>
    <s v=""/>
    <n v="0"/>
    <m/>
    <m/>
    <m/>
    <s v=""/>
    <s v=""/>
    <m/>
    <m/>
    <m/>
    <s v=""/>
    <s v=""/>
    <m/>
    <m/>
    <m/>
    <s v=""/>
    <s v=""/>
    <m/>
    <m/>
    <m/>
    <m/>
    <s v=""/>
    <m/>
    <m/>
    <m/>
    <s v=""/>
    <m/>
    <m/>
    <m/>
    <m/>
    <m/>
    <m/>
    <m/>
    <m/>
    <s v="SuratCiptaan_EC002025069213_4.pdf"/>
    <s v="Non-TA"/>
    <s v="Abdimas"/>
  </r>
  <r>
    <n v="166"/>
    <s v="EC002025200626"/>
    <x v="0"/>
    <x v="6"/>
    <s v="Manual Book Aplikasi Website Koperasi Merah Putih Desa Bantengputih Lamongan"/>
    <x v="3"/>
    <s v="Ada ( Alat Ada dan Fungsi)"/>
    <s v="Universitas Telkom"/>
    <s v="Titus Kristanto"/>
    <s v="TTK"/>
    <s v=""/>
    <s v="Dosen"/>
    <s v="Digital Bisnis"/>
    <s v="001040886"/>
    <d v="2025-12-03T00:00:00"/>
    <d v="2025-12-03T00:00:00"/>
    <d v="2025-12-03T00:00:00"/>
    <d v="2025-12-03T00:00:00"/>
    <s v="EC002025200626"/>
    <x v="0"/>
    <s v="Krisnayanti Aditasari"/>
    <s v="KNY"/>
    <s v=""/>
    <s v="Dosen"/>
    <s v="Digital Bisnis"/>
    <s v="Bambang Agus Sumantri"/>
    <s v="BSG"/>
    <s v=""/>
    <s v="Dosen"/>
    <s v="Digital Bisnis"/>
    <s v="Ari Hadhiwibowo"/>
    <s v=""/>
    <s v=""/>
    <s v="Eksternal"/>
    <m/>
    <s v="Sandy Wijaya Sugiarto"/>
    <s v=""/>
    <s v=""/>
    <s v="Eksternal"/>
    <m/>
    <s v="Bintang Akmal Kurniawan"/>
    <s v=""/>
    <s v=""/>
    <s v="Eksternal"/>
    <m/>
    <s v="Muhammad Syami Agusthean"/>
    <s v=""/>
    <s v=""/>
    <m/>
    <m/>
    <m/>
    <s v=""/>
    <s v=""/>
    <m/>
    <m/>
    <m/>
    <s v=""/>
    <s v=""/>
    <m/>
    <m/>
    <m/>
    <s v=""/>
    <s v=""/>
    <m/>
    <m/>
    <m/>
    <m/>
    <s v=""/>
    <m/>
    <m/>
    <m/>
    <s v=""/>
    <m/>
    <m/>
    <m/>
    <m/>
    <m/>
    <m/>
    <m/>
    <m/>
    <s v="SuratCiptaan_EC002025200626_4.pdf"/>
    <s v="Non-TA"/>
    <s v="Abdimas"/>
  </r>
  <r>
    <n v="167"/>
    <s v="EC002025194615"/>
    <x v="0"/>
    <x v="6"/>
    <s v="SIDEVA: SMART INFRASTRUCTURE DEVELOPMENT &amp; ASSET"/>
    <x v="0"/>
    <s v="Ada ( Alat Ada dan Fungsi)"/>
    <s v="Universitas Telkom"/>
    <s v="Chintya Tribhuana Utami"/>
    <s v=""/>
    <n v="1202190041"/>
    <s v="TPA"/>
    <s v="TPA"/>
    <s v="001034875"/>
    <d v="2025-11-27T00:00:00"/>
    <d v="2025-11-27T00:00:00"/>
    <d v="2025-11-27T00:00:00"/>
    <d v="2025-11-27T00:00:00"/>
    <s v="EC002025194615"/>
    <x v="0"/>
    <s v="Achmad Faizal Rahadiansyah"/>
    <s v=""/>
    <s v=""/>
    <s v="TPA"/>
    <s v="TPA"/>
    <s v="Reza Dwi Rahman"/>
    <s v=""/>
    <s v=""/>
    <s v="TPA"/>
    <s v="TPA"/>
    <s v="Yordy Wisnu Kusuma"/>
    <s v=""/>
    <s v=""/>
    <s v="TPA"/>
    <m/>
    <s v="Faruq Heldian"/>
    <s v=""/>
    <s v=""/>
    <s v="TPA"/>
    <m/>
    <s v="Esa Kharisma Putra"/>
    <s v=""/>
    <n v="1204200080"/>
    <s v="TPA"/>
    <m/>
    <s v="Firman Hidayat Choirul Fattah"/>
    <s v=""/>
    <s v=""/>
    <s v="TPA"/>
    <m/>
    <s v="Salman"/>
    <s v=""/>
    <n v="1202200022"/>
    <s v="TPA"/>
    <m/>
    <s v="Reynanda Shaquille Purwanto"/>
    <s v=""/>
    <n v="1202210033"/>
    <s v="TPA"/>
    <m/>
    <s v="Ayodya Ganas Wasesa"/>
    <s v=""/>
    <n v="1204230111"/>
    <s v="Mahasiswa"/>
    <s v="Sistem Informasi"/>
    <s v="Muhammad Ramadhani Arya S"/>
    <s v=""/>
    <n v="1202210476"/>
    <s v="Mahasiswa"/>
    <s v="Teknologi Informasi"/>
    <s v="Zumar Nur Firdaus"/>
    <s v=""/>
    <n v="1202210473"/>
    <m/>
    <m/>
    <m/>
    <m/>
    <m/>
    <m/>
    <m/>
    <s v="SuratCiptaan_EC002025194615_4.pdf"/>
    <s v="Non-TA"/>
    <s v="Penelitian"/>
  </r>
  <r>
    <n v="168"/>
    <s v="EC002025188809"/>
    <x v="0"/>
    <x v="6"/>
    <s v="Sistem Monitoring Kualitas Udara Dengan Mobile Apps &quot;my Air Data&quot;"/>
    <x v="0"/>
    <s v="Ada ( Alat Ada dan Fungsi)"/>
    <s v="Universitas Telkom"/>
    <s v="Regita Putri Permata"/>
    <s v="GIT"/>
    <s v=""/>
    <s v="Dosen"/>
    <s v="Sains Data"/>
    <s v="001029069"/>
    <d v="2025-11-20T00:00:00"/>
    <d v="2025-11-20T00:00:00"/>
    <d v="2025-11-20T00:00:00"/>
    <d v="2025-11-20T00:00:00"/>
    <s v="EC002025188809"/>
    <x v="0"/>
    <s v="Arni Muarifah Amri"/>
    <s v="NIE"/>
    <s v=""/>
    <s v="Dosen"/>
    <s v="Rekayasa Perangkat Lunak"/>
    <s v="Rifdatun Ni'mah"/>
    <s v="NIC"/>
    <s v=""/>
    <s v="Dosen"/>
    <s v="Sains Data"/>
    <s v="Ezra Gilang Raharjo"/>
    <s v=""/>
    <n v="1201220440"/>
    <s v="Mahasiswa"/>
    <s v="Rekayasa Perangkat Lunak"/>
    <s v="Muhammad Asthi Seta Ari Yuwana"/>
    <s v=""/>
    <n v="1201230019"/>
    <s v="Mahasiswa"/>
    <s v="Rekayasa Perangkat Lunak"/>
    <s v="Teuku Muhammad Rifky Ardiansyah"/>
    <s v=""/>
    <n v="1206230019"/>
    <s v="Mahasiswa"/>
    <s v="Sains Data"/>
    <s v="Muhammad Abdullah Ikhsan"/>
    <s v=""/>
    <n v="1206230014"/>
    <s v="Mahasiswa"/>
    <s v="Sains Data"/>
    <s v="Alfia Damayanti "/>
    <s v=""/>
    <s v=""/>
    <s v="Mahasiswa"/>
    <s v="Sains Data"/>
    <s v="Tita Aprilia"/>
    <s v=""/>
    <n v="1206230058"/>
    <s v="Mahasiswa"/>
    <s v="Sains Data"/>
    <s v="Aqilah Jihan Nabila"/>
    <s v=""/>
    <n v="1206230012"/>
    <s v="Mahasiswa"/>
    <s v="Sains Data"/>
    <s v="Inge Faradila Efaranti"/>
    <s v=""/>
    <n v="1206210017"/>
    <s v="Mahasiswa"/>
    <s v="Sains Data"/>
    <s v="Stevan Andreas"/>
    <s v=""/>
    <n v="103082430002"/>
    <s v="Mahasiswa"/>
    <s v="Rekayasa Perangkat Lunak"/>
    <m/>
    <m/>
    <m/>
    <m/>
    <m/>
    <s v="SuratCiptaan_EC002025188809_3.pdf"/>
    <s v="Non-TA"/>
    <s v="Penelitian"/>
  </r>
  <r>
    <n v="169"/>
    <s v="EC002025186286"/>
    <x v="0"/>
    <x v="6"/>
    <s v="Modul Konseptual: Pemodelan Manfaat Layanan Telemedicine Berdasarkan Kajian Productivity Paradox"/>
    <x v="3"/>
    <s v="Tidak Ada"/>
    <s v="Universitas Telkom"/>
    <s v="Aris Kusumawati"/>
    <s v="KUZ"/>
    <s v=""/>
    <s v="Dosen"/>
    <s v="Sistem Informasi"/>
    <s v="001026546"/>
    <d v="2025-11-19T00:00:00"/>
    <d v="2025-11-19T00:00:00"/>
    <d v="2025-11-19T00:00:00"/>
    <d v="2025-11-19T00:00:00"/>
    <s v="EC002025186286"/>
    <x v="0"/>
    <s v="Dimas Nabil Arlia Syahputra"/>
    <s v=""/>
    <n v="1204220058"/>
    <s v="Mahasiswa"/>
    <s v="Sistem Informasi"/>
    <s v="Angelica Vanniza Arinda"/>
    <s v=""/>
    <n v="1204220058"/>
    <s v="Mahasiswa"/>
    <s v="Sistem Informasi"/>
    <s v="Azzahra Rizki Sulardi Trisnawati"/>
    <s v=""/>
    <n v="1204220118"/>
    <s v="Mahasiswa"/>
    <s v="Sistem Informasi"/>
    <s v="Dirga Eka Prasetya"/>
    <s v=""/>
    <n v="1204220002"/>
    <s v="Mahasiswa"/>
    <s v="Sistem Informasi"/>
    <m/>
    <s v=""/>
    <s v=""/>
    <m/>
    <m/>
    <m/>
    <s v=""/>
    <n v="0"/>
    <m/>
    <m/>
    <m/>
    <s v=""/>
    <s v=""/>
    <m/>
    <m/>
    <m/>
    <s v=""/>
    <s v=""/>
    <m/>
    <m/>
    <m/>
    <s v=""/>
    <s v=""/>
    <m/>
    <m/>
    <m/>
    <m/>
    <s v=""/>
    <m/>
    <m/>
    <m/>
    <s v=""/>
    <m/>
    <m/>
    <m/>
    <m/>
    <m/>
    <m/>
    <m/>
    <m/>
    <s v="SuratCiptaan_EC002025186286_4.pdf"/>
    <s v="TA"/>
    <s v="Penelitian"/>
  </r>
  <r>
    <n v="170"/>
    <s v="EC002025195621"/>
    <x v="0"/>
    <x v="6"/>
    <s v="Rancang Bangun Sistem Monitoring Gas Oksigen Dan Karbondioksida Berbasis Internet Of Things Dan Fuzzy Logic"/>
    <x v="3"/>
    <s v="Ada ( Alat Ada dan Fungsi)"/>
    <s v="Universitas Telkom"/>
    <s v="Anifatul Faricha"/>
    <s v="EVE"/>
    <s v=""/>
    <s v="Dosen"/>
    <s v="Teknik Elektro"/>
    <s v="001035881"/>
    <d v="2025-11-19T00:00:00"/>
    <d v="2025-11-19T00:00:00"/>
    <d v="2025-11-19T00:00:00"/>
    <d v="2025-11-19T00:00:00"/>
    <s v="EC002025195621"/>
    <x v="0"/>
    <s v="Dimas Adiputra"/>
    <s v="DIV"/>
    <s v=""/>
    <s v="Dosen"/>
    <s v="Teknik Elektro"/>
    <s v="Rifki Dwi Putranto"/>
    <s v="RIX"/>
    <s v=""/>
    <s v="Dosen"/>
    <s v="Teknik Elektro"/>
    <s v="Rangga Roospratama Arif"/>
    <s v=""/>
    <n v="1103212028"/>
    <s v="Mahasiswa"/>
    <s v="Teknik Elektro"/>
    <m/>
    <s v=""/>
    <s v=""/>
    <m/>
    <m/>
    <m/>
    <s v=""/>
    <s v=""/>
    <m/>
    <m/>
    <m/>
    <s v=""/>
    <n v="0"/>
    <m/>
    <m/>
    <m/>
    <s v=""/>
    <s v=""/>
    <m/>
    <m/>
    <m/>
    <s v=""/>
    <s v=""/>
    <m/>
    <m/>
    <m/>
    <s v=""/>
    <s v=""/>
    <m/>
    <m/>
    <m/>
    <m/>
    <s v=""/>
    <m/>
    <m/>
    <m/>
    <s v=""/>
    <m/>
    <m/>
    <m/>
    <m/>
    <m/>
    <m/>
    <m/>
    <m/>
    <s v="SuratCiptaan_EC002025195621_4.pdf"/>
    <s v="Non-TA"/>
    <s v="Penelitian"/>
  </r>
  <r>
    <n v="171"/>
    <s v="EC002025200847"/>
    <x v="0"/>
    <x v="6"/>
    <s v="Modul Penggunaan Flex-e Untuk Operasional Bengkel Mobile"/>
    <x v="3"/>
    <s v="Ada ( Alat Ada dan Fungsi)"/>
    <s v="Universitas Telkom"/>
    <s v="Rifki Dwi Putranto"/>
    <s v="RIX"/>
    <s v=""/>
    <s v="Dosen"/>
    <s v="Teknik Elektro"/>
    <s v="001041107"/>
    <d v="2025-12-02T00:00:00"/>
    <d v="2025-12-02T00:00:00"/>
    <d v="2025-12-02T00:00:00"/>
    <d v="2025-12-02T00:00:00"/>
    <s v="EC002025200847"/>
    <x v="0"/>
    <s v="Anita Hakim Nasution"/>
    <s v="AXA"/>
    <s v=""/>
    <s v="Dosen"/>
    <s v="Sistem Informasi"/>
    <s v="Alifiansyah Arrizqy Hidayat"/>
    <s v="AQH"/>
    <s v=""/>
    <s v="Dosen"/>
    <s v="Sistem Informasi"/>
    <s v="Korowani Budi Baldus Waromi"/>
    <s v=""/>
    <n v="1103230041"/>
    <s v="Mahasiswa"/>
    <s v="Teknik Elektro"/>
    <s v="Zenkey Soma Mahendra"/>
    <s v=""/>
    <n v="1103229001"/>
    <s v="Mahasiswa"/>
    <s v="Teknik Elektro"/>
    <s v="Quatro Ryuzan Julio Wijaya"/>
    <s v=""/>
    <n v="1103230026"/>
    <s v="Mahasiswa"/>
    <s v="Teknik Elektro"/>
    <s v="Khoirul Huda"/>
    <s v=""/>
    <n v="1103222022"/>
    <s v="Mahasiswa"/>
    <s v="Teknik Elektro"/>
    <s v="Marsa Galih Toyibbah"/>
    <s v=""/>
    <n v="101092400001"/>
    <s v="Mahasiswa"/>
    <s v="Teknik Elektro"/>
    <s v="Julia Putri Maharani"/>
    <s v=""/>
    <n v="101092400002"/>
    <s v="Mahasiswa"/>
    <s v="Teknik Elektro"/>
    <s v="Darul Panji Khakiki"/>
    <s v=""/>
    <n v="101092400022"/>
    <s v="Mahasiswa"/>
    <s v="Teknik Elektro"/>
    <s v="Ryan Nur Saputro"/>
    <s v=""/>
    <n v="101092400023"/>
    <s v="Mahasiswa"/>
    <s v="Teknik Elektro"/>
    <s v="Afredo Oqtavfiano"/>
    <s v=""/>
    <n v="101092400012"/>
    <s v="Mahasiswa"/>
    <s v="Teknik Elektro"/>
    <s v="Harya Bima Rahadityawan"/>
    <m/>
    <n v="1102230002"/>
    <s v="Mahasiswa"/>
    <s v="Teknik Elektro"/>
    <s v="SuratCiptaan_EC002025200847_3.pdf"/>
    <s v="Non-TA"/>
    <s v="Abdimas"/>
  </r>
  <r>
    <n v="172"/>
    <s v="EC002025124069"/>
    <x v="0"/>
    <x v="6"/>
    <s v="Website TUS Mart untuk Buta Warna"/>
    <x v="0"/>
    <s v="Ada ( Alat Ada dan Fungsi)"/>
    <s v="Universitas Telkom"/>
    <s v="RIZQA AMELIA ZUNAIDI"/>
    <s v="ZQA"/>
    <s v=""/>
    <s v="Dosen"/>
    <s v="Teknik Industri"/>
    <s v="000964330"/>
    <d v="2025-09-03T00:00:00"/>
    <d v="2025-09-03T00:00:00"/>
    <d v="2025-09-03T00:00:00"/>
    <d v="2025-09-03T00:00:00"/>
    <s v="EC002025124069"/>
    <x v="0"/>
    <s v="FEBRIN CLAUDIA ANGELI"/>
    <s v=""/>
    <n v="1104210028"/>
    <s v="Mahasiswa"/>
    <s v="Teknik Industri"/>
    <s v="RADITYA ADI SANTOSO"/>
    <s v=""/>
    <n v="1104210028"/>
    <s v="Mahasiswa"/>
    <s v="Teknologi Informasi"/>
    <s v="HUKI CHANDRA"/>
    <s v="HKC"/>
    <s v=""/>
    <s v="Dosen"/>
    <s v="Teknik Industri"/>
    <s v="SRI HIDAYATI"/>
    <s v="SRX"/>
    <s v=""/>
    <s v="Dosen"/>
    <s v="Sains Data"/>
    <s v="PERDANA SUTEJA PUTRA"/>
    <s v="PSP"/>
    <s v=""/>
    <s v="Eksternal"/>
    <m/>
    <m/>
    <s v=""/>
    <n v="0"/>
    <m/>
    <m/>
    <m/>
    <s v=""/>
    <s v=""/>
    <m/>
    <m/>
    <m/>
    <s v=""/>
    <s v=""/>
    <m/>
    <m/>
    <m/>
    <s v=""/>
    <s v=""/>
    <m/>
    <m/>
    <m/>
    <m/>
    <s v=""/>
    <m/>
    <m/>
    <m/>
    <s v=""/>
    <m/>
    <m/>
    <m/>
    <m/>
    <m/>
    <m/>
    <m/>
    <m/>
    <s v="SuratCiptaan_EC002025124069_4.pdf"/>
    <s v="TA"/>
    <s v="Penelitian"/>
  </r>
  <r>
    <n v="173"/>
    <s v="EC002025123676"/>
    <x v="0"/>
    <x v="6"/>
    <s v="Modul Penggunaan Sistem Transmisi Otomatis dan Manual Menggunakan Fuzzy Logic pada motor listrik"/>
    <x v="3"/>
    <s v="Ada ( Alat Ada dan Fungsi)"/>
    <s v="Universitas Telkom"/>
    <s v="Rifki Dwi Putranto"/>
    <s v="RIX"/>
    <s v=""/>
    <s v="Dosen"/>
    <s v="Teknik Elektro"/>
    <s v="000963937"/>
    <d v="2025-09-03T00:00:00"/>
    <d v="2025-09-03T00:00:00"/>
    <d v="2025-09-03T00:00:00"/>
    <d v="2025-09-03T00:00:00"/>
    <s v="EC002025123676"/>
    <x v="0"/>
    <s v="OKA IBRAHIM PUTRA WIJAYA"/>
    <s v=""/>
    <n v="1103210011"/>
    <s v="Mahasiswa"/>
    <s v="Teknik Elektro"/>
    <m/>
    <s v=""/>
    <n v="1103210011"/>
    <m/>
    <m/>
    <m/>
    <s v=""/>
    <s v=""/>
    <m/>
    <m/>
    <m/>
    <s v=""/>
    <s v=""/>
    <m/>
    <m/>
    <m/>
    <s v=""/>
    <s v=""/>
    <m/>
    <m/>
    <m/>
    <s v=""/>
    <n v="0"/>
    <m/>
    <m/>
    <m/>
    <s v=""/>
    <s v=""/>
    <m/>
    <m/>
    <m/>
    <s v=""/>
    <s v=""/>
    <m/>
    <m/>
    <m/>
    <s v=""/>
    <s v=""/>
    <m/>
    <m/>
    <m/>
    <m/>
    <s v=""/>
    <m/>
    <m/>
    <m/>
    <s v=""/>
    <m/>
    <m/>
    <m/>
    <m/>
    <m/>
    <m/>
    <m/>
    <m/>
    <s v="SuratCiptaan_EC002025123676_3.pdf"/>
    <s v="TA"/>
    <s v="Penelitian"/>
  </r>
  <r>
    <n v="174"/>
    <s v="EC002025120701"/>
    <x v="0"/>
    <x v="6"/>
    <s v="Perangkat Lunak e-MedDis untuk Sistem Kendali Distribusi Obat Otomatis dengan 20 Motor Penggerak Terintegrasi Encoding"/>
    <x v="0"/>
    <s v="Ada ( Alat Ada dan Fungsi)"/>
    <s v="Universitas Telkom"/>
    <s v="KHARISMA MONIKA DIAN PERTIWI"/>
    <s v="KMP"/>
    <s v=""/>
    <s v="Dosen"/>
    <s v="Informatika"/>
    <s v="000960962"/>
    <d v="2025-08-28T00:00:00"/>
    <d v="2025-08-28T00:00:00"/>
    <d v="2025-08-28T00:00:00"/>
    <d v="2025-08-28T00:00:00"/>
    <s v="EC002025120701"/>
    <x v="0"/>
    <s v="DIMAS ADIPUTRA"/>
    <s v="DIV"/>
    <s v=""/>
    <s v="Dosen"/>
    <s v="Teknik Elektro"/>
    <s v="REZA DWI SEPTIANTO"/>
    <s v=""/>
    <s v=""/>
    <s v="Mahasiswa"/>
    <s v="Teknik Elektro"/>
    <s v="ANNISA RIZKY PRIHASTIWI"/>
    <s v=""/>
    <n v="1103220015"/>
    <s v="Mahasiswa"/>
    <s v="Teknik Elektro"/>
    <s v="MUH. AZZAM IZZADIN"/>
    <s v=""/>
    <n v="1203220116"/>
    <s v="Mahasiswa"/>
    <s v="Informatika"/>
    <s v="GEDE SATYAMAHINSA PRASTITA UTTAMA"/>
    <s v=""/>
    <n v="1203220150"/>
    <s v="Mahasiswa"/>
    <s v="Informatika"/>
    <m/>
    <s v=""/>
    <n v="0"/>
    <m/>
    <m/>
    <m/>
    <s v=""/>
    <s v=""/>
    <m/>
    <m/>
    <m/>
    <s v=""/>
    <s v=""/>
    <m/>
    <m/>
    <m/>
    <s v=""/>
    <s v=""/>
    <m/>
    <m/>
    <m/>
    <m/>
    <s v=""/>
    <m/>
    <m/>
    <m/>
    <s v=""/>
    <m/>
    <m/>
    <m/>
    <m/>
    <m/>
    <m/>
    <m/>
    <m/>
    <s v="SuratCiptaan_EC002025120701_4.pdf"/>
    <s v="Non-TA"/>
    <s v="Penelitian"/>
  </r>
  <r>
    <n v="175"/>
    <s v="EC002025120558"/>
    <x v="0"/>
    <x v="6"/>
    <s v="Program Komputer untuk Kendali Distribusi Obat Otomatis e-MedDis Berbasis Multi-Slot Motor Penggerak (9 Slot)"/>
    <x v="0"/>
    <s v="Ada ( Alat Ada dan Fungsi)"/>
    <s v="Universitas Telkom"/>
    <s v="KHARISMA MONIKA DIAN PERTIWI"/>
    <s v="KMP"/>
    <s v=""/>
    <s v="Dosen"/>
    <s v="Informatika"/>
    <s v="000960819"/>
    <d v="2025-08-28T00:00:00"/>
    <d v="2025-08-28T00:00:00"/>
    <d v="2025-08-28T00:00:00"/>
    <d v="2025-08-28T00:00:00"/>
    <s v="EC002025120558"/>
    <x v="0"/>
    <s v="DIMAS ADIPUTRA"/>
    <s v="DIV"/>
    <s v=""/>
    <s v="Dosen"/>
    <s v="Teknik Elektro"/>
    <s v="REZA DWI SEPTIANTO"/>
    <s v=""/>
    <s v=""/>
    <s v="Mahasiswa"/>
    <s v="Teknik Elektro"/>
    <s v="ANNISA RIZKY PRIHASTIWI"/>
    <s v=""/>
    <n v="1103220015"/>
    <s v="Mahasiswa"/>
    <s v="Teknik Elektro"/>
    <s v="MUH. AZZAM IZZADIN"/>
    <s v=""/>
    <n v="1203220116"/>
    <s v="Mahasiswa"/>
    <s v="Informatika"/>
    <s v="GEDE SATYAMAHINSA PRASTITA UTTAMA"/>
    <s v=""/>
    <n v="1203220150"/>
    <s v="Mahasiswa"/>
    <s v="Informatika"/>
    <m/>
    <s v=""/>
    <n v="0"/>
    <m/>
    <m/>
    <m/>
    <s v=""/>
    <s v=""/>
    <m/>
    <m/>
    <m/>
    <s v=""/>
    <s v=""/>
    <m/>
    <m/>
    <m/>
    <s v=""/>
    <s v=""/>
    <m/>
    <m/>
    <m/>
    <m/>
    <s v=""/>
    <m/>
    <m/>
    <m/>
    <s v=""/>
    <m/>
    <m/>
    <m/>
    <m/>
    <m/>
    <m/>
    <m/>
    <m/>
    <s v="SuratCiptaan_EC002025120558_4.pdf"/>
    <s v="Non-TA"/>
    <s v="Penelitian"/>
  </r>
  <r>
    <n v="176"/>
    <s v="EC002025108103"/>
    <x v="0"/>
    <x v="6"/>
    <s v="Careventory: Sistem Pengelolaan Inventaris Barang Habis Pakai Berbasis Web"/>
    <x v="0"/>
    <s v="Ada ( Alat Ada dan Fungsi)"/>
    <s v="Universitas Telkom"/>
    <s v="AISYAH NABILA ZAHRA"/>
    <s v=""/>
    <n v="1204210122"/>
    <s v="Mahasiswa"/>
    <s v="Sistem Informasi"/>
    <s v="000948364"/>
    <d v="2025-08-08T00:00:00"/>
    <d v="2025-08-08T00:00:00"/>
    <d v="2025-08-08T00:00:00"/>
    <d v="2025-08-08T00:00:00"/>
    <s v="EC002025108103"/>
    <x v="0"/>
    <s v="ADZANIL RACHMADHI PUTRA"/>
    <s v="ARX"/>
    <s v=""/>
    <s v="Dosen"/>
    <s v="Sistem Informasi"/>
    <s v="PURNAMA ANAKING"/>
    <s v="PAK"/>
    <s v=""/>
    <s v="Dosen"/>
    <s v="Sistem Informasi"/>
    <m/>
    <s v=""/>
    <s v=""/>
    <m/>
    <m/>
    <m/>
    <s v=""/>
    <s v=""/>
    <m/>
    <m/>
    <m/>
    <s v=""/>
    <s v=""/>
    <m/>
    <m/>
    <m/>
    <s v=""/>
    <n v="0"/>
    <m/>
    <m/>
    <m/>
    <s v=""/>
    <s v=""/>
    <m/>
    <m/>
    <m/>
    <s v=""/>
    <s v=""/>
    <m/>
    <m/>
    <m/>
    <s v=""/>
    <s v=""/>
    <m/>
    <m/>
    <m/>
    <m/>
    <s v=""/>
    <m/>
    <m/>
    <m/>
    <s v=""/>
    <m/>
    <m/>
    <m/>
    <m/>
    <m/>
    <m/>
    <m/>
    <m/>
    <s v="SuratCiptaan_EC002025108103_3.pdf"/>
    <s v="Non-TA"/>
    <s v="Penelitian"/>
  </r>
  <r>
    <n v="177"/>
    <s v="EC002025107936"/>
    <x v="0"/>
    <x v="6"/>
    <s v="Modul Pengembangan Home Server Dinas Sosial menggunakan Owncloud"/>
    <x v="3"/>
    <s v="Ada ( Alat Ada dan Fungsi)"/>
    <s v="Universitas Telkom"/>
    <s v="ARDATIKA DWI CAHYANI"/>
    <s v=""/>
    <n v="1204210052"/>
    <s v="Mahasiswa"/>
    <s v="Sistem Informasi"/>
    <s v="000948197"/>
    <d v="2025-08-08T00:00:00"/>
    <d v="2025-08-08T00:00:00"/>
    <d v="2025-08-08T00:00:00"/>
    <d v="2025-08-08T00:00:00"/>
    <s v="EC002025107936"/>
    <x v="0"/>
    <s v="ADZANIL RACHMADHI PUTRA"/>
    <s v="ARX"/>
    <s v=""/>
    <s v="Dosen"/>
    <s v="Sistem Informasi"/>
    <s v="EKA SARI OKTARINA"/>
    <s v="ORN"/>
    <s v=""/>
    <s v="Dosen"/>
    <s v="Teknik Komputer"/>
    <m/>
    <s v=""/>
    <s v=""/>
    <m/>
    <m/>
    <m/>
    <s v=""/>
    <s v=""/>
    <m/>
    <m/>
    <m/>
    <s v=""/>
    <s v=""/>
    <m/>
    <m/>
    <m/>
    <s v=""/>
    <n v="0"/>
    <m/>
    <m/>
    <m/>
    <s v=""/>
    <s v=""/>
    <m/>
    <m/>
    <m/>
    <s v=""/>
    <s v=""/>
    <m/>
    <m/>
    <m/>
    <s v=""/>
    <s v=""/>
    <m/>
    <m/>
    <m/>
    <m/>
    <s v=""/>
    <m/>
    <m/>
    <m/>
    <s v=""/>
    <m/>
    <m/>
    <m/>
    <m/>
    <m/>
    <m/>
    <m/>
    <m/>
    <s v="SuratCiptaan_EC002025107936_3.pdf"/>
    <s v="Non-TA"/>
    <s v="Penelitian"/>
  </r>
  <r>
    <n v="178"/>
    <s v="EC002025107861"/>
    <x v="0"/>
    <x v="6"/>
    <s v="Sistem Informasi Manajemen Proyek ToSS Perumda Air Minum Tugu Tirta Kota Malang"/>
    <x v="0"/>
    <s v="Ada ( Alat Ada dan Fungsi)"/>
    <s v="Universitas Telkom"/>
    <s v="ANNISA FAIRUZ RIZQI"/>
    <s v=""/>
    <n v="1204210091"/>
    <s v="Mahasiswa"/>
    <s v="Sistem Informasi"/>
    <s v="000948122"/>
    <d v="2025-08-08T00:00:00"/>
    <d v="2025-08-08T00:00:00"/>
    <d v="2025-08-08T00:00:00"/>
    <d v="2025-08-08T00:00:00"/>
    <s v="EC002025107861"/>
    <x v="0"/>
    <s v="ADZANIL RACHMADHI PUTRA"/>
    <s v="ARX"/>
    <s v=""/>
    <s v="Dosen"/>
    <s v="Sistem Informasi"/>
    <s v="TITA AYU ROSPRICILIA"/>
    <s v="TRL"/>
    <s v=""/>
    <s v="Dosen"/>
    <s v="Sistem Informasi"/>
    <m/>
    <s v=""/>
    <s v=""/>
    <m/>
    <m/>
    <m/>
    <s v=""/>
    <s v=""/>
    <m/>
    <m/>
    <m/>
    <s v=""/>
    <s v=""/>
    <m/>
    <m/>
    <m/>
    <s v=""/>
    <n v="0"/>
    <m/>
    <m/>
    <m/>
    <s v=""/>
    <s v=""/>
    <m/>
    <m/>
    <m/>
    <s v=""/>
    <s v=""/>
    <m/>
    <m/>
    <m/>
    <s v=""/>
    <s v=""/>
    <m/>
    <m/>
    <m/>
    <m/>
    <s v=""/>
    <m/>
    <m/>
    <m/>
    <s v=""/>
    <m/>
    <m/>
    <m/>
    <m/>
    <m/>
    <m/>
    <m/>
    <m/>
    <s v="SuratCiptaan_EC002025107861_4.pdf"/>
    <s v="Non-TA"/>
    <s v="Abdimas"/>
  </r>
  <r>
    <n v="179"/>
    <s v="EC002025107874"/>
    <x v="0"/>
    <x v="6"/>
    <s v="E-commerce IGAMERWORLD Penjualan Komponen dan Perakitan Komputer"/>
    <x v="0"/>
    <s v="Ada ( Alat Ada dan Fungsi)"/>
    <s v="Universitas Telkom"/>
    <s v="ARJUNA JANUARY PUTRA DIRGANTARA"/>
    <s v=""/>
    <n v="1204210023"/>
    <s v="Mahasiswa"/>
    <s v="Sistem Informasi"/>
    <s v="000948135"/>
    <d v="2025-08-08T00:00:00"/>
    <d v="2025-08-08T00:00:00"/>
    <d v="2025-08-08T00:00:00"/>
    <d v="2025-08-08T00:00:00"/>
    <s v="EC002025107874"/>
    <x v="0"/>
    <s v="ANISA DZULKARNAIN"/>
    <s v="AZQ"/>
    <s v=""/>
    <s v="Dosen"/>
    <s v="Sistem Informasi"/>
    <s v="DAHLIAR ANANDA"/>
    <s v="DAN"/>
    <s v=""/>
    <s v="Dosen"/>
    <s v="Rekayasa Perangkat Lunak"/>
    <m/>
    <s v=""/>
    <s v=""/>
    <m/>
    <m/>
    <m/>
    <s v=""/>
    <s v=""/>
    <m/>
    <m/>
    <m/>
    <s v=""/>
    <s v=""/>
    <m/>
    <m/>
    <m/>
    <s v=""/>
    <n v="0"/>
    <m/>
    <m/>
    <m/>
    <s v=""/>
    <s v=""/>
    <m/>
    <m/>
    <m/>
    <s v=""/>
    <s v=""/>
    <m/>
    <m/>
    <m/>
    <s v=""/>
    <s v=""/>
    <m/>
    <m/>
    <m/>
    <m/>
    <s v=""/>
    <m/>
    <m/>
    <m/>
    <s v=""/>
    <m/>
    <m/>
    <m/>
    <m/>
    <m/>
    <m/>
    <m/>
    <m/>
    <s v="SuratCiptaan_EC002025107874_5.pdf"/>
    <s v="Non-TA"/>
    <s v="Penelitian"/>
  </r>
  <r>
    <n v="180"/>
    <s v="EC002025107892"/>
    <x v="0"/>
    <x v="6"/>
    <s v="Sistem Monitoring Kesehatan Ibu Hamil (momu)"/>
    <x v="0"/>
    <s v="Ada ( Alat Ada dan Fungsi)"/>
    <s v="Universitas Telkom"/>
    <s v="RAHUL FAHMI SATRIA"/>
    <s v=""/>
    <n v="1204210028"/>
    <s v="Mahasiswa"/>
    <s v="Sistem Informasi"/>
    <s v="000948153"/>
    <d v="2025-08-08T00:00:00"/>
    <d v="2025-08-08T00:00:00"/>
    <d v="2025-08-08T00:00:00"/>
    <d v="2025-08-08T00:00:00"/>
    <s v="EC002025107892"/>
    <x v="0"/>
    <s v="MOCHAMAD NIZAR PALEFI MA'ADY"/>
    <s v="NZR"/>
    <s v=""/>
    <s v="Dosen"/>
    <s v="Sistem Informasi"/>
    <s v="EKA SARI OKTARINA"/>
    <s v="ORN"/>
    <s v=""/>
    <s v="Dosen"/>
    <s v="Teknik Komputer"/>
    <m/>
    <s v=""/>
    <s v=""/>
    <m/>
    <m/>
    <m/>
    <s v=""/>
    <s v=""/>
    <m/>
    <m/>
    <m/>
    <s v=""/>
    <s v=""/>
    <m/>
    <m/>
    <m/>
    <s v=""/>
    <n v="0"/>
    <m/>
    <m/>
    <m/>
    <s v=""/>
    <s v=""/>
    <m/>
    <m/>
    <m/>
    <s v=""/>
    <s v=""/>
    <m/>
    <m/>
    <m/>
    <s v=""/>
    <s v=""/>
    <m/>
    <m/>
    <m/>
    <m/>
    <s v=""/>
    <m/>
    <m/>
    <m/>
    <s v=""/>
    <m/>
    <m/>
    <m/>
    <m/>
    <m/>
    <m/>
    <m/>
    <m/>
    <s v="SuratCiptaan_EC002025107892_4.pdf"/>
    <s v="Non-TA"/>
    <s v="Abdimas"/>
  </r>
  <r>
    <n v="181"/>
    <s v="EC002025107886"/>
    <x v="0"/>
    <x v="6"/>
    <s v="Sistem Absensi Online Karyawan dan Santri Pondok Pesantren Sabilul Rahmah"/>
    <x v="0"/>
    <s v="Ada ( Alat Ada dan Fungsi)"/>
    <s v="Universitas Telkom"/>
    <s v="ALISHA TABINA KHANSA"/>
    <s v=""/>
    <n v="1204210036"/>
    <s v="Mahasiswa"/>
    <s v="Sistem Informasi"/>
    <s v="000948147"/>
    <d v="2025-08-08T00:00:00"/>
    <d v="2025-08-08T00:00:00"/>
    <d v="2025-08-08T00:00:00"/>
    <d v="2025-08-08T00:00:00"/>
    <s v="EC002025107886"/>
    <x v="0"/>
    <s v="ADZANIL RACHMADHI PUTRA"/>
    <s v="ARX"/>
    <s v=""/>
    <s v="Dosen"/>
    <s v="Sistem Informasi"/>
    <s v="ROSYID ABDILLAH"/>
    <s v="ROX"/>
    <s v=""/>
    <s v="Dosen"/>
    <s v="Sistem Informasi"/>
    <m/>
    <s v=""/>
    <s v=""/>
    <m/>
    <m/>
    <m/>
    <s v=""/>
    <s v=""/>
    <m/>
    <m/>
    <m/>
    <s v=""/>
    <s v=""/>
    <m/>
    <m/>
    <m/>
    <s v=""/>
    <n v="0"/>
    <m/>
    <m/>
    <m/>
    <s v=""/>
    <s v=""/>
    <m/>
    <m/>
    <m/>
    <s v=""/>
    <s v=""/>
    <m/>
    <m/>
    <m/>
    <s v=""/>
    <s v=""/>
    <m/>
    <m/>
    <m/>
    <m/>
    <s v=""/>
    <m/>
    <m/>
    <m/>
    <s v=""/>
    <m/>
    <m/>
    <m/>
    <m/>
    <m/>
    <m/>
    <m/>
    <m/>
    <s v="SuratCiptaan_EC002025107886_3.pdf"/>
    <s v="Non-TA"/>
    <s v="Penelitian"/>
  </r>
  <r>
    <n v="182"/>
    <s v="EC002025107829"/>
    <x v="0"/>
    <x v="6"/>
    <s v="Dashboard pada Apotek RSUD Dr. Sosodoro Bojonegoro menggunakan ARIMA"/>
    <x v="0"/>
    <s v="Ada ( Alat Ada dan Fungsi)"/>
    <s v="Universitas Telkom"/>
    <s v="ANISHA TRIE APRILYASA"/>
    <s v=""/>
    <n v="1204210138"/>
    <s v="Mahasiswa"/>
    <s v="Sistem Informasi"/>
    <s v="000948090"/>
    <d v="2025-08-08T00:00:00"/>
    <d v="2025-08-08T00:00:00"/>
    <d v="2025-08-08T00:00:00"/>
    <d v="2025-08-08T00:00:00"/>
    <s v="EC002025107829"/>
    <x v="0"/>
    <s v="ARIP RAMADAN"/>
    <s v="RMV"/>
    <s v=""/>
    <s v="Dosen"/>
    <s v="Sistem Informasi"/>
    <s v="AGUS SULISTYA"/>
    <s v="AGX"/>
    <s v=""/>
    <s v="Dosen"/>
    <s v="Sistem Informasi"/>
    <m/>
    <s v=""/>
    <s v=""/>
    <m/>
    <m/>
    <m/>
    <s v=""/>
    <s v=""/>
    <m/>
    <m/>
    <m/>
    <s v=""/>
    <s v=""/>
    <m/>
    <m/>
    <m/>
    <s v=""/>
    <n v="0"/>
    <m/>
    <m/>
    <m/>
    <s v=""/>
    <s v=""/>
    <m/>
    <m/>
    <m/>
    <s v=""/>
    <s v=""/>
    <m/>
    <m/>
    <m/>
    <s v=""/>
    <s v=""/>
    <m/>
    <m/>
    <m/>
    <m/>
    <s v=""/>
    <m/>
    <m/>
    <m/>
    <s v=""/>
    <m/>
    <m/>
    <m/>
    <m/>
    <m/>
    <m/>
    <m/>
    <m/>
    <s v="SuratCiptaan_EC002025107829_3.pdf"/>
    <s v="Non-TA"/>
    <s v="Abdimas"/>
  </r>
  <r>
    <n v="183"/>
    <s v="EC002025107782"/>
    <x v="0"/>
    <x v="6"/>
    <s v="Sistem Informasi Pendaftaran Peserta Didik Berkebutuhan Khusus Berbasis Website pada SLB Putra Mandiri Surabaya"/>
    <x v="0"/>
    <s v="Ada ( Alat Ada dan Fungsi)"/>
    <s v="Universitas Telkom"/>
    <s v="GELLANG ADIE NUGROHO"/>
    <s v=""/>
    <n v="1204210018"/>
    <s v="Mahasiswa"/>
    <s v="Sistem Informasi"/>
    <s v="000948043"/>
    <d v="2025-08-08T00:00:00"/>
    <d v="2025-08-08T00:00:00"/>
    <d v="2025-08-08T00:00:00"/>
    <d v="2025-08-08T00:00:00"/>
    <s v="EC002025107782"/>
    <x v="0"/>
    <s v="ANFAZUL FARIDATUL AZIZAH"/>
    <s v="AFC"/>
    <s v=""/>
    <s v="Dosen"/>
    <s v="Sistem Informasi"/>
    <s v="PURNAMA ANAKING"/>
    <s v="PAK"/>
    <s v=""/>
    <s v="Dosen"/>
    <s v="Sistem Informasi"/>
    <m/>
    <s v=""/>
    <s v=""/>
    <m/>
    <m/>
    <m/>
    <s v=""/>
    <s v=""/>
    <m/>
    <m/>
    <m/>
    <s v=""/>
    <s v=""/>
    <m/>
    <m/>
    <m/>
    <s v=""/>
    <n v="0"/>
    <m/>
    <m/>
    <m/>
    <s v=""/>
    <s v=""/>
    <m/>
    <m/>
    <m/>
    <s v=""/>
    <s v=""/>
    <m/>
    <m/>
    <m/>
    <s v=""/>
    <s v=""/>
    <m/>
    <m/>
    <m/>
    <m/>
    <s v=""/>
    <m/>
    <m/>
    <m/>
    <s v=""/>
    <m/>
    <m/>
    <m/>
    <m/>
    <m/>
    <m/>
    <m/>
    <m/>
    <s v="SuratCiptaan_EC002025107782_3.pdf"/>
    <s v="Non-TA"/>
    <s v="Abdimas"/>
  </r>
  <r>
    <n v="184"/>
    <s v="EC002025107432"/>
    <x v="0"/>
    <x v="6"/>
    <s v="Aplikasi Keuangan Kasir Berbasis Online pada Toko Bangunan UD Jaya"/>
    <x v="0"/>
    <s v="Ada ( Alat Ada dan Fungsi)"/>
    <s v="Universitas Telkom"/>
    <s v="DIA AYU WULANSARI"/>
    <s v=""/>
    <n v="1204212099"/>
    <s v="Mahasiswa"/>
    <s v="Sistem Informasi"/>
    <s v="000947693"/>
    <d v="2025-08-07T00:00:00"/>
    <d v="2025-08-07T00:00:00"/>
    <d v="2025-08-07T00:00:00"/>
    <d v="2025-08-07T00:00:00"/>
    <s v="EC002025107432"/>
    <x v="0"/>
    <s v="AGUS SULISTYA"/>
    <s v="AGX"/>
    <s v=""/>
    <s v="Dosen"/>
    <s v="Sistem Informasi"/>
    <s v="PURNAMA ANAKING"/>
    <s v="PAK"/>
    <s v=""/>
    <s v="Dosen"/>
    <s v="Sistem Informasi"/>
    <m/>
    <s v=""/>
    <s v=""/>
    <m/>
    <m/>
    <m/>
    <s v=""/>
    <s v=""/>
    <m/>
    <m/>
    <m/>
    <s v=""/>
    <s v=""/>
    <m/>
    <m/>
    <m/>
    <s v=""/>
    <n v="0"/>
    <m/>
    <m/>
    <m/>
    <s v=""/>
    <s v=""/>
    <m/>
    <m/>
    <m/>
    <s v=""/>
    <s v=""/>
    <m/>
    <m/>
    <m/>
    <s v=""/>
    <s v=""/>
    <m/>
    <m/>
    <m/>
    <m/>
    <s v=""/>
    <m/>
    <m/>
    <m/>
    <s v=""/>
    <m/>
    <m/>
    <m/>
    <m/>
    <m/>
    <m/>
    <m/>
    <m/>
    <s v="SuratCiptaan_EC002025107432_3.pdf"/>
    <s v="Non-TA"/>
    <s v="Abdimas"/>
  </r>
  <r>
    <n v="185"/>
    <s v="EC002025107037"/>
    <x v="0"/>
    <x v="6"/>
    <s v="SISTEM INFORMASI PENJUALAN BERBASIS WEBSITE"/>
    <x v="0"/>
    <s v="Ada ( Alat Ada dan Fungsi)"/>
    <s v="Universitas Telkom"/>
    <s v="MOCHAMMAD RAFFI ELENDIAZ"/>
    <s v=""/>
    <n v="1204210165"/>
    <s v="Mahasiswa"/>
    <s v="Sistem Informasi"/>
    <s v="000947298"/>
    <d v="2025-08-07T00:00:00"/>
    <d v="2025-08-07T00:00:00"/>
    <d v="2025-08-07T00:00:00"/>
    <d v="2025-08-07T00:00:00"/>
    <s v="EC002025107037"/>
    <x v="0"/>
    <s v="TITA AYU ROSPRICILIA"/>
    <s v="TRL"/>
    <s v=""/>
    <s v="Dosen"/>
    <s v="Sistem Informasi"/>
    <s v="ANFAZUL FARIDATUL AZIZAH"/>
    <s v="AFC"/>
    <s v=""/>
    <s v="Dosen"/>
    <s v="Sistem Informasi"/>
    <m/>
    <s v=""/>
    <s v=""/>
    <m/>
    <m/>
    <m/>
    <s v=""/>
    <s v=""/>
    <m/>
    <m/>
    <m/>
    <s v=""/>
    <s v=""/>
    <m/>
    <m/>
    <m/>
    <s v=""/>
    <n v="0"/>
    <m/>
    <m/>
    <m/>
    <s v=""/>
    <s v=""/>
    <m/>
    <m/>
    <m/>
    <s v=""/>
    <s v=""/>
    <m/>
    <m/>
    <m/>
    <s v=""/>
    <s v=""/>
    <m/>
    <m/>
    <m/>
    <m/>
    <s v=""/>
    <m/>
    <m/>
    <m/>
    <s v=""/>
    <m/>
    <m/>
    <m/>
    <m/>
    <m/>
    <m/>
    <m/>
    <m/>
    <s v="SuratCiptaan_EC002025107037_3.pdf"/>
    <s v="Non-TA"/>
    <s v="Abdimas"/>
  </r>
  <r>
    <n v="186"/>
    <s v="EC002025107021"/>
    <x v="0"/>
    <x v="6"/>
    <s v="Aplikasi Simenang Manajemen Klub Renang Petrokimia Gresik"/>
    <x v="0"/>
    <s v="Ada ( Alat Ada dan Fungsi)"/>
    <s v="Universitas Telkom"/>
    <s v="ROYHAN ANTARIKSA"/>
    <s v=""/>
    <n v="1201210011"/>
    <s v="Mahasiswa"/>
    <s v="Rekayasa Perangkat Lunak"/>
    <s v="000947282"/>
    <d v="2025-08-07T00:00:00"/>
    <d v="2025-08-07T00:00:00"/>
    <d v="2025-08-07T00:00:00"/>
    <d v="2025-08-07T00:00:00"/>
    <s v="EC002025107021"/>
    <x v="0"/>
    <s v="DAMASYA INE LARISA"/>
    <s v=""/>
    <n v="1201210003"/>
    <s v="Mahasiswa"/>
    <s v="Rekayasa Perangkat Lunak"/>
    <s v="ACHMAD MUZAKKI"/>
    <s v="ZAC"/>
    <n v="1201210003"/>
    <s v="Dosen"/>
    <s v="Rekayasa Perangkat Lunak"/>
    <s v="ARNI MUARIFAH AMRI"/>
    <s v="NIE"/>
    <s v=""/>
    <s v="Dosen"/>
    <s v="Rekayasa Perangkat Lunak"/>
    <m/>
    <s v=""/>
    <s v=""/>
    <m/>
    <m/>
    <m/>
    <s v=""/>
    <s v=""/>
    <m/>
    <m/>
    <m/>
    <s v=""/>
    <n v="0"/>
    <m/>
    <m/>
    <m/>
    <s v=""/>
    <s v=""/>
    <m/>
    <m/>
    <m/>
    <s v=""/>
    <s v=""/>
    <m/>
    <m/>
    <m/>
    <s v=""/>
    <s v=""/>
    <m/>
    <m/>
    <m/>
    <m/>
    <s v=""/>
    <m/>
    <m/>
    <m/>
    <s v=""/>
    <m/>
    <m/>
    <m/>
    <m/>
    <m/>
    <m/>
    <m/>
    <m/>
    <s v="SuratCiptaan_EC002025107021_4.pdf"/>
    <s v="TA"/>
    <s v="Abdimas"/>
  </r>
  <r>
    <n v="187"/>
    <s v="EC002025107054"/>
    <x v="0"/>
    <x v="6"/>
    <s v="Sistem Pemesanan Makanan Berbasis Web dan Berkonsep Self Ordering pada Rumah Makan Bursopuri"/>
    <x v="0"/>
    <s v="Ada ( Alat Ada dan Fungsi)"/>
    <s v="Universitas Telkom"/>
    <s v="MICKAEL RENALDY KRISTIANTO"/>
    <s v=""/>
    <n v="1204210049"/>
    <s v="Mahasiswa"/>
    <s v="Sistem Informasi"/>
    <s v="000947315"/>
    <d v="2025-08-07T00:00:00"/>
    <d v="2025-08-07T00:00:00"/>
    <d v="2025-08-07T00:00:00"/>
    <d v="2025-08-07T00:00:00"/>
    <s v="EC002025107054"/>
    <x v="0"/>
    <s v="ANISA DZULKARNAIN"/>
    <s v="AZQ"/>
    <s v=""/>
    <s v="Dosen"/>
    <s v="Sistem Informasi"/>
    <s v="PURNAMA ANAKING"/>
    <s v="PAK"/>
    <s v=""/>
    <s v="Dosen"/>
    <s v="Sistem Informasi"/>
    <m/>
    <s v=""/>
    <s v=""/>
    <m/>
    <m/>
    <m/>
    <s v=""/>
    <s v=""/>
    <m/>
    <m/>
    <m/>
    <s v=""/>
    <s v=""/>
    <m/>
    <m/>
    <m/>
    <s v=""/>
    <n v="0"/>
    <m/>
    <m/>
    <m/>
    <s v=""/>
    <s v=""/>
    <m/>
    <m/>
    <m/>
    <s v=""/>
    <s v=""/>
    <m/>
    <m/>
    <m/>
    <s v=""/>
    <s v=""/>
    <m/>
    <m/>
    <m/>
    <m/>
    <s v=""/>
    <m/>
    <m/>
    <m/>
    <s v=""/>
    <m/>
    <m/>
    <m/>
    <m/>
    <m/>
    <m/>
    <m/>
    <m/>
    <s v="SuratCiptaan_EC002025107054_3.pdf"/>
    <s v="Non-TA"/>
    <s v="Abdimas"/>
  </r>
  <r>
    <n v="188"/>
    <s v="EC002025107008"/>
    <x v="0"/>
    <x v="6"/>
    <s v="Website ComplaintInsight (Sistem Analisis Topik Aduan)"/>
    <x v="0"/>
    <s v="Ada ( Alat Ada dan Fungsi)"/>
    <s v="Universitas Telkom"/>
    <s v="RIZQY ATHIYYA NAFI'ATUS SA'IDAH"/>
    <s v=""/>
    <n v="1204210053"/>
    <s v="Mahasiswa"/>
    <s v="Sistem Informasi"/>
    <s v="000947269"/>
    <d v="2025-08-07T00:00:00"/>
    <d v="2025-08-07T00:00:00"/>
    <d v="2025-08-07T00:00:00"/>
    <d v="2025-08-07T00:00:00"/>
    <s v="EC002025107008"/>
    <x v="0"/>
    <s v="MOCHAMAD NIZAR PALEFI MA'ADY"/>
    <s v="NZR"/>
    <s v=""/>
    <s v="Dosen"/>
    <s v="Sistem Informasi"/>
    <s v="BERLIAN RAHMY LIDIAWATY"/>
    <s v="BRL"/>
    <s v=""/>
    <s v="Dosen"/>
    <s v="Sistem Informasi"/>
    <m/>
    <s v=""/>
    <s v=""/>
    <m/>
    <m/>
    <m/>
    <s v=""/>
    <s v=""/>
    <m/>
    <m/>
    <m/>
    <s v=""/>
    <s v=""/>
    <m/>
    <m/>
    <m/>
    <s v=""/>
    <n v="0"/>
    <m/>
    <m/>
    <m/>
    <s v=""/>
    <s v=""/>
    <m/>
    <m/>
    <m/>
    <s v=""/>
    <s v=""/>
    <m/>
    <m/>
    <m/>
    <s v=""/>
    <s v=""/>
    <m/>
    <m/>
    <m/>
    <m/>
    <s v=""/>
    <m/>
    <m/>
    <m/>
    <s v=""/>
    <m/>
    <m/>
    <m/>
    <m/>
    <m/>
    <m/>
    <m/>
    <m/>
    <s v="SuratCiptaan_EC002025107008_3.pdf"/>
    <s v="Non-TA"/>
    <s v="Penelitian"/>
  </r>
  <r>
    <n v="189"/>
    <s v="EC002025107019"/>
    <x v="0"/>
    <x v="6"/>
    <s v="Aplikasi EggCheck– Smart Detection for Egg Quality in Seconds"/>
    <x v="0"/>
    <s v="Ada ( Alat Ada dan Fungsi)"/>
    <s v="Universitas Telkom"/>
    <s v="DEWI RAHMAWATI"/>
    <s v="DWX"/>
    <s v=""/>
    <s v="Dosen"/>
    <s v="Rekayasa Perangkat Lunak"/>
    <s v="000947280"/>
    <d v="2025-08-07T00:00:00"/>
    <d v="2025-08-07T00:00:00"/>
    <d v="2025-08-07T00:00:00"/>
    <d v="2025-08-07T00:00:00"/>
    <s v="EC002025107019"/>
    <x v="0"/>
    <s v="MUHAMMAD IRGY SYAH DAFFA"/>
    <s v=""/>
    <n v="1201212012"/>
    <s v="Mahasiswa"/>
    <s v="Rekayasa Perangkat Lunak"/>
    <s v="ACHMAD MUZAKKI"/>
    <s v="ZAC"/>
    <n v="1201212012"/>
    <s v="Dosen"/>
    <s v="Rekayasa Perangkat Lunak"/>
    <m/>
    <s v=""/>
    <s v=""/>
    <m/>
    <m/>
    <m/>
    <s v=""/>
    <s v=""/>
    <m/>
    <m/>
    <m/>
    <s v=""/>
    <s v=""/>
    <m/>
    <m/>
    <m/>
    <s v=""/>
    <n v="0"/>
    <m/>
    <m/>
    <m/>
    <s v=""/>
    <s v=""/>
    <m/>
    <m/>
    <m/>
    <s v=""/>
    <s v=""/>
    <m/>
    <m/>
    <m/>
    <s v=""/>
    <s v=""/>
    <m/>
    <m/>
    <m/>
    <m/>
    <s v=""/>
    <m/>
    <m/>
    <m/>
    <s v=""/>
    <m/>
    <m/>
    <m/>
    <m/>
    <m/>
    <m/>
    <m/>
    <m/>
    <s v="SuratCiptaan_EC002025107019_3.pdf"/>
    <s v="TA"/>
    <s v="Penelitian"/>
  </r>
  <r>
    <n v="190"/>
    <s v="EC002025106907"/>
    <x v="0"/>
    <x v="6"/>
    <s v="Aplikasi Mobile Carakan Madura Aksara Gajang"/>
    <x v="0"/>
    <s v="Ada ( Alat Ada dan Fungsi)"/>
    <s v="Universitas Telkom"/>
    <s v="M. TOIFUR RAHMAN"/>
    <s v=""/>
    <n v="1204210157"/>
    <s v="Mahasiswa"/>
    <s v="Sistem Informasi"/>
    <s v="000947168"/>
    <d v="2025-08-07T00:00:00"/>
    <d v="2025-08-07T00:00:00"/>
    <d v="2025-08-07T00:00:00"/>
    <d v="2025-08-07T00:00:00"/>
    <s v="EC002025106907"/>
    <x v="0"/>
    <s v="ANISA DZULKARNAIN"/>
    <s v="AZQ"/>
    <s v=""/>
    <s v="Dosen"/>
    <s v="Sistem Informasi"/>
    <s v="PURNAMA ANAKING"/>
    <s v="PAK"/>
    <s v=""/>
    <s v="Dosen"/>
    <s v="Sistem Informasi"/>
    <m/>
    <s v=""/>
    <s v=""/>
    <m/>
    <m/>
    <m/>
    <s v=""/>
    <s v=""/>
    <m/>
    <m/>
    <m/>
    <s v=""/>
    <s v=""/>
    <m/>
    <m/>
    <m/>
    <s v=""/>
    <n v="0"/>
    <m/>
    <m/>
    <m/>
    <s v=""/>
    <s v=""/>
    <m/>
    <m/>
    <m/>
    <s v=""/>
    <s v=""/>
    <m/>
    <m/>
    <m/>
    <s v=""/>
    <s v=""/>
    <m/>
    <m/>
    <m/>
    <m/>
    <s v=""/>
    <m/>
    <m/>
    <m/>
    <s v=""/>
    <m/>
    <m/>
    <m/>
    <m/>
    <m/>
    <m/>
    <m/>
    <m/>
    <s v="SuratCiptaan_EC002025106907_4.pdf"/>
    <s v="Non-TA"/>
    <s v="Abdimas"/>
  </r>
  <r>
    <n v="191"/>
    <s v="EC002025104891"/>
    <x v="0"/>
    <x v="6"/>
    <s v="Dashboard Monitoring Penggunaan Anggaran Pendapatan dan Belanja Daerah (APBD)"/>
    <x v="0"/>
    <s v="Ada ( Alat Ada dan Fungsi)"/>
    <s v="Universitas Telkom"/>
    <s v="FARHAN NANDA PRIHAMUDI"/>
    <s v=""/>
    <n v="1206210006"/>
    <s v="Mahasiswa"/>
    <s v="Sains Data"/>
    <s v="000945152"/>
    <d v="2025-08-04T00:00:00"/>
    <d v="2025-08-04T00:00:00"/>
    <d v="2025-08-04T00:00:00"/>
    <d v="2025-08-04T00:00:00"/>
    <s v="EC002025104891"/>
    <x v="0"/>
    <s v="RIFDATUN NI'MAH"/>
    <s v="NIC"/>
    <s v=""/>
    <s v="Dosen"/>
    <s v="Sains Data"/>
    <s v="REGITA PUTRI PERMATA"/>
    <s v="GIT"/>
    <s v=""/>
    <s v="Dosen"/>
    <s v="Sains Data"/>
    <m/>
    <s v=""/>
    <s v=""/>
    <m/>
    <m/>
    <m/>
    <s v=""/>
    <s v=""/>
    <m/>
    <m/>
    <m/>
    <s v=""/>
    <s v=""/>
    <m/>
    <m/>
    <m/>
    <s v=""/>
    <n v="0"/>
    <m/>
    <m/>
    <m/>
    <s v=""/>
    <s v=""/>
    <m/>
    <m/>
    <m/>
    <s v=""/>
    <s v=""/>
    <m/>
    <m/>
    <m/>
    <s v=""/>
    <s v=""/>
    <m/>
    <m/>
    <m/>
    <m/>
    <s v=""/>
    <m/>
    <m/>
    <m/>
    <s v=""/>
    <m/>
    <m/>
    <m/>
    <m/>
    <m/>
    <m/>
    <m/>
    <m/>
    <s v="SuratCiptaan_EC002025104891_3.pdf"/>
    <s v="Non-TA"/>
    <s v="Abdimas"/>
  </r>
  <r>
    <n v="192"/>
    <s v="EC002025104748"/>
    <x v="0"/>
    <x v="6"/>
    <s v="Dokumen Perencanaan Strategi Sistem Informasi Koperasi HND Dengan Menggunakan Framework Ward-Peppard"/>
    <x v="3"/>
    <s v="Tidak Ada"/>
    <s v="Universitas Telkom"/>
    <s v="AISYAH PUTRI AMNI RAMADHANTI"/>
    <s v=""/>
    <n v="1204210021"/>
    <s v="Mahasiswa"/>
    <s v="Sistem Informasi"/>
    <s v="000945009"/>
    <d v="2025-08-04T00:00:00"/>
    <d v="2025-08-04T00:00:00"/>
    <d v="2025-08-04T00:00:00"/>
    <d v="2025-08-04T00:00:00"/>
    <s v="EC002025104748"/>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04748_5.pdf"/>
    <s v="Non-TA"/>
    <s v="Penelitian"/>
  </r>
  <r>
    <n v="193"/>
    <s v="EC002025104888"/>
    <x v="0"/>
    <x v="6"/>
    <s v="Program Perangkat Lunak Identifikasi Penyakit Tanaman Melon Berdasarkan Gambar Daun"/>
    <x v="0"/>
    <s v="Ada ( Alat Ada dan Fungsi)"/>
    <s v="Universitas Telkom"/>
    <s v="HAQIQI PAMUNGKAS ARBY PUTRA"/>
    <s v=""/>
    <n v="1204210069"/>
    <s v="Mahasiswa"/>
    <s v="Sistem Informasi"/>
    <s v="000945149"/>
    <d v="2025-08-04T00:00:00"/>
    <d v="2025-08-04T00:00:00"/>
    <d v="2025-08-04T00:00:00"/>
    <d v="2025-08-04T00:00:00"/>
    <s v="EC002025104888"/>
    <x v="0"/>
    <s v="MOCHAMAD NIZAR PALEFI MA'ADY"/>
    <s v="NZR"/>
    <s v=""/>
    <s v="Dosen"/>
    <s v="Sistem Informasi"/>
    <s v="BERLIAN RAHMY LIDIAWATY"/>
    <s v="BRL"/>
    <s v=""/>
    <s v="Dosen"/>
    <s v="Sistem Informasi"/>
    <m/>
    <s v=""/>
    <s v=""/>
    <m/>
    <m/>
    <m/>
    <s v=""/>
    <s v=""/>
    <m/>
    <m/>
    <m/>
    <s v=""/>
    <s v=""/>
    <m/>
    <m/>
    <m/>
    <s v=""/>
    <n v="0"/>
    <m/>
    <m/>
    <m/>
    <s v=""/>
    <s v=""/>
    <m/>
    <m/>
    <m/>
    <s v=""/>
    <s v=""/>
    <m/>
    <m/>
    <m/>
    <s v=""/>
    <s v=""/>
    <m/>
    <m/>
    <m/>
    <m/>
    <s v=""/>
    <m/>
    <m/>
    <m/>
    <s v=""/>
    <m/>
    <m/>
    <m/>
    <m/>
    <m/>
    <m/>
    <m/>
    <m/>
    <s v="SuratCiptaan_EC002025104888_3.pdf"/>
    <s v="Non-TA"/>
    <s v="Penelitian"/>
  </r>
  <r>
    <n v="194"/>
    <s v="EC002025103807"/>
    <x v="0"/>
    <x v="6"/>
    <s v="Sistem Informasi Job Portal Hire Me CDC Telkom University Surabaya"/>
    <x v="0"/>
    <s v="Ada ( Alat Ada dan Fungsi)"/>
    <s v="Universitas Telkom"/>
    <s v="ALDY RAMADHAN PUTRA SATRIA"/>
    <s v=""/>
    <n v="1204210051"/>
    <s v="Mahasiswa"/>
    <s v="Sistem Informasi"/>
    <s v="000944068"/>
    <d v="2025-08-01T00:00:00"/>
    <d v="2025-08-01T00:00:00"/>
    <d v="2025-08-01T00:00:00"/>
    <d v="2025-08-01T00:00:00"/>
    <s v="EC002025103807"/>
    <x v="0"/>
    <s v="ANISA DZULKARNAIN"/>
    <s v="AZQ"/>
    <s v=""/>
    <s v="Dosen"/>
    <s v="Sistem Informasi"/>
    <s v="ROSYID ABDILLAH"/>
    <s v="ROX"/>
    <s v=""/>
    <s v="Dosen"/>
    <s v="Sistem Informasi"/>
    <m/>
    <s v=""/>
    <s v=""/>
    <m/>
    <m/>
    <m/>
    <s v=""/>
    <s v=""/>
    <m/>
    <m/>
    <m/>
    <s v=""/>
    <s v=""/>
    <m/>
    <m/>
    <m/>
    <s v=""/>
    <s v=""/>
    <m/>
    <m/>
    <m/>
    <s v=""/>
    <s v=""/>
    <m/>
    <m/>
    <m/>
    <s v=""/>
    <s v=""/>
    <m/>
    <m/>
    <m/>
    <s v=""/>
    <s v=""/>
    <m/>
    <m/>
    <m/>
    <m/>
    <s v=""/>
    <m/>
    <m/>
    <m/>
    <s v=""/>
    <m/>
    <m/>
    <m/>
    <m/>
    <m/>
    <m/>
    <m/>
    <m/>
    <s v="SuratCiptaan_EC002025103807_5.pdf"/>
    <s v="Non-TA"/>
    <s v="Abdimas"/>
  </r>
  <r>
    <n v="195"/>
    <s v="EC002025103492"/>
    <x v="0"/>
    <x v="6"/>
    <s v="WEBSITE SMART VILLAGE MERAH PUTIH PADA DIMENSI SMART ECONOMY"/>
    <x v="0"/>
    <s v="Ada ( Alat Ada dan Fungsi)"/>
    <s v="Universitas Telkom"/>
    <s v="PUTRA RAFI NAUFAL MAAJID"/>
    <s v=""/>
    <n v="1204210042"/>
    <s v="Mahasiswa"/>
    <s v="Sistem Informasi"/>
    <s v="000943753"/>
    <d v="2025-08-01T00:00:00"/>
    <d v="2025-08-01T00:00:00"/>
    <d v="2025-08-01T00:00:00"/>
    <d v="2025-08-01T00:00:00"/>
    <s v="EC002025103492"/>
    <x v="0"/>
    <s v="MUHAMMAD ILHAM ALHARI"/>
    <s v="LHA"/>
    <s v=""/>
    <s v="Dosen"/>
    <s v="Sistem Informasi"/>
    <s v="MUHAMMAD NASRULLAH"/>
    <s v="RLH"/>
    <s v=""/>
    <s v="Dosen"/>
    <s v="Sistem Informasi"/>
    <m/>
    <s v=""/>
    <s v=""/>
    <m/>
    <m/>
    <m/>
    <s v=""/>
    <s v=""/>
    <m/>
    <m/>
    <m/>
    <s v=""/>
    <s v=""/>
    <m/>
    <m/>
    <m/>
    <s v=""/>
    <n v="0"/>
    <m/>
    <m/>
    <m/>
    <s v=""/>
    <s v=""/>
    <m/>
    <m/>
    <m/>
    <s v=""/>
    <s v=""/>
    <m/>
    <m/>
    <m/>
    <s v=""/>
    <s v=""/>
    <m/>
    <m/>
    <m/>
    <m/>
    <s v=""/>
    <m/>
    <m/>
    <m/>
    <s v=""/>
    <m/>
    <m/>
    <m/>
    <m/>
    <m/>
    <m/>
    <m/>
    <m/>
    <s v="SuratCiptaan_EC002025103492_3.pdf"/>
    <s v="Non-TA"/>
    <s v="Penelitian"/>
  </r>
  <r>
    <n v="196"/>
    <s v="EC002025103499"/>
    <x v="0"/>
    <x v="6"/>
    <s v="Dokumen Rekomendasi Perbaikan Sistem E-Rusun Menggunakan ISO/IEC 25010:2023"/>
    <x v="3"/>
    <s v="Tidak Ada"/>
    <s v="Universitas Telkom"/>
    <s v="KEVIN SURYA HUDITARA"/>
    <s v=""/>
    <n v="1204210117"/>
    <s v="Mahasiswa"/>
    <s v="Sistem Informasi"/>
    <s v="000943760"/>
    <d v="2025-08-01T00:00:00"/>
    <d v="2025-08-01T00:00:00"/>
    <d v="2025-08-01T00:00:00"/>
    <d v="2025-08-01T00:00:00"/>
    <s v="EC002025103499"/>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03499_4.pdf"/>
    <s v="Non-TA"/>
    <s v="Penelitian"/>
  </r>
  <r>
    <n v="197"/>
    <s v="EC002025104023"/>
    <x v="0"/>
    <x v="6"/>
    <s v="Aplikasi HarvestLink – One Stop Smart Farming Solution"/>
    <x v="0"/>
    <s v="Ada ( Alat Ada dan Fungsi)"/>
    <s v="Universitas Telkom"/>
    <s v="ACHMAD MUZAKKI"/>
    <s v="ZAC"/>
    <s v=""/>
    <s v="Dosen"/>
    <s v="Rekayasa Perangkat Lunak"/>
    <s v="000944284"/>
    <d v="2025-08-01T00:00:00"/>
    <d v="2025-08-01T00:00:00"/>
    <d v="2025-08-01T00:00:00"/>
    <d v="2025-08-01T00:00:00"/>
    <s v="EC002025104023"/>
    <x v="0"/>
    <s v="ARNI MUARIFAH AMRI"/>
    <s v="NIE"/>
    <s v=""/>
    <s v="Dosen"/>
    <s v="Rekayasa Perangkat Lunak"/>
    <s v="FIDI WINCOKO PUTRO"/>
    <s v="FWP"/>
    <s v=""/>
    <s v="Dosen"/>
    <s v="Rekayasa Perangkat Lunak"/>
    <s v="DEWI RAHMAWATI"/>
    <s v="DWX"/>
    <s v=""/>
    <s v="Dosen"/>
    <s v="Rekayasa Perangkat Lunak"/>
    <s v="RYAN ADI SAPUTRA"/>
    <s v=""/>
    <n v="1201210006"/>
    <s v="Mahasiswa"/>
    <s v="Rekayasa Perangkat Lunak"/>
    <s v="MUHAMMAD RIFQY ATTAUFI PRATAMA NURDHIANSYAH"/>
    <s v=""/>
    <n v="1201210509"/>
    <s v="Mahasiswa"/>
    <s v="Rekayasa Perangkat Lunak"/>
    <s v="TEGUH SAMBADA ABRIEL KARISMA"/>
    <s v=""/>
    <n v="1201210005"/>
    <s v="Mahasiswa"/>
    <s v="Rekayasa Perangkat Lunak"/>
    <m/>
    <s v=""/>
    <s v=""/>
    <m/>
    <m/>
    <m/>
    <s v=""/>
    <s v=""/>
    <m/>
    <m/>
    <m/>
    <s v=""/>
    <s v=""/>
    <m/>
    <m/>
    <m/>
    <m/>
    <s v=""/>
    <m/>
    <m/>
    <m/>
    <s v=""/>
    <m/>
    <m/>
    <m/>
    <m/>
    <m/>
    <m/>
    <m/>
    <m/>
    <s v="SuratCiptaan_EC002025104023_4.pdf"/>
    <s v="Non-TA"/>
    <s v="Abdimas"/>
  </r>
  <r>
    <n v="198"/>
    <s v="EC002025102839"/>
    <x v="0"/>
    <x v="6"/>
    <s v="BINATRA PORTABLE FEWS SYSTEM BASED ON IoT"/>
    <x v="0"/>
    <s v="Ada ( Alat Ada dan Fungsi)"/>
    <s v="Universitas Telkom"/>
    <s v="MUHAMMAD ADIB KAMALI"/>
    <s v="MDB"/>
    <s v=""/>
    <s v="Dosen"/>
    <s v="Teknologi Informasi"/>
    <s v="000943100"/>
    <d v="2025-07-30T00:00:00"/>
    <d v="2025-07-30T00:00:00"/>
    <d v="2025-07-30T00:00:00"/>
    <d v="2025-07-30T00:00:00"/>
    <s v="EC002025102839"/>
    <x v="0"/>
    <s v="YOHANES SETIAWAN"/>
    <s v="YOH"/>
    <n v="103092400028"/>
    <s v="Dosen"/>
    <s v="Teknologi Informasi"/>
    <s v="REINALDI SANTANA BATTUNG"/>
    <s v=""/>
    <n v="103092400028"/>
    <s v="Mahasiswa"/>
    <s v="Teknologi Informasi"/>
    <s v="STEVEN ANDRE GONASSIS"/>
    <s v=""/>
    <n v="1202220015"/>
    <s v="Mahasiswa"/>
    <s v="Teknologi Informasi"/>
    <m/>
    <s v=""/>
    <s v=""/>
    <m/>
    <m/>
    <m/>
    <s v=""/>
    <s v=""/>
    <m/>
    <m/>
    <m/>
    <s v=""/>
    <n v="0"/>
    <m/>
    <m/>
    <m/>
    <s v=""/>
    <s v=""/>
    <m/>
    <m/>
    <m/>
    <s v=""/>
    <s v=""/>
    <m/>
    <m/>
    <m/>
    <s v=""/>
    <s v=""/>
    <m/>
    <m/>
    <m/>
    <m/>
    <s v=""/>
    <m/>
    <m/>
    <m/>
    <s v=""/>
    <m/>
    <m/>
    <m/>
    <m/>
    <m/>
    <m/>
    <m/>
    <m/>
    <s v="SuratCiptaan_EC002025102839_3.pdf"/>
    <s v="Non-TA"/>
    <s v="Penelitian"/>
  </r>
  <r>
    <n v="199"/>
    <s v="EC002025102847"/>
    <x v="0"/>
    <x v="6"/>
    <s v="Website Binatra.id untuk menampilkan data visual pada sistem FEWS"/>
    <x v="0"/>
    <s v="Ada ( Alat Ada dan Fungsi)"/>
    <s v="Universitas Telkom"/>
    <s v="MUHAMMAD ADIB KAMALI"/>
    <s v="MDB"/>
    <s v=""/>
    <s v="Dosen"/>
    <s v="Teknologi Informasi"/>
    <s v="000943108"/>
    <d v="2025-07-30T00:00:00"/>
    <d v="2025-07-30T00:00:00"/>
    <d v="2025-07-30T00:00:00"/>
    <d v="2025-07-30T00:00:00"/>
    <s v="EC002025102847"/>
    <x v="0"/>
    <s v="MOCHAMAD NIZAR PALEFI MA'ADY"/>
    <s v="NZR"/>
    <s v=""/>
    <s v="Dosen"/>
    <s v="Sistem Informasi"/>
    <s v="RAFLI HAIDAR NASHIF"/>
    <s v=""/>
    <s v=""/>
    <s v="Mahasiswa"/>
    <s v="Teknologi Informasi"/>
    <s v="M. FAHMI ARYA MAULANA"/>
    <s v=""/>
    <n v="1202220007"/>
    <s v="Mahasiswa"/>
    <s v="Teknologi Informasi"/>
    <s v="ZAHWA FARAH ALBANI"/>
    <s v=""/>
    <n v="1202220424"/>
    <s v="Mahasiswa"/>
    <s v="Teknologi Informasi"/>
    <m/>
    <s v=""/>
    <s v=""/>
    <m/>
    <m/>
    <m/>
    <s v=""/>
    <s v=""/>
    <m/>
    <m/>
    <m/>
    <s v=""/>
    <s v=""/>
    <m/>
    <m/>
    <m/>
    <s v=""/>
    <s v=""/>
    <m/>
    <m/>
    <m/>
    <s v=""/>
    <s v=""/>
    <m/>
    <m/>
    <m/>
    <m/>
    <s v=""/>
    <m/>
    <m/>
    <m/>
    <s v=""/>
    <m/>
    <m/>
    <m/>
    <m/>
    <m/>
    <m/>
    <m/>
    <m/>
    <s v="SuratCiptaan_EC002025102847_3.pdf"/>
    <s v="Non-TA"/>
    <s v="Abdimas"/>
  </r>
  <r>
    <n v="200"/>
    <s v="EC002025101510"/>
    <x v="0"/>
    <x v="6"/>
    <s v="Dashboard Analisis Sentimen dan Jaringan Sosial Program stunting di Indonesia"/>
    <x v="0"/>
    <s v="Ada ( Alat Ada dan Fungsi)"/>
    <s v="Universitas Telkom"/>
    <s v="THESION MARTA SIANIPAR"/>
    <s v=""/>
    <n v="1206210004"/>
    <s v="Mahasiswa"/>
    <s v="Sains Data"/>
    <s v="000941771"/>
    <d v="2025-07-30T00:00:00"/>
    <d v="2025-07-30T00:00:00"/>
    <d v="2025-07-30T00:00:00"/>
    <d v="2025-07-30T00:00:00"/>
    <s v="EC002025101510"/>
    <x v="0"/>
    <s v="RIFDATUN NI'MAH"/>
    <s v="NIC"/>
    <s v=""/>
    <s v="Dosen"/>
    <s v="Sains Data"/>
    <s v="AMALIA NUR ALIFAH"/>
    <s v="MAC"/>
    <s v=""/>
    <s v="Dosen"/>
    <s v="Sains Data"/>
    <m/>
    <s v=""/>
    <s v=""/>
    <m/>
    <m/>
    <m/>
    <s v=""/>
    <s v=""/>
    <m/>
    <m/>
    <m/>
    <s v=""/>
    <s v=""/>
    <m/>
    <m/>
    <m/>
    <s v=""/>
    <s v=""/>
    <m/>
    <m/>
    <m/>
    <s v=""/>
    <s v=""/>
    <m/>
    <m/>
    <m/>
    <s v=""/>
    <s v=""/>
    <m/>
    <m/>
    <m/>
    <s v=""/>
    <s v=""/>
    <m/>
    <m/>
    <m/>
    <m/>
    <s v=""/>
    <m/>
    <m/>
    <m/>
    <s v=""/>
    <m/>
    <m/>
    <m/>
    <m/>
    <m/>
    <m/>
    <m/>
    <m/>
    <s v="SuratCiptaan_EC002025101510_3.pdf"/>
    <s v="Non-TA"/>
    <s v="Abdimas"/>
  </r>
  <r>
    <n v="201"/>
    <s v="EC002025102006"/>
    <x v="0"/>
    <x v="6"/>
    <s v="Perancangan Data Warehouse Berdasarkan Data Histori Penjualan dan Persediaan Barang di Nuhsantara Merchandise"/>
    <x v="0"/>
    <s v="Ada ( Alat Ada dan Fungsi)"/>
    <s v="Universitas Telkom"/>
    <s v="AKMAL DWI UTOMO"/>
    <s v=""/>
    <n v="1204210158"/>
    <s v="Mahasiswa"/>
    <s v="Sistem Informasi"/>
    <s v="000942267"/>
    <d v="2025-07-29T00:00:00"/>
    <d v="2025-07-29T00:00:00"/>
    <d v="2025-07-29T00:00:00"/>
    <d v="2025-07-29T00:00:00"/>
    <s v="EC002025102006"/>
    <x v="0"/>
    <s v="SRI HIDAYATI"/>
    <s v="SRX"/>
    <s v=""/>
    <s v="Dosen"/>
    <s v="Sains Data"/>
    <s v="AGUS SULISTYA"/>
    <s v="AGX"/>
    <s v=""/>
    <s v="Dosen"/>
    <s v="Sistem Informasi"/>
    <m/>
    <s v=""/>
    <s v=""/>
    <m/>
    <m/>
    <m/>
    <s v=""/>
    <s v=""/>
    <m/>
    <m/>
    <m/>
    <s v=""/>
    <s v=""/>
    <m/>
    <m/>
    <m/>
    <s v=""/>
    <s v=""/>
    <m/>
    <m/>
    <m/>
    <s v=""/>
    <s v=""/>
    <m/>
    <m/>
    <m/>
    <s v=""/>
    <s v=""/>
    <m/>
    <m/>
    <m/>
    <s v=""/>
    <s v=""/>
    <m/>
    <m/>
    <m/>
    <m/>
    <s v=""/>
    <m/>
    <m/>
    <m/>
    <s v=""/>
    <m/>
    <m/>
    <m/>
    <m/>
    <m/>
    <m/>
    <m/>
    <m/>
    <s v="SuratCiptaan_EC002025102006_3.pdf"/>
    <s v="Non-TA"/>
    <s v="Penelitian"/>
  </r>
  <r>
    <n v="202"/>
    <s v="EC002025100412"/>
    <x v="0"/>
    <x v="6"/>
    <s v="SISTEM PENGUMPULAN DAN PENGELOLAAN DATA GAIT"/>
    <x v="0"/>
    <s v="Ada ( Alat Ada dan Fungsi)"/>
    <s v="Universitas Telkom"/>
    <s v="RIFDATUN NI'MAH"/>
    <s v="NIC"/>
    <s v=""/>
    <s v="Dosen"/>
    <s v="Sains Data"/>
    <s v="000940673"/>
    <d v="2025-07-29T00:00:00"/>
    <d v="2025-07-29T00:00:00"/>
    <d v="2025-07-29T00:00:00"/>
    <d v="2025-07-29T00:00:00"/>
    <s v="EC002025100412"/>
    <x v="0"/>
    <s v="RIZAL RAHMAN RIZKIKA"/>
    <s v=""/>
    <n v="1206210010"/>
    <s v="Mahasiswa"/>
    <s v="Sains Data"/>
    <s v="HELISYAH NUR FADHILAH"/>
    <s v="HEF"/>
    <n v="1206210010"/>
    <s v="Dosen"/>
    <n v="0"/>
    <s v="TANZILAL MUSTAQIM"/>
    <s v="TZL"/>
    <s v=""/>
    <s v="Dosen"/>
    <s v="Informatika"/>
    <s v="DIMAS ADIPUTRA"/>
    <s v="DIV"/>
    <s v=""/>
    <s v="Dosen"/>
    <s v="Teknik Elektro"/>
    <s v="SULTHAN RAFIF"/>
    <s v="SUL"/>
    <s v=""/>
    <s v="Dosen"/>
    <s v="Sains Data"/>
    <m/>
    <s v=""/>
    <s v=""/>
    <m/>
    <m/>
    <m/>
    <s v=""/>
    <s v=""/>
    <m/>
    <m/>
    <m/>
    <s v=""/>
    <s v=""/>
    <m/>
    <m/>
    <m/>
    <s v=""/>
    <s v=""/>
    <m/>
    <m/>
    <m/>
    <m/>
    <s v=""/>
    <m/>
    <m/>
    <m/>
    <s v=""/>
    <m/>
    <m/>
    <m/>
    <m/>
    <m/>
    <m/>
    <m/>
    <m/>
    <s v="SuratCiptaan_EC002025100412_4.pdf"/>
    <s v="TA"/>
    <s v="Penelitian"/>
  </r>
  <r>
    <n v="203"/>
    <s v="EC002025097410"/>
    <x v="0"/>
    <x v="6"/>
    <s v="Worksheet Paper Asesmen Kematangan Kualitas Data Dengan Framework DAMA-DMBOKv2"/>
    <x v="3"/>
    <s v="Tidak Ada"/>
    <s v="Universitas Telkom"/>
    <s v="MUHAMMAD ZIDAN DARMAWAN"/>
    <s v=""/>
    <n v="1204210108"/>
    <s v="Mahasiswa"/>
    <s v="Sistem Informasi"/>
    <s v="000937671"/>
    <d v="2025-07-24T00:00:00"/>
    <d v="2025-07-24T00:00:00"/>
    <d v="2025-07-24T00:00:00"/>
    <d v="2025-07-24T00:00:00"/>
    <s v="EC002025097410"/>
    <x v="0"/>
    <s v="MUHAMMAD ILHAM ALHARI"/>
    <s v="LHA"/>
    <s v=""/>
    <s v="Dosen"/>
    <s v="Sistem Informasi"/>
    <s v="MOCHAMAD NIZAR PALEFI MA'ADY"/>
    <s v="NZR"/>
    <s v=""/>
    <s v="Dosen"/>
    <s v="Sistem Informasi"/>
    <m/>
    <s v=""/>
    <s v=""/>
    <m/>
    <m/>
    <m/>
    <s v=""/>
    <s v=""/>
    <m/>
    <m/>
    <m/>
    <s v=""/>
    <s v=""/>
    <m/>
    <m/>
    <m/>
    <s v=""/>
    <s v=""/>
    <m/>
    <m/>
    <m/>
    <s v=""/>
    <s v=""/>
    <m/>
    <m/>
    <m/>
    <s v=""/>
    <s v=""/>
    <m/>
    <m/>
    <m/>
    <s v=""/>
    <s v=""/>
    <m/>
    <m/>
    <m/>
    <m/>
    <s v=""/>
    <m/>
    <m/>
    <m/>
    <s v=""/>
    <m/>
    <m/>
    <m/>
    <m/>
    <m/>
    <m/>
    <m/>
    <m/>
    <s v="SuratCiptaan_EC002025097410_3.pdf"/>
    <s v="Non-TA"/>
    <s v="Abdimas"/>
  </r>
  <r>
    <n v="204"/>
    <s v="EC002025097439"/>
    <x v="0"/>
    <x v="6"/>
    <s v="IT Blueprint Enterprise Architecture Super App Smart Village Merah Putih"/>
    <x v="3"/>
    <s v="Tidak Ada"/>
    <s v="Universitas Telkom"/>
    <s v="EVERALD ANTHONY ARTHER"/>
    <s v=""/>
    <n v="1204210121"/>
    <s v="Mahasiswa"/>
    <s v="Sistem Informasi"/>
    <s v="000937700"/>
    <d v="2025-07-24T00:00:00"/>
    <d v="2025-07-24T00:00:00"/>
    <d v="2025-07-24T00:00:00"/>
    <d v="2025-07-24T00:00:00"/>
    <s v="EC002025097439"/>
    <x v="0"/>
    <s v="MUHAMMAD ILHAM ALHARI"/>
    <s v="LHA"/>
    <s v=""/>
    <s v="Dosen"/>
    <s v="Sistem Informasi"/>
    <s v="MOCHAMAD NIZAR PALEFI MA'ADY"/>
    <s v="NZR"/>
    <s v=""/>
    <s v="Dosen"/>
    <s v="Sistem Informasi"/>
    <m/>
    <s v=""/>
    <s v=""/>
    <m/>
    <m/>
    <m/>
    <s v=""/>
    <s v=""/>
    <m/>
    <m/>
    <m/>
    <s v=""/>
    <s v=""/>
    <m/>
    <m/>
    <m/>
    <s v=""/>
    <s v=""/>
    <m/>
    <m/>
    <m/>
    <s v=""/>
    <s v=""/>
    <m/>
    <m/>
    <m/>
    <s v=""/>
    <s v=""/>
    <m/>
    <m/>
    <m/>
    <s v=""/>
    <s v=""/>
    <m/>
    <m/>
    <m/>
    <m/>
    <s v=""/>
    <m/>
    <m/>
    <m/>
    <s v=""/>
    <m/>
    <m/>
    <m/>
    <m/>
    <m/>
    <m/>
    <m/>
    <m/>
    <s v="SuratCiptaan_EC002025097439_3.pdf"/>
    <s v="Non-TA"/>
    <s v="Abdimas"/>
  </r>
  <r>
    <n v="205"/>
    <s v="EC002025097357"/>
    <x v="0"/>
    <x v="6"/>
    <s v="Dokumen Blueprint IT pada Literatur Perkantas Jatim"/>
    <x v="3"/>
    <s v="Tidak Ada"/>
    <s v="Universitas Telkom"/>
    <s v="JUANDA FELIX SINURAT"/>
    <s v=""/>
    <n v="1204210037"/>
    <s v="Mahasiswa"/>
    <s v="Sistem Informasi"/>
    <s v="000937618"/>
    <d v="2025-07-18T00:00:00"/>
    <d v="2025-07-18T00:00:00"/>
    <d v="2025-07-18T00:00:00"/>
    <d v="2025-07-18T00:00:00"/>
    <s v="EC002025097357"/>
    <x v="0"/>
    <s v="RAULIA RISKI"/>
    <s v="IKI"/>
    <s v=""/>
    <s v="Dosen"/>
    <s v="Sistem Informasi"/>
    <s v="ARIS KUSUMAWATI"/>
    <s v="KUZ"/>
    <s v=""/>
    <s v="Dosen"/>
    <s v="Sistem Informasi"/>
    <m/>
    <s v=""/>
    <s v=""/>
    <m/>
    <m/>
    <m/>
    <s v=""/>
    <s v=""/>
    <m/>
    <m/>
    <m/>
    <s v=""/>
    <s v=""/>
    <m/>
    <m/>
    <m/>
    <s v=""/>
    <s v=""/>
    <m/>
    <m/>
    <m/>
    <s v=""/>
    <s v=""/>
    <m/>
    <m/>
    <m/>
    <s v=""/>
    <s v=""/>
    <m/>
    <m/>
    <m/>
    <s v=""/>
    <s v=""/>
    <m/>
    <m/>
    <m/>
    <m/>
    <s v=""/>
    <m/>
    <m/>
    <m/>
    <s v=""/>
    <m/>
    <m/>
    <m/>
    <m/>
    <m/>
    <m/>
    <m/>
    <m/>
    <s v="SuratCiptaan_EC002025097357_3.pdf"/>
    <s v="Non-TA"/>
    <s v="Abdimas"/>
  </r>
  <r>
    <n v="206"/>
    <s v="EC002025092538"/>
    <x v="0"/>
    <x v="6"/>
    <s v="PERANGKAT LUNAK INTERAKTIF WHITE SWINDLER: WEBSITE EDUKASI KOMIK MODUS PENIPUAN DIGITAL"/>
    <x v="0"/>
    <s v="Ada ( Alat Ada dan Fungsi)"/>
    <s v="Universitas Telkom"/>
    <s v="MOCHAMAD NIZAR PALEFI MA'ADY"/>
    <s v="NZR"/>
    <s v=""/>
    <s v="Dosen"/>
    <s v="Sistem Informasi"/>
    <s v="000932799"/>
    <d v="2025-07-18T00:00:00"/>
    <d v="2025-07-18T00:00:00"/>
    <d v="2025-07-18T00:00:00"/>
    <d v="2025-07-18T00:00:00"/>
    <s v="EC002025092538"/>
    <x v="0"/>
    <s v="AGUS SULISTYA"/>
    <s v="AGX"/>
    <s v=""/>
    <s v="Dosen"/>
    <s v="Sistem Informasi"/>
    <s v="ROSYID ABDILLAH"/>
    <s v="ROX"/>
    <s v=""/>
    <s v="Dosen"/>
    <s v="Sistem Informasi"/>
    <s v="ANISA DZULKARNAIN"/>
    <s v="AZQ"/>
    <s v=""/>
    <s v="Dosen"/>
    <s v="Sistem Informasi"/>
    <s v="MUSTAFA KAMAL"/>
    <s v="MFL"/>
    <s v=""/>
    <s v="Dosen"/>
    <s v="Teknologi Informasi"/>
    <s v="AAWALI SALSABILAH ARIFIYANTI"/>
    <s v=""/>
    <n v="1204230020"/>
    <s v="Mahasiswa"/>
    <s v="Sistem Informasi"/>
    <s v="NINDYANDHA SEKAR PRAMESWARI"/>
    <s v=""/>
    <n v="1204230069"/>
    <s v="Mahasiswa"/>
    <s v="Sistem Informasi"/>
    <s v="ANJELLI TRIA YULIANDANI"/>
    <s v=""/>
    <n v="102062430004"/>
    <s v="Mahasiswa"/>
    <s v="Sistem Informasi"/>
    <s v="AULIA AZ ZAHRA"/>
    <s v=""/>
    <n v="102062430013"/>
    <s v="Mahasiswa"/>
    <s v="Sistem Informasi"/>
    <s v="APRIYANTO MAULUDIN KHARIS PRADANA"/>
    <s v=""/>
    <n v="1204230109"/>
    <s v="Mahasiswa"/>
    <s v="Sistem Informasi"/>
    <s v="PASYA AYU RASTITI"/>
    <m/>
    <n v="102062400004"/>
    <s v="Mahasiswa"/>
    <s v="Sistem Informasi"/>
    <m/>
    <s v=""/>
    <m/>
    <m/>
    <m/>
    <m/>
    <m/>
    <m/>
    <m/>
    <m/>
    <s v="SuratCiptaan_EC002025092538_5.pdf"/>
    <s v="Non-TA"/>
    <s v="Abdimas"/>
  </r>
  <r>
    <n v="207"/>
    <s v="EC002025091272"/>
    <x v="0"/>
    <x v="6"/>
    <s v="Rancang Bangun Sistem Presensi Fingerprint Sekolah Berbasis Arduino"/>
    <x v="0"/>
    <s v="Ada ( Alat Ada dan Fungsi)"/>
    <s v="Universitas Telkom"/>
    <s v="RIZKY FENALDO MAULANA"/>
    <s v="RZO"/>
    <s v=""/>
    <s v="Dosen"/>
    <s v="Informatika"/>
    <s v="000931533"/>
    <d v="2025-07-17T00:00:00"/>
    <d v="2025-07-17T00:00:00"/>
    <d v="2025-07-17T00:00:00"/>
    <d v="2025-07-17T00:00:00"/>
    <s v="EC002025091272"/>
    <x v="0"/>
    <s v="GRANITA HAJAR"/>
    <s v="GRN"/>
    <s v=""/>
    <s v="Dosen"/>
    <s v="Teknik Logistik"/>
    <s v="ERLY EKAYANTI ROSYIDA"/>
    <s v="EYE"/>
    <s v=""/>
    <s v="Dosen"/>
    <s v="Teknik Logistik"/>
    <s v="AFIFAH FIKRIYAH DHIYA'ULHAQ"/>
    <s v=""/>
    <n v="1203220051"/>
    <s v="Mahasiswa"/>
    <s v="Informatika"/>
    <s v="NATANAEL WIJAYA TIONO"/>
    <s v=""/>
    <n v="1203220140"/>
    <s v="Mahasiswa"/>
    <s v="Informatika"/>
    <s v="YUANDYTHA FITRIA ADE PUTRI SUJIANA"/>
    <s v=""/>
    <n v="1203220120"/>
    <s v="Mahasiswa"/>
    <s v="Informatika"/>
    <s v="CAHYANING ERDINIRA WIDIYA LESTARI"/>
    <s v=""/>
    <n v="1203220089"/>
    <s v="Mahasiswa"/>
    <s v="Informatika"/>
    <s v="MARIA ANGELA PERMATASARI"/>
    <s v=""/>
    <n v="1203220162"/>
    <s v="Mahasiswa"/>
    <s v="Informatika"/>
    <m/>
    <s v=""/>
    <s v=""/>
    <m/>
    <m/>
    <m/>
    <s v=""/>
    <s v=""/>
    <m/>
    <m/>
    <m/>
    <m/>
    <s v=""/>
    <m/>
    <m/>
    <m/>
    <s v=""/>
    <m/>
    <m/>
    <m/>
    <m/>
    <m/>
    <m/>
    <m/>
    <m/>
    <s v="SuratCiptaan_EC002025091272_4.pdf"/>
    <s v="Non-TA"/>
    <s v="Abdimas"/>
  </r>
  <r>
    <n v="208"/>
    <s v="EC002025091093"/>
    <x v="0"/>
    <x v="6"/>
    <s v="Sistem Informasi TPQ Al-Mubaarok Surabaya"/>
    <x v="0"/>
    <s v="Ada ( Alat Ada dan Fungsi)"/>
    <s v="Universitas Telkom"/>
    <s v="ALQIS RAUSANFITA"/>
    <s v="ALQ"/>
    <s v=""/>
    <s v="Dosen"/>
    <s v="Informatika"/>
    <s v="000931354"/>
    <d v="2025-07-17T00:00:00"/>
    <d v="2025-07-17T00:00:00"/>
    <d v="2025-07-17T00:00:00"/>
    <d v="2025-07-17T00:00:00"/>
    <s v="EC002025091093"/>
    <x v="0"/>
    <s v="AHMAD WALI SATRIA BAHARI JOHAN"/>
    <s v="AWQ"/>
    <s v=""/>
    <s v="Dosen"/>
    <s v="Informatika"/>
    <s v="VESSA RIZKY OKTAVIA"/>
    <s v="VRO"/>
    <s v=""/>
    <s v="Dosen"/>
    <s v="Informatika"/>
    <s v="MUHAMMAD HANAFI CHOIRULLOH"/>
    <s v=""/>
    <n v="1203210141"/>
    <s v="Mahasiswa"/>
    <s v="Informatika"/>
    <s v="FENDI VIRGIANSYAH"/>
    <s v=""/>
    <n v="1203210086"/>
    <s v="Mahasiswa"/>
    <s v="Informatika"/>
    <s v="MOCH. ANDI DIVANGGA PRATAMA"/>
    <s v=""/>
    <n v="1203210005"/>
    <s v="Mahasiswa"/>
    <s v="Informatika"/>
    <m/>
    <s v=""/>
    <s v=""/>
    <s v=""/>
    <s v=""/>
    <m/>
    <s v=""/>
    <s v=""/>
    <s v=""/>
    <s v=""/>
    <m/>
    <s v=""/>
    <s v=""/>
    <m/>
    <m/>
    <m/>
    <s v=""/>
    <s v=""/>
    <m/>
    <m/>
    <m/>
    <m/>
    <s v=""/>
    <m/>
    <m/>
    <m/>
    <s v=""/>
    <m/>
    <m/>
    <m/>
    <m/>
    <m/>
    <m/>
    <m/>
    <m/>
    <s v="SuratCiptaan_EC002025091093_5.pdf"/>
    <s v="Non-TA"/>
    <s v="Abdimas"/>
  </r>
  <r>
    <n v="209"/>
    <s v="EC002025091103"/>
    <x v="0"/>
    <x v="6"/>
    <s v="Rancangan User Interface dan User Experience Website E-Commerce Brand Fashion ASPUT"/>
    <x v="0"/>
    <s v="Ada ( Alat Ada dan Fungsi)"/>
    <s v="Universitas Telkom"/>
    <s v="DITA PUTRI ADINI"/>
    <s v=""/>
    <n v="1204210004"/>
    <s v="Mahasiswa"/>
    <s v="Sistem Informasi"/>
    <s v="000931364"/>
    <d v="2025-07-17T00:00:00"/>
    <d v="2025-07-17T00:00:00"/>
    <d v="2025-07-17T00:00:00"/>
    <d v="2025-07-17T00:00:00"/>
    <s v="EC002025091103"/>
    <x v="0"/>
    <s v="ADZANIL RACHMADHI PUTRA"/>
    <s v="ARX"/>
    <s v=""/>
    <s v="Dosen"/>
    <s v="Sistem Informasi"/>
    <s v="ROSYID ABDILLAH"/>
    <s v="ROX"/>
    <s v=""/>
    <s v="Dosen"/>
    <s v="Sistem Informasi"/>
    <m/>
    <s v=""/>
    <s v=""/>
    <s v=""/>
    <s v=""/>
    <m/>
    <s v=""/>
    <s v=""/>
    <s v=""/>
    <s v=""/>
    <m/>
    <s v=""/>
    <s v=""/>
    <s v=""/>
    <s v=""/>
    <m/>
    <s v=""/>
    <s v=""/>
    <s v=""/>
    <s v=""/>
    <m/>
    <s v=""/>
    <s v=""/>
    <s v=""/>
    <s v=""/>
    <m/>
    <s v=""/>
    <s v=""/>
    <m/>
    <m/>
    <m/>
    <s v=""/>
    <s v=""/>
    <m/>
    <m/>
    <m/>
    <m/>
    <s v=""/>
    <m/>
    <m/>
    <m/>
    <s v=""/>
    <m/>
    <m/>
    <m/>
    <m/>
    <m/>
    <m/>
    <m/>
    <m/>
    <s v="SuratCiptaan_EC002025091103_5.pdf"/>
    <s v="Non-TA"/>
    <s v="Abdimas"/>
  </r>
  <r>
    <n v="210"/>
    <s v="EC002025090656"/>
    <x v="0"/>
    <x v="6"/>
    <s v="Campus Adventure : TUS PENGEMBANGAN GAME IMERSIF TELKOM UNIVERSITY CAMPUS SURABAYA BERBASIS ROBLOX"/>
    <x v="0"/>
    <s v="Ada ( Alat Ada dan Fungsi)"/>
    <s v="Universitas Telkom"/>
    <s v="JAVIER JIBRAN KHAN NABIL"/>
    <s v=""/>
    <n v="1204210150"/>
    <s v="Mahasiswa"/>
    <s v="Sistem Informasi"/>
    <s v="000930917"/>
    <d v="2025-07-16T00:00:00"/>
    <d v="2025-07-16T00:00:00"/>
    <d v="2025-07-16T00:00:00"/>
    <d v="2025-07-16T00:00:00"/>
    <s v="EC002025090656"/>
    <x v="0"/>
    <s v="SRI HIDAYATI"/>
    <s v="SRX"/>
    <s v=""/>
    <s v="Dosen"/>
    <s v="Sains Data"/>
    <s v="ROSYID ABDILLAH"/>
    <s v="ROX"/>
    <s v=""/>
    <s v="Dosen"/>
    <s v="Sistem Informasi"/>
    <m/>
    <s v=""/>
    <s v=""/>
    <s v=""/>
    <s v=""/>
    <m/>
    <s v=""/>
    <s v=""/>
    <s v=""/>
    <s v=""/>
    <m/>
    <s v=""/>
    <s v=""/>
    <s v=""/>
    <s v=""/>
    <m/>
    <s v=""/>
    <n v="0"/>
    <s v=""/>
    <s v=""/>
    <m/>
    <s v=""/>
    <s v=""/>
    <s v=""/>
    <s v=""/>
    <m/>
    <s v=""/>
    <s v=""/>
    <m/>
    <m/>
    <m/>
    <s v=""/>
    <s v=""/>
    <m/>
    <m/>
    <m/>
    <m/>
    <s v=""/>
    <m/>
    <m/>
    <m/>
    <s v=""/>
    <m/>
    <m/>
    <m/>
    <m/>
    <m/>
    <m/>
    <m/>
    <m/>
    <s v="SuratCiptaan_EC002025090656_6.pdf"/>
    <s v="Non-TA"/>
    <s v="Penelitian"/>
  </r>
  <r>
    <n v="211"/>
    <s v="EC002025087866"/>
    <x v="0"/>
    <x v="6"/>
    <s v="DOKUMEN RISK REGISTER UNIT RAWAT JALAN RUMAH SAKIT BHAYANGKARA PUSDIK SABHARA PORONG 2020 - 2024"/>
    <x v="3"/>
    <s v="Tidak Ada"/>
    <s v="Universitas Telkom"/>
    <s v="FARRAS HANUN AZIZAH"/>
    <s v=""/>
    <n v="1204210074"/>
    <s v="Mahasiswa"/>
    <s v="Sistem Informasi"/>
    <s v="000928127"/>
    <d v="2025-07-12T00:00:00"/>
    <d v="2025-07-12T00:00:00"/>
    <d v="2025-07-12T00:00:00"/>
    <d v="2025-07-12T00:00:00"/>
    <s v="EC002025087866"/>
    <x v="0"/>
    <s v="ANFAZUL FARIDATUL AZIZAH"/>
    <s v="AFC"/>
    <s v=""/>
    <s v="Dosen"/>
    <s v="Sistem Informasi"/>
    <s v="ARIS KUSUMAWATI"/>
    <s v="KUZ"/>
    <s v=""/>
    <s v="Dosen"/>
    <s v="Sistem Informasi"/>
    <m/>
    <s v=""/>
    <s v=""/>
    <s v=""/>
    <s v=""/>
    <m/>
    <s v=""/>
    <s v=""/>
    <s v=""/>
    <s v=""/>
    <m/>
    <s v=""/>
    <s v=""/>
    <s v=""/>
    <s v=""/>
    <m/>
    <s v=""/>
    <s v=""/>
    <s v=""/>
    <s v=""/>
    <m/>
    <s v=""/>
    <s v=""/>
    <s v=""/>
    <s v=""/>
    <m/>
    <s v=""/>
    <s v=""/>
    <m/>
    <m/>
    <m/>
    <s v=""/>
    <s v=""/>
    <m/>
    <m/>
    <m/>
    <m/>
    <s v=""/>
    <m/>
    <m/>
    <m/>
    <s v=""/>
    <m/>
    <m/>
    <m/>
    <m/>
    <m/>
    <m/>
    <m/>
    <m/>
    <s v="SuratCiptaan_EC002025087866_4.pdf"/>
    <s v="Non-TA"/>
    <s v="Penelitian"/>
  </r>
  <r>
    <n v="212"/>
    <s v="EC002025097328"/>
    <x v="0"/>
    <x v="6"/>
    <s v="WEBSITE GROWCHICK ( Chicken Mortality Prediction )"/>
    <x v="0"/>
    <s v="Ada ( Alat Ada dan Fungsi)"/>
    <s v="Universitas Telkom"/>
    <s v="SONAYA DEVI ANJA AMELIA"/>
    <s v=""/>
    <n v="1204210032"/>
    <s v="Mahasiswa"/>
    <s v="Sistem Informasi"/>
    <s v="000937589"/>
    <d v="2025-07-07T00:00:00"/>
    <d v="2025-07-07T00:00:00"/>
    <d v="2025-07-07T00:00:00"/>
    <d v="2025-07-07T00:00:00"/>
    <s v="EC002025097328"/>
    <x v="0"/>
    <s v="MUHAMMAD ILHAM ALHARI"/>
    <s v="LHA"/>
    <s v=""/>
    <s v="Dosen"/>
    <s v="Sistem Informasi"/>
    <s v="MOCHAMAD NIZAR PALEFI MA'ADY"/>
    <s v="NZR"/>
    <s v=""/>
    <s v="Dosen"/>
    <s v="Sistem Informasi"/>
    <m/>
    <s v=""/>
    <s v=""/>
    <s v=""/>
    <s v=""/>
    <m/>
    <s v=""/>
    <s v=""/>
    <s v=""/>
    <s v=""/>
    <m/>
    <s v=""/>
    <s v=""/>
    <s v=""/>
    <s v=""/>
    <m/>
    <s v=""/>
    <s v=""/>
    <s v=""/>
    <s v=""/>
    <m/>
    <s v=""/>
    <s v=""/>
    <s v=""/>
    <s v=""/>
    <m/>
    <s v=""/>
    <s v=""/>
    <m/>
    <m/>
    <m/>
    <s v=""/>
    <s v=""/>
    <m/>
    <m/>
    <m/>
    <m/>
    <s v=""/>
    <m/>
    <m/>
    <m/>
    <s v=""/>
    <m/>
    <m/>
    <m/>
    <m/>
    <m/>
    <m/>
    <m/>
    <m/>
    <s v="SuratCiptaan_EC002025097328_4.pdf"/>
    <s v="Non-TA"/>
    <s v="Abdimas"/>
  </r>
  <r>
    <n v="213"/>
    <s v="EC002025208767"/>
    <x v="0"/>
    <x v="6"/>
    <s v="Modul Penerapan Display Produk Dan Live Streaming Untuk Pemasaran Umkm"/>
    <x v="8"/>
    <m/>
    <s v="Universitas Telkom"/>
    <s v="Krisnayanti Aditasari"/>
    <s v="KNY"/>
    <s v=""/>
    <s v="Dosen"/>
    <s v="Digital Bisnis"/>
    <s v="000937590"/>
    <d v="2025-12-10T00:00:00"/>
    <d v="2025-12-11T00:00:00"/>
    <d v="2025-12-12T00:00:00"/>
    <d v="2025-12-13T00:00:00"/>
    <s v="EC002025208767"/>
    <x v="0"/>
    <s v="Wahyu Eka Kiswardani"/>
    <s v="WEK"/>
    <s v=""/>
    <s v="Dosen"/>
    <s v="Digital Bisnis"/>
    <s v="N. Azizia Gia Mutiarasari"/>
    <s v="AGM"/>
    <s v=""/>
    <s v="Dosen"/>
    <s v="Digital Bisnis"/>
    <s v="Hussein Gibreel Musa Salih"/>
    <s v="HGM"/>
    <s v=""/>
    <s v="Dosen"/>
    <s v="Digital Bisnis"/>
    <s v="David Naka Nugroho Mustakim"/>
    <s v=""/>
    <n v="1205220032"/>
    <s v="Mahasiswa"/>
    <s v="Bisnis Digital"/>
    <s v="Samuel Evan Aldrick"/>
    <s v=""/>
    <n v="1205222013"/>
    <s v="Mahasiswa"/>
    <s v="Bisnis Digital"/>
    <s v="Jian Karisawati"/>
    <s v=""/>
    <n v="1205222023"/>
    <s v="Mahasiswa"/>
    <s v="Bisnis Digital"/>
    <s v="Nabila Alya Parsa Al Zahra Putri Shofa"/>
    <s v=""/>
    <n v="1205220077"/>
    <s v="Mahasiswa"/>
    <s v="Bisnis Digital"/>
    <m/>
    <s v=""/>
    <s v=""/>
    <m/>
    <m/>
    <m/>
    <s v=""/>
    <s v=""/>
    <m/>
    <m/>
    <m/>
    <m/>
    <s v=""/>
    <m/>
    <m/>
    <m/>
    <s v=""/>
    <m/>
    <m/>
    <m/>
    <m/>
    <m/>
    <m/>
    <m/>
    <m/>
    <s v="SuratCiptaan_EC002025208767_2.pdf"/>
    <s v="Non-TA"/>
    <s v="Abdimas"/>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m/>
    <m/>
    <s v="10/KP/LPPM-UWP/K-1/II/2018"/>
    <s v="RANCANGAN TEORI BAPAKISME TERHADAP PRODUKTIFITAS KADER POSYANDU SEBAGAI PENGGUNA SISTEM INFORMASI KMS"/>
    <s v="Penelitian Hibah Eksternal"/>
    <x v="0"/>
    <s v="2018"/>
    <m/>
    <s v="Teknologi Informasi dan Komunikasi"/>
    <n v="16750000"/>
    <s v="Institut Teknologi Telkom Surabaya"/>
    <m/>
    <m/>
    <m/>
    <s v="ID"/>
    <s v="ITTelkom Surabaya"/>
    <m/>
    <s v="Ully Asfari"/>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m/>
    <m/>
    <m/>
    <m/>
    <m/>
    <m/>
    <m/>
    <m/>
    <m/>
    <m/>
    <m/>
    <m/>
    <m/>
    <m/>
    <m/>
    <m/>
    <m/>
    <m/>
    <m/>
    <m/>
    <m/>
    <m/>
    <m/>
    <m/>
    <m/>
    <m/>
  </r>
  <r>
    <m/>
    <m/>
    <m/>
    <m/>
    <m/>
    <x v="1"/>
    <m/>
    <m/>
    <m/>
    <m/>
    <m/>
    <m/>
    <m/>
    <m/>
    <m/>
    <m/>
    <m/>
    <m/>
    <m/>
    <m/>
    <s v=""/>
    <s v=""/>
    <s v=""/>
    <m/>
    <m/>
    <m/>
    <m/>
    <m/>
    <m/>
    <m/>
    <m/>
    <s v=""/>
    <s v=""/>
    <s v=""/>
    <m/>
    <m/>
    <m/>
    <m/>
    <m/>
    <m/>
    <m/>
    <m/>
    <m/>
    <m/>
    <m/>
    <m/>
    <m/>
    <m/>
    <m/>
    <m/>
    <m/>
    <m/>
    <m/>
    <m/>
    <m/>
    <m/>
    <m/>
    <m/>
    <m/>
    <m/>
    <m/>
    <m/>
    <m/>
    <m/>
    <m/>
    <m/>
    <m/>
    <m/>
    <m/>
    <m/>
    <m/>
    <m/>
    <m/>
    <m/>
    <m/>
    <m/>
    <m/>
    <m/>
    <m/>
    <m/>
    <m/>
    <m/>
    <m/>
    <m/>
    <m/>
    <m/>
    <m/>
    <m/>
    <m/>
    <m/>
    <m/>
    <m/>
    <m/>
    <m/>
    <m/>
    <m/>
    <m/>
    <m/>
    <m/>
  </r>
  <r>
    <m/>
    <m/>
    <s v="214/PNLT3/PPM/III/2019"/>
    <s v="PENGEMBANGAN SISTEM KENDALI KUANTITAS AIR PADA TANAMAN HIDROPONIK BERBASIS INTERNET OF THINGS (IOT)"/>
    <s v="Penelitian Dana Internal (PDI)"/>
    <x v="2"/>
    <n v="2019"/>
    <n v="10"/>
    <m/>
    <n v="8880000"/>
    <s v="Institut Teknologi Telkom Surabaya"/>
    <s v="4"/>
    <s v="Penelitian Kompetitif Internal"/>
    <s v="Internal"/>
    <s v="ID"/>
    <s v="ITTelkom Surabaya"/>
    <m/>
    <s v="Ubaidillah Umar"/>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m/>
    <m/>
    <m/>
    <m/>
    <m/>
    <m/>
    <s v="Proposal"/>
    <s v="Laporan Akhir"/>
    <s v="Rizal Fathurrahman"/>
    <s v="Teknik Komputer"/>
    <s v="ALFRIDO RAMADHANA KASENDA PUTRA"/>
    <s v="Teknik Komputer"/>
    <m/>
    <s v=""/>
    <m/>
    <s v=""/>
    <m/>
    <s v=""/>
    <m/>
    <s v=""/>
    <m/>
    <s v=""/>
    <m/>
    <m/>
    <m/>
    <m/>
  </r>
  <r>
    <m/>
    <m/>
    <s v="214/PNLT3/PPM/III/2019"/>
    <s v="Superposisi Gelombang Sinus  Sebagai Media Pembelajaran Gelombang Dan Bunyi Pada Matakuliah Fisika Dasar Screen reader support enabled."/>
    <m/>
    <x v="2"/>
    <n v="2019"/>
    <n v="6"/>
    <m/>
    <n v="4114000"/>
    <s v="Institut Teknologi Telkom Surabaya"/>
    <s v="3"/>
    <s v="Penelitian Kompetitif Internal"/>
    <s v="Internal"/>
    <s v="ID"/>
    <s v="ITTelkom Surabaya"/>
    <m/>
    <s v="Dwi Edi Setyawan"/>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m/>
    <m/>
    <m/>
    <m/>
    <m/>
    <m/>
    <s v="Proposal"/>
    <s v="Laporan Akhir"/>
    <s v="Danang Taufik Kurnianto"/>
    <s v="Teknik Komputer"/>
    <s v="Muhammad Syaiful Islam"/>
    <s v="Teknik Komputer"/>
    <m/>
    <s v=""/>
    <m/>
    <s v=""/>
    <m/>
    <s v=""/>
    <m/>
    <s v=""/>
    <m/>
    <s v=""/>
    <m/>
    <m/>
    <m/>
    <m/>
  </r>
  <r>
    <m/>
    <m/>
    <s v="214/PNLT3/PPM/III/2019"/>
    <s v="Rancang Bangun Modul Praktikum Harmonisasi Nada  Sebagai Media Pembelajaran Gelombang Dan Bunyi Pada Matakuliah Fisika Dasar"/>
    <s v="Penelitian Dana Internal (PDI)"/>
    <x v="2"/>
    <n v="2019"/>
    <n v="6"/>
    <m/>
    <n v="4752000"/>
    <s v="Institut Teknologi Telkom Surabaya"/>
    <s v="3"/>
    <s v="Penelitian Kompetitif Internal"/>
    <s v="Internal"/>
    <s v="ID"/>
    <s v="ITTelkom Surabaya"/>
    <m/>
    <s v="Dwi Edi Setyawan"/>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Muhammad Yanuar Muhaimin"/>
    <s v="Teknik Komputer"/>
    <s v="Muhammad Huzaimi Maulana"/>
    <s v="Teknik Komputer"/>
    <m/>
    <s v=""/>
    <m/>
    <s v=""/>
    <m/>
    <s v=""/>
    <m/>
    <s v=""/>
    <m/>
    <s v=""/>
    <m/>
    <m/>
    <m/>
    <m/>
  </r>
  <r>
    <m/>
    <m/>
    <s v="214/PNLT3/PPM/III/2019"/>
    <s v="Analisis Kepuasan Pelanggan Terhadap Layanan Penyedia Jasa Transportasi Online Menggunakan Fuzzy Service Quality"/>
    <s v="Penelitian Dana Internal (PDI)"/>
    <x v="2"/>
    <n v="2019"/>
    <n v="8"/>
    <m/>
    <n v="9627000"/>
    <s v="Institut Teknologi Telkom Surabaya"/>
    <m/>
    <s v="Penelitian Kompetitif Internal"/>
    <s v="Internal"/>
    <s v="ID"/>
    <s v="ITTelkom Surabaya"/>
    <m/>
    <s v="Hawwin Mardhiana"/>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m/>
    <m/>
    <m/>
    <m/>
    <m/>
    <m/>
    <s v="Proposal"/>
    <s v="Laporan Akhir"/>
    <s v="Wan Azizah Sri Nuraini"/>
    <s v="Sistem Informasi"/>
    <s v="TANANG SATRIYO ADI"/>
    <s v="Sistem Informasi"/>
    <m/>
    <s v=""/>
    <m/>
    <s v=""/>
    <m/>
    <s v=""/>
    <m/>
    <s v=""/>
    <m/>
    <s v=""/>
    <m/>
    <m/>
    <m/>
    <m/>
  </r>
  <r>
    <m/>
    <m/>
    <s v="214/PNLT3/PPM/III/2019"/>
    <s v="Sistem Akuaponik Berbasis IOT pada Urban Farming"/>
    <s v="Penelitian Dana Internal (PDI)"/>
    <x v="2"/>
    <n v="2019"/>
    <n v="6"/>
    <m/>
    <n v="11120000"/>
    <s v="Institut Teknologi Telkom Surabaya"/>
    <s v="6"/>
    <s v="Penelitian Kompetitif Internal"/>
    <s v="Internal"/>
    <s v="ID"/>
    <s v="ITTelkom Surabaya"/>
    <m/>
    <s v="Yupit Sudianto"/>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m/>
    <m/>
    <m/>
    <m/>
    <m/>
    <m/>
    <s v="Proposal"/>
    <s v="Laporan Akhir"/>
    <s v="Tanfirul Roibafi Muhammad"/>
    <s v="Sistem Informasi"/>
    <s v="Dhimas Bintang Bagaskara"/>
    <s v="Rekayasa Perangkat Lunak"/>
    <s v="Danang ???"/>
    <s v="Tidak Ada"/>
    <m/>
    <s v=""/>
    <m/>
    <s v=""/>
    <m/>
    <s v=""/>
    <m/>
    <s v=""/>
    <m/>
    <m/>
    <m/>
    <m/>
  </r>
  <r>
    <m/>
    <m/>
    <s v="214/PNLT3/PPM/III/2019"/>
    <s v="Antena Dengan Beamforming Sederhana Untuk Komunikasi Robot Bergerak"/>
    <s v="Penelitian Dana Internal (PDI)"/>
    <x v="2"/>
    <n v="2019"/>
    <n v="9"/>
    <m/>
    <n v="11400000"/>
    <s v="Institut Teknologi Telkom Surabaya"/>
    <s v="4"/>
    <s v="Penelitian Kompetitif Internal"/>
    <s v="Internal"/>
    <s v="ID"/>
    <s v="ITTelkom Surabaya"/>
    <m/>
    <s v="Muhsin"/>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m/>
    <m/>
    <m/>
    <m/>
    <m/>
    <m/>
    <s v="Proposal"/>
    <s v="Laporan Akhir"/>
    <s v="Aulia Putri Pramita"/>
    <s v="Teknik Telekomunikasi"/>
    <s v="Riski Dwi Nur Cahyanti"/>
    <s v="Teknik Telekomunikasi"/>
    <s v="Prasasti Desta Srihadi"/>
    <s v="Teknik Telekomunikasi"/>
    <m/>
    <s v=""/>
    <m/>
    <s v=""/>
    <m/>
    <s v=""/>
    <m/>
    <s v=""/>
    <m/>
    <m/>
    <m/>
    <m/>
  </r>
  <r>
    <m/>
    <m/>
    <s v="214/PNLT3/PPM/III/2019"/>
    <s v="Identifikasi Posisi Kapal Mengunakan Internet Of Thing Sistem Untuk Mengurangi Antrian Kendaraan Truk Di Pelabuhan"/>
    <s v="Penelitian Dana Internal (PDI)"/>
    <x v="2"/>
    <n v="2019"/>
    <n v="10"/>
    <m/>
    <n v="10125000"/>
    <s v="Institut Teknologi Telkom Surabaya"/>
    <s v="Publikasi paper seminar"/>
    <s v="Penelitian Kompetitif Internal"/>
    <s v="Internal"/>
    <s v="ID"/>
    <s v="ITTelkom Surabaya"/>
    <m/>
    <s v="Nilla Rachmaningrum"/>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m/>
    <m/>
    <m/>
    <m/>
    <m/>
    <m/>
    <s v="Proposal"/>
    <s v="Laporan Akhir"/>
    <s v="RM. BAGASTYO ANGGORO INDRASTOTO"/>
    <s v="Teknik Telekomunikasi"/>
    <s v="IKA SULISTYA RINI"/>
    <s v="Teknik Telekomunikasi"/>
    <s v="RAFI ASHRAF ANJAYA"/>
    <s v="Teknik Telekomunikasi"/>
    <m/>
    <s v=""/>
    <m/>
    <s v=""/>
    <m/>
    <s v=""/>
    <m/>
    <s v=""/>
    <m/>
    <m/>
    <m/>
    <m/>
  </r>
  <r>
    <m/>
    <m/>
    <s v="214/PNLT3/PPM/III/2019"/>
    <s v="Transporter Logistik Cerdas &quot;SROBOT&quot;"/>
    <s v="Penelitian Dana Internal (PDI)"/>
    <x v="2"/>
    <n v="2019"/>
    <n v="5"/>
    <m/>
    <n v="11875000"/>
    <s v="Institut Teknologi Telkom Surabaya"/>
    <s v="4"/>
    <s v="Penelitian Kompetitif Internal"/>
    <s v="Internal"/>
    <s v="ID"/>
    <s v="ITTelkom Surabaya"/>
    <m/>
    <s v="Moch. Iskandar Riansyah"/>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m/>
    <m/>
    <m/>
    <m/>
    <m/>
    <m/>
    <s v="Proposal"/>
    <s v="Laporan Akhir"/>
    <s v="Putu Duta Hasta Putra"/>
    <s v="Teknik Elektro"/>
    <s v="DIMAS BAGAS WICAKSONO"/>
    <s v="Teknik Elektro"/>
    <s v="GETSEMANI ADI BAGUS MARANATA HARTONO"/>
    <s v="Teknik Elektro"/>
    <s v="AQSHA AL MADANI KURNIAWAN"/>
    <s v="Teknik Elektro"/>
    <m/>
    <s v=""/>
    <m/>
    <s v=""/>
    <m/>
    <s v=""/>
    <m/>
    <m/>
    <m/>
    <m/>
  </r>
  <r>
    <m/>
    <m/>
    <s v="214/PNLT3/PPM/III/2019"/>
    <s v="Analisis Dan Deteksi Anomali Pada Perubahan Total Electron Content (Tec) Di Lapisan Ionosphare Sebelum Terjadi Gempa Bumi Menggunakan Ensemble Method.  (Studi Kasus Gempa Bumi Palu Dan Lombok)"/>
    <s v="Penelitian Dana Internal (PDI)"/>
    <x v="2"/>
    <n v="2019"/>
    <n v="8"/>
    <m/>
    <n v="3748000"/>
    <s v="Institut Teknologi Telkom Surabaya"/>
    <s v="Jurnal Nasional Terakreditasi"/>
    <s v="Penelitian Kompetitif Internal"/>
    <s v="Internal"/>
    <s v="ID"/>
    <s v="ITTelkom Surabaya"/>
    <m/>
    <s v="Bernadus Anggo Seno Aji"/>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m/>
    <m/>
    <m/>
    <m/>
    <m/>
    <m/>
    <s v="Proposal"/>
    <s v="Laporan Akhir"/>
    <s v="Muhamad Rizal Dwi Adhipramana"/>
    <s v="Teknologi Informasi"/>
    <m/>
    <s v=""/>
    <m/>
    <s v=""/>
    <m/>
    <s v=""/>
    <m/>
    <s v=""/>
    <m/>
    <s v=""/>
    <m/>
    <s v=""/>
    <m/>
    <m/>
    <m/>
    <m/>
  </r>
  <r>
    <m/>
    <m/>
    <s v="214/PNLT3/PPM/III/2019"/>
    <s v="Simple Digital Wireless Transmitter &amp; Receiver"/>
    <s v="Penelitian Dana Internal (PDI)"/>
    <x v="2"/>
    <n v="2019"/>
    <n v="10"/>
    <m/>
    <n v="9400000"/>
    <s v="Institut Teknologi Telkom Surabaya"/>
    <s v="HAKI"/>
    <s v="Penelitian Kompetitif Internal"/>
    <s v="Internal"/>
    <s v="ID"/>
    <s v="ITTelkom Surabaya"/>
    <m/>
    <s v="Hamzah Ulinuha Mustakim"/>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m/>
    <m/>
    <m/>
    <m/>
    <m/>
    <m/>
    <s v="Proposal"/>
    <s v="Laporan Akhir"/>
    <s v="MAULANA ACHMAD ROZAQ"/>
    <s v="Teknik Telekomunikasi"/>
    <m/>
    <s v=""/>
    <m/>
    <s v=""/>
    <m/>
    <s v=""/>
    <m/>
    <s v=""/>
    <m/>
    <s v=""/>
    <m/>
    <s v=""/>
    <m/>
    <m/>
    <m/>
    <m/>
  </r>
  <r>
    <m/>
    <m/>
    <s v="214/PNLT3/PPM/III/2019"/>
    <s v="Model Lokasi Spatial Dengan Fungsi Permintaan Yang Bergantung Pada Harga, Lokasi, Dan Diskon"/>
    <s v="Penelitian Dana Internal (PDI)"/>
    <x v="2"/>
    <n v="2019"/>
    <n v="8"/>
    <m/>
    <n v="5296000"/>
    <s v="Institut Teknologi Telkom Surabaya"/>
    <s v="3"/>
    <s v="Penelitian Kompetitif Internal"/>
    <s v="Internal"/>
    <s v="ID"/>
    <s v="ITTelkom Surabaya"/>
    <m/>
    <s v="Abduh Sayid Albana"/>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m/>
    <m/>
    <m/>
    <m/>
    <m/>
    <m/>
    <s v="Proposal"/>
    <s v="Laporan Akhir"/>
    <s v="Muhammad Narendroduto Rokhyadi"/>
    <s v="Teknik Industri"/>
    <m/>
    <s v=""/>
    <m/>
    <s v=""/>
    <m/>
    <s v=""/>
    <m/>
    <s v=""/>
    <m/>
    <s v=""/>
    <m/>
    <s v=""/>
    <m/>
    <m/>
    <m/>
    <m/>
  </r>
  <r>
    <m/>
    <m/>
    <s v="214/PNLT3/PPM/III/2019"/>
    <s v="Pengawasan Dan Klasifikasi Kualitas Air Pdam Surabaya Berbasis Internet Of Things"/>
    <s v="Penelitian Dana Internal (PDI)"/>
    <x v="2"/>
    <n v="2019"/>
    <n v="6"/>
    <m/>
    <n v="10250000"/>
    <s v="Institut Teknologi Telkom Surabaya"/>
    <s v="4"/>
    <s v="Penelitian Kompetitif Internal"/>
    <s v="Internal"/>
    <s v="ID"/>
    <s v="ITTelkom Surabaya"/>
    <m/>
    <s v="Dimas Adiputra"/>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m/>
    <m/>
    <m/>
    <m/>
    <m/>
    <m/>
    <s v="Proposal"/>
    <s v="Laporan Akhir"/>
    <s v="MOCHAMAD FAUZAN RASYID"/>
    <s v="Teknik Elektro"/>
    <s v="MOCH. BAGUS INDRASTATA PURAHITA"/>
    <s v="Teknik Elektro"/>
    <m/>
    <s v=""/>
    <m/>
    <s v=""/>
    <m/>
    <s v=""/>
    <m/>
    <s v=""/>
    <m/>
    <s v=""/>
    <m/>
    <m/>
    <m/>
    <m/>
  </r>
  <r>
    <s v=" "/>
    <m/>
    <s v="214/PNLT3/PPM/III/2019"/>
    <s v="Permodelan Permintaan Yang Mempertimbangkan Harga, Lokasi Dan Rebate"/>
    <s v="Penelitian Dana Internal (PDI)"/>
    <x v="2"/>
    <n v="2019"/>
    <n v="6"/>
    <m/>
    <n v="6800000"/>
    <s v="Institut Teknologi Telkom Surabaya"/>
    <s v="2"/>
    <s v="Penelitian Kompetitif Internal"/>
    <s v="Internal"/>
    <s v="ID"/>
    <s v="ITTelkom Surabaya"/>
    <m/>
    <s v="Wahyu Andy Prastyabudi"/>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m/>
    <m/>
    <m/>
    <m/>
    <m/>
    <m/>
    <s v="Proposal"/>
    <s v="Laporan Akhir"/>
    <s v="NISRINA SALSABILAH"/>
    <s v="Teknik Industri"/>
    <m/>
    <s v=""/>
    <m/>
    <s v=""/>
    <m/>
    <s v=""/>
    <m/>
    <s v=""/>
    <m/>
    <s v=""/>
    <m/>
    <s v=""/>
    <m/>
    <m/>
    <m/>
    <m/>
  </r>
  <r>
    <m/>
    <m/>
    <s v="214/PNLT3/PPM/III/2019"/>
    <s v="Koordinasi vs Kompetisi: Aplikasi Hotelling Model Pada Pelabuhan Peti Kemas Surabaya"/>
    <s v="Penelitian Dana Internal (PDI)"/>
    <x v="2"/>
    <n v="2019"/>
    <n v="10"/>
    <m/>
    <n v="4800000"/>
    <s v="Institut Teknologi Telkom Surabaya"/>
    <s v="3"/>
    <s v="Penelitian Kompetitif Internal"/>
    <s v="Internal"/>
    <s v="ID"/>
    <s v="ITTelkom Surabaya"/>
    <m/>
    <s v="Rahaditya Dimas Prihadianto"/>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m/>
    <m/>
    <m/>
    <m/>
    <m/>
    <m/>
    <s v="Proposal"/>
    <s v="Laporan Akhir"/>
    <s v="Shanggabuana Adhitya Shamaradewa"/>
    <s v="Teknik Industri"/>
    <m/>
    <s v=""/>
    <m/>
    <s v=""/>
    <m/>
    <s v=""/>
    <m/>
    <s v=""/>
    <m/>
    <s v=""/>
    <m/>
    <s v=""/>
    <m/>
    <m/>
    <m/>
    <m/>
  </r>
  <r>
    <m/>
    <m/>
    <s v="214/PNLT3/PPM/III/2019"/>
    <s v="Rancang Bangun Sistem Informasi Transportasi Umum Di Surabaya Mengguanakan Google Maps APIs Dan Firebase Pada Perangkat Bergerak"/>
    <s v="Penelitian Dana Internal (PDI)"/>
    <x v="2"/>
    <n v="2019"/>
    <n v="10"/>
    <m/>
    <n v="10748000"/>
    <s v="Institut Teknologi Telkom Surabaya"/>
    <s v="Aplikasi Android, Jurnal Nasional Terakreditasi, Seminar Internasional Terindeks IEEE"/>
    <s v="Penelitian Kompetitif Internal"/>
    <s v="Internal"/>
    <s v="ID"/>
    <s v="ITTelkom Surabaya"/>
    <m/>
    <s v="Farah Zakiyah Rahmanti"/>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m/>
    <m/>
    <m/>
    <m/>
    <m/>
    <m/>
    <s v="Proposal"/>
    <s v="Laporan Akhir"/>
    <s v="Anas Ittaqullah"/>
    <s v="Teknologi Informasi"/>
    <s v="DIMAS BAGUS SAPUTRO"/>
    <s v="Teknologi Informasi"/>
    <m/>
    <s v=""/>
    <m/>
    <s v=""/>
    <m/>
    <s v=""/>
    <m/>
    <s v=""/>
    <m/>
    <s v=""/>
    <m/>
    <m/>
    <m/>
    <m/>
  </r>
  <r>
    <m/>
    <m/>
    <s v="214/PNLT3/PPM/III/2019"/>
    <s v="Voice Command  Dalam Rumah Pintar Berbasis Internet Of Things"/>
    <s v="Penelitian Dana Internal (PDI)"/>
    <x v="2"/>
    <n v="2019"/>
    <n v="3"/>
    <m/>
    <n v="8681500"/>
    <s v="Institut Teknologi Telkom Surabaya"/>
    <s v="Artikel Ilmiah dimuat di Jurnal"/>
    <s v="Penelitian Kompetitif Internal"/>
    <s v="Internal"/>
    <s v="ID"/>
    <s v="ITTelkom Surabaya"/>
    <m/>
    <s v="Billy Montolalu"/>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Danu Diningrat"/>
    <s v="Teknik Komputer"/>
    <s v="Alvin Tamado Cahaya"/>
    <s v="Teknik Komputer"/>
    <m/>
    <s v=""/>
    <m/>
    <s v=""/>
    <m/>
    <s v=""/>
    <m/>
    <s v=""/>
    <m/>
    <s v=""/>
    <m/>
    <m/>
    <m/>
    <m/>
  </r>
  <r>
    <m/>
    <m/>
    <s v="214/PNLT3/PPM/III/2019"/>
    <s v="Pengembangan Sistem Cerdas Untuk Prediksi Jatuh Berbasis Accelerometer Dan Gyroscope Dalam Rangka Pencegahan Cedera Fatal Pada Geriatri"/>
    <s v="Penelitian Dana Internal (PDI)"/>
    <x v="2"/>
    <n v="2019"/>
    <n v="10"/>
    <m/>
    <n v="10025000"/>
    <s v="Institut Teknologi Telkom Surabaya"/>
    <s v="3"/>
    <s v="Penelitian Kompetitif Internal"/>
    <s v="Internal"/>
    <s v="ID"/>
    <s v="ITTelkom Surabaya"/>
    <m/>
    <s v="Dewi Rahmawati"/>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m/>
    <m/>
    <m/>
    <m/>
    <m/>
    <m/>
    <s v="Proposal"/>
    <s v="Laporan Akhir"/>
    <s v="Bagus Kurniawan"/>
    <s v="Rekayasa Perangkat Lunak"/>
    <s v="Timotius Hadi Pratama"/>
    <s v="Rekayasa Perangkat Lunak"/>
    <s v="Angger Wicaksono"/>
    <s v="Rekayasa Perangkat Lunak"/>
    <m/>
    <s v=""/>
    <m/>
    <s v=""/>
    <m/>
    <s v=""/>
    <m/>
    <s v=""/>
    <m/>
    <m/>
    <m/>
    <m/>
  </r>
  <r>
    <m/>
    <m/>
    <s v="214/PNLT3/PPM/III/2019"/>
    <s v="Manajemen Energi Menggunakan Internet Of Things Untuk Smart Office"/>
    <s v="Penelitian Dana Internal (PDI)"/>
    <x v="2"/>
    <n v="2019"/>
    <n v="6"/>
    <m/>
    <n v="6574000"/>
    <s v="Institut Teknologi Telkom Surabaya"/>
    <s v="Paper Scopus"/>
    <s v="Penelitian Kompetitif Internal"/>
    <s v="Internal"/>
    <s v="ID"/>
    <s v="ITTelkom Surabaya"/>
    <m/>
    <s v="Isa Hafidz"/>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m/>
    <m/>
    <m/>
    <m/>
    <m/>
    <m/>
    <s v="Proposal"/>
    <s v="Laporan Akhir"/>
    <s v="Fathur Alfariz"/>
    <s v="Teknik Elektro"/>
    <s v="NOVA HERLINA MILA SOETARNO"/>
    <s v="Teknik Elektro"/>
    <s v="Henko Kholima"/>
    <s v="Teknik Elektro"/>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REK.623/PNLT3/PPM/III/2020"/>
    <s v="544/PNLT3/PPM/III/2020"/>
    <s v="PENGARUH TIPE MEDIA SOSIAL TERHADAP HUBUNGAN ANTARA INFORMASI PADA IKLAN PRODUK UKM INDUSTRI SANDANG DENGAN INTENSI MEMBELI PADA INFORMATION ACCEPTANCE MODEL (IACM)"/>
    <s v="Penelitian Dana Internal (PDI)"/>
    <x v="3"/>
    <n v="2020"/>
    <n v="10"/>
    <s v="Manajemen Industri"/>
    <n v="4563200"/>
    <s v="Institut Teknologi Telkom Surabaya"/>
    <n v="1"/>
    <m/>
    <s v="Internal"/>
    <s v="ID"/>
    <s v="ITTelkom Surabaya"/>
    <n v="6681051"/>
    <s v="Rizqa Amelia Zunaidi"/>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nnisa Putri Pratama"/>
    <s v="Teknik Industri"/>
    <m/>
    <s v=""/>
    <m/>
    <s v=""/>
    <m/>
    <s v=""/>
    <m/>
    <s v=""/>
    <m/>
    <s v=""/>
    <m/>
    <s v=""/>
    <s v="Jurnal Nasional Terakreditasi"/>
    <m/>
    <s v="Seminar Internasional"/>
    <m/>
  </r>
  <r>
    <n v="2"/>
    <s v="REK.623/PNLT3/PPM/III/2020"/>
    <s v="545/PNLT3/PPM/III/2020"/>
    <s v="Studi Kelayakan Teknologi Klasifikasi Otomatis Berbasis Convolutional Neural Network Pada Sistem Penerimaan Mahasiswa Baru"/>
    <s v="Penelitian Dana Internal (PDI)"/>
    <x v="3"/>
    <n v="2020"/>
    <n v="10"/>
    <s v="Studi Kelayakan"/>
    <n v="5820000"/>
    <s v="Institut Teknologi Telkom Surabaya"/>
    <n v="3"/>
    <m/>
    <s v="Internal"/>
    <s v="ID"/>
    <s v="ITTelkom Surabaya"/>
    <n v="6682237"/>
    <s v="Dominggo Bayu Baskara"/>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m/>
    <m/>
    <m/>
    <m/>
    <m/>
    <m/>
    <s v="Proposal"/>
    <s v="Laporan Akhir"/>
    <s v="Frestia Rizky Amalia"/>
    <s v="Teknik Industri"/>
    <s v="Bagus Kurniawan"/>
    <s v="Rekayasa Perangkat Lunak"/>
    <m/>
    <s v=""/>
    <m/>
    <s v=""/>
    <m/>
    <s v=""/>
    <m/>
    <s v=""/>
    <m/>
    <s v=""/>
    <s v="Jurnal Nasional"/>
    <m/>
    <m/>
    <m/>
  </r>
  <r>
    <n v="3"/>
    <s v="REK.623/PNLT3/PPM/III/2020"/>
    <s v="546/PNLT3/PPM/III/2020"/>
    <s v="2D TO 3D MRI BRAIN SEGMENTATION MENGGUNAKAN U-NET AND MASK R-CNN METHOD UNTUK PENDUDUK DAERAH MARITIM"/>
    <s v="Penelitian Dana Internal (PDI)"/>
    <x v="3"/>
    <n v="2020"/>
    <n v="10"/>
    <s v="Machine Learning"/>
    <n v="13337500"/>
    <s v="Institut Teknologi Telkom Surabaya"/>
    <n v="3"/>
    <s v="Penelitian Kompetitif Internal"/>
    <s v="Internal"/>
    <s v="ID"/>
    <s v="ITTelkom Surabaya"/>
    <n v="6680622"/>
    <s v="Dewi Rahmawati"/>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m/>
    <m/>
    <m/>
    <m/>
    <m/>
    <m/>
    <s v="Proposal"/>
    <s v="Laporan Akhir"/>
    <s v="Muhammad Rizky Iqbal Syaifullah"/>
    <s v="Rekayasa Perangkat Lunak"/>
    <m/>
    <s v=""/>
    <m/>
    <s v=""/>
    <m/>
    <s v=""/>
    <m/>
    <s v=""/>
    <m/>
    <s v=""/>
    <m/>
    <s v=""/>
    <s v="Jurnal Nasional Terakreditasi"/>
    <m/>
    <s v="Seminar Internasional"/>
    <m/>
  </r>
  <r>
    <n v="4"/>
    <s v="REK.623/PNLT3/PPM/III/2020"/>
    <s v="547/PNLT3/PPM/III/2020"/>
    <s v="Water Monitoring Using Internet of Things (IoT) Gen. 1"/>
    <s v="Penelitian Dana Internal (PDI)"/>
    <x v="3"/>
    <n v="2020"/>
    <n v="10"/>
    <s v="Kemaritiman"/>
    <n v="15883750"/>
    <s v="Institut Teknologi Telkom Surabaya"/>
    <n v="4"/>
    <m/>
    <s v="Internal"/>
    <s v="ID"/>
    <s v="ITTelkom Surabaya"/>
    <n v="6680651"/>
    <s v="Dimas Adiputra"/>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m/>
    <m/>
    <m/>
    <m/>
    <m/>
    <m/>
    <s v="Proposal"/>
    <s v="Laporan Akhir"/>
    <s v="MOCHAMAD FAUZAN RASYID"/>
    <s v="Teknik Elektro"/>
    <s v="MOCH. BAGUS INDRASTATA PURAHITA"/>
    <s v="Teknik Elektro"/>
    <s v="Abdulloh Hamid Nushfi"/>
    <s v="Teknik Elektro"/>
    <m/>
    <s v=""/>
    <m/>
    <s v=""/>
    <m/>
    <s v=""/>
    <m/>
    <s v=""/>
    <s v="Jurnal"/>
    <m/>
    <s v="Proseding internasional, Prototype"/>
    <m/>
  </r>
  <r>
    <n v="5"/>
    <s v="REK.623/PNLT3/PPM/III/2020"/>
    <s v="548/PNLT3/PPM/III/2020"/>
    <s v="Simulasi Model Hoteliing Pada Pelabuhan Peti Kemas Surabaya"/>
    <s v="Penelitian Dana Internal (PDI)"/>
    <x v="3"/>
    <n v="2020"/>
    <n v="10"/>
    <s v="Simulasi Industri"/>
    <n v="5796000"/>
    <s v="Institut Teknologi Telkom Surabaya"/>
    <n v="3"/>
    <m/>
    <s v="Internal"/>
    <s v="ID"/>
    <s v="ITTelkom Surabaya"/>
    <n v="6680618"/>
    <s v="Rahaditya Dimas Prihadianto"/>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m/>
    <m/>
    <m/>
    <m/>
    <m/>
    <m/>
    <s v="Proposal"/>
    <s v="Laporan Akhir"/>
    <s v="Sulaiman Azhari"/>
    <s v="Teknik Industri"/>
    <m/>
    <s v=""/>
    <m/>
    <s v=""/>
    <m/>
    <s v=""/>
    <m/>
    <s v=""/>
    <m/>
    <s v=""/>
    <m/>
    <s v=""/>
    <s v="Jurnal Nasional Terakreditasi"/>
    <m/>
    <s v="Seminar Internasional"/>
    <m/>
  </r>
  <r>
    <n v="6"/>
    <s v="REK.623/PNLT3/PPM/III/2020"/>
    <s v="549/PNLT3/PPM/III/2020"/>
    <s v="Desain Sistem Monitoring Solar Farm dengan  Menggunakan PV Inverter pada Bangunan "/>
    <s v="Penelitian Dana Internal (PDI)"/>
    <x v="3"/>
    <n v="2020"/>
    <n v="10"/>
    <s v="Teknologi Informasi dan Komunikasi"/>
    <n v="15035000"/>
    <s v="Institut Teknologi Telkom Surabaya"/>
    <n v="2"/>
    <m/>
    <s v="Internal"/>
    <s v="ID"/>
    <s v="ITTelkom Surabaya"/>
    <n v="6680612"/>
    <s v="Isa Hafidz"/>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NOVA HERLINA MILA SOETARNO"/>
    <s v="Teknik Elektro"/>
    <s v="Henko Kholima"/>
    <s v="Teknik Elektro"/>
    <m/>
    <s v=""/>
    <m/>
    <s v=""/>
    <m/>
    <s v=""/>
    <m/>
    <s v=""/>
    <m/>
    <s v=""/>
    <s v="Jurnal"/>
    <m/>
    <s v="Modul Pelatihan, Modul Praktikum"/>
    <m/>
  </r>
  <r>
    <n v="7"/>
    <s v="REK.623/PNLT3/PPM/III/2020"/>
    <s v="550/PNLT3/PPM/III/2020"/>
    <s v="EVAN (Emergency Vehiche Automatic Notification)"/>
    <s v="Penelitian Dana Internal (PDI)"/>
    <x v="3"/>
    <n v="2020"/>
    <n v="10"/>
    <s v="Transportasi"/>
    <n v="12530400"/>
    <s v="Institut Teknologi Telkom Surabaya"/>
    <n v="2"/>
    <m/>
    <s v="Internal"/>
    <s v="ID"/>
    <s v="ITTelkom Surabaya"/>
    <n v="6682174"/>
    <s v="Khodijah Amiroh"/>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m/>
    <m/>
    <m/>
    <m/>
    <m/>
    <m/>
    <s v="Proposal"/>
    <s v="Laporan Akhir"/>
    <s v="Muhammad Iqbal Maulana"/>
    <s v="Informatika"/>
    <s v="Gilang Maulana"/>
    <s v="Teknologi Informasi"/>
    <m/>
    <s v=""/>
    <m/>
    <s v=""/>
    <m/>
    <s v=""/>
    <m/>
    <s v=""/>
    <m/>
    <s v=""/>
    <s v="Jurnal Nasional Terakreditasi"/>
    <m/>
    <s v="HKI"/>
    <m/>
  </r>
  <r>
    <n v="8"/>
    <s v="REK.623/PNLT3/PPM/III/2020"/>
    <s v="551/PNLT3/PPM/III/2020"/>
    <s v="Analisis Karakteristik Peniaian Kinerja Manajerial Terhadap Pengaruh Motivasi Dan Kreativitas Menggunakan Metode Graphic Rating Scale Pada Instansi XYZ"/>
    <s v="Penelitian Dana Internal (PDI)"/>
    <x v="3"/>
    <n v="2020"/>
    <n v="10"/>
    <s v="Teknologi Informasi dan Komunikasi"/>
    <n v="6661475"/>
    <s v="Institut Teknologi Telkom Surabaya"/>
    <n v="3"/>
    <m/>
    <s v="Internal"/>
    <s v="ID"/>
    <s v="ITTelkom Surabaya"/>
    <n v="259781"/>
    <s v="Titus Kristanto"/>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m/>
    <m/>
    <m/>
    <m/>
    <m/>
    <m/>
    <s v="Proposal"/>
    <s v="Laporan Akhir"/>
    <s v="MUHAMMAD NASRULLOH MUBARAK"/>
    <s v="Teknik Elektro"/>
    <m/>
    <s v=""/>
    <m/>
    <s v=""/>
    <m/>
    <s v=""/>
    <m/>
    <s v=""/>
    <m/>
    <s v=""/>
    <m/>
    <s v=""/>
    <s v="Jurnal Nasional Terakreditasi"/>
    <m/>
    <s v="Seminar Internasional, Hak Cipta"/>
    <m/>
  </r>
  <r>
    <n v="9"/>
    <s v="REK.623/PNLT3/PPM/III/2020"/>
    <s v="552/PNLT3/PPM/III/2020"/>
    <s v="Perancangan Data Warehouse untuk Menunjang Akreditasi Program Studi"/>
    <s v="Penelitian Dana Internal (PDI)"/>
    <x v="3"/>
    <n v="2020"/>
    <n v="6"/>
    <s v="Warehouse Management System"/>
    <n v="4600000"/>
    <s v="Institut Teknologi Telkom Surabaya"/>
    <n v="3"/>
    <m/>
    <s v="Internal"/>
    <s v="ID"/>
    <s v="ITTelkom Surabaya"/>
    <n v="6764236"/>
    <s v="Rokhmatul Insani"/>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Rio Armando"/>
    <s v="Sistem Informasi"/>
    <s v="I. G. AG. KOM. AGNAM MELYANTARA"/>
    <s v="Sistem Informasi"/>
    <m/>
    <s v=""/>
    <m/>
    <s v=""/>
    <m/>
    <s v=""/>
    <m/>
    <s v=""/>
    <m/>
    <s v=""/>
    <s v="Jurnal Sinta 2"/>
    <m/>
    <s v="Seminar Internasional"/>
    <m/>
  </r>
  <r>
    <n v="10"/>
    <s v="REK.623/PNLT3/PPM/III/2020"/>
    <s v="553/PNLT3/PPM/III/2020"/>
    <s v="Penelusuran Sumber Gas Pada Kondisi Turbulensi Mekanis Menggunakan Mobile Robot"/>
    <s v="Penelitian Dana Internal (PDI)"/>
    <x v="3"/>
    <n v="2020"/>
    <n v="7"/>
    <s v="Transportasi"/>
    <n v="11932940"/>
    <s v="Institut Teknologi Telkom Surabaya"/>
    <n v="4"/>
    <m/>
    <s v="Internal"/>
    <s v="ID"/>
    <s v="ITTelkom Surabaya"/>
    <n v="6680633"/>
    <s v="Helmy Widyantara"/>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m/>
    <m/>
    <m/>
    <m/>
    <m/>
    <m/>
    <s v="Proposal"/>
    <s v="Laporan Akhir"/>
    <s v="Rizal Fathurrahman"/>
    <s v="Teknik Komputer"/>
    <m/>
    <s v=""/>
    <m/>
    <s v=""/>
    <m/>
    <s v=""/>
    <m/>
    <s v=""/>
    <m/>
    <s v=""/>
    <m/>
    <s v=""/>
    <s v="Jurnal Internasional"/>
    <m/>
    <m/>
    <m/>
  </r>
  <r>
    <n v="11"/>
    <s v="REK.623/PNLT3/PPM/III/2020"/>
    <s v="554/PNLT3/PPM/III/2020"/>
    <s v="Antenna MIMO 5G-NR Band N77 dengan Korelasi Rendah untuk Base Station Komunikasi Robot Bergerak"/>
    <s v="Penelitian Dana Internal (PDI)"/>
    <x v="3"/>
    <n v="2020"/>
    <n v="10"/>
    <s v="Teknologi Informasi dan Komunikasi"/>
    <n v="11270000"/>
    <s v="Institut Teknologi Telkom Surabaya"/>
    <n v="4"/>
    <m/>
    <s v="Internal"/>
    <s v="ID"/>
    <s v="ITTelkom Surabaya"/>
    <n v="6680615"/>
    <s v="Muhsin"/>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s v="Aulia Saharani"/>
    <s v="Teknik Telekomunikasi"/>
    <s v="Indah Rahmawati Utami"/>
    <s v="Teknik Telekomunikasi"/>
    <m/>
    <s v=""/>
    <m/>
    <s v=""/>
    <m/>
    <s v=""/>
    <m/>
    <s v=""/>
    <m/>
    <s v=""/>
    <s v="Jurnal Internasional"/>
    <m/>
    <m/>
    <m/>
  </r>
  <r>
    <n v="12"/>
    <s v="REK.623/PNLT3/PPM/III/2020"/>
    <s v="555/PNLT3/PPM/III/2020"/>
    <s v="Transporter Logistik Cerdas dengan Kemampuan Obstacle Avoidance dan Path Planning"/>
    <s v="Penelitian Dana Internal (PDI)"/>
    <x v="3"/>
    <n v="2020"/>
    <n v="10"/>
    <s v="Transportasi"/>
    <n v="13337500"/>
    <s v="Institut Teknologi Telkom Surabaya"/>
    <n v="4"/>
    <m/>
    <s v="Internal"/>
    <s v="ID"/>
    <s v="ITTelkom Surabaya"/>
    <n v="6680685"/>
    <s v="Moch. Iskandar Riansyah"/>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s v="Putu Duta Hasta Putra"/>
    <s v="Teknik Elektro"/>
    <s v="DIMAS BAGAS WICAKSONO"/>
    <s v="Teknik Elektro"/>
    <m/>
    <s v=""/>
    <m/>
    <s v=""/>
    <m/>
    <s v=""/>
    <m/>
    <s v=""/>
    <m/>
    <s v=""/>
    <s v="Jurnal"/>
    <m/>
    <s v="Proseding internasional, Prototype"/>
    <m/>
  </r>
  <r>
    <n v="13"/>
    <s v="REK.623/PNLT3/PPM/III/2020"/>
    <s v="556/PNLT3/PPM/III/2020"/>
    <s v="Sistem Pelacakan Aset Menggunakan RFID pada ITTelkom Surabaya"/>
    <s v="Penelitian Dana Internal (PDI)"/>
    <x v="3"/>
    <n v="2020"/>
    <n v="10"/>
    <s v="Logistik"/>
    <n v="13579200"/>
    <s v="Institut Teknologi Telkom Surabaya"/>
    <n v="2"/>
    <m/>
    <s v="Internal"/>
    <s v="ID"/>
    <s v="ITTelkom Surabaya"/>
    <n v="6680664"/>
    <s v="Farah Zakiyah Rahmanti"/>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m/>
    <m/>
    <m/>
    <m/>
    <m/>
    <m/>
    <s v="Proposal"/>
    <m/>
    <s v="Muhamad Rizal Dwi Adhipramana"/>
    <s v="Teknologi Informasi"/>
    <s v="Fajar Wirawan"/>
    <s v="Teknologi Informasi"/>
    <s v="Ilham Mukti Pradana"/>
    <s v="Teknologi Informasi"/>
    <m/>
    <s v=""/>
    <m/>
    <s v=""/>
    <m/>
    <s v=""/>
    <m/>
    <s v=""/>
    <s v="Jurnal Nasional Terakreditasi"/>
    <m/>
    <s v="HKI"/>
    <m/>
  </r>
  <r>
    <n v="14"/>
    <s v="REK.623/PNLT3/PPM/III/2020"/>
    <s v="557/PNLT3/PPM/III/2020"/>
    <s v="Menyelidiki Hasil Pembelajaran dan Menghasilkan Subyektif Mendalam Dalam Pengalaman Logistic Dengan Video 360"/>
    <s v="Penelitian Dana Internal (PDI)"/>
    <x v="3"/>
    <n v="2020"/>
    <n v="10"/>
    <s v="Virtual Reality, Budaya Organisasi"/>
    <n v="8320250"/>
    <s v="Institut Teknologi Telkom Surabaya"/>
    <n v="2"/>
    <m/>
    <s v="Internal"/>
    <s v="ID"/>
    <s v="ITTelkom Surabaya"/>
    <n v="6665306"/>
    <s v="Ully Asfari"/>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m/>
    <m/>
    <m/>
    <m/>
    <m/>
    <m/>
    <s v="Proposal"/>
    <m/>
    <s v="Nadiah Ratnaduhita"/>
    <s v="Sistem Informasi"/>
    <s v="Ian Mahendra Putra"/>
    <s v="Sistem Informasi"/>
    <m/>
    <s v=""/>
    <m/>
    <s v=""/>
    <m/>
    <s v=""/>
    <m/>
    <s v=""/>
    <m/>
    <s v=""/>
    <s v="Jurnal Nasional"/>
    <m/>
    <s v="Hak Cipta"/>
    <m/>
  </r>
  <r>
    <n v="15"/>
    <s v="REK.661/PNLT3/PPM/III/2020"/>
    <s v="534/SAM4/PPM/III/2020"/>
    <s v="Pengembangan sistem kendali kuantitas air pada tanaman hidroponik berbasis Internet of Things (IoT)"/>
    <s v="Penelitian Dosen Pemula (PDP)"/>
    <x v="3"/>
    <n v="2020"/>
    <n v="10"/>
    <s v="Kemaritiman"/>
    <n v="19765000"/>
    <s v="Institut Teknologi Telkom Surabaya"/>
    <n v="2"/>
    <s v="Penelitian Kompetitif Nasional"/>
    <s v="eksternal"/>
    <s v="ID"/>
    <m/>
    <n v="6680629"/>
    <s v="Ubaidillah Umar"/>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m/>
    <m/>
    <m/>
    <m/>
    <m/>
    <m/>
    <s v="Proposal"/>
    <m/>
    <s v="not access"/>
    <s v="Tidak Ada"/>
    <m/>
    <s v=""/>
    <m/>
    <s v=""/>
    <m/>
    <s v=""/>
    <m/>
    <s v=""/>
    <m/>
    <s v=""/>
    <m/>
    <s v=""/>
    <s v="Jurnal"/>
    <m/>
    <s v="Proseding internasional, Prototype"/>
    <m/>
  </r>
  <r>
    <n v="16"/>
    <s v="REK.661/PNLT3/PPM/III/2020"/>
    <s v="535/SAM4/PPM/III/2020"/>
    <s v="Implementasi Framework Performance System (PMS) pada Perusahaan Penyedia Jasa Logistik di Indonesia"/>
    <s v="Penelitian Dosen Pemula (PDP)"/>
    <x v="3"/>
    <n v="2020"/>
    <n v="12"/>
    <m/>
    <n v="19355000"/>
    <s v="Institut Teknologi Telkom Surabaya"/>
    <n v="2"/>
    <m/>
    <s v="eksternal"/>
    <s v="ID"/>
    <m/>
    <n v="6681051"/>
    <s v="Rizqa Amelia Zunaidi"/>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not access"/>
    <s v="Tidak Ada"/>
    <m/>
    <s v=""/>
    <m/>
    <s v=""/>
    <m/>
    <s v=""/>
    <m/>
    <s v=""/>
    <m/>
    <s v=""/>
    <m/>
    <s v=""/>
    <s v="Jurnal Nasional Terakreditasi"/>
    <m/>
    <s v="Seminar Internasional,"/>
    <m/>
  </r>
  <r>
    <n v="17"/>
    <s v="REK.661/PNLT3/PPM/III/2020"/>
    <s v="536/SAM4/PPM/III/2020"/>
    <s v="Adopsi dan Implementasi I-Gracias di Lemdikti Yayasan Pendidikan Telkom berbasis Knowledge Management System (Studi Kasus: ITTelkom Surabaya)"/>
    <s v="Penelitian Dosen Pemula (PDP)"/>
    <x v="3"/>
    <n v="2020"/>
    <n v="12"/>
    <m/>
    <n v="18860000"/>
    <s v="Institut Teknologi Telkom Surabaya"/>
    <n v="2"/>
    <m/>
    <s v="eksternal"/>
    <s v="ID"/>
    <m/>
    <n v="6680634"/>
    <s v="Noerma Pudji Istyanto"/>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m/>
    <m/>
    <m/>
    <m/>
    <m/>
    <m/>
    <s v="Proposal"/>
    <s v="Laporan Akhir"/>
    <m/>
    <s v=""/>
    <m/>
    <s v=""/>
    <m/>
    <s v=""/>
    <m/>
    <s v=""/>
    <m/>
    <s v=""/>
    <m/>
    <s v=""/>
    <m/>
    <s v=""/>
    <s v="Jurnal Nasional Terakreditasi"/>
    <m/>
    <m/>
    <m/>
  </r>
  <r>
    <n v="18"/>
    <s v="REK.661/PNLT3/PPM/III/2020"/>
    <s v="537/SAM4/PPM/III/2020"/>
    <s v="Analisis dan Perancangan Framewrork Sistem Informasi Manajemen Data Perguruan Tinggi di Surabaya_x000a_"/>
    <s v="Penelitian Dosen Pemula (PDP)"/>
    <x v="3"/>
    <n v="2020"/>
    <n v="12"/>
    <m/>
    <n v="19721000"/>
    <s v="Institut Teknologi Telkom Surabaya"/>
    <n v="2"/>
    <m/>
    <s v="eksternal"/>
    <s v="ID"/>
    <m/>
    <n v="259781"/>
    <s v="Titus Kristanto"/>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s v="Buku (berupa_x000a_buku ajar,_x000a_monograf, atau_x000a_buku referensi)"/>
    <m/>
  </r>
  <r>
    <n v="19"/>
    <s v="REK.661/PNLT3/PPM/III/2020"/>
    <s v="538/SAM4/PPM/III/2020"/>
    <s v="Deteksi Kerusakan Jalan Raya secara Real Time berbasis perangkat bergerak dengan convolutional neural network"/>
    <s v="Penelitian Dosen Pemula (PDP)"/>
    <x v="3"/>
    <n v="2020"/>
    <n v="12"/>
    <s v="     "/>
    <n v="16000000"/>
    <s v="Institut Teknologi Telkom Surabaya"/>
    <m/>
    <m/>
    <s v="eksternal"/>
    <s v="ID"/>
    <m/>
    <n v="6680628"/>
    <s v="Fidi Wincoko Putro"/>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m/>
    <m/>
    <m/>
    <m/>
    <m/>
    <m/>
    <s v="Proposal"/>
    <s v="Laporan Akhir"/>
    <m/>
    <s v=""/>
    <m/>
    <s v=""/>
    <m/>
    <s v=""/>
    <m/>
    <s v=""/>
    <m/>
    <s v=""/>
    <m/>
    <s v=""/>
    <m/>
    <s v=""/>
    <m/>
    <m/>
    <m/>
    <m/>
  </r>
  <r>
    <n v="20"/>
    <s v="REK.661/PNLT3/PPM/III/2020"/>
    <s v="539/SAM4/PPM/III/2020"/>
    <s v="Pengembangan sistem penukaran tiket suroboyobus melalui digitalisasi pencatatan penukaran sampah berbasis android"/>
    <s v="Penelitian Dosen Pemula (PDP)"/>
    <x v="3"/>
    <n v="2020"/>
    <m/>
    <m/>
    <n v="19770000"/>
    <s v="Institut Teknologi Telkom Surabaya"/>
    <m/>
    <m/>
    <s v="eksternal"/>
    <s v="ID"/>
    <m/>
    <n v="6681205"/>
    <s v="Oktavia Ayu Permata"/>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m/>
    <m/>
    <m/>
    <m/>
    <m/>
    <m/>
    <s v="Proposal"/>
    <s v="Laporan Akhir"/>
    <m/>
    <s v=""/>
    <m/>
    <s v=""/>
    <m/>
    <s v=""/>
    <m/>
    <s v=""/>
    <m/>
    <s v=""/>
    <m/>
    <s v=""/>
    <m/>
    <s v=""/>
    <m/>
    <m/>
    <m/>
    <m/>
  </r>
  <r>
    <n v="21"/>
    <s v="REK.661/PNLT3/PPM/III/2020"/>
    <s v="540/SAM4/PPM/III/2020"/>
    <s v="Pengembangan Sistem Nurse Call Nirkabael Berbasis ZigBee untuk Pasien Rawat Inap di RS Umum Daerah Tongas"/>
    <s v="Penelitian Dosen Pemula (PDP)"/>
    <x v="3"/>
    <n v="2020"/>
    <n v="12"/>
    <s v="Teknologi Informasi dan Komunikasi"/>
    <n v="16097000"/>
    <s v="Institut Teknologi Telkom Surabaya"/>
    <n v="2"/>
    <m/>
    <s v="eksternal"/>
    <s v="ID"/>
    <m/>
    <n v="6680683"/>
    <s v="Billy Montolalu"/>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m/>
    <m/>
  </r>
  <r>
    <n v="22"/>
    <s v="REK.661/PNLT3/PPM/III/2020"/>
    <s v="541/SAM4/PPM/III/2020"/>
    <s v="Pemanfaatan VR dalam perancangan desain tempat kerja dan pengaruhnya terhadap produktivitas"/>
    <s v="Penelitian Dosen Pemula (PDP)"/>
    <x v="3"/>
    <n v="2020"/>
    <n v="12"/>
    <s v="Kemaritiman"/>
    <n v="19431000"/>
    <s v="Institut Teknologi Telkom Surabaya"/>
    <n v="3"/>
    <m/>
    <s v="eksternal"/>
    <s v="ID"/>
    <m/>
    <n v="6680627"/>
    <s v="Benazir Imam Arif Muttaqin"/>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m/>
    <m/>
    <m/>
    <m/>
    <m/>
    <m/>
    <s v="Proposal"/>
    <s v="Laporan Akhir"/>
    <m/>
    <s v=""/>
    <m/>
    <s v=""/>
    <m/>
    <s v=""/>
    <m/>
    <s v=""/>
    <m/>
    <s v=""/>
    <m/>
    <s v=""/>
    <m/>
    <s v=""/>
    <s v="Jurnal Nasional Terakreditasi"/>
    <m/>
    <s v="Karya arsitektur"/>
    <m/>
  </r>
  <r>
    <n v="23"/>
    <s v="REK.661/PNLT3/PPM/III/2020"/>
    <s v="542/SAM4/PPM/III/2020"/>
    <s v="Deteksi Kecelakaan Lalu Lintas pada Real Time Video"/>
    <s v="Penelitian Dosen Pemula (PDP)"/>
    <x v="3"/>
    <n v="2020"/>
    <n v="12"/>
    <s v="Transportasi"/>
    <n v="19990000"/>
    <s v="Institut Teknologi Telkom Surabaya"/>
    <n v="2"/>
    <m/>
    <s v="eksternal"/>
    <s v="ID"/>
    <m/>
    <n v="6680726"/>
    <s v="Arliyanti Nurdin"/>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m/>
    <m/>
    <m/>
    <m/>
    <m/>
    <m/>
    <s v="Proposal"/>
    <s v="Laporan Akhir"/>
    <m/>
    <s v=""/>
    <m/>
    <s v=""/>
    <m/>
    <s v=""/>
    <m/>
    <s v=""/>
    <m/>
    <s v=""/>
    <m/>
    <s v=""/>
    <m/>
    <s v=""/>
    <s v="Jurnal Nasional Terakreditasi"/>
    <m/>
    <m/>
    <m/>
  </r>
  <r>
    <n v="24"/>
    <s v="REK.661/PNLT3/PPM/III/2020"/>
    <s v="543/SAM4/PPM/III/2020"/>
    <s v="Pengembangan robot pesawat tanpa awak untuk pemadam kebakaran di lingkungan yang berbahaya"/>
    <s v="Penelitian Dosen Pemula (PDP)"/>
    <x v="3"/>
    <n v="2020"/>
    <n v="12"/>
    <m/>
    <n v="19800000"/>
    <s v="Institut Teknologi Telkom Surabaya"/>
    <n v="3"/>
    <m/>
    <s v="eksternal"/>
    <s v="ID"/>
    <m/>
    <n v="6680641"/>
    <s v="Ardiansyah Al Farouq"/>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s v="Jurnal Nasional Terakreditasi"/>
    <m/>
    <s v="Program Komputer"/>
    <m/>
  </r>
  <r>
    <n v="25"/>
    <s v="REK. 754/PNLT1/WRI/IV/2020"/>
    <s v="1298/PNLT3/LPPM/VIII/2020"/>
    <s v="Lorong Sterilisasi Untuk Membersihkan Virus Corona pada Pakaian Luar Tubuh Manusia"/>
    <s v="Penelitian Penugasan"/>
    <x v="3"/>
    <n v="2020"/>
    <n v="12"/>
    <m/>
    <n v="85000000"/>
    <s v="Institut Teknologi Telkom Surabaya"/>
    <m/>
    <m/>
    <s v="Internal"/>
    <s v="ID"/>
    <m/>
    <n v="6680628"/>
    <s v="Fidi Wincoko Putro"/>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26"/>
    <s v="REK. 754/PNLT1/WRI/IV/2020"/>
    <s v="1299/PNLT3/LPPM/VIII/2020"/>
    <s v="Rancang bangun sterillisasi chamber untuk meminimalisir risiko paparan virus COVID-19"/>
    <s v="Penelitian Penugasan"/>
    <x v="3"/>
    <n v="2020"/>
    <n v="5"/>
    <m/>
    <n v="50000000"/>
    <s v="Institut Teknologi Telkom Surabaya"/>
    <n v="3"/>
    <m/>
    <s v="Internal"/>
    <s v="ID"/>
    <m/>
    <n v="6680678"/>
    <s v="Dwi Edi Setyawan"/>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m/>
    <m/>
    <m/>
    <m/>
    <m/>
    <m/>
    <s v="Proposal"/>
    <s v="Laporan Akhir"/>
    <s v="Danang Taufik Kurnianto"/>
    <s v="Teknik Komputer"/>
    <s v="Muhammad Yanuar Muhaimin"/>
    <s v="Teknik Komputer"/>
    <s v="Dito Hewi Julianto"/>
    <s v="Teknik Komputer"/>
    <s v="Danu Diningrat"/>
    <s v="Teknik Komputer"/>
    <m/>
    <s v=""/>
    <m/>
    <s v=""/>
    <m/>
    <s v=""/>
    <s v="Produk"/>
    <m/>
    <m/>
    <m/>
  </r>
  <r>
    <n v="27"/>
    <s v="REK. 754/PNLT1/WRI/IV/2020"/>
    <s v="1300/PNLT3/LPPM/VIII/2020"/>
    <s v="Desain Robot Logistik Pembantu Tenaga Medis di Rumah Sakit"/>
    <s v="Penelitian Penugasan"/>
    <x v="3"/>
    <n v="2020"/>
    <n v="10"/>
    <s v="Teknologi Informasi dan Komunikasi"/>
    <n v="7500000"/>
    <s v="Institut Teknologi Telkom Surabaya"/>
    <n v="2"/>
    <m/>
    <s v="Internal"/>
    <s v="ID"/>
    <m/>
    <n v="6680683"/>
    <s v="Billy Montolalu"/>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m/>
    <m/>
    <m/>
    <m/>
    <m/>
    <m/>
    <s v="Proposal"/>
    <s v="Laporan Akhir"/>
    <s v="Putu Duta Hasta Putra"/>
    <s v="Teknik Elektro"/>
    <s v="Dito Hewi Julianto"/>
    <s v="Teknik Komputer"/>
    <m/>
    <s v=""/>
    <m/>
    <s v=""/>
    <m/>
    <s v=""/>
    <m/>
    <s v=""/>
    <m/>
    <s v=""/>
    <s v="Jurnal"/>
    <m/>
    <m/>
    <m/>
  </r>
  <r>
    <n v="28"/>
    <s v="REK. 754/PNLT1/WRI/IV/2020"/>
    <s v="1301/PNLT3/LPPM/VIII/2020"/>
    <s v="Robot Sterillisasi Ruang Isolasi/ICU"/>
    <s v="Penelitian Penugasan"/>
    <x v="3"/>
    <n v="2020"/>
    <n v="3"/>
    <m/>
    <n v="45000000"/>
    <s v="Institut Teknologi Telkom Surabaya"/>
    <n v="2"/>
    <m/>
    <s v="Internal"/>
    <s v="ID"/>
    <m/>
    <n v="6680633"/>
    <s v="Helmy Widyantara"/>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m/>
    <m/>
    <m/>
    <m/>
    <m/>
    <m/>
    <s v="Proposal"/>
    <s v="Laporan Akhir"/>
    <s v="Muhamad Rizal Dwi Adhipramana"/>
    <s v="Teknologi Informasi"/>
    <s v="Putu Duta Hasta Putra"/>
    <s v="Teknik Elektro"/>
    <s v="Dito Hewi Julianto"/>
    <s v="Teknik Komputer"/>
    <m/>
    <s v=""/>
    <m/>
    <s v=""/>
    <m/>
    <s v=""/>
    <m/>
    <s v=""/>
    <s v="HAKI"/>
    <m/>
    <s v="Jurnal"/>
    <m/>
  </r>
  <r>
    <n v="29"/>
    <s v="REK. 754/PNLT1/WRI/IV/2020"/>
    <s v="1302/PNLT3/LPPM/VIII/2020"/>
    <s v="Swab Chamber untuk Pencegahan Penularan COVID-19 pada Petugas Medis"/>
    <s v="Penelitian Penugasan"/>
    <x v="3"/>
    <n v="2020"/>
    <n v="12"/>
    <s v="Elektronika"/>
    <n v="40000000"/>
    <s v="Institut Teknologi Telkom Surabaya"/>
    <m/>
    <m/>
    <s v="Internal"/>
    <s v="ID"/>
    <m/>
    <n v="6680741"/>
    <s v="Hamzah Ulinuha Mustakim"/>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AULANA ACHMAD ROZAQ"/>
    <s v="Teknik Telekomunikasi"/>
    <s v="Dito Hewi Julianto"/>
    <s v="Teknik Komputer"/>
    <s v="Danu Diningrat"/>
    <s v="Teknik Komputer"/>
    <s v="Danang Taufik Kurnianto"/>
    <s v="Teknik Komputer"/>
    <m/>
    <s v=""/>
    <m/>
    <s v=""/>
    <m/>
    <s v=""/>
    <s v="Prototype, HKI"/>
    <m/>
    <m/>
    <m/>
  </r>
  <r>
    <n v="30"/>
    <s v="REK. 754/PNLT1/WRI/IV/2020"/>
    <s v="1303/PNLT3/LPPM/VIII/2020"/>
    <s v="Pengembangan portable Non-Invasive Ventilator untuk menghadapi wabah COVID-19 di Jawa Timur, Indonesia"/>
    <s v="Penelitian Penugasan"/>
    <x v="3"/>
    <n v="2020"/>
    <n v="5"/>
    <s v="COVID-19"/>
    <n v="23317000"/>
    <s v="Institut Teknologi Telkom Surabaya"/>
    <n v="4"/>
    <m/>
    <s v="Internal"/>
    <s v="ID"/>
    <m/>
    <n v="6680651"/>
    <s v="Dimas Adiputra"/>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m/>
    <m/>
    <m/>
    <m/>
    <m/>
    <m/>
    <s v="Proposal"/>
    <s v="Laporan Akhir"/>
    <s v="MOCHAMAD FAUZAN RASYID"/>
    <s v="Teknik Elektro"/>
    <s v="MOCH. BAGUS INDRASTATA PURAHITA"/>
    <s v="Teknik Elektro"/>
    <s v="Putu Duta Hasta Putra"/>
    <s v="Teknik Elektro"/>
    <m/>
    <s v=""/>
    <m/>
    <s v=""/>
    <m/>
    <s v=""/>
    <m/>
    <s v=""/>
    <s v="Prototype"/>
    <m/>
    <m/>
    <m/>
  </r>
  <r>
    <n v="31"/>
    <s v="REK. 754/PNLT1/WRI/IV/2020"/>
    <s v="1304/PNLT3/LPPM/VIII/2020"/>
    <s v="Pengembangan desain APD Face Shield dengan teknologi cetak tridimensi untuk mengatasi kekurangan APD Tenaga Medis COVID-19"/>
    <s v="Penelitian Penugasan"/>
    <x v="3"/>
    <n v="2020"/>
    <n v="2"/>
    <m/>
    <n v="2067000"/>
    <s v="Institut Teknologi Telkom Surabaya"/>
    <n v="6"/>
    <m/>
    <s v="Internal"/>
    <s v="ID"/>
    <m/>
    <n v="6680627"/>
    <s v="Benazir Imam Arif Muttaqin"/>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m/>
    <m/>
    <m/>
    <m/>
    <m/>
    <m/>
    <s v="Proposal"/>
    <s v="Laporan Akhir"/>
    <s v="AJI TRI ATMOJO"/>
    <s v="Teknik Industri"/>
    <s v="MOHAMMAD ABYAN SEIFA ARDHANA"/>
    <s v="Teknik Industri"/>
    <s v="Karina Putri Permatasari"/>
    <s v="Sistem Informasi"/>
    <s v="Gilang Ahmad Ramadhani Akbar"/>
    <s v="Sistem Informasi"/>
    <m/>
    <s v=""/>
    <m/>
    <s v=""/>
    <m/>
    <s v=""/>
    <s v="Hak Cipta"/>
    <m/>
    <s v="Desain Industri"/>
    <m/>
  </r>
  <r>
    <n v="32"/>
    <s v="REK. 941/SAM4/REK/VI/2020"/>
    <m/>
    <s v="Cairan Antiseptik untuk Pencegahan Penyebaran Covid -19"/>
    <s v="Penelitian kerjasama"/>
    <x v="3"/>
    <n v="2020"/>
    <m/>
    <m/>
    <n v="100000000"/>
    <s v="Institut Teknologi Telkom Surabaya"/>
    <m/>
    <m/>
    <s v="eksternal"/>
    <s v="ID"/>
    <m/>
    <n v="6680651"/>
    <s v="Dimas Adiputra"/>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33"/>
    <s v="REK.1287/PNLT3/REK/VIII/2020"/>
    <s v="1305/PNLT3/LPPM/VIII/2020"/>
    <s v="Sterilisasi Udara Pada Ruangan Tertutup Menggunakan Filter Aktif"/>
    <s v="Penelitian Penugasan"/>
    <x v="3"/>
    <n v="2020"/>
    <n v="3"/>
    <m/>
    <n v="10055000"/>
    <s v="Institut Teknologi Telkom Surabaya"/>
    <m/>
    <m/>
    <s v="Internal"/>
    <s v="ID"/>
    <m/>
    <n v="6682174"/>
    <s v="Khodijah Amiroh"/>
    <s v="0708069202_x000a_"/>
    <n v="100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LALU GEDE ADDO MUHARAM"/>
    <s v="Teknologi Informasi"/>
    <s v="Muhammad Syaiful Islam"/>
    <s v="Teknik Komputer"/>
    <s v="Muhammad Yanuar Muhaimin"/>
    <s v="Teknik Komputer"/>
    <m/>
    <s v=""/>
    <m/>
    <s v=""/>
    <m/>
    <s v=""/>
    <m/>
    <s v=""/>
    <s v="Prototype"/>
    <m/>
    <s v="HAKI"/>
    <m/>
  </r>
  <r>
    <n v="34"/>
    <s v="REK.1287/PNLT3/REK/VIII/2020"/>
    <s v="1306/PNLT3/LPPM/VIII/2020"/>
    <s v="Sterilisasi Udara pada AC Untuk Menghadapi Kondisi New Normal"/>
    <s v="Penelitian Penugasan"/>
    <x v="3"/>
    <n v="2020"/>
    <n v="3"/>
    <m/>
    <n v="9145000"/>
    <s v="Institut Teknologi Telkom Surabaya"/>
    <m/>
    <m/>
    <s v="Internal"/>
    <s v="ID"/>
    <m/>
    <n v="6680633"/>
    <s v="Helmy Widyantara"/>
    <s v="0717017902_x000a_"/>
    <n v="914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Danang Taufik Kurnianto"/>
    <s v="Teknik Komputer"/>
    <s v="MUHAMMAD RAFI IRZAM"/>
    <s v="Teknologi Informasi"/>
    <s v="MOCH. BAGUS INDRASTATA PURAHITA"/>
    <s v="Teknik Elektro"/>
    <m/>
    <s v=""/>
    <m/>
    <s v=""/>
    <m/>
    <s v=""/>
    <m/>
    <s v=""/>
    <s v="Prototype"/>
    <m/>
    <m/>
    <m/>
  </r>
  <r>
    <n v="35"/>
    <s v="REK.1287/PNLT3/REK/VIII/2020"/>
    <s v="1307/PNLT3/LPPM/VIII/2020"/>
    <s v="Sterilisasi Udara Portable Untuk Olahragawan Menggunakan Filter Aktif"/>
    <s v="Penelitian Penugasan"/>
    <x v="3"/>
    <n v="2020"/>
    <n v="3"/>
    <m/>
    <n v="8555000"/>
    <s v="Institut Teknologi Telkom Surabaya"/>
    <m/>
    <m/>
    <s v="Internal"/>
    <s v="ID"/>
    <m/>
    <n v="6680680"/>
    <s v="Bernadus Anggo Seno Aji"/>
    <s v="0704039202_x000a_"/>
    <n v="85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MUHAMMAD RAFI IRZAM"/>
    <s v="Teknologi Informasi"/>
    <s v="ALFRIDO RAMADHANA KASENDA PUTRA"/>
    <s v="Teknik Komputer"/>
    <s v="Danu Diningrat"/>
    <s v="Teknik Komputer"/>
    <m/>
    <s v=""/>
    <m/>
    <s v=""/>
    <m/>
    <s v=""/>
    <m/>
    <s v=""/>
    <s v="Prototype"/>
    <m/>
    <m/>
    <m/>
  </r>
  <r>
    <n v="36"/>
    <s v="REK. 2031/SAM4/REK/VI/2020     "/>
    <m/>
    <s v="Penelitian dan Pengembangan Digital Ventilator"/>
    <s v="Penelitian kerjasama"/>
    <x v="3"/>
    <n v="2020"/>
    <m/>
    <m/>
    <n v="86400000"/>
    <s v="Institut Teknologi Telkom Surabaya"/>
    <m/>
    <m/>
    <s v="eksternal"/>
    <s v="ID"/>
    <m/>
    <n v="6665306"/>
    <s v="Ully Asfari"/>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m/>
    <m/>
    <m/>
    <m/>
    <m/>
    <m/>
    <s v="Proposal"/>
    <s v="Laporan Akhir"/>
    <m/>
    <s v=""/>
    <m/>
    <s v=""/>
    <m/>
    <s v=""/>
    <m/>
    <s v=""/>
    <m/>
    <s v=""/>
    <m/>
    <s v=""/>
    <m/>
    <s v=""/>
    <m/>
    <m/>
    <m/>
    <m/>
  </r>
  <r>
    <n v="37"/>
    <s v="REK. 925/SAM4/REK/VI/2020     "/>
    <m/>
    <s v="Crane Pemulasaraan Jenazah Pasien COVID-19"/>
    <s v="Penelitian kerjasama"/>
    <x v="3"/>
    <n v="2020"/>
    <m/>
    <m/>
    <n v="200000000"/>
    <s v="Institut Teknologi Telkom Surabaya"/>
    <m/>
    <m/>
    <s v="eksternal"/>
    <s v="ID"/>
    <m/>
    <n v="6680633"/>
    <s v="Helmy Widyantara"/>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m/>
    <m/>
    <m/>
    <m/>
    <m/>
    <m/>
    <s v="Proposal"/>
    <s v="Laporan Akhir"/>
    <m/>
    <s v=""/>
    <m/>
    <s v=""/>
    <m/>
    <s v=""/>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REK.086/PNLT1/REK/III/2021"/>
    <s v="997/PNLT1/LPPM/III/2021"/>
    <s v="Evaluasi Platform Penjualan Produk Hidroponik dan Aqua ponik"/>
    <s v=" Penelitian Dasar"/>
    <x v="4"/>
    <n v="2021"/>
    <n v="12"/>
    <s v="Teknologi Informasi dan Komunikasi"/>
    <n v="6750000"/>
    <s v="Institut Teknologi Telkom Surabaya"/>
    <n v="1"/>
    <s v="Penelitian Kompetitif Internal"/>
    <s v="Internal"/>
    <s v="ID"/>
    <s v="ITTelkom Surabaya"/>
    <n v="6681051"/>
    <s v="Rizqa Amelia Zunaidi"/>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m/>
    <m/>
    <m/>
    <m/>
    <m/>
    <m/>
    <s v="Proposal"/>
    <s v="Laporan Akhir"/>
    <s v="ADEK DHEA RESMI PURBANTARI"/>
    <s v="Teknik Industri"/>
    <m/>
    <s v=""/>
    <m/>
    <s v=""/>
    <m/>
    <s v=""/>
    <m/>
    <s v=""/>
    <m/>
    <s v=""/>
    <m/>
    <s v=""/>
    <s v="Jurnal Nasional Terakreditasi"/>
    <s v="Accepted"/>
    <s v="Seminar Internasional"/>
    <s v="Presented"/>
  </r>
  <r>
    <n v="2"/>
    <s v="REK.086/PNLT1/REK/III/2021"/>
    <s v="998/PNLT1/LPPM/III/2021"/>
    <s v="Penerapan Data Mining untuk Menunjang Proses Seleksi Calon Mahasiswa pada ITTelkom Surabaya"/>
    <s v="Penelitian Dasar"/>
    <x v="4"/>
    <n v="2021"/>
    <n v="10"/>
    <s v="Teknologi Informasi dan Komunikasi"/>
    <n v="3750000"/>
    <s v="Institut Teknologi Telkom Surabaya"/>
    <n v="3"/>
    <s v="Penelitian Kompetitif Internal"/>
    <s v="Internal"/>
    <s v="ID"/>
    <s v="ITTelkom Surabaya"/>
    <n v="6764236"/>
    <s v="Rokhmatul Insani"/>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RAHMAT ANDIKA LAKSANA"/>
    <s v="Sistem Informasi"/>
    <m/>
    <s v=""/>
    <m/>
    <s v=""/>
    <m/>
    <s v=""/>
    <m/>
    <s v=""/>
    <s v="Jurnal Nasional Terakreditasi"/>
    <s v="-"/>
    <s v="HKI"/>
    <m/>
  </r>
  <r>
    <n v="3"/>
    <s v="REK.086/PNLT1/REK/III/2021"/>
    <s v="999/PNLT1/LPPM/III/2021"/>
    <s v="Strategi Optimalisasi Kegiatan Petani Garam dan Peningkatan Produktivitas Garam dengan Pendekatan Simulasi Sistem Dinamik (Studi kasus: Kawasan Tambak Cemandi Sidoarjo)"/>
    <s v="Penelitian Dasar"/>
    <x v="4"/>
    <n v="2021"/>
    <n v="10"/>
    <s v="Kemaritiman"/>
    <n v="7000000"/>
    <s v="Institut Teknologi Telkom Surabaya"/>
    <n v="1"/>
    <s v="Penelitian Kompetitif Internal"/>
    <s v="Internal"/>
    <s v="ID"/>
    <s v="ITTelkom Surabaya"/>
    <n v="6680648"/>
    <s v="Hawwin Mardhiana"/>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m/>
    <m/>
    <m/>
    <m/>
    <m/>
    <m/>
    <s v="Proposal"/>
    <s v="Laporan Akhir"/>
    <s v="SITI AMINAH"/>
    <s v="Sistem Informasi"/>
    <s v="WIDAYATULLAH RA'YAN GUNUNG JATI"/>
    <s v="Sistem Informasi"/>
    <s v="ACHMAD DAFA FIRDAUS"/>
    <s v="Sistem Informasi"/>
    <m/>
    <s v=""/>
    <m/>
    <s v=""/>
    <m/>
    <s v=""/>
    <m/>
    <s v=""/>
    <s v="-"/>
    <s v="-"/>
    <s v="-"/>
    <m/>
  </r>
  <r>
    <n v="4"/>
    <s v="REK.086/PNLT1/REK/III/2021"/>
    <s v="1000/PNLT1/LPPM/III/2021"/>
    <s v="Pakan Ikan Otomatis Menggunakan Fuzzy Logic Berbasis IoT"/>
    <s v="Penelitian Dasar"/>
    <x v="4"/>
    <n v="2021"/>
    <n v="10"/>
    <s v="Pangan-Pertanian"/>
    <n v="6995000"/>
    <s v="Institut Teknologi Telkom Surabaya"/>
    <n v="3"/>
    <s v="Penelitian Kompetitif Internal"/>
    <s v="Internal"/>
    <s v="ID"/>
    <s v="ITTelkom Surabaya"/>
    <n v="6680680"/>
    <s v="Bernadus Anggo Seno Aji"/>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m/>
    <m/>
    <m/>
    <m/>
    <m/>
    <m/>
    <s v="Proposal"/>
    <s v="Laporan Akhir"/>
    <s v="CHINTYA TRIBHUANA UTAMI"/>
    <s v="Teknologi Informasi"/>
    <s v="BAYU KRISNA MUKTI"/>
    <s v="Teknologi Informasi"/>
    <m/>
    <s v=""/>
    <m/>
    <s v=""/>
    <m/>
    <s v=""/>
    <m/>
    <s v=""/>
    <m/>
    <s v=""/>
    <s v="Jurnal Nasional S3"/>
    <s v="-"/>
    <m/>
    <m/>
  </r>
  <r>
    <n v="5"/>
    <s v="REK.086/PNLT1/REK/III/2021"/>
    <s v="1001/PNLT1/LPPM/III/2021"/>
    <s v="Analisis Efektivitas Pembelajaran Daring Pada Anak Usia Sekolah Dasar Hingga Perguruan Tinggi"/>
    <s v="Penelitian Dasar"/>
    <x v="4"/>
    <n v="2021"/>
    <n v="10"/>
    <s v="Teknologi Informasi dan Komunikasi"/>
    <n v="6316000"/>
    <s v="Institut Teknologi Telkom Surabaya"/>
    <n v="3"/>
    <s v="Penelitian Kompetitif Internal"/>
    <s v="Internal"/>
    <s v="ID"/>
    <s v="ITTelkom Surabaya"/>
    <n v="6744406"/>
    <s v="Muhammad Nasrullah"/>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m/>
    <m/>
    <m/>
    <m/>
    <m/>
    <m/>
    <s v="Proposal"/>
    <s v="Laporan Akhir"/>
    <s v="RIO ARMANDO"/>
    <s v="Sistem Informasi"/>
    <s v="RAIHAN FEBRIANTO GRAHADI"/>
    <s v="Sistem Informasi"/>
    <s v="NATASYA AMELIA SUKMAWATI"/>
    <s v="Sistem Informasi"/>
    <m/>
    <s v=""/>
    <m/>
    <s v=""/>
    <m/>
    <s v=""/>
    <m/>
    <s v=""/>
    <s v="Jurnal Nasional Terakreditasi"/>
    <s v="Submitted"/>
    <s v="Seminar Internasional"/>
    <s v="Submit Abstrak"/>
  </r>
  <r>
    <n v="6"/>
    <s v="REK.086/PNLT1/REK/III/2021"/>
    <s v="1004/PNLT1/LPPM/III/2021"/>
    <s v="Model Prediksi Point of Interest Berdasarkan Data Log Perjalanan Taksi"/>
    <s v="Penelitian Dasar"/>
    <x v="4"/>
    <n v="2021"/>
    <n v="10"/>
    <s v="Teknologi Informasi dan Komunikasi"/>
    <n v="6750000"/>
    <s v="Institut Teknologi Telkom Surabaya"/>
    <n v="3"/>
    <s v="Penelitian Kompetitif Internal"/>
    <s v="Internal"/>
    <s v="ID"/>
    <s v="ITTelkom Surabaya"/>
    <n v="6680687"/>
    <s v="Wahyu Andy Prastyabudi"/>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ARDA ERICO YUDA"/>
    <s v="Teknik Industri"/>
    <s v="AYU PREMA LAKSMI"/>
    <s v="Teknik Industri"/>
    <m/>
    <s v=""/>
    <m/>
    <s v=""/>
    <m/>
    <s v=""/>
    <m/>
    <s v=""/>
    <m/>
    <s v=""/>
    <s v="Publikasi Jurnal Internasional"/>
    <s v="-"/>
    <s v="-"/>
    <m/>
  </r>
  <r>
    <n v="7"/>
    <s v="REK.086/PNLT1/REK/III/2021"/>
    <s v="1005/PNLT1/LPPM/III/2021"/>
    <s v="Segmentasi Jalan Raya dengan CNN Unet untuk Asisten Pengemudi"/>
    <s v="Penelitian Dasar"/>
    <x v="4"/>
    <n v="2021"/>
    <n v="12"/>
    <s v="ITTS: Transportasi"/>
    <n v="6800000"/>
    <s v="Institut Teknologi Telkom Surabaya"/>
    <n v="3"/>
    <s v="Penelitian Kompetitif Internal"/>
    <s v="Internal"/>
    <s v="ID"/>
    <s v="ITTelkom Surabaya"/>
    <n v="6680626"/>
    <s v="Ardian Yusuf Wicaksono"/>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m/>
    <m/>
    <m/>
    <m/>
    <m/>
    <m/>
    <s v="Proposal"/>
    <s v="Laporan Akhir"/>
    <s v="MOCH YUSUF FAISAL AKBAR ANWARI"/>
    <s v="Rekayasa Perangkat Lunak"/>
    <s v="SYAHFRIL NIZAMMUDIN"/>
    <s v="Rekayasa Perangkat Lunak"/>
    <s v="AULIYA RAHMAN PAKARTI"/>
    <s v="Rekayasa Perangkat Lunak"/>
    <m/>
    <s v=""/>
    <m/>
    <s v=""/>
    <m/>
    <s v=""/>
    <m/>
    <s v=""/>
    <s v="Jurnal Nasional S3"/>
    <s v="-"/>
    <s v="-"/>
    <m/>
  </r>
  <r>
    <n v="8"/>
    <s v="REK.086/PNLT1/REK/III/2021"/>
    <s v="1006/PNLT1/LPPM/III/2021"/>
    <s v="Analisis Pengaruh Adopsi Teknologi Big Data terhadap Keunggulan Bersaing dan Performansi pada UMKM (Study case: UMKM Kota Surabaya)"/>
    <s v="Penelitian Dasar"/>
    <x v="4"/>
    <n v="2021"/>
    <n v="12"/>
    <s v="Teknologi Informasi dan Komunikasi"/>
    <n v="6750000"/>
    <s v="Institut Teknologi Telkom Surabaya"/>
    <n v="3"/>
    <s v="Penelitian Kompetitif Internal"/>
    <s v="Internal"/>
    <s v="ID"/>
    <s v="ITTelkom Surabaya"/>
    <n v="6658545"/>
    <s v="Ayu Endah Wahyuni"/>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m/>
    <m/>
    <m/>
    <m/>
    <m/>
    <m/>
    <s v="Proposal"/>
    <s v="Laporan Akhir"/>
    <s v="FIRLI TAJTIBRA"/>
    <s v="Teknik Industri"/>
    <s v="Reinard Dustin Oktavio"/>
    <s v="Sistem Informasi"/>
    <s v="ABIYYAS DAFFA SURYADI"/>
    <s v="Teknik Industri"/>
    <m/>
    <s v=""/>
    <m/>
    <s v=""/>
    <m/>
    <s v=""/>
    <m/>
    <s v=""/>
    <s v="Jurnal Nasional Terakreditasi"/>
    <s v="Submitted"/>
    <s v="Seminar Internasional"/>
    <m/>
  </r>
  <r>
    <n v="9"/>
    <s v="REK.086/PNLT1/REK/III/2021"/>
    <s v="1009/PNLT1/LPPM/III/2021"/>
    <s v="Hydroponic Monitoring System Based On LoRa Technology"/>
    <s v="Penelitian Dasar"/>
    <x v="4"/>
    <n v="2021"/>
    <n v="8"/>
    <s v="Teknologi Informasi dan Komunikasi"/>
    <n v="6750000"/>
    <s v="Institut Teknologi Telkom Surabaya"/>
    <n v="2"/>
    <s v="Penelitian Kompetitif Internal"/>
    <s v="Internal"/>
    <s v="ID"/>
    <s v="ITTelkom Surabaya"/>
    <n v="6681205"/>
    <s v="Oktavia Ayu Permata"/>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m/>
    <m/>
    <m/>
    <m/>
    <m/>
    <m/>
    <s v="Proposal"/>
    <s v="Laporan Akhir"/>
    <s v="RISKA APRILIA"/>
    <s v="Teknologi Informasi"/>
    <s v="GALIH DIMAS PRASTOWO"/>
    <s v="Teknologi Informasi"/>
    <m/>
    <s v=""/>
    <m/>
    <s v=""/>
    <m/>
    <s v=""/>
    <m/>
    <s v=""/>
    <m/>
    <s v=""/>
    <s v="Publikasi Jurnal Internasional"/>
    <s v="-"/>
    <s v="HKI"/>
    <m/>
  </r>
  <r>
    <n v="10"/>
    <s v="REK.086/PNLT1/REK/III/2021"/>
    <s v="1010/PNLT1/LPPM/III/2021"/>
    <s v="Integrasi IT dengan Proses Bisnis dengan Studi Kasus di Institut Teknologi Telkom Surabaya"/>
    <s v="Penelitian Dasar"/>
    <x v="4"/>
    <n v="2021"/>
    <n v="10"/>
    <s v="Teknologi Informasi dan Komunikasi"/>
    <n v="6500000"/>
    <s v="Institut Teknologi Telkom Surabaya"/>
    <n v="1"/>
    <s v="Penelitian Kompetitif Internal"/>
    <s v="Internal"/>
    <s v="ID"/>
    <s v="ITTelkom Surabaya"/>
    <n v="6680623"/>
    <s v="Yupit Sudianto"/>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m/>
    <m/>
    <m/>
    <m/>
    <m/>
    <m/>
    <s v="Proposal"/>
    <s v="Laporan Akhir"/>
    <s v="Tasya Andini Tesalonika"/>
    <s v="Sistem Informasi"/>
    <s v="ALFONSUS NATHANAEL DAMAR PRISTIANTIO"/>
    <s v="Sistem Informasi"/>
    <s v="Cahyo Saputra"/>
    <s v="Sistem Informasi"/>
    <m/>
    <s v=""/>
    <m/>
    <s v=""/>
    <m/>
    <s v=""/>
    <m/>
    <s v=""/>
    <s v="Jurnal Nasional S4"/>
    <s v="-"/>
    <s v="-"/>
    <m/>
  </r>
  <r>
    <n v="11"/>
    <s v="REK.086/PNLT1/REK/III/2021"/>
    <s v="1008/PNLT1/LPPM/III/2021"/>
    <s v="Evaluasi Efektivitas Penerapan metode Pengenalan marka Jalan Raya Untuk Mengenali Rel Listrik pada Jalan Raya Berlistrik"/>
    <s v="Penelitian Dasar"/>
    <x v="4"/>
    <n v="2021"/>
    <n v="10"/>
    <s v="ITTS: Transportasi"/>
    <n v="6750000"/>
    <s v="Institut Teknologi Telkom Surabaya"/>
    <n v="2"/>
    <s v="Penelitian Kompetitif Internal"/>
    <s v="Internal"/>
    <s v="ID"/>
    <s v="ITTelkom Surabaya"/>
    <n v="6682794"/>
    <s v="Pangestu Widodo"/>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Lorenzo Laridho Sembiring"/>
    <s v="Rekayasa Perangkat Lunak"/>
    <m/>
    <s v=""/>
    <m/>
    <s v=""/>
    <m/>
    <s v=""/>
    <m/>
    <s v=""/>
    <m/>
    <s v=""/>
    <m/>
    <s v=""/>
    <s v="Jurnal Nasional Terakreditasi"/>
    <s v="-"/>
    <s v="-"/>
    <m/>
  </r>
  <r>
    <n v="12"/>
    <s v="REK.086/PNLT1/REK/III/2021"/>
    <s v="1011/PNLT1/LPPM/III/2021"/>
    <s v="Monitoring Daya Cargo Elevator berbasis IoT"/>
    <s v="Penelitian Terapan"/>
    <x v="4"/>
    <n v="2021"/>
    <n v="6"/>
    <s v="ITTS: Sistem Logistik Cerdas"/>
    <n v="12137500"/>
    <s v="Institut Teknologi Telkom Surabaya"/>
    <n v="3"/>
    <s v="Penelitian Kompetitif Internal"/>
    <s v="Internal"/>
    <s v="ID"/>
    <s v="ITTelkom Surabaya"/>
    <n v="6680612"/>
    <s v="Isa Hafidz"/>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m/>
    <m/>
    <m/>
    <m/>
    <m/>
    <m/>
    <s v="Proposal"/>
    <s v="Laporan Akhir"/>
    <s v="ALDHITIANSYAH PUTRA"/>
    <s v="Teknik Elektro"/>
    <s v="MOCH. RAFLY PUTRA DAFFALDI"/>
    <s v="Teknik Elektro"/>
    <s v="DINDA KARISMA ULFA"/>
    <s v="Teknik Komputer"/>
    <m/>
    <s v=""/>
    <m/>
    <s v=""/>
    <m/>
    <s v=""/>
    <m/>
    <s v=""/>
    <s v="JURNAL NASIONAL TERINDEKS"/>
    <s v="Submitted"/>
    <s v="-"/>
    <m/>
  </r>
  <r>
    <n v="13"/>
    <s v="REK.086/PNLT1/REK/III/2021"/>
    <s v="1012/PNLT1/LPPM/III/2021"/>
    <s v="Smart BLDC Motor Control for Smooth Efficient Initial Movement of an Electric Vehicle"/>
    <s v="Penelitian Terapan"/>
    <x v="4"/>
    <n v="2021"/>
    <n v="12"/>
    <s v="ITTS: Transportasi"/>
    <n v="16750000"/>
    <s v="Institut Teknologi Telkom Surabaya"/>
    <n v="5"/>
    <s v="Penelitian Kompetitif Internal"/>
    <s v="Internal"/>
    <s v="ID"/>
    <s v="ITTelkom Surabaya"/>
    <n v="6680651"/>
    <s v="Dimas Adiputra"/>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m/>
    <m/>
    <m/>
    <m/>
    <m/>
    <m/>
    <s v="Proposal"/>
    <s v="Laporan Akhir"/>
    <s v="Aldo Juan Widodo"/>
    <s v="Teknik Elektro"/>
    <s v="YOSEFAN ALFEUS BAYUAJI"/>
    <s v="Teknik Elektro"/>
    <s v="NADIA DINDA PRATAMA PUTRI"/>
    <s v="Teknik Elektro"/>
    <m/>
    <s v=""/>
    <m/>
    <s v=""/>
    <m/>
    <s v=""/>
    <m/>
    <s v=""/>
    <s v="JURNAL NASIONAL TERINDEKS"/>
    <s v="Submitted"/>
    <s v="HAKI Prototype"/>
    <s v="Submitted"/>
  </r>
  <r>
    <n v="14"/>
    <s v="REK.086/PNLT1/REK/III/2021"/>
    <s v="1014/PNLT1/LPPM/III/2021"/>
    <s v="Desain dan Verifikasi keamanan Sistem Manajemen Baterai sebagai Pendukung Kendaraan Listrik"/>
    <s v="Penelitian Terapan"/>
    <x v="4"/>
    <n v="2021"/>
    <n v="12"/>
    <s v="ITTS: Transportasi"/>
    <n v="17000000"/>
    <s v="Institut Teknologi Telkom Surabaya"/>
    <n v="3"/>
    <s v="Penelitian Kompetitif Internal"/>
    <s v="Internal"/>
    <s v="ID"/>
    <s v="ITTelkom Surabaya"/>
    <n v="6680708"/>
    <s v="Lora Khaula Amifia"/>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m/>
    <m/>
    <m/>
    <m/>
    <m/>
    <m/>
    <s v="Proposal"/>
    <s v="Laporan Akhir"/>
    <s v="ADELLIA PUSPITA RATRI"/>
    <s v="Teknik Elektro"/>
    <s v="BAGAS WAHYU PRAKOSO"/>
    <s v="Teknik Elektro"/>
    <s v="Firman Adi Rifansyah"/>
    <s v="Teknik Elektro"/>
    <m/>
    <s v=""/>
    <m/>
    <s v=""/>
    <m/>
    <s v=""/>
    <m/>
    <s v=""/>
    <s v="Jurnal Internasional Terindeks"/>
    <s v="In Review"/>
    <s v="Jurnal Nasional S2"/>
    <s v="Accepted"/>
  </r>
  <r>
    <n v="15"/>
    <s v="REK.086/PNLT1/REK/III/2021"/>
    <s v="1015/PNLT1/LPPM/III/2021 "/>
    <s v="Desain Antena Phased Array untuk Radar Kendaraan Otonom"/>
    <s v="Penelitian Terapan"/>
    <x v="4"/>
    <n v="2021"/>
    <n v="12"/>
    <s v="ITTS: Transportasi"/>
    <n v="17000000"/>
    <s v="Institut Teknologi Telkom Surabaya"/>
    <n v="6"/>
    <s v="Penelitian Kompetitif Internal"/>
    <s v="Internal"/>
    <s v="ID"/>
    <s v="ITTelkom Surabaya"/>
    <n v="6680645"/>
    <s v="Walid Maulana Hadiansyah"/>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m/>
    <m/>
    <m/>
    <m/>
    <m/>
    <m/>
    <s v="Proposal"/>
    <s v="Laporan Akhir"/>
    <m/>
    <s v=""/>
    <m/>
    <s v=""/>
    <m/>
    <s v=""/>
    <m/>
    <s v=""/>
    <m/>
    <s v=""/>
    <m/>
    <s v=""/>
    <m/>
    <s v=""/>
    <s v="1 Jurnal Terindeks"/>
    <s v="Submitted"/>
    <s v="-"/>
    <m/>
  </r>
  <r>
    <n v="16"/>
    <s v="REK.086/PNLT1/REK/III/2021"/>
    <s v="1017/PNLT1/LPPM/III/2021 "/>
    <s v="Simultanous Localization and Mapping pada Robot Cerdas Pemadam Kebakaran di Gudang"/>
    <s v="Penelitian Terapan"/>
    <x v="4"/>
    <n v="2021"/>
    <n v="12"/>
    <s v="ITTS: Kebencanaan"/>
    <n v="16976100"/>
    <s v="Institut Teknologi Telkom Surabaya"/>
    <n v="4"/>
    <s v="Penelitian Kompetitif Internal"/>
    <s v="Internal"/>
    <s v="ID"/>
    <s v="ITTelkom Surabaya"/>
    <n v="258471"/>
    <s v="Susijanto Tri Rasmana"/>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m/>
    <m/>
    <m/>
    <m/>
    <m/>
    <m/>
    <s v="Proposal"/>
    <s v="Laporan Akhir"/>
    <s v="Moch Syamfallah Anwar"/>
    <s v="Teknik Elektro"/>
    <s v="AULIA MAHARANI"/>
    <s v="Teknik Elektro"/>
    <s v="Rizqika Ibnu Khattab"/>
    <s v="Sistem Informasi"/>
    <m/>
    <s v=""/>
    <m/>
    <s v=""/>
    <m/>
    <s v=""/>
    <m/>
    <s v=""/>
    <s v="Jurnal Nasional Terakreditasi Sinta "/>
    <s v="-"/>
    <s v=" HAKI (Hak Cipta) "/>
    <m/>
  </r>
  <r>
    <n v="17"/>
    <s v="REK.086/PNLT1/REK/III/2021"/>
    <s v="1018/PNLT1/LPPM/III/2021 "/>
    <s v="Built in Scale For Estimating Truck Capacity"/>
    <s v="Penelitian Terapan"/>
    <x v="4"/>
    <n v="2021"/>
    <n v="12"/>
    <s v="ITTS: Transportasi"/>
    <n v="14500000"/>
    <s v="Institut Teknologi Telkom Surabaya"/>
    <n v="4"/>
    <s v="Penelitian Kompetitif Internal"/>
    <s v="Internal"/>
    <s v="ID"/>
    <s v="ITTelkom Surabaya"/>
    <n v="6680618"/>
    <s v="Rahaditya Dimas Prihadianto"/>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m/>
    <m/>
    <m/>
    <m/>
    <m/>
    <m/>
    <s v="Proposal"/>
    <s v="Laporan Akhir"/>
    <s v="SULAIMAN AZHARI"/>
    <s v="Teknik Industri"/>
    <s v="MOCH. BAGUS INDRASTATA PURAHITA"/>
    <s v="Teknik Elektro"/>
    <m/>
    <s v=""/>
    <m/>
    <s v=""/>
    <m/>
    <s v=""/>
    <m/>
    <s v=""/>
    <m/>
    <s v=""/>
    <s v="Jurnal Nasional Terakreditasi Sinta 4_x000d_"/>
    <s v="-"/>
    <s v="Prosiding Seminar Nasional"/>
    <m/>
  </r>
  <r>
    <n v="18"/>
    <s v="REK.086/PNLT1/REK/III/2021"/>
    <s v="1019/PNLT1/LPPM/III/2021 "/>
    <s v="Pemodelan Machine Learning untuk Analisis Kredit Pembayaran Biaya Kuliah"/>
    <s v="Penelitian Terapan"/>
    <x v="4"/>
    <n v="2021"/>
    <n v="12"/>
    <s v="ITTS: Teknologi Informasi dan Komunikasi"/>
    <n v="16750000"/>
    <s v="Institut Teknologi Telkom Surabaya"/>
    <n v="3"/>
    <s v="Penelitian Kompetitif Internal"/>
    <s v="Internal"/>
    <s v="ID"/>
    <s v="ITTelkom Surabaya"/>
    <n v="6680726"/>
    <s v="Arliyanti Nurdin"/>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m/>
    <m/>
    <m/>
    <m/>
    <m/>
    <m/>
    <s v="Proposal"/>
    <s v="Laporan Akhir"/>
    <s v="MUHAMMAD ARKAN FAUZAN WICAKSONO"/>
    <s v="Teknologi Informasi"/>
    <s v="DONI FRIANDY"/>
    <s v="Rekayasa Perangkat Lunak"/>
    <s v="AGI LOBITA JAPTARA MARTADINATA"/>
    <s v="Teknologi Informasi"/>
    <m/>
    <s v=""/>
    <m/>
    <s v=""/>
    <m/>
    <s v=""/>
    <m/>
    <s v=""/>
    <s v="Jurnal Nasional Terakreditasi "/>
    <s v="-"/>
    <s v="HKI"/>
    <m/>
  </r>
  <r>
    <n v="19"/>
    <s v="REK.086/PNLT1/REK/III/2021"/>
    <s v="1021/PNLT1/LPPM/III/2021 "/>
    <s v="Feasibility Study for Conversion of Diesel Powered into Electric Truck"/>
    <s v="Penelitian Terapan"/>
    <x v="4"/>
    <n v="2021"/>
    <n v="12"/>
    <s v="ITTS: Transportasi"/>
    <n v="13980000"/>
    <s v="Institut Teknologi Telkom Surabaya"/>
    <n v="3"/>
    <s v="Penelitian Kompetitif Internal"/>
    <s v="Internal"/>
    <s v="ID"/>
    <s v="ITTelkom Surabaya"/>
    <n v="6680627"/>
    <s v="Benazir Imam Arif Muttaqin"/>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m/>
    <m/>
    <m/>
    <m/>
    <m/>
    <m/>
    <s v="Proposal"/>
    <s v="Laporan Akhir"/>
    <s v="TERRESA INDRAJANI KUSUMA"/>
    <s v="Teknik Industri"/>
    <s v="HENDRAWAN WIDIANTO"/>
    <s v="Teknik Industri"/>
    <s v="MUHAMMAD MIFTAHUL ABIDIN"/>
    <s v="Teknik Industri"/>
    <s v="YUDITH IQBAL DIKA PERMANA"/>
    <s v="Teknik Industri"/>
    <m/>
    <s v=""/>
    <m/>
    <s v=""/>
    <m/>
    <s v=""/>
    <s v=" 1 Jurnal Nasional S3; 1 Prosiding Internasional_x000d_"/>
    <s v="Published"/>
    <s v="1 Blueprint KI"/>
    <m/>
  </r>
  <r>
    <n v="20"/>
    <s v="REK.086/PNLT1/REK/III/2021"/>
    <s v="1825/PNLT1/LPPM/III/2021"/>
    <s v="Optimalisasi Daya Turbin Angin Proses Vertikal Menggunakan Sistem Kendli Adaptif Pada Diffusert Penyearah Angin"/>
    <s v="Penelitian Terapan"/>
    <x v="4"/>
    <n v="2021"/>
    <n v="24"/>
    <s v="Nasional: Energi-Energi Baru dan Terbarukan"/>
    <n v="17000000"/>
    <s v="Institut Teknologi Telkom Surabaya"/>
    <n v="3"/>
    <s v="Penelitian Kompetitif Internal"/>
    <s v="Internal"/>
    <s v="ID"/>
    <s v="ITTelkom Surabaya"/>
    <n v="6680633"/>
    <s v="Helmy Widyantara"/>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m/>
    <m/>
    <m/>
    <m/>
    <m/>
    <m/>
    <s v="Proposal"/>
    <s v="Laporan Akhir"/>
    <s v="DANANG TAUFIK KURNIANTO"/>
    <s v="Teknik Komputer"/>
    <s v="MUHAMMAD RAFI IRZAM"/>
    <s v="Teknologi Informasi"/>
    <s v="DENSA TANZILDA WIDYAWANTARA DZAHY"/>
    <s v="Teknologi Informasi"/>
    <m/>
    <s v=""/>
    <m/>
    <s v=""/>
    <m/>
    <s v=""/>
    <m/>
    <s v=""/>
    <s v="Prototype"/>
    <s v="-"/>
    <s v="Jurnal Internasional"/>
    <s v="Submitted"/>
  </r>
  <r>
    <n v="21"/>
    <s v="REK.086/PNLT1/REK/III/2021"/>
    <s v="1020/PNLT1/LPPM/III/2021 "/>
    <s v="Desain dan Impelementasi Sistem Informasi Manajemen Cerdas Kerja Praktik dan Magang Mahasiswa dengan Decision Tree (Study kasus: ITTelkom Surabaya)"/>
    <s v="Penelitian Terapan"/>
    <x v="4"/>
    <n v="2021"/>
    <n v="12"/>
    <s v="ITTS: Teknologi Informasi dan Komunikasi"/>
    <n v="14500000"/>
    <s v="Institut Teknologi Telkom Surabaya"/>
    <n v="6"/>
    <s v="Penelitian Kompetitif Internal"/>
    <s v="Internal"/>
    <s v="ID"/>
    <s v="ITTelkom Surabaya"/>
    <n v="6680628"/>
    <s v="Fidi Wincoko Putro"/>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m/>
    <m/>
    <m/>
    <m/>
    <m/>
    <m/>
    <s v="Proposal"/>
    <s v="Laporan Akhir"/>
    <s v="ZULKARNAIN"/>
    <s v="Rekayasa Perangkat Lunak"/>
    <s v="AQIL MUSTAQIM"/>
    <s v="Rekayasa Perangkat Lunak"/>
    <s v="MUHAMAD IQBAL MAULANA"/>
    <s v="Teknologi Informasi"/>
    <m/>
    <s v=""/>
    <m/>
    <s v=""/>
    <m/>
    <s v=""/>
    <m/>
    <s v=""/>
    <s v="Jurnal Nasional S3;                         HAKI"/>
    <s v="-"/>
    <s v="Seminar Internasional"/>
    <m/>
  </r>
  <r>
    <n v="22"/>
    <s v="REK.086/PNLT1/REK/III/2021"/>
    <s v="1024/PNLT1/LPPM/III/2021 "/>
    <s v="Hybrid Renewble Energy and Smart Management for Office Building"/>
    <s v="Penelitian Pengembangan"/>
    <x v="4"/>
    <n v="2021"/>
    <n v="6"/>
    <s v="Nasional: Energi-Energi Baru dan Terbarukan"/>
    <n v="23600000"/>
    <s v="Institut Teknologi Telkom Surabaya"/>
    <n v="6"/>
    <s v="Penelitian Kompetitif Internal"/>
    <s v="Internal"/>
    <s v="ID"/>
    <s v="ITTelkom Surabaya"/>
    <n v="6680683"/>
    <s v="Billy Montolalu"/>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m/>
    <m/>
    <m/>
    <m/>
    <m/>
    <m/>
    <s v="Proposal"/>
    <s v="Laporan Akhir"/>
    <s v="MUH. SYAHWAL M"/>
    <s v="Teknik Elektro"/>
    <s v="JESICA FEBRIANI NURA"/>
    <s v="Teknik Elektro"/>
    <s v="ROYZALDO A. E. LOGO"/>
    <s v="Teknik Komputer"/>
    <m/>
    <s v=""/>
    <m/>
    <s v=""/>
    <m/>
    <s v=""/>
    <m/>
    <s v=""/>
    <s v="Submit Jurnal Ber-ISSN"/>
    <s v="-"/>
    <s v="-"/>
    <m/>
  </r>
  <r>
    <n v="23"/>
    <s v="REK.136/PNLT1/REK/V/2021"/>
    <s v="1275/PNLT1/LPPM/IV/2021 "/>
    <s v="Prototipe Anjungan Kesehatan mandiri (Self Diagnosis Kiosk)"/>
    <s v="Penelitian Kerjasama Institusi"/>
    <x v="4"/>
    <n v="2021"/>
    <n v="8"/>
    <s v="Nasional: Kesehatan-Obat"/>
    <n v="40000000"/>
    <s v="Institut Teknologi Telkom Surabaya"/>
    <n v="4"/>
    <s v="Penelitian Kemitraan"/>
    <s v="Internal"/>
    <s v="ID"/>
    <s v="ITTelkom Surabaya"/>
    <n v="258471"/>
    <s v="Susijanto Tri Rasmana"/>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m/>
    <m/>
    <m/>
    <m/>
    <m/>
    <m/>
    <s v="Proposal"/>
    <s v="Laporan Akhir"/>
    <s v="Nova Herlina Mila Soetarno"/>
    <s v="Teknik Elektro"/>
    <s v="Muhammad Dwi Hariyanto"/>
    <s v="Teknik Elektro"/>
    <s v="Andi Nur Halisyah"/>
    <s v="Teknik Elektro"/>
    <s v="Riyo Oktavian Pradana"/>
    <s v="Teknik Elektro"/>
    <s v="ROBIN ADDWIYANSYAH ALVARO SAMRAT"/>
    <s v="Teknik Elektro"/>
    <s v="Bagas Wahyu Prakoso"/>
    <s v="Teknik Elektro"/>
    <m/>
    <s v=""/>
    <s v="Anjungan Pemeriksa Kesehatan"/>
    <s v="Submitted"/>
    <s v="PATEN"/>
    <s v="Diterima"/>
  </r>
  <r>
    <n v="24"/>
    <s v="REK.136/PNLT1/REK/V/2021"/>
    <s v="-"/>
    <s v="Implementasi Java Interface Pada Anjungan Kesehatan Mandiri"/>
    <s v="Penelitian Kerjasama Institusi"/>
    <x v="4"/>
    <n v="2021"/>
    <n v="12"/>
    <s v="Nasional: Kesehatan-Obat"/>
    <n v="40000000"/>
    <s v="Institut Teknologi Telkom Surabaya"/>
    <n v="4"/>
    <s v="Penelitian Kemitraan"/>
    <s v="Internal"/>
    <s v="ID"/>
    <s v="ITTelkom Surabaya"/>
    <n v="6680683"/>
    <s v="Billy Montolalu"/>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m/>
    <m/>
    <m/>
    <m/>
    <m/>
    <m/>
    <s v="Proposal"/>
    <s v="Laporan Akhir"/>
    <s v="Dimas Bagas Wicaksono"/>
    <s v="Teknik Elektro"/>
    <s v="Fathur Alfariz"/>
    <s v="Teknik Elektro"/>
    <s v="Adellia Puspita Ratri"/>
    <s v="Teknik Elektro"/>
    <s v="Getsemani Adi Bagus Maranata Hartono"/>
    <s v="Teknik Elektro"/>
    <s v="Abdulloh Hamid Nushfi"/>
    <s v="Teknik Elektro"/>
    <m/>
    <s v=""/>
    <m/>
    <s v=""/>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s v="Penelitian Kerjasama Perguruan Tinggi (PEKERTI)"/>
    <x v="4"/>
    <n v="2021"/>
    <n v="8"/>
    <s v="Teknologi Informasi dan Komunikasi"/>
    <n v="20577000"/>
    <s v="Institut Teknologi Telkom Surabaya"/>
    <n v="2"/>
    <m/>
    <s v="Internal"/>
    <m/>
    <m/>
    <n v="6070770"/>
    <s v="Achmad Zaki Yamani"/>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m/>
    <m/>
    <m/>
    <m/>
    <m/>
    <m/>
    <s v="Proposal"/>
    <s v="Laporan Akhir"/>
    <m/>
    <s v=""/>
    <m/>
    <s v=""/>
    <m/>
    <s v=""/>
    <m/>
    <s v=""/>
    <m/>
    <s v=""/>
    <m/>
    <s v=""/>
    <m/>
    <s v=""/>
    <s v="2 Jurnal Nasional Terakreditasi S2"/>
    <s v="Submitted – In review"/>
    <s v="Seminar Internasional"/>
    <s v="Accepted, Presented"/>
  </r>
  <r>
    <n v="26"/>
    <s v="REK.001/PNLT1/REK/I/2021"/>
    <s v="1273/PNLT1/LPPM/I/2021"/>
    <s v="Pengembangan Metode Advanced Feature Selection Untuk Sensor Array Optimization Pada Electronic Nose (Tel U)"/>
    <s v="Penelitian Kerjasama Perguruan Tinggi (PEKERTI)"/>
    <x v="4"/>
    <n v="2021"/>
    <n v="12"/>
    <s v="-"/>
    <n v="40000000"/>
    <s v="Institut Teknologi Telkom Surabaya"/>
    <n v="4"/>
    <m/>
    <s v="Internal"/>
    <m/>
    <m/>
    <n v="6680622"/>
    <s v="Dewi RahmawatI"/>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m/>
    <m/>
    <m/>
    <m/>
    <m/>
    <m/>
    <s v="Proposal"/>
    <s v="Laporan Akhir"/>
    <m/>
    <s v=""/>
    <m/>
    <s v=""/>
    <m/>
    <s v=""/>
    <m/>
    <s v=""/>
    <m/>
    <s v=""/>
    <m/>
    <s v=""/>
    <m/>
    <s v=""/>
    <s v="Jurnal Internasional"/>
    <s v="-"/>
    <s v="Prosiding Internasional"/>
    <m/>
  </r>
  <r>
    <n v="27"/>
    <s v="REK.193/PNLT1/REK/IX/2021"/>
    <s v="1660/PNLT1/LPPM/X/2021"/>
    <s v="Mengkonstruksi Defini dari Startup (Sebuah Kajian Systematic Literatur Review)"/>
    <s v="Penelitian Kerjasama Perguruan Tinggi (PEKERTI)"/>
    <x v="4"/>
    <n v="2021"/>
    <n v="11"/>
    <s v="-"/>
    <n v="33500000"/>
    <m/>
    <n v="6"/>
    <m/>
    <s v="Internal"/>
    <m/>
    <m/>
    <m/>
    <s v="Kiki Sudiana"/>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m/>
    <m/>
    <m/>
    <m/>
    <m/>
    <m/>
    <s v="Proposal"/>
    <s v="Laporan Akhir"/>
    <s v="MUHAMMAD RAFLI RAMADHAN"/>
    <s v="Rekayasa Perangkat Lunak"/>
    <m/>
    <s v=""/>
    <m/>
    <s v=""/>
    <m/>
    <s v=""/>
    <m/>
    <s v=""/>
    <m/>
    <s v=""/>
    <m/>
    <s v=""/>
    <s v="Jurnal Internasional, Prosiding conference, Hak Cipta"/>
    <s v="-"/>
    <s v="-"/>
    <m/>
  </r>
  <r>
    <n v="28"/>
    <s v="REK.090/PNLT1/REK/III/2021"/>
    <s v="1110/PNLT1/LPPM/IV/2021"/>
    <s v="Pengembangan Purwarupa truk bertenaga listrik"/>
    <s v="Penelitian Research Center"/>
    <x v="4"/>
    <n v="2021"/>
    <n v="12"/>
    <s v="Nasional: Transportasi"/>
    <n v="100000000"/>
    <s v="Institut Teknologi Telkom Surabaya"/>
    <n v="4"/>
    <s v="Penelitian Kompetitif Internal"/>
    <s v="Internal"/>
    <s v="ID"/>
    <s v="ITTelkom Surabaya"/>
    <n v="6680685"/>
    <s v="Moch. Iskandar Riansyah"/>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ditya Yudhistira"/>
    <s v="Teknologi Informasi"/>
    <s v="MOCH SYAMFALLAH ANWAR"/>
    <s v="Teknik Elektro"/>
    <s v="Nova Herlina Mila Soetarno"/>
    <s v="Teknik Elektro"/>
    <s v="MUHAMMAD FARIZ RAHMADANY"/>
    <s v="Teknik Elektro"/>
    <s v="MOCHAMAD FAUZAN RASYID"/>
    <s v="Teknik Elektro"/>
    <s v="Henko kholima"/>
    <s v="Teknik Elektro"/>
    <s v="Ishak Rizaldy Eka Kurnia"/>
    <s v="Teknik Industri"/>
    <s v="Jurnal Nasional Sinta2"/>
    <s v="-"/>
    <s v="Prototype, HKI"/>
    <m/>
  </r>
  <r>
    <n v="29"/>
    <s v="REK.090/PNLT1/REK/III/2021"/>
    <s v="1111/PNLT1/LPPM/IV/2021"/>
    <s v="Sistem Pemberdayaan Rooftop Terintegrasi"/>
    <s v="Penelitian Research Center"/>
    <x v="4"/>
    <n v="2021"/>
    <n v="12"/>
    <s v="Nasional: Pangan-Pertanian"/>
    <n v="100000000"/>
    <s v="Institut Teknologi Telkom Surabaya"/>
    <n v="4"/>
    <s v="Penelitian Kompetitif Internal"/>
    <s v="Internal"/>
    <s v="ID"/>
    <s v="ITTelkom Surabaya"/>
    <n v="6680633"/>
    <s v="Helmy Widyantara"/>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m/>
    <m/>
    <m/>
    <m/>
    <m/>
    <m/>
    <s v="Proposal"/>
    <s v="Laporan Akhir"/>
    <s v="Muhammad Rafi Irzam"/>
    <s v="Teknologi Informasi"/>
    <s v="Danang Taufik Kurnianto"/>
    <s v="Teknik Komputer"/>
    <s v="DENSA TANZILDA WIDYAWANTARA DZAHY"/>
    <s v="Teknologi Informasi"/>
    <s v="Muhammad Yanuar Muhaimin"/>
    <s v="Teknik Komputer"/>
    <s v="Danu Diningrat"/>
    <s v="Teknik Komputer"/>
    <s v="Naufal Ammar Badri"/>
    <s v="Teknologi Informasi"/>
    <m/>
    <s v=""/>
    <s v="Jurnal Internasional"/>
    <s v="-"/>
    <s v="Prototype sistem monitoring dan pengendalian green house berbasis IoT dan Prototype sistem monitoring dan pengendalian kualitas air pada pemijahan wader"/>
    <m/>
  </r>
  <r>
    <n v="30"/>
    <s v="REK.086/PNLT1/REK/III/2021"/>
    <s v="1038/PNLT1/LPPM/III/2021"/>
    <s v="Pengantar Teknik Industri"/>
    <s v="Penulisan Buku Ajar"/>
    <x v="4"/>
    <n v="2021"/>
    <n v="10"/>
    <s v="Nasional: Sosial Humaniora-Seni Budaya Pendidikan"/>
    <n v="3500000"/>
    <s v="Institut Teknologi Telkom Surabaya"/>
    <s v="Terbit"/>
    <s v="Penelitian Kompetitif Internal"/>
    <s v="Internal"/>
    <s v="ID"/>
    <s v="ITTelkom Surabaya"/>
    <n v="6682237"/>
    <s v="Dominggo Bayu Baskara"/>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m/>
    <m/>
    <m/>
    <m/>
    <m/>
    <m/>
    <s v="Proposal"/>
    <s v="Laporan Akhir"/>
    <m/>
    <s v=""/>
    <m/>
    <s v=""/>
    <m/>
    <s v=""/>
    <m/>
    <s v=""/>
    <m/>
    <s v=""/>
    <m/>
    <s v=""/>
    <m/>
    <s v=""/>
    <s v="Buku Ajar"/>
    <s v="-"/>
    <s v="-"/>
    <m/>
  </r>
  <r>
    <n v="31"/>
    <s v="REK.086/PNLT1/REK/III/2021"/>
    <s v="1039/PNLT1/LPPM/III/2021"/>
    <s v="Pengenalan Sistem Enterprise Menggunkan Odoo (Studi Kasus:Logistik)"/>
    <s v="Penulisan Buku Ajar"/>
    <x v="4"/>
    <n v="2021"/>
    <n v="8"/>
    <s v="ITTS: Sistem Logistik Cerdas"/>
    <n v="3000000"/>
    <s v="Institut Teknologi Telkom Surabaya"/>
    <s v="-"/>
    <s v="Penelitian Kompetitif Internal"/>
    <s v="Internal"/>
    <s v="ID"/>
    <s v="ITTelkom Surabaya"/>
    <n v="6665306"/>
    <s v="Ully Asfari"/>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Buku Ajar ISSBN"/>
    <s v="Terealisasi"/>
    <s v="-"/>
    <m/>
  </r>
  <r>
    <n v="32"/>
    <s v="REK.086/PNLT1/REK/III/2021"/>
    <s v="1013/PNLT1/LPPM/III/2021"/>
    <s v="Prototype Sistem Kendali Cerdas untuk Ground Vehicle di Jalan Raya"/>
    <s v="Penelitian Terapan"/>
    <x v="4"/>
    <n v="2021"/>
    <n v="12"/>
    <s v="ITTS: Transportasi"/>
    <n v="16800000"/>
    <s v="Institut Teknologi Telkom Surabaya"/>
    <n v="3"/>
    <s v="Penelitian Kompetitif Internal"/>
    <s v="Internal"/>
    <s v="ID"/>
    <s v="ITTelkom Surabaya"/>
    <n v="6680641"/>
    <s v="Ardiansyah Al Farouq"/>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m/>
    <m/>
    <m/>
    <m/>
    <m/>
    <m/>
    <s v="Proposal"/>
    <s v="Laporan Akhir"/>
    <s v="Ahmad Habibi"/>
    <s v="Teknik Komputer"/>
    <s v="Dito Hewi Julianto"/>
    <s v="Teknik Komputer"/>
    <m/>
    <s v=""/>
    <m/>
    <s v=""/>
    <m/>
    <s v=""/>
    <m/>
    <s v=""/>
    <m/>
    <s v=""/>
    <s v="Konference"/>
    <s v="Accepted"/>
    <s v="Prototype Robot UGV"/>
    <m/>
  </r>
  <r>
    <n v="33"/>
    <s v="REK.094/PNLT1/REK/III/2021"/>
    <s v="-"/>
    <s v="TEKNIK KOMPUTASI DENGAN MEMPERTIMBANGKAN STABILITAS TRANSIEN PADA SMART GRID"/>
    <s v="Penelitian Mandiri"/>
    <x v="4"/>
    <n v="2021"/>
    <n v="6"/>
    <s v="ITTS: Sistem Logistik Cerdas"/>
    <n v="0"/>
    <s v="Institut Teknologi Telkom Surabaya"/>
    <n v="2"/>
    <s v="Penelitian Dana Mandiri"/>
    <s v="Internal"/>
    <s v="ID"/>
    <s v="ITTelkom Surabaya"/>
    <n v="6680612"/>
    <s v="Isa Hafidz"/>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LDHITIANSYAH PUTRA"/>
    <s v="Teknik Elektro"/>
    <s v="MOCH. RAFLY PUTRA DAFFALDI"/>
    <s v="Teknik Elektro"/>
    <m/>
    <s v=""/>
    <m/>
    <s v=""/>
    <m/>
    <s v=""/>
    <m/>
    <s v=""/>
    <m/>
    <s v=""/>
    <s v="Seminar Internasional"/>
    <s v="Accepted"/>
    <s v="-"/>
    <m/>
  </r>
  <r>
    <n v="34"/>
    <s v="REK.094/PNLT1/REK/III/2021"/>
    <s v="-"/>
    <s v="Aplying Machine Learning Algorithm in Time Series Forecasting on Financial Prediction"/>
    <s v="Penelitian Mandiri"/>
    <x v="4"/>
    <n v="2021"/>
    <n v="6"/>
    <s v="Teknologi Informasi dan Komunikasi"/>
    <n v="0"/>
    <s v="Institut Teknologi Telkom Surabaya"/>
    <n v="3"/>
    <s v="Penelitian Dana Mandiri"/>
    <s v="Internal"/>
    <s v="ID"/>
    <s v="ITTelkom Surabaya"/>
    <n v="6680631"/>
    <s v="Anifatul Faricha"/>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m/>
    <m/>
    <m/>
    <m/>
    <m/>
    <m/>
    <s v="Proposal"/>
    <s v="Laporan Akhir"/>
    <s v="Christoper Andreas ?? "/>
    <s v="Tidak Ada"/>
    <s v="Firman Adi Rifansyah"/>
    <s v="Teknik Elektro"/>
    <m/>
    <s v=""/>
    <m/>
    <s v=""/>
    <m/>
    <s v=""/>
    <m/>
    <s v=""/>
    <m/>
    <s v=""/>
    <s v="Jurnal Sinta 1"/>
    <s v="Submitted"/>
    <s v="Procsiding Internasional"/>
    <s v="Accepted"/>
  </r>
  <r>
    <n v="35"/>
    <s v="REK.094/PNLT1/REK/III/2021"/>
    <s v="-"/>
    <s v="Pengembangan Sistem Kendali dan Monitoring Suhu Kolam Pemijahan Wader Pari Ikan Wader berbasis IoT"/>
    <s v="Penelitian Mandiri"/>
    <x v="4"/>
    <n v="2021"/>
    <n v="12"/>
    <s v="ITTS: Teknologi Informasi dan Komunikasi"/>
    <n v="0"/>
    <s v="Institut Teknologi Telkom Surabaya"/>
    <n v="3"/>
    <s v="Penelitian Dana Mandiri"/>
    <s v="Internal"/>
    <s v="ID"/>
    <s v="ITTelkom Surabaya"/>
    <n v="6680629"/>
    <s v="Ubaidillah Umar"/>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m/>
    <m/>
    <m/>
    <m/>
    <m/>
    <m/>
    <s v="Proposal"/>
    <s v="Laporan Akhir"/>
    <s v="MUHAMMAD YANUAR MUHAIMIN"/>
    <s v="Teknik Komputer"/>
    <s v="DANU DININGRAT"/>
    <s v="Teknik Komputer"/>
    <m/>
    <s v=""/>
    <m/>
    <s v=""/>
    <m/>
    <s v=""/>
    <m/>
    <s v=""/>
    <m/>
    <s v=""/>
    <s v="Jurnal Nasional Terakreditasi"/>
    <s v="-"/>
    <s v="-"/>
    <m/>
  </r>
  <r>
    <n v="36"/>
    <s v="REK.094/PNLT1/REK/III/2021"/>
    <s v="-"/>
    <s v="Implementasi Smart Hybrid PABX di Institut Teknologi Telkom Surabaya"/>
    <s v="Penelitian Mandiri"/>
    <x v="4"/>
    <n v="2021"/>
    <n v="6"/>
    <s v="Teknologi Informasi dan Komunikasi"/>
    <n v="0"/>
    <s v="Institut Teknologi Telkom Surabaya"/>
    <n v="3"/>
    <s v="Penelitian Dana Mandiri"/>
    <s v="Internal"/>
    <s v="ID"/>
    <s v="ITTelkom Surabaya"/>
    <n v="6680645"/>
    <s v="Walid Maulana Hadiansyah"/>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m/>
    <m/>
    <m/>
    <m/>
    <m/>
    <m/>
    <s v="Proposal"/>
    <s v="Laporan Akhir"/>
    <s v="Rayhan Naufaldi"/>
    <s v="Teknik Telekomunikasi"/>
    <s v="Tasya Amalia"/>
    <s v="Teknik Telekomunikasi"/>
    <m/>
    <s v=""/>
    <m/>
    <s v=""/>
    <m/>
    <s v=""/>
    <m/>
    <s v=""/>
    <m/>
    <s v=""/>
    <s v="Prosiding Internasional, Prototype"/>
    <s v="-"/>
    <s v="-"/>
    <m/>
  </r>
  <r>
    <n v="37"/>
    <s v="REK.094/PNLT1/REK/III/2021"/>
    <s v="-"/>
    <s v="Optimasi rute optimalberdasarkan waktu, biaya, kondisi cuaca, kejadian lokal, dan jumlah kendaraan dengan menggunakan algoritma fuzzy mandani dan modified hidden markov model"/>
    <s v="Penelitian Mandiri"/>
    <x v="4"/>
    <n v="2021"/>
    <n v="12"/>
    <s v="Transportasi"/>
    <n v="0"/>
    <s v="Institut Teknologi Telkom Surabaya"/>
    <n v="3"/>
    <s v="Penelitian Dana Mandiri"/>
    <s v="Internal"/>
    <s v="ID"/>
    <s v="ITTelkom Surabaya"/>
    <n v="6680622"/>
    <s v="Dewi RahmawatI"/>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m/>
    <m/>
    <m/>
    <m/>
    <m/>
    <m/>
    <s v="Proposal"/>
    <s v="Laporan Akhir"/>
    <s v="REZA ARINDRA FADILLAH"/>
    <s v="Rekayasa Perangkat Lunak"/>
    <s v="AMANDA AMALIA"/>
    <s v="Rekayasa Perangkat Lunak"/>
    <m/>
    <s v=""/>
    <m/>
    <s v=""/>
    <m/>
    <s v=""/>
    <m/>
    <s v=""/>
    <m/>
    <s v=""/>
    <s v="Jurnal Nasional ber-ISSN"/>
    <s v="Submitted"/>
    <s v="Hak Cipta (HAKI)"/>
    <s v="Submitted"/>
  </r>
  <r>
    <n v="38"/>
    <s v="REK.094/PNLT1/REK/III/2021"/>
    <s v="-"/>
    <s v="Funding Private Higher Education Institutions in the Age of COVID-19: An _x000a_External Stakeholders Perspective"/>
    <s v="Penelitian Mandiri"/>
    <x v="4"/>
    <n v="2021"/>
    <n v="6"/>
    <s v="Nasional: Sosial Humaniora-Seni Budaya Pendidikan"/>
    <n v="0"/>
    <s v="Institut Teknologi Telkom Surabaya"/>
    <s v="Jurnal Internasional Bereputasi"/>
    <s v="Penelitian Dana Mandiri"/>
    <s v="Internal"/>
    <s v="ID"/>
    <s v="ITTelkom Surabaya"/>
    <n v="6805206"/>
    <s v="Agus Sulistya"/>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m/>
    <m/>
    <m/>
    <m/>
    <m/>
    <m/>
    <s v="Proposal"/>
    <s v="Laporan Akhir"/>
    <s v="DEVYSIKAELO IRA RANTELILI"/>
    <s v="Teknologi Informasi"/>
    <m/>
    <s v=""/>
    <m/>
    <s v=""/>
    <m/>
    <s v=""/>
    <m/>
    <s v=""/>
    <m/>
    <s v=""/>
    <m/>
    <s v=""/>
    <s v="Jurnal Internasional Bereputasi"/>
    <s v="-"/>
    <s v="Jurnal Internal ITTS"/>
    <m/>
  </r>
  <r>
    <n v="39"/>
    <s v="REK.094/PNLT1/REK/III/2021"/>
    <s v="-"/>
    <s v="Pengukuran Kepuasan Mahasiswa terhadap E-learning Institut Teknologi Telkom Surabaya Berdasar Kriteria Usability"/>
    <s v="Penelitian Mandiri"/>
    <x v="4"/>
    <n v="2021"/>
    <n v="6"/>
    <s v="Nasional: Sosial Humaniora-Seni Budaya Pendidikan"/>
    <n v="0"/>
    <s v="Institut Teknologi Telkom Surabaya"/>
    <n v="3"/>
    <s v="Penelitian Dana Mandiri"/>
    <s v="Internal"/>
    <s v="ID"/>
    <s v="ITTelkom Surabaya"/>
    <n v="6756289"/>
    <s v="Nicko Nur Rakhmaddian_x000a_"/>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s v="NABILLA ADINNA CAHYANI"/>
    <s v="Teknik Industri"/>
    <s v="MUHAMMAD ARKAN FAUZAN WICAKSONO"/>
    <s v="Teknologi Informasi"/>
    <m/>
    <s v=""/>
    <m/>
    <s v=""/>
    <m/>
    <s v=""/>
    <m/>
    <s v=""/>
    <m/>
    <s v=""/>
    <s v="Prosiding Internasional"/>
    <s v="Submitted"/>
    <s v="Jurnal Internal ITTS"/>
    <m/>
  </r>
  <r>
    <n v="40"/>
    <s v="REK.094/PNLT1/REK/III/2021"/>
    <s v="-"/>
    <s v="Pemodelan Rantai Markov untuk Resilensi Rantai pasok Industri manufaktur di Indonesia"/>
    <s v="Penelitian Mandiri"/>
    <x v="4"/>
    <n v="2021"/>
    <n v="10"/>
    <s v="ITTS: Sistem Logistik Cerdas"/>
    <n v="0"/>
    <s v="Institut Teknologi Telkom Surabaya"/>
    <n v="2"/>
    <s v="Penelitian Kompetitif Internal"/>
    <s v="Internal"/>
    <s v="ID"/>
    <s v="ITTelkom Surabaya"/>
    <n v="6680643"/>
    <s v="Abduh Sayid Albana"/>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m/>
    <m/>
    <m/>
    <m/>
    <m/>
    <m/>
    <s v="Proposal"/>
    <s v="Laporan Akhir"/>
    <s v="ARDA ERICO YUDA"/>
    <s v="Teknik Industri"/>
    <m/>
    <s v=""/>
    <m/>
    <s v=""/>
    <m/>
    <s v=""/>
    <m/>
    <s v=""/>
    <m/>
    <s v=""/>
    <m/>
    <s v=""/>
    <s v="Jurnal Nasional Terakreditasi S1"/>
    <s v="-"/>
    <s v="-"/>
    <m/>
  </r>
  <r>
    <n v="41"/>
    <s v="REK.094/PNLT1/REK/III/2021"/>
    <s v="-"/>
    <s v="Pendeteksi Informasi Anak Autis Sejak Dini Menggunakan Machine Learning"/>
    <s v="Penelitian Mandiri"/>
    <x v="4"/>
    <n v="2021"/>
    <n v="10"/>
    <s v="ITTS: Teknologi Informasi dan Komunikasi"/>
    <n v="0"/>
    <s v="Institut Teknologi Telkom Surabaya"/>
    <n v="3"/>
    <s v="Penelitian Kompetitif Internal"/>
    <s v="Internal"/>
    <s v="ID"/>
    <s v="ITTelkom Surabaya"/>
    <n v="6681032"/>
    <s v="Anfazul Faridatul Azizah"/>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IRENE DYAH AYUWATI"/>
    <s v="Sistem Informasi"/>
    <m/>
    <s v=""/>
    <m/>
    <s v=""/>
    <m/>
    <s v=""/>
    <m/>
    <s v=""/>
    <s v="Jurnal Nasional Terakreditasi S4"/>
    <s v="Submitted"/>
    <s v="Publikasi Media Massa, HKI"/>
    <m/>
  </r>
  <r>
    <n v="42"/>
    <s v="REK.094/PNLT1/REK/III/2021"/>
    <s v="1819/PNLT1/LPPM/VIII/2021"/>
    <s v="Virtual Screening Senyawa Aktif sebagai Inhibitor Meningitis dengan Hybrid Molecular Fingerprint dan Pendekatan Machine Learning"/>
    <s v="Penelitian Mandiri"/>
    <x v="4"/>
    <n v="2021"/>
    <n v="6"/>
    <s v="Nasional: Kesehatan-Obat"/>
    <n v="0"/>
    <s v="Institut Teknologi Telkom Surabaya"/>
    <n v="3"/>
    <s v="Penelitian Dana Mandiri"/>
    <s v="Internal"/>
    <s v="ID"/>
    <s v="ITTelkom Surabaya"/>
    <n v="6756318"/>
    <s v="Moh. Hamim Zajuli Al Faroby"/>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m/>
    <m/>
    <m/>
    <m/>
    <m/>
    <m/>
    <s v="Proposal"/>
    <s v="Laporan Akhir"/>
    <m/>
    <s v=""/>
    <m/>
    <s v=""/>
    <m/>
    <s v=""/>
    <m/>
    <s v=""/>
    <m/>
    <s v=""/>
    <m/>
    <s v=""/>
    <m/>
    <s v=""/>
    <s v="Jurnal Internasional Bereputasi"/>
    <s v="-"/>
    <s v="Seminar Internasional Bereputasi"/>
    <m/>
  </r>
  <r>
    <n v="43"/>
    <s v="REK.094/PNLT1/REK/III/2021"/>
    <s v="-"/>
    <s v="Deteksi Halangan Tangga Turun untuk Penyandang Tuna Netra"/>
    <s v="Penelitian Mandiri"/>
    <x v="4"/>
    <n v="2021"/>
    <n v="6"/>
    <s v="Teknologi Informasi dan Komunikasi"/>
    <n v="0"/>
    <s v="Institut Teknologi Telkom Surabaya"/>
    <n v="3"/>
    <s v="Penelitian Dana Mandiri"/>
    <s v="Internal"/>
    <s v="ID"/>
    <s v="ITTelkom Surabaya"/>
    <n v="6767777"/>
    <s v="Ahmad Wali Satria Bahari Johan"/>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m/>
    <s v=""/>
    <m/>
    <s v=""/>
    <m/>
    <s v=""/>
    <m/>
    <s v=""/>
    <m/>
    <s v=""/>
    <m/>
    <s v=""/>
    <m/>
    <s v=""/>
    <s v="Jurnal Nasional Terakreditasi S2"/>
    <s v="Accepted"/>
    <s v="-"/>
    <m/>
  </r>
  <r>
    <n v="44"/>
    <s v="-"/>
    <s v="-"/>
    <s v="Strategi Peningkatan Pendapatan Usaha Nasi Tiwul Menggunakan Analisis SWOT"/>
    <s v="Penelitian Dasar"/>
    <x v="4"/>
    <n v="2021"/>
    <n v="10"/>
    <s v="Teknologi Informasi dan Komunikasi"/>
    <m/>
    <s v="Institut Teknologi Telkom Surabaya"/>
    <n v="2"/>
    <s v="Penelitian Kompetitif Internal"/>
    <s v="Internal"/>
    <s v="ID"/>
    <s v="ITTelkom Surabaya"/>
    <n v="259781"/>
    <s v="Titus Kristanto"/>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s v="Penelitian Terapan"/>
    <x v="4"/>
    <n v="2021"/>
    <n v="12"/>
    <s v="Nasional: Kesehatan-Obat"/>
    <n v="17000000"/>
    <s v="Institut Teknologi Telkom Surabaya"/>
    <n v="5"/>
    <s v="Penelitian Kompetitif Internal"/>
    <s v="Internal"/>
    <s v="ID"/>
    <s v="ITTelkom Surabaya"/>
    <n v="6680651"/>
    <s v="Dimas Adiputra"/>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m/>
    <m/>
    <m/>
    <m/>
    <m/>
    <m/>
    <s v="Proposal"/>
    <s v="Laporan Akhir"/>
    <s v="ANDI NUR HALISYAH"/>
    <s v="Teknik Elektro"/>
    <s v="MOCH. RAFLY PUTRA DAFFALDI"/>
    <s v="Teknik Elektro"/>
    <s v="AMALINA TRI SETYA BERLIANA"/>
    <s v="Sistem Informasi"/>
    <m/>
    <s v=""/>
    <m/>
    <s v=""/>
    <m/>
    <s v=""/>
    <m/>
    <s v=""/>
    <s v="2 Paper Conference"/>
    <s v="Accepted"/>
    <s v="HAKI prototype"/>
    <m/>
  </r>
  <r>
    <n v="46"/>
    <s v="-"/>
    <s v="-"/>
    <s v="UNIVERSAL SOFTWARE RADIO PERIPHERAL (USRP) UNTUK SIGNAL PROCESSING RADAR PADA KENDARAAN AUTONOM"/>
    <s v="Penelitian Terapan"/>
    <x v="4"/>
    <n v="2021"/>
    <n v="24"/>
    <s v="ITTS: Transportasi"/>
    <m/>
    <s v="Institut Teknologi Telkom Surabaya"/>
    <n v="6"/>
    <s v="Penelitian Kompetitif Internal"/>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Dwiky Faizal Akbar"/>
    <s v="Teknik Telekomunikasi"/>
    <s v="RM. BAGASTYO ANGGORO INDRASTOTO"/>
    <s v="Teknik Telekomunikasi"/>
    <m/>
    <s v=""/>
    <m/>
    <s v=""/>
    <m/>
    <s v=""/>
    <m/>
    <s v=""/>
    <m/>
    <s v=""/>
    <s v="1 Jurnal Terindeks, 1 Makalah Seminar, Prototype"/>
    <s v="-"/>
    <s v="-"/>
    <m/>
  </r>
  <r>
    <n v="47"/>
    <s v="-"/>
    <s v="-"/>
    <s v="OVERVIEW PRECODING PERFORMANCE MU-MIMO ZERO FORCING (ZF)_x000a_AND MAXIMIZING SIGNAL-TO-LEAKAGE RATIO (SLR)"/>
    <s v="Penelitian Mandiri"/>
    <x v="4"/>
    <n v="2021"/>
    <n v="6"/>
    <s v="ITTS: Teknologi Informasi dan Komunikasi"/>
    <n v="0"/>
    <s v="Institut Teknologi Telkom Surabaya"/>
    <n v="3"/>
    <s v="Penelitian Dana Mandiri"/>
    <s v="Internal"/>
    <s v="ID"/>
    <s v="ITTelkom Surabaya"/>
    <n v="6680625"/>
    <s v="Nilla Rachmaningrum"/>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m/>
    <m/>
    <m/>
    <m/>
    <m/>
    <m/>
    <s v="Proposal"/>
    <s v="Laporan Akhir"/>
    <s v="INDAH RAHMAWATI UTAMI"/>
    <s v="Teknik Telekomunikasi"/>
    <s v="HANUNG GHINANGGA PRIHAJI PUTRI"/>
    <s v="Teknik Telekomunikasi"/>
    <m/>
    <s v=""/>
    <m/>
    <s v=""/>
    <m/>
    <s v=""/>
    <m/>
    <s v=""/>
    <m/>
    <s v=""/>
    <s v="Draf Paper"/>
    <s v="-"/>
    <s v="-"/>
    <m/>
  </r>
  <r>
    <n v="48"/>
    <s v="-"/>
    <s v="-"/>
    <s v="Mobility management protocol pada autonomous vehicle"/>
    <s v="Penelitian Mandiri"/>
    <x v="4"/>
    <n v="2021"/>
    <n v="12"/>
    <s v="Nasional: Transportasi"/>
    <n v="0"/>
    <s v="Institut Teknologi Telkom Surabaya"/>
    <n v="4"/>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m/>
    <m/>
    <m/>
    <m/>
    <m/>
    <m/>
    <s v="Proposal"/>
    <s v="Laporan Akhir"/>
    <s v="BRYAN BIHZA MARSONO"/>
    <s v="Teknik Telekomunikasi"/>
    <s v="MAULANA ACHMAD ROZAQ"/>
    <s v="Teknik Telekomunikasi"/>
    <m/>
    <s v=""/>
    <m/>
    <s v=""/>
    <m/>
    <s v=""/>
    <m/>
    <s v=""/>
    <m/>
    <s v=""/>
    <s v="Draf Paper"/>
    <s v="-"/>
    <s v="-"/>
    <m/>
  </r>
  <r>
    <n v="49"/>
    <s v="REK.149/PNLT1/REK/VIII/2021"/>
    <s v="-"/>
    <s v="DETEKSI KEBERADAAN MANUSIA DI SUATU RUANGAN BERBASIS SENSOR LIDAR"/>
    <s v="Penelitian Mandiri"/>
    <x v="4"/>
    <n v="2021"/>
    <n v="6"/>
    <s v="-"/>
    <n v="0"/>
    <s v="Institut Teknologi Telkom Surabaya"/>
    <n v="2"/>
    <s v="Penelitian Dana Mandiri"/>
    <s v="Internal"/>
    <s v="ID"/>
    <s v="ITTelkom Surabaya"/>
    <n v="6680678"/>
    <s v="Dwi Edi Setyawan"/>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m/>
    <m/>
    <m/>
    <m/>
    <m/>
    <m/>
    <s v="Proposal"/>
    <s v="Laporan Akhir"/>
    <s v="WAFA MURTADHO KHOLID"/>
    <s v="Teknik Komputer"/>
    <s v="ARFAN ADIPUTRA WUEKERO"/>
    <s v="Teknik Komputer"/>
    <m/>
    <s v=""/>
    <m/>
    <s v=""/>
    <m/>
    <s v=""/>
    <m/>
    <s v=""/>
    <m/>
    <s v=""/>
    <s v="Jurnal Nasional"/>
    <s v="-"/>
    <s v="-"/>
    <m/>
  </r>
  <r>
    <n v="50"/>
    <s v="REK.149/PNLT1/REK/VIII/2021"/>
    <s v="-"/>
    <s v="Rancang Bangun Sistem Single Sign On menggunakan metode Timestamp Nonce pada Studi Kasus Sistem Otorisasi Aplikasi I-Gracias ITTelkom Surabaya"/>
    <s v="Penelitian Mandiri"/>
    <x v="4"/>
    <n v="2021"/>
    <n v="3"/>
    <s v="ITTS: Teknologi Informasi dan Komunikasi"/>
    <n v="0"/>
    <s v="Institut Teknologi Telkom Surabaya"/>
    <n v="3"/>
    <s v="Penelitian Dana Mandiri"/>
    <s v="Internal"/>
    <s v="ID"/>
    <s v="ITTelkom Surabaya"/>
    <n v="6768348"/>
    <s v="Rizky Fenaldo Maulana"/>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m/>
    <m/>
    <m/>
    <m/>
    <m/>
    <m/>
    <s v="Proposal"/>
    <s v="Laporan Akhir"/>
    <s v="MUHAMMAD YANUAR MUHAIMIN"/>
    <s v="Teknik Komputer"/>
    <s v="DANU DININGRAT"/>
    <s v="Teknik Komputer"/>
    <m/>
    <s v=""/>
    <m/>
    <s v=""/>
    <m/>
    <s v=""/>
    <m/>
    <s v=""/>
    <m/>
    <s v=""/>
    <s v="Jurnal Nasional Terakreditasi"/>
    <s v="-"/>
    <s v="Hak Kekayaan Intelektual"/>
    <m/>
  </r>
  <r>
    <n v="51"/>
    <s v="REK.149/PNLT1/REK/VIII/2021"/>
    <s v="1820/PNLT1/LPPM/VIII/2021"/>
    <s v="Metode Extended Kalman Filter untuk Prediksi Penyebaran Covid-19 di Indonesia dengan 3 Macam Pembatasan Pergerakkan Masyarakat"/>
    <s v="Penelitian Mandiri"/>
    <x v="4"/>
    <n v="2021"/>
    <n v="6"/>
    <s v="Nasional: Kebencanaan"/>
    <n v="0"/>
    <s v="Institut Teknologi Telkom Surabaya"/>
    <n v="3"/>
    <s v="Penelitian Dana Mandiri"/>
    <s v="Internal"/>
    <s v="ID"/>
    <s v="ITTelkom Surabaya"/>
    <n v="6793410"/>
    <s v="Helisyah Nur Fadhilah"/>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m/>
    <m/>
    <m/>
    <m/>
    <m/>
    <m/>
    <s v="Proposal"/>
    <s v="Laporan Akhir"/>
    <s v="DIMAS MAHENDRA BUDI SANTOSO"/>
    <s v="Teknik Komputer"/>
    <m/>
    <s v=""/>
    <m/>
    <s v=""/>
    <m/>
    <s v=""/>
    <m/>
    <s v=""/>
    <m/>
    <s v=""/>
    <m/>
    <s v=""/>
    <s v="Jurnal Internasional Bereputasi"/>
    <s v="Accepted"/>
    <s v="Seminar Internasional Bereputasi"/>
    <s v="Accepted"/>
  </r>
  <r>
    <n v="52"/>
    <s v="REK.149/PNLT1/REK/VIII/2021"/>
    <s v="1818/PNLT1/LPPM/VIII/2021"/>
    <s v="Analisis Faktor-Faktor yang Mempengaruhi Pendapatan UMKM di Surabaya Menggunakan Regresi Logistik Ordinal"/>
    <s v="Penelitian Mandiri"/>
    <x v="4"/>
    <n v="2021"/>
    <n v="6"/>
    <s v="ITTS: Teknologi Informasi dan Komunikasi"/>
    <n v="0"/>
    <s v="Institut Teknologi Telkom Surabaya"/>
    <n v="5"/>
    <s v="Penelitian Dana Mandiri"/>
    <s v="Internal"/>
    <s v="ID"/>
    <s v="ITTelkom Surabaya"/>
    <s v="-"/>
    <s v="Almira Ivah"/>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m/>
    <m/>
    <m/>
    <m/>
    <m/>
    <m/>
    <s v="Proposal"/>
    <s v="Laporan Akhir"/>
    <s v="KIO PUTRI ISMAYANTI"/>
    <s v="Sistem Informasi"/>
    <s v="BINTANG RASSYA NUGRAHA"/>
    <s v="Sistem Informasi"/>
    <m/>
    <s v=""/>
    <m/>
    <s v=""/>
    <m/>
    <s v=""/>
    <m/>
    <s v=""/>
    <m/>
    <s v=""/>
    <s v="Jurnal Nasional Terakreditasi"/>
    <s v="-"/>
    <s v="-"/>
    <m/>
  </r>
  <r>
    <n v="53"/>
    <s v="REK.149/PNLT1/REK/VIII/2021"/>
    <s v="-"/>
    <s v="Investigating the Repurchase Intention of E-Commerce Users in Developing Country from the Perspective of Service Quality and Expectation-Confirmation Theory - A Case Study of Indonesia"/>
    <s v="Penelitian Mandiri"/>
    <x v="4"/>
    <n v="2021"/>
    <n v="6"/>
    <s v="ITTS: Teknologi Informasi dan Komunikasi"/>
    <n v="0"/>
    <s v="Institut Teknologi Telkom Surabaya"/>
    <n v="1"/>
    <s v="Penelitian Dana Mandiri"/>
    <s v="Internal"/>
    <s v="ID"/>
    <s v="ITTelkom Surabaya"/>
    <n v="6828913"/>
    <s v="Bagas Putra"/>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m/>
    <m/>
    <m/>
    <m/>
    <m/>
    <m/>
    <s v="Proposal"/>
    <s v="Laporan Akhir"/>
    <s v="ANNISA RAHMA AYUNING TYAS"/>
    <s v="Teknik Industri"/>
    <m/>
    <s v=""/>
    <m/>
    <s v=""/>
    <m/>
    <s v=""/>
    <m/>
    <s v=""/>
    <m/>
    <s v=""/>
    <m/>
    <s v=""/>
    <s v="Jurnal Nasional Terakreditasi"/>
    <s v="In Revision"/>
    <s v="-"/>
    <m/>
  </r>
  <r>
    <n v="54"/>
    <s v="REK.149/PNLT1/REK/VIII/2021"/>
    <s v="-"/>
    <s v="Auto-Segmentasi Citra X-Ray Rongga Dada untuk Meningkatkan Keakuratan Pendeteksian Penyakit Paru-Paru menggunakan Pendekatan Deep Learning"/>
    <s v="Penelitian Mandiri"/>
    <x v="4"/>
    <n v="2021"/>
    <n v="6"/>
    <s v="ITTS: Teknologi Informasi dan Komunikasi"/>
    <n v="0"/>
    <s v="Institut Teknologi Telkom Surabaya"/>
    <n v="3"/>
    <s v="Penelitian Dana Mandiri"/>
    <s v="Internal"/>
    <s v="ID"/>
    <s v="ITTelkom Surabaya"/>
    <n v="6829959"/>
    <s v="Mawanda Almuhayar"/>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m/>
    <m/>
    <m/>
    <m/>
    <m/>
    <m/>
    <s v="Proposal"/>
    <s v="Laporan Akhir"/>
    <s v="NAUFAL AMMAR BADRI"/>
    <s v="Teknologi Informasi"/>
    <m/>
    <s v=""/>
    <m/>
    <s v=""/>
    <m/>
    <s v=""/>
    <m/>
    <s v=""/>
    <m/>
    <s v=""/>
    <m/>
    <s v=""/>
    <s v="Jurnal Nasional Terakreditasi S2"/>
    <s v="-"/>
    <s v="-"/>
    <m/>
  </r>
  <r>
    <n v="55"/>
    <s v="REK.149/PNLT1/REK/VIII/2021"/>
    <s v="-"/>
    <s v="Simulasi dan Analisis Vertical Handover pada 5G dan 802.11ax"/>
    <s v="Penelitian Mandiri"/>
    <x v="4"/>
    <n v="2021"/>
    <n v="6"/>
    <s v="Nasional: Teknologi Informasi dan Komunikasi"/>
    <n v="0"/>
    <s v="Institut Teknologi Telkom Surabaya"/>
    <n v="3"/>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m/>
    <m/>
    <m/>
    <m/>
    <m/>
    <m/>
    <s v="Proposal"/>
    <s v="Laporan Akhir"/>
    <s v="JAFARUDDIN G.A. GINTING ??"/>
    <s v="Tidak Ada"/>
    <s v="RAFI ASHRAF ANJAYA"/>
    <s v="Teknik Telekomunikasi"/>
    <s v="NABILAH AZRINA"/>
    <s v="Teknik Telekomunikasi"/>
    <s v="MOCHAMMAD FERI"/>
    <s v="Teknik Telekomunikasi"/>
    <m/>
    <s v=""/>
    <m/>
    <s v=""/>
    <m/>
    <s v=""/>
    <s v="Paper"/>
    <s v="-"/>
    <s v="-"/>
    <m/>
  </r>
  <r>
    <n v="56"/>
    <s v="REK.149/PNLT1/REK/VIII/2021"/>
    <s v="1817/PNLT/LPPM/VIII/2021"/>
    <s v="Analisis Distribusi UMKM Kota Surabaya pada Organisasi Perangkat Daerah Terkait dengan Menggunakan K-Means Clustering"/>
    <s v="Penelitian Mandiri"/>
    <x v="4"/>
    <n v="2021"/>
    <n v="6"/>
    <s v="ITTS: Teknologi Informasi dan Komunikasi"/>
    <n v="0"/>
    <s v="Institut Teknologi Telkom Surabaya"/>
    <n v="5"/>
    <s v="Penelitian Dana Mandiri"/>
    <s v="Internal"/>
    <s v="ID"/>
    <s v="ITTelkom Surabaya"/>
    <n v="6760392"/>
    <s v="Amalia Nur Alifah"/>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m/>
    <m/>
    <m/>
    <m/>
    <m/>
    <m/>
    <s v="Proposal"/>
    <s v="Laporan Akhir"/>
    <s v="Ahmad Robbi Rodhiyan Rifanto"/>
    <s v="Sistem Informasi"/>
    <s v="Gilbert Pierro Xaristheo"/>
    <s v="Sistem Informasi"/>
    <m/>
    <s v=""/>
    <m/>
    <s v=""/>
    <m/>
    <s v=""/>
    <m/>
    <s v=""/>
    <m/>
    <s v=""/>
    <s v="Jurnal Nasional Terakreditasi"/>
    <s v="-"/>
    <s v="-"/>
    <m/>
  </r>
  <r>
    <n v="57"/>
    <s v="REK.149/PNLT1/REK/VIII/2021"/>
    <s v="-"/>
    <s v="Analisis Penggunaan Radar MIMO dengan Sinyal OFDM untuk Target Bergerak dengan Model Clutter Terdistribusi Rayleigh"/>
    <s v="Penelitian Mandiri"/>
    <x v="4"/>
    <n v="2021"/>
    <n v="3"/>
    <s v="ITTS: Transportasi"/>
    <n v="0"/>
    <s v="Institut Teknologi Telkom Surabaya"/>
    <n v="3"/>
    <s v="Penelitian Dana Mandiri"/>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Indah Rahmawati Utami"/>
    <s v="Teknik Telekomunikasi"/>
    <s v="Fachrul Reza Maulana"/>
    <s v="Teknik Telekomunikasi"/>
    <m/>
    <s v=""/>
    <m/>
    <s v=""/>
    <m/>
    <s v=""/>
    <m/>
    <s v=""/>
    <m/>
    <s v=""/>
    <s v="Jurnal Internal ITTS"/>
    <s v="-"/>
    <s v="Jurnal Nasional S1-S6"/>
    <m/>
  </r>
  <r>
    <n v="58"/>
    <s v="REK.149/PNLT1/REK/VIII/2021"/>
    <s v="-"/>
    <s v="Inovasi Teknologi Augmented Reality pada Katalog Perangkat keras_x000a_Penunjang Bidang Arsitektur dan Organisasi Komputer"/>
    <s v="Penelitian Mandiri"/>
    <x v="4"/>
    <n v="2021"/>
    <n v="6"/>
    <s v="ITTS: Teknologi Informasi dan Komunikasi"/>
    <n v="0"/>
    <s v="Institut Teknologi Telkom Surabaya"/>
    <n v="2"/>
    <s v="Penelitian Dana Mandiri"/>
    <s v="Internal"/>
    <s v="ID"/>
    <s v="ITTelkom Surabaya"/>
    <n v="6665306"/>
    <s v="Ully Asfari"/>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m/>
    <m/>
    <m/>
    <m/>
    <m/>
    <m/>
    <s v="Proposal"/>
    <s v="Laporan Akhir"/>
    <s v="Iqbal Tawwaqal"/>
    <s v="Sistem Informasi"/>
    <s v="Virgian Listianto"/>
    <s v="Sistem Informasi"/>
    <s v="RHEVINDRA PERMATA ANGGRIAWAN"/>
    <s v="Sistem Informasi"/>
    <m/>
    <s v=""/>
    <m/>
    <s v=""/>
    <m/>
    <s v=""/>
    <m/>
    <s v=""/>
    <s v="Jurnal Nasional Terakreditasi"/>
    <s v="-"/>
    <s v="HKI"/>
    <m/>
  </r>
  <r>
    <n v="59"/>
    <s v="REK.149/PNLT1/REK/VIII/2021"/>
    <s v="-"/>
    <s v="Pengembangan dan Investigasi Low Cost Oxygen Concetrator dan Nebulizer"/>
    <s v="Penelitian Mandiri"/>
    <x v="4"/>
    <n v="2021"/>
    <n v="6"/>
    <s v="ITTS: Kebencanaan"/>
    <n v="0"/>
    <s v="Institut Teknologi Telkom Surabaya"/>
    <n v="5"/>
    <s v="Penelitian Dana Mandiri"/>
    <s v="Internal"/>
    <s v="ID"/>
    <s v="ITTelkom Surabaya"/>
    <n v="6680651"/>
    <s v="Dimas Adiputra"/>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m/>
    <m/>
    <m/>
    <m/>
    <m/>
    <m/>
    <s v="Proposal"/>
    <s v="Laporan Akhir"/>
    <s v="MOCH SYAMFALLAH ANWAR"/>
    <s v="Teknik Elektro"/>
    <m/>
    <s v=""/>
    <m/>
    <s v=""/>
    <m/>
    <s v=""/>
    <m/>
    <s v=""/>
    <m/>
    <s v=""/>
    <m/>
    <s v=""/>
    <s v="-"/>
    <s v="-"/>
    <s v="-"/>
    <m/>
  </r>
  <r>
    <n v="60"/>
    <s v="REK.149/PNLT1/REK/VIII/2021"/>
    <s v="1378/PNLT1/LPPM/V/2021"/>
    <s v="Buku Ajar Pengantar Manajemen Bisnis Digital"/>
    <s v="Penulisan Buku Ajar"/>
    <x v="4"/>
    <n v="2021"/>
    <n v="5"/>
    <s v="Nasional: Sosial Humaniora-Seni Budaya Pendidikan"/>
    <n v="3000000"/>
    <s v="Institut Teknologi Telkom Surabaya"/>
    <s v="-"/>
    <s v="Penulisan Buku Ajar"/>
    <s v="Internal"/>
    <s v="ID"/>
    <s v="ITTelkom Surabaya"/>
    <n v="6801989"/>
    <s v="Sekar Widyasari Putri"/>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m/>
    <m/>
    <m/>
    <m/>
    <m/>
    <m/>
    <s v="Proposal"/>
    <s v="Laporan Akhir"/>
    <m/>
    <s v=""/>
    <m/>
    <s v=""/>
    <m/>
    <s v=""/>
    <m/>
    <s v=""/>
    <m/>
    <s v=""/>
    <m/>
    <s v=""/>
    <m/>
    <s v=""/>
    <s v="Buku Ajar"/>
    <s v="Terealisasi"/>
    <s v="-"/>
    <m/>
  </r>
  <r>
    <n v="61"/>
    <s v="REK.149/PNLT1/REK/VIII/2021"/>
    <s v="1379/PNLT1/LPPM/V/2021"/>
    <s v="Algoritma Pemrograman Dasar Menggunakan Bahasa Pemrograman C"/>
    <s v="Penulisan Buku Ajar"/>
    <x v="4"/>
    <n v="2021"/>
    <n v="12"/>
    <s v="Nasional: Teknologi Informasi dan Komunikasi"/>
    <n v="3000000"/>
    <s v="Institut Teknologi Telkom Surabaya"/>
    <s v="-"/>
    <s v="Penulisan Buku Ajar"/>
    <s v="Internal"/>
    <s v="ID"/>
    <s v="ITTelkom Surabaya"/>
    <n v="6768348"/>
    <s v="Rizky Fenaldo Maulana"/>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m/>
    <m/>
    <m/>
    <m/>
    <m/>
    <m/>
    <s v="Proposal"/>
    <s v="Laporan Akhir"/>
    <m/>
    <s v=""/>
    <m/>
    <s v=""/>
    <m/>
    <s v=""/>
    <m/>
    <s v=""/>
    <m/>
    <s v=""/>
    <m/>
    <s v=""/>
    <m/>
    <s v=""/>
    <s v="Buku Ajar"/>
    <s v="Terealisasi"/>
    <s v="-"/>
    <m/>
  </r>
  <r>
    <n v="62"/>
    <s v="REK.149/PNLT1/REK/VIII/2021"/>
    <s v="1380/PNLT1/LPPM/V/2021"/>
    <s v="Buku Ajar Pengantar Sains Data"/>
    <s v="Penulisan Buku Ajar"/>
    <x v="4"/>
    <n v="2021"/>
    <n v="5"/>
    <s v="TTS: Teknologi Informasi dan Komunikasi"/>
    <n v="3000000"/>
    <s v="Institut Teknologi Telkom Surabaya"/>
    <s v="-"/>
    <s v="Penulisan Buku Ajar"/>
    <s v="Internal"/>
    <s v="ID"/>
    <s v="ITTelkom Surabaya"/>
    <s v="-"/>
    <s v="Almira Ivah"/>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m/>
    <m/>
    <m/>
    <m/>
    <m/>
    <m/>
    <s v="Proposal"/>
    <s v="Laporan Akhir"/>
    <m/>
    <s v=""/>
    <m/>
    <s v=""/>
    <m/>
    <s v=""/>
    <m/>
    <s v=""/>
    <m/>
    <s v=""/>
    <m/>
    <s v=""/>
    <m/>
    <s v=""/>
    <s v="Publis Buku Ber ISBN"/>
    <s v="Terealisasi"/>
    <s v="-"/>
    <m/>
  </r>
  <r>
    <n v="63"/>
    <s v="-"/>
    <s v="-"/>
    <s v="E-Rombeng : Transformasi Digital untuk Pelaku Usaha Rombeng sebagai Upaya Mewujudkan Pertumbuhan Ekonomi dan Pekerjaan Layak berdasarkan SDGs di Era Pandemi Covid-19"/>
    <s v="Penelitian Mandiri"/>
    <x v="4"/>
    <n v="2021"/>
    <n v="6"/>
    <s v="ITTS: Teknologi Informasi dan Komunikasi"/>
    <n v="0"/>
    <s v="Institut Teknologi Telkom Surabaya"/>
    <n v="1"/>
    <s v="Penelitian Dana Mandiri"/>
    <s v="Internal"/>
    <s v="ID"/>
    <s v="ITTelkom Surabaya"/>
    <n v="6680634"/>
    <s v="Noerma Pudji Istyanto"/>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m/>
    <m/>
    <m/>
    <m/>
    <m/>
    <m/>
    <s v="Proposal"/>
    <s v="Laporan Akhir"/>
    <s v="MUHAMMAD DENNY FALAHUDDIN"/>
    <s v="Sistem Informasi"/>
    <s v="ARINI PRAMESTA SETYANINGTITAH"/>
    <s v="Sistem Informasi"/>
    <m/>
    <s v=""/>
    <m/>
    <s v=""/>
    <m/>
    <s v=""/>
    <m/>
    <s v=""/>
    <m/>
    <s v=""/>
    <s v="Jurnal Nasional Terakreditasi Sinta 1-6"/>
    <s v="-"/>
    <s v="-"/>
    <m/>
  </r>
  <r>
    <n v="64"/>
    <s v="-"/>
    <s v="-"/>
    <s v="ANJUNGAN PEMERIKSAAN KESEHATAN MANDIRI"/>
    <s v="Penelitian Kerjasama Institusi"/>
    <x v="4"/>
    <n v="2021"/>
    <m/>
    <m/>
    <n v="100000000"/>
    <m/>
    <m/>
    <m/>
    <s v="eksternal"/>
    <m/>
    <m/>
    <n v="258471"/>
    <s v="Susijanto Tri Rasmana"/>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m/>
    <m/>
    <m/>
    <m/>
    <m/>
    <m/>
    <m/>
    <m/>
    <m/>
    <s v=""/>
    <m/>
    <s v=""/>
    <m/>
    <s v=""/>
    <m/>
    <s v=""/>
    <m/>
    <s v=""/>
    <m/>
    <s v=""/>
    <m/>
    <s v=""/>
    <m/>
    <m/>
    <m/>
    <m/>
  </r>
  <r>
    <m/>
    <m/>
    <m/>
    <s v="COORPORATE SOCIAL RESPONBILITY UNTUK PENINGKATAN AKSES LAYANAN PENYANDANG DISABILITAS"/>
    <m/>
    <x v="4"/>
    <n v="2021"/>
    <m/>
    <m/>
    <n v="350000000"/>
    <s v="CDC Telkom"/>
    <m/>
    <m/>
    <s v="eksternal"/>
    <m/>
    <m/>
    <m/>
    <s v="Dimas Adiputra"/>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m/>
    <m/>
    <m/>
    <m/>
    <m/>
    <m/>
    <s v="Proposal"/>
    <m/>
    <m/>
    <s v=""/>
    <m/>
    <s v=""/>
    <m/>
    <s v=""/>
    <m/>
    <s v=""/>
    <m/>
    <s v=""/>
    <m/>
    <s v=""/>
    <m/>
    <s v=""/>
    <m/>
    <m/>
    <m/>
    <m/>
  </r>
  <r>
    <m/>
    <m/>
    <m/>
    <m/>
    <m/>
    <x v="1"/>
    <m/>
    <m/>
    <m/>
    <m/>
    <m/>
    <m/>
    <m/>
    <m/>
    <m/>
    <m/>
    <m/>
    <m/>
    <m/>
    <n v="0"/>
    <s v=""/>
    <s v=""/>
    <s v=""/>
    <m/>
    <m/>
    <m/>
    <m/>
    <m/>
    <m/>
    <m/>
    <n v="0"/>
    <s v=""/>
    <s v=""/>
    <s v=""/>
    <m/>
    <m/>
    <m/>
    <m/>
    <m/>
    <m/>
    <s v=""/>
    <s v=""/>
    <s v=""/>
    <m/>
    <m/>
    <m/>
    <m/>
    <m/>
    <m/>
    <s v=""/>
    <s v=""/>
    <s v=""/>
    <m/>
    <m/>
    <m/>
    <m/>
    <m/>
    <m/>
    <s v=""/>
    <s v=""/>
    <s v=""/>
    <m/>
    <m/>
    <m/>
    <m/>
    <m/>
    <m/>
    <s v=""/>
    <s v=""/>
    <s v=""/>
    <m/>
    <m/>
    <m/>
    <m/>
    <m/>
    <m/>
    <m/>
    <m/>
    <m/>
    <m/>
    <m/>
    <m/>
    <s v=""/>
    <m/>
    <s v=""/>
    <m/>
    <s v=""/>
    <m/>
    <s v=""/>
    <m/>
    <s v=""/>
    <m/>
    <s v=""/>
    <m/>
    <s v=""/>
    <m/>
    <m/>
    <m/>
    <m/>
  </r>
  <r>
    <n v="1"/>
    <s v="REK. 069/PNLT1/REK/II/2022"/>
    <s v="365/PNLT1/LPPM/II/2022"/>
    <s v="Penentuan Lokasi Optimal SPKLU di Surabaya "/>
    <s v="Penelitian Dasar"/>
    <x v="5"/>
    <n v="2022"/>
    <n v="10"/>
    <s v="ITTS: Sistem Logistik Cerdas"/>
    <n v="6500000"/>
    <s v="Institut Teknologi Telkom Surabaya"/>
    <n v="3"/>
    <s v="Penelitian Kompetitif Internal"/>
    <s v="Internal"/>
    <s v="ID"/>
    <s v="ITTelkom Surabaya"/>
    <n v="6680643"/>
    <s v="Abduh Sayid Albana"/>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m/>
    <m/>
    <m/>
    <m/>
    <m/>
    <m/>
    <s v="Proposal"/>
    <s v="Laporan Akhir"/>
    <s v="Arsalan Rafi Muzakki"/>
    <s v="Teknik Industri"/>
    <m/>
    <s v=""/>
    <m/>
    <s v=""/>
    <m/>
    <s v=""/>
    <m/>
    <s v=""/>
    <m/>
    <s v=""/>
    <m/>
    <s v=""/>
    <s v="Proceeding Seminar Internasional Terindeks Scopus"/>
    <s v="Accepted"/>
    <m/>
    <s v=" "/>
  </r>
  <r>
    <n v="2"/>
    <s v="REK. 069/PNLT1/REK/II/2022"/>
    <s v="366/PNLT1/LPPM/II/2022"/>
    <s v="Pengukuran Kesiapan Adopsi Logistik Information System di Sektor UMKM "/>
    <s v="Penelitian Dasar"/>
    <x v="5"/>
    <n v="2022"/>
    <n v="8"/>
    <s v="ITTS: Teknologi Informasi dan Komunikasi"/>
    <n v="6739000"/>
    <s v="Institut Teknologi Telkom Surabaya"/>
    <n v="3"/>
    <s v="Penelitian Kompetitif Internal"/>
    <s v="Internal"/>
    <s v="ID"/>
    <s v="ITTelkom Surabaya"/>
    <n v="6801883"/>
    <s v="Aris Kusumawati"/>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isyah Putri Amni Ramadhanti"/>
    <s v="Sistem Informasi"/>
    <s v="Ekky Dea Audry Jaya"/>
    <s v="Sistem Informasi"/>
    <m/>
    <s v=""/>
    <m/>
    <s v=""/>
    <m/>
    <s v=""/>
    <m/>
    <s v=""/>
    <m/>
    <s v=""/>
    <s v="Jurnal Nasional Terakreditasi S1-S4"/>
    <s v="Published S2"/>
    <s v="Jurnal Internasional Terindeks"/>
    <s v=" "/>
  </r>
  <r>
    <n v="3"/>
    <s v="REK. 069/PNLT1/REK/II/2022"/>
    <s v="367/PNLT1/LPPM/II/2022"/>
    <s v="Pendekatan Customer-Centricity Dalam Pengembangan Produk Truk Listrik : Studi Literatur "/>
    <s v="Penelitian Dasar"/>
    <x v="5"/>
    <n v="2022"/>
    <n v="10"/>
    <s v="ITTS: Transportasi"/>
    <n v="6810000"/>
    <s v="Institut Teknologi Telkom Surabaya"/>
    <n v="3"/>
    <s v="Penelitian Kompetitif Internal"/>
    <s v="Internal"/>
    <s v="ID"/>
    <s v="ITTelkom Surabaya"/>
    <n v="6801989"/>
    <s v="Sekar Widyasari Putri"/>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m/>
    <m/>
    <m/>
    <m/>
    <m/>
    <m/>
    <s v="Proposal"/>
    <s v="Laporan Akhir"/>
    <s v="Oktavia Wahyu Lestari"/>
    <s v="Bisnis Digital"/>
    <s v="Shaula Salsabila"/>
    <s v="Bisnis Digital"/>
    <s v="GUSTI RIZAL TAUFIQUR RAHMAN"/>
    <s v="Bisnis Digital"/>
    <m/>
    <s v=""/>
    <m/>
    <s v=""/>
    <m/>
    <s v=""/>
    <m/>
    <s v=""/>
    <s v="Jurnal Nasional Terakreditasi"/>
    <s v="Akhir pelunasan: akhir mei 2023"/>
    <m/>
    <s v=" "/>
  </r>
  <r>
    <n v="4"/>
    <s v="REK. 069/PNLT1/REK/II/2022"/>
    <s v="368/PNLT1/LPPM/II/2022"/>
    <s v="Aplikasi Model Optimasi Capacited Vehicle Rounting Problem dengan Nearest Neighbour"/>
    <s v="Penelitian Dasar"/>
    <x v="5"/>
    <n v="2022"/>
    <n v="10"/>
    <s v="ITTS: Sistem Logistik Cerdas"/>
    <n v="6950000"/>
    <s v="Institut Teknologi Telkom Surabaya"/>
    <s v="2"/>
    <s v="Penelitian Kompetitif Internal"/>
    <s v="Internal"/>
    <s v="ID"/>
    <s v="ITTelkom Surabaya"/>
    <n v="6784457"/>
    <s v="Granita Hajar"/>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m/>
    <m/>
    <m/>
    <m/>
    <m/>
    <m/>
    <s v="Proposal"/>
    <s v="Laporan Akhir"/>
    <s v="ANNISA'UL BAROROH"/>
    <s v="Teknik Logistik"/>
    <s v="Nawang Aji Rabukuntari"/>
    <s v="Teknik Logistik"/>
    <s v="Ardiansyah Bisma Rizqullah"/>
    <s v="Rekayasa Perangkat Lunak"/>
    <m/>
    <s v=""/>
    <m/>
    <s v=""/>
    <m/>
    <s v=""/>
    <m/>
    <s v=""/>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s v="Penelitian Dasar"/>
    <x v="5"/>
    <n v="2022"/>
    <n v="6"/>
    <s v="ITTS: Teknologi Informasi dan Komunikasi"/>
    <n v="9750000"/>
    <s v="Institut Teknologi Telkom Surabaya"/>
    <n v="3"/>
    <s v="Penelitian Kompetitif Internal"/>
    <s v="Internal"/>
    <s v="ID"/>
    <s v="ITTelkom Surabaya"/>
    <n v="6768348"/>
    <s v="Rizky Fenaldo Maulana"/>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m/>
    <m/>
    <m/>
    <m/>
    <m/>
    <m/>
    <s v="Proposal"/>
    <s v="Laporan Akhir"/>
    <s v="GEDE REYKI ASTIKA"/>
    <s v="Teknologi Informasi"/>
    <s v="IGNATIA INDRESWARI NUGROHO"/>
    <s v="Teknologi Informasi"/>
    <s v="Muhammad Akbar Ramadhan"/>
    <s v="Teknologi Informasi"/>
    <m/>
    <s v=""/>
    <m/>
    <s v=""/>
    <m/>
    <s v=""/>
    <m/>
    <s v=""/>
    <s v="Jurnal Nasional Terakreditasi"/>
    <s v="Published"/>
    <m/>
    <m/>
  </r>
  <r>
    <n v="6"/>
    <s v="REK. 069/PNLT1/REK/II/2022"/>
    <s v="371/PNLT1/LPPM/II/2022"/>
    <s v="Perancangan dan Implementasi Aplikasi E-Logistik Pada Air Minum Isi Ulang"/>
    <s v="Penelitian Dasar"/>
    <x v="5"/>
    <n v="2022"/>
    <n v="8"/>
    <s v="Nasional: Transportasi"/>
    <n v="7000000"/>
    <s v="Institut Teknologi Telkom Surabaya"/>
    <n v="3"/>
    <s v="Penelitian Kompetitif Internal"/>
    <s v="Internal"/>
    <s v="ID"/>
    <s v="ITTelkom Surabaya"/>
    <n v="6764236"/>
    <s v="Rokhmatul Insani"/>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ndhika Juliawan"/>
    <s v="Sistem Informasi"/>
    <s v="Pratama Ramadhani Wijaya"/>
    <s v="Sistem Informasi"/>
    <m/>
    <s v=""/>
    <m/>
    <s v=""/>
    <m/>
    <s v=""/>
    <m/>
    <s v=""/>
    <m/>
    <s v=""/>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s v="Penelitian Dasar"/>
    <x v="5"/>
    <n v="2022"/>
    <n v="10"/>
    <s v="ITTS: Kemaritiman"/>
    <n v="6700000"/>
    <s v="Institut Teknologi Telkom Surabaya"/>
    <n v="3"/>
    <s v="Penelitian Kompetitif Internal"/>
    <s v="Internal"/>
    <s v="ID"/>
    <s v="ITTelkom Surabaya"/>
    <n v="6680634"/>
    <s v="Noerma Pudji Istyanto"/>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m/>
    <m/>
    <m/>
    <m/>
    <m/>
    <m/>
    <s v="Proposal"/>
    <s v="Laporan Akhir"/>
    <s v="Brian Yuko Putra"/>
    <s v="Sistem Informasi"/>
    <s v="Raihan Febrianto Grahadi"/>
    <s v="Sistem Informasi"/>
    <s v="Yuni Qoriah Verdiana"/>
    <s v="Sistem Informasi"/>
    <m/>
    <s v=""/>
    <m/>
    <s v=""/>
    <m/>
    <s v=""/>
    <m/>
    <s v=""/>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s v="Penelitian Dasar"/>
    <x v="5"/>
    <n v="2022"/>
    <n v="10"/>
    <s v="ITTS: Teknologi Informasi dan Komunikasi"/>
    <n v="7000000"/>
    <s v="Institut Teknologi Telkom Surabaya"/>
    <n v="3"/>
    <s v="Penelitian Kompetitif Internal"/>
    <s v="Internal"/>
    <s v="ID"/>
    <s v="ITTelkom Surabaya"/>
    <n v="6658545"/>
    <s v="Ayu Endah Wahyuni"/>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biyyas Daffa Suryadi"/>
    <s v="Teknik Industri"/>
    <s v="Asri Kartika Dewi"/>
    <s v="Teknik Industri"/>
    <s v="FASYA MAZAYA SIDQI MUHAMMAD"/>
    <s v="Teknik Industri"/>
    <m/>
    <s v=""/>
    <m/>
    <s v=""/>
    <m/>
    <s v=""/>
    <m/>
    <s v=""/>
    <s v="Jurnal Nasional Sinta 3"/>
    <s v="Submitted, akhir pelunasan: TW II"/>
    <s v="Prosiding Internasional"/>
    <m/>
  </r>
  <r>
    <n v="9"/>
    <s v="REK. 069/PNLT1/REK/II/2022"/>
    <s v="374/PNLT1/LPPM/II/2022"/>
    <s v="Strategi Fast Charging Untuk Kontrol Tegangan Yang Efisien Dalam Mendukung Kendaraan Listrik"/>
    <s v="Penelitian Terapan"/>
    <x v="5"/>
    <n v="2022"/>
    <n v="12"/>
    <s v="Nasional: Transportasi"/>
    <n v="16000000"/>
    <s v="Institut Teknologi Telkom Surabaya"/>
    <n v="3"/>
    <s v="Penelitian Kompetitif Internal"/>
    <s v="Internal"/>
    <s v="ID"/>
    <s v="ITTelkom Surabaya"/>
    <n v="6680708"/>
    <s v="Lora Khaula Amifia"/>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m/>
    <m/>
    <m/>
    <m/>
    <m/>
    <m/>
    <s v="Proposal"/>
    <s v="Laporan Akhir"/>
    <s v="NADIA DINDA PRATAMA PUTRI"/>
    <s v="Teknik Elektro"/>
    <s v="Muhammad Rafli Ramadhan Lubis"/>
    <s v="Teknik Elektro"/>
    <s v="ADDEN ZULFA LIA TAUFIK"/>
    <s v="Teknik Elektro"/>
    <m/>
    <s v=""/>
    <m/>
    <s v=""/>
    <m/>
    <s v=""/>
    <m/>
    <s v=""/>
    <s v="Jurnal Internasional Terindeks"/>
    <s v="Published"/>
    <s v="Prosiding Internasional"/>
    <m/>
  </r>
  <r>
    <n v="10"/>
    <s v="REK. 069/PNLT1/REK/II/2022"/>
    <s v="375/PNLT1/LPPM/II/2022"/>
    <s v="Perancangan Sistem Dog Clutch Untuk Truk Listrik"/>
    <s v="Penelitian Terapan"/>
    <x v="5"/>
    <n v="2022"/>
    <n v="12"/>
    <s v="ITTS: Transportasi"/>
    <n v="16000000"/>
    <s v="Institut Teknologi Telkom Surabaya"/>
    <n v="3"/>
    <s v="Penelitian Kompetitif Internal"/>
    <s v="Internal"/>
    <s v="ID"/>
    <s v="ITTelkom Surabaya"/>
    <n v="6680627"/>
    <s v="Benazir Imam Arif Muttaqin"/>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DIMAS YOHAN ANDHI YUDHANA"/>
    <s v="Teknik Industri"/>
    <s v="BETSYEDA FREA ANUARITA"/>
    <s v="Teknik Industri"/>
    <s v="BREVY ADITYA PUTRA ILVIANSYA"/>
    <s v="Teknik Industri"/>
    <s v="Indra Dwi Riantoro"/>
    <s v="Teknik Industri"/>
    <s v="Ishak Rizaldy Eka Kurnia"/>
    <s v="Teknik Industri"/>
    <m/>
    <s v=""/>
    <m/>
    <s v=""/>
    <s v="1 Jurnal Nasional S3; 1 Prosiding Internasional"/>
    <s v="Akhir Pelunasan: TW II"/>
    <s v="HKI/Paten Sederhana"/>
    <m/>
  </r>
  <r>
    <n v="11"/>
    <s v="REK. 069/PNLT1/REK/II/2022"/>
    <s v="376/PNLT1/LPPM/II/2022"/>
    <s v="Perancangan Power Divider Berbasis Mikrostrip Pada Frekuensi S-Band Untuk Aplikasi  Radar Surveillance Pesisir Pantai"/>
    <s v="Penelitian Terapan"/>
    <x v="5"/>
    <n v="2022"/>
    <n v="12"/>
    <s v="ITTS: Teknologi Informasi dan Komunikasi"/>
    <n v="16000000"/>
    <s v="Institut Teknologi Telkom Surabaya"/>
    <n v="6"/>
    <s v="Penelitian Kompetitif Internal"/>
    <s v="Internal"/>
    <s v="ID"/>
    <s v="ITTelkom Surabaya"/>
    <n v="6680625"/>
    <s v="Nilla Rachmaningrum"/>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s v="NOVENDA RAHMAH TRIPUTRA"/>
    <s v="Teknik Telekomunikasi"/>
    <s v="Ika Sulistya Rini"/>
    <s v="Teknik Telekomunikasi"/>
    <m/>
    <s v=""/>
    <m/>
    <s v=""/>
    <m/>
    <s v=""/>
    <m/>
    <s v=""/>
    <m/>
    <s v=""/>
    <s v="1 Jurnal Terindeks, 1 Makalah Seminar, Prototype"/>
    <s v="Submitted, akhir pelunasan: TW I"/>
    <s v=" "/>
    <m/>
  </r>
  <r>
    <n v="12"/>
    <s v="REK. 069/PNLT1/REK/II/2022"/>
    <s v="377/PNLT1/LPPM/II/2022"/>
    <s v="Layanan Pengiriman Drone Komersial"/>
    <s v="Penelitian Terapan"/>
    <x v="5"/>
    <n v="2022"/>
    <n v="12"/>
    <s v="ITTS: Sistem Logistik Cerdas"/>
    <n v="17000000"/>
    <s v="Institut Teknologi Telkom Surabaya"/>
    <n v="7"/>
    <s v="Penelitian Kompetitif Internal"/>
    <s v="Internal"/>
    <s v="ID"/>
    <s v="ITTelkom Surabaya"/>
    <n v="6680641"/>
    <s v="Ardiansyah Al Farouq"/>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AHMAD HABIBI"/>
    <s v="Teknik Komputer"/>
    <s v="Rizki ??"/>
    <s v="Tidak Ada"/>
    <m/>
    <s v=""/>
    <m/>
    <s v=""/>
    <m/>
    <s v=""/>
    <m/>
    <s v=""/>
    <m/>
    <s v=""/>
    <s v="2 Prosiding Internasional (Scopus)"/>
    <s v="Accepted"/>
    <s v="Prototype Produk"/>
    <m/>
  </r>
  <r>
    <n v="13"/>
    <s v="REK. 069/PNLT1/REK/II/2022"/>
    <s v="379/PNLT1/LPPM/II/2022"/>
    <s v="Sistem Pengelolahan Kerja Praktik Dan Magang Perguruan Tinggi Terintregasi Dengan Sistem Informasi Akademik"/>
    <s v="Penelitian Terapan (Penugasan)"/>
    <x v="5"/>
    <n v="2022"/>
    <n v="12"/>
    <s v="ITTS: Teknologi Informasi dan Komunikasi"/>
    <n v="14995000"/>
    <s v="Institut Teknologi Telkom Surabaya"/>
    <n v="6"/>
    <s v="Penelitian Kompetitif Internal"/>
    <s v="Internal"/>
    <s v="ID"/>
    <s v="ITTelkom Surabaya"/>
    <n v="6680628"/>
    <s v="Fidi Wincoko Putro"/>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m/>
    <m/>
    <m/>
    <m/>
    <m/>
    <m/>
    <s v="Proposal"/>
    <s v="Laporan Akhir"/>
    <s v="SYAHFRIL NIZAMMUDIN"/>
    <s v="Rekayasa Perangkat Lunak"/>
    <s v="William Kurniawan"/>
    <s v="Rekayasa Perangkat Lunak"/>
    <s v="Rizki Fadillah"/>
    <s v="Sistem Informasi"/>
    <m/>
    <s v=""/>
    <m/>
    <s v=""/>
    <m/>
    <s v=""/>
    <m/>
    <s v=""/>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s v="Penelitian Terapan (Penugasan)"/>
    <x v="5"/>
    <n v="2022"/>
    <n v="11"/>
    <s v="ITTS: Teknologi Informasi dan Komunikasi"/>
    <n v="9200000"/>
    <s v="Institut Teknologi Telkom Surabaya"/>
    <n v="6"/>
    <s v="Penelitian Kompetitif Internal"/>
    <s v="Internal"/>
    <s v="ID"/>
    <s v="ITTelkom Surabaya"/>
    <n v="6099359"/>
    <s v="Mochamad Nizar Palefi Ma'ady"/>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m/>
    <m/>
    <m/>
    <m/>
    <m/>
    <m/>
    <s v="Proposal"/>
    <s v="Laporan Akhir"/>
    <s v="Sonaya Devi Anja Amelia"/>
    <s v="Sistem Informasi"/>
    <s v="Moch Yusuf Faisal Akbar Anwari"/>
    <s v="Rekayasa Perangkat Lunak"/>
    <m/>
    <s v=""/>
    <m/>
    <s v=""/>
    <m/>
    <s v=""/>
    <m/>
    <s v=""/>
    <m/>
    <s v=""/>
    <s v="Prototype, Jurnal Internasional Terindeks, Prosiding Internasional Terindeks"/>
    <s v="Presented, In-Review"/>
    <s v=" "/>
    <s v=" "/>
  </r>
  <r>
    <n v="15"/>
    <s v="REK. 097/PNLT1/REK/IV/2022"/>
    <s v="712/PNLT1/LPPM/IV/2022"/>
    <s v="Pengembangan dan Pengujian Protopype ITTS Mart"/>
    <s v="Penelitian Terapan"/>
    <x v="5"/>
    <n v="2022"/>
    <n v="12"/>
    <s v="ITTS: Teknologi Informasi dan Komunikasi"/>
    <n v="16000000"/>
    <s v="Institut Teknologi Telkom Surabaya"/>
    <n v="3"/>
    <s v="Penelitian Kompetitif Internal"/>
    <s v="Internal"/>
    <s v="ID"/>
    <s v="ITTelkom Surabaya"/>
    <n v="6681051"/>
    <s v="Rizqa Amelia Zunaidi"/>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m/>
    <m/>
    <m/>
    <m/>
    <m/>
    <m/>
    <s v="Proposal"/>
    <s v="Laporan Akhir"/>
    <s v="FIDELIA ADINDA SYAFANI"/>
    <s v="Teknik Industri"/>
    <s v="ADEK DHEA RESMI PURBANTARI"/>
    <s v="Teknik Industri"/>
    <s v="HAYU FAIZ NAUFAL ASYROF"/>
    <s v="Sistem Informasi"/>
    <m/>
    <s v=""/>
    <m/>
    <s v=""/>
    <m/>
    <s v=""/>
    <m/>
    <s v=""/>
    <s v="Jurnal Nasional Terakreditasi"/>
    <s v="Accepted"/>
    <s v="Seminar Internasional"/>
    <s v="Submitted"/>
  </r>
  <r>
    <n v="16"/>
    <s v="REK. 097/PNLT1/REK/IV/2022"/>
    <s v="713/PNLT1/LPPM/IV/2022"/>
    <s v="Optimasi Sistem University Timetable problem Menggunakan Algoritma Wlech Powell Berbasis Web"/>
    <s v="Penelitian Terapan"/>
    <x v="5"/>
    <n v="2022"/>
    <n v="12"/>
    <s v="ITTS: Teknologi Informasi dan Komunikasi"/>
    <n v="13000000"/>
    <s v="Institut Teknologi Telkom Surabaya"/>
    <n v="6"/>
    <s v="Penelitian Kompetitif Internal"/>
    <s v="Internal"/>
    <s v="ID"/>
    <s v="ITTelkom Surabaya"/>
    <n v="6760392"/>
    <s v="Amalia Nur Alifah"/>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CHRISDION ANDREW RAMAPUTRA"/>
    <s v="Sistem Informasi"/>
    <s v="THESION MARTA SIANIPAR"/>
    <s v="Sains Data"/>
    <s v="RYANTA MEYLINDA SAVIRA"/>
    <s v="Sains Data"/>
    <m/>
    <s v=""/>
    <m/>
    <s v=""/>
    <m/>
    <s v=""/>
    <m/>
    <s v=""/>
    <s v="Prototype, Jurnal Internasional Terindeks"/>
    <m/>
    <m/>
    <m/>
  </r>
  <r>
    <n v="17"/>
    <s v="REK. 097/PNLT1/REK/IV/2022"/>
    <s v="715/PNLT1/LPPM/IV/2022"/>
    <s v="Monitoring Solar Panel Secara Real-Time dengan Penambahan Renewable Energy Storage"/>
    <s v="Penelitian Terapan"/>
    <x v="5"/>
    <n v="2022"/>
    <n v="8"/>
    <s v="Nasional: Energi Baru - Baru dan Terbarukan"/>
    <n v="14675000"/>
    <s v="Institut Teknologi Telkom Surabaya"/>
    <n v="2"/>
    <s v="Penelitian Kompetitif Internal"/>
    <s v="Internal"/>
    <s v="ID"/>
    <s v="ITTelkom Surabaya"/>
    <n v="6680612"/>
    <s v="Isa Hafidz"/>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m/>
    <m/>
    <m/>
    <m/>
    <m/>
    <m/>
    <s v="Proposal"/>
    <s v="Laporan Akhir"/>
    <s v="ENGGAL WAHYU ARDANY"/>
    <s v="Teknik Elektro"/>
    <s v="RISKA AMALIA PUTRI"/>
    <s v="Teknik Elektro"/>
    <m/>
    <s v=""/>
    <m/>
    <s v=""/>
    <m/>
    <s v=""/>
    <m/>
    <s v=""/>
    <m/>
    <s v=""/>
    <s v="Jurnal Nasional Sinta 2"/>
    <s v="Published"/>
    <s v="HKI"/>
    <m/>
  </r>
  <r>
    <n v="18"/>
    <s v="REK. 097/PNLT1/REK/IV/2022"/>
    <s v="716/PNLT1/LPPM/IV/2022"/>
    <s v="Rancang Bangun Sistem Kontrol dan Monitoring Akuaponik Berbasis IoT"/>
    <s v="Penelitian Terapan"/>
    <x v="5"/>
    <n v="2022"/>
    <n v="8"/>
    <s v="Nasional: Pangan - Pertanian"/>
    <n v="14745000"/>
    <s v="Institut Teknologi Telkom Surabaya"/>
    <n v="3"/>
    <s v="Penelitian Kompetitif Internal"/>
    <s v="Internal"/>
    <s v="ID"/>
    <s v="ITTelkom Surabaya"/>
    <n v="6680629"/>
    <s v="Ubaidillah Umar"/>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ALFRIDO RAMADHANA KASENDA PUTRA"/>
    <s v="Teknik Komputer"/>
    <s v="DANANG TAUFIK KURNIANTO"/>
    <s v="Teknik Komputer"/>
    <m/>
    <s v=""/>
    <m/>
    <s v=""/>
    <m/>
    <s v=""/>
    <m/>
    <s v=""/>
    <m/>
    <s v=""/>
    <s v="Jurnal Terakreditasi"/>
    <s v="In-Review, Akhir Pelunasan: Pertengahan TW III"/>
    <s v="Hak Cipta"/>
    <m/>
  </r>
  <r>
    <n v="19"/>
    <s v="REK. 097/PNLT1/REK/IV/2022"/>
    <s v="717/PNLT1/LPPM/IV/2022"/>
    <s v="Identifikasi Daun Kekurangan Unsur Hara pada Tanaman Melon Menggunakan Support Vector Mechine"/>
    <s v="Penelitian Terapan"/>
    <x v="5"/>
    <n v="2022"/>
    <n v="8"/>
    <s v="Nasional: Pangan - Pertanian"/>
    <n v="13500000"/>
    <s v="Institut Teknologi Telkom Surabaya"/>
    <n v="4"/>
    <s v="Penelitian Kompetitif Internal"/>
    <s v="Internal"/>
    <s v="ID"/>
    <s v="ITTelkom Surabaya"/>
    <n v="6680664"/>
    <s v="Farah Zakiyah Rahmanti"/>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m/>
    <m/>
    <m/>
    <m/>
    <m/>
    <m/>
    <s v="Proposal"/>
    <s v="Laporan Akhir"/>
    <s v="BERLIANA AMELIA ARIYANTI ZAIN"/>
    <s v="Teknologi Informasi"/>
    <m/>
    <s v=""/>
    <m/>
    <s v=""/>
    <m/>
    <s v=""/>
    <m/>
    <s v=""/>
    <m/>
    <s v=""/>
    <m/>
    <s v=""/>
    <s v="Jurnal Terakreditasi S2"/>
    <s v="Published"/>
    <s v="Hak Cipta"/>
    <m/>
  </r>
  <r>
    <n v="20"/>
    <s v="REK. 097/PNLT1/REK/IV/2022"/>
    <s v="723/PNLT1/LPPM/IV/2022"/>
    <s v="Deteksi Obyek dan Jarak Menggunakan CNN untuk Sistem Pengereman Darurat pada Truck Listrik"/>
    <s v="Penelitian Terapan"/>
    <x v="5"/>
    <n v="2022"/>
    <n v="12"/>
    <s v="ITTS: Transportasi"/>
    <n v="17000000"/>
    <s v="Institut Teknologi Telkom Surabaya"/>
    <n v="6"/>
    <s v="Penelitian Kompetitif Internal"/>
    <s v="Internal"/>
    <s v="ID"/>
    <s v="ITTelkom Surabaya"/>
    <n v="6680626"/>
    <s v="Ardian Yusuf Wicaksono"/>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EVAN HADI SUKURIYANTO"/>
    <s v="Informatika"/>
    <s v="MOCH. ANDI DIVANGGA PRATAMA"/>
    <s v="Informatika"/>
    <s v="Muhammad Ulinnuha 'Aliya"/>
    <s v="Teknik Elektro"/>
    <s v="Muhammad Nasrulloh Mubarak"/>
    <s v="Teknik Elektro"/>
    <m/>
    <s v=""/>
    <m/>
    <s v=""/>
    <m/>
    <s v=""/>
    <s v=" "/>
    <s v=" "/>
    <s v=" "/>
    <m/>
  </r>
  <r>
    <n v="21"/>
    <s v="REK. 097/PNLT1/REK/IV/2022"/>
    <s v="tidak ada berkas di igracias"/>
    <s v="Pengembangan Anjungan Pemeriksaan Kesehatan Mandiri Untuk Konsultasi Kesehatan Jarak Jauh"/>
    <s v="Penelitian Terapan"/>
    <x v="5"/>
    <n v="2022"/>
    <s v="-"/>
    <s v="-"/>
    <n v="12100000"/>
    <s v="Institut Teknologi Telkom Surabaya"/>
    <n v="4"/>
    <s v="Penelitian Kompetitif Internal"/>
    <s v="Internal"/>
    <s v="ID"/>
    <s v="ITTelkom Surabaya"/>
    <n v="6680683"/>
    <s v="Billy Montolalu"/>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m/>
    <m/>
    <m/>
    <m/>
    <m/>
    <m/>
    <s v="Proposal"/>
    <s v="Laporan Akhir"/>
    <s v="IRGI ZANUAR ARDHANA SANTOSO"/>
    <s v="Teknik Komputer"/>
    <s v="Adinda Panca Mochamad"/>
    <s v="Teknik Komputer"/>
    <m/>
    <s v=""/>
    <m/>
    <s v=""/>
    <m/>
    <s v=""/>
    <m/>
    <s v=""/>
    <m/>
    <s v=""/>
    <s v="Prototipe"/>
    <m/>
    <s v="Jurnal Nasional"/>
    <m/>
  </r>
  <r>
    <n v="22"/>
    <s v="REK. 097/PNLT1/REK/IV/2022"/>
    <s v="-"/>
    <s v="Multidimensional Data Design on Moodl Activity Log : Towards E-Learning Business Intelligent"/>
    <s v="Penelitian Kerjasama Perguruan Tinggi (PEKERTI)"/>
    <x v="5"/>
    <n v="2022"/>
    <s v="-"/>
    <s v="Nasional: Teknologi Informasi dan Komunikasi"/>
    <n v="40000000"/>
    <s v="Institut Teknologi Telkom Surabaya"/>
    <n v="3"/>
    <s v="PEKERTI"/>
    <s v="eksternal"/>
    <s v="ID"/>
    <s v="Telkom University"/>
    <n v="6680629"/>
    <s v="Ubaidillah Umar"/>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Ardafa Nabil Makharim"/>
    <s v="Sistem Informasi"/>
    <s v="Trisna Bayu Permadi"/>
    <s v="Teknik Komputer"/>
    <s v="Alfin Vidyanto"/>
    <s v="Sistem Informasi"/>
    <m/>
    <s v=""/>
    <m/>
    <s v=""/>
    <m/>
    <s v=""/>
    <m/>
    <s v=""/>
    <m/>
    <m/>
    <m/>
    <m/>
  </r>
  <r>
    <n v="23"/>
    <s v="REK. 105/PNLT1/REK/V/2022"/>
    <s v="-"/>
    <s v="Deteksi Tumbuhan Gulma Pada Ladang Kentang Menggunakan Probabilitas Warna dan Transfer Learning"/>
    <s v="Penelitian Kerjasama Perguruan Tinggi (PEKERTI)"/>
    <x v="5"/>
    <n v="2022"/>
    <n v="9"/>
    <s v="Nasional: Pangan-Pertanian"/>
    <n v="13860000"/>
    <s v="Institut Teknologi Telkom Surabaya"/>
    <n v="3"/>
    <s v="PEKERTI"/>
    <s v="eksternal"/>
    <s v="ID"/>
    <s v="Institut Teknologi Telkom Purwokerto"/>
    <n v="6778837"/>
    <s v="Muhammad Dzulfikar Fauzi"/>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m/>
    <m/>
    <m/>
    <m/>
    <m/>
    <m/>
    <s v="Proposal"/>
    <s v="Laporan Akhir"/>
    <m/>
    <s v=""/>
    <m/>
    <s v=""/>
    <m/>
    <s v=""/>
    <m/>
    <s v=""/>
    <m/>
    <s v=""/>
    <m/>
    <s v=""/>
    <m/>
    <s v=""/>
    <m/>
    <m/>
    <m/>
    <m/>
  </r>
  <r>
    <n v="24"/>
    <s v="REK. 105/PNLT1/REK/V/2022"/>
    <s v="-"/>
    <s v="Analisis Unjuk Kerja Sistem Multiplexing pada Propagasi Indoor Light Fidelity (Indoor Li-Fi) Menggunakan Fixed dan Moveable LED Panel"/>
    <s v="Penelitian Kerjasama Perguruan Tinggi (PEKERTI)"/>
    <x v="5"/>
    <n v="2022"/>
    <n v="12"/>
    <s v="Nasional: Teknologi Informasi dan Komunikasi"/>
    <n v="17840000"/>
    <s v="Institut Teknologi Telkom Surabaya"/>
    <n v="3"/>
    <s v="PEKERTI"/>
    <s v="eksternal"/>
    <s v="ID"/>
    <s v="Institut Teknologi Telkom Purwokerto"/>
    <n v="6680678"/>
    <s v="Dwi Edi Setyawan"/>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m/>
    <m/>
    <m/>
    <m/>
    <m/>
    <m/>
    <s v="Proposal"/>
    <s v="Laporan Akhir"/>
    <m/>
    <s v=""/>
    <m/>
    <s v=""/>
    <m/>
    <s v=""/>
    <m/>
    <s v=""/>
    <m/>
    <s v=""/>
    <m/>
    <s v=""/>
    <m/>
    <s v=""/>
    <s v="2 International Conference"/>
    <s v=" "/>
    <s v="Jurnal Nasional"/>
    <m/>
  </r>
  <r>
    <n v="25"/>
    <s v="REK. 097/PNLT1/REK/IV/2022"/>
    <s v="720/PNLT1/LPPM/IV/2022"/>
    <s v="Pencarian Senyawa Obat Virus H9N2 Dengan Pendekatan Network Analiysis dan Machine Learning  "/>
    <s v="Penelitian Kerjasama Institusi (Darul Ulum Lamongan)"/>
    <x v="5"/>
    <n v="2022"/>
    <n v="12"/>
    <s v="Nasional: Kesehatan-Obat"/>
    <n v="11000000"/>
    <s v="Institut Teknologi Telkom Surabaya"/>
    <n v="3"/>
    <s v="PEKERTI Darul Ulum Lamongan"/>
    <s v="eksternal"/>
    <s v="ID"/>
    <s v="Universitas Darul Ulum Lamongan"/>
    <n v="6756318"/>
    <s v="Moh. Hamim Zajuli Al Faroby"/>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m/>
    <m/>
    <m/>
    <m/>
    <m/>
    <m/>
    <s v="Proposal"/>
    <s v="Laporan Akhir"/>
    <s v="Rahmat Sigit Hidayat"/>
    <s v="Sains Data"/>
    <s v="Avriono Aritonang"/>
    <s v="Sains Data"/>
    <s v="Irma Octavia Chaniago"/>
    <s v="Sains Data"/>
    <m/>
    <s v=""/>
    <m/>
    <s v=""/>
    <m/>
    <s v=""/>
    <m/>
    <s v=""/>
    <s v="Jurnal Internasional Q1, Jurnal Nasional S3"/>
    <s v="Published"/>
    <m/>
    <m/>
  </r>
  <r>
    <n v="26"/>
    <s v="REK. 097/PNLT1/REK/IV/2022"/>
    <s v="721/PNLT1/LPPM/IV/2022"/>
    <s v="Perancangan Segmentasi Sekolah dan Evaluasi Model Promosi Pada Penerimaan Mahasiswa Baru ITTelkom Surabaya"/>
    <s v="Penelitian Dasar Penugasan"/>
    <x v="5"/>
    <n v="2022"/>
    <n v="10"/>
    <s v="ITTS: Kemaritiman"/>
    <n v="10000000"/>
    <s v="Institut Teknologi Telkom Surabaya"/>
    <n v="3"/>
    <s v="Penelitian Kompetitif Internal"/>
    <s v="Internal"/>
    <s v="ID"/>
    <s v="ITTelkom Surabaya"/>
    <n v="6680687"/>
    <s v="Wahyu Andy Prastyabudi"/>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m/>
    <m/>
    <m/>
    <m/>
    <m/>
    <m/>
    <s v="Proposal"/>
    <s v="Laporan Akhir"/>
    <s v="NISRINA SALSABILAH"/>
    <s v="Teknik Industri"/>
    <s v="Leony Putri Sabrina"/>
    <s v="Teknologi Informasi"/>
    <m/>
    <s v=""/>
    <m/>
    <s v=""/>
    <m/>
    <s v=""/>
    <m/>
    <s v=""/>
    <m/>
    <s v=""/>
    <s v="Jurnal Nasional Terakreditasi"/>
    <m/>
    <s v="Prosiding Seminar Internasional"/>
    <m/>
  </r>
  <r>
    <n v="27"/>
    <s v="REK. 088/PNLT1/REK/IV/2022"/>
    <s v="1815/PNLT1/LPPM/2022"/>
    <s v="Intensifikasi Pertanian pada Rooftop Institut Teknologi Telkom Surabaya"/>
    <s v="Penelitian Research Center"/>
    <x v="5"/>
    <n v="2022"/>
    <n v="8"/>
    <s v="Nasional: Pangan-Pertanian"/>
    <n v="150000000"/>
    <s v="Institut Teknologi Telkom Surabaya"/>
    <n v="6"/>
    <s v="Penelitian Research Center"/>
    <s v="Internal"/>
    <s v="ID"/>
    <s v="ITTelkom Surabaya"/>
    <n v="6680633"/>
    <s v="Helmy Widyantara"/>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m/>
    <m/>
    <m/>
    <m/>
    <m/>
    <m/>
    <s v="Proposal"/>
    <s v="Laporan Akhir"/>
    <s v="Muhammad Rafi Irzam"/>
    <s v="Teknologi Informasi"/>
    <s v="Ilham Riswanda Rif'at"/>
    <s v="Teknologi Informasi"/>
    <s v="Muhammad Yanuar Muhaimin"/>
    <s v="Teknik Komputer"/>
    <s v="Danu Diningrat"/>
    <s v="Teknik Komputer"/>
    <m/>
    <s v=""/>
    <m/>
    <s v=""/>
    <m/>
    <s v=""/>
    <m/>
    <m/>
    <m/>
    <m/>
  </r>
  <r>
    <n v="28"/>
    <s v="REK. 088/PNLT1/REK/IV/2022"/>
    <s v="-"/>
    <s v="Pengembangan Truk Listrik Sebagai Angkutan Barang Ramah Lingkungan"/>
    <s v="Penelitian Research Center"/>
    <x v="5"/>
    <n v="2022"/>
    <n v="12"/>
    <s v="Nasional: Transportasi"/>
    <n v="100000000"/>
    <s v="Institut Teknologi Telkom Surabaya"/>
    <n v="4"/>
    <s v="Penelitian Research Center"/>
    <s v="Internal"/>
    <s v="ID"/>
    <s v="ITTelkom Surabaya"/>
    <n v="6680685"/>
    <s v="Moch. Iskandar Riansyah"/>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m/>
    <m/>
    <m/>
    <m/>
    <m/>
    <m/>
    <s v="Proposal"/>
    <s v="Laporan Akhir"/>
    <s v="Aldhitiansyah Putra"/>
    <s v="Teknik Elektro"/>
    <s v="Rifansyah Fitrah Haichal Sukino"/>
    <s v="Teknik Elektro"/>
    <s v="Nurina Devi Apriliastuti"/>
    <s v="Teknik Elektro"/>
    <s v="Indra Dwi Riantoro"/>
    <s v="Teknik Industri"/>
    <s v="ROBIN ADDWIYANSYAH ALVARO SAMRAT"/>
    <s v="Teknik Elektro"/>
    <s v="Aldo Juan Widodo"/>
    <s v="Teknik Elektro"/>
    <s v="Ishak Rizaldy Eka Kurnia"/>
    <s v="Teknik Industri"/>
    <m/>
    <m/>
    <m/>
    <m/>
  </r>
  <r>
    <n v="29"/>
    <s v="REK. 088/PNLT1/REK/IV/2022"/>
    <s v="-"/>
    <s v="Pengembangan Sistem Kontrol dan Navigasi Traktor Otonom Untuk Lahan Pertanian"/>
    <s v="Penelitian Research Center"/>
    <x v="5"/>
    <n v="2022"/>
    <n v="12"/>
    <s v="Nasional: Pangan-Pertanian"/>
    <n v="50000000"/>
    <s v="Institut Teknologi Telkom Surabaya"/>
    <n v="4"/>
    <s v="Penelitian Research Center"/>
    <s v="Internal"/>
    <s v="ID"/>
    <s v="ITTelkom Surabaya"/>
    <n v="6680685"/>
    <s v="Moch. Iskandar Riansyah"/>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MOCH SYAMFALLAH ANWAR"/>
    <s v="Teknik Elektro"/>
    <s v="RIZQIKA IBNU KHATTAB"/>
    <s v="Sistem Informasi"/>
    <s v="MOCH. RAFLY PUTRA DAFFALDI"/>
    <s v="Teknik Elektro"/>
    <s v="Muhammad Ma'ruf Firmansyah"/>
    <s v="Teknik Elektro"/>
    <s v="Dewi Ahmalia Zulfiyani"/>
    <s v="Sistem Informasi"/>
    <m/>
    <s v=""/>
    <m/>
    <s v=""/>
    <s v="Jurnal Nasional Terakreditasi(S2), Prosiding Internasional"/>
    <s v=" "/>
    <s v="HKI"/>
    <m/>
  </r>
  <r>
    <n v="30"/>
    <s v="REK. 069/PNLT1/REK/II/2022"/>
    <s v="-"/>
    <s v="Membonsai Pemograman Dinamis Untuk Pencarian Solusi Optimal (Disertai dengan Komparasi Penerapan Metode Lain)"/>
    <s v="Penulisan Buku Ajar"/>
    <x v="5"/>
    <n v="2022"/>
    <n v="7"/>
    <s v="Nasional: Transportasi"/>
    <n v="3000000"/>
    <s v="Institut Teknologi Telkom Surabaya"/>
    <s v="-"/>
    <s v="Penelitian Kompetitif Internal"/>
    <s v="Internal"/>
    <s v="ID"/>
    <s v="ITTelkom Surabaya"/>
    <n v="6099359"/>
    <s v="Mochamad Nizar Palefi Ma'ady"/>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m/>
    <m/>
    <m/>
    <m/>
    <m/>
    <m/>
    <s v="Proposal"/>
    <s v="Laporan Akhir"/>
    <s v="Febianne Diva Prinita"/>
    <s v="Sistem Informasi"/>
    <s v="Dewi Ahmalia Zulfiyani"/>
    <s v="Sistem Informasi"/>
    <m/>
    <s v=""/>
    <m/>
    <s v=""/>
    <m/>
    <s v=""/>
    <m/>
    <s v=""/>
    <m/>
    <s v=""/>
    <m/>
    <m/>
    <m/>
    <m/>
  </r>
  <r>
    <n v="31"/>
    <s v="REK. 069/PNLT1/REK/II/2022"/>
    <s v="-"/>
    <s v="Praktikum Fisika Dasar"/>
    <s v="Penulisan Buku Ajar"/>
    <x v="5"/>
    <n v="2022"/>
    <s v="-"/>
    <s v="-"/>
    <n v="3000000"/>
    <s v="Institut Teknologi Telkom Surabaya"/>
    <s v="-"/>
    <s v="Penelitian Kompetitif Internal"/>
    <s v="Internal"/>
    <s v="ID"/>
    <s v="ITTelkom Surabaya"/>
    <n v="6680708"/>
    <s v="Lora Khaula Amifia"/>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m/>
    <m/>
    <m/>
    <m/>
  </r>
  <r>
    <n v="32"/>
    <s v="REK. 155/PNLT1/REK/VIII/2022"/>
    <s v="-"/>
    <s v="INTENSIFIKASI PERTANIAN PADA URBAN FARMING MENGGUNAKAN METODE PREDIKASI DAN MONITORING"/>
    <s v="Hibah Matching Fund Kedaireka"/>
    <x v="5"/>
    <n v="2022"/>
    <s v="-"/>
    <s v="-"/>
    <n v="346210000"/>
    <s v="Institut Teknologi Telkom Surabaya"/>
    <s v="-"/>
    <s v="Matching Fund Kedaireka"/>
    <s v="eksternal"/>
    <s v="ID"/>
    <s v="Kemendikbud Ristek"/>
    <n v="6680633"/>
    <s v="Helmy Widyantara"/>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m/>
    <m/>
    <m/>
    <m/>
    <m/>
    <m/>
    <m/>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n v="33"/>
    <s v="-"/>
    <s v="-"/>
    <s v="Sistem Monitoring Kebun Durian dengan Multisensor Unsur Hara"/>
    <s v="Penelitian Kerjasama ITDRI"/>
    <x v="5"/>
    <n v="2022"/>
    <n v="6"/>
    <s v="Nasional: Pangan-Pertanian"/>
    <n v="170110000"/>
    <s v="Institut Teknologi Telkom Surabaya"/>
    <n v="7"/>
    <s v="PEKERTI ITDRI"/>
    <s v="eksternal"/>
    <s v="ID"/>
    <s v="ITDRI"/>
    <n v="6778837"/>
    <s v="Muhammad Dzulfikar Fauzi"/>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m/>
    <m/>
    <m/>
    <m/>
    <m/>
    <m/>
    <s v="Proposal"/>
    <m/>
    <m/>
    <s v=""/>
    <m/>
    <s v=""/>
    <m/>
    <s v=""/>
    <m/>
    <s v=""/>
    <m/>
    <s v=""/>
    <m/>
    <s v=""/>
    <m/>
    <s v=""/>
    <s v="-"/>
    <m/>
    <s v="-"/>
    <m/>
  </r>
  <r>
    <n v="34"/>
    <s v="-"/>
    <s v="-"/>
    <s v="Pengembangan Robot Rehabilitasi Stroke Jarak Jauh Berbasis Internet of Things untuk Mendukung Kemandirian Bangsa di Bidang Kesehatan"/>
    <s v="Penelitian Hibah Riset Keilmuan"/>
    <x v="5"/>
    <n v="2022"/>
    <n v="12"/>
    <s v="-"/>
    <n v="100000000"/>
    <s v="Institut Teknologi Telkom Surabaya"/>
    <s v="-"/>
    <s v="Penelitian Kompetitif Nasional"/>
    <s v="eksternal"/>
    <s v="ID"/>
    <s v="Kemendikbud Ristek"/>
    <n v="6680651"/>
    <s v="Dimas Adiputra"/>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m/>
    <m/>
    <m/>
    <m/>
    <m/>
    <m/>
    <s v="Proposal"/>
    <s v="Laporan Akhir"/>
    <s v="Reza Humaidi"/>
    <s v="Teknik Elektro"/>
    <s v="Bagas Wahyu Prakoso"/>
    <s v="Teknik Elektro"/>
    <s v="Sherli Kumala Dewi"/>
    <s v="Teknik Elektro"/>
    <s v="Nadiah Ratnaduhita"/>
    <s v="Sistem Informasi"/>
    <s v="Andi Nur Halisyah"/>
    <s v="Teknik Elektro"/>
    <m/>
    <s v=""/>
    <m/>
    <s v=""/>
    <m/>
    <m/>
    <m/>
    <m/>
  </r>
  <r>
    <n v="35"/>
    <s v="-"/>
    <s v="-"/>
    <s v="Pengembangan Anjungan Pengukuran Tanda-Tanda Vital Manusia dengan Sensor Kamera"/>
    <s v="Penelitian Hibah Riset Keilmuan"/>
    <x v="5"/>
    <n v="2022"/>
    <n v="12"/>
    <s v="-"/>
    <n v="95000000"/>
    <s v="Institut Teknologi Telkom Surabaya"/>
    <s v="-"/>
    <s v="Penelitian Kompetitif Nasional"/>
    <s v="eksternal"/>
    <s v="ID"/>
    <s v="Kemendikbud Ristek"/>
    <n v="258471"/>
    <s v="Susijanto Tri Rasmana"/>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m/>
    <m/>
    <m/>
    <m/>
    <m/>
    <m/>
    <s v="Proposal"/>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m/>
    <s v="REK. 159/PNLT1/REK/VIII/2022"/>
    <m/>
    <s v="INOVASI PROTOTYPE E-MOTORCYCLE UNTUK MEMBANTU OPERASIONAL TELKOM AKSES"/>
    <s v="Penelitian kerjasama"/>
    <x v="5"/>
    <n v="2022"/>
    <m/>
    <m/>
    <n v="100000000"/>
    <s v="Institut Teknologi Telkom Surabaya"/>
    <m/>
    <m/>
    <s v="eksternal"/>
    <s v="ID"/>
    <s v="CDC Telkom"/>
    <m/>
    <s v="moch. iskandar riansyah"/>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m/>
    <m/>
    <m/>
    <m/>
    <m/>
    <m/>
    <m/>
    <m/>
    <m/>
    <s v=""/>
    <m/>
    <s v=""/>
    <m/>
    <s v=""/>
    <m/>
    <s v=""/>
    <m/>
    <s v=""/>
    <m/>
    <s v=""/>
    <m/>
    <s v=""/>
    <m/>
    <m/>
    <m/>
    <m/>
  </r>
  <r>
    <m/>
    <m/>
    <m/>
    <m/>
    <m/>
    <x v="1"/>
    <m/>
    <m/>
    <m/>
    <m/>
    <m/>
    <m/>
    <m/>
    <m/>
    <m/>
    <m/>
    <m/>
    <m/>
    <m/>
    <m/>
    <s v=""/>
    <s v=""/>
    <s v=""/>
    <m/>
    <m/>
    <m/>
    <m/>
    <m/>
    <m/>
    <m/>
    <n v="0"/>
    <s v=""/>
    <s v=""/>
    <s v=""/>
    <m/>
    <m/>
    <m/>
    <m/>
    <m/>
    <m/>
    <s v=""/>
    <s v=""/>
    <s v=""/>
    <m/>
    <m/>
    <m/>
    <m/>
    <m/>
    <m/>
    <s v=""/>
    <s v=""/>
    <s v=""/>
    <m/>
    <m/>
    <m/>
    <m/>
    <m/>
    <m/>
    <s v=""/>
    <s v=""/>
    <s v=""/>
    <m/>
    <m/>
    <m/>
    <m/>
    <m/>
    <m/>
    <s v=""/>
    <s v=""/>
    <s v=""/>
    <m/>
    <m/>
    <m/>
    <m/>
    <m/>
    <m/>
    <m/>
    <m/>
    <m/>
    <m/>
    <m/>
    <m/>
    <s v=""/>
    <m/>
    <s v=""/>
    <m/>
    <s v=""/>
    <m/>
    <s v=""/>
    <m/>
    <s v=""/>
    <m/>
    <s v=""/>
    <m/>
    <s v=""/>
    <m/>
    <m/>
    <m/>
    <m/>
  </r>
  <r>
    <n v="1"/>
    <s v="REK. 024/PNLT1/REK/II/2023"/>
    <s v="173/PNLT1/LPPM/II/2023"/>
    <s v="BOTNET DETECTION BASED ON NETWORK TRAFFIC USING MACHINE LEARNING METHOD'S"/>
    <s v="Penelitian Dasar"/>
    <x v="6"/>
    <n v="2023"/>
    <n v="7"/>
    <s v="Teknologi Informasi dan Komunikasi (Nasional)"/>
    <n v="6752000"/>
    <s v="Institut Teknologi Telkom Surabaya"/>
    <n v="3"/>
    <s v="Penelitian Kompetitif Internal"/>
    <s v="Internal"/>
    <s v="ID"/>
    <s v="institusi internal"/>
    <n v="6773159"/>
    <s v="Kharisma Monika Dian Pertiwi"/>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m/>
    <m/>
    <m/>
    <m/>
    <m/>
    <m/>
    <s v="Proposal"/>
    <s v="Laporan Akhir"/>
    <s v="Rully Rosadi"/>
    <s v="Teknologi Informasi"/>
    <s v="SABILLAH SAKTI"/>
    <s v="Teknologi Informasi"/>
    <s v="Muhammad Ma'sum Juniyanto"/>
    <s v="Teknologi Informasi"/>
    <m/>
    <s v=""/>
    <m/>
    <s v=""/>
    <m/>
    <s v=""/>
    <m/>
    <s v=""/>
    <s v="Jurnal Nasional S2"/>
    <s v="Jurnal S2 Accepted"/>
    <s v="-"/>
    <s v="HKI publish"/>
  </r>
  <r>
    <n v="2"/>
    <s v="REK. 024/PNLT1/REK/II/2023"/>
    <s v="180/PNLT1/LPPM/II/2023"/>
    <s v="OPTIMASI DESAIN PENGGERAK HUB MOTOR DENGAN MENGGUNAKAN ANN"/>
    <s v="Penelitian Dasar"/>
    <x v="6"/>
    <n v="2023"/>
    <n v="8"/>
    <s v="Transportasi (ITTS)"/>
    <n v="7000000"/>
    <s v="Institut Teknologi Telkom Surabaya"/>
    <n v="2"/>
    <s v="Penelitian Kompetitif Internal"/>
    <s v="Internal"/>
    <s v="ID"/>
    <s v="institusi internal"/>
    <n v="6859016"/>
    <s v="Rifki Dwi Putranto"/>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m/>
    <m/>
    <m/>
    <m/>
    <m/>
    <m/>
    <s v="Proposal"/>
    <s v="Laporan Akhir"/>
    <s v="OKA IBRAHIM PUTRA WIJAYA"/>
    <s v="Teknik Elektro"/>
    <s v="Tanto Indra Wicaksono"/>
    <s v="Teknik Elektro"/>
    <s v="Raihan Aryanta Putra"/>
    <s v="Teknik Elektro"/>
    <m/>
    <s v=""/>
    <m/>
    <s v=""/>
    <m/>
    <s v=""/>
    <m/>
    <s v=""/>
    <s v="Jurnal Internasional Q3"/>
    <s v=" "/>
    <m/>
    <m/>
  </r>
  <r>
    <n v="3"/>
    <s v="REK. 024/PNLT1/REK/II/2023"/>
    <s v="171/PNLT1/LPPM/II/2023"/>
    <s v="RANCANG BANGUN SISTEM MONITORING TEKANAN DAN SUHU BAN KENDARAAN MENGGUNAKAN SOFTWARE DEFINED RADIO DAN INTERNET OF THINGS"/>
    <s v="Penelitian Terapan"/>
    <x v="6"/>
    <n v="2023"/>
    <n v="7"/>
    <s v="Transportasi (ITTS)"/>
    <n v="17000000"/>
    <s v="Institut Teknologi Telkom Surabaya"/>
    <n v="6"/>
    <s v="Penelitian Kompetitif Internal"/>
    <s v="Internal"/>
    <s v="ID"/>
    <s v="institusi internal"/>
    <n v="6680683"/>
    <s v="Billy Montolalu"/>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Firman Ahmad Maulana"/>
    <s v="Teknik Komputer"/>
    <s v="Muhamad Daffa Romadhoni"/>
    <s v="Teknik Komputer"/>
    <m/>
    <s v=""/>
    <m/>
    <s v=""/>
    <m/>
    <s v=""/>
    <m/>
    <s v=""/>
    <m/>
    <s v=""/>
    <s v="Jurnal Nasional S3 dan Prosiding Internasional"/>
    <m/>
    <s v="Prototipe"/>
    <m/>
  </r>
  <r>
    <n v="4"/>
    <s v="REK. 024/PNLT1/REK/II/2023"/>
    <s v="172/PNLT1/LPPM/II/2023"/>
    <s v="PENGATURAN TRAKSI PADA HYBRID ELECTRIC VEHICLE (HEV) BERBASIS NEURO-FUZZY"/>
    <s v="Penelitian Terapan"/>
    <x v="6"/>
    <n v="2023"/>
    <n v="12"/>
    <s v="Transportasi (ITTS)"/>
    <n v="15000000"/>
    <s v="Institut Teknologi Telkom Surabaya"/>
    <n v="7"/>
    <s v="Penelitian Kompetitif Internal"/>
    <s v="Internal"/>
    <s v="ID"/>
    <s v="institusi internal"/>
    <n v="6663582"/>
    <s v="Aulia Rahma Annisa"/>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Gempar Alamsyah"/>
    <s v="Teknik Komputer"/>
    <s v="FAIZ AMSYARI RUSTAM"/>
    <s v="Teknik Komputer"/>
    <s v="Merthisia Roszi"/>
    <s v="Teknik Komputer"/>
    <m/>
    <s v=""/>
    <m/>
    <s v=""/>
    <m/>
    <s v=""/>
    <m/>
    <s v=""/>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s v="Penelitian Dasar"/>
    <x v="6"/>
    <n v="2023"/>
    <n v="6"/>
    <s v="TIK (ITTS)"/>
    <n v="6000000"/>
    <s v="Institut Teknologi Telkom Surabaya"/>
    <n v="2"/>
    <s v="Penelitian Kompetitif Internal"/>
    <s v="Internal"/>
    <s v="ID"/>
    <s v="institusi internal"/>
    <s v="6843087"/>
    <s v="Berlian Rahmy Lidiawaty"/>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m/>
    <m/>
    <m/>
    <m/>
    <m/>
    <m/>
    <s v="Proposal"/>
    <s v="Laporan Akhir"/>
    <s v="Rafi Andi Hidayah"/>
    <s v="Sistem Informasi"/>
    <s v="Raihan Febrianto Grahadi"/>
    <s v="Sistem Informasi"/>
    <s v="Hayu Faiz Naufal Asyrof"/>
    <s v="Sistem Informasi"/>
    <m/>
    <s v=""/>
    <m/>
    <s v=""/>
    <m/>
    <s v=""/>
    <m/>
    <s v=""/>
    <s v="Jurnal Nasional S3"/>
    <s v=" "/>
    <s v="Prosiding Internasional"/>
    <s v="Sudah Accepted"/>
  </r>
  <r>
    <n v="6"/>
    <s v="REK. 024/PNLT1/REK/II/2023"/>
    <s v="175/PNLT1/LPPM/II/2023"/>
    <s v="ANALISIS PENGARUH NOISE TERHADAP PERFORMANSI KOGNITIF"/>
    <s v="Penelitian Dasar"/>
    <x v="6"/>
    <n v="2023"/>
    <n v="7"/>
    <s v="TIK (ITTS)"/>
    <n v="7000000"/>
    <s v="Institut Teknologi Telkom Surabaya"/>
    <n v="2"/>
    <s v="Penelitian Kompetitif Internal"/>
    <s v="Internal"/>
    <s v="ID"/>
    <s v="institusi internal"/>
    <n v="6826743"/>
    <s v="Huki Chandra"/>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Sasotya Rigan Rafsanjana"/>
    <s v="Teknik Industri"/>
    <s v="Tineke Sandra Wisesha"/>
    <s v="Teknik Industri"/>
    <s v="Ahmad Nur Rosyid"/>
    <s v="Teknik Industri"/>
    <s v="Adhitya Rinda Wahyu Purnama"/>
    <s v="Teknik Industri"/>
    <m/>
    <s v=""/>
    <m/>
    <s v=""/>
    <m/>
    <s v=""/>
    <s v="Jurnal Nasional S3"/>
    <s v=" Submitted ( In Review)"/>
    <m/>
    <m/>
  </r>
  <r>
    <n v="7"/>
    <s v="REK. 024/PNLT1/REK/II/2023"/>
    <s v="179/PNLT1/LPPM/II/2023"/>
    <s v="PENGEMBANGAN MODEL APLIKASI SWAP BATTERY SEPEDA MOTOR LISTRIK"/>
    <s v="Penelitian Dasar"/>
    <x v="6"/>
    <n v="2023"/>
    <n v="7"/>
    <s v="Teknologi Informasi dan Komunikasi (Nasional)"/>
    <n v="6550000"/>
    <s v="Institut Teknologi Telkom Surabaya"/>
    <n v="3"/>
    <s v="Penelitian Kompetitif Internal"/>
    <s v="Internal"/>
    <s v="ID"/>
    <s v="institusi internal"/>
    <s v=" 6795859"/>
    <s v="Silvi Istiqomah"/>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ULYA TARMIDZI RAMADHAN PUTRA HILMI"/>
    <s v="Teknik Industri"/>
    <s v="Rizha Nurmila Hilda"/>
    <s v="Teknik Industri"/>
    <s v="Catur Prasetiya Nugroho"/>
    <s v="Teknik Industri"/>
    <m/>
    <s v=""/>
    <m/>
    <s v=""/>
    <m/>
    <s v=""/>
    <m/>
    <s v=""/>
    <s v="Jurnal Nasional S3"/>
    <s v="Menunggu hasil review dari ISCE"/>
    <s v="Prosiding Internasional"/>
    <s v="Presented, publikasi jurnal ISSN"/>
  </r>
  <r>
    <n v="8"/>
    <s v="REK. 024/PNLT1/REK/II/2023"/>
    <s v="178/PNLT1/LPPM/II/2023"/>
    <s v="ANALISIS DAN PENENTUAN NILAI OPTIMAL ERGONOMI LINGKUNGAN DI INSTITUT TEKNOLOGI TELKOM SURABAYA"/>
    <s v="Penelitian Dasar"/>
    <x v="6"/>
    <n v="2023"/>
    <n v="7"/>
    <s v="Kebencanaan (ITTS)"/>
    <n v="7000000"/>
    <s v="Institut Teknologi Telkom Surabaya"/>
    <n v="3"/>
    <s v="Penelitian Kompetitif Internal"/>
    <s v="Internal"/>
    <s v="ID"/>
    <s v="institusi internal"/>
    <n v="6826739"/>
    <s v="Perdana Suteja Putra"/>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m/>
    <m/>
    <m/>
    <m/>
    <m/>
    <m/>
    <s v="Proposal"/>
    <s v="Laporan Akhir"/>
    <s v="Yuanita Lucky Fearnanda"/>
    <s v="Teknik Industri"/>
    <s v="Firli Tajtibra"/>
    <s v="Teknik Industri"/>
    <s v="Yunita"/>
    <s v="Teknik Industri"/>
    <m/>
    <s v=""/>
    <m/>
    <s v=""/>
    <m/>
    <s v=""/>
    <m/>
    <s v=""/>
    <s v="Jurnal Nasional S3"/>
    <s v="Accepted Jurnal S3"/>
    <s v="Prosiding Internasional"/>
    <s v="Accepted Jurnal ISSN"/>
  </r>
  <r>
    <n v="9"/>
    <s v="REK. 024/PNLT1/REK/II/2023"/>
    <s v="169/PNLT1/LPPM/II/2023"/>
    <s v="PERANCANGAN PROTOTYPE APLIKASI ITTS MART V2.0"/>
    <s v="Penelitian Terapan"/>
    <x v="6"/>
    <n v="2023"/>
    <n v="12"/>
    <s v="TIK (ITTS)"/>
    <n v="17000000"/>
    <s v="Institut Teknologi Telkom Surabaya"/>
    <n v="4"/>
    <s v="Penelitian Kompetitif Internal"/>
    <s v="Internal"/>
    <s v="ID"/>
    <s v="institusi internal"/>
    <n v="6681051"/>
    <s v="Rizqa Amelia Zunaidi"/>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m/>
    <m/>
    <m/>
    <m/>
    <m/>
    <m/>
    <s v="Proposal"/>
    <s v="Laporan Akhir"/>
    <s v="Habib Mirza Alfansuri"/>
    <s v="Teknik Industri"/>
    <s v="MUHAMMAD DHIAUL SURYO KUSUMO ARRIFQI"/>
    <s v="Teknik Industri"/>
    <s v="Ika Yulianita"/>
    <s v="Teknik Industri"/>
    <m/>
    <s v=""/>
    <m/>
    <s v=""/>
    <m/>
    <s v=""/>
    <m/>
    <s v=""/>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s v="Penelitian Dasar"/>
    <x v="6"/>
    <n v="2023"/>
    <n v="6"/>
    <s v="Teknologi Informasi dan Komunikasi (Nasional)"/>
    <n v="6995000"/>
    <s v="Institut Teknologi Telkom Surabaya"/>
    <n v="3"/>
    <s v="Penelitian Kompetitif Internal"/>
    <s v="Internal"/>
    <s v="ID"/>
    <s v="institusi internal"/>
    <s v="6839500"/>
    <s v="Alqis Rausanfita"/>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m/>
    <m/>
    <m/>
    <m/>
    <m/>
    <m/>
    <s v="Proposal"/>
    <s v="Laporan Akhir"/>
    <s v="Qori Emalia Putri Mafidah"/>
    <s v="Informatika"/>
    <s v="Yudha Mahardika Putra"/>
    <s v="Informatika"/>
    <s v="Emilia Ramona"/>
    <s v="Informatika"/>
    <m/>
    <s v=""/>
    <m/>
    <s v=""/>
    <m/>
    <s v=""/>
    <m/>
    <s v=""/>
    <s v="Jurnal Sinta 3"/>
    <s v=" Published"/>
    <m/>
    <m/>
  </r>
  <r>
    <n v="11"/>
    <s v="REK. 024/PNLT1/REK/II/2023"/>
    <s v="181/PNLT1/LPPM/II/2023"/>
    <s v="PENGEMBANGAN APLIKASI LAYANAN KAMPUS TERINTEGRASI MENGGUNAKAN METODE SCRUM DAN PROTOTYPING (STUDI KASUS IT TELKOM SURABAYA)"/>
    <s v="Penelitian Dasar"/>
    <x v="6"/>
    <n v="2023"/>
    <n v="7"/>
    <s v="Teknologi Informasi dan Komunikasi (Nasional)"/>
    <n v="6648000"/>
    <s v="Institut Teknologi Telkom Surabaya"/>
    <n v="6"/>
    <s v="Penelitian Kompetitif Internal"/>
    <s v="Internal"/>
    <s v="ID"/>
    <s v="institusi internal"/>
    <s v="6843682"/>
    <s v="Caesareano Lafado Yesa"/>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m/>
    <m/>
    <m/>
    <m/>
    <m/>
    <m/>
    <s v="Proposal"/>
    <s v="Laporan Akhir"/>
    <s v="BEIVENLY ANDREA JAYADIVA SAMPELAN"/>
    <s v="Sistem Informasi"/>
    <s v="Rizal Jihadi"/>
    <s v="Sistem Informasi"/>
    <s v="Qothrunnadaa Nahdah Dzakiyyah"/>
    <s v="Bisnis Digital"/>
    <m/>
    <s v=""/>
    <m/>
    <s v=""/>
    <m/>
    <s v=""/>
    <m/>
    <s v=""/>
    <s v="Jurnal Nasional S3"/>
    <s v=" "/>
    <m/>
    <m/>
  </r>
  <r>
    <n v="12"/>
    <s v="REK. 024/PNLT1/REK/II/2023"/>
    <s v="170/PNLT1/LPPM/II/2023"/>
    <s v="PENGARUH MEDIA SUPERVISION, ONLINE SOCIAL NETWORKS, TERHADAP EFISIENSI INVESTASI DI INDONESIA"/>
    <s v="Penelitian Terapan"/>
    <x v="6"/>
    <n v="2023"/>
    <n v="7"/>
    <s v="TIK (ITTS)"/>
    <n v="15500000"/>
    <s v="Institut Teknologi Telkom Surabaya"/>
    <n v="3"/>
    <s v="Penelitian Kompetitif Internal"/>
    <s v="Internal"/>
    <s v="ID"/>
    <s v="institusi internal"/>
    <n v="6727245"/>
    <s v="Darlin Aulia"/>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m/>
    <m/>
    <m/>
    <m/>
    <m/>
    <m/>
    <s v="Proposal"/>
    <s v="Laporan Akhir"/>
    <s v="Jian Karisawati"/>
    <s v="Bisnis Digital"/>
    <s v="NABILA ALYA PARSA AL ZAHRA PUTRI SHOFA"/>
    <s v="Bisnis Digital"/>
    <s v="AL FADIL DAFFAREL PIZARO"/>
    <s v="Bisnis Digital"/>
    <m/>
    <s v=""/>
    <m/>
    <s v=""/>
    <m/>
    <s v=""/>
    <m/>
    <s v=""/>
    <s v="Jurnal Nasional S3 dan Prosiding Internasional"/>
    <m/>
    <s v="Dokumen Kebijakan"/>
    <m/>
  </r>
  <r>
    <n v="13"/>
    <s v="REK. 024/PNLT1/REK/II/2023"/>
    <s v="174/PNLT1/LPPM/II/2023"/>
    <s v="SISTEM DETEKSI LAMPU UTAMA KENDARAAN RODA DUA"/>
    <s v="Penelitian Dasar"/>
    <x v="6"/>
    <n v="2023"/>
    <n v="7"/>
    <s v="Transportasi (ITTS)"/>
    <n v="6700000"/>
    <s v="Institut Teknologi Telkom Surabaya"/>
    <n v="3"/>
    <s v="Penelitian Kompetitif Internal"/>
    <s v="Internal"/>
    <s v="ID"/>
    <s v="institusi internal"/>
    <n v="6767777"/>
    <s v="Ahmad Wali Satria Bahari Johan"/>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Whisnumurty Galih Ananta"/>
    <s v="Informatika"/>
    <s v="Fahril Refiandi"/>
    <s v="Informatika"/>
    <s v="Muhammad Khuluqil Karim"/>
    <s v="Informatika"/>
    <m/>
    <s v=""/>
    <m/>
    <s v=""/>
    <m/>
    <s v=""/>
    <m/>
    <s v=""/>
    <s v="Jurnal Nasional Terakreditasi Sinta 2"/>
    <s v="Accepted Jurnal S3"/>
    <s v="HKI"/>
    <m/>
  </r>
  <r>
    <n v="14"/>
    <s v="REK. 024/PNLT1/REK/II/2023"/>
    <s v="176/PNLT1/LPPM/II/2023"/>
    <s v="KLASIFIKASI TEKS ADUAN MAHASISWA TERKAIT LAYANAN INSTITUSI BERDASARKAN ANALISIS SENTIMEN DAN CONTEXT BASED REASONING UNTUK PENGOPTIMALAN LAYANAN"/>
    <s v="Penelitian Dasar"/>
    <x v="6"/>
    <n v="2023"/>
    <n v="12"/>
    <s v="TIK (ITTS)"/>
    <n v="6000000"/>
    <s v="Institut Teknologi Telkom Surabaya"/>
    <n v="3"/>
    <s v="Penelitian Kompetitif Internal"/>
    <s v="Internal"/>
    <s v="ID"/>
    <s v="institusi internal"/>
    <s v=" 6835039"/>
    <s v="Anisa Dzulkarnain"/>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m/>
    <m/>
    <m/>
    <m/>
    <m/>
    <m/>
    <s v="Proposal"/>
    <s v="Laporan Akhir"/>
    <s v="ARINI PRAMESTA SETYANINGTITAH"/>
    <s v="Sistem Informasi"/>
    <s v="Rafi Andi Hidayah"/>
    <s v="Sistem Informasi"/>
    <s v="SHAQUILLE RAYHANNIZAM WIBISONO"/>
    <s v="Sistem Informasi"/>
    <m/>
    <s v=""/>
    <m/>
    <s v=""/>
    <m/>
    <s v=""/>
    <m/>
    <s v=""/>
    <s v="Jurnal Nasional S2 dan Jurnal Nasional S3"/>
    <s v="Submitted Jurnal S2"/>
    <m/>
    <m/>
  </r>
  <r>
    <n v="15"/>
    <s v="REK. 026/PNLT1/REK/II/2023"/>
    <s v="217/PNLT 1/LPPM/II/2023"/>
    <s v="PRAKTIKUM MANAJEMAN KEUANGAN (EDISI 1)"/>
    <s v="Penulisan Buku Ajar"/>
    <x v="6"/>
    <n v="2023"/>
    <n v="7"/>
    <s v="Sosial Humaniora-Seni Budaya Pendidikan Keuangan dan Investasi (Nasional)"/>
    <n v="3000000"/>
    <s v="Institut Teknologi Telkom Surabaya"/>
    <s v="-"/>
    <s v="Penelitian Kompetitif Internal"/>
    <s v="Internal"/>
    <s v="ID"/>
    <s v="institusi internal"/>
    <n v="6727245"/>
    <s v="Darlin Aulia"/>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m/>
    <m/>
    <m/>
    <m/>
    <m/>
    <m/>
    <s v="Proposal"/>
    <s v="Laporan Akhir"/>
    <m/>
    <s v=""/>
    <m/>
    <s v=""/>
    <m/>
    <s v=""/>
    <m/>
    <s v=""/>
    <m/>
    <s v=""/>
    <m/>
    <s v=""/>
    <m/>
    <s v=""/>
    <s v="Buku Ber-ISBN"/>
    <m/>
    <m/>
    <m/>
  </r>
  <r>
    <n v="16"/>
    <s v="REK. 026/PNLT1/REK/II/2023"/>
    <s v="216/PNLT 1/LPPM/II/2023"/>
    <s v="PENGANTAR SISTEM INFORMASI GOEGRAFI DAN PEMANFAATAN DALAM MULTIDISIPLIN ILMU"/>
    <s v="Penulisan Buku Ajar"/>
    <x v="6"/>
    <n v="2023"/>
    <n v="7"/>
    <s v="Teknologi Informasi dan Komunikasi (ITTS)"/>
    <n v="3000000"/>
    <s v="Institut Teknologi Telkom Surabaya"/>
    <s v="-"/>
    <s v="Penelitian Kompetitif Internal"/>
    <s v="Internal"/>
    <s v="ID"/>
    <s v="institusi internal"/>
    <n v="6680628"/>
    <s v="Fidi Wincoko Putro"/>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m/>
    <m/>
    <m/>
    <m/>
    <m/>
    <m/>
    <s v="Proposal"/>
    <s v="Laporan Akhir"/>
    <m/>
    <s v=""/>
    <m/>
    <s v=""/>
    <m/>
    <s v=""/>
    <m/>
    <s v=""/>
    <m/>
    <s v=""/>
    <m/>
    <s v=""/>
    <m/>
    <s v=""/>
    <s v="Buku Ber-ISBN"/>
    <m/>
    <m/>
    <m/>
  </r>
  <r>
    <n v="17"/>
    <s v="REK. 026/PNLT1/REK/II/2023"/>
    <s v="215/PNLT 1/LPPM/II/2023"/>
    <s v="DATA MINING JILID 1 : ALGORITMA DAN CONTOH PERHITUNGAN MATEMATIS"/>
    <s v="Penulisan Buku Ajar"/>
    <x v="6"/>
    <n v="2023"/>
    <n v="7"/>
    <s v="Teknologi Informasi dan Komunikasi (Nasional)"/>
    <n v="3000000"/>
    <s v="Institut Teknologi Telkom Surabaya"/>
    <s v="-"/>
    <s v="Penelitian Kompetitif Internal"/>
    <s v="Internal"/>
    <s v="ID"/>
    <s v="institusi internal"/>
    <s v="6099359"/>
    <s v="Mochamad Nizar Palefi Ma'ady"/>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m/>
    <m/>
    <m/>
    <m/>
    <m/>
    <m/>
    <s v="Proposal"/>
    <s v="Laporan Akhir"/>
    <m/>
    <s v=""/>
    <m/>
    <s v=""/>
    <m/>
    <s v=""/>
    <m/>
    <s v=""/>
    <m/>
    <s v=""/>
    <m/>
    <s v=""/>
    <m/>
    <s v=""/>
    <s v="Buku Ber-ISBN"/>
    <m/>
    <m/>
    <m/>
  </r>
  <r>
    <n v="18"/>
    <s v="REK. 065/PNLT1/REK/IV/2023"/>
    <s v="435/PNLT1/LPPM/V/2023"/>
    <s v="Pengembangan Rooftop ITTelkom Surabaya melalui Implementasi Smart Integrated Farming System"/>
    <s v="Penelitian Research Center"/>
    <x v="6"/>
    <n v="2023"/>
    <n v="12"/>
    <s v="Pangan-Pertanian (Nasional)"/>
    <n v="100000000"/>
    <s v="Institut Teknologi Telkom Surabaya"/>
    <n v="5"/>
    <s v="Penelitian Peugasan Internal"/>
    <s v="Internal"/>
    <s v="ID"/>
    <s v="institusi internal"/>
    <n v="6680633"/>
    <s v="Helmy Widyantara"/>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m/>
    <m/>
    <m/>
    <m/>
    <m/>
    <m/>
    <s v="Proposal"/>
    <s v="Laporan Akhir"/>
    <s v="Rani Kusumawati"/>
    <s v="Teknologi Informasi"/>
    <s v="Chintya Tribhuana Utami"/>
    <s v="Teknologi Informasi"/>
    <s v="Salman"/>
    <s v="Teknologi Informasi"/>
    <m/>
    <s v=""/>
    <m/>
    <s v=""/>
    <m/>
    <s v=""/>
    <m/>
    <s v=""/>
    <s v="Prototype"/>
    <m/>
    <s v="Prosiding"/>
    <s v="Prosiding Published, Paten Sederhana (PA)"/>
  </r>
  <r>
    <n v="19"/>
    <s v="REK. 065/PNLT1/REK/IV/2023"/>
    <s v="436/PNLT1/LPPM/V/2023"/>
    <s v="Pengembangan Mobil Fin Komodo debagai Transportasi Multifungsi dengan Penggerak Motor Listrik"/>
    <s v="Penelitian Research Center"/>
    <x v="6"/>
    <n v="2023"/>
    <n v="12"/>
    <s v="Transportasi (Nasional)"/>
    <n v="100000000"/>
    <s v="Institut Teknologi Telkom Surabaya"/>
    <n v="6"/>
    <s v="Penelitian Peugasan Internal"/>
    <s v="Internal"/>
    <s v="ID"/>
    <s v="institusi internal"/>
    <n v="6859016"/>
    <s v="Rifki Dwi Putranto"/>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m/>
    <m/>
    <m/>
    <m/>
    <m/>
    <m/>
    <s v="Proposal"/>
    <s v="Laporan Akhir"/>
    <s v="MUHAMMAD RAFLI RAMADHAN LUBIS"/>
    <s v="Teknik Elektro"/>
    <s v="Raihan Aryanta Putra"/>
    <s v="Teknik Elektro"/>
    <s v="Tanto Indra Wicaksono"/>
    <s v="Teknik Elektro"/>
    <s v="OKA IBRAHIM PUTRA WIJAYA"/>
    <s v="Teknik Elektro"/>
    <s v="ADDEN ZULFA LIA TAUFIK"/>
    <s v="Teknik Elektro"/>
    <s v="Muchamad Azmi"/>
    <s v="Teknik Elektro"/>
    <s v="Zenkey Soma Mahendra"/>
    <s v="Teknik Elektro"/>
    <s v="Jurnal Q3"/>
    <s v="Submitted"/>
    <m/>
    <m/>
  </r>
  <r>
    <n v="20"/>
    <s v="REK. 056/PNLT1/REK/IV/2022"/>
    <s v="434/PNLT1/LPPM/V/2023"/>
    <s v="Smart Village: A Conceptual Maturity Framework “Perancangan Smart Village Maturity (SVM) Framework”"/>
    <s v="Penelitian Kerjasama Perguruan Tinggi (PEKERTI)"/>
    <x v="6"/>
    <n v="2023"/>
    <n v="12"/>
    <s v="Teknologi Informasi dan Komunikasi (Nasional)"/>
    <n v="40000000"/>
    <s v="Institut Teknologi Telkom Surabaya"/>
    <n v="4"/>
    <s v="Penelitian Kerjasama"/>
    <s v="eksternal"/>
    <s v="ID"/>
    <s v="Institusi Internal dan institusi Mitra"/>
    <s v="6801883"/>
    <s v="Aris Kusumawati"/>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m/>
    <m/>
    <m/>
    <m/>
    <m/>
    <m/>
    <s v="Proposal"/>
    <s v="Laporan Akhir"/>
    <s v="FARID DUTA HADYANTO"/>
    <s v="Sistem Informasi"/>
    <s v="AISYAH NABILA ZAHRA"/>
    <s v="Sistem Informasi"/>
    <s v="SYAHRINA LAYLIA RAHMA"/>
    <s v="Sistem Informasi"/>
    <m/>
    <s v=""/>
    <m/>
    <s v=""/>
    <m/>
    <s v=""/>
    <m/>
    <s v=""/>
    <s v="Jurnal Nasional"/>
    <m/>
    <s v="HKI"/>
    <m/>
  </r>
  <r>
    <n v="21"/>
    <s v="REK. 077/PNLT2/REK/V/2022"/>
    <s v="506/PNLT1/LPPM/VI/2023"/>
    <s v="Pengembangan Sensor Suara Dengan Elemen Jamak yang Handal Pada Sistem Deteksi Arah Asal Suara Tembakan"/>
    <s v="Hibah Matching Fund Kedaireka"/>
    <x v="6"/>
    <n v="2023"/>
    <n v="8"/>
    <s v="Reka Cipta Non Tematik (Umum)"/>
    <n v="698056500"/>
    <s v="Institut Teknologi Telkom Surabaya"/>
    <s v="-"/>
    <s v="Matching Fund Kedaireka"/>
    <s v="eksternal"/>
    <s v="ID"/>
    <s v="Matching Fund, Mitra Industri, Institusi Internal"/>
    <n v="6724784"/>
    <s v="Fannush Shofi Akbar"/>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m/>
    <m/>
    <m/>
    <m/>
    <m/>
    <m/>
    <s v="Proposal"/>
    <s v="Laporan Akhir"/>
    <s v="Wafiqoh Dwi Oktaviana Putri"/>
    <s v="Teknik Telekomunikasi"/>
    <s v="Galuh Widya Cahyaningtyas"/>
    <s v="Teknik Telekomunikasi"/>
    <s v="MUHAMMAD NAUFAN ARDHI WASKITO"/>
    <s v="Teknik Telekomunikasi"/>
    <s v="Vicky Herdian Maulana Wibisono"/>
    <s v="Teknik Telekomunikasi"/>
    <s v="Bima Pancara Haryono Putra"/>
    <s v="Teknik Telekomunikasi"/>
    <s v="Puguh Chondro Jadmiko"/>
    <s v="Teknik Telekomunikasi"/>
    <m/>
    <s v=""/>
    <m/>
    <m/>
    <m/>
    <m/>
  </r>
  <r>
    <n v="22"/>
    <s v="REK. 118/PNLT3/REK/VIII/2023"/>
    <s v="794/PNLT1/LPPM/VIII/2023"/>
    <s v="PERANCANGAN ANTENA PHASED-ARRAY BERBASIS FIELD PROGRAMMABLE GATE ARRAY (FPGA) UNTUK APLIKASI 5G PADA PITA FREKUENSI MIDDLE BAND"/>
    <s v="Penelitian Kerjasama Institusi (PAKERTI ITS)"/>
    <x v="6"/>
    <n v="2023"/>
    <n v="7"/>
    <s v="Teknologi Informasi dan Komunikasi (ITTS)"/>
    <n v="100000000"/>
    <s v="Institut Teknologi Telkom Surabaya"/>
    <n v="5"/>
    <s v="PAKERTI ITS"/>
    <s v="eksternal"/>
    <s v="ID"/>
    <s v=" Institusi Internal dan Institusi External"/>
    <m/>
    <s v=" Prasetiyono Hari Mukti"/>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m/>
    <m/>
    <m/>
    <m/>
    <m/>
    <m/>
    <s v="Proposal"/>
    <s v="Laporan Akhir"/>
    <s v="Mirza Nuria Husna"/>
    <s v="Teknik Telekomunikasi"/>
    <s v="Ahmad Fajar Baihaqi"/>
    <s v="Teknik Telekomunikasi"/>
    <s v="Ahmad Ridho Pambudiutomo"/>
    <s v="Teknik Telekomunikasi"/>
    <m/>
    <s v=""/>
    <m/>
    <s v=""/>
    <m/>
    <s v=""/>
    <m/>
    <s v=""/>
    <s v="Jurnal Internasional"/>
    <m/>
    <m/>
    <m/>
  </r>
  <r>
    <n v="23"/>
    <s v="REK. 118/PNLT3/REK/VIII/2023"/>
    <s v="795/PNLT1/LPPM/VIII/2023"/>
    <s v="A comprehensive systematic review and comparison of pre, during and post Covid-19 pandemic on supply chain resilience in developing and developed countries"/>
    <s v="Penelitian Kerjasama Institusi (PAKERTI ITS)"/>
    <x v="6"/>
    <n v="2023"/>
    <n v="8"/>
    <s v="Transportasi (Nasional)"/>
    <n v="56740000"/>
    <s v="Institut Teknologi Telkom Surabaya"/>
    <n v="7"/>
    <s v="PAKERTI ITS"/>
    <s v="eksternal"/>
    <s v="ID"/>
    <s v=" Institusi Internal dan Institusi External"/>
    <m/>
    <m/>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m/>
    <m/>
    <m/>
    <m/>
    <m/>
    <m/>
    <s v="Proposal"/>
    <s v="Laporan Akhir"/>
    <s v="MADE RAHAYU PUTRI SARON"/>
    <s v="Sistem Informasi"/>
    <s v="AIDA RIFDATUL HASNA"/>
    <s v="Sistem Informasi"/>
    <s v="FITRI RAYANI SIAHAAN"/>
    <s v="Sistem Informasi"/>
    <s v="NI PUTU ADRIANA SWASTIKA YOGA"/>
    <s v="Sistem Informasi"/>
    <m/>
    <s v=""/>
    <m/>
    <s v=""/>
    <m/>
    <s v=""/>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s v="Penelitian Kompetitif Nasional (Penelitian Dosen Pemula - PDP)"/>
    <x v="6"/>
    <n v="2023"/>
    <n v="12"/>
    <s v="Sosial Humaniora, Seni Budaya, Pendidikan Desk Study Dalam Negeri"/>
    <n v="18200000"/>
    <s v="Institut Teknologi Telkom Surabaya"/>
    <n v="3"/>
    <s v="Penelitian Kompetitif Nasional"/>
    <s v="eksternal"/>
    <s v="ID"/>
    <s v="Dikti"/>
    <s v="6833162"/>
    <s v="Wachda Yuniar Rochmah"/>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m/>
    <m/>
    <m/>
    <m/>
    <m/>
    <m/>
    <s v="Proposal"/>
    <s v="Laporan Akhir"/>
    <s v="TRACY OLIVIA"/>
    <s v="Bisnis Digital"/>
    <s v="VAGNES ANGELA FRANSISKA"/>
    <s v="Bisnis Digital"/>
    <m/>
    <s v=""/>
    <m/>
    <s v=""/>
    <m/>
    <s v=""/>
    <m/>
    <s v=""/>
    <m/>
    <s v=""/>
    <s v="Jurnal Nasional S3"/>
    <s v="Accepted"/>
    <m/>
    <m/>
  </r>
  <r>
    <n v="25"/>
    <s v="REK. 096/PNLT3/REK/VII/2023"/>
    <s v="641/PNLT3/LPPM/VII/2023"/>
    <s v="Digitalisasi Desa Tambak Kalisogo Untuk Meningkatkan Kualitas Layanan, usaha mikro kecil menengah dan_x000a_Pariwisata"/>
    <s v="Penelitian Kompetitif Nasional (Penelitian Dosen Pemula - PDP)"/>
    <x v="6"/>
    <n v="2023"/>
    <n v="12"/>
    <s v="Teknologi Informasi dan Komunikasi"/>
    <n v="16300000"/>
    <s v="Institut Teknologi Telkom Surabaya"/>
    <n v="3"/>
    <s v="Penelitian Kompetitif Nasional"/>
    <s v="eksternal"/>
    <s v="ID"/>
    <s v="Dikti"/>
    <s v="6658755"/>
    <s v="Achmad Muzakki"/>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m/>
    <m/>
    <m/>
    <m/>
    <m/>
    <m/>
    <s v="Proposal"/>
    <s v="Laporan Akhir"/>
    <s v="AKBAR RIZKI POETRA"/>
    <s v="Rekayasa Perangkat Lunak"/>
    <s v="DAMASYA INE LARISA"/>
    <s v="Rekayasa Perangkat Lunak"/>
    <m/>
    <s v=""/>
    <m/>
    <s v=""/>
    <m/>
    <s v=""/>
    <m/>
    <s v=""/>
    <m/>
    <s v=""/>
    <s v="Jurnal Nasional S4"/>
    <s v="Published"/>
    <m/>
    <m/>
  </r>
  <r>
    <n v="26"/>
    <s v="REK. 096/PNLT3/REK/VII/2023"/>
    <s v="643/PNLT3/LPPM/VII/2023"/>
    <s v="Hybrid Molecular Fingerprint untuk Pencarian Obat Herbal Penyakit Meningitis dengan Metode Supervised Learning"/>
    <s v="Penelitian Kompetitif Nasional (Penelitian Dosen Pemula - PDP)"/>
    <x v="6"/>
    <n v="2023"/>
    <n v="12"/>
    <s v="Kesehatan "/>
    <n v="19000000"/>
    <s v="Institut Teknologi Telkom Surabaya"/>
    <n v="3"/>
    <s v="Penelitian Kompetitif Nasional"/>
    <s v="eksternal"/>
    <s v="ID"/>
    <s v="Dikti"/>
    <n v="6756318"/>
    <s v="Moh. Hamim Zajuli Al Faroby"/>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ANANDA TAQHSYA DWIYANA"/>
    <s v="Sains Data"/>
    <s v="HALIM ARIF CAHYONO"/>
    <s v="Sains Data"/>
    <m/>
    <s v=""/>
    <m/>
    <s v=""/>
    <m/>
    <s v=""/>
    <m/>
    <s v=""/>
    <m/>
    <s v=""/>
    <s v="Jurnal Nasional S2"/>
    <m/>
    <m/>
    <m/>
  </r>
  <r>
    <n v="27"/>
    <s v="REK. 096/PNLT3/REK/VII/2023"/>
    <s v="649/PNLT3/LPPM/VII/2023"/>
    <s v="Implementation of Deep Learning and Dashboarding for sentiment analysis in Small and Medium Enterprises (SMEs) on Indonesian social media"/>
    <s v="Penelitian Kompetitif Nasional (Penelitian Dosen Pemula - PDP)"/>
    <x v="6"/>
    <n v="2023"/>
    <n v="12"/>
    <s v="Teknologi Informasi dan Komunikasi"/>
    <n v="15200000"/>
    <s v="Institut Teknologi Telkom Surabaya"/>
    <n v="3"/>
    <s v="Penelitian Kompetitif Nasional"/>
    <s v="eksternal"/>
    <s v="ID"/>
    <s v="Dikti"/>
    <s v="6830679"/>
    <s v="Fauzan Nusyura"/>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m/>
    <m/>
    <m/>
    <m/>
    <m/>
    <m/>
    <s v="Proposal"/>
    <s v="Laporan Akhir"/>
    <m/>
    <s v=""/>
    <m/>
    <s v=""/>
    <m/>
    <s v=""/>
    <m/>
    <s v=""/>
    <m/>
    <s v=""/>
    <m/>
    <s v=""/>
    <m/>
    <s v=""/>
    <s v="Jurnal Nasional S1"/>
    <m/>
    <m/>
    <m/>
  </r>
  <r>
    <n v="28"/>
    <s v="REK. 096/PNLT3/REK/VII/2023"/>
    <s v="646/PNLT3/LPPM/VII/2023"/>
    <s v="Modifikasi Algoritma Extended Kalman Filter (EKF) untuk Prediksi Penyebaran Penyakit Menular Covid-19 di Indonesia"/>
    <s v="Penelitian Kompetitif Nasional (Penelitian Dosen Pemula - PDP)"/>
    <x v="6"/>
    <n v="2023"/>
    <n v="12"/>
    <s v="Kebencanaan "/>
    <n v="15000000"/>
    <s v="Institut Teknologi Telkom Surabaya"/>
    <n v="3"/>
    <s v="Penelitian Kompetitif Nasional"/>
    <s v="eksternal"/>
    <s v="ID"/>
    <s v="Dikti"/>
    <s v="6793410"/>
    <s v="Helisyah Nur Fadhilah"/>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m/>
    <m/>
    <m/>
    <m/>
    <m/>
    <m/>
    <s v="Proposal"/>
    <s v="Laporan Akhir"/>
    <m/>
    <s v=""/>
    <m/>
    <s v=""/>
    <m/>
    <s v=""/>
    <m/>
    <s v=""/>
    <m/>
    <s v=""/>
    <m/>
    <s v=""/>
    <m/>
    <s v=""/>
    <s v="Jurnal Internasional Bereputasi"/>
    <m/>
    <m/>
    <m/>
  </r>
  <r>
    <n v="29"/>
    <s v="REK. 096/PNLT3/REK/VII/2023"/>
    <s v="644/PNLT3/LPPM/VII/2023"/>
    <s v="Pengaruh Kualitas Laporan Keuangan, Career Concern CEO, dan Gender CEO terhadap Efisiensi Investasi dengan Good Governance sebagai variabel Moderasi"/>
    <s v="Penelitian Kompetitif Nasional (Penelitian Dosen Pemula - PDP)"/>
    <x v="6"/>
    <n v="2023"/>
    <n v="12"/>
    <s v="Sosial Humaniora, Seni Budaya, Pendidikan Desk Study Dalam Negeri"/>
    <n v="16900000"/>
    <s v="Institut Teknologi Telkom Surabaya"/>
    <n v="3"/>
    <s v="Penelitian Kompetitif Nasional"/>
    <s v="eksternal"/>
    <s v="ID"/>
    <s v="Dikti"/>
    <n v="6727245"/>
    <s v="Darlin Aulia"/>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m/>
    <m/>
    <m/>
    <m/>
    <m/>
    <m/>
    <s v="Proposal"/>
    <s v="Laporan Akhir"/>
    <s v="FANNISA EGISTA NAYA"/>
    <s v="Bisnis Digital"/>
    <s v="TSALITS AGNITA ULFATUN NISA'"/>
    <s v="Bisnis Digital"/>
    <m/>
    <s v=""/>
    <m/>
    <s v=""/>
    <m/>
    <s v=""/>
    <m/>
    <s v=""/>
    <m/>
    <s v=""/>
    <s v="Jurnal Nasional S2"/>
    <s v="Accepted"/>
    <m/>
    <m/>
  </r>
  <r>
    <n v="30"/>
    <s v="REK. 096/PNLT3/REK/VII/2023"/>
    <s v="647/PNLT3/LPPM/VII/2023"/>
    <s v="Pengembangan sistem analisis klasterisasi keluhan warga untuk membantu meningkatkan kepuasan masyarakat terhadap layanan Pemerintah Kota Surabaya dengan data stream mining"/>
    <s v="Penelitian Kompetitif Nasional (Penelitian Dosen Pemula - PDP)"/>
    <x v="6"/>
    <n v="2023"/>
    <n v="12"/>
    <s v="Teknologi Informasi dan Komunikasi"/>
    <n v="18500000"/>
    <s v="Institut Teknologi Telkom Surabaya"/>
    <n v="3"/>
    <s v="Penelitian Kompetitif Nasional"/>
    <s v="eksternal"/>
    <s v="ID"/>
    <s v="Dikti"/>
    <s v="6826727"/>
    <s v="Mustafa Kamal"/>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m/>
    <m/>
    <m/>
    <m/>
    <m/>
    <m/>
    <s v="Proposal"/>
    <s v="Laporan Akhir"/>
    <s v="BERLIANA AMELIA ARIYANTI ZAIN"/>
    <s v="Teknologi Informasi"/>
    <s v="DENSA TANZILDA WIDYAWANTARA DZAHY"/>
    <s v="Teknologi Informasi"/>
    <s v="MUHAMMAD MA'SUM JUNIYANTO"/>
    <s v="Teknologi Informasi"/>
    <m/>
    <s v=""/>
    <m/>
    <s v=""/>
    <m/>
    <s v=""/>
    <m/>
    <s v=""/>
    <s v="Jurnal Nasional S2"/>
    <m/>
    <m/>
    <m/>
  </r>
  <r>
    <n v="31"/>
    <s v="REK. 096/PNLT3/REK/VII/2023"/>
    <s v="645/PNLT3/LPPM/VII/2023"/>
    <s v="PENGENALAN EKSPRESI WAJAH MAHASISWA UNTUK MENDETEKSI SUASANA BELAJAR DI KELAS MENGGUNAKAN DEEP LEARNING"/>
    <s v="Penelitian Kompetitif Nasional (Penelitian Dosen Pemula - PDP)"/>
    <x v="6"/>
    <n v="2023"/>
    <n v="12"/>
    <s v="Teknologi Informasi dan Komunikasi"/>
    <n v="18300000"/>
    <s v="Institut Teknologi Telkom Surabaya"/>
    <n v="3"/>
    <s v="Penelitian Kompetitif Nasional"/>
    <s v="eksternal"/>
    <s v="ID"/>
    <s v="Dikti"/>
    <n v="258471"/>
    <s v="Susijanto Tri Rasmana"/>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m/>
    <m/>
    <m/>
    <m/>
    <m/>
    <m/>
    <s v="Proposal"/>
    <s v="Laporan Akhir"/>
    <s v="ADELLIA PUSPITA RATRI"/>
    <s v="Teknik Elektro"/>
    <s v="ANDI NUR HALISYAH"/>
    <s v="Teknik Elektro"/>
    <s v="RIYO OKTAVIAN PRADANA"/>
    <s v="Teknik Elektro"/>
    <m/>
    <s v=""/>
    <m/>
    <s v=""/>
    <m/>
    <s v=""/>
    <m/>
    <s v=""/>
    <s v="Jurnal Nasional S2"/>
    <m/>
    <m/>
    <m/>
  </r>
  <r>
    <n v="32"/>
    <s v="REK. 096/PNLT3/REK/VII/2023"/>
    <s v="648/PNLT3/LPPM/VII/2023"/>
    <s v="Peramalan Curah Hujan Satu Langkah dan Multi Langkah dengan Pendekatan Intermiten menggunakan Ensemble Hybrid Exponential Smoothing Neural Network"/>
    <s v="Penelitian Kompetitif Nasional (Penelitian Dosen Pemula - PDP)"/>
    <x v="6"/>
    <n v="2023"/>
    <n v="12"/>
    <s v="Teknologi Informasi dan Komunikasi"/>
    <n v="17400000"/>
    <s v="Institut Teknologi Telkom Surabaya"/>
    <n v="3"/>
    <s v="Penelitian Kompetitif Nasional"/>
    <s v="eksternal"/>
    <s v="ID"/>
    <s v="Dikti"/>
    <s v="6806664"/>
    <s v="Regita Putri Permata"/>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m/>
    <m/>
    <m/>
    <m/>
    <m/>
    <m/>
    <s v="Proposal"/>
    <s v="Laporan Akhir"/>
    <s v="BERLIANA AMELIA ARIYANTI ZAIN"/>
    <s v="Teknologi Informasi"/>
    <s v="DENSA TANZILDA WIDYAWANTARA DZAHY"/>
    <s v="Teknologi Informasi"/>
    <s v="HALIM ARIF CAHYONO"/>
    <s v="Sains Data"/>
    <m/>
    <s v=""/>
    <m/>
    <s v=""/>
    <m/>
    <s v=""/>
    <m/>
    <s v=""/>
    <s v="Jurnal Nasional S2"/>
    <m/>
    <m/>
    <m/>
  </r>
  <r>
    <n v="33"/>
    <s v="REK. 096/PNLT3/REK/VII/2023"/>
    <s v="642/PNLT3/LPPM/VII/2023"/>
    <s v="Rancang bangun reliable flood early warning system (RF- EWS) untuk Kota Surabaya menggunakan optimized artificial intelligence model"/>
    <s v="Penelitian Kompetitif Nasional (Penelitian Dosen Pemula - PDP)"/>
    <x v="6"/>
    <n v="2023"/>
    <n v="12"/>
    <s v="Teknologi Informasi dan Komunikasi"/>
    <n v="18900000"/>
    <s v="Institut Teknologi Telkom Surabaya"/>
    <n v="3"/>
    <s v="Penelitian Kompetitif Nasional"/>
    <s v="eksternal"/>
    <s v="ID"/>
    <s v="Dikti"/>
    <s v="0713029701"/>
    <s v="Muhammad Adib Kamali"/>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m/>
    <m/>
    <m/>
    <m/>
    <m/>
    <m/>
    <s v="Proposal"/>
    <s v="Laporan Akhir"/>
    <s v="ADITYA RAMADHAN SURYA SAPUTRA"/>
    <s v="Teknologi Informasi"/>
    <s v="QOWIY MUHAMMAD ROFI ZUHDI"/>
    <s v="Teknologi Informasi"/>
    <m/>
    <s v=""/>
    <m/>
    <s v=""/>
    <m/>
    <s v=""/>
    <m/>
    <s v=""/>
    <m/>
    <s v=""/>
    <s v="Jurnal Nasional S2"/>
    <m/>
    <m/>
    <m/>
  </r>
  <r>
    <n v="34"/>
    <s v="REK. 099/PNLT2/REK/VII/2023"/>
    <s v="689/PNLT1/LPPM/VII/2023"/>
    <s v="Pengembangan Alat Pengganti Bantalan Roda Semi Otonom Untuk Tank Leopard Berbasis Electric Forklift Khusus"/>
    <s v="Hibah Matching Fund Kedaireka"/>
    <x v="6"/>
    <n v="2023"/>
    <n v="8"/>
    <s v="Reka Cipta Non Tematik (Umum)"/>
    <n v="554749600"/>
    <s v="Institut Teknologi Telkom Surabaya"/>
    <n v="3"/>
    <s v="Penelitian Kompetitif Nasional"/>
    <s v="eksternal"/>
    <s v="ID"/>
    <s v="Dikti"/>
    <n v="6680641"/>
    <s v="Ardiansyah Al Farouq"/>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m/>
    <m/>
    <m/>
    <m/>
    <m/>
    <m/>
    <s v="Proposal"/>
    <s v="Laporan Akhir"/>
    <s v="Tanto Indra Wicaksono"/>
    <s v="Teknik Elektro"/>
    <s v="Oka Ibrahim Putra Wijaya"/>
    <s v="Teknik Elektro"/>
    <s v="Raihan Aryanta Putra"/>
    <s v="Teknik Elektro"/>
    <s v="MOCH. RAFLY PUTRA DAFFALDI"/>
    <s v="Teknik Elektro"/>
    <s v="RIZKY DWI BUDI ANUGRAH WIBOWO"/>
    <s v="Teknik Komputer"/>
    <s v="Dimas Mahendra"/>
    <s v="Teknik Komputer"/>
    <m/>
    <s v=""/>
    <m/>
    <m/>
    <m/>
    <m/>
  </r>
  <r>
    <n v="35"/>
    <s v="REK. 116/PNLT1/REK/VIII/2023"/>
    <s v="745/PNLT1/LPPM/VIII/2023"/>
    <s v="StunTrack : Deteksi Dini Gangguan Stunting pada Pertumbuhan Batita Menggunakan CNN"/>
    <s v="Penelitian Terapan"/>
    <x v="6"/>
    <n v="2023"/>
    <n v="7"/>
    <s v="Teknologi Informasi dan Komunikasi (Nasional)"/>
    <n v="17000000"/>
    <s v="Institut Teknologi Telkom Surabaya"/>
    <n v="5"/>
    <s v="Penelitian Kompetitif Internal"/>
    <s v="Internal"/>
    <s v="ID"/>
    <s v="institusi internal"/>
    <n v="6756318"/>
    <s v="Moh. Hamim Zajuli Al Faroby"/>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m/>
    <m/>
    <m/>
    <m/>
    <m/>
    <m/>
    <s v="Proposal"/>
    <s v="Laporan Akhir"/>
    <s v="CORNELIA ANGELA CAEZARIA"/>
    <s v="Sistem Informasi"/>
    <s v="THESION MARTA SIANIPAR"/>
    <s v="Sains Data"/>
    <s v="RENDIKA NURHARTANTO SUHARTO"/>
    <s v="Sains Data"/>
    <m/>
    <s v=""/>
    <m/>
    <s v=""/>
    <m/>
    <s v=""/>
    <m/>
    <s v=""/>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s v="Penelitian Terapan"/>
    <x v="6"/>
    <n v="2023"/>
    <n v="7"/>
    <s v="Nasional : Energi-Energi Baru dan Terbarukan"/>
    <n v="17000000"/>
    <s v="Institut Teknologi Telkom Surabaya"/>
    <n v="4"/>
    <s v="Penelitian Kompetitif Internal"/>
    <s v="Internal"/>
    <s v="ID"/>
    <s v="institusi internal"/>
    <n v="6680643"/>
    <s v="Abduh Sayid Albana"/>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Achmad Subayu"/>
    <s v="Teknik Elektro"/>
    <s v="Yashinta Salsabila Marthadinata"/>
    <s v="Teknik Elektro"/>
    <m/>
    <s v=""/>
    <m/>
    <s v=""/>
    <m/>
    <s v=""/>
    <m/>
    <s v=""/>
    <m/>
    <s v=""/>
    <s v="Jurnal Internasional Bereputasi"/>
    <s v="Published"/>
    <s v="Jurnal Internasional Bereputasi"/>
    <m/>
  </r>
  <r>
    <n v="37"/>
    <s v="REK. 116/PNLT1/REK/VIII/2023"/>
    <s v="747/PNLT1/LPPM/VIII/2023"/>
    <s v="Pemanenan Energi RF sebagai Sumber Energi Alternatif dalam Sistem Pertanian Intensif Berbasis IoT"/>
    <s v="Penelitian Terapan"/>
    <x v="6"/>
    <n v="2023"/>
    <n v="7"/>
    <s v="Nasional : Energi-Energi Baru dan Terbarukan"/>
    <n v="17000000"/>
    <s v="Institut Teknologi Telkom Surabaya"/>
    <n v="4"/>
    <s v="Penelitian Kompetitif Internal"/>
    <s v="Internal"/>
    <s v="ID"/>
    <s v="institusi internal"/>
    <s v="210955"/>
    <s v="Mohammad Yanuar Hariyawan"/>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FAIZ AMSYARI RUSTAM"/>
    <s v="Teknik Komputer"/>
    <s v="NATHANAEL TJAHYADI"/>
    <s v="Teknik Komputer"/>
    <m/>
    <s v=""/>
    <m/>
    <s v=""/>
    <m/>
    <s v=""/>
    <m/>
    <s v=""/>
    <m/>
    <s v=""/>
    <m/>
    <s v="draft artikel ilmiah, prosiding presented"/>
    <s v="Manual Book dan Roll banner produk"/>
    <m/>
  </r>
  <r>
    <n v="38"/>
    <s v="REK. 116/PNLT1/REK/VIII/2023"/>
    <s v="748/PNLT1/LPPM/VIII/2023"/>
    <s v="Adopsi Algoritma Metropolis-Hasting Monte Carlo dalam Model Multilevel Penentuan Status Kemiskinan"/>
    <s v="Penelitian Dasar"/>
    <x v="6"/>
    <n v="2023"/>
    <n v="7"/>
    <s v="Teknologi Informasi dan Komunikasi (Nasional)"/>
    <n v="6490000"/>
    <s v="Institut Teknologi Telkom Surabaya"/>
    <n v="3"/>
    <s v="Penelitian Kompetitif Internal"/>
    <s v="Internal"/>
    <s v="ID"/>
    <s v="institusi internal"/>
    <s v="6806662"/>
    <s v="Rifdatun Ni'mah"/>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m/>
    <m/>
    <m/>
    <m/>
    <m/>
    <m/>
    <s v="Proposal"/>
    <s v="Laporan Akhir"/>
    <s v="TARISMA DWI PUTRI ALIFIANTI"/>
    <s v="Sains Data"/>
    <s v="ANNAS THASYA HAAFIZHAH SALSABIILA"/>
    <s v="Sains Data"/>
    <m/>
    <s v=""/>
    <m/>
    <s v=""/>
    <m/>
    <s v=""/>
    <m/>
    <s v=""/>
    <m/>
    <s v=""/>
    <s v="Jurnal Nasional S2"/>
    <m/>
    <m/>
    <m/>
  </r>
  <r>
    <n v="39"/>
    <s v="REK. 116/PNLT1/REK/VIII/2023"/>
    <s v="749/PNLT1/LPPM/VIII/2023"/>
    <s v="Optimasi Capacited Vehicle Routing Problem pada Studi Kasus Depo Air Minum"/>
    <s v="Penelitian Dasar"/>
    <x v="6"/>
    <n v="2023"/>
    <n v="7"/>
    <s v="Transportasi (ITTS)"/>
    <n v="5470000"/>
    <s v="Institut Teknologi Telkom Surabaya"/>
    <n v="2"/>
    <s v="Penelitian Kompetitif Internal"/>
    <s v="Internal"/>
    <s v="ID"/>
    <s v="institusi internal"/>
    <n v="6787821"/>
    <s v="Desita Nur Rachmaniar"/>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m/>
    <m/>
    <m/>
    <m/>
    <m/>
    <m/>
    <s v="Proposal"/>
    <s v="Laporan Akhir"/>
    <s v="DARA ILMA DEUDOENA"/>
    <s v="Informatika"/>
    <s v="EVAN HADI SUKURIYANTO"/>
    <s v="Informatika"/>
    <s v="WHISNUMURTY GALIH ANANTA"/>
    <s v="Informatika"/>
    <m/>
    <s v=""/>
    <m/>
    <s v=""/>
    <m/>
    <s v=""/>
    <m/>
    <s v=""/>
    <s v="Jurnal Sinta 3"/>
    <m/>
    <m/>
    <m/>
  </r>
  <r>
    <n v="40"/>
    <s v="REK. 116/PNLT1/REK/VIII/2023"/>
    <s v="750/PNLT1/LPPM/VIII/2023"/>
    <s v="Pengembangan Website Digilib ITTelkom Surabaya Menggunakan Progressive Web Application untuk Repositori Tugas Akhir Mahasiswa"/>
    <s v="Penelitian Dasar"/>
    <x v="6"/>
    <n v="2023"/>
    <n v="7"/>
    <s v="Teknologi Informasi dan Komunikasi (Nasional)"/>
    <n v="6995000"/>
    <s v="Institut Teknologi Telkom Surabaya"/>
    <n v="6"/>
    <s v="Penelitian Kompetitif Internal"/>
    <s v="Internal"/>
    <s v="ID"/>
    <s v="institusi internal"/>
    <s v="6658755"/>
    <s v="Achmad Muzakki"/>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m/>
    <m/>
    <m/>
    <m/>
    <m/>
    <m/>
    <s v="Proposal"/>
    <s v="Laporan Akhir"/>
    <s v="FIRLANA SADDAM PRAMADHAN"/>
    <s v="Rekayasa Perangkat Lunak"/>
    <s v="CINDY GRACYA VORTIS"/>
    <s v="Sistem Informasi"/>
    <m/>
    <s v=""/>
    <m/>
    <s v=""/>
    <m/>
    <s v=""/>
    <m/>
    <s v=""/>
    <m/>
    <s v=""/>
    <s v="Jurnal Sinta 3"/>
    <s v="draft"/>
    <s v="Prototype Website"/>
    <m/>
  </r>
  <r>
    <n v="41"/>
    <s v="REK. 116/PNLT1/REK/VIII/2023"/>
    <s v="751/PNLT1/LPPM/VIII/2023"/>
    <s v="Navigating the Political Web : Evaluasi Accessibility dan Usability Website Partai Politik sebagai Penguat Pondasi E-Demokrasi di Indonesia"/>
    <s v="Penelitian Dasar"/>
    <x v="6"/>
    <n v="2023"/>
    <n v="7"/>
    <s v="Teknologi Informasi dan Komunikasi (Nasional)"/>
    <n v="5000000"/>
    <s v="Institut Teknologi Telkom Surabaya"/>
    <n v="3"/>
    <s v="Penelitian Kompetitif Internal"/>
    <s v="Internal"/>
    <s v="ID"/>
    <s v="institusi internal"/>
    <s v="6839112"/>
    <s v="Rosyid Abdillah"/>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m/>
    <m/>
    <m/>
    <m/>
    <m/>
    <m/>
    <s v="Proposal"/>
    <s v="Laporan Akhir"/>
    <s v="MUHAMMAD TAUFIKURRAHMAN"/>
    <s v="Sistem Informasi"/>
    <s v="IVANO ROSSI SUGIYANTO"/>
    <s v="Sistem Informasi"/>
    <s v="EKKY DEA AUDRY JAYA"/>
    <s v="Sistem Informasi"/>
    <m/>
    <s v=""/>
    <m/>
    <s v=""/>
    <m/>
    <s v=""/>
    <m/>
    <s v=""/>
    <s v="Jurnal Sinta 3"/>
    <s v="draft"/>
    <m/>
    <m/>
  </r>
  <r>
    <n v="42"/>
    <s v="REK. 116/PNLT1/REK/VIII/2023"/>
    <s v="752/PNLT1/LPPM/VIII/2023"/>
    <s v="Implementasi Spatial System Dynamics dalam Mensimulasi Banjir untuk Mitigasi Bencana Terdampak pada Swah di Area Jawa Timur"/>
    <s v="Penelitian Dasar"/>
    <x v="6"/>
    <n v="2023"/>
    <n v="7"/>
    <s v="Kebencanaan (ITTS)"/>
    <n v="6000000"/>
    <s v="Institut Teknologi Telkom Surabaya"/>
    <n v="6"/>
    <s v="Penelitian Kompetitif Internal"/>
    <s v="Internal"/>
    <s v="ID"/>
    <s v="institusi internal"/>
    <n v="6826699"/>
    <s v="Adzanil Rachmadhi Putra"/>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m/>
    <m/>
    <m/>
    <m/>
    <m/>
    <m/>
    <s v="Proposal"/>
    <s v="Laporan Akhir"/>
    <s v="SITI NUR FADHILAH"/>
    <s v="Sistem Informasi"/>
    <s v="YANUAR CAHYO EKO WAHANA"/>
    <s v="Sistem Informasi"/>
    <s v="JULIETA ARNEYSA NIXIESHAKIRA"/>
    <s v="Sistem Informasi"/>
    <m/>
    <s v=""/>
    <m/>
    <s v=""/>
    <m/>
    <s v=""/>
    <m/>
    <s v=""/>
    <s v="Jurnal Sinta 3"/>
    <s v="draft"/>
    <s v="Prosiding Internasional"/>
    <m/>
  </r>
  <r>
    <n v="43"/>
    <s v="REK. 116/PNLT1/REK/VIII/2023"/>
    <s v="753/PNLT1/LPPM/VIII/2023"/>
    <s v="Pengembangan Model Pengaruh Diskriminasi Layanan terhadap Tingkat_x000a_Kepuasan dan Manfaat Layanan pada Pasien Pengguna BPJS_x000a_Kesehatan di Surabaya"/>
    <s v="Penelitian Dasar"/>
    <x v="6"/>
    <n v="2023"/>
    <n v="7"/>
    <s v="TIK (ITTS)"/>
    <n v="7000000"/>
    <s v="Institut Teknologi Telkom Surabaya"/>
    <n v="2"/>
    <s v="Penelitian Kompetitif Internal"/>
    <s v="Internal"/>
    <s v="ID"/>
    <s v="institusi internal"/>
    <s v="6833034"/>
    <s v="Alifiansyah Arrizqy Hidayat"/>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m/>
    <m/>
    <m/>
    <m/>
    <m/>
    <m/>
    <s v="Proposal"/>
    <s v="Laporan Akhir"/>
    <s v="RIZQY ATHIYYA NAFI'ATUS SA'IDAH"/>
    <s v="Sistem Informasi"/>
    <s v="EVERALD ANTHONY ARTHER"/>
    <s v="Sistem Informasi"/>
    <s v="ANINDYA SALWA SALSABILA"/>
    <s v="Sistem Informasi"/>
    <m/>
    <s v=""/>
    <m/>
    <s v=""/>
    <m/>
    <s v=""/>
    <m/>
    <s v=""/>
    <s v="Jurnal Sinta 1"/>
    <s v="Submitted"/>
    <s v="Jurnal Nasional S4"/>
    <m/>
  </r>
  <r>
    <n v="44"/>
    <s v="REK. 116/PNLT1/REK/VIII/2023"/>
    <s v="754/PNLT1/LPPM/VIII/2023"/>
    <s v="Pengembangan Robot Fisioterapi Engkel dengan Kendali Aktif Berbasis IoT untuk Mendukung Kemandirian Bangsa dalam Bidang Alat Kesehatan"/>
    <s v="Penelitian Pengembangan"/>
    <x v="6"/>
    <n v="2023"/>
    <n v="7"/>
    <s v="Nasional : Kesehatan-Obat"/>
    <n v="25000000"/>
    <s v="Institut Teknologi Telkom Surabaya"/>
    <n v="8"/>
    <s v="Penelitian Kompetitif Internal"/>
    <s v="Internal"/>
    <s v="ID"/>
    <s v="institusi internal"/>
    <n v="6680651"/>
    <s v="Dimas Adiputra"/>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m/>
    <m/>
    <m/>
    <m/>
    <m/>
    <m/>
    <s v="Proposal"/>
    <s v="Laporan Akhir"/>
    <s v="MOCH. RAFLY PUTRA DAFFALDI"/>
    <s v="Teknik Elektro"/>
    <s v="VITA AYU NATHALIA"/>
    <s v="Teknik Elektro"/>
    <s v="ARCADIUS OBAJA NAARIE"/>
    <s v="Sistem Informasi"/>
    <m/>
    <s v=""/>
    <m/>
    <s v=""/>
    <m/>
    <s v=""/>
    <m/>
    <s v=""/>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s v="Penelitian Pengembangan"/>
    <x v="6"/>
    <n v="2023"/>
    <n v="7"/>
    <s v="Transportasi (ITTS)"/>
    <n v="25000000"/>
    <s v="Institut Teknologi Telkom Surabaya"/>
    <n v="6"/>
    <s v="Penelitian Kompetitif Internal"/>
    <s v="Internal"/>
    <s v="ID"/>
    <s v="institusi internal"/>
    <n v="6680708"/>
    <s v="Lora Khaula Amifia"/>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m/>
    <m/>
    <m/>
    <m/>
    <m/>
    <m/>
    <s v="Proposal"/>
    <s v="Laporan Akhir"/>
    <s v="MOCH. RAFLY PUTRA DAFFALDI"/>
    <s v="Teknik Elektro"/>
    <s v="JESICA FEBRIANI NURA"/>
    <s v="Teknik Elektro"/>
    <s v="YAKFI ZAMZAMI ACHMAD"/>
    <s v="Teknik Industri"/>
    <s v="Radithya Anjar Nismara"/>
    <s v="Teknik Elektro"/>
    <m/>
    <s v=""/>
    <m/>
    <s v=""/>
    <m/>
    <s v=""/>
    <s v="Jurnal Nasional S1-S3, Prosiding Internasional, Prototype"/>
    <s v="draft"/>
    <s v="Jurnal Nasional S2"/>
    <m/>
  </r>
  <r>
    <n v="46"/>
    <s v=" REK. 123/PNLT1/REK/VIII/2023"/>
    <s v="803/PNLT1/LPPM/VIII/2023"/>
    <s v="Pengembangan Teknologi Pengumpul Ikan Elektronik Berbasis Gelombang Bunyi Frekuensi Audiosonik dan Cahaya"/>
    <s v="Penelitian Penugasan"/>
    <x v="6"/>
    <n v="2023"/>
    <n v="4"/>
    <s v="Kemaritiman"/>
    <n v="40000000"/>
    <s v="Institut Teknologi Telkom Surabaya"/>
    <n v="7"/>
    <s v="Penelitian Penugasan Institusi"/>
    <s v="Internal"/>
    <s v="ID"/>
    <s v="institusi internal"/>
    <s v="6786182"/>
    <s v="Arrizky Ayu Faradila Purnama"/>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OKTAVIAN RIZKI PUTRA HERMAWAN"/>
    <s v="Teknik Telekomunikasi"/>
    <s v="REGINA SALSABILLA MAHARANI"/>
    <s v="Teknik Telekomunikasi"/>
    <s v="QAANITAH SALWA WIRDHANI"/>
    <s v="Teknik Telekomunikasi"/>
    <m/>
    <s v=""/>
    <m/>
    <s v=""/>
    <m/>
    <s v=""/>
    <m/>
    <s v=""/>
    <m/>
    <m/>
    <m/>
    <m/>
  </r>
  <r>
    <n v="47"/>
    <s v="REK. 124/PNLT1/REK/VIII/2023"/>
    <s v="793/PNLT1/LPPM/VIII/2023"/>
    <s v="Malaysia Citizen Perception on Government Response Towards Covid-19 Disaster Management: Using LDA-based Topic Visualization on Twitter"/>
    <s v="Penelitian Kerjasama Luar Negeri"/>
    <x v="6"/>
    <n v="2023"/>
    <n v="7"/>
    <s v="Teknologi Informasi dan Komunikasi (Nasional)"/>
    <n v="12120000"/>
    <s v="Institut Teknologi Telkom Surabaya"/>
    <n v="3"/>
    <s v="Penelitian Kerjasama Luar Negeri"/>
    <s v="eksternal"/>
    <s v="Malaysia"/>
    <s v=" Institusi Internal dan Institusi External"/>
    <n v="6099359"/>
    <s v="Mochamad Nizar Palefi Ma'ady"/>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m/>
    <m/>
    <m/>
    <m/>
    <m/>
    <m/>
    <s v="Proposal"/>
    <s v="Laporan Akhir"/>
    <s v="RIZQY ATHIYYA NAFI'ATUS SA'IDAH"/>
    <s v="Sistem Informasi"/>
    <s v="MADE RAHAYU PUTRI SARON"/>
    <s v="Sistem Informasi"/>
    <s v="MAHARANI CITRA ADI RATNA"/>
    <s v="Sistem Informasi"/>
    <m/>
    <s v=""/>
    <m/>
    <s v=""/>
    <m/>
    <s v=""/>
    <m/>
    <s v=""/>
    <m/>
    <s v="Published"/>
    <s v="International Conference SCOPUS"/>
    <m/>
  </r>
  <r>
    <n v="48"/>
    <s v="REK. 157/PNLT5/REK/VIII/2023"/>
    <m/>
    <s v="Smart Tani"/>
    <s v="Hibah Prototipe"/>
    <x v="6"/>
    <n v="2023"/>
    <m/>
    <s v="Pangan-Pertanian (Nasional)"/>
    <n v="99130000"/>
    <s v="Institut Teknologi Telkom Surabaya"/>
    <m/>
    <m/>
    <s v="eksternal"/>
    <s v="ID"/>
    <s v="Dikti"/>
    <n v="6680633"/>
    <s v="Helmy Widyantara"/>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m/>
    <m/>
    <m/>
    <m/>
    <m/>
    <m/>
    <s v="Proposal"/>
    <s v="Laporan Akhir"/>
    <s v="DENSA TANZILDA WIDYAWANTARA DZAHY"/>
    <s v="Teknologi Informasi"/>
    <s v="MUHAMMAD Ma'sum Juniyanto"/>
    <s v="Teknologi Informasi"/>
    <s v="MUHAMMAD ARKAN FAUZAN WICAKSONO"/>
    <s v="Teknologi Informasi"/>
    <m/>
    <s v=""/>
    <m/>
    <s v=""/>
    <m/>
    <s v=""/>
    <m/>
    <s v=""/>
    <m/>
    <m/>
    <m/>
    <m/>
  </r>
  <r>
    <n v="49"/>
    <s v="REK. 182/PNLT1/REK/X/2023"/>
    <s v="1151/PNLT1/LPPM/X/2023"/>
    <s v="MODULAR CHARGING STATION UNTUK MEMBANTU INFRASTRUKTUR KENDARAAN LISTRIK DI INDONESIA"/>
    <s v="Penelitian Penugasan"/>
    <x v="6"/>
    <n v="2023"/>
    <n v="3"/>
    <s v="Nasional: Energi-Energi Baru dan Terbarukan"/>
    <n v="45000000"/>
    <s v="Institut Teknologi Telkom Surabaya"/>
    <n v="7"/>
    <s v="Penelitian Kompetitif Internal"/>
    <s v="Internal"/>
    <s v="ID"/>
    <s v="institusi internal"/>
    <n v="6859016"/>
    <s v="Rifki Dwi Putranto"/>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m/>
    <m/>
    <m/>
    <m/>
    <m/>
    <m/>
    <s v="Proposal"/>
    <s v="Laporan Akhir"/>
    <s v="AMOURE CHELSYTRIVIA DANIELLA PURBA"/>
    <s v="Informatika"/>
    <s v="SHINVALRAUS SAINS RAIHAN KANZU"/>
    <s v="Teknik Elektro"/>
    <m/>
    <s v=""/>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50"/>
    <s v="REK.260/PNLT1/REK/XII/202"/>
    <s v="-"/>
    <s v="Penerapan Energi Surya di Sekolah Menengah Pertama Kabupaten Puncak Jaya, Papua Tengah: Evaluasi dan Manfaatnya"/>
    <s v="Penelitian kerjasama"/>
    <x v="6"/>
    <n v="2024"/>
    <n v="9"/>
    <m/>
    <n v="333397618"/>
    <s v="Institut Teknologi Telkom Surabaya"/>
    <m/>
    <s v="Penelitian Kerjasama Kemensos"/>
    <s v="eksternal"/>
    <s v="ID"/>
    <s v="Kemensos"/>
    <n v="258471"/>
    <s v="Susijanto Tri Rasmana"/>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m/>
    <m/>
    <m/>
    <m/>
    <m/>
    <m/>
    <m/>
    <m/>
    <m/>
    <s v=""/>
    <m/>
    <s v=""/>
    <m/>
    <s v=""/>
    <m/>
    <s v=""/>
    <m/>
    <s v=""/>
    <m/>
    <s v=""/>
    <m/>
    <s v=""/>
    <m/>
    <m/>
    <m/>
    <m/>
  </r>
  <r>
    <n v="51"/>
    <s v="REK.260/PNLT1/REK/XII/203"/>
    <s v="-"/>
    <s v="Analisis Penggunaan Charging Station dengan beban Motor Listrik"/>
    <s v="Penelitian kerjasama"/>
    <x v="6"/>
    <n v="2024"/>
    <n v="9"/>
    <m/>
    <n v="29205200"/>
    <s v="Institut Teknologi Telkom Surabaya"/>
    <m/>
    <s v="Penelitian Kerjasama Kemensos"/>
    <s v="eksternal"/>
    <s v="ID"/>
    <s v="Kemensos"/>
    <n v="6898606"/>
    <s v="Eka Sari Oktarina"/>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m/>
    <m/>
    <m/>
    <m/>
    <m/>
    <m/>
    <m/>
    <m/>
    <m/>
    <s v=""/>
    <m/>
    <s v=""/>
    <m/>
    <s v=""/>
    <m/>
    <s v=""/>
    <m/>
    <s v=""/>
    <m/>
    <s v=""/>
    <m/>
    <s v=""/>
    <m/>
    <m/>
    <m/>
    <m/>
  </r>
  <r>
    <n v="52"/>
    <s v="REK.260/PNLT1/REK/XII/204"/>
    <s v="-"/>
    <s v="Solar Energy Harvesting Menggunakan Sel Surya Mono Crystaline sebagai Penunjang Kegiatan Pembelajaran di Sekolah Menengah Atas"/>
    <s v="Penelitian kerjasama"/>
    <x v="6"/>
    <n v="2024"/>
    <n v="9"/>
    <m/>
    <n v="333397618"/>
    <s v="Institut Teknologi Telkom Surabaya"/>
    <m/>
    <s v="Penelitian Kerjasama Kemensos"/>
    <s v="eksternal"/>
    <s v="ID"/>
    <s v="Kemensos"/>
    <n v="6680633"/>
    <s v="Helmy Widyantara"/>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m/>
    <m/>
    <m/>
    <m/>
    <m/>
    <m/>
    <m/>
    <m/>
    <m/>
    <s v=""/>
    <m/>
    <s v=""/>
    <m/>
    <s v=""/>
    <m/>
    <s v=""/>
    <m/>
    <s v=""/>
    <m/>
    <s v=""/>
    <m/>
    <s v=""/>
    <m/>
    <m/>
    <m/>
    <m/>
  </r>
  <r>
    <n v="53"/>
    <s v="REK.260/PNLT1/REK/XII/205"/>
    <s v="-"/>
    <s v="Solar Energy Harvesting Menggunakan Sel Surya Mono Crystaline untuk Daerah Terpencil"/>
    <s v="Penelitian kerjasama"/>
    <x v="6"/>
    <n v="2024"/>
    <n v="9"/>
    <m/>
    <n v="100000000"/>
    <s v="Institut Teknologi Telkom Surabaya"/>
    <m/>
    <s v="Penelitian Kerjasama Kemensos"/>
    <s v="eksternal"/>
    <s v="ID"/>
    <s v="Kemensos"/>
    <n v="6680633"/>
    <s v="Helmy Widyantara"/>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m/>
    <m/>
    <m/>
    <m/>
    <m/>
    <m/>
    <m/>
    <m/>
    <m/>
    <s v=""/>
    <m/>
    <s v=""/>
    <m/>
    <s v=""/>
    <m/>
    <s v=""/>
    <m/>
    <s v=""/>
    <m/>
    <s v=""/>
    <m/>
    <s v=""/>
    <m/>
    <m/>
    <m/>
    <m/>
  </r>
  <r>
    <n v="54"/>
    <s v="REK.260/PNLT1/REK/XII/206"/>
    <s v="-"/>
    <s v="Model Power System Stabilizer Berbasis Energi Terbarukan untuk Kebutuhan RSUD Oksibil"/>
    <s v="Penelitian kerjasama"/>
    <x v="6"/>
    <n v="2024"/>
    <n v="9"/>
    <m/>
    <n v="1314334700"/>
    <s v="Institut Teknologi Telkom Surabaya"/>
    <m/>
    <s v="Penelitian Kerjasama Kemensos"/>
    <s v="eksternal"/>
    <s v="ID"/>
    <s v="Kemensos"/>
    <n v="6859016"/>
    <s v="Rifki Dwi Putranto"/>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m/>
    <m/>
    <m/>
    <m/>
    <m/>
    <m/>
    <m/>
    <m/>
    <m/>
    <s v=""/>
    <m/>
    <s v=""/>
    <m/>
    <s v=""/>
    <m/>
    <s v=""/>
    <m/>
    <s v=""/>
    <m/>
    <s v=""/>
    <m/>
    <s v=""/>
    <m/>
    <m/>
    <m/>
    <m/>
  </r>
  <r>
    <n v="55"/>
    <s v="REK.260/PNLT1/REK/XII/207"/>
    <s v="-"/>
    <s v="Desain Modular Charging Station untuk Daerah Kabupaten Puncak Jaya, Papua Pegunungan"/>
    <s v="Penelitian kerjasama"/>
    <x v="6"/>
    <n v="2024"/>
    <n v="9"/>
    <m/>
    <n v="100000000"/>
    <s v="Institut Teknologi Telkom Surabaya"/>
    <m/>
    <s v="Penelitian Kerjasama Kemensos"/>
    <s v="eksternal"/>
    <s v="ID"/>
    <s v="Kemensos"/>
    <n v="6859016"/>
    <s v="Rifki Dwi Putranto"/>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m/>
    <m/>
    <m/>
    <m/>
    <m/>
    <m/>
    <m/>
    <m/>
    <m/>
    <s v=""/>
    <m/>
    <s v=""/>
    <m/>
    <s v=""/>
    <m/>
    <s v=""/>
    <m/>
    <s v=""/>
    <m/>
    <s v=""/>
    <m/>
    <s v=""/>
    <m/>
    <m/>
    <m/>
    <m/>
  </r>
  <r>
    <n v="56"/>
    <s v="REK.260/PNLT1/REK/XII/208"/>
    <s v="-"/>
    <s v="Analisis Penggunaan Energi pada Charging Station di Kabupaten Tolikara"/>
    <s v="Penelitian kerjasama"/>
    <x v="6"/>
    <n v="2024"/>
    <n v="9"/>
    <m/>
    <n v="100000000"/>
    <s v="Institut Teknologi Telkom Surabaya"/>
    <m/>
    <s v="Penelitian Kerjasama Kemensos"/>
    <s v="eksternal"/>
    <s v="ID"/>
    <s v="Kemensos"/>
    <n v="6843087"/>
    <s v="Berlian Rahmy Lidiawaty"/>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m/>
    <m/>
    <m/>
    <m/>
    <m/>
    <m/>
    <m/>
    <m/>
    <m/>
    <s v=""/>
    <m/>
    <s v=""/>
    <m/>
    <s v=""/>
    <m/>
    <s v=""/>
    <m/>
    <s v=""/>
    <m/>
    <s v=""/>
    <m/>
    <s v=""/>
    <m/>
    <m/>
    <m/>
    <m/>
  </r>
  <r>
    <n v="1"/>
    <s v="KR.1050/LIT04/PPM-LIT/2024"/>
    <s v="620/LIT06/PPM-LIT/2024"/>
    <s v="Pemasangan Pembangkit Listrik Tenaga Surya (PLTS) skala Perumahan di Daerah Perumahan Koya Timur, Jayapura, Papua"/>
    <s v="PENELITIAN KEMITRAAN DALAM NEGERI PERIODE 2"/>
    <x v="7"/>
    <n v="2024"/>
    <n v="12"/>
    <m/>
    <n v="1242919162"/>
    <m/>
    <m/>
    <m/>
    <s v="eksternal"/>
    <s v="ID"/>
    <m/>
    <m/>
    <s v="Susijanto Tri Rasmana"/>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m/>
    <m/>
    <m/>
    <m/>
    <m/>
    <m/>
    <m/>
    <m/>
    <m/>
    <s v=""/>
    <m/>
    <s v=""/>
    <m/>
    <s v=""/>
    <m/>
    <s v=""/>
    <m/>
    <s v=""/>
    <m/>
    <s v=""/>
    <m/>
    <s v=""/>
    <m/>
    <m/>
    <m/>
    <m/>
  </r>
  <r>
    <n v="2"/>
    <s v="KR.1050/LIT04/PPM-LIT/2024"/>
    <s v="619/LIT06/PPM-LIT/2024"/>
    <s v="Pemasangan Pembangkit Listrik Tenaga Surya (PLTS) skala Rumah Sakit untuk Program Pembangunan Rumah Sakit Umum Daerah (RSUD) Mulia, Puncak Jaya, Papua"/>
    <s v="PENELITIAN KEMITRAAN DALAM NEGERI PERIODE 2"/>
    <x v="7"/>
    <n v="2024"/>
    <n v="12"/>
    <m/>
    <n v="1130400752"/>
    <m/>
    <m/>
    <m/>
    <s v="eksternal"/>
    <s v="ID"/>
    <m/>
    <m/>
    <s v="Helmy Widyantara"/>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m/>
    <m/>
    <m/>
    <m/>
    <m/>
    <m/>
    <m/>
    <m/>
    <m/>
    <s v=""/>
    <m/>
    <s v=""/>
    <m/>
    <s v=""/>
    <m/>
    <s v=""/>
    <m/>
    <s v=""/>
    <m/>
    <s v=""/>
    <m/>
    <s v=""/>
    <m/>
    <m/>
    <m/>
    <m/>
  </r>
  <r>
    <n v="3"/>
    <s v="KR.1050/LIT04/PPM-LIT/2024"/>
    <s v="622/LIT06/PPM-LIT/2024"/>
    <s v="Analisis dan Implementasi Potensi Energi Surya dengan Sistem Off-Grid Di Daerah Perumahan Koya Timur, Jayapura, Papua"/>
    <s v="PENELITIAN KEMITRAAN DALAM NEGERI PERIODE 2"/>
    <x v="7"/>
    <n v="2024"/>
    <n v="12"/>
    <m/>
    <n v="778854838"/>
    <m/>
    <m/>
    <m/>
    <s v="eksternal"/>
    <s v="ID"/>
    <m/>
    <m/>
    <s v="RIFKI DWI PUTRANTO"/>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m/>
    <m/>
    <m/>
    <m/>
    <m/>
    <m/>
    <m/>
    <m/>
    <m/>
    <s v=""/>
    <m/>
    <s v=""/>
    <m/>
    <s v=""/>
    <m/>
    <s v=""/>
    <m/>
    <s v=""/>
    <m/>
    <s v=""/>
    <m/>
    <s v=""/>
    <m/>
    <m/>
    <m/>
    <m/>
  </r>
  <r>
    <n v="4"/>
    <s v="KR.1050/LIT04/PPM-LIT/2024"/>
    <s v="621/LIT06/PPM-LIT/2024"/>
    <s v="Analisis dan Implementasi Potensi Energi Surya dengan Sistem Off-Grid di Rumah Sakit Umum Daerah (RSUD) Mulia, Puncak Jaya, Papua"/>
    <s v="PENELITIAN KEMITRAAN DALAM NEGERI PERIODE 2"/>
    <x v="7"/>
    <n v="2024"/>
    <n v="12"/>
    <m/>
    <n v="583933248"/>
    <m/>
    <m/>
    <m/>
    <s v="eksternal"/>
    <s v="ID"/>
    <m/>
    <m/>
    <s v="Berlian Rahmy Lidiawaty"/>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m/>
    <m/>
    <m/>
    <m/>
    <m/>
    <m/>
    <m/>
    <m/>
    <m/>
    <s v=""/>
    <m/>
    <s v=""/>
    <m/>
    <s v=""/>
    <m/>
    <s v=""/>
    <m/>
    <s v=""/>
    <m/>
    <s v=""/>
    <m/>
    <s v=""/>
    <m/>
    <m/>
    <m/>
    <m/>
  </r>
  <r>
    <n v="5"/>
    <m/>
    <s v="223/SAM4/PPM/2024"/>
    <s v="Pengembangan robot exoskeleton ekstremitas bawah nasional dengan novel sistem kendali kecepatan sudut sendi berdasarkan body mass index pasien untuk asistensi fisioterapi"/>
    <s v="Penelitian Hibah BRIN"/>
    <x v="7"/>
    <n v="2024"/>
    <n v="12"/>
    <m/>
    <n v="307000000"/>
    <s v="Telkom University Surabaya"/>
    <n v="7"/>
    <m/>
    <s v="eksternal"/>
    <s v="ID"/>
    <s v="BRIN"/>
    <n v="6680651"/>
    <s v="Dimas Adiputra"/>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m/>
    <m/>
    <m/>
    <m/>
    <m/>
    <m/>
    <s v="Proposal Revisi RIIM - DMS"/>
    <s v="Laporan Akhir"/>
    <m/>
    <s v=""/>
    <m/>
    <s v=""/>
    <m/>
    <s v=""/>
    <m/>
    <s v=""/>
    <m/>
    <s v=""/>
    <m/>
    <s v=""/>
    <m/>
    <s v=""/>
    <m/>
    <m/>
    <m/>
    <m/>
  </r>
  <r>
    <n v="6"/>
    <m/>
    <m/>
    <s v="Studi pemodelan conducted emission pada LED Driver dengan teknik machine learning"/>
    <s v="Penelitian Hibah BIMA"/>
    <x v="7"/>
    <n v="2024"/>
    <m/>
    <m/>
    <n v="103470000"/>
    <s v="Telkom University Surabaya"/>
    <m/>
    <m/>
    <s v="eksternal"/>
    <s v="ID"/>
    <s v="Dikti"/>
    <n v="210955"/>
    <s v="Mohammad Yanuar Hariyawan"/>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m/>
    <m/>
    <m/>
    <m/>
    <m/>
    <m/>
    <s v="Proposal"/>
    <s v="Laporan Akhir"/>
    <s v="NATHANAEL TJAHYADI"/>
    <s v="Teknik Komputer"/>
    <s v="HAYKAL AZREL PUTRA SUGIJANTO"/>
    <s v="Teknik Komputer"/>
    <m/>
    <s v=""/>
    <m/>
    <s v=""/>
    <m/>
    <s v=""/>
    <m/>
    <s v=""/>
    <m/>
    <s v=""/>
    <m/>
    <m/>
    <m/>
    <m/>
  </r>
  <r>
    <n v="7"/>
    <m/>
    <m/>
    <s v="Pengembangan Sensor EMG sebagai trigger gerakan pada robot exoskeleton ekstremitas bawah nasional untuk keperluan fisioterapi"/>
    <s v="Penelitian Hibah BIMA"/>
    <x v="7"/>
    <n v="2024"/>
    <m/>
    <m/>
    <n v="100580000"/>
    <s v="Telkom University Surabaya"/>
    <m/>
    <m/>
    <s v="eksternal"/>
    <s v="ID"/>
    <s v="Dikti"/>
    <n v="6680651"/>
    <s v="DIMAS ADIPUTRA"/>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m/>
    <m/>
    <m/>
    <m/>
    <m/>
    <m/>
    <m/>
    <s v="Laporan Akhir"/>
    <s v="MUHAMMAD RAFLI RAMADHAN LUBIS"/>
    <s v="Teknik Elektro"/>
    <s v="RADITHYA ANJAR NISMARA"/>
    <s v="Teknik Elektro"/>
    <s v="NUR ALIFFAH RIZKIANINGTYAS"/>
    <s v="Teknik Elektro"/>
    <m/>
    <s v=""/>
    <m/>
    <s v=""/>
    <m/>
    <s v=""/>
    <m/>
    <s v=""/>
    <m/>
    <m/>
    <m/>
    <m/>
  </r>
  <r>
    <n v="8"/>
    <m/>
    <m/>
    <s v="Penentuan Harga subsidi baterai EV dalam rancang bangun Close Loop Supply Chain Untuk Peningkatan Ekonomi Nasional"/>
    <s v="Penelitian Hibah BIMA"/>
    <x v="7"/>
    <n v="2024"/>
    <m/>
    <m/>
    <n v="99490000"/>
    <s v="Telkom University Surabaya"/>
    <m/>
    <m/>
    <s v="eksternal"/>
    <s v="ID"/>
    <s v="Dikti"/>
    <n v="6680643"/>
    <s v="Abduh Sayid Albana"/>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m/>
    <m/>
    <m/>
    <m/>
    <m/>
    <m/>
    <s v="Proposal"/>
    <s v="Laporan Akhir"/>
    <s v="PINKKAN ALISIA AUDRIA FADILLAH"/>
    <s v="Teknik Industri"/>
    <s v="YASHMINE MELA ARDIANTO"/>
    <s v="Teknik Industri"/>
    <s v="MOHAMMAD ZAINUDIN MUBAROK"/>
    <s v="Teknik Industri"/>
    <s v="TUBAGUS ADAM JODY MAULANA"/>
    <s v="Teknik Elektro"/>
    <m/>
    <s v=""/>
    <m/>
    <s v=""/>
    <m/>
    <s v=""/>
    <m/>
    <m/>
    <m/>
    <m/>
  </r>
  <r>
    <n v="9"/>
    <s v="KWR4.051/LIT06/PPM-LIT/2024"/>
    <s v="328/LIT06/PPM/2024"/>
    <s v="Smart Tani: Sistem Irigasi Otomatis Menggunakan Adaptive Neuro Fuzzy Inference untuk tanaman Melon"/>
    <s v="PENELITIAN STRATEGIS PERIODE 1"/>
    <x v="7"/>
    <n v="2024"/>
    <n v="6"/>
    <s v="Teknologi Informasi dan Komunikasi"/>
    <n v="80000000"/>
    <s v="Telkom University Surabaya"/>
    <n v="4"/>
    <s v="Penelitian Kompetitif Internal"/>
    <s v="Internal"/>
    <s v="ID"/>
    <s v="institusi internal"/>
    <n v="6680633"/>
    <s v="Helmy Widyantara"/>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m/>
    <m/>
    <m/>
    <m/>
    <m/>
    <m/>
    <s v="Proposal"/>
    <s v="Laporan Akhir"/>
    <s v="SALMAN"/>
    <s v="Teknologi Informasi"/>
    <s v="REYNALDO GERARD TUERAH"/>
    <s v="Teknologi Informasi"/>
    <m/>
    <s v=""/>
    <m/>
    <s v=""/>
    <m/>
    <s v=""/>
    <m/>
    <s v=""/>
    <m/>
    <s v=""/>
    <s v="Artikel Pada Jurnal Sinta 1-3"/>
    <m/>
    <m/>
    <m/>
  </r>
  <r>
    <n v="10"/>
    <s v="KWR4.051/LIT06/PPM-LIT/2024"/>
    <s v="326/LIT06/PPM/2024"/>
    <s v="Pengembangan Anjungan Pemeriksaan Kesehatan Mandiri Yang Terintegrasi Dengan Sistem Informasi Manajemen Rumah Sakit"/>
    <s v="PENELITIAN STRATEGIS PERIODE 1"/>
    <x v="7"/>
    <n v="2024"/>
    <n v="6"/>
    <s v="Kesehatan dan Obat"/>
    <n v="80000000"/>
    <s v="Telkom University Surabaya"/>
    <n v="6"/>
    <s v="Penelitian Kompetitif Internal"/>
    <s v="Internal"/>
    <s v="ID"/>
    <s v="institusi internal"/>
    <n v="258471"/>
    <s v="Susijanto Tri Rasmana"/>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m/>
    <m/>
    <m/>
    <m/>
    <m/>
    <m/>
    <s v="Proposal"/>
    <s v="Laporan Akhir"/>
    <s v="GEMPAR ALAMSYAH"/>
    <s v="Teknik Komputer"/>
    <s v="IKMAL AL AIS"/>
    <s v="Teknik Komputer"/>
    <s v="MUHAMMAD HANAFI CHOIRULLOH"/>
    <s v="Informatika"/>
    <s v="Fendi Virgiansyah"/>
    <s v="Informatika"/>
    <m/>
    <s v=""/>
    <m/>
    <s v=""/>
    <m/>
    <s v=""/>
    <s v="Artikel Pada Jurnal Sinta 1-3"/>
    <m/>
    <s v="Prototype"/>
    <m/>
  </r>
  <r>
    <n v="11"/>
    <s v="KWR4.051/LIT06/PPM-LIT/2024"/>
    <s v="327/LIT06/PPM/2024"/>
    <s v="Rancang Bangun Kendaraan Listrik Roda 4 REV x EVE Engine Electric (REVENG-E) Tipe I Untuk Peningkatan Daya Tarik Kampus dan Aktivasi Kompetisi Mahasiswa Mobil Listrik Bidang Energi"/>
    <s v="PENELITIAN STRATEGIS PERIODE 1"/>
    <x v="7"/>
    <n v="2024"/>
    <n v="6"/>
    <s v="Transportasi"/>
    <n v="80000000"/>
    <s v="Telkom University Surabaya"/>
    <n v="4"/>
    <s v="Penelitian Kompetitif Internal"/>
    <s v="Internal"/>
    <s v="ID"/>
    <s v="institusi internal"/>
    <n v="6859016"/>
    <s v="Rifki Dwi Putranto"/>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m/>
    <m/>
    <m/>
    <m/>
    <m/>
    <m/>
    <s v="Proposal"/>
    <m/>
    <s v="ZENKEY SOMA MAHENDRA"/>
    <s v="Teknik Elektro"/>
    <s v="MUHAMMAD RAFLI RAMADHAN Lubis"/>
    <s v="Teknik Elektro"/>
    <s v="YUKI ANDRA FIRDAUS"/>
    <s v="Teknik Elektro"/>
    <s v="FEBRIANTI ANUNG SWANDARI"/>
    <s v="Teknik Elektro"/>
    <s v="WAHYU SOKMA BINTANG SAMODRA"/>
    <s v="Teknik Elektro"/>
    <s v="ALFIS SURURI"/>
    <s v="Teknik Elektro"/>
    <s v="ODI SAPUTRA"/>
    <s v="Teknik Elektro"/>
    <s v="Publikasi Terindeks Scopus"/>
    <m/>
    <s v="Prototype"/>
    <m/>
  </r>
  <r>
    <n v="12"/>
    <s v="KWR4.025/LIT06/PPM-LIT/2024"/>
    <s v="316/LIT06/PPM-LIT/2024"/>
    <s v="Normative gait data study of healthy adult population in Surabaya"/>
    <s v="PENELITIAN KEMITRAAN LUAR NEGERI PERIODE 1"/>
    <x v="7"/>
    <n v="2024"/>
    <n v="7"/>
    <s v="Kesehatan dan Obat"/>
    <n v="67500000"/>
    <s v="Telkom University Surabaya"/>
    <n v="3"/>
    <s v="Penelitian Kompetitif Internal"/>
    <s v="eksternal"/>
    <s v="Malaysia"/>
    <s v=" Institusi Internal dan Institusi External"/>
    <n v="6793410"/>
    <s v="HELISYAH NUR FADHILAH"/>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m/>
    <m/>
    <m/>
    <m/>
    <m/>
    <m/>
    <s v="Proposal"/>
    <s v="Laporan Akhir"/>
    <s v="MOCH. RAFLY PUTRA DAFFALDI"/>
    <s v="Teknik Elektro"/>
    <s v="MEDILIADITA DWI DIMASTIA"/>
    <s v="Sains Data"/>
    <s v="MUHAMMAD NASRULLOH MUBARAK"/>
    <s v="Teknik Elektro"/>
    <m/>
    <s v=""/>
    <m/>
    <s v=""/>
    <m/>
    <s v=""/>
    <m/>
    <s v=""/>
    <s v="2 Jurnal Internasional (Wajib);Dokumen Kerjasama (MoU/MoA)"/>
    <m/>
    <m/>
    <m/>
  </r>
  <r>
    <n v="13"/>
    <s v="KWR4.026/LIT06/PPM-LIT/2024"/>
    <s v="315/LIT06/PPM-LIT/2024"/>
    <s v="Uji coba Picobot ukuran universal pada pasien pasca stroke MMT 0 - 4 di Rumah Sakit Husada Utama Surabaya"/>
    <s v="PENELITIAN KEMITRAAN DALAM NEGERI PERIODE 1"/>
    <x v="7"/>
    <n v="2024"/>
    <n v="7"/>
    <s v="Kesehatan dan Obat"/>
    <n v="20250000"/>
    <s v="Telkom University Surabaya"/>
    <n v="6"/>
    <s v="Penelitian Kompetitif Internal"/>
    <s v="eksternal"/>
    <s v="ID"/>
    <s v=" Institusi Internal dan Institusi External"/>
    <n v="6680651"/>
    <s v="DIMAS ADIPUTRA"/>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m/>
    <m/>
    <m/>
    <m/>
    <m/>
    <m/>
    <s v="Proposal"/>
    <s v="Laporan Akhir"/>
    <s v="VITA AYU NATHALIA"/>
    <s v="Teknik Elektro"/>
    <s v="MOCH. RAFLY PUTRA DAFFALDI"/>
    <s v="Teknik Elektro"/>
    <s v="MUHAMMAD NASRULLOH MUBARAK"/>
    <s v="Teknik Elektro"/>
    <s v="AHMAD IHDA FALAH ANNUR"/>
    <s v="Sains Data"/>
    <m/>
    <s v=""/>
    <m/>
    <s v=""/>
    <m/>
    <s v=""/>
    <s v="Jurnal Internasional (Wajib)"/>
    <m/>
    <s v="Teknologi Tepat Guna;Prototype"/>
    <m/>
  </r>
  <r>
    <n v="14"/>
    <m/>
    <s v="349/LIT06/PPM-LIT/2024"/>
    <s v="DESAIN POWER SYSTEM DENGAN PENAMBAHAN ALTERNATOR SEBAGAI PENGISIAN BATERAI DI E-SCOOTER UNTUK MENINGKATKAN JARAK TEMPUH KENDARAAN"/>
    <s v="PENELITIAN DASAR PERIODE 2"/>
    <x v="7"/>
    <n v="2024"/>
    <m/>
    <m/>
    <n v="10100000"/>
    <s v="Telkom University Surabaya"/>
    <m/>
    <m/>
    <s v="Internal"/>
    <s v="ID"/>
    <s v="institusi internal"/>
    <s v="6859016"/>
    <s v="RIFKI DWI PUTRANTO"/>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m/>
    <m/>
    <m/>
    <m/>
    <m/>
    <m/>
    <s v="Proposal"/>
    <s v="Laporan Akhir"/>
    <s v="TANTO INDRA WICAKSONO"/>
    <s v="Teknik Elektro"/>
    <s v="KENSORA BINTANG PANJI SATRIO"/>
    <s v="Teknik Elektro"/>
    <s v="NUR WAHYUNI PUTRI"/>
    <s v="Teknik Elektro"/>
    <m/>
    <s v=""/>
    <m/>
    <s v=""/>
    <m/>
    <s v=""/>
    <m/>
    <s v=""/>
    <m/>
    <m/>
    <m/>
    <m/>
  </r>
  <r>
    <n v="15"/>
    <m/>
    <s v="351/LIT06/PPM-LIT/2026"/>
    <s v="Jawa Timur Export Hub (JETHUB): Sistem Prediksi, Pemetaan, dan Marketplace Komoditas Pertanian untuk Eksportir di Jawa Timur"/>
    <s v="PENELITIAN DASAR PERIODE 2"/>
    <x v="7"/>
    <n v="2024"/>
    <m/>
    <m/>
    <n v="10000000"/>
    <s v="Telkom University Surabaya"/>
    <m/>
    <m/>
    <s v="Internal"/>
    <s v="ID"/>
    <s v="institusi internal"/>
    <s v="6801945"/>
    <s v="MUHAMMAD ADIB KAMALI"/>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m/>
    <m/>
    <m/>
    <m/>
    <m/>
    <m/>
    <s v="Proposal"/>
    <s v="Laporan Akhir"/>
    <s v="MUHAMMAD MA'SUM JUNIYANTO"/>
    <s v="Teknologi Informasi"/>
    <s v="I MADE WISNU ADI SANJAYA"/>
    <s v="Sains Data"/>
    <s v="CISA VALENTINO CAHYA RAMADHANI"/>
    <s v="Teknologi Informasi"/>
    <m/>
    <s v=""/>
    <m/>
    <s v=""/>
    <m/>
    <s v=""/>
    <m/>
    <s v=""/>
    <m/>
    <m/>
    <m/>
    <m/>
  </r>
  <r>
    <n v="16"/>
    <m/>
    <s v="352/LIT06/PPM-LIT/2027"/>
    <s v="Optimalisasi Model Deep Learning untuk Deteksi dan Klasifikasi Dini Retinopati Diabetik"/>
    <s v="PENELITIAN DASAR PERIODE 2"/>
    <x v="7"/>
    <n v="2024"/>
    <m/>
    <m/>
    <n v="10000000"/>
    <s v="Telkom University Surabaya"/>
    <m/>
    <m/>
    <s v="Internal"/>
    <s v="ID"/>
    <s v="institusi internal"/>
    <s v=" 6882289"/>
    <s v="TANZILAL MUSTAQIM"/>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m/>
    <m/>
    <m/>
    <m/>
    <m/>
    <m/>
    <s v="Proposal"/>
    <s v="Laporan Akhir"/>
    <s v="Fattah Rafif Syauqi"/>
    <s v="Informatika"/>
    <s v="RAMADINOV RIZKY FITRAHAQ"/>
    <s v="Informatika"/>
    <s v="HERNANDO FALAH ZELIG"/>
    <s v="Informatika"/>
    <m/>
    <s v=""/>
    <m/>
    <s v=""/>
    <m/>
    <s v=""/>
    <m/>
    <s v=""/>
    <m/>
    <m/>
    <m/>
    <m/>
  </r>
  <r>
    <n v="17"/>
    <m/>
    <s v="353/LIT06/PPM-LIT/2027"/>
    <s v="Analisis Efektivitas Model Klasifikasi Urgensi dalam Penanganan Teks Aduan Lalu Lintas dan Transportasi"/>
    <s v="PENELITIAN DASAR PERIODE 2"/>
    <x v="7"/>
    <n v="2024"/>
    <m/>
    <m/>
    <n v="10000000"/>
    <s v="Telkom University Surabaya"/>
    <m/>
    <m/>
    <s v="Internal"/>
    <s v="ID"/>
    <s v="institusi internal"/>
    <s v="6843087 "/>
    <s v="BERLIAN RAHMY LIDIAWATY"/>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m/>
    <m/>
    <m/>
    <m/>
    <m/>
    <m/>
    <s v="Proposal"/>
    <s v="Laporan Akhir"/>
    <s v="HAQIQI PAMUNGKAS ARBY PUTRA"/>
    <s v="Sistem Informasi"/>
    <s v="RENDY ADI FATMA SAPUTRA"/>
    <s v="Sistem Informasi"/>
    <s v="FARADILLA NUR AZIZAH"/>
    <s v="Sistem Informasi"/>
    <m/>
    <s v=""/>
    <m/>
    <s v=""/>
    <m/>
    <s v=""/>
    <m/>
    <s v=""/>
    <m/>
    <m/>
    <m/>
    <m/>
  </r>
  <r>
    <n v="18"/>
    <m/>
    <s v="355/LIT06/PPM-LIT/2030"/>
    <s v="Perancangan Integrasi Pelayanan Ekspor Provinsi Jawa Timur Berbasis Website"/>
    <s v="PENELITIAN DASAR PERIODE 2"/>
    <x v="7"/>
    <n v="2024"/>
    <m/>
    <m/>
    <n v="10000000"/>
    <s v="Telkom University Surabaya"/>
    <m/>
    <m/>
    <s v="Internal"/>
    <s v="ID"/>
    <s v="institusi internal"/>
    <s v=" 6843682"/>
    <s v="CAESAREANO LAFADO YESA"/>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n v="9"/>
    <m/>
    <m/>
    <m/>
    <m/>
    <m/>
    <s v="Proposal"/>
    <s v="Laporan Akhir"/>
    <s v="RIZAL JIHADI"/>
    <s v="Sistem Informasi"/>
    <s v="FAKHRI ALAUDDIN"/>
    <s v="Informatika"/>
    <s v="SABRINA ASTRA"/>
    <s v="Bisnis Digital"/>
    <m/>
    <s v=""/>
    <m/>
    <s v=""/>
    <m/>
    <s v=""/>
    <m/>
    <s v=""/>
    <m/>
    <m/>
    <m/>
    <m/>
  </r>
  <r>
    <n v="19"/>
    <s v="KWR4.030/LIT06/PPM-LIT/2024"/>
    <s v="302/LIT06/PPM-LIT/2024"/>
    <s v="Desain dan Pengembangan Prototipe e-MedDis : Mesin Elektronik Otomatis Penyedia Obat Berdasarkan Resep"/>
    <s v="PENELITIAN DASAR PERIODE 1"/>
    <x v="7"/>
    <n v="2024"/>
    <n v="7"/>
    <s v="Kesehatan dan Obat"/>
    <n v="9900000"/>
    <s v="Telkom University Surabaya"/>
    <n v="3"/>
    <s v="Penelitian Kompetitif Internal"/>
    <s v="Internal"/>
    <s v="ID"/>
    <s v="institusi internal"/>
    <n v="6773159"/>
    <s v="KHARISMA MONIKA DIAN PERTIWI "/>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m/>
    <m/>
    <m/>
    <m/>
    <m/>
    <m/>
    <s v="Proposal"/>
    <s v="Laporan Akhir"/>
    <s v="SHINVALRAUS SAINS RAIHAN KANZU"/>
    <s v="Teknik Elektro"/>
    <s v="GEDE SATYAMAHINSA PRASTITA UTTAMA"/>
    <s v="Informatika"/>
    <s v="ADITYA AULIA ROHMAN"/>
    <s v="Informatika"/>
    <m/>
    <s v=""/>
    <m/>
    <s v=""/>
    <m/>
    <s v=""/>
    <m/>
    <s v=""/>
    <s v="Artikel Pada Jurnal Sinta 1-3"/>
    <m/>
    <m/>
    <m/>
  </r>
  <r>
    <n v="20"/>
    <s v="KWR4.030/LIT06/PPM-LIT/2024"/>
    <s v="289/LIT06/PPM-LIT/2024"/>
    <s v="Implementasi Metode Fuzzy Tsukamoto Pada Air Pollutant Sensing System Untuk Mengukur Dan Mengklasifikasikan Kadar Gas Karbon Dioksida"/>
    <s v="PENELITIAN DASAR PERIODE 1"/>
    <x v="7"/>
    <n v="2024"/>
    <n v="7"/>
    <s v="Kesehatan dan Obat;Teknologi Informasi dan Komunikasi"/>
    <n v="9877700"/>
    <s v="Telkom University Surabaya"/>
    <n v="1"/>
    <s v="Penelitian Kompetitif Internal"/>
    <s v="Internal"/>
    <s v="ID"/>
    <s v="institusi internal"/>
    <n v="6680631"/>
    <s v="ANIFATUL FARICHA "/>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n v="13"/>
    <m/>
    <m/>
    <m/>
    <m/>
    <m/>
    <s v="Proposal"/>
    <s v="Laporan Akhir"/>
    <s v="MUH. SYAHWAL M"/>
    <s v="Teknik Elektro"/>
    <s v="RAMSA WIKA ALFATI"/>
    <s v="Teknik Elektro"/>
    <s v="HAMMAM AL HAQQANI"/>
    <s v="Teknik Elektro"/>
    <m/>
    <s v=""/>
    <m/>
    <s v=""/>
    <m/>
    <s v=""/>
    <m/>
    <s v=""/>
    <s v="Artikel Pada Jurnal Sinta 1-3"/>
    <m/>
    <m/>
    <m/>
  </r>
  <r>
    <n v="21"/>
    <s v="KWR4.031/LIT06/PPM-LIT/2024"/>
    <s v="314/LIT06/PPM-LIT/2024"/>
    <s v="SMART FARMING BERBASIS ANDROID DAN INTERNET OF THINGS (IOT) PETERNAKAN PLASMA JATINOM INDAH AGRI"/>
    <s v="PENELITIAN TERAPAN PERIODE 1"/>
    <x v="7"/>
    <n v="2024"/>
    <n v="7"/>
    <s v="Teknologi Informasi dan Komunikasi"/>
    <n v="9865350"/>
    <s v="Telkom University Surabaya"/>
    <n v="1"/>
    <s v="Penelitian Kompetitif Internal"/>
    <s v="Internal"/>
    <s v="ID"/>
    <s v="institusi internal"/>
    <n v="6658755"/>
    <s v="ACHMAD MUZAKKI"/>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m/>
    <m/>
    <m/>
    <m/>
    <m/>
    <m/>
    <s v="Proposal"/>
    <s v="Laporan Akhir"/>
    <s v="JASIEL JEHUDA SISWANTO"/>
    <s v="Sistem Informasi"/>
    <s v="JESICA FEBRIANI NURA"/>
    <s v="Teknik Elektro"/>
    <s v="FIRLANA SADDAM PRAMADHAN"/>
    <s v="Rekayasa Perangkat Lunak"/>
    <m/>
    <s v=""/>
    <m/>
    <s v=""/>
    <m/>
    <s v=""/>
    <m/>
    <s v=""/>
    <s v="Artikel Pada Jurnal Sinta 1-3"/>
    <m/>
    <s v="Prototype"/>
    <m/>
  </r>
  <r>
    <n v="22"/>
    <s v="KWR4.030/LIT06/PPM-LIT/2024"/>
    <s v="286/LIT06/PPM-LIT/2025"/>
    <s v="Sistem Tenaga Fotovoltaik Portabel Untuk Stasiun Pengisian Sepedah Motor Listrik Dengan Pemantauan Daya Berbasis Iot"/>
    <s v="PENELITIAN DASAR PERIODE 1"/>
    <x v="7"/>
    <n v="2024"/>
    <n v="7"/>
    <s v="Transportasi;Energi dan Energi Terbarukan"/>
    <n v="9450000"/>
    <s v="Telkom University Surabaya"/>
    <n v="4"/>
    <s v="Penelitian Kompetitif Internal"/>
    <s v="Internal"/>
    <s v="ID"/>
    <s v="institusi internal"/>
    <n v="6680612"/>
    <s v="ISA HAFIDZ"/>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n v="9"/>
    <m/>
    <m/>
    <m/>
    <m/>
    <m/>
    <s v="Proposal"/>
    <s v="Laporan Akhir"/>
    <s v="GILBERT WEDNESTWO SAMUEL"/>
    <s v="Teknik Elektro"/>
    <s v="HERNADIMAS ALFATTAH"/>
    <s v="Teknik Elektro"/>
    <s v="CHRISTIAN JOSE ANTO KURNIAWAN"/>
    <s v="Teknik Elektro"/>
    <m/>
    <s v=""/>
    <m/>
    <s v=""/>
    <m/>
    <s v=""/>
    <m/>
    <s v=""/>
    <s v="Artikel Pada Jurnal Sinta 1-3"/>
    <m/>
    <m/>
    <m/>
  </r>
  <r>
    <n v="23"/>
    <s v="KWR4.030/LIT06/PPM-LIT/2024"/>
    <s v="290/LIT06/PPM-LIT/2024"/>
    <s v="Analisis Metode TDOA (Time Difference of Arrival) Untuk Deteksi Arah pada Perangkat Akustik Gunshoot Locater"/>
    <s v="PENELITIAN DASAR PERIODE 1"/>
    <x v="7"/>
    <n v="2024"/>
    <n v="7"/>
    <s v="Teknologi Informasi dan Komunikasi"/>
    <n v="9450000"/>
    <s v="Telkom University Surabaya"/>
    <n v="3"/>
    <s v="Penelitian Kompetitif Internal"/>
    <s v="Internal"/>
    <s v="ID"/>
    <s v="institusi internal"/>
    <n v="6829130"/>
    <s v="RISDILAH MIMMA UNTSA"/>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BIMA PANCARA HARYONO PUTRA"/>
    <s v="Teknik Telekomunikasi"/>
    <s v="Wafiqoh Dwi Oktaviana Putri"/>
    <s v="Teknik Telekomunikasi"/>
    <s v="PUGUH CHONDRO JADMIKO"/>
    <s v="Teknik Telekomunikasi"/>
    <m/>
    <s v=""/>
    <m/>
    <s v=""/>
    <m/>
    <s v=""/>
    <m/>
    <s v=""/>
    <s v="Publikasi Terindeks Scopus/WOS"/>
    <m/>
    <m/>
    <m/>
  </r>
  <r>
    <n v="24"/>
    <s v="KWR4.030/LIT06/PPM-LIT/2024"/>
    <s v="294/LIT06/PPM-LIT/2024"/>
    <s v="Analisis Rantai Pasok, Tantangan dan Peluang Industri Akuakultur. ( Studi Kasus: KJA Karimun Jawa)"/>
    <s v="PENELITIAN DASAR PERIODE 1"/>
    <x v="7"/>
    <n v="2024"/>
    <n v="7"/>
    <s v="Teknologi Informasi dan Komunikasi"/>
    <n v="9450000"/>
    <s v="Telkom University Surabaya"/>
    <n v="1"/>
    <s v="Penelitian Kompetitif Internal"/>
    <s v="Internal"/>
    <s v="ID"/>
    <s v="institusi internal"/>
    <n v="6892129"/>
    <s v="PARAMADITYA ARISMAWATI"/>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m/>
    <m/>
    <m/>
    <m/>
    <m/>
    <m/>
    <s v="Proposal"/>
    <s v="Laporan Akhir"/>
    <s v="NILNA AGNIA"/>
    <s v="Teknik Industri"/>
    <s v="YASHMINE MELA ARDIANTO"/>
    <s v="Teknik Industri"/>
    <s v="Rahmalia Nurhalissa"/>
    <s v="Teknik Industri"/>
    <m/>
    <s v=""/>
    <m/>
    <s v=""/>
    <m/>
    <s v=""/>
    <m/>
    <s v=""/>
    <s v="Artikel Pada Jurnal Sinta 1-3"/>
    <m/>
    <s v="Prosiding Nasional ber-ISSN"/>
    <m/>
  </r>
  <r>
    <n v="25"/>
    <s v="KWR4.030/LIT06/PPM-LIT/2024"/>
    <s v="297/LIT06/PPM-LIT/2024"/>
    <s v="Prediksi Persediaan dan Permintaan Garam Nasional Menggunakan Machine Learning dalam Mendukung Ketahanan Pangan Berkelanjutan"/>
    <s v="PENELITIAN DASAR PERIODE 1"/>
    <x v="7"/>
    <n v="2024"/>
    <n v="7"/>
    <s v="Teknologi Informasi dan Komunikasi"/>
    <n v="9450000"/>
    <s v="Telkom University Surabaya"/>
    <n v="3"/>
    <s v="Penelitian Kompetitif Internal"/>
    <s v="Internal"/>
    <s v="ID"/>
    <s v="institusi internal"/>
    <n v="259781"/>
    <s v="TITUS KRISTANTO "/>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m/>
    <m/>
    <m/>
    <m/>
    <m/>
    <m/>
    <s v="Proposal"/>
    <s v="Laporan Akhir"/>
    <s v="MUH. REZA NUR WAHID"/>
    <s v="Bisnis Digital"/>
    <s v="DHENOK SAGITA NOER"/>
    <s v="Bisnis Digital"/>
    <s v="MAHDI NAUFAL PRAYUDI"/>
    <s v="Bisnis Digital"/>
    <m/>
    <s v=""/>
    <m/>
    <s v=""/>
    <m/>
    <s v=""/>
    <m/>
    <s v=""/>
    <s v="Artikel Pada Jurnal Sinta 1-3"/>
    <m/>
    <s v="Prosiding Nasional ber-ISSN"/>
    <m/>
  </r>
  <r>
    <n v="26"/>
    <s v="KWR4.030/LIT06/PPM-LIT/2024"/>
    <s v="307/LIT06/PPM-LIT/2024"/>
    <s v="Smart Digital Village (SDV) model assessment: Standarisasi model penilaian desa digital untuk mencapai keberlanjutan kosep smart village"/>
    <s v="PENELITIAN DASAR PERIODE 1"/>
    <x v="7"/>
    <n v="2024"/>
    <n v="7"/>
    <s v="Teknologi Informasi dan Komunikasi"/>
    <n v="9450000"/>
    <s v="Telkom University Surabaya"/>
    <n v="2"/>
    <s v="Penelitian Kompetitif Internal"/>
    <s v="Internal"/>
    <s v="ID"/>
    <s v="institusi internal"/>
    <n v="6865379"/>
    <s v="MUHAMMAD ILHAM ALHARI"/>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n v="11"/>
    <n v="17"/>
    <m/>
    <m/>
    <m/>
    <m/>
    <s v="Proposal"/>
    <s v="Laporan Akhir"/>
    <s v="ANNISA NUR SALSABILLA"/>
    <s v="Sistem Informasi"/>
    <s v="NAZHIVA SALMA PUTRI ISWANTORO"/>
    <s v="Sistem Informasi"/>
    <s v="AMIRATUS SHOLIHA"/>
    <s v="Sistem Informasi"/>
    <m/>
    <s v=""/>
    <m/>
    <s v=""/>
    <m/>
    <s v=""/>
    <m/>
    <s v=""/>
    <s v="Artikel Pada Jurnal Sinta 1-3"/>
    <m/>
    <m/>
    <m/>
  </r>
  <r>
    <n v="27"/>
    <s v="KWR4.030/LIT06/PPM-LIT/2024"/>
    <s v="308/LIT06/PPM-LIT/2024"/>
    <s v="Pengembangan Aplikasi Lanjutan Layanan Kampus Terintegrasi Menggunakan Metode Scrum"/>
    <s v="PENELITIAN DASAR PERIODE 1"/>
    <x v="7"/>
    <n v="2024"/>
    <n v="7"/>
    <s v="Teknologi Informasi dan Komunikasi"/>
    <n v="9450000"/>
    <s v="Telkom University Surabaya"/>
    <n v="3"/>
    <s v="Penelitian Kompetitif Internal"/>
    <s v="Internal"/>
    <s v="ID"/>
    <s v="institusi internal"/>
    <n v="6833162"/>
    <s v="WACHDA YUNIAR ROCHMAH "/>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n v="9"/>
    <m/>
    <m/>
    <m/>
    <m/>
    <m/>
    <s v="Proposal"/>
    <m/>
    <s v="RIZAL JIHADI"/>
    <s v="Sistem Informasi"/>
    <s v="FAKHRI ALAUDDIN"/>
    <s v="Informatika"/>
    <s v="ANGGUN DESTIWARDHANI"/>
    <s v="Bisnis Digital"/>
    <m/>
    <s v=""/>
    <m/>
    <s v=""/>
    <m/>
    <s v=""/>
    <m/>
    <s v=""/>
    <s v="Artikel Pada Jurnal Sinta 1-3"/>
    <m/>
    <s v="Teknologi Tepat Guna"/>
    <m/>
  </r>
  <r>
    <n v="28"/>
    <s v="KWR4.031/LIT06/PPM-LIT/2024"/>
    <s v="312/LIT06/PPM-LIT/2024"/>
    <s v="Prediksi Kesehatan dan Masa Pakai Baterai Lithium Iron Phospate untuk mendukung Kendaraan Listrik"/>
    <s v="PENELITIAN TERAPAN PERIODE 1"/>
    <x v="7"/>
    <n v="2024"/>
    <n v="7"/>
    <s v="Energi dan Energi Terbarukan"/>
    <n v="9450000"/>
    <s v="Telkom University Surabaya"/>
    <n v="4"/>
    <s v="Penelitian Kompetitif Internal"/>
    <s v="Internal"/>
    <s v="ID"/>
    <s v="institusi internal"/>
    <n v="6680708"/>
    <s v="LORA KHAULA AMIFIA"/>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m/>
    <m/>
    <m/>
    <m/>
    <m/>
    <m/>
    <s v="Proposal"/>
    <s v="Laporan Akhir"/>
    <s v="IMRAN"/>
    <s v="Teknik Elektro"/>
    <s v="ACHMAD SUBAYU"/>
    <s v="Teknik Elektro"/>
    <s v="SITI YUKI LESTARI"/>
    <s v="Teknik Industri"/>
    <m/>
    <s v=""/>
    <m/>
    <s v=""/>
    <m/>
    <s v=""/>
    <m/>
    <s v=""/>
    <s v="Artikel Pada Jurnal Sinta 1-3"/>
    <m/>
    <m/>
    <m/>
  </r>
  <r>
    <n v="29"/>
    <s v="KWR4.030/LIT06/PPM-LIT/2024"/>
    <s v="287/LIT06/PPM-LIT/2024"/>
    <s v="Optimasi Algoritma K-Means dengan Reduksi Dimensi Menggunakan Principal Component Analysis untuk Pemetaan Peminat Calon Mahasiswa Baru"/>
    <s v="PENELITIAN DASAR PERIODE 1"/>
    <x v="7"/>
    <n v="2024"/>
    <n v="7"/>
    <s v="Teknologi Informasi dan Komunikasi"/>
    <n v="9445500"/>
    <s v="Telkom University Surabaya"/>
    <n v="1"/>
    <s v="Penelitian Kompetitif Internal"/>
    <s v="Internal"/>
    <s v="ID"/>
    <s v="institusi internal"/>
    <n v="6787771"/>
    <s v="SRI HIDAYATI"/>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m/>
    <m/>
    <m/>
    <m/>
    <m/>
    <m/>
    <s v="Proposal"/>
    <s v="Laporan Akhir"/>
    <s v="RAHMAT SIGIT HIDAYAT"/>
    <s v="Sains Data"/>
    <s v="RENDIKA NURHARTANTO SUHARTO"/>
    <s v="Sains Data"/>
    <m/>
    <s v=""/>
    <m/>
    <s v=""/>
    <m/>
    <s v=""/>
    <m/>
    <s v=""/>
    <m/>
    <s v=""/>
    <s v="Artikel Pada Jurnal Sinta 1-3"/>
    <m/>
    <s v="Prosiding Nasional ber-ISSN"/>
    <m/>
  </r>
  <r>
    <n v="30"/>
    <s v="KWR4.030/LIT06/PPM-LIT/2024"/>
    <s v="299/LIT06/PPM-LIT/2024"/>
    <s v="Sistem Pemantauan dan Prediksi Tekanan dan Suhu Ban Kendaraan Berbasis Internet of Things dan Machine Learning untuk Mendukung Smart Transportation"/>
    <s v="PENELITIAN DASAR PERIODE 1"/>
    <x v="7"/>
    <n v="2024"/>
    <n v="7"/>
    <s v="Teknologi Informasi dan Komunikasi"/>
    <n v="9418500"/>
    <s v="Telkom University Surabaya"/>
    <n v="3"/>
    <s v="Penelitian Kompetitif Internal"/>
    <s v="Internal"/>
    <s v="ID"/>
    <s v="institusi internal"/>
    <n v="6843797"/>
    <s v="HENDY BRIANTORO"/>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m/>
    <m/>
    <m/>
    <m/>
    <m/>
    <m/>
    <s v="Proposal"/>
    <s v="Laporan Akhir"/>
    <s v="Nathanael Tjahyadi"/>
    <s v="Teknik Komputer"/>
    <m/>
    <s v=""/>
    <m/>
    <s v=""/>
    <m/>
    <s v=""/>
    <m/>
    <s v=""/>
    <m/>
    <s v=""/>
    <m/>
    <s v=""/>
    <s v="Artikel Pada Jurnal Sinta 1-3"/>
    <m/>
    <s v="Prototype"/>
    <m/>
  </r>
  <r>
    <n v="31"/>
    <s v="KWR4.030/LIT06/PPM-LIT/2024"/>
    <s v="310/LIT06/PPM-LIT/2024"/>
    <s v="Sistem Monitoring dan Kontroling Kualitas Air pada Tambak Udang berbasis IoT"/>
    <s v="PENELITIAN DASAR PERIODE 1"/>
    <x v="7"/>
    <n v="2024"/>
    <n v="7"/>
    <s v="Teknologi Informasi dan Komunikasi"/>
    <n v="9225000"/>
    <s v="Telkom University Surabaya"/>
    <n v="1"/>
    <s v="Penelitian Kompetitif Internal"/>
    <s v="Internal"/>
    <s v="ID"/>
    <s v="institusi internal"/>
    <n v="6898606"/>
    <s v="EKA SARI OKTARINA"/>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m/>
    <m/>
    <m/>
    <m/>
    <m/>
    <m/>
    <s v="Proposal"/>
    <s v="Laporan Akhir"/>
    <s v="KELVIN PRASETYA"/>
    <s v="Teknik Komputer"/>
    <s v="FAJAR SAFRIANSYAH"/>
    <s v="Teknik Komputer"/>
    <s v="DENNY DAFFA RIZALDY"/>
    <s v="Sistem Informasi"/>
    <m/>
    <s v=""/>
    <m/>
    <s v=""/>
    <m/>
    <s v=""/>
    <m/>
    <s v=""/>
    <s v="Artikel Pada Jurnal Sinta 1-3"/>
    <m/>
    <s v="Prototype"/>
    <m/>
  </r>
  <r>
    <n v="32"/>
    <s v="KWR4.030/LIT06/PPM-LIT/2024"/>
    <s v="288/LIT06/PPM-LIT/2024"/>
    <s v="Rancang Bangun Aplikasi First Person Shooter (FPS) Sebagai Simulasi Kemampuan Menembak Militer Berbasis Virtual Reality"/>
    <s v="PENELITIAN DASAR PERIODE 1"/>
    <x v="7"/>
    <n v="2024"/>
    <n v="7"/>
    <s v="Teknologi Informasi dan Komunikasi"/>
    <n v="9101250"/>
    <s v="Telkom University Surabaya"/>
    <n v="1"/>
    <s v="Penelitian Kompetitif Internal"/>
    <s v="Internal"/>
    <s v="ID"/>
    <s v="institusi internal"/>
    <n v="6802117"/>
    <s v="PURNAMA ANAKING"/>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n v="16"/>
    <n v="17"/>
    <m/>
    <m/>
    <m/>
    <m/>
    <s v="Proposal"/>
    <s v="Laporan Akhir"/>
    <s v="LORENZO LARIDHO SEMBIRING"/>
    <s v="Rekayasa Perangkat Lunak"/>
    <s v="DITO ADITYA NUGROHO"/>
    <s v="Rekayasa Perangkat Lunak"/>
    <s v="ANISA ULFADILAH"/>
    <s v="Sistem Informasi"/>
    <m/>
    <s v=""/>
    <m/>
    <s v=""/>
    <m/>
    <s v=""/>
    <m/>
    <s v=""/>
    <s v="Artikel Pada Jurnal Sinta 1-3"/>
    <m/>
    <m/>
    <m/>
  </r>
  <r>
    <n v="33"/>
    <s v="KWR4.030/LIT06/PPM-LIT/2024"/>
    <s v="292/LIT06/PPM-LIT/2024"/>
    <s v="Perancangan Antena Mikrostrip Berpencatu Seri Dengan Jarak dan Ukuran Tak Seragam Untuk Aplikasi Phased Array Radar"/>
    <s v="PENELITIAN DASAR PERIODE 1"/>
    <x v="7"/>
    <n v="2024"/>
    <n v="7"/>
    <s v="Teknologi Informasi dan Komunikasi"/>
    <n v="9000000"/>
    <s v="Telkom University Surabaya"/>
    <n v="3"/>
    <s v="Penelitian Kompetitif Internal"/>
    <s v="Internal"/>
    <s v="ID"/>
    <s v="institusi internal"/>
    <n v="6724784"/>
    <s v="FANNUSH SHOFI AKBAR"/>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n v="16"/>
    <m/>
    <m/>
    <m/>
    <m/>
    <m/>
    <s v="Proposal"/>
    <s v="Laporan Akhir"/>
    <s v="NOVITA"/>
    <s v="Teknik Telekomunikasi"/>
    <s v="BERCHMANS RICHARD GERE KOPA"/>
    <s v="Teknik Telekomunikasi"/>
    <m/>
    <s v=""/>
    <m/>
    <s v=""/>
    <m/>
    <s v=""/>
    <m/>
    <s v=""/>
    <m/>
    <s v=""/>
    <s v="Publikasi Terindeks Scopus/WOS"/>
    <m/>
    <m/>
    <m/>
  </r>
  <r>
    <n v="34"/>
    <s v="KWR4.030/LIT06/PPM-LIT/2024"/>
    <s v="293/LIT06/PPM-LIT/2024"/>
    <s v="IT Strategic Plan: Smart Economy Berdasarkan Analisis People, Process, and Technology &quot;Digital SMEs Kampungs&quot;"/>
    <s v="PENELITIAN DASAR PERIODE 1"/>
    <x v="7"/>
    <n v="2024"/>
    <n v="7"/>
    <s v="Teknologi Informasi dan Komunikasi"/>
    <n v="9000000"/>
    <s v="Telkom University Surabaya"/>
    <n v="3"/>
    <s v="Penelitian Kompetitif Internal"/>
    <s v="Internal"/>
    <s v="ID"/>
    <s v="institusi internal"/>
    <n v="6801883"/>
    <s v="ARIS KUSUMAWATI"/>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n v="8"/>
    <n v="9"/>
    <m/>
    <m/>
    <m/>
    <m/>
    <s v="Proposal"/>
    <s v="Laporan Akhir"/>
    <s v="ANNISA NUR SALSABILLA"/>
    <s v="Sistem Informasi"/>
    <s v="ALYA SELVIA TAMZILA"/>
    <s v="Sistem Informasi"/>
    <s v="HAQIQI PAMUNGKAS ARBY PUTRA"/>
    <s v="Sistem Informasi"/>
    <m/>
    <s v=""/>
    <m/>
    <s v=""/>
    <m/>
    <s v=""/>
    <m/>
    <s v=""/>
    <s v="Artikel Pada Jurnal Sinta 1-3"/>
    <m/>
    <s v="Prototype"/>
    <m/>
  </r>
  <r>
    <n v="35"/>
    <s v="KWR4.030/LIT06/PPM-LIT/2024"/>
    <s v="303/LIT06/PPM-LIT/2024"/>
    <s v="Perencanaan Strategi Sistem Informasi Data Siswa untuk Mendukung Efisiensi Proses Akademik di Sekolah Menengah Kejuruan"/>
    <s v="PENELITIAN DASAR PERIODE 1"/>
    <x v="7"/>
    <n v="2024"/>
    <n v="7"/>
    <s v="Teknologi Informasi dan Komunikasi"/>
    <n v="9000000"/>
    <s v="Telkom University Surabaya"/>
    <n v="3"/>
    <s v="Penelitian Kompetitif Internal"/>
    <s v="Internal"/>
    <s v="ID"/>
    <s v="institusi internal"/>
    <n v="6832969"/>
    <s v="AFFIFIANA PRISYANTI "/>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n v="17"/>
    <m/>
    <m/>
    <m/>
    <m/>
    <m/>
    <s v="Proposal"/>
    <s v="Laporan Akhir"/>
    <s v="NAOMI BENEVOLENCE SANTOSO"/>
    <s v="Sistem Informasi"/>
    <s v="CHEASARIO YEHEZKIEL ORTISTA"/>
    <s v="Sistem Informasi"/>
    <s v="TRISNA FITRI HANDAYANI"/>
    <s v="Sistem Informasi"/>
    <m/>
    <s v=""/>
    <m/>
    <s v=""/>
    <m/>
    <s v=""/>
    <m/>
    <s v=""/>
    <s v="Artikel Pada Jurnal Sinta 1-3"/>
    <m/>
    <s v="Prototype"/>
    <m/>
  </r>
  <r>
    <n v="36"/>
    <s v="KWR4.030/LIT06/PPM-LIT/2024"/>
    <s v="304/LIT06/PPM-LIT/2024"/>
    <s v="Analisis Transisi Kendaraan Energi Konvensional menjadi Kendaraan Energi Baterai dengan pendekatan Multi-Level Perspective"/>
    <s v="PENELITIAN DASAR PERIODE 1"/>
    <x v="7"/>
    <n v="2024"/>
    <n v="7"/>
    <s v="Energi dan Energi Terbarukan"/>
    <n v="9000000"/>
    <s v="Telkom University Surabaya"/>
    <n v="2"/>
    <s v="Penelitian Kompetitif Internal"/>
    <s v="Internal"/>
    <s v="ID"/>
    <s v="institusi internal"/>
    <n v="6680618"/>
    <s v="RAHADITYA DIMAS PRIHADIANTO "/>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n v="9"/>
    <m/>
    <m/>
    <m/>
    <m/>
    <m/>
    <s v="Proposal"/>
    <m/>
    <s v="NAWANG AJI RABUKUNTARI"/>
    <s v="Teknik Logistik"/>
    <s v="IANSYAH TEGAR SAMUDRA"/>
    <s v="Teknik Industri"/>
    <m/>
    <s v=""/>
    <m/>
    <s v=""/>
    <m/>
    <s v=""/>
    <m/>
    <s v=""/>
    <m/>
    <s v=""/>
    <s v="Artikel Pada Jurnal Sinta 1-3"/>
    <m/>
    <s v="proposal penelitian lanjutan untuk skema penelitian eksternal"/>
    <m/>
  </r>
  <r>
    <n v="37"/>
    <m/>
    <s v="350/LIT06/PPM-LIT/2025"/>
    <s v="Monitoring dan analisis kecepatan kendaraan lalu lintas dengan machine learning dalam rangka SDG ke 9 &quot;industry, innovation and infrastructure&quot;"/>
    <s v="PENELITIAN DASAR PERIODE 2"/>
    <x v="7"/>
    <n v="2024"/>
    <m/>
    <m/>
    <n v="9000000"/>
    <s v="Telkom University Surabaya"/>
    <m/>
    <m/>
    <s v="Internal"/>
    <s v="ID"/>
    <s v="institusi internal"/>
    <m/>
    <s v="FANDISYA RAHMAN"/>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m/>
    <m/>
    <m/>
    <m/>
    <m/>
    <m/>
    <s v="Proposal"/>
    <s v="Laporan Akhir"/>
    <s v="RADITYA ADI SANTOSO"/>
    <s v="Teknologi Informasi"/>
    <s v="MACHFUD ICHSAN KHOIRUDIN"/>
    <s v="Teknologi Informasi"/>
    <s v="MAOREEN DAMAR SAFIRA SUBAKTI"/>
    <s v="Teknologi Informasi"/>
    <m/>
    <s v=""/>
    <m/>
    <s v=""/>
    <m/>
    <s v=""/>
    <m/>
    <s v=""/>
    <m/>
    <m/>
    <m/>
    <m/>
  </r>
  <r>
    <n v="38"/>
    <s v="KWR4.030/LIT06/PPM-LIT/2024"/>
    <s v="306/LIT06/PPM-LIT/2024"/>
    <s v="Pemetaan dan Prediksi Eksitasi Elektromagnetik pada SMPS (Switched Mode Power Supply) menggunakan Teknik Machine Learning dan Analisis Spektrum: Sebuah Pendekatan Prediktif untuk Mengurangi Emisi Elektromagnetik"/>
    <s v="PENELITIAN DASAR PERIODE 1"/>
    <x v="7"/>
    <n v="2024"/>
    <n v="7"/>
    <s v="Teknologi Informasi dan Komunikasi"/>
    <n v="8973000"/>
    <s v="Telkom University Surabaya"/>
    <n v="1"/>
    <s v="Penelitian Kompetitif Internal"/>
    <s v="Internal"/>
    <s v="ID"/>
    <s v="institusi internal"/>
    <n v="210955"/>
    <s v="MOHAMMAD YANUAR HARIYAWAN"/>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m/>
    <m/>
    <m/>
    <m/>
    <m/>
    <m/>
    <s v="Proposal"/>
    <s v="Laporan Akhir"/>
    <s v="MUHAMMAD RIZAL FIRMANSYAH"/>
    <s v="Teknik Komputer"/>
    <s v="NAUFAL ZAKARIYA"/>
    <s v="Teknik Komputer"/>
    <m/>
    <s v=""/>
    <m/>
    <s v=""/>
    <m/>
    <s v=""/>
    <m/>
    <s v=""/>
    <m/>
    <s v=""/>
    <s v="Artikel Pada Jurnal Sinta 1-3"/>
    <m/>
    <s v="Prosiding Nasional ber-ISSN"/>
    <m/>
  </r>
  <r>
    <n v="39"/>
    <s v="KWR4.030/LIT06/PPM-LIT/2024"/>
    <s v="295/LIT06/PPM-LIT/2024"/>
    <s v="ANALISIS STUDI KELAYAKAN BISNIS PADA PENGEMBANGAN UMKM INDUSTRI FASHION HEWAN &quot;BIRKINPET ERGONOMIC HARNESS&quot; DITINJAU DARI ASPEK PRODUKSI, ASPEK PEMASARAN DAN ASPEK KEUANGAN"/>
    <s v="PENELITIAN DASAR PERIODE 1"/>
    <x v="7"/>
    <n v="2024"/>
    <n v="7"/>
    <s v="Sosial dan Humaniora"/>
    <n v="8948250"/>
    <s v="Telkom University Surabaya"/>
    <n v="2"/>
    <s v="Penelitian Kompetitif Internal"/>
    <s v="Internal"/>
    <s v="ID"/>
    <s v="institusi internal"/>
    <n v="6859382"/>
    <s v="ANITA HAKIM NASUTION "/>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m/>
    <m/>
    <m/>
    <m/>
    <m/>
    <m/>
    <s v="Proposal"/>
    <s v="Laporan Akhir"/>
    <s v="TRACY OLIVIA"/>
    <s v="Bisnis Digital"/>
    <s v="ANINDYA SALWA SALSABILA"/>
    <s v="Sistem Informasi"/>
    <s v="Rifqi Arif Mahfud"/>
    <s v="Sistem Informasi"/>
    <m/>
    <s v=""/>
    <m/>
    <s v=""/>
    <m/>
    <s v=""/>
    <m/>
    <s v=""/>
    <s v="Artikel Pada Jurnal Sinta 1-3"/>
    <m/>
    <s v="Prototype"/>
    <m/>
  </r>
  <r>
    <n v="40"/>
    <s v="KWR4.031/LIT06/PPM-LIT/2024"/>
    <s v="313/LIT06/PPM-LIT/2024"/>
    <s v="Perancangan Prototype Website Jual Beli Bahan Pangan Daring"/>
    <s v="PENELITIAN TERAPAN PERIODE 1"/>
    <x v="7"/>
    <n v="2024"/>
    <n v="7"/>
    <s v="Teknologi Informasi dan Komunikasi"/>
    <n v="8775000"/>
    <s v="Telkom University Surabaya"/>
    <n v="4"/>
    <s v="Penelitian Kompetitif Internal"/>
    <s v="Internal"/>
    <s v="ID"/>
    <s v="institusi internal"/>
    <n v="6681051"/>
    <s v="RIZQA AMELIA ZUNAIDI"/>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m/>
    <m/>
    <m/>
    <m/>
    <m/>
    <m/>
    <s v="Proposal"/>
    <s v="Laporan Akhir"/>
    <s v="DWI NUR AZIZAH HAMIDAH"/>
    <s v="Teknik Industri"/>
    <s v="FEBRIN CLAUDIA ANGELI"/>
    <s v="Teknik Industri"/>
    <s v="M. BAIHAQI ILMI MA' AZA"/>
    <s v="Teknologi Informasi"/>
    <m/>
    <s v=""/>
    <m/>
    <s v=""/>
    <m/>
    <s v=""/>
    <m/>
    <s v=""/>
    <s v="Artikel Pada Jurnal Sinta 1-3"/>
    <m/>
    <s v="Prototype"/>
    <m/>
  </r>
  <r>
    <n v="41"/>
    <s v="KWR4.030/LIT06/PPM-LIT/2024"/>
    <s v="305/LIT06/PPM-LIT/2024"/>
    <s v="Studi Struktur dan Sifat Listrik dari Material Katoda Baterai untuk Pengembangan Recycle Baterai Lithium"/>
    <s v="PENELITIAN DASAR PERIODE 1"/>
    <x v="7"/>
    <n v="2024"/>
    <n v="7"/>
    <s v="Transportasi;Material Maju"/>
    <n v="8550000"/>
    <s v="Telkom University Surabaya"/>
    <n v="2"/>
    <s v="Penelitian Kompetitif Internal"/>
    <s v="Internal"/>
    <s v="ID"/>
    <s v="institusi internal"/>
    <n v="6853203"/>
    <s v="CHAIRONI LATIF "/>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n v="9"/>
    <n v="12"/>
    <m/>
    <m/>
    <m/>
    <m/>
    <s v="Proposal"/>
    <s v="Laporan Akhir"/>
    <s v="MOHAMMAD FAHMI ILMI YOGIANTO"/>
    <s v="Teknik Elektro"/>
    <s v="ALIFIO NOERIFANZA"/>
    <s v="Teknik Elektro"/>
    <m/>
    <s v=""/>
    <m/>
    <s v=""/>
    <m/>
    <s v=""/>
    <m/>
    <s v=""/>
    <m/>
    <s v=""/>
    <s v="Artikel Pada Jurnal Sinta 1-3"/>
    <m/>
    <m/>
    <m/>
  </r>
  <r>
    <n v="42"/>
    <s v="KWR4.030/LIT06/PPM-LIT/2024"/>
    <s v="291/LIT06/PPM-LIT/2024"/>
    <s v="Perencanaan dan perhitungan prediksi kebutuhan air bersih dengan perbandingan algoritma prediksi machine learning dalam rangka SDG ke 6 &quot;clean water and sanitation&quot;"/>
    <s v="PENELITIAN DASAR PERIODE 1"/>
    <x v="7"/>
    <n v="2024"/>
    <n v="7"/>
    <s v="Teknologi Informasi dan Komunikasi"/>
    <n v="8100000"/>
    <s v="Telkom University Surabaya"/>
    <n v="2"/>
    <s v="Penelitian Kompetitif Internal"/>
    <s v="Internal"/>
    <s v="ID"/>
    <s v="institusi internal"/>
    <n v="6826727"/>
    <s v="MUSTAFA KAMAL"/>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m/>
    <m/>
    <m/>
    <m/>
    <m/>
    <m/>
    <s v="Proposal"/>
    <s v="Laporan Akhir"/>
    <s v="MUHAMMAD ARKAN FAUZAN WICAKSONO"/>
    <s v="Teknologi Informasi"/>
    <s v="FAHMI AMMRY HELMI IRFANSYAH"/>
    <s v="Teknologi Informasi"/>
    <s v="ALIF NURUL HIDAYAH"/>
    <s v="Teknologi Informasi"/>
    <m/>
    <s v=""/>
    <m/>
    <s v=""/>
    <m/>
    <s v=""/>
    <m/>
    <s v=""/>
    <s v="Artikel Pada Jurnal Sinta 1-3"/>
    <m/>
    <m/>
    <m/>
  </r>
  <r>
    <n v="43"/>
    <s v="KWR4.030/LIT06/PPM-LIT/2024"/>
    <s v="301/LIT06/PPM-LIT/2024"/>
    <s v="Deteksi Stunting pada Anak Berbasis Klasifikasi Multimodal"/>
    <s v="PENELITIAN DASAR PERIODE 1"/>
    <x v="7"/>
    <n v="2024"/>
    <n v="7"/>
    <s v="Kesehatan dan Obat"/>
    <n v="8100000"/>
    <s v="Telkom University Surabaya"/>
    <n v="3"/>
    <s v="Penelitian Kompetitif Internal"/>
    <s v="Internal"/>
    <s v="ID"/>
    <s v="institusi internal"/>
    <n v="6825598"/>
    <s v="YOHANES SETIAWAN "/>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m/>
    <m/>
    <m/>
    <m/>
    <m/>
    <m/>
    <s v="Proposal"/>
    <s v="Laporan Akhir"/>
    <s v="TRACY OLIVIA"/>
    <s v="Bisnis Digital"/>
    <s v="I MADE WISNU ADI SANJAYA"/>
    <s v="Sains Data"/>
    <s v="CISA VALENTINO CAHYA RAMADHANI"/>
    <s v="Teknologi Informasi"/>
    <m/>
    <s v=""/>
    <m/>
    <s v=""/>
    <m/>
    <s v=""/>
    <m/>
    <s v=""/>
    <s v="Artikel Pada Jurnal Sinta 1-3"/>
    <m/>
    <m/>
    <m/>
  </r>
  <r>
    <n v="44"/>
    <s v="KWR4.030/LIT06/PPM-LIT/2024"/>
    <s v="309/LIT06/PPM-LIT/2024"/>
    <s v="Segmentasi Sekolah pada Penerimaan Mahasiswa Baru Telkom University Surabaya dengan Algoritma DBSCAN"/>
    <s v="PENELITIAN DASAR PERIODE 1"/>
    <x v="7"/>
    <n v="2024"/>
    <n v="7"/>
    <s v="Teknologi Informasi dan Komunikasi"/>
    <n v="8100000"/>
    <s v="Telkom University Surabaya"/>
    <n v="3"/>
    <s v="Penelitian Kompetitif Internal"/>
    <s v="Internal"/>
    <s v="ID"/>
    <s v="institusi internal"/>
    <n v="6806664"/>
    <s v="REGITA PUTRI PERMATA"/>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m/>
    <m/>
    <m/>
    <m/>
    <m/>
    <m/>
    <s v="Proposal"/>
    <s v="Laporan Akhir"/>
    <s v="I MADE WISNU ADI SANJAYA"/>
    <s v="Sains Data"/>
    <s v="MUHAMMAD SAYYID IMADUDDIN"/>
    <s v="Sains Data"/>
    <s v="IVAN SHOLANA"/>
    <s v="Informatika"/>
    <m/>
    <s v=""/>
    <m/>
    <s v=""/>
    <m/>
    <s v=""/>
    <m/>
    <s v=""/>
    <s v="Artikel Pada Jurnal Sinta 1-3"/>
    <m/>
    <m/>
    <m/>
  </r>
  <r>
    <n v="45"/>
    <s v="KWR4.030/LIT06/PPM-LIT/2024"/>
    <s v="284/LIT06/PPM-LIT/2024"/>
    <s v="Perancangan UI/UX Dashboard TUS Mart dengan Pendekatan Human Computer Interaction"/>
    <s v="PENELITIAN DASAR PERIODE 1"/>
    <x v="7"/>
    <n v="2024"/>
    <n v="7"/>
    <s v="Teknologi Informasi dan Komunikasi"/>
    <n v="7965000"/>
    <s v="Telkom University Surabaya"/>
    <n v="2"/>
    <s v="Penelitian Kompetitif Internal"/>
    <s v="Internal"/>
    <s v="ID"/>
    <s v="institusi internal"/>
    <n v="6826739"/>
    <s v="PERDANA SUTEJA PUTRA "/>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m/>
    <m/>
    <m/>
    <m/>
    <m/>
    <m/>
    <s v="Proposal"/>
    <s v="Laporan Akhir"/>
    <s v="NORMA NOVIKA"/>
    <s v="Teknik Industri"/>
    <s v="ALI AKBAR NAFIS"/>
    <s v="Teknik Industri"/>
    <s v="NORMA SEPTIN NURLAELA"/>
    <s v="Teknik Industri"/>
    <m/>
    <s v=""/>
    <m/>
    <s v=""/>
    <m/>
    <s v=""/>
    <m/>
    <s v=""/>
    <s v="Artikel Pada Jurnal Sinta 1-3"/>
    <m/>
    <s v="Prototype"/>
    <m/>
  </r>
  <r>
    <n v="46"/>
    <s v="KWR4.030/LIT06/PPM-LIT/2024"/>
    <s v="283/LIT06/PPM-LIT/2024"/>
    <s v="Desain UI/UX untuk Smart Academic System"/>
    <s v="PENELITIAN DASAR PERIODE 1"/>
    <x v="7"/>
    <n v="2024"/>
    <n v="7"/>
    <s v="Teknologi Informasi dan Komunikasi"/>
    <n v="7778250"/>
    <s v="Telkom University Surabaya"/>
    <n v="2"/>
    <s v="Penelitian Kompetitif Internal"/>
    <s v="Internal"/>
    <s v="ID"/>
    <s v="institusi internal"/>
    <n v="6680623"/>
    <s v="YUPIT SUDIANTO "/>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m/>
    <m/>
    <m/>
    <m/>
    <m/>
    <m/>
    <s v="Proposal"/>
    <s v="Laporan Akhir"/>
    <s v="IRSYAD RAMADHANI SOETEDJO"/>
    <s v="Sistem Informasi"/>
    <s v="MUHAMMAD RIDWAN"/>
    <s v="Sistem Informasi"/>
    <s v="MUHAMMAD TAUFIKURRAHMAN"/>
    <s v="Sistem Informasi"/>
    <s v="Ridho Rahmattulloh"/>
    <s v="Sistem Informasi"/>
    <s v="Denny Daffa Rizaldy"/>
    <s v="Sistem Informasi"/>
    <m/>
    <s v=""/>
    <m/>
    <s v=""/>
    <s v="Artikel Pada Jurnal Sinta 1-3"/>
    <m/>
    <m/>
    <m/>
  </r>
  <r>
    <n v="47"/>
    <m/>
    <s v="354/LIT06/PPM-LIT/2029"/>
    <s v="Pembuatan Board Games Media Pembelajaran untuk Simulasi Transportasi dan Distribusi"/>
    <s v="PENELITIAN DASAR PERIODE 2"/>
    <x v="7"/>
    <n v="2024"/>
    <m/>
    <m/>
    <n v="7650000"/>
    <s v="Telkom University Surabaya"/>
    <m/>
    <m/>
    <s v="Internal"/>
    <s v="ID"/>
    <s v="institusi internal"/>
    <s v="6778519"/>
    <s v="NISA ISROFI"/>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m/>
    <m/>
    <m/>
    <m/>
    <m/>
    <m/>
    <s v="Proposal"/>
    <s v="Laporan Akhir"/>
    <s v="LOVINA AMIL HASANAH"/>
    <s v="Teknik Logistik"/>
    <s v="NAWANG AJI RABUKUNTARI"/>
    <s v="Teknik Logistik"/>
    <s v="RIRIS AINUR ROSIDAH"/>
    <s v="Teknik Logistik"/>
    <m/>
    <s v=""/>
    <m/>
    <s v=""/>
    <m/>
    <s v=""/>
    <m/>
    <s v=""/>
    <m/>
    <m/>
    <m/>
    <m/>
  </r>
  <r>
    <n v="48"/>
    <s v="KWR4.030/LIT06/PPM-LIT/2024"/>
    <s v="300/LIT06/PPM-LIT/2024"/>
    <s v="Deteksi Kantuk dan Peringatan untuk Driver"/>
    <s v="PENELITIAN DASAR PERIODE 1"/>
    <x v="7"/>
    <n v="2024"/>
    <n v="7"/>
    <s v="Transportasi"/>
    <n v="7425000"/>
    <s v="Telkom University Surabaya"/>
    <n v="3"/>
    <s v="Penelitian Kompetitif Internal"/>
    <s v="Internal"/>
    <s v="ID"/>
    <s v="institusi internal"/>
    <n v="6767777"/>
    <s v="AHMAD WALI SATRIA BAHARI JOHAN "/>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m/>
    <m/>
    <m/>
    <m/>
    <m/>
    <m/>
    <s v="Proposal"/>
    <s v="Laporan Akhir"/>
    <s v="WHISNUMURTY GALIH ANANTA"/>
    <s v="Informatika"/>
    <s v="EVAN HADI SUKURIYANTO"/>
    <s v="Informatika"/>
    <s v="MUHAMMAD PAKSI SATRIAWAN"/>
    <s v="Sistem Informasi"/>
    <m/>
    <s v=""/>
    <m/>
    <s v=""/>
    <m/>
    <s v=""/>
    <m/>
    <s v=""/>
    <s v="Artikel Pada Jurnal Sinta 1-3"/>
    <m/>
    <m/>
    <m/>
  </r>
  <r>
    <n v="49"/>
    <s v="KWR4.030/LIT06/PPM-LIT/2024"/>
    <s v="296/LIT06/PPM-LIT/2024"/>
    <s v="Identifikasi Nomor Kontainer menggunakan AI berbasis mobile app dengan Studi Kasus PT Pelindo Peti Kemas"/>
    <s v="PENELITIAN DASAR PERIODE 1"/>
    <x v="7"/>
    <n v="2024"/>
    <n v="7"/>
    <s v="Transportasi;Material Maju;Teknologi Informasi dan Komunikasi"/>
    <n v="7200000"/>
    <s v="Telkom University Surabaya"/>
    <n v="4"/>
    <s v="Penelitian Kompetitif Internal"/>
    <s v="Internal"/>
    <s v="ID"/>
    <s v="institusi internal"/>
    <n v="6854678"/>
    <s v="PIMA HANI SAFITRI "/>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n v="17"/>
    <m/>
    <m/>
    <m/>
    <m/>
    <m/>
    <s v="Proposal"/>
    <s v="Laporan Akhir"/>
    <s v="FIRSTYATAMA AUZAN FARHADI"/>
    <s v="Informatika"/>
    <s v="MUHAMMAD IQBAL MAULANA"/>
    <s v="Informatika"/>
    <s v="E'EN AHMADAN YOGA WILANDA"/>
    <s v="Rekayasa Perangkat Lunak"/>
    <m/>
    <s v=""/>
    <m/>
    <s v=""/>
    <m/>
    <s v=""/>
    <m/>
    <s v=""/>
    <s v="Artikel Pada Jurnal Sinta 1-3"/>
    <m/>
    <s v="Prototype;proposal penelitian lanjutan untuk skema penelitian eksternal"/>
    <m/>
  </r>
  <r>
    <n v="50"/>
    <s v="KWR4.030/LIT06/PPM-LIT/2024"/>
    <s v="298/LIT06/PPM-LIT/2024"/>
    <s v="Perancangan Antena Pengumpan Lensa untuk Inter-Site Link Millimeter Wave"/>
    <s v="PENELITIAN DASAR PERIODE 1"/>
    <x v="7"/>
    <n v="2024"/>
    <n v="7"/>
    <s v="Teknologi Informasi dan Komunikasi"/>
    <n v="7200000"/>
    <s v="Telkom University Surabaya"/>
    <n v="3"/>
    <s v="Penelitian Kompetitif Internal"/>
    <s v="Internal"/>
    <s v="ID"/>
    <s v="institusi internal"/>
    <n v="6680615"/>
    <s v="MUHSIN "/>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FARIS JA'FAR SHIDIQ"/>
    <s v="Teknik Telekomunikasi"/>
    <s v="GALUH WIDYA CAHYANINGTYAS"/>
    <s v="Teknik Telekomunikasi"/>
    <s v="DINDA APRILIA KASDA"/>
    <s v="Teknik Telekomunikasi"/>
    <m/>
    <s v=""/>
    <m/>
    <s v=""/>
    <m/>
    <s v=""/>
    <m/>
    <s v=""/>
    <s v="Publikasi Terindeks Scopus/WOS"/>
    <m/>
    <m/>
    <m/>
  </r>
  <r>
    <n v="51"/>
    <s v="KWR4.030/LIT06/PPM-LIT/2024"/>
    <s v="311/LIT06/PPM-LIT/2024"/>
    <s v="Identifikasi Variable Siklus Hidup Baterai Electric Vehicle untuk Mendukung Sustainable Development Goals (SDGs) 7 dan 13 di Indonesia"/>
    <s v="PENELITIAN DASAR PERIODE 1"/>
    <x v="7"/>
    <n v="2024"/>
    <n v="7"/>
    <s v="Transportasi;Energi dan Energi Terbarukan"/>
    <n v="6750000"/>
    <s v="Telkom University Surabaya"/>
    <n v="2"/>
    <s v="Penelitian Kompetitif Internal"/>
    <s v="Internal"/>
    <s v="ID"/>
    <s v="institusi internal"/>
    <n v="6879158"/>
    <s v="AUFAR FIKRI DIMYATI "/>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n v="13"/>
    <m/>
    <m/>
    <m/>
    <m/>
    <m/>
    <s v="Proposal"/>
    <s v="Laporan Akhir"/>
    <s v="RIZHA NURMILA HILDA"/>
    <s v="Teknik Industri"/>
    <s v="MOHAMMAD ZAINUDIN MUBAROK"/>
    <s v="Teknik Industri"/>
    <s v="NALA ROHMATUL UMMA"/>
    <s v="Teknik Industri"/>
    <m/>
    <s v=""/>
    <m/>
    <s v=""/>
    <m/>
    <s v=""/>
    <m/>
    <s v=""/>
    <s v="Artikel Pada Jurnal Sinta 1-3"/>
    <m/>
    <s v="Buku Ajar"/>
    <m/>
  </r>
  <r>
    <n v="52"/>
    <s v="KWR4.030/LIT06/PPM-LIT/2024"/>
    <s v="285/LIT06/PPM-LIT/2024"/>
    <s v="Automatic Task Provisioning and Routing for Automated Guided Vehicle (AGV) in Smart Factory"/>
    <s v="PENELITIAN DASAR PERIODE 1"/>
    <x v="7"/>
    <n v="2024"/>
    <n v="7"/>
    <s v="Transportasi;Teknologi Informasi dan Komunikasi"/>
    <n v="6003000"/>
    <s v="Telkom University Surabaya"/>
    <n v="3"/>
    <s v="Penelitian Kompetitif Internal"/>
    <s v="Internal"/>
    <s v="ID"/>
    <s v="institusi internal"/>
    <n v="6679083"/>
    <s v="PHILIP TOBIANTO DAELY"/>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m/>
    <m/>
    <m/>
    <m/>
    <m/>
    <m/>
    <s v="Proposal"/>
    <s v="Laporan Akhir"/>
    <s v="FIANDIO ADHI PRADHANA"/>
    <s v="Teknologi Informasi"/>
    <s v="MUHAMMAD ANJAS ARDIANSYAH"/>
    <s v="Teknologi Informasi"/>
    <s v="MACHFUD ICHSAN KHOIRUDIN"/>
    <s v="Teknologi Informasi"/>
    <m/>
    <s v=""/>
    <m/>
    <s v=""/>
    <m/>
    <s v=""/>
    <m/>
    <s v=""/>
    <s v="Artikel Pada Jurnal Sinta 1-3"/>
    <m/>
    <m/>
    <m/>
  </r>
  <r>
    <n v="53"/>
    <s v="KWR4.042/LIT06/PPM-LIT/2024"/>
    <s v="330/LIT06/PPM-LIT/2024"/>
    <s v="Business Intelligence for Analyzing Sentiment of Academicians' Performance using CNN"/>
    <s v="PENELITIAN MANDIRI PERIODE 1"/>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m/>
    <m/>
    <m/>
    <m/>
    <m/>
    <m/>
    <s v="BI - signed.pdf"/>
    <m/>
    <s v="Made Rahayu Putri Saron"/>
    <s v="Sistem Informasi"/>
    <m/>
    <s v=""/>
    <m/>
    <s v=""/>
    <m/>
    <s v=""/>
    <m/>
    <s v=""/>
    <m/>
    <s v=""/>
    <m/>
    <s v=""/>
    <s v="Jurnal Internasional"/>
    <m/>
    <m/>
    <m/>
  </r>
  <r>
    <n v="54"/>
    <s v="KWR4.042/LIT06/PPM-LIT/2024"/>
    <s v="331/LIT06/PPM-LIT/2024"/>
    <s v="Instagram-Driven Influence Maximization on University Branding for Maximizing Prospective Students"/>
    <s v="PENELITIAN MANDIRI PERIODE 1"/>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m/>
    <m/>
    <m/>
    <m/>
    <m/>
    <m/>
    <s v="IM ok - signed.pdf"/>
    <m/>
    <m/>
    <s v=""/>
    <m/>
    <s v=""/>
    <m/>
    <s v=""/>
    <m/>
    <s v=""/>
    <m/>
    <s v=""/>
    <m/>
    <s v=""/>
    <m/>
    <s v=""/>
    <s v="Jurnal Internasional"/>
    <m/>
    <m/>
    <m/>
  </r>
  <r>
    <n v="55"/>
    <s v="KWR4.042/LIT06/PPM-LIT/2024"/>
    <s v="329/LIT06/PPM-LIT/2024"/>
    <s v="Deteksi dan Lokalisasi Frekuensi Acoustic Howling pada Sinyal Suara Percakapan Publik dengan Neural Network"/>
    <s v="PENELITIAN MANDIRI PERIODE 1"/>
    <x v="7"/>
    <n v="2024"/>
    <n v="6"/>
    <s v="Teknologi Informasi dan Komunikasi"/>
    <n v="0"/>
    <s v="Telkom University Surabaya"/>
    <n v="1"/>
    <s v="Penelitian Dana Mandiri"/>
    <s v="Internal"/>
    <s v="ID"/>
    <s v="institusi internal"/>
    <n v="6682794"/>
    <s v="PANGESTU WIDODO"/>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m/>
    <m/>
    <m/>
    <m/>
    <m/>
    <m/>
    <s v="Penelitian Mandiri - Pangestu Widodo - 2024 - telah disetujui KK.pdf"/>
    <m/>
    <s v="Ikmal Al Ais"/>
    <s v="Teknik Komputer"/>
    <m/>
    <s v=""/>
    <m/>
    <s v=""/>
    <m/>
    <s v=""/>
    <m/>
    <s v=""/>
    <m/>
    <s v=""/>
    <m/>
    <s v=""/>
    <s v="Jurnal Internasional"/>
    <m/>
    <m/>
    <m/>
  </r>
  <r>
    <n v="56"/>
    <m/>
    <s v="67/PKS/0.0/2024"/>
    <s v="TRANSPARANSI INFORMASI INPUTS-PROCESSES-OUTPUTS-OUTCOMES DARI SISTEM PENDATAAN BERBASIS EXCEL KE WEB MITRA PETERNAKAN DIGITAL TERNAKPARK DALAM RANGKA MENINGKATKAN TRUST PELANGGAN"/>
    <s v="HIBAH INOVASI SKEMA INOVASI TEMATIK TAHUN 2024/2025"/>
    <x v="7"/>
    <n v="2024"/>
    <n v="6"/>
    <s v="Teknologi Informasi dan Komunikasi"/>
    <n v="31992188"/>
    <s v="Telkom University Surabaya"/>
    <m/>
    <s v="HIBAH INOVASI SKEMA INOVASI TEMATIK TAHUN 2024/2025"/>
    <s v="Internal"/>
    <s v="ID"/>
    <s v="institusi internal"/>
    <m/>
    <s v="Mochamad Nizar Palefi Ma’ady"/>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n v="2"/>
    <m/>
    <m/>
    <m/>
    <m/>
    <m/>
    <s v="Proposal"/>
    <s v="Laporan Akhir"/>
    <s v="Muhammad Izzul Haq Syihabuddin Sanni"/>
    <s v="Sistem Informasi"/>
    <s v="Ramadhani Vanva Fauzia"/>
    <s v="Sistem Informasi"/>
    <s v="Yasmin Naila Ramadhanti"/>
    <s v="Sistem Informasi"/>
    <m/>
    <s v=""/>
    <m/>
    <s v=""/>
    <m/>
    <s v=""/>
    <m/>
    <s v=""/>
    <m/>
    <m/>
    <m/>
    <m/>
  </r>
  <r>
    <n v="57"/>
    <m/>
    <m/>
    <s v="SMACO Smart Incubator Berbasis IoT untuk Optimalisasi Penetasan Telur Entok (Cairina moschata)"/>
    <s v="PENELITIAN BTP INOVASI SKEMA HIBLI BATCH 2"/>
    <x v="7"/>
    <n v="2024"/>
    <n v="6"/>
    <s v="Teknologi Informasi dan Komunikasi"/>
    <n v="18615000"/>
    <s v="Telkom University Surabaya"/>
    <m/>
    <s v="PENELITIAN BTP INOVASI SKEMA HIBLI BATCH 2"/>
    <s v="Internal"/>
    <s v="ID"/>
    <s v="institusi internal"/>
    <m/>
    <s v="MUHAMMAD ILHAM ALHARI"/>
    <m/>
    <n v="18615000"/>
    <s v="Motion Technology for Safety, Health, and Wellness"/>
    <s v="Rekayasa Industri dan Inovasi Bisnis (RIIB)"/>
    <s v="Sistem Informasi"/>
    <m/>
    <m/>
    <m/>
    <m/>
    <m/>
    <m/>
    <m/>
    <m/>
    <s v=""/>
    <s v=""/>
    <s v=""/>
    <m/>
    <m/>
    <m/>
    <m/>
    <m/>
    <m/>
    <s v=""/>
    <s v=""/>
    <s v=""/>
    <m/>
    <m/>
    <m/>
    <m/>
    <m/>
    <m/>
    <s v=""/>
    <s v=""/>
    <s v=""/>
    <m/>
    <m/>
    <m/>
    <m/>
    <m/>
    <m/>
    <s v=""/>
    <s v=""/>
    <s v=""/>
    <m/>
    <m/>
    <m/>
    <m/>
    <m/>
    <m/>
    <s v=""/>
    <s v=""/>
    <s v=""/>
    <m/>
    <m/>
    <n v="9"/>
    <m/>
    <m/>
    <m/>
    <m/>
    <m/>
    <m/>
    <s v="Proposal"/>
    <m/>
    <s v="Farid Duta Hadyanto"/>
    <s v="Sistem Informasi"/>
    <s v="Alfonsus Antero Arnayusrendito"/>
    <s v="Sistem Informasi"/>
    <s v="Johanes Abner Sebastian Diman"/>
    <s v="Sistem Informasi"/>
    <s v="Hanif Bahy Hasyid"/>
    <s v="Sistem Informasi"/>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KWR4.016/LIT06/PPM-LIT/2025"/>
    <s v="046/LIT06/PPM-LIT/2025"/>
    <s v="Rancang Bangun sistem monitoring gas oksigen dan karbondioksida berbasis Internet of Thing (IoT)"/>
    <s v="Penelitian Non Kerja Sama Eksternal"/>
    <x v="8"/>
    <n v="2025"/>
    <n v="12"/>
    <s v="Pertahanan dan Keamanan"/>
    <n v="30000000"/>
    <s v="Universitas Telkom Kampus Surabaya"/>
    <s v="4 (Terapan) - Komponen teknologi diintegrasikan dan diuji dalam lingkungan simulasi atau laboratorium."/>
    <s v="Penelitian Internal"/>
    <s v="Internal"/>
    <s v="ID"/>
    <s v="institusi internal"/>
    <m/>
    <s v="ANIFATUL FARICHA"/>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n v="11"/>
    <m/>
    <m/>
    <m/>
    <m/>
    <s v="Proposal"/>
    <s v="Laporan Akhir"/>
    <s v="RANGGA ROOSPRATAMA ARIF"/>
    <s v="Teknik Elektro"/>
    <s v="MUHAMMAD MA'RUF FIRMANSYAH"/>
    <s v="Teknik Elektro"/>
    <m/>
    <s v=""/>
    <m/>
    <s v=""/>
    <m/>
    <s v=""/>
    <m/>
    <s v=""/>
    <m/>
    <s v=""/>
    <s v="1 (Satu) Artikel ilmiah pada Jurnal Q1/Q2 terindeks Scopus/WoS"/>
    <m/>
    <m/>
    <m/>
  </r>
  <r>
    <n v="2"/>
    <s v="KWR4.016/LIT06/PPM-LIT/2025"/>
    <s v="024/LIT06/PPM-LIT/2025"/>
    <s v="Identifikasi Penyakit Busuk Akar Pada Tanaman Melon Berdasarkan Volatile Organic Compound Menggunakan Electronic Nose Untuk Mendukung Pertanian Presisi"/>
    <s v="Penelitian Non Kerja Sama Eksternal"/>
    <x v="8"/>
    <n v="2025"/>
    <n v="12"/>
    <s v="Teknologi Informasi dan Komunikasi"/>
    <n v="29951500"/>
    <s v="Universitas Telkom Kampus Surabaya"/>
    <s v="3 (Dasar) - Fungsi dasar teknologi telah dibuktikan di lingkungan laboratorium."/>
    <s v="Penelitian Internal"/>
    <s v="Internal"/>
    <s v="ID"/>
    <s v="institusi internal"/>
    <m/>
    <s v="HELMY WIDYANTARA"/>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n v="9"/>
    <m/>
    <m/>
    <m/>
    <m/>
    <m/>
    <s v="Proposal"/>
    <s v="Laporan Akhir"/>
    <s v="CHINTYA TRIBHUANA UTAMI"/>
    <s v="Teknologi Informasi"/>
    <s v="CISA VALENTINO CAHYA RAMADHANI"/>
    <s v="Teknologi Informasi"/>
    <s v="AHSHA AISNA AL WAFI"/>
    <s v="Teknologi Informasi"/>
    <m/>
    <s v=""/>
    <m/>
    <s v=""/>
    <m/>
    <s v=""/>
    <m/>
    <s v=""/>
    <s v="1 (Satu) Artikel ilmiah pada Jurnal Q1/Q2 terindeks Scopus/WoS"/>
    <m/>
    <m/>
    <m/>
  </r>
  <r>
    <n v="3"/>
    <s v="KWR4.016/LIT06/PPM-LIT/2025"/>
    <s v="025/LIT06/PPM-LIT/2025"/>
    <s v="Optimalisasi Budidaya Anggur di Greenhouse Rooftop Telkom University Surabaya Menggunakan Sensor Tanah Terintegrasi Berbasis IoT dan ML"/>
    <s v="Penelitian Non Kerja Sama Eksternal"/>
    <x v="8"/>
    <n v="2025"/>
    <n v="12"/>
    <s v="Teknologi Informasi dan Komunikasi"/>
    <n v="29950000"/>
    <s v="Universitas Telkom Kampus Surabaya"/>
    <s v="4 (Dasar) - Fungsi dasar teknologi telah dibuktikan di lingkungan laboratorium."/>
    <s v="Penelitian Internal"/>
    <s v="Internal"/>
    <s v="ID"/>
    <m/>
    <m/>
    <s v="Tri Arief Sardjono"/>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n v="11"/>
    <n v="12"/>
    <m/>
    <m/>
    <m/>
    <m/>
    <m/>
    <m/>
    <m/>
    <s v=""/>
    <m/>
    <s v=""/>
    <m/>
    <s v=""/>
    <m/>
    <s v=""/>
    <m/>
    <s v=""/>
    <m/>
    <s v=""/>
    <m/>
    <s v=""/>
    <m/>
    <m/>
    <m/>
    <m/>
  </r>
  <r>
    <n v="4"/>
    <s v="KWR4.016/LIT06/PPM-LIT/2025"/>
    <s v="055/LIT06/PPM-LIT/2025"/>
    <s v="OpenAgri: Sistem Precision Agriculture Portabel Berbasis Wireless Sensor Network dan Artificial Intelligence untuk Optimasi Irigasi dan Nutrisi di Lahan Terbuka"/>
    <s v="Penelitian Non Kerja Sama Eksternal"/>
    <x v="8"/>
    <n v="2025"/>
    <n v="12"/>
    <s v="Teknologi Informasi dan Komunikasi"/>
    <n v="29750000"/>
    <s v="Universitas Telkom Kampus Surabaya"/>
    <s v="2 (Dasar) - Konsep teknologi awal didefinisikan dan aplikasi potensial mulai diidentifikasi."/>
    <s v="Penelitian Internal"/>
    <s v="Internal"/>
    <s v="ID"/>
    <s v="institusi internal"/>
    <m/>
    <s v="MUHAMMAD ADIB KAMALI"/>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n v="3"/>
    <n v="12"/>
    <m/>
    <m/>
    <m/>
    <m/>
    <s v="Proposal"/>
    <s v="Laporan Akhir"/>
    <s v="STEVEN ANDRE GONASSIS"/>
    <s v="Teknologi Informasi"/>
    <s v="ZAHWA FARAH ALBANI"/>
    <s v="Teknologi Informasi"/>
    <s v="M. FAHMI ARYA MAULANA"/>
    <s v="Teknologi Informasi"/>
    <m/>
    <s v=""/>
    <m/>
    <s v=""/>
    <m/>
    <s v=""/>
    <m/>
    <s v=""/>
    <s v="1 (Satu) Artikel ilmiah pada Jurnal Q1/Q2 terindeks Scopus/WoS"/>
    <m/>
    <m/>
    <m/>
  </r>
  <r>
    <n v="5"/>
    <s v="KWR4.016/LIT06/PPM-LIT/2025"/>
    <s v="088/LIT06/PPM-LIT/2025"/>
    <s v="Applying Spatio-Temporal Neural Network Methods for Accurate Intermittent Rainfall Forecasting"/>
    <s v="Penelitian Non Kerja Sama Eksternal"/>
    <x v="8"/>
    <n v="2025"/>
    <n v="12"/>
    <s v="Teknologi Informasi dan Komunikasi"/>
    <n v="15000000"/>
    <s v="Universitas Telkom Kampus Surabaya"/>
    <s v="4 (Terapan) - Komponen teknologi diintegrasikan dan diuji dalam lingkungan simulasi atau laboratorium."/>
    <s v="Penelitian Internal"/>
    <s v="Internal"/>
    <s v="ID"/>
    <s v="institusi internal"/>
    <m/>
    <s v="REGITA PUTRI PERMATA"/>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n v="13"/>
    <m/>
    <m/>
    <m/>
    <m/>
    <m/>
    <s v="Proposal"/>
    <s v="Laporan Akhir"/>
    <s v="RYANTA MEYLINDA SAVIRA"/>
    <s v="Sains Data"/>
    <s v="AURA AULIA ANASTASYA HADI PUTRI"/>
    <s v="Sains Data"/>
    <s v="CISA VALENTINO CAHYA RAMADHANI"/>
    <s v="Teknologi Informasi"/>
    <m/>
    <s v=""/>
    <m/>
    <s v=""/>
    <m/>
    <s v=""/>
    <m/>
    <s v=""/>
    <s v="1 (Satu) Artikel ilmiah pada Jurnal Q3/Q4 terindeks Scopus/WoS"/>
    <m/>
    <m/>
    <m/>
  </r>
  <r>
    <n v="6"/>
    <s v="KWR4.016/LIT06/PPM-LIT/2025"/>
    <s v="096/LIT06/PPM-LIT/2026"/>
    <s v="Aplikasi Deteksi Dini Penyakit Liver dengan Metode Hybrid Random Forest dan Support Vector Machine"/>
    <s v="Penelitian Non Kerja Sama Eksternal"/>
    <x v="8"/>
    <n v="2025"/>
    <n v="12"/>
    <s v="Kesehatan dan Obat"/>
    <n v="15000000"/>
    <s v="Universitas Telkom Kampus Surabaya"/>
    <s v="4 (Terapan) - Komponen teknologi diintegrasikan dan diuji dalam lingkungan simulasi atau laboratorium."/>
    <s v="Penelitian Internal"/>
    <s v="Internal"/>
    <s v="ID"/>
    <s v="institusi internal"/>
    <m/>
    <s v="SRI HIDAYATI"/>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LFONSUS YOGA DEWA SAPUTRA"/>
    <s v="Sistem Informasi"/>
    <s v="HARTITA WIRASTRI"/>
    <s v="Sistem Informasi"/>
    <s v="DWI LUTFI TAUFIQ IHSANI"/>
    <s v="Sistem Informasi"/>
    <m/>
    <s v=""/>
    <m/>
    <s v=""/>
    <m/>
    <s v=""/>
    <m/>
    <s v=""/>
    <s v="1 (Satu) Artikel ilmiah pada Jurnal Q3/Q4 terindeks Scopus/WoS"/>
    <m/>
    <m/>
    <m/>
  </r>
  <r>
    <n v="7"/>
    <s v="KWR4.016/LIT06/PPM-LIT/2025"/>
    <s v="133/LIT06/PPM-LIT/2027"/>
    <s v="Aplikasi Sistem Informasi Geografis untuk Analisis Klaster Time Series Curah Hujan di Indonesia dengan Metode Klaster Hirarkis dan Non-Hierarkis"/>
    <s v="Penelitian Non Kerja Sama Eksternal"/>
    <x v="8"/>
    <n v="2025"/>
    <n v="12"/>
    <s v="Kebencanaan"/>
    <n v="15000000"/>
    <s v="Universitas Telkom Kampus Surabaya"/>
    <s v="4 (Terapan) - Komponen teknologi diintegrasikan dan diuji dalam lingkungan simulasi atau laboratorium."/>
    <s v="Penelitian Internal"/>
    <s v="Internal"/>
    <s v="ID"/>
    <s v="institusi internal"/>
    <m/>
    <s v="FIDI WINCOKO PUTRO"/>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n v="13"/>
    <m/>
    <m/>
    <m/>
    <m/>
    <m/>
    <s v="Proposal"/>
    <s v="Laporan Akhir"/>
    <s v="RENDIKA NURHARTANTO SUHARTO"/>
    <s v="Sains Data"/>
    <s v="RAHMAT SIGIT HIDAYAT"/>
    <s v="Sains Data"/>
    <s v="ZIDAN IRFAN ZAKY"/>
    <s v="Rekayasa Perangkat Lunak"/>
    <m/>
    <s v=""/>
    <m/>
    <s v=""/>
    <m/>
    <s v=""/>
    <m/>
    <s v=""/>
    <s v="1 (Satu) Artikel ilmiah pada Jurnal Q3/Q4 terindeks Scopus/WoS"/>
    <m/>
    <m/>
    <m/>
  </r>
  <r>
    <n v="8"/>
    <s v=" KWR4.026/LIT06/PPM-LIT/2025"/>
    <s v="354/LIT06/PPM-LIT/2027"/>
    <s v="Pengembangan ERP dalam Manajemen Supply Chain: Mewujudkan Perencanaan Permintaan dan Proyeksi Penjualan yang Akurat"/>
    <s v="Penelitian Kerja Sama Dalam Negeri"/>
    <x v="8"/>
    <n v="2025"/>
    <n v="12"/>
    <s v="Teknologi Informasi dan Komunikasi"/>
    <n v="15000000"/>
    <s v="Universitas Telkom Kampus Surabaya"/>
    <s v="1 (Dasar) - Konsep dasar dan prinsip-prinsip ilmiah baru mulai diidentifikasi."/>
    <s v="Penelitian Internal"/>
    <s v="eksternal"/>
    <s v="ID"/>
    <s v="Institusi Internal dan Industri Dalam Negeri"/>
    <m/>
    <s v="RIZKY FENALDO MAULANA"/>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m/>
    <m/>
    <m/>
    <m/>
    <m/>
    <m/>
    <s v="Proposal"/>
    <s v="Laporan Akhir"/>
    <s v="FAKHRI ALAUDDIN"/>
    <s v="Informatika"/>
    <s v="FERRY OKTARIANSYAH"/>
    <s v="Informatika"/>
    <s v="STEPHANIE DEBORA ASSA"/>
    <s v="Sistem Informasi"/>
    <m/>
    <s v=""/>
    <m/>
    <s v=""/>
    <m/>
    <s v=""/>
    <m/>
    <s v=""/>
    <s v="1 (Satu) Artikel ilmiah pada International Conference Proceeding terindeks Scopus/WoS + MoA/PKS_x000a_"/>
    <m/>
    <m/>
    <m/>
  </r>
  <r>
    <n v="9"/>
    <s v="KWR4.016/LIT06/PPM-LIT/2025"/>
    <s v="083/LIT06/PPM-LIT/2029"/>
    <s v="Ergonomics Design and Risk Management in Industries"/>
    <s v="Penelitian Non Kerja Sama Eksternal"/>
    <x v="8"/>
    <n v="2025"/>
    <n v="12"/>
    <s v="Kesehatan dan Obat"/>
    <n v="14990000"/>
    <s v="Universitas Telkom Kampus Surabaya"/>
    <s v="2 (Dasar) - Konsep teknologi awal didefinisikan dan aplikasi potensial mulai diidentifikasi."/>
    <s v="Penelitian Internal"/>
    <s v="Internal"/>
    <s v="ID"/>
    <s v="institusi internal"/>
    <m/>
    <s v="HUKI CHANDRA"/>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n v="8"/>
    <n v="9"/>
    <m/>
    <m/>
    <m/>
    <m/>
    <s v="Proposal"/>
    <s v="Laporan Akhir"/>
    <s v="NORMA NOVIKA"/>
    <s v="Teknik Industri"/>
    <s v="FEBRIN CLAUDIA ANGELI"/>
    <s v="Teknik Industri"/>
    <s v="CRESENTIA ARIESTA VERONIKA"/>
    <s v="Teknik Industri"/>
    <m/>
    <s v=""/>
    <m/>
    <s v=""/>
    <m/>
    <s v=""/>
    <m/>
    <s v=""/>
    <s v="1 (Satu) Artikel ilmiah pada Jurnal Q3/Q4 terindeks Scopus/WoS"/>
    <m/>
    <m/>
    <m/>
  </r>
  <r>
    <n v="10"/>
    <s v="KWR4.016/LIT06/PPM-LIT/2025"/>
    <s v="099/LIT06/PPM-LIT/2030"/>
    <s v="Integrasi Teknologi Blockchain untuk Meningkatkan Ketertelusuran pada Rantai Pasok Minyak Sawit di Indonesia"/>
    <s v="Penelitian Non Kerja Sama Eksternal"/>
    <x v="8"/>
    <n v="2025"/>
    <n v="12"/>
    <s v="Teknologi Informasi dan Komunikasi"/>
    <n v="14950000"/>
    <s v="Universitas Telkom Kampus Surabaya"/>
    <s v="4 (Terapan) - Komponen teknologi diintegrasikan dan diuji dalam lingkungan simulasi atau laboratorium."/>
    <s v="Penelitian Internal"/>
    <s v="Internal"/>
    <s v="ID"/>
    <s v="institusi internal"/>
    <m/>
    <s v="PHILIP TOBIANTO DAELY"/>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n v="9"/>
    <n v="12"/>
    <m/>
    <m/>
    <m/>
    <m/>
    <s v="Proposal"/>
    <s v="Laporan Akhir"/>
    <s v="RAFAEL CHRISTIAN MARBUN"/>
    <s v="Teknologi Informasi"/>
    <s v="GHOZYAN HILMAN KURNIAWAN"/>
    <s v="Teknologi Informasi"/>
    <s v="HANIF GUNTUR LAKSONO SENTOSA"/>
    <s v="Teknologi Informasi"/>
    <m/>
    <s v=""/>
    <m/>
    <s v=""/>
    <m/>
    <s v=""/>
    <m/>
    <s v=""/>
    <s v="1 (Satu) Artikel ilmiah pada Jurnal Q3/Q4 terindeks Scopus/WoS"/>
    <m/>
    <m/>
    <m/>
  </r>
  <r>
    <n v="11"/>
    <s v="KWR4.016/LIT06/PPM-LIT/2025"/>
    <s v="133/LIT06/PPM-LIT/2031"/>
    <s v="Analisis Penerimaan Teknologi pada Penggantian Baterai Kendaraan Listrik mengunakan Model TRAM : Study Case Kota Surabaya."/>
    <s v="Penelitian Non Kerja Sama Eksternal"/>
    <x v="8"/>
    <n v="2025"/>
    <n v="12"/>
    <s v="Teknologi Informasi dan Komunikasi"/>
    <n v="14575000"/>
    <s v="Universitas Telkom Kampus Surabaya"/>
    <s v="3 (Dasar) - Fungsi dasar teknologi telah dibuktikan di lingkungan laboratorium."/>
    <s v="Penelitian Internal"/>
    <s v="Internal"/>
    <s v="ID"/>
    <s v="institusi internal"/>
    <m/>
    <s v="AYU ENDAH WAHYUNI"/>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m/>
    <m/>
    <m/>
    <m/>
    <m/>
    <m/>
    <s v="Proposal"/>
    <s v="Laporan Akhir"/>
    <s v="MUHAMMAD UBAIDILLAH DHIA ULHAQ"/>
    <s v="Teknik Industri"/>
    <s v="NILNA AGNIA"/>
    <s v="Teknik Industri"/>
    <s v="MOHAMMAD NAUVAL DWI SAPUTRA"/>
    <s v="Teknik Industri"/>
    <m/>
    <s v=""/>
    <m/>
    <s v=""/>
    <m/>
    <s v=""/>
    <m/>
    <s v=""/>
    <s v="1 (Satu) Artikel ilmiah pada Jurnal Q3/Q4 terindeks Scopus/WoS"/>
    <m/>
    <m/>
    <m/>
  </r>
  <r>
    <n v="12"/>
    <s v="KWR4.016/LIT06/PPM-LIT/2025"/>
    <s v="129/LIT06/PPM-LIT/2032"/>
    <s v="Prediksi Jurusan Perkuliahan menggunakan Federated Learning. Studi Case Telkom University Surabaya"/>
    <s v="Penelitian Non Kerja Sama Eksternal"/>
    <x v="8"/>
    <n v="2025"/>
    <n v="12"/>
    <s v="Sosial Humaniora, Pendidikan, Seni dan Budaya"/>
    <n v="14250000"/>
    <s v="Universitas Telkom Kampus Surabaya"/>
    <s v="2 (Dasar) - Konsep teknologi awal didefinisikan dan aplikasi potensial mulai diidentifikasi."/>
    <s v="Penelitian Internal"/>
    <s v="Internal"/>
    <s v="ID"/>
    <s v="institusi internal"/>
    <m/>
    <s v="BERNADUS ANGGO SENO AJI"/>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n v="9"/>
    <m/>
    <m/>
    <m/>
    <m/>
    <m/>
    <s v="Proposal"/>
    <s v="Laporan Akhir"/>
    <s v="STEVEN ANDRE GONASSIS"/>
    <s v="Teknologi Informasi"/>
    <s v="MICHAEL ANGELLO QADOSY RIYADI"/>
    <s v="Teknologi Informasi"/>
    <s v="ELSA AJENG PRATIWI"/>
    <s v="Teknologi Informasi"/>
    <m/>
    <s v=""/>
    <m/>
    <s v=""/>
    <m/>
    <s v=""/>
    <m/>
    <s v=""/>
    <s v="1 (Satu) Artikel ilmiah pada Jurnal Q3/Q4 terindeks Scopus/WoS"/>
    <m/>
    <m/>
    <m/>
  </r>
  <r>
    <n v="13"/>
    <s v="KWR4.016/LIT06/PPM-LIT/2025"/>
    <s v="137/LIT06/PPM-LIT/2033"/>
    <s v="Model Pengendalian Persediaan Adaptif dengan Defect Predictive Analytics"/>
    <s v="Penelitian Non Kerja Sama Eksternal"/>
    <x v="8"/>
    <n v="2025"/>
    <n v="12"/>
    <s v="Teknologi Informasi dan Komunikasi"/>
    <n v="14247750"/>
    <s v="Universitas Telkom Kampus Surabaya"/>
    <s v="3 (Dasar) - Fungsi dasar teknologi telah dibuktikan di lingkungan laboratorium."/>
    <s v="Penelitian Internal"/>
    <s v="Internal"/>
    <s v="ID"/>
    <s v="institusi internal"/>
    <m/>
    <s v="ERLY EKAYANTI ROSYIDA"/>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m/>
    <m/>
    <m/>
    <m/>
    <m/>
    <m/>
    <s v="Proposal"/>
    <s v="Laporan Akhir"/>
    <s v="LATHIFA PUTERI ASY'ARI"/>
    <s v="Teknik Logistik"/>
    <s v="ARDINAL BENEDICK TANJUNG"/>
    <s v="Teknik Logistik"/>
    <s v="ALFI PURWANINGRUM"/>
    <s v="Sains Data"/>
    <m/>
    <s v=""/>
    <m/>
    <s v=""/>
    <m/>
    <s v=""/>
    <m/>
    <s v=""/>
    <s v="1 (Satu) Artikel ilmiah pada Jurnal Q3/Q4 terindeks Scopus/WoS"/>
    <m/>
    <m/>
    <m/>
  </r>
  <r>
    <n v="14"/>
    <s v="KWR4.016/LIT06/PPM-LIT/2025"/>
    <s v="145/LIT06/PPM-LIT/2034"/>
    <s v="School Bus Route Optimization in Surabaya"/>
    <s v="Penelitian Non Kerja Sama Eksternal"/>
    <x v="8"/>
    <n v="2025"/>
    <n v="12"/>
    <s v="Transportasi"/>
    <n v="13950000"/>
    <s v="Universitas Telkom Kampus Surabaya"/>
    <s v="1 (Dasar) - Konsep dasar dan prinsip-prinsip ilmiah baru mulai diidentifikasi."/>
    <s v="Penelitian Internal"/>
    <s v="Internal"/>
    <s v="ID"/>
    <s v="institusi internal"/>
    <m/>
    <s v="ABDUH SAYID ALBANA"/>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n v="13"/>
    <m/>
    <m/>
    <m/>
    <m/>
    <m/>
    <s v="Proposal"/>
    <s v="Laporan Akhir"/>
    <s v="AISYAH DEWI"/>
    <s v="Teknik Logistik"/>
    <s v="MUHAMMAD KEVIN DHIYA UL'HAQ"/>
    <s v="Tidak Ada"/>
    <s v="PATRICK TIMOTIUS STEVENS"/>
    <s v="Informatika"/>
    <m/>
    <s v=""/>
    <m/>
    <s v=""/>
    <m/>
    <s v=""/>
    <m/>
    <s v=""/>
    <s v="1 (Satu) Artikel ilmiah pada Jurnal Q3/Q4 terindeks Scopus/WoS"/>
    <m/>
    <m/>
    <m/>
  </r>
  <r>
    <n v="15"/>
    <s v="KWR4.016/LIT06/PPM-LIT/2025"/>
    <s v="126/LIT06/PPM-LIT/2035"/>
    <s v="Klasifikasi Potensi Sekolah untuk Pengoptimalan Program Penerimaan Mahasiswa Baru dengan Machine Learning"/>
    <s v="Penelitian Non Kerja Sama Eksternal"/>
    <x v="8"/>
    <n v="2025"/>
    <n v="12"/>
    <s v="Teknologi Informasi dan Komunikasi"/>
    <n v="13791210"/>
    <s v="Universitas Telkom Kampus Surabaya"/>
    <s v="4 (Terapan) - Komponen teknologi diintegrasikan dan diuji dalam lingkungan simulasi atau laboratorium."/>
    <s v="Penelitian Internal"/>
    <s v="Internal"/>
    <s v="ID"/>
    <s v="institusi internal"/>
    <m/>
    <s v="AMALIA NUR ALIFAH"/>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n v="9"/>
    <n v="17"/>
    <m/>
    <m/>
    <m/>
    <m/>
    <s v="Proposal"/>
    <s v="Laporan Akhir"/>
    <s v="I MADE WISNU ADI SANJAYA"/>
    <s v="Sains Data"/>
    <s v="AURA AULIA ANASTASYA HADI PUTRI"/>
    <s v="Sains Data"/>
    <s v="AULIYA ARDHINI PUTRI"/>
    <s v="Sains Data"/>
    <m/>
    <s v=""/>
    <m/>
    <s v=""/>
    <m/>
    <s v=""/>
    <m/>
    <s v=""/>
    <s v="1 (Satu) Artikel ilmiah pada Jurnal Q3/Q4 terindeks Scopus/WoS"/>
    <m/>
    <m/>
    <m/>
  </r>
  <r>
    <n v="16"/>
    <s v="KWR4.016/LIT06/PPM-LIT/2025"/>
    <s v="046/LIT06/PPM-LIT/2036"/>
    <s v="Perancangan Sistem Pengumpulan dan Pengelolaan Data Gait Berbasis MongoDB untuk Analisis dengan Visualisasi Interaktif"/>
    <s v="Penelitian Non Kerja Sama Eksternal"/>
    <x v="8"/>
    <n v="2025"/>
    <n v="12"/>
    <s v="Kesehatan dan Obat"/>
    <n v="12000000"/>
    <s v="Universitas Telkom Kampus Surabaya"/>
    <s v="3 (Dasar) - Fungsi dasar teknologi telah dibuktikan di lingkungan laboratorium."/>
    <s v="Penelitian Internal"/>
    <s v="Internal"/>
    <s v="ID"/>
    <s v="institusi internal"/>
    <m/>
    <s v="HELISYAH NUR FADHILAH"/>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m/>
    <m/>
    <m/>
    <m/>
    <m/>
    <m/>
    <s v="Proposal"/>
    <s v="Laporan Akhir"/>
    <s v="RIZAL RAHMAN RIZKIKA"/>
    <s v="Sains Data"/>
    <s v="AHMAD IHDA FALAH ANNUR"/>
    <s v="Sains Data"/>
    <s v="MUHAMMAD ABDULLAH IKHSAN"/>
    <s v="Sains Data"/>
    <m/>
    <s v=""/>
    <m/>
    <s v=""/>
    <m/>
    <s v=""/>
    <m/>
    <s v=""/>
    <s v="1 (Satu) Artikel ilmiah pada International Conference Proceeding terindeks Scopus/WoS"/>
    <m/>
    <m/>
    <m/>
  </r>
  <r>
    <n v="17"/>
    <s v="KWR4.016/LIT06/PPM-LIT/2025"/>
    <s v="046/LIT06/PPM-LIT/2037"/>
    <s v="Pembangunan Platform Jaringan Kerja Untuk Penyandang Disabilitas Berbasis Web"/>
    <s v="Penelitian Non Kerja Sama Eksternal"/>
    <x v="8"/>
    <n v="2025"/>
    <n v="12"/>
    <s v="Teknologi Informasi dan Komunikasi"/>
    <n v="12000000"/>
    <s v="Universitas Telkom Kampus Surabaya"/>
    <s v="4 (Terapan) - Komponen teknologi diintegrasikan dan diuji dalam lingkungan simulasi atau laboratorium."/>
    <s v="Penelitian Internal"/>
    <s v="Internal"/>
    <s v="ID"/>
    <s v="institusi internal"/>
    <m/>
    <s v="ALQIS RAUSANFITA"/>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n v="10"/>
    <m/>
    <m/>
    <m/>
    <m/>
    <m/>
    <s v="Proposal"/>
    <s v="Laporan Akhir"/>
    <s v="HAIDAR FULCA KURNIAWAN"/>
    <s v="Informatika"/>
    <s v="NUEVALEN REFITRA ALSWANDO"/>
    <s v="Informatika"/>
    <s v="GENDHI RAMONA PRASTYO"/>
    <s v="Informatika"/>
    <m/>
    <s v=""/>
    <m/>
    <s v=""/>
    <m/>
    <s v=""/>
    <m/>
    <s v=""/>
    <s v="1 (Satu) Artikel ilmiah pada International Conference Proceeding terindeks Scopus/WoS"/>
    <m/>
    <m/>
    <m/>
  </r>
  <r>
    <n v="18"/>
    <s v="KWR4.016/LIT06/PPM-LIT/2025"/>
    <s v="217/LIT06/PPM-LIT/2038"/>
    <s v="Perencanaan dan peramalan kebutuhan air bersih dengan algoritma peramalan deep learning dalam rangka penguatan SDG ke 6 “clean water and sanitation”"/>
    <s v="Penelitian Non Kerja Sama Eksternal"/>
    <x v="8"/>
    <n v="2025"/>
    <n v="12"/>
    <s v="Pangan"/>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n v="6"/>
    <n v="7"/>
    <n v="9"/>
    <n v="11"/>
    <n v="12"/>
    <n v="13"/>
    <s v="Proposal"/>
    <s v="Laporan Akhir"/>
    <s v="MICHAEL ANGELLO QADOSY RIYADI"/>
    <s v="Teknologi Informasi"/>
    <s v="CISA VALENTINO CAHYA RAMADHANI"/>
    <s v="Teknologi Informasi"/>
    <s v="STEVEN ANDRE GONASSIS"/>
    <s v="Teknologi Informasi"/>
    <m/>
    <s v=""/>
    <m/>
    <s v=""/>
    <m/>
    <s v=""/>
    <m/>
    <s v=""/>
    <s v="1 (Satu) Artikel ilmiah pada International Conference Proceeding terindeks Scopus/WoS"/>
    <m/>
    <m/>
    <m/>
  </r>
  <r>
    <n v="19"/>
    <s v="KWR4.016/LIT06/PPM-LIT/2025"/>
    <s v="218/LIT06/PPM-LIT/2039"/>
    <s v="Pengembangan sistem pengisian cepat baterai Lithium polymer pada sebuah robot fisioterapi"/>
    <s v="Penelitian Non Kerja Sama Eksternal"/>
    <x v="8"/>
    <n v="2025"/>
    <n v="12"/>
    <s v="Kesehatan dan Obat"/>
    <n v="12000000"/>
    <s v="Universitas Telkom Kampus Surabaya"/>
    <s v="6 (Terapan) - Sistem prototipe yang lengkap diuji dalam lingkungan yang relevan."/>
    <s v="Penelitian Internal"/>
    <s v="Internal"/>
    <s v="ID"/>
    <s v="institusi internal"/>
    <m/>
    <s v="DIMAS ADIPUTRA"/>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m/>
    <m/>
    <m/>
    <m/>
    <m/>
    <s v="Proposal"/>
    <s v="Laporan Akhir"/>
    <s v="ACHMAD SUBAYU"/>
    <s v="Teknik Elektro"/>
    <s v="NADYA NANDAYU JANNA"/>
    <s v="Teknik Elektro"/>
    <s v="DIO IFAN AULIYA"/>
    <s v="Teknik Elektro"/>
    <m/>
    <s v=""/>
    <m/>
    <s v=""/>
    <m/>
    <s v=""/>
    <m/>
    <s v=""/>
    <s v="1 (Satu) Artikel ilmiah pada International Conference Proceeding terindeks Scopus/WoS"/>
    <m/>
    <m/>
    <m/>
  </r>
  <r>
    <n v="20"/>
    <s v="KWR4.016/LIT06/PPM-LIT/2025"/>
    <s v="223/LIT06/PPM-LIT/2040"/>
    <s v="Klasifikasi Stadium Diabetic Retinopathy Menggunakan Hybrid Model Berbasis Deep Learning"/>
    <s v="Penelitian Non Kerja Sama Eksternal"/>
    <x v="8"/>
    <n v="2025"/>
    <n v="12"/>
    <s v="Kesehatan dan Obat"/>
    <n v="12000000"/>
    <s v="Universitas Telkom Kampus Surabaya"/>
    <s v="3 (Dasar) - Fungsi dasar teknologi telah dibuktikan di lingkungan laboratorium."/>
    <s v="Penelitian Internal"/>
    <s v="Internal"/>
    <s v="ID"/>
    <s v="institusi internal"/>
    <m/>
    <s v="VESSA RIZKY OKTAVIA"/>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n v="10"/>
    <m/>
    <m/>
    <m/>
    <m/>
    <m/>
    <s v="Proposal"/>
    <s v="Laporan Akhir"/>
    <s v="RAMADINOV RIZKY FITRAHAQ"/>
    <s v="Informatika"/>
    <s v="JOHN TJANDRA UTOMO"/>
    <s v="Informatika"/>
    <s v="MOHAMMAD GIBRAN KHALILULLAH"/>
    <s v="Informatika"/>
    <m/>
    <s v=""/>
    <m/>
    <s v=""/>
    <m/>
    <s v=""/>
    <m/>
    <s v=""/>
    <s v="1 (Satu) Artikel ilmiah pada International Conference Proceeding terindeks Scopus/WoS"/>
    <m/>
    <m/>
    <m/>
  </r>
  <r>
    <n v="21"/>
    <s v="KWR4.016/LIT06/PPM-LIT/2025"/>
    <s v="251/LIT06/PPM-LIT/2041"/>
    <s v="Integrasi Data Analytics dalam Website Pelayanan Ekspor Provinsi Jawa Timur untuk Mendukung Pengambilan Keputusan"/>
    <s v="Penelitian Non Kerja Sama Eksternal"/>
    <x v="8"/>
    <n v="2025"/>
    <n v="12"/>
    <s v="Teknologi Informasi dan Komunikasi"/>
    <n v="12000000"/>
    <s v="Universitas Telkom Kampus Surabaya"/>
    <s v="3 (Dasar) - Fungsi dasar teknologi telah dibuktikan di lingkungan laboratorium."/>
    <s v="Penelitian Internal"/>
    <s v="Internal"/>
    <s v="ID"/>
    <s v="institusi internal"/>
    <m/>
    <s v="Wachda Yuniar Rochmah"/>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n v="17"/>
    <m/>
    <m/>
    <m/>
    <m/>
    <m/>
    <s v="Proposal"/>
    <s v="Laporan Akhir"/>
    <s v="FAKHRI ALAUDDIN"/>
    <s v="Informatika"/>
    <s v="NAJLA MAKASSAR"/>
    <s v="Bisnis Digital"/>
    <s v="NAJMA MAKASSAR"/>
    <s v="Sistem Informasi"/>
    <m/>
    <s v=""/>
    <m/>
    <s v=""/>
    <m/>
    <s v=""/>
    <m/>
    <s v=""/>
    <s v="1 (Satu) Artikel ilmiah pada International Conference Proceeding terindeks Scopus/WoS"/>
    <m/>
    <m/>
    <m/>
  </r>
  <r>
    <n v="22"/>
    <s v="KWR4.016/LIT06/PPM-LIT/2025"/>
    <s v="290/LIT06/PPM-LIT/2042"/>
    <s v="Rancang Bangun Perangkat Pendeteksi Arah Tembakan menggunakan Gelombang Suara"/>
    <s v="Penelitian Non Kerja Sama Eksternal"/>
    <x v="8"/>
    <n v="2025"/>
    <n v="12"/>
    <s v="Pertahanan dan Keamanan"/>
    <n v="12000000"/>
    <s v="Universitas Telkom Kampus Surabaya"/>
    <s v="4 (Terapan) - Komponen teknologi diintegrasikan dan diuji dalam lingkungan simulasi atau laboratorium."/>
    <s v="Penelitian Internal"/>
    <s v="Internal"/>
    <s v="ID"/>
    <s v="institusi internal"/>
    <m/>
    <s v="MUHSIN"/>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n v="16"/>
    <m/>
    <m/>
    <m/>
    <m/>
    <m/>
    <s v="Proposal"/>
    <s v="Laporan Akhir"/>
    <s v="R. HEDI TABAH PRATAMA PUTRA"/>
    <s v="Teknik Telekomunikasi"/>
    <s v="FAJAR FEBRIO PUTRA NOVLYAWAN"/>
    <s v="Teknik Telekomunikasi"/>
    <s v="SYAHRU ROHMANA ADI"/>
    <s v="Teknik Telekomunikasi"/>
    <m/>
    <s v=""/>
    <m/>
    <s v=""/>
    <m/>
    <s v=""/>
    <m/>
    <s v=""/>
    <s v="1 (Satu) Artikel ilmiah pada International Conference Proceeding terindeks Scopus/WoS"/>
    <m/>
    <m/>
    <m/>
  </r>
  <r>
    <n v="23"/>
    <s v="KWR4.016/LIT06/PPM-LIT/2025"/>
    <s v="291/LIT06/PPM-LIT/2043"/>
    <s v="Pembangunan Aplikasi Untuk Registrasi Anjungan Pemeriksaan Kesehatan Mandiri Berbasis Progressive Web Apps"/>
    <s v="Penelitian Non Kerja Sama Eksternal"/>
    <x v="8"/>
    <n v="2025"/>
    <n v="12"/>
    <s v="Kesehatan dan Obat"/>
    <n v="12000000"/>
    <s v="Universitas Telkom Kampus Surabaya"/>
    <s v="5 (Terapan) - Teknologi diuji dalam lingkungan yang mirip dengan kondisi operasional sebenarnya."/>
    <s v="Penelitian Internal"/>
    <s v="Internal"/>
    <s v="ID"/>
    <s v="institusi internal"/>
    <m/>
    <s v="MUHAMMAD DZULFIKAR FAUZI"/>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NANDA BINTANG SAPUTRA"/>
    <s v="Informatika"/>
    <s v="MOCH. ANDI DIVANGGA PRATAMA"/>
    <s v="Informatika"/>
    <s v="MUHAMMAD HANAFI CHOIRULLOH"/>
    <s v="Informatika"/>
    <m/>
    <s v=""/>
    <m/>
    <s v=""/>
    <m/>
    <s v=""/>
    <m/>
    <s v=""/>
    <s v="1 (Satu) Artikel ilmiah pada International Conference Proceeding terindeks Scopus/WoS"/>
    <m/>
    <m/>
    <m/>
  </r>
  <r>
    <n v="24"/>
    <s v="KWR4.016/LIT06/PPM-LIT/2025"/>
    <s v="326/LIT06/PPM-LIT/2044"/>
    <s v="Monitoring dan analisis lalu lintas kendaraan dengan computer vision dan deep learning dalam rangka penguatan SDG ke 9 “industry, innovation and infrastructure”"/>
    <s v="Penelitian Non Kerja Sama Eksternal"/>
    <x v="8"/>
    <n v="2025"/>
    <n v="12"/>
    <s v="Transportasi"/>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n v="11"/>
    <m/>
    <m/>
    <m/>
    <m/>
    <m/>
    <s v="Proposal"/>
    <s v="Laporan Akhir"/>
    <s v="MICHAEL ANGELLO QADOSY RIYADI"/>
    <s v="Teknologi Informasi"/>
    <s v="SULTHONIKA MAHFUDZ AL MUJAHIDIN"/>
    <s v="Teknologi Informasi"/>
    <s v="KEVIN IMANUEL SETIAWAN"/>
    <s v="Teknologi Informasi"/>
    <m/>
    <s v=""/>
    <m/>
    <s v=""/>
    <m/>
    <s v=""/>
    <m/>
    <s v=""/>
    <s v="1 (Satu) Artikel ilmiah pada International Conference Proceeding terindeks Scopus/WoS"/>
    <m/>
    <m/>
    <m/>
  </r>
  <r>
    <n v="25"/>
    <s v="KWR4.016/LIT06/PPM-LIT/2025"/>
    <s v="271/LIT06/PPM-LIT/2045"/>
    <s v="Smart Vertigasi Pada Budidaya Melon"/>
    <s v="Penelitian Non Kerja Sama Eksternal"/>
    <x v="8"/>
    <n v="2025"/>
    <n v="12"/>
    <s v="Teknologi Informasi dan Komunikasi"/>
    <n v="11980000"/>
    <s v="Universitas Telkom Kampus Surabaya"/>
    <s v="3 (Dasar) - Fungsi dasar teknologi telah dibuktikan di lingkungan laboratorium."/>
    <s v="Penelitian Internal"/>
    <s v="Internal"/>
    <s v="ID"/>
    <s v="institusi internal"/>
    <m/>
    <s v="AHMAD WALI SATRIA BAHARI JOHAN "/>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n v="9"/>
    <m/>
    <m/>
    <m/>
    <m/>
    <m/>
    <s v="Proposal"/>
    <s v="Laporan Akhir"/>
    <s v="SHINTA PUTRI NIRMALA"/>
    <s v="Informatika"/>
    <s v="NATANAEL WIJAYA TIONO"/>
    <s v="Informatika"/>
    <s v="FARANDIO AL-KHALID"/>
    <s v="Informatika"/>
    <m/>
    <s v=""/>
    <m/>
    <s v=""/>
    <m/>
    <s v=""/>
    <m/>
    <s v=""/>
    <s v="1 (Satu) Artikel ilmiah pada International Conference Proceeding terindeks Scopus/WoS"/>
    <m/>
    <m/>
    <m/>
  </r>
  <r>
    <n v="26"/>
    <s v="KWR4.016/LIT06/PPM-LIT/2025"/>
    <s v="241/LIT06/PPM-LIT/2046"/>
    <s v="Analisis InSilico berbasis Machine Learning untuk Prediksi Ligan Potensial pada Relasi Protein CISH Sebagai Treatment Meningitis"/>
    <s v="Penelitian Non Kerja Sama Eksternal"/>
    <x v="8"/>
    <n v="2025"/>
    <n v="12"/>
    <s v="Kesehatan dan Obat"/>
    <n v="11950000"/>
    <s v="Universitas Telkom Kampus Surabaya"/>
    <s v="3 (Dasar) - Fungsi dasar teknologi telah dibuktikan di lingkungan laboratorium."/>
    <s v="Penelitian Internal"/>
    <s v="Internal"/>
    <s v="ID"/>
    <s v="institusi internal"/>
    <m/>
    <s v="MOH. HAMIM ZAJULI AL FAROBY"/>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n v="9"/>
    <m/>
    <m/>
    <m/>
    <m/>
    <m/>
    <s v="Proposal"/>
    <s v="Laporan Akhir"/>
    <s v="WHISNUMURTY GALIH ANANTA"/>
    <s v="Informatika"/>
    <s v="MUHAMMAD ABDULLAH IKHSAN"/>
    <s v="Sains Data"/>
    <m/>
    <s v=""/>
    <m/>
    <s v=""/>
    <m/>
    <s v=""/>
    <m/>
    <s v=""/>
    <m/>
    <s v=""/>
    <s v="1 (Satu) Artikel ilmiah pada International Conference Proceeding terindeks Scopus/WoS"/>
    <m/>
    <m/>
    <m/>
  </r>
  <r>
    <n v="27"/>
    <s v="KWR4.016/LIT06/PPM-LIT/2025"/>
    <s v="324/LIT06/PPM-LIT/2047"/>
    <s v="Pengembangan Sistem Otomasi Pemberian Pakan berbasis Machine Learning dan Iot untuk Prediksi Pola Konsumsi dan Produktivitas Ayam Petelur"/>
    <s v="Penelitian Non Kerja Sama Eksternal"/>
    <x v="8"/>
    <n v="2025"/>
    <n v="12"/>
    <s v="Pangan"/>
    <n v="11820000"/>
    <s v="Universitas Telkom Kampus Surabaya"/>
    <s v="5 (Terapan) - Teknologi diuji dalam lingkungan yang mirip dengan kondisi operasional sebenarnya."/>
    <s v="Penelitian Internal"/>
    <s v="Internal"/>
    <s v="ID"/>
    <s v="institusi internal"/>
    <m/>
    <s v="ARDIAN YUSUF WICAKSONO"/>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n v="3"/>
    <n v="9"/>
    <n v="12"/>
    <m/>
    <m/>
    <m/>
    <s v="Proposal"/>
    <s v="Laporan Akhir"/>
    <s v="AYSAR FULCA SETYA PUTRA"/>
    <s v="Informatika"/>
    <s v="MUCHAMMAD RIZQI ANDREYANTO SYAPUTRA"/>
    <s v="Sistem Informasi"/>
    <s v="HAMMAM JAUHARUL KARIM"/>
    <s v="Informatika"/>
    <m/>
    <s v=""/>
    <m/>
    <s v=""/>
    <m/>
    <s v=""/>
    <m/>
    <s v=""/>
    <s v="1 (Satu) Artikel ilmiah pada International Conference Proceeding terindeks Scopus/WoS"/>
    <m/>
    <m/>
    <m/>
  </r>
  <r>
    <n v="28"/>
    <s v="KWR4.016/LIT06/PPM-LIT/2025"/>
    <s v="257/LIT06/PPM-LIT/2048"/>
    <s v="PERANCANGAN ANTENA SUBARRAY VERTIKAL BERBASIS MIKROSTRIP BERPENCATU SERI DENGAN JARAK DAN BENTUK TAK SERAGAM"/>
    <s v="Penelitian Non Kerja Sama Eksternal"/>
    <x v="8"/>
    <n v="2025"/>
    <n v="12"/>
    <s v="Teknologi Informasi dan Komunikasi"/>
    <n v="11500000"/>
    <s v="Universitas Telkom Kampus Surabaya"/>
    <s v="3 (Dasar) - Fungsi dasar teknologi telah dibuktikan di lingkungan laboratorium."/>
    <s v="Penelitian Internal"/>
    <s v="Internal"/>
    <s v="ID"/>
    <s v="institusi internal"/>
    <m/>
    <s v="FANNUSH SHOFI AKBAR"/>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m/>
    <m/>
    <m/>
    <m/>
    <m/>
    <m/>
    <s v="Proposal"/>
    <s v="Laporan Akhir"/>
    <s v="WAHYU HADI HUSODO"/>
    <s v="Teknik Telekomunikasi"/>
    <m/>
    <s v=""/>
    <m/>
    <s v=""/>
    <m/>
    <s v=""/>
    <m/>
    <s v=""/>
    <m/>
    <s v=""/>
    <m/>
    <s v=""/>
    <s v="1 (Satu) Artikel ilmiah pada International Conference Proceeding terindeks Scopus/WoS"/>
    <m/>
    <m/>
    <m/>
  </r>
  <r>
    <n v="29"/>
    <s v="KWR4.016/LIT06/PPM-LIT/2025"/>
    <s v="233/LIT06/PPM-LIT/2049"/>
    <s v="SMART METER UNTUK MENANGANI GANGGUAN TEGANGAN DAN SAKLAR OTOMATIS PENGHUBUNG JARINGAN LISTRIK"/>
    <s v="Penelitian Non Kerja Sama Eksternal"/>
    <x v="8"/>
    <n v="2025"/>
    <n v="12"/>
    <s v="Energi - Energi Baru dan Terbarukan"/>
    <n v="11412750"/>
    <s v="Universitas Telkom Kampus Surabaya"/>
    <s v="1 (Dasar) - Konsep dasar dan prinsip-prinsip ilmiah baru mulai diidentifikasi."/>
    <s v="Penelitian Internal"/>
    <s v="Internal"/>
    <s v="ID"/>
    <s v="institusi internal"/>
    <m/>
    <s v="ISA HAFIDZ"/>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n v="9"/>
    <n v="11"/>
    <m/>
    <m/>
    <m/>
    <m/>
    <s v="Proposal"/>
    <s v="Laporan Akhir"/>
    <s v="HERNADIMAS ALFATTAH"/>
    <s v="Teknik Elektro"/>
    <s v="YAYOUNG ZHEKA HARDYNARTA"/>
    <s v="Teknik Elektro"/>
    <s v="MUHAMMAD EVAN PERMANA"/>
    <s v="Teknik Elektro"/>
    <m/>
    <s v=""/>
    <m/>
    <s v=""/>
    <m/>
    <s v=""/>
    <m/>
    <s v=""/>
    <s v="1 (Satu) Artikel ilmiah pada International Conference Proceeding terindeks Scopus/WoS"/>
    <m/>
    <m/>
    <m/>
  </r>
  <r>
    <n v="30"/>
    <s v="KWR4.016/LIT06/PPM-LIT/2025"/>
    <s v="259/LIT06/PPM-LIT/2050"/>
    <s v="Aplikasi Deteksi Objek Berbasis Suara untuk Membantu Tunanetra Menghindari Ancaman Secara Real Time Menggunakan Deep Learning"/>
    <s v="Penelitian Non Kerja Sama Eksternal"/>
    <x v="8"/>
    <n v="2025"/>
    <n v="12"/>
    <s v="Kesehatan dan Obat"/>
    <n v="11370510"/>
    <s v="Universitas Telkom Kampus Surabaya"/>
    <s v="4 (Terapan) - Komponen teknologi diintegrasikan dan diuji dalam lingkungan simulasi atau laboratorium."/>
    <s v="Penelitian Internal"/>
    <s v="Internal"/>
    <s v="ID"/>
    <s v="institusi internal"/>
    <m/>
    <s v="DEWI RAHMAWATI"/>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m/>
    <m/>
    <m/>
    <m/>
    <m/>
    <m/>
    <s v="Proposal"/>
    <s v="Laporan Akhir"/>
    <s v="DEVIT ERLINGGA ARAFIUDIN"/>
    <s v="Rekayasa Perangkat Lunak"/>
    <s v="DIANDRA NABIL PUTRA CAHYONO"/>
    <s v="Rekayasa Perangkat Lunak"/>
    <s v="MOCH. RICKY PRATAMA"/>
    <s v="Rekayasa Perangkat Lunak"/>
    <m/>
    <s v=""/>
    <m/>
    <s v=""/>
    <m/>
    <s v=""/>
    <m/>
    <s v=""/>
    <s v="1 (Satu) Artikel ilmiah pada International Conference Proceeding terindeks Scopus/WoS"/>
    <m/>
    <m/>
    <m/>
  </r>
  <r>
    <n v="31"/>
    <s v="KWR4.016/LIT06/PPM-LIT/2025"/>
    <s v="172/LIT06/PPM-LIT/2051"/>
    <s v="Teknologi dan Industri 4.0 Koperasi di Indonesia Persepsi Gen-Z: Pemetaan Tipologi Kapabilitas Dinamis Skill Future Model Bisnis Digital"/>
    <s v="Penelitian Non Kerja Sama Eksternal"/>
    <x v="8"/>
    <n v="2025"/>
    <n v="12"/>
    <s v="Sosial Humaniora, Pendidikan, Seni dan Budaya"/>
    <n v="11240760"/>
    <s v="Universitas Telkom Kampus Surabaya"/>
    <s v="1 (Dasar) - Konsep dasar dan prinsip-prinsip ilmiah baru mulai diidentifikasi."/>
    <s v="Penelitian Internal"/>
    <s v="Internal"/>
    <s v="ID"/>
    <s v="institusi internal"/>
    <m/>
    <s v="BAMBANG AGUS SUMANTRI "/>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m/>
    <m/>
    <m/>
    <m/>
    <m/>
    <m/>
    <s v="Proposal"/>
    <s v="Laporan Akhir"/>
    <s v="ANGGUN DESTIWARDHANI"/>
    <s v="Bisnis Digital"/>
    <s v="JUZSI YULIA INSANI"/>
    <s v="Bisnis Digital"/>
    <m/>
    <s v=""/>
    <m/>
    <s v=""/>
    <m/>
    <s v=""/>
    <m/>
    <s v=""/>
    <m/>
    <s v=""/>
    <s v="1 (Satu) Artikel ilmiah pada Jurnal Q3/Q4 terindeks Scopus/WoS"/>
    <m/>
    <m/>
    <m/>
  </r>
  <r>
    <n v="32"/>
    <s v="KWR4.016/LIT06/PPM-LIT/2025"/>
    <s v="311/LIT06/PPM-LIT/2052"/>
    <s v="Strategi Tecnology Talent Acqusition Melalui Employer Branding untuk Meningkatkan Preferensi Karir Gen-Z Di Koperasi Indonesia"/>
    <s v="Penelitian Non Kerja Sama Eksternal"/>
    <x v="8"/>
    <n v="2025"/>
    <n v="12"/>
    <s v="Sosial Humaniora, Pendidikan, Seni dan Budaya"/>
    <n v="11240760"/>
    <s v="Universitas Telkom Kampus Surabaya"/>
    <s v="1 (Dasar) - Konsep dasar dan prinsip-prinsip ilmiah baru mulai diidentifikasi."/>
    <s v="Penelitian Internal"/>
    <s v="Internal"/>
    <s v="ID"/>
    <s v="institusi internal"/>
    <m/>
    <s v="SEKAR WIDYASARI PUTRI"/>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m/>
    <m/>
    <m/>
    <m/>
    <m/>
    <m/>
    <s v="Proposal"/>
    <s v="Laporan Akhir"/>
    <s v="RHEINA FAIRIZHAVIRA"/>
    <s v="Bisnis Digital"/>
    <s v="ADAM SATRIA NUGRAHA"/>
    <s v="Bisnis Digital"/>
    <s v="NAZHIF NABIL DIAB"/>
    <s v="Bisnis Digital"/>
    <m/>
    <s v=""/>
    <m/>
    <s v=""/>
    <m/>
    <s v=""/>
    <m/>
    <s v=""/>
    <s v="1 (Satu) Artikel ilmiah pada International Conference Proceeding terindeks Scopus/WoS"/>
    <m/>
    <m/>
    <m/>
  </r>
  <r>
    <n v="33"/>
    <s v="KWR4.016/LIT06/PPM-LIT/2025"/>
    <s v="197/LIT06/PPM-LIT/2050"/>
    <s v="Model Kinematika Gait berbasis Functional Data Analysis Kurva Gerakan Tungkai Bawah"/>
    <s v="Penelitian Non Kerja Sama Eksternal"/>
    <x v="8"/>
    <n v="2025"/>
    <n v="12"/>
    <s v="Kesehatan dan Obat"/>
    <n v="11200000"/>
    <s v="Universitas Telkom Kampus Surabaya"/>
    <s v="2 (Dasar) - Konsep teknologi awal didefinisikan dan aplikasi potensial mulai diidentifikasi."/>
    <s v="Penelitian Internal"/>
    <s v="Internal"/>
    <s v="ID"/>
    <s v="institusi internal"/>
    <m/>
    <s v="RIFDATUN NI'MAH"/>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m/>
    <m/>
    <m/>
    <m/>
    <m/>
    <m/>
    <s v="Proposal"/>
    <s v="Laporan Akhir"/>
    <s v="MEDILIADITA DWI DIMASTIA"/>
    <s v="Sains Data"/>
    <s v="EKA PUTRI OKTAVIA"/>
    <s v="Sains Data"/>
    <s v="ANNISA SALSABILA"/>
    <s v="Teknik Elektro"/>
    <m/>
    <s v=""/>
    <m/>
    <s v=""/>
    <m/>
    <s v=""/>
    <m/>
    <s v=""/>
    <s v="1 (Satu) Artikel ilmiah pada International Conference Proceeding terindeks Scopus/WoS"/>
    <m/>
    <m/>
    <m/>
  </r>
  <r>
    <n v="34"/>
    <s v="KWR4.016/LIT06/PPM-LIT/2025"/>
    <s v="272/LIT06/PPM-LIT/2054"/>
    <s v="Transformasi Digital UMKM Pengolahan Ikan: Strategi Blueprint Teknologi Informasi dalam penerapan Enterprise Resource Planning untuk mendukung SDG 8 dan SDG 9"/>
    <s v="Penelitian Non Kerja Sama Eksternal"/>
    <x v="8"/>
    <n v="2025"/>
    <n v="12"/>
    <s v="Teknologi Informasi dan Komunikasi"/>
    <n v="11020935"/>
    <s v="Universitas Telkom Kampus Surabaya"/>
    <s v="2 (Dasar) - Konsep teknologi awal didefinisikan dan aplikasi potensial mulai diidentifikasi."/>
    <s v="Penelitian Internal"/>
    <s v="Internal"/>
    <s v="ID"/>
    <s v="institusi internal"/>
    <m/>
    <s v="DAHLIAR ANANDA"/>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n v="9"/>
    <m/>
    <m/>
    <m/>
    <m/>
    <m/>
    <s v="Proposal"/>
    <s v="Laporan Akhir"/>
    <s v="ILLIYYIN AKBAR ARIYANTO"/>
    <s v="Rekayasa Perangkat Lunak"/>
    <s v="MAHARANI FEBHI ATHA NINGRUM"/>
    <s v="Teknologi Informasi"/>
    <s v="MUHAMMAD"/>
    <s v="Rekayasa Perangkat Lunak"/>
    <m/>
    <s v=""/>
    <m/>
    <s v=""/>
    <m/>
    <s v=""/>
    <m/>
    <s v=""/>
    <s v="1 (Satu) Artikel ilmiah pada International Conference Proceeding terindeks Scopus/WoS"/>
    <m/>
    <m/>
    <m/>
  </r>
  <r>
    <n v="35"/>
    <s v="KWR4.016/LIT06/PPM-LIT/2025"/>
    <s v="296/LIT06/PPM-LIT/2055"/>
    <s v="Analisis Pengaruh Teknik Spread Spectrum pada Driver LED terhadap Lifetime Lampu LED Menggunakan Pendekatan Machine Learning"/>
    <s v="Penelitian Non Kerja Sama Eksternal"/>
    <x v="8"/>
    <n v="2025"/>
    <n v="12"/>
    <s v="Teknologi Informasi dan Komunikasi"/>
    <n v="11000900"/>
    <s v="Universitas Telkom Kampus Surabaya"/>
    <s v="2 (Dasar) - Konsep teknologi awal didefinisikan dan aplikasi potensial mulai diidentifikasi."/>
    <s v="Penelitian Internal"/>
    <s v="Internal"/>
    <s v="ID"/>
    <s v="institusi internal"/>
    <m/>
    <s v="MOHAMMAD YANUAR HARIYAWAN"/>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m/>
    <m/>
    <m/>
    <m/>
    <m/>
    <m/>
    <s v="Proposal"/>
    <s v="Laporan Akhir"/>
    <s v="MUHAMMAD RIZAL FIRMANSYAH"/>
    <s v="Teknik Komputer"/>
    <s v="IKMAL AL AIS"/>
    <s v="Teknik Komputer"/>
    <s v="PERTIWI SUSLIANI ARNOLDUS"/>
    <s v="Teknik Komputer"/>
    <m/>
    <s v=""/>
    <m/>
    <s v=""/>
    <m/>
    <s v=""/>
    <m/>
    <s v=""/>
    <s v="1 (Satu) Artikel ilmiah pada International Conference Proceeding terindeks Scopus/WoS"/>
    <m/>
    <m/>
    <m/>
  </r>
  <r>
    <n v="36"/>
    <s v="KWR4.016/LIT06/PPM-LIT/2025"/>
    <s v="301/LIT06/PPM-LIT/2056"/>
    <s v="Perancangan Sistem Komunikasi Vehicle to Vehicle (V2V) Berbasis Software Defined Radio"/>
    <s v="Penelitian Non Kerja Sama Eksternal"/>
    <x v="8"/>
    <n v="2025"/>
    <n v="12"/>
    <s v="Transportasi"/>
    <n v="10401575"/>
    <s v="Universitas Telkom Kampus Surabaya"/>
    <s v="2 (Dasar) - Konsep teknologi awal didefinisikan dan aplikasi potensial mulai diidentifikasi."/>
    <s v="Penelitian Internal"/>
    <s v="Internal"/>
    <s v="ID"/>
    <s v="institusi internal"/>
    <m/>
    <s v="MOHAMMAD YANUAR HARIYAWAN"/>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n v="11"/>
    <m/>
    <m/>
    <m/>
    <m/>
    <m/>
    <s v="Proposal"/>
    <s v="Laporan Akhir"/>
    <s v="AGUNG FIRMANSYAH DJALIL"/>
    <s v="Teknik Komputer"/>
    <s v="NUR SALIM HIDAYATULLAH"/>
    <s v="Teknik Komputer"/>
    <s v="APRILIA INASENSIA MORUK"/>
    <s v="Teknik Komputer"/>
    <m/>
    <s v=""/>
    <m/>
    <s v=""/>
    <m/>
    <s v=""/>
    <m/>
    <s v=""/>
    <s v="1 (Satu) Artikel ilmiah pada International Conference Proceeding terindeks Scopus/WoS"/>
    <m/>
    <m/>
    <m/>
  </r>
  <r>
    <n v="37"/>
    <s v="KWR4.016/LIT06/PPM-LIT/2025"/>
    <s v="286/LIT06/PPM-LIT/2055"/>
    <s v="Perancangan dan Implementasi Sistem Informasi Terpadu untuk Manajemen Penelitian dan Pengabdian Masyarakat di STAI Ali bin Abi Thalib"/>
    <s v="Penelitian Non Kerja Sama Eksternal"/>
    <x v="8"/>
    <n v="2025"/>
    <n v="12"/>
    <s v="Teknologi Informasi dan Komunikasi"/>
    <n v="10110000"/>
    <s v="Universitas Telkom Kampus Surabaya"/>
    <s v="3 (Dasar) - Fungsi dasar teknologi telah dibuktikan di lingkungan laboratorium."/>
    <s v="Penelitian Internal"/>
    <s v="Internal"/>
    <s v="ID"/>
    <s v="institusi internal"/>
    <m/>
    <s v="ADZANIL RACHMADHI PUTRA"/>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n v="9"/>
    <n v="16"/>
    <m/>
    <m/>
    <m/>
    <m/>
    <s v="Proposal"/>
    <s v="Laporan Akhir"/>
    <s v="MUHAMMAD RIZKY QOIRUL HUDA"/>
    <s v="Sistem Informasi"/>
    <s v="ANISA ULFADILAH"/>
    <s v="Sistem Informasi"/>
    <m/>
    <s v=""/>
    <m/>
    <s v=""/>
    <m/>
    <s v=""/>
    <m/>
    <s v=""/>
    <m/>
    <s v=""/>
    <s v="1 (Satu) Artikel ilmiah pada International Conference Proceeding terindeks Scopus/WoS"/>
    <m/>
    <m/>
    <m/>
  </r>
  <r>
    <n v="38"/>
    <m/>
    <s v="424/LIT06/PPM-LIT/2025"/>
    <s v="Studi Kebutuhan dan Implementasi e-MedDis: Mesin Otomatis ATM Obat berbasis Elektronik"/>
    <s v="Penelitian Non Kerja Sama Eksternal Batch 2"/>
    <x v="8"/>
    <n v="2025"/>
    <n v="12"/>
    <s v="Kesehatan dan Obat"/>
    <m/>
    <s v="Universitas Telkom Kampus Surabaya"/>
    <s v="3 (Dasar) - Fungsi dasar teknologi telah dibuktikan di lingkungan laboratorium."/>
    <s v="Penelitian Internal"/>
    <s v="Internal"/>
    <s v="ID"/>
    <s v="institusi internal"/>
    <m/>
    <s v="MUHAMAD NASRULLAH"/>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n v="9"/>
    <n v="11"/>
    <m/>
    <m/>
    <m/>
    <m/>
    <s v="Proposal"/>
    <s v="Laporan Akhir"/>
    <s v="AZZAHRA RIZKI SULARDI TRISNAWATI"/>
    <s v="Sistem Informasi"/>
    <s v="TUHFAH FAIRUZIA ZAHIRAH RAMDHANI"/>
    <s v="Sistem Informasi"/>
    <s v="NAJMA MAKASSAR"/>
    <s v="Sistem Informasi"/>
    <m/>
    <s v=""/>
    <m/>
    <s v=""/>
    <m/>
    <s v=""/>
    <m/>
    <s v=""/>
    <s v="1 (Satu) Artikel ilmiah pada Jurnal Q3/Q4 terindeks Scopus/WoS"/>
    <m/>
    <m/>
    <m/>
  </r>
  <r>
    <n v="39"/>
    <m/>
    <s v="438/LITO 6IPPM.LTT /2025"/>
    <s v="Perancangan Alat Bantu Komunikasi Darurat Pendaki menggunakan Lora dan IoT"/>
    <s v="Penelitian Non Kerja Sama Eksternal Batch 2"/>
    <x v="8"/>
    <n v="2025"/>
    <n v="12"/>
    <s v="Teknologi Informasi dan Komunikasi"/>
    <m/>
    <s v="Universitas Telkom Kampus Surabaya"/>
    <s v="3 (Dasar) - Fungsi dasar teknologi telah dibuktikan di lingkungan laboratorium."/>
    <s v="Penelitian Internal"/>
    <s v="Internal"/>
    <s v="ID"/>
    <s v="institusi internal"/>
    <m/>
    <s v="NILLA RACHMANINGRUM"/>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m/>
    <m/>
    <m/>
    <m/>
    <m/>
    <m/>
    <s v="Proposal"/>
    <s v="Laporan Akhir"/>
    <s v="ANDI MUHAMMAD THARIQ FATHUR RACHMAN"/>
    <s v="Teknik Telekomunikasi"/>
    <m/>
    <s v=""/>
    <m/>
    <s v=""/>
    <m/>
    <s v=""/>
    <m/>
    <s v=""/>
    <m/>
    <s v=""/>
    <m/>
    <s v=""/>
    <s v="1 (Satu) Artikel ilmiah pada International Conference Proceeding terindeks Scopus/WoS"/>
    <m/>
    <m/>
    <m/>
  </r>
  <r>
    <n v="40"/>
    <m/>
    <m/>
    <s v="[Model Konseptual Deteksi Penyakit Busuk Akar pada Tanaman Melon Menggunakan Electronic Nose Berbasis Volatile Organic Compounds untuk Mendukung Pertanian Presisi]"/>
    <s v="Penelitian DPPM"/>
    <x v="8"/>
    <n v="2025"/>
    <n v="6"/>
    <m/>
    <n v="123440000"/>
    <s v="Universitas Telkom Kampus Surabaya"/>
    <m/>
    <s v="Hibah DPPM"/>
    <s v="eksternal"/>
    <s v="ID"/>
    <s v="Kemendikbud Ristek"/>
    <m/>
    <s v="Helmy Widyantara"/>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n v="41"/>
    <m/>
    <m/>
    <s v="Analisis Dampak Sosial dan Lingkungan Penerapan Subsidi Baterai EV pada Close Loop Supply Chain Dengan Pendekatan Simulasi Sistem Dinamik"/>
    <s v="Penelitian DPPM"/>
    <x v="8"/>
    <n v="2025"/>
    <n v="6"/>
    <m/>
    <n v="104130000"/>
    <s v="Universitas Telkom Kampus Surabaya"/>
    <m/>
    <s v="Hibah DPPM"/>
    <s v="eksternal"/>
    <s v="ID"/>
    <s v="Kemendikbud Ristek"/>
    <m/>
    <s v="Abduh Sayid Albana"/>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n v="9"/>
    <m/>
    <m/>
    <m/>
    <m/>
    <m/>
    <m/>
    <m/>
    <m/>
    <s v=""/>
    <m/>
    <s v=""/>
    <m/>
    <s v=""/>
    <m/>
    <s v=""/>
    <m/>
    <s v=""/>
    <m/>
    <s v=""/>
    <m/>
    <s v=""/>
    <m/>
    <m/>
    <m/>
    <m/>
  </r>
  <r>
    <n v="42"/>
    <m/>
    <m/>
    <s v="Studi Pemodelan Prediksi Umur Pakai LED Menggunakan Algoritma Machine Learning pada Driver LED Akibat Penerapan Teknik Spread Spectrum"/>
    <s v="Penelitian DPPM"/>
    <x v="8"/>
    <n v="2025"/>
    <n v="6"/>
    <m/>
    <n v="117800000"/>
    <s v="Universitas Telkom Kampus Surabaya"/>
    <m/>
    <s v="Hibah DPPM"/>
    <s v="eksternal"/>
    <s v="ID"/>
    <s v="Kemendikbud Ristek"/>
    <m/>
    <s v="Mohammad Yanuar Hariyawan"/>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m/>
    <m/>
    <m/>
    <m/>
    <m/>
    <m/>
    <m/>
    <m/>
    <m/>
    <s v=""/>
    <m/>
    <s v=""/>
    <m/>
    <s v=""/>
    <m/>
    <s v=""/>
    <m/>
    <s v=""/>
    <m/>
    <s v=""/>
    <m/>
    <s v=""/>
    <m/>
    <m/>
    <m/>
    <m/>
  </r>
  <r>
    <n v="43"/>
    <m/>
    <m/>
    <s v="PENGEMBANGAN ANTENA PHASED ARRAY DENGAN SUBARRAY TERINTEGRASI UNTUK MENINGKATKAN KINERJA PEMINDAIAN PADA SISTEM RADAR BERBASIS SOFTWARE DEFINED RADIO (SDR) "/>
    <s v="Penelitian Hibah BRIN Gelombang 7"/>
    <x v="7"/>
    <n v="2025"/>
    <m/>
    <m/>
    <n v="105700000"/>
    <s v="Universitas Telkom Kampus Surabaya"/>
    <m/>
    <s v="Hibah BRIN Gelombang 7"/>
    <s v="eksternal"/>
    <s v="ID"/>
    <s v="Kemendikbud Ristek"/>
    <m/>
    <s v="FANNUSH SHOFI AKBAR"/>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n v="13"/>
    <m/>
    <m/>
    <m/>
    <m/>
    <m/>
    <m/>
    <m/>
    <m/>
    <s v=""/>
    <m/>
    <s v=""/>
    <m/>
    <s v=""/>
    <m/>
    <s v=""/>
    <m/>
    <s v=""/>
    <m/>
    <s v=""/>
    <m/>
    <s v=""/>
    <m/>
    <m/>
    <m/>
    <m/>
  </r>
  <r>
    <n v="41"/>
    <m/>
    <m/>
    <s v="Pengembangan e-MedDis: Inovasi Dispenser Obat Otomatis untuk Optimalisasi Waktu Layanan Kesehatan Berbasis IoT"/>
    <s v="PENELITIAN BTP INOVASI SKEMA TEMATIK BATCH 1"/>
    <x v="8"/>
    <n v="2025"/>
    <n v="6"/>
    <s v="Teknologi Informasi dan Komunikasi"/>
    <n v="24000000"/>
    <s v="Universitas Telkom Kampus Surabaya"/>
    <m/>
    <s v="Hibah Inovasi BTP"/>
    <s v="Internal"/>
    <s v="ID"/>
    <s v="institusi internal"/>
    <m/>
    <s v="DIMAS ADIPUTRA"/>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n v="5"/>
    <m/>
    <m/>
    <m/>
    <m/>
    <m/>
    <s v="Proposal"/>
    <m/>
    <s v="Gede Satyamahinsa Prastita Uttama"/>
    <s v="Informatika"/>
    <s v="MUH. AZZAM IZZADIN"/>
    <s v="Informatika"/>
    <s v="NAUFAL TSANI FIRJATULLOH"/>
    <s v="Teknik Elektro"/>
    <s v="Reza Dwi Septianto"/>
    <s v="Teknik Elektro"/>
    <s v="Annisa Rizky Prihastiwi"/>
    <s v="Teknik Elektro"/>
    <m/>
    <s v=""/>
    <m/>
    <s v=""/>
    <m/>
    <m/>
    <m/>
    <m/>
  </r>
  <r>
    <n v="42"/>
    <m/>
    <m/>
    <s v="Binatra: Sistem Informasi Terintegrasi Berbasis IoT dan Hybrid Neural Networks untuk Mitigasi Banjir yang Actionable dan Berkelanjutan"/>
    <s v="PENELITIAN BTP INOVASI SKEMA TEMATIK BATCH 1"/>
    <x v="8"/>
    <n v="2025"/>
    <n v="6"/>
    <s v="Teknologi Informasi dan Komunikasi"/>
    <n v="30000000"/>
    <s v="Universitas Telkom Kampus Surabaya"/>
    <m/>
    <s v="Hibah Inovasi BTP"/>
    <s v="Internal"/>
    <s v="ID"/>
    <s v="institusi internal"/>
    <m/>
    <s v="MUHAMMAD ADIB KAMALI"/>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n v="13"/>
    <m/>
    <m/>
    <m/>
    <m/>
    <m/>
    <s v="Proposal"/>
    <m/>
    <s v="I Made Ary Widnyana"/>
    <s v="Teknologi Informasi"/>
    <s v="Elsa Ajeng Pratiwi"/>
    <s v="Teknologi Informasi"/>
    <s v="Dimas Ogi Putra Pangestu"/>
    <s v="Teknologi Informasi"/>
    <m/>
    <s v=""/>
    <m/>
    <s v=""/>
    <m/>
    <s v=""/>
    <m/>
    <s v=""/>
    <m/>
    <m/>
    <m/>
    <m/>
  </r>
  <r>
    <n v="43"/>
    <m/>
    <m/>
    <s v="Pengembangan Prototipe Sistem Pertanian Presisi Berbasis IoT untuk Meningkatkan Produktivitas Tanaman Melon melalui Injeksi CO₂, Irigasi, dan Fertigasi Presisi"/>
    <s v="SINERGI"/>
    <x v="8"/>
    <n v="2025"/>
    <n v="6"/>
    <s v="Teknologi Informasi dan Komunikasi"/>
    <n v="202280000"/>
    <s v="Universitas Telkom Kampus Surabaya"/>
    <m/>
    <s v="Hibah Hiliriset"/>
    <s v="eksternal"/>
    <s v="ID"/>
    <s v="Kemendikbud Ristek"/>
    <m/>
    <s v="HELMY WIDYANTARA"/>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m/>
    <m/>
    <m/>
    <s v="Model 3 in 1 Farming: Sinergi Ayam Petelur, Lele Fiber, dan Melon Hidroponik"/>
    <s v="PENELITIAN BTP INOVASI SKEMA TEMATIK BATCH 2"/>
    <x v="8"/>
    <n v="2025"/>
    <m/>
    <m/>
    <n v="65000000"/>
    <s v="Universitas Telkom Kampus Surabaya"/>
    <n v="4"/>
    <s v="Hibah Inovasi Tematik BTP"/>
    <s v="Internal"/>
    <s v="ID"/>
    <s v="institusi internal"/>
    <m/>
    <s v="BAMBANG AGUS SUMANTRI"/>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m/>
    <m/>
    <m/>
    <m/>
    <m/>
    <m/>
    <m/>
    <m/>
    <m/>
    <s v=""/>
    <m/>
    <s v=""/>
    <m/>
    <s v=""/>
    <m/>
    <s v=""/>
    <m/>
    <s v=""/>
    <m/>
    <s v=""/>
    <m/>
    <s v=""/>
    <m/>
    <m/>
    <m/>
    <m/>
  </r>
  <r>
    <m/>
    <m/>
    <m/>
    <s v="Pengembangan Prototipe Elektrokardiograf 12-Lead Terintegrasi Sistem Interpretasi Otomatis dengan Teknologi Simultaneous Acquisition"/>
    <s v="PENELITIAN BTP INOVASI SKEMA TEMATIK BATCH 2"/>
    <x v="8"/>
    <n v="2025"/>
    <m/>
    <m/>
    <n v="65000000"/>
    <s v="Universitas Telkom Kampus Surabaya"/>
    <n v="4"/>
    <s v="Hibah Inovasi Tematik BTP"/>
    <s v="Internal"/>
    <s v="ID"/>
    <s v="institusi internal"/>
    <m/>
    <s v="DIMAS ADIPUTRA"/>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m/>
    <m/>
    <m/>
    <m/>
    <m/>
    <m/>
    <m/>
    <m/>
    <m/>
    <s v=""/>
    <m/>
    <s v=""/>
    <m/>
    <s v=""/>
    <m/>
    <s v=""/>
    <m/>
    <s v=""/>
    <m/>
    <s v=""/>
    <m/>
    <s v=""/>
    <m/>
    <m/>
    <m/>
    <m/>
  </r>
  <r>
    <m/>
    <m/>
    <m/>
    <s v="Integrated Circular Farming Berbasis IoT untuk Kemandirian Pangan Berkelanjutan"/>
    <s v="PENELITIAN BTP INOVASI SKEMA TEMATIK BATCH 2"/>
    <x v="8"/>
    <n v="2025"/>
    <m/>
    <m/>
    <n v="65000000"/>
    <s v="Universitas Telkom Kampus Surabaya"/>
    <n v="6"/>
    <s v="Hibah Inovasi Tematik BTP"/>
    <s v="Internal"/>
    <s v="ID"/>
    <s v="institusi internal"/>
    <m/>
    <s v="HELMY WIDYANTARA"/>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m/>
    <m/>
    <m/>
    <m/>
    <m/>
    <m/>
    <m/>
    <m/>
    <m/>
    <s v=""/>
    <m/>
    <s v=""/>
    <m/>
    <s v=""/>
    <m/>
    <s v=""/>
    <m/>
    <s v=""/>
    <m/>
    <s v=""/>
    <m/>
    <s v=""/>
    <m/>
    <m/>
    <m/>
    <m/>
  </r>
  <r>
    <m/>
    <m/>
    <m/>
    <m/>
    <m/>
    <x v="1"/>
    <m/>
    <m/>
    <m/>
    <m/>
    <m/>
    <m/>
    <m/>
    <m/>
    <m/>
    <m/>
    <m/>
    <m/>
    <m/>
    <m/>
    <m/>
    <m/>
    <m/>
    <m/>
    <m/>
    <m/>
    <m/>
    <m/>
    <m/>
    <m/>
    <m/>
    <m/>
    <m/>
    <m/>
    <m/>
    <m/>
    <m/>
    <m/>
    <m/>
    <n v="0"/>
    <s v=""/>
    <s v=""/>
    <s v=""/>
    <m/>
    <m/>
    <m/>
    <m/>
    <m/>
    <n v="0"/>
    <s v=""/>
    <s v=""/>
    <s v=""/>
    <m/>
    <m/>
    <m/>
    <m/>
    <m/>
    <m/>
    <s v=""/>
    <s v=""/>
    <s v=""/>
    <m/>
    <m/>
    <m/>
    <m/>
    <m/>
    <m/>
    <s v=""/>
    <s v=""/>
    <s v=""/>
    <m/>
    <m/>
    <m/>
    <m/>
    <m/>
    <m/>
    <m/>
    <m/>
    <m/>
    <m/>
    <m/>
    <m/>
    <m/>
    <m/>
    <s v=""/>
    <m/>
    <s v=""/>
    <m/>
    <s v=""/>
    <m/>
    <s v=""/>
    <m/>
    <s v=""/>
    <m/>
    <s v=""/>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ahun/Nama Skema">
  <location ref="A4:B7" firstHeaderRow="1" firstDataRow="1" firstDataCol="1" rowPageCount="2" colPageCount="1"/>
  <pivotFields count="99">
    <pivotField showAll="0"/>
    <pivotField showAll="0"/>
    <pivotField showAll="0"/>
    <pivotField showAll="0"/>
    <pivotField axis="axisRow" dataField="1" showAll="0">
      <items count="34">
        <item x="4"/>
        <item x="3"/>
        <item x="9"/>
        <item x="14"/>
        <item m="1" x="31"/>
        <item x="11"/>
        <item x="0"/>
        <item x="10"/>
        <item x="1"/>
        <item x="12"/>
        <item x="13"/>
        <item x="6"/>
        <item x="5"/>
        <item x="8"/>
        <item x="2"/>
        <item x="7"/>
        <item m="1" x="32"/>
        <item x="28"/>
        <item x="15"/>
        <item x="16"/>
        <item x="18"/>
        <item x="20"/>
        <item x="17"/>
        <item m="1" x="29"/>
        <item m="1" x="30"/>
        <item x="22"/>
        <item x="21"/>
        <item x="19"/>
        <item x="23"/>
        <item x="24"/>
        <item x="25"/>
        <item x="26"/>
        <item x="27"/>
        <item t="default"/>
      </items>
    </pivotField>
    <pivotField axis="axisPage" multipleItemSelectionAllowed="1" showAll="0">
      <items count="8">
        <item h="1" x="0"/>
        <item h="1" x="1"/>
        <item h="1" x="2"/>
        <item x="3"/>
        <item h="1" x="4"/>
        <item h="1" x="6"/>
        <item h="1" x="5"/>
        <item t="default"/>
      </items>
    </pivotField>
    <pivotField showAll="0"/>
    <pivotField showAll="0"/>
    <pivotField showAll="0"/>
    <pivotField showAll="0"/>
    <pivotField showAll="0"/>
    <pivotField showAll="0"/>
    <pivotField showAll="0"/>
    <pivotField showAll="0"/>
    <pivotField axis="axisPage" showAll="0">
      <items count="5">
        <item x="1"/>
        <item x="0"/>
        <item x="2"/>
        <item m="1" x="3"/>
        <item t="default"/>
      </items>
    </pivotField>
    <pivotField showAll="0"/>
    <pivotField multipleItemSelectionAllowed="1" showAll="0"/>
    <pivotField showAll="0"/>
    <pivotField showAll="0"/>
    <pivotField showAll="0"/>
    <pivotField showAll="0"/>
    <pivotField showAll="0"/>
    <pivotField showAll="0"/>
    <pivotField showAll="0">
      <items count="26">
        <item h="1" x="5"/>
        <item h="1" x="14"/>
        <item h="1" m="1" x="19"/>
        <item h="1" m="1" x="24"/>
        <item h="1" m="1" x="20"/>
        <item h="1" m="1" x="21"/>
        <item h="1" m="1" x="16"/>
        <item h="1" m="1" x="22"/>
        <item h="1" m="1" x="18"/>
        <item h="1" m="1" x="23"/>
        <item h="1" m="1" x="17"/>
        <item h="1" m="1" x="15"/>
        <item h="1" x="6"/>
        <item h="1" x="11"/>
        <item h="1" x="1"/>
        <item h="1" x="10"/>
        <item h="1" x="2"/>
        <item h="1" x="0"/>
        <item x="9"/>
        <item h="1" x="7"/>
        <item h="1" x="12"/>
        <item h="1" x="8"/>
        <item h="1" x="4"/>
        <item h="1" x="3"/>
        <item h="1" x="13"/>
        <item t="default"/>
      </items>
    </pivotField>
    <pivotField showAll="0"/>
    <pivotField showAll="0"/>
    <pivotField showAll="0"/>
    <pivotField showAll="0"/>
    <pivotField showAll="0"/>
    <pivotField showAll="0"/>
    <pivotField showAll="0"/>
    <pivotField showAll="0"/>
    <pivotField showAll="0"/>
    <pivotField showAll="0"/>
    <pivotField showAll="0">
      <items count="21">
        <item h="1" x="10"/>
        <item h="1" x="7"/>
        <item h="1" m="1" x="18"/>
        <item h="1" m="1" x="19"/>
        <item h="1" m="1" x="15"/>
        <item h="1" x="3"/>
        <item h="1" x="11"/>
        <item h="1" x="8"/>
        <item h="1" x="13"/>
        <item h="1" x="1"/>
        <item h="1" x="0"/>
        <item x="4"/>
        <item h="1" x="12"/>
        <item h="1" x="9"/>
        <item h="1" x="2"/>
        <item h="1" m="1" x="16"/>
        <item h="1" x="6"/>
        <item h="1" x="5"/>
        <item h="1" m="1" x="17"/>
        <item h="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
        <item x="5"/>
        <item x="0"/>
        <item m="1" x="17"/>
        <item m="1" x="15"/>
        <item x="11"/>
        <item x="10"/>
        <item x="3"/>
        <item m="1" x="13"/>
        <item x="6"/>
        <item x="8"/>
        <item x="1"/>
        <item m="1" x="16"/>
        <item x="7"/>
        <item m="1" x="14"/>
        <item x="2"/>
        <item x="4"/>
        <item x="1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m="1" x="11"/>
        <item m="1" x="12"/>
        <item m="1" x="10"/>
        <item x="2"/>
        <item m="1" x="8"/>
        <item m="1" x="6"/>
        <item m="1" x="7"/>
        <item m="1" x="4"/>
        <item m="1" x="5"/>
        <item m="1" x="3"/>
        <item m="1" x="9"/>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8"/>
    </i>
    <i>
      <x v="15"/>
    </i>
    <i t="grand">
      <x/>
    </i>
  </rowItems>
  <colItems count="1">
    <i/>
  </colItems>
  <pageFields count="2">
    <pageField fld="14" hier="-1"/>
    <pageField fld="5" hier="-1"/>
  </pageFields>
  <dataFields count="1">
    <dataField name="Total" fld="4"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ahun / Skema Penelitian">
  <location ref="A5:B259" firstHeaderRow="1" firstDataRow="1" firstDataCol="1" rowPageCount="2" colPageCount="1"/>
  <pivotFields count="99">
    <pivotField showAll="0"/>
    <pivotField showAll="0"/>
    <pivotField showAll="0"/>
    <pivotField showAll="0"/>
    <pivotField axis="axisRow" showAll="0">
      <items count="51">
        <item x="6"/>
        <item x="18"/>
        <item x="24"/>
        <item m="1" x="49"/>
        <item x="2"/>
        <item x="7"/>
        <item x="17"/>
        <item x="3"/>
        <item x="20"/>
        <item m="1" x="47"/>
        <item m="1" x="48"/>
        <item x="5"/>
        <item x="10"/>
        <item x="16"/>
        <item x="21"/>
        <item x="19"/>
        <item x="23"/>
        <item x="11"/>
        <item x="22"/>
        <item x="14"/>
        <item x="9"/>
        <item x="4"/>
        <item x="12"/>
        <item x="8"/>
        <item x="15"/>
        <item x="13"/>
        <item x="1"/>
        <item x="0"/>
        <item x="32"/>
        <item x="33"/>
        <item x="30"/>
        <item x="29"/>
        <item x="28"/>
        <item x="34"/>
        <item x="27"/>
        <item x="26"/>
        <item x="31"/>
        <item x="25"/>
        <item x="37"/>
        <item m="1" x="46"/>
        <item x="38"/>
        <item x="39"/>
        <item x="35"/>
        <item x="36"/>
        <item x="40"/>
        <item x="41"/>
        <item x="42"/>
        <item m="1" x="45"/>
        <item x="43"/>
        <item x="44"/>
        <item t="default"/>
      </items>
    </pivotField>
    <pivotField dataField="1" showAll="0">
      <items count="10">
        <item x="2"/>
        <item x="3"/>
        <item x="4"/>
        <item x="5"/>
        <item x="6"/>
        <item x="7"/>
        <item x="8"/>
        <item x="0"/>
        <item x="1"/>
        <item t="default"/>
      </items>
    </pivotField>
    <pivotField showAll="0"/>
    <pivotField showAll="0"/>
    <pivotField showAll="0"/>
    <pivotField showAll="0"/>
    <pivotField showAll="0"/>
    <pivotField showAll="0"/>
    <pivotField showAll="0"/>
    <pivotField axis="axisPage" multipleItemSelectionAllowed="1" showAll="0">
      <items count="9">
        <item h="1" x="2"/>
        <item x="1"/>
        <item h="1" m="1" x="7"/>
        <item h="1" m="1" x="6"/>
        <item h="1" m="1" x="5"/>
        <item h="1" m="1" x="3"/>
        <item h="1" x="0"/>
        <item h="1" m="1" x="4"/>
        <item t="default"/>
      </items>
    </pivotField>
    <pivotField showAll="0"/>
    <pivotField axis="axisPage" showAll="0">
      <items count="17">
        <item x="11"/>
        <item x="12"/>
        <item x="8"/>
        <item x="9"/>
        <item x="3"/>
        <item x="6"/>
        <item x="0"/>
        <item x="5"/>
        <item x="13"/>
        <item x="10"/>
        <item x="2"/>
        <item x="4"/>
        <item x="1"/>
        <item x="14"/>
        <item x="15"/>
        <item x="7"/>
        <item t="default"/>
      </items>
    </pivotField>
    <pivotField showAll="0"/>
    <pivotField axis="axisRow" showAll="0">
      <items count="165">
        <item x="70"/>
        <item x="11"/>
        <item m="1" x="163"/>
        <item x="72"/>
        <item x="38"/>
        <item x="81"/>
        <item x="95"/>
        <item x="41"/>
        <item x="45"/>
        <item x="104"/>
        <item x="82"/>
        <item x="49"/>
        <item x="65"/>
        <item x="52"/>
        <item x="43"/>
        <item x="40"/>
        <item x="87"/>
        <item x="68"/>
        <item x="98"/>
        <item x="32"/>
        <item x="30"/>
        <item x="54"/>
        <item x="29"/>
        <item x="83"/>
        <item x="107"/>
        <item x="60"/>
        <item x="33"/>
        <item x="50"/>
        <item x="28"/>
        <item m="1" x="117"/>
        <item x="61"/>
        <item x="9"/>
        <item x="16"/>
        <item x="66"/>
        <item x="99"/>
        <item x="67"/>
        <item x="79"/>
        <item x="17"/>
        <item x="12"/>
        <item x="20"/>
        <item x="3"/>
        <item x="84"/>
        <item m="1" x="125"/>
        <item x="69"/>
        <item x="15"/>
        <item x="73"/>
        <item x="26"/>
        <item x="55"/>
        <item x="10"/>
        <item x="4"/>
        <item x="48"/>
        <item x="24"/>
        <item m="1" x="124"/>
        <item x="62"/>
        <item x="18"/>
        <item m="1" x="122"/>
        <item x="58"/>
        <item x="86"/>
        <item x="21"/>
        <item x="39"/>
        <item x="35"/>
        <item x="51"/>
        <item x="8"/>
        <item x="56"/>
        <item m="1" x="118"/>
        <item x="77"/>
        <item x="76"/>
        <item x="57"/>
        <item x="90"/>
        <item x="31"/>
        <item x="6"/>
        <item x="106"/>
        <item x="74"/>
        <item x="42"/>
        <item x="7"/>
        <item x="25"/>
        <item x="27"/>
        <item x="34"/>
        <item x="88"/>
        <item x="64"/>
        <item x="101"/>
        <item x="108"/>
        <item x="105"/>
        <item x="94"/>
        <item x="14"/>
        <item x="96"/>
        <item x="75"/>
        <item x="78"/>
        <item x="59"/>
        <item m="1" x="123"/>
        <item m="1" x="119"/>
        <item x="47"/>
        <item x="19"/>
        <item x="23"/>
        <item x="80"/>
        <item m="1" x="120"/>
        <item x="63"/>
        <item x="92"/>
        <item x="37"/>
        <item m="1" x="162"/>
        <item x="22"/>
        <item x="89"/>
        <item x="2"/>
        <item x="0"/>
        <item x="71"/>
        <item x="91"/>
        <item x="13"/>
        <item x="36"/>
        <item x="100"/>
        <item x="5"/>
        <item x="102"/>
        <item x="1"/>
        <item x="97"/>
        <item x="85"/>
        <item x="103"/>
        <item m="1" x="121"/>
        <item m="1" x="133"/>
        <item m="1" x="129"/>
        <item m="1" x="156"/>
        <item m="1" x="127"/>
        <item m="1" x="140"/>
        <item m="1" x="141"/>
        <item m="1" x="130"/>
        <item m="1" x="134"/>
        <item m="1" x="142"/>
        <item m="1" x="143"/>
        <item m="1" x="144"/>
        <item m="1" x="135"/>
        <item m="1" x="152"/>
        <item m="1" x="139"/>
        <item m="1" x="136"/>
        <item m="1" x="126"/>
        <item m="1" x="131"/>
        <item m="1" x="149"/>
        <item m="1" x="137"/>
        <item m="1" x="145"/>
        <item m="1" x="138"/>
        <item m="1" x="128"/>
        <item m="1" x="151"/>
        <item m="1" x="153"/>
        <item m="1" x="148"/>
        <item m="1" x="157"/>
        <item m="1" x="159"/>
        <item m="1" x="154"/>
        <item m="1" x="146"/>
        <item m="1" x="147"/>
        <item m="1" x="158"/>
        <item m="1" x="161"/>
        <item m="1" x="155"/>
        <item m="1" x="150"/>
        <item m="1" x="160"/>
        <item m="1" x="132"/>
        <item x="110"/>
        <item x="111"/>
        <item x="112"/>
        <item x="44"/>
        <item x="113"/>
        <item x="53"/>
        <item x="114"/>
        <item x="115"/>
        <item x="109"/>
        <item x="46"/>
        <item x="93"/>
        <item x="1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7"/>
  </rowFields>
  <rowItems count="254">
    <i>
      <x/>
    </i>
    <i r="1">
      <x v="92"/>
    </i>
    <i>
      <x v="4"/>
    </i>
    <i r="1">
      <x v="1"/>
    </i>
    <i r="1">
      <x v="31"/>
    </i>
    <i r="1">
      <x v="32"/>
    </i>
    <i r="1">
      <x v="37"/>
    </i>
    <i r="1">
      <x v="38"/>
    </i>
    <i r="1">
      <x v="39"/>
    </i>
    <i r="1">
      <x v="40"/>
    </i>
    <i r="1">
      <x v="44"/>
    </i>
    <i r="1">
      <x v="48"/>
    </i>
    <i r="1">
      <x v="49"/>
    </i>
    <i r="1">
      <x v="51"/>
    </i>
    <i r="1">
      <x v="54"/>
    </i>
    <i r="1">
      <x v="58"/>
    </i>
    <i r="1">
      <x v="62"/>
    </i>
    <i r="1">
      <x v="70"/>
    </i>
    <i r="1">
      <x v="74"/>
    </i>
    <i r="1">
      <x v="84"/>
    </i>
    <i r="1">
      <x v="92"/>
    </i>
    <i r="1">
      <x v="93"/>
    </i>
    <i r="1">
      <x v="100"/>
    </i>
    <i r="1">
      <x v="102"/>
    </i>
    <i r="1">
      <x v="103"/>
    </i>
    <i r="1">
      <x v="106"/>
    </i>
    <i r="1">
      <x v="109"/>
    </i>
    <i>
      <x v="5"/>
    </i>
    <i r="1">
      <x v="1"/>
    </i>
    <i r="1">
      <x v="3"/>
    </i>
    <i r="1">
      <x v="5"/>
    </i>
    <i r="1">
      <x v="8"/>
    </i>
    <i r="1">
      <x v="10"/>
    </i>
    <i r="1">
      <x v="12"/>
    </i>
    <i r="1">
      <x v="17"/>
    </i>
    <i r="1">
      <x v="19"/>
    </i>
    <i r="1">
      <x v="21"/>
    </i>
    <i r="1">
      <x v="26"/>
    </i>
    <i r="1">
      <x v="30"/>
    </i>
    <i r="1">
      <x v="31"/>
    </i>
    <i r="1">
      <x v="33"/>
    </i>
    <i r="1">
      <x v="36"/>
    </i>
    <i r="1">
      <x v="47"/>
    </i>
    <i r="1">
      <x v="49"/>
    </i>
    <i r="1">
      <x v="53"/>
    </i>
    <i r="1">
      <x v="56"/>
    </i>
    <i r="1">
      <x v="69"/>
    </i>
    <i r="1">
      <x v="75"/>
    </i>
    <i r="1">
      <x v="76"/>
    </i>
    <i r="1">
      <x v="77"/>
    </i>
    <i r="1">
      <x v="79"/>
    </i>
    <i r="1">
      <x v="87"/>
    </i>
    <i r="1">
      <x v="88"/>
    </i>
    <i r="1">
      <x v="91"/>
    </i>
    <i r="1">
      <x v="93"/>
    </i>
    <i r="1">
      <x v="94"/>
    </i>
    <i r="1">
      <x v="96"/>
    </i>
    <i r="1">
      <x v="100"/>
    </i>
    <i r="1">
      <x v="106"/>
    </i>
    <i r="1">
      <x v="109"/>
    </i>
    <i r="1">
      <x v="157"/>
    </i>
    <i>
      <x v="6"/>
    </i>
    <i r="1">
      <x v="106"/>
    </i>
    <i>
      <x v="12"/>
    </i>
    <i r="1">
      <x v="32"/>
    </i>
    <i r="1">
      <x v="98"/>
    </i>
    <i>
      <x v="17"/>
    </i>
    <i r="1">
      <x v="4"/>
    </i>
    <i r="1">
      <x v="37"/>
    </i>
    <i r="1">
      <x v="59"/>
    </i>
    <i>
      <x v="19"/>
    </i>
    <i r="1">
      <x v="1"/>
    </i>
    <i r="1">
      <x v="7"/>
    </i>
    <i r="1">
      <x v="8"/>
    </i>
    <i r="1">
      <x v="11"/>
    </i>
    <i r="1">
      <x v="13"/>
    </i>
    <i r="1">
      <x v="14"/>
    </i>
    <i r="1">
      <x v="15"/>
    </i>
    <i r="1">
      <x v="27"/>
    </i>
    <i r="1">
      <x v="37"/>
    </i>
    <i r="1">
      <x v="38"/>
    </i>
    <i r="1">
      <x v="40"/>
    </i>
    <i r="1">
      <x v="48"/>
    </i>
    <i r="1">
      <x v="50"/>
    </i>
    <i r="1">
      <x v="54"/>
    </i>
    <i r="1">
      <x v="61"/>
    </i>
    <i r="1">
      <x v="73"/>
    </i>
    <i r="1">
      <x v="74"/>
    </i>
    <i r="1">
      <x v="75"/>
    </i>
    <i r="1">
      <x v="91"/>
    </i>
    <i r="1">
      <x v="102"/>
    </i>
    <i r="1">
      <x v="103"/>
    </i>
    <i r="1">
      <x v="107"/>
    </i>
    <i r="1">
      <x v="155"/>
    </i>
    <i r="1">
      <x v="161"/>
    </i>
    <i>
      <x v="20"/>
    </i>
    <i r="1">
      <x v="32"/>
    </i>
    <i r="1">
      <x v="38"/>
    </i>
    <i r="1">
      <x v="60"/>
    </i>
    <i>
      <x v="21"/>
    </i>
    <i r="1">
      <x v="23"/>
    </i>
    <i r="1">
      <x v="28"/>
    </i>
    <i r="1">
      <x v="31"/>
    </i>
    <i r="1">
      <x v="32"/>
    </i>
    <i r="1">
      <x v="38"/>
    </i>
    <i r="1">
      <x v="40"/>
    </i>
    <i r="1">
      <x v="46"/>
    </i>
    <i r="1">
      <x v="48"/>
    </i>
    <i r="1">
      <x v="51"/>
    </i>
    <i r="1">
      <x v="58"/>
    </i>
    <i r="1">
      <x v="88"/>
    </i>
    <i>
      <x v="22"/>
    </i>
    <i r="1">
      <x v="51"/>
    </i>
    <i r="1">
      <x v="62"/>
    </i>
    <i r="1">
      <x v="88"/>
    </i>
    <i>
      <x v="23"/>
    </i>
    <i r="1">
      <x v="1"/>
    </i>
    <i r="1">
      <x v="13"/>
    </i>
    <i r="1">
      <x v="19"/>
    </i>
    <i r="1">
      <x v="20"/>
    </i>
    <i r="1">
      <x v="22"/>
    </i>
    <i r="1">
      <x v="25"/>
    </i>
    <i r="1">
      <x v="28"/>
    </i>
    <i r="1">
      <x v="32"/>
    </i>
    <i r="1">
      <x v="35"/>
    </i>
    <i r="1">
      <x v="38"/>
    </i>
    <i r="1">
      <x v="44"/>
    </i>
    <i r="1">
      <x v="46"/>
    </i>
    <i r="1">
      <x v="51"/>
    </i>
    <i r="1">
      <x v="54"/>
    </i>
    <i r="1">
      <x v="60"/>
    </i>
    <i r="1">
      <x v="65"/>
    </i>
    <i r="1">
      <x v="74"/>
    </i>
    <i r="1">
      <x v="84"/>
    </i>
    <i r="1">
      <x v="92"/>
    </i>
    <i r="1">
      <x v="98"/>
    </i>
    <i r="1">
      <x v="102"/>
    </i>
    <i r="1">
      <x v="107"/>
    </i>
    <i r="1">
      <x v="155"/>
    </i>
    <i r="1">
      <x v="161"/>
    </i>
    <i>
      <x v="24"/>
    </i>
    <i r="1">
      <x v="46"/>
    </i>
    <i r="1">
      <x v="63"/>
    </i>
    <i>
      <x v="25"/>
    </i>
    <i r="1">
      <x v="11"/>
    </i>
    <i r="1">
      <x v="35"/>
    </i>
    <i r="1">
      <x v="39"/>
    </i>
    <i r="1">
      <x v="46"/>
    </i>
    <i r="1">
      <x v="60"/>
    </i>
    <i r="1">
      <x v="63"/>
    </i>
    <i r="1">
      <x v="91"/>
    </i>
    <i r="1">
      <x v="103"/>
    </i>
    <i r="1">
      <x v="157"/>
    </i>
    <i>
      <x v="26"/>
    </i>
    <i r="1">
      <x v="40"/>
    </i>
    <i>
      <x v="28"/>
    </i>
    <i r="1">
      <x v="6"/>
    </i>
    <i r="1">
      <x v="9"/>
    </i>
    <i r="1">
      <x v="16"/>
    </i>
    <i r="1">
      <x v="18"/>
    </i>
    <i r="1">
      <x v="21"/>
    </i>
    <i r="1">
      <x v="24"/>
    </i>
    <i r="1">
      <x v="34"/>
    </i>
    <i r="1">
      <x v="41"/>
    </i>
    <i r="1">
      <x v="43"/>
    </i>
    <i r="1">
      <x v="54"/>
    </i>
    <i r="1">
      <x v="57"/>
    </i>
    <i r="1">
      <x v="65"/>
    </i>
    <i r="1">
      <x v="68"/>
    </i>
    <i r="1">
      <x v="71"/>
    </i>
    <i r="1">
      <x v="72"/>
    </i>
    <i r="1">
      <x v="78"/>
    </i>
    <i r="1">
      <x v="80"/>
    </i>
    <i r="1">
      <x v="81"/>
    </i>
    <i r="1">
      <x v="82"/>
    </i>
    <i r="1">
      <x v="83"/>
    </i>
    <i r="1">
      <x v="85"/>
    </i>
    <i r="1">
      <x v="86"/>
    </i>
    <i r="1">
      <x v="97"/>
    </i>
    <i r="1">
      <x v="101"/>
    </i>
    <i r="1">
      <x v="105"/>
    </i>
    <i r="1">
      <x v="108"/>
    </i>
    <i r="1">
      <x v="110"/>
    </i>
    <i r="1">
      <x v="161"/>
    </i>
    <i r="1">
      <x v="162"/>
    </i>
    <i>
      <x v="29"/>
    </i>
    <i r="1">
      <x v="3"/>
    </i>
    <i r="1">
      <x v="60"/>
    </i>
    <i r="1">
      <x v="92"/>
    </i>
    <i>
      <x v="32"/>
    </i>
    <i r="1">
      <x v="51"/>
    </i>
    <i r="1">
      <x v="88"/>
    </i>
    <i r="1">
      <x v="98"/>
    </i>
    <i>
      <x v="33"/>
    </i>
    <i r="1">
      <x v="63"/>
    </i>
    <i r="1">
      <x v="77"/>
    </i>
    <i>
      <x v="36"/>
    </i>
    <i r="1">
      <x v="30"/>
    </i>
    <i r="1">
      <x v="33"/>
    </i>
    <i r="1">
      <x v="66"/>
    </i>
    <i r="1">
      <x v="88"/>
    </i>
    <i r="1">
      <x v="112"/>
    </i>
    <i r="1">
      <x v="113"/>
    </i>
    <i r="1">
      <x v="114"/>
    </i>
    <i>
      <x v="38"/>
    </i>
    <i r="1">
      <x v="1"/>
    </i>
    <i r="1">
      <x v="5"/>
    </i>
    <i r="1">
      <x v="9"/>
    </i>
    <i r="1">
      <x v="12"/>
    </i>
    <i r="1">
      <x v="13"/>
    </i>
    <i r="1">
      <x v="15"/>
    </i>
    <i r="1">
      <x v="19"/>
    </i>
    <i r="1">
      <x v="26"/>
    </i>
    <i r="1">
      <x v="31"/>
    </i>
    <i r="1">
      <x v="37"/>
    </i>
    <i r="1">
      <x v="38"/>
    </i>
    <i r="1">
      <x v="43"/>
    </i>
    <i r="1">
      <x v="46"/>
    </i>
    <i r="1">
      <x v="50"/>
    </i>
    <i r="1">
      <x v="51"/>
    </i>
    <i r="1">
      <x v="53"/>
    </i>
    <i r="1">
      <x v="54"/>
    </i>
    <i r="1">
      <x v="65"/>
    </i>
    <i r="1">
      <x v="66"/>
    </i>
    <i r="1">
      <x v="67"/>
    </i>
    <i r="1">
      <x v="70"/>
    </i>
    <i r="1">
      <x v="72"/>
    </i>
    <i r="1">
      <x v="81"/>
    </i>
    <i r="1">
      <x v="86"/>
    </i>
    <i r="1">
      <x v="87"/>
    </i>
    <i r="1">
      <x v="97"/>
    </i>
    <i r="1">
      <x v="104"/>
    </i>
    <i r="1">
      <x v="152"/>
    </i>
    <i r="1">
      <x v="153"/>
    </i>
    <i r="1">
      <x v="154"/>
    </i>
    <i r="1">
      <x v="155"/>
    </i>
    <i r="1">
      <x v="156"/>
    </i>
    <i r="1">
      <x v="157"/>
    </i>
    <i r="1">
      <x v="158"/>
    </i>
    <i>
      <x v="41"/>
    </i>
    <i r="1">
      <x v="74"/>
    </i>
    <i r="1">
      <x v="159"/>
    </i>
    <i>
      <x v="42"/>
    </i>
    <i r="1">
      <x v="160"/>
    </i>
    <i>
      <x v="43"/>
    </i>
    <i r="1">
      <x v="68"/>
    </i>
    <i>
      <x v="46"/>
    </i>
    <i r="1">
      <x v="38"/>
    </i>
    <i r="1">
      <x v="66"/>
    </i>
    <i>
      <x v="49"/>
    </i>
    <i r="1">
      <x v="38"/>
    </i>
    <i r="1">
      <x v="51"/>
    </i>
    <i r="1">
      <x v="163"/>
    </i>
    <i t="grand">
      <x/>
    </i>
  </rowItems>
  <colItems count="1">
    <i/>
  </colItems>
  <pageFields count="2">
    <pageField fld="15" hier="-1"/>
    <pageField fld="13" hier="-1"/>
  </pageFields>
  <dataFields count="1">
    <dataField name="Sum of Tahun Usulan" fld="5"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2" firstHeaderRow="1" firstDataRow="1" firstDataCol="1" rowPageCount="1" colPageCount="1"/>
  <pivotFields count="69">
    <pivotField axis="axisRow" dataField="1" compact="0" outline="0" showAll="0">
      <items count="48">
        <item x="6"/>
        <item x="18"/>
        <item x="24"/>
        <item x="2"/>
        <item x="7"/>
        <item x="17"/>
        <item x="32"/>
        <item x="31"/>
        <item x="3"/>
        <item h="1" x="27"/>
        <item h="1" x="26"/>
        <item x="0"/>
        <item x="20"/>
        <item x="30"/>
        <item h="1" x="25"/>
        <item x="29"/>
        <item x="5"/>
        <item x="10"/>
        <item x="16"/>
        <item x="21"/>
        <item x="19"/>
        <item x="23"/>
        <item x="11"/>
        <item x="22"/>
        <item x="14"/>
        <item x="34"/>
        <item x="9"/>
        <item x="4"/>
        <item x="12"/>
        <item x="28"/>
        <item x="8"/>
        <item x="15"/>
        <item x="33"/>
        <item x="13"/>
        <item h="1" x="1"/>
        <item h="1" x="37"/>
        <item h="1" m="1" x="46"/>
        <item h="1" x="38"/>
        <item h="1" x="39"/>
        <item h="1" x="35"/>
        <item h="1" x="36"/>
        <item h="1" x="40"/>
        <item h="1" x="41"/>
        <item h="1" x="42"/>
        <item h="1" m="1" x="45"/>
        <item h="1" x="43"/>
        <item h="1" x="44"/>
        <item t="default"/>
      </items>
    </pivotField>
    <pivotField axis="axisPage" compact="0" outline="0" showAll="0">
      <items count="10">
        <item h="1" x="3"/>
        <item h="1" x="4"/>
        <item h="1" x="5"/>
        <item h="1" x="6"/>
        <item x="7"/>
        <item h="1" x="0"/>
        <item h="1" x="1"/>
        <item h="1" x="8"/>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8">
    <i>
      <x v="6"/>
    </i>
    <i>
      <x v="7"/>
    </i>
    <i>
      <x v="13"/>
    </i>
    <i>
      <x v="15"/>
    </i>
    <i>
      <x v="25"/>
    </i>
    <i>
      <x v="29"/>
    </i>
    <i>
      <x v="32"/>
    </i>
    <i t="grand">
      <x/>
    </i>
  </rowItems>
  <colItems count="1">
    <i/>
  </colItems>
  <pageFields count="1">
    <pageField fld="1" item="4" hier="-1"/>
  </pageFields>
  <dataFields count="1">
    <dataField name="Count of Nama Skema" fld="0" subtotal="count" baseField="0" baseItem="0"/>
  </dataFields>
  <chartFormats count="3">
    <chartFormat chart="7" format="74" series="1">
      <pivotArea type="data" outline="0" fieldPosition="0">
        <references count="1">
          <reference field="4294967294" count="1" selected="0">
            <x v="0"/>
          </reference>
        </references>
      </pivotArea>
    </chartFormat>
    <chartFormat chart="8" format="75" series="1">
      <pivotArea type="data" outline="0" fieldPosition="0">
        <references count="1">
          <reference field="4294967294" count="1" selected="0">
            <x v="0"/>
          </reference>
        </references>
      </pivotArea>
    </chartFormat>
    <chartFormat chart="0" format="7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 firstHeaderRow="0" firstDataRow="0" firstDataCol="0" rowPageCount="1" colPageCount="1"/>
  <pivotFields count="99">
    <pivotField compact="0" outline="0" showAll="0"/>
    <pivotField compact="0" outline="0" showAll="0"/>
    <pivotField compact="0" outline="0" showAll="0"/>
    <pivotField compact="0" outline="0" showAll="0"/>
    <pivotField compact="0" outline="0" showAll="0"/>
    <pivotField axis="axisPage" compact="0" outline="0" showAll="0">
      <items count="10">
        <item h="1" x="3"/>
        <item h="1" x="4"/>
        <item h="1" x="5"/>
        <item h="1" x="6"/>
        <item n="2024-2025" x="7"/>
        <item h="1" x="0"/>
        <item h="1" x="1"/>
        <item h="1" x="8"/>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ageFields count="1">
    <pageField fld="5" item="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rowPageCount="1" colPageCount="1"/>
  <pivotFields count="123">
    <pivotField compact="0" outline="0" showAll="0"/>
    <pivotField compact="0" outline="0" showAll="0"/>
    <pivotField compact="0" outline="0" showAll="0"/>
    <pivotField compact="0" outline="0" showAll="0"/>
    <pivotField axis="axisRow" dataField="1" compact="0" outline="0" showAll="0">
      <items count="33">
        <item x="4"/>
        <item h="1" x="3"/>
        <item x="9"/>
        <item h="1" x="14"/>
        <item x="15"/>
        <item x="18"/>
        <item x="20"/>
        <item x="11"/>
        <item x="0"/>
        <item x="10"/>
        <item x="1"/>
        <item x="12"/>
        <item x="13"/>
        <item x="6"/>
        <item x="5"/>
        <item x="8"/>
        <item x="2"/>
        <item x="7"/>
        <item x="16"/>
        <item x="17"/>
        <item m="1" x="28"/>
        <item h="1" m="1" x="29"/>
        <item h="1" m="1" x="31"/>
        <item h="1" m="1" x="30"/>
        <item h="1" x="22"/>
        <item h="1" x="21"/>
        <item h="1" x="19"/>
        <item h="1" x="23"/>
        <item h="1" x="24"/>
        <item h="1" x="25"/>
        <item h="1" x="26"/>
        <item h="1" x="27"/>
        <item t="default"/>
      </items>
    </pivotField>
    <pivotField axis="axisPage" compact="0" outline="0" showAll="0">
      <items count="7">
        <item h="1" x="0"/>
        <item h="1" x="1"/>
        <item h="1" x="2"/>
        <item h="1" x="3"/>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6">
    <i>
      <x v="4"/>
    </i>
    <i>
      <x v="5"/>
    </i>
    <i>
      <x v="6"/>
    </i>
    <i>
      <x v="18"/>
    </i>
    <i>
      <x v="19"/>
    </i>
    <i t="grand">
      <x/>
    </i>
  </rowItems>
  <colItems count="1">
    <i/>
  </colItems>
  <pageFields count="1">
    <pageField fld="5" item="4" hier="-1"/>
  </pageFields>
  <dataFields count="1">
    <dataField name="Count of Nama Skema" fld="4"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2" firstHeaderRow="1" firstDataRow="1" firstDataCol="1" rowPageCount="1" colPageCount="1"/>
  <pivotFields count="92">
    <pivotField axis="axisPage" compact="0" outline="0" showAll="0">
      <items count="7">
        <item h="1" x="0"/>
        <item h="1" x="1"/>
        <item h="1" x="2"/>
        <item h="1" x="3"/>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13">
        <item x="11"/>
        <item x="7"/>
        <item x="5"/>
        <item x="8"/>
        <item x="10"/>
        <item x="6"/>
        <item x="4"/>
        <item x="9"/>
        <item h="1" x="0"/>
        <item h="1" x="2"/>
        <item h="1" x="3"/>
        <item h="1" x="1"/>
        <item t="default"/>
      </items>
    </pivotField>
  </pivotFields>
  <rowFields count="1">
    <field x="91"/>
  </rowFields>
  <rowItems count="9">
    <i>
      <x/>
    </i>
    <i>
      <x v="1"/>
    </i>
    <i>
      <x v="2"/>
    </i>
    <i>
      <x v="3"/>
    </i>
    <i>
      <x v="4"/>
    </i>
    <i>
      <x v="5"/>
    </i>
    <i>
      <x v="6"/>
    </i>
    <i>
      <x v="7"/>
    </i>
    <i t="grand">
      <x/>
    </i>
  </rowItems>
  <colItems count="1">
    <i/>
  </colItems>
  <pageFields count="1">
    <pageField fld="0" item="4" hier="-1"/>
  </pageFields>
  <dataFields count="1">
    <dataField name="Count of SDG" fld="91" subtotal="count" baseField="0" baseItem="0"/>
  </dataFields>
  <chartFormats count="9">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91" count="1" selected="0">
            <x v="0"/>
          </reference>
        </references>
      </pivotArea>
    </chartFormat>
    <chartFormat chart="0" format="20">
      <pivotArea type="data" outline="0" fieldPosition="0">
        <references count="2">
          <reference field="4294967294" count="1" selected="0">
            <x v="0"/>
          </reference>
          <reference field="91" count="1" selected="0">
            <x v="1"/>
          </reference>
        </references>
      </pivotArea>
    </chartFormat>
    <chartFormat chart="0" format="21">
      <pivotArea type="data" outline="0" fieldPosition="0">
        <references count="2">
          <reference field="4294967294" count="1" selected="0">
            <x v="0"/>
          </reference>
          <reference field="91" count="1" selected="0">
            <x v="2"/>
          </reference>
        </references>
      </pivotArea>
    </chartFormat>
    <chartFormat chart="0" format="22">
      <pivotArea type="data" outline="0" fieldPosition="0">
        <references count="2">
          <reference field="4294967294" count="1" selected="0">
            <x v="0"/>
          </reference>
          <reference field="91" count="1" selected="0">
            <x v="3"/>
          </reference>
        </references>
      </pivotArea>
    </chartFormat>
    <chartFormat chart="0" format="23">
      <pivotArea type="data" outline="0" fieldPosition="0">
        <references count="2">
          <reference field="4294967294" count="1" selected="0">
            <x v="0"/>
          </reference>
          <reference field="91" count="1" selected="0">
            <x v="4"/>
          </reference>
        </references>
      </pivotArea>
    </chartFormat>
    <chartFormat chart="0" format="24">
      <pivotArea type="data" outline="0" fieldPosition="0">
        <references count="2">
          <reference field="4294967294" count="1" selected="0">
            <x v="0"/>
          </reference>
          <reference field="91" count="1" selected="0">
            <x v="5"/>
          </reference>
        </references>
      </pivotArea>
    </chartFormat>
    <chartFormat chart="0" format="25">
      <pivotArea type="data" outline="0" fieldPosition="0">
        <references count="2">
          <reference field="4294967294" count="1" selected="0">
            <x v="0"/>
          </reference>
          <reference field="91" count="1" selected="0">
            <x v="6"/>
          </reference>
        </references>
      </pivotArea>
    </chartFormat>
    <chartFormat chart="0" format="26">
      <pivotArea type="data" outline="0" fieldPosition="0">
        <references count="2">
          <reference field="4294967294" count="1" selected="0">
            <x v="0"/>
          </reference>
          <reference field="9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B12" firstHeaderRow="1" firstDataRow="1" firstDataCol="1" rowPageCount="2" colPageCount="1"/>
  <pivotFields count="61">
    <pivotField compact="0" outline="0" showAll="0"/>
    <pivotField compact="0" outline="0" showAll="0"/>
    <pivotField axis="axisRow" dataField="1" compact="0" outline="0" showAll="0">
      <items count="41">
        <item x="31"/>
        <item x="13"/>
        <item x="20"/>
        <item x="30"/>
        <item x="32"/>
        <item x="28"/>
        <item x="27"/>
        <item x="14"/>
        <item x="34"/>
        <item x="35"/>
        <item x="22"/>
        <item x="1"/>
        <item x="16"/>
        <item x="25"/>
        <item x="23"/>
        <item x="26"/>
        <item x="24"/>
        <item x="33"/>
        <item x="18"/>
        <item x="19"/>
        <item x="17"/>
        <item x="21"/>
        <item x="29"/>
        <item x="38"/>
        <item x="36"/>
        <item x="37"/>
        <item x="39"/>
        <item x="15"/>
        <item x="0"/>
        <item x="2"/>
        <item x="3"/>
        <item x="4"/>
        <item x="5"/>
        <item x="6"/>
        <item x="7"/>
        <item x="8"/>
        <item x="9"/>
        <item x="10"/>
        <item x="11"/>
        <item x="12"/>
        <item t="default"/>
      </items>
    </pivotField>
    <pivotField axis="axisPage" compact="0" outline="0" multipleItemSelectionAllowed="1" showAll="0">
      <items count="15">
        <item h="1" x="8"/>
        <item h="1" x="11"/>
        <item h="1" x="7"/>
        <item h="1" x="10"/>
        <item h="1" x="4"/>
        <item h="1" x="3"/>
        <item h="1" x="2"/>
        <item h="1" x="9"/>
        <item h="1" x="5"/>
        <item x="1"/>
        <item h="1" x="6"/>
        <item h="1" x="13"/>
        <item h="1" x="12"/>
        <item x="0"/>
        <item t="default"/>
      </items>
    </pivotField>
    <pivotField compact="0" outline="0" showAll="0"/>
    <pivotField compact="0" outline="0" showAll="0"/>
    <pivotField axis="axisPage" compact="0" outline="0" showAll="0">
      <items count="9">
        <item h="1" x="2"/>
        <item h="1" x="3"/>
        <item h="1" x="4"/>
        <item h="1" x="5"/>
        <item x="7"/>
        <item h="1" x="6"/>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v="7"/>
    </i>
    <i>
      <x v="18"/>
    </i>
    <i>
      <x v="19"/>
    </i>
    <i>
      <x v="20"/>
    </i>
    <i>
      <x v="21"/>
    </i>
    <i>
      <x v="22"/>
    </i>
    <i>
      <x v="27"/>
    </i>
    <i t="grand">
      <x/>
    </i>
  </rowItems>
  <colItems count="1">
    <i/>
  </colItems>
  <pageFields count="2">
    <pageField fld="6" item="4" hier="-1"/>
    <pageField fld="3" hier="-1"/>
  </pageFields>
  <dataFields count="1">
    <dataField name="Count of Akreditasi/ Index Jurnal" fld="2" subtotal="count" baseField="0" baseItem="0"/>
  </dataFields>
  <chartFormats count="2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11"/>
          </reference>
        </references>
      </pivotArea>
    </chartFormat>
    <chartFormat chart="4" format="3">
      <pivotArea type="data" outline="0" fieldPosition="0">
        <references count="2">
          <reference field="4294967294" count="1" selected="0">
            <x v="0"/>
          </reference>
          <reference field="2" count="1" selected="0">
            <x v="13"/>
          </reference>
        </references>
      </pivotArea>
    </chartFormat>
    <chartFormat chart="4" format="4">
      <pivotArea type="data" outline="0" fieldPosition="0">
        <references count="2">
          <reference field="4294967294" count="1" selected="0">
            <x v="0"/>
          </reference>
          <reference field="2" count="1" selected="0">
            <x v="14"/>
          </reference>
        </references>
      </pivotArea>
    </chartFormat>
    <chartFormat chart="4" format="5">
      <pivotArea type="data" outline="0" fieldPosition="0">
        <references count="2">
          <reference field="4294967294" count="1" selected="0">
            <x v="0"/>
          </reference>
          <reference field="2" count="1" selected="0">
            <x v="15"/>
          </reference>
        </references>
      </pivotArea>
    </chartFormat>
    <chartFormat chart="4" format="6">
      <pivotArea type="data" outline="0" fieldPosition="0">
        <references count="2">
          <reference field="4294967294" count="1" selected="0">
            <x v="0"/>
          </reference>
          <reference field="2" count="1" selected="0">
            <x v="16"/>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11"/>
          </reference>
        </references>
      </pivotArea>
    </chartFormat>
    <chartFormat chart="5" format="9">
      <pivotArea type="data" outline="0" fieldPosition="0">
        <references count="2">
          <reference field="4294967294" count="1" selected="0">
            <x v="0"/>
          </reference>
          <reference field="2" count="1" selected="0">
            <x v="13"/>
          </reference>
        </references>
      </pivotArea>
    </chartFormat>
    <chartFormat chart="5" format="10">
      <pivotArea type="data" outline="0" fieldPosition="0">
        <references count="2">
          <reference field="4294967294" count="1" selected="0">
            <x v="0"/>
          </reference>
          <reference field="2" count="1" selected="0">
            <x v="14"/>
          </reference>
        </references>
      </pivotArea>
    </chartFormat>
    <chartFormat chart="5" format="11">
      <pivotArea type="data" outline="0" fieldPosition="0">
        <references count="2">
          <reference field="4294967294" count="1" selected="0">
            <x v="0"/>
          </reference>
          <reference field="2" count="1" selected="0">
            <x v="15"/>
          </reference>
        </references>
      </pivotArea>
    </chartFormat>
    <chartFormat chart="5" format="12">
      <pivotArea type="data" outline="0" fieldPosition="0">
        <references count="2">
          <reference field="4294967294" count="1" selected="0">
            <x v="0"/>
          </reference>
          <reference field="2" count="1" selected="0">
            <x v="16"/>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7"/>
          </reference>
        </references>
      </pivotArea>
    </chartFormat>
    <chartFormat chart="3" format="10">
      <pivotArea type="data" outline="0" fieldPosition="0">
        <references count="2">
          <reference field="4294967294" count="1" selected="0">
            <x v="0"/>
          </reference>
          <reference field="2" count="1" selected="0">
            <x v="18"/>
          </reference>
        </references>
      </pivotArea>
    </chartFormat>
    <chartFormat chart="3" format="11">
      <pivotArea type="data" outline="0" fieldPosition="0">
        <references count="2">
          <reference field="4294967294" count="1" selected="0">
            <x v="0"/>
          </reference>
          <reference field="2" count="1" selected="0">
            <x v="19"/>
          </reference>
        </references>
      </pivotArea>
    </chartFormat>
    <chartFormat chart="3" format="12">
      <pivotArea type="data" outline="0" fieldPosition="0">
        <references count="2">
          <reference field="4294967294" count="1" selected="0">
            <x v="0"/>
          </reference>
          <reference field="2" count="1" selected="0">
            <x v="20"/>
          </reference>
        </references>
      </pivotArea>
    </chartFormat>
    <chartFormat chart="3" format="13">
      <pivotArea type="data" outline="0" fieldPosition="0">
        <references count="2">
          <reference field="4294967294" count="1" selected="0">
            <x v="0"/>
          </reference>
          <reference field="2" count="1" selected="0">
            <x v="21"/>
          </reference>
        </references>
      </pivotArea>
    </chartFormat>
    <chartFormat chart="3" format="14">
      <pivotArea type="data" outline="0" fieldPosition="0">
        <references count="2">
          <reference field="4294967294" count="1" selected="0">
            <x v="0"/>
          </reference>
          <reference field="2" count="1" selected="0">
            <x v="22"/>
          </reference>
        </references>
      </pivotArea>
    </chartFormat>
    <chartFormat chart="3" format="15">
      <pivotArea type="data" outline="0" fieldPosition="0">
        <references count="2">
          <reference field="4294967294" count="1" selected="0">
            <x v="0"/>
          </reference>
          <reference field="2" count="1" selected="0">
            <x v="27"/>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F3E35-2A81-46DB-B1B7-759DF62E57B6}" name="PivotTable5"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F18" firstHeaderRow="1" firstDataRow="2" firstDataCol="2" rowPageCount="1" colPageCount="1"/>
  <pivotFields count="83">
    <pivotField compact="0" outline="0" showAll="0"/>
    <pivotField compact="0" outline="0" showAll="0"/>
    <pivotField axis="axisRow" dataField="1" compact="0" outline="0" showAll="0">
      <items count="6">
        <item x="0"/>
        <item x="2"/>
        <item x="1"/>
        <item m="1" x="4"/>
        <item x="3"/>
        <item t="default"/>
      </items>
    </pivotField>
    <pivotField axis="axisPage" compact="0" outline="0" multipleItemSelectionAllowed="1" showAll="0">
      <items count="8">
        <item h="1" x="0"/>
        <item h="1" x="1"/>
        <item h="1" x="3"/>
        <item h="1" x="4"/>
        <item h="1" x="5"/>
        <item x="6"/>
        <item h="1" x="2"/>
        <item t="default"/>
      </items>
    </pivotField>
    <pivotField compact="0" outline="0" showAll="0"/>
    <pivotField axis="axisRow" compact="0" outline="0" showAll="0">
      <items count="10">
        <item x="1"/>
        <item x="4"/>
        <item x="0"/>
        <item x="3"/>
        <item x="2"/>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0">
        <item m="1" x="7"/>
        <item x="1"/>
        <item m="1" x="3"/>
        <item m="1" x="6"/>
        <item m="1" x="5"/>
        <item x="0"/>
        <item m="1" x="8"/>
        <item m="1"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5"/>
  </rowFields>
  <rowItems count="14">
    <i>
      <x/>
      <x v="2"/>
    </i>
    <i r="1">
      <x v="3"/>
    </i>
    <i r="1">
      <x v="6"/>
    </i>
    <i r="1">
      <x v="7"/>
    </i>
    <i r="1">
      <x v="8"/>
    </i>
    <i t="default">
      <x/>
    </i>
    <i>
      <x v="1"/>
      <x/>
    </i>
    <i t="default">
      <x v="1"/>
    </i>
    <i>
      <x v="2"/>
      <x/>
    </i>
    <i r="1">
      <x v="4"/>
    </i>
    <i t="default">
      <x v="2"/>
    </i>
    <i>
      <x v="4"/>
      <x v="5"/>
    </i>
    <i t="default">
      <x v="4"/>
    </i>
    <i t="grand">
      <x/>
    </i>
  </rowItems>
  <colFields count="1">
    <field x="19"/>
  </colFields>
  <colItems count="4">
    <i>
      <x v="1"/>
    </i>
    <i>
      <x v="5"/>
    </i>
    <i>
      <x v="8"/>
    </i>
    <i t="grand">
      <x/>
    </i>
  </colItems>
  <pageFields count="1">
    <pageField fld="3" hier="-1"/>
  </pageFields>
  <dataFields count="1">
    <dataField name="Count of Kategori" fld="2" subtotal="count" baseField="0" baseItem="0"/>
  </dataFields>
  <chartFormats count="15">
    <chartFormat chart="3" format="4"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5"/>
          </reference>
        </references>
      </pivotArea>
    </chartFormat>
    <chartFormat chart="3" format="7" series="1">
      <pivotArea type="data" outline="0" fieldPosition="0">
        <references count="2">
          <reference field="4294967294" count="1" selected="0">
            <x v="0"/>
          </reference>
          <reference field="19" count="1" selected="0">
            <x v="8"/>
          </reference>
        </references>
      </pivotArea>
    </chartFormat>
    <chartFormat chart="4" format="4" series="1">
      <pivotArea type="data" outline="0" fieldPosition="0">
        <references count="2">
          <reference field="4294967294" count="1" selected="0">
            <x v="0"/>
          </reference>
          <reference field="19" count="1" selected="0">
            <x v="1"/>
          </reference>
        </references>
      </pivotArea>
    </chartFormat>
    <chartFormat chart="4" format="5" series="1">
      <pivotArea type="data" outline="0" fieldPosition="0">
        <references count="2">
          <reference field="4294967294" count="1" selected="0">
            <x v="0"/>
          </reference>
          <reference field="19" count="1" selected="0">
            <x v="2"/>
          </reference>
        </references>
      </pivotArea>
    </chartFormat>
    <chartFormat chart="4" format="6" series="1">
      <pivotArea type="data" outline="0" fieldPosition="0">
        <references count="2">
          <reference field="4294967294" count="1" selected="0">
            <x v="0"/>
          </reference>
          <reference field="19" count="1" selected="0">
            <x v="5"/>
          </reference>
        </references>
      </pivotArea>
    </chartFormat>
    <chartFormat chart="4" format="7" series="1">
      <pivotArea type="data" outline="0" fieldPosition="0">
        <references count="2">
          <reference field="4294967294" count="1" selected="0">
            <x v="0"/>
          </reference>
          <reference field="19" count="1" selected="0">
            <x v="8"/>
          </reference>
        </references>
      </pivotArea>
    </chartFormat>
    <chartFormat chart="2" format="12" series="1">
      <pivotArea type="data" outline="0" fieldPosition="0">
        <references count="2">
          <reference field="4294967294" count="1" selected="0">
            <x v="0"/>
          </reference>
          <reference field="19" count="1" selected="0">
            <x v="1"/>
          </reference>
        </references>
      </pivotArea>
    </chartFormat>
    <chartFormat chart="2" format="13" series="1">
      <pivotArea type="data" outline="0" fieldPosition="0">
        <references count="2">
          <reference field="4294967294" count="1" selected="0">
            <x v="0"/>
          </reference>
          <reference field="19" count="1" selected="0">
            <x v="2"/>
          </reference>
        </references>
      </pivotArea>
    </chartFormat>
    <chartFormat chart="2" format="14" series="1">
      <pivotArea type="data" outline="0" fieldPosition="0">
        <references count="2">
          <reference field="4294967294" count="1" selected="0">
            <x v="0"/>
          </reference>
          <reference field="19" count="1" selected="0">
            <x v="5"/>
          </reference>
        </references>
      </pivotArea>
    </chartFormat>
    <chartFormat chart="2" format="15" series="1">
      <pivotArea type="data" outline="0" fieldPosition="0">
        <references count="2">
          <reference field="4294967294" count="1" selected="0">
            <x v="0"/>
          </reference>
          <reference field="19" count="1" selected="0">
            <x v="8"/>
          </reference>
        </references>
      </pivotArea>
    </chartFormat>
    <chartFormat chart="5" format="3" series="1">
      <pivotArea type="data" outline="0" fieldPosition="0">
        <references count="2">
          <reference field="4294967294" count="1" selected="0">
            <x v="0"/>
          </reference>
          <reference field="19" count="1" selected="0">
            <x v="1"/>
          </reference>
        </references>
      </pivotArea>
    </chartFormat>
    <chartFormat chart="5" format="4" series="1">
      <pivotArea type="data" outline="0" fieldPosition="0">
        <references count="2">
          <reference field="4294967294" count="1" selected="0">
            <x v="0"/>
          </reference>
          <reference field="19" count="1" selected="0">
            <x v="5"/>
          </reference>
        </references>
      </pivotArea>
    </chartFormat>
    <chartFormat chart="5" format="5" series="1">
      <pivotArea type="data" outline="0" fieldPosition="0">
        <references count="2">
          <reference field="4294967294" count="1" selected="0">
            <x v="0"/>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7000000}" name="PivotTable4"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V3:CW12" firstHeaderRow="1"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9">
        <item x="3"/>
        <item x="0"/>
        <item x="2"/>
        <item x="4"/>
        <item x="6"/>
        <item x="5"/>
        <item x="7"/>
        <item x="1"/>
        <item t="default"/>
      </items>
    </pivotField>
  </pivotFields>
  <rowFields count="1">
    <field x="13"/>
  </rowFields>
  <rowItems count="9">
    <i>
      <x/>
    </i>
    <i>
      <x v="1"/>
    </i>
    <i>
      <x v="2"/>
    </i>
    <i>
      <x v="3"/>
    </i>
    <i>
      <x v="4"/>
    </i>
    <i>
      <x v="5"/>
    </i>
    <i>
      <x v="6"/>
    </i>
    <i>
      <x v="7"/>
    </i>
    <i t="grand">
      <x/>
    </i>
  </rowItems>
  <colItems count="1">
    <i/>
  </colItems>
  <dataFields count="1">
    <dataField name="Count of Sumber Dana"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2800-00000A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1" firstDataRow="2" firstDataCol="1" rowPageCount="1" colPageCount="1"/>
  <pivotFields count="79">
    <pivotField showAll="0"/>
    <pivotField showAll="0"/>
    <pivotField showAll="0"/>
    <pivotField showAll="0"/>
    <pivotField showAll="0"/>
    <pivotField showAll="0"/>
    <pivotField axis="axisPage" showAll="0">
      <items count="7">
        <item x="0"/>
        <item x="2"/>
        <item x="3"/>
        <item x="4"/>
        <item x="5"/>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10">
        <item x="71"/>
        <item x="42"/>
        <item x="73"/>
        <item x="37"/>
        <item x="82"/>
        <item x="102"/>
        <item x="40"/>
        <item x="45"/>
        <item x="99"/>
        <item x="83"/>
        <item x="50"/>
        <item x="66"/>
        <item x="53"/>
        <item x="43"/>
        <item x="39"/>
        <item x="91"/>
        <item x="69"/>
        <item x="94"/>
        <item x="29"/>
        <item x="21"/>
        <item x="55"/>
        <item x="20"/>
        <item x="84"/>
        <item x="108"/>
        <item x="61"/>
        <item x="30"/>
        <item x="51"/>
        <item x="19"/>
        <item x="36"/>
        <item x="62"/>
        <item x="24"/>
        <item x="18"/>
        <item x="67"/>
        <item x="104"/>
        <item x="68"/>
        <item x="80"/>
        <item x="2"/>
        <item x="3"/>
        <item x="1"/>
        <item x="22"/>
        <item x="107"/>
        <item x="70"/>
        <item x="12"/>
        <item x="74"/>
        <item x="16"/>
        <item x="56"/>
        <item x="23"/>
        <item x="26"/>
        <item x="49"/>
        <item x="9"/>
        <item x="98"/>
        <item x="63"/>
        <item x="5"/>
        <item x="88"/>
        <item x="59"/>
        <item x="101"/>
        <item x="6"/>
        <item x="38"/>
        <item x="33"/>
        <item x="52"/>
        <item x="11"/>
        <item x="57"/>
        <item x="44"/>
        <item x="78"/>
        <item x="77"/>
        <item x="58"/>
        <item x="105"/>
        <item x="27"/>
        <item x="10"/>
        <item x="97"/>
        <item x="75"/>
        <item x="41"/>
        <item x="47"/>
        <item x="15"/>
        <item x="17"/>
        <item x="32"/>
        <item x="93"/>
        <item x="65"/>
        <item x="86"/>
        <item x="87"/>
        <item x="95"/>
        <item x="90"/>
        <item x="4"/>
        <item x="103"/>
        <item x="76"/>
        <item x="79"/>
        <item x="60"/>
        <item x="92"/>
        <item x="46"/>
        <item x="48"/>
        <item x="0"/>
        <item x="8"/>
        <item x="81"/>
        <item x="54"/>
        <item x="64"/>
        <item x="89"/>
        <item x="35"/>
        <item x="7"/>
        <item x="96"/>
        <item x="14"/>
        <item x="13"/>
        <item x="72"/>
        <item x="106"/>
        <item x="28"/>
        <item x="34"/>
        <item x="100"/>
        <item x="31"/>
        <item x="85"/>
        <item x="25"/>
        <item t="default"/>
      </items>
    </pivotField>
    <pivotField showAll="0"/>
    <pivotField dataField="1" showAll="0"/>
    <pivotField axis="axisRow" showAll="0">
      <items count="32">
        <item h="1" x="25"/>
        <item h="1" x="28"/>
        <item h="1" x="27"/>
        <item h="1" x="24"/>
        <item x="29"/>
        <item h="1" x="30"/>
        <item h="1" x="15"/>
        <item h="1" x="19"/>
        <item h="1" x="20"/>
        <item h="1" x="18"/>
        <item h="1" x="23"/>
        <item h="1" x="16"/>
        <item h="1" x="26"/>
        <item h="1" x="21"/>
        <item h="1" x="22"/>
        <item h="1" x="17"/>
        <item h="1" x="1"/>
        <item h="1" x="11"/>
        <item h="1" x="2"/>
        <item h="1" x="10"/>
        <item h="1" x="5"/>
        <item h="1" x="14"/>
        <item h="1" x="3"/>
        <item h="1" x="0"/>
        <item h="1" x="7"/>
        <item h="1" x="12"/>
        <item h="1" x="9"/>
        <item h="1" x="6"/>
        <item h="1" x="4"/>
        <item h="1" x="13"/>
        <item h="1" x="8"/>
        <item t="default"/>
      </items>
    </pivotField>
    <pivotField showAll="0"/>
    <pivotField showAll="0"/>
    <pivotField showAll="0"/>
    <pivotField showAll="0"/>
    <pivotField showAll="0"/>
    <pivotField showAll="0"/>
    <pivotField axis="axisRow" showAll="0">
      <items count="116">
        <item x="3"/>
        <item x="62"/>
        <item x="21"/>
        <item x="51"/>
        <item x="78"/>
        <item x="48"/>
        <item x="46"/>
        <item x="110"/>
        <item x="79"/>
        <item x="2"/>
        <item x="91"/>
        <item x="84"/>
        <item x="1"/>
        <item x="34"/>
        <item x="66"/>
        <item x="85"/>
        <item x="56"/>
        <item x="67"/>
        <item x="30"/>
        <item x="50"/>
        <item x="0"/>
        <item x="70"/>
        <item x="53"/>
        <item x="17"/>
        <item x="4"/>
        <item x="109"/>
        <item x="58"/>
        <item x="73"/>
        <item x="15"/>
        <item x="35"/>
        <item x="36"/>
        <item x="20"/>
        <item x="98"/>
        <item x="39"/>
        <item x="90"/>
        <item x="77"/>
        <item x="37"/>
        <item x="33"/>
        <item x="93"/>
        <item x="5"/>
        <item x="29"/>
        <item x="99"/>
        <item x="83"/>
        <item x="16"/>
        <item x="23"/>
        <item x="108"/>
        <item x="42"/>
        <item x="13"/>
        <item x="60"/>
        <item x="107"/>
        <item x="64"/>
        <item x="19"/>
        <item x="92"/>
        <item x="44"/>
        <item x="11"/>
        <item x="106"/>
        <item x="10"/>
        <item x="32"/>
        <item x="18"/>
        <item x="81"/>
        <item x="72"/>
        <item x="104"/>
        <item x="45"/>
        <item x="6"/>
        <item x="80"/>
        <item x="102"/>
        <item x="71"/>
        <item x="28"/>
        <item x="113"/>
        <item x="24"/>
        <item x="95"/>
        <item x="61"/>
        <item x="55"/>
        <item x="101"/>
        <item x="41"/>
        <item x="26"/>
        <item x="88"/>
        <item x="31"/>
        <item x="65"/>
        <item x="52"/>
        <item x="86"/>
        <item x="38"/>
        <item x="97"/>
        <item x="40"/>
        <item x="82"/>
        <item x="114"/>
        <item x="89"/>
        <item x="49"/>
        <item x="75"/>
        <item x="100"/>
        <item x="59"/>
        <item x="25"/>
        <item x="87"/>
        <item x="27"/>
        <item x="43"/>
        <item x="63"/>
        <item x="112"/>
        <item x="57"/>
        <item x="74"/>
        <item x="69"/>
        <item x="54"/>
        <item x="111"/>
        <item x="47"/>
        <item x="94"/>
        <item x="8"/>
        <item x="7"/>
        <item x="105"/>
        <item x="68"/>
        <item x="103"/>
        <item x="76"/>
        <item x="14"/>
        <item x="9"/>
        <item x="12"/>
        <item x="96"/>
        <item x="22"/>
        <item t="default"/>
      </items>
    </pivotField>
    <pivotField axis="axisCol" showAll="0">
      <items count="124">
        <item x="52"/>
        <item x="29"/>
        <item x="54"/>
        <item x="82"/>
        <item x="50"/>
        <item x="49"/>
        <item x="34"/>
        <item x="72"/>
        <item x="96"/>
        <item x="94"/>
        <item x="4"/>
        <item x="1"/>
        <item x="77"/>
        <item x="102"/>
        <item x="37"/>
        <item x="40"/>
        <item x="79"/>
        <item x="7"/>
        <item x="60"/>
        <item x="111"/>
        <item x="39"/>
        <item x="75"/>
        <item x="38"/>
        <item x="0"/>
        <item x="8"/>
        <item x="118"/>
        <item x="57"/>
        <item x="36"/>
        <item x="35"/>
        <item x="104"/>
        <item x="110"/>
        <item x="112"/>
        <item x="25"/>
        <item x="100"/>
        <item x="101"/>
        <item x="108"/>
        <item x="12"/>
        <item x="119"/>
        <item x="117"/>
        <item x="109"/>
        <item x="67"/>
        <item x="105"/>
        <item x="63"/>
        <item x="113"/>
        <item x="107"/>
        <item x="93"/>
        <item x="58"/>
        <item x="78"/>
        <item x="120"/>
        <item x="106"/>
        <item x="115"/>
        <item x="69"/>
        <item x="81"/>
        <item x="55"/>
        <item x="33"/>
        <item x="56"/>
        <item x="95"/>
        <item x="59"/>
        <item x="114"/>
        <item x="41"/>
        <item x="6"/>
        <item x="11"/>
        <item x="28"/>
        <item x="103"/>
        <item x="45"/>
        <item x="62"/>
        <item x="76"/>
        <item x="5"/>
        <item x="121"/>
        <item x="3"/>
        <item x="17"/>
        <item x="85"/>
        <item x="10"/>
        <item x="43"/>
        <item x="90"/>
        <item x="47"/>
        <item x="9"/>
        <item x="98"/>
        <item x="89"/>
        <item x="20"/>
        <item x="64"/>
        <item x="21"/>
        <item x="2"/>
        <item x="46"/>
        <item x="65"/>
        <item x="66"/>
        <item x="87"/>
        <item x="80"/>
        <item x="61"/>
        <item x="19"/>
        <item x="97"/>
        <item x="42"/>
        <item x="51"/>
        <item x="88"/>
        <item x="44"/>
        <item x="53"/>
        <item x="68"/>
        <item x="84"/>
        <item x="15"/>
        <item x="91"/>
        <item x="86"/>
        <item x="14"/>
        <item x="16"/>
        <item x="13"/>
        <item x="18"/>
        <item x="22"/>
        <item x="24"/>
        <item x="48"/>
        <item x="26"/>
        <item x="27"/>
        <item x="23"/>
        <item x="99"/>
        <item x="71"/>
        <item x="74"/>
        <item x="30"/>
        <item x="122"/>
        <item x="70"/>
        <item x="73"/>
        <item x="32"/>
        <item x="92"/>
        <item x="83"/>
        <item x="116"/>
        <item x="31"/>
        <item t="default"/>
      </items>
    </pivotField>
    <pivotField axis="axisRow" showAll="0">
      <items count="28">
        <item x="25"/>
        <item x="23"/>
        <item x="19"/>
        <item x="20"/>
        <item x="26"/>
        <item x="22"/>
        <item x="18"/>
        <item x="21"/>
        <item x="9"/>
        <item x="1"/>
        <item x="16"/>
        <item x="12"/>
        <item x="4"/>
        <item x="13"/>
        <item x="6"/>
        <item x="17"/>
        <item x="2"/>
        <item x="24"/>
        <item x="0"/>
        <item x="15"/>
        <item x="7"/>
        <item x="11"/>
        <item x="3"/>
        <item x="8"/>
        <item x="14"/>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0"/>
    <field x="17"/>
    <field x="29"/>
    <field x="27"/>
  </rowFields>
  <rowItems count="5">
    <i>
      <x v="4"/>
    </i>
    <i r="1">
      <x v="2"/>
    </i>
    <i r="2">
      <x v="14"/>
    </i>
    <i r="3">
      <x v="68"/>
    </i>
    <i t="grand">
      <x/>
    </i>
  </rowItems>
  <colFields count="1">
    <field x="28"/>
  </colFields>
  <colItems count="2">
    <i>
      <x v="48"/>
    </i>
    <i t="grand">
      <x/>
    </i>
  </colItems>
  <pageFields count="1">
    <pageField fld="6" hier="-1"/>
  </pageFields>
  <dataFields count="1">
    <dataField name="Sum of DANA KETUA"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2800-00000B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C79" firstHeaderRow="1" firstDataRow="1" firstDataCol="0"/>
  <pivotFields count="7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_Usulan" xr10:uid="{00000000-0013-0000-FFFF-FFFF04000000}" sourceName="Tahun Usulan">
  <pivotTables>
    <pivotTable tabId="43" name="PivotTable1"/>
  </pivotTables>
  <data>
    <tabular pivotCacheId="1117902568">
      <items count="9">
        <i x="2" s="1"/>
        <i x="3" s="1"/>
        <i x="4" s="1"/>
        <i x="5" s="1"/>
        <i x="6" s="1"/>
        <i x="7" s="1"/>
        <i x="8" s="1"/>
        <i x="0"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_Usulan1" xr10:uid="{00000000-0013-0000-FFFF-FFFF05000000}" sourceName="Tahun Usulan">
  <pivotTables>
    <pivotTable tabId="45" name="PivotTable2"/>
  </pivotTables>
  <data>
    <tabular pivotCacheId="447609754">
      <items count="7">
        <i x="2"/>
        <i x="3" s="1"/>
        <i x="4"/>
        <i x="5"/>
        <i x="0" nd="1"/>
        <i x="1"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Sumber_Dana" xr10:uid="{00000000-0013-0000-FFFF-FFFF06000000}" sourceName="Kategori Sumber Dana">
  <pivotTables>
    <pivotTable tabId="43" name="PivotTable1"/>
  </pivotTables>
  <data>
    <tabular pivotCacheId="1117902568">
      <items count="8">
        <i x="2"/>
        <i x="1" s="1"/>
        <i x="0"/>
        <i x="4" nd="1"/>
        <i x="7" nd="1"/>
        <i x="6" nd="1"/>
        <i x="5"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Sumber_Dana1" xr10:uid="{00000000-0013-0000-FFFF-FFFF07000000}" sourceName="Kategori Sumber Dana">
  <pivotTables>
    <pivotTable tabId="45" name="PivotTable2"/>
  </pivotTables>
  <data>
    <tabular pivotCacheId="447609754">
      <items count="4">
        <i x="0" s="1"/>
        <i x="1" s="1" nd="1"/>
        <i x="3"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1" xr10:uid="{00000000-0013-0000-FFFF-FFFF08000000}" sourceName="Prodi">
  <pivotTables>
    <pivotTable tabId="45" name="PivotTable2"/>
  </pivotTables>
  <data>
    <tabular pivotCacheId="447609754">
      <items count="25">
        <i x="9" s="1"/>
        <i x="5" nd="1"/>
        <i x="14" nd="1"/>
        <i x="19" nd="1"/>
        <i x="24" nd="1"/>
        <i x="20" nd="1"/>
        <i x="21" nd="1"/>
        <i x="16" nd="1"/>
        <i x="22" nd="1"/>
        <i x="18" nd="1"/>
        <i x="23" nd="1"/>
        <i x="17" nd="1"/>
        <i x="15" nd="1"/>
        <i x="6" nd="1"/>
        <i x="11" nd="1"/>
        <i x="1" nd="1"/>
        <i x="10" nd="1"/>
        <i x="2" nd="1"/>
        <i x="0" nd="1"/>
        <i x="7" nd="1"/>
        <i x="12" nd="1"/>
        <i x="8" nd="1"/>
        <i x="4" nd="1"/>
        <i x="3" nd="1"/>
        <i x="1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21" xr10:uid="{00000000-0013-0000-FFFF-FFFF09000000}" sourceName="Prodi2">
  <pivotTables>
    <pivotTable tabId="45" name="PivotTable2"/>
  </pivotTables>
  <data>
    <tabular pivotCacheId="447609754">
      <items count="20">
        <i x="10"/>
        <i x="4" s="1"/>
        <i x="5"/>
        <i x="7" nd="1"/>
        <i x="18" nd="1"/>
        <i x="19" nd="1"/>
        <i x="15" nd="1"/>
        <i x="3" nd="1"/>
        <i x="11" nd="1"/>
        <i x="8" nd="1"/>
        <i x="13" nd="1"/>
        <i x="1" nd="1"/>
        <i x="0" nd="1"/>
        <i x="12" nd="1"/>
        <i x="9" nd="1"/>
        <i x="2" nd="1"/>
        <i x="16" nd="1"/>
        <i x="6" nd="1"/>
        <i x="17"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51" xr10:uid="{00000000-0013-0000-FFFF-FFFF0A000000}" sourceName="Prodi5">
  <pivotTables>
    <pivotTable tabId="45" name="PivotTable2"/>
  </pivotTables>
  <data>
    <tabular pivotCacheId="447609754">
      <items count="18">
        <i x="0" s="1"/>
        <i x="5" s="1" nd="1"/>
        <i x="17" s="1" nd="1"/>
        <i x="15" s="1" nd="1"/>
        <i x="11" s="1" nd="1"/>
        <i x="10" s="1" nd="1"/>
        <i x="3" s="1" nd="1"/>
        <i x="13" s="1" nd="1"/>
        <i x="6" s="1" nd="1"/>
        <i x="8" s="1" nd="1"/>
        <i x="1" s="1" nd="1"/>
        <i x="16" s="1" nd="1"/>
        <i x="7" s="1" nd="1"/>
        <i x="14" s="1" nd="1"/>
        <i x="2" s="1" nd="1"/>
        <i x="4" s="1" nd="1"/>
        <i x="12" s="1" nd="1"/>
        <i x="9"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81" xr10:uid="{00000000-0013-0000-FFFF-FFFF0B000000}" sourceName="Prodi8">
  <pivotTables>
    <pivotTable tabId="45" name="PivotTable2"/>
  </pivotTables>
  <data>
    <tabular pivotCacheId="447609754">
      <items count="13">
        <i x="0" s="1"/>
        <i x="11" s="1" nd="1"/>
        <i x="12" s="1" nd="1"/>
        <i x="10" s="1" nd="1"/>
        <i x="2" s="1" nd="1"/>
        <i x="8" s="1" nd="1"/>
        <i x="6" s="1" nd="1"/>
        <i x="7" s="1" nd="1"/>
        <i x="4" s="1" nd="1"/>
        <i x="5" s="1" nd="1"/>
        <i x="3" s="1" nd="1"/>
        <i x="9" s="1" nd="1"/>
        <i x="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9FFC2C3C-B220-4A79-AE33-F1C26C33D331}" sourceName="APPLICATION YEAR">
  <pivotTables>
    <pivotTable tabId="81" name="PivotTable5"/>
  </pivotTables>
  <data>
    <tabular pivotCacheId="315998094">
      <items count="7">
        <i x="0"/>
        <i x="1"/>
        <i x="3"/>
        <i x="4"/>
        <i x="5"/>
        <i x="6"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Usulan 1" xr10:uid="{00000000-0014-0000-FFFF-FFFF01000000}" cache="Slicer_Tahun_Usulan1" caption="Tahun Usulan" rowHeight="241300"/>
  <slicer name="Kategori Sumber Dana 1" xr10:uid="{00000000-0014-0000-FFFF-FFFF02000000}" cache="Slicer_Kategori_Sumber_Dana1" caption="Kategori Sumber Dana" rowHeight="241300"/>
  <slicer name="Prodi 1" xr10:uid="{00000000-0014-0000-FFFF-FFFF03000000}" cache="Slicer_Prodi1" caption="Prodi" rowHeight="241300"/>
  <slicer name="Prodi2 1" xr10:uid="{00000000-0014-0000-FFFF-FFFF04000000}" cache="Slicer_Prodi21" caption="Prodi2" rowHeight="241300"/>
  <slicer name="Prodi5 1" xr10:uid="{00000000-0014-0000-FFFF-FFFF05000000}" cache="Slicer_Prodi51" caption="Prodi5" rowHeight="241300"/>
  <slicer name="Prodi8 1" xr10:uid="{00000000-0014-0000-FFFF-FFFF06000000}" cache="Slicer_Prodi81" caption="Prodi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Usulan" xr10:uid="{00000000-0014-0000-FFFF-FFFF0A000000}" cache="Slicer_Tahun_Usulan" caption="Tahun Usulan" rowHeight="241300"/>
  <slicer name="Kategori Sumber Dana" xr10:uid="{00000000-0014-0000-FFFF-FFFF0B000000}" cache="Slicer_Kategori_Sumber_Dana" caption="Kategori Sumber Dana"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YEAR" xr10:uid="{F98456FA-BC84-4783-8EC8-363447E7CE32}" cache="Slicer_APPLICATION_YEAR" caption="APPLICATION YEA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3:H117" totalsRowCount="1" headerRowDxfId="977" dataDxfId="976">
  <autoFilter ref="A3:H116" xr:uid="{00000000-0009-0000-0100-000008000000}"/>
  <tableColumns count="8">
    <tableColumn id="1" xr3:uid="{00000000-0010-0000-0000-000001000000}" name="No" dataDxfId="975" totalsRowDxfId="974" dataCellStyle="Normal 3"/>
    <tableColumn id="2" xr3:uid="{00000000-0010-0000-0000-000002000000}" name="NAMA" dataDxfId="973" totalsRowDxfId="972" dataCellStyle="Normal 3"/>
    <tableColumn id="3" xr3:uid="{00000000-0010-0000-0000-000003000000}" name="NAMA DEPAN" dataDxfId="971" totalsRowDxfId="970" dataCellStyle="Normal 3"/>
    <tableColumn id="4" xr3:uid="{00000000-0010-0000-0000-000004000000}" name="NAMA TENGAH" dataDxfId="969" totalsRowDxfId="968" dataCellStyle="Normal 3"/>
    <tableColumn id="5" xr3:uid="{00000000-0010-0000-0000-000005000000}" name="NAMA BELAKANG" dataDxfId="967" totalsRowDxfId="966" dataCellStyle="Normal 3"/>
    <tableColumn id="6" xr3:uid="{00000000-0010-0000-0000-000006000000}" name="PRODI" dataDxfId="965" totalsRowDxfId="964" dataCellStyle="Normal 3"/>
    <tableColumn id="7" xr3:uid="{00000000-0010-0000-0000-000007000000}" name="FAKULTAS" dataDxfId="963" totalsRowDxfId="962" dataCellStyle="Normal 3"/>
    <tableColumn id="8" xr3:uid="{00000000-0010-0000-0000-000008000000}" name="Sitasi" dataDxfId="961" totalsRowDxfId="960" dataCellStyle="Normal 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e10" displayName="Table10" ref="J3:N117" totalsRowCount="1" headerRowDxfId="959">
  <autoFilter ref="J3:N116" xr:uid="{00000000-0009-0000-0100-00000A000000}"/>
  <tableColumns count="5">
    <tableColumn id="1" xr3:uid="{00000000-0010-0000-0100-000001000000}" name="No." dataDxfId="958" totalsRowDxfId="957" dataCellStyle="Normal 3"/>
    <tableColumn id="2" xr3:uid="{00000000-0010-0000-0100-000002000000}" name="Nama Lengkap" totalsRowDxfId="956" dataCellStyle="Normal 3"/>
    <tableColumn id="3" xr3:uid="{00000000-0010-0000-0100-000003000000}" name="Program Studi" dataDxfId="955" totalsRowDxfId="954" dataCellStyle="Normal 3"/>
    <tableColumn id="4" xr3:uid="{00000000-0010-0000-0100-000004000000}" name="Sitasi Scopus" dataDxfId="953" totalsRowDxfId="952" dataCellStyle="Normal 3"/>
    <tableColumn id="5" xr3:uid="{00000000-0010-0000-0100-000005000000}" name="Afiliasi" dataDxfId="951" totalsRowDxfId="950" dataCellStyle="Norma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Table212" displayName="Table212" ref="A2:AV780" totalsRowShown="0" headerRowDxfId="949" dataDxfId="947" headerRowBorderDxfId="948" tableBorderDxfId="946" totalsRowBorderDxfId="945">
  <autoFilter ref="A2:AV780" xr:uid="{00000000-0009-0000-0100-00000B000000}">
    <filterColumn colId="2">
      <customFilters>
        <customFilter operator="notEqual" val=" "/>
      </customFilters>
    </filterColumn>
  </autoFilter>
  <sortState xmlns:xlrd2="http://schemas.microsoft.com/office/spreadsheetml/2017/richdata2" ref="A3:AV513">
    <sortCondition ref="H2:H513"/>
  </sortState>
  <tableColumns count="48">
    <tableColumn id="1" xr3:uid="{00000000-0010-0000-0200-000001000000}" name="Judul Publikasi" dataDxfId="944"/>
    <tableColumn id="2" xr3:uid="{00000000-0010-0000-0200-000002000000}" name="Nama Jurnal" dataDxfId="943"/>
    <tableColumn id="48" xr3:uid="{00000000-0010-0000-0200-000030000000}" name="Implementasi" dataDxfId="942"/>
    <tableColumn id="3" xr3:uid="{00000000-0010-0000-0200-000003000000}" name="Akreditasi/ Index Jurnal" dataDxfId="941"/>
    <tableColumn id="4" xr3:uid="{00000000-0010-0000-0200-000004000000}" name="Lembaga Pengindeks" dataDxfId="940"/>
    <tableColumn id="5" xr3:uid="{00000000-0010-0000-0200-000005000000}" name="Tahun Submit" dataDxfId="939"/>
    <tableColumn id="6" xr3:uid="{00000000-0010-0000-0200-000006000000}" name="Tahun Accepted" dataDxfId="938"/>
    <tableColumn id="7" xr3:uid="{00000000-0010-0000-0200-000007000000}" name="Tahun Published" dataDxfId="937"/>
    <tableColumn id="8" xr3:uid="{00000000-0010-0000-0200-000008000000}" name="Nama Penulis Koresponding" dataDxfId="936"/>
    <tableColumn id="9" xr3:uid="{00000000-0010-0000-0200-000009000000}" name="Sinta ID" dataDxfId="935"/>
    <tableColumn id="10" xr3:uid="{00000000-0010-0000-0200-00000A000000}" name="NIDN" dataDxfId="934"/>
    <tableColumn id="11" xr3:uid="{00000000-0010-0000-0200-00000B000000}" name="Prodi" dataDxfId="933"/>
    <tableColumn id="12" xr3:uid="{00000000-0010-0000-0200-00000C000000}" name="Afiliasi" dataDxfId="932"/>
    <tableColumn id="13" xr3:uid="{00000000-0010-0000-0200-00000D000000}" name="Nama Penulis (1)" dataDxfId="931"/>
    <tableColumn id="14" xr3:uid="{00000000-0010-0000-0200-00000E000000}" name="Prodi2" dataDxfId="930"/>
    <tableColumn id="15" xr3:uid="{00000000-0010-0000-0200-00000F000000}" name="Afiliasi3" dataDxfId="929"/>
    <tableColumn id="16" xr3:uid="{00000000-0010-0000-0200-000010000000}" name="Sinta ID4" dataDxfId="928"/>
    <tableColumn id="17" xr3:uid="{00000000-0010-0000-0200-000011000000}" name="NIDN5" dataDxfId="927"/>
    <tableColumn id="18" xr3:uid="{00000000-0010-0000-0200-000012000000}" name="Nama Penulis (2)" dataDxfId="926"/>
    <tableColumn id="19" xr3:uid="{00000000-0010-0000-0200-000013000000}" name="Prodi6" dataDxfId="925"/>
    <tableColumn id="20" xr3:uid="{00000000-0010-0000-0200-000014000000}" name="Afiliasi7" dataDxfId="924"/>
    <tableColumn id="21" xr3:uid="{00000000-0010-0000-0200-000015000000}" name="Sinta ID8" dataDxfId="923"/>
    <tableColumn id="22" xr3:uid="{00000000-0010-0000-0200-000016000000}" name="NIDN9" dataDxfId="922"/>
    <tableColumn id="23" xr3:uid="{00000000-0010-0000-0200-000017000000}" name="Nama Penulis (3)" dataDxfId="921"/>
    <tableColumn id="24" xr3:uid="{00000000-0010-0000-0200-000018000000}" name="Prodi10" dataDxfId="920"/>
    <tableColumn id="25" xr3:uid="{00000000-0010-0000-0200-000019000000}" name="Afiliasi11" dataDxfId="919"/>
    <tableColumn id="26" xr3:uid="{00000000-0010-0000-0200-00001A000000}" name="Sinta ID12" dataDxfId="918"/>
    <tableColumn id="27" xr3:uid="{00000000-0010-0000-0200-00001B000000}" name="NIDN13" dataDxfId="917"/>
    <tableColumn id="28" xr3:uid="{00000000-0010-0000-0200-00001C000000}" name="Nama Penulis (4)" dataDxfId="916"/>
    <tableColumn id="29" xr3:uid="{00000000-0010-0000-0200-00001D000000}" name="Prodi14" dataDxfId="915"/>
    <tableColumn id="30" xr3:uid="{00000000-0010-0000-0200-00001E000000}" name="Afiliasi15" dataDxfId="914"/>
    <tableColumn id="31" xr3:uid="{00000000-0010-0000-0200-00001F000000}" name="Sinta ID16" dataDxfId="913"/>
    <tableColumn id="32" xr3:uid="{00000000-0010-0000-0200-000020000000}" name="NIDN17" dataDxfId="912"/>
    <tableColumn id="33" xr3:uid="{00000000-0010-0000-0200-000021000000}" name="Nama Penulis (5)" dataDxfId="911"/>
    <tableColumn id="34" xr3:uid="{00000000-0010-0000-0200-000022000000}" name="Prodi18" dataDxfId="910"/>
    <tableColumn id="35" xr3:uid="{00000000-0010-0000-0200-000023000000}" name="Afiliasi19" dataDxfId="909"/>
    <tableColumn id="36" xr3:uid="{00000000-0010-0000-0200-000024000000}" name="Sinta ID20" dataDxfId="908"/>
    <tableColumn id="37" xr3:uid="{00000000-0010-0000-0200-000025000000}" name="NIDN21" dataDxfId="907"/>
    <tableColumn id="38" xr3:uid="{00000000-0010-0000-0200-000026000000}" name="Nama Penulis (6)" dataDxfId="906"/>
    <tableColumn id="39" xr3:uid="{00000000-0010-0000-0200-000027000000}" name="Prodi22" dataDxfId="905"/>
    <tableColumn id="40" xr3:uid="{00000000-0010-0000-0200-000028000000}" name="Afiliasi23" dataDxfId="904"/>
    <tableColumn id="41" xr3:uid="{00000000-0010-0000-0200-000029000000}" name="Sinta ID24" dataDxfId="903"/>
    <tableColumn id="42" xr3:uid="{00000000-0010-0000-0200-00002A000000}" name="NIDN25" dataDxfId="902"/>
    <tableColumn id="43" xr3:uid="{00000000-0010-0000-0200-00002B000000}" name="Nama Penulis Lain" dataDxfId="901"/>
    <tableColumn id="44" xr3:uid="{00000000-0010-0000-0200-00002C000000}" name="Prodi26" dataDxfId="900"/>
    <tableColumn id="45" xr3:uid="{00000000-0010-0000-0200-00002D000000}" name="Afiliasi27" dataDxfId="899"/>
    <tableColumn id="46" xr3:uid="{00000000-0010-0000-0200-00002E000000}" name="Sinta ID28" dataDxfId="898"/>
    <tableColumn id="47" xr3:uid="{00000000-0010-0000-0200-00002F000000}" name="NIDN29" dataDxfId="89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D2436A4-1F67-4740-B318-41F8DBF4AFAC}" name="Table18" displayName="Table18" ref="A2:D11" totalsRowShown="0">
  <autoFilter ref="A2:D11" xr:uid="{7D2436A4-1F67-4740-B318-41F8DBF4AFAC}"/>
  <tableColumns count="4">
    <tableColumn id="1" xr3:uid="{4EAF42E7-8C0C-460F-84D4-86CDBDF439DA}" name="No"/>
    <tableColumn id="2" xr3:uid="{5FD39502-F157-47FF-8AB6-46EF6AF33F48}" name="Prodi"/>
    <tableColumn id="3" xr3:uid="{342252E0-4B42-4D1C-9455-F79D3E38A915}" name="Nama Tim"/>
    <tableColumn id="4" xr3:uid="{228EB538-E08C-4E0F-99FB-ED78A2484413}" name="Kategori Program"/>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32" displayName="Table32" ref="A1:CI313" totalsRowShown="0" headerRowDxfId="896" dataDxfId="895" totalsRowDxfId="893" tableBorderDxfId="894">
  <autoFilter ref="A1:CI313" xr:uid="{00000000-0009-0000-0100-000001000000}"/>
  <tableColumns count="87">
    <tableColumn id="1" xr3:uid="{00000000-0010-0000-0500-000001000000}" name="No" dataDxfId="892" totalsRowDxfId="891"/>
    <tableColumn id="2" xr3:uid="{00000000-0010-0000-0500-000002000000}" name="No. SK" dataDxfId="890" totalsRowDxfId="889" dataCellStyle="Hyperlink"/>
    <tableColumn id="3" xr3:uid="{00000000-0010-0000-0500-000003000000}" name="No. Kontrak" dataDxfId="888" totalsRowDxfId="887" dataCellStyle="Hyperlink"/>
    <tableColumn id="4" xr3:uid="{00000000-0010-0000-0500-000004000000}" name="Judul Penelitian" dataDxfId="886" totalsRowDxfId="885"/>
    <tableColumn id="5" xr3:uid="{00000000-0010-0000-0500-000005000000}" name="Nama Skema" dataDxfId="884" totalsRowDxfId="883"/>
    <tableColumn id="6" xr3:uid="{00000000-0010-0000-0500-000006000000}" name="Tahun Usulan" dataDxfId="882" totalsRowDxfId="881"/>
    <tableColumn id="7" xr3:uid="{00000000-0010-0000-0500-000007000000}" name="Tahun Pelaksanaan Kegiatan" dataDxfId="880" totalsRowDxfId="879"/>
    <tableColumn id="8" xr3:uid="{00000000-0010-0000-0500-000008000000}" name="Lama Kegiatan (bulan)" dataDxfId="878" totalsRowDxfId="877"/>
    <tableColumn id="9" xr3:uid="{00000000-0010-0000-0500-000009000000}" name="Bidang Fokus" dataDxfId="876" totalsRowDxfId="875"/>
    <tableColumn id="10" xr3:uid="{00000000-0010-0000-0500-00000A000000}" name="Dana Disetujui" dataDxfId="874" totalsRowDxfId="873"/>
    <tableColumn id="11" xr3:uid="{00000000-0010-0000-0500-00000B000000}" name="Nama Institusi Penerima Dana" dataDxfId="872" totalsRowDxfId="871"/>
    <tableColumn id="12" xr3:uid="{00000000-0010-0000-0500-00000C000000}" name="Target TKT" dataDxfId="870" totalsRowDxfId="869"/>
    <tableColumn id="13" xr3:uid="{00000000-0010-0000-0500-00000D000000}" name="Nama Program Hibah" dataDxfId="868" totalsRowDxfId="867"/>
    <tableColumn id="14" xr3:uid="{00000000-0010-0000-0500-00000E000000}" name="Kategori Sumber Dana" dataDxfId="866" totalsRowDxfId="865"/>
    <tableColumn id="15" xr3:uid="{00000000-0010-0000-0500-00000F000000}" name="Negara Sumber Dana" dataDxfId="864" totalsRowDxfId="863"/>
    <tableColumn id="16" xr3:uid="{00000000-0010-0000-0500-000010000000}" name="Sumber Dana" dataDxfId="862" totalsRowDxfId="861"/>
    <tableColumn id="17" xr3:uid="{00000000-0010-0000-0500-000011000000}" name="Sinta ID Ketua" dataDxfId="860" totalsRowDxfId="859"/>
    <tableColumn id="18" xr3:uid="{00000000-0010-0000-0500-000012000000}" name="Nama Ketua" dataDxfId="858" totalsRowDxfId="857"/>
    <tableColumn id="19" xr3:uid="{00000000-0010-0000-0500-000013000000}" name="NIDN Ketua" dataDxfId="856" totalsRowDxfId="855"/>
    <tableColumn id="20" xr3:uid="{00000000-0010-0000-0500-000014000000}" name="DANA KETUA" dataDxfId="854" totalsRowDxfId="853"/>
    <tableColumn id="21" xr3:uid="{00000000-0010-0000-0500-000015000000}" name="Prodi Ketua" dataDxfId="852" totalsRowDxfId="851"/>
    <tableColumn id="81" xr3:uid="{00000000-0010-0000-0500-000051000000}" name="Prodi Ketua (2)" dataDxfId="850" totalsRowDxfId="849"/>
    <tableColumn id="85" xr3:uid="{00000000-0010-0000-0500-000055000000}" name="Prodi Ketua (3)" dataDxfId="848" totalsRowDxfId="847"/>
    <tableColumn id="22" xr3:uid="{00000000-0010-0000-0500-000016000000}" name="Fakultas Ketua" dataDxfId="846" totalsRowDxfId="845"/>
    <tableColumn id="23" xr3:uid="{00000000-0010-0000-0500-000017000000}" name="Institusi Ketua" dataDxfId="844" totalsRowDxfId="843"/>
    <tableColumn id="24" xr3:uid="{00000000-0010-0000-0500-000018000000}" name="Sinta ID Institusi Ketua" dataDxfId="842" totalsRowDxfId="841"/>
    <tableColumn id="25" xr3:uid="{00000000-0010-0000-0500-000019000000}" name="Kode PT Ketua" dataDxfId="840" totalsRowDxfId="839"/>
    <tableColumn id="26" xr3:uid="{00000000-0010-0000-0500-00001A000000}" name="Sinta ID Member1" dataDxfId="838" totalsRowDxfId="837"/>
    <tableColumn id="27" xr3:uid="{00000000-0010-0000-0500-00001B000000}" name="NIDN Member1" dataDxfId="836" totalsRowDxfId="835"/>
    <tableColumn id="28" xr3:uid="{00000000-0010-0000-0500-00001C000000}" name="Nama Anggota 1" dataDxfId="834" totalsRowDxfId="833"/>
    <tableColumn id="29" xr3:uid="{00000000-0010-0000-0500-00001D000000}" name="Dana Anggota 1" dataDxfId="832" totalsRowDxfId="831"/>
    <tableColumn id="30" xr3:uid="{00000000-0010-0000-0500-00001E000000}" name="Prodi Member 1" dataDxfId="830" totalsRowDxfId="829"/>
    <tableColumn id="60" xr3:uid="{00000000-0010-0000-0500-00003C000000}" name="Prodi Member 1 (2)" dataDxfId="828" totalsRowDxfId="827"/>
    <tableColumn id="86" xr3:uid="{00000000-0010-0000-0500-000056000000}" name="Prodi Anggota 1 (3)" dataDxfId="826" totalsRowDxfId="825"/>
    <tableColumn id="31" xr3:uid="{00000000-0010-0000-0500-00001F000000}" name="Fakultas" dataDxfId="824" totalsRowDxfId="823"/>
    <tableColumn id="32" xr3:uid="{00000000-0010-0000-0500-000020000000}" name="PT" dataDxfId="822" totalsRowDxfId="821"/>
    <tableColumn id="33" xr3:uid="{00000000-0010-0000-0500-000021000000}" name="Sinta ID Member2" dataDxfId="820" totalsRowDxfId="819"/>
    <tableColumn id="34" xr3:uid="{00000000-0010-0000-0500-000022000000}" name="NIDN Member2" dataDxfId="818" totalsRowDxfId="817"/>
    <tableColumn id="35" xr3:uid="{00000000-0010-0000-0500-000023000000}" name="Nama Anggota 2" dataDxfId="816" totalsRowDxfId="815"/>
    <tableColumn id="36" xr3:uid="{00000000-0010-0000-0500-000024000000}" name="Dana Anggota 2" dataDxfId="814" totalsRowDxfId="813"/>
    <tableColumn id="37" xr3:uid="{00000000-0010-0000-0500-000025000000}" name="Prodi Anggota 2" dataDxfId="812" totalsRowDxfId="811"/>
    <tableColumn id="82" xr3:uid="{00000000-0010-0000-0500-000052000000}" name="Prodi Anggota  2 (2)" dataDxfId="810" totalsRowDxfId="809"/>
    <tableColumn id="87" xr3:uid="{00000000-0010-0000-0500-000057000000}" name="Prodi Anggota 2 (3)" dataDxfId="808" totalsRowDxfId="807"/>
    <tableColumn id="38" xr3:uid="{00000000-0010-0000-0500-000026000000}" name="Fakultas3" dataDxfId="806" totalsRowDxfId="805"/>
    <tableColumn id="39" xr3:uid="{00000000-0010-0000-0500-000027000000}" name="PT4" dataDxfId="804" totalsRowDxfId="803"/>
    <tableColumn id="40" xr3:uid="{00000000-0010-0000-0500-000028000000}" name="Sinta ID Member3" dataDxfId="802" totalsRowDxfId="801"/>
    <tableColumn id="41" xr3:uid="{00000000-0010-0000-0500-000029000000}" name="NIDN Member3" dataDxfId="800" totalsRowDxfId="799"/>
    <tableColumn id="42" xr3:uid="{00000000-0010-0000-0500-00002A000000}" name="Nama Anggota 3" dataDxfId="798" totalsRowDxfId="797"/>
    <tableColumn id="43" xr3:uid="{00000000-0010-0000-0500-00002B000000}" name="Dana Anggota 3" dataDxfId="796" totalsRowDxfId="795"/>
    <tableColumn id="44" xr3:uid="{00000000-0010-0000-0500-00002C000000}" name="Prodi Anggota 3" dataDxfId="794" totalsRowDxfId="793"/>
    <tableColumn id="84" xr3:uid="{00000000-0010-0000-0500-000054000000}" name="Prodi Anggota 3 (2)" dataDxfId="792" totalsRowDxfId="791"/>
    <tableColumn id="45" xr3:uid="{00000000-0010-0000-0500-00002D000000}" name="Fakultas Anggota 3" dataDxfId="790" totalsRowDxfId="789"/>
    <tableColumn id="46" xr3:uid="{00000000-0010-0000-0500-00002E000000}" name="PT Anggota 3" dataDxfId="788" totalsRowDxfId="787"/>
    <tableColumn id="47" xr3:uid="{00000000-0010-0000-0500-00002F000000}" name="Sinta ID Member4" dataDxfId="786" totalsRowDxfId="785"/>
    <tableColumn id="48" xr3:uid="{00000000-0010-0000-0500-000030000000}" name="NIDN Member4" dataDxfId="784" totalsRowDxfId="783"/>
    <tableColumn id="49" xr3:uid="{00000000-0010-0000-0500-000031000000}" name="Nama Member4" dataDxfId="782" totalsRowDxfId="781"/>
    <tableColumn id="50" xr3:uid="{00000000-0010-0000-0500-000032000000}" name="Dana Anggota 4" dataDxfId="780" totalsRowDxfId="779"/>
    <tableColumn id="51" xr3:uid="{00000000-0010-0000-0500-000033000000}" name="Prodi Anggota 4" dataDxfId="778" totalsRowDxfId="777"/>
    <tableColumn id="83" xr3:uid="{00000000-0010-0000-0500-000053000000}" name="Prodi Anggota 4 (2)" dataDxfId="776" totalsRowDxfId="775"/>
    <tableColumn id="52" xr3:uid="{00000000-0010-0000-0500-000034000000}" name="Fakultas Anggota 4" dataDxfId="774" totalsRowDxfId="773"/>
    <tableColumn id="53" xr3:uid="{00000000-0010-0000-0500-000035000000}" name="PT Anggota 4" dataDxfId="772" totalsRowDxfId="771"/>
    <tableColumn id="54" xr3:uid="{00000000-0010-0000-0500-000036000000}" name="Sinta ID Member5" dataDxfId="770" totalsRowDxfId="769"/>
    <tableColumn id="55" xr3:uid="{00000000-0010-0000-0500-000037000000}" name="NIDN Member5" dataDxfId="768" totalsRowDxfId="767"/>
    <tableColumn id="56" xr3:uid="{00000000-0010-0000-0500-000038000000}" name="Nama Member5" dataDxfId="766" totalsRowDxfId="765"/>
    <tableColumn id="57" xr3:uid="{00000000-0010-0000-0500-000039000000}" name="Prodi Anggota 5" dataDxfId="764" totalsRowDxfId="763"/>
    <tableColumn id="58" xr3:uid="{00000000-0010-0000-0500-00003A000000}" name="Fakultas Anggota 5" dataDxfId="762" totalsRowDxfId="761"/>
    <tableColumn id="59" xr3:uid="{00000000-0010-0000-0500-00003B000000}" name="Dana Anggota 5" dataDxfId="760" totalsRowDxfId="759"/>
    <tableColumn id="80" xr3:uid="{00000000-0010-0000-0500-000050000000}" name="SDG" dataDxfId="758" totalsRowDxfId="757"/>
    <tableColumn id="61" xr3:uid="{00000000-0010-0000-0500-00003D000000}" name="Proposal" dataDxfId="756" totalsRowDxfId="755" dataCellStyle="Hyperlink"/>
    <tableColumn id="62" xr3:uid="{00000000-0010-0000-0500-00003E000000}" name="Laporan Akhir" dataDxfId="754" totalsRowDxfId="753"/>
    <tableColumn id="63" xr3:uid="{00000000-0010-0000-0500-00003F000000}" name="Nama Mh" dataDxfId="752" totalsRowDxfId="751"/>
    <tableColumn id="64" xr3:uid="{00000000-0010-0000-0500-000040000000}" name="Prodi, Fak, PT Mhs1" dataDxfId="750" totalsRowDxfId="749"/>
    <tableColumn id="65" xr3:uid="{00000000-0010-0000-0500-000041000000}" name="Nama Mhs2" dataDxfId="748" totalsRowDxfId="747"/>
    <tableColumn id="66" xr3:uid="{00000000-0010-0000-0500-000042000000}" name="Prodi, Fak, PT Mhs2" dataDxfId="746" totalsRowDxfId="745"/>
    <tableColumn id="67" xr3:uid="{00000000-0010-0000-0500-000043000000}" name="Nama Mhs3" dataDxfId="744" totalsRowDxfId="743"/>
    <tableColumn id="68" xr3:uid="{00000000-0010-0000-0500-000044000000}" name="Prodi, Fak, PT Mhs3" dataDxfId="742" totalsRowDxfId="741"/>
    <tableColumn id="69" xr3:uid="{00000000-0010-0000-0500-000045000000}" name="Nama Mhs4" dataDxfId="740" totalsRowDxfId="739"/>
    <tableColumn id="70" xr3:uid="{00000000-0010-0000-0500-000046000000}" name="Prodi Mhs4" dataDxfId="738" totalsRowDxfId="737"/>
    <tableColumn id="71" xr3:uid="{00000000-0010-0000-0500-000047000000}" name="Nama Mhs5" dataDxfId="736" totalsRowDxfId="735"/>
    <tableColumn id="72" xr3:uid="{00000000-0010-0000-0500-000048000000}" name="Prodi Mhs5" dataDxfId="734" totalsRowDxfId="733"/>
    <tableColumn id="73" xr3:uid="{00000000-0010-0000-0500-000049000000}" name="Nama Mhs6" dataDxfId="732" totalsRowDxfId="731"/>
    <tableColumn id="74" xr3:uid="{00000000-0010-0000-0500-00004A000000}" name="Prodi Mhs6" dataDxfId="730" totalsRowDxfId="729"/>
    <tableColumn id="75" xr3:uid="{00000000-0010-0000-0500-00004B000000}" name="Nama Mhs7" dataDxfId="728" totalsRowDxfId="727"/>
    <tableColumn id="76" xr3:uid="{00000000-0010-0000-0500-00004C000000}" name="Prodi Mhs7" dataDxfId="726" totalsRowDxfId="725"/>
    <tableColumn id="77" xr3:uid="{00000000-0010-0000-0500-00004D000000}" name="Luaran Wajib" dataDxfId="724" totalsRowDxfId="723"/>
    <tableColumn id="78" xr3:uid="{00000000-0010-0000-0500-00004E000000}" name="Capaian Luaran Wajib" dataDxfId="722" totalsRowDxfId="721"/>
    <tableColumn id="79" xr3:uid="{00000000-0010-0000-0500-00004F000000}" name="Luaran Tambahan" dataDxfId="720" totalsRowDxfId="7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616" displayName="Table616" ref="A1:CO206" totalsRowShown="0" headerRowDxfId="718" dataDxfId="717" tableBorderDxfId="716">
  <autoFilter ref="A1:CO206" xr:uid="{00000000-0009-0000-0100-00000F000000}"/>
  <sortState xmlns:xlrd2="http://schemas.microsoft.com/office/spreadsheetml/2017/richdata2" ref="A2:CO206">
    <sortCondition descending="1" ref="K1:K206"/>
  </sortState>
  <tableColumns count="93">
    <tableColumn id="1" xr3:uid="{00000000-0010-0000-0800-000001000000}" name="No" dataDxfId="715"/>
    <tableColumn id="2" xr3:uid="{00000000-0010-0000-0800-000002000000}" name="No. SK" dataDxfId="714" dataCellStyle="Hyperlink"/>
    <tableColumn id="3" xr3:uid="{00000000-0010-0000-0800-000003000000}" name="No. Kontrak" dataDxfId="713"/>
    <tableColumn id="4" xr3:uid="{00000000-0010-0000-0800-000004000000}" name="Judul Penelitian" dataDxfId="712"/>
    <tableColumn id="5" xr3:uid="{00000000-0010-0000-0800-000005000000}" name="Nama Skema" dataDxfId="711"/>
    <tableColumn id="6" xr3:uid="{00000000-0010-0000-0800-000006000000}" name="Tahun Usulan" dataDxfId="710"/>
    <tableColumn id="7" xr3:uid="{00000000-0010-0000-0800-000007000000}" name="Tahun Pelaksanaan Kegiatan" dataDxfId="709"/>
    <tableColumn id="8" xr3:uid="{00000000-0010-0000-0800-000008000000}" name="Lama Kegiatan (bulan)" dataDxfId="708"/>
    <tableColumn id="9" xr3:uid="{00000000-0010-0000-0800-000009000000}" name="Bidang Fokus" dataDxfId="707"/>
    <tableColumn id="10" xr3:uid="{00000000-0010-0000-0800-00000A000000}" name="Dana yang Diusulkan" dataDxfId="706"/>
    <tableColumn id="11" xr3:uid="{00000000-0010-0000-0800-00000B000000}" name="Dana Disetujui" dataDxfId="705"/>
    <tableColumn id="12" xr3:uid="{00000000-0010-0000-0800-00000C000000}" name="Nama Institusi Penerima Dana" dataDxfId="704"/>
    <tableColumn id="13" xr3:uid="{00000000-0010-0000-0800-00000D000000}" name="Target TKT" dataDxfId="703"/>
    <tableColumn id="14" xr3:uid="{00000000-0010-0000-0800-00000E000000}" name="Nama Program Hibah" dataDxfId="702"/>
    <tableColumn id="15" xr3:uid="{00000000-0010-0000-0800-00000F000000}" name="Kategori Sumber Dana" dataDxfId="701"/>
    <tableColumn id="16" xr3:uid="{00000000-0010-0000-0800-000010000000}" name="Negara Sumber Dana" dataDxfId="700"/>
    <tableColumn id="17" xr3:uid="{00000000-0010-0000-0800-000011000000}" name="Sumber Dana" dataDxfId="699"/>
    <tableColumn id="18" xr3:uid="{00000000-0010-0000-0800-000012000000}" name="Sinta ID Ketua" dataDxfId="698"/>
    <tableColumn id="19" xr3:uid="{00000000-0010-0000-0800-000013000000}" name="Nama Ketua" dataDxfId="697"/>
    <tableColumn id="20" xr3:uid="{00000000-0010-0000-0800-000014000000}" name="NIDN Ketua" dataDxfId="696"/>
    <tableColumn id="21" xr3:uid="{00000000-0010-0000-0800-000015000000}" name="DANA KETUA" dataDxfId="695"/>
    <tableColumn id="22" xr3:uid="{00000000-0010-0000-0800-000016000000}" name="Prodi" dataDxfId="694"/>
    <tableColumn id="23" xr3:uid="{00000000-0010-0000-0800-000017000000}" name="Fakultas" dataDxfId="693"/>
    <tableColumn id="24" xr3:uid="{00000000-0010-0000-0800-000018000000}" name="PT" dataDxfId="692"/>
    <tableColumn id="25" xr3:uid="{00000000-0010-0000-0800-000019000000}" name="Sinta ID PT" dataDxfId="691"/>
    <tableColumn id="26" xr3:uid="{00000000-0010-0000-0800-00001A000000}" name="Kode PT PDDikti" dataDxfId="690"/>
    <tableColumn id="27" xr3:uid="{00000000-0010-0000-0800-00001B000000}" name="Sinta ID Member1" dataDxfId="689"/>
    <tableColumn id="28" xr3:uid="{00000000-0010-0000-0800-00001C000000}" name="NIDN Member1" dataDxfId="688"/>
    <tableColumn id="29" xr3:uid="{00000000-0010-0000-0800-00001D000000}" name="Nama Member1" dataDxfId="687"/>
    <tableColumn id="30" xr3:uid="{00000000-0010-0000-0800-00001E000000}" name="DANA MEMBER 1" dataDxfId="686"/>
    <tableColumn id="31" xr3:uid="{00000000-0010-0000-0800-00001F000000}" name="Prodi2" dataDxfId="685"/>
    <tableColumn id="32" xr3:uid="{00000000-0010-0000-0800-000020000000}" name="Fakultas3" dataDxfId="684"/>
    <tableColumn id="33" xr3:uid="{00000000-0010-0000-0800-000021000000}" name="PT4" dataDxfId="683"/>
    <tableColumn id="34" xr3:uid="{00000000-0010-0000-0800-000022000000}" name="Sinta ID Member2" dataDxfId="682"/>
    <tableColumn id="35" xr3:uid="{00000000-0010-0000-0800-000023000000}" name="NIDN Member2" dataDxfId="681"/>
    <tableColumn id="36" xr3:uid="{00000000-0010-0000-0800-000024000000}" name="Nama Member2" dataDxfId="680"/>
    <tableColumn id="37" xr3:uid="{00000000-0010-0000-0800-000025000000}" name="DANA MEMBER 2" dataDxfId="679"/>
    <tableColumn id="38" xr3:uid="{00000000-0010-0000-0800-000026000000}" name="Prodi5" dataDxfId="678"/>
    <tableColumn id="39" xr3:uid="{00000000-0010-0000-0800-000027000000}" name="Fakultas6" dataDxfId="677"/>
    <tableColumn id="40" xr3:uid="{00000000-0010-0000-0800-000028000000}" name="PT7" dataDxfId="676"/>
    <tableColumn id="41" xr3:uid="{00000000-0010-0000-0800-000029000000}" name="Sinta ID Member3" dataDxfId="675"/>
    <tableColumn id="42" xr3:uid="{00000000-0010-0000-0800-00002A000000}" name="NIDN Member3" dataDxfId="674"/>
    <tableColumn id="43" xr3:uid="{00000000-0010-0000-0800-00002B000000}" name="Nama Member3" dataDxfId="673"/>
    <tableColumn id="44" xr3:uid="{00000000-0010-0000-0800-00002C000000}" name="DANA MEMBER 3" dataDxfId="672"/>
    <tableColumn id="45" xr3:uid="{00000000-0010-0000-0800-00002D000000}" name="Prodi8" dataDxfId="671"/>
    <tableColumn id="46" xr3:uid="{00000000-0010-0000-0800-00002E000000}" name="Fakultas9" dataDxfId="670"/>
    <tableColumn id="47" xr3:uid="{00000000-0010-0000-0800-00002F000000}" name="PT10" dataDxfId="669"/>
    <tableColumn id="48" xr3:uid="{00000000-0010-0000-0800-000030000000}" name="Sinta ID Member4" dataDxfId="668"/>
    <tableColumn id="49" xr3:uid="{00000000-0010-0000-0800-000031000000}" name="NIDN Member4" dataDxfId="667"/>
    <tableColumn id="50" xr3:uid="{00000000-0010-0000-0800-000032000000}" name="Nama Member4" dataDxfId="666"/>
    <tableColumn id="51" xr3:uid="{00000000-0010-0000-0800-000033000000}" name="DANA MEMBER 4" dataDxfId="665"/>
    <tableColumn id="52" xr3:uid="{00000000-0010-0000-0800-000034000000}" name="Prodi11" dataDxfId="664"/>
    <tableColumn id="53" xr3:uid="{00000000-0010-0000-0800-000035000000}" name="Fakultas12" dataDxfId="663"/>
    <tableColumn id="54" xr3:uid="{00000000-0010-0000-0800-000036000000}" name="PT13" dataDxfId="662"/>
    <tableColumn id="55" xr3:uid="{00000000-0010-0000-0800-000037000000}" name="Sinta ID Member5" dataDxfId="661"/>
    <tableColumn id="56" xr3:uid="{00000000-0010-0000-0800-000038000000}" name="NIDN Member5" dataDxfId="660"/>
    <tableColumn id="57" xr3:uid="{00000000-0010-0000-0800-000039000000}" name="Nama Member5" dataDxfId="659"/>
    <tableColumn id="58" xr3:uid="{00000000-0010-0000-0800-00003A000000}" name="DANA MEMBER 5" dataDxfId="658"/>
    <tableColumn id="59" xr3:uid="{00000000-0010-0000-0800-00003B000000}" name="Prodi14" dataDxfId="657"/>
    <tableColumn id="60" xr3:uid="{00000000-0010-0000-0800-00003C000000}" name="Fakultas15" dataDxfId="656"/>
    <tableColumn id="61" xr3:uid="{00000000-0010-0000-0800-00003D000000}" name="PT16" dataDxfId="655"/>
    <tableColumn id="62" xr3:uid="{00000000-0010-0000-0800-00003E000000}" name="Sinta ID Member6" dataDxfId="654"/>
    <tableColumn id="63" xr3:uid="{00000000-0010-0000-0800-00003F000000}" name="NIDN Member6" dataDxfId="653"/>
    <tableColumn id="64" xr3:uid="{00000000-0010-0000-0800-000040000000}" name="Nama Member6" dataDxfId="652"/>
    <tableColumn id="65" xr3:uid="{00000000-0010-0000-0800-000041000000}" name="DANA MEMBER 6" dataDxfId="651"/>
    <tableColumn id="66" xr3:uid="{00000000-0010-0000-0800-000042000000}" name="Prodi17" dataDxfId="650"/>
    <tableColumn id="67" xr3:uid="{00000000-0010-0000-0800-000043000000}" name="Fakultas18" dataDxfId="649"/>
    <tableColumn id="68" xr3:uid="{00000000-0010-0000-0800-000044000000}" name="PT19" dataDxfId="648"/>
    <tableColumn id="93" xr3:uid="{00000000-0010-0000-0800-00005D000000}" name="SDG" dataDxfId="647"/>
    <tableColumn id="69" xr3:uid="{00000000-0010-0000-0800-000045000000}" name="Proposal" dataDxfId="646" dataCellStyle="Hyperlink"/>
    <tableColumn id="70" xr3:uid="{00000000-0010-0000-0800-000046000000}" name="Laporan Akhir" dataDxfId="645"/>
    <tableColumn id="71" xr3:uid="{00000000-0010-0000-0800-000047000000}" name="Nama Mhs1" dataDxfId="644"/>
    <tableColumn id="72" xr3:uid="{00000000-0010-0000-0800-000048000000}" name="Prodi, Fak, PT Mhs1" dataDxfId="643"/>
    <tableColumn id="73" xr3:uid="{00000000-0010-0000-0800-000049000000}" name="Nama Mhs2" dataDxfId="642"/>
    <tableColumn id="74" xr3:uid="{00000000-0010-0000-0800-00004A000000}" name="Prodi, Fak, PT Mhs2" dataDxfId="641"/>
    <tableColumn id="75" xr3:uid="{00000000-0010-0000-0800-00004B000000}" name="Nama Mhs3" dataDxfId="640"/>
    <tableColumn id="76" xr3:uid="{00000000-0010-0000-0800-00004C000000}" name="Prodi, Fak, PT Mhs3" dataDxfId="639"/>
    <tableColumn id="77" xr3:uid="{00000000-0010-0000-0800-00004D000000}" name="Nama Mhs4" dataDxfId="638"/>
    <tableColumn id="78" xr3:uid="{00000000-0010-0000-0800-00004E000000}" name="Prodi Mhs4" dataDxfId="637"/>
    <tableColumn id="79" xr3:uid="{00000000-0010-0000-0800-00004F000000}" name="Nama Mhs5" dataDxfId="636"/>
    <tableColumn id="80" xr3:uid="{00000000-0010-0000-0800-000050000000}" name="Prodi Mhs5" dataDxfId="635"/>
    <tableColumn id="81" xr3:uid="{00000000-0010-0000-0800-000051000000}" name="Nama Mhs6" dataDxfId="634"/>
    <tableColumn id="82" xr3:uid="{00000000-0010-0000-0800-000052000000}" name="Prodi Mhs6" dataDxfId="633"/>
    <tableColumn id="83" xr3:uid="{00000000-0010-0000-0800-000053000000}" name="Nama Mhs7" dataDxfId="632"/>
    <tableColumn id="84" xr3:uid="{00000000-0010-0000-0800-000054000000}" name="Prodi Mhs7" dataDxfId="631"/>
    <tableColumn id="85" xr3:uid="{00000000-0010-0000-0800-000055000000}" name="Nama Mhs8" dataDxfId="630"/>
    <tableColumn id="86" xr3:uid="{00000000-0010-0000-0800-000056000000}" name="Prodi Mhs8" dataDxfId="629"/>
    <tableColumn id="87" xr3:uid="{00000000-0010-0000-0800-000057000000}" name="Publikasi Ilmiah" dataDxfId="628"/>
    <tableColumn id="88" xr3:uid="{00000000-0010-0000-0800-000058000000}" name="Media Massa" dataDxfId="627"/>
    <tableColumn id="89" xr3:uid="{00000000-0010-0000-0800-000059000000}" name="Produk / Jasa" dataDxfId="626"/>
    <tableColumn id="90" xr3:uid="{00000000-0010-0000-0800-00005A000000}" name="Capaian Publikasi Ilmiah" dataDxfId="625"/>
    <tableColumn id="91" xr3:uid="{00000000-0010-0000-0800-00005B000000}" name="Capaian Luaran Wajib" dataDxfId="624"/>
    <tableColumn id="92" xr3:uid="{00000000-0010-0000-0800-00005C000000}" name="Luaran Tambahan" dataDxfId="6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able615" displayName="Table615" ref="A1:CX206" totalsRowShown="0" headerRowDxfId="622" dataDxfId="621" tableBorderDxfId="620">
  <autoFilter ref="A1:CX206" xr:uid="{00000000-0009-0000-0100-00000E000000}"/>
  <sortState xmlns:xlrd2="http://schemas.microsoft.com/office/spreadsheetml/2017/richdata2" ref="A2:CX206">
    <sortCondition descending="1" ref="L1:L206"/>
  </sortState>
  <tableColumns count="102">
    <tableColumn id="1" xr3:uid="{00000000-0010-0000-0900-000001000000}" name="No" dataDxfId="619"/>
    <tableColumn id="2" xr3:uid="{00000000-0010-0000-0900-000002000000}" name="No. SK" dataDxfId="618" dataCellStyle="Hyperlink"/>
    <tableColumn id="3" xr3:uid="{00000000-0010-0000-0900-000003000000}" name="No. Kontrak" dataDxfId="617"/>
    <tableColumn id="4" xr3:uid="{00000000-0010-0000-0900-000004000000}" name="Judul Penelitian" dataDxfId="616"/>
    <tableColumn id="5" xr3:uid="{00000000-0010-0000-0900-000005000000}" name="Nama Skema" dataDxfId="615"/>
    <tableColumn id="6" xr3:uid="{00000000-0010-0000-0900-000006000000}" name="Tahun Usulan" dataDxfId="614"/>
    <tableColumn id="7" xr3:uid="{00000000-0010-0000-0900-000007000000}" name="Tahun Pelaksanaan Kegiatan" dataDxfId="613"/>
    <tableColumn id="8" xr3:uid="{00000000-0010-0000-0900-000008000000}" name="Lama Kegiatan (bulan)" dataDxfId="612"/>
    <tableColumn id="9" xr3:uid="{00000000-0010-0000-0900-000009000000}" name="Bidang Fokus" dataDxfId="611"/>
    <tableColumn id="94" xr3:uid="{00000000-0010-0000-0900-00005E000000}" name="Mitra/Masyarakat Sasar" dataDxfId="610"/>
    <tableColumn id="10" xr3:uid="{00000000-0010-0000-0900-00000A000000}" name="Dana yang Diusulkan" dataDxfId="609"/>
    <tableColumn id="11" xr3:uid="{00000000-0010-0000-0900-00000B000000}" name="Dana Disetujui" dataDxfId="608"/>
    <tableColumn id="12" xr3:uid="{00000000-0010-0000-0900-00000C000000}" name="Nama Institusi Penerima Dana" dataDxfId="607"/>
    <tableColumn id="13" xr3:uid="{00000000-0010-0000-0900-00000D000000}" name="Target TKT" dataDxfId="606"/>
    <tableColumn id="14" xr3:uid="{00000000-0010-0000-0900-00000E000000}" name="Nama Program Hibah" dataDxfId="605"/>
    <tableColumn id="15" xr3:uid="{00000000-0010-0000-0900-00000F000000}" name="Kategori Sumber Dana" dataDxfId="604"/>
    <tableColumn id="16" xr3:uid="{00000000-0010-0000-0900-000010000000}" name="Negara Sumber Dana" dataDxfId="603"/>
    <tableColumn id="17" xr3:uid="{00000000-0010-0000-0900-000011000000}" name="Sumber Dana" dataDxfId="602"/>
    <tableColumn id="18" xr3:uid="{00000000-0010-0000-0900-000012000000}" name="Sinta ID Ketua" dataDxfId="601"/>
    <tableColumn id="19" xr3:uid="{00000000-0010-0000-0900-000013000000}" name="Nama Ketua" dataDxfId="600"/>
    <tableColumn id="20" xr3:uid="{00000000-0010-0000-0900-000014000000}" name="NIDN Ketua" dataDxfId="599"/>
    <tableColumn id="21" xr3:uid="{00000000-0010-0000-0900-000015000000}" name="DANA KETUA" dataDxfId="598"/>
    <tableColumn id="22" xr3:uid="{00000000-0010-0000-0900-000016000000}" name="Prodi" dataDxfId="597"/>
    <tableColumn id="96" xr3:uid="{00000000-0010-0000-0900-000060000000}" name="Prodi4" dataDxfId="596"/>
    <tableColumn id="95" xr3:uid="{00000000-0010-0000-0900-00005F000000}" name="Prodi3" dataDxfId="595"/>
    <tableColumn id="23" xr3:uid="{00000000-0010-0000-0900-000017000000}" name="Fakultas" dataDxfId="594"/>
    <tableColumn id="24" xr3:uid="{00000000-0010-0000-0900-000018000000}" name="PT" dataDxfId="593"/>
    <tableColumn id="25" xr3:uid="{00000000-0010-0000-0900-000019000000}" name="Sinta ID PT" dataDxfId="592"/>
    <tableColumn id="26" xr3:uid="{00000000-0010-0000-0900-00001A000000}" name="Kode PT PDDikti" dataDxfId="591"/>
    <tableColumn id="27" xr3:uid="{00000000-0010-0000-0900-00001B000000}" name="Sinta ID Member1" dataDxfId="590"/>
    <tableColumn id="28" xr3:uid="{00000000-0010-0000-0900-00001C000000}" name="NIDN Member1" dataDxfId="589"/>
    <tableColumn id="29" xr3:uid="{00000000-0010-0000-0900-00001D000000}" name="Nama Member1" dataDxfId="588"/>
    <tableColumn id="30" xr3:uid="{00000000-0010-0000-0900-00001E000000}" name="DANA MEMBER 1" dataDxfId="587"/>
    <tableColumn id="31" xr3:uid="{00000000-0010-0000-0900-00001F000000}" name="Prodi2" dataDxfId="586"/>
    <tableColumn id="98" xr3:uid="{00000000-0010-0000-0900-000062000000}" name="Prodi22" dataDxfId="585"/>
    <tableColumn id="101" xr3:uid="{00000000-0010-0000-0900-000065000000}" name="Prodi23" dataDxfId="584"/>
    <tableColumn id="32" xr3:uid="{00000000-0010-0000-0900-000020000000}" name="Fakultas3" dataDxfId="583"/>
    <tableColumn id="33" xr3:uid="{00000000-0010-0000-0900-000021000000}" name="PT4" dataDxfId="582"/>
    <tableColumn id="34" xr3:uid="{00000000-0010-0000-0900-000022000000}" name="Sinta ID Member2" dataDxfId="581"/>
    <tableColumn id="35" xr3:uid="{00000000-0010-0000-0900-000023000000}" name="NIDN Member2" dataDxfId="580"/>
    <tableColumn id="36" xr3:uid="{00000000-0010-0000-0900-000024000000}" name="Nama Member2" dataDxfId="579"/>
    <tableColumn id="37" xr3:uid="{00000000-0010-0000-0900-000025000000}" name="DANA MEMBER 2" dataDxfId="578"/>
    <tableColumn id="38" xr3:uid="{00000000-0010-0000-0900-000026000000}" name="Prodi5" dataDxfId="577"/>
    <tableColumn id="97" xr3:uid="{00000000-0010-0000-0900-000061000000}" name="Prodi6" dataDxfId="576"/>
    <tableColumn id="102" xr3:uid="{00000000-0010-0000-0900-000066000000}" name="Prodi7" dataDxfId="575"/>
    <tableColumn id="39" xr3:uid="{00000000-0010-0000-0900-000027000000}" name="Fakultas6" dataDxfId="574"/>
    <tableColumn id="40" xr3:uid="{00000000-0010-0000-0900-000028000000}" name="PT7" dataDxfId="573"/>
    <tableColumn id="41" xr3:uid="{00000000-0010-0000-0900-000029000000}" name="Sinta ID Member3" dataDxfId="572"/>
    <tableColumn id="42" xr3:uid="{00000000-0010-0000-0900-00002A000000}" name="NIDN Member3" dataDxfId="571"/>
    <tableColumn id="43" xr3:uid="{00000000-0010-0000-0900-00002B000000}" name="Nama Member3" dataDxfId="570"/>
    <tableColumn id="44" xr3:uid="{00000000-0010-0000-0900-00002C000000}" name="DANA MEMBER 3" dataDxfId="569"/>
    <tableColumn id="45" xr3:uid="{00000000-0010-0000-0900-00002D000000}" name="Prodi8" dataDxfId="568"/>
    <tableColumn id="100" xr3:uid="{00000000-0010-0000-0900-000064000000}" name="Prodi9" dataDxfId="567"/>
    <tableColumn id="46" xr3:uid="{00000000-0010-0000-0900-00002E000000}" name="Fakultas9" dataDxfId="566"/>
    <tableColumn id="47" xr3:uid="{00000000-0010-0000-0900-00002F000000}" name="PT10" dataDxfId="565"/>
    <tableColumn id="48" xr3:uid="{00000000-0010-0000-0900-000030000000}" name="Sinta ID Member4" dataDxfId="564"/>
    <tableColumn id="49" xr3:uid="{00000000-0010-0000-0900-000031000000}" name="NIDN Member4" dataDxfId="563"/>
    <tableColumn id="50" xr3:uid="{00000000-0010-0000-0900-000032000000}" name="Nama Member4" dataDxfId="562"/>
    <tableColumn id="51" xr3:uid="{00000000-0010-0000-0900-000033000000}" name="DANA MEMBER 4" dataDxfId="561"/>
    <tableColumn id="52" xr3:uid="{00000000-0010-0000-0900-000034000000}" name="Prodi11" dataDxfId="560"/>
    <tableColumn id="99" xr3:uid="{00000000-0010-0000-0900-000063000000}" name="Prodi12" dataDxfId="559"/>
    <tableColumn id="53" xr3:uid="{00000000-0010-0000-0900-000035000000}" name="Fakultas12" dataDxfId="558"/>
    <tableColumn id="54" xr3:uid="{00000000-0010-0000-0900-000036000000}" name="PT13" dataDxfId="557"/>
    <tableColumn id="55" xr3:uid="{00000000-0010-0000-0900-000037000000}" name="Sinta ID Member5" dataDxfId="556"/>
    <tableColumn id="56" xr3:uid="{00000000-0010-0000-0900-000038000000}" name="NIDN Member5" dataDxfId="555"/>
    <tableColumn id="57" xr3:uid="{00000000-0010-0000-0900-000039000000}" name="Nama Member5" dataDxfId="554"/>
    <tableColumn id="58" xr3:uid="{00000000-0010-0000-0900-00003A000000}" name="DANA MEMBER 5" dataDxfId="553"/>
    <tableColumn id="59" xr3:uid="{00000000-0010-0000-0900-00003B000000}" name="Prodi14" dataDxfId="552"/>
    <tableColumn id="60" xr3:uid="{00000000-0010-0000-0900-00003C000000}" name="Fakultas15" dataDxfId="551"/>
    <tableColumn id="61" xr3:uid="{00000000-0010-0000-0900-00003D000000}" name="PT16" dataDxfId="550"/>
    <tableColumn id="62" xr3:uid="{00000000-0010-0000-0900-00003E000000}" name="Sinta ID Member6" dataDxfId="549"/>
    <tableColumn id="63" xr3:uid="{00000000-0010-0000-0900-00003F000000}" name="NIDN Member6" dataDxfId="548"/>
    <tableColumn id="64" xr3:uid="{00000000-0010-0000-0900-000040000000}" name="Nama Member6" dataDxfId="547"/>
    <tableColumn id="65" xr3:uid="{00000000-0010-0000-0900-000041000000}" name="DANA MEMBER 6" dataDxfId="546"/>
    <tableColumn id="66" xr3:uid="{00000000-0010-0000-0900-000042000000}" name="Prodi17" dataDxfId="545"/>
    <tableColumn id="67" xr3:uid="{00000000-0010-0000-0900-000043000000}" name="Fakultas18" dataDxfId="544"/>
    <tableColumn id="68" xr3:uid="{00000000-0010-0000-0900-000044000000}" name="PT19" dataDxfId="543"/>
    <tableColumn id="93" xr3:uid="{00000000-0010-0000-0900-00005D000000}" name="SDG" dataDxfId="542"/>
    <tableColumn id="69" xr3:uid="{00000000-0010-0000-0900-000045000000}" name="Proposal" dataDxfId="541" dataCellStyle="Hyperlink"/>
    <tableColumn id="70" xr3:uid="{00000000-0010-0000-0900-000046000000}" name="Laporan Akhir" dataDxfId="540"/>
    <tableColumn id="71" xr3:uid="{00000000-0010-0000-0900-000047000000}" name="Nama Mhs1" dataDxfId="539"/>
    <tableColumn id="72" xr3:uid="{00000000-0010-0000-0900-000048000000}" name="Prodi, Fak, PT Mhs1" dataDxfId="538"/>
    <tableColumn id="73" xr3:uid="{00000000-0010-0000-0900-000049000000}" name="Nama Mhs2" dataDxfId="537"/>
    <tableColumn id="74" xr3:uid="{00000000-0010-0000-0900-00004A000000}" name="Prodi, Fak, PT Mhs2" dataDxfId="536"/>
    <tableColumn id="75" xr3:uid="{00000000-0010-0000-0900-00004B000000}" name="Nama Mhs3" dataDxfId="535"/>
    <tableColumn id="76" xr3:uid="{00000000-0010-0000-0900-00004C000000}" name="Prodi, Fak, PT Mhs3" dataDxfId="534"/>
    <tableColumn id="77" xr3:uid="{00000000-0010-0000-0900-00004D000000}" name="Nama Mhs4" dataDxfId="533"/>
    <tableColumn id="78" xr3:uid="{00000000-0010-0000-0900-00004E000000}" name="Prodi Mhs4" dataDxfId="532"/>
    <tableColumn id="79" xr3:uid="{00000000-0010-0000-0900-00004F000000}" name="Nama Mhs5" dataDxfId="531"/>
    <tableColumn id="80" xr3:uid="{00000000-0010-0000-0900-000050000000}" name="Prodi Mhs5" dataDxfId="530"/>
    <tableColumn id="81" xr3:uid="{00000000-0010-0000-0900-000051000000}" name="Nama Mhs6" dataDxfId="529"/>
    <tableColumn id="82" xr3:uid="{00000000-0010-0000-0900-000052000000}" name="Prodi Mhs6" dataDxfId="528"/>
    <tableColumn id="83" xr3:uid="{00000000-0010-0000-0900-000053000000}" name="Nama Mhs7" dataDxfId="527"/>
    <tableColumn id="84" xr3:uid="{00000000-0010-0000-0900-000054000000}" name="Prodi Mhs7" dataDxfId="526"/>
    <tableColumn id="85" xr3:uid="{00000000-0010-0000-0900-000055000000}" name="Nama Mhs8" dataDxfId="525"/>
    <tableColumn id="86" xr3:uid="{00000000-0010-0000-0900-000056000000}" name="Prodi Mhs8" dataDxfId="524"/>
    <tableColumn id="87" xr3:uid="{00000000-0010-0000-0900-000057000000}" name="Publikasi Ilmiah" dataDxfId="523"/>
    <tableColumn id="88" xr3:uid="{00000000-0010-0000-0900-000058000000}" name="Media Massa" dataDxfId="522"/>
    <tableColumn id="89" xr3:uid="{00000000-0010-0000-0900-000059000000}" name="Produk / Jasa" dataDxfId="521"/>
    <tableColumn id="90" xr3:uid="{00000000-0010-0000-0900-00005A000000}" name="Capaian Publikasi Ilmiah" dataDxfId="520"/>
    <tableColumn id="91" xr3:uid="{00000000-0010-0000-0900-00005B000000}" name="Capaian Luaran Wajib" dataDxfId="519"/>
    <tableColumn id="92" xr3:uid="{00000000-0010-0000-0900-00005C000000}" name="Luaran Tambahan" dataDxfId="5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Table35" displayName="Table35" ref="A1:CA268" totalsRowShown="0" headerRowDxfId="517" dataDxfId="516" totalsRowDxfId="514" tableBorderDxfId="515">
  <autoFilter ref="A1:CA268" xr:uid="{00000000-0009-0000-0100-000004000000}">
    <filterColumn colId="5">
      <filters>
        <filter val="2024"/>
        <filter val="2025"/>
      </filters>
    </filterColumn>
  </autoFilter>
  <tableColumns count="79">
    <tableColumn id="1" xr3:uid="{00000000-0010-0000-0A00-000001000000}" name="No" dataDxfId="513" totalsRowDxfId="512"/>
    <tableColumn id="2" xr3:uid="{00000000-0010-0000-0A00-000002000000}" name="No. SK" dataDxfId="511" totalsRowDxfId="510" dataCellStyle="Hyperlink"/>
    <tableColumn id="3" xr3:uid="{00000000-0010-0000-0A00-000003000000}" name="No. Kontrak" dataDxfId="509" totalsRowDxfId="508" dataCellStyle="Hyperlink"/>
    <tableColumn id="4" xr3:uid="{00000000-0010-0000-0A00-000004000000}" name="Judul Penelitian" dataDxfId="507" totalsRowDxfId="506"/>
    <tableColumn id="5" xr3:uid="{00000000-0010-0000-0A00-000005000000}" name="Nama Skema" dataDxfId="505" totalsRowDxfId="504"/>
    <tableColumn id="6" xr3:uid="{00000000-0010-0000-0A00-000006000000}" name="Tahun Usulan" dataDxfId="503" totalsRowDxfId="502"/>
    <tableColumn id="7" xr3:uid="{00000000-0010-0000-0A00-000007000000}" name="Tahun Pelaksanaan Kegiatan" dataDxfId="501" totalsRowDxfId="500"/>
    <tableColumn id="8" xr3:uid="{00000000-0010-0000-0A00-000008000000}" name="Lama Kegiatan (bulan)" dataDxfId="499" totalsRowDxfId="498"/>
    <tableColumn id="9" xr3:uid="{00000000-0010-0000-0A00-000009000000}" name="Bidang Fokus" dataDxfId="497" totalsRowDxfId="496"/>
    <tableColumn id="10" xr3:uid="{00000000-0010-0000-0A00-00000A000000}" name="Dana Disetujui" dataDxfId="495" totalsRowDxfId="494"/>
    <tableColumn id="11" xr3:uid="{00000000-0010-0000-0A00-00000B000000}" name="Nama Institusi Penerima Dana" dataDxfId="493" totalsRowDxfId="492"/>
    <tableColumn id="12" xr3:uid="{00000000-0010-0000-0A00-00000C000000}" name="Target TKT" dataDxfId="491" totalsRowDxfId="490"/>
    <tableColumn id="13" xr3:uid="{00000000-0010-0000-0A00-00000D000000}" name="Nama Program Hibah" dataDxfId="489" totalsRowDxfId="488"/>
    <tableColumn id="14" xr3:uid="{00000000-0010-0000-0A00-00000E000000}" name="Kategori Sumber Dana" dataDxfId="487" totalsRowDxfId="486"/>
    <tableColumn id="15" xr3:uid="{00000000-0010-0000-0A00-00000F000000}" name="Negara Sumber Dana" dataDxfId="485" totalsRowDxfId="484"/>
    <tableColumn id="16" xr3:uid="{00000000-0010-0000-0A00-000010000000}" name="Sumber Dana" dataDxfId="483" totalsRowDxfId="482"/>
    <tableColumn id="17" xr3:uid="{00000000-0010-0000-0A00-000011000000}" name="Sinta ID Ketua" dataDxfId="481" totalsRowDxfId="480"/>
    <tableColumn id="18" xr3:uid="{00000000-0010-0000-0A00-000012000000}" name="Nama Ketua" dataDxfId="479" totalsRowDxfId="478"/>
    <tableColumn id="19" xr3:uid="{00000000-0010-0000-0A00-000013000000}" name="NIDN Ketua" dataDxfId="477" totalsRowDxfId="476"/>
    <tableColumn id="20" xr3:uid="{00000000-0010-0000-0A00-000014000000}" name="DANA KETUA" dataDxfId="475" totalsRowDxfId="474"/>
    <tableColumn id="21" xr3:uid="{00000000-0010-0000-0A00-000015000000}" name="Prodi Ketua" dataDxfId="473" totalsRowDxfId="472"/>
    <tableColumn id="22" xr3:uid="{00000000-0010-0000-0A00-000016000000}" name="Fakultas Ketua" dataDxfId="471" totalsRowDxfId="470"/>
    <tableColumn id="23" xr3:uid="{00000000-0010-0000-0A00-000017000000}" name="Institusi Ketua" dataDxfId="469" totalsRowDxfId="468"/>
    <tableColumn id="24" xr3:uid="{00000000-0010-0000-0A00-000018000000}" name="Sinta ID Institusi Ketua" dataDxfId="467" totalsRowDxfId="466"/>
    <tableColumn id="25" xr3:uid="{00000000-0010-0000-0A00-000019000000}" name="Kode PT Ketua" dataDxfId="465" totalsRowDxfId="464"/>
    <tableColumn id="26" xr3:uid="{00000000-0010-0000-0A00-00001A000000}" name="Sinta ID Member1" dataDxfId="463" totalsRowDxfId="462"/>
    <tableColumn id="27" xr3:uid="{00000000-0010-0000-0A00-00001B000000}" name="NIDN Member1" dataDxfId="461" totalsRowDxfId="460"/>
    <tableColumn id="28" xr3:uid="{00000000-0010-0000-0A00-00001C000000}" name="Nama Member1" dataDxfId="459" totalsRowDxfId="458"/>
    <tableColumn id="29" xr3:uid="{00000000-0010-0000-0A00-00001D000000}" name="DANA MEMB. 1" dataDxfId="457" totalsRowDxfId="456"/>
    <tableColumn id="30" xr3:uid="{00000000-0010-0000-0A00-00001E000000}" name="Prodi" dataDxfId="455" totalsRowDxfId="454"/>
    <tableColumn id="31" xr3:uid="{00000000-0010-0000-0A00-00001F000000}" name="Fakultas" dataDxfId="453" totalsRowDxfId="452"/>
    <tableColumn id="32" xr3:uid="{00000000-0010-0000-0A00-000020000000}" name="PT" dataDxfId="451" totalsRowDxfId="450"/>
    <tableColumn id="33" xr3:uid="{00000000-0010-0000-0A00-000021000000}" name="Sinta ID Member2" dataDxfId="449" totalsRowDxfId="448"/>
    <tableColumn id="34" xr3:uid="{00000000-0010-0000-0A00-000022000000}" name="NIDN Member2" dataDxfId="447" totalsRowDxfId="446"/>
    <tableColumn id="35" xr3:uid="{00000000-0010-0000-0A00-000023000000}" name="Nama Member2" dataDxfId="445" totalsRowDxfId="444"/>
    <tableColumn id="36" xr3:uid="{00000000-0010-0000-0A00-000024000000}" name="DANA MEMB. 2" dataDxfId="443" totalsRowDxfId="442"/>
    <tableColumn id="37" xr3:uid="{00000000-0010-0000-0A00-000025000000}" name="Prodi2" dataDxfId="441" totalsRowDxfId="440"/>
    <tableColumn id="38" xr3:uid="{00000000-0010-0000-0A00-000026000000}" name="Fakultas3" dataDxfId="439" totalsRowDxfId="438"/>
    <tableColumn id="39" xr3:uid="{00000000-0010-0000-0A00-000027000000}" name="PT4" dataDxfId="437" totalsRowDxfId="436"/>
    <tableColumn id="40" xr3:uid="{00000000-0010-0000-0A00-000028000000}" name="Sinta ID Member3" dataDxfId="435" totalsRowDxfId="434"/>
    <tableColumn id="41" xr3:uid="{00000000-0010-0000-0A00-000029000000}" name="NIDN Member3" dataDxfId="433" totalsRowDxfId="432"/>
    <tableColumn id="42" xr3:uid="{00000000-0010-0000-0A00-00002A000000}" name="Nama Anggota 3" dataDxfId="431" totalsRowDxfId="430"/>
    <tableColumn id="43" xr3:uid="{00000000-0010-0000-0A00-00002B000000}" name="Dana Anggota 3" dataDxfId="429" totalsRowDxfId="428"/>
    <tableColumn id="44" xr3:uid="{00000000-0010-0000-0A00-00002C000000}" name="Prodi Anggota 3" dataDxfId="427" totalsRowDxfId="426"/>
    <tableColumn id="45" xr3:uid="{00000000-0010-0000-0A00-00002D000000}" name="Fakultas Anggota 3" dataDxfId="425" totalsRowDxfId="424"/>
    <tableColumn id="46" xr3:uid="{00000000-0010-0000-0A00-00002E000000}" name="PT Anggota 3" dataDxfId="423" totalsRowDxfId="422"/>
    <tableColumn id="47" xr3:uid="{00000000-0010-0000-0A00-00002F000000}" name="Sinta ID Member4" dataDxfId="421" totalsRowDxfId="420"/>
    <tableColumn id="48" xr3:uid="{00000000-0010-0000-0A00-000030000000}" name="NIDN Member4" dataDxfId="419" totalsRowDxfId="418"/>
    <tableColumn id="49" xr3:uid="{00000000-0010-0000-0A00-000031000000}" name="Nama Member4" dataDxfId="417" totalsRowDxfId="416"/>
    <tableColumn id="50" xr3:uid="{00000000-0010-0000-0A00-000032000000}" name="Dana Anggota 4" dataDxfId="415" totalsRowDxfId="414"/>
    <tableColumn id="51" xr3:uid="{00000000-0010-0000-0A00-000033000000}" name="Prodi Anggota 4" dataDxfId="413" totalsRowDxfId="412"/>
    <tableColumn id="52" xr3:uid="{00000000-0010-0000-0A00-000034000000}" name="Fakultas Anggota 4" dataDxfId="411" totalsRowDxfId="410"/>
    <tableColumn id="53" xr3:uid="{00000000-0010-0000-0A00-000035000000}" name="PT Anggota 4" dataDxfId="409" totalsRowDxfId="408"/>
    <tableColumn id="54" xr3:uid="{00000000-0010-0000-0A00-000036000000}" name="Sinta ID Member5" dataDxfId="407" totalsRowDxfId="406"/>
    <tableColumn id="55" xr3:uid="{00000000-0010-0000-0A00-000037000000}" name="NIDN Member5" dataDxfId="405" totalsRowDxfId="404"/>
    <tableColumn id="56" xr3:uid="{00000000-0010-0000-0A00-000038000000}" name="Nama Member5" dataDxfId="403" totalsRowDxfId="402"/>
    <tableColumn id="57" xr3:uid="{00000000-0010-0000-0A00-000039000000}" name="Prodi Anggota 5" dataDxfId="401" totalsRowDxfId="400"/>
    <tableColumn id="58" xr3:uid="{00000000-0010-0000-0A00-00003A000000}" name="Fakultas Anggota 5" dataDxfId="399" totalsRowDxfId="398"/>
    <tableColumn id="59" xr3:uid="{00000000-0010-0000-0A00-00003B000000}" name="Dana Anggota 5" dataDxfId="397" totalsRowDxfId="396"/>
    <tableColumn id="80" xr3:uid="{00000000-0010-0000-0A00-000050000000}" name="SDG" dataDxfId="395" totalsRowDxfId="394"/>
    <tableColumn id="61" xr3:uid="{00000000-0010-0000-0A00-00003D000000}" name="Proposal" dataDxfId="393" totalsRowDxfId="392" dataCellStyle="Hyperlink"/>
    <tableColumn id="62" xr3:uid="{00000000-0010-0000-0A00-00003E000000}" name="Laporan Akhir" dataDxfId="391" totalsRowDxfId="390"/>
    <tableColumn id="63" xr3:uid="{00000000-0010-0000-0A00-00003F000000}" name="Nama Mh" dataDxfId="389" totalsRowDxfId="388"/>
    <tableColumn id="64" xr3:uid="{00000000-0010-0000-0A00-000040000000}" name="Prodi, Fak, PT Mhs1" dataDxfId="387" totalsRowDxfId="386"/>
    <tableColumn id="65" xr3:uid="{00000000-0010-0000-0A00-000041000000}" name="Nama Mhs2" dataDxfId="385" totalsRowDxfId="384"/>
    <tableColumn id="66" xr3:uid="{00000000-0010-0000-0A00-000042000000}" name="Prodi, Fak, PT Mhs2" dataDxfId="383" totalsRowDxfId="382"/>
    <tableColumn id="67" xr3:uid="{00000000-0010-0000-0A00-000043000000}" name="Nama Mhs3" dataDxfId="381" totalsRowDxfId="380"/>
    <tableColumn id="68" xr3:uid="{00000000-0010-0000-0A00-000044000000}" name="Prodi, Fak, PT Mhs3" dataDxfId="379" totalsRowDxfId="378"/>
    <tableColumn id="69" xr3:uid="{00000000-0010-0000-0A00-000045000000}" name="Nama Mhs4" dataDxfId="377" totalsRowDxfId="376"/>
    <tableColumn id="70" xr3:uid="{00000000-0010-0000-0A00-000046000000}" name="Prodi Mhs4" dataDxfId="375" totalsRowDxfId="374"/>
    <tableColumn id="71" xr3:uid="{00000000-0010-0000-0A00-000047000000}" name="Nama Mhs5" dataDxfId="373" totalsRowDxfId="372"/>
    <tableColumn id="72" xr3:uid="{00000000-0010-0000-0A00-000048000000}" name="Prodi Mhs5" dataDxfId="371" totalsRowDxfId="370"/>
    <tableColumn id="73" xr3:uid="{00000000-0010-0000-0A00-000049000000}" name="Nama Mhs6" dataDxfId="369" totalsRowDxfId="368"/>
    <tableColumn id="74" xr3:uid="{00000000-0010-0000-0A00-00004A000000}" name="Prodi Mhs6" dataDxfId="367" totalsRowDxfId="366"/>
    <tableColumn id="75" xr3:uid="{00000000-0010-0000-0A00-00004B000000}" name="Nama Mhs7" dataDxfId="365" totalsRowDxfId="364"/>
    <tableColumn id="76" xr3:uid="{00000000-0010-0000-0A00-00004C000000}" name="Prodi Mhs7" dataDxfId="363" totalsRowDxfId="362"/>
    <tableColumn id="77" xr3:uid="{00000000-0010-0000-0A00-00004D000000}" name="Luaran Wajib" dataDxfId="361" totalsRowDxfId="360"/>
    <tableColumn id="78" xr3:uid="{00000000-0010-0000-0A00-00004E000000}" name="Capaian Luaran Wajib" dataDxfId="359" totalsRowDxfId="358"/>
    <tableColumn id="79" xr3:uid="{00000000-0010-0000-0A00-00004F000000}" name="Luaran Tambahan" dataDxfId="357" totalsRowDxfId="35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B000000}" name="Table610" displayName="Table610" ref="A1:CO179" totalsRowShown="0" headerRowDxfId="355" dataDxfId="354" tableBorderDxfId="353">
  <autoFilter ref="A1:CO179" xr:uid="{00000000-0009-0000-0100-000009000000}"/>
  <sortState xmlns:xlrd2="http://schemas.microsoft.com/office/spreadsheetml/2017/richdata2" ref="A2:CO179">
    <sortCondition descending="1" ref="K1:K179"/>
  </sortState>
  <tableColumns count="93">
    <tableColumn id="1" xr3:uid="{00000000-0010-0000-0B00-000001000000}" name="No" dataDxfId="352"/>
    <tableColumn id="2" xr3:uid="{00000000-0010-0000-0B00-000002000000}" name="No. SK" dataDxfId="351" dataCellStyle="Hyperlink"/>
    <tableColumn id="3" xr3:uid="{00000000-0010-0000-0B00-000003000000}" name="No. Kontrak" dataDxfId="350"/>
    <tableColumn id="4" xr3:uid="{00000000-0010-0000-0B00-000004000000}" name="Judul Penelitian" dataDxfId="349"/>
    <tableColumn id="5" xr3:uid="{00000000-0010-0000-0B00-000005000000}" name="Nama Skema" dataDxfId="348"/>
    <tableColumn id="6" xr3:uid="{00000000-0010-0000-0B00-000006000000}" name="Tahun Usulan" dataDxfId="347"/>
    <tableColumn id="7" xr3:uid="{00000000-0010-0000-0B00-000007000000}" name="Tahun Pelaksanaan Kegiatan" dataDxfId="346"/>
    <tableColumn id="8" xr3:uid="{00000000-0010-0000-0B00-000008000000}" name="Lama Kegiatan (bulan)" dataDxfId="345"/>
    <tableColumn id="9" xr3:uid="{00000000-0010-0000-0B00-000009000000}" name="Bidang Fokus" dataDxfId="344"/>
    <tableColumn id="10" xr3:uid="{00000000-0010-0000-0B00-00000A000000}" name="Dana yang Diusulkan" dataDxfId="343"/>
    <tableColumn id="11" xr3:uid="{00000000-0010-0000-0B00-00000B000000}" name="Dana Disetujui" dataDxfId="342"/>
    <tableColumn id="12" xr3:uid="{00000000-0010-0000-0B00-00000C000000}" name="Nama Institusi Penerima Dana" dataDxfId="341"/>
    <tableColumn id="13" xr3:uid="{00000000-0010-0000-0B00-00000D000000}" name="Target TKT" dataDxfId="340"/>
    <tableColumn id="14" xr3:uid="{00000000-0010-0000-0B00-00000E000000}" name="Nama Program Hibah" dataDxfId="339"/>
    <tableColumn id="15" xr3:uid="{00000000-0010-0000-0B00-00000F000000}" name="Kategori Sumber Dana" dataDxfId="338"/>
    <tableColumn id="16" xr3:uid="{00000000-0010-0000-0B00-000010000000}" name="Negara Sumber Dana" dataDxfId="337"/>
    <tableColumn id="17" xr3:uid="{00000000-0010-0000-0B00-000011000000}" name="Sumber Dana" dataDxfId="336"/>
    <tableColumn id="18" xr3:uid="{00000000-0010-0000-0B00-000012000000}" name="Sinta ID Ketua" dataDxfId="335"/>
    <tableColumn id="19" xr3:uid="{00000000-0010-0000-0B00-000013000000}" name="Nama Ketua" dataDxfId="334"/>
    <tableColumn id="20" xr3:uid="{00000000-0010-0000-0B00-000014000000}" name="NIDN Ketua" dataDxfId="333"/>
    <tableColumn id="21" xr3:uid="{00000000-0010-0000-0B00-000015000000}" name="DANA KETUA" dataDxfId="332"/>
    <tableColumn id="22" xr3:uid="{00000000-0010-0000-0B00-000016000000}" name="Prodi" dataDxfId="331"/>
    <tableColumn id="23" xr3:uid="{00000000-0010-0000-0B00-000017000000}" name="Fakultas" dataDxfId="330"/>
    <tableColumn id="24" xr3:uid="{00000000-0010-0000-0B00-000018000000}" name="PT" dataDxfId="329"/>
    <tableColumn id="25" xr3:uid="{00000000-0010-0000-0B00-000019000000}" name="Sinta ID PT" dataDxfId="328"/>
    <tableColumn id="26" xr3:uid="{00000000-0010-0000-0B00-00001A000000}" name="Kode PT PDDikti" dataDxfId="327"/>
    <tableColumn id="27" xr3:uid="{00000000-0010-0000-0B00-00001B000000}" name="Sinta ID Member1" dataDxfId="326"/>
    <tableColumn id="28" xr3:uid="{00000000-0010-0000-0B00-00001C000000}" name="NIDN Member1" dataDxfId="325"/>
    <tableColumn id="29" xr3:uid="{00000000-0010-0000-0B00-00001D000000}" name="Nama Member1" dataDxfId="324"/>
    <tableColumn id="30" xr3:uid="{00000000-0010-0000-0B00-00001E000000}" name="DANA MEMBER 1" dataDxfId="323"/>
    <tableColumn id="31" xr3:uid="{00000000-0010-0000-0B00-00001F000000}" name="Prodi2" dataDxfId="322"/>
    <tableColumn id="32" xr3:uid="{00000000-0010-0000-0B00-000020000000}" name="Fakultas3" dataDxfId="321"/>
    <tableColumn id="33" xr3:uid="{00000000-0010-0000-0B00-000021000000}" name="PT4" dataDxfId="320"/>
    <tableColumn id="34" xr3:uid="{00000000-0010-0000-0B00-000022000000}" name="Sinta ID Member2" dataDxfId="319"/>
    <tableColumn id="35" xr3:uid="{00000000-0010-0000-0B00-000023000000}" name="NIDN Member2" dataDxfId="318"/>
    <tableColumn id="36" xr3:uid="{00000000-0010-0000-0B00-000024000000}" name="Nama Member2" dataDxfId="317"/>
    <tableColumn id="37" xr3:uid="{00000000-0010-0000-0B00-000025000000}" name="DANA MEMBER 2" dataDxfId="316"/>
    <tableColumn id="38" xr3:uid="{00000000-0010-0000-0B00-000026000000}" name="Prodi5" dataDxfId="315"/>
    <tableColumn id="39" xr3:uid="{00000000-0010-0000-0B00-000027000000}" name="Fakultas6" dataDxfId="314"/>
    <tableColumn id="40" xr3:uid="{00000000-0010-0000-0B00-000028000000}" name="PT7" dataDxfId="313"/>
    <tableColumn id="41" xr3:uid="{00000000-0010-0000-0B00-000029000000}" name="Sinta ID Member3" dataDxfId="312"/>
    <tableColumn id="42" xr3:uid="{00000000-0010-0000-0B00-00002A000000}" name="NIDN Member3" dataDxfId="311"/>
    <tableColumn id="43" xr3:uid="{00000000-0010-0000-0B00-00002B000000}" name="Nama Member3" dataDxfId="310"/>
    <tableColumn id="44" xr3:uid="{00000000-0010-0000-0B00-00002C000000}" name="DANA MEMBER 3" dataDxfId="309"/>
    <tableColumn id="45" xr3:uid="{00000000-0010-0000-0B00-00002D000000}" name="Prodi8" dataDxfId="308"/>
    <tableColumn id="46" xr3:uid="{00000000-0010-0000-0B00-00002E000000}" name="Fakultas9" dataDxfId="307"/>
    <tableColumn id="47" xr3:uid="{00000000-0010-0000-0B00-00002F000000}" name="PT10" dataDxfId="306"/>
    <tableColumn id="48" xr3:uid="{00000000-0010-0000-0B00-000030000000}" name="Sinta ID Member4" dataDxfId="305"/>
    <tableColumn id="49" xr3:uid="{00000000-0010-0000-0B00-000031000000}" name="NIDN Member4" dataDxfId="304"/>
    <tableColumn id="50" xr3:uid="{00000000-0010-0000-0B00-000032000000}" name="Nama Member4" dataDxfId="303"/>
    <tableColumn id="51" xr3:uid="{00000000-0010-0000-0B00-000033000000}" name="DANA MEMBER 4" dataDxfId="302"/>
    <tableColumn id="52" xr3:uid="{00000000-0010-0000-0B00-000034000000}" name="Prodi11" dataDxfId="301"/>
    <tableColumn id="53" xr3:uid="{00000000-0010-0000-0B00-000035000000}" name="Fakultas12" dataDxfId="300"/>
    <tableColumn id="54" xr3:uid="{00000000-0010-0000-0B00-000036000000}" name="PT13" dataDxfId="299"/>
    <tableColumn id="55" xr3:uid="{00000000-0010-0000-0B00-000037000000}" name="Sinta ID Member5" dataDxfId="298"/>
    <tableColumn id="56" xr3:uid="{00000000-0010-0000-0B00-000038000000}" name="NIDN Member5" dataDxfId="297"/>
    <tableColumn id="57" xr3:uid="{00000000-0010-0000-0B00-000039000000}" name="Nama Member5" dataDxfId="296"/>
    <tableColumn id="58" xr3:uid="{00000000-0010-0000-0B00-00003A000000}" name="DANA MEMBER 5" dataDxfId="295"/>
    <tableColumn id="59" xr3:uid="{00000000-0010-0000-0B00-00003B000000}" name="Prodi14" dataDxfId="294"/>
    <tableColumn id="60" xr3:uid="{00000000-0010-0000-0B00-00003C000000}" name="Fakultas15" dataDxfId="293"/>
    <tableColumn id="61" xr3:uid="{00000000-0010-0000-0B00-00003D000000}" name="PT16" dataDxfId="292"/>
    <tableColumn id="62" xr3:uid="{00000000-0010-0000-0B00-00003E000000}" name="Sinta ID Member6" dataDxfId="291"/>
    <tableColumn id="63" xr3:uid="{00000000-0010-0000-0B00-00003F000000}" name="NIDN Member6" dataDxfId="290"/>
    <tableColumn id="64" xr3:uid="{00000000-0010-0000-0B00-000040000000}" name="Nama Member6" dataDxfId="289"/>
    <tableColumn id="65" xr3:uid="{00000000-0010-0000-0B00-000041000000}" name="DANA MEMBER 6" dataDxfId="288"/>
    <tableColumn id="66" xr3:uid="{00000000-0010-0000-0B00-000042000000}" name="Prodi17" dataDxfId="287"/>
    <tableColumn id="67" xr3:uid="{00000000-0010-0000-0B00-000043000000}" name="Fakultas18" dataDxfId="286"/>
    <tableColumn id="68" xr3:uid="{00000000-0010-0000-0B00-000044000000}" name="PT19" dataDxfId="285"/>
    <tableColumn id="93" xr3:uid="{00000000-0010-0000-0B00-00005D000000}" name="SDG" dataDxfId="284"/>
    <tableColumn id="69" xr3:uid="{00000000-0010-0000-0B00-000045000000}" name="Proposal" dataDxfId="283" dataCellStyle="Hyperlink"/>
    <tableColumn id="70" xr3:uid="{00000000-0010-0000-0B00-000046000000}" name="Laporan Akhir" dataDxfId="282"/>
    <tableColumn id="71" xr3:uid="{00000000-0010-0000-0B00-000047000000}" name="Nama Mhs1" dataDxfId="281"/>
    <tableColumn id="72" xr3:uid="{00000000-0010-0000-0B00-000048000000}" name="Prodi, Fak, PT Mhs1" dataDxfId="280"/>
    <tableColumn id="73" xr3:uid="{00000000-0010-0000-0B00-000049000000}" name="Nama Mhs2" dataDxfId="279"/>
    <tableColumn id="74" xr3:uid="{00000000-0010-0000-0B00-00004A000000}" name="Prodi, Fak, PT Mhs2" dataDxfId="278"/>
    <tableColumn id="75" xr3:uid="{00000000-0010-0000-0B00-00004B000000}" name="Nama Mhs3" dataDxfId="277"/>
    <tableColumn id="76" xr3:uid="{00000000-0010-0000-0B00-00004C000000}" name="Prodi, Fak, PT Mhs3" dataDxfId="276"/>
    <tableColumn id="77" xr3:uid="{00000000-0010-0000-0B00-00004D000000}" name="Nama Mhs4" dataDxfId="275"/>
    <tableColumn id="78" xr3:uid="{00000000-0010-0000-0B00-00004E000000}" name="Prodi Mhs4" dataDxfId="274"/>
    <tableColumn id="79" xr3:uid="{00000000-0010-0000-0B00-00004F000000}" name="Nama Mhs5" dataDxfId="273"/>
    <tableColumn id="80" xr3:uid="{00000000-0010-0000-0B00-000050000000}" name="Prodi Mhs5" dataDxfId="272"/>
    <tableColumn id="81" xr3:uid="{00000000-0010-0000-0B00-000051000000}" name="Nama Mhs6" dataDxfId="271"/>
    <tableColumn id="82" xr3:uid="{00000000-0010-0000-0B00-000052000000}" name="Prodi Mhs6" dataDxfId="270"/>
    <tableColumn id="83" xr3:uid="{00000000-0010-0000-0B00-000053000000}" name="Nama Mhs7" dataDxfId="269"/>
    <tableColumn id="84" xr3:uid="{00000000-0010-0000-0B00-000054000000}" name="Prodi Mhs7" dataDxfId="268"/>
    <tableColumn id="85" xr3:uid="{00000000-0010-0000-0B00-000055000000}" name="Nama Mhs8" dataDxfId="267"/>
    <tableColumn id="86" xr3:uid="{00000000-0010-0000-0B00-000056000000}" name="Prodi Mhs8" dataDxfId="266"/>
    <tableColumn id="87" xr3:uid="{00000000-0010-0000-0B00-000057000000}" name="Publikasi Ilmiah" dataDxfId="265"/>
    <tableColumn id="88" xr3:uid="{00000000-0010-0000-0B00-000058000000}" name="Media Massa" dataDxfId="264"/>
    <tableColumn id="89" xr3:uid="{00000000-0010-0000-0B00-000059000000}" name="Produk / Jasa" dataDxfId="263"/>
    <tableColumn id="90" xr3:uid="{00000000-0010-0000-0B00-00005A000000}" name="Capaian Publikasi Ilmiah" dataDxfId="262"/>
    <tableColumn id="91" xr3:uid="{00000000-0010-0000-0B00-00005B000000}" name="Capaian Luaran Wajib" dataDxfId="261"/>
    <tableColumn id="92" xr3:uid="{00000000-0010-0000-0B00-00005C000000}" name="Luaran Tambahan" dataDxfId="26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614" displayName="Table614" ref="A1:CP39" totalsRowShown="0" headerRowDxfId="259" dataDxfId="258" tableBorderDxfId="257">
  <autoFilter ref="A1:CP39" xr:uid="{00000000-0009-0000-0100-00000D000000}"/>
  <sortState xmlns:xlrd2="http://schemas.microsoft.com/office/spreadsheetml/2017/richdata2" ref="A2:CP39">
    <sortCondition ref="G1:G39"/>
  </sortState>
  <tableColumns count="94">
    <tableColumn id="1" xr3:uid="{00000000-0010-0000-0C00-000001000000}" name="No" dataDxfId="256"/>
    <tableColumn id="2" xr3:uid="{00000000-0010-0000-0C00-000002000000}" name="No. SK" dataDxfId="255" dataCellStyle="Hyperlink"/>
    <tableColumn id="3" xr3:uid="{00000000-0010-0000-0C00-000003000000}" name="No. Kontrak" dataDxfId="254"/>
    <tableColumn id="4" xr3:uid="{00000000-0010-0000-0C00-000004000000}" name="Judul Penelitian" dataDxfId="253"/>
    <tableColumn id="5" xr3:uid="{00000000-0010-0000-0C00-000005000000}" name="Nama Skema" dataDxfId="252"/>
    <tableColumn id="6" xr3:uid="{00000000-0010-0000-0C00-000006000000}" name="Tahun Usulan" dataDxfId="251"/>
    <tableColumn id="7" xr3:uid="{00000000-0010-0000-0C00-000007000000}" name="Tahun Pelaksanaan Kegiatan" dataDxfId="250"/>
    <tableColumn id="8" xr3:uid="{00000000-0010-0000-0C00-000008000000}" name="Lama Kegiatan (bulan)" dataDxfId="249"/>
    <tableColumn id="9" xr3:uid="{00000000-0010-0000-0C00-000009000000}" name="Bidang Fokus" dataDxfId="248"/>
    <tableColumn id="10" xr3:uid="{00000000-0010-0000-0C00-00000A000000}" name="Dana yang Diusulkan" dataDxfId="247"/>
    <tableColumn id="11" xr3:uid="{00000000-0010-0000-0C00-00000B000000}" name="Dana Disetujui" dataDxfId="246"/>
    <tableColumn id="12" xr3:uid="{00000000-0010-0000-0C00-00000C000000}" name="Nama Institusi Penerima Dana" dataDxfId="245"/>
    <tableColumn id="13" xr3:uid="{00000000-0010-0000-0C00-00000D000000}" name="Target TKT" dataDxfId="244"/>
    <tableColumn id="14" xr3:uid="{00000000-0010-0000-0C00-00000E000000}" name="Nama Program Hibah" dataDxfId="243"/>
    <tableColumn id="15" xr3:uid="{00000000-0010-0000-0C00-00000F000000}" name="Kategori Sumber Dana" dataDxfId="242"/>
    <tableColumn id="16" xr3:uid="{00000000-0010-0000-0C00-000010000000}" name="Negara Sumber Dana" dataDxfId="241"/>
    <tableColumn id="17" xr3:uid="{00000000-0010-0000-0C00-000011000000}" name="Sumber Dana" dataDxfId="240"/>
    <tableColumn id="18" xr3:uid="{00000000-0010-0000-0C00-000012000000}" name="Sinta ID Ketua" dataDxfId="239"/>
    <tableColumn id="19" xr3:uid="{00000000-0010-0000-0C00-000013000000}" name="Nama Ketua" dataDxfId="238"/>
    <tableColumn id="20" xr3:uid="{00000000-0010-0000-0C00-000014000000}" name="NIDN Ketua" dataDxfId="237"/>
    <tableColumn id="21" xr3:uid="{00000000-0010-0000-0C00-000015000000}" name="DANA KETUA" dataDxfId="236"/>
    <tableColumn id="22" xr3:uid="{00000000-0010-0000-0C00-000016000000}" name="Prodi" dataDxfId="235"/>
    <tableColumn id="23" xr3:uid="{00000000-0010-0000-0C00-000017000000}" name="Fakultas" dataDxfId="234"/>
    <tableColumn id="24" xr3:uid="{00000000-0010-0000-0C00-000018000000}" name="PT" dataDxfId="233"/>
    <tableColumn id="25" xr3:uid="{00000000-0010-0000-0C00-000019000000}" name="Sinta ID PT" dataDxfId="232"/>
    <tableColumn id="26" xr3:uid="{00000000-0010-0000-0C00-00001A000000}" name="Kode PT PDDikti" dataDxfId="231"/>
    <tableColumn id="27" xr3:uid="{00000000-0010-0000-0C00-00001B000000}" name="Sinta ID Member1" dataDxfId="230"/>
    <tableColumn id="28" xr3:uid="{00000000-0010-0000-0C00-00001C000000}" name="NIDN Member1" dataDxfId="229"/>
    <tableColumn id="94" xr3:uid="{00000000-0010-0000-0C00-00005E000000}" name="NIDN Member12" dataDxfId="228"/>
    <tableColumn id="29" xr3:uid="{00000000-0010-0000-0C00-00001D000000}" name="Nama Member1" dataDxfId="227"/>
    <tableColumn id="30" xr3:uid="{00000000-0010-0000-0C00-00001E000000}" name="DANA MEMBER 1" dataDxfId="226"/>
    <tableColumn id="31" xr3:uid="{00000000-0010-0000-0C00-00001F000000}" name="Prodi2" dataDxfId="225"/>
    <tableColumn id="32" xr3:uid="{00000000-0010-0000-0C00-000020000000}" name="Fakultas3" dataDxfId="224"/>
    <tableColumn id="33" xr3:uid="{00000000-0010-0000-0C00-000021000000}" name="PT4" dataDxfId="223"/>
    <tableColumn id="34" xr3:uid="{00000000-0010-0000-0C00-000022000000}" name="Sinta ID Member2" dataDxfId="222"/>
    <tableColumn id="35" xr3:uid="{00000000-0010-0000-0C00-000023000000}" name="NIDN Member2" dataDxfId="221"/>
    <tableColumn id="36" xr3:uid="{00000000-0010-0000-0C00-000024000000}" name="Nama Member2" dataDxfId="220"/>
    <tableColumn id="37" xr3:uid="{00000000-0010-0000-0C00-000025000000}" name="DANA MEMBER 2" dataDxfId="219"/>
    <tableColumn id="38" xr3:uid="{00000000-0010-0000-0C00-000026000000}" name="Prodi5" dataDxfId="218"/>
    <tableColumn id="39" xr3:uid="{00000000-0010-0000-0C00-000027000000}" name="Fakultas6" dataDxfId="217"/>
    <tableColumn id="40" xr3:uid="{00000000-0010-0000-0C00-000028000000}" name="PT7" dataDxfId="216"/>
    <tableColumn id="41" xr3:uid="{00000000-0010-0000-0C00-000029000000}" name="Sinta ID Member3" dataDxfId="215"/>
    <tableColumn id="42" xr3:uid="{00000000-0010-0000-0C00-00002A000000}" name="NIDN Member3" dataDxfId="214"/>
    <tableColumn id="43" xr3:uid="{00000000-0010-0000-0C00-00002B000000}" name="Nama Member3" dataDxfId="213"/>
    <tableColumn id="44" xr3:uid="{00000000-0010-0000-0C00-00002C000000}" name="DANA MEMBER 3" dataDxfId="212"/>
    <tableColumn id="45" xr3:uid="{00000000-0010-0000-0C00-00002D000000}" name="Prodi8" dataDxfId="211"/>
    <tableColumn id="46" xr3:uid="{00000000-0010-0000-0C00-00002E000000}" name="Fakultas9" dataDxfId="210"/>
    <tableColumn id="47" xr3:uid="{00000000-0010-0000-0C00-00002F000000}" name="PT10" dataDxfId="209"/>
    <tableColumn id="48" xr3:uid="{00000000-0010-0000-0C00-000030000000}" name="Sinta ID Member4" dataDxfId="208"/>
    <tableColumn id="49" xr3:uid="{00000000-0010-0000-0C00-000031000000}" name="NIDN Member4" dataDxfId="207"/>
    <tableColumn id="50" xr3:uid="{00000000-0010-0000-0C00-000032000000}" name="Nama Member4" dataDxfId="206"/>
    <tableColumn id="51" xr3:uid="{00000000-0010-0000-0C00-000033000000}" name="DANA MEMBER 4" dataDxfId="205"/>
    <tableColumn id="52" xr3:uid="{00000000-0010-0000-0C00-000034000000}" name="Prodi11" dataDxfId="204"/>
    <tableColumn id="53" xr3:uid="{00000000-0010-0000-0C00-000035000000}" name="Fakultas12" dataDxfId="203"/>
    <tableColumn id="54" xr3:uid="{00000000-0010-0000-0C00-000036000000}" name="PT13" dataDxfId="202"/>
    <tableColumn id="55" xr3:uid="{00000000-0010-0000-0C00-000037000000}" name="Sinta ID Member5" dataDxfId="201"/>
    <tableColumn id="56" xr3:uid="{00000000-0010-0000-0C00-000038000000}" name="NIDN Member5" dataDxfId="200"/>
    <tableColumn id="57" xr3:uid="{00000000-0010-0000-0C00-000039000000}" name="Nama Member5" dataDxfId="199"/>
    <tableColumn id="58" xr3:uid="{00000000-0010-0000-0C00-00003A000000}" name="DANA MEMBER 5" dataDxfId="198"/>
    <tableColumn id="59" xr3:uid="{00000000-0010-0000-0C00-00003B000000}" name="Prodi14" dataDxfId="197"/>
    <tableColumn id="60" xr3:uid="{00000000-0010-0000-0C00-00003C000000}" name="Fakultas15" dataDxfId="196"/>
    <tableColumn id="61" xr3:uid="{00000000-0010-0000-0C00-00003D000000}" name="PT16" dataDxfId="195"/>
    <tableColumn id="62" xr3:uid="{00000000-0010-0000-0C00-00003E000000}" name="Sinta ID Member6" dataDxfId="194"/>
    <tableColumn id="63" xr3:uid="{00000000-0010-0000-0C00-00003F000000}" name="NIDN Member6" dataDxfId="193"/>
    <tableColumn id="64" xr3:uid="{00000000-0010-0000-0C00-000040000000}" name="Nama Member6" dataDxfId="192"/>
    <tableColumn id="65" xr3:uid="{00000000-0010-0000-0C00-000041000000}" name="DANA MEMBER 6" dataDxfId="191"/>
    <tableColumn id="66" xr3:uid="{00000000-0010-0000-0C00-000042000000}" name="Prodi17" dataDxfId="190"/>
    <tableColumn id="67" xr3:uid="{00000000-0010-0000-0C00-000043000000}" name="Fakultas18" dataDxfId="189"/>
    <tableColumn id="68" xr3:uid="{00000000-0010-0000-0C00-000044000000}" name="PT19" dataDxfId="188"/>
    <tableColumn id="93" xr3:uid="{00000000-0010-0000-0C00-00005D000000}" name="SDG" dataDxfId="187"/>
    <tableColumn id="69" xr3:uid="{00000000-0010-0000-0C00-000045000000}" name="Proposal" dataDxfId="186" dataCellStyle="Hyperlink"/>
    <tableColumn id="70" xr3:uid="{00000000-0010-0000-0C00-000046000000}" name="Laporan Akhir" dataDxfId="185"/>
    <tableColumn id="71" xr3:uid="{00000000-0010-0000-0C00-000047000000}" name="Nama Mhs1" dataDxfId="184"/>
    <tableColumn id="72" xr3:uid="{00000000-0010-0000-0C00-000048000000}" name="Prodi, Fak, PT Mhs1" dataDxfId="183"/>
    <tableColumn id="73" xr3:uid="{00000000-0010-0000-0C00-000049000000}" name="Nama Mhs2" dataDxfId="182"/>
    <tableColumn id="74" xr3:uid="{00000000-0010-0000-0C00-00004A000000}" name="Prodi, Fak, PT Mhs2" dataDxfId="181"/>
    <tableColumn id="75" xr3:uid="{00000000-0010-0000-0C00-00004B000000}" name="Nama Mhs3" dataDxfId="180"/>
    <tableColumn id="76" xr3:uid="{00000000-0010-0000-0C00-00004C000000}" name="Prodi, Fak, PT Mhs3" dataDxfId="179"/>
    <tableColumn id="77" xr3:uid="{00000000-0010-0000-0C00-00004D000000}" name="Nama Mhs4" dataDxfId="178"/>
    <tableColumn id="78" xr3:uid="{00000000-0010-0000-0C00-00004E000000}" name="Prodi Mhs4" dataDxfId="177"/>
    <tableColumn id="79" xr3:uid="{00000000-0010-0000-0C00-00004F000000}" name="Nama Mhs5" dataDxfId="176"/>
    <tableColumn id="80" xr3:uid="{00000000-0010-0000-0C00-000050000000}" name="Prodi Mhs5" dataDxfId="175"/>
    <tableColumn id="81" xr3:uid="{00000000-0010-0000-0C00-000051000000}" name="Nama Mhs6" dataDxfId="174"/>
    <tableColumn id="82" xr3:uid="{00000000-0010-0000-0C00-000052000000}" name="Prodi Mhs6" dataDxfId="173"/>
    <tableColumn id="83" xr3:uid="{00000000-0010-0000-0C00-000053000000}" name="Nama Mhs7" dataDxfId="172"/>
    <tableColumn id="84" xr3:uid="{00000000-0010-0000-0C00-000054000000}" name="Prodi Mhs7" dataDxfId="171"/>
    <tableColumn id="85" xr3:uid="{00000000-0010-0000-0C00-000055000000}" name="Nama Mhs8" dataDxfId="170"/>
    <tableColumn id="86" xr3:uid="{00000000-0010-0000-0C00-000056000000}" name="Prodi Mhs8" dataDxfId="169"/>
    <tableColumn id="87" xr3:uid="{00000000-0010-0000-0C00-000057000000}" name="Publikasi Ilmiah" dataDxfId="168"/>
    <tableColumn id="88" xr3:uid="{00000000-0010-0000-0C00-000058000000}" name="Media Massa" dataDxfId="167"/>
    <tableColumn id="89" xr3:uid="{00000000-0010-0000-0C00-000059000000}" name="Produk / Jasa" dataDxfId="166"/>
    <tableColumn id="90" xr3:uid="{00000000-0010-0000-0C00-00005A000000}" name="Capaian Publikasi Ilmiah" dataDxfId="165"/>
    <tableColumn id="91" xr3:uid="{00000000-0010-0000-0C00-00005B000000}" name="Capaian Luaran Wajib" dataDxfId="164"/>
    <tableColumn id="92" xr3:uid="{00000000-0010-0000-0C00-00005C000000}" name="Luaran Tambahan" dataDxfId="16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313" displayName="Table313" ref="A1:CA53" headerRowDxfId="162" totalsRowDxfId="160" tableBorderDxfId="161">
  <autoFilter ref="A1:CA53" xr:uid="{00000000-0009-0000-0100-00000C000000}"/>
  <tableColumns count="79">
    <tableColumn id="1" xr3:uid="{00000000-0010-0000-0D00-000001000000}" name="No" totalsRowLabel="Total" dataDxfId="159" totalsRowDxfId="158"/>
    <tableColumn id="2" xr3:uid="{00000000-0010-0000-0D00-000002000000}" name="No. SK" dataDxfId="157" totalsRowDxfId="156" dataCellStyle="Hyperlink"/>
    <tableColumn id="3" xr3:uid="{00000000-0010-0000-0D00-000003000000}" name="No. Kontrak" dataDxfId="155" totalsRowDxfId="154" dataCellStyle="Hyperlink"/>
    <tableColumn id="4" xr3:uid="{00000000-0010-0000-0D00-000004000000}" name="Judul Penelitian" dataDxfId="153" totalsRowDxfId="152"/>
    <tableColumn id="5" xr3:uid="{00000000-0010-0000-0D00-000005000000}" name="Nama Skema" dataDxfId="151" totalsRowDxfId="150"/>
    <tableColumn id="6" xr3:uid="{00000000-0010-0000-0D00-000006000000}" name="Tahun Usulan" dataDxfId="149" totalsRowDxfId="148"/>
    <tableColumn id="7" xr3:uid="{00000000-0010-0000-0D00-000007000000}" name="Tahun Pelaksanaan Kegiatan" dataDxfId="147" totalsRowDxfId="146"/>
    <tableColumn id="8" xr3:uid="{00000000-0010-0000-0D00-000008000000}" name="Lama Kegiatan (bulan)" dataDxfId="145" totalsRowDxfId="144"/>
    <tableColumn id="9" xr3:uid="{00000000-0010-0000-0D00-000009000000}" name="Bidang Fokus" dataDxfId="143" totalsRowDxfId="142"/>
    <tableColumn id="10" xr3:uid="{00000000-0010-0000-0D00-00000A000000}" name="Dana Disetujui" dataDxfId="141" totalsRowDxfId="140"/>
    <tableColumn id="11" xr3:uid="{00000000-0010-0000-0D00-00000B000000}" name="Nama Institusi Penerima Dana" dataDxfId="139" totalsRowDxfId="138"/>
    <tableColumn id="12" xr3:uid="{00000000-0010-0000-0D00-00000C000000}" name="Target TKT" dataDxfId="137" totalsRowDxfId="136"/>
    <tableColumn id="13" xr3:uid="{00000000-0010-0000-0D00-00000D000000}" name="Nama Program Hibah" dataDxfId="135" totalsRowDxfId="134"/>
    <tableColumn id="14" xr3:uid="{00000000-0010-0000-0D00-00000E000000}" name="Kategori Sumber Dana" dataDxfId="133" totalsRowDxfId="132"/>
    <tableColumn id="15" xr3:uid="{00000000-0010-0000-0D00-00000F000000}" name="Negara Sumber Dana" dataDxfId="131" totalsRowDxfId="130"/>
    <tableColumn id="16" xr3:uid="{00000000-0010-0000-0D00-000010000000}" name="Sumber Dana" dataDxfId="129" totalsRowDxfId="128"/>
    <tableColumn id="17" xr3:uid="{00000000-0010-0000-0D00-000011000000}" name="Sinta ID Ketua" dataDxfId="127" totalsRowDxfId="126"/>
    <tableColumn id="18" xr3:uid="{00000000-0010-0000-0D00-000012000000}" name="Nama Ketua" dataDxfId="125" totalsRowDxfId="124"/>
    <tableColumn id="19" xr3:uid="{00000000-0010-0000-0D00-000013000000}" name="NIDN Ketua" dataDxfId="123" totalsRowDxfId="122"/>
    <tableColumn id="20" xr3:uid="{00000000-0010-0000-0D00-000014000000}" name="DANA KETUA" dataDxfId="121" totalsRowDxfId="120"/>
    <tableColumn id="21" xr3:uid="{00000000-0010-0000-0D00-000015000000}" name="Prodi Ketua" dataDxfId="119" totalsRowDxfId="118"/>
    <tableColumn id="22" xr3:uid="{00000000-0010-0000-0D00-000016000000}" name="Fakultas Ketua" dataDxfId="117" totalsRowDxfId="116"/>
    <tableColumn id="23" xr3:uid="{00000000-0010-0000-0D00-000017000000}" name="Institusi Ketua" dataDxfId="115" totalsRowDxfId="114"/>
    <tableColumn id="24" xr3:uid="{00000000-0010-0000-0D00-000018000000}" name="Sinta ID Institusi Ketua" dataDxfId="113" totalsRowDxfId="112"/>
    <tableColumn id="25" xr3:uid="{00000000-0010-0000-0D00-000019000000}" name="Kode PT Ketua" dataDxfId="111" totalsRowDxfId="110"/>
    <tableColumn id="26" xr3:uid="{00000000-0010-0000-0D00-00001A000000}" name="Sinta ID Member1" dataDxfId="109" totalsRowDxfId="108"/>
    <tableColumn id="27" xr3:uid="{00000000-0010-0000-0D00-00001B000000}" name="NIDN Member1" dataDxfId="107" totalsRowDxfId="106"/>
    <tableColumn id="28" xr3:uid="{00000000-0010-0000-0D00-00001C000000}" name="Nama Member1" dataDxfId="105" totalsRowDxfId="104"/>
    <tableColumn id="29" xr3:uid="{00000000-0010-0000-0D00-00001D000000}" name="DANA MEMB. 1" dataDxfId="103" totalsRowDxfId="102"/>
    <tableColumn id="30" xr3:uid="{00000000-0010-0000-0D00-00001E000000}" name="Prodi" dataDxfId="101" totalsRowDxfId="100"/>
    <tableColumn id="31" xr3:uid="{00000000-0010-0000-0D00-00001F000000}" name="Fakultas" dataDxfId="99" totalsRowDxfId="98"/>
    <tableColumn id="32" xr3:uid="{00000000-0010-0000-0D00-000020000000}" name="PT" dataDxfId="97" totalsRowDxfId="96"/>
    <tableColumn id="33" xr3:uid="{00000000-0010-0000-0D00-000021000000}" name="Sinta ID Member2" dataDxfId="95" totalsRowDxfId="94"/>
    <tableColumn id="34" xr3:uid="{00000000-0010-0000-0D00-000022000000}" name="NIDN Member2" dataDxfId="93" totalsRowDxfId="92"/>
    <tableColumn id="35" xr3:uid="{00000000-0010-0000-0D00-000023000000}" name="Nama Member2" dataDxfId="91" totalsRowDxfId="90"/>
    <tableColumn id="36" xr3:uid="{00000000-0010-0000-0D00-000024000000}" name="DANA MEMB. 2" dataDxfId="89" totalsRowDxfId="88"/>
    <tableColumn id="37" xr3:uid="{00000000-0010-0000-0D00-000025000000}" name="Prodi2" dataDxfId="87" totalsRowDxfId="86"/>
    <tableColumn id="38" xr3:uid="{00000000-0010-0000-0D00-000026000000}" name="Fakultas3" dataDxfId="85" totalsRowDxfId="84"/>
    <tableColumn id="39" xr3:uid="{00000000-0010-0000-0D00-000027000000}" name="PT4" dataDxfId="83" totalsRowDxfId="82"/>
    <tableColumn id="40" xr3:uid="{00000000-0010-0000-0D00-000028000000}" name="Sinta ID Member3" dataDxfId="81" totalsRowDxfId="80"/>
    <tableColumn id="41" xr3:uid="{00000000-0010-0000-0D00-000029000000}" name="NIDN Member3" dataDxfId="79" totalsRowDxfId="78"/>
    <tableColumn id="42" xr3:uid="{00000000-0010-0000-0D00-00002A000000}" name="Nama Anggota 3" dataDxfId="77" totalsRowDxfId="76"/>
    <tableColumn id="43" xr3:uid="{00000000-0010-0000-0D00-00002B000000}" name="Dana Anggota 3" dataDxfId="75" totalsRowDxfId="74"/>
    <tableColumn id="44" xr3:uid="{00000000-0010-0000-0D00-00002C000000}" name="Prodi Anggota 3" dataDxfId="73" totalsRowDxfId="72"/>
    <tableColumn id="45" xr3:uid="{00000000-0010-0000-0D00-00002D000000}" name="Fakultas Anggota 3" dataDxfId="71" totalsRowDxfId="70"/>
    <tableColumn id="46" xr3:uid="{00000000-0010-0000-0D00-00002E000000}" name="PT Anggota 3" dataDxfId="69" totalsRowDxfId="68"/>
    <tableColumn id="47" xr3:uid="{00000000-0010-0000-0D00-00002F000000}" name="Sinta ID Member4" dataDxfId="67" totalsRowDxfId="66"/>
    <tableColumn id="48" xr3:uid="{00000000-0010-0000-0D00-000030000000}" name="NIDN Member4" dataDxfId="65" totalsRowDxfId="64"/>
    <tableColumn id="49" xr3:uid="{00000000-0010-0000-0D00-000031000000}" name="Nama Member4" dataDxfId="63" totalsRowDxfId="62"/>
    <tableColumn id="50" xr3:uid="{00000000-0010-0000-0D00-000032000000}" name="Dana Anggota 4" dataDxfId="61" totalsRowDxfId="60"/>
    <tableColumn id="51" xr3:uid="{00000000-0010-0000-0D00-000033000000}" name="Prodi Anggota 4" dataDxfId="59" totalsRowDxfId="58"/>
    <tableColumn id="52" xr3:uid="{00000000-0010-0000-0D00-000034000000}" name="Fakultas Anggota 4" dataDxfId="57" totalsRowDxfId="56"/>
    <tableColumn id="53" xr3:uid="{00000000-0010-0000-0D00-000035000000}" name="PT Anggota 4" dataDxfId="55" totalsRowDxfId="54"/>
    <tableColumn id="54" xr3:uid="{00000000-0010-0000-0D00-000036000000}" name="Sinta ID Member5" dataDxfId="53" totalsRowDxfId="52"/>
    <tableColumn id="55" xr3:uid="{00000000-0010-0000-0D00-000037000000}" name="NIDN Member5" dataDxfId="51" totalsRowDxfId="50"/>
    <tableColumn id="56" xr3:uid="{00000000-0010-0000-0D00-000038000000}" name="Nama Member5" dataDxfId="49" totalsRowDxfId="48"/>
    <tableColumn id="57" xr3:uid="{00000000-0010-0000-0D00-000039000000}" name="Prodi Anggota 5" dataDxfId="47" totalsRowDxfId="46"/>
    <tableColumn id="58" xr3:uid="{00000000-0010-0000-0D00-00003A000000}" name="Fakultas Anggota 5" dataDxfId="45" totalsRowDxfId="44"/>
    <tableColumn id="59" xr3:uid="{00000000-0010-0000-0D00-00003B000000}" name="Dana Anggota 5" dataDxfId="43" totalsRowDxfId="42"/>
    <tableColumn id="80" xr3:uid="{00000000-0010-0000-0D00-000050000000}" name="SDG" dataDxfId="41" totalsRowDxfId="40"/>
    <tableColumn id="61" xr3:uid="{00000000-0010-0000-0D00-00003D000000}" name="Proposal" dataDxfId="39" totalsRowDxfId="38" dataCellStyle="Hyperlink"/>
    <tableColumn id="62" xr3:uid="{00000000-0010-0000-0D00-00003E000000}" name="Laporan Akhir" dataDxfId="37" totalsRowDxfId="36"/>
    <tableColumn id="63" xr3:uid="{00000000-0010-0000-0D00-00003F000000}" name="Nama Mh" dataDxfId="35" totalsRowDxfId="34"/>
    <tableColumn id="64" xr3:uid="{00000000-0010-0000-0D00-000040000000}" name="Prodi, Fak, PT Mhs1" dataDxfId="33" totalsRowDxfId="32"/>
    <tableColumn id="65" xr3:uid="{00000000-0010-0000-0D00-000041000000}" name="Nama Mhs2" dataDxfId="31" totalsRowDxfId="30"/>
    <tableColumn id="66" xr3:uid="{00000000-0010-0000-0D00-000042000000}" name="Prodi, Fak, PT Mhs2" dataDxfId="29" totalsRowDxfId="28"/>
    <tableColumn id="67" xr3:uid="{00000000-0010-0000-0D00-000043000000}" name="Nama Mhs3" dataDxfId="27" totalsRowDxfId="26"/>
    <tableColumn id="68" xr3:uid="{00000000-0010-0000-0D00-000044000000}" name="Prodi, Fak, PT Mhs3" dataDxfId="25" totalsRowDxfId="24"/>
    <tableColumn id="69" xr3:uid="{00000000-0010-0000-0D00-000045000000}" name="Nama Mhs4" dataDxfId="23" totalsRowDxfId="22"/>
    <tableColumn id="70" xr3:uid="{00000000-0010-0000-0D00-000046000000}" name="Prodi Mhs4" dataDxfId="21" totalsRowDxfId="20"/>
    <tableColumn id="71" xr3:uid="{00000000-0010-0000-0D00-000047000000}" name="Nama Mhs5" dataDxfId="19" totalsRowDxfId="18"/>
    <tableColumn id="72" xr3:uid="{00000000-0010-0000-0D00-000048000000}" name="Prodi Mhs5" dataDxfId="17" totalsRowDxfId="16"/>
    <tableColumn id="73" xr3:uid="{00000000-0010-0000-0D00-000049000000}" name="Nama Mhs6" dataDxfId="15" totalsRowDxfId="14"/>
    <tableColumn id="74" xr3:uid="{00000000-0010-0000-0D00-00004A000000}" name="Prodi Mhs6" dataDxfId="13" totalsRowDxfId="12"/>
    <tableColumn id="75" xr3:uid="{00000000-0010-0000-0D00-00004B000000}" name="Nama Mhs7" dataDxfId="11" totalsRowDxfId="10"/>
    <tableColumn id="76" xr3:uid="{00000000-0010-0000-0D00-00004C000000}" name="Prodi Mhs7" dataDxfId="9" totalsRowDxfId="8"/>
    <tableColumn id="77" xr3:uid="{00000000-0010-0000-0D00-00004D000000}" name="Luaran Wajib" dataDxfId="7" totalsRowDxfId="6"/>
    <tableColumn id="78" xr3:uid="{00000000-0010-0000-0D00-00004E000000}" name="Capaian Luaran Wajib" dataDxfId="5" totalsRowDxfId="4"/>
    <tableColumn id="79" xr3:uid="{00000000-0010-0000-0D00-00004F000000}" name="Luaran Tambahan" totalsRowFunction="count" dataDxfId="3" totalsRowDxfId="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C6D24B-A4A4-4EAC-BBE6-7AC321BBA45C}" name="Table16" displayName="Table16" ref="A3:AU4" totalsRowShown="0">
  <autoFilter ref="A3:AU4" xr:uid="{05C6D24B-A4A4-4EAC-BBE6-7AC321BBA45C}"/>
  <tableColumns count="47">
    <tableColumn id="1" xr3:uid="{2ADC0287-AB5D-4762-950D-DD3649C1AED0}" name="No"/>
    <tableColumn id="2" xr3:uid="{74060ECA-24A9-4128-911C-634688AA13AF}" name="Application Number"/>
    <tableColumn id="3" xr3:uid="{6B093FAA-6845-4BD9-8583-83665C31C518}" name="Kategori"/>
    <tableColumn id="4" xr3:uid="{B426C441-00F5-477B-AD70-BED205713968}" name="APPLICATION YEAR"/>
    <tableColumn id="5" xr3:uid="{0D0AB4C3-54B2-4A0D-A9DE-1EFB0060C8C1}" name="TITLE"/>
    <tableColumn id="6" xr3:uid="{B4A7A035-BA94-4C66-9B93-19A2A3105562}" name="PATENT HOLDER"/>
    <tableColumn id="7" xr3:uid="{B4E97E44-72D7-4560-9421-39CD24C61D28}" name="INVENTOR"/>
    <tableColumn id="8" xr3:uid="{A3BCE8E4-A5B9-4643-AC1B-598E3DF660C3}" name="Jabatan/"/>
    <tableColumn id="9" xr3:uid="{87F2B221-744A-4EB9-9EE0-5181EAC02F8E}" name="Prodi"/>
    <tableColumn id="10" xr3:uid="{5208B9D7-E000-4962-9AC0-78210E6648BB}" name="PUBLICATION NUMBER"/>
    <tableColumn id="11" xr3:uid="{C133641D-F041-4D8F-8D72-B5B1C398EF81}" name="Publication Date" dataDxfId="1"/>
    <tableColumn id="12" xr3:uid="{842E787E-0741-4F9B-B3EC-7BA72D54AB58}" name="Filling Date"/>
    <tableColumn id="13" xr3:uid="{665CA7A8-5188-429C-975C-82C786C9613C}" name="Reception Date"/>
    <tableColumn id="14" xr3:uid="{C98DD38A-B60B-410E-AEBA-50206550832A}" name="Registration Date"/>
    <tableColumn id="15" xr3:uid="{FF6AD5F0-3AA3-4A6A-9A01-25676CD15522}" name="Registration Number"/>
    <tableColumn id="16" xr3:uid="{099D6938-200C-49DE-A5E9-62E6D07C0190}" name="Status"/>
    <tableColumn id="17" xr3:uid="{B547C794-8395-43A6-824A-04E7890815B4}" name="Anggota 1"/>
    <tableColumn id="18" xr3:uid="{EB3D7A18-93A2-4B13-871D-AB0DEAC5F102}" name="Status Anggota 1"/>
    <tableColumn id="19" xr3:uid="{0B673A94-7B86-40B4-A19C-435DD5ED9282}" name="Prodi11"/>
    <tableColumn id="20" xr3:uid="{92AA05B7-78ED-4592-8AFA-6250F11067E9}" name="Anggota 2"/>
    <tableColumn id="21" xr3:uid="{7BD578EF-800D-4D00-815D-3C1AD94AFAD1}" name="Status Anggota 2"/>
    <tableColumn id="22" xr3:uid="{7EFEB6DB-93AE-4356-8003-780244F89B65}" name="Prodi2"/>
    <tableColumn id="23" xr3:uid="{8D3CA5BF-84A7-4C33-8569-F7AC21556B03}" name="Anggota 3"/>
    <tableColumn id="24" xr3:uid="{C6B1529F-1F5C-42A4-BAD3-3091CFE854B4}" name="Status Anggota 3"/>
    <tableColumn id="25" xr3:uid="{7E714727-0098-492A-B3BB-4ED331F52848}" name="Prodi3"/>
    <tableColumn id="26" xr3:uid="{E07551A4-526F-4A6D-A995-5DF98815C6D8}" name="Anggota 4"/>
    <tableColumn id="27" xr3:uid="{C160D7A7-064B-4B5F-AAE8-530C3D678BF6}" name="Status Anggota 4"/>
    <tableColumn id="28" xr3:uid="{6DD75909-59BA-43B1-9C0D-6F79544A29B9}" name="Prodi4"/>
    <tableColumn id="29" xr3:uid="{86E4EDE5-95F6-4445-82C8-F5DF0C7477B5}" name="Anggota 5"/>
    <tableColumn id="30" xr3:uid="{5D001A8C-6BC2-43E2-9780-A8A16117931E}" name="Status2"/>
    <tableColumn id="31" xr3:uid="{BBFBD820-24A6-4A5C-BD45-8784F1ABC92F}" name="Prodi5"/>
    <tableColumn id="32" xr3:uid="{026FDB1D-0C88-4B2C-A6BB-E92296865673}" name="Anggota 6"/>
    <tableColumn id="33" xr3:uid="{76D02430-FAD2-4FB9-B177-4040BF8DA7C6}" name="Status Anggota 6"/>
    <tableColumn id="34" xr3:uid="{ED97EBAD-19E2-4AA5-86A0-EB3533339AAA}" name="Prodi6"/>
    <tableColumn id="35" xr3:uid="{F4A36169-60BB-4F2B-895E-050C4DE7C460}" name="Anggota 7"/>
    <tableColumn id="36" xr3:uid="{A5E7F29E-9E1C-417D-8B3E-58E73032A227}" name="Status Anggota 7"/>
    <tableColumn id="37" xr3:uid="{8A8CF09F-AA1E-409E-84A3-B62A1C0A02C2}" name="Prodi7"/>
    <tableColumn id="38" xr3:uid="{68C99A45-0D1A-4FAA-AB20-73F4D96D8E48}" name="Anggota 8"/>
    <tableColumn id="39" xr3:uid="{8A947EC7-FAE9-49BE-BBFC-C1BBAA4ED25D}" name="Status Anggota 8"/>
    <tableColumn id="40" xr3:uid="{F13AD3A3-EAA8-4B26-9E02-FCB33F752173}" name="Prodi8"/>
    <tableColumn id="41" xr3:uid="{57E34E02-9147-437F-B9C6-035C92EA3360}" name="Anggota 9"/>
    <tableColumn id="42" xr3:uid="{BF7D491D-A134-49A1-8979-1F275370A50D}" name="Status Anggota 9"/>
    <tableColumn id="43" xr3:uid="{09FE9F79-1C3B-484A-9AAA-54165863A9BB}" name="Prodi9"/>
    <tableColumn id="44" xr3:uid="{9841671A-206A-4236-A298-B67D14272F88}" name="Nama Anggota 10"/>
    <tableColumn id="45" xr3:uid="{C6FED63C-5B93-4974-9C96-B659A4B802CE}" name="Status Anggota"/>
    <tableColumn id="46" xr3:uid="{E7EFC660-9A39-421E-BCF2-99451726E680}" name="Prodi10"/>
    <tableColumn id="47" xr3:uid="{5DD7C766-1483-4D4E-B188-90BF84EE8055}" name="Link"/>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B3FD76E-0097-46F7-958D-C1E257DABA5E}" name="Table17" displayName="Table17" ref="A3:AU4" totalsRowShown="0">
  <autoFilter ref="A3:AU4" xr:uid="{2B3FD76E-0097-46F7-958D-C1E257DABA5E}"/>
  <tableColumns count="47">
    <tableColumn id="1" xr3:uid="{730E22E1-D192-41D2-B196-534048822BEA}" name="No"/>
    <tableColumn id="2" xr3:uid="{599E7C45-CF82-4AC2-83B3-B37C3B87012A}" name="Application Number"/>
    <tableColumn id="3" xr3:uid="{F7567403-6CB3-4585-9ED8-0757084AD6D1}" name="Kategori"/>
    <tableColumn id="4" xr3:uid="{0FBAA3D8-4777-48A8-A43B-FF8015BDCFB5}" name="APPLICATION YEAR"/>
    <tableColumn id="5" xr3:uid="{F514063F-3935-43A4-A785-29FF70B15163}" name="TITLE"/>
    <tableColumn id="6" xr3:uid="{4F020470-F89D-4302-99CA-D9C09A6B8848}" name="PATENT HOLDER"/>
    <tableColumn id="7" xr3:uid="{CF1CE092-0EF5-4241-9E2A-B3AA866B5F89}" name="INVENTOR"/>
    <tableColumn id="8" xr3:uid="{DC8970D6-E60A-4EA8-B321-7A5EB224B2BC}" name="Jabatan/"/>
    <tableColumn id="9" xr3:uid="{369EDF6E-0D8F-48CF-80FE-8573AEC92133}" name="Prodi"/>
    <tableColumn id="10" xr3:uid="{319642AD-0809-4568-8945-83766BEB879D}" name="PUBLICATION NUMBER"/>
    <tableColumn id="11" xr3:uid="{F1593520-D860-436C-801C-74FEFF56B829}" name="Publication Date" dataDxfId="0"/>
    <tableColumn id="12" xr3:uid="{B259B27C-A5D8-4F4E-A712-F4F1143B9D0F}" name="Filling Date"/>
    <tableColumn id="13" xr3:uid="{01BF8C85-EF3E-46D4-915A-330B44BF06C0}" name="Reception Date"/>
    <tableColumn id="14" xr3:uid="{2FE4DD44-7132-475E-81A3-4913BC4CB1C1}" name="Registration Date"/>
    <tableColumn id="15" xr3:uid="{98700C68-509C-446C-8BD6-6D341E7C6E4E}" name="Registration Number"/>
    <tableColumn id="16" xr3:uid="{2C5E62C4-1E84-40DE-8DDF-91D7DC4EEAA0}" name="Status"/>
    <tableColumn id="17" xr3:uid="{E60A77F0-DEDC-4F2F-8628-9562FD26282A}" name="Anggota 1"/>
    <tableColumn id="18" xr3:uid="{AB084585-FF8F-4022-BD6B-57E691CE6CBF}" name="Status Anggota 1"/>
    <tableColumn id="19" xr3:uid="{B51A8427-52AD-47C6-9EFF-3A94444CF790}" name="Prodi11"/>
    <tableColumn id="20" xr3:uid="{36D94747-C5B4-4934-9416-E151483FB5E4}" name="Anggota 2"/>
    <tableColumn id="21" xr3:uid="{01D1AE70-64BE-4F12-80EB-D9ED6E9F3702}" name="Status Anggota 2"/>
    <tableColumn id="22" xr3:uid="{82886D51-8791-4FE7-B708-8E3379519E71}" name="Prodi2"/>
    <tableColumn id="23" xr3:uid="{D6ACE9EB-E9E4-4AC9-A6B7-54853ED85649}" name="Anggota 3"/>
    <tableColumn id="24" xr3:uid="{846A446C-50D0-4D5F-A99A-2785188650C4}" name="Status Anggota 3"/>
    <tableColumn id="25" xr3:uid="{052DE4F9-A960-4742-BBE0-65E95F5991F6}" name="Prodi3"/>
    <tableColumn id="26" xr3:uid="{AAC615F1-CB84-4EEF-BF7B-DA5023BBDB64}" name="Anggota 4"/>
    <tableColumn id="27" xr3:uid="{4531686E-7888-42B0-B9B9-1777D2773040}" name="Status Anggota 4"/>
    <tableColumn id="28" xr3:uid="{184C8F63-42E4-4B11-96AE-F39E78724B71}" name="Prodi4"/>
    <tableColumn id="29" xr3:uid="{E2A1BC5A-4D00-469E-8946-72CD60E61EAC}" name="Anggota 5"/>
    <tableColumn id="30" xr3:uid="{224FBF0E-B1E6-423B-859A-1F3F0898F530}" name="Status2"/>
    <tableColumn id="31" xr3:uid="{B37E2361-EDB1-49AF-B370-971088DDA253}" name="Prodi5"/>
    <tableColumn id="32" xr3:uid="{11E43AD0-38D3-4EC1-BEFB-3AAE905211CD}" name="Anggota 6"/>
    <tableColumn id="33" xr3:uid="{116A9D3C-439E-40CD-9DD1-83B01758C498}" name="Status Anggota 6"/>
    <tableColumn id="34" xr3:uid="{75CDA5CD-88D1-4CDF-92AC-10F5DC0235D8}" name="Prodi6"/>
    <tableColumn id="35" xr3:uid="{D06851D1-57B5-4756-AE6D-4AC8687FDB80}" name="Anggota 7"/>
    <tableColumn id="36" xr3:uid="{CCA2A3AC-06F7-4618-9FAA-E2795B07D1BC}" name="Status Anggota 7"/>
    <tableColumn id="37" xr3:uid="{551002E4-16E6-44FF-A574-84E48ECB0C28}" name="Prodi7"/>
    <tableColumn id="38" xr3:uid="{3A835BD8-FDD8-4A6C-9D59-6BF29D0CC9F1}" name="Anggota 8"/>
    <tableColumn id="39" xr3:uid="{27DB827C-C675-4B48-A5E7-5E7E2DC16F0D}" name="Status Anggota 8"/>
    <tableColumn id="40" xr3:uid="{A3844F42-4DC4-4849-A6D7-8DEEDCC0BF89}" name="Prodi8"/>
    <tableColumn id="41" xr3:uid="{7FB12EAA-DAA0-43FA-A0C5-C0DBB252C632}" name="Anggota 9"/>
    <tableColumn id="42" xr3:uid="{EB072B30-AB93-4C60-83A4-47B46E1F1C63}" name="Status Anggota 9"/>
    <tableColumn id="43" xr3:uid="{280CB9C7-7347-49DD-900E-DA6C98D397C3}" name="Prodi9"/>
    <tableColumn id="44" xr3:uid="{FF94477B-3D87-46E7-B6F7-8DB26123C61B}" name="Nama Anggota 10"/>
    <tableColumn id="45" xr3:uid="{6DCF86F6-4A5C-4623-936E-AEF964E07C38}" name="Status Anggota"/>
    <tableColumn id="46" xr3:uid="{87D6CC91-1365-43C4-92D7-FA94D177A687}" name="Prodi10"/>
    <tableColumn id="47" xr3:uid="{DCBF2E4C-DF28-48BD-8461-6837D8DAB6F3}" name="Link"/>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95" dT="2023-08-15T07:39:50.04" personId="{917724FD-4624-4BC0-BF84-D6E9A63DB5D4}" id="{D9ECAE8F-F6D8-4AFB-BA00-33A43EC4D0D4}">
    <text>RPL</text>
  </threadedComment>
  <threadedComment ref="B113" dT="2023-08-15T07:39:31.74" personId="{917724FD-4624-4BC0-BF84-D6E9A63DB5D4}" id="{4EB0D1BA-8BC2-48EE-A755-2BCDF56ED51F}">
    <text>Teknik industri</text>
  </threadedComment>
  <threadedComment ref="B114" dT="2023-08-15T07:39:38.12" personId="{917724FD-4624-4BC0-BF84-D6E9A63DB5D4}" id="{56E524BE-AF66-40D1-B194-11ABB53B80BB}">
    <text>RPL</text>
  </threadedComment>
</ThreadedComments>
</file>

<file path=xl/threadedComments/threadedComment2.xml><?xml version="1.0" encoding="utf-8"?>
<ThreadedComments xmlns="http://schemas.microsoft.com/office/spreadsheetml/2018/threadedcomments" xmlns:x="http://schemas.openxmlformats.org/spreadsheetml/2006/main">
  <threadedComment ref="C39" dT="2023-08-15T07:41:02.09" personId="{917724FD-4624-4BC0-BF84-D6E9A63DB5D4}" id="{D6220ECE-4D98-4755-8BA0-0294F7274B78}">
    <text>Teknik Industri</text>
  </threadedComment>
  <threadedComment ref="C83" dT="2023-08-15T07:39:50.04" personId="{917724FD-4624-4BC0-BF84-D6E9A63DB5D4}" id="{C0D9774F-FBB4-4AC5-9C7B-AAF28AD32722}">
    <text>RPL</text>
  </threadedComment>
  <threadedComment ref="C96" dT="2023-08-15T07:39:31.74" personId="{917724FD-4624-4BC0-BF84-D6E9A63DB5D4}" id="{01E9B635-B5A2-4C10-9E37-8EEC6E143E1F}">
    <text>Teknik industri</text>
  </threadedComment>
  <threadedComment ref="C97" dT="2023-08-15T07:39:38.12" personId="{917724FD-4624-4BC0-BF84-D6E9A63DB5D4}" id="{4A8A65EA-7D57-48EE-A773-43A59C904FE9}">
    <text>RPL</text>
  </threadedComment>
</ThreadedComments>
</file>

<file path=xl/threadedComments/threadedComment3.xml><?xml version="1.0" encoding="utf-8"?>
<ThreadedComments xmlns="http://schemas.microsoft.com/office/spreadsheetml/2018/threadedcomments" xmlns:x="http://schemas.openxmlformats.org/spreadsheetml/2006/main">
  <threadedComment ref="R7" dT="2023-08-15T06:37:43.25" personId="{917724FD-4624-4BC0-BF84-D6E9A63DB5D4}" id="{0B94E36F-CABE-440D-A4A5-52F903A01CD7}">
    <text>tl</text>
  </threadedComment>
</ThreadedComment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8" Type="http://schemas.openxmlformats.org/officeDocument/2006/relationships/hyperlink" Target="https://scholar.google.com/scholar?oi=bibs&amp;cluster=7303817139676722536&amp;btnI=1&amp;hl=en" TargetMode="External"/><Relationship Id="rId13" Type="http://schemas.openxmlformats.org/officeDocument/2006/relationships/hyperlink" Target="https://scholar.google.com/scholar?oi=bibs&amp;cluster=0&amp;btnI=1&amp;hl=en" TargetMode="External"/><Relationship Id="rId18" Type="http://schemas.openxmlformats.org/officeDocument/2006/relationships/hyperlink" Target="https://www.scopus.com/record/display.uri?eid=2-s2.0-85202297829&amp;origin=resultslist" TargetMode="External"/><Relationship Id="rId3" Type="http://schemas.openxmlformats.org/officeDocument/2006/relationships/hyperlink" Target="https://scholar.google.com/scholar?oi=bibs&amp;cluster=0&amp;btnI=1&amp;hl=en" TargetMode="External"/><Relationship Id="rId21" Type="http://schemas.openxmlformats.org/officeDocument/2006/relationships/hyperlink" Target="https://scholar.google.com/scholar?oi=bibs&amp;cluster=0&amp;btnI=1&amp;hl=en" TargetMode="External"/><Relationship Id="rId7" Type="http://schemas.openxmlformats.org/officeDocument/2006/relationships/hyperlink" Target="https://www.scopus.com/record/display.uri?eid=2-s2.0-85178046330&amp;origin=resultslist" TargetMode="External"/><Relationship Id="rId12" Type="http://schemas.openxmlformats.org/officeDocument/2006/relationships/hyperlink" Target="https://www.scopus.com/record/display.uri?eid=2-s2.0-85189306999&amp;origin=resultslist" TargetMode="External"/><Relationship Id="rId17" Type="http://schemas.openxmlformats.org/officeDocument/2006/relationships/hyperlink" Target="https://www.scopus.com/record/display.uri?eid=2-s2.0-85204904759&amp;origin=resultslist" TargetMode="External"/><Relationship Id="rId2" Type="http://schemas.openxmlformats.org/officeDocument/2006/relationships/hyperlink" Target="https://scholar.google.com/scholar?oi=bibs&amp;cluster=617161536720735290&amp;btnI=1&amp;hl=en" TargetMode="External"/><Relationship Id="rId16" Type="http://schemas.openxmlformats.org/officeDocument/2006/relationships/hyperlink" Target="https://scholar.google.com/scholar?oi=bibs&amp;cluster=0&amp;btnI=1&amp;hl=en" TargetMode="External"/><Relationship Id="rId20" Type="http://schemas.openxmlformats.org/officeDocument/2006/relationships/hyperlink" Target="https://scholar.google.com/scholar?oi=bibs&amp;cluster=0&amp;btnI=1&amp;hl=en" TargetMode="External"/><Relationship Id="rId1" Type="http://schemas.openxmlformats.org/officeDocument/2006/relationships/hyperlink" Target="https://sinta.kemdikbud.go.id/authors/profile/6724784/?view=books" TargetMode="External"/><Relationship Id="rId6" Type="http://schemas.openxmlformats.org/officeDocument/2006/relationships/hyperlink" Target="https://scholar.google.com/scholar?oi=bibs&amp;cluster=10444284999407507825&amp;btnI=1&amp;hl=en" TargetMode="External"/><Relationship Id="rId11" Type="http://schemas.openxmlformats.org/officeDocument/2006/relationships/hyperlink" Target="https://www.scopus.com/record/display.uri?eid=2-s2.0-85149053697&amp;origin=resultslist" TargetMode="External"/><Relationship Id="rId24" Type="http://schemas.openxmlformats.org/officeDocument/2006/relationships/table" Target="../tables/table3.xml"/><Relationship Id="rId5" Type="http://schemas.openxmlformats.org/officeDocument/2006/relationships/hyperlink" Target="https://scholar.google.com/scholar?oi=bibs&amp;cluster=14664676398032604455&amp;btnI=1&amp;hl=en" TargetMode="External"/><Relationship Id="rId15" Type="http://schemas.openxmlformats.org/officeDocument/2006/relationships/hyperlink" Target="https://scholar.google.com/scholar?oi=bibs&amp;cluster=0&amp;btnI=1&amp;hl=en" TargetMode="External"/><Relationship Id="rId23" Type="http://schemas.openxmlformats.org/officeDocument/2006/relationships/printerSettings" Target="../printerSettings/printerSettings2.bin"/><Relationship Id="rId10" Type="http://schemas.openxmlformats.org/officeDocument/2006/relationships/hyperlink" Target="https://scholar.google.com/scholar?oi=bibs&amp;cluster=14146137180314713622&amp;btnI=1&amp;hl=en" TargetMode="External"/><Relationship Id="rId19" Type="http://schemas.openxmlformats.org/officeDocument/2006/relationships/hyperlink" Target="https://scholar.google.com/scholar?oi=bibs&amp;cluster=0&amp;btnI=1&amp;hl=en" TargetMode="External"/><Relationship Id="rId4" Type="http://schemas.openxmlformats.org/officeDocument/2006/relationships/hyperlink" Target="https://scholar.google.com/scholar?oi=bibs&amp;cluster=0&amp;btnI=1&amp;hl=en" TargetMode="External"/><Relationship Id="rId9" Type="http://schemas.openxmlformats.org/officeDocument/2006/relationships/hyperlink" Target="https://scholar.google.com/scholar?oi=bibs&amp;cluster=0&amp;btnI=1&amp;hl=en" TargetMode="External"/><Relationship Id="rId14" Type="http://schemas.openxmlformats.org/officeDocument/2006/relationships/hyperlink" Target="https://www.scopus.com/record/display.uri?eid=2-s2.0-85186496673&amp;origin=resultslist" TargetMode="External"/><Relationship Id="rId22" Type="http://schemas.openxmlformats.org/officeDocument/2006/relationships/hyperlink" Target="https://scholar.google.com/scholar?oi=bibs&amp;cluster=0&amp;btnI=1&amp;hl=en"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drive.google.com/file/d/15U7vfn8PGDDVrHwWf9jygjzJDvHMMhDL/view" TargetMode="External"/><Relationship Id="rId671" Type="http://schemas.openxmlformats.org/officeDocument/2006/relationships/hyperlink" Target="https://cdn.ittelkom-sby.ac.id/research/z16014324091b2d8e59f5f6ef0c85e4205c479fa948.pdf" TargetMode="External"/><Relationship Id="rId769" Type="http://schemas.openxmlformats.org/officeDocument/2006/relationships/hyperlink" Target="https://iplatinum.telkomuniversity.ac.id/backoffice/selection/proposal/document/550" TargetMode="External"/><Relationship Id="rId21" Type="http://schemas.openxmlformats.org/officeDocument/2006/relationships/hyperlink" Target="https://drive.google.com/file/d/1ebxYiGHYh4H9kAB0UkeZz3DylZ5Tyii8/view?usp=drive_link" TargetMode="External"/><Relationship Id="rId324" Type="http://schemas.openxmlformats.org/officeDocument/2006/relationships/hyperlink" Target="https://cdn.ittelkom-sby.ac.id/research/z1638518752c2a07b61d2d286f411479e28dce68df5.pdf" TargetMode="External"/><Relationship Id="rId531" Type="http://schemas.openxmlformats.org/officeDocument/2006/relationships/hyperlink" Target="http://cdndata.telkomuniversity.ac.id/research/z1710945463f331b792405e14f424040fcccf8776bb.pdf" TargetMode="External"/><Relationship Id="rId629" Type="http://schemas.openxmlformats.org/officeDocument/2006/relationships/hyperlink" Target="https://cdn.ittelkom-sby.ac.id/research/z16013522113f97143ecfd6e8ae544a5b2c43a652ae.pdf" TargetMode="External"/><Relationship Id="rId170" Type="http://schemas.openxmlformats.org/officeDocument/2006/relationships/hyperlink" Target="https://cdn.ittelkom-sby.ac.id/research/z1663206524c1ed9e7e7df5bc031938b63d692f2fff.pdf" TargetMode="External"/><Relationship Id="rId268" Type="http://schemas.openxmlformats.org/officeDocument/2006/relationships/hyperlink" Target="https://cdn.ittelkom-sby.ac.id/research/z1615564364d6a69327e092b985988ed53d5a98045c.pdf" TargetMode="External"/><Relationship Id="rId475" Type="http://schemas.openxmlformats.org/officeDocument/2006/relationships/hyperlink" Target="https://cdn.ittelkom-sby.ac.id/research/z17016731468e7beefeb8b97a0b786f421a95217e4f.pdf" TargetMode="External"/><Relationship Id="rId682" Type="http://schemas.openxmlformats.org/officeDocument/2006/relationships/hyperlink" Target="http://cdndata.telkomuniversity.ac.id/research/z1726627495465cf26b5f532f1b7008d5f5d4f6358d.pdf" TargetMode="External"/><Relationship Id="rId32" Type="http://schemas.openxmlformats.org/officeDocument/2006/relationships/hyperlink" Target="https://drive.google.com/file/d/1R-Nd-DAFnTHTB-oqTijLjvbFVcTvCkY9/view?usp=drive_link" TargetMode="External"/><Relationship Id="rId128" Type="http://schemas.openxmlformats.org/officeDocument/2006/relationships/hyperlink" Target="https://cdn.ittelkom-sby.ac.id/research/z1654826769585c4dc485efb7729f5ff171155471b0.pdf" TargetMode="External"/><Relationship Id="rId335" Type="http://schemas.openxmlformats.org/officeDocument/2006/relationships/hyperlink" Target="https://cdn.ittelkom-sby.ac.id/research/z1633505936cb10a0c1115f85b629a1a0337903bb93.pdf" TargetMode="External"/><Relationship Id="rId542" Type="http://schemas.openxmlformats.org/officeDocument/2006/relationships/hyperlink" Target="http://cdndata.telkomuniversity.ac.id/research/z17109243528422b1bf0a038d87ed081925ef4cc05e.pdf" TargetMode="External"/><Relationship Id="rId181" Type="http://schemas.openxmlformats.org/officeDocument/2006/relationships/hyperlink" Target="https://cdn.ittelkom-sby.ac.id/research/z16334976742255eedfb9982117508f884c1bce06b9.pdf" TargetMode="External"/><Relationship Id="rId402"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279" Type="http://schemas.openxmlformats.org/officeDocument/2006/relationships/hyperlink" Target="https://cdn.ittelkom-sby.ac.id/research/z16155449353e970ab59048b1b3ce1f0a5eeccf306d.pdf" TargetMode="External"/><Relationship Id="rId486" Type="http://schemas.openxmlformats.org/officeDocument/2006/relationships/hyperlink" Target="http://cdndata.telkomuniversity.ac.id/research/z17119408765025aec79736852fb873ad83af547bbf.pdf" TargetMode="External"/><Relationship Id="rId693" Type="http://schemas.openxmlformats.org/officeDocument/2006/relationships/hyperlink" Target="../../../../../../:b:/g/personal/lppmsby_telkomuniversity_ac_id/EX4BUkVkqt9LhrkQ0UEsSvYB7okkz9aXkPabNMEp1ju0kQ?e=29hjkX" TargetMode="External"/><Relationship Id="rId707" Type="http://schemas.openxmlformats.org/officeDocument/2006/relationships/hyperlink" Target="https://cdndata.telkomuniversity.ac.id/research/z17303655734995a559cf9e029139f7e8c4fcc2383e.pdf" TargetMode="External"/><Relationship Id="rId43" Type="http://schemas.openxmlformats.org/officeDocument/2006/relationships/hyperlink" Target="https://drive.google.com/file/d/1SYT6axc7xaeW-Xneu0ARl3-ZTDdL55Qj/view?usp=drive_link" TargetMode="External"/><Relationship Id="rId139" Type="http://schemas.openxmlformats.org/officeDocument/2006/relationships/hyperlink" Target="https://cdn.ittelkom-sby.ac.id/research/z16923589972661c81a06c59720c03f149ebe4a0aed.pdf" TargetMode="External"/><Relationship Id="rId346" Type="http://schemas.openxmlformats.org/officeDocument/2006/relationships/hyperlink" Target="https://cdn.ittelkom-sby.ac.id/research/z16825787812eaaf0dfd6ebfaba692dddf3ffc34582.pdf" TargetMode="External"/><Relationship Id="rId553" Type="http://schemas.openxmlformats.org/officeDocument/2006/relationships/hyperlink" Target="http://cdndata.telkomuniversity.ac.id/research/z171094928647b8432ad5cf6e6d02414b2f1205f13f.pdf" TargetMode="External"/><Relationship Id="rId760" Type="http://schemas.openxmlformats.org/officeDocument/2006/relationships/hyperlink" Target="https://iplatinum.telkomuniversity.ac.id/backoffice/selection/proposal/document/360" TargetMode="External"/><Relationship Id="rId192" Type="http://schemas.openxmlformats.org/officeDocument/2006/relationships/hyperlink" Target="https://cdn.ittelkom-sby.ac.id/research/z162806795139a34d8890cc47c5b190079c52de44c0.pdf" TargetMode="External"/><Relationship Id="rId206" Type="http://schemas.openxmlformats.org/officeDocument/2006/relationships/hyperlink" Target="https://cdn.ittelkom-sby.ac.id/research/z1628058566d8710ac4abcbb2f30162bfde1a72374c.pdf" TargetMode="External"/><Relationship Id="rId413" Type="http://schemas.openxmlformats.org/officeDocument/2006/relationships/hyperlink" Target="https://cdn.ittelkom-sby.ac.id/research/z1698628538b487cd46f9e1115957a633a320c2d8e7.pdf" TargetMode="External"/><Relationship Id="rId497" Type="http://schemas.openxmlformats.org/officeDocument/2006/relationships/hyperlink" Target="http://cdndata.telkomuniversity.ac.id/research/z171194126104a0b494625d0267f4a16da090e7eee9.pdf" TargetMode="External"/><Relationship Id="rId620" Type="http://schemas.openxmlformats.org/officeDocument/2006/relationships/hyperlink" Target="https://cdn.ittelkom-sby.ac.id/research/z162772595908728e58475751a6fe252c43948a8e58.pdf" TargetMode="External"/><Relationship Id="rId718" Type="http://schemas.openxmlformats.org/officeDocument/2006/relationships/hyperlink" Target="https://cdndata.telkomuniversity.ac.id/research/z1731676540fe9941ab2af466b631fa71e4b096e6aa.pdf" TargetMode="External"/><Relationship Id="rId357" Type="http://schemas.openxmlformats.org/officeDocument/2006/relationships/hyperlink" Target="https://cdn.ittelkom-sby.ac.id/research/z1643252759e953b752e33b601de5e8cc371bc2a318.pdf" TargetMode="External"/><Relationship Id="rId54" Type="http://schemas.openxmlformats.org/officeDocument/2006/relationships/hyperlink" Target="https://cdn.ittelkom-sby.ac.id/research/z16933834143f73d0e2cbc1df56d9ac3c6db0329a3f.pdf" TargetMode="External"/><Relationship Id="rId217" Type="http://schemas.openxmlformats.org/officeDocument/2006/relationships/hyperlink" Target="https://cdn.ittelkom-sby.ac.id/research/z160143583256009528b8dd807fd388a1d70b1812de.pdf" TargetMode="External"/><Relationship Id="rId564" Type="http://schemas.openxmlformats.org/officeDocument/2006/relationships/hyperlink" Target="../../../../../:b:/g/personal/lppm_ittelkom-sby_ac_id/EahPewzWc61Kh3feMCgxn2oBA_p2NuM8w58fRzzNegJA-A?e=feyRoZ" TargetMode="External"/><Relationship Id="rId771" Type="http://schemas.openxmlformats.org/officeDocument/2006/relationships/hyperlink" Target="https://iplatinum.telkomuniversity.ac.id/backoffice/selection/proposal/document/587" TargetMode="External"/><Relationship Id="rId424" Type="http://schemas.openxmlformats.org/officeDocument/2006/relationships/hyperlink" Target="https://cdn.ittelkom-sby.ac.id/research/z1698633271fd3579754cb497db04100079afd8e33d.pdf" TargetMode="External"/><Relationship Id="rId631" Type="http://schemas.openxmlformats.org/officeDocument/2006/relationships/hyperlink" Target="https://cdn.ittelkom-sby.ac.id/research/z160135224622fb790528461b0eccb515ec5ec3432b.pdf" TargetMode="External"/><Relationship Id="rId729" Type="http://schemas.openxmlformats.org/officeDocument/2006/relationships/hyperlink" Target="https://cdndata.telkomuniversity.ac.id/research/z1740994372974a948536d30f4ac63efe0b441f84b0.pdf" TargetMode="External"/><Relationship Id="rId270" Type="http://schemas.openxmlformats.org/officeDocument/2006/relationships/hyperlink" Target="https://cdn.ittelkom-sby.ac.id/research/z16372054801b47429f8847130214df5ac45825dbd9.pdf" TargetMode="External"/><Relationship Id="rId65" Type="http://schemas.openxmlformats.org/officeDocument/2006/relationships/hyperlink" Target="https://cdn.ittelkom-sby.ac.id/research/z16933645590f67da0d619f03efeb6ba7ea9113a101.pdf" TargetMode="External"/><Relationship Id="rId130" Type="http://schemas.openxmlformats.org/officeDocument/2006/relationships/hyperlink" Target="https://cdn.ittelkom-sby.ac.id/research/z16550897614910c35c85714e3728c7cd39f4610ade.pdf" TargetMode="External"/><Relationship Id="rId368" Type="http://schemas.openxmlformats.org/officeDocument/2006/relationships/hyperlink" Target="https://cdn.ittelkom-sby.ac.id/research/z168256806806190ae89b93260424e4e352595e9fd0.pdf" TargetMode="External"/><Relationship Id="rId575" Type="http://schemas.openxmlformats.org/officeDocument/2006/relationships/hyperlink" Target="../../../../../:b:/g/personal/lppm_ittelkom-sby_ac_id/EahPewzWc61Kh3feMCgxn2oBA_p2NuM8w58fRzzNegJA-A?e=feyRoZ" TargetMode="External"/><Relationship Id="rId782" Type="http://schemas.openxmlformats.org/officeDocument/2006/relationships/hyperlink" Target="../../../../../../:b:/g/personal/ppm_telkomuniversity_ac_id/Ee_2R8q6EUVOp7eHedckX4sBjfWn9cJptpWjyS_6zT29kg?e=4o9cOs" TargetMode="External"/><Relationship Id="rId228" Type="http://schemas.openxmlformats.org/officeDocument/2006/relationships/hyperlink" Target="https://cdn.ittelkom-sby.ac.id/research/z1610765118ea9c52523c1da2b6fb096f1f0f72225e.pdf" TargetMode="External"/><Relationship Id="rId435" Type="http://schemas.openxmlformats.org/officeDocument/2006/relationships/hyperlink" Target="https://cdn.ittelkom-sby.ac.id/research/z1597808981d5c1acd4264db836ae07a0823066221e.pdf" TargetMode="External"/><Relationship Id="rId642" Type="http://schemas.openxmlformats.org/officeDocument/2006/relationships/hyperlink" Target="https://cdn.ittelkom-sby.ac.id/research/z16277271981a8bf9d1cb2041d1844ba2a75a91f67e.pdf" TargetMode="External"/><Relationship Id="rId281" Type="http://schemas.openxmlformats.org/officeDocument/2006/relationships/hyperlink" Target="https://cdn.ittelkom-sby.ac.id/research/z1618535472f3a9863156fbaddc4b93f3b07ea375ce.pdf" TargetMode="External"/><Relationship Id="rId502" Type="http://schemas.openxmlformats.org/officeDocument/2006/relationships/hyperlink" Target="http://cdndata.telkomuniversity.ac.id/research/z17119406587d38c0226179168a5a730bf04746dfae.pdf" TargetMode="External"/><Relationship Id="rId76" Type="http://schemas.openxmlformats.org/officeDocument/2006/relationships/hyperlink" Target="https://cdn.ittelkom-sby.ac.id/research/z1675398550854533088e02c985209f8c8e9eb26c11.pdf" TargetMode="External"/><Relationship Id="rId141" Type="http://schemas.openxmlformats.org/officeDocument/2006/relationships/hyperlink" Target="https://cdn.ittelkom-sby.ac.id/research/z16756476299ac43ee4dc920852aa0f4015227adb57.pdf" TargetMode="External"/><Relationship Id="rId379" Type="http://schemas.openxmlformats.org/officeDocument/2006/relationships/hyperlink" Target="https://cdn.ittelkom-sby.ac.id/research/z164981226377f35a5ee2e07d7f09d90ebf6cd3af07.pdf" TargetMode="External"/><Relationship Id="rId586" Type="http://schemas.openxmlformats.org/officeDocument/2006/relationships/hyperlink" Target="../../../../../:b:/g/personal/lppm_ittelkom-sby_ac_id/EahPewzWc61Kh3feMCgxn2oBA_p2NuM8w58fRzzNegJA-A?e=feyRoZ" TargetMode="External"/><Relationship Id="rId793" Type="http://schemas.openxmlformats.org/officeDocument/2006/relationships/hyperlink" Target="../../../../../../:b:/g/personal/ppm_telkomuniversity_ac_id/EYYOq3siF7RJqDN8qOa_tasB1Xx5tOGegNDlpYhnqGmWUA?e=b9tioN" TargetMode="External"/><Relationship Id="rId807" Type="http://schemas.openxmlformats.org/officeDocument/2006/relationships/hyperlink" Target="../../../../../../:b:/g/personal/ppm_telkomuniversity_ac_id/ER2cEhaR1bZPj3Uj3_ct-KYBG594bd6bX5Wo2RN3xEwm4g?e=yPjCPt" TargetMode="External"/><Relationship Id="rId7" Type="http://schemas.openxmlformats.org/officeDocument/2006/relationships/hyperlink" Target="https://drive.google.com/file/d/1i0fHqaZwXIrQE46RP6NOroYCrbpvZyJo/view?usp=drive_link" TargetMode="External"/><Relationship Id="rId239" Type="http://schemas.openxmlformats.org/officeDocument/2006/relationships/hyperlink" Target="https://cdn.ittelkom-sby.ac.id/research/z1615537468f0da6778347458cae9f750f2a955f51a.pdf" TargetMode="External"/><Relationship Id="rId446" Type="http://schemas.openxmlformats.org/officeDocument/2006/relationships/hyperlink" Target="https://cdn.ittelkom-sby.ac.id/research/z1597802298d3d8a90a894b5b2585a9e9a2b86c4407.pdf" TargetMode="External"/><Relationship Id="rId653" Type="http://schemas.openxmlformats.org/officeDocument/2006/relationships/hyperlink" Target="https://cdn.ittelkom-sby.ac.id/research/z16013618232792553cd90db26d452fe76fa8933371.pdf" TargetMode="External"/><Relationship Id="rId292" Type="http://schemas.openxmlformats.org/officeDocument/2006/relationships/hyperlink" Target="https://cdn.ittelkom-sby.ac.id/research/z16324733113537f3f9fb8e0a55a0e03cb4de3882dc.pdf" TargetMode="External"/><Relationship Id="rId306" Type="http://schemas.openxmlformats.org/officeDocument/2006/relationships/hyperlink" Target="https://cdn.ittelkom-sby.ac.id/research/z161666231864b8875d31f7c13a5e457dde3bb16cc7.pdf" TargetMode="External"/><Relationship Id="rId87" Type="http://schemas.openxmlformats.org/officeDocument/2006/relationships/hyperlink" Target="https://drive.google.com/file/d/1-nBJ81w25lg2Xh4WqbLR26Y0UXjNNEXx/view?usp=sharing" TargetMode="External"/><Relationship Id="rId513" Type="http://schemas.openxmlformats.org/officeDocument/2006/relationships/hyperlink" Target="http://cdndata.telkomuniversity.ac.id/research/z1711520690726ff33c971f2812f73af7eba9d73284.pdf" TargetMode="External"/><Relationship Id="rId597" Type="http://schemas.openxmlformats.org/officeDocument/2006/relationships/hyperlink" Target="../../../../../:b:/g/personal/lppm_ittelkom-sby_ac_id/EZ28ePEfQlhKlr5Tt-TUnJMBfKXudhhZE1hA40nh3nbwgQ?e=zpYSIh" TargetMode="External"/><Relationship Id="rId720" Type="http://schemas.openxmlformats.org/officeDocument/2006/relationships/hyperlink" Target="https://cdndata.telkomuniversity.ac.id/research/z173410749630937a51ba4751d358bc8ca553fe74bc.pdf" TargetMode="External"/><Relationship Id="rId152" Type="http://schemas.openxmlformats.org/officeDocument/2006/relationships/hyperlink" Target="https://cdn.ittelkom-sby.ac.id/research/z1701674963d968dad4bee0b36f1f120659bc5dc1ec.pdf" TargetMode="External"/><Relationship Id="rId457" Type="http://schemas.openxmlformats.org/officeDocument/2006/relationships/hyperlink" Target="../../../../../:b:/g/personal/lppm_ittelkom-sby_ac_id/Eer80qRA_nhDlybvd05aVTUBKDLsABoa_fsu_I6NEFs1eQ?e=2sDfV8" TargetMode="External"/><Relationship Id="rId664" Type="http://schemas.openxmlformats.org/officeDocument/2006/relationships/hyperlink" Target="https://cdn.ittelkom-sby.ac.id/research/z16277267227932322a4f4ffb4a44fc06202e1a16e8.pdf" TargetMode="External"/><Relationship Id="rId14" Type="http://schemas.openxmlformats.org/officeDocument/2006/relationships/hyperlink" Target="https://drive.google.com/file/d/1i0fHqaZwXIrQE46RP6NOroYCrbpvZyJo/view?usp=drive_link" TargetMode="External"/><Relationship Id="rId317" Type="http://schemas.openxmlformats.org/officeDocument/2006/relationships/hyperlink" Target="https://cdn.ittelkom-sby.ac.id/research/z1626389917977c580c4e22da99405a5c26ef3a6677.pdf" TargetMode="External"/><Relationship Id="rId524" Type="http://schemas.openxmlformats.org/officeDocument/2006/relationships/hyperlink" Target="https://cdn.ittelkom-sby.ac.id/research/z1710299326a8aef2adf6c13b44cbafa51bbfb8b777.pdf" TargetMode="External"/><Relationship Id="rId731" Type="http://schemas.openxmlformats.org/officeDocument/2006/relationships/hyperlink" Target="https://cdndata.telkomuniversity.ac.id/research/z17411921184b76e206b53933b0101662ed23ec779a.pdf" TargetMode="External"/><Relationship Id="rId98" Type="http://schemas.openxmlformats.org/officeDocument/2006/relationships/hyperlink" Target="https://drive.google.com/file/d/1HYK4-qp4C1KQcETx5xeNSnTFoNxHyGOe/view?usp=sharing" TargetMode="External"/><Relationship Id="rId163" Type="http://schemas.openxmlformats.org/officeDocument/2006/relationships/hyperlink" Target="https://cdn.ittelkom-sby.ac.id/research/z16975329247cbf51e6a69993ce9a29aa293d12587a.pdf" TargetMode="External"/><Relationship Id="rId370" Type="http://schemas.openxmlformats.org/officeDocument/2006/relationships/hyperlink" Target="https://cdn.ittelkom-sby.ac.id/research/z168256739491b61a65c9462b52f18a523c5941d0e5.pdf" TargetMode="External"/><Relationship Id="rId230" Type="http://schemas.openxmlformats.org/officeDocument/2006/relationships/hyperlink" Target="https://cdn.ittelkom-sby.ac.id/research/z161076508542d63ca7afea9a7168d79d4046b8c0d3.pdf" TargetMode="External"/><Relationship Id="rId468" Type="http://schemas.openxmlformats.org/officeDocument/2006/relationships/hyperlink" Target="../../../../../:b:/g/personal/lppm_ittelkom-sby_ac_id/EeP81RQrFSRFkL3ZnjB-mvABBZGXGnxULHh6WyOouZsTgA?e=0Kl8W2" TargetMode="External"/><Relationship Id="rId675" Type="http://schemas.openxmlformats.org/officeDocument/2006/relationships/hyperlink" Target="https://cdn.ittelkom-sby.ac.id/research/z1601432766e265297a88d13a24d6326c003a5556b1.pdf" TargetMode="External"/><Relationship Id="rId25" Type="http://schemas.openxmlformats.org/officeDocument/2006/relationships/hyperlink" Target="https://drive.google.com/file/d/1ebxYiGHYh4H9kAB0UkeZz3DylZ5Tyii8/view?usp=drive_link" TargetMode="External"/><Relationship Id="rId328" Type="http://schemas.openxmlformats.org/officeDocument/2006/relationships/hyperlink" Target="https://cdn.ittelkom-sby.ac.id/research/z163851966217ade4cadb485adff98dc18dd2fe0b46.pdf" TargetMode="External"/><Relationship Id="rId535" Type="http://schemas.openxmlformats.org/officeDocument/2006/relationships/hyperlink" Target="http://cdndata.telkomuniversity.ac.id/research/z1710944248893d5562f2b5ded2eb53bae54093b2ca.pdf" TargetMode="External"/><Relationship Id="rId742" Type="http://schemas.openxmlformats.org/officeDocument/2006/relationships/hyperlink" Target="https://iplatinum.telkomuniversity.ac.id/backoffice/selection/proposal/document/72" TargetMode="External"/><Relationship Id="rId174" Type="http://schemas.openxmlformats.org/officeDocument/2006/relationships/hyperlink" Target="https://cdn.ittelkom-sby.ac.id/research/z1633506088e09b7f7a2de37f1ceee08b9cc32ebfd5.pdf" TargetMode="External"/><Relationship Id="rId381" Type="http://schemas.openxmlformats.org/officeDocument/2006/relationships/hyperlink" Target="https://cdn.ittelkom-sby.ac.id/research/z164974629335b3235e6a2a740d87ffab287be9db23.pdf" TargetMode="External"/><Relationship Id="rId602" Type="http://schemas.openxmlformats.org/officeDocument/2006/relationships/hyperlink" Target="http://cdndata.telkomuniversity.ac.id/research/z17177284027cbc13579380f839bfa93a178ff6889c.pdf" TargetMode="External"/><Relationship Id="rId241" Type="http://schemas.openxmlformats.org/officeDocument/2006/relationships/hyperlink" Target="https://cdn.ittelkom-sby.ac.id/research/z1615551928b49e5007d6102d2c5d38777fedcfd551.pdf" TargetMode="External"/><Relationship Id="rId479" Type="http://schemas.openxmlformats.org/officeDocument/2006/relationships/hyperlink" Target="https://cdn.ittelkom-sby.ac.id/research/z1700547947e5a62bfe8c873de76a616c362a1ec5f7.pdf" TargetMode="External"/><Relationship Id="rId686" Type="http://schemas.openxmlformats.org/officeDocument/2006/relationships/hyperlink" Target="../../../../../../:b:/g/personal/lppmsby_telkomuniversity_ac_id/EQDTWTuR4bZKqFHvcrMdfE8BMRxUd1WzoPOh9_EJUeuStg?e=PzWTV7" TargetMode="External"/><Relationship Id="rId36" Type="http://schemas.openxmlformats.org/officeDocument/2006/relationships/hyperlink" Target="https://drive.google.com/file/d/1SYT6axc7xaeW-Xneu0ARl3-ZTDdL55Qj/view?usp=drive_link" TargetMode="External"/><Relationship Id="rId339" Type="http://schemas.openxmlformats.org/officeDocument/2006/relationships/hyperlink" Target="https://cdn.ittelkom-sby.ac.id/research/z16683964660d6246584ac0b3057c457f1007335cb2.pdf" TargetMode="External"/><Relationship Id="rId546" Type="http://schemas.openxmlformats.org/officeDocument/2006/relationships/hyperlink" Target="http://cdndata.telkomuniversity.ac.id/research/z1710942142c67619b5a029f2ab196a92a87fe346f5.pdf" TargetMode="External"/><Relationship Id="rId753" Type="http://schemas.openxmlformats.org/officeDocument/2006/relationships/hyperlink" Target="https://iplatinum.telkomuniversity.ac.id/backoffice/selection/proposal/document/269" TargetMode="External"/><Relationship Id="rId101" Type="http://schemas.openxmlformats.org/officeDocument/2006/relationships/hyperlink" Target="https://drive.google.com/file/d/1Nyc-YGLM03CU6UGtzEuW87wDBWlpmsG9/view?usp=sharing" TargetMode="External"/><Relationship Id="rId185" Type="http://schemas.openxmlformats.org/officeDocument/2006/relationships/hyperlink" Target="https://cdn.ittelkom-sby.ac.id/research/z1633571542b9f8bcfdf40b3f85d9c5a5f1d8330b26.pdf" TargetMode="External"/><Relationship Id="rId406"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392" Type="http://schemas.openxmlformats.org/officeDocument/2006/relationships/hyperlink" Target="https://cdn.ittelkom-sby.ac.id/research/z1682990845020932cc7754ee2fee308d6849cf7a54.pdf" TargetMode="External"/><Relationship Id="rId613" Type="http://schemas.openxmlformats.org/officeDocument/2006/relationships/hyperlink" Target="../../../../../:b:/g/personal/lppmsby_telkomuniversity_ac_id/EREV0Djtb_NItiaaBsoC3B4B4ShokC7ucq-exZOrj_LNTA?e=lA3KwM" TargetMode="External"/><Relationship Id="rId697" Type="http://schemas.openxmlformats.org/officeDocument/2006/relationships/hyperlink" Target="https://cdndata.telkomuniversity.ac.id/research/z1730970334e39748b5421f29079edd2e2045b983e5.pdf" TargetMode="External"/><Relationship Id="rId252" Type="http://schemas.openxmlformats.org/officeDocument/2006/relationships/hyperlink" Target="https://cdn.ittelkom-sby.ac.id/research/z163733856952d3f0b2fd8359b3914ff18d75ddcc6c.pdf" TargetMode="External"/><Relationship Id="rId47" Type="http://schemas.openxmlformats.org/officeDocument/2006/relationships/hyperlink" Target="https://drive.google.com/file/d/1SYT6axc7xaeW-Xneu0ARl3-ZTDdL55Qj/view?usp=drive_link" TargetMode="External"/><Relationship Id="rId112" Type="http://schemas.openxmlformats.org/officeDocument/2006/relationships/hyperlink" Target="https://drive.google.com/file/d/1rNsDqWuFjZDxn2RDLQh-awZPoD3RFjoS/view?usp=sharing" TargetMode="External"/><Relationship Id="rId557" Type="http://schemas.openxmlformats.org/officeDocument/2006/relationships/hyperlink" Target="http://cdndata.telkomuniversity.ac.id/research/z1710948591bd6d6f0ba160d5ad98256ca2f4ed2ed2.pdf" TargetMode="External"/><Relationship Id="rId764" Type="http://schemas.openxmlformats.org/officeDocument/2006/relationships/hyperlink" Target="https://iplatinum.telkomuniversity.ac.id/backoffice/selection/proposal/document/416" TargetMode="External"/><Relationship Id="rId196" Type="http://schemas.openxmlformats.org/officeDocument/2006/relationships/hyperlink" Target="https://cdn.ittelkom-sby.ac.id/research/z16280617297924184c5720eeafd7cfe3c7b62454da.pdf" TargetMode="External"/><Relationship Id="rId417" Type="http://schemas.openxmlformats.org/officeDocument/2006/relationships/hyperlink" Target="https://cdn.ittelkom-sby.ac.id/research/z169716564636591533014dfa562505196ce5c27dcb.pdf" TargetMode="External"/><Relationship Id="rId624" Type="http://schemas.openxmlformats.org/officeDocument/2006/relationships/hyperlink" Target="https://cdn.ittelkom-sby.ac.id/research/z160135272518c8ec2e2aed633bb67637894510b096.pdf" TargetMode="External"/><Relationship Id="rId263" Type="http://schemas.openxmlformats.org/officeDocument/2006/relationships/hyperlink" Target="https://cdn.ittelkom-sby.ac.id/research/z163729602287d5c9a15a8f5383a5bb98673c04c819.pdf" TargetMode="External"/><Relationship Id="rId470" Type="http://schemas.openxmlformats.org/officeDocument/2006/relationships/hyperlink" Target="../../../../../:b:/g/personal/lppm_ittelkom-sby_ac_id/EbgkzkyuFKhCqXZ0vvI_1mYBpQ2mDeNdYWpUYzV5Nha6ew?e=7dnPgG" TargetMode="External"/><Relationship Id="rId58" Type="http://schemas.openxmlformats.org/officeDocument/2006/relationships/hyperlink" Target="https://cdn.ittelkom-sby.ac.id/research/z16933663485df09f37e7d683bec2dd885c10318742.pdf" TargetMode="External"/><Relationship Id="rId123" Type="http://schemas.openxmlformats.org/officeDocument/2006/relationships/hyperlink" Target="https://drive.google.com/file/d/1kJCvuEStUfPzMgDHNoI6WY7Hkw9k4pPw/view?usp=sharing" TargetMode="External"/><Relationship Id="rId330" Type="http://schemas.openxmlformats.org/officeDocument/2006/relationships/hyperlink" Target="https://cdn.ittelkom-sby.ac.id/research/z16385178232d8b0f6e1dca1a0fcda6b630b1c65647.pdf" TargetMode="External"/><Relationship Id="rId568" Type="http://schemas.openxmlformats.org/officeDocument/2006/relationships/hyperlink" Target="../../../../../:b:/g/personal/lppm_ittelkom-sby_ac_id/EahPewzWc61Kh3feMCgxn2oBA_p2NuM8w58fRzzNegJA-A?e=feyRoZ" TargetMode="External"/><Relationship Id="rId775" Type="http://schemas.openxmlformats.org/officeDocument/2006/relationships/hyperlink" Target="https://iplatinum.telkomuniversity.ac.id/backoffice/selection/proposal/document/675" TargetMode="External"/><Relationship Id="rId428" Type="http://schemas.openxmlformats.org/officeDocument/2006/relationships/hyperlink" Target="https://docs.google.com/document/d/1MTRXVFcswhPVOgnUZOFDpI_TWspY3LJ1/edit?usp=drive_link&amp;ouid=113387123707045224599&amp;rtpof=true&amp;sd=true" TargetMode="External"/><Relationship Id="rId635" Type="http://schemas.openxmlformats.org/officeDocument/2006/relationships/hyperlink" Target="https://cdn.ittelkom-sby.ac.id/research/z1601352591071f66492eb87e412066419ee8ca7206.pdf" TargetMode="External"/><Relationship Id="rId274" Type="http://schemas.openxmlformats.org/officeDocument/2006/relationships/hyperlink" Target="https://cdn.ittelkom-sby.ac.id/research/z1635913360b8885671b49ac79dcf0e93f8e173c120.pdf" TargetMode="External"/><Relationship Id="rId481" Type="http://schemas.openxmlformats.org/officeDocument/2006/relationships/hyperlink" Target="https://cdn.ittelkom-sby.ac.id/research/z17022681275000e270ef03a536ebec8576db4c69c9.pdf" TargetMode="External"/><Relationship Id="rId702" Type="http://schemas.openxmlformats.org/officeDocument/2006/relationships/hyperlink" Target="https://cdndata.telkomuniversity.ac.id/research/z1731027322e89e5e43ea1519bb270f04c9f13aaec3.pdf" TargetMode="External"/><Relationship Id="rId69" Type="http://schemas.openxmlformats.org/officeDocument/2006/relationships/hyperlink" Target="https://cdn.ittelkom-sby.ac.id/research/z1691033022549457d93750e0d21c3f8697a43261fd.pdf" TargetMode="External"/><Relationship Id="rId134" Type="http://schemas.openxmlformats.org/officeDocument/2006/relationships/hyperlink" Target="https://cdn.ittelkom-sby.ac.id/research/z16548290512897ad882bb5192f7760fcdb5b6a0f9e.pdf" TargetMode="External"/><Relationship Id="rId579" Type="http://schemas.openxmlformats.org/officeDocument/2006/relationships/hyperlink" Target="../../../../../:b:/g/personal/lppm_ittelkom-sby_ac_id/EahPewzWc61Kh3feMCgxn2oBA_p2NuM8w58fRzzNegJA-A?e=feyRoZ" TargetMode="External"/><Relationship Id="rId786" Type="http://schemas.openxmlformats.org/officeDocument/2006/relationships/hyperlink" Target="../../../../../../:b:/g/personal/ppm_telkomuniversity_ac_id/EeSshLsAPtdOv9PXYgMtU9IBs6cVs-hMDO2H7zpweseLjg?e=HXzivd" TargetMode="External"/><Relationship Id="rId341" Type="http://schemas.openxmlformats.org/officeDocument/2006/relationships/hyperlink" Target="https://cdn.ittelkom-sby.ac.id/research/z166475448899c82d394f601540711eb358fc1e43e4.pdf" TargetMode="External"/><Relationship Id="rId439" Type="http://schemas.openxmlformats.org/officeDocument/2006/relationships/hyperlink" Target="https://cdn.ittelkom-sby.ac.id/research/z161076399499ea61c58c9d1f897a15f69e1785c444.pdf" TargetMode="External"/><Relationship Id="rId646" Type="http://schemas.openxmlformats.org/officeDocument/2006/relationships/hyperlink" Target="https://cdn.ittelkom-sby.ac.id/research/z16013594873b625a5bc96f2c661bbf6bc9e1e879ff.pdf" TargetMode="External"/><Relationship Id="rId201" Type="http://schemas.openxmlformats.org/officeDocument/2006/relationships/hyperlink" Target="https://cdn.ittelkom-sby.ac.id/research/z162806236277f65b816d57ce4bf49972f34ad44c70.pdf" TargetMode="External"/><Relationship Id="rId285" Type="http://schemas.openxmlformats.org/officeDocument/2006/relationships/hyperlink" Target="https://cdn.ittelkom-sby.ac.id/research/z16347920167cb3f85c71ce72f51dacf48c084fbef0.pdf" TargetMode="External"/><Relationship Id="rId506" Type="http://schemas.openxmlformats.org/officeDocument/2006/relationships/hyperlink" Target="http://cdndata.telkomuniversity.ac.id/research/z1711940740fd0fe1ca3ac8b61fe229c0c3b6c9dfbc.pdf" TargetMode="External"/><Relationship Id="rId492" Type="http://schemas.openxmlformats.org/officeDocument/2006/relationships/hyperlink" Target="http://cdndata.telkomuniversity.ac.id/research/z1711941209f9e5dff525674030d2e1fdf6775e9bc3.pdf" TargetMode="External"/><Relationship Id="rId713" Type="http://schemas.openxmlformats.org/officeDocument/2006/relationships/hyperlink" Target="https://cdndata.telkomuniversity.ac.id/research/z17340931466e3275b31d86810b05d2f303352e07a7.pdf" TargetMode="External"/><Relationship Id="rId797" Type="http://schemas.openxmlformats.org/officeDocument/2006/relationships/hyperlink" Target="../../../../../../:b:/g/personal/ppm_telkomuniversity_ac_id/EeD6-xu57aJFlL-vPwmkeFMBXQHNC0zF9bQw_hzWLDWBog?e=0TVrjB" TargetMode="External"/><Relationship Id="rId145" Type="http://schemas.openxmlformats.org/officeDocument/2006/relationships/hyperlink" Target="https://cdn.ittelkom-sby.ac.id/research/z16885495015b259a027de37507f940d146feeddc37.pdf" TargetMode="External"/><Relationship Id="rId352" Type="http://schemas.openxmlformats.org/officeDocument/2006/relationships/hyperlink" Target="https://cdn.ittelkom-sby.ac.id/research/z1683613051b043cec6e980ad8c4cf612e0ca1f3811.pdf" TargetMode="External"/><Relationship Id="rId212" Type="http://schemas.openxmlformats.org/officeDocument/2006/relationships/hyperlink" Target="https://cdn.ittelkom-sby.ac.id/research/z16279705904cdc072c581525a78e1061c6b1dff690.pdf" TargetMode="External"/><Relationship Id="rId657" Type="http://schemas.openxmlformats.org/officeDocument/2006/relationships/hyperlink" Target="https://cdn.ittelkom-sby.ac.id/research/z1627714452fc626374bd9adf72e15f8101b61d7a5f.pdf" TargetMode="External"/><Relationship Id="rId296" Type="http://schemas.openxmlformats.org/officeDocument/2006/relationships/hyperlink" Target="https://cdn.ittelkom-sby.ac.id/research/z16341743822e2dbdcd62aa3ba26b2926685f5242b3.pdf" TargetMode="External"/><Relationship Id="rId517" Type="http://schemas.openxmlformats.org/officeDocument/2006/relationships/hyperlink" Target="https://cdn.ittelkom-sby.ac.id/research/z17133182038511466b5bce7ad45e2a80f7979624b4.pdf" TargetMode="External"/><Relationship Id="rId724" Type="http://schemas.openxmlformats.org/officeDocument/2006/relationships/hyperlink" Target="http://cdndata.telkomuniversity.ac.id/research/z1731047577d927383fa5e959d8ed1f2b13445761e4.pdf" TargetMode="External"/><Relationship Id="rId60" Type="http://schemas.openxmlformats.org/officeDocument/2006/relationships/hyperlink" Target="https://cdn.ittelkom-sby.ac.id/research/z16933637188d7900a61f18028aab839f62182d1a49.pdf" TargetMode="External"/><Relationship Id="rId156" Type="http://schemas.openxmlformats.org/officeDocument/2006/relationships/hyperlink" Target="https://cdn.ittelkom-sby.ac.id/research/z16933842262f1d3683ffef3620858079427993e019.pdf" TargetMode="External"/><Relationship Id="rId363" Type="http://schemas.openxmlformats.org/officeDocument/2006/relationships/hyperlink" Target="https://cdn.ittelkom-sby.ac.id/research/z1643279263d93000740b498899811083f9a8ccb61d.pdf" TargetMode="External"/><Relationship Id="rId570" Type="http://schemas.openxmlformats.org/officeDocument/2006/relationships/hyperlink" Target="../../../../../:b:/g/personal/lppm_ittelkom-sby_ac_id/EahPewzWc61Kh3feMCgxn2oBA_p2NuM8w58fRzzNegJA-A?e=feyRoZ" TargetMode="External"/><Relationship Id="rId223" Type="http://schemas.openxmlformats.org/officeDocument/2006/relationships/hyperlink" Target="https://cdn.ittelkom-sby.ac.id/research/z1610765161eaaa7abf923866534e01d36decda4c22.pdf" TargetMode="External"/><Relationship Id="rId430" Type="http://schemas.openxmlformats.org/officeDocument/2006/relationships/hyperlink" Target="https://cdn.ittelkom-sby.ac.id/research/z15978005625caa65be4238c08489489b737a95279d.pdf" TargetMode="External"/><Relationship Id="rId668" Type="http://schemas.openxmlformats.org/officeDocument/2006/relationships/hyperlink" Target="https://cdn.ittelkom-sby.ac.id/research/z16013627451936381d4068e20b6e730572c04aca93.pdf" TargetMode="External"/><Relationship Id="rId18" Type="http://schemas.openxmlformats.org/officeDocument/2006/relationships/hyperlink" Target="https://drive.google.com/file/d/1ebxYiGHYh4H9kAB0UkeZz3DylZ5Tyii8/view?usp=drive_link" TargetMode="External"/><Relationship Id="rId528" Type="http://schemas.openxmlformats.org/officeDocument/2006/relationships/hyperlink" Target="http://cdndata.telkomuniversity.ac.id/research/z1708055900abff7ccaf488946d03f41a476b2ba25b.pdf" TargetMode="External"/><Relationship Id="rId735" Type="http://schemas.openxmlformats.org/officeDocument/2006/relationships/hyperlink" Target="https://cdndata.telkomuniversity.ac.id/research/z17204105460a6c5a83ad1c6d55dbd69722e5e981b3.pdf" TargetMode="External"/><Relationship Id="rId167" Type="http://schemas.openxmlformats.org/officeDocument/2006/relationships/hyperlink" Target="https://cdn.ittelkom-sby.ac.id/research/z16632068348c051143d6db992e09537ae2ca6aadea.pdf" TargetMode="External"/><Relationship Id="rId374" Type="http://schemas.openxmlformats.org/officeDocument/2006/relationships/hyperlink" Target="https://cdn.ittelkom-sby.ac.id/research/z1669955864801b34c44c75197ab5bb173b5b24343c.pdf" TargetMode="External"/><Relationship Id="rId581" Type="http://schemas.openxmlformats.org/officeDocument/2006/relationships/hyperlink" Target="../../../../../:b:/g/personal/lppm_ittelkom-sby_ac_id/EahPewzWc61Kh3feMCgxn2oBA_p2NuM8w58fRzzNegJA-A?e=feyRoZ" TargetMode="External"/><Relationship Id="rId71" Type="http://schemas.openxmlformats.org/officeDocument/2006/relationships/hyperlink" Target="https://cdn.ittelkom-sby.ac.id/research/z1675650585a30b25a0af0e41a4d6d7ed4822f31cb7.pdf" TargetMode="External"/><Relationship Id="rId234" Type="http://schemas.openxmlformats.org/officeDocument/2006/relationships/hyperlink" Target="https://cdn.ittelkom-sby.ac.id/research/z1637313062ec4ea54990baa224c0abd9fbb57c2141.pdf" TargetMode="External"/><Relationship Id="rId679" Type="http://schemas.openxmlformats.org/officeDocument/2006/relationships/hyperlink" Target="http://cdndata.telkomuniversity.ac.id/research/z1726627501ba5c6c37323d8002f095983e206cb3b3.pdf" TargetMode="External"/><Relationship Id="rId802" Type="http://schemas.openxmlformats.org/officeDocument/2006/relationships/hyperlink" Target="../../../../../../:b:/g/personal/ppm_telkomuniversity_ac_id/Ef7SH0qpIFpLipMS4p9UBRkBzkYJImxSk4i9YdJJjKmrQw?e=6kdY4j" TargetMode="External"/><Relationship Id="rId2" Type="http://schemas.openxmlformats.org/officeDocument/2006/relationships/hyperlink" Target="https://drive.google.com/file/d/1qB_P3hl7ZqmYG0IfmF2VEYLJyt5lmdXZ/view?usp=drive_link" TargetMode="External"/><Relationship Id="rId29" Type="http://schemas.openxmlformats.org/officeDocument/2006/relationships/hyperlink" Target="https://drive.google.com/file/d/1ZxYDu1vLhPC2vpPRIp6oOchXFeI86IiO/view?usp=drive_link" TargetMode="External"/><Relationship Id="rId441" Type="http://schemas.openxmlformats.org/officeDocument/2006/relationships/hyperlink" Target="https://cdn.ittelkom-sby.ac.id/research/z16107623252777c21090e06ccc52a007a8f839c1d8.pdf" TargetMode="External"/><Relationship Id="rId539" Type="http://schemas.openxmlformats.org/officeDocument/2006/relationships/hyperlink" Target="http://cdndata.telkomuniversity.ac.id/research/z1710920557a1515bf5022f72605805357550d46192.pdf" TargetMode="External"/><Relationship Id="rId746" Type="http://schemas.openxmlformats.org/officeDocument/2006/relationships/hyperlink" Target="https://iplatinum.telkomuniversity.ac.id/backoffice/selection/proposal/document/115" TargetMode="External"/><Relationship Id="rId178" Type="http://schemas.openxmlformats.org/officeDocument/2006/relationships/hyperlink" Target="https://cdn.ittelkom-sby.ac.id/research/z162813948197d4d49ba9d3073f48604a86c003a3d4.pdf" TargetMode="External"/><Relationship Id="rId301" Type="http://schemas.openxmlformats.org/officeDocument/2006/relationships/hyperlink" Target="https://cdn.ittelkom-sby.ac.id/research/z1633759470fb1d78f438a171e8d36cf62f1aef1d20.pdf" TargetMode="External"/><Relationship Id="rId82" Type="http://schemas.openxmlformats.org/officeDocument/2006/relationships/hyperlink" Target="https://cdn.ittelkom-sby.ac.id/research/z1675648284d21ae39e8839e602da41df6f5941d186.pdf" TargetMode="External"/><Relationship Id="rId385" Type="http://schemas.openxmlformats.org/officeDocument/2006/relationships/hyperlink" Target="https://cdn.ittelkom-sby.ac.id/research/z16825789911de74ba4b09a2094014ff3f0a1a6f808.pdf" TargetMode="External"/><Relationship Id="rId592" Type="http://schemas.openxmlformats.org/officeDocument/2006/relationships/hyperlink" Target="../../../../../:b:/g/personal/lppm_ittelkom-sby_ac_id/ETr56jffCEtFrp6VVgXN_TkBZ64i9BiV2p-V1El612Nf9g?e=0nzgIE" TargetMode="External"/><Relationship Id="rId606" Type="http://schemas.openxmlformats.org/officeDocument/2006/relationships/hyperlink" Target="http://cdndata.telkomuniversity.ac.id/research/z17235132384477dc50f5fdd8d822119be49a2bbaae.pdf" TargetMode="External"/><Relationship Id="rId813" Type="http://schemas.openxmlformats.org/officeDocument/2006/relationships/vmlDrawing" Target="../drawings/vmlDrawing1.vml"/><Relationship Id="rId245" Type="http://schemas.openxmlformats.org/officeDocument/2006/relationships/hyperlink" Target="https://cdn.ittelkom-sby.ac.id/research/z16155354717aa06189004601d8e659e63271e4681d.pdf" TargetMode="External"/><Relationship Id="rId452" Type="http://schemas.openxmlformats.org/officeDocument/2006/relationships/hyperlink" Target="https://cdn.ittelkom-sby.ac.id/research/z15978019209e030698ece4092ac9717357932c0bad.pdf" TargetMode="External"/><Relationship Id="rId105" Type="http://schemas.openxmlformats.org/officeDocument/2006/relationships/hyperlink" Target="https://drive.google.com/file/d/1lbkVbMHsaIbvmgVKzlVe7W7xPuD_jWyy/view?usp=sharing" TargetMode="External"/><Relationship Id="rId312" Type="http://schemas.openxmlformats.org/officeDocument/2006/relationships/hyperlink" Target="https://cdn.ittelkom-sby.ac.id/research/z1626075335eeb247d6dc26f3433b4fe341122ffaa9.pdf" TargetMode="External"/><Relationship Id="rId757" Type="http://schemas.openxmlformats.org/officeDocument/2006/relationships/hyperlink" Target="https://iplatinum.telkomuniversity.ac.id/backoffice/selection/proposal/document/310" TargetMode="External"/><Relationship Id="rId93" Type="http://schemas.openxmlformats.org/officeDocument/2006/relationships/hyperlink" Target="https://drive.google.com/file/d/1vVzlFGpPwXbOaufauXOMsyEh5kfAtDRW/view?usp=sharing" TargetMode="External"/><Relationship Id="rId189" Type="http://schemas.openxmlformats.org/officeDocument/2006/relationships/hyperlink" Target="https://cdn.ittelkom-sby.ac.id/research/z16280678717b6c1dfbc1f5447079cf462d73d86c85.pdf" TargetMode="External"/><Relationship Id="rId396" Type="http://schemas.openxmlformats.org/officeDocument/2006/relationships/hyperlink" Target="https://cdn.ittelkom-sby.ac.id/research/z1688713938d19d81c6ed53cfca62b69da35ed83464.pdf" TargetMode="External"/><Relationship Id="rId617" Type="http://schemas.openxmlformats.org/officeDocument/2006/relationships/hyperlink" Target="https://cdn.ittelkom-sby.ac.id/research/z1633580853428de8d8ebfdcd0b4ff62d4b94f0a85f.pdf" TargetMode="External"/><Relationship Id="rId256" Type="http://schemas.openxmlformats.org/officeDocument/2006/relationships/hyperlink" Target="https://cdn.ittelkom-sby.ac.id/research/z1615521129e0ee23d7afe79669d16b3cc6f64455f3.pdf" TargetMode="External"/><Relationship Id="rId463" Type="http://schemas.openxmlformats.org/officeDocument/2006/relationships/hyperlink" Target="../../../../../:b:/g/personal/lppm_ittelkom-sby_ac_id/EeN3o1W5frFDm6e6DQGCVwkBDsM6I7SzgPbIFSwVnrLPJA?e=Kh5BvK" TargetMode="External"/><Relationship Id="rId670" Type="http://schemas.openxmlformats.org/officeDocument/2006/relationships/hyperlink" Target="https://cdn.ittelkom-sby.ac.id/research/z160137095566d0f5ade68418ab2b492b36335a830b.pdf" TargetMode="External"/><Relationship Id="rId116" Type="http://schemas.openxmlformats.org/officeDocument/2006/relationships/hyperlink" Target="https://drive.google.com/file/d/1QzezQLS3iWaYx0KE8y1pPHVeBqyGzR7i/view?usp=sharing" TargetMode="External"/><Relationship Id="rId323" Type="http://schemas.openxmlformats.org/officeDocument/2006/relationships/hyperlink" Target="https://cdn.ittelkom-sby.ac.id/research/z16264221323f54420ffc8185a5e91d355697e6eec6.pdf" TargetMode="External"/><Relationship Id="rId530" Type="http://schemas.openxmlformats.org/officeDocument/2006/relationships/hyperlink" Target="http://cdndata.telkomuniversity.ac.id/research/z1710927887e314af42efef2a9ae8614f903a44af57.pdf" TargetMode="External"/><Relationship Id="rId768" Type="http://schemas.openxmlformats.org/officeDocument/2006/relationships/hyperlink" Target="https://iplatinum.telkomuniversity.ac.id/backoffice/selection/proposal/document/538" TargetMode="External"/><Relationship Id="rId20" Type="http://schemas.openxmlformats.org/officeDocument/2006/relationships/hyperlink" Target="https://drive.google.com/file/d/1ebxYiGHYh4H9kAB0UkeZz3DylZ5Tyii8/view?usp=drive_link" TargetMode="External"/><Relationship Id="rId628" Type="http://schemas.openxmlformats.org/officeDocument/2006/relationships/hyperlink" Target="https://cdn.ittelkom-sby.ac.id/research/z160135261681fa81dc4dbcc4290672ac5a153ae35c.pdf" TargetMode="External"/><Relationship Id="rId267" Type="http://schemas.openxmlformats.org/officeDocument/2006/relationships/hyperlink" Target="https://cdn.ittelkom-sby.ac.id/research/z1637139834b1df162b69e9d9ab0d6be4c9003b90f5.pdf" TargetMode="External"/><Relationship Id="rId474" Type="http://schemas.openxmlformats.org/officeDocument/2006/relationships/hyperlink" Target="https://cdn.ittelkom-sby.ac.id/research/z1700887181675327ae31b9ad670e4db2f2edfe832a.pdf" TargetMode="External"/><Relationship Id="rId127" Type="http://schemas.openxmlformats.org/officeDocument/2006/relationships/hyperlink" Target="https://cdn.ittelkom-sby.ac.id/research/z1654826145031df168c6a2090dfdc17a4440255788.pdf" TargetMode="External"/><Relationship Id="rId681" Type="http://schemas.openxmlformats.org/officeDocument/2006/relationships/hyperlink" Target="http://cdndata.telkomuniversity.ac.id/research/z17266274793518f954de3e4bab181cf054132055b2.pdf" TargetMode="External"/><Relationship Id="rId779" Type="http://schemas.openxmlformats.org/officeDocument/2006/relationships/hyperlink" Target="../../../../../../:b:/g/personal/ppm_telkomuniversity_ac_id/EZb_J6ypqGFOqU1j1T3-ungBDpuW6OzFhzDzCPh0lNkdsA?e=WkdcgA" TargetMode="External"/><Relationship Id="rId31" Type="http://schemas.openxmlformats.org/officeDocument/2006/relationships/hyperlink" Target="https://drive.google.com/file/d/1R-Nd-DAFnTHTB-oqTijLjvbFVcTvCkY9/view?usp=drive_link" TargetMode="External"/><Relationship Id="rId334" Type="http://schemas.openxmlformats.org/officeDocument/2006/relationships/hyperlink" Target="https://cdn.ittelkom-sby.ac.id/research/z1638524601e1797c175322ba37bbb77c00ed323416.pdf" TargetMode="External"/><Relationship Id="rId541" Type="http://schemas.openxmlformats.org/officeDocument/2006/relationships/hyperlink" Target="http://cdndata.telkomuniversity.ac.id/research/z17109109275a76fecf4d6e641e18db5728e63e0766.pdf" TargetMode="External"/><Relationship Id="rId639" Type="http://schemas.openxmlformats.org/officeDocument/2006/relationships/hyperlink" Target="https://cdn.ittelkom-sby.ac.id/research/z1601352988088109edec53ed1bbb2d8070491e03a4.pdf" TargetMode="External"/><Relationship Id="rId180" Type="http://schemas.openxmlformats.org/officeDocument/2006/relationships/hyperlink" Target="https://cdn.ittelkom-sby.ac.id/research/z16334975919cc817e7d1dd273d7455bf492424932e.pdf" TargetMode="External"/><Relationship Id="rId278" Type="http://schemas.openxmlformats.org/officeDocument/2006/relationships/hyperlink" Target="https://cdn.ittelkom-sby.ac.id/research/z1639107188d816cc4f784d4e038f07206e690327de.pdf" TargetMode="External"/><Relationship Id="rId401"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485" Type="http://schemas.openxmlformats.org/officeDocument/2006/relationships/hyperlink" Target="http://cdndata.telkomuniversity.ac.id/research/z1711940841380ffaf267e6330b7cfc12678e773993.pdf" TargetMode="External"/><Relationship Id="rId692" Type="http://schemas.openxmlformats.org/officeDocument/2006/relationships/hyperlink" Target="../../../../../../:b:/g/personal/lppmsby_telkomuniversity_ac_id/ERjNr00GPptNkxxW5FwKNxcBK7t_8wzwWpN05NRsoGP52g?e=wc24m1" TargetMode="External"/><Relationship Id="rId706" Type="http://schemas.openxmlformats.org/officeDocument/2006/relationships/hyperlink" Target="https://cdndata.telkomuniversity.ac.id/research/z1736854765978dba6bd94301b2dbb58d6ca5997c36.pdf" TargetMode="External"/><Relationship Id="rId42" Type="http://schemas.openxmlformats.org/officeDocument/2006/relationships/hyperlink" Target="https://drive.google.com/file/d/1SYT6axc7xaeW-Xneu0ARl3-ZTDdL55Qj/view?usp=drive_link" TargetMode="External"/><Relationship Id="rId138" Type="http://schemas.openxmlformats.org/officeDocument/2006/relationships/hyperlink" Target="https://cdn.ittelkom-sby.ac.id/research/z16881304892d9da6312e7178a4d066243192a9009b.pdf" TargetMode="External"/><Relationship Id="rId345" Type="http://schemas.openxmlformats.org/officeDocument/2006/relationships/hyperlink" Target="https://cdn.ittelkom-sby.ac.id/research/z1643273599a2a9272f3b5c184854025902c4df79c2.pdf" TargetMode="External"/><Relationship Id="rId552" Type="http://schemas.openxmlformats.org/officeDocument/2006/relationships/hyperlink" Target="http://cdndata.telkomuniversity.ac.id/research/z1710939166d58453ddaadc08c8569a7596bd3044a6.pdf" TargetMode="External"/><Relationship Id="rId191" Type="http://schemas.openxmlformats.org/officeDocument/2006/relationships/hyperlink" Target="https://cdn.ittelkom-sby.ac.id/research/z162806398131e10ce1dda03bd1f2d769df7c67871f.pdf" TargetMode="External"/><Relationship Id="rId205" Type="http://schemas.openxmlformats.org/officeDocument/2006/relationships/hyperlink" Target="https://cdn.ittelkom-sby.ac.id/research/z1628053102ed16d27ba3f81594bc761fa85963938a.pdf" TargetMode="External"/><Relationship Id="rId412" Type="http://schemas.openxmlformats.org/officeDocument/2006/relationships/hyperlink" Target="https://cdn.ittelkom-sby.ac.id/research/z1698642646ed657dbc96ba70ce17b970a5e9501fd1.pdf" TargetMode="External"/><Relationship Id="rId289" Type="http://schemas.openxmlformats.org/officeDocument/2006/relationships/hyperlink" Target="https://cdn.ittelkom-sby.ac.id/research/z163730891731c983278cd7b3565aea738586a3eb38.pdf" TargetMode="External"/><Relationship Id="rId496" Type="http://schemas.openxmlformats.org/officeDocument/2006/relationships/hyperlink" Target="http://cdndata.telkomuniversity.ac.id/research/z1711941250237aab04a64e128a6b235a7f249fc350.pdf" TargetMode="External"/><Relationship Id="rId717" Type="http://schemas.openxmlformats.org/officeDocument/2006/relationships/hyperlink" Target="https://cdndata.telkomuniversity.ac.id/research/z17342825166b1786ef602c66c03a46d74f4040ba3e.pdf" TargetMode="External"/><Relationship Id="rId53" Type="http://schemas.openxmlformats.org/officeDocument/2006/relationships/hyperlink" Target="https://cdn.ittelkom-sby.ac.id/research/z16933667031ec95e6905c8b937e6e39251709ca904.pdf" TargetMode="External"/><Relationship Id="rId149" Type="http://schemas.openxmlformats.org/officeDocument/2006/relationships/hyperlink" Target="https://cdn.ittelkom-sby.ac.id/research/z1688106453047179c7451fa629b209a4fb08dce606.pdf" TargetMode="External"/><Relationship Id="rId356" Type="http://schemas.openxmlformats.org/officeDocument/2006/relationships/hyperlink" Target="https://cdn.ittelkom-sby.ac.id/research/z1668648287b3eeb53ed2ea47f43deee9cb3e47c1d9.pdf" TargetMode="External"/><Relationship Id="rId563" Type="http://schemas.openxmlformats.org/officeDocument/2006/relationships/hyperlink" Target="../../../../../:b:/g/personal/lppm_ittelkom-sby_ac_id/EahPewzWc61Kh3feMCgxn2oBA_p2NuM8w58fRzzNegJA-A?e=feyRoZ" TargetMode="External"/><Relationship Id="rId770" Type="http://schemas.openxmlformats.org/officeDocument/2006/relationships/hyperlink" Target="https://iplatinum.telkomuniversity.ac.id/backoffice/selection/proposal/document/557" TargetMode="External"/><Relationship Id="rId216" Type="http://schemas.openxmlformats.org/officeDocument/2006/relationships/hyperlink" Target="https://cdn.ittelkom-sby.ac.id/research/z16279704460dc4b0b75617e0b34d69d2cc86d4e550.pdf" TargetMode="External"/><Relationship Id="rId423" Type="http://schemas.openxmlformats.org/officeDocument/2006/relationships/hyperlink" Target="https://cdn.ittelkom-sby.ac.id/research/z16987230724a771fa68429d9bba7f44b19c215b70f.pdf" TargetMode="External"/><Relationship Id="rId630" Type="http://schemas.openxmlformats.org/officeDocument/2006/relationships/hyperlink" Target="https://cdn.ittelkom-sby.ac.id/research/z160135216915cc2b85eae6bf9b0f12e2cb3e60de44.pdf" TargetMode="External"/><Relationship Id="rId728" Type="http://schemas.openxmlformats.org/officeDocument/2006/relationships/hyperlink" Target="https://cdndata.telkomuniversity.ac.id/research/z1741014300b75b59a4c9deee6150063acbbc502e8b.pdf" TargetMode="External"/><Relationship Id="rId64" Type="http://schemas.openxmlformats.org/officeDocument/2006/relationships/hyperlink" Target="https://cdn.ittelkom-sby.ac.id/research/z1693383314d854af7acf4dbf0404110ae05244af82.pdf" TargetMode="External"/><Relationship Id="rId367" Type="http://schemas.openxmlformats.org/officeDocument/2006/relationships/hyperlink" Target="https://cdn.ittelkom-sby.ac.id/research/z1649037834c76867e19a3f8aa0ebebab2fdcf49a67.pdf" TargetMode="External"/><Relationship Id="rId574" Type="http://schemas.openxmlformats.org/officeDocument/2006/relationships/hyperlink" Target="../../../../../:b:/g/personal/lppm_ittelkom-sby_ac_id/EahPewzWc61Kh3feMCgxn2oBA_p2NuM8w58fRzzNegJA-A?e=feyRoZ" TargetMode="External"/><Relationship Id="rId227" Type="http://schemas.openxmlformats.org/officeDocument/2006/relationships/hyperlink" Target="Sterilisasi%20Udara%20pada%20AC%20Untuk%20Menghadapi%20Kondisi%20New%20Normal" TargetMode="External"/><Relationship Id="rId781" Type="http://schemas.openxmlformats.org/officeDocument/2006/relationships/hyperlink" Target="../../../../../../:b:/g/personal/ppm_telkomuniversity_ac_id/ET-gkeV5NPZKs2AMpiyT2BkBu9HN6TgQdvQluCJJbHip9g?e=rJQJ6C" TargetMode="External"/><Relationship Id="rId434" Type="http://schemas.openxmlformats.org/officeDocument/2006/relationships/hyperlink" Target="https://cdn.ittelkom-sby.ac.id/research/z1597805463d310481ecd44b893ef2b8389e00f2374.pdf" TargetMode="External"/><Relationship Id="rId641" Type="http://schemas.openxmlformats.org/officeDocument/2006/relationships/hyperlink" Target="https://cdn.ittelkom-sby.ac.id/research/z1601358856d9587ec3bad5ed28e65c6e0a8169ce57.pdf" TargetMode="External"/><Relationship Id="rId739" Type="http://schemas.openxmlformats.org/officeDocument/2006/relationships/hyperlink" Target="https://cdndata.telkomuniversity.ac.id/research/z1721121613dcc49898a3d03ea02bc878ce399915d0.pdf" TargetMode="External"/><Relationship Id="rId280" Type="http://schemas.openxmlformats.org/officeDocument/2006/relationships/hyperlink" Target="https://cdn.ittelkom-sby.ac.id/research/z1633072622ef24ef21c2fc8b3b32afd5f9bc6fd284.pdf" TargetMode="External"/><Relationship Id="rId501" Type="http://schemas.openxmlformats.org/officeDocument/2006/relationships/hyperlink" Target="http://cdndata.telkomuniversity.ac.id/research/z171194130436be0831a5999715ac0b27d258024e40.pdf" TargetMode="External"/><Relationship Id="rId75" Type="http://schemas.openxmlformats.org/officeDocument/2006/relationships/hyperlink" Target="https://cdn.ittelkom-sby.ac.id/research/z1675398913fafc583470ea0c7a717f95cf87d24455.pdf" TargetMode="External"/><Relationship Id="rId140" Type="http://schemas.openxmlformats.org/officeDocument/2006/relationships/hyperlink" Target="https://cdn.ittelkom-sby.ac.id/research/z16921624684763289e0c5a8b8b896eca4c61e7ca55.pdf" TargetMode="External"/><Relationship Id="rId378" Type="http://schemas.openxmlformats.org/officeDocument/2006/relationships/hyperlink" Target="https://cdn.ittelkom-sby.ac.id/research/z16468949684ff3e6f0894992cb6c0194243eddef3c.pdf" TargetMode="External"/><Relationship Id="rId585" Type="http://schemas.openxmlformats.org/officeDocument/2006/relationships/hyperlink" Target="../../../../../:b:/g/personal/lppm_ittelkom-sby_ac_id/EahPewzWc61Kh3feMCgxn2oBA_p2NuM8w58fRzzNegJA-A?e=feyRoZ" TargetMode="External"/><Relationship Id="rId792" Type="http://schemas.openxmlformats.org/officeDocument/2006/relationships/hyperlink" Target="../../../../../../:b:/g/personal/ppm_telkomuniversity_ac_id/EShtTJrn4RlNukjVJ-gd4lIBgqUPArVS4sj8Vfn3v-YdGQ?e=M73LOv" TargetMode="External"/><Relationship Id="rId806" Type="http://schemas.openxmlformats.org/officeDocument/2006/relationships/hyperlink" Target="../../../../../../:b:/g/personal/ppm_telkomuniversity_ac_id/EYfycupsi-pHsgO9Xc3HH5gBCn2Ja5mApfOnERoWlzNhGw?e=NyveGA" TargetMode="External"/><Relationship Id="rId6" Type="http://schemas.openxmlformats.org/officeDocument/2006/relationships/hyperlink" Target="https://drive.google.com/file/d/1i0fHqaZwXIrQE46RP6NOroYCrbpvZyJo/view?usp=drive_link" TargetMode="External"/><Relationship Id="rId238" Type="http://schemas.openxmlformats.org/officeDocument/2006/relationships/hyperlink" Target="https://cdn.ittelkom-sby.ac.id/research/z163731469097a272f2bc3456c8c9937267a020220b.pdf" TargetMode="External"/><Relationship Id="rId445" Type="http://schemas.openxmlformats.org/officeDocument/2006/relationships/hyperlink" Target="https://cdn.ittelkom-sby.ac.id/research/z161076358230374e47bb3bea02c619a7147a6a0c5a.pdf" TargetMode="External"/><Relationship Id="rId487" Type="http://schemas.openxmlformats.org/officeDocument/2006/relationships/hyperlink" Target="http://cdndata.telkomuniversity.ac.id/research/z17119411582f309de5c7f9e8fa8ab500ea86cc980d.pdf" TargetMode="External"/><Relationship Id="rId610" Type="http://schemas.openxmlformats.org/officeDocument/2006/relationships/hyperlink" Target="http://cdndata.telkomuniversity.ac.id/research/z1723514337250d823342c947bc151eabb0e8b0efc2.pdf" TargetMode="External"/><Relationship Id="rId652" Type="http://schemas.openxmlformats.org/officeDocument/2006/relationships/hyperlink" Target="https://cdn.ittelkom-sby.ac.id/research/z1601361623eb65b28f141d47c3772d0afff678d27a.pdf" TargetMode="External"/><Relationship Id="rId694" Type="http://schemas.openxmlformats.org/officeDocument/2006/relationships/hyperlink" Target="http://cdndata.telkomuniversity.ac.id/research/z17079822832a9ae9468799f847a9ec525d4262ac43.pdf" TargetMode="External"/><Relationship Id="rId708" Type="http://schemas.openxmlformats.org/officeDocument/2006/relationships/hyperlink" Target="https://cdndata.telkomuniversity.ac.id/research/z173103785517e4cb84bc2ec2a6f08fd27a1befca73.pdf" TargetMode="External"/><Relationship Id="rId291" Type="http://schemas.openxmlformats.org/officeDocument/2006/relationships/hyperlink" Target="https://cdn.ittelkom-sby.ac.id/research/z1662543123617c674eeb72eeefefb55d989cb8fcba.pdf" TargetMode="External"/><Relationship Id="rId305" Type="http://schemas.openxmlformats.org/officeDocument/2006/relationships/hyperlink" Target="https://cdn.ittelkom-sby.ac.id/research/z1634026378a84d1d18f0ca6c83f69f98bc65efec88.pdf" TargetMode="External"/><Relationship Id="rId347" Type="http://schemas.openxmlformats.org/officeDocument/2006/relationships/hyperlink" Target="https://cdn.ittelkom-sby.ac.id/research/z16431707056068792d4bfd44e59f266b174be7fc06.pdf" TargetMode="External"/><Relationship Id="rId512" Type="http://schemas.openxmlformats.org/officeDocument/2006/relationships/hyperlink" Target="http://cdndata.telkomuniversity.ac.id/research/z1711520751117eba70411b880b7ad8bcd9d5295d90.pdf" TargetMode="External"/><Relationship Id="rId44" Type="http://schemas.openxmlformats.org/officeDocument/2006/relationships/hyperlink" Target="https://drive.google.com/file/d/1SYT6axc7xaeW-Xneu0ARl3-ZTDdL55Qj/view?usp=drive_link" TargetMode="External"/><Relationship Id="rId86" Type="http://schemas.openxmlformats.org/officeDocument/2006/relationships/hyperlink" Target="https://drive.google.com/file/d/1-nBJ81w25lg2Xh4WqbLR26Y0UXjNNEXx/view?usp=sharing" TargetMode="External"/><Relationship Id="rId151" Type="http://schemas.openxmlformats.org/officeDocument/2006/relationships/hyperlink" Target="https://cdn.ittelkom-sby.ac.id/research/z1693363173ff2a700c6cd3a7647cf9a5338879dfeb.pdf" TargetMode="External"/><Relationship Id="rId389" Type="http://schemas.openxmlformats.org/officeDocument/2006/relationships/hyperlink" Target="https://cdn.ittelkom-sby.ac.id/research/z16432797581193bd59042a03790f8dae64085a0885.pdf" TargetMode="External"/><Relationship Id="rId554" Type="http://schemas.openxmlformats.org/officeDocument/2006/relationships/hyperlink" Target="http://cdndata.telkomuniversity.ac.id/research/z17109496190d394a541f0ce893779c0fdd12da68eb.pdf" TargetMode="External"/><Relationship Id="rId596" Type="http://schemas.openxmlformats.org/officeDocument/2006/relationships/hyperlink" Target="../../../../../:b:/g/personal/lppm_ittelkom-sby_ac_id/EZ28ePEfQlhKlr5Tt-TUnJMBfKXudhhZE1hA40nh3nbwgQ?e=zpYSIh" TargetMode="External"/><Relationship Id="rId761" Type="http://schemas.openxmlformats.org/officeDocument/2006/relationships/hyperlink" Target="https://iplatinum.telkomuniversity.ac.id/backoffice/selection/proposal/document/363" TargetMode="External"/><Relationship Id="rId193" Type="http://schemas.openxmlformats.org/officeDocument/2006/relationships/hyperlink" Target="https://cdn.ittelkom-sby.ac.id/research/z1628067609a5596bcabe7db10b44a312b6b98d3180.pdf" TargetMode="External"/><Relationship Id="rId207" Type="http://schemas.openxmlformats.org/officeDocument/2006/relationships/hyperlink" Target="https://cdn.ittelkom-sby.ac.id/research/z1627970309a6d3fa3ebd50f90239eeb6ca9728c930.pdf" TargetMode="External"/><Relationship Id="rId249" Type="http://schemas.openxmlformats.org/officeDocument/2006/relationships/hyperlink" Target="https://cdn.ittelkom-sby.ac.id/research/z1615716529447b5b726691585086bdd0449fc059ca.pdf" TargetMode="External"/><Relationship Id="rId414" Type="http://schemas.openxmlformats.org/officeDocument/2006/relationships/hyperlink" Target="https://cdn.ittelkom-sby.ac.id/research/z1698765478455d325762d45b7c8b1c0b044d063c0a.pdf" TargetMode="External"/><Relationship Id="rId456" Type="http://schemas.openxmlformats.org/officeDocument/2006/relationships/hyperlink" Target="../../../../../:b:/g/personal/lppm_ittelkom-sby_ac_id/EUekOEbPdmpHi_v9yDJe5UEBxFWQDeSpkjlB4yAocliZEw?e=3Cmkfg" TargetMode="External"/><Relationship Id="rId498" Type="http://schemas.openxmlformats.org/officeDocument/2006/relationships/hyperlink" Target="http://cdndata.telkomuniversity.ac.id/research/z17119412771f85226c3cdb44307e171ae1aba31618.pdf" TargetMode="External"/><Relationship Id="rId621" Type="http://schemas.openxmlformats.org/officeDocument/2006/relationships/hyperlink" Target="https://cdn.ittelkom-sby.ac.id/research/z1627711389c22c3a1177929482f31a7dbdb89f643d.pdf" TargetMode="External"/><Relationship Id="rId663" Type="http://schemas.openxmlformats.org/officeDocument/2006/relationships/hyperlink" Target="https://cdn.ittelkom-sby.ac.id/research/z1627712043df89f79356c6e0c699e366f834afce06.pdf" TargetMode="External"/><Relationship Id="rId13" Type="http://schemas.openxmlformats.org/officeDocument/2006/relationships/hyperlink" Target="https://drive.google.com/file/d/1i0fHqaZwXIrQE46RP6NOroYCrbpvZyJo/view?usp=drive_link" TargetMode="External"/><Relationship Id="rId109" Type="http://schemas.openxmlformats.org/officeDocument/2006/relationships/hyperlink" Target="https://drive.google.com/file/d/1gk811YZm6fOdybpmnqj0MlzADzICmTXR/view?usp=sharing" TargetMode="External"/><Relationship Id="rId260" Type="http://schemas.openxmlformats.org/officeDocument/2006/relationships/hyperlink" Target="https://cdn.ittelkom-sby.ac.id/research/z1614571572526d08b20fc63ba154a1c4764e72bc37.pdf" TargetMode="External"/><Relationship Id="rId316" Type="http://schemas.openxmlformats.org/officeDocument/2006/relationships/hyperlink" Target="https://cdn.ittelkom-sby.ac.id/research/z16385064354a1a5d16a8af9c333ec73daa1fee53a1.pdf" TargetMode="External"/><Relationship Id="rId523" Type="http://schemas.openxmlformats.org/officeDocument/2006/relationships/hyperlink" Target="https://cdn.ittelkom-sby.ac.id/research/z1710293570bda1fa685ea833e53992d7f310a41baf.pdf" TargetMode="External"/><Relationship Id="rId719" Type="http://schemas.openxmlformats.org/officeDocument/2006/relationships/hyperlink" Target="https://cdndata.telkomuniversity.ac.id/research/z1731061850e53dcecc4fc8d6a5dc3ce03035bdedac.pdf" TargetMode="External"/><Relationship Id="rId55" Type="http://schemas.openxmlformats.org/officeDocument/2006/relationships/hyperlink" Target="https://cdn.ittelkom-sby.ac.id/research/z1694056586605c9cb3dd133d66d9c59565dae028bb.pdf" TargetMode="External"/><Relationship Id="rId97" Type="http://schemas.openxmlformats.org/officeDocument/2006/relationships/hyperlink" Target="https://drive.google.com/file/d/1HYK4-qp4C1KQcETx5xeNSnTFoNxHyGOe/view?usp=sharing" TargetMode="External"/><Relationship Id="rId120" Type="http://schemas.openxmlformats.org/officeDocument/2006/relationships/hyperlink" Target="https://drive.google.com/file/d/17gxPj4R6BnM5xfQh21tMdxcmjXvieG-0/view?usp=sharing" TargetMode="External"/><Relationship Id="rId358" Type="http://schemas.openxmlformats.org/officeDocument/2006/relationships/hyperlink" Target="https://cdn.ittelkom-sby.ac.id/research/z168256686094e3d4d975152f22251da3fd28e8fbac.pdf" TargetMode="External"/><Relationship Id="rId565" Type="http://schemas.openxmlformats.org/officeDocument/2006/relationships/hyperlink" Target="../../../../../:b:/g/personal/lppm_ittelkom-sby_ac_id/EahPewzWc61Kh3feMCgxn2oBA_p2NuM8w58fRzzNegJA-A?e=feyRoZ" TargetMode="External"/><Relationship Id="rId730" Type="http://schemas.openxmlformats.org/officeDocument/2006/relationships/hyperlink" Target="https://cdndata.telkomuniversity.ac.id/research/z174099540700ff1f04a359bd10867dc6e8bdea35ea.pdf" TargetMode="External"/><Relationship Id="rId772" Type="http://schemas.openxmlformats.org/officeDocument/2006/relationships/hyperlink" Target="https://iplatinum.telkomuniversity.ac.id/backoffice/selection/proposal/document/579" TargetMode="External"/><Relationship Id="rId162" Type="http://schemas.openxmlformats.org/officeDocument/2006/relationships/hyperlink" Target="https://cdn.ittelkom-sby.ac.id/research/z1693366114180cabf21fdd07784fb840f260860525.pdf" TargetMode="External"/><Relationship Id="rId218" Type="http://schemas.openxmlformats.org/officeDocument/2006/relationships/hyperlink" Target="https://cdn.ittelkom-sby.ac.id/research/z1601434695092d49acfab066454952d3f728ff0206.pdf" TargetMode="External"/><Relationship Id="rId425" Type="http://schemas.openxmlformats.org/officeDocument/2006/relationships/hyperlink" Target="../../../../../:b:/r/personal/lppm_ittelkom-sby_ac_id/Documents/2023/Hibah%20Eksternal/Prototipe/Smart%20Tani%5B1%5D.pdf?csf=1&amp;web=1&amp;e=bXWJSB" TargetMode="External"/><Relationship Id="rId467" Type="http://schemas.openxmlformats.org/officeDocument/2006/relationships/hyperlink" Target="https://cdn.ittelkom-sby.ac.id/research/z17005478928c67700e8f178858d94460f4a7f88f0e.pdf" TargetMode="External"/><Relationship Id="rId632" Type="http://schemas.openxmlformats.org/officeDocument/2006/relationships/hyperlink" Target="https://cdn.ittelkom-sby.ac.id/research/z1601352377e4c26a01351e53092941dfc2b7981f62.pdf" TargetMode="External"/><Relationship Id="rId271" Type="http://schemas.openxmlformats.org/officeDocument/2006/relationships/hyperlink" Target="https://cdn.ittelkom-sby.ac.id/research/z1615367298a4c851b68d404aa7b4302e0b6f6b2f97.pdf" TargetMode="External"/><Relationship Id="rId674" Type="http://schemas.openxmlformats.org/officeDocument/2006/relationships/hyperlink" Target="https://cdn.ittelkom-sby.ac.id/research/z1601432674440eb52e6223c89d093bd3b7fe1c37af.pdf" TargetMode="External"/><Relationship Id="rId24" Type="http://schemas.openxmlformats.org/officeDocument/2006/relationships/hyperlink" Target="https://drive.google.com/file/d/1ebxYiGHYh4H9kAB0UkeZz3DylZ5Tyii8/view?usp=drive_link" TargetMode="External"/><Relationship Id="rId66" Type="http://schemas.openxmlformats.org/officeDocument/2006/relationships/hyperlink" Target="https://cdn.ittelkom-sby.ac.id/research/z16940504197889ced6bbf9ccb7e7ed1062a0039207.pdf" TargetMode="External"/><Relationship Id="rId131" Type="http://schemas.openxmlformats.org/officeDocument/2006/relationships/hyperlink" Target="https://cdn.ittelkom-sby.ac.id/research/z16632076490fd3825c5583ed75ab9fe5c03fb28b48.pdf" TargetMode="External"/><Relationship Id="rId327" Type="http://schemas.openxmlformats.org/officeDocument/2006/relationships/hyperlink" Target="https://cdn.ittelkom-sby.ac.id/research/z1626852086ca66e89f02bc45b0b07d82b10217ae66.pdf" TargetMode="External"/><Relationship Id="rId369" Type="http://schemas.openxmlformats.org/officeDocument/2006/relationships/hyperlink" Target="https://cdn.ittelkom-sby.ac.id/research/z1663206227fbfa56198cdddaea7a2f279e89953797.pdf" TargetMode="External"/><Relationship Id="rId534" Type="http://schemas.openxmlformats.org/officeDocument/2006/relationships/hyperlink" Target="http://cdndata.telkomuniversity.ac.id/research/z1710947965cdb380bbe69465287e30118e9dcc7a8a.pdf" TargetMode="External"/><Relationship Id="rId576" Type="http://schemas.openxmlformats.org/officeDocument/2006/relationships/hyperlink" Target="../../../../../:b:/g/personal/lppm_ittelkom-sby_ac_id/EahPewzWc61Kh3feMCgxn2oBA_p2NuM8w58fRzzNegJA-A?e=feyRoZ" TargetMode="External"/><Relationship Id="rId741" Type="http://schemas.openxmlformats.org/officeDocument/2006/relationships/hyperlink" Target="https://iplatinum.telkomuniversity.ac.id/backoffice/selection/proposal/document/47" TargetMode="External"/><Relationship Id="rId783" Type="http://schemas.openxmlformats.org/officeDocument/2006/relationships/hyperlink" Target="../../../../../../:b:/g/personal/ppm_telkomuniversity_ac_id/EeKDVBP30FlAtkLoejBtKPgBMUYVNWOu5lOLWcmqvhmDhQ?e=VzeF8b" TargetMode="External"/><Relationship Id="rId173" Type="http://schemas.openxmlformats.org/officeDocument/2006/relationships/hyperlink" Target="https://cdn.ittelkom-sby.ac.id/research/z1633505936cb10a0c1115f85b629a1a0337903bb93.pdf" TargetMode="External"/><Relationship Id="rId229" Type="http://schemas.openxmlformats.org/officeDocument/2006/relationships/hyperlink" Target="https://cdn.ittelkom-sby.ac.id/research/z16014349194704f32e5533e95433d7be07bfc462e3.pdf" TargetMode="External"/><Relationship Id="rId380" Type="http://schemas.openxmlformats.org/officeDocument/2006/relationships/hyperlink" Target="https://cdn.ittelkom-sby.ac.id/research/z1670893432f18944aed4394ba1e89a9c855f4510f2.pdf" TargetMode="External"/><Relationship Id="rId436" Type="http://schemas.openxmlformats.org/officeDocument/2006/relationships/hyperlink" Target="https://cdn.ittelkom-sby.ac.id/research/z1597816042c76f2623f380f5063f5a4fe1f89502ea.pdf" TargetMode="External"/><Relationship Id="rId601" Type="http://schemas.openxmlformats.org/officeDocument/2006/relationships/hyperlink" Target="http://cdndata.telkomuniversity.ac.id/research/z1717732551b2f64c5775db75c0f0887c95285b2821.pdf" TargetMode="External"/><Relationship Id="rId643" Type="http://schemas.openxmlformats.org/officeDocument/2006/relationships/hyperlink" Target="https://cdn.ittelkom-sby.ac.id/research/z16013589774a73855c0b23b8059b5873d32cbf5fa1.pdf" TargetMode="External"/><Relationship Id="rId240" Type="http://schemas.openxmlformats.org/officeDocument/2006/relationships/hyperlink" Target="https://cdn.ittelkom-sby.ac.id/research/z1637338098409820885a8a00092d88f0251611a70c.pdf" TargetMode="External"/><Relationship Id="rId478" Type="http://schemas.openxmlformats.org/officeDocument/2006/relationships/hyperlink" Target="https://cdn.ittelkom-sby.ac.id/research/z17016742889bfa7452b59bdb3e65cdcf3bb30c690c.pdf" TargetMode="External"/><Relationship Id="rId685" Type="http://schemas.openxmlformats.org/officeDocument/2006/relationships/hyperlink" Target="../../../../../:b:/g/personal/lppmsby_telkomuniversity_ac_id/ERxA4ZxdGOBPkl4kUjkW7JEB7-BhGUqzZHrgjkvDILWdRw?e=9L4kSm" TargetMode="External"/><Relationship Id="rId35" Type="http://schemas.openxmlformats.org/officeDocument/2006/relationships/hyperlink" Target="https://drive.google.com/file/d/1Ed7bh1uv5p2eq-Kqq2WZ68_zhsVoQRcB/view?usp=drive_link" TargetMode="External"/><Relationship Id="rId77" Type="http://schemas.openxmlformats.org/officeDocument/2006/relationships/hyperlink" Target="https://cdn.ittelkom-sby.ac.id/research/z1675407478f8ad3733a700f7411b717ac27a6e1c18.pdf" TargetMode="External"/><Relationship Id="rId100" Type="http://schemas.openxmlformats.org/officeDocument/2006/relationships/hyperlink" Target="https://drive.google.com/file/d/1kN9AUR8ZI25qOnbsGspj-qQ8ez2J_CMr/view?usp=sharing" TargetMode="External"/><Relationship Id="rId282" Type="http://schemas.openxmlformats.org/officeDocument/2006/relationships/hyperlink" Target="https://cdn.ittelkom-sby.ac.id/research/z162695880634004a182fb426c16ae6b2426f4bb477.pdf" TargetMode="External"/><Relationship Id="rId338" Type="http://schemas.openxmlformats.org/officeDocument/2006/relationships/hyperlink" Target="https://cdn.ittelkom-sby.ac.id/research/z16439445840c370f89573d5b78669ad5df0e3a8d30.pdf" TargetMode="External"/><Relationship Id="rId503" Type="http://schemas.openxmlformats.org/officeDocument/2006/relationships/hyperlink" Target="http://cdndata.telkomuniversity.ac.id/research/z1711940671dac6666c453c1663f0f80e0e31185ae2.pdf" TargetMode="External"/><Relationship Id="rId545" Type="http://schemas.openxmlformats.org/officeDocument/2006/relationships/hyperlink" Target="http://cdndata.telkomuniversity.ac.id/research/z1710915319cde098fb517657a5faeff27f844093d9.pdf" TargetMode="External"/><Relationship Id="rId587" Type="http://schemas.openxmlformats.org/officeDocument/2006/relationships/hyperlink" Target="../../../../../:b:/g/personal/lppm_ittelkom-sby_ac_id/EahPewzWc61Kh3feMCgxn2oBA_p2NuM8w58fRzzNegJA-A?e=feyRoZ" TargetMode="External"/><Relationship Id="rId710" Type="http://schemas.openxmlformats.org/officeDocument/2006/relationships/hyperlink" Target="https://cdndata.telkomuniversity.ac.id/research/z17310721964d5777fb3c79792df716bf1618c7115a.pdf" TargetMode="External"/><Relationship Id="rId752" Type="http://schemas.openxmlformats.org/officeDocument/2006/relationships/hyperlink" Target="https://iplatinum.telkomuniversity.ac.id/backoffice/selection/proposal/document/230" TargetMode="External"/><Relationship Id="rId808" Type="http://schemas.openxmlformats.org/officeDocument/2006/relationships/hyperlink" Target="../../../../../../:b:/g/personal/ppm_telkomuniversity_ac_id/Eeljz77wIYRAhpaRk0AcdtYBGodXeCv8o0XLfNwsj3-4gg?e=81nffX" TargetMode="External"/><Relationship Id="rId8" Type="http://schemas.openxmlformats.org/officeDocument/2006/relationships/hyperlink" Target="https://drive.google.com/file/d/1i0fHqaZwXIrQE46RP6NOroYCrbpvZyJo/view?usp=drive_link" TargetMode="External"/><Relationship Id="rId142" Type="http://schemas.openxmlformats.org/officeDocument/2006/relationships/hyperlink" Target="https://cdn.ittelkom-sby.ac.id/research/z1675647766e097bd8c39813983d671b4495188bf6a.pdf" TargetMode="External"/><Relationship Id="rId184" Type="http://schemas.openxmlformats.org/officeDocument/2006/relationships/hyperlink" Target="https://cdn.ittelkom-sby.ac.id/research/z16335710834df6ffa6c9d474f8439c96768deba1a3.pdf" TargetMode="External"/><Relationship Id="rId391" Type="http://schemas.openxmlformats.org/officeDocument/2006/relationships/hyperlink" Target="https://cdn.ittelkom-sby.ac.id/research/z1649813673b04bd398ec247409b1e0121c295ebf9d.pdf" TargetMode="External"/><Relationship Id="rId405"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447" Type="http://schemas.openxmlformats.org/officeDocument/2006/relationships/hyperlink" Target="https://cdn.ittelkom-sby.ac.id/research/z161076365873b2ddf53245fe207f121b0d27568ce5.pdf" TargetMode="External"/><Relationship Id="rId612" Type="http://schemas.openxmlformats.org/officeDocument/2006/relationships/hyperlink" Target="https://cdndata.telkomuniversity.ac.id/research/z17235146760bce680ce6d2f3733e9b7ab0c6f5f681.pdf" TargetMode="External"/><Relationship Id="rId794" Type="http://schemas.openxmlformats.org/officeDocument/2006/relationships/hyperlink" Target="../../../../../../:b:/g/personal/ppm_telkomuniversity_ac_id/EfpQNj1ZuT1Isuom2rOsgeoBepEKKjmFmr7vTGJMaUPZTA?e=eIbGwq" TargetMode="External"/><Relationship Id="rId251" Type="http://schemas.openxmlformats.org/officeDocument/2006/relationships/hyperlink" Target="https://cdn.ittelkom-sby.ac.id/research/z16155450989f06e3b4ca74787a5780b56b9526c906.pdf" TargetMode="External"/><Relationship Id="rId489" Type="http://schemas.openxmlformats.org/officeDocument/2006/relationships/hyperlink" Target="http://cdndata.telkomuniversity.ac.id/research/z17119411774fd1b6fe121083bd9e66a6399949ca56.pdf" TargetMode="External"/><Relationship Id="rId654" Type="http://schemas.openxmlformats.org/officeDocument/2006/relationships/hyperlink" Target="https://cdn.ittelkom-sby.ac.id/research/z16277265706f3e0284c5a542e63cb15e321d6ab290.pdf" TargetMode="External"/><Relationship Id="rId696" Type="http://schemas.openxmlformats.org/officeDocument/2006/relationships/hyperlink" Target="https://cdndata.telkomuniversity.ac.id/research/z1731638428f1e0613c189e8266e30fe7bbe2c905f9.pdf" TargetMode="External"/><Relationship Id="rId46" Type="http://schemas.openxmlformats.org/officeDocument/2006/relationships/hyperlink" Target="https://drive.google.com/file/d/1SYT6axc7xaeW-Xneu0ARl3-ZTDdL55Qj/view?usp=drive_link" TargetMode="External"/><Relationship Id="rId293" Type="http://schemas.openxmlformats.org/officeDocument/2006/relationships/hyperlink" Target="https://cdn.ittelkom-sby.ac.id/research/z1616147239f172aee698b0e65f0ee93eb8f42b35a4.pdf" TargetMode="External"/><Relationship Id="rId307" Type="http://schemas.openxmlformats.org/officeDocument/2006/relationships/hyperlink" Target="https://cdn.ittelkom-sby.ac.id/research/z1633747966648da99d77aa73da763112d571cb33dd.pdf" TargetMode="External"/><Relationship Id="rId349" Type="http://schemas.openxmlformats.org/officeDocument/2006/relationships/hyperlink" Target="https://cdn.ittelkom-sby.ac.id/research/z16432985844af15cfb9c42f139bf9039e8d598354b.pdf" TargetMode="External"/><Relationship Id="rId514" Type="http://schemas.openxmlformats.org/officeDocument/2006/relationships/hyperlink" Target="http://cdndata.telkomuniversity.ac.id/research/z17115204410f6061b019d962667fccf6b0befaa333.pdf" TargetMode="External"/><Relationship Id="rId556" Type="http://schemas.openxmlformats.org/officeDocument/2006/relationships/hyperlink" Target="http://cdndata.telkomuniversity.ac.id/research/z1710985069358017c2bfa669a222fecf3815c371c1.docx" TargetMode="External"/><Relationship Id="rId721" Type="http://schemas.openxmlformats.org/officeDocument/2006/relationships/hyperlink" Target="https://cdndata.telkomuniversity.ac.id/research/z17309684952865cb1fc0e6089d849741ed6f3e21d9.pdf" TargetMode="External"/><Relationship Id="rId763" Type="http://schemas.openxmlformats.org/officeDocument/2006/relationships/hyperlink" Target="https://iplatinum.telkomuniversity.ac.id/backoffice/selection/proposal/document/399" TargetMode="External"/><Relationship Id="rId88" Type="http://schemas.openxmlformats.org/officeDocument/2006/relationships/hyperlink" Target="https://drive.google.com/file/d/1dUl3uegcNTSWUyahIWcMsRCY0oxu1c-c/view?usp=sharing" TargetMode="External"/><Relationship Id="rId111" Type="http://schemas.openxmlformats.org/officeDocument/2006/relationships/hyperlink" Target="https://drive.google.com/file/d/1rNsDqWuFjZDxn2RDLQh-awZPoD3RFjoS/view?usp=sharing" TargetMode="External"/><Relationship Id="rId153" Type="http://schemas.openxmlformats.org/officeDocument/2006/relationships/hyperlink" Target="https://cdn.ittelkom-sby.ac.id/research/z169336475979d8817fc30b2f660f0aaf6a1f3be739.pdf" TargetMode="External"/><Relationship Id="rId195" Type="http://schemas.openxmlformats.org/officeDocument/2006/relationships/hyperlink" Target="https://cdn.ittelkom-sby.ac.id/research/z16280647943db6808cf98998457ccb70d49a38a3d0.pdf" TargetMode="External"/><Relationship Id="rId209" Type="http://schemas.openxmlformats.org/officeDocument/2006/relationships/hyperlink" Target="https://cdn.ittelkom-sby.ac.id/research/z1627970207251137c5f5a9c6fcbc1f570a15cb563d.pdf" TargetMode="External"/><Relationship Id="rId360" Type="http://schemas.openxmlformats.org/officeDocument/2006/relationships/hyperlink" Target="https://cdn.ittelkom-sby.ac.id/research/z1682566945fcfd76c04d3599c743741f34c63a6d32.pdf" TargetMode="External"/><Relationship Id="rId416" Type="http://schemas.openxmlformats.org/officeDocument/2006/relationships/hyperlink" Target="https://cdn.ittelkom-sby.ac.id/research/z169840380085f6d46546a6efcaacae718c54490f86.pdf" TargetMode="External"/><Relationship Id="rId598" Type="http://schemas.openxmlformats.org/officeDocument/2006/relationships/hyperlink" Target="https://drive.google.com/file/d/1DRn59qZAHopcHjd6sqmC7doaMhviVk33/view" TargetMode="External"/><Relationship Id="rId220" Type="http://schemas.openxmlformats.org/officeDocument/2006/relationships/hyperlink" Target="https://cdn.ittelkom-sby.ac.id/research/z16014360150c6ffc973933eff6b080dd37d9bf4749.pdf" TargetMode="External"/><Relationship Id="rId458" Type="http://schemas.openxmlformats.org/officeDocument/2006/relationships/hyperlink" Target="https://cdn.ittelkom-sby.ac.id/research/z1700560963413525157ce97fb655e413496e0c6e40.pdf" TargetMode="External"/><Relationship Id="rId623" Type="http://schemas.openxmlformats.org/officeDocument/2006/relationships/hyperlink" Target="https://cdn.ittelkom-sby.ac.id/research/z160135261681fa81dc4dbcc4290672ac5a153ae35c.pdf" TargetMode="External"/><Relationship Id="rId665" Type="http://schemas.openxmlformats.org/officeDocument/2006/relationships/hyperlink" Target="https://cdn.ittelkom-sby.ac.id/research/z16107633519f4c5f684482bda47c0a6bc02f3d73b6.pdf" TargetMode="External"/><Relationship Id="rId15" Type="http://schemas.openxmlformats.org/officeDocument/2006/relationships/hyperlink" Target="https://drive.google.com/file/d/1i0fHqaZwXIrQE46RP6NOroYCrbpvZyJo/view?usp=drive_link" TargetMode="External"/><Relationship Id="rId57" Type="http://schemas.openxmlformats.org/officeDocument/2006/relationships/hyperlink" Target="https://cdn.ittelkom-sby.ac.id/research/z169336683934e7913583b2cee142d11719568cfeb7.pdf" TargetMode="External"/><Relationship Id="rId262" Type="http://schemas.openxmlformats.org/officeDocument/2006/relationships/hyperlink" Target="https://cdn.ittelkom-sby.ac.id/research/z1615517057d0cb4693a3201a1fd1adae36a04df828.pdf" TargetMode="External"/><Relationship Id="rId318" Type="http://schemas.openxmlformats.org/officeDocument/2006/relationships/hyperlink" Target="https://cdn.ittelkom-sby.ac.id/research/z16385412011c8d63784c114c6f0055e3962c732af4.pdf" TargetMode="External"/><Relationship Id="rId525" Type="http://schemas.openxmlformats.org/officeDocument/2006/relationships/hyperlink" Target="https://cdn.ittelkom-sby.ac.id/research/z17097272379a323407788f679e97aad51921dac636.pdf" TargetMode="External"/><Relationship Id="rId567" Type="http://schemas.openxmlformats.org/officeDocument/2006/relationships/hyperlink" Target="../../../../../:b:/g/personal/lppm_ittelkom-sby_ac_id/EahPewzWc61Kh3feMCgxn2oBA_p2NuM8w58fRzzNegJA-A?e=feyRoZ" TargetMode="External"/><Relationship Id="rId732" Type="http://schemas.openxmlformats.org/officeDocument/2006/relationships/hyperlink" Target="https://cdndata.telkomuniversity.ac.id/research/z1741241543109712bbdc9ccb789a3d6f4e63c28524.pdf" TargetMode="External"/><Relationship Id="rId99" Type="http://schemas.openxmlformats.org/officeDocument/2006/relationships/hyperlink" Target="https://drive.google.com/file/d/1kN9AUR8ZI25qOnbsGspj-qQ8ez2J_CMr/view?usp=sharing" TargetMode="External"/><Relationship Id="rId122" Type="http://schemas.openxmlformats.org/officeDocument/2006/relationships/hyperlink" Target="https://drive.google.com/file/d/1wkzz3gTrNNJ5Mc08Hcfsf1hBERtViuqN/view?usp=sharing" TargetMode="External"/><Relationship Id="rId164" Type="http://schemas.openxmlformats.org/officeDocument/2006/relationships/hyperlink" Target="https://cdn.ittelkom-sby.ac.id/research/z16484661292e96d17047e90bf15518f5cd02274e3a.pdf" TargetMode="External"/><Relationship Id="rId371" Type="http://schemas.openxmlformats.org/officeDocument/2006/relationships/hyperlink" Target="https://cdn.ittelkom-sby.ac.id/research/z1646965170905390624681d6d5e4ce49c0a51e5b1b.pdf" TargetMode="External"/><Relationship Id="rId774" Type="http://schemas.openxmlformats.org/officeDocument/2006/relationships/hyperlink" Target="https://iplatinum.telkomuniversity.ac.id/backoffice/selection/proposal/document/666" TargetMode="External"/><Relationship Id="rId427" Type="http://schemas.openxmlformats.org/officeDocument/2006/relationships/hyperlink" Target="https://drive.google.com/file/d/1qtuSUpN4j6nQfnG760vjpRZq14Hwy3gZ/view?usp=drive_link" TargetMode="External"/><Relationship Id="rId469" Type="http://schemas.openxmlformats.org/officeDocument/2006/relationships/hyperlink" Target="../../../../../:b:/g/personal/lppm_ittelkom-sby_ac_id/EVytRgs70Q5PqPX-Iw8mPboBvoq08CAOQx6dUklfHXS9Bw?e=YLmvBV" TargetMode="External"/><Relationship Id="rId634" Type="http://schemas.openxmlformats.org/officeDocument/2006/relationships/hyperlink" Target="https://cdn.ittelkom-sby.ac.id/research/z1601352482a21c2e61a1f8565a1811e87d2719fd08.pdf" TargetMode="External"/><Relationship Id="rId676" Type="http://schemas.openxmlformats.org/officeDocument/2006/relationships/hyperlink" Target="https://cdn.ittelkom-sby.ac.id/research/z1601432816395bc85bda5597f06b5b37bec8d854e3.pdf" TargetMode="External"/><Relationship Id="rId26" Type="http://schemas.openxmlformats.org/officeDocument/2006/relationships/hyperlink" Target="https://drive.google.com/file/d/1ebxYiGHYh4H9kAB0UkeZz3DylZ5Tyii8/view?usp=drive_link" TargetMode="External"/><Relationship Id="rId231" Type="http://schemas.openxmlformats.org/officeDocument/2006/relationships/hyperlink" Target="https://cdn.ittelkom-sby.ac.id/research/z161535800454d37d38339885489c1ccfa84c8a124d.pdf" TargetMode="External"/><Relationship Id="rId273" Type="http://schemas.openxmlformats.org/officeDocument/2006/relationships/hyperlink" Target="https://cdn.ittelkom-sby.ac.id/research/z1638523178de1977f51b8d3496c660242c1ded210d.pdf" TargetMode="External"/><Relationship Id="rId329" Type="http://schemas.openxmlformats.org/officeDocument/2006/relationships/hyperlink" Target="https://cdn.ittelkom-sby.ac.id/research/z1627005614685f7fb26e7b25884a6cd516e5c65c4c.pdf" TargetMode="External"/><Relationship Id="rId480" Type="http://schemas.openxmlformats.org/officeDocument/2006/relationships/hyperlink" Target="https://cdn.ittelkom-sby.ac.id/research/z1702973956e6b95b8259320b543080582f9038dd1e.pdf" TargetMode="External"/><Relationship Id="rId536" Type="http://schemas.openxmlformats.org/officeDocument/2006/relationships/hyperlink" Target="http://cdndata.telkomuniversity.ac.id/research/z1710928502e6d47dc85ccc4ae534a7408a33539e69.pdf" TargetMode="External"/><Relationship Id="rId701" Type="http://schemas.openxmlformats.org/officeDocument/2006/relationships/hyperlink" Target="https://cdndata.telkomuniversity.ac.id/research/z173410749630937a51ba4751d358bc8ca553fe74bc.pdf" TargetMode="External"/><Relationship Id="rId68" Type="http://schemas.openxmlformats.org/officeDocument/2006/relationships/hyperlink" Target="https://cdn.ittelkom-sby.ac.id/research/z16933643141fbe09b50d79c64ec1cba811e544a58d.pdf" TargetMode="External"/><Relationship Id="rId133" Type="http://schemas.openxmlformats.org/officeDocument/2006/relationships/hyperlink" Target="https://cdn.ittelkom-sby.ac.id/research/z1654829961845a643ed74a22d79857ce0601865686.pdf" TargetMode="External"/><Relationship Id="rId175" Type="http://schemas.openxmlformats.org/officeDocument/2006/relationships/hyperlink" Target="https://cdn.ittelkom-sby.ac.id/research/z16335061875abea64f46d38c95a36cad960ee0465b.pdf" TargetMode="External"/><Relationship Id="rId340" Type="http://schemas.openxmlformats.org/officeDocument/2006/relationships/hyperlink" Target="https://cdn.ittelkom-sby.ac.id/research/z164327565016c5c104725e525f6fbef70e1fd6e952.pdf" TargetMode="External"/><Relationship Id="rId578" Type="http://schemas.openxmlformats.org/officeDocument/2006/relationships/hyperlink" Target="../../../../../:b:/g/personal/lppm_ittelkom-sby_ac_id/EahPewzWc61Kh3feMCgxn2oBA_p2NuM8w58fRzzNegJA-A?e=feyRoZ" TargetMode="External"/><Relationship Id="rId743" Type="http://schemas.openxmlformats.org/officeDocument/2006/relationships/hyperlink" Target="https://iplatinum.telkomuniversity.ac.id/backoffice/selection/proposal/document/73" TargetMode="External"/><Relationship Id="rId785" Type="http://schemas.openxmlformats.org/officeDocument/2006/relationships/hyperlink" Target="../../../../../../:b:/g/personal/ppm_telkomuniversity_ac_id/EfOC2QuMo8NCuXtBEJTqrzEBv-IUbxEIp0DdiaAN03nYXA?e=DrkRap" TargetMode="External"/><Relationship Id="rId200" Type="http://schemas.openxmlformats.org/officeDocument/2006/relationships/hyperlink" Target="https://cdn.ittelkom-sby.ac.id/research/z1628062579ae931b5479e03fea7fc01e2ef4dfd453.pdf" TargetMode="External"/><Relationship Id="rId382" Type="http://schemas.openxmlformats.org/officeDocument/2006/relationships/hyperlink" Target="https://cdn.ittelkom-sby.ac.id/research/z16439498775bd1b227273f22a22d4d3bacbfe6ada6.pdf" TargetMode="External"/><Relationship Id="rId438" Type="http://schemas.openxmlformats.org/officeDocument/2006/relationships/hyperlink" Target="https://cdn.ittelkom-sby.ac.id/research/z15978167393d4349f56ab2ea9371344ada366f91f7.pdf" TargetMode="External"/><Relationship Id="rId603" Type="http://schemas.openxmlformats.org/officeDocument/2006/relationships/hyperlink" Target="http://cdndata.telkomuniversity.ac.id/research/z1718005725e3e5ce7e2b17c058aacbd7bea7a5bc84.pdf" TargetMode="External"/><Relationship Id="rId645" Type="http://schemas.openxmlformats.org/officeDocument/2006/relationships/hyperlink" Target="https://cdn.ittelkom-sby.ac.id/research/z1627715667a4f370919d7cc3503a06d42ad64a6c16.pdf" TargetMode="External"/><Relationship Id="rId687" Type="http://schemas.openxmlformats.org/officeDocument/2006/relationships/hyperlink" Target="../../../../../../:b:/g/personal/lppmsby_telkomuniversity_ac_id/ETPxNx26MBZDn4VUFvPfTMwBBjdA-NqbJ22RY3Q3bJU5Fw?e=lcrdIz" TargetMode="External"/><Relationship Id="rId810" Type="http://schemas.openxmlformats.org/officeDocument/2006/relationships/hyperlink" Target="../../../../../../:b:/g/personal/ppm_telkomuniversity_ac_id/EXCbI8v2Ls1Ei21lYhi0NB0B-LMljJN2OBgNEooDDDMxbQ?e=qIyjPj" TargetMode="External"/><Relationship Id="rId242" Type="http://schemas.openxmlformats.org/officeDocument/2006/relationships/hyperlink" Target="https://cdn.ittelkom-sby.ac.id/research/z16373256556d4b2e6169162b0b202a1cd8c41dcdcc.pdf" TargetMode="External"/><Relationship Id="rId284" Type="http://schemas.openxmlformats.org/officeDocument/2006/relationships/hyperlink" Target="https://cdn.ittelkom-sby.ac.id/research/z16155416900a0ab934212744c9891fa731bc4c64cd.pdf" TargetMode="External"/><Relationship Id="rId491" Type="http://schemas.openxmlformats.org/officeDocument/2006/relationships/hyperlink" Target="http://cdndata.telkomuniversity.ac.id/research/z1711941197cb47f86a4204f0c902f35c509748c5a5.pdf" TargetMode="External"/><Relationship Id="rId505" Type="http://schemas.openxmlformats.org/officeDocument/2006/relationships/hyperlink" Target="http://cdndata.telkomuniversity.ac.id/research/z1711940700a34215fe877714737b4cd03f6705f9ff.pdf" TargetMode="External"/><Relationship Id="rId712" Type="http://schemas.openxmlformats.org/officeDocument/2006/relationships/hyperlink" Target="https://cdndata.telkomuniversity.ac.id/research/z17310589316b3d1ee36312e5e3eba74b8b8ad29b4b.pdf" TargetMode="External"/><Relationship Id="rId37" Type="http://schemas.openxmlformats.org/officeDocument/2006/relationships/hyperlink" Target="https://drive.google.com/file/d/1SYT6axc7xaeW-Xneu0ARl3-ZTDdL55Qj/view?usp=drive_link" TargetMode="External"/><Relationship Id="rId79" Type="http://schemas.openxmlformats.org/officeDocument/2006/relationships/hyperlink" Target="https://cdn.ittelkom-sby.ac.id/research/z16850681131cffcef9d756d115ec61dd81d2900bc7.pdf" TargetMode="External"/><Relationship Id="rId102" Type="http://schemas.openxmlformats.org/officeDocument/2006/relationships/hyperlink" Target="https://drive.google.com/file/d/1eWHdlvsmIetgh5nZpX1Q0auvNEAVgdAq/view?usp=sharing" TargetMode="External"/><Relationship Id="rId144" Type="http://schemas.openxmlformats.org/officeDocument/2006/relationships/hyperlink" Target="https://cdn.ittelkom-sby.ac.id/research/z16756476947a3f1a0dd30b679ab6bad7a4cc2707e9.pdf" TargetMode="External"/><Relationship Id="rId547" Type="http://schemas.openxmlformats.org/officeDocument/2006/relationships/hyperlink" Target="http://cdndata.telkomuniversity.ac.id/research/z1710911502659e86d6c0ed6dd23cd7fe0e99520990.pdf" TargetMode="External"/><Relationship Id="rId589" Type="http://schemas.openxmlformats.org/officeDocument/2006/relationships/hyperlink" Target="../../../../../:b:/g/personal/lppm_ittelkom-sby_ac_id/EahPewzWc61Kh3feMCgxn2oBA_p2NuM8w58fRzzNegJA-A?e=feyRoZ" TargetMode="External"/><Relationship Id="rId754" Type="http://schemas.openxmlformats.org/officeDocument/2006/relationships/hyperlink" Target="https://iplatinum.telkomuniversity.ac.id/backoffice/selection/proposal/document/287" TargetMode="External"/><Relationship Id="rId796" Type="http://schemas.openxmlformats.org/officeDocument/2006/relationships/hyperlink" Target="../../../../../../:b:/g/personal/ppm_telkomuniversity_ac_id/ES-6jlq98KFEtH84OVZm0fEBNV8H-EtxW2v9_Di6vM5bUQ?e=3FRC89" TargetMode="External"/><Relationship Id="rId90" Type="http://schemas.openxmlformats.org/officeDocument/2006/relationships/hyperlink" Target="https://drive.google.com/file/d/1-nBJ81w25lg2Xh4WqbLR26Y0UXjNNEXx/view?usp=sharing" TargetMode="External"/><Relationship Id="rId186" Type="http://schemas.openxmlformats.org/officeDocument/2006/relationships/hyperlink" Target="https://cdn.ittelkom-sby.ac.id/research/z162807662455b92fda325949f305d66ea0f3fc2812.pdf" TargetMode="External"/><Relationship Id="rId351" Type="http://schemas.openxmlformats.org/officeDocument/2006/relationships/hyperlink" Target="https://cdn.ittelkom-sby.ac.id/research/z1643853466032232aa95aeffe8dda9e1e7910c4110.pdf" TargetMode="External"/><Relationship Id="rId393" Type="http://schemas.openxmlformats.org/officeDocument/2006/relationships/hyperlink" Target="https://cdn.ittelkom-sby.ac.id/research/z169336709610ea601d56ffdae45d4e616372e9ec67.pdf" TargetMode="External"/><Relationship Id="rId407"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449" Type="http://schemas.openxmlformats.org/officeDocument/2006/relationships/hyperlink" Target="https://cdn.ittelkom-sby.ac.id/research/z1610763738c2734d84b71da3813a1575d66e0d8e14.pdf" TargetMode="External"/><Relationship Id="rId614" Type="http://schemas.openxmlformats.org/officeDocument/2006/relationships/hyperlink" Target="../../../../../:b:/g/personal/lppmsby_telkomuniversity_ac_id/EREV0Djtb_NItiaaBsoC3B4B4ShokC7ucq-exZOrj_LNTA?e=lA3KwM" TargetMode="External"/><Relationship Id="rId656" Type="http://schemas.openxmlformats.org/officeDocument/2006/relationships/hyperlink" Target="https://cdn.ittelkom-sby.ac.id/research/z1601362086975baaa41638d4b649eae8386449ad5a.pdf" TargetMode="External"/><Relationship Id="rId211" Type="http://schemas.openxmlformats.org/officeDocument/2006/relationships/hyperlink" Target="https://cdn.ittelkom-sby.ac.id/research/z1627970399552382dfdb7c5a5c16572d24dcd3a301.pdf" TargetMode="External"/><Relationship Id="rId253" Type="http://schemas.openxmlformats.org/officeDocument/2006/relationships/hyperlink" Target="https://cdn.ittelkom-sby.ac.id/research/z1637306871bd792dac02a68e66a32ce988347e52f6.pdf" TargetMode="External"/><Relationship Id="rId295" Type="http://schemas.openxmlformats.org/officeDocument/2006/relationships/hyperlink" Target="https://cdn.ittelkom-sby.ac.id/research/z1633710558563b5208d0280c3d0b3ead7a17a25246.pdf" TargetMode="External"/><Relationship Id="rId309" Type="http://schemas.openxmlformats.org/officeDocument/2006/relationships/hyperlink" Target="https://cdn.ittelkom-sby.ac.id/research/z16155592590281bc86904fe2da6d816a26f60c1c38.pdf" TargetMode="External"/><Relationship Id="rId460" Type="http://schemas.openxmlformats.org/officeDocument/2006/relationships/hyperlink" Target="../../../../../:b:/g/personal/lppm_ittelkom-sby_ac_id/EbqJVk08DrJEie8ra56uf4QBGCC60mFx_p6c4jodFwZSXA?e=Itlwrx" TargetMode="External"/><Relationship Id="rId516" Type="http://schemas.openxmlformats.org/officeDocument/2006/relationships/hyperlink" Target="https://cdn.ittelkom-sby.ac.id/research/z1713314403313637a66308986a42bfc3e697801779.pdf" TargetMode="External"/><Relationship Id="rId698" Type="http://schemas.openxmlformats.org/officeDocument/2006/relationships/hyperlink" Target="https://cdndata.telkomuniversity.ac.id/research/z17369301446a1dd161c2810d9283e8490fd90352a1.pdf" TargetMode="External"/><Relationship Id="rId48" Type="http://schemas.openxmlformats.org/officeDocument/2006/relationships/hyperlink" Target="https://drive.google.com/file/d/1SYT6axc7xaeW-Xneu0ARl3-ZTDdL55Qj/view?usp=drive_link" TargetMode="External"/><Relationship Id="rId113" Type="http://schemas.openxmlformats.org/officeDocument/2006/relationships/hyperlink" Target="https://drive.google.com/file/d/1XM7vIoHUL9a6CbsslKxO9hvcGqTCubZ4/view?usp=sharing" TargetMode="External"/><Relationship Id="rId320" Type="http://schemas.openxmlformats.org/officeDocument/2006/relationships/hyperlink" Target="https://cdn.ittelkom-sby.ac.id/research/z1638376748affa80e0c858a9d58956b936bbc79268.pdf" TargetMode="External"/><Relationship Id="rId558" Type="http://schemas.openxmlformats.org/officeDocument/2006/relationships/hyperlink" Target="http://cdndata.telkomuniversity.ac.id/research/z17109244430fa7ccfe652090e3941f0ed426af57af.pdf" TargetMode="External"/><Relationship Id="rId723" Type="http://schemas.openxmlformats.org/officeDocument/2006/relationships/hyperlink" Target="https://cdndata.telkomuniversity.ac.id/research/z1731769546ade8755c8c121699bab10346e6d955e9.pdf" TargetMode="External"/><Relationship Id="rId765" Type="http://schemas.openxmlformats.org/officeDocument/2006/relationships/hyperlink" Target="https://iplatinum.telkomuniversity.ac.id/backoffice/selection/proposal/document/468" TargetMode="External"/><Relationship Id="rId155" Type="http://schemas.openxmlformats.org/officeDocument/2006/relationships/hyperlink" Target="https://cdn.ittelkom-sby.ac.id/research/z1693365098a9d05704e472f54c190cd5666e634804.pdf" TargetMode="External"/><Relationship Id="rId197" Type="http://schemas.openxmlformats.org/officeDocument/2006/relationships/hyperlink" Target="https://cdn.ittelkom-sby.ac.id/research/z1628062746cfa3e123d67e15af0886aebf448d8693.pdf" TargetMode="External"/><Relationship Id="rId362" Type="http://schemas.openxmlformats.org/officeDocument/2006/relationships/hyperlink" Target="https://cdn.ittelkom-sby.ac.id/research/z166509412030c514102daf5231a675884f26f4fa53.pdf" TargetMode="External"/><Relationship Id="rId418" Type="http://schemas.openxmlformats.org/officeDocument/2006/relationships/hyperlink" Target="https://cdn.ittelkom-sby.ac.id/research/z16983229306475c1e73537f98a2bd5de8889fb49e4.pdf" TargetMode="External"/><Relationship Id="rId625" Type="http://schemas.openxmlformats.org/officeDocument/2006/relationships/hyperlink" Target="https://cdn.ittelkom-sby.ac.id/research/z160135261681fa81dc4dbcc4290672ac5a153ae35c.pdf" TargetMode="External"/><Relationship Id="rId222" Type="http://schemas.openxmlformats.org/officeDocument/2006/relationships/hyperlink" Target="https://cdn.ittelkom-sby.ac.id/research/z16014349675c2ca569d300683cea9720acdc8287d2.pdf" TargetMode="External"/><Relationship Id="rId264" Type="http://schemas.openxmlformats.org/officeDocument/2006/relationships/hyperlink" Target="https://cdn.ittelkom-sby.ac.id/research/z16155382711fdec6321b65bf6b6f9fb6173950ef5d.pdf" TargetMode="External"/><Relationship Id="rId471" Type="http://schemas.openxmlformats.org/officeDocument/2006/relationships/hyperlink" Target="../../../../../:b:/g/personal/lppm_ittelkom-sby_ac_id/EU_G6bvU-pZLmFD89xcz3-wBPWIBOeGQRMBM4jbd2ZUdNw?e=LtzFRz" TargetMode="External"/><Relationship Id="rId667" Type="http://schemas.openxmlformats.org/officeDocument/2006/relationships/hyperlink" Target="https://cdn.ittelkom-sby.ac.id/research/z1601362619e704061ebd098c38afd2b37099186e61.pdf" TargetMode="External"/><Relationship Id="rId17" Type="http://schemas.openxmlformats.org/officeDocument/2006/relationships/hyperlink" Target="https://drive.google.com/file/d/1ebxYiGHYh4H9kAB0UkeZz3DylZ5Tyii8/view?usp=drive_link" TargetMode="External"/><Relationship Id="rId59" Type="http://schemas.openxmlformats.org/officeDocument/2006/relationships/hyperlink" Target="https://cdn.ittelkom-sby.ac.id/research/z1693384495f8c692df79786269287af5fcc2b0bcc1.pdf" TargetMode="External"/><Relationship Id="rId124" Type="http://schemas.openxmlformats.org/officeDocument/2006/relationships/hyperlink" Target="https://cdn.ittelkom-sby.ac.id/research/z1654826879878cd79d0f3d1d9afc5fc75c6ec1d4a5.pdf" TargetMode="External"/><Relationship Id="rId527" Type="http://schemas.openxmlformats.org/officeDocument/2006/relationships/hyperlink" Target="https://cdn.ittelkom-sby.ac.id/research/z1709717856b29d2bd1896e766c3feab357989ba596.pdf" TargetMode="External"/><Relationship Id="rId569" Type="http://schemas.openxmlformats.org/officeDocument/2006/relationships/hyperlink" Target="../../../../../:b:/g/personal/lppm_ittelkom-sby_ac_id/EahPewzWc61Kh3feMCgxn2oBA_p2NuM8w58fRzzNegJA-A?e=feyRoZ" TargetMode="External"/><Relationship Id="rId734" Type="http://schemas.openxmlformats.org/officeDocument/2006/relationships/hyperlink" Target="https://cdndata.telkomuniversity.ac.id/research/z1721033717e796856e27bcf691d4f03304e8fa45c9.pdf" TargetMode="External"/><Relationship Id="rId776" Type="http://schemas.openxmlformats.org/officeDocument/2006/relationships/hyperlink" Target="https://iplatinum.telkomuniversity.ac.id/backoffice/selection/proposal/document/685" TargetMode="External"/><Relationship Id="rId70" Type="http://schemas.openxmlformats.org/officeDocument/2006/relationships/hyperlink" Target="https://cdn.ittelkom-sby.ac.id/research/z16974474722854e5c47c50ee61e1091dc2bcc97545.pdf" TargetMode="External"/><Relationship Id="rId166" Type="http://schemas.openxmlformats.org/officeDocument/2006/relationships/hyperlink" Target="https://cdn.ittelkom-sby.ac.id/research/z1663209264c08d93d598cd5bd4c21c6fbf03313798.pdf" TargetMode="External"/><Relationship Id="rId331" Type="http://schemas.openxmlformats.org/officeDocument/2006/relationships/hyperlink" Target="https://cdn.ittelkom-sby.ac.id/research/z1626421912b76befe451c68dbb82d8267a837616b8.pdf" TargetMode="External"/><Relationship Id="rId373" Type="http://schemas.openxmlformats.org/officeDocument/2006/relationships/hyperlink" Target="https://cdn.ittelkom-sby.ac.id/research/z1646979939ce3413fa580a40fd7551f462216bde79.pdf" TargetMode="External"/><Relationship Id="rId429" Type="http://schemas.openxmlformats.org/officeDocument/2006/relationships/hyperlink" Target="https://docs.google.com/document/d/13HFA4CK9wG52DqzCdjgoGoERtDL-QGrC/edit?usp=drive_link&amp;ouid=113387123707045224599&amp;rtpof=true&amp;sd=true" TargetMode="External"/><Relationship Id="rId580" Type="http://schemas.openxmlformats.org/officeDocument/2006/relationships/hyperlink" Target="../../../../../:b:/g/personal/lppm_ittelkom-sby_ac_id/EahPewzWc61Kh3feMCgxn2oBA_p2NuM8w58fRzzNegJA-A?e=feyRoZ" TargetMode="External"/><Relationship Id="rId636" Type="http://schemas.openxmlformats.org/officeDocument/2006/relationships/hyperlink" Target="https://cdn.ittelkom-sby.ac.id/research/z1601352456aa00eb217b01865bf80802d94737ecec.pdf" TargetMode="External"/><Relationship Id="rId801" Type="http://schemas.openxmlformats.org/officeDocument/2006/relationships/hyperlink" Target="../../../../../../:b:/g/personal/ppm_telkomuniversity_ac_id/EdX_9hx7u7BGq0e_OU6tdakB0QBQw8vk5Sz2EtzW-Po8KQ?e=UMUPj4" TargetMode="External"/><Relationship Id="rId1" Type="http://schemas.openxmlformats.org/officeDocument/2006/relationships/hyperlink" Target="https://drive.google.com/file/d/1cG41FvB4F3s0nJSliSm_dRv9j3rQCH-U/view?usp=drive_link" TargetMode="External"/><Relationship Id="rId233" Type="http://schemas.openxmlformats.org/officeDocument/2006/relationships/hyperlink" Target="https://cdn.ittelkom-sby.ac.id/research/z1615274204b4602174f3d567295c5c698c018b6d67.pdf" TargetMode="External"/><Relationship Id="rId440" Type="http://schemas.openxmlformats.org/officeDocument/2006/relationships/hyperlink" Target="https://cdn.ittelkom-sby.ac.id/research/z1597739312a072117c37b198fbad487007507b9cb5.pdf" TargetMode="External"/><Relationship Id="rId678" Type="http://schemas.openxmlformats.org/officeDocument/2006/relationships/hyperlink" Target="http://cdndata.telkomuniversity.ac.id/research/z1726627489b760515c6294e235bfb99e27bdd76322.pdf" TargetMode="External"/><Relationship Id="rId28" Type="http://schemas.openxmlformats.org/officeDocument/2006/relationships/hyperlink" Target="https://drive.google.com/file/d/1Cj0oLN2ZcoOSZ9b8cCaCqE8SUJkHJ4Qq/view?usp=drive_link" TargetMode="External"/><Relationship Id="rId275" Type="http://schemas.openxmlformats.org/officeDocument/2006/relationships/hyperlink" Target="https://cdn.ittelkom-sby.ac.id/research/z1637316084b203d18f13b57c069026a969a62b70d3.pdf" TargetMode="External"/><Relationship Id="rId300" Type="http://schemas.openxmlformats.org/officeDocument/2006/relationships/hyperlink" Target="https://cdn.ittelkom-sby.ac.id/research/z16166745436783fde6f5447df4d8fb050a9f1c1a2d.pdf" TargetMode="External"/><Relationship Id="rId482" Type="http://schemas.openxmlformats.org/officeDocument/2006/relationships/hyperlink" Target="https://cdn.ittelkom-sby.ac.id/research/z1703833473abc223923a4935b209be1ec932b0f7d4.pdf" TargetMode="External"/><Relationship Id="rId538" Type="http://schemas.openxmlformats.org/officeDocument/2006/relationships/hyperlink" Target="http://cdndata.telkomuniversity.ac.id/research/z17108267889a5815d37c0e61c6a12f59d5a77b86d5.pdf" TargetMode="External"/><Relationship Id="rId703" Type="http://schemas.openxmlformats.org/officeDocument/2006/relationships/hyperlink" Target="https://cdndata.telkomuniversity.ac.id/research/z17368259906bba3ac42572fa09330b181de35936bf.pdf" TargetMode="External"/><Relationship Id="rId745" Type="http://schemas.openxmlformats.org/officeDocument/2006/relationships/hyperlink" Target="https://iplatinum.telkomuniversity.ac.id/backoffice/selection/proposal/document/89" TargetMode="External"/><Relationship Id="rId81" Type="http://schemas.openxmlformats.org/officeDocument/2006/relationships/hyperlink" Target="https://cdn.ittelkom-sby.ac.id/research/z1675407310a390b20b5aaa2208d2892f345c9d5f1b.pdf" TargetMode="External"/><Relationship Id="rId135" Type="http://schemas.openxmlformats.org/officeDocument/2006/relationships/hyperlink" Target="https://cdn.ittelkom-sby.ac.id/research/z1654829722d7b9cc26d2de8b4b13926154d47a8372.pdf" TargetMode="External"/><Relationship Id="rId177" Type="http://schemas.openxmlformats.org/officeDocument/2006/relationships/hyperlink" Target="https://cdn.ittelkom-sby.ac.id/research/z16280641942dfb6cc845d420e3c816c92c694fad60.pdf" TargetMode="External"/><Relationship Id="rId342" Type="http://schemas.openxmlformats.org/officeDocument/2006/relationships/hyperlink" Target="https://cdn.ittelkom-sby.ac.id/research/z164330241242049a947ab6c0f285c1d15f1035ebf8.pdf" TargetMode="External"/><Relationship Id="rId384" Type="http://schemas.openxmlformats.org/officeDocument/2006/relationships/hyperlink" Target="https://cdn.ittelkom-sby.ac.id/research/z16484661292e96d17047e90bf15518f5cd02274e3a.pdf" TargetMode="External"/><Relationship Id="rId591" Type="http://schemas.openxmlformats.org/officeDocument/2006/relationships/hyperlink" Target="../../../../../:b:/g/personal/lppm_ittelkom-sby_ac_id/ETr56jffCEtFrp6VVgXN_TkBZ64i9BiV2p-V1El612Nf9g?e=0nzgIE" TargetMode="External"/><Relationship Id="rId605" Type="http://schemas.openxmlformats.org/officeDocument/2006/relationships/hyperlink" Target="http://cdndata.telkomuniversity.ac.id/research/z1723513152c176a39e55d2baa5c07268797d733721.pdf" TargetMode="External"/><Relationship Id="rId787" Type="http://schemas.openxmlformats.org/officeDocument/2006/relationships/hyperlink" Target="../../../../../../:b:/g/personal/ppm_telkomuniversity_ac_id/EUqFrHgYrGBApOxftmT2c_kBugxuROnNzGgGqXsbII76qg?e=86JvHp" TargetMode="External"/><Relationship Id="rId812" Type="http://schemas.openxmlformats.org/officeDocument/2006/relationships/printerSettings" Target="../printerSettings/printerSettings3.bin"/><Relationship Id="rId202" Type="http://schemas.openxmlformats.org/officeDocument/2006/relationships/hyperlink" Target="https://cdn.ittelkom-sby.ac.id/research/z162806135802b5163f72e4e48db1ed6492ad44dfbf.pdf" TargetMode="External"/><Relationship Id="rId244" Type="http://schemas.openxmlformats.org/officeDocument/2006/relationships/hyperlink" Target="https://cdn.ittelkom-sby.ac.id/research/z16373096604d50cb51579e5b66d21bced3b9ee6300.pdf" TargetMode="External"/><Relationship Id="rId647" Type="http://schemas.openxmlformats.org/officeDocument/2006/relationships/hyperlink" Target="https://cdn.ittelkom-sby.ac.id/research/z1601359604ffe00667a96321e26196896b793da91e.pdf" TargetMode="External"/><Relationship Id="rId689" Type="http://schemas.openxmlformats.org/officeDocument/2006/relationships/hyperlink" Target="../../../../../../:b:/g/personal/lppmsby_telkomuniversity_ac_id/EQDTWTuR4bZKqFHvcrMdfE8BMRxUd1WzoPOh9_EJUeuStg?e=PzWTV7" TargetMode="External"/><Relationship Id="rId39" Type="http://schemas.openxmlformats.org/officeDocument/2006/relationships/hyperlink" Target="https://drive.google.com/file/d/1SYT6axc7xaeW-Xneu0ARl3-ZTDdL55Qj/view?usp=drive_link" TargetMode="External"/><Relationship Id="rId286" Type="http://schemas.openxmlformats.org/officeDocument/2006/relationships/hyperlink" Target="https://cdn.ittelkom-sby.ac.id/research/z1615541832001ce00e0b1ff4b4709cb8c754729ebe.pdf" TargetMode="External"/><Relationship Id="rId451" Type="http://schemas.openxmlformats.org/officeDocument/2006/relationships/hyperlink" Target="https://cdn.ittelkom-sby.ac.id/research/z16107640965b7babfc32e7ff86b41eb65e7718e412.pdf" TargetMode="External"/><Relationship Id="rId493" Type="http://schemas.openxmlformats.org/officeDocument/2006/relationships/hyperlink" Target="http://cdndata.telkomuniversity.ac.id/research/z1711941213806652e0f31e84a7760108794e2904fb.pdf" TargetMode="External"/><Relationship Id="rId507" Type="http://schemas.openxmlformats.org/officeDocument/2006/relationships/hyperlink" Target="http://cdndata.telkomuniversity.ac.id/research/z1711521064e3164b3651e8ec186061d1bf119375cb.pdf" TargetMode="External"/><Relationship Id="rId549" Type="http://schemas.openxmlformats.org/officeDocument/2006/relationships/hyperlink" Target="http://cdndata.telkomuniversity.ac.id/research/z1710919033846a2884e756eab7d2a9e67578ba6cc5.pdf" TargetMode="External"/><Relationship Id="rId714" Type="http://schemas.openxmlformats.org/officeDocument/2006/relationships/hyperlink" Target="https://cdndata.telkomuniversity.ac.id/research/z1731046109c629fc16e5527e935d0d7ecca9cff0f4.pdf" TargetMode="External"/><Relationship Id="rId756" Type="http://schemas.openxmlformats.org/officeDocument/2006/relationships/hyperlink" Target="https://iplatinum.telkomuniversity.ac.id/backoffice/selection/proposal/document/309" TargetMode="External"/><Relationship Id="rId50" Type="http://schemas.openxmlformats.org/officeDocument/2006/relationships/hyperlink" Target="https://cdn.ittelkom-sby.ac.id/research/z1693363316c91091b9568181deb0fa8d05a39450ad.pdf" TargetMode="External"/><Relationship Id="rId104" Type="http://schemas.openxmlformats.org/officeDocument/2006/relationships/hyperlink" Target="https://drive.google.com/file/d/1lbkVbMHsaIbvmgVKzlVe7W7xPuD_jWyy/view?usp=sharing" TargetMode="External"/><Relationship Id="rId146" Type="http://schemas.openxmlformats.org/officeDocument/2006/relationships/hyperlink" Target="https://cdn.ittelkom-sby.ac.id/research/z1688717476af747db65af1f08d5eab67d00961c8f5.pdf" TargetMode="External"/><Relationship Id="rId188" Type="http://schemas.openxmlformats.org/officeDocument/2006/relationships/hyperlink" Target="https://cdn.ittelkom-sby.ac.id/research/z1628065067ba9cffd24167ab2e566286a2b4009f60.pdf" TargetMode="External"/><Relationship Id="rId311" Type="http://schemas.openxmlformats.org/officeDocument/2006/relationships/hyperlink" Target="https://cdn.ittelkom-sby.ac.id/research/z161623066835758f36778dd1309efcc65466ad9e70.pdf" TargetMode="External"/><Relationship Id="rId353" Type="http://schemas.openxmlformats.org/officeDocument/2006/relationships/hyperlink" Target="https://cdn.ittelkom-sby.ac.id/research/z1643357328a86faec18a1a2f2b4241b244775e6a96.pdf" TargetMode="External"/><Relationship Id="rId395" Type="http://schemas.openxmlformats.org/officeDocument/2006/relationships/hyperlink" Target="https://cdn.ittelkom-sby.ac.id/research/z1688563850312a71fb73477fce3f6e4b5b3b96990f.pdf" TargetMode="External"/><Relationship Id="rId409" Type="http://schemas.openxmlformats.org/officeDocument/2006/relationships/hyperlink" Target="../../../../../:b:/r/personal/lppm_ittelkom-sby_ac_id/Documents/2023/Hibah%20Eksternal/KEDAIREKA/Proposal/Proposal%20Lengkap%20Gun%20Shot%20FSA%20revAkhir%20SIGNED.pdf.pdf?csf=1&amp;web=1&amp;e=p1DFFX" TargetMode="External"/><Relationship Id="rId560" Type="http://schemas.openxmlformats.org/officeDocument/2006/relationships/hyperlink" Target="http://cdndata.telkomuniversity.ac.id/research/z17107369035a063876d60a152e20f8f1112ce58d39.pdf" TargetMode="External"/><Relationship Id="rId798" Type="http://schemas.openxmlformats.org/officeDocument/2006/relationships/hyperlink" Target="../../../../../../:b:/g/personal/ppm_telkomuniversity_ac_id/Eevfl64F_8BAiUN7utO61KMBbXr2rJGzy2nH3gEE4Dd_gg?e=0uu9Ii" TargetMode="External"/><Relationship Id="rId92" Type="http://schemas.openxmlformats.org/officeDocument/2006/relationships/hyperlink" Target="https://drive.google.com/file/d/1vVzlFGpPwXbOaufauXOMsyEh5kfAtDRW/view?usp=sharing" TargetMode="External"/><Relationship Id="rId213" Type="http://schemas.openxmlformats.org/officeDocument/2006/relationships/hyperlink" Target="https://cdn.ittelkom-sby.ac.id/research/z162797012367d4de1fed6196cab7af0ac64038cc02.pdf" TargetMode="External"/><Relationship Id="rId420" Type="http://schemas.openxmlformats.org/officeDocument/2006/relationships/hyperlink" Target="https://cdn.ittelkom-sby.ac.id/research/z169840115610ca1b2d9f0d8ec792035dea7884bf58.pdf" TargetMode="External"/><Relationship Id="rId616" Type="http://schemas.openxmlformats.org/officeDocument/2006/relationships/hyperlink" Target="../../../../../:b:/g/personal/lppmsby_telkomuniversity_ac_id/EaM347nD1R5NubujBfBkmuABqx4GLaLRrUjNCbcK6Ea81A" TargetMode="External"/><Relationship Id="rId658" Type="http://schemas.openxmlformats.org/officeDocument/2006/relationships/hyperlink" Target="https://cdn.ittelkom-sby.ac.id/research/z1601362407dbf727fa74c50c54a63eb668c66eaa08.pdf" TargetMode="External"/><Relationship Id="rId255" Type="http://schemas.openxmlformats.org/officeDocument/2006/relationships/hyperlink" Target="https://cdn.ittelkom-sby.ac.id/research/z163728905318acacd061321725bb8e4b1747a73a48.pdf" TargetMode="External"/><Relationship Id="rId297" Type="http://schemas.openxmlformats.org/officeDocument/2006/relationships/hyperlink" Target="https://cdn.ittelkom-sby.ac.id/research/z163868866788247f4cacc412f4aa663fbb3305c4d4.pdf" TargetMode="External"/><Relationship Id="rId462" Type="http://schemas.openxmlformats.org/officeDocument/2006/relationships/hyperlink" Target="../../../../../:b:/g/personal/lppm_ittelkom-sby_ac_id/Ee60-hrVvztMmStSlYRuWVoBozYUEqZw2Hb2SDKFwd74YA?e=XBy6Nh" TargetMode="External"/><Relationship Id="rId518" Type="http://schemas.openxmlformats.org/officeDocument/2006/relationships/hyperlink" Target="https://cdn.ittelkom-sby.ac.id/research/z17103028269897cf04e3743c70b749d48bd3d659b0.pdf" TargetMode="External"/><Relationship Id="rId725" Type="http://schemas.openxmlformats.org/officeDocument/2006/relationships/hyperlink" Target="https://cdndata.telkomuniversity.ac.id/research/z17309689122cc83b36c5c1943fcf677c6685b4ef16.pdf" TargetMode="External"/><Relationship Id="rId115" Type="http://schemas.openxmlformats.org/officeDocument/2006/relationships/hyperlink" Target="https://drive.google.com/file/d/1QzezQLS3iWaYx0KE8y1pPHVeBqyGzR7i/view?usp=sharing" TargetMode="External"/><Relationship Id="rId157" Type="http://schemas.openxmlformats.org/officeDocument/2006/relationships/hyperlink" Target="https://cdn.ittelkom-sby.ac.id/research/z16933652473bdb70c31e9eae9fd2928e9c85e4c8d2.pdf" TargetMode="External"/><Relationship Id="rId322" Type="http://schemas.openxmlformats.org/officeDocument/2006/relationships/hyperlink" Target="https://cdn.ittelkom-sby.ac.id/research/z1638549349b37d44b96384157e8503a1265aceabe1.pdf" TargetMode="External"/><Relationship Id="rId364" Type="http://schemas.openxmlformats.org/officeDocument/2006/relationships/hyperlink" Target="https://cdn.ittelkom-sby.ac.id/research/z16645547344feeaa314607a4622ae0b62051c90ddd.pdf" TargetMode="External"/><Relationship Id="rId767" Type="http://schemas.openxmlformats.org/officeDocument/2006/relationships/hyperlink" Target="https://iplatinum.telkomuniversity.ac.id/backoffice/selection/proposal/document/533" TargetMode="External"/><Relationship Id="rId61" Type="http://schemas.openxmlformats.org/officeDocument/2006/relationships/hyperlink" Target="https://cdn.ittelkom-sby.ac.id/research/z1693385198b3ceb83842a5bdc5dc6c50df34e6adea.pdf" TargetMode="External"/><Relationship Id="rId199" Type="http://schemas.openxmlformats.org/officeDocument/2006/relationships/hyperlink" Target="https://cdn.ittelkom-sby.ac.id/research/z162806017442a60100aab1f53739596ad35368d622.pdf" TargetMode="External"/><Relationship Id="rId571" Type="http://schemas.openxmlformats.org/officeDocument/2006/relationships/hyperlink" Target="../../../../../:b:/g/personal/lppm_ittelkom-sby_ac_id/EahPewzWc61Kh3feMCgxn2oBA_p2NuM8w58fRzzNegJA-A?e=feyRoZ" TargetMode="External"/><Relationship Id="rId627" Type="http://schemas.openxmlformats.org/officeDocument/2006/relationships/hyperlink" Target="https://cdn.ittelkom-sby.ac.id/research/z160135261681fa81dc4dbcc4290672ac5a153ae35c.pdf" TargetMode="External"/><Relationship Id="rId669" Type="http://schemas.openxmlformats.org/officeDocument/2006/relationships/hyperlink" Target="https://cdn.ittelkom-sby.ac.id/research/z16013630985b9bf48c5e3be4fed12e3941cc1b9a4b.pdf" TargetMode="External"/><Relationship Id="rId19" Type="http://schemas.openxmlformats.org/officeDocument/2006/relationships/hyperlink" Target="https://drive.google.com/file/d/1ebxYiGHYh4H9kAB0UkeZz3DylZ5Tyii8/view?usp=drive_link" TargetMode="External"/><Relationship Id="rId224" Type="http://schemas.openxmlformats.org/officeDocument/2006/relationships/hyperlink" Target="https://cdn.ittelkom-sby.ac.id/research/z16014350619d4f9742951f70032ea13d9b67b3678c.pdf" TargetMode="External"/><Relationship Id="rId266" Type="http://schemas.openxmlformats.org/officeDocument/2006/relationships/hyperlink" Target="https://cdn.ittelkom-sby.ac.id/research/z1615369045e33bead07c7bbc4844caa35a781d377d.pdf" TargetMode="External"/><Relationship Id="rId431" Type="http://schemas.openxmlformats.org/officeDocument/2006/relationships/hyperlink" Target="https://cdn.ittelkom-sby.ac.id/research/z1610763469cb260b8e845ee0986c205c66b21c1af8.pdf" TargetMode="External"/><Relationship Id="rId473" Type="http://schemas.openxmlformats.org/officeDocument/2006/relationships/hyperlink" Target="https://cdn.ittelkom-sby.ac.id/research/z1701143566d3e5347d293e27e00455d7d2552fe5b1.pdf" TargetMode="External"/><Relationship Id="rId529" Type="http://schemas.openxmlformats.org/officeDocument/2006/relationships/hyperlink" Target="http://cdndata.telkomuniversity.ac.id/research/z17144465480772cbbe100b9f5ee440c5c49f10406b.pdf" TargetMode="External"/><Relationship Id="rId680" Type="http://schemas.openxmlformats.org/officeDocument/2006/relationships/hyperlink" Target="http://cdndata.telkomuniversity.ac.id/research/z172662751786dda83c3ee4f623ffff8781d094361e.pdf" TargetMode="External"/><Relationship Id="rId736" Type="http://schemas.openxmlformats.org/officeDocument/2006/relationships/hyperlink" Target="https://cdndata.telkomuniversity.ac.id/research/z17234292864dfa928f85355bfc299487630c449a62.pdf" TargetMode="External"/><Relationship Id="rId30" Type="http://schemas.openxmlformats.org/officeDocument/2006/relationships/hyperlink" Target="https://drive.google.com/file/d/1Wkexgu7NVzCIJnr_5BGGt1xLT7cYtmCZ/view?usp=drive_link" TargetMode="External"/><Relationship Id="rId126" Type="http://schemas.openxmlformats.org/officeDocument/2006/relationships/hyperlink" Target="https://cdn.ittelkom-sby.ac.id/research/z16550901411c6a3a5a8661bb8cdb3816b894ce4f5b.pdf" TargetMode="External"/><Relationship Id="rId168" Type="http://schemas.openxmlformats.org/officeDocument/2006/relationships/hyperlink" Target="https://cdn.ittelkom-sby.ac.id/research/z16632063040c2e1526f806eadf94c1b2347b5c47c8.pdf" TargetMode="External"/><Relationship Id="rId333" Type="http://schemas.openxmlformats.org/officeDocument/2006/relationships/hyperlink" Target="https://cdn.ittelkom-sby.ac.id/research/z1626419998365a47ce99eb908291acf1f05ca46f9a.pdf" TargetMode="External"/><Relationship Id="rId540" Type="http://schemas.openxmlformats.org/officeDocument/2006/relationships/hyperlink" Target="http://cdndata.telkomuniversity.ac.id/research/z1710949263fa6a05a2b2cf73b687f11fb85e7ec523.pdf" TargetMode="External"/><Relationship Id="rId778" Type="http://schemas.openxmlformats.org/officeDocument/2006/relationships/hyperlink" Target="https://iplatinum.telkomuniversity.ac.id/backoffice/selection/proposal/document/485" TargetMode="External"/><Relationship Id="rId72" Type="http://schemas.openxmlformats.org/officeDocument/2006/relationships/hyperlink" Target="https://cdn.ittelkom-sby.ac.id/research/z1675650870a7797310e844f83dcac10bce171b3732.pdf" TargetMode="External"/><Relationship Id="rId375" Type="http://schemas.openxmlformats.org/officeDocument/2006/relationships/hyperlink" Target="https://cdn.ittelkom-sby.ac.id/research/z16624330215ce2c4177b04db0e0ba26e7962e1765e.pdf" TargetMode="External"/><Relationship Id="rId582" Type="http://schemas.openxmlformats.org/officeDocument/2006/relationships/hyperlink" Target="../../../../../:b:/g/personal/lppm_ittelkom-sby_ac_id/EahPewzWc61Kh3feMCgxn2oBA_p2NuM8w58fRzzNegJA-A?e=feyRoZ" TargetMode="External"/><Relationship Id="rId638" Type="http://schemas.openxmlformats.org/officeDocument/2006/relationships/hyperlink" Target="https://cdn.ittelkom-sby.ac.id/research/z1601352766c283da25f0f21d7a20cce1b1c3f6cbdd.pdf" TargetMode="External"/><Relationship Id="rId803" Type="http://schemas.openxmlformats.org/officeDocument/2006/relationships/hyperlink" Target="../../../../../../:b:/g/personal/ppm_telkomuniversity_ac_id/EX37q7CQzJFDgS8iAxfrgvoBDCWkXMfhmTk3dpah04DvYw?e=EQ8KoV" TargetMode="External"/><Relationship Id="rId3" Type="http://schemas.openxmlformats.org/officeDocument/2006/relationships/hyperlink" Target="https://drive.google.com/file/d/1DkMQJsHnWiwU1VV-PYwjTENO2uVyj5VM/view?usp=drive_link" TargetMode="External"/><Relationship Id="rId235" Type="http://schemas.openxmlformats.org/officeDocument/2006/relationships/hyperlink" Target="https://cdn.ittelkom-sby.ac.id/research/z1615514823f59d54a6330376013d996e1bfff03b5f.pdf" TargetMode="External"/><Relationship Id="rId277" Type="http://schemas.openxmlformats.org/officeDocument/2006/relationships/hyperlink" Target="https://cdn.ittelkom-sby.ac.id/research/z1617854862c00e01f0a36097b0d4b19ee93c39c713.pdf" TargetMode="External"/><Relationship Id="rId400"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442" Type="http://schemas.openxmlformats.org/officeDocument/2006/relationships/hyperlink" Target="https://cdn.ittelkom-sby.ac.id/research/z1597799457dacac1753ea357200088affd436f96d8.pdf" TargetMode="External"/><Relationship Id="rId484" Type="http://schemas.openxmlformats.org/officeDocument/2006/relationships/hyperlink" Target="http://cdndata.telkomuniversity.ac.id/research/z1711941369cac18d523f29fd732490e07a22507c21.pdf" TargetMode="External"/><Relationship Id="rId705" Type="http://schemas.openxmlformats.org/officeDocument/2006/relationships/hyperlink" Target="https://cdndata.telkomuniversity.ac.id/research/z1731021246bec1644dde5b55d3a93ae6fa5c70dcb3.pdf" TargetMode="External"/><Relationship Id="rId137" Type="http://schemas.openxmlformats.org/officeDocument/2006/relationships/hyperlink" Target="https://cdn.ittelkom-sby.ac.id/research/z1692345355a22a1eb7af52c03e443852a62f444653.pdf" TargetMode="External"/><Relationship Id="rId302" Type="http://schemas.openxmlformats.org/officeDocument/2006/relationships/hyperlink" Target="https://cdn.ittelkom-sby.ac.id/research/z1632979702fce4d3c1804b10ce5ae7081234934f03.pdf" TargetMode="External"/><Relationship Id="rId344" Type="http://schemas.openxmlformats.org/officeDocument/2006/relationships/hyperlink" Target="https://cdn.ittelkom-sby.ac.id/research/z166468889500a5f6de2f8a1f005e0d3b0967e19a1d.pdf" TargetMode="External"/><Relationship Id="rId691" Type="http://schemas.openxmlformats.org/officeDocument/2006/relationships/hyperlink" Target="../../../../../../:b:/g/personal/lppmsby_telkomuniversity_ac_id/ETPxNx26MBZDn4VUFvPfTMwBBjdA-NqbJ22RY3Q3bJU5Fw?e=lcrdIz" TargetMode="External"/><Relationship Id="rId747" Type="http://schemas.openxmlformats.org/officeDocument/2006/relationships/hyperlink" Target="https://iplatinum.telkomuniversity.ac.id/backoffice/selection/proposal/document/121" TargetMode="External"/><Relationship Id="rId789" Type="http://schemas.openxmlformats.org/officeDocument/2006/relationships/hyperlink" Target="../../../../../../:b:/g/personal/ppm_telkomuniversity_ac_id/EQI5knPt19pJubgyNHCmWkABTyNj6Vd_l2Uv9CWIlynonQ?e=QJaLi6" TargetMode="External"/><Relationship Id="rId41" Type="http://schemas.openxmlformats.org/officeDocument/2006/relationships/hyperlink" Target="https://drive.google.com/file/d/1SYT6axc7xaeW-Xneu0ARl3-ZTDdL55Qj/view?usp=drive_link" TargetMode="External"/><Relationship Id="rId83" Type="http://schemas.openxmlformats.org/officeDocument/2006/relationships/hyperlink" Target="https://cdn.ittelkom-sby.ac.id/research/z16753983123bba7578ad95f654b982e5e36386d603.pdf" TargetMode="External"/><Relationship Id="rId179" Type="http://schemas.openxmlformats.org/officeDocument/2006/relationships/hyperlink" Target="https://cdn.ittelkom-sby.ac.id/research/z16281395851ab1871ad3a8bfeb27c1ed6edd600680.pdf" TargetMode="External"/><Relationship Id="rId386" Type="http://schemas.openxmlformats.org/officeDocument/2006/relationships/hyperlink" Target="https://cdn.ittelkom-sby.ac.id/research/z16646767688e163272ea6d9b090308db1ef3a0d01b.pdf" TargetMode="External"/><Relationship Id="rId551" Type="http://schemas.openxmlformats.org/officeDocument/2006/relationships/hyperlink" Target="http://cdndata.telkomuniversity.ac.id/research/z1710940669c42c887b094af7381fcca752e1c0aa17.pdf" TargetMode="External"/><Relationship Id="rId593" Type="http://schemas.openxmlformats.org/officeDocument/2006/relationships/hyperlink" Target="../../../../../:b:/g/personal/lppm_ittelkom-sby_ac_id/ETr56jffCEtFrp6VVgXN_TkBZ64i9BiV2p-V1El612Nf9g?e=0nzgIE" TargetMode="External"/><Relationship Id="rId607" Type="http://schemas.openxmlformats.org/officeDocument/2006/relationships/hyperlink" Target="http://cdndata.telkomuniversity.ac.id/research/z1718073410c358a55b3388d9e89af79ae1cf6b5c84.pdf" TargetMode="External"/><Relationship Id="rId649" Type="http://schemas.openxmlformats.org/officeDocument/2006/relationships/hyperlink" Target="https://cdn.ittelkom-sby.ac.id/research/z1601359697bcf9cdc4edbe6d06acb91bf6eae2e3dd.pdf" TargetMode="External"/><Relationship Id="rId814" Type="http://schemas.openxmlformats.org/officeDocument/2006/relationships/table" Target="../tables/table5.xml"/><Relationship Id="rId190" Type="http://schemas.openxmlformats.org/officeDocument/2006/relationships/hyperlink" Target="https://cdn.ittelkom-sby.ac.id/research/z1628065664b9040960ad46f2d0196fcd5f544ced7f.pdf" TargetMode="External"/><Relationship Id="rId204" Type="http://schemas.openxmlformats.org/officeDocument/2006/relationships/hyperlink" Target="https://cdn.ittelkom-sby.ac.id/research/z1628059077d00903db1c22f57e2660154fa79b428c.pdf" TargetMode="External"/><Relationship Id="rId246" Type="http://schemas.openxmlformats.org/officeDocument/2006/relationships/hyperlink" Target="https://cdn.ittelkom-sby.ac.id/research/z163733830029ac80b95845528ec062057025484d6b.pdf" TargetMode="External"/><Relationship Id="rId288" Type="http://schemas.openxmlformats.org/officeDocument/2006/relationships/hyperlink" Target="https://cdn.ittelkom-sby.ac.id/research/z16146504524bbdd28213cd9e927d8c173fcfc6831d.pdf" TargetMode="External"/><Relationship Id="rId411" Type="http://schemas.openxmlformats.org/officeDocument/2006/relationships/hyperlink" Target="https://cdn.ittelkom-sby.ac.id/research/z169841142793fca63575f6e473bf5985a8ea2ee04c.pdf" TargetMode="External"/><Relationship Id="rId453" Type="http://schemas.openxmlformats.org/officeDocument/2006/relationships/hyperlink" Target="https://cdn.ittelkom-sby.ac.id/research/z161076352546f28902cddec8e492c7ee74a6d191df.pdf" TargetMode="External"/><Relationship Id="rId509" Type="http://schemas.openxmlformats.org/officeDocument/2006/relationships/hyperlink" Target="http://cdndata.telkomuniversity.ac.id/research/z17119407846a8cbf99388e324ec919da81eaea0284.pdf" TargetMode="External"/><Relationship Id="rId660" Type="http://schemas.openxmlformats.org/officeDocument/2006/relationships/hyperlink" Target="https://cdn.ittelkom-sby.ac.id/research/z1627715263a8a8e96ee680b158f624ad7755b49af6.pdf" TargetMode="External"/><Relationship Id="rId106" Type="http://schemas.openxmlformats.org/officeDocument/2006/relationships/hyperlink" Target="https://drive.google.com/file/d/1HYK4-qp4C1KQcETx5xeNSnTFoNxHyGOe/view?usp=sharing" TargetMode="External"/><Relationship Id="rId313" Type="http://schemas.openxmlformats.org/officeDocument/2006/relationships/hyperlink" Target="https://cdn.ittelkom-sby.ac.id/research/z162633016038afde03bc5d41353cdb00c1b93949a9.pdf" TargetMode="External"/><Relationship Id="rId495" Type="http://schemas.openxmlformats.org/officeDocument/2006/relationships/hyperlink" Target="http://cdndata.telkomuniversity.ac.id/research/z1711941240ade6df11746ed9d0073be25460d4db4a.pdf" TargetMode="External"/><Relationship Id="rId716" Type="http://schemas.openxmlformats.org/officeDocument/2006/relationships/hyperlink" Target="https://cdndata.telkomuniversity.ac.id/research/z17316739403ad447800d6ec4249e87a3aa06169c14.pdf" TargetMode="External"/><Relationship Id="rId758" Type="http://schemas.openxmlformats.org/officeDocument/2006/relationships/hyperlink" Target="https://iplatinum.telkomuniversity.ac.id/backoffice/selection/proposal/document/321" TargetMode="External"/><Relationship Id="rId10" Type="http://schemas.openxmlformats.org/officeDocument/2006/relationships/hyperlink" Target="https://drive.google.com/file/d/1i0fHqaZwXIrQE46RP6NOroYCrbpvZyJo/view?usp=drive_link" TargetMode="External"/><Relationship Id="rId52" Type="http://schemas.openxmlformats.org/officeDocument/2006/relationships/hyperlink" Target="https://cdn.ittelkom-sby.ac.id/research/z16933665244c39c82c8b9cc69d03385794292970a1.pdf" TargetMode="External"/><Relationship Id="rId94" Type="http://schemas.openxmlformats.org/officeDocument/2006/relationships/hyperlink" Target="https://drive.google.com/file/d/1oJz2KaW4_fFfQoqxosWy-6aOj9nsTMn1/view?usp=sharing" TargetMode="External"/><Relationship Id="rId148" Type="http://schemas.openxmlformats.org/officeDocument/2006/relationships/hyperlink" Target="https://cdn.ittelkom-sby.ac.id/research/z16919849602d122db4f1f94a9d523e6d134d394e2d.pdf" TargetMode="External"/><Relationship Id="rId355" Type="http://schemas.openxmlformats.org/officeDocument/2006/relationships/hyperlink" Target="https://cdn.ittelkom-sby.ac.id/research/z1643771033cfdedfb41e126bc043f26c610a934103.pdf" TargetMode="External"/><Relationship Id="rId397" Type="http://schemas.openxmlformats.org/officeDocument/2006/relationships/hyperlink" Target="https://cdn.ittelkom-sby.ac.id/research/z1692360116f1c3798d922c168bc920da59fbe59226.pdf" TargetMode="External"/><Relationship Id="rId520" Type="http://schemas.openxmlformats.org/officeDocument/2006/relationships/hyperlink" Target="https://cdn.ittelkom-sby.ac.id/research/z171333463593e4ac150a16020b83b32e05ea1b4722.pdf" TargetMode="External"/><Relationship Id="rId562" Type="http://schemas.openxmlformats.org/officeDocument/2006/relationships/hyperlink" Target="../../../../../:b:/g/personal/lppm_ittelkom-sby_ac_id/EahPewzWc61Kh3feMCgxn2oBA_p2NuM8w58fRzzNegJA-A?e=feyRoZ" TargetMode="External"/><Relationship Id="rId618" Type="http://schemas.openxmlformats.org/officeDocument/2006/relationships/hyperlink" Target="https://cdn.ittelkom-sby.ac.id/research/z1627726388b653e05e6fd17f09fca90f4f080f39f4.pdf" TargetMode="External"/><Relationship Id="rId215" Type="http://schemas.openxmlformats.org/officeDocument/2006/relationships/hyperlink" Target="https://cdn.ittelkom-sby.ac.id/research/z1627970547c0bbd209dbaf745fd8701a714ca442fa.pdf" TargetMode="External"/><Relationship Id="rId257" Type="http://schemas.openxmlformats.org/officeDocument/2006/relationships/hyperlink" Target="https://cdn.ittelkom-sby.ac.id/research/z16375438399f03acede7998ba9faa9e743740913a9.pdf" TargetMode="External"/><Relationship Id="rId422" Type="http://schemas.openxmlformats.org/officeDocument/2006/relationships/hyperlink" Target="https://cdn.ittelkom-sby.ac.id/research/z1698413787dc038a94cb6286dbc4d40eba62fe8963.pdf" TargetMode="External"/><Relationship Id="rId464" Type="http://schemas.openxmlformats.org/officeDocument/2006/relationships/hyperlink" Target="../../../../../:b:/g/personal/lppm_ittelkom-sby_ac_id/EWQ7Y6F7PV1Ok3UaMuADh0AB4jCG4Wm4uAUzZ4p9QRYUkw?e=46Xd1E" TargetMode="External"/><Relationship Id="rId299" Type="http://schemas.openxmlformats.org/officeDocument/2006/relationships/hyperlink" Target="https://cdn.ittelkom-sby.ac.id/research/z1634199384bfb260ad80ba5e34396f94f9fa93f987.pdf" TargetMode="External"/><Relationship Id="rId727" Type="http://schemas.openxmlformats.org/officeDocument/2006/relationships/hyperlink" Target="https://cdndata.telkomuniversity.ac.id/research/z1736935817814d28431f040a7f83352ab0294dcbce.pdf" TargetMode="External"/><Relationship Id="rId63" Type="http://schemas.openxmlformats.org/officeDocument/2006/relationships/hyperlink" Target="https://cdn.ittelkom-sby.ac.id/research/z169336405530f1ddfc11f7b0302fe351319c3c6ad6.pdf" TargetMode="External"/><Relationship Id="rId159" Type="http://schemas.openxmlformats.org/officeDocument/2006/relationships/hyperlink" Target="https://cdn.ittelkom-sby.ac.id/research/z1693365436f314f75748c46c6f77bb0cd00221120d.pdf" TargetMode="External"/><Relationship Id="rId366" Type="http://schemas.openxmlformats.org/officeDocument/2006/relationships/hyperlink" Target="https://cdn.ittelkom-sby.ac.id/research/z1669277698dbfe1c5b8c2bfe6799b8d4d9e7e4131d.pdf" TargetMode="External"/><Relationship Id="rId573" Type="http://schemas.openxmlformats.org/officeDocument/2006/relationships/hyperlink" Target="../../../../../:b:/g/personal/lppm_ittelkom-sby_ac_id/EahPewzWc61Kh3feMCgxn2oBA_p2NuM8w58fRzzNegJA-A?e=feyRoZ" TargetMode="External"/><Relationship Id="rId780" Type="http://schemas.openxmlformats.org/officeDocument/2006/relationships/hyperlink" Target="../../../../../../:b:/g/personal/ppm_telkomuniversity_ac_id/EbTaJ_6ECuhOmDIFOG0Z0w8BmCr8SdAdZ2lnS2SotDViaA?e=HkljRM" TargetMode="External"/><Relationship Id="rId226" Type="http://schemas.openxmlformats.org/officeDocument/2006/relationships/hyperlink" Target="https://cdn.ittelkom-sby.ac.id/research/z16107650193c8fa45762ab73bf8fc170d24ca433e0.pdf" TargetMode="External"/><Relationship Id="rId433" Type="http://schemas.openxmlformats.org/officeDocument/2006/relationships/hyperlink" Target="https://cdn.ittelkom-sby.ac.id/research/z1610764221aada3ecff46b139c0db011f69cd47781.pdf" TargetMode="External"/><Relationship Id="rId640" Type="http://schemas.openxmlformats.org/officeDocument/2006/relationships/hyperlink" Target="https://cdn.ittelkom-sby.ac.id/research/z162772795301fbd5deca9d894a73883f4697e53502.pdf" TargetMode="External"/><Relationship Id="rId738" Type="http://schemas.openxmlformats.org/officeDocument/2006/relationships/hyperlink" Target="https://cdndata.telkomuniversity.ac.id/research/z172128902048b9c615758bd812f0d57bf3ba5a9495.pdf" TargetMode="External"/><Relationship Id="rId74" Type="http://schemas.openxmlformats.org/officeDocument/2006/relationships/hyperlink" Target="https://cdn.ittelkom-sby.ac.id/research/z16753916540e4245be9f272ffd7745f1bfa4a95768.pdf" TargetMode="External"/><Relationship Id="rId377" Type="http://schemas.openxmlformats.org/officeDocument/2006/relationships/hyperlink" Target="https://cdn.ittelkom-sby.ac.id/research/z168258143181acc864e16dd068a7e75164202054da.pdf" TargetMode="External"/><Relationship Id="rId500" Type="http://schemas.openxmlformats.org/officeDocument/2006/relationships/hyperlink" Target="http://cdndata.telkomuniversity.ac.id/research/z1711941292f64041163f7cdbc28af12695aa37c12c.pdf" TargetMode="External"/><Relationship Id="rId584" Type="http://schemas.openxmlformats.org/officeDocument/2006/relationships/hyperlink" Target="../../../../../:b:/g/personal/lppm_ittelkom-sby_ac_id/EahPewzWc61Kh3feMCgxn2oBA_p2NuM8w58fRzzNegJA-A?e=feyRoZ" TargetMode="External"/><Relationship Id="rId805" Type="http://schemas.openxmlformats.org/officeDocument/2006/relationships/hyperlink" Target="../../../../../../:b:/g/personal/ppm_telkomuniversity_ac_id/EbkXYV8fZDpPuhsKv8Y7CWIBUYfacVgPtn0Afex6qmtCGw?e=rXvrT5" TargetMode="External"/><Relationship Id="rId5" Type="http://schemas.openxmlformats.org/officeDocument/2006/relationships/hyperlink" Target="https://drive.google.com/file/d/1i0fHqaZwXIrQE46RP6NOroYCrbpvZyJo/view?usp=drive_link" TargetMode="External"/><Relationship Id="rId237" Type="http://schemas.openxmlformats.org/officeDocument/2006/relationships/hyperlink" Target="https://cdn.ittelkom-sby.ac.id/research/z1615531459f4daacaddb0db2d1afc499572a6b053d.pdf" TargetMode="External"/><Relationship Id="rId791" Type="http://schemas.openxmlformats.org/officeDocument/2006/relationships/hyperlink" Target="../../../../../../:b:/g/personal/ppm_telkomuniversity_ac_id/EcZLkI0j-dRHiIlXYto5bhABGGEOie8ORIhKD3eeyzeoQg?e=7ZZ2q2" TargetMode="External"/><Relationship Id="rId444" Type="http://schemas.openxmlformats.org/officeDocument/2006/relationships/hyperlink" Target="https://cdn.ittelkom-sby.ac.id/research/z1597802128adfa2bdfc104086be42e6e59c39fef46.pdf" TargetMode="External"/><Relationship Id="rId651" Type="http://schemas.openxmlformats.org/officeDocument/2006/relationships/hyperlink" Target="https://cdn.ittelkom-sby.ac.id/research/z16277138696bb03dc979e4693c454d78bb24942d7c.pdf" TargetMode="External"/><Relationship Id="rId749" Type="http://schemas.openxmlformats.org/officeDocument/2006/relationships/hyperlink" Target="https://iplatinum.telkomuniversity.ac.id/backoffice/selection/proposal/document/186" TargetMode="External"/><Relationship Id="rId290" Type="http://schemas.openxmlformats.org/officeDocument/2006/relationships/hyperlink" Target="https://cdn.ittelkom-sby.ac.id/research/z1632968075a0c9020990c02b1547387d78708d3e1b.pdf" TargetMode="External"/><Relationship Id="rId304" Type="http://schemas.openxmlformats.org/officeDocument/2006/relationships/hyperlink" Target="https://cdn.ittelkom-sby.ac.id/research/z1616729538f5452aae10a4c8c40deac2a2fb516fc7.pdf" TargetMode="External"/><Relationship Id="rId388" Type="http://schemas.openxmlformats.org/officeDocument/2006/relationships/hyperlink" Target="https://cdn.ittelkom-sby.ac.id/research/z1663213834225981aa631143f51fbaf6b21fb698b7.pdf" TargetMode="External"/><Relationship Id="rId511" Type="http://schemas.openxmlformats.org/officeDocument/2006/relationships/hyperlink" Target="http://cdndata.telkomuniversity.ac.id/research/z17115206200f6839e3389c23d8b145340010bac0af.pdf" TargetMode="External"/><Relationship Id="rId609" Type="http://schemas.openxmlformats.org/officeDocument/2006/relationships/hyperlink" Target="http://cdndata.telkomuniversity.ac.id/research/z17179881974aeaf81b1e95783e843af40aec4d6dd2.pdf" TargetMode="External"/><Relationship Id="rId85" Type="http://schemas.openxmlformats.org/officeDocument/2006/relationships/hyperlink" Target="https://drive.google.com/file/d/1oJz2KaW4_fFfQoqxosWy-6aOj9nsTMn1/view?usp=sharing" TargetMode="External"/><Relationship Id="rId150" Type="http://schemas.openxmlformats.org/officeDocument/2006/relationships/hyperlink" Target="https://cdn.ittelkom-sby.ac.id/research/z169344055044feb53aca28158cb8c9e90abf688b15.pdf" TargetMode="External"/><Relationship Id="rId595" Type="http://schemas.openxmlformats.org/officeDocument/2006/relationships/hyperlink" Target="../../../../../:b:/g/personal/lppmsby_telkomuniversity_ac_id/EfUuMnqtKEdKmcXnBmaa1zABeggWEAYLZY7nZ-U7vsIqRw?e=0FPlHb" TargetMode="External"/><Relationship Id="rId248" Type="http://schemas.openxmlformats.org/officeDocument/2006/relationships/hyperlink" Target="https://cdn.ittelkom-sby.ac.id/research/z16375496187b8b5a7476757e5cdd903634aeff67a3.pdf" TargetMode="External"/><Relationship Id="rId455" Type="http://schemas.openxmlformats.org/officeDocument/2006/relationships/hyperlink" Target="../../../../../:b:/g/personal/lppm_ittelkom-sby_ac_id/EcJ66Xw9c_pDiOxjT_nP1ZcBvtsrga23vzzoegKfCXt6nQ?e=ukKinx" TargetMode="External"/><Relationship Id="rId662" Type="http://schemas.openxmlformats.org/officeDocument/2006/relationships/hyperlink" Target="https://cdn.ittelkom-sby.ac.id/research/z162771513070ac663749783ce64f369d127f5cfa9e.pdf" TargetMode="External"/><Relationship Id="rId12" Type="http://schemas.openxmlformats.org/officeDocument/2006/relationships/hyperlink" Target="https://drive.google.com/file/d/1i0fHqaZwXIrQE46RP6NOroYCrbpvZyJo/view?usp=drive_link" TargetMode="External"/><Relationship Id="rId108" Type="http://schemas.openxmlformats.org/officeDocument/2006/relationships/hyperlink" Target="https://drive.google.com/file/d/1HYK4-qp4C1KQcETx5xeNSnTFoNxHyGOe/view?usp=sharing" TargetMode="External"/><Relationship Id="rId315" Type="http://schemas.openxmlformats.org/officeDocument/2006/relationships/hyperlink" Target="https://cdn.ittelkom-sby.ac.id/research/z162633608057f1e39a10c128bdf3bc45b36cf06666.pdf" TargetMode="External"/><Relationship Id="rId522" Type="http://schemas.openxmlformats.org/officeDocument/2006/relationships/hyperlink" Target="https://cdn.ittelkom-sby.ac.id/research/z170971289322e82eb57c07186828f6c50ef9cbd3b8.pdf" TargetMode="External"/><Relationship Id="rId96" Type="http://schemas.openxmlformats.org/officeDocument/2006/relationships/hyperlink" Target="https://drive.google.com/file/d/1Fmp-C-oWEFpLzCO1nVxhC9e25BzYykfh/view?usp=sharing" TargetMode="External"/><Relationship Id="rId161" Type="http://schemas.openxmlformats.org/officeDocument/2006/relationships/hyperlink" Target="https://cdn.ittelkom-sby.ac.id/research/z1693384170edb13f223134c84a0cb2bbcfea5a535b.pdf" TargetMode="External"/><Relationship Id="rId399"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259" Type="http://schemas.openxmlformats.org/officeDocument/2006/relationships/hyperlink" Target="https://cdn.ittelkom-sby.ac.id/research/z163733573351cb453e501cfcb3c8c1ac430e2a2499.pdf" TargetMode="External"/><Relationship Id="rId466" Type="http://schemas.openxmlformats.org/officeDocument/2006/relationships/hyperlink" Target="../../../../../:b:/r/personal/lppm_ittelkom-sby_ac_id/Documents/2023/Hibah%20Eksternal/BIMA/Kontrak%20Turunan/Scan%20Kontrak%20Turunan%20PDP%20-%20Darlin.pdf?csf=1&amp;web=1&amp;e=NZP7aD" TargetMode="External"/><Relationship Id="rId673" Type="http://schemas.openxmlformats.org/officeDocument/2006/relationships/hyperlink" Target="https://cdn.ittelkom-sby.ac.id/research/z160143261528932daaaf43c6703e215f647b459a10.pdf" TargetMode="External"/><Relationship Id="rId23" Type="http://schemas.openxmlformats.org/officeDocument/2006/relationships/hyperlink" Target="https://drive.google.com/file/d/1ebxYiGHYh4H9kAB0UkeZz3DylZ5Tyii8/view?usp=drive_link" TargetMode="External"/><Relationship Id="rId119" Type="http://schemas.openxmlformats.org/officeDocument/2006/relationships/hyperlink" Target="https://drive.google.com/file/d/1I6LSWdHusLBHCUZrgIiTXWgS3NOeA24k/view?usp=sharing" TargetMode="External"/><Relationship Id="rId326" Type="http://schemas.openxmlformats.org/officeDocument/2006/relationships/hyperlink" Target="https://cdn.ittelkom-sby.ac.id/research/z16385461653c969b6ebeaa60dc6da27b9090e65e9b.pdf" TargetMode="External"/><Relationship Id="rId533" Type="http://schemas.openxmlformats.org/officeDocument/2006/relationships/hyperlink" Target="http://cdndata.telkomuniversity.ac.id/research/z17109194096b90fe6677ee57634c27741acc07cb84.pdf" TargetMode="External"/><Relationship Id="rId740" Type="http://schemas.openxmlformats.org/officeDocument/2006/relationships/hyperlink" Target="https://cdndata.telkomuniversity.ac.id/research/z17413369118276d45d97866bc13113f61e2455b93e.pdf" TargetMode="External"/><Relationship Id="rId172" Type="http://schemas.openxmlformats.org/officeDocument/2006/relationships/hyperlink" Target="https://cdn.ittelkom-sby.ac.id/research/z16548296375b85c53e9dfb8e12493a41fdab47b09c.pdf" TargetMode="External"/><Relationship Id="rId477" Type="http://schemas.openxmlformats.org/officeDocument/2006/relationships/hyperlink" Target="https://cdn.ittelkom-sby.ac.id/research/z17001246513ae363b1f10f9ae9c1e9c6d56c961473.pdf" TargetMode="External"/><Relationship Id="rId600" Type="http://schemas.openxmlformats.org/officeDocument/2006/relationships/hyperlink" Target="../../../../../:b:/g/personal/lppmsby_telkomuniversity_ac_id/EeUGMDXxTC9Dhx72eAtpwWgBpG-04VwysbAwAll5Znl5iQ?e=d7KMo8" TargetMode="External"/><Relationship Id="rId684" Type="http://schemas.openxmlformats.org/officeDocument/2006/relationships/hyperlink" Target="http://cdndata.telkomuniversity.ac.id/research/z1726627510eef32c651d015893d00ed36393a42401.pdf" TargetMode="External"/><Relationship Id="rId337" Type="http://schemas.openxmlformats.org/officeDocument/2006/relationships/hyperlink" Target="https://cdn.ittelkom-sby.ac.id/research/z1627042379f1745084500f0195e77ed6eb90720998.pdf" TargetMode="External"/><Relationship Id="rId34" Type="http://schemas.openxmlformats.org/officeDocument/2006/relationships/hyperlink" Target="https://drive.google.com/file/d/1Ed7bh1uv5p2eq-Kqq2WZ68_zhsVoQRcB/view?usp=drive_link" TargetMode="External"/><Relationship Id="rId544" Type="http://schemas.openxmlformats.org/officeDocument/2006/relationships/hyperlink" Target="http://cdndata.telkomuniversity.ac.id/research/z171094130949d7c160039b8b958267b8ff9a3d6b25.pdf" TargetMode="External"/><Relationship Id="rId751" Type="http://schemas.openxmlformats.org/officeDocument/2006/relationships/hyperlink" Target="https://iplatinum.telkomuniversity.ac.id/backoffice/selection/proposal/document/212" TargetMode="External"/><Relationship Id="rId183" Type="http://schemas.openxmlformats.org/officeDocument/2006/relationships/hyperlink" Target="https://cdn.ittelkom-sby.ac.id/research/z1633577935d832c680dbdf3e998d219ee709f4cb1c.pdf" TargetMode="External"/><Relationship Id="rId390" Type="http://schemas.openxmlformats.org/officeDocument/2006/relationships/hyperlink" Target="https://cdn.ittelkom-sby.ac.id/research/z1643357824da4539cb1e5383cac32d32b072c1c584.pdf" TargetMode="External"/><Relationship Id="rId404"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611" Type="http://schemas.openxmlformats.org/officeDocument/2006/relationships/hyperlink" Target="https://cdndata.telkomuniversity.ac.id/research/z17235143961ae55e212a538c48aca193c1beb11711.pdf" TargetMode="External"/><Relationship Id="rId250" Type="http://schemas.openxmlformats.org/officeDocument/2006/relationships/hyperlink" Target="https://cdn.ittelkom-sby.ac.id/research/z1637567267fe4a23f4d3301fe76b5353fd602724d1.pdf" TargetMode="External"/><Relationship Id="rId488" Type="http://schemas.openxmlformats.org/officeDocument/2006/relationships/hyperlink" Target="http://cdndata.telkomuniversity.ac.id/research/z1711941169bacc30635df923b83ccdb152e4d3f787.pdf" TargetMode="External"/><Relationship Id="rId695" Type="http://schemas.openxmlformats.org/officeDocument/2006/relationships/hyperlink" Target="https://cdndata.telkomuniversity.ac.id/research/z173407900147f0d38e3afffea20a979c6e2fa4bf23.pdf" TargetMode="External"/><Relationship Id="rId709" Type="http://schemas.openxmlformats.org/officeDocument/2006/relationships/hyperlink" Target="https://cdndata.telkomuniversity.ac.id/research/z1730365565b8bfbf973e5190b740da657d58ece546.pdf" TargetMode="External"/><Relationship Id="rId45" Type="http://schemas.openxmlformats.org/officeDocument/2006/relationships/hyperlink" Target="https://drive.google.com/file/d/1SYT6axc7xaeW-Xneu0ARl3-ZTDdL55Qj/view?usp=drive_link" TargetMode="External"/><Relationship Id="rId110" Type="http://schemas.openxmlformats.org/officeDocument/2006/relationships/hyperlink" Target="https://drive.google.com/file/d/1gk811YZm6fOdybpmnqj0MlzADzICmTXR/view?usp=sharing" TargetMode="External"/><Relationship Id="rId348" Type="http://schemas.openxmlformats.org/officeDocument/2006/relationships/hyperlink" Target="https://cdn.ittelkom-sby.ac.id/research/z16825785956d658926034413c2d9c2518600ffa2e9.pdf" TargetMode="External"/><Relationship Id="rId555" Type="http://schemas.openxmlformats.org/officeDocument/2006/relationships/hyperlink" Target="http://cdndata.telkomuniversity.ac.id/research/z1710930785e601da064ad91f1955b0f11ad8bac18c.pdf" TargetMode="External"/><Relationship Id="rId762" Type="http://schemas.openxmlformats.org/officeDocument/2006/relationships/hyperlink" Target="https://iplatinum.telkomuniversity.ac.id/backoffice/selection/proposal/document/394" TargetMode="External"/><Relationship Id="rId194" Type="http://schemas.openxmlformats.org/officeDocument/2006/relationships/hyperlink" Target="https://cdn.ittelkom-sby.ac.id/research/z1628064560d8240ce8813ba0e42348c9908a8cc61a.pdf" TargetMode="External"/><Relationship Id="rId208" Type="http://schemas.openxmlformats.org/officeDocument/2006/relationships/hyperlink" Target="https://cdn.ittelkom-sby.ac.id/research/z1627970259cec76f2c7d2b68cfcd288a236acc1aae.pdf" TargetMode="External"/><Relationship Id="rId415" Type="http://schemas.openxmlformats.org/officeDocument/2006/relationships/hyperlink" Target="https://cdn.ittelkom-sby.ac.id/research/z16984215599d3d55d98280abf5b35a5ba8ed67f0cf.pdf" TargetMode="External"/><Relationship Id="rId622" Type="http://schemas.openxmlformats.org/officeDocument/2006/relationships/hyperlink" Target="https://cdn.ittelkom-sby.ac.id/research/z1627711802c3f2514e09cdfb409b1cad21d3c1a5c4.pdf" TargetMode="External"/><Relationship Id="rId261" Type="http://schemas.openxmlformats.org/officeDocument/2006/relationships/hyperlink" Target="https://cdn.ittelkom-sby.ac.id/research/z1637305302be6ac0592fbaeada8aa7f63a5d25a3e5.pdf" TargetMode="External"/><Relationship Id="rId499" Type="http://schemas.openxmlformats.org/officeDocument/2006/relationships/hyperlink" Target="http://cdndata.telkomuniversity.ac.id/research/z17119412865e6c490134b50441fa2ec8191ac1ec42.pdf" TargetMode="External"/><Relationship Id="rId56" Type="http://schemas.openxmlformats.org/officeDocument/2006/relationships/hyperlink" Target="https://cdn.ittelkom-sby.ac.id/research/z1693383555bc90d35778e6d0f09d75cc1bb4e2c010.pdf" TargetMode="External"/><Relationship Id="rId359" Type="http://schemas.openxmlformats.org/officeDocument/2006/relationships/hyperlink" Target="https://cdn.ittelkom-sby.ac.id/research/z1643770768546dbae14fc8fb314582687119ba20cf.pdf" TargetMode="External"/><Relationship Id="rId566" Type="http://schemas.openxmlformats.org/officeDocument/2006/relationships/hyperlink" Target="../../../../../:b:/g/personal/lppm_ittelkom-sby_ac_id/EahPewzWc61Kh3feMCgxn2oBA_p2NuM8w58fRzzNegJA-A?e=feyRoZ" TargetMode="External"/><Relationship Id="rId773" Type="http://schemas.openxmlformats.org/officeDocument/2006/relationships/hyperlink" Target="https://iplatinum.telkomuniversity.ac.id/backoffice/selection/proposal/document/627" TargetMode="External"/><Relationship Id="rId121" Type="http://schemas.openxmlformats.org/officeDocument/2006/relationships/hyperlink" Target="https://drive.google.com/file/d/17gxPj4R6BnM5xfQh21tMdxcmjXvieG-0/view?usp=sharing" TargetMode="External"/><Relationship Id="rId219" Type="http://schemas.openxmlformats.org/officeDocument/2006/relationships/hyperlink" Target="https://cdn.ittelkom-sby.ac.id/research/z1601434846ae1dea35a5610c80f46b39874517d11f.pdf" TargetMode="External"/><Relationship Id="rId426" Type="http://schemas.openxmlformats.org/officeDocument/2006/relationships/hyperlink" Target="https://drive.google.com/file/d/1-NubIcNtFXI_Ly7wmHrq60OapqGg5C4e/view?usp=drive_link" TargetMode="External"/><Relationship Id="rId633" Type="http://schemas.openxmlformats.org/officeDocument/2006/relationships/hyperlink" Target="https://cdn.ittelkom-sby.ac.id/research/z1601352411f9583dcb05f602c164c8f8f22846205e.pdf" TargetMode="External"/><Relationship Id="rId67" Type="http://schemas.openxmlformats.org/officeDocument/2006/relationships/hyperlink" Target="https://cdn.ittelkom-sby.ac.id/research/z1693364303e32d997af15854fc4d4e3e5d9491dbd3.pdf" TargetMode="External"/><Relationship Id="rId272" Type="http://schemas.openxmlformats.org/officeDocument/2006/relationships/hyperlink" Target="https://cdn.ittelkom-sby.ac.id/research/z163732444869c730ef0d2837b04b37354b4833a89c.pdf" TargetMode="External"/><Relationship Id="rId577" Type="http://schemas.openxmlformats.org/officeDocument/2006/relationships/hyperlink" Target="../../../../../:b:/g/personal/lppm_ittelkom-sby_ac_id/EahPewzWc61Kh3feMCgxn2oBA_p2NuM8w58fRzzNegJA-A?e=feyRoZ" TargetMode="External"/><Relationship Id="rId700" Type="http://schemas.openxmlformats.org/officeDocument/2006/relationships/hyperlink" Target="https://cdndata.telkomuniversity.ac.id/research/z17316900862f1d0b3994b1935cfd3bcdd0a96525d0.pdf" TargetMode="External"/><Relationship Id="rId132" Type="http://schemas.openxmlformats.org/officeDocument/2006/relationships/hyperlink" Target="https://cdn.ittelkom-sby.ac.id/research/z16548297959f02cb5c58c0d3db91d59613440ba27a.pdf" TargetMode="External"/><Relationship Id="rId784" Type="http://schemas.openxmlformats.org/officeDocument/2006/relationships/hyperlink" Target="../../../../../../:b:/g/personal/ppm_telkomuniversity_ac_id/EWBmFOtjTqBMq9eeStyYk00BR9h0sa1SIDROcPWew-3eiQ?e=ouhcS6" TargetMode="External"/><Relationship Id="rId437" Type="http://schemas.openxmlformats.org/officeDocument/2006/relationships/hyperlink" Target="https://cdn.ittelkom-sby.ac.id/research/z16107645675a636908fa558f11698fe3f5cc729ae1.pdf" TargetMode="External"/><Relationship Id="rId644" Type="http://schemas.openxmlformats.org/officeDocument/2006/relationships/hyperlink" Target="https://cdn.ittelkom-sby.ac.id/research/z160135919114b14250c02602d366a8804544ab2f14.pdf" TargetMode="External"/><Relationship Id="rId283" Type="http://schemas.openxmlformats.org/officeDocument/2006/relationships/hyperlink" Target="https://cdn.ittelkom-sby.ac.id/research/z164214084500c3a3f8d10c50e69391698956772679.pdf" TargetMode="External"/><Relationship Id="rId490" Type="http://schemas.openxmlformats.org/officeDocument/2006/relationships/hyperlink" Target="http://cdndata.telkomuniversity.ac.id/research/z1711941188f2c8fe6704d537305e948189153176ba.pdf" TargetMode="External"/><Relationship Id="rId504" Type="http://schemas.openxmlformats.org/officeDocument/2006/relationships/hyperlink" Target="http://cdndata.telkomuniversity.ac.id/research/z1711940682736766e231df172a2f47dc41fb1a96ea.pdf" TargetMode="External"/><Relationship Id="rId711" Type="http://schemas.openxmlformats.org/officeDocument/2006/relationships/hyperlink" Target="https://cdndata.telkomuniversity.ac.id/research/z173097342750f58bb9783fd19bc2ecff136f9f7134.pdf" TargetMode="External"/><Relationship Id="rId78" Type="http://schemas.openxmlformats.org/officeDocument/2006/relationships/hyperlink" Target="https://cdn.ittelkom-sby.ac.id/research/z16756480817d1a3e8822ada3516086eafe07c25bea.pdf" TargetMode="External"/><Relationship Id="rId143" Type="http://schemas.openxmlformats.org/officeDocument/2006/relationships/hyperlink" Target="https://cdn.ittelkom-sby.ac.id/research/z1675646848f2db1c7d771d5cc27acebca68cdb5f5a.pdf" TargetMode="External"/><Relationship Id="rId350" Type="http://schemas.openxmlformats.org/officeDocument/2006/relationships/hyperlink" Target="https://cdn.ittelkom-sby.ac.id/research/z16825791232b2df60a3bd99f1ebf3dfee38bc308e5.pdf" TargetMode="External"/><Relationship Id="rId588" Type="http://schemas.openxmlformats.org/officeDocument/2006/relationships/hyperlink" Target="../../../../../:b:/g/personal/lppm_ittelkom-sby_ac_id/EahPewzWc61Kh3feMCgxn2oBA_p2NuM8w58fRzzNegJA-A?e=feyRoZ" TargetMode="External"/><Relationship Id="rId795" Type="http://schemas.openxmlformats.org/officeDocument/2006/relationships/hyperlink" Target="../../../../../../:b:/g/personal/ppm_telkomuniversity_ac_id/EUx5mzDSkipCinCQ_ZJKFQUBVZ8KAUuRotKm77kCPQ88fA?e=Y2biJO" TargetMode="External"/><Relationship Id="rId809" Type="http://schemas.openxmlformats.org/officeDocument/2006/relationships/hyperlink" Target="../../../../../../:b:/g/personal/ppm_telkomuniversity_ac_id/Efzp3Vex_1ZAiwW31-SNkA4BBksdCzDaKhih0_S-P8IYSA?e=1idlNj" TargetMode="External"/><Relationship Id="rId9" Type="http://schemas.openxmlformats.org/officeDocument/2006/relationships/hyperlink" Target="https://drive.google.com/file/d/1i0fHqaZwXIrQE46RP6NOroYCrbpvZyJo/view?usp=drive_link" TargetMode="External"/><Relationship Id="rId210" Type="http://schemas.openxmlformats.org/officeDocument/2006/relationships/hyperlink" Target="https://cdn.ittelkom-sby.ac.id/research/z162797049954e60d9b099d1f445023e915a2022e28.pdf" TargetMode="External"/><Relationship Id="rId448" Type="http://schemas.openxmlformats.org/officeDocument/2006/relationships/hyperlink" Target="https://cdn.ittelkom-sby.ac.id/research/z15978024676980d6cd3ed1e45a58580db55454612a.pdf" TargetMode="External"/><Relationship Id="rId655" Type="http://schemas.openxmlformats.org/officeDocument/2006/relationships/hyperlink" Target="https://cdn.ittelkom-sby.ac.id/research/z1601361970645546c8cd2b74641741e5cb4fed9017.pdf" TargetMode="External"/><Relationship Id="rId294" Type="http://schemas.openxmlformats.org/officeDocument/2006/relationships/hyperlink" Target="https://cdn.ittelkom-sby.ac.id/research/z161616349317fb361189f657360189647e6ff949a1.pdf" TargetMode="External"/><Relationship Id="rId308" Type="http://schemas.openxmlformats.org/officeDocument/2006/relationships/hyperlink" Target="https://cdn.ittelkom-sby.ac.id/research/z1615502701e56305f9878eb5cc6ecdf752ac135515.pdf" TargetMode="External"/><Relationship Id="rId515" Type="http://schemas.openxmlformats.org/officeDocument/2006/relationships/hyperlink" Target="http://cdndata.telkomuniversity.ac.id/research/z17115200263c3dbb1eaf2786554a7c31a0d109455d.pdf" TargetMode="External"/><Relationship Id="rId722" Type="http://schemas.openxmlformats.org/officeDocument/2006/relationships/hyperlink" Target="https://cdndata.telkomuniversity.ac.id/research/z1730368622206ab28c8528567c8f4615717633f2ab.pdf" TargetMode="External"/><Relationship Id="rId89" Type="http://schemas.openxmlformats.org/officeDocument/2006/relationships/hyperlink" Target="https://drive.google.com/file/d/1dUl3uegcNTSWUyahIWcMsRCY0oxu1c-c/view?usp=sharing" TargetMode="External"/><Relationship Id="rId154" Type="http://schemas.openxmlformats.org/officeDocument/2006/relationships/hyperlink" Target="https://cdn.ittelkom-sby.ac.id/research/z1693363940385c1f9c8fa37fa712d71a9b4ff26f2e.pdf" TargetMode="External"/><Relationship Id="rId361" Type="http://schemas.openxmlformats.org/officeDocument/2006/relationships/hyperlink" Target="https://cdn.ittelkom-sby.ac.id/research/z16437862584fbaa5dfa04cebbc9e69d7933c693fe1.pdf" TargetMode="External"/><Relationship Id="rId599" Type="http://schemas.openxmlformats.org/officeDocument/2006/relationships/hyperlink" Target="../../../../../:b:/g/personal/lppmsby_telkomuniversity_ac_id/EYw8SshZQcpDsibALZkxkZEB0Xj12g0WD2SpPdPv7JF2Mw?e=SK8gv7" TargetMode="External"/><Relationship Id="rId459" Type="http://schemas.openxmlformats.org/officeDocument/2006/relationships/hyperlink" Target="../../../../../:b:/g/personal/lppm_ittelkom-sby_ac_id/EY3OcPPiJtlEuGv6F7rXNxEBI5kkOpdBSd-o5sReXxfFoQ?e=wg2YwQ" TargetMode="External"/><Relationship Id="rId666" Type="http://schemas.openxmlformats.org/officeDocument/2006/relationships/hyperlink" Target="https://cdn.ittelkom-sby.ac.id/research/z1597797286533e77447f8f24f34d60724b7490520e.pdf" TargetMode="External"/><Relationship Id="rId16" Type="http://schemas.openxmlformats.org/officeDocument/2006/relationships/hyperlink" Target="https://drive.google.com/file/d/1ZQwbcvuHTBqhFPRvwaAG63vJFzo49Rqw/view?usp=drive_link" TargetMode="External"/><Relationship Id="rId221" Type="http://schemas.openxmlformats.org/officeDocument/2006/relationships/hyperlink" Target="https://cdn.ittelkom-sby.ac.id/research/z1610765836d1a15cbe0e322a5d6deed6db870a2c3c.pdf" TargetMode="External"/><Relationship Id="rId319" Type="http://schemas.openxmlformats.org/officeDocument/2006/relationships/hyperlink" Target="https://cdn.ittelkom-sby.ac.id/research/z162640879104bad41486558470c625fc35e61ebb86.pdf" TargetMode="External"/><Relationship Id="rId526" Type="http://schemas.openxmlformats.org/officeDocument/2006/relationships/hyperlink" Target="https://cdn.ittelkom-sby.ac.id/research/z170978156889c02b78ee09771496b74ab3c736c69d.pdf" TargetMode="External"/><Relationship Id="rId733" Type="http://schemas.openxmlformats.org/officeDocument/2006/relationships/hyperlink" Target="https://cdndata.telkomuniversity.ac.id/research/z1721028882b63b05ba0b9143c1a304eca67c8b4c00.pdf" TargetMode="External"/><Relationship Id="rId165" Type="http://schemas.openxmlformats.org/officeDocument/2006/relationships/hyperlink" Target="https://cdn.ittelkom-sby.ac.id/research/z166320675955d66ca6ccddb096344d4e3994de72a3.pdf" TargetMode="External"/><Relationship Id="rId372" Type="http://schemas.openxmlformats.org/officeDocument/2006/relationships/hyperlink" Target="https://cdn.ittelkom-sby.ac.id/research/z1682568004473e22a9c525de2f4372f94acec19d7d.pdf" TargetMode="External"/><Relationship Id="rId677" Type="http://schemas.openxmlformats.org/officeDocument/2006/relationships/hyperlink" Target="../../../../../:b:/g/personal/lppmsby_telkomuniversity_ac_id/Eecktax1NS1GkZcxdNbSALUBjNiVP4Wqh4y4-XR_EJ0AOw?e=4l3gJP" TargetMode="External"/><Relationship Id="rId800" Type="http://schemas.openxmlformats.org/officeDocument/2006/relationships/hyperlink" Target="../../../../../../:b:/g/personal/ppm_telkomuniversity_ac_id/EY4cOCZy2EFKke28NDyqKdABhTI3qedsfxA9iZ3h-4Ni_g?e=VoWEhr" TargetMode="External"/><Relationship Id="rId232" Type="http://schemas.openxmlformats.org/officeDocument/2006/relationships/hyperlink" Target="https://cdn.ittelkom-sby.ac.id/research/z163607793227c7c89bd400bedb1d2a5e6a3f546ac0.pdf" TargetMode="External"/><Relationship Id="rId27" Type="http://schemas.openxmlformats.org/officeDocument/2006/relationships/hyperlink" Target="https://drive.google.com/file/d/1Cj0oLN2ZcoOSZ9b8cCaCqE8SUJkHJ4Qq/view?usp=drive_link" TargetMode="External"/><Relationship Id="rId537" Type="http://schemas.openxmlformats.org/officeDocument/2006/relationships/hyperlink" Target="http://cdndata.telkomuniversity.ac.id/research/z171094300472c27ecdfcc50cd9d31c8928ddf0a6fe.pdf" TargetMode="External"/><Relationship Id="rId744" Type="http://schemas.openxmlformats.org/officeDocument/2006/relationships/hyperlink" Target="https://iplatinum.telkomuniversity.ac.id/backoffice/selection/proposal/document/88" TargetMode="External"/><Relationship Id="rId80" Type="http://schemas.openxmlformats.org/officeDocument/2006/relationships/hyperlink" Target="https://cdn.ittelkom-sby.ac.id/research/z167573858860c20ec05613bae4b6317a7cf8620138.pdf" TargetMode="External"/><Relationship Id="rId176" Type="http://schemas.openxmlformats.org/officeDocument/2006/relationships/hyperlink" Target="https://cdn.ittelkom-sby.ac.id/research/z1628065345d128b721c0d048222221aefabc3a064e.pdf" TargetMode="External"/><Relationship Id="rId383" Type="http://schemas.openxmlformats.org/officeDocument/2006/relationships/hyperlink" Target="https://cdn.ittelkom-sby.ac.id/research/z1682582653120cb0803d35e6f95815a66980bb0599.pdf" TargetMode="External"/><Relationship Id="rId590" Type="http://schemas.openxmlformats.org/officeDocument/2006/relationships/hyperlink" Target="../../../../../:b:/g/personal/lppm_ittelkom-sby_ac_id/EahPewzWc61Kh3feMCgxn2oBA_p2NuM8w58fRzzNegJA-A?e=feyRoZ" TargetMode="External"/><Relationship Id="rId604" Type="http://schemas.openxmlformats.org/officeDocument/2006/relationships/hyperlink" Target="http://cdndata.telkomuniversity.ac.id/research/z172351303927cae4c8e96cc105247470f6bff579f2.pdf" TargetMode="External"/><Relationship Id="rId811" Type="http://schemas.openxmlformats.org/officeDocument/2006/relationships/hyperlink" Target="../../../../../../:b:/g/personal/ppm_telkomuniversity_ac_id/Efp-HQRjNEFKg8avqYeNEnABeNt6Bca42gHNKgHRS1c9lA?e=QW70Vy" TargetMode="External"/><Relationship Id="rId243" Type="http://schemas.openxmlformats.org/officeDocument/2006/relationships/hyperlink" Target="https://cdn.ittelkom-sby.ac.id/research/z1615552409295b5367fc86a7ec55fec7929e3d7828.pdf" TargetMode="External"/><Relationship Id="rId450" Type="http://schemas.openxmlformats.org/officeDocument/2006/relationships/hyperlink" Target="https://cdn.ittelkom-sby.ac.id/research/z15978026547eefa3ff73df08db388cec2d69c0a161.pdf" TargetMode="External"/><Relationship Id="rId688" Type="http://schemas.openxmlformats.org/officeDocument/2006/relationships/hyperlink" Target="../../../../../../:b:/g/personal/lppmsby_telkomuniversity_ac_id/EQDTWTuR4bZKqFHvcrMdfE8BMRxUd1WzoPOh9_EJUeuStg?e=PzWTV7" TargetMode="External"/><Relationship Id="rId38" Type="http://schemas.openxmlformats.org/officeDocument/2006/relationships/hyperlink" Target="https://drive.google.com/file/d/1SYT6axc7xaeW-Xneu0ARl3-ZTDdL55Qj/view?usp=drive_link" TargetMode="External"/><Relationship Id="rId103" Type="http://schemas.openxmlformats.org/officeDocument/2006/relationships/hyperlink" Target="https://drive.google.com/file/d/1Xwj0Qbokjy4hyYufVMVN6XoIk0nUrC8X/view?usp=sharing" TargetMode="External"/><Relationship Id="rId310" Type="http://schemas.openxmlformats.org/officeDocument/2006/relationships/hyperlink" Target="https://cdn.ittelkom-sby.ac.id/research/z1616161349de7dfe7967d7edd6b9958e5f448e57ff.pdf" TargetMode="External"/><Relationship Id="rId548" Type="http://schemas.openxmlformats.org/officeDocument/2006/relationships/hyperlink" Target="http://cdndata.telkomuniversity.ac.id/research/z1710917141bb25fc5ac2fc57d4595a296e3f425b61.pdf" TargetMode="External"/><Relationship Id="rId755" Type="http://schemas.openxmlformats.org/officeDocument/2006/relationships/hyperlink" Target="https://iplatinum.telkomuniversity.ac.id/backoffice/selection/proposal/document/296" TargetMode="External"/><Relationship Id="rId91" Type="http://schemas.openxmlformats.org/officeDocument/2006/relationships/hyperlink" Target="https://drive.google.com/file/d/1-nBJ81w25lg2Xh4WqbLR26Y0UXjNNEXx/view?usp=sharing" TargetMode="External"/><Relationship Id="rId187" Type="http://schemas.openxmlformats.org/officeDocument/2006/relationships/hyperlink" Target="https://cdn.ittelkom-sby.ac.id/research/z162807486528b65af68775ab1079346ba11b832085.pdf" TargetMode="External"/><Relationship Id="rId394" Type="http://schemas.openxmlformats.org/officeDocument/2006/relationships/hyperlink" Target="https://cdn.ittelkom-sby.ac.id/research/z1678092023ee9b175e390bf4ba3de7737ae2abefb4.pdf" TargetMode="External"/><Relationship Id="rId408" Type="http://schemas.openxmlformats.org/officeDocument/2006/relationships/hyperlink" Target="../../../../../:b:/r/personal/lppm_ittelkom-sby_ac_id/Documents/2023/Hibah%20Eksternal/KEDAIREKA/Proposal/proposalKedai_finale1.pdf_20230613091512.pdf.pdf?csf=1&amp;web=1&amp;e=IhuZ8P" TargetMode="External"/><Relationship Id="rId615" Type="http://schemas.openxmlformats.org/officeDocument/2006/relationships/hyperlink" Target="../../../../../:b:/g/personal/lppmsby_telkomuniversity_ac_id/EaM347nD1R5NubujBfBkmuABqx4GLaLRrUjNCbcK6Ea81A" TargetMode="External"/><Relationship Id="rId254" Type="http://schemas.openxmlformats.org/officeDocument/2006/relationships/hyperlink" Target="https://cdn.ittelkom-sby.ac.id/research/z16152657935eed1d8ca6f7249978b2913fe7113dfc.pdf" TargetMode="External"/><Relationship Id="rId699" Type="http://schemas.openxmlformats.org/officeDocument/2006/relationships/hyperlink" Target="https://cdndata.telkomuniversity.ac.id/research/z173103018381c0be08eddcab803ff611e4da54b31c.pdf" TargetMode="External"/><Relationship Id="rId49" Type="http://schemas.openxmlformats.org/officeDocument/2006/relationships/hyperlink" Target="https://drive.google.com/file/d/1SYT6axc7xaeW-Xneu0ARl3-ZTDdL55Qj/view?usp=drive_link" TargetMode="External"/><Relationship Id="rId114" Type="http://schemas.openxmlformats.org/officeDocument/2006/relationships/hyperlink" Target="https://drive.google.com/file/d/1XM7vIoHUL9a6CbsslKxO9hvcGqTCubZ4/view?usp=sharing" TargetMode="External"/><Relationship Id="rId461" Type="http://schemas.openxmlformats.org/officeDocument/2006/relationships/hyperlink" Target="../../../../../:b:/g/personal/lppm_ittelkom-sby_ac_id/EWnbVPeOT0VOp4BcDey3IGcBoXlEedl1PM_-wKzXolGFdg?e=dB8UFx" TargetMode="External"/><Relationship Id="rId559" Type="http://schemas.openxmlformats.org/officeDocument/2006/relationships/hyperlink" Target="http://cdndata.telkomuniversity.ac.id/research/z17109162402ff0b92b7e1bdc8574d4cef52e8ca761.pdf" TargetMode="External"/><Relationship Id="rId766" Type="http://schemas.openxmlformats.org/officeDocument/2006/relationships/hyperlink" Target="https://iplatinum.telkomuniversity.ac.id/backoffice/selection/proposal/document/469" TargetMode="External"/><Relationship Id="rId198" Type="http://schemas.openxmlformats.org/officeDocument/2006/relationships/hyperlink" Target="https://cdn.ittelkom-sby.ac.id/research/z1628059922065a793b97b1808efbcb4d3ea9ac2149.pdf" TargetMode="External"/><Relationship Id="rId321" Type="http://schemas.openxmlformats.org/officeDocument/2006/relationships/hyperlink" Target="https://cdn.ittelkom-sby.ac.id/research/z1626670239fb8c3c21866151f3259ff421efb4d002.pdf" TargetMode="External"/><Relationship Id="rId419" Type="http://schemas.openxmlformats.org/officeDocument/2006/relationships/hyperlink" Target="https://cdn.ittelkom-sby.ac.id/research/z16989746390abd955e490cbdf94909a76bd42ea179.pdf" TargetMode="External"/><Relationship Id="rId626" Type="http://schemas.openxmlformats.org/officeDocument/2006/relationships/hyperlink" Target="https://cdn.ittelkom-sby.ac.id/research/z160135261681fa81dc4dbcc4290672ac5a153ae35c.pdf" TargetMode="External"/><Relationship Id="rId265" Type="http://schemas.openxmlformats.org/officeDocument/2006/relationships/hyperlink" Target="https://cdn.ittelkom-sby.ac.id/research/z1637574863f4a604c98fa5c2903c1aca89f02f804e.pdf" TargetMode="External"/><Relationship Id="rId472" Type="http://schemas.openxmlformats.org/officeDocument/2006/relationships/hyperlink" Target="../../../../../:b:/g/personal/lppm_ittelkom-sby_ac_id/EQh4nwhOpl1Jm12i4C0rAE4BhzrTBKnDJuEZ29WSTeXbBQ?e=OeoZ7o" TargetMode="External"/><Relationship Id="rId125" Type="http://schemas.openxmlformats.org/officeDocument/2006/relationships/hyperlink" Target="https://cdn.ittelkom-sby.ac.id/research/z16548270794a5e47f6c16c2b2052e1957ec1f92ccf.pdf" TargetMode="External"/><Relationship Id="rId332" Type="http://schemas.openxmlformats.org/officeDocument/2006/relationships/hyperlink" Target="https://cdn.ittelkom-sby.ac.id/research/z1638499511cb51a30710308f47c020fbf558495624.pdf" TargetMode="External"/><Relationship Id="rId777" Type="http://schemas.openxmlformats.org/officeDocument/2006/relationships/hyperlink" Target="https://iplatinum.telkomuniversity.ac.id/backoffice/selection/proposal/document/719" TargetMode="External"/><Relationship Id="rId637" Type="http://schemas.openxmlformats.org/officeDocument/2006/relationships/hyperlink" Target="https://cdn.ittelkom-sby.ac.id/research/z1627727758fdc59709bb33d8e809f22df0fcdd38fc.pdf" TargetMode="External"/><Relationship Id="rId276" Type="http://schemas.openxmlformats.org/officeDocument/2006/relationships/hyperlink" Target="https://cdn.ittelkom-sby.ac.id/research/z16385294877e4d4c55d2d24cf8c25e6a5c182c1271.pdf" TargetMode="External"/><Relationship Id="rId483" Type="http://schemas.openxmlformats.org/officeDocument/2006/relationships/hyperlink" Target="http://cdndata.telkomuniversity.ac.id/research/z1711940753859c689042c2c08f7d4468526b734edd.pdf" TargetMode="External"/><Relationship Id="rId690" Type="http://schemas.openxmlformats.org/officeDocument/2006/relationships/hyperlink" Target="../../../../../../:b:/g/personal/lppmsby_telkomuniversity_ac_id/EQDTWTuR4bZKqFHvcrMdfE8BMRxUd1WzoPOh9_EJUeuStg?e=PzWTV7" TargetMode="External"/><Relationship Id="rId704" Type="http://schemas.openxmlformats.org/officeDocument/2006/relationships/hyperlink" Target="https://cdndata.telkomuniversity.ac.id/research/z1731472451c4831585d429785a4daa683c86c36259.pdf" TargetMode="External"/><Relationship Id="rId40" Type="http://schemas.openxmlformats.org/officeDocument/2006/relationships/hyperlink" Target="https://drive.google.com/file/d/1SYT6axc7xaeW-Xneu0ARl3-ZTDdL55Qj/view?usp=drive_link" TargetMode="External"/><Relationship Id="rId136" Type="http://schemas.openxmlformats.org/officeDocument/2006/relationships/hyperlink" Target="https://cdn.ittelkom-sby.ac.id/research/z1692341507f9e65a7bd3f5b43f3755ce63f1f0a032.pdf" TargetMode="External"/><Relationship Id="rId343" Type="http://schemas.openxmlformats.org/officeDocument/2006/relationships/hyperlink" Target="https://cdn.ittelkom-sby.ac.id/research/z16428538927fd661aaa3069fb87670c0518adb4e89.pdf" TargetMode="External"/><Relationship Id="rId550" Type="http://schemas.openxmlformats.org/officeDocument/2006/relationships/hyperlink" Target="http://cdndata.telkomuniversity.ac.id/research/z1710946112e2a76584a0b700ce5cc97cc2a7bf0eec.pdf" TargetMode="External"/><Relationship Id="rId788" Type="http://schemas.openxmlformats.org/officeDocument/2006/relationships/hyperlink" Target="../../../../../../:b:/g/personal/ppm_telkomuniversity_ac_id/EddauEfY3stJuPsLWFDVdKwBHrSUBcC5nZHXLyDgBwLFwA?e=c999fn" TargetMode="External"/><Relationship Id="rId203" Type="http://schemas.openxmlformats.org/officeDocument/2006/relationships/hyperlink" Target="https://cdn.ittelkom-sby.ac.id/research/z16280594119833aa9b7e7e58eb1886924bd1315384.pdf" TargetMode="External"/><Relationship Id="rId648" Type="http://schemas.openxmlformats.org/officeDocument/2006/relationships/hyperlink" Target="https://cdn.ittelkom-sby.ac.id/research/z1627714186d1a30ab169c22e6339dcb4f06439f317.pdf" TargetMode="External"/><Relationship Id="rId287" Type="http://schemas.openxmlformats.org/officeDocument/2006/relationships/hyperlink" Target="https://cdn.ittelkom-sby.ac.id/research/z1634260907a4734e2424c588ebe9d4298b3e27d197.pdf" TargetMode="External"/><Relationship Id="rId410" Type="http://schemas.openxmlformats.org/officeDocument/2006/relationships/hyperlink" Target="https://cdn.ittelkom-sby.ac.id/research/z1699281609a34e111e86f25531e62eac6266067f0f.pdf" TargetMode="External"/><Relationship Id="rId494" Type="http://schemas.openxmlformats.org/officeDocument/2006/relationships/hyperlink" Target="http://cdndata.telkomuniversity.ac.id/research/z17119412322f69339ad746baef40392a3726b47350.pdf" TargetMode="External"/><Relationship Id="rId508" Type="http://schemas.openxmlformats.org/officeDocument/2006/relationships/hyperlink" Target="http://cdndata.telkomuniversity.ac.id/research/z17119407714e9ccda577e8d3935dee826177030def.pdf" TargetMode="External"/><Relationship Id="rId715" Type="http://schemas.openxmlformats.org/officeDocument/2006/relationships/hyperlink" Target="https://cdndata.telkomuniversity.ac.id/research/z17310794354541f87099279af5f82088deb091db03.pdf" TargetMode="External"/><Relationship Id="rId147" Type="http://schemas.openxmlformats.org/officeDocument/2006/relationships/hyperlink" Target="https://cdn.ittelkom-sby.ac.id/research/z1688368845e79d1db84edc815c391f6e2f484be4f7.pdf" TargetMode="External"/><Relationship Id="rId354" Type="http://schemas.openxmlformats.org/officeDocument/2006/relationships/hyperlink" Target="https://cdn.ittelkom-sby.ac.id/research/z1682567718326136f91c2c73e1501cce8fa0494058.pdf" TargetMode="External"/><Relationship Id="rId799" Type="http://schemas.openxmlformats.org/officeDocument/2006/relationships/hyperlink" Target="../../../../../../:b:/g/personal/ppm_telkomuniversity_ac_id/EUpiNlq31yxPnUX1NB1Bvc4Bhb4Yur-O6h3m1ebOuXsL0g?e=94wqES" TargetMode="External"/><Relationship Id="rId51" Type="http://schemas.openxmlformats.org/officeDocument/2006/relationships/hyperlink" Target="https://cdn.ittelkom-sby.ac.id/research/z1693383379e2ab72909094ab6b64e70f2a84874305.pdf" TargetMode="External"/><Relationship Id="rId561" Type="http://schemas.openxmlformats.org/officeDocument/2006/relationships/hyperlink" Target="http://cdndata.telkomuniversity.ac.id/research/z1708081103c413185fbdf641c75cd0dd133b9f690a.pdf" TargetMode="External"/><Relationship Id="rId659" Type="http://schemas.openxmlformats.org/officeDocument/2006/relationships/hyperlink" Target="https://cdn.ittelkom-sby.ac.id/research/z160136246798d26dcf2f76a6708284b94be9dcb9cf.pdf" TargetMode="External"/><Relationship Id="rId214" Type="http://schemas.openxmlformats.org/officeDocument/2006/relationships/hyperlink" Target="https://cdn.ittelkom-sby.ac.id/research/z16279700150d680f3b1a7f0960ddf6b2edac4f91f6.pdf" TargetMode="External"/><Relationship Id="rId298" Type="http://schemas.openxmlformats.org/officeDocument/2006/relationships/hyperlink" Target="https://cdn.ittelkom-sby.ac.id/research/z161675931495c75a48ec5bb3bef12cfc23281f29e2.pdf" TargetMode="External"/><Relationship Id="rId421" Type="http://schemas.openxmlformats.org/officeDocument/2006/relationships/hyperlink" Target="https://cdn.ittelkom-sby.ac.id/research/z1698412623f55f9be888d91319ebe4523faf1a5b15.pdf" TargetMode="External"/><Relationship Id="rId519" Type="http://schemas.openxmlformats.org/officeDocument/2006/relationships/hyperlink" Target="https://cdn.ittelkom-sby.ac.id/research/z1709722376c137869c9696da372bf6289f0e50f419.pdf" TargetMode="External"/><Relationship Id="rId158" Type="http://schemas.openxmlformats.org/officeDocument/2006/relationships/hyperlink" Target="https://cdn.ittelkom-sby.ac.id/research/z169336488712a0d6e2c8be11bfec3b1d4eac6d3c51.pdf" TargetMode="External"/><Relationship Id="rId726" Type="http://schemas.openxmlformats.org/officeDocument/2006/relationships/hyperlink" Target="https://cdndata.telkomuniversity.ac.id/research/z1736968473a26e08c2ce4cbbf1855ca315010eb678.pdf" TargetMode="External"/><Relationship Id="rId62" Type="http://schemas.openxmlformats.org/officeDocument/2006/relationships/hyperlink" Target="https://cdn.ittelkom-sby.ac.id/research/z16933830713aba85a02a786bd36b36d9a71def2500.pdf" TargetMode="External"/><Relationship Id="rId365" Type="http://schemas.openxmlformats.org/officeDocument/2006/relationships/hyperlink" Target="https://cdn.ittelkom-sby.ac.id/research/z1646995765df4c301f64f4f232179717677c37acd8.pdf" TargetMode="External"/><Relationship Id="rId572" Type="http://schemas.openxmlformats.org/officeDocument/2006/relationships/hyperlink" Target="../../../../../:b:/g/personal/lppm_ittelkom-sby_ac_id/EahPewzWc61Kh3feMCgxn2oBA_p2NuM8w58fRzzNegJA-A?e=feyRoZ" TargetMode="External"/><Relationship Id="rId225" Type="http://schemas.openxmlformats.org/officeDocument/2006/relationships/hyperlink" Target="https://cdn.ittelkom-sby.ac.id/research/z160143488005b943eeb25e60deea0d52d502da812f.pdf" TargetMode="External"/><Relationship Id="rId432" Type="http://schemas.openxmlformats.org/officeDocument/2006/relationships/hyperlink" Target="https://cdn.ittelkom-sby.ac.id/research/z1597804042223700718cb4eeea78b26e9ad074f9b4.pdf" TargetMode="External"/><Relationship Id="rId737" Type="http://schemas.openxmlformats.org/officeDocument/2006/relationships/hyperlink" Target="https://cdndata.telkomuniversity.ac.id/research/z1720754779ed6e8e22b0baa50ee720f6d1cb26321a.pdf" TargetMode="External"/><Relationship Id="rId73" Type="http://schemas.openxmlformats.org/officeDocument/2006/relationships/hyperlink" Target="https://cdn.ittelkom-sby.ac.id/research/z16756508091ac726caa45353a408375ee03fd34e32.pdf" TargetMode="External"/><Relationship Id="rId169" Type="http://schemas.openxmlformats.org/officeDocument/2006/relationships/hyperlink" Target="https://cdn.ittelkom-sby.ac.id/research/z1663206596fa7f4213c03b9d17b5e405501acb9339.pdf" TargetMode="External"/><Relationship Id="rId376" Type="http://schemas.openxmlformats.org/officeDocument/2006/relationships/hyperlink" Target="https://cdn.ittelkom-sby.ac.id/research/z16825681322c52fa84ae72fac66eebda489d375f31.pdf" TargetMode="External"/><Relationship Id="rId583" Type="http://schemas.openxmlformats.org/officeDocument/2006/relationships/hyperlink" Target="../../../../../:b:/g/personal/lppm_ittelkom-sby_ac_id/EahPewzWc61Kh3feMCgxn2oBA_p2NuM8w58fRzzNegJA-A?e=feyRoZ" TargetMode="External"/><Relationship Id="rId790" Type="http://schemas.openxmlformats.org/officeDocument/2006/relationships/hyperlink" Target="../../../../../../:b:/g/personal/ppm_telkomuniversity_ac_id/Efy8_xgSU_dBjm0PJfWdyE4BjIP0bZqDB2veiqg6n-5rOg?e=mjI38T" TargetMode="External"/><Relationship Id="rId804" Type="http://schemas.openxmlformats.org/officeDocument/2006/relationships/hyperlink" Target="../../../../../../:b:/g/personal/ppm_telkomuniversity_ac_id/EQLwwfHxjnJHqziMPvOGhN4BpTDRL_X3tT2rQ5dnrf8hSw?e=IPjcvq" TargetMode="External"/><Relationship Id="rId4" Type="http://schemas.openxmlformats.org/officeDocument/2006/relationships/hyperlink" Target="https://drive.google.com/file/d/1RUtfUBoXI7TtcFg20IMu4aIPZTNHeQuT/view?usp=drive_link" TargetMode="External"/><Relationship Id="rId236" Type="http://schemas.openxmlformats.org/officeDocument/2006/relationships/hyperlink" Target="https://cdn.ittelkom-sby.ac.id/research/z1637719797328be308a1f5b419185f75cf05ff3f93.pdf" TargetMode="External"/><Relationship Id="rId443" Type="http://schemas.openxmlformats.org/officeDocument/2006/relationships/hyperlink" Target="https://cdn.ittelkom-sby.ac.id/research/z161076340728aeebc2586ff696e129bffd48bca4a2.pdf" TargetMode="External"/><Relationship Id="rId650" Type="http://schemas.openxmlformats.org/officeDocument/2006/relationships/hyperlink" Target="https://cdn.ittelkom-sby.ac.id/research/z1601359841747fa20d6d72a26bb5874cac505bb528.pdf" TargetMode="External"/><Relationship Id="rId303" Type="http://schemas.openxmlformats.org/officeDocument/2006/relationships/hyperlink" Target="https://cdn.ittelkom-sby.ac.id/research/z16329828745571a8a17f8d872c5a341d9c5bfa4a58.pdf" TargetMode="External"/><Relationship Id="rId748" Type="http://schemas.openxmlformats.org/officeDocument/2006/relationships/hyperlink" Target="https://iplatinum.telkomuniversity.ac.id/backoffice/selection/proposal/document/148" TargetMode="External"/><Relationship Id="rId84" Type="http://schemas.openxmlformats.org/officeDocument/2006/relationships/hyperlink" Target="https://drive.google.com/file/d/1oJz2KaW4_fFfQoqxosWy-6aOj9nsTMn1/view?usp=sharing" TargetMode="External"/><Relationship Id="rId387" Type="http://schemas.openxmlformats.org/officeDocument/2006/relationships/hyperlink" Target="https://cdn.ittelkom-sby.ac.id/research/z16632134760e4c2da5378add6febdb1c8022be1a8c.pdf" TargetMode="External"/><Relationship Id="rId510" Type="http://schemas.openxmlformats.org/officeDocument/2006/relationships/hyperlink" Target="http://cdndata.telkomuniversity.ac.id/research/z1711935616df78d04eead801e40c8b5b7fe32a4fa1.pdf" TargetMode="External"/><Relationship Id="rId594" Type="http://schemas.openxmlformats.org/officeDocument/2006/relationships/hyperlink" Target="../../../../../:b:/g/personal/lppmsby_telkomuniversity_ac_id/ETDhZWI1gXlNpo08-BhqXYsBviGzA35nWoSGH3DBEAiILA?e=ipmZnL" TargetMode="External"/><Relationship Id="rId608" Type="http://schemas.openxmlformats.org/officeDocument/2006/relationships/hyperlink" Target="http://cdndata.telkomuniversity.ac.id/research/z1718073359b0029a1c08aedc37a610fab7877f5870.pdf" TargetMode="External"/><Relationship Id="rId815" Type="http://schemas.openxmlformats.org/officeDocument/2006/relationships/comments" Target="../comments1.xml"/><Relationship Id="rId247" Type="http://schemas.openxmlformats.org/officeDocument/2006/relationships/hyperlink" Target="https://cdn.ittelkom-sby.ac.id/research/z161553394420bc40f8083aebd445945a5365d03d9c.pdf" TargetMode="External"/><Relationship Id="rId107" Type="http://schemas.openxmlformats.org/officeDocument/2006/relationships/hyperlink" Target="https://drive.google.com/file/d/1HYK4-qp4C1KQcETx5xeNSnTFoNxHyGOe/view?usp=sharing" TargetMode="External"/><Relationship Id="rId454" Type="http://schemas.openxmlformats.org/officeDocument/2006/relationships/hyperlink" Target="https://docs.google.com/document/d/1MTRXVFcswhPVOgnUZOFDpI_TWspY3LJ1/edit?usp=drive_link&amp;ouid=113387123707045224599&amp;rtpof=true&amp;sd=true" TargetMode="External"/><Relationship Id="rId661" Type="http://schemas.openxmlformats.org/officeDocument/2006/relationships/hyperlink" Target="https://cdn.ittelkom-sby.ac.id/research/z162771615955856d635de4c6cbecd21033b20fb009.pdf" TargetMode="External"/><Relationship Id="rId759" Type="http://schemas.openxmlformats.org/officeDocument/2006/relationships/hyperlink" Target="https://iplatinum.telkomuniversity.ac.id/backoffice/selection/proposal/document/331" TargetMode="External"/><Relationship Id="rId11" Type="http://schemas.openxmlformats.org/officeDocument/2006/relationships/hyperlink" Target="https://drive.google.com/file/d/1i0fHqaZwXIrQE46RP6NOroYCrbpvZyJo/view?usp=drive_link" TargetMode="External"/><Relationship Id="rId314" Type="http://schemas.openxmlformats.org/officeDocument/2006/relationships/hyperlink" Target="https://cdn.ittelkom-sby.ac.id/research/z1638524734a7cf4d02df2f8169aea55d1c5512e586.pdf" TargetMode="External"/><Relationship Id="rId398"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521" Type="http://schemas.openxmlformats.org/officeDocument/2006/relationships/hyperlink" Target="https://cdn.ittelkom-sby.ac.id/research/z1709717528ca17903d6583a570e9386b2770c4a64a.pdf" TargetMode="External"/><Relationship Id="rId619" Type="http://schemas.openxmlformats.org/officeDocument/2006/relationships/hyperlink" Target="https://cdn.ittelkom-sby.ac.id/research/z1627716598c90447de5ea558a11d5baa33dfd55057.pdf" TargetMode="External"/><Relationship Id="rId95" Type="http://schemas.openxmlformats.org/officeDocument/2006/relationships/hyperlink" Target="https://drive.google.com/file/d/1oJz2KaW4_fFfQoqxosWy-6aOj9nsTMn1/view?usp=sharing" TargetMode="External"/><Relationship Id="rId160" Type="http://schemas.openxmlformats.org/officeDocument/2006/relationships/hyperlink" Target="https://cdn.ittelkom-sby.ac.id/research/z1693384438853fd3350e99228a2c7cb92bd56d9bca.pdf" TargetMode="External"/><Relationship Id="rId258" Type="http://schemas.openxmlformats.org/officeDocument/2006/relationships/hyperlink" Target="https://cdn.ittelkom-sby.ac.id/research/z1615550450a9fee95c171e3166a8d5cf150a209c8b.pdf" TargetMode="External"/><Relationship Id="rId465" Type="http://schemas.openxmlformats.org/officeDocument/2006/relationships/hyperlink" Target="../../../../../:b:/r/personal/lppm_ittelkom-sby_ac_id/Documents/2023/Hibah%20Eksternal/BIMA/Kontrak%20Turunan/Scan%20Kontrak%20Turunan%20PDP%20-%20Wachda.pdf?csf=1&amp;web=1&amp;e=zk6dil" TargetMode="External"/><Relationship Id="rId672" Type="http://schemas.openxmlformats.org/officeDocument/2006/relationships/hyperlink" Target="https://cdn.ittelkom-sby.ac.id/research/z16014324703895d122cb9ad3b8929f3daa7f74e15b.pdf" TargetMode="External"/><Relationship Id="rId22" Type="http://schemas.openxmlformats.org/officeDocument/2006/relationships/hyperlink" Target="https://drive.google.com/file/d/1ebxYiGHYh4H9kAB0UkeZz3DylZ5Tyii8/view?usp=drive_link" TargetMode="External"/><Relationship Id="rId118" Type="http://schemas.openxmlformats.org/officeDocument/2006/relationships/hyperlink" Target="https://drive.google.com/file/d/15U7vfn8PGDDVrHwWf9jygjzJDvHMMhDL/view" TargetMode="External"/><Relationship Id="rId325" Type="http://schemas.openxmlformats.org/officeDocument/2006/relationships/hyperlink" Target="https://cdn.ittelkom-sby.ac.id/research/z1626794138e6a1f6757dee8e115d232d4aa4406189.pdf" TargetMode="External"/><Relationship Id="rId532" Type="http://schemas.openxmlformats.org/officeDocument/2006/relationships/hyperlink" Target="http://cdndata.telkomuniversity.ac.id/research/z1710918527785b2bcd0158c9dd15d7bb3d1eb625a0.pdf" TargetMode="External"/><Relationship Id="rId171" Type="http://schemas.openxmlformats.org/officeDocument/2006/relationships/hyperlink" Target="https://cdn.ittelkom-sby.ac.id/research/z1663206431c641fba3e01c63f75f050956fbc4ff7d.pdf" TargetMode="External"/><Relationship Id="rId269" Type="http://schemas.openxmlformats.org/officeDocument/2006/relationships/hyperlink" Target="https://cdn.ittelkom-sby.ac.id/research/z1615552602c6da5d3d65f185c52db55392ddd21de6.pdf" TargetMode="External"/><Relationship Id="rId476" Type="http://schemas.openxmlformats.org/officeDocument/2006/relationships/hyperlink" Target="https://cdn.ittelkom-sby.ac.id/research/z170167337294da18c64e528309393f1fe09d02bb4d.pdf" TargetMode="External"/><Relationship Id="rId683" Type="http://schemas.openxmlformats.org/officeDocument/2006/relationships/hyperlink" Target="http://cdndata.telkomuniversity.ac.id/research/z1726627474f73d1a061cea9bc89af173191ba97022.pdf" TargetMode="External"/><Relationship Id="rId33" Type="http://schemas.openxmlformats.org/officeDocument/2006/relationships/hyperlink" Target="https://drive.google.com/file/d/1Ed7bh1uv5p2eq-Kqq2WZ68_zhsVoQRcB/view?usp=drive_link" TargetMode="External"/><Relationship Id="rId129" Type="http://schemas.openxmlformats.org/officeDocument/2006/relationships/hyperlink" Target="https://cdn.ittelkom-sby.ac.id/research/z1654826310f4ba94d5328bdd7add99ad2599149b8a.pdf" TargetMode="External"/><Relationship Id="rId336" Type="http://schemas.openxmlformats.org/officeDocument/2006/relationships/hyperlink" Target="https://cdn.ittelkom-sby.ac.id/research/z16385409025a9e7078e10f7f75806cc02a5a3a6ed6.pdf" TargetMode="External"/><Relationship Id="rId543" Type="http://schemas.openxmlformats.org/officeDocument/2006/relationships/hyperlink" Target="http://cdndata.telkomuniversity.ac.id/research/z171090386567ee96a893ec707b0aa16b7d8cd70af6.pdf" TargetMode="External"/><Relationship Id="rId182" Type="http://schemas.openxmlformats.org/officeDocument/2006/relationships/hyperlink" Target="https://cdn.ittelkom-sby.ac.id/research/z1633578284a6e79453c173f1ac161a43edf8e1e593.pdf" TargetMode="External"/><Relationship Id="rId403"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750" Type="http://schemas.openxmlformats.org/officeDocument/2006/relationships/hyperlink" Target="https://iplatinum.telkomuniversity.ac.id/backoffice/selection/proposal/document/192"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cdn.ittelkom-sby.ac.id/research/z1695960304488df12c572b3ddecc9acc256e16932a.pdf" TargetMode="External"/><Relationship Id="rId299" Type="http://schemas.openxmlformats.org/officeDocument/2006/relationships/hyperlink" Target="https://abdimas-ppm.telkomuniversity.ac.id/unduh-pks/2024%2CzO3CiWdABRcykU3K" TargetMode="External"/><Relationship Id="rId21" Type="http://schemas.openxmlformats.org/officeDocument/2006/relationships/hyperlink" Target="https://drive.google.com/file/d/1rv_ZyGNztP8WP8g6MGtVZrcFn1vOqeei/view?usp=sharing" TargetMode="External"/><Relationship Id="rId63" Type="http://schemas.openxmlformats.org/officeDocument/2006/relationships/hyperlink" Target="https://cdn.ittelkom-sby.ac.id/research/z165483230952e0ca19aec4569506f26bcf8cd71b2f.pdf" TargetMode="External"/><Relationship Id="rId159" Type="http://schemas.openxmlformats.org/officeDocument/2006/relationships/hyperlink" Target="https://cdn.ittelkom-sby.ac.id/research/z1682495396474b3732b046148b3646af9826cce57f.pdf" TargetMode="External"/><Relationship Id="rId324" Type="http://schemas.openxmlformats.org/officeDocument/2006/relationships/hyperlink" Target="https://abdimas-ppm.telkomuniversity.ac.id/unduh-pks/2024%2CWe7PpqJrOqoxByqL" TargetMode="External"/><Relationship Id="rId366" Type="http://schemas.openxmlformats.org/officeDocument/2006/relationships/hyperlink" Target="https://abdimas-ppm.telkomuniversity.ac.id/unduh-pks/2024%2CYtABbejfAMLWboE0" TargetMode="External"/><Relationship Id="rId170" Type="http://schemas.openxmlformats.org/officeDocument/2006/relationships/hyperlink" Target="https://cdn.ittelkom-sby.ac.id/research/z164328415724efea534642d5f846e71bbaf3ce8068.pdf" TargetMode="External"/><Relationship Id="rId226" Type="http://schemas.openxmlformats.org/officeDocument/2006/relationships/hyperlink" Target="https://cdn.ittelkom-sby.ac.id/research/z1615545138e60abcbb71388cca2a7cfae87b5944b5.pdf" TargetMode="External"/><Relationship Id="rId268" Type="http://schemas.openxmlformats.org/officeDocument/2006/relationships/hyperlink" Target="../../../../../:b:/g/personal/lppm_ittelkom-sby_ac_id/Eaz9x-oj_4NAnjg66YZLgnMBp347kSfRP9j2_r7fjR7HFA?e=XJfexh" TargetMode="External"/><Relationship Id="rId32" Type="http://schemas.openxmlformats.org/officeDocument/2006/relationships/hyperlink" Target="https://cdn.ittelkom-sby.ac.id/research/z16943974813946e3f095e3a272c1e2e7757945dd4b.pdf" TargetMode="External"/><Relationship Id="rId74" Type="http://schemas.openxmlformats.org/officeDocument/2006/relationships/hyperlink" Target="https://cdn.ittelkom-sby.ac.id/research/z1628053612bb4ce90cb1e751f1fa9006711affdc72.pdf" TargetMode="External"/><Relationship Id="rId128" Type="http://schemas.openxmlformats.org/officeDocument/2006/relationships/hyperlink" Target="https://cdn.ittelkom-sby.ac.id/research/z1675644918eea8a7a14e067b527be1710f97edd7df.pdf" TargetMode="External"/><Relationship Id="rId335" Type="http://schemas.openxmlformats.org/officeDocument/2006/relationships/hyperlink" Target="../../../../../:b:/g/personal/lppm_ittelkom-sby_ac_id/EQBzmKGIvANFu9TIPElr1goBtKFZzQBz6u8pTvEDCnAtxw?e=8yBNec" TargetMode="External"/><Relationship Id="rId377" Type="http://schemas.openxmlformats.org/officeDocument/2006/relationships/hyperlink" Target="https://abdimas-ppm.telkomuniversity.ac.id/unduh-dokumen-fn/2025%2CopVSBFMZW8BZfXQD%2Cinternal%2Cproposa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1" Type="http://schemas.openxmlformats.org/officeDocument/2006/relationships/hyperlink" Target="https://cdn.ittelkom-sby.ac.id/research/z16824843535af0898474412d2730bc1f4d1c122784.pdf" TargetMode="External"/><Relationship Id="rId237" Type="http://schemas.openxmlformats.org/officeDocument/2006/relationships/hyperlink" Target="https://cdn.ittelkom-sby.ac.id/research/z1633700259593f334a58d87812670a19ac251843ee.pdf" TargetMode="External"/><Relationship Id="rId279" Type="http://schemas.openxmlformats.org/officeDocument/2006/relationships/hyperlink" Target="http://cdndata.telkomuniversity.ac.id/research/z17084913435cd17398cebd083da4fde3adde978861.pdf" TargetMode="External"/><Relationship Id="rId43" Type="http://schemas.openxmlformats.org/officeDocument/2006/relationships/hyperlink" Target="https://cdn.ittelkom-sby.ac.id/research/z1693382686cc52baf62d7d6399be63450d6cee03b4.pdf" TargetMode="External"/><Relationship Id="rId139" Type="http://schemas.openxmlformats.org/officeDocument/2006/relationships/hyperlink" Target="https://cdn.ittelkom-sby.ac.id/research/z1668566980932ea3e76f5500f6b51ebb81e01b3766.pdf" TargetMode="External"/><Relationship Id="rId290" Type="http://schemas.openxmlformats.org/officeDocument/2006/relationships/hyperlink" Target="https://abdimas-ppm.telkomuniversity.ac.id/unduh-dokumen-fn/2024%2CN30yLCj7mCNqUWeS%2Cinternal%2Cproposal" TargetMode="External"/><Relationship Id="rId304" Type="http://schemas.openxmlformats.org/officeDocument/2006/relationships/hyperlink" Target="https://abdimas-ppm.telkomuniversity.ac.id/unduh-dokumen-fn/2024%2CxC6PEwffEkz594w8%2Cinternal%2Cproposal" TargetMode="External"/><Relationship Id="rId346" Type="http://schemas.openxmlformats.org/officeDocument/2006/relationships/hyperlink" Target="../../../../../../:b:/g/personal/lppmsby_telkomuniversity_ac_id/ERi0q1bEbe1Ngq9t1KSmQ4UBOqcayh_qD6sclKawED1QAw?e=mJCLf8" TargetMode="External"/><Relationship Id="rId388" Type="http://schemas.openxmlformats.org/officeDocument/2006/relationships/hyperlink" Target="https://abdimas-ppm.telkomuniversity.ac.id/unduh-dokumen-fn/2025%2CDM0kyEKYGQLOhCrs%2Cinternal%2Cproposal" TargetMode="External"/><Relationship Id="rId85" Type="http://schemas.openxmlformats.org/officeDocument/2006/relationships/hyperlink" Target="https://cdn.ittelkom-sby.ac.id/research/z16280546664d89c2d450a8662fb1ee61c1a451ddce.pdf" TargetMode="External"/><Relationship Id="rId150" Type="http://schemas.openxmlformats.org/officeDocument/2006/relationships/hyperlink" Target="https://cdn.ittelkom-sby.ac.id/research/z1655457617efc08ae07597cdc47f456a72a86b38ab.pdf" TargetMode="External"/><Relationship Id="rId192" Type="http://schemas.openxmlformats.org/officeDocument/2006/relationships/hyperlink" Target="https://cdn.ittelkom-sby.ac.id/research/z162643529808119a91f37360e909913027788bc063.pdf" TargetMode="External"/><Relationship Id="rId206" Type="http://schemas.openxmlformats.org/officeDocument/2006/relationships/hyperlink" Target="https://cdn.ittelkom-sby.ac.id/research/z1626354588a5998d524f6d9f36c717f5033bc74fd7.pdf" TargetMode="External"/><Relationship Id="rId248" Type="http://schemas.openxmlformats.org/officeDocument/2006/relationships/hyperlink" Target="https://cdn.ittelkom-sby.ac.id/research/z1598425186699b0147ed710a7d3e656d6dfa2cd91c.pdf" TargetMode="External"/><Relationship Id="rId12" Type="http://schemas.openxmlformats.org/officeDocument/2006/relationships/hyperlink" Target="https://drive.google.com/file/d/1xogy7NNIe_4vm0YtA55G6X96NJOBXuPA/view?usp=sharing" TargetMode="External"/><Relationship Id="rId108" Type="http://schemas.openxmlformats.org/officeDocument/2006/relationships/hyperlink" Target="https://cdn.ittelkom-sby.ac.id/research/z1675650687b988ae6fa6eeeb651e6111a62dad63a1.pdf" TargetMode="External"/><Relationship Id="rId315" Type="http://schemas.openxmlformats.org/officeDocument/2006/relationships/hyperlink" Target="https://abdimas-ppm.telkomuniversity.ac.id/unduh-pks/2024%2Cqy7PMrD88nNngfkn" TargetMode="External"/><Relationship Id="rId357" Type="http://schemas.openxmlformats.org/officeDocument/2006/relationships/hyperlink" Target="https://abdimas-ppm.telkomuniversity.ac.id/unduh-dokumen-fn/2024%2CX7atZcAHbNeCRNgU%2Cinternal%2Cproposal" TargetMode="External"/><Relationship Id="rId54" Type="http://schemas.openxmlformats.org/officeDocument/2006/relationships/hyperlink" Target="https://cdn.ittelkom-sby.ac.id/research/z1654832170d0c25729b5c0a42652957b724d6e01bb.pdf" TargetMode="External"/><Relationship Id="rId96" Type="http://schemas.openxmlformats.org/officeDocument/2006/relationships/hyperlink" Target="https://cdn.ittelkom-sby.ac.id/research/z1692014697947b16082af52c05208a586cde7877f3.pdf" TargetMode="External"/><Relationship Id="rId161" Type="http://schemas.openxmlformats.org/officeDocument/2006/relationships/hyperlink" Target="https://cdn.ittelkom-sby.ac.id/research/z16619138809338a154b31abb697a3f0ced111e0533.pdf" TargetMode="External"/><Relationship Id="rId217" Type="http://schemas.openxmlformats.org/officeDocument/2006/relationships/hyperlink" Target="https://cdn.ittelkom-sby.ac.id/research/z1624418291eafb62a8e7fa70b263f66b0ace4d1d8d.pdf" TargetMode="External"/><Relationship Id="rId399" Type="http://schemas.openxmlformats.org/officeDocument/2006/relationships/vmlDrawing" Target="../drawings/vmlDrawing2.vml"/><Relationship Id="rId259" Type="http://schemas.openxmlformats.org/officeDocument/2006/relationships/hyperlink" Target="../../../../../:b:/g/personal/lppm_ittelkom-sby_ac_id/EfhiDdlst-FClblDuQEXT-EBm3IuL0FOi-HitoiUpUP0HA?e=1isve7" TargetMode="External"/><Relationship Id="rId23" Type="http://schemas.openxmlformats.org/officeDocument/2006/relationships/hyperlink" Target="https://cdn.ittelkom-sby.ac.id/research/z16933603004e1c377d9b8b9511800cf89af758f14d.pdf" TargetMode="External"/><Relationship Id="rId119" Type="http://schemas.openxmlformats.org/officeDocument/2006/relationships/hyperlink" Target="https://cdn.ittelkom-sby.ac.id/research/z169451967143028a8f474c5f416217e9d2572e3cee.pdf" TargetMode="External"/><Relationship Id="rId27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26"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65" Type="http://schemas.openxmlformats.org/officeDocument/2006/relationships/hyperlink" Target="https://cdn.ittelkom-sby.ac.id/research/z1663126696dde2e58127bfc8828bb3f8fa5c353430.pdf" TargetMode="External"/><Relationship Id="rId130" Type="http://schemas.openxmlformats.org/officeDocument/2006/relationships/hyperlink" Target="https://cdn.ittelkom-sby.ac.id/research/z16756447282c105d54741563e89220e609e33bdd3f.pdf" TargetMode="External"/><Relationship Id="rId368" Type="http://schemas.openxmlformats.org/officeDocument/2006/relationships/hyperlink" Target="https://abdimas-ppm.telkomuniversity.ac.id/unduh-pks/2024%2CUVJbpIHypdnVtoc6" TargetMode="External"/><Relationship Id="rId172" Type="http://schemas.openxmlformats.org/officeDocument/2006/relationships/hyperlink" Target="https://cdn.ittelkom-sby.ac.id/research/z1643253013557505e7175f83e94bdfbb7186034d43.pdf" TargetMode="External"/><Relationship Id="rId228" Type="http://schemas.openxmlformats.org/officeDocument/2006/relationships/hyperlink" Target="https://cdn.ittelkom-sby.ac.id/research/z16155401822bc2ee9dfbfc0c7c6f605733b67e1baf.pdf" TargetMode="External"/><Relationship Id="rId281" Type="http://schemas.openxmlformats.org/officeDocument/2006/relationships/hyperlink" Target="http://cdndata.telkomuniversity.ac.id/research/z1708098508cd91991370e2f0066b69b024c72f945f.pdf" TargetMode="External"/><Relationship Id="rId337" Type="http://schemas.openxmlformats.org/officeDocument/2006/relationships/hyperlink" Target="https://abdimas-ppm.telkomuniversity.ac.id/unduh-dokumen-fn/2024%2CJlmzABk2E5buT4V7%2Cinternal%2Cproposal" TargetMode="External"/><Relationship Id="rId34" Type="http://schemas.openxmlformats.org/officeDocument/2006/relationships/hyperlink" Target="https://cdn.ittelkom-sby.ac.id/research/z16933615170aae51a209e1861fac6c6874e213ceed.pdf" TargetMode="External"/><Relationship Id="rId76" Type="http://schemas.openxmlformats.org/officeDocument/2006/relationships/hyperlink" Target="https://cdn.ittelkom-sby.ac.id/research/z1628053140f0b3864028344aea3ff33da6fb13d37a.pdf" TargetMode="External"/><Relationship Id="rId141" Type="http://schemas.openxmlformats.org/officeDocument/2006/relationships/hyperlink" Target="https://cdn.ittelkom-sby.ac.id/research/z16698666312c34b0652c309f02ef1bff546bbe6bc1.pdf" TargetMode="External"/><Relationship Id="rId379" Type="http://schemas.openxmlformats.org/officeDocument/2006/relationships/hyperlink" Target="https://abdimas-ppm.telkomuniversity.ac.id/unduh-dokumen-fn/2025%2Ca35mlARCXUPjDBgj%2Cinternal%2Cproposal"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3" Type="http://schemas.openxmlformats.org/officeDocument/2006/relationships/hyperlink" Target="https://cdn.ittelkom-sby.ac.id/research/z1682491919c1039e10f1b443b66341ef68223ba2ca.pdf" TargetMode="External"/><Relationship Id="rId239" Type="http://schemas.openxmlformats.org/officeDocument/2006/relationships/hyperlink" Target="https://cdn.ittelkom-sby.ac.id/research/z1634119340b78049b47580e34edff9cb36827410a0.pdf" TargetMode="External"/><Relationship Id="rId390" Type="http://schemas.openxmlformats.org/officeDocument/2006/relationships/hyperlink" Target="https://abdimas-ppm.telkomuniversity.ac.id/unduh-dokumen-fn/2025%2Ce3Z3H78s4QLTmQDW%2Cinternal%2Cproposal" TargetMode="External"/><Relationship Id="rId250" Type="http://schemas.openxmlformats.org/officeDocument/2006/relationships/hyperlink" Target="https://cdn.ittelkom-sby.ac.id/research/z1598426531fd21c478f4cc3b9698bc10c0d310bc11.pdf" TargetMode="External"/><Relationship Id="rId292" Type="http://schemas.openxmlformats.org/officeDocument/2006/relationships/hyperlink" Target="https://abdimas-ppm.telkomuniversity.ac.id/unduh-dokumen-fn/2024%2Cv5Xehq9p96rrhSMU%2Cinternal%2Cproposal" TargetMode="External"/><Relationship Id="rId306" Type="http://schemas.openxmlformats.org/officeDocument/2006/relationships/hyperlink" Target="https://abdimas-ppm.telkomuniversity.ac.id/unduh-dokumen-fn/2024%2CuCiDQ8A7odUVCEt2%2Cinternal%2Cproposal" TargetMode="External"/><Relationship Id="rId45" Type="http://schemas.openxmlformats.org/officeDocument/2006/relationships/hyperlink" Target="https://cdn.ittelkom-sby.ac.id/research/z1693879966e31d78d44782879ef10b274ca7a2097b.pdf" TargetMode="External"/><Relationship Id="rId87" Type="http://schemas.openxmlformats.org/officeDocument/2006/relationships/hyperlink" Target="https://cdn.ittelkom-sby.ac.id/research/z163349921477c75166197a23e8b8cc687da87f6c76.pdf" TargetMode="External"/><Relationship Id="rId110" Type="http://schemas.openxmlformats.org/officeDocument/2006/relationships/hyperlink" Target="https://cdn.ittelkom-sby.ac.id/research/z1675647206129b3d9c5e26b25ed44fcfe361c43cce.pdf" TargetMode="External"/><Relationship Id="rId348" Type="http://schemas.openxmlformats.org/officeDocument/2006/relationships/hyperlink" Target="https://abdimas-ppm.telkomuniversity.ac.id/unduh-pks/2024%2C8rBXflU3B9ZQSGGP" TargetMode="External"/><Relationship Id="rId152" Type="http://schemas.openxmlformats.org/officeDocument/2006/relationships/hyperlink" Target="https://cdn.ittelkom-sby.ac.id/research/z16578553465b178e88a225817cd1e3cb0becfd1c60.pdf" TargetMode="External"/><Relationship Id="rId194" Type="http://schemas.openxmlformats.org/officeDocument/2006/relationships/hyperlink" Target="https://cdn.ittelkom-sby.ac.id/research/z163849726227b9f841846005d8da465ef55a2510b8.pdf" TargetMode="External"/><Relationship Id="rId208" Type="http://schemas.openxmlformats.org/officeDocument/2006/relationships/hyperlink" Target="https://cdn.ittelkom-sby.ac.id/research/z1634272513e178e69e0eed22f739b28cadd731edfa.pdf" TargetMode="External"/><Relationship Id="rId261" Type="http://schemas.openxmlformats.org/officeDocument/2006/relationships/hyperlink" Target="../../../../../:b:/g/personal/lppm_ittelkom-sby_ac_id/EQWig6bztItJnU3pOcyUmJkBgqpW-R6_rIGjnbhaZIlN1Q?e=1il2El" TargetMode="External"/><Relationship Id="rId14" Type="http://schemas.openxmlformats.org/officeDocument/2006/relationships/hyperlink" Target="https://drive.google.com/file/d/17b1Xi3t-8LeWp6X-i8U8Od_yMPjKsqaN/view?usp=sharing" TargetMode="External"/><Relationship Id="rId56" Type="http://schemas.openxmlformats.org/officeDocument/2006/relationships/hyperlink" Target="https://cdn.ittelkom-sby.ac.id/research/z1663125252c41d93887c45e272359da60558a43c69.pdf" TargetMode="External"/><Relationship Id="rId317" Type="http://schemas.openxmlformats.org/officeDocument/2006/relationships/hyperlink" Target="https://abdimas-ppm.telkomuniversity.ac.id/unduh-pks/2024%2CyWQQIrQ8HRVkMMgx" TargetMode="External"/><Relationship Id="rId359" Type="http://schemas.openxmlformats.org/officeDocument/2006/relationships/hyperlink" Target="https://abdimas-ppm.telkomuniversity.ac.id/unduh-dokumen-fn/2024%2CUVJbpIHypdnVtoc6%2Cinternal%2ClapAkhir" TargetMode="External"/><Relationship Id="rId98" Type="http://schemas.openxmlformats.org/officeDocument/2006/relationships/hyperlink" Target="https://cdn.ittelkom-sby.ac.id/research/z169380199105cc88870c5acce3b46931de54369e30.pdf" TargetMode="External"/><Relationship Id="rId121" Type="http://schemas.openxmlformats.org/officeDocument/2006/relationships/hyperlink" Target="https://cdn.ittelkom-sby.ac.id/research/z1694520872527ac157f5839ef2cd84bf1ce5c9c50c.pdf" TargetMode="External"/><Relationship Id="rId163" Type="http://schemas.openxmlformats.org/officeDocument/2006/relationships/hyperlink" Target="https://cdn.ittelkom-sby.ac.id/research/z1682493693aa19e4dc4f8a8b8ff5dba65f30a64e6c.pdf" TargetMode="External"/><Relationship Id="rId219" Type="http://schemas.openxmlformats.org/officeDocument/2006/relationships/hyperlink" Target="https://cdn.ittelkom-sby.ac.id/research/z1632449031ebb440dcdb3a9d246cac0e83a0063a30.pdf" TargetMode="External"/><Relationship Id="rId370" Type="http://schemas.openxmlformats.org/officeDocument/2006/relationships/hyperlink" Target="https://abdimas-ppm.telkomuniversity.ac.id/unduh-pks/2024%2C01R6qDcPWb3EXVHS" TargetMode="External"/><Relationship Id="rId230" Type="http://schemas.openxmlformats.org/officeDocument/2006/relationships/hyperlink" Target="https://cdn.ittelkom-sby.ac.id/research/z1615554777febff2aea61611ec8fc4abf1c73f844f.pdf" TargetMode="External"/><Relationship Id="rId25" Type="http://schemas.openxmlformats.org/officeDocument/2006/relationships/hyperlink" Target="https://cdn.ittelkom-sby.ac.id/research/z16933616697cfdda1616ab11810fd6f873ef7b59df.pdf" TargetMode="External"/><Relationship Id="rId67" Type="http://schemas.openxmlformats.org/officeDocument/2006/relationships/hyperlink" Target="https://cdn.ittelkom-sby.ac.id/research/z16631260913bf6d2e4cc83ce088ce10414a96de560.pdf" TargetMode="External"/><Relationship Id="rId272" Type="http://schemas.openxmlformats.org/officeDocument/2006/relationships/hyperlink" Target="https://cdn.ittelkom-sby.ac.id/research/z170168124922a3e49146a86d2302607b6d04e58969.pdf" TargetMode="External"/><Relationship Id="rId328" Type="http://schemas.openxmlformats.org/officeDocument/2006/relationships/hyperlink" Target="https://cdn.ittelkom-sby.ac.id/research/z16878517114140d9c4c8f06b27cd5156bda338b9ef.pdf" TargetMode="External"/><Relationship Id="rId132" Type="http://schemas.openxmlformats.org/officeDocument/2006/relationships/hyperlink" Target="https://cdn.ittelkom-sby.ac.id/research/z16756427041e16b26b7d8a472f708261cfcfa49aa9.pdf" TargetMode="External"/><Relationship Id="rId174" Type="http://schemas.openxmlformats.org/officeDocument/2006/relationships/hyperlink" Target="https://cdn.ittelkom-sby.ac.id/research/z16432950000b15db590f04bfe765bbd595a96c563e.pdf" TargetMode="External"/><Relationship Id="rId381" Type="http://schemas.openxmlformats.org/officeDocument/2006/relationships/hyperlink" Target="https://abdimas-ppm.telkomuniversity.ac.id/unduh-dokumen-fn/2025%2Cl702XrTi1MODlsap%2Cinternal%2Cproposal" TargetMode="External"/><Relationship Id="rId241" Type="http://schemas.openxmlformats.org/officeDocument/2006/relationships/hyperlink" Target="https://cdn.ittelkom-sby.ac.id/research/z16339599120a25ac4900cb83d7a6f3e605d80edf2d.pdf" TargetMode="External"/><Relationship Id="rId36" Type="http://schemas.openxmlformats.org/officeDocument/2006/relationships/hyperlink" Target="https://cdn.ittelkom-sby.ac.id/research/z1693360072f79f9947a356ac4d15f1b240d8322c2c.pdf" TargetMode="External"/><Relationship Id="rId283" Type="http://schemas.openxmlformats.org/officeDocument/2006/relationships/hyperlink" Target="https://abdimas-ppm.telkomuniversity.ac.id/unduh-dokumen-fn/2024%2CGocYU8ySOatmUNEn%2Cinternal%2Cproposal" TargetMode="External"/><Relationship Id="rId339" Type="http://schemas.openxmlformats.org/officeDocument/2006/relationships/hyperlink" Target="https://abdimas-ppm.telkomuniversity.ac.id/unduh-dokumen-fn/2024%2CpMuHjCD4DOTjSAqx%2Cinternal%2Cproposal" TargetMode="External"/><Relationship Id="rId78" Type="http://schemas.openxmlformats.org/officeDocument/2006/relationships/hyperlink" Target="https://cdn.ittelkom-sby.ac.id/research/z1628053055c300781a859366f7a636114d5df55dd5.pdf" TargetMode="External"/><Relationship Id="rId101" Type="http://schemas.openxmlformats.org/officeDocument/2006/relationships/hyperlink" Target="https://cdn.ittelkom-sby.ac.id/research/z168856419776b7db6b066cd23bb13ac94486f6568a.pdf" TargetMode="External"/><Relationship Id="rId143" Type="http://schemas.openxmlformats.org/officeDocument/2006/relationships/hyperlink" Target="https://cdn.ittelkom-sby.ac.id/research/z167228238118a0846d0fb5ef75edbadc7b052d25f3.pdf" TargetMode="External"/><Relationship Id="rId185" Type="http://schemas.openxmlformats.org/officeDocument/2006/relationships/hyperlink" Target="https://cdn.ittelkom-sby.ac.id/research/z16624456852ae61a217faa90f237ab5a2b89841a75.pdf" TargetMode="External"/><Relationship Id="rId350" Type="http://schemas.openxmlformats.org/officeDocument/2006/relationships/hyperlink" Target="https://abdimas-ppm.telkomuniversity.ac.id/unduh-pks/2024%2CX015WEKCMS1yYy3K"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10" Type="http://schemas.openxmlformats.org/officeDocument/2006/relationships/hyperlink" Target="https://cdn.ittelkom-sby.ac.id/research/z16255390580189e3eaf32c85a6c0b6be288d9b8ba7.pdf" TargetMode="External"/><Relationship Id="rId392" Type="http://schemas.openxmlformats.org/officeDocument/2006/relationships/hyperlink" Target="https://abdimas-ppm.telkomuniversity.ac.id/unduh-dokumen-fn/2025%2Ce0nK2zozH6UYVkN9%2Cinternal%2Cproposal" TargetMode="External"/><Relationship Id="rId252" Type="http://schemas.openxmlformats.org/officeDocument/2006/relationships/hyperlink" Target="https://drive.google.com/file/d/1t6WzfDG91299Tx5UPFqRBVrJXYCwa9IY/view?usp=sharing" TargetMode="External"/><Relationship Id="rId294" Type="http://schemas.openxmlformats.org/officeDocument/2006/relationships/hyperlink" Target="https://abdimas-ppm.telkomuniversity.ac.id/unduh-dokumen-fn/2024%2CwAXiqG6HLYo5L0Qv%2Cinternal%2Cproposal" TargetMode="External"/><Relationship Id="rId308" Type="http://schemas.openxmlformats.org/officeDocument/2006/relationships/hyperlink" Target="https://abdimas-ppm.telkomuniversity.ac.id/unduh-pks/2024%2CobcFZyYNGHeEUK1H" TargetMode="External"/><Relationship Id="rId47" Type="http://schemas.openxmlformats.org/officeDocument/2006/relationships/hyperlink" Target="https://cdn.ittelkom-sby.ac.id/research/z1693361439b356de0ebe36889349b73aa62fc3075b.pdf" TargetMode="External"/><Relationship Id="rId89" Type="http://schemas.openxmlformats.org/officeDocument/2006/relationships/hyperlink" Target="https://cdn.ittelkom-sby.ac.id/research/z16335064254f3f8d9c0086903b12b3fff3f086ff91.pdf" TargetMode="External"/><Relationship Id="rId112" Type="http://schemas.openxmlformats.org/officeDocument/2006/relationships/hyperlink" Target="https://cdn.ittelkom-sby.ac.id/research/z1675647290989228579f0029953f9419b86e7bb451.pdf" TargetMode="External"/><Relationship Id="rId154" Type="http://schemas.openxmlformats.org/officeDocument/2006/relationships/hyperlink" Target="https://cdn.ittelkom-sby.ac.id/research/z1655353535f8f9b983a9df0666da41fd622dd9bbb1.pdf" TargetMode="External"/><Relationship Id="rId361" Type="http://schemas.openxmlformats.org/officeDocument/2006/relationships/hyperlink" Target="https://abdimas-ppm.telkomuniversity.ac.id/unduh-pks/2024%2CAE6Kz9zLw7Tfv8WP" TargetMode="External"/><Relationship Id="rId196" Type="http://schemas.openxmlformats.org/officeDocument/2006/relationships/hyperlink" Target="https://cdn.ittelkom-sby.ac.id/research/z163834105808f8c375060a5e44e3f1a64c623edd77.pdf" TargetMode="External"/><Relationship Id="rId16" Type="http://schemas.openxmlformats.org/officeDocument/2006/relationships/hyperlink" Target="https://drive.google.com/file/d/1EavCAwX21XC_cwdcb_q3271xprhlkUcE/view?usp=sharing" TargetMode="External"/><Relationship Id="rId221" Type="http://schemas.openxmlformats.org/officeDocument/2006/relationships/hyperlink" Target="https://cdn.ittelkom-sby.ac.id/research/z163301594761ae34f96e952cc5c02f628885cc4eba.pdf" TargetMode="External"/><Relationship Id="rId263" Type="http://schemas.openxmlformats.org/officeDocument/2006/relationships/hyperlink" Target="https://cdn.ittelkom-sby.ac.id/research/z1700621926f5ed4c452d8aaaa3a09c4a1db65d16c2.pdf" TargetMode="External"/><Relationship Id="rId319" Type="http://schemas.openxmlformats.org/officeDocument/2006/relationships/hyperlink" Target="https://abdimas-ppm.telkomuniversity.ac.id/unduh-pks/2024%2C0TGGHwynb164iKp1" TargetMode="External"/><Relationship Id="rId58" Type="http://schemas.openxmlformats.org/officeDocument/2006/relationships/hyperlink" Target="https://cdn.ittelkom-sby.ac.id/research/z165483276868ef29fa611963f35a64704202150f4d.pdf" TargetMode="External"/><Relationship Id="rId123" Type="http://schemas.openxmlformats.org/officeDocument/2006/relationships/hyperlink" Target="https://cdn.ittelkom-sby.ac.id/research/z169474918336a77a496a697bc79e54273fb4014a6f.pdf" TargetMode="External"/><Relationship Id="rId330" Type="http://schemas.openxmlformats.org/officeDocument/2006/relationships/hyperlink" Target="https://cdn.ittelkom-sby.ac.id/research/z1697450114908c0bd5097db3aa9e84a319a1506812.pdf" TargetMode="External"/><Relationship Id="rId90" Type="http://schemas.openxmlformats.org/officeDocument/2006/relationships/hyperlink" Target="https://cdn.ittelkom-sby.ac.id/research/z1628052515f49255fea602f40931bf2e5ed2f1a965.pdf" TargetMode="External"/><Relationship Id="rId165" Type="http://schemas.openxmlformats.org/officeDocument/2006/relationships/hyperlink" Target="https://cdn.ittelkom-sby.ac.id/research/z16652174178c650cb4e425582fbfa98e7eac9ade26.pdf" TargetMode="External"/><Relationship Id="rId186" Type="http://schemas.openxmlformats.org/officeDocument/2006/relationships/hyperlink" Target="https://cdn.ittelkom-sby.ac.id/research/z16432728851fad8d6fada104c800ee2e1cd54f344d.pdf" TargetMode="External"/><Relationship Id="rId351" Type="http://schemas.openxmlformats.org/officeDocument/2006/relationships/hyperlink" Target="https://abdimas-ppm.telkomuniversity.ac.id/unduh-pks/2024%2CpMuHjCD4DOTjSAqx" TargetMode="External"/><Relationship Id="rId372" Type="http://schemas.openxmlformats.org/officeDocument/2006/relationships/hyperlink" Target="https://abdimas-ppm.telkomuniversity.ac.id/unduh-dokumen-fn/2025%2CbxBU4dSBCwDCJjvl%2Cinternal%2Cproposal" TargetMode="External"/><Relationship Id="rId393" Type="http://schemas.openxmlformats.org/officeDocument/2006/relationships/hyperlink" Target="https://abdimas-ppm.telkomuniversity.ac.id/unduh-dokumen-fn/2025%2C1dkhN3HJJovxv8gU%2Cinternal%2Cproposal" TargetMode="External"/><Relationship Id="rId211" Type="http://schemas.openxmlformats.org/officeDocument/2006/relationships/hyperlink" Target="https://cdn.ittelkom-sby.ac.id/research/z1626065522fd910ae319f42b4f078d720c7539e3b9.pdf" TargetMode="External"/><Relationship Id="rId232" Type="http://schemas.openxmlformats.org/officeDocument/2006/relationships/hyperlink" Target="https://cdn.ittelkom-sby.ac.id/research/z16155172840021e3531a98ee1b508662186a07df41.pdf" TargetMode="External"/><Relationship Id="rId253" Type="http://schemas.openxmlformats.org/officeDocument/2006/relationships/hyperlink" Target="https://cdn.ittelkom-sby.ac.id/research/z1654831727cbe0d512637a7d4bb4639230b8f54552.pdf" TargetMode="External"/><Relationship Id="rId274" Type="http://schemas.openxmlformats.org/officeDocument/2006/relationships/hyperlink" Target="../../../../../:b:/g/personal/lppm_ittelkom-sby_ac_id/EVmf0qXQaO1LvsHj6UcKHsMBOOYQB9GtgAeVzl_2orTDPg?e=9fZAvL" TargetMode="External"/><Relationship Id="rId295" Type="http://schemas.openxmlformats.org/officeDocument/2006/relationships/hyperlink" Target="https://abdimas-ppm.telkomuniversity.ac.id/unduh-dokumen-fn/2024%2C0TGGHwynb164iKp1%2Cinternal%2Cproposal" TargetMode="External"/><Relationship Id="rId309" Type="http://schemas.openxmlformats.org/officeDocument/2006/relationships/hyperlink" Target="https://abdimas-ppm.telkomuniversity.ac.id/unduh-dokumen-fn/2024%2CobcFZyYNGHeEUK1H%2Cinternal%2Cproposal" TargetMode="External"/><Relationship Id="rId27" Type="http://schemas.openxmlformats.org/officeDocument/2006/relationships/hyperlink" Target="https://cdn.ittelkom-sby.ac.id/research/z16933613093b309f4f363696400323228d0c4e2bb8.pdf" TargetMode="External"/><Relationship Id="rId48" Type="http://schemas.openxmlformats.org/officeDocument/2006/relationships/hyperlink" Target="https://cdn.ittelkom-sby.ac.id/research/z169338415943afc52c0cc8e8c3123465d0ecad6520.pdf" TargetMode="External"/><Relationship Id="rId69" Type="http://schemas.openxmlformats.org/officeDocument/2006/relationships/hyperlink" Target="https://cdn.ittelkom-sby.ac.id/research/z166312714810937d7477396e633d5134cf512ad242.pdf" TargetMode="External"/><Relationship Id="rId113" Type="http://schemas.openxmlformats.org/officeDocument/2006/relationships/hyperlink" Target="https://cdn.ittelkom-sby.ac.id/research/z169476092202df8c9390902ef01b5cc7f5bf018fe7.pdf" TargetMode="External"/><Relationship Id="rId134" Type="http://schemas.openxmlformats.org/officeDocument/2006/relationships/hyperlink" Target="https://cdn.ittelkom-sby.ac.id/research/z1675642541cddf78e47c3e0fc8d138eb6246331dc1.pdf" TargetMode="External"/><Relationship Id="rId320" Type="http://schemas.openxmlformats.org/officeDocument/2006/relationships/hyperlink" Target="https://abdimas-ppm.telkomuniversity.ac.id/unduh-pks/2024%2CYU7INyMEsgBUasF6" TargetMode="External"/><Relationship Id="rId80" Type="http://schemas.openxmlformats.org/officeDocument/2006/relationships/hyperlink" Target="https://cdn.ittelkom-sby.ac.id/research/z16280532228f1fb2823b430629bf47e70b23d5a2c0.pdf" TargetMode="External"/><Relationship Id="rId155" Type="http://schemas.openxmlformats.org/officeDocument/2006/relationships/hyperlink" Target="https://cdn.ittelkom-sby.ac.id/research/z16836134339fc37b78aa7980fac74888cc97ce862a.pdf" TargetMode="External"/><Relationship Id="rId176" Type="http://schemas.openxmlformats.org/officeDocument/2006/relationships/hyperlink" Target="https://cdn.ittelkom-sby.ac.id/research/z16431729566805f7ce7991f383318371083dceb410.pdf" TargetMode="External"/><Relationship Id="rId197" Type="http://schemas.openxmlformats.org/officeDocument/2006/relationships/hyperlink" Target="https://cdn.ittelkom-sby.ac.id/research/z1626421241cdb1174f1223ada1957a384c1aaf93d1.pdf" TargetMode="External"/><Relationship Id="rId341" Type="http://schemas.openxmlformats.org/officeDocument/2006/relationships/hyperlink" Target="../../../../../../:b:/g/personal/lppmsby_telkomuniversity_ac_id/ERi0q1bEbe1Ngq9t1KSmQ4UBOqcayh_qD6sclKawED1QAw?e=mJCLf8" TargetMode="External"/><Relationship Id="rId362" Type="http://schemas.openxmlformats.org/officeDocument/2006/relationships/hyperlink" Target="https://abdimas-ppm.telkomuniversity.ac.id/unduh-dokumen-fn/2024%2CYtABbejfAMLWboE0%2Cinternal%2ClapAkhir" TargetMode="External"/><Relationship Id="rId383" Type="http://schemas.openxmlformats.org/officeDocument/2006/relationships/hyperlink" Target="https://abdimas-ppm.telkomuniversity.ac.id/unduh-dokumen-fn/2025%2CNBUzXf7TM4QAzfC6%2Cinternal%2Cproposal" TargetMode="External"/><Relationship Id="rId201" Type="http://schemas.openxmlformats.org/officeDocument/2006/relationships/hyperlink" Target="https://cdn.ittelkom-sby.ac.id/research/z1626431096110c2c8e5a026f56ae9a5cbc4d2d4103.pdf" TargetMode="External"/><Relationship Id="rId222" Type="http://schemas.openxmlformats.org/officeDocument/2006/relationships/hyperlink" Target="https://cdn.ittelkom-sby.ac.id/research/z1615521059906638642f3a42908d7c9b7eb93bd231.pdf" TargetMode="External"/><Relationship Id="rId243" Type="http://schemas.openxmlformats.org/officeDocument/2006/relationships/hyperlink" Target="https://cdn.ittelkom-sby.ac.id/research/z16353003339689d2f1bba8c00d7c4f2428335a91f9.pdf" TargetMode="External"/><Relationship Id="rId264" Type="http://schemas.openxmlformats.org/officeDocument/2006/relationships/hyperlink" Target="https://cdn.ittelkom-sby.ac.id/research/z1700622087a9dec36cb2754ddebf9e85930ecf2168.pdf" TargetMode="External"/><Relationship Id="rId285" Type="http://schemas.openxmlformats.org/officeDocument/2006/relationships/hyperlink" Target="https://abdimas-ppm.telkomuniversity.ac.id/unduh-dokumen-fn/2024%2CHtCBKJOlpNTTe3gU%2Cinternal%2Cproposal" TargetMode="External"/><Relationship Id="rId17" Type="http://schemas.openxmlformats.org/officeDocument/2006/relationships/hyperlink" Target="https://drive.google.com/file/d/1EavCAwX21XC_cwdcb_q3271xprhlkUcE/view?usp=sharing" TargetMode="External"/><Relationship Id="rId38" Type="http://schemas.openxmlformats.org/officeDocument/2006/relationships/hyperlink" Target="https://cdn.ittelkom-sby.ac.id/research/z169387990386b421112081461254204132b9d3597a.pdf" TargetMode="External"/><Relationship Id="rId59" Type="http://schemas.openxmlformats.org/officeDocument/2006/relationships/hyperlink" Target="https://cdn.ittelkom-sby.ac.id/research/z165483269414fa2ee9eddaf8e3884223c23169b1ce.pdf" TargetMode="External"/><Relationship Id="rId103" Type="http://schemas.openxmlformats.org/officeDocument/2006/relationships/hyperlink" Target="https://cdn.ittelkom-sby.ac.id/research/z1692599524d3d6e9db686cb3f66763c0880c0dfc83.pdf" TargetMode="External"/><Relationship Id="rId124" Type="http://schemas.openxmlformats.org/officeDocument/2006/relationships/hyperlink" Target="https://cdn.ittelkom-sby.ac.id/research/z1675644994ae5f7f10610a0872aabb5256822da021.pdf" TargetMode="External"/><Relationship Id="rId310" Type="http://schemas.openxmlformats.org/officeDocument/2006/relationships/hyperlink" Target="https://abdimas-ppm.telkomuniversity.ac.id/unduh-dokumen-fn/2024%2CWe7PpqJrOqoxByqL%2Cinternal%2Cproposal" TargetMode="External"/><Relationship Id="rId70" Type="http://schemas.openxmlformats.org/officeDocument/2006/relationships/hyperlink" Target="https://cdn.ittelkom-sby.ac.id/research/z16631273107e381b68e001f3798914672681f130c2.pdf" TargetMode="External"/><Relationship Id="rId91" Type="http://schemas.openxmlformats.org/officeDocument/2006/relationships/hyperlink" Target="https://cdn.ittelkom-sby.ac.id/research/z16280523832b7f5a71f25aed00443d22ae04e5ae5b.pdf" TargetMode="External"/><Relationship Id="rId145" Type="http://schemas.openxmlformats.org/officeDocument/2006/relationships/hyperlink" Target="https://cdn.ittelkom-sby.ac.id/research/z168256098705c755a06e2d922d779183a0e579c925.pdf" TargetMode="External"/><Relationship Id="rId166" Type="http://schemas.openxmlformats.org/officeDocument/2006/relationships/hyperlink" Target="https://cdn.ittelkom-sby.ac.id/research/z1643276100442a77576bcc3e41fa1e7f6f9b61ee5b.pdf" TargetMode="External"/><Relationship Id="rId187" Type="http://schemas.openxmlformats.org/officeDocument/2006/relationships/hyperlink" Target="https://cdn.ittelkom-sby.ac.id/research/z1658480413e738bbdf6410ddf1a92060fb7f513db3.pdf" TargetMode="External"/><Relationship Id="rId331" Type="http://schemas.openxmlformats.org/officeDocument/2006/relationships/hyperlink" Target="https://cdn.ittelkom-sby.ac.id/research/z169630355322018c49d5a2418cad131eae749cd619.pdf" TargetMode="External"/><Relationship Id="rId352" Type="http://schemas.openxmlformats.org/officeDocument/2006/relationships/hyperlink" Target="https://abdimas-ppm.telkomuniversity.ac.id/unduh-pks/2024%2CjV8bhHofkHS7GeXB" TargetMode="External"/><Relationship Id="rId373" Type="http://schemas.openxmlformats.org/officeDocument/2006/relationships/hyperlink" Target="https://abdimas-ppm.telkomuniversity.ac.id/unduh-dokumen-fn/2025%2CLoEmAhc537mEjA3H%2Cinternal%2Cproposal" TargetMode="External"/><Relationship Id="rId394" Type="http://schemas.openxmlformats.org/officeDocument/2006/relationships/hyperlink" Target="https://abdimas-ppm.telkomuniversity.ac.id/data-kegiatan-admin/2025%2Cl4lGQ7qaYNBznVqG" TargetMode="External"/><Relationship Id="rId1" Type="http://schemas.openxmlformats.org/officeDocument/2006/relationships/pivotTable" Target="../pivotTables/pivotTable9.xml"/><Relationship Id="rId212" Type="http://schemas.openxmlformats.org/officeDocument/2006/relationships/hyperlink" Target="https://cdn.ittelkom-sby.ac.id/research/z16262438691853d909b91bad7063a298b31ec05057.pdf" TargetMode="External"/><Relationship Id="rId233" Type="http://schemas.openxmlformats.org/officeDocument/2006/relationships/hyperlink" Target="https://cdn.ittelkom-sby.ac.id/research/z163411957116d9286b18ba0c55fbbfa797934d33ac.pdf" TargetMode="External"/><Relationship Id="rId254" Type="http://schemas.openxmlformats.org/officeDocument/2006/relationships/hyperlink" Target="https://cdn.ittelkom-sby.ac.id/research/z16432801054eb548130be1bbad37f7f1d36df7594d.pdf" TargetMode="External"/><Relationship Id="rId28" Type="http://schemas.openxmlformats.org/officeDocument/2006/relationships/hyperlink" Target="https://cdn.ittelkom-sby.ac.id/research/z169336194683adf3c3715ee33f0bffdd3533817e4d.pdf" TargetMode="External"/><Relationship Id="rId49" Type="http://schemas.openxmlformats.org/officeDocument/2006/relationships/hyperlink" Target="https://cdn.ittelkom-sby.ac.id/research/z170167484087bde8ad1400ab47f7fcccd68be7a1dc.pdf" TargetMode="External"/><Relationship Id="rId114" Type="http://schemas.openxmlformats.org/officeDocument/2006/relationships/hyperlink" Target="https://cdn.ittelkom-sby.ac.id/research/z16756430666243b4aee9600f4f64ad7bfa0cd2c326.pdf" TargetMode="External"/><Relationship Id="rId275" Type="http://schemas.openxmlformats.org/officeDocument/2006/relationships/hyperlink" Target="../../../../../:b:/g/personal/lppm_ittelkom-sby_ac_id/EVmf0qXQaO1LvsHj6UcKHsMBOOYQB9GtgAeVzl_2orTDPg?e=9fZAvL" TargetMode="External"/><Relationship Id="rId296" Type="http://schemas.openxmlformats.org/officeDocument/2006/relationships/hyperlink" Target="https://abdimas-ppm.telkomuniversity.ac.id/unduh-pks/2024%2CQRz6aL29P9mLFMk7" TargetMode="External"/><Relationship Id="rId300" Type="http://schemas.openxmlformats.org/officeDocument/2006/relationships/hyperlink" Target="https://abdimas-ppm.telkomuniversity.ac.id/unduh-dokumen-fn/2024%2CYU7INyMEsgBUasF6%2Cinternal%2Cproposal" TargetMode="External"/><Relationship Id="rId60" Type="http://schemas.openxmlformats.org/officeDocument/2006/relationships/hyperlink" Target="https://cdn.ittelkom-sby.ac.id/research/z1654832399365e19c03374e597c9538293176f74cf.pdf" TargetMode="External"/><Relationship Id="rId81" Type="http://schemas.openxmlformats.org/officeDocument/2006/relationships/hyperlink" Target="https://cdn.ittelkom-sby.ac.id/research/z1628053476af2014b95c001a13fc2b9ab7cf56e496.pdf" TargetMode="External"/><Relationship Id="rId135" Type="http://schemas.openxmlformats.org/officeDocument/2006/relationships/hyperlink" Target="https://cdn.ittelkom-sby.ac.id/research/z1694400683195000180ad9a4c057ef6c1786195281.pdf" TargetMode="External"/><Relationship Id="rId156" Type="http://schemas.openxmlformats.org/officeDocument/2006/relationships/hyperlink" Target="https://cdn.ittelkom-sby.ac.id/research/z1655453242c222285edc234161d7acdea0ebf2af89.pdf" TargetMode="External"/><Relationship Id="rId177" Type="http://schemas.openxmlformats.org/officeDocument/2006/relationships/hyperlink" Target="https://cdn.ittelkom-sby.ac.id/research/z1682481752e17df078350515f59287fbee27977270.pdf" TargetMode="External"/><Relationship Id="rId198" Type="http://schemas.openxmlformats.org/officeDocument/2006/relationships/hyperlink" Target="https://cdn.ittelkom-sby.ac.id/research/z16385419229e59a6ea6285f74002b320ae75c9b2de.pdf" TargetMode="External"/><Relationship Id="rId321" Type="http://schemas.openxmlformats.org/officeDocument/2006/relationships/hyperlink" Target="https://abdimas-ppm.telkomuniversity.ac.id/unduh-pks/2024%2CPrNRXdw53DNtgA1U" TargetMode="External"/><Relationship Id="rId342" Type="http://schemas.openxmlformats.org/officeDocument/2006/relationships/hyperlink" Target="../../../../../../:b:/g/personal/lppmsby_telkomuniversity_ac_id/ERi0q1bEbe1Ngq9t1KSmQ4UBOqcayh_qD6sclKawED1QAw?e=mJCLf8" TargetMode="External"/><Relationship Id="rId363" Type="http://schemas.openxmlformats.org/officeDocument/2006/relationships/hyperlink" Target="https://abdimas-ppm.telkomuniversity.ac.id/unduh-dokumen-fn/2024%2C2XSaszJ6ukSFGw2k%2Cinternal%2ClapAkhir" TargetMode="External"/><Relationship Id="rId384" Type="http://schemas.openxmlformats.org/officeDocument/2006/relationships/hyperlink" Target="https://abdimas-ppm.telkomuniversity.ac.id/unduh-dokumen-fn/2025%2C3ygysoqwZHo3uJnk%2Cinternal%2Cproposal" TargetMode="External"/><Relationship Id="rId202" Type="http://schemas.openxmlformats.org/officeDocument/2006/relationships/hyperlink" Target="https://cdn.ittelkom-sby.ac.id/research/z1638498863456ff40ebc643c1c0529051c152a000f.pdf" TargetMode="External"/><Relationship Id="rId223" Type="http://schemas.openxmlformats.org/officeDocument/2006/relationships/hyperlink" Target="https://cdn.ittelkom-sby.ac.id/research/z1615521059906638642f3a42908d7c9b7eb93bd231.pdf" TargetMode="External"/><Relationship Id="rId244" Type="http://schemas.openxmlformats.org/officeDocument/2006/relationships/hyperlink" Target="https://cdn.ittelkom-sby.ac.id/research/z1598493315616e0fa85faf054567b0818c87190f40.pdf" TargetMode="External"/><Relationship Id="rId18" Type="http://schemas.openxmlformats.org/officeDocument/2006/relationships/hyperlink" Target="https://drive.google.com/file/d/1DfoKl33q2Z6klF4C9MJmSHLBCiUsjDSL/view?usp=sharing" TargetMode="External"/><Relationship Id="rId39" Type="http://schemas.openxmlformats.org/officeDocument/2006/relationships/hyperlink" Target="https://cdn.ittelkom-sby.ac.id/research/z1694050677ea140ed9eb4d9c63a5e12acba4ecf7bc.pdf" TargetMode="External"/><Relationship Id="rId265" Type="http://schemas.openxmlformats.org/officeDocument/2006/relationships/hyperlink" Target="https://cdn.ittelkom-sby.ac.id/research/z1700621706cb7acc1167d3bf4a11daf88e912bb832.pdf" TargetMode="External"/><Relationship Id="rId286" Type="http://schemas.openxmlformats.org/officeDocument/2006/relationships/hyperlink" Target="https://abdimas-ppm.telkomuniversity.ac.id/unduh-pks/2024%2CHtCBKJOlpNTTe3gU" TargetMode="External"/><Relationship Id="rId50" Type="http://schemas.openxmlformats.org/officeDocument/2006/relationships/hyperlink" Target="https://cdn.ittelkom-sby.ac.id/research/z165483225036fd50f53ef4939ff1e707b96e8aebe7.pdf" TargetMode="External"/><Relationship Id="rId104" Type="http://schemas.openxmlformats.org/officeDocument/2006/relationships/hyperlink" Target="https://cdn.ittelkom-sby.ac.id/research/z1688213104e30dffd889c999f67b30311b2150288c.pdf" TargetMode="External"/><Relationship Id="rId125" Type="http://schemas.openxmlformats.org/officeDocument/2006/relationships/hyperlink" Target="https://cdn.ittelkom-sby.ac.id/research/z16947609816b3cc088c308848446b102f799428a52.pdf" TargetMode="External"/><Relationship Id="rId146" Type="http://schemas.openxmlformats.org/officeDocument/2006/relationships/hyperlink" Target="https://cdn.ittelkom-sby.ac.id/research/z16554604328ac44d10696d51ed8c25e8a811aabdce.pdf" TargetMode="External"/><Relationship Id="rId167" Type="http://schemas.openxmlformats.org/officeDocument/2006/relationships/hyperlink" Target="https://cdn.ittelkom-sby.ac.id/research/z1662623104b2149e4a0881ddf3634f0de4465b607d.pdf" TargetMode="External"/><Relationship Id="rId188" Type="http://schemas.openxmlformats.org/officeDocument/2006/relationships/hyperlink" Target="https://cdn.ittelkom-sby.ac.id/research/z165374931023976b653399c7b8c4502f9bbf899915.pdf" TargetMode="External"/><Relationship Id="rId311" Type="http://schemas.openxmlformats.org/officeDocument/2006/relationships/hyperlink" Target="https://abdimas-ppm.telkomuniversity.ac.id/unduh-dokumen-fn/2024%2CwYMnEvFVF2nG8bjK%2Cinternal%2Cproposal" TargetMode="External"/><Relationship Id="rId332"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53" Type="http://schemas.openxmlformats.org/officeDocument/2006/relationships/hyperlink" Target="https://abdimas-ppm.telkomuniversity.ac.id/unduh-dokumen-fn/2024%2CUVJbpIHypdnVtoc6%2Cinternal%2Cproposal" TargetMode="External"/><Relationship Id="rId374" Type="http://schemas.openxmlformats.org/officeDocument/2006/relationships/hyperlink" Target="https://abdimas-ppm.telkomuniversity.ac.id/unduh-dokumen-fn/2025%2CI1bwCbVjapLEtQoI%2Cinternal%2Cproposal" TargetMode="External"/><Relationship Id="rId395" Type="http://schemas.openxmlformats.org/officeDocument/2006/relationships/hyperlink" Target="https://abdimas-ppm.telkomuniversity.ac.id/unduh-dokumen-fn/2025%2CZokKgPAvEgKNQpo6%2Cinternal%2Cproposal" TargetMode="External"/><Relationship Id="rId71" Type="http://schemas.openxmlformats.org/officeDocument/2006/relationships/hyperlink" Target="https://cdn.ittelkom-sby.ac.id/research/z166312628625704775749a1e6ce4bd00618491da20.pdf" TargetMode="External"/><Relationship Id="rId92" Type="http://schemas.openxmlformats.org/officeDocument/2006/relationships/hyperlink" Target="https://cdn.ittelkom-sby.ac.id/research/z1693363316c91091b9568181deb0fa8d05a39450ad.pdf" TargetMode="External"/><Relationship Id="rId213" Type="http://schemas.openxmlformats.org/officeDocument/2006/relationships/hyperlink" Target="https://cdn.ittelkom-sby.ac.id/research/z16262455134c21630d9dcae6b83974d756f346830c.pdf" TargetMode="External"/><Relationship Id="rId234" Type="http://schemas.openxmlformats.org/officeDocument/2006/relationships/hyperlink" Target="https://cdn.ittelkom-sby.ac.id/research/z1614689746a47116107b29a15230611591c69059ef.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23122d081db2111ab3299e9ac9264972c23f.pdf" TargetMode="External"/><Relationship Id="rId255" Type="http://schemas.openxmlformats.org/officeDocument/2006/relationships/hyperlink" Target="https://cdn.ittelkom-sby.ac.id/research/z1683612548ba58256485107596d1d3406481d55aea.pdf" TargetMode="External"/><Relationship Id="rId276" Type="http://schemas.openxmlformats.org/officeDocument/2006/relationships/hyperlink" Target="http://cdndata.telkomuniversity.ac.id/research/z170856394418ebe243848e7455394c0b8615e6ddb8.pdf" TargetMode="External"/><Relationship Id="rId297" Type="http://schemas.openxmlformats.org/officeDocument/2006/relationships/hyperlink" Target="https://abdimas-ppm.telkomuniversity.ac.id/unduh-dokumen-fn/2024%2CQRz6aL29P9mLFMk7%2Cinternal%2Cproposal" TargetMode="External"/><Relationship Id="rId40" Type="http://schemas.openxmlformats.org/officeDocument/2006/relationships/hyperlink" Target="https://cdn.ittelkom-sby.ac.id/research/z16933826151a498daf2b41a46b3fec095be431c918.pdf" TargetMode="External"/><Relationship Id="rId115" Type="http://schemas.openxmlformats.org/officeDocument/2006/relationships/hyperlink" Target="https://cdn.ittelkom-sby.ac.id/research/z169443681028c3d118aae574695b6f97f1d8b25cf6.pdf" TargetMode="External"/><Relationship Id="rId136" Type="http://schemas.openxmlformats.org/officeDocument/2006/relationships/hyperlink" Target="https://cdn.ittelkom-sby.ac.id/research/z167564246051d203d7d9733ed83e97c739e1b14068.pdf" TargetMode="External"/><Relationship Id="rId157" Type="http://schemas.openxmlformats.org/officeDocument/2006/relationships/hyperlink" Target="https://cdn.ittelkom-sby.ac.id/research/z1682495503028b350e2e681241be837c7938928a05.pdf" TargetMode="External"/><Relationship Id="rId178" Type="http://schemas.openxmlformats.org/officeDocument/2006/relationships/hyperlink" Target="https://cdn.ittelkom-sby.ac.id/research/z16432728857f3dd0b2dd76332fee7e8274389eb6a6.pdf" TargetMode="External"/><Relationship Id="rId301" Type="http://schemas.openxmlformats.org/officeDocument/2006/relationships/hyperlink" Target="https://abdimas-ppm.telkomuniversity.ac.id/unduh-dokumen-fn/2024%2CYYQtUjmvVCyqKBCq%2Cinternal%2Cproposal" TargetMode="External"/><Relationship Id="rId322" Type="http://schemas.openxmlformats.org/officeDocument/2006/relationships/hyperlink" Target="https://abdimas-ppm.telkomuniversity.ac.id/unduh-pks/2024%2CuCiDQ8A7odUVCEt2" TargetMode="External"/><Relationship Id="rId343" Type="http://schemas.openxmlformats.org/officeDocument/2006/relationships/hyperlink" Target="../../../../../../:b:/g/personal/lppmsby_telkomuniversity_ac_id/ERi0q1bEbe1Ngq9t1KSmQ4UBOqcayh_qD6sclKawED1QAw?e=mJCLf8" TargetMode="External"/><Relationship Id="rId364" Type="http://schemas.openxmlformats.org/officeDocument/2006/relationships/hyperlink" Target="https://abdimas-ppm.telkomuniversity.ac.id/unduh-pks/2024%2C2XSaszJ6ukSFGw2k" TargetMode="External"/><Relationship Id="rId61" Type="http://schemas.openxmlformats.org/officeDocument/2006/relationships/hyperlink" Target="https://cdn.ittelkom-sby.ac.id/research/z16432778985b043871c2840ece1ff4c3cd2988a7ca.pdf" TargetMode="External"/><Relationship Id="rId82" Type="http://schemas.openxmlformats.org/officeDocument/2006/relationships/hyperlink" Target="https://cdn.ittelkom-sby.ac.id/research/z1628053341dcc5f10649339b3606998a91ffdcda8f.pdf" TargetMode="External"/><Relationship Id="rId199" Type="http://schemas.openxmlformats.org/officeDocument/2006/relationships/hyperlink" Target="Moh.Hamim%20Zajuli%20Al%20Faroby" TargetMode="External"/><Relationship Id="rId203" Type="http://schemas.openxmlformats.org/officeDocument/2006/relationships/hyperlink" Target="https://cdn.ittelkom-sby.ac.id/research/z1626159471ade7853add289e51831e9960d082204f.pdf" TargetMode="External"/><Relationship Id="rId385" Type="http://schemas.openxmlformats.org/officeDocument/2006/relationships/hyperlink" Target="https://abdimas-ppm.telkomuniversity.ac.id/unduh-dokumen-fn/2025%2CNU9SfxDbO6TtQ3AR%2Cinternal%2Cproposal" TargetMode="External"/><Relationship Id="rId19" Type="http://schemas.openxmlformats.org/officeDocument/2006/relationships/hyperlink" Target="https://drive.google.com/file/d/14t2vxRtswVcDzyBK7BIzB-wOSz4Uvd2J/view?usp=sharing" TargetMode="External"/><Relationship Id="rId224" Type="http://schemas.openxmlformats.org/officeDocument/2006/relationships/hyperlink" Target="https://cdn.ittelkom-sby.ac.id/research/z161554095560585ae9ef950e4e930a3db895a39183.pdf" TargetMode="External"/><Relationship Id="rId245" Type="http://schemas.openxmlformats.org/officeDocument/2006/relationships/hyperlink" Target="https://cdn.ittelkom-sby.ac.id/research/z1635300483d61e761b641b25a675f81ec08d24ce7d.pdf" TargetMode="External"/><Relationship Id="rId266" Type="http://schemas.openxmlformats.org/officeDocument/2006/relationships/hyperlink" Target="https://drive.google.com/file/d/1rlbxK7n7OgGziP2s6OYVRc1zL5TSIxia/view?usp=sharing" TargetMode="External"/><Relationship Id="rId287" Type="http://schemas.openxmlformats.org/officeDocument/2006/relationships/hyperlink" Target="https://abdimas-ppm.telkomuniversity.ac.id/unduh-pks/2024%2CtEm3F5t6OCn2BZTE" TargetMode="External"/><Relationship Id="rId30" Type="http://schemas.openxmlformats.org/officeDocument/2006/relationships/hyperlink" Target="https://cdn.ittelkom-sby.ac.id/research/z1693360561fecee4734ce7294464dd802d84925696.pdf" TargetMode="External"/><Relationship Id="rId105" Type="http://schemas.openxmlformats.org/officeDocument/2006/relationships/hyperlink" Target="https://cdn.ittelkom-sby.ac.id/research/z1692022330b364d816734219ce130bb6ef08decd09.pdf" TargetMode="External"/><Relationship Id="rId126" Type="http://schemas.openxmlformats.org/officeDocument/2006/relationships/hyperlink" Target="https://cdn.ittelkom-sby.ac.id/research/z1675642802a0edcdb15fadd4d915faf86e7d7951eb.pdf" TargetMode="External"/><Relationship Id="rId147" Type="http://schemas.openxmlformats.org/officeDocument/2006/relationships/hyperlink" Target="https://cdn.ittelkom-sby.ac.id/research/z1668604186c87aa360c325674499b14ffa4df95cc7.pdf" TargetMode="External"/><Relationship Id="rId168" Type="http://schemas.openxmlformats.org/officeDocument/2006/relationships/hyperlink" Target="https://cdn.ittelkom-sby.ac.id/research/z16432803154d563220dff40bf1d59e8c772b40d9b9.pdf" TargetMode="External"/><Relationship Id="rId312" Type="http://schemas.openxmlformats.org/officeDocument/2006/relationships/hyperlink" Target="https://abdimas-ppm.telkomuniversity.ac.id/unduh-pks/2024%2CwYMnEvFVF2nG8bjK" TargetMode="External"/><Relationship Id="rId333"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54" Type="http://schemas.openxmlformats.org/officeDocument/2006/relationships/hyperlink" Target="https://abdimas-ppm.telkomuniversity.ac.id/unduh-dokumen-fn/2024%2CAE6Kz9zLw7Tfv8WP%2Cinternal%2Cproposal" TargetMode="External"/><Relationship Id="rId51" Type="http://schemas.openxmlformats.org/officeDocument/2006/relationships/hyperlink" Target="https://cdn.ittelkom-sby.ac.id/research/z1663125347b71ed542b2a216ff789e788e063e0509.pdf" TargetMode="External"/><Relationship Id="rId72" Type="http://schemas.openxmlformats.org/officeDocument/2006/relationships/hyperlink" Target="https://cdn.ittelkom-sby.ac.id/research/z16631259952c4cf7983566dd98928b7dba10cbeafb.pdf" TargetMode="External"/><Relationship Id="rId93" Type="http://schemas.openxmlformats.org/officeDocument/2006/relationships/hyperlink" Target="https://cdn.ittelkom-sby.ac.id/research/z1688355814e8e0ffe846d85b2b0507785c46f84fc7.pdf" TargetMode="External"/><Relationship Id="rId189" Type="http://schemas.openxmlformats.org/officeDocument/2006/relationships/hyperlink" Target="https://cdn.ittelkom-sby.ac.id/research/z1626326059743ae62cbb444c2e923c844e7fc13f0f.pdf" TargetMode="External"/><Relationship Id="rId375" Type="http://schemas.openxmlformats.org/officeDocument/2006/relationships/hyperlink" Target="https://abdimas-ppm.telkomuniversity.ac.id/unduh-dokumen-fn/2025%2CvC6aOmEioFR6MtHM%2Cinternal%2Cproposal" TargetMode="External"/><Relationship Id="rId396" Type="http://schemas.openxmlformats.org/officeDocument/2006/relationships/hyperlink" Target="https://abdimas-ppm.telkomuniversity.ac.id/unduh-dokumen-fn/2025%2CXwDH2HOusc1andct%2Cinternal%2Cproposal" TargetMode="External"/><Relationship Id="rId3"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4" Type="http://schemas.openxmlformats.org/officeDocument/2006/relationships/hyperlink" Target="https://cdn.ittelkom-sby.ac.id/research/z16183688971ddd2ddc1aba0fbbca9b9ae86f345b26.pdf" TargetMode="External"/><Relationship Id="rId235" Type="http://schemas.openxmlformats.org/officeDocument/2006/relationships/hyperlink" Target="https://cdn.ittelkom-sby.ac.id/research/z1632977923639772e18f2ef27809925a6c81cdd563.pdf" TargetMode="External"/><Relationship Id="rId256" Type="http://schemas.openxmlformats.org/officeDocument/2006/relationships/hyperlink" Target="https://drive.google.com/file/d/1yCSp1LzQx1L-ax4eyplF9Kha5xkA9_nA/view" TargetMode="External"/><Relationship Id="rId277" Type="http://schemas.openxmlformats.org/officeDocument/2006/relationships/hyperlink" Target="http://cdndata.telkomuniversity.ac.id/research/z170971848336d2d990d2630cc9492df87c96ab0b05.pdf" TargetMode="External"/><Relationship Id="rId298" Type="http://schemas.openxmlformats.org/officeDocument/2006/relationships/hyperlink" Target="https://abdimas-ppm.telkomuniversity.ac.id/unduh-dokumen-fn/2024%2CzO3CiWdABRcykU3K%2Cinternal%2Cproposal" TargetMode="External"/><Relationship Id="rId400" Type="http://schemas.openxmlformats.org/officeDocument/2006/relationships/table" Target="../tables/table6.xml"/><Relationship Id="rId116" Type="http://schemas.openxmlformats.org/officeDocument/2006/relationships/hyperlink" Target="https://cdn.ittelkom-sby.ac.id/research/z1675645235b4c115aeb6a010fc63646fa54f7d6c05.pdf" TargetMode="External"/><Relationship Id="rId137" Type="http://schemas.openxmlformats.org/officeDocument/2006/relationships/hyperlink" Target="https://cdn.ittelkom-sby.ac.id/research/z169476188979e5b3a5ec9edf0c396423714c9cd9cd.pdf" TargetMode="External"/><Relationship Id="rId158" Type="http://schemas.openxmlformats.org/officeDocument/2006/relationships/hyperlink" Target="https://cdn.ittelkom-sby.ac.id/research/z164326963334463df88ad6bc0e93d10e4eec6c09df.pdf" TargetMode="External"/><Relationship Id="rId302" Type="http://schemas.openxmlformats.org/officeDocument/2006/relationships/hyperlink" Target="https://abdimas-ppm.telkomuniversity.ac.id/unduh-pks/2024%2CYYQtUjmvVCyqKBCq" TargetMode="External"/><Relationship Id="rId323" Type="http://schemas.openxmlformats.org/officeDocument/2006/relationships/hyperlink" Target="https://abdimas-ppm.telkomuniversity.ac.id/unduh-pks/2024%2CBroX2jRGw79es87U" TargetMode="External"/><Relationship Id="rId344" Type="http://schemas.openxmlformats.org/officeDocument/2006/relationships/hyperlink" Target="../../../../../../:b:/g/personal/lppmsby_telkomuniversity_ac_id/ERi0q1bEbe1Ngq9t1KSmQ4UBOqcayh_qD6sclKawED1QAw?e=mJCLf8" TargetMode="External"/><Relationship Id="rId20" Type="http://schemas.openxmlformats.org/officeDocument/2006/relationships/hyperlink" Target="https://drive.google.com/file/d/14t2vxRtswVcDzyBK7BIzB-wOSz4Uvd2J/view?usp=sharing" TargetMode="External"/><Relationship Id="rId41" Type="http://schemas.openxmlformats.org/officeDocument/2006/relationships/hyperlink" Target="https://cdn.ittelkom-sby.ac.id/research/z169338278491d18fe1ee9ba6db29c79eebb23d2be4.pdf" TargetMode="External"/><Relationship Id="rId62" Type="http://schemas.openxmlformats.org/officeDocument/2006/relationships/hyperlink" Target="https://cdn.ittelkom-sby.ac.id/research/z16548329714cb73132fa21321f09284544f833008e.pdf" TargetMode="External"/><Relationship Id="rId83" Type="http://schemas.openxmlformats.org/officeDocument/2006/relationships/hyperlink" Target="https://cdn.ittelkom-sby.ac.id/research/z163357849451c6d18021693979b2ec1e81ac1d1a52.pdf" TargetMode="External"/><Relationship Id="rId179" Type="http://schemas.openxmlformats.org/officeDocument/2006/relationships/hyperlink" Target="https://cdn.ittelkom-sby.ac.id/research/z16642626272f06d1319cc017de1a31ee456457ab3b.pdf" TargetMode="External"/><Relationship Id="rId365" Type="http://schemas.openxmlformats.org/officeDocument/2006/relationships/hyperlink" Target="https://abdimas-ppm.telkomuniversity.ac.id/unduh-dokumen-fn/2024%2CX7atZcAHbNeCRNgU%2Cinternal%2ClapAkhir" TargetMode="External"/><Relationship Id="rId386" Type="http://schemas.openxmlformats.org/officeDocument/2006/relationships/hyperlink" Target="https://abdimas-ppm.telkomuniversity.ac.id/unduh-dokumen-fn/2025%2CSnhl4IW2yqL7DHUJ%2Cinternal%2Cproposal" TargetMode="External"/><Relationship Id="rId190" Type="http://schemas.openxmlformats.org/officeDocument/2006/relationships/hyperlink" Target="https://cdn.ittelkom-sby.ac.id/research/z1636983826bd07008bef0eda3148896bc3a24e9a4f.pdf" TargetMode="External"/><Relationship Id="rId204" Type="http://schemas.openxmlformats.org/officeDocument/2006/relationships/hyperlink" Target="https://cdn.ittelkom-sby.ac.id/research/z1638253027ac1519eeb4173cdac60c7a07773f8288.pdf" TargetMode="External"/><Relationship Id="rId225" Type="http://schemas.openxmlformats.org/officeDocument/2006/relationships/hyperlink" Target="https://cdn.ittelkom-sby.ac.id/research/z163299098734c6cc255b02651a18ff4754239bb402.pdf" TargetMode="External"/><Relationship Id="rId246" Type="http://schemas.openxmlformats.org/officeDocument/2006/relationships/hyperlink" Target="https://cdn.ittelkom-sby.ac.id/research/z1598492615dfdbcc74dc562c7ed3ac6d3f0fd66f9d.pdf" TargetMode="External"/><Relationship Id="rId267" Type="http://schemas.openxmlformats.org/officeDocument/2006/relationships/hyperlink" Target="https://drive.google.com/file/d/1Sf8V4vL_ghqDt2Nzkeyf98PGqQLAFKED/view?usp=sharing" TargetMode="External"/><Relationship Id="rId288" Type="http://schemas.openxmlformats.org/officeDocument/2006/relationships/hyperlink" Target="https://abdimas-ppm.telkomuniversity.ac.id/unduh-dokumen-fn/2024%2CtEm3F5t6OCn2BZTE%2Cinternal%2Cproposal" TargetMode="External"/><Relationship Id="rId106" Type="http://schemas.openxmlformats.org/officeDocument/2006/relationships/hyperlink" Target="https://cdn.ittelkom-sby.ac.id/research/z16878452998830c0d7ab9f2a2969bb1c3f05e50d8b.pdf" TargetMode="External"/><Relationship Id="rId127" Type="http://schemas.openxmlformats.org/officeDocument/2006/relationships/hyperlink" Target="https://cdn.ittelkom-sby.ac.id/research/z1694420131326556c156ded44d85ec3714e5302166.pdf" TargetMode="External"/><Relationship Id="rId313" Type="http://schemas.openxmlformats.org/officeDocument/2006/relationships/hyperlink" Target="https://abdimas-ppm.telkomuniversity.ac.id/unduh-pks/2024%2CGocYU8ySOatmUNEn" TargetMode="External"/><Relationship Id="rId1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1" Type="http://schemas.openxmlformats.org/officeDocument/2006/relationships/hyperlink" Target="https://cdn.ittelkom-sby.ac.id/research/z169336098641aa6cedd99e9a00f454014141d268a7.pdf" TargetMode="External"/><Relationship Id="rId52" Type="http://schemas.openxmlformats.org/officeDocument/2006/relationships/hyperlink" Target="https://cdn.ittelkom-sby.ac.id/research/z165483261119bb95d27e58fa171146c4a68599324d.pdf" TargetMode="External"/><Relationship Id="rId73" Type="http://schemas.openxmlformats.org/officeDocument/2006/relationships/hyperlink" Target="https://cdn.ittelkom-sby.ac.id/research/z16631267999dcfcd191b8a6df45f9f3615e7977a20.pdf" TargetMode="External"/><Relationship Id="rId94" Type="http://schemas.openxmlformats.org/officeDocument/2006/relationships/hyperlink" Target="https://cdn.ittelkom-sby.ac.id/research/z1687863308182533361167e24a2f21ffe7a30a2ae4.pdf" TargetMode="External"/><Relationship Id="rId148" Type="http://schemas.openxmlformats.org/officeDocument/2006/relationships/hyperlink" Target="Aris%20Kusumawati" TargetMode="External"/><Relationship Id="rId169" Type="http://schemas.openxmlformats.org/officeDocument/2006/relationships/hyperlink" Target="https://cdn.ittelkom-sby.ac.id/research/z16824912033abc2e47cf135fe711f17f6a34d5dc96.pdf" TargetMode="External"/><Relationship Id="rId334" Type="http://schemas.openxmlformats.org/officeDocument/2006/relationships/hyperlink" Target="../../../../../:b:/g/personal/lppm_ittelkom-sby_ac_id/EQBzmKGIvANFu9TIPElr1goBtKFZzQBz6u8pTvEDCnAtxw?e=8yBNec" TargetMode="External"/><Relationship Id="rId355" Type="http://schemas.openxmlformats.org/officeDocument/2006/relationships/hyperlink" Target="https://abdimas-ppm.telkomuniversity.ac.id/unduh-dokumen-fn/2024%2CYtABbejfAMLWboE0%2Cinternal%2Cproposal" TargetMode="External"/><Relationship Id="rId376" Type="http://schemas.openxmlformats.org/officeDocument/2006/relationships/hyperlink" Target="https://abdimas-ppm.telkomuniversity.ac.id/unduh-dokumen-fn/2025%2CHwKQiB8wzoG453kC%2Cinternal%2Cproposal" TargetMode="External"/><Relationship Id="rId397" Type="http://schemas.openxmlformats.org/officeDocument/2006/relationships/hyperlink" Target="https://abdimas-ppm.telkomuniversity.ac.id/unduh-dokumen-fn/2025%2Cn7Bl9Ptd7Ue74Hkn%2Cinternal%2Cproposal" TargetMode="External"/><Relationship Id="rId4"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180" Type="http://schemas.openxmlformats.org/officeDocument/2006/relationships/hyperlink" Target="https://cdn.ittelkom-sby.ac.id/research/z1643278552c451e85e06fd077f50a1efc5945f9cb7.pdf" TargetMode="External"/><Relationship Id="rId215" Type="http://schemas.openxmlformats.org/officeDocument/2006/relationships/hyperlink" Target="https://cdn.ittelkom-sby.ac.id/research/z1624258229c2bc65572a4cd7748a2f910e6a68945c.pdf" TargetMode="External"/><Relationship Id="rId236" Type="http://schemas.openxmlformats.org/officeDocument/2006/relationships/hyperlink" Target="https://cdn.ittelkom-sby.ac.id/research/z1615521792b0f8c268c5a597b3e79a3a0d24ad0635.pdf" TargetMode="External"/><Relationship Id="rId257" Type="http://schemas.openxmlformats.org/officeDocument/2006/relationships/hyperlink" Target="../../../../../:b:/g/personal/lppm_ittelkom-sby_ac_id/EVPOpTZ-ybRKs7XdFozMPlABSMhzyc9q2cxPpYuQjQjm2g?e=zSdZUV" TargetMode="External"/><Relationship Id="rId278" Type="http://schemas.openxmlformats.org/officeDocument/2006/relationships/hyperlink" Target="http://cdndata.telkomuniversity.ac.id/research/z17080707217661b9081cbab844b0ac51d1e9d32612.pdf" TargetMode="External"/><Relationship Id="rId401" Type="http://schemas.openxmlformats.org/officeDocument/2006/relationships/comments" Target="../comments2.xml"/><Relationship Id="rId303" Type="http://schemas.openxmlformats.org/officeDocument/2006/relationships/hyperlink" Target="https://abdimas-ppm.telkomuniversity.ac.id/unduh-pks/2024%2CxC6PEwffEkz594w8" TargetMode="External"/><Relationship Id="rId42" Type="http://schemas.openxmlformats.org/officeDocument/2006/relationships/hyperlink" Target="https://cdn.ittelkom-sby.ac.id/research/z16933829700236eb3e1c3bbd96364c32db82b9853b.pdf" TargetMode="External"/><Relationship Id="rId84" Type="http://schemas.openxmlformats.org/officeDocument/2006/relationships/hyperlink" Target="https://cdn.ittelkom-sby.ac.id/research/z1633502822080072e91f6266690df905799d83ebfe.pdf" TargetMode="External"/><Relationship Id="rId138" Type="http://schemas.openxmlformats.org/officeDocument/2006/relationships/hyperlink" Target="https://cdn.ittelkom-sby.ac.id/research/z1655344660f79de20d9bc073bd897dd1a4334a9557.pdf" TargetMode="External"/><Relationship Id="rId345" Type="http://schemas.openxmlformats.org/officeDocument/2006/relationships/hyperlink" Target="../../../../../../:b:/g/personal/lppmsby_telkomuniversity_ac_id/ERi0q1bEbe1Ngq9t1KSmQ4UBOqcayh_qD6sclKawED1QAw?e=mJCLf8" TargetMode="External"/><Relationship Id="rId387" Type="http://schemas.openxmlformats.org/officeDocument/2006/relationships/hyperlink" Target="https://abdimas-ppm.telkomuniversity.ac.id/unduh-dokumen-fn/2025%2CE5IJ2FQ0lFtYAPeX%2Cinternal%2Cproposal" TargetMode="External"/><Relationship Id="rId191" Type="http://schemas.openxmlformats.org/officeDocument/2006/relationships/hyperlink" Target="https://cdn.ittelkom-sby.ac.id/research/z16385452192761de5a13fa79207913fc90286ecccc.pdf" TargetMode="External"/><Relationship Id="rId205" Type="http://schemas.openxmlformats.org/officeDocument/2006/relationships/hyperlink" Target="https://cdn.ittelkom-sby.ac.id/research/z1615382107bc11e1509bef258828736567c876e42d.pdf" TargetMode="External"/><Relationship Id="rId247" Type="http://schemas.openxmlformats.org/officeDocument/2006/relationships/hyperlink" Target="https://cdn.ittelkom-sby.ac.id/research/z163530064691d883fd96bc1d5967ff24244cd39ce0.pdf" TargetMode="External"/><Relationship Id="rId107" Type="http://schemas.openxmlformats.org/officeDocument/2006/relationships/hyperlink" Target="https://cdn.ittelkom-sby.ac.id/research/z16756435048ac44c6ac0dc1a8d11509e53961c5a6b.pdf" TargetMode="External"/><Relationship Id="rId289" Type="http://schemas.openxmlformats.org/officeDocument/2006/relationships/hyperlink" Target="https://abdimas-ppm.telkomuniversity.ac.id/unduh-dokumen-fn/2024%2Cqy7PMrD88nNngfkn%2Cinternal%2Cproposal" TargetMode="External"/><Relationship Id="rId11" Type="http://schemas.openxmlformats.org/officeDocument/2006/relationships/hyperlink" Target="https://drive.google.com/file/d/1xogy7NNIe_4vm0YtA55G6X96NJOBXuPA/view?usp=sharing" TargetMode="External"/><Relationship Id="rId53" Type="http://schemas.openxmlformats.org/officeDocument/2006/relationships/hyperlink" Target="https://cdn.ittelkom-sby.ac.id/research/z1654832510a5afa45805cadbb7a70d600e291d5833.pdf" TargetMode="External"/><Relationship Id="rId149" Type="http://schemas.openxmlformats.org/officeDocument/2006/relationships/hyperlink" Target="https://cdn.ittelkom-sby.ac.id/research/z168247484370c13ecf77148c92ece959f64aa2b58c.pdf" TargetMode="External"/><Relationship Id="rId314" Type="http://schemas.openxmlformats.org/officeDocument/2006/relationships/hyperlink" Target="https://abdimas-ppm.telkomuniversity.ac.id/unduh-pks/2024%2CFKtT4f2rlDTAmGSL" TargetMode="External"/><Relationship Id="rId356" Type="http://schemas.openxmlformats.org/officeDocument/2006/relationships/hyperlink" Target="https://abdimas-ppm.telkomuniversity.ac.id/unduh-dokumen-fn/2024%2C2XSaszJ6ukSFGw2k%2Cinternal%2Cproposal" TargetMode="External"/><Relationship Id="rId398" Type="http://schemas.openxmlformats.org/officeDocument/2006/relationships/printerSettings" Target="../printerSettings/printerSettings4.bin"/><Relationship Id="rId95" Type="http://schemas.openxmlformats.org/officeDocument/2006/relationships/hyperlink" Target="https://cdn.ittelkom-sby.ac.id/research/z169804525908fe7cef4b9042e8da952d16534e86c1.pdf" TargetMode="External"/><Relationship Id="rId160" Type="http://schemas.openxmlformats.org/officeDocument/2006/relationships/hyperlink" Target="https://cdn.ittelkom-sby.ac.id/research/z16432740892854e81dcd1e7cb6a10df1a20c6d3a08.pdf" TargetMode="External"/><Relationship Id="rId216" Type="http://schemas.openxmlformats.org/officeDocument/2006/relationships/hyperlink" Target="https://cdn.ittelkom-sby.ac.id/research/z16244174112a8c9a229ece07bd080a6f26c543cbb6.pdf" TargetMode="External"/><Relationship Id="rId258" Type="http://schemas.openxmlformats.org/officeDocument/2006/relationships/hyperlink" Target="../../../../../:b:/g/personal/lppm_ittelkom-sby_ac_id/EfhiDdlst-FClblDuQEXT-EBm3IuL0FOi-HitoiUpUP0HA?e=p47F2E" TargetMode="External"/><Relationship Id="rId22" Type="http://schemas.openxmlformats.org/officeDocument/2006/relationships/hyperlink" Target="https://cdn.ittelkom-sby.ac.id/research/z16933624400bdd985958ba3514a88b6fa899e11897.pdf" TargetMode="External"/><Relationship Id="rId64" Type="http://schemas.openxmlformats.org/officeDocument/2006/relationships/hyperlink" Target="https://cdn.ittelkom-sby.ac.id/research/z166312688454a5089d51b4c124355eaa89d95c1a51.pdf" TargetMode="External"/><Relationship Id="rId118" Type="http://schemas.openxmlformats.org/officeDocument/2006/relationships/hyperlink" Target="https://cdn.ittelkom-sby.ac.id/research/z167564314252b8817dee3e0236bb085b85305108bd.pdf" TargetMode="External"/><Relationship Id="rId325" Type="http://schemas.openxmlformats.org/officeDocument/2006/relationships/hyperlink" Target="https://cdn.ittelkom-sby.ac.id/research/z17017450518f56077e5ecfeaab5edde3ea70f8d6a3.pdf" TargetMode="External"/><Relationship Id="rId367" Type="http://schemas.openxmlformats.org/officeDocument/2006/relationships/hyperlink" Target="https://abdimas-ppm.telkomuniversity.ac.id/unduh-pks/2024%2CX7atZcAHbNeCRNgU" TargetMode="External"/><Relationship Id="rId171" Type="http://schemas.openxmlformats.org/officeDocument/2006/relationships/hyperlink" Target="https://cdn.ittelkom-sby.ac.id/research/z1661738334c8f5a7ad796724caa0b9edd2e36125d8.pdf" TargetMode="External"/><Relationship Id="rId227" Type="http://schemas.openxmlformats.org/officeDocument/2006/relationships/hyperlink" Target="https://cdn.ittelkom-sby.ac.id/research/z1634137123326601e51b8fdde567c8b6b89b267766.pdf" TargetMode="External"/><Relationship Id="rId269" Type="http://schemas.openxmlformats.org/officeDocument/2006/relationships/hyperlink" Target="../../../../../:b:/g/personal/lppm_ittelkom-sby_ac_id/Ebeju3VcF5RHpI1O5nmhg-wBYXNdxGK8Zn1gZQ5tyMKywQ?e=U8tYLi" TargetMode="External"/><Relationship Id="rId33" Type="http://schemas.openxmlformats.org/officeDocument/2006/relationships/hyperlink" Target="https://cdn.ittelkom-sby.ac.id/research/z16933601397fe894b9f7b1012e7dbfb6a051a28344.pdf" TargetMode="External"/><Relationship Id="rId129" Type="http://schemas.openxmlformats.org/officeDocument/2006/relationships/hyperlink" Target="https://cdn.ittelkom-sby.ac.id/research/z1694763252369d9ca566d46adadb267218d1cb8125.pdf" TargetMode="External"/><Relationship Id="rId280" Type="http://schemas.openxmlformats.org/officeDocument/2006/relationships/hyperlink" Target="http://cdndata.telkomuniversity.ac.id/research/z1708273844fc016e87b3fd45ddfaaf3d695f38e172.pdf" TargetMode="External"/><Relationship Id="rId336" Type="http://schemas.openxmlformats.org/officeDocument/2006/relationships/hyperlink" Target="https://abdimas-ppm.telkomuniversity.ac.id/unduh-dokumen-fn/2024%2C8rBXflU3B9ZQSGGP%2Cinternal%2Cproposal" TargetMode="External"/><Relationship Id="rId75" Type="http://schemas.openxmlformats.org/officeDocument/2006/relationships/hyperlink" Target="https://cdn.ittelkom-sby.ac.id/research/z1628053400415728a31d60cc6664a51d6278a45bc3.pdf" TargetMode="External"/><Relationship Id="rId140" Type="http://schemas.openxmlformats.org/officeDocument/2006/relationships/hyperlink" Target="https://cdn.ittelkom-sby.ac.id/research/z1655344655bb5d671673854990d7e35cc82cd791bf.pdf" TargetMode="External"/><Relationship Id="rId182" Type="http://schemas.openxmlformats.org/officeDocument/2006/relationships/hyperlink" Target="https://cdn.ittelkom-sby.ac.id/research/z164327978115bcb7c444888adf1c8ab2a63c3f7992.pdf" TargetMode="External"/><Relationship Id="rId378" Type="http://schemas.openxmlformats.org/officeDocument/2006/relationships/hyperlink" Target="https://abdimas-ppm.telkomuniversity.ac.id/unduh-dokumen-fn/2025%2CCCYYjkiHJlRMOKVr%2Cinternal%2Cproposal" TargetMode="External"/><Relationship Id="rId6"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238" Type="http://schemas.openxmlformats.org/officeDocument/2006/relationships/hyperlink" Target="https://cdn.ittelkom-sby.ac.id/research/z1615542074da6fc1e5e3e5e3c0d70bc47db39c7d15.pdf" TargetMode="External"/><Relationship Id="rId291" Type="http://schemas.openxmlformats.org/officeDocument/2006/relationships/hyperlink" Target="https://abdimas-ppm.telkomuniversity.ac.id/unduh-dokumen-fn/2024%2CyWQQIrQ8HRVkMMgx%2Cinternal%2Cproposal" TargetMode="External"/><Relationship Id="rId305" Type="http://schemas.openxmlformats.org/officeDocument/2006/relationships/hyperlink" Target="https://abdimas-ppm.telkomuniversity.ac.id/unduh-dokumen-fn/2024%2CPrNRXdw53DNtgA1U%2Cinternal%2Cproposal" TargetMode="External"/><Relationship Id="rId347" Type="http://schemas.openxmlformats.org/officeDocument/2006/relationships/hyperlink" Target="../../../../../../:b:/g/personal/lppmsby_telkomuniversity_ac_id/ERi0q1bEbe1Ngq9t1KSmQ4UBOqcayh_qD6sclKawED1QAw?e=mJCLf8" TargetMode="External"/><Relationship Id="rId44" Type="http://schemas.openxmlformats.org/officeDocument/2006/relationships/hyperlink" Target="https://cdn.ittelkom-sby.ac.id/research/z169338289731a601820f52fc97ab937afa782a7d6e.pdf" TargetMode="External"/><Relationship Id="rId86" Type="http://schemas.openxmlformats.org/officeDocument/2006/relationships/hyperlink" Target="https://cdn.ittelkom-sby.ac.id/research/z163349926961efdbf1abe007881e0111feea21709b.pdf" TargetMode="External"/><Relationship Id="rId151" Type="http://schemas.openxmlformats.org/officeDocument/2006/relationships/hyperlink" Target="https://cdn.ittelkom-sby.ac.id/research/z1682560747832dbcec2a98576a99f3892b3bc22391.pdf" TargetMode="External"/><Relationship Id="rId389" Type="http://schemas.openxmlformats.org/officeDocument/2006/relationships/hyperlink" Target="https://abdimas-ppm.telkomuniversity.ac.id/unduh-dokumen-fn/2025%2Ce3Z3H78s4QLTmQDW%2Cinternal%2Cproposal" TargetMode="External"/><Relationship Id="rId193" Type="http://schemas.openxmlformats.org/officeDocument/2006/relationships/hyperlink" Target="https://cdn.ittelkom-sby.ac.id/research/z16265004268f745946faa21c5ec4759bf4f0056e62.pdf" TargetMode="External"/><Relationship Id="rId207" Type="http://schemas.openxmlformats.org/officeDocument/2006/relationships/hyperlink" Target="https://cdn.ittelkom-sby.ac.id/research/z1638529400541a40d94c6df24384301971202bc467.pdf" TargetMode="External"/><Relationship Id="rId249" Type="http://schemas.openxmlformats.org/officeDocument/2006/relationships/hyperlink" Target="https://cdn.ittelkom-sby.ac.id/research/z160143622855f025a2277492525a5b4db4cae9a48e.pdf" TargetMode="External"/><Relationship Id="rId13" Type="http://schemas.openxmlformats.org/officeDocument/2006/relationships/hyperlink" Target="https://drive.google.com/file/d/17b1Xi3t-8LeWp6X-i8U8Od_yMPjKsqaN/view?usp=sharing" TargetMode="External"/><Relationship Id="rId109" Type="http://schemas.openxmlformats.org/officeDocument/2006/relationships/hyperlink" Target="https://cdn.ittelkom-sby.ac.id/research/z16944173889123d1e454429ffcef867fe76dbe15ea.pdf" TargetMode="External"/><Relationship Id="rId260" Type="http://schemas.openxmlformats.org/officeDocument/2006/relationships/hyperlink" Target="../../../../../:b:/g/personal/lppm_ittelkom-sby_ac_id/EfJpnfBo_t1Il1nf_T7FK7sBQTzuVB50NpBrUYuCdR9-ig?e=Vm9WCG" TargetMode="External"/><Relationship Id="rId316" Type="http://schemas.openxmlformats.org/officeDocument/2006/relationships/hyperlink" Target="https://abdimas-ppm.telkomuniversity.ac.id/unduh-pks/2024%2CN30yLCj7mCNqUWeS" TargetMode="External"/><Relationship Id="rId55" Type="http://schemas.openxmlformats.org/officeDocument/2006/relationships/hyperlink" Target="https://cdn.ittelkom-sby.ac.id/research/z1655089442292b995ca37e5538082f58900a54053a.pdf" TargetMode="External"/><Relationship Id="rId97" Type="http://schemas.openxmlformats.org/officeDocument/2006/relationships/hyperlink" Target="https://cdn.ittelkom-sby.ac.id/research/z169199480989b3334b823c1b3438349880be98d98d.pdf" TargetMode="External"/><Relationship Id="rId120" Type="http://schemas.openxmlformats.org/officeDocument/2006/relationships/hyperlink" Target="https://cdn.ittelkom-sby.ac.id/research/z167564298344c38d8b5a0da2cfeec64628753fa742.pdf" TargetMode="External"/><Relationship Id="rId358" Type="http://schemas.openxmlformats.org/officeDocument/2006/relationships/hyperlink" Target="https://abdimas-ppm.telkomuniversity.ac.id/unduh-dokumen-fn/2024%2C01R6qDcPWb3EXVHS%2Cinternal%2Cproposal" TargetMode="External"/><Relationship Id="rId162" Type="http://schemas.openxmlformats.org/officeDocument/2006/relationships/hyperlink" Target="https://cdn.ittelkom-sby.ac.id/research/z1643356626eff81b05a2d1dab7d684b8fc940f87da.pdf" TargetMode="External"/><Relationship Id="rId218" Type="http://schemas.openxmlformats.org/officeDocument/2006/relationships/hyperlink" Target="https://cdn.ittelkom-sby.ac.id/research/z161604983363cd50010040655c8eebfbd6108ec242.pdf" TargetMode="External"/><Relationship Id="rId271" Type="http://schemas.openxmlformats.org/officeDocument/2006/relationships/hyperlink" Target="https://cdn.ittelkom-sby.ac.id/research/z17016804054df6ef484694b995fad64f4dd62ad677.pdf" TargetMode="External"/><Relationship Id="rId24" Type="http://schemas.openxmlformats.org/officeDocument/2006/relationships/hyperlink" Target="https://cdn.ittelkom-sby.ac.id/research/z1693360802542662b940fcdb02d7f3bc3c2305f340.pdf" TargetMode="External"/><Relationship Id="rId66" Type="http://schemas.openxmlformats.org/officeDocument/2006/relationships/hyperlink" Target="https://cdn.ittelkom-sby.ac.id/research/z16631264882eb2671fb8ce9c412644f55e7118f7dd.pdf" TargetMode="External"/><Relationship Id="rId131" Type="http://schemas.openxmlformats.org/officeDocument/2006/relationships/hyperlink" Target="https://cdn.ittelkom-sby.ac.id/research/z1694749021d762676d8a5bdc0b0a87d457e5a836a5.pdf" TargetMode="External"/><Relationship Id="rId327" Type="http://schemas.openxmlformats.org/officeDocument/2006/relationships/hyperlink" Target="https://cdn.ittelkom-sby.ac.id/research/z1697192429c9d5aab41acfd59379d2eab4105e7d24.pdf" TargetMode="External"/><Relationship Id="rId369" Type="http://schemas.openxmlformats.org/officeDocument/2006/relationships/hyperlink" Target="https://abdimas-ppm.telkomuniversity.ac.id/unduh-dokumen-fn/2024%2C01R6qDcPWb3EXVHS%2Cinternal%2ClapAkhir" TargetMode="External"/><Relationship Id="rId173" Type="http://schemas.openxmlformats.org/officeDocument/2006/relationships/hyperlink" Target="https://cdn.ittelkom-sby.ac.id/research/z16824799910e656198c1d2feee7546ff57acd95e48.pdf" TargetMode="External"/><Relationship Id="rId229" Type="http://schemas.openxmlformats.org/officeDocument/2006/relationships/hyperlink" Target="https://cdn.ittelkom-sby.ac.id/research/z1633662665d05e7c89635a646ec785fd0caf4267a4.pdf" TargetMode="External"/><Relationship Id="rId380" Type="http://schemas.openxmlformats.org/officeDocument/2006/relationships/hyperlink" Target="https://abdimas-ppm.telkomuniversity.ac.id/unduh-dokumen-fn/2025%2C0Uz0ENaiK6O3cExG%2Cinternal%2Cproposal" TargetMode="External"/><Relationship Id="rId240" Type="http://schemas.openxmlformats.org/officeDocument/2006/relationships/hyperlink" Target="https://cdn.ittelkom-sby.ac.id/research/z16155542849d5f732182738ad476880d73f4c19ae2.pdf" TargetMode="External"/><Relationship Id="rId35" Type="http://schemas.openxmlformats.org/officeDocument/2006/relationships/hyperlink" Target="https://cdn.ittelkom-sby.ac.id/research/z1693360433e5b91174ef7442ff3b4e71752f93293c.pdf" TargetMode="External"/><Relationship Id="rId77" Type="http://schemas.openxmlformats.org/officeDocument/2006/relationships/hyperlink" Target="https://cdn.ittelkom-sby.ac.id/research/z1628052878f4c8c3ce58655383f69f593a14f37890.pdf" TargetMode="External"/><Relationship Id="rId100" Type="http://schemas.openxmlformats.org/officeDocument/2006/relationships/hyperlink" Target="https://cdn.ittelkom-sby.ac.id/research/z1692610415532f31f627d047c2dc9c324bfc229573.pdf" TargetMode="External"/><Relationship Id="rId282" Type="http://schemas.openxmlformats.org/officeDocument/2006/relationships/hyperlink" Target="http://cdndata.telkomuniversity.ac.id/research/z17102997613d18b476410c0502502c94088d676a8a.pdf" TargetMode="External"/><Relationship Id="rId338" Type="http://schemas.openxmlformats.org/officeDocument/2006/relationships/hyperlink" Target="https://abdimas-ppm.telkomuniversity.ac.id/unduh-dokumen-fn/2024%2CX015WEKCMS1yYy3K%2Cinternal%2Cproposal" TargetMode="External"/><Relationship Id="rId8"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42" Type="http://schemas.openxmlformats.org/officeDocument/2006/relationships/hyperlink" Target="https://cdn.ittelkom-sby.ac.id/research/z1657852014d10dd1f03e8a6dbebf3efe9bff0efb62.pdf" TargetMode="External"/><Relationship Id="rId184" Type="http://schemas.openxmlformats.org/officeDocument/2006/relationships/hyperlink" Target="https://cdn.ittelkom-sby.ac.id/research/z1661756727c1e25da339bcf97cf5692d07b10791c6.pdf" TargetMode="External"/><Relationship Id="rId391" Type="http://schemas.openxmlformats.org/officeDocument/2006/relationships/hyperlink" Target="https://abdimas-ppm.telkomuniversity.ac.id/unduh-dokumen-fn/2025%2CTomZTRZKiyMpCQje%2Cinternal%2Cproposal" TargetMode="External"/><Relationship Id="rId251" Type="http://schemas.openxmlformats.org/officeDocument/2006/relationships/hyperlink" Target="https://cdn.ittelkom-sby.ac.id/research/z1610760432c80f5dd7a38f726ca100527d491fa7cd.pdf" TargetMode="External"/><Relationship Id="rId46" Type="http://schemas.openxmlformats.org/officeDocument/2006/relationships/hyperlink" Target="https://cdn.ittelkom-sby.ac.id/research/z1693384077be9dea1206336ba4b2ffec1fe2a75caf.pdf" TargetMode="External"/><Relationship Id="rId293" Type="http://schemas.openxmlformats.org/officeDocument/2006/relationships/hyperlink" Target="https://abdimas-ppm.telkomuniversity.ac.id/unduh-pks/2024%2CwAXiqG6HLYo5L0Qv" TargetMode="External"/><Relationship Id="rId307" Type="http://schemas.openxmlformats.org/officeDocument/2006/relationships/hyperlink" Target="https://abdimas-ppm.telkomuniversity.ac.id/unduh-dokumen-fn/2024%2CBroX2jRGw79es87U%2Cinternal%2Cproposal" TargetMode="External"/><Relationship Id="rId349" Type="http://schemas.openxmlformats.org/officeDocument/2006/relationships/hyperlink" Target="https://abdimas-ppm.telkomuniversity.ac.id/unduh-pks/2024%2CJlmzABk2E5buT4V7" TargetMode="External"/><Relationship Id="rId88" Type="http://schemas.openxmlformats.org/officeDocument/2006/relationships/hyperlink" Target="https://cdn.ittelkom-sby.ac.id/research/z1633506530a378d47fb9d6853a64698e60179ab3b6.pdf" TargetMode="External"/><Relationship Id="rId111" Type="http://schemas.openxmlformats.org/officeDocument/2006/relationships/hyperlink" Target="https://cdn.ittelkom-sby.ac.id/research/z1696990323a0751743a685d75f87a57f7dccf08472.pdf" TargetMode="External"/><Relationship Id="rId153" Type="http://schemas.openxmlformats.org/officeDocument/2006/relationships/hyperlink" Target="https://cdn.ittelkom-sby.ac.id/research/z1682498157cadaf5ff4e7d34fbd8e8dd4be3d79f76.pdf" TargetMode="External"/><Relationship Id="rId195" Type="http://schemas.openxmlformats.org/officeDocument/2006/relationships/hyperlink" Target="https://cdn.ittelkom-sby.ac.id/research/z1626293456a1328cd531e814252b3db4c69412eb58.pdf" TargetMode="External"/><Relationship Id="rId209" Type="http://schemas.openxmlformats.org/officeDocument/2006/relationships/hyperlink" Target="https://cdn.ittelkom-sby.ac.id/research/z1634273232f1202a4b34d55dd18dc46a2d2a90558f.pdf" TargetMode="External"/><Relationship Id="rId360" Type="http://schemas.openxmlformats.org/officeDocument/2006/relationships/hyperlink" Target="https://abdimas-ppm.telkomuniversity.ac.id/unduh-dokumen-fn/2024%2CAE6Kz9zLw7Tfv8WP%2Cinternal%2ClapAkhir" TargetMode="External"/><Relationship Id="rId220" Type="http://schemas.openxmlformats.org/officeDocument/2006/relationships/hyperlink" Target="https://cdn.ittelkom-sby.ac.id/research/z1615367459b5634909835d1b3ea76d4db1362eea9c.pdf" TargetMode="External"/><Relationship Id="rId15" Type="http://schemas.openxmlformats.org/officeDocument/2006/relationships/hyperlink" Target="https://drive.google.com/file/d/17MYjaTOD_p7JiHH0Vtml3USllFlr3gsm/view?usp=sharing" TargetMode="External"/><Relationship Id="rId57" Type="http://schemas.openxmlformats.org/officeDocument/2006/relationships/hyperlink" Target="https://cdn.ittelkom-sby.ac.id/research/z1654832089ce52bede5f880121f4bfa7df4a351082.pdf" TargetMode="External"/><Relationship Id="rId262" Type="http://schemas.openxmlformats.org/officeDocument/2006/relationships/hyperlink" Target="https://drive.google.com/file/d/1Qks_IPrBZKgFx2Z8Rp987_gCx4yMAX_n/view?usp=drive_link" TargetMode="External"/><Relationship Id="rId318" Type="http://schemas.openxmlformats.org/officeDocument/2006/relationships/hyperlink" Target="https://abdimas-ppm.telkomuniversity.ac.id/unduh-pks/2024%2Cv5Xehq9p96rrhSMU" TargetMode="External"/><Relationship Id="rId99" Type="http://schemas.openxmlformats.org/officeDocument/2006/relationships/hyperlink" Target="https://cdn.ittelkom-sby.ac.id/research/z1688140217f9b899f6a1f39e8a6a38ab0511f9184c.pdf" TargetMode="External"/><Relationship Id="rId122" Type="http://schemas.openxmlformats.org/officeDocument/2006/relationships/hyperlink" Target="https://cdn.ittelkom-sby.ac.id/research/z16756451046d125a5d0e8aa45d8a2df00f5ae90d06.pdf" TargetMode="External"/><Relationship Id="rId164" Type="http://schemas.openxmlformats.org/officeDocument/2006/relationships/hyperlink" Target="https://cdn.ittelkom-sby.ac.id/research/z16432778985b043871c2840ece1ff4c3cd2988a7ca.pdf" TargetMode="External"/><Relationship Id="rId371" Type="http://schemas.openxmlformats.org/officeDocument/2006/relationships/hyperlink" Target="https://abdimas-ppm.telkomuniversity.ac.id/unduh-dokumen-fn/2025%2CWjTqVhVmDo3XZEK1%2Cinternal%2Cproposal" TargetMode="External"/><Relationship Id="rId26" Type="http://schemas.openxmlformats.org/officeDocument/2006/relationships/hyperlink" Target="https://cdn.ittelkom-sby.ac.id/research/z16933618047ff7339e6d7a8050a7a609fd612ea5a5.pdf" TargetMode="External"/><Relationship Id="rId231" Type="http://schemas.openxmlformats.org/officeDocument/2006/relationships/hyperlink" Target="https://cdn.ittelkom-sby.ac.id/research/z16342792408918240fba777489a1aa2f2aab8a3cac.pdf" TargetMode="External"/><Relationship Id="rId273" Type="http://schemas.openxmlformats.org/officeDocument/2006/relationships/hyperlink" Target="https://cdn.ittelkom-sby.ac.id/research/z1701680405fc9fbd3faf3ebd2b604a3e28582fa10d.pdf" TargetMode="External"/><Relationship Id="rId329" Type="http://schemas.openxmlformats.org/officeDocument/2006/relationships/hyperlink" Target="https://cdn.ittelkom-sby.ac.id/research/z1689588002829e061614d2f6c2cc6f3108da392d53.pdf" TargetMode="External"/><Relationship Id="rId68" Type="http://schemas.openxmlformats.org/officeDocument/2006/relationships/hyperlink" Target="https://cdn.ittelkom-sby.ac.id/research/z1663126200f80f8c68aa37c5691587a8900977adc5.pdf" TargetMode="External"/><Relationship Id="rId133" Type="http://schemas.openxmlformats.org/officeDocument/2006/relationships/hyperlink" Target="https://cdn.ittelkom-sby.ac.id/research/z1694503117438936e3250779de32f57778fabbf2c7.pdf" TargetMode="External"/><Relationship Id="rId175" Type="http://schemas.openxmlformats.org/officeDocument/2006/relationships/hyperlink" Target="https://cdn.ittelkom-sby.ac.id/research/z16824807069b2929d3fdbe1912a4494e606f5e7971.pdf" TargetMode="External"/><Relationship Id="rId340" Type="http://schemas.openxmlformats.org/officeDocument/2006/relationships/hyperlink" Target="https://abdimas-ppm.telkomuniversity.ac.id/unduh-dokumen-fn/2024%2CjV8bhHofkHS7GeXB%2Cinternal%2Cproposal" TargetMode="External"/><Relationship Id="rId200" Type="http://schemas.openxmlformats.org/officeDocument/2006/relationships/hyperlink" Target="https://cdn.ittelkom-sby.ac.id/research/z1638499638fe9d8213b285687e6cb3cc334701b361.pdf" TargetMode="External"/><Relationship Id="rId382" Type="http://schemas.openxmlformats.org/officeDocument/2006/relationships/hyperlink" Target="https://abdimas-ppm.telkomuniversity.ac.id/unduh-dokumen-fn/2025%2C9bHzssLTM6EMX3MR%2Cinternal%2Cproposal" TargetMode="External"/><Relationship Id="rId242" Type="http://schemas.openxmlformats.org/officeDocument/2006/relationships/hyperlink" Target="https://cdn.ittelkom-sby.ac.id/research/z15984293105c6c5935542ecf8d0ae36bd694f86bd4.pdf" TargetMode="External"/><Relationship Id="rId284" Type="http://schemas.openxmlformats.org/officeDocument/2006/relationships/hyperlink" Target="https://abdimas-ppm.telkomuniversity.ac.id/unduh-dokumen-fn/2024%2CFKtT4f2rlDTAmGSL%2Cinternal%2Cproposal" TargetMode="External"/><Relationship Id="rId37" Type="http://schemas.openxmlformats.org/officeDocument/2006/relationships/hyperlink" Target="https://cdn.ittelkom-sby.ac.id/research/z1693382855924412c44fe637d205785ee50d39eb36.pdf" TargetMode="External"/><Relationship Id="rId79" Type="http://schemas.openxmlformats.org/officeDocument/2006/relationships/hyperlink" Target="https://cdn.ittelkom-sby.ac.id/research/z1628053722a15f6953e6a543ea149b44afe6a7867b.pdf" TargetMode="External"/><Relationship Id="rId102" Type="http://schemas.openxmlformats.org/officeDocument/2006/relationships/hyperlink" Target="https://cdn.ittelkom-sby.ac.id/research/z16887283872e7d5f214b209fd22de82d257d7a3b97.pdf" TargetMode="External"/><Relationship Id="rId144" Type="http://schemas.openxmlformats.org/officeDocument/2006/relationships/hyperlink" Target="https://cdn.ittelkom-sby.ac.id/research/z1657877023eea6204dd560ec5e2abfa981bd6b115d.pdf"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cdn.ittelkom-sby.ac.id/research/z167564314252b8817dee3e0236bb085b85305108bd.pdf" TargetMode="External"/><Relationship Id="rId299" Type="http://schemas.openxmlformats.org/officeDocument/2006/relationships/hyperlink" Target="https://abdimas-ppm.telkomuniversity.ac.id/unduh-dokumen-fn/2024%2CYU7INyMEsgBUasF6%2Cinternal%2Cproposal" TargetMode="External"/><Relationship Id="rId21" Type="http://schemas.openxmlformats.org/officeDocument/2006/relationships/hyperlink" Target="https://cdn.ittelkom-sby.ac.id/research/z16933624400bdd985958ba3514a88b6fa899e11897.pdf" TargetMode="External"/><Relationship Id="rId63" Type="http://schemas.openxmlformats.org/officeDocument/2006/relationships/hyperlink" Target="https://cdn.ittelkom-sby.ac.id/research/z166312688454a5089d51b4c124355eaa89d95c1a51.pdf" TargetMode="External"/><Relationship Id="rId159" Type="http://schemas.openxmlformats.org/officeDocument/2006/relationships/hyperlink" Target="https://cdn.ittelkom-sby.ac.id/research/z16432740892854e81dcd1e7cb6a10df1a20c6d3a08.pdf" TargetMode="External"/><Relationship Id="rId324" Type="http://schemas.openxmlformats.org/officeDocument/2006/relationships/hyperlink" Target="https://cdn.ittelkom-sby.ac.id/research/z17017450518f56077e5ecfeaab5edde3ea70f8d6a3.pdf" TargetMode="External"/><Relationship Id="rId366" Type="http://schemas.openxmlformats.org/officeDocument/2006/relationships/hyperlink" Target="https://abdimas-ppm.telkomuniversity.ac.id/unduh-pks/2024%2CX7atZcAHbNeCRNgU" TargetMode="External"/><Relationship Id="rId170" Type="http://schemas.openxmlformats.org/officeDocument/2006/relationships/hyperlink" Target="https://cdn.ittelkom-sby.ac.id/research/z1661738334c8f5a7ad796724caa0b9edd2e36125d8.pdf" TargetMode="External"/><Relationship Id="rId226" Type="http://schemas.openxmlformats.org/officeDocument/2006/relationships/hyperlink" Target="https://cdn.ittelkom-sby.ac.id/research/z1634137123326601e51b8fdde567c8b6b89b267766.pdf" TargetMode="External"/><Relationship Id="rId268" Type="http://schemas.openxmlformats.org/officeDocument/2006/relationships/hyperlink" Target="../../../../../:b:/g/personal/lppm_ittelkom-sby_ac_id/Ebeju3VcF5RHpI1O5nmhg-wBYXNdxGK8Zn1gZQ5tyMKywQ?e=U8tYLi" TargetMode="External"/><Relationship Id="rId32" Type="http://schemas.openxmlformats.org/officeDocument/2006/relationships/hyperlink" Target="https://cdn.ittelkom-sby.ac.id/research/z16933601397fe894b9f7b1012e7dbfb6a051a28344.pdf" TargetMode="External"/><Relationship Id="rId74" Type="http://schemas.openxmlformats.org/officeDocument/2006/relationships/hyperlink" Target="https://cdn.ittelkom-sby.ac.id/research/z1628053400415728a31d60cc6664a51d6278a45bc3.pdf" TargetMode="External"/><Relationship Id="rId128" Type="http://schemas.openxmlformats.org/officeDocument/2006/relationships/hyperlink" Target="https://cdn.ittelkom-sby.ac.id/research/z1694763252369d9ca566d46adadb267218d1cb8125.pdf" TargetMode="External"/><Relationship Id="rId335" Type="http://schemas.openxmlformats.org/officeDocument/2006/relationships/hyperlink" Target="https://abdimas-ppm.telkomuniversity.ac.id/unduh-dokumen-fn/2024%2C8rBXflU3B9ZQSGGP%2Cinternal%2Cproposal" TargetMode="External"/><Relationship Id="rId377" Type="http://schemas.openxmlformats.org/officeDocument/2006/relationships/hyperlink" Target="https://abdimas-ppm.telkomuniversity.ac.id/unduh-dokumen-fn/2025%2CCCYYjkiHJlRMOKVr%2Cinternal%2Cproposa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1" Type="http://schemas.openxmlformats.org/officeDocument/2006/relationships/hyperlink" Target="https://cdn.ittelkom-sby.ac.id/research/z164327978115bcb7c444888adf1c8ab2a63c3f7992.pdf" TargetMode="External"/><Relationship Id="rId237" Type="http://schemas.openxmlformats.org/officeDocument/2006/relationships/hyperlink" Target="https://cdn.ittelkom-sby.ac.id/research/z1615542074da6fc1e5e3e5e3c0d70bc47db39c7d15.pdf" TargetMode="External"/><Relationship Id="rId279" Type="http://schemas.openxmlformats.org/officeDocument/2006/relationships/hyperlink" Target="http://cdndata.telkomuniversity.ac.id/research/z1708273844fc016e87b3fd45ddfaaf3d695f38e172.pdf" TargetMode="External"/><Relationship Id="rId43" Type="http://schemas.openxmlformats.org/officeDocument/2006/relationships/hyperlink" Target="https://cdn.ittelkom-sby.ac.id/research/z169338289731a601820f52fc97ab937afa782a7d6e.pdf" TargetMode="External"/><Relationship Id="rId139" Type="http://schemas.openxmlformats.org/officeDocument/2006/relationships/hyperlink" Target="https://cdn.ittelkom-sby.ac.id/research/z1655344655bb5d671673854990d7e35cc82cd791bf.pdf" TargetMode="External"/><Relationship Id="rId290" Type="http://schemas.openxmlformats.org/officeDocument/2006/relationships/hyperlink" Target="https://abdimas-ppm.telkomuniversity.ac.id/unduh-dokumen-fn/2024%2CyWQQIrQ8HRVkMMgx%2Cinternal%2Cproposal" TargetMode="External"/><Relationship Id="rId304" Type="http://schemas.openxmlformats.org/officeDocument/2006/relationships/hyperlink" Target="https://abdimas-ppm.telkomuniversity.ac.id/unduh-dokumen-fn/2024%2CPrNRXdw53DNtgA1U%2Cinternal%2Cproposal" TargetMode="External"/><Relationship Id="rId346" Type="http://schemas.openxmlformats.org/officeDocument/2006/relationships/hyperlink" Target="../../../../../../:b:/g/personal/lppmsby_telkomuniversity_ac_id/ERi0q1bEbe1Ngq9t1KSmQ4UBOqcayh_qD6sclKawED1QAw?e=mJCLf8" TargetMode="External"/><Relationship Id="rId388" Type="http://schemas.openxmlformats.org/officeDocument/2006/relationships/hyperlink" Target="https://abdimas-ppm.telkomuniversity.ac.id/unduh-dokumen-fn/2025%2Ce3Z3H78s4QLTmQDW%2Cinternal%2Cproposal" TargetMode="External"/><Relationship Id="rId85" Type="http://schemas.openxmlformats.org/officeDocument/2006/relationships/hyperlink" Target="https://cdn.ittelkom-sby.ac.id/research/z163349926961efdbf1abe007881e0111feea21709b.pdf" TargetMode="External"/><Relationship Id="rId150" Type="http://schemas.openxmlformats.org/officeDocument/2006/relationships/hyperlink" Target="https://cdn.ittelkom-sby.ac.id/research/z1682560747832dbcec2a98576a99f3892b3bc22391.pdf" TargetMode="External"/><Relationship Id="rId192" Type="http://schemas.openxmlformats.org/officeDocument/2006/relationships/hyperlink" Target="https://cdn.ittelkom-sby.ac.id/research/z16265004268f745946faa21c5ec4759bf4f0056e62.pdf" TargetMode="External"/><Relationship Id="rId206" Type="http://schemas.openxmlformats.org/officeDocument/2006/relationships/hyperlink" Target="https://cdn.ittelkom-sby.ac.id/research/z1638529400541a40d94c6df24384301971202bc467.pdf" TargetMode="External"/><Relationship Id="rId248" Type="http://schemas.openxmlformats.org/officeDocument/2006/relationships/hyperlink" Target="https://cdn.ittelkom-sby.ac.id/research/z160143622855f025a2277492525a5b4db4cae9a48e.pdf" TargetMode="External"/><Relationship Id="rId12" Type="http://schemas.openxmlformats.org/officeDocument/2006/relationships/hyperlink" Target="https://drive.google.com/file/d/17b1Xi3t-8LeWp6X-i8U8Od_yMPjKsqaN/view?usp=sharing" TargetMode="External"/><Relationship Id="rId108" Type="http://schemas.openxmlformats.org/officeDocument/2006/relationships/hyperlink" Target="https://cdn.ittelkom-sby.ac.id/research/z16944173889123d1e454429ffcef867fe76dbe15ea.pdf" TargetMode="External"/><Relationship Id="rId315" Type="http://schemas.openxmlformats.org/officeDocument/2006/relationships/hyperlink" Target="https://abdimas-ppm.telkomuniversity.ac.id/unduh-pks/2024%2CN30yLCj7mCNqUWeS" TargetMode="External"/><Relationship Id="rId357" Type="http://schemas.openxmlformats.org/officeDocument/2006/relationships/hyperlink" Target="https://abdimas-ppm.telkomuniversity.ac.id/unduh-dokumen-fn/2024%2C01R6qDcPWb3EXVHS%2Cinternal%2Cproposal" TargetMode="External"/><Relationship Id="rId54" Type="http://schemas.openxmlformats.org/officeDocument/2006/relationships/hyperlink" Target="https://cdn.ittelkom-sby.ac.id/research/z1655089442292b995ca37e5538082f58900a54053a.pdf" TargetMode="External"/><Relationship Id="rId96" Type="http://schemas.openxmlformats.org/officeDocument/2006/relationships/hyperlink" Target="https://cdn.ittelkom-sby.ac.id/research/z169199480989b3334b823c1b3438349880be98d98d.pdf" TargetMode="External"/><Relationship Id="rId161" Type="http://schemas.openxmlformats.org/officeDocument/2006/relationships/hyperlink" Target="https://cdn.ittelkom-sby.ac.id/research/z1643356626eff81b05a2d1dab7d684b8fc940f87da.pdf" TargetMode="External"/><Relationship Id="rId217" Type="http://schemas.openxmlformats.org/officeDocument/2006/relationships/hyperlink" Target="https://cdn.ittelkom-sby.ac.id/research/z161604983363cd50010040655c8eebfbd6108ec242.pdf" TargetMode="External"/><Relationship Id="rId399" Type="http://schemas.openxmlformats.org/officeDocument/2006/relationships/vmlDrawing" Target="../drawings/vmlDrawing3.vml"/><Relationship Id="rId259" Type="http://schemas.openxmlformats.org/officeDocument/2006/relationships/hyperlink" Target="../../../../../:b:/g/personal/lppm_ittelkom-sby_ac_id/EfJpnfBo_t1Il1nf_T7FK7sBQTzuVB50NpBrUYuCdR9-ig?e=Vm9WCG" TargetMode="External"/><Relationship Id="rId23" Type="http://schemas.openxmlformats.org/officeDocument/2006/relationships/hyperlink" Target="https://cdn.ittelkom-sby.ac.id/research/z1693360802542662b940fcdb02d7f3bc3c2305f340.pdf" TargetMode="External"/><Relationship Id="rId119" Type="http://schemas.openxmlformats.org/officeDocument/2006/relationships/hyperlink" Target="https://cdn.ittelkom-sby.ac.id/research/z167564298344c38d8b5a0da2cfeec64628753fa742.pdf" TargetMode="External"/><Relationship Id="rId270" Type="http://schemas.openxmlformats.org/officeDocument/2006/relationships/hyperlink" Target="https://cdn.ittelkom-sby.ac.id/research/z17016804054df6ef484694b995fad64f4dd62ad677.pdf" TargetMode="External"/><Relationship Id="rId326" Type="http://schemas.openxmlformats.org/officeDocument/2006/relationships/hyperlink" Target="https://cdn.ittelkom-sby.ac.id/research/z1697192429c9d5aab41acfd59379d2eab4105e7d24.pdf" TargetMode="External"/><Relationship Id="rId65" Type="http://schemas.openxmlformats.org/officeDocument/2006/relationships/hyperlink" Target="https://cdn.ittelkom-sby.ac.id/research/z16631264882eb2671fb8ce9c412644f55e7118f7dd.pdf" TargetMode="External"/><Relationship Id="rId130" Type="http://schemas.openxmlformats.org/officeDocument/2006/relationships/hyperlink" Target="https://cdn.ittelkom-sby.ac.id/research/z1694749021d762676d8a5bdc0b0a87d457e5a836a5.pdf" TargetMode="External"/><Relationship Id="rId368" Type="http://schemas.openxmlformats.org/officeDocument/2006/relationships/hyperlink" Target="https://abdimas-ppm.telkomuniversity.ac.id/unduh-dokumen-fn/2024%2C01R6qDcPWb3EXVHS%2Cinternal%2ClapAkhir" TargetMode="External"/><Relationship Id="rId172" Type="http://schemas.openxmlformats.org/officeDocument/2006/relationships/hyperlink" Target="https://cdn.ittelkom-sby.ac.id/research/z16824799910e656198c1d2feee7546ff57acd95e48.pdf" TargetMode="External"/><Relationship Id="rId228" Type="http://schemas.openxmlformats.org/officeDocument/2006/relationships/hyperlink" Target="https://cdn.ittelkom-sby.ac.id/research/z1633662665d05e7c89635a646ec785fd0caf4267a4.pdf" TargetMode="External"/><Relationship Id="rId281" Type="http://schemas.openxmlformats.org/officeDocument/2006/relationships/hyperlink" Target="http://cdndata.telkomuniversity.ac.id/research/z17102997613d18b476410c0502502c94088d676a8a.pdf" TargetMode="External"/><Relationship Id="rId337" Type="http://schemas.openxmlformats.org/officeDocument/2006/relationships/hyperlink" Target="https://abdimas-ppm.telkomuniversity.ac.id/unduh-dokumen-fn/2024%2CX015WEKCMS1yYy3K%2Cinternal%2Cproposal" TargetMode="External"/><Relationship Id="rId34" Type="http://schemas.openxmlformats.org/officeDocument/2006/relationships/hyperlink" Target="https://cdn.ittelkom-sby.ac.id/research/z1693360433e5b91174ef7442ff3b4e71752f93293c.pdf" TargetMode="External"/><Relationship Id="rId76" Type="http://schemas.openxmlformats.org/officeDocument/2006/relationships/hyperlink" Target="https://cdn.ittelkom-sby.ac.id/research/z1628052878f4c8c3ce58655383f69f593a14f37890.pdf" TargetMode="External"/><Relationship Id="rId141" Type="http://schemas.openxmlformats.org/officeDocument/2006/relationships/hyperlink" Target="https://cdn.ittelkom-sby.ac.id/research/z1657852014d10dd1f03e8a6dbebf3efe9bff0efb62.pdf" TargetMode="External"/><Relationship Id="rId379" Type="http://schemas.openxmlformats.org/officeDocument/2006/relationships/hyperlink" Target="https://abdimas-ppm.telkomuniversity.ac.id/unduh-dokumen-fn/2025%2C0Uz0ENaiK6O3cExG%2Cinternal%2Cproposal"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3" Type="http://schemas.openxmlformats.org/officeDocument/2006/relationships/hyperlink" Target="https://cdn.ittelkom-sby.ac.id/research/z1661756727c1e25da339bcf97cf5692d07b10791c6.pdf" TargetMode="External"/><Relationship Id="rId239" Type="http://schemas.openxmlformats.org/officeDocument/2006/relationships/hyperlink" Target="https://cdn.ittelkom-sby.ac.id/research/z16155542849d5f732182738ad476880d73f4c19ae2.pdf" TargetMode="External"/><Relationship Id="rId390" Type="http://schemas.openxmlformats.org/officeDocument/2006/relationships/hyperlink" Target="https://abdimas-ppm.telkomuniversity.ac.id/unduh-dokumen-fn/2025%2CTomZTRZKiyMpCQje%2Cinternal%2Cproposal" TargetMode="External"/><Relationship Id="rId250" Type="http://schemas.openxmlformats.org/officeDocument/2006/relationships/hyperlink" Target="https://cdn.ittelkom-sby.ac.id/research/z1610760432c80f5dd7a38f726ca100527d491fa7cd.pdf" TargetMode="External"/><Relationship Id="rId292" Type="http://schemas.openxmlformats.org/officeDocument/2006/relationships/hyperlink" Target="https://abdimas-ppm.telkomuniversity.ac.id/unduh-pks/2024%2CwAXiqG6HLYo5L0Qv" TargetMode="External"/><Relationship Id="rId306" Type="http://schemas.openxmlformats.org/officeDocument/2006/relationships/hyperlink" Target="https://abdimas-ppm.telkomuniversity.ac.id/unduh-dokumen-fn/2024%2CBroX2jRGw79es87U%2Cinternal%2Cproposal" TargetMode="External"/><Relationship Id="rId45" Type="http://schemas.openxmlformats.org/officeDocument/2006/relationships/hyperlink" Target="https://cdn.ittelkom-sby.ac.id/research/z1693384077be9dea1206336ba4b2ffec1fe2a75caf.pdf" TargetMode="External"/><Relationship Id="rId87" Type="http://schemas.openxmlformats.org/officeDocument/2006/relationships/hyperlink" Target="https://cdn.ittelkom-sby.ac.id/research/z1633506530a378d47fb9d6853a64698e60179ab3b6.pdf" TargetMode="External"/><Relationship Id="rId110" Type="http://schemas.openxmlformats.org/officeDocument/2006/relationships/hyperlink" Target="https://cdn.ittelkom-sby.ac.id/research/z1696990323a0751743a685d75f87a57f7dccf08472.pdf" TargetMode="External"/><Relationship Id="rId348" Type="http://schemas.openxmlformats.org/officeDocument/2006/relationships/hyperlink" Target="https://abdimas-ppm.telkomuniversity.ac.id/unduh-pks/2024%2CJlmzABk2E5buT4V7" TargetMode="External"/><Relationship Id="rId152" Type="http://schemas.openxmlformats.org/officeDocument/2006/relationships/hyperlink" Target="https://cdn.ittelkom-sby.ac.id/research/z1682498157cadaf5ff4e7d34fbd8e8dd4be3d79f76.pdf" TargetMode="External"/><Relationship Id="rId194" Type="http://schemas.openxmlformats.org/officeDocument/2006/relationships/hyperlink" Target="https://cdn.ittelkom-sby.ac.id/research/z1626293456a1328cd531e814252b3db4c69412eb58.pdf" TargetMode="External"/><Relationship Id="rId208" Type="http://schemas.openxmlformats.org/officeDocument/2006/relationships/hyperlink" Target="https://cdn.ittelkom-sby.ac.id/research/z1634273232f1202a4b34d55dd18dc46a2d2a90558f.pdf" TargetMode="External"/><Relationship Id="rId261" Type="http://schemas.openxmlformats.org/officeDocument/2006/relationships/hyperlink" Target="https://drive.google.com/file/d/1Qks_IPrBZKgFx2Z8Rp987_gCx4yMAX_n/view?usp=drive_link" TargetMode="External"/><Relationship Id="rId14" Type="http://schemas.openxmlformats.org/officeDocument/2006/relationships/hyperlink" Target="https://drive.google.com/file/d/17MYjaTOD_p7JiHH0Vtml3USllFlr3gsm/view?usp=sharing" TargetMode="External"/><Relationship Id="rId56" Type="http://schemas.openxmlformats.org/officeDocument/2006/relationships/hyperlink" Target="https://cdn.ittelkom-sby.ac.id/research/z1654832089ce52bede5f880121f4bfa7df4a351082.pdf" TargetMode="External"/><Relationship Id="rId317" Type="http://schemas.openxmlformats.org/officeDocument/2006/relationships/hyperlink" Target="https://abdimas-ppm.telkomuniversity.ac.id/unduh-pks/2024%2Cv5Xehq9p96rrhSMU" TargetMode="External"/><Relationship Id="rId359" Type="http://schemas.openxmlformats.org/officeDocument/2006/relationships/hyperlink" Target="https://abdimas-ppm.telkomuniversity.ac.id/unduh-dokumen-fn/2024%2CAE6Kz9zLw7Tfv8WP%2Cinternal%2ClapAkhir" TargetMode="External"/><Relationship Id="rId98" Type="http://schemas.openxmlformats.org/officeDocument/2006/relationships/hyperlink" Target="https://cdn.ittelkom-sby.ac.id/research/z1688140217f9b899f6a1f39e8a6a38ab0511f9184c.pdf" TargetMode="External"/><Relationship Id="rId121" Type="http://schemas.openxmlformats.org/officeDocument/2006/relationships/hyperlink" Target="https://cdn.ittelkom-sby.ac.id/research/z16756451046d125a5d0e8aa45d8a2df00f5ae90d06.pdf" TargetMode="External"/><Relationship Id="rId163" Type="http://schemas.openxmlformats.org/officeDocument/2006/relationships/hyperlink" Target="https://cdn.ittelkom-sby.ac.id/research/z16432778985b043871c2840ece1ff4c3cd2988a7ca.pdf" TargetMode="External"/><Relationship Id="rId219" Type="http://schemas.openxmlformats.org/officeDocument/2006/relationships/hyperlink" Target="https://cdn.ittelkom-sby.ac.id/research/z1615367459b5634909835d1b3ea76d4db1362eea9c.pdf" TargetMode="External"/><Relationship Id="rId370" Type="http://schemas.openxmlformats.org/officeDocument/2006/relationships/hyperlink" Target="https://abdimas-ppm.telkomuniversity.ac.id/unduh-dokumen-fn/2025%2CWjTqVhVmDo3XZEK1%2Cinternal%2Cproposal" TargetMode="External"/><Relationship Id="rId230" Type="http://schemas.openxmlformats.org/officeDocument/2006/relationships/hyperlink" Target="https://cdn.ittelkom-sby.ac.id/research/z16342792408918240fba777489a1aa2f2aab8a3cac.pdf" TargetMode="External"/><Relationship Id="rId25" Type="http://schemas.openxmlformats.org/officeDocument/2006/relationships/hyperlink" Target="https://cdn.ittelkom-sby.ac.id/research/z16933618047ff7339e6d7a8050a7a609fd612ea5a5.pdf" TargetMode="External"/><Relationship Id="rId67" Type="http://schemas.openxmlformats.org/officeDocument/2006/relationships/hyperlink" Target="https://cdn.ittelkom-sby.ac.id/research/z1663126200f80f8c68aa37c5691587a8900977adc5.pdf" TargetMode="External"/><Relationship Id="rId272" Type="http://schemas.openxmlformats.org/officeDocument/2006/relationships/hyperlink" Target="https://cdn.ittelkom-sby.ac.id/research/z1701680405fc9fbd3faf3ebd2b604a3e28582fa10d.pdf" TargetMode="External"/><Relationship Id="rId328" Type="http://schemas.openxmlformats.org/officeDocument/2006/relationships/hyperlink" Target="https://cdn.ittelkom-sby.ac.id/research/z1689588002829e061614d2f6c2cc6f3108da392d53.pdf" TargetMode="External"/><Relationship Id="rId132" Type="http://schemas.openxmlformats.org/officeDocument/2006/relationships/hyperlink" Target="https://cdn.ittelkom-sby.ac.id/research/z1694503117438936e3250779de32f57778fabbf2c7.pdf" TargetMode="External"/><Relationship Id="rId174" Type="http://schemas.openxmlformats.org/officeDocument/2006/relationships/hyperlink" Target="https://cdn.ittelkom-sby.ac.id/research/z16824807069b2929d3fdbe1912a4494e606f5e7971.pdf" TargetMode="External"/><Relationship Id="rId381" Type="http://schemas.openxmlformats.org/officeDocument/2006/relationships/hyperlink" Target="https://abdimas-ppm.telkomuniversity.ac.id/unduh-dokumen-fn/2025%2C9bHzssLTM6EMX3MR%2Cinternal%2Cproposal" TargetMode="External"/><Relationship Id="rId241" Type="http://schemas.openxmlformats.org/officeDocument/2006/relationships/hyperlink" Target="https://cdn.ittelkom-sby.ac.id/research/z15984293105c6c5935542ecf8d0ae36bd694f86bd4.pdf" TargetMode="External"/><Relationship Id="rId36" Type="http://schemas.openxmlformats.org/officeDocument/2006/relationships/hyperlink" Target="https://cdn.ittelkom-sby.ac.id/research/z1693382855924412c44fe637d205785ee50d39eb36.pdf" TargetMode="External"/><Relationship Id="rId283" Type="http://schemas.openxmlformats.org/officeDocument/2006/relationships/hyperlink" Target="https://abdimas-ppm.telkomuniversity.ac.id/unduh-dokumen-fn/2024%2CFKtT4f2rlDTAmGSL%2Cinternal%2Cproposal" TargetMode="External"/><Relationship Id="rId339" Type="http://schemas.openxmlformats.org/officeDocument/2006/relationships/hyperlink" Target="https://abdimas-ppm.telkomuniversity.ac.id/unduh-dokumen-fn/2024%2CjV8bhHofkHS7GeXB%2Cinternal%2Cproposal" TargetMode="External"/><Relationship Id="rId78" Type="http://schemas.openxmlformats.org/officeDocument/2006/relationships/hyperlink" Target="https://cdn.ittelkom-sby.ac.id/research/z1628053722a15f6953e6a543ea149b44afe6a7867b.pdf" TargetMode="External"/><Relationship Id="rId101" Type="http://schemas.openxmlformats.org/officeDocument/2006/relationships/hyperlink" Target="https://cdn.ittelkom-sby.ac.id/research/z16887283872e7d5f214b209fd22de82d257d7a3b97.pdf" TargetMode="External"/><Relationship Id="rId143" Type="http://schemas.openxmlformats.org/officeDocument/2006/relationships/hyperlink" Target="https://cdn.ittelkom-sby.ac.id/research/z1657877023eea6204dd560ec5e2abfa981bd6b115d.pdf" TargetMode="External"/><Relationship Id="rId185" Type="http://schemas.openxmlformats.org/officeDocument/2006/relationships/hyperlink" Target="https://cdn.ittelkom-sby.ac.id/research/z16432728851fad8d6fada104c800ee2e1cd54f344d.pdf" TargetMode="External"/><Relationship Id="rId350" Type="http://schemas.openxmlformats.org/officeDocument/2006/relationships/hyperlink" Target="https://abdimas-ppm.telkomuniversity.ac.id/unduh-pks/2024%2CpMuHjCD4DOTjSAqx"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10" Type="http://schemas.openxmlformats.org/officeDocument/2006/relationships/hyperlink" Target="https://cdn.ittelkom-sby.ac.id/research/z1626065522fd910ae319f42b4f078d720c7539e3b9.pdf" TargetMode="External"/><Relationship Id="rId392" Type="http://schemas.openxmlformats.org/officeDocument/2006/relationships/hyperlink" Target="https://abdimas-ppm.telkomuniversity.ac.id/unduh-dokumen-fn/2025%2C1dkhN3HJJovxv8gU%2Cinternal%2Cproposal" TargetMode="External"/><Relationship Id="rId252" Type="http://schemas.openxmlformats.org/officeDocument/2006/relationships/hyperlink" Target="https://cdn.ittelkom-sby.ac.id/research/z1654831727cbe0d512637a7d4bb4639230b8f54552.pdf" TargetMode="External"/><Relationship Id="rId294" Type="http://schemas.openxmlformats.org/officeDocument/2006/relationships/hyperlink" Target="https://abdimas-ppm.telkomuniversity.ac.id/unduh-dokumen-fn/2024%2C0TGGHwynb164iKp1%2Cinternal%2Cproposal" TargetMode="External"/><Relationship Id="rId308" Type="http://schemas.openxmlformats.org/officeDocument/2006/relationships/hyperlink" Target="https://abdimas-ppm.telkomuniversity.ac.id/unduh-dokumen-fn/2024%2CobcFZyYNGHeEUK1H%2Cinternal%2Cproposal" TargetMode="External"/><Relationship Id="rId47" Type="http://schemas.openxmlformats.org/officeDocument/2006/relationships/hyperlink" Target="https://cdn.ittelkom-sby.ac.id/research/z169338415943afc52c0cc8e8c3123465d0ecad6520.pdf" TargetMode="External"/><Relationship Id="rId89" Type="http://schemas.openxmlformats.org/officeDocument/2006/relationships/hyperlink" Target="https://cdn.ittelkom-sby.ac.id/research/z1628052515f49255fea602f40931bf2e5ed2f1a965.pdf" TargetMode="External"/><Relationship Id="rId112" Type="http://schemas.openxmlformats.org/officeDocument/2006/relationships/hyperlink" Target="https://cdn.ittelkom-sby.ac.id/research/z169476092202df8c9390902ef01b5cc7f5bf018fe7.pdf" TargetMode="External"/><Relationship Id="rId154" Type="http://schemas.openxmlformats.org/officeDocument/2006/relationships/hyperlink" Target="https://cdn.ittelkom-sby.ac.id/research/z16836134339fc37b78aa7980fac74888cc97ce862a.pdf" TargetMode="External"/><Relationship Id="rId361" Type="http://schemas.openxmlformats.org/officeDocument/2006/relationships/hyperlink" Target="https://abdimas-ppm.telkomuniversity.ac.id/unduh-dokumen-fn/2024%2CYtABbejfAMLWboE0%2Cinternal%2ClapAkhir" TargetMode="External"/><Relationship Id="rId196" Type="http://schemas.openxmlformats.org/officeDocument/2006/relationships/hyperlink" Target="https://cdn.ittelkom-sby.ac.id/research/z1626421241cdb1174f1223ada1957a384c1aaf93d1.pdf" TargetMode="External"/><Relationship Id="rId16" Type="http://schemas.openxmlformats.org/officeDocument/2006/relationships/hyperlink" Target="https://drive.google.com/file/d/1EavCAwX21XC_cwdcb_q3271xprhlkUcE/view?usp=sharing" TargetMode="External"/><Relationship Id="rId221" Type="http://schemas.openxmlformats.org/officeDocument/2006/relationships/hyperlink" Target="https://cdn.ittelkom-sby.ac.id/research/z1615521059906638642f3a42908d7c9b7eb93bd231.pdf" TargetMode="External"/><Relationship Id="rId263" Type="http://schemas.openxmlformats.org/officeDocument/2006/relationships/hyperlink" Target="https://cdn.ittelkom-sby.ac.id/research/z1700622087a9dec36cb2754ddebf9e85930ecf2168.pdf" TargetMode="External"/><Relationship Id="rId319" Type="http://schemas.openxmlformats.org/officeDocument/2006/relationships/hyperlink" Target="https://abdimas-ppm.telkomuniversity.ac.id/unduh-pks/2024%2CYU7INyMEsgBUasF6" TargetMode="External"/><Relationship Id="rId58" Type="http://schemas.openxmlformats.org/officeDocument/2006/relationships/hyperlink" Target="https://cdn.ittelkom-sby.ac.id/research/z165483269414fa2ee9eddaf8e3884223c23169b1ce.pdf" TargetMode="External"/><Relationship Id="rId123" Type="http://schemas.openxmlformats.org/officeDocument/2006/relationships/hyperlink" Target="https://cdn.ittelkom-sby.ac.id/research/z1675644994ae5f7f10610a0872aabb5256822da021.pdf" TargetMode="External"/><Relationship Id="rId330" Type="http://schemas.openxmlformats.org/officeDocument/2006/relationships/hyperlink" Target="https://cdn.ittelkom-sby.ac.id/research/z169630355322018c49d5a2418cad131eae749cd619.pdf" TargetMode="External"/><Relationship Id="rId90" Type="http://schemas.openxmlformats.org/officeDocument/2006/relationships/hyperlink" Target="https://cdn.ittelkom-sby.ac.id/research/z16280523832b7f5a71f25aed00443d22ae04e5ae5b.pdf" TargetMode="External"/><Relationship Id="rId165" Type="http://schemas.openxmlformats.org/officeDocument/2006/relationships/hyperlink" Target="https://cdn.ittelkom-sby.ac.id/research/z1643276100442a77576bcc3e41fa1e7f6f9b61ee5b.pdf" TargetMode="External"/><Relationship Id="rId186" Type="http://schemas.openxmlformats.org/officeDocument/2006/relationships/hyperlink" Target="https://cdn.ittelkom-sby.ac.id/research/z1658480413e738bbdf6410ddf1a92060fb7f513db3.pdf" TargetMode="External"/><Relationship Id="rId351" Type="http://schemas.openxmlformats.org/officeDocument/2006/relationships/hyperlink" Target="https://abdimas-ppm.telkomuniversity.ac.id/unduh-pks/2024%2CjV8bhHofkHS7GeXB" TargetMode="External"/><Relationship Id="rId372" Type="http://schemas.openxmlformats.org/officeDocument/2006/relationships/hyperlink" Target="https://abdimas-ppm.telkomuniversity.ac.id/unduh-dokumen-fn/2025%2CLoEmAhc537mEjA3H%2Cinternal%2Cproposal" TargetMode="External"/><Relationship Id="rId393" Type="http://schemas.openxmlformats.org/officeDocument/2006/relationships/hyperlink" Target="https://abdimas-ppm.telkomuniversity.ac.id/unduh-dokumen-fn/2025%2Cl4lGQ7qaYNBznVqG%2Cinternal%2Cproposal" TargetMode="External"/><Relationship Id="rId211" Type="http://schemas.openxmlformats.org/officeDocument/2006/relationships/hyperlink" Target="https://cdn.ittelkom-sby.ac.id/research/z16262438691853d909b91bad7063a298b31ec05057.pdf" TargetMode="External"/><Relationship Id="rId232" Type="http://schemas.openxmlformats.org/officeDocument/2006/relationships/hyperlink" Target="https://cdn.ittelkom-sby.ac.id/research/z163411957116d9286b18ba0c55fbbfa797934d33ac.pdf" TargetMode="External"/><Relationship Id="rId253" Type="http://schemas.openxmlformats.org/officeDocument/2006/relationships/hyperlink" Target="https://cdn.ittelkom-sby.ac.id/research/z16432801054eb548130be1bbad37f7f1d36df7594d.pdf" TargetMode="External"/><Relationship Id="rId274" Type="http://schemas.openxmlformats.org/officeDocument/2006/relationships/hyperlink" Target="../../../../../:b:/g/personal/lppm_ittelkom-sby_ac_id/EVmf0qXQaO1LvsHj6UcKHsMBOOYQB9GtgAeVzl_2orTDPg?e=9fZAvL" TargetMode="External"/><Relationship Id="rId295" Type="http://schemas.openxmlformats.org/officeDocument/2006/relationships/hyperlink" Target="https://abdimas-ppm.telkomuniversity.ac.id/unduh-pks/2024%2CQRz6aL29P9mLFMk7" TargetMode="External"/><Relationship Id="rId309" Type="http://schemas.openxmlformats.org/officeDocument/2006/relationships/hyperlink" Target="https://abdimas-ppm.telkomuniversity.ac.id/unduh-dokumen-fn/2024%2CWe7PpqJrOqoxByqL%2Cinternal%2Cproposal" TargetMode="External"/><Relationship Id="rId27" Type="http://schemas.openxmlformats.org/officeDocument/2006/relationships/hyperlink" Target="https://cdn.ittelkom-sby.ac.id/research/z169336194683adf3c3715ee33f0bffdd3533817e4d.pdf" TargetMode="External"/><Relationship Id="rId48" Type="http://schemas.openxmlformats.org/officeDocument/2006/relationships/hyperlink" Target="https://cdn.ittelkom-sby.ac.id/research/z170167484087bde8ad1400ab47f7fcccd68be7a1dc.pdf" TargetMode="External"/><Relationship Id="rId69" Type="http://schemas.openxmlformats.org/officeDocument/2006/relationships/hyperlink" Target="https://cdn.ittelkom-sby.ac.id/research/z16631273107e381b68e001f3798914672681f130c2.pdf" TargetMode="External"/><Relationship Id="rId113" Type="http://schemas.openxmlformats.org/officeDocument/2006/relationships/hyperlink" Target="https://cdn.ittelkom-sby.ac.id/research/z16756430666243b4aee9600f4f64ad7bfa0cd2c326.pdf" TargetMode="External"/><Relationship Id="rId134" Type="http://schemas.openxmlformats.org/officeDocument/2006/relationships/hyperlink" Target="https://cdn.ittelkom-sby.ac.id/research/z1694400683195000180ad9a4c057ef6c1786195281.pdf" TargetMode="External"/><Relationship Id="rId320" Type="http://schemas.openxmlformats.org/officeDocument/2006/relationships/hyperlink" Target="https://abdimas-ppm.telkomuniversity.ac.id/unduh-pks/2024%2CPrNRXdw53DNtgA1U" TargetMode="External"/><Relationship Id="rId80" Type="http://schemas.openxmlformats.org/officeDocument/2006/relationships/hyperlink" Target="https://cdn.ittelkom-sby.ac.id/research/z1628053476af2014b95c001a13fc2b9ab7cf56e496.pdf" TargetMode="External"/><Relationship Id="rId155" Type="http://schemas.openxmlformats.org/officeDocument/2006/relationships/hyperlink" Target="https://cdn.ittelkom-sby.ac.id/research/z1655453242c222285edc234161d7acdea0ebf2af89.pdf" TargetMode="External"/><Relationship Id="rId176" Type="http://schemas.openxmlformats.org/officeDocument/2006/relationships/hyperlink" Target="https://cdn.ittelkom-sby.ac.id/research/z1682481752e17df078350515f59287fbee27977270.pdf" TargetMode="External"/><Relationship Id="rId197" Type="http://schemas.openxmlformats.org/officeDocument/2006/relationships/hyperlink" Target="https://cdn.ittelkom-sby.ac.id/research/z16385419229e59a6ea6285f74002b320ae75c9b2de.pdf" TargetMode="External"/><Relationship Id="rId341" Type="http://schemas.openxmlformats.org/officeDocument/2006/relationships/hyperlink" Target="../../../../../../:b:/g/personal/lppmsby_telkomuniversity_ac_id/ERi0q1bEbe1Ngq9t1KSmQ4UBOqcayh_qD6sclKawED1QAw?e=mJCLf8" TargetMode="External"/><Relationship Id="rId362" Type="http://schemas.openxmlformats.org/officeDocument/2006/relationships/hyperlink" Target="https://abdimas-ppm.telkomuniversity.ac.id/unduh-dokumen-fn/2024%2C2XSaszJ6ukSFGw2k%2Cinternal%2ClapAkhir" TargetMode="External"/><Relationship Id="rId383" Type="http://schemas.openxmlformats.org/officeDocument/2006/relationships/hyperlink" Target="https://abdimas-ppm.telkomuniversity.ac.id/unduh-dokumen-fn/2025%2C3ygysoqwZHo3uJnk%2Cinternal%2Cproposal" TargetMode="External"/><Relationship Id="rId201" Type="http://schemas.openxmlformats.org/officeDocument/2006/relationships/hyperlink" Target="https://cdn.ittelkom-sby.ac.id/research/z1638498863456ff40ebc643c1c0529051c152a000f.pdf" TargetMode="External"/><Relationship Id="rId222" Type="http://schemas.openxmlformats.org/officeDocument/2006/relationships/hyperlink" Target="https://cdn.ittelkom-sby.ac.id/research/z1615521059906638642f3a42908d7c9b7eb93bd231.pdf" TargetMode="External"/><Relationship Id="rId243" Type="http://schemas.openxmlformats.org/officeDocument/2006/relationships/hyperlink" Target="https://cdn.ittelkom-sby.ac.id/research/z1598493315616e0fa85faf054567b0818c87190f40.pdf" TargetMode="External"/><Relationship Id="rId264" Type="http://schemas.openxmlformats.org/officeDocument/2006/relationships/hyperlink" Target="https://cdn.ittelkom-sby.ac.id/research/z1700621706cb7acc1167d3bf4a11daf88e912bb832.pdf" TargetMode="External"/><Relationship Id="rId285" Type="http://schemas.openxmlformats.org/officeDocument/2006/relationships/hyperlink" Target="https://abdimas-ppm.telkomuniversity.ac.id/unduh-pks/2024%2CHtCBKJOlpNTTe3gU" TargetMode="External"/><Relationship Id="rId17" Type="http://schemas.openxmlformats.org/officeDocument/2006/relationships/hyperlink" Target="https://drive.google.com/file/d/1DfoKl33q2Z6klF4C9MJmSHLBCiUsjDSL/view?usp=sharing" TargetMode="External"/><Relationship Id="rId38" Type="http://schemas.openxmlformats.org/officeDocument/2006/relationships/hyperlink" Target="https://cdn.ittelkom-sby.ac.id/research/z1694050677ea140ed9eb4d9c63a5e12acba4ecf7bc.pdf" TargetMode="External"/><Relationship Id="rId59" Type="http://schemas.openxmlformats.org/officeDocument/2006/relationships/hyperlink" Target="https://cdn.ittelkom-sby.ac.id/research/z1654832399365e19c03374e597c9538293176f74cf.pdf" TargetMode="External"/><Relationship Id="rId103" Type="http://schemas.openxmlformats.org/officeDocument/2006/relationships/hyperlink" Target="https://cdn.ittelkom-sby.ac.id/research/z1688213104e30dffd889c999f67b30311b2150288c.pdf" TargetMode="External"/><Relationship Id="rId124" Type="http://schemas.openxmlformats.org/officeDocument/2006/relationships/hyperlink" Target="https://cdn.ittelkom-sby.ac.id/research/z16947609816b3cc088c308848446b102f799428a52.pdf" TargetMode="External"/><Relationship Id="rId310" Type="http://schemas.openxmlformats.org/officeDocument/2006/relationships/hyperlink" Target="https://abdimas-ppm.telkomuniversity.ac.id/unduh-dokumen-fn/2024%2CwYMnEvFVF2nG8bjK%2Cinternal%2Cproposal" TargetMode="External"/><Relationship Id="rId70" Type="http://schemas.openxmlformats.org/officeDocument/2006/relationships/hyperlink" Target="https://cdn.ittelkom-sby.ac.id/research/z166312628625704775749a1e6ce4bd00618491da20.pdf" TargetMode="External"/><Relationship Id="rId91" Type="http://schemas.openxmlformats.org/officeDocument/2006/relationships/hyperlink" Target="https://cdn.ittelkom-sby.ac.id/research/z1693363316c91091b9568181deb0fa8d05a39450ad.pdf" TargetMode="External"/><Relationship Id="rId145" Type="http://schemas.openxmlformats.org/officeDocument/2006/relationships/hyperlink" Target="https://cdn.ittelkom-sby.ac.id/research/z16554604328ac44d10696d51ed8c25e8a811aabdce.pdf" TargetMode="External"/><Relationship Id="rId166" Type="http://schemas.openxmlformats.org/officeDocument/2006/relationships/hyperlink" Target="https://cdn.ittelkom-sby.ac.id/research/z1662623104b2149e4a0881ddf3634f0de4465b607d.pdf" TargetMode="External"/><Relationship Id="rId187" Type="http://schemas.openxmlformats.org/officeDocument/2006/relationships/hyperlink" Target="https://cdn.ittelkom-sby.ac.id/research/z165374931023976b653399c7b8c4502f9bbf899915.pdf" TargetMode="External"/><Relationship Id="rId331"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52" Type="http://schemas.openxmlformats.org/officeDocument/2006/relationships/hyperlink" Target="https://abdimas-ppm.telkomuniversity.ac.id/unduh-dokumen-fn/2024%2CUVJbpIHypdnVtoc6%2Cinternal%2Cproposal" TargetMode="External"/><Relationship Id="rId373" Type="http://schemas.openxmlformats.org/officeDocument/2006/relationships/hyperlink" Target="https://abdimas-ppm.telkomuniversity.ac.id/unduh-dokumen-fn/2025%2CI1bwCbVjapLEtQoI%2Cinternal%2Cproposal" TargetMode="External"/><Relationship Id="rId394" Type="http://schemas.openxmlformats.org/officeDocument/2006/relationships/hyperlink" Target="https://abdimas-ppm.telkomuniversity.ac.id/unduh-dokumen-fn/2025%2CZokKgPAvEgKNQpo6%2Cinternal%2Cproposal" TargetMode="External"/><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2" Type="http://schemas.openxmlformats.org/officeDocument/2006/relationships/hyperlink" Target="https://cdn.ittelkom-sby.ac.id/research/z16262455134c21630d9dcae6b83974d756f346830c.pdf" TargetMode="External"/><Relationship Id="rId233" Type="http://schemas.openxmlformats.org/officeDocument/2006/relationships/hyperlink" Target="https://cdn.ittelkom-sby.ac.id/research/z1614689746a47116107b29a15230611591c69059ef.pdf" TargetMode="External"/><Relationship Id="rId254" Type="http://schemas.openxmlformats.org/officeDocument/2006/relationships/hyperlink" Target="https://cdn.ittelkom-sby.ac.id/research/z1683612548ba58256485107596d1d3406481d55aea.pdf" TargetMode="External"/><Relationship Id="rId28" Type="http://schemas.openxmlformats.org/officeDocument/2006/relationships/hyperlink" Target="https://cdn.ittelkom-sby.ac.id/research/z16933623122d081db2111ab3299e9ac9264972c23f.pdf" TargetMode="External"/><Relationship Id="rId49" Type="http://schemas.openxmlformats.org/officeDocument/2006/relationships/hyperlink" Target="https://cdn.ittelkom-sby.ac.id/research/z165483225036fd50f53ef4939ff1e707b96e8aebe7.pdf" TargetMode="External"/><Relationship Id="rId114" Type="http://schemas.openxmlformats.org/officeDocument/2006/relationships/hyperlink" Target="https://cdn.ittelkom-sby.ac.id/research/z169443681028c3d118aae574695b6f97f1d8b25cf6.pdf" TargetMode="External"/><Relationship Id="rId275" Type="http://schemas.openxmlformats.org/officeDocument/2006/relationships/hyperlink" Target="http://cdndata.telkomuniversity.ac.id/research/z170856394418ebe243848e7455394c0b8615e6ddb8.pdf" TargetMode="External"/><Relationship Id="rId296" Type="http://schemas.openxmlformats.org/officeDocument/2006/relationships/hyperlink" Target="https://abdimas-ppm.telkomuniversity.ac.id/unduh-dokumen-fn/2024%2CQRz6aL29P9mLFMk7%2Cinternal%2Cproposal" TargetMode="External"/><Relationship Id="rId300" Type="http://schemas.openxmlformats.org/officeDocument/2006/relationships/hyperlink" Target="https://abdimas-ppm.telkomuniversity.ac.id/unduh-dokumen-fn/2024%2CYYQtUjmvVCyqKBCq%2Cinternal%2Cproposal" TargetMode="External"/><Relationship Id="rId60" Type="http://schemas.openxmlformats.org/officeDocument/2006/relationships/hyperlink" Target="https://cdn.ittelkom-sby.ac.id/research/z16432778985b043871c2840ece1ff4c3cd2988a7ca.pdf" TargetMode="External"/><Relationship Id="rId81" Type="http://schemas.openxmlformats.org/officeDocument/2006/relationships/hyperlink" Target="https://cdn.ittelkom-sby.ac.id/research/z1628053341dcc5f10649339b3606998a91ffdcda8f.pdf" TargetMode="External"/><Relationship Id="rId135" Type="http://schemas.openxmlformats.org/officeDocument/2006/relationships/hyperlink" Target="https://cdn.ittelkom-sby.ac.id/research/z167564246051d203d7d9733ed83e97c739e1b14068.pdf" TargetMode="External"/><Relationship Id="rId156" Type="http://schemas.openxmlformats.org/officeDocument/2006/relationships/hyperlink" Target="https://cdn.ittelkom-sby.ac.id/research/z1682495503028b350e2e681241be837c7938928a05.pdf" TargetMode="External"/><Relationship Id="rId177" Type="http://schemas.openxmlformats.org/officeDocument/2006/relationships/hyperlink" Target="https://cdn.ittelkom-sby.ac.id/research/z16432728857f3dd0b2dd76332fee7e8274389eb6a6.pdf" TargetMode="External"/><Relationship Id="rId198" Type="http://schemas.openxmlformats.org/officeDocument/2006/relationships/hyperlink" Target="https://cdn.ittelkom-sby.ac.id/research/z162676972996cc54c070961f6c58e9db56269757b7.pdf" TargetMode="External"/><Relationship Id="rId321" Type="http://schemas.openxmlformats.org/officeDocument/2006/relationships/hyperlink" Target="https://abdimas-ppm.telkomuniversity.ac.id/unduh-pks/2024%2CuCiDQ8A7odUVCEt2" TargetMode="External"/><Relationship Id="rId342" Type="http://schemas.openxmlformats.org/officeDocument/2006/relationships/hyperlink" Target="../../../../../../:b:/g/personal/lppmsby_telkomuniversity_ac_id/ERi0q1bEbe1Ngq9t1KSmQ4UBOqcayh_qD6sclKawED1QAw?e=mJCLf8" TargetMode="External"/><Relationship Id="rId363" Type="http://schemas.openxmlformats.org/officeDocument/2006/relationships/hyperlink" Target="https://abdimas-ppm.telkomuniversity.ac.id/unduh-pks/2024%2C2XSaszJ6ukSFGw2k" TargetMode="External"/><Relationship Id="rId384" Type="http://schemas.openxmlformats.org/officeDocument/2006/relationships/hyperlink" Target="https://abdimas-ppm.telkomuniversity.ac.id/unduh-dokumen-fn/2025%2CNU9SfxDbO6TtQ3AR%2Cinternal%2Cproposal" TargetMode="External"/><Relationship Id="rId202" Type="http://schemas.openxmlformats.org/officeDocument/2006/relationships/hyperlink" Target="https://cdn.ittelkom-sby.ac.id/research/z1626159471ade7853add289e51831e9960d082204f.pdf" TargetMode="External"/><Relationship Id="rId223" Type="http://schemas.openxmlformats.org/officeDocument/2006/relationships/hyperlink" Target="https://cdn.ittelkom-sby.ac.id/research/z161554095560585ae9ef950e4e930a3db895a39183.pdf" TargetMode="External"/><Relationship Id="rId244" Type="http://schemas.openxmlformats.org/officeDocument/2006/relationships/hyperlink" Target="https://cdn.ittelkom-sby.ac.id/research/z1635300483d61e761b641b25a675f81ec08d24ce7d.pdf" TargetMode="External"/><Relationship Id="rId18" Type="http://schemas.openxmlformats.org/officeDocument/2006/relationships/hyperlink" Target="https://drive.google.com/file/d/14t2vxRtswVcDzyBK7BIzB-wOSz4Uvd2J/view?usp=sharing" TargetMode="External"/><Relationship Id="rId39" Type="http://schemas.openxmlformats.org/officeDocument/2006/relationships/hyperlink" Target="https://cdn.ittelkom-sby.ac.id/research/z16933826151a498daf2b41a46b3fec095be431c918.pdf" TargetMode="External"/><Relationship Id="rId265" Type="http://schemas.openxmlformats.org/officeDocument/2006/relationships/hyperlink" Target="https://drive.google.com/file/d/1rlbxK7n7OgGziP2s6OYVRc1zL5TSIxia/view?usp=sharing" TargetMode="External"/><Relationship Id="rId286" Type="http://schemas.openxmlformats.org/officeDocument/2006/relationships/hyperlink" Target="https://abdimas-ppm.telkomuniversity.ac.id/unduh-pks/2024%2CtEm3F5t6OCn2BZTE" TargetMode="External"/><Relationship Id="rId50" Type="http://schemas.openxmlformats.org/officeDocument/2006/relationships/hyperlink" Target="https://cdn.ittelkom-sby.ac.id/research/z1663125347b71ed542b2a216ff789e788e063e0509.pdf" TargetMode="External"/><Relationship Id="rId104" Type="http://schemas.openxmlformats.org/officeDocument/2006/relationships/hyperlink" Target="https://cdn.ittelkom-sby.ac.id/research/z1692022330b364d816734219ce130bb6ef08decd09.pdf" TargetMode="External"/><Relationship Id="rId125" Type="http://schemas.openxmlformats.org/officeDocument/2006/relationships/hyperlink" Target="https://cdn.ittelkom-sby.ac.id/research/z1675642802a0edcdb15fadd4d915faf86e7d7951eb.pdf" TargetMode="External"/><Relationship Id="rId146" Type="http://schemas.openxmlformats.org/officeDocument/2006/relationships/hyperlink" Target="https://cdn.ittelkom-sby.ac.id/research/z1668604186c87aa360c325674499b14ffa4df95cc7.pdf" TargetMode="External"/><Relationship Id="rId167" Type="http://schemas.openxmlformats.org/officeDocument/2006/relationships/hyperlink" Target="https://cdn.ittelkom-sby.ac.id/research/z16432803154d563220dff40bf1d59e8c772b40d9b9.pdf" TargetMode="External"/><Relationship Id="rId188" Type="http://schemas.openxmlformats.org/officeDocument/2006/relationships/hyperlink" Target="https://cdn.ittelkom-sby.ac.id/research/z1626326059743ae62cbb444c2e923c844e7fc13f0f.pdf" TargetMode="External"/><Relationship Id="rId311" Type="http://schemas.openxmlformats.org/officeDocument/2006/relationships/hyperlink" Target="https://abdimas-ppm.telkomuniversity.ac.id/unduh-pks/2024%2CwYMnEvFVF2nG8bjK" TargetMode="External"/><Relationship Id="rId332"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53" Type="http://schemas.openxmlformats.org/officeDocument/2006/relationships/hyperlink" Target="https://abdimas-ppm.telkomuniversity.ac.id/unduh-dokumen-fn/2024%2CAE6Kz9zLw7Tfv8WP%2Cinternal%2Cproposal" TargetMode="External"/><Relationship Id="rId374" Type="http://schemas.openxmlformats.org/officeDocument/2006/relationships/hyperlink" Target="https://abdimas-ppm.telkomuniversity.ac.id/unduh-dokumen-fn/2025%2CvC6aOmEioFR6MtHM%2Cinternal%2Cproposal" TargetMode="External"/><Relationship Id="rId395" Type="http://schemas.openxmlformats.org/officeDocument/2006/relationships/hyperlink" Target="https://abdimas-ppm.telkomuniversity.ac.id/unduh-dokumen-fn/2025%2CXwDH2HOusc1andct%2Cinternal%2Cproposal" TargetMode="External"/><Relationship Id="rId71" Type="http://schemas.openxmlformats.org/officeDocument/2006/relationships/hyperlink" Target="https://cdn.ittelkom-sby.ac.id/research/z16631259952c4cf7983566dd98928b7dba10cbeafb.pdf" TargetMode="External"/><Relationship Id="rId92" Type="http://schemas.openxmlformats.org/officeDocument/2006/relationships/hyperlink" Target="https://cdn.ittelkom-sby.ac.id/research/z1688355814e8e0ffe846d85b2b0507785c46f84fc7.pdf" TargetMode="External"/><Relationship Id="rId213" Type="http://schemas.openxmlformats.org/officeDocument/2006/relationships/hyperlink" Target="https://cdn.ittelkom-sby.ac.id/research/z16183688971ddd2ddc1aba0fbbca9b9ae86f345b26.pdf" TargetMode="External"/><Relationship Id="rId234" Type="http://schemas.openxmlformats.org/officeDocument/2006/relationships/hyperlink" Target="https://cdn.ittelkom-sby.ac.id/research/z1632977923639772e18f2ef27809925a6c81cdd563.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0561fecee4734ce7294464dd802d84925696.pdf" TargetMode="External"/><Relationship Id="rId255" Type="http://schemas.openxmlformats.org/officeDocument/2006/relationships/hyperlink" Target="https://drive.google.com/file/d/1yCSp1LzQx1L-ax4eyplF9Kha5xkA9_nA/view" TargetMode="External"/><Relationship Id="rId276" Type="http://schemas.openxmlformats.org/officeDocument/2006/relationships/hyperlink" Target="http://cdndata.telkomuniversity.ac.id/research/z170971848336d2d990d2630cc9492df87c96ab0b05.pdf" TargetMode="External"/><Relationship Id="rId297" Type="http://schemas.openxmlformats.org/officeDocument/2006/relationships/hyperlink" Target="https://abdimas-ppm.telkomuniversity.ac.id/unduh-dokumen-fn/2024%2CzO3CiWdABRcykU3K%2Cinternal%2Cproposal" TargetMode="External"/><Relationship Id="rId40" Type="http://schemas.openxmlformats.org/officeDocument/2006/relationships/hyperlink" Target="https://cdn.ittelkom-sby.ac.id/research/z169338278491d18fe1ee9ba6db29c79eebb23d2be4.pdf" TargetMode="External"/><Relationship Id="rId115" Type="http://schemas.openxmlformats.org/officeDocument/2006/relationships/hyperlink" Target="https://cdn.ittelkom-sby.ac.id/research/z1675645235b4c115aeb6a010fc63646fa54f7d6c05.pdf" TargetMode="External"/><Relationship Id="rId136" Type="http://schemas.openxmlformats.org/officeDocument/2006/relationships/hyperlink" Target="https://cdn.ittelkom-sby.ac.id/research/z169476188979e5b3a5ec9edf0c396423714c9cd9cd.pdf" TargetMode="External"/><Relationship Id="rId157" Type="http://schemas.openxmlformats.org/officeDocument/2006/relationships/hyperlink" Target="https://cdn.ittelkom-sby.ac.id/research/z164326963334463df88ad6bc0e93d10e4eec6c09df.pdf" TargetMode="External"/><Relationship Id="rId178" Type="http://schemas.openxmlformats.org/officeDocument/2006/relationships/hyperlink" Target="https://cdn.ittelkom-sby.ac.id/research/z16642626272f06d1319cc017de1a31ee456457ab3b.pdf" TargetMode="External"/><Relationship Id="rId301" Type="http://schemas.openxmlformats.org/officeDocument/2006/relationships/hyperlink" Target="https://abdimas-ppm.telkomuniversity.ac.id/unduh-pks/2024%2CYYQtUjmvVCyqKBCq" TargetMode="External"/><Relationship Id="rId322" Type="http://schemas.openxmlformats.org/officeDocument/2006/relationships/hyperlink" Target="https://abdimas-ppm.telkomuniversity.ac.id/unduh-pks/2024%2CBroX2jRGw79es87U" TargetMode="External"/><Relationship Id="rId343" Type="http://schemas.openxmlformats.org/officeDocument/2006/relationships/hyperlink" Target="../../../../../../:b:/g/personal/lppmsby_telkomuniversity_ac_id/ERi0q1bEbe1Ngq9t1KSmQ4UBOqcayh_qD6sclKawED1QAw?e=mJCLf8" TargetMode="External"/><Relationship Id="rId364" Type="http://schemas.openxmlformats.org/officeDocument/2006/relationships/hyperlink" Target="https://abdimas-ppm.telkomuniversity.ac.id/unduh-dokumen-fn/2024%2CX7atZcAHbNeCRNgU%2Cinternal%2ClapAkhir" TargetMode="External"/><Relationship Id="rId61" Type="http://schemas.openxmlformats.org/officeDocument/2006/relationships/hyperlink" Target="https://cdn.ittelkom-sby.ac.id/research/z16548329714cb73132fa21321f09284544f833008e.pdf" TargetMode="External"/><Relationship Id="rId82" Type="http://schemas.openxmlformats.org/officeDocument/2006/relationships/hyperlink" Target="https://cdn.ittelkom-sby.ac.id/research/z163357849451c6d18021693979b2ec1e81ac1d1a52.pdf" TargetMode="External"/><Relationship Id="rId199" Type="http://schemas.openxmlformats.org/officeDocument/2006/relationships/hyperlink" Target="https://cdn.ittelkom-sby.ac.id/research/z1638499638fe9d8213b285687e6cb3cc334701b361.pdf" TargetMode="External"/><Relationship Id="rId203" Type="http://schemas.openxmlformats.org/officeDocument/2006/relationships/hyperlink" Target="https://cdn.ittelkom-sby.ac.id/research/z1638253027ac1519eeb4173cdac60c7a07773f8288.pdf" TargetMode="External"/><Relationship Id="rId385" Type="http://schemas.openxmlformats.org/officeDocument/2006/relationships/hyperlink" Target="https://abdimas-ppm.telkomuniversity.ac.id/unduh-dokumen-fn/2025%2CSnhl4IW2yqL7DHUJ%2Cinternal%2Cproposal" TargetMode="External"/><Relationship Id="rId19" Type="http://schemas.openxmlformats.org/officeDocument/2006/relationships/hyperlink" Target="https://drive.google.com/file/d/14t2vxRtswVcDzyBK7BIzB-wOSz4Uvd2J/view?usp=sharing" TargetMode="External"/><Relationship Id="rId224" Type="http://schemas.openxmlformats.org/officeDocument/2006/relationships/hyperlink" Target="https://cdn.ittelkom-sby.ac.id/research/z163299098734c6cc255b02651a18ff4754239bb402.pdf" TargetMode="External"/><Relationship Id="rId245" Type="http://schemas.openxmlformats.org/officeDocument/2006/relationships/hyperlink" Target="https://cdn.ittelkom-sby.ac.id/research/z1598492615dfdbcc74dc562c7ed3ac6d3f0fd66f9d.pdf" TargetMode="External"/><Relationship Id="rId266" Type="http://schemas.openxmlformats.org/officeDocument/2006/relationships/hyperlink" Target="https://drive.google.com/file/d/1Sf8V4vL_ghqDt2Nzkeyf98PGqQLAFKED/view?usp=sharing" TargetMode="External"/><Relationship Id="rId287" Type="http://schemas.openxmlformats.org/officeDocument/2006/relationships/hyperlink" Target="https://abdimas-ppm.telkomuniversity.ac.id/unduh-dokumen-fn/2024%2CtEm3F5t6OCn2BZTE%2Cinternal%2Cproposal" TargetMode="External"/><Relationship Id="rId30" Type="http://schemas.openxmlformats.org/officeDocument/2006/relationships/hyperlink" Target="https://cdn.ittelkom-sby.ac.id/research/z169336098641aa6cedd99e9a00f454014141d268a7.pdf" TargetMode="External"/><Relationship Id="rId105" Type="http://schemas.openxmlformats.org/officeDocument/2006/relationships/hyperlink" Target="https://cdn.ittelkom-sby.ac.id/research/z16878452998830c0d7ab9f2a2969bb1c3f05e50d8b.pdf" TargetMode="External"/><Relationship Id="rId126" Type="http://schemas.openxmlformats.org/officeDocument/2006/relationships/hyperlink" Target="https://cdn.ittelkom-sby.ac.id/research/z1694420131326556c156ded44d85ec3714e5302166.pdf" TargetMode="External"/><Relationship Id="rId147" Type="http://schemas.openxmlformats.org/officeDocument/2006/relationships/hyperlink" Target="https://cdn.ittelkom-sby.ac.id/research/z165553574901fbd768ce6e9f80ee75f08a84675e35.pdf" TargetMode="External"/><Relationship Id="rId168" Type="http://schemas.openxmlformats.org/officeDocument/2006/relationships/hyperlink" Target="https://cdn.ittelkom-sby.ac.id/research/z16824912033abc2e47cf135fe711f17f6a34d5dc96.pdf" TargetMode="External"/><Relationship Id="rId312" Type="http://schemas.openxmlformats.org/officeDocument/2006/relationships/hyperlink" Target="https://abdimas-ppm.telkomuniversity.ac.id/unduh-pks/2024%2CGocYU8ySOatmUNEn" TargetMode="External"/><Relationship Id="rId333" Type="http://schemas.openxmlformats.org/officeDocument/2006/relationships/hyperlink" Target="../../../../../:b:/g/personal/lppm_ittelkom-sby_ac_id/EQBzmKGIvANFu9TIPElr1goBtKFZzQBz6u8pTvEDCnAtxw?e=8yBNec" TargetMode="External"/><Relationship Id="rId354" Type="http://schemas.openxmlformats.org/officeDocument/2006/relationships/hyperlink" Target="https://abdimas-ppm.telkomuniversity.ac.id/unduh-dokumen-fn/2024%2CYtABbejfAMLWboE0%2Cinternal%2Cproposal" TargetMode="External"/><Relationship Id="rId51" Type="http://schemas.openxmlformats.org/officeDocument/2006/relationships/hyperlink" Target="https://cdn.ittelkom-sby.ac.id/research/z165483261119bb95d27e58fa171146c4a68599324d.pdf" TargetMode="External"/><Relationship Id="rId72" Type="http://schemas.openxmlformats.org/officeDocument/2006/relationships/hyperlink" Target="https://cdn.ittelkom-sby.ac.id/research/z16631267999dcfcd191b8a6df45f9f3615e7977a20.pdf" TargetMode="External"/><Relationship Id="rId93" Type="http://schemas.openxmlformats.org/officeDocument/2006/relationships/hyperlink" Target="https://cdn.ittelkom-sby.ac.id/research/z1687863308182533361167e24a2f21ffe7a30a2ae4.pdf" TargetMode="External"/><Relationship Id="rId189" Type="http://schemas.openxmlformats.org/officeDocument/2006/relationships/hyperlink" Target="https://cdn.ittelkom-sby.ac.id/research/z1636983826bd07008bef0eda3148896bc3a24e9a4f.pdf" TargetMode="External"/><Relationship Id="rId375" Type="http://schemas.openxmlformats.org/officeDocument/2006/relationships/hyperlink" Target="https://abdimas-ppm.telkomuniversity.ac.id/unduh-dokumen-fn/2025%2CHwKQiB8wzoG453kC%2Cinternal%2Cproposal" TargetMode="External"/><Relationship Id="rId396" Type="http://schemas.openxmlformats.org/officeDocument/2006/relationships/hyperlink" Target="https://abdimas-ppm.telkomuniversity.ac.id/unduh-dokumen-fn/2025%2Cn7Bl9Ptd7Ue74Hkn%2Cinternal%2Cproposal" TargetMode="External"/><Relationship Id="rId3"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214" Type="http://schemas.openxmlformats.org/officeDocument/2006/relationships/hyperlink" Target="https://cdn.ittelkom-sby.ac.id/research/z1624258229c2bc65572a4cd7748a2f910e6a68945c.pdf" TargetMode="External"/><Relationship Id="rId235" Type="http://schemas.openxmlformats.org/officeDocument/2006/relationships/hyperlink" Target="https://cdn.ittelkom-sby.ac.id/research/z1615521792b0f8c268c5a597b3e79a3a0d24ad0635.pdf" TargetMode="External"/><Relationship Id="rId256" Type="http://schemas.openxmlformats.org/officeDocument/2006/relationships/hyperlink" Target="../../../../../:b:/g/personal/lppm_ittelkom-sby_ac_id/EVPOpTZ-ybRKs7XdFozMPlABSMhzyc9q2cxPpYuQjQjm2g?e=zSdZUV" TargetMode="External"/><Relationship Id="rId277" Type="http://schemas.openxmlformats.org/officeDocument/2006/relationships/hyperlink" Target="http://cdndata.telkomuniversity.ac.id/research/z17080707217661b9081cbab844b0ac51d1e9d32612.pdf" TargetMode="External"/><Relationship Id="rId298" Type="http://schemas.openxmlformats.org/officeDocument/2006/relationships/hyperlink" Target="https://abdimas-ppm.telkomuniversity.ac.id/unduh-pks/2024%2CzO3CiWdABRcykU3K" TargetMode="External"/><Relationship Id="rId400" Type="http://schemas.openxmlformats.org/officeDocument/2006/relationships/table" Target="../tables/table7.xml"/><Relationship Id="rId116" Type="http://schemas.openxmlformats.org/officeDocument/2006/relationships/hyperlink" Target="https://cdn.ittelkom-sby.ac.id/research/z1695960304488df12c572b3ddecc9acc256e16932a.pdf" TargetMode="External"/><Relationship Id="rId137" Type="http://schemas.openxmlformats.org/officeDocument/2006/relationships/hyperlink" Target="https://cdn.ittelkom-sby.ac.id/research/z1655344660f79de20d9bc073bd897dd1a4334a9557.pdf" TargetMode="External"/><Relationship Id="rId158" Type="http://schemas.openxmlformats.org/officeDocument/2006/relationships/hyperlink" Target="https://cdn.ittelkom-sby.ac.id/research/z1682495396474b3732b046148b3646af9826cce57f.pdf" TargetMode="External"/><Relationship Id="rId302" Type="http://schemas.openxmlformats.org/officeDocument/2006/relationships/hyperlink" Target="https://abdimas-ppm.telkomuniversity.ac.id/unduh-pks/2024%2CxC6PEwffEkz594w8" TargetMode="External"/><Relationship Id="rId323" Type="http://schemas.openxmlformats.org/officeDocument/2006/relationships/hyperlink" Target="https://abdimas-ppm.telkomuniversity.ac.id/unduh-pks/2024%2CWe7PpqJrOqoxByqL" TargetMode="External"/><Relationship Id="rId344" Type="http://schemas.openxmlformats.org/officeDocument/2006/relationships/hyperlink" Target="../../../../../../:b:/g/personal/lppmsby_telkomuniversity_ac_id/ERi0q1bEbe1Ngq9t1KSmQ4UBOqcayh_qD6sclKawED1QAw?e=mJCLf8" TargetMode="External"/><Relationship Id="rId20" Type="http://schemas.openxmlformats.org/officeDocument/2006/relationships/hyperlink" Target="https://drive.google.com/file/d/1rv_ZyGNztP8WP8g6MGtVZrcFn1vOqeei/view?usp=sharing" TargetMode="External"/><Relationship Id="rId41" Type="http://schemas.openxmlformats.org/officeDocument/2006/relationships/hyperlink" Target="https://cdn.ittelkom-sby.ac.id/research/z16933829700236eb3e1c3bbd96364c32db82b9853b.pdf" TargetMode="External"/><Relationship Id="rId62" Type="http://schemas.openxmlformats.org/officeDocument/2006/relationships/hyperlink" Target="https://cdn.ittelkom-sby.ac.id/research/z165483230952e0ca19aec4569506f26bcf8cd71b2f.pdf" TargetMode="External"/><Relationship Id="rId83" Type="http://schemas.openxmlformats.org/officeDocument/2006/relationships/hyperlink" Target="https://cdn.ittelkom-sby.ac.id/research/z1633502822080072e91f6266690df905799d83ebfe.pdf" TargetMode="External"/><Relationship Id="rId179" Type="http://schemas.openxmlformats.org/officeDocument/2006/relationships/hyperlink" Target="https://cdn.ittelkom-sby.ac.id/research/z1643278552c451e85e06fd077f50a1efc5945f9cb7.pdf" TargetMode="External"/><Relationship Id="rId365" Type="http://schemas.openxmlformats.org/officeDocument/2006/relationships/hyperlink" Target="https://abdimas-ppm.telkomuniversity.ac.id/unduh-pks/2024%2CYtABbejfAMLWboE0" TargetMode="External"/><Relationship Id="rId386" Type="http://schemas.openxmlformats.org/officeDocument/2006/relationships/hyperlink" Target="https://abdimas-ppm.telkomuniversity.ac.id/unduh-dokumen-fn/2025%2CE5IJ2FQ0lFtYAPeX%2Cinternal%2Cproposal" TargetMode="External"/><Relationship Id="rId190" Type="http://schemas.openxmlformats.org/officeDocument/2006/relationships/hyperlink" Target="https://cdn.ittelkom-sby.ac.id/research/z16385452192761de5a13fa79207913fc90286ecccc.pdf" TargetMode="External"/><Relationship Id="rId204" Type="http://schemas.openxmlformats.org/officeDocument/2006/relationships/hyperlink" Target="https://cdn.ittelkom-sby.ac.id/research/z1615382107bc11e1509bef258828736567c876e42d.pdf" TargetMode="External"/><Relationship Id="rId225" Type="http://schemas.openxmlformats.org/officeDocument/2006/relationships/hyperlink" Target="https://cdn.ittelkom-sby.ac.id/research/z1615545138e60abcbb71388cca2a7cfae87b5944b5.pdf" TargetMode="External"/><Relationship Id="rId246" Type="http://schemas.openxmlformats.org/officeDocument/2006/relationships/hyperlink" Target="https://cdn.ittelkom-sby.ac.id/research/z163530064691d883fd96bc1d5967ff24244cd39ce0.pdf" TargetMode="External"/><Relationship Id="rId267" Type="http://schemas.openxmlformats.org/officeDocument/2006/relationships/hyperlink" Target="../../../../../:b:/g/personal/lppm_ittelkom-sby_ac_id/Eaz9x-oj_4NAnjg66YZLgnMBp347kSfRP9j2_r7fjR7HFA?e=XJfexh" TargetMode="External"/><Relationship Id="rId288" Type="http://schemas.openxmlformats.org/officeDocument/2006/relationships/hyperlink" Target="https://abdimas-ppm.telkomuniversity.ac.id/unduh-dokumen-fn/2024%2Cqy7PMrD88nNngfkn%2Cinternal%2Cproposal" TargetMode="External"/><Relationship Id="rId106" Type="http://schemas.openxmlformats.org/officeDocument/2006/relationships/hyperlink" Target="https://cdn.ittelkom-sby.ac.id/research/z16756435048ac44c6ac0dc1a8d11509e53961c5a6b.pdf" TargetMode="External"/><Relationship Id="rId127" Type="http://schemas.openxmlformats.org/officeDocument/2006/relationships/hyperlink" Target="https://cdn.ittelkom-sby.ac.id/research/z1675644918eea8a7a14e067b527be1710f97edd7df.pdf" TargetMode="External"/><Relationship Id="rId313" Type="http://schemas.openxmlformats.org/officeDocument/2006/relationships/hyperlink" Target="https://abdimas-ppm.telkomuniversity.ac.id/unduh-pks/2024%2CFKtT4f2rlDTAmGSL" TargetMode="External"/><Relationship Id="rId10" Type="http://schemas.openxmlformats.org/officeDocument/2006/relationships/hyperlink" Target="https://drive.google.com/file/d/1xogy7NNIe_4vm0YtA55G6X96NJOBXuPA/view?usp=sharing" TargetMode="External"/><Relationship Id="rId31" Type="http://schemas.openxmlformats.org/officeDocument/2006/relationships/hyperlink" Target="https://cdn.ittelkom-sby.ac.id/research/z16943974813946e3f095e3a272c1e2e7757945dd4b.pdf" TargetMode="External"/><Relationship Id="rId52" Type="http://schemas.openxmlformats.org/officeDocument/2006/relationships/hyperlink" Target="https://cdn.ittelkom-sby.ac.id/research/z1654832510a5afa45805cadbb7a70d600e291d5833.pdf" TargetMode="External"/><Relationship Id="rId73" Type="http://schemas.openxmlformats.org/officeDocument/2006/relationships/hyperlink" Target="https://cdn.ittelkom-sby.ac.id/research/z1628053612bb4ce90cb1e751f1fa9006711affdc72.pdf" TargetMode="External"/><Relationship Id="rId94" Type="http://schemas.openxmlformats.org/officeDocument/2006/relationships/hyperlink" Target="https://cdn.ittelkom-sby.ac.id/research/z169804525908fe7cef4b9042e8da952d16534e86c1.pdf" TargetMode="External"/><Relationship Id="rId148" Type="http://schemas.openxmlformats.org/officeDocument/2006/relationships/hyperlink" Target="https://cdn.ittelkom-sby.ac.id/research/z168247484370c13ecf77148c92ece959f64aa2b58c.pdf" TargetMode="External"/><Relationship Id="rId169" Type="http://schemas.openxmlformats.org/officeDocument/2006/relationships/hyperlink" Target="https://cdn.ittelkom-sby.ac.id/research/z164328415724efea534642d5f846e71bbaf3ce8068.pdf" TargetMode="External"/><Relationship Id="rId334" Type="http://schemas.openxmlformats.org/officeDocument/2006/relationships/hyperlink" Target="../../../../../:b:/g/personal/lppm_ittelkom-sby_ac_id/EQBzmKGIvANFu9TIPElr1goBtKFZzQBz6u8pTvEDCnAtxw?e=8yBNec" TargetMode="External"/><Relationship Id="rId355" Type="http://schemas.openxmlformats.org/officeDocument/2006/relationships/hyperlink" Target="https://abdimas-ppm.telkomuniversity.ac.id/unduh-dokumen-fn/2024%2C2XSaszJ6ukSFGw2k%2Cinternal%2Cproposal" TargetMode="External"/><Relationship Id="rId376" Type="http://schemas.openxmlformats.org/officeDocument/2006/relationships/hyperlink" Target="https://abdimas-ppm.telkomuniversity.ac.id/unduh-dokumen-fn/2025%2CopVSBFMZW8BZfXQD%2Cinternal%2Cproposal" TargetMode="External"/><Relationship Id="rId397" Type="http://schemas.openxmlformats.org/officeDocument/2006/relationships/hyperlink" Target="https://cdn.ittelkom-sby.ac.id/research/z16554658086a4a185a7035a9bf0c37694fe9d5f097.pdf" TargetMode="External"/><Relationship Id="rId4"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0" Type="http://schemas.openxmlformats.org/officeDocument/2006/relationships/hyperlink" Target="https://cdn.ittelkom-sby.ac.id/research/z16824843535af0898474412d2730bc1f4d1c122784.pdf" TargetMode="External"/><Relationship Id="rId215" Type="http://schemas.openxmlformats.org/officeDocument/2006/relationships/hyperlink" Target="https://cdn.ittelkom-sby.ac.id/research/z16244174112a8c9a229ece07bd080a6f26c543cbb6.pdf" TargetMode="External"/><Relationship Id="rId236" Type="http://schemas.openxmlformats.org/officeDocument/2006/relationships/hyperlink" Target="https://cdn.ittelkom-sby.ac.id/research/z1633700259593f334a58d87812670a19ac251843ee.pdf" TargetMode="External"/><Relationship Id="rId257" Type="http://schemas.openxmlformats.org/officeDocument/2006/relationships/hyperlink" Target="../../../../../:b:/g/personal/lppm_ittelkom-sby_ac_id/EfhiDdlst-FClblDuQEXT-EBm3IuL0FOi-HitoiUpUP0HA?e=p47F2E" TargetMode="External"/><Relationship Id="rId278" Type="http://schemas.openxmlformats.org/officeDocument/2006/relationships/hyperlink" Target="http://cdndata.telkomuniversity.ac.id/research/z17084913435cd17398cebd083da4fde3adde978861.pdf" TargetMode="External"/><Relationship Id="rId401" Type="http://schemas.openxmlformats.org/officeDocument/2006/relationships/comments" Target="../comments3.xml"/><Relationship Id="rId303" Type="http://schemas.openxmlformats.org/officeDocument/2006/relationships/hyperlink" Target="https://abdimas-ppm.telkomuniversity.ac.id/unduh-dokumen-fn/2024%2CxC6PEwffEkz594w8%2Cinternal%2Cproposal" TargetMode="External"/><Relationship Id="rId42" Type="http://schemas.openxmlformats.org/officeDocument/2006/relationships/hyperlink" Target="https://cdn.ittelkom-sby.ac.id/research/z1693382686cc52baf62d7d6399be63450d6cee03b4.pdf" TargetMode="External"/><Relationship Id="rId84" Type="http://schemas.openxmlformats.org/officeDocument/2006/relationships/hyperlink" Target="https://cdn.ittelkom-sby.ac.id/research/z16280546664d89c2d450a8662fb1ee61c1a451ddce.pdf" TargetMode="External"/><Relationship Id="rId138" Type="http://schemas.openxmlformats.org/officeDocument/2006/relationships/hyperlink" Target="https://cdn.ittelkom-sby.ac.id/research/z1668566980932ea3e76f5500f6b51ebb81e01b3766.pdf" TargetMode="External"/><Relationship Id="rId345" Type="http://schemas.openxmlformats.org/officeDocument/2006/relationships/hyperlink" Target="../../../../../../:b:/g/personal/lppmsby_telkomuniversity_ac_id/ERi0q1bEbe1Ngq9t1KSmQ4UBOqcayh_qD6sclKawED1QAw?e=mJCLf8" TargetMode="External"/><Relationship Id="rId387" Type="http://schemas.openxmlformats.org/officeDocument/2006/relationships/hyperlink" Target="https://abdimas-ppm.telkomuniversity.ac.id/unduh-dokumen-fn/2025%2CDM0kyEKYGQLOhCrs%2Cinternal%2Cproposal" TargetMode="External"/><Relationship Id="rId191" Type="http://schemas.openxmlformats.org/officeDocument/2006/relationships/hyperlink" Target="https://cdn.ittelkom-sby.ac.id/research/z162643529808119a91f37360e909913027788bc063.pdf" TargetMode="External"/><Relationship Id="rId205" Type="http://schemas.openxmlformats.org/officeDocument/2006/relationships/hyperlink" Target="https://cdn.ittelkom-sby.ac.id/research/z1626354588a5998d524f6d9f36c717f5033bc74fd7.pdf" TargetMode="External"/><Relationship Id="rId247" Type="http://schemas.openxmlformats.org/officeDocument/2006/relationships/hyperlink" Target="https://cdn.ittelkom-sby.ac.id/research/z1598425186699b0147ed710a7d3e656d6dfa2cd91c.pdf" TargetMode="External"/><Relationship Id="rId107" Type="http://schemas.openxmlformats.org/officeDocument/2006/relationships/hyperlink" Target="https://cdn.ittelkom-sby.ac.id/research/z1675650687b988ae6fa6eeeb651e6111a62dad63a1.pdf" TargetMode="External"/><Relationship Id="rId289" Type="http://schemas.openxmlformats.org/officeDocument/2006/relationships/hyperlink" Target="https://abdimas-ppm.telkomuniversity.ac.id/unduh-dokumen-fn/2024%2CN30yLCj7mCNqUWeS%2Cinternal%2Cproposal" TargetMode="External"/><Relationship Id="rId11" Type="http://schemas.openxmlformats.org/officeDocument/2006/relationships/hyperlink" Target="https://drive.google.com/file/d/1xogy7NNIe_4vm0YtA55G6X96NJOBXuPA/view?usp=sharing" TargetMode="External"/><Relationship Id="rId53" Type="http://schemas.openxmlformats.org/officeDocument/2006/relationships/hyperlink" Target="https://cdn.ittelkom-sby.ac.id/research/z1654832170d0c25729b5c0a42652957b724d6e01bb.pdf" TargetMode="External"/><Relationship Id="rId149" Type="http://schemas.openxmlformats.org/officeDocument/2006/relationships/hyperlink" Target="https://cdn.ittelkom-sby.ac.id/research/z1655457617efc08ae07597cdc47f456a72a86b38ab.pdf" TargetMode="External"/><Relationship Id="rId314" Type="http://schemas.openxmlformats.org/officeDocument/2006/relationships/hyperlink" Target="https://abdimas-ppm.telkomuniversity.ac.id/unduh-pks/2024%2Cqy7PMrD88nNngfkn" TargetMode="External"/><Relationship Id="rId356" Type="http://schemas.openxmlformats.org/officeDocument/2006/relationships/hyperlink" Target="https://abdimas-ppm.telkomuniversity.ac.id/unduh-dokumen-fn/2024%2CX7atZcAHbNeCRNgU%2Cinternal%2Cproposal" TargetMode="External"/><Relationship Id="rId398" Type="http://schemas.openxmlformats.org/officeDocument/2006/relationships/printerSettings" Target="../printerSettings/printerSettings5.bin"/><Relationship Id="rId95" Type="http://schemas.openxmlformats.org/officeDocument/2006/relationships/hyperlink" Target="https://cdn.ittelkom-sby.ac.id/research/z1692014697947b16082af52c05208a586cde7877f3.pdf" TargetMode="External"/><Relationship Id="rId160" Type="http://schemas.openxmlformats.org/officeDocument/2006/relationships/hyperlink" Target="https://cdn.ittelkom-sby.ac.id/research/z16619138809338a154b31abb697a3f0ced111e0533.pdf" TargetMode="External"/><Relationship Id="rId216" Type="http://schemas.openxmlformats.org/officeDocument/2006/relationships/hyperlink" Target="https://cdn.ittelkom-sby.ac.id/research/z1624418291eafb62a8e7fa70b263f66b0ace4d1d8d.pdf" TargetMode="External"/><Relationship Id="rId258" Type="http://schemas.openxmlformats.org/officeDocument/2006/relationships/hyperlink" Target="../../../../../:b:/g/personal/lppm_ittelkom-sby_ac_id/EfhiDdlst-FClblDuQEXT-EBm3IuL0FOi-HitoiUpUP0HA?e=1isve7" TargetMode="External"/><Relationship Id="rId22" Type="http://schemas.openxmlformats.org/officeDocument/2006/relationships/hyperlink" Target="https://cdn.ittelkom-sby.ac.id/research/z16933603004e1c377d9b8b9511800cf89af758f14d.pdf" TargetMode="External"/><Relationship Id="rId64" Type="http://schemas.openxmlformats.org/officeDocument/2006/relationships/hyperlink" Target="https://cdn.ittelkom-sby.ac.id/research/z1663126696dde2e58127bfc8828bb3f8fa5c353430.pdf" TargetMode="External"/><Relationship Id="rId118" Type="http://schemas.openxmlformats.org/officeDocument/2006/relationships/hyperlink" Target="https://cdn.ittelkom-sby.ac.id/research/z169451967143028a8f474c5f416217e9d2572e3cee.pdf" TargetMode="External"/><Relationship Id="rId325"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67" Type="http://schemas.openxmlformats.org/officeDocument/2006/relationships/hyperlink" Target="https://abdimas-ppm.telkomuniversity.ac.id/unduh-pks/2024%2CUVJbpIHypdnVtoc6" TargetMode="External"/><Relationship Id="rId171" Type="http://schemas.openxmlformats.org/officeDocument/2006/relationships/hyperlink" Target="https://cdn.ittelkom-sby.ac.id/research/z1643253013557505e7175f83e94bdfbb7186034d43.pdf" TargetMode="External"/><Relationship Id="rId227" Type="http://schemas.openxmlformats.org/officeDocument/2006/relationships/hyperlink" Target="https://cdn.ittelkom-sby.ac.id/research/z16155401822bc2ee9dfbfc0c7c6f605733b67e1baf.pdf" TargetMode="External"/><Relationship Id="rId26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3" Type="http://schemas.openxmlformats.org/officeDocument/2006/relationships/hyperlink" Target="https://cdn.ittelkom-sby.ac.id/research/z16933615170aae51a209e1861fac6c6874e213ceed.pdf" TargetMode="External"/><Relationship Id="rId129" Type="http://schemas.openxmlformats.org/officeDocument/2006/relationships/hyperlink" Target="https://cdn.ittelkom-sby.ac.id/research/z16756447282c105d54741563e89220e609e33bdd3f.pdf" TargetMode="External"/><Relationship Id="rId280" Type="http://schemas.openxmlformats.org/officeDocument/2006/relationships/hyperlink" Target="http://cdndata.telkomuniversity.ac.id/research/z1708098508cd91991370e2f0066b69b024c72f945f.pdf" TargetMode="External"/><Relationship Id="rId336" Type="http://schemas.openxmlformats.org/officeDocument/2006/relationships/hyperlink" Target="https://abdimas-ppm.telkomuniversity.ac.id/unduh-dokumen-fn/2024%2CJlmzABk2E5buT4V7%2Cinternal%2Cproposal" TargetMode="External"/><Relationship Id="rId75" Type="http://schemas.openxmlformats.org/officeDocument/2006/relationships/hyperlink" Target="https://cdn.ittelkom-sby.ac.id/research/z1628053140f0b3864028344aea3ff33da6fb13d37a.pdf" TargetMode="External"/><Relationship Id="rId140" Type="http://schemas.openxmlformats.org/officeDocument/2006/relationships/hyperlink" Target="https://cdn.ittelkom-sby.ac.id/research/z16698666312c34b0652c309f02ef1bff546bbe6bc1.pdf" TargetMode="External"/><Relationship Id="rId182" Type="http://schemas.openxmlformats.org/officeDocument/2006/relationships/hyperlink" Target="https://cdn.ittelkom-sby.ac.id/research/z1682491919c1039e10f1b443b66341ef68223ba2ca.pdf" TargetMode="External"/><Relationship Id="rId378" Type="http://schemas.openxmlformats.org/officeDocument/2006/relationships/hyperlink" Target="https://abdimas-ppm.telkomuniversity.ac.id/unduh-dokumen-fn/2025%2Ca35mlARCXUPjDBgj%2Cinternal%2Cproposal" TargetMode="External"/><Relationship Id="rId6"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38" Type="http://schemas.openxmlformats.org/officeDocument/2006/relationships/hyperlink" Target="https://cdn.ittelkom-sby.ac.id/research/z1634119340b78049b47580e34edff9cb36827410a0.pdf" TargetMode="External"/><Relationship Id="rId291" Type="http://schemas.openxmlformats.org/officeDocument/2006/relationships/hyperlink" Target="https://abdimas-ppm.telkomuniversity.ac.id/unduh-dokumen-fn/2024%2Cv5Xehq9p96rrhSMU%2Cinternal%2Cproposal" TargetMode="External"/><Relationship Id="rId305" Type="http://schemas.openxmlformats.org/officeDocument/2006/relationships/hyperlink" Target="https://abdimas-ppm.telkomuniversity.ac.id/unduh-dokumen-fn/2024%2CuCiDQ8A7odUVCEt2%2Cinternal%2Cproposal" TargetMode="External"/><Relationship Id="rId347" Type="http://schemas.openxmlformats.org/officeDocument/2006/relationships/hyperlink" Target="https://abdimas-ppm.telkomuniversity.ac.id/unduh-pks/2024%2C8rBXflU3B9ZQSGGP" TargetMode="External"/><Relationship Id="rId44" Type="http://schemas.openxmlformats.org/officeDocument/2006/relationships/hyperlink" Target="https://cdn.ittelkom-sby.ac.id/research/z1693879966e31d78d44782879ef10b274ca7a2097b.pdf" TargetMode="External"/><Relationship Id="rId86" Type="http://schemas.openxmlformats.org/officeDocument/2006/relationships/hyperlink" Target="https://cdn.ittelkom-sby.ac.id/research/z163349921477c75166197a23e8b8cc687da87f6c76.pdf" TargetMode="External"/><Relationship Id="rId151" Type="http://schemas.openxmlformats.org/officeDocument/2006/relationships/hyperlink" Target="https://cdn.ittelkom-sby.ac.id/research/z16578553465b178e88a225817cd1e3cb0becfd1c60.pdf" TargetMode="External"/><Relationship Id="rId389" Type="http://schemas.openxmlformats.org/officeDocument/2006/relationships/hyperlink" Target="https://abdimas-ppm.telkomuniversity.ac.id/unduh-dokumen-fn/2025%2Ce3Z3H78s4QLTmQDW%2Cinternal%2Cproposal" TargetMode="External"/><Relationship Id="rId193" Type="http://schemas.openxmlformats.org/officeDocument/2006/relationships/hyperlink" Target="https://cdn.ittelkom-sby.ac.id/research/z163849726227b9f841846005d8da465ef55a2510b8.pdf" TargetMode="External"/><Relationship Id="rId207" Type="http://schemas.openxmlformats.org/officeDocument/2006/relationships/hyperlink" Target="https://cdn.ittelkom-sby.ac.id/research/z1634272513e178e69e0eed22f739b28cadd731edfa.pdf" TargetMode="External"/><Relationship Id="rId249" Type="http://schemas.openxmlformats.org/officeDocument/2006/relationships/hyperlink" Target="https://cdn.ittelkom-sby.ac.id/research/z1598426531fd21c478f4cc3b9698bc10c0d310bc11.pdf" TargetMode="External"/><Relationship Id="rId13" Type="http://schemas.openxmlformats.org/officeDocument/2006/relationships/hyperlink" Target="https://drive.google.com/file/d/17b1Xi3t-8LeWp6X-i8U8Od_yMPjKsqaN/view?usp=sharing" TargetMode="External"/><Relationship Id="rId109" Type="http://schemas.openxmlformats.org/officeDocument/2006/relationships/hyperlink" Target="https://cdn.ittelkom-sby.ac.id/research/z1675647206129b3d9c5e26b25ed44fcfe361c43cce.pdf" TargetMode="External"/><Relationship Id="rId260" Type="http://schemas.openxmlformats.org/officeDocument/2006/relationships/hyperlink" Target="../../../../../:b:/g/personal/lppm_ittelkom-sby_ac_id/EQWig6bztItJnU3pOcyUmJkBgqpW-R6_rIGjnbhaZIlN1Q?e=1il2El" TargetMode="External"/><Relationship Id="rId316" Type="http://schemas.openxmlformats.org/officeDocument/2006/relationships/hyperlink" Target="https://abdimas-ppm.telkomuniversity.ac.id/unduh-pks/2024%2CyWQQIrQ8HRVkMMgx" TargetMode="External"/><Relationship Id="rId55" Type="http://schemas.openxmlformats.org/officeDocument/2006/relationships/hyperlink" Target="https://cdn.ittelkom-sby.ac.id/research/z1663125252c41d93887c45e272359da60558a43c69.pdf" TargetMode="External"/><Relationship Id="rId97" Type="http://schemas.openxmlformats.org/officeDocument/2006/relationships/hyperlink" Target="https://cdn.ittelkom-sby.ac.id/research/z169380199105cc88870c5acce3b46931de54369e30.pdf" TargetMode="External"/><Relationship Id="rId120" Type="http://schemas.openxmlformats.org/officeDocument/2006/relationships/hyperlink" Target="https://cdn.ittelkom-sby.ac.id/research/z1694520872527ac157f5839ef2cd84bf1ce5c9c50c.pdf" TargetMode="External"/><Relationship Id="rId358" Type="http://schemas.openxmlformats.org/officeDocument/2006/relationships/hyperlink" Target="https://abdimas-ppm.telkomuniversity.ac.id/unduh-dokumen-fn/2024%2CUVJbpIHypdnVtoc6%2Cinternal%2ClapAkhir" TargetMode="External"/><Relationship Id="rId162" Type="http://schemas.openxmlformats.org/officeDocument/2006/relationships/hyperlink" Target="https://cdn.ittelkom-sby.ac.id/research/z1682493693aa19e4dc4f8a8b8ff5dba65f30a64e6c.pdf" TargetMode="External"/><Relationship Id="rId218" Type="http://schemas.openxmlformats.org/officeDocument/2006/relationships/hyperlink" Target="https://cdn.ittelkom-sby.ac.id/research/z1632449031ebb440dcdb3a9d246cac0e83a0063a30.pdf" TargetMode="External"/><Relationship Id="rId271" Type="http://schemas.openxmlformats.org/officeDocument/2006/relationships/hyperlink" Target="https://cdn.ittelkom-sby.ac.id/research/z170168124922a3e49146a86d2302607b6d04e58969.pdf" TargetMode="External"/><Relationship Id="rId24" Type="http://schemas.openxmlformats.org/officeDocument/2006/relationships/hyperlink" Target="https://cdn.ittelkom-sby.ac.id/research/z16933616697cfdda1616ab11810fd6f873ef7b59df.pdf" TargetMode="External"/><Relationship Id="rId66" Type="http://schemas.openxmlformats.org/officeDocument/2006/relationships/hyperlink" Target="https://cdn.ittelkom-sby.ac.id/research/z16631260913bf6d2e4cc83ce088ce10414a96de560.pdf" TargetMode="External"/><Relationship Id="rId131" Type="http://schemas.openxmlformats.org/officeDocument/2006/relationships/hyperlink" Target="https://cdn.ittelkom-sby.ac.id/research/z16756427041e16b26b7d8a472f708261cfcfa49aa9.pdf" TargetMode="External"/><Relationship Id="rId327" Type="http://schemas.openxmlformats.org/officeDocument/2006/relationships/hyperlink" Target="https://cdn.ittelkom-sby.ac.id/research/z16878517114140d9c4c8f06b27cd5156bda338b9ef.pdf" TargetMode="External"/><Relationship Id="rId369" Type="http://schemas.openxmlformats.org/officeDocument/2006/relationships/hyperlink" Target="https://abdimas-ppm.telkomuniversity.ac.id/unduh-pks/2024%2C01R6qDcPWb3EXVHS" TargetMode="External"/><Relationship Id="rId173" Type="http://schemas.openxmlformats.org/officeDocument/2006/relationships/hyperlink" Target="https://cdn.ittelkom-sby.ac.id/research/z16432950000b15db590f04bfe765bbd595a96c563e.pdf" TargetMode="External"/><Relationship Id="rId229" Type="http://schemas.openxmlformats.org/officeDocument/2006/relationships/hyperlink" Target="https://cdn.ittelkom-sby.ac.id/research/z1615554777febff2aea61611ec8fc4abf1c73f844f.pdf" TargetMode="External"/><Relationship Id="rId380" Type="http://schemas.openxmlformats.org/officeDocument/2006/relationships/hyperlink" Target="https://abdimas-ppm.telkomuniversity.ac.id/unduh-dokumen-fn/2025%2Cl702XrTi1MODlsap%2Cinternal%2Cproposal" TargetMode="External"/><Relationship Id="rId240" Type="http://schemas.openxmlformats.org/officeDocument/2006/relationships/hyperlink" Target="https://cdn.ittelkom-sby.ac.id/research/z16339599120a25ac4900cb83d7a6f3e605d80edf2d.pdf" TargetMode="External"/><Relationship Id="rId35" Type="http://schemas.openxmlformats.org/officeDocument/2006/relationships/hyperlink" Target="https://cdn.ittelkom-sby.ac.id/research/z1693360072f79f9947a356ac4d15f1b240d8322c2c.pdf" TargetMode="External"/><Relationship Id="rId77" Type="http://schemas.openxmlformats.org/officeDocument/2006/relationships/hyperlink" Target="https://cdn.ittelkom-sby.ac.id/research/z1628053055c300781a859366f7a636114d5df55dd5.pdf" TargetMode="External"/><Relationship Id="rId100" Type="http://schemas.openxmlformats.org/officeDocument/2006/relationships/hyperlink" Target="https://cdn.ittelkom-sby.ac.id/research/z168856419776b7db6b066cd23bb13ac94486f6568a.pdf" TargetMode="External"/><Relationship Id="rId282" Type="http://schemas.openxmlformats.org/officeDocument/2006/relationships/hyperlink" Target="https://abdimas-ppm.telkomuniversity.ac.id/unduh-dokumen-fn/2024%2CGocYU8ySOatmUNEn%2Cinternal%2Cproposal" TargetMode="External"/><Relationship Id="rId338" Type="http://schemas.openxmlformats.org/officeDocument/2006/relationships/hyperlink" Target="https://abdimas-ppm.telkomuniversity.ac.id/unduh-dokumen-fn/2024%2CpMuHjCD4DOTjSAqx%2Cinternal%2Cproposal" TargetMode="External"/><Relationship Id="rId8"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42" Type="http://schemas.openxmlformats.org/officeDocument/2006/relationships/hyperlink" Target="https://cdn.ittelkom-sby.ac.id/research/z167228238118a0846d0fb5ef75edbadc7b052d25f3.pdf" TargetMode="External"/><Relationship Id="rId184" Type="http://schemas.openxmlformats.org/officeDocument/2006/relationships/hyperlink" Target="https://cdn.ittelkom-sby.ac.id/research/z16624456852ae61a217faa90f237ab5a2b89841a75.pdf" TargetMode="External"/><Relationship Id="rId391" Type="http://schemas.openxmlformats.org/officeDocument/2006/relationships/hyperlink" Target="https://abdimas-ppm.telkomuniversity.ac.id/unduh-dokumen-fn/2025%2Ce0nK2zozH6UYVkN9%2Cinternal%2Cproposal" TargetMode="External"/><Relationship Id="rId251" Type="http://schemas.openxmlformats.org/officeDocument/2006/relationships/hyperlink" Target="https://drive.google.com/file/d/1t6WzfDG91299Tx5UPFqRBVrJXYCwa9IY/view?usp=sharing" TargetMode="External"/><Relationship Id="rId46" Type="http://schemas.openxmlformats.org/officeDocument/2006/relationships/hyperlink" Target="https://cdn.ittelkom-sby.ac.id/research/z1693361439b356de0ebe36889349b73aa62fc3075b.pdf" TargetMode="External"/><Relationship Id="rId293" Type="http://schemas.openxmlformats.org/officeDocument/2006/relationships/hyperlink" Target="https://abdimas-ppm.telkomuniversity.ac.id/unduh-dokumen-fn/2024%2CwAXiqG6HLYo5L0Qv%2Cinternal%2Cproposal" TargetMode="External"/><Relationship Id="rId307" Type="http://schemas.openxmlformats.org/officeDocument/2006/relationships/hyperlink" Target="https://abdimas-ppm.telkomuniversity.ac.id/unduh-pks/2024%2CobcFZyYNGHeEUK1H" TargetMode="External"/><Relationship Id="rId349" Type="http://schemas.openxmlformats.org/officeDocument/2006/relationships/hyperlink" Target="https://abdimas-ppm.telkomuniversity.ac.id/unduh-pks/2024%2CX015WEKCMS1yYy3K" TargetMode="External"/><Relationship Id="rId88" Type="http://schemas.openxmlformats.org/officeDocument/2006/relationships/hyperlink" Target="https://cdn.ittelkom-sby.ac.id/research/z16335064254f3f8d9c0086903b12b3fff3f086ff91.pdf" TargetMode="External"/><Relationship Id="rId111" Type="http://schemas.openxmlformats.org/officeDocument/2006/relationships/hyperlink" Target="https://cdn.ittelkom-sby.ac.id/research/z1675647290989228579f0029953f9419b86e7bb451.pdf" TargetMode="External"/><Relationship Id="rId153" Type="http://schemas.openxmlformats.org/officeDocument/2006/relationships/hyperlink" Target="https://cdn.ittelkom-sby.ac.id/research/z1655353535f8f9b983a9df0666da41fd622dd9bbb1.pdf" TargetMode="External"/><Relationship Id="rId195" Type="http://schemas.openxmlformats.org/officeDocument/2006/relationships/hyperlink" Target="https://cdn.ittelkom-sby.ac.id/research/z163834105808f8c375060a5e44e3f1a64c623edd77.pdf" TargetMode="External"/><Relationship Id="rId209" Type="http://schemas.openxmlformats.org/officeDocument/2006/relationships/hyperlink" Target="https://cdn.ittelkom-sby.ac.id/research/z16255390580189e3eaf32c85a6c0b6be288d9b8ba7.pdf" TargetMode="External"/><Relationship Id="rId360" Type="http://schemas.openxmlformats.org/officeDocument/2006/relationships/hyperlink" Target="https://abdimas-ppm.telkomuniversity.ac.id/unduh-pks/2024%2CAE6Kz9zLw7Tfv8WP" TargetMode="External"/><Relationship Id="rId220" Type="http://schemas.openxmlformats.org/officeDocument/2006/relationships/hyperlink" Target="https://cdn.ittelkom-sby.ac.id/research/z163301594761ae34f96e952cc5c02f628885cc4eba.pdf" TargetMode="External"/><Relationship Id="rId15" Type="http://schemas.openxmlformats.org/officeDocument/2006/relationships/hyperlink" Target="https://drive.google.com/file/d/1EavCAwX21XC_cwdcb_q3271xprhlkUcE/view?usp=sharing" TargetMode="External"/><Relationship Id="rId57" Type="http://schemas.openxmlformats.org/officeDocument/2006/relationships/hyperlink" Target="https://cdn.ittelkom-sby.ac.id/research/z165483276868ef29fa611963f35a64704202150f4d.pdf" TargetMode="External"/><Relationship Id="rId262" Type="http://schemas.openxmlformats.org/officeDocument/2006/relationships/hyperlink" Target="https://cdn.ittelkom-sby.ac.id/research/z1700621926f5ed4c452d8aaaa3a09c4a1db65d16c2.pdf" TargetMode="External"/><Relationship Id="rId318" Type="http://schemas.openxmlformats.org/officeDocument/2006/relationships/hyperlink" Target="https://abdimas-ppm.telkomuniversity.ac.id/unduh-pks/2024%2C0TGGHwynb164iKp1" TargetMode="External"/><Relationship Id="rId99" Type="http://schemas.openxmlformats.org/officeDocument/2006/relationships/hyperlink" Target="https://cdn.ittelkom-sby.ac.id/research/z1692610415532f31f627d047c2dc9c324bfc229573.pdf" TargetMode="External"/><Relationship Id="rId122" Type="http://schemas.openxmlformats.org/officeDocument/2006/relationships/hyperlink" Target="https://cdn.ittelkom-sby.ac.id/research/z169474918336a77a496a697bc79e54273fb4014a6f.pdf" TargetMode="External"/><Relationship Id="rId164" Type="http://schemas.openxmlformats.org/officeDocument/2006/relationships/hyperlink" Target="https://cdn.ittelkom-sby.ac.id/research/z16652174178c650cb4e425582fbfa98e7eac9ade26.pdf" TargetMode="External"/><Relationship Id="rId371" Type="http://schemas.openxmlformats.org/officeDocument/2006/relationships/hyperlink" Target="https://abdimas-ppm.telkomuniversity.ac.id/unduh-dokumen-fn/2025%2CbxBU4dSBCwDCJjvl%2Cinternal%2Cproposal" TargetMode="External"/><Relationship Id="rId26" Type="http://schemas.openxmlformats.org/officeDocument/2006/relationships/hyperlink" Target="https://cdn.ittelkom-sby.ac.id/research/z16933613093b309f4f363696400323228d0c4e2bb8.pdf" TargetMode="External"/><Relationship Id="rId231" Type="http://schemas.openxmlformats.org/officeDocument/2006/relationships/hyperlink" Target="https://cdn.ittelkom-sby.ac.id/research/z16155172840021e3531a98ee1b508662186a07df41.pdf" TargetMode="External"/><Relationship Id="rId273" Type="http://schemas.openxmlformats.org/officeDocument/2006/relationships/hyperlink" Target="../../../../../:b:/g/personal/lppm_ittelkom-sby_ac_id/EVmf0qXQaO1LvsHj6UcKHsMBOOYQB9GtgAeVzl_2orTDPg?e=9fZAvL" TargetMode="External"/><Relationship Id="rId329" Type="http://schemas.openxmlformats.org/officeDocument/2006/relationships/hyperlink" Target="https://cdn.ittelkom-sby.ac.id/research/z1697450114908c0bd5097db3aa9e84a319a1506812.pdf" TargetMode="External"/><Relationship Id="rId68" Type="http://schemas.openxmlformats.org/officeDocument/2006/relationships/hyperlink" Target="https://cdn.ittelkom-sby.ac.id/research/z166312714810937d7477396e633d5134cf512ad242.pdf" TargetMode="External"/><Relationship Id="rId133" Type="http://schemas.openxmlformats.org/officeDocument/2006/relationships/hyperlink" Target="https://cdn.ittelkom-sby.ac.id/research/z1675642541cddf78e47c3e0fc8d138eb6246331dc1.pdf" TargetMode="External"/><Relationship Id="rId175" Type="http://schemas.openxmlformats.org/officeDocument/2006/relationships/hyperlink" Target="https://cdn.ittelkom-sby.ac.id/research/z16431729566805f7ce7991f383318371083dceb410.pdf" TargetMode="External"/><Relationship Id="rId340" Type="http://schemas.openxmlformats.org/officeDocument/2006/relationships/hyperlink" Target="../../../../../../:b:/g/personal/lppmsby_telkomuniversity_ac_id/ERi0q1bEbe1Ngq9t1KSmQ4UBOqcayh_qD6sclKawED1QAw?e=mJCLf8" TargetMode="External"/><Relationship Id="rId200" Type="http://schemas.openxmlformats.org/officeDocument/2006/relationships/hyperlink" Target="https://cdn.ittelkom-sby.ac.id/research/z1626431096110c2c8e5a026f56ae9a5cbc4d2d4103.pdf" TargetMode="External"/><Relationship Id="rId382" Type="http://schemas.openxmlformats.org/officeDocument/2006/relationships/hyperlink" Target="https://abdimas-ppm.telkomuniversity.ac.id/unduh-dokumen-fn/2025%2CNBUzXf7TM4QAzfC6%2Cinternal%2Cproposal" TargetMode="External"/><Relationship Id="rId242" Type="http://schemas.openxmlformats.org/officeDocument/2006/relationships/hyperlink" Target="https://cdn.ittelkom-sby.ac.id/research/z16353003339689d2f1bba8c00d7c4f2428335a91f9.pdf" TargetMode="External"/><Relationship Id="rId284" Type="http://schemas.openxmlformats.org/officeDocument/2006/relationships/hyperlink" Target="https://abdimas-ppm.telkomuniversity.ac.id/unduh-dokumen-fn/2024%2CHtCBKJOlpNTTe3gU%2Cinternal%2Cproposal" TargetMode="External"/><Relationship Id="rId37" Type="http://schemas.openxmlformats.org/officeDocument/2006/relationships/hyperlink" Target="https://cdn.ittelkom-sby.ac.id/research/z169387990386b421112081461254204132b9d3597a.pdf" TargetMode="External"/><Relationship Id="rId79" Type="http://schemas.openxmlformats.org/officeDocument/2006/relationships/hyperlink" Target="https://cdn.ittelkom-sby.ac.id/research/z16280532228f1fb2823b430629bf47e70b23d5a2c0.pdf" TargetMode="External"/><Relationship Id="rId102" Type="http://schemas.openxmlformats.org/officeDocument/2006/relationships/hyperlink" Target="https://cdn.ittelkom-sby.ac.id/research/z1692599524d3d6e9db686cb3f66763c0880c0dfc83.pdf" TargetMode="External"/><Relationship Id="rId144" Type="http://schemas.openxmlformats.org/officeDocument/2006/relationships/hyperlink" Target="https://cdn.ittelkom-sby.ac.id/research/z168256098705c755a06e2d922d779183a0e579c925.pdf"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17" Type="http://schemas.openxmlformats.org/officeDocument/2006/relationships/hyperlink" Target="https://cdn.ittelkom-sby.ac.id/research/z1692341507f9e65a7bd3f5b43f3755ce63f1f0a032.pdf" TargetMode="External"/><Relationship Id="rId671" Type="http://schemas.openxmlformats.org/officeDocument/2006/relationships/hyperlink" Target="https://cdndata.telkomuniversity.ac.id/research/z17411921184b76e206b53933b0101662ed23ec779a.pdf" TargetMode="External"/><Relationship Id="rId21" Type="http://schemas.openxmlformats.org/officeDocument/2006/relationships/hyperlink" Target="https://drive.google.com/file/d/1Ed7bh1uv5p2eq-Kqq2WZ68_zhsVoQRcB/view?usp=drive_link" TargetMode="External"/><Relationship Id="rId324" Type="http://schemas.openxmlformats.org/officeDocument/2006/relationships/hyperlink" Target="https://cdn.ittelkom-sby.ac.id/research/z16428538927fd661aaa3069fb87670c0518adb4e89.pdf" TargetMode="External"/><Relationship Id="rId531" Type="http://schemas.openxmlformats.org/officeDocument/2006/relationships/hyperlink" Target="../../../../../:b:/g/personal/lppm_ittelkom-sby_ac_id/EahPewzWc61Kh3feMCgxn2oBA_p2NuM8w58fRzzNegJA-A?e=feyRoZ" TargetMode="External"/><Relationship Id="rId629" Type="http://schemas.openxmlformats.org/officeDocument/2006/relationships/hyperlink" Target="http://cdndata.telkomuniversity.ac.id/research/z17266274793518f954de3e4bab181cf054132055b2.pdf" TargetMode="External"/><Relationship Id="rId170" Type="http://schemas.openxmlformats.org/officeDocument/2006/relationships/hyperlink" Target="https://cdn.ittelkom-sby.ac.id/research/z16280678717b6c1dfbc1f5447079cf462d73d86c85.pdf" TargetMode="External"/><Relationship Id="rId268" Type="http://schemas.openxmlformats.org/officeDocument/2006/relationships/hyperlink" Target="https://cdn.ittelkom-sby.ac.id/research/z1634260907a4734e2424c588ebe9d4298b3e27d197.pdf" TargetMode="External"/><Relationship Id="rId475" Type="http://schemas.openxmlformats.org/officeDocument/2006/relationships/hyperlink" Target="https://cdn.ittelkom-sby.ac.id/research/z1710293570bda1fa685ea833e53992d7f310a41baf.pdf" TargetMode="External"/><Relationship Id="rId682" Type="http://schemas.openxmlformats.org/officeDocument/2006/relationships/hyperlink" Target="https://iplatinum.telkomuniversity.ac.id/backoffice/selection/proposal/document/72" TargetMode="External"/><Relationship Id="rId32" Type="http://schemas.openxmlformats.org/officeDocument/2006/relationships/hyperlink" Target="https://drive.google.com/file/d/1SYT6axc7xaeW-Xneu0ARl3-ZTDdL55Qj/view?usp=drive_link" TargetMode="External"/><Relationship Id="rId128" Type="http://schemas.openxmlformats.org/officeDocument/2006/relationships/hyperlink" Target="https://cdn.ittelkom-sby.ac.id/research/z1688368845e79d1db84edc815c391f6e2f484be4f7.pdf" TargetMode="External"/><Relationship Id="rId335" Type="http://schemas.openxmlformats.org/officeDocument/2006/relationships/hyperlink" Target="https://cdn.ittelkom-sby.ac.id/research/z1682567718326136f91c2c73e1501cce8fa0494058.pdf" TargetMode="External"/><Relationship Id="rId542" Type="http://schemas.openxmlformats.org/officeDocument/2006/relationships/hyperlink" Target="../../../../../:b:/g/personal/lppm_ittelkom-sby_ac_id/EahPewzWc61Kh3feMCgxn2oBA_p2NuM8w58fRzzNegJA-A?e=feyRoZ" TargetMode="External"/><Relationship Id="rId181" Type="http://schemas.openxmlformats.org/officeDocument/2006/relationships/hyperlink" Target="https://cdn.ittelkom-sby.ac.id/research/z1628062579ae931b5479e03fea7fc01e2ef4dfd453.pdf" TargetMode="External"/><Relationship Id="rId402" Type="http://schemas.openxmlformats.org/officeDocument/2006/relationships/hyperlink" Target="https://cdn.ittelkom-sby.ac.id/research/z161076399499ea61c58c9d1f897a15f69e1785c444.pdf" TargetMode="External"/><Relationship Id="rId279" Type="http://schemas.openxmlformats.org/officeDocument/2006/relationships/hyperlink" Target="https://cdn.ittelkom-sby.ac.id/research/z161675931495c75a48ec5bb3bef12cfc23281f29e2.pdf" TargetMode="External"/><Relationship Id="rId486" Type="http://schemas.openxmlformats.org/officeDocument/2006/relationships/hyperlink" Target="http://cdndata.telkomuniversity.ac.id/research/z1710947965cdb380bbe69465287e30118e9dcc7a8a.pdf" TargetMode="External"/><Relationship Id="rId693" Type="http://schemas.openxmlformats.org/officeDocument/2006/relationships/hyperlink" Target="https://iplatinum.telkomuniversity.ac.id/backoffice/selection/proposal/document/269" TargetMode="External"/><Relationship Id="rId707" Type="http://schemas.openxmlformats.org/officeDocument/2006/relationships/hyperlink" Target="https://iplatinum.telkomuniversity.ac.id/backoffice/selection/proposal/document/533" TargetMode="External"/><Relationship Id="rId43" Type="http://schemas.openxmlformats.org/officeDocument/2006/relationships/hyperlink" Target="https://cdn.ittelkom-sby.ac.id/research/z1693383555bc90d35778e6d0f09d75cc1bb4e2c010.pdf" TargetMode="External"/><Relationship Id="rId139" Type="http://schemas.openxmlformats.org/officeDocument/2006/relationships/hyperlink" Target="https://cdn.ittelkom-sby.ac.id/research/z169336488712a0d6e2c8be11bfec3b1d4eac6d3c51.pdf" TargetMode="External"/><Relationship Id="rId346" Type="http://schemas.openxmlformats.org/officeDocument/2006/relationships/hyperlink" Target="https://cdn.ittelkom-sby.ac.id/research/z1646995765df4c301f64f4f232179717677c37acd8.pdf" TargetMode="External"/><Relationship Id="rId553" Type="http://schemas.openxmlformats.org/officeDocument/2006/relationships/hyperlink" Target="http://cdndata.telkomuniversity.ac.id/research/z1718005725e3e5ce7e2b17c058aacbd7bea7a5bc84.pdf" TargetMode="External"/><Relationship Id="rId192" Type="http://schemas.openxmlformats.org/officeDocument/2006/relationships/hyperlink" Target="https://cdn.ittelkom-sby.ac.id/research/z1627970399552382dfdb7c5a5c16572d24dcd3a301.pdf" TargetMode="External"/><Relationship Id="rId206" Type="http://schemas.openxmlformats.org/officeDocument/2006/relationships/hyperlink" Target="https://cdn.ittelkom-sby.ac.id/research/z160143488005b943eeb25e60deea0d52d502da812f.pdf" TargetMode="External"/><Relationship Id="rId413" Type="http://schemas.openxmlformats.org/officeDocument/2006/relationships/hyperlink" Target="https://cdn.ittelkom-sby.ac.id/research/z15978026547eefa3ff73df08db388cec2d69c0a161.pdf" TargetMode="External"/><Relationship Id="rId497" Type="http://schemas.openxmlformats.org/officeDocument/2006/relationships/hyperlink" Target="http://cdndata.telkomuniversity.ac.id/research/z1710915319cde098fb517657a5faeff27f844093d9.pdf" TargetMode="External"/><Relationship Id="rId620" Type="http://schemas.openxmlformats.org/officeDocument/2006/relationships/hyperlink" Target="https://cdn.ittelkom-sby.ac.id/research/z16014324091b2d8e59f5f6ef0c85e4205c479fa948.pdf" TargetMode="External"/><Relationship Id="rId718" Type="http://schemas.openxmlformats.org/officeDocument/2006/relationships/hyperlink" Target="https://iplatinum.telkomuniversity.ac.id/backoffice/selection/proposal/document/485" TargetMode="External"/><Relationship Id="rId357" Type="http://schemas.openxmlformats.org/officeDocument/2006/relationships/hyperlink" Target="https://cdn.ittelkom-sby.ac.id/research/z16825681322c52fa84ae72fac66eebda489d375f31.pdf" TargetMode="External"/><Relationship Id="rId54" Type="http://schemas.openxmlformats.org/officeDocument/2006/relationships/hyperlink" Target="https://cdn.ittelkom-sby.ac.id/research/z1693364303e32d997af15854fc4d4e3e5d9491dbd3.pdf" TargetMode="External"/><Relationship Id="rId217" Type="http://schemas.openxmlformats.org/officeDocument/2006/relationships/hyperlink" Target="https://cdn.ittelkom-sby.ac.id/research/z1637719797328be308a1f5b419185f75cf05ff3f93.pdf" TargetMode="External"/><Relationship Id="rId564" Type="http://schemas.openxmlformats.org/officeDocument/2006/relationships/hyperlink" Target="../../../../../:b:/g/personal/lppmsby_telkomuniversity_ac_id/EREV0Djtb_NItiaaBsoC3B4B4ShokC7ucq-exZOrj_LNTA?e=lA3KwM" TargetMode="External"/><Relationship Id="rId424" Type="http://schemas.openxmlformats.org/officeDocument/2006/relationships/hyperlink" Target="https://cdn.ittelkom-sby.ac.id/research/z17005478928c67700e8f178858d94460f4a7f88f0e.pdf" TargetMode="External"/><Relationship Id="rId631" Type="http://schemas.openxmlformats.org/officeDocument/2006/relationships/hyperlink" Target="http://cdndata.telkomuniversity.ac.id/research/z1726627474f73d1a061cea9bc89af173191ba97022.pdf" TargetMode="External"/><Relationship Id="rId729" Type="http://schemas.openxmlformats.org/officeDocument/2006/relationships/hyperlink" Target="../../../../../../:b:/g/personal/ppm_telkomuniversity_ac_id/EQI5knPt19pJubgyNHCmWkABTyNj6Vd_l2Uv9CWIlynonQ?e=QJaLi6" TargetMode="External"/><Relationship Id="rId270" Type="http://schemas.openxmlformats.org/officeDocument/2006/relationships/hyperlink" Target="https://cdn.ittelkom-sby.ac.id/research/z163730891731c983278cd7b3565aea738586a3eb38.pdf" TargetMode="External"/><Relationship Id="rId65" Type="http://schemas.openxmlformats.org/officeDocument/2006/relationships/hyperlink" Target="https://cdn.ittelkom-sby.ac.id/research/z16756480817d1a3e8822ada3516086eafe07c25bea.pdf" TargetMode="External"/><Relationship Id="rId130" Type="http://schemas.openxmlformats.org/officeDocument/2006/relationships/hyperlink" Target="https://cdn.ittelkom-sby.ac.id/research/z1688106453047179c7451fa629b209a4fb08dce606.pdf" TargetMode="External"/><Relationship Id="rId368" Type="http://schemas.openxmlformats.org/officeDocument/2006/relationships/hyperlink" Target="https://cdn.ittelkom-sby.ac.id/research/z16632134760e4c2da5378add6febdb1c8022be1a8c.pdf" TargetMode="External"/><Relationship Id="rId575" Type="http://schemas.openxmlformats.org/officeDocument/2006/relationships/hyperlink" Target="https://cdn.ittelkom-sby.ac.id/research/z160135261681fa81dc4dbcc4290672ac5a153ae35c.pdf" TargetMode="External"/><Relationship Id="rId228" Type="http://schemas.openxmlformats.org/officeDocument/2006/relationships/hyperlink" Target="https://cdn.ittelkom-sby.ac.id/research/z161553394420bc40f8083aebd445945a5365d03d9c.pdf" TargetMode="External"/><Relationship Id="rId435" Type="http://schemas.openxmlformats.org/officeDocument/2006/relationships/hyperlink" Target="http://cdndata.telkomuniversity.ac.id/research/z1711940753859c689042c2c08f7d4468526b734edd.pdf" TargetMode="External"/><Relationship Id="rId642" Type="http://schemas.openxmlformats.org/officeDocument/2006/relationships/hyperlink" Target="https://cdndata.telkomuniversity.ac.id/research/z1731027322e89e5e43ea1519bb270f04c9f13aaec3.pdf" TargetMode="External"/><Relationship Id="rId281" Type="http://schemas.openxmlformats.org/officeDocument/2006/relationships/hyperlink" Target="https://cdn.ittelkom-sby.ac.id/research/z16166745436783fde6f5447df4d8fb050a9f1c1a2d.pdf" TargetMode="External"/><Relationship Id="rId502" Type="http://schemas.openxmlformats.org/officeDocument/2006/relationships/hyperlink" Target="http://cdndata.telkomuniversity.ac.id/research/z1710946112e2a76584a0b700ce5cc97cc2a7bf0eec.pdf" TargetMode="External"/><Relationship Id="rId76" Type="http://schemas.openxmlformats.org/officeDocument/2006/relationships/hyperlink" Target="https://drive.google.com/file/d/1dUl3uegcNTSWUyahIWcMsRCY0oxu1c-c/view?usp=sharing" TargetMode="External"/><Relationship Id="rId141" Type="http://schemas.openxmlformats.org/officeDocument/2006/relationships/hyperlink" Target="https://cdn.ittelkom-sby.ac.id/research/z1693384438853fd3350e99228a2c7cb92bd56d9bca.pdf" TargetMode="External"/><Relationship Id="rId379" Type="http://schemas.openxmlformats.org/officeDocument/2006/relationships/hyperlink" Target="https://cdn.ittelkom-sby.ac.id/research/z169841142793fca63575f6e473bf5985a8ea2ee04c.pdf" TargetMode="External"/><Relationship Id="rId586" Type="http://schemas.openxmlformats.org/officeDocument/2006/relationships/hyperlink" Target="https://cdn.ittelkom-sby.ac.id/research/z1627727758fdc59709bb33d8e809f22df0fcdd38fc.pdf" TargetMode="External"/><Relationship Id="rId7" Type="http://schemas.openxmlformats.org/officeDocument/2006/relationships/hyperlink" Target="https://drive.google.com/file/d/1i0fHqaZwXIrQE46RP6NOroYCrbpvZyJo/view?usp=drive_link" TargetMode="External"/><Relationship Id="rId239" Type="http://schemas.openxmlformats.org/officeDocument/2006/relationships/hyperlink" Target="https://cdn.ittelkom-sby.ac.id/research/z1615550450a9fee95c171e3166a8d5cf150a209c8b.pdf" TargetMode="External"/><Relationship Id="rId446" Type="http://schemas.openxmlformats.org/officeDocument/2006/relationships/hyperlink" Target="http://cdndata.telkomuniversity.ac.id/research/z17119412322f69339ad746baef40392a3726b47350.pdf" TargetMode="External"/><Relationship Id="rId653" Type="http://schemas.openxmlformats.org/officeDocument/2006/relationships/hyperlink" Target="https://cdndata.telkomuniversity.ac.id/research/z17340931466e3275b31d86810b05d2f303352e07a7.pdf" TargetMode="External"/><Relationship Id="rId292" Type="http://schemas.openxmlformats.org/officeDocument/2006/relationships/hyperlink" Target="https://cdn.ittelkom-sby.ac.id/research/z161623066835758f36778dd1309efcc65466ad9e70.pdf" TargetMode="External"/><Relationship Id="rId306" Type="http://schemas.openxmlformats.org/officeDocument/2006/relationships/hyperlink" Target="https://cdn.ittelkom-sby.ac.id/research/z1626794138e6a1f6757dee8e115d232d4aa4406189.pdf" TargetMode="External"/><Relationship Id="rId87" Type="http://schemas.openxmlformats.org/officeDocument/2006/relationships/hyperlink" Target="https://drive.google.com/file/d/1Nyc-YGLM03CU6UGtzEuW87wDBWlpmsG9/view?usp=sharing" TargetMode="External"/><Relationship Id="rId513" Type="http://schemas.openxmlformats.org/officeDocument/2006/relationships/hyperlink" Target="http://cdndata.telkomuniversity.ac.id/research/z1708081103c413185fbdf641c75cd0dd133b9f690a.pdf" TargetMode="External"/><Relationship Id="rId597" Type="http://schemas.openxmlformats.org/officeDocument/2006/relationships/hyperlink" Target="https://cdn.ittelkom-sby.ac.id/research/z1627714186d1a30ab169c22e6339dcb4f06439f317.pdf" TargetMode="External"/><Relationship Id="rId720" Type="http://schemas.openxmlformats.org/officeDocument/2006/relationships/hyperlink" Target="../../../../../../:b:/g/personal/ppm_telkomuniversity_ac_id/EbTaJ_6ECuhOmDIFOG0Z0w8BmCr8SdAdZ2lnS2SotDViaA?e=HkljRM" TargetMode="External"/><Relationship Id="rId152" Type="http://schemas.openxmlformats.org/officeDocument/2006/relationships/hyperlink" Target="https://cdn.ittelkom-sby.ac.id/research/z1663206431c641fba3e01c63f75f050956fbc4ff7d.pdf" TargetMode="External"/><Relationship Id="rId457" Type="http://schemas.openxmlformats.org/officeDocument/2006/relationships/hyperlink" Target="http://cdndata.telkomuniversity.ac.id/research/z1711940700a34215fe877714737b4cd03f6705f9ff.pdf" TargetMode="External"/><Relationship Id="rId664" Type="http://schemas.openxmlformats.org/officeDocument/2006/relationships/hyperlink" Target="http://cdndata.telkomuniversity.ac.id/research/z1731047577d927383fa5e959d8ed1f2b13445761e4.pdf" TargetMode="External"/><Relationship Id="rId14" Type="http://schemas.openxmlformats.org/officeDocument/2006/relationships/hyperlink" Target="https://drive.google.com/file/d/1i0fHqaZwXIrQE46RP6NOroYCrbpvZyJo/view?usp=drive_link" TargetMode="External"/><Relationship Id="rId317" Type="http://schemas.openxmlformats.org/officeDocument/2006/relationships/hyperlink" Target="https://cdn.ittelkom-sby.ac.id/research/z16385409025a9e7078e10f7f75806cc02a5a3a6ed6.pdf" TargetMode="External"/><Relationship Id="rId524" Type="http://schemas.openxmlformats.org/officeDocument/2006/relationships/hyperlink" Target="../../../../../:b:/g/personal/lppm_ittelkom-sby_ac_id/EahPewzWc61Kh3feMCgxn2oBA_p2NuM8w58fRzzNegJA-A?e=feyRoZ" TargetMode="External"/><Relationship Id="rId731" Type="http://schemas.openxmlformats.org/officeDocument/2006/relationships/hyperlink" Target="../../../../../../:b:/g/personal/ppm_telkomuniversity_ac_id/EcZLkI0j-dRHiIlXYto5bhABGGEOie8ORIhKD3eeyzeoQg?e=7ZZ2q2" TargetMode="External"/><Relationship Id="rId98" Type="http://schemas.openxmlformats.org/officeDocument/2006/relationships/hyperlink" Target="https://drive.google.com/file/d/1rNsDqWuFjZDxn2RDLQh-awZPoD3RFjoS/view?usp=sharing" TargetMode="External"/><Relationship Id="rId163" Type="http://schemas.openxmlformats.org/officeDocument/2006/relationships/hyperlink" Target="https://cdn.ittelkom-sby.ac.id/research/z1633578284a6e79453c173f1ac161a43edf8e1e593.pdf" TargetMode="External"/><Relationship Id="rId370" Type="http://schemas.openxmlformats.org/officeDocument/2006/relationships/hyperlink" Target="https://cdn.ittelkom-sby.ac.id/research/z16432797581193bd59042a03790f8dae64085a0885.pdf" TargetMode="External"/><Relationship Id="rId230" Type="http://schemas.openxmlformats.org/officeDocument/2006/relationships/hyperlink" Target="https://cdn.ittelkom-sby.ac.id/research/z1615716529447b5b726691585086bdd0449fc059ca.pdf" TargetMode="External"/><Relationship Id="rId468" Type="http://schemas.openxmlformats.org/officeDocument/2006/relationships/hyperlink" Target="https://cdn.ittelkom-sby.ac.id/research/z1713314403313637a66308986a42bfc3e697801779.pdf" TargetMode="External"/><Relationship Id="rId675" Type="http://schemas.openxmlformats.org/officeDocument/2006/relationships/hyperlink" Target="https://cdndata.telkomuniversity.ac.id/research/z17204105460a6c5a83ad1c6d55dbd69722e5e981b3.pdf" TargetMode="External"/><Relationship Id="rId25" Type="http://schemas.openxmlformats.org/officeDocument/2006/relationships/hyperlink" Target="https://drive.google.com/file/d/1SYT6axc7xaeW-Xneu0ARl3-ZTDdL55Qj/view?usp=drive_link" TargetMode="External"/><Relationship Id="rId328" Type="http://schemas.openxmlformats.org/officeDocument/2006/relationships/hyperlink" Target="https://cdn.ittelkom-sby.ac.id/research/z16431707056068792d4bfd44e59f266b174be7fc06.pdf" TargetMode="External"/><Relationship Id="rId535" Type="http://schemas.openxmlformats.org/officeDocument/2006/relationships/hyperlink" Target="../../../../../:b:/g/personal/lppm_ittelkom-sby_ac_id/EahPewzWc61Kh3feMCgxn2oBA_p2NuM8w58fRzzNegJA-A?e=feyRoZ" TargetMode="External"/><Relationship Id="rId742" Type="http://schemas.openxmlformats.org/officeDocument/2006/relationships/hyperlink" Target="../../../../../../:b:/g/personal/ppm_telkomuniversity_ac_id/Ef7SH0qpIFpLipMS4p9UBRkBzkYJImxSk4i9YdJJjKmrQw?e=6kdY4j" TargetMode="External"/><Relationship Id="rId174" Type="http://schemas.openxmlformats.org/officeDocument/2006/relationships/hyperlink" Target="https://cdn.ittelkom-sby.ac.id/research/z1628067609a5596bcabe7db10b44a312b6b98d3180.pdf" TargetMode="External"/><Relationship Id="rId381" Type="http://schemas.openxmlformats.org/officeDocument/2006/relationships/hyperlink" Target="https://cdn.ittelkom-sby.ac.id/research/z1698628538b487cd46f9e1115957a633a320c2d8e7.pdf" TargetMode="External"/><Relationship Id="rId602" Type="http://schemas.openxmlformats.org/officeDocument/2006/relationships/hyperlink" Target="https://cdn.ittelkom-sby.ac.id/research/z16013618232792553cd90db26d452fe76fa8933371.pdf" TargetMode="External"/><Relationship Id="rId241" Type="http://schemas.openxmlformats.org/officeDocument/2006/relationships/hyperlink" Target="https://cdn.ittelkom-sby.ac.id/research/z1614571572526d08b20fc63ba154a1c4764e72bc37.pdf" TargetMode="External"/><Relationship Id="rId479" Type="http://schemas.openxmlformats.org/officeDocument/2006/relationships/hyperlink" Target="https://cdn.ittelkom-sby.ac.id/research/z1709717856b29d2bd1896e766c3feab357989ba596.pdf" TargetMode="External"/><Relationship Id="rId686" Type="http://schemas.openxmlformats.org/officeDocument/2006/relationships/hyperlink" Target="https://iplatinum.telkomuniversity.ac.id/backoffice/selection/proposal/document/115" TargetMode="External"/><Relationship Id="rId36" Type="http://schemas.openxmlformats.org/officeDocument/2006/relationships/hyperlink" Target="https://drive.google.com/file/d/1SYT6axc7xaeW-Xneu0ARl3-ZTDdL55Qj/view?usp=drive_link" TargetMode="External"/><Relationship Id="rId339" Type="http://schemas.openxmlformats.org/officeDocument/2006/relationships/hyperlink" Target="https://cdn.ittelkom-sby.ac.id/research/z168256686094e3d4d975152f22251da3fd28e8fbac.pdf" TargetMode="External"/><Relationship Id="rId546" Type="http://schemas.openxmlformats.org/officeDocument/2006/relationships/hyperlink" Target="../../../../../:b:/g/personal/lppmsby_telkomuniversity_ac_id/ETDhZWI1gXlNpo08-BhqXYsBviGzA35nWoSGH3DBEAiILA?e=ipmZnL" TargetMode="External"/><Relationship Id="rId753" Type="http://schemas.openxmlformats.org/officeDocument/2006/relationships/drawing" Target="../drawings/drawing9.xml"/><Relationship Id="rId101" Type="http://schemas.openxmlformats.org/officeDocument/2006/relationships/hyperlink" Target="https://drive.google.com/file/d/15U7vfn8PGDDVrHwWf9jygjzJDvHMMhDL/view" TargetMode="External"/><Relationship Id="rId185" Type="http://schemas.openxmlformats.org/officeDocument/2006/relationships/hyperlink" Target="https://cdn.ittelkom-sby.ac.id/research/z1628059077d00903db1c22f57e2660154fa79b428c.pdf" TargetMode="External"/><Relationship Id="rId406" Type="http://schemas.openxmlformats.org/officeDocument/2006/relationships/hyperlink" Target="https://cdn.ittelkom-sby.ac.id/research/z161076340728aeebc2586ff696e129bffd48bca4a2.pdf" TargetMode="External"/><Relationship Id="rId392" Type="http://schemas.openxmlformats.org/officeDocument/2006/relationships/hyperlink" Target="https://cdn.ittelkom-sby.ac.id/research/z1698633271fd3579754cb497db04100079afd8e33d.pdf" TargetMode="External"/><Relationship Id="rId613" Type="http://schemas.openxmlformats.org/officeDocument/2006/relationships/hyperlink" Target="https://cdn.ittelkom-sby.ac.id/research/z16277267227932322a4f4ffb4a44fc06202e1a16e8.pdf" TargetMode="External"/><Relationship Id="rId697" Type="http://schemas.openxmlformats.org/officeDocument/2006/relationships/hyperlink" Target="https://iplatinum.telkomuniversity.ac.id/backoffice/selection/proposal/document/310" TargetMode="External"/><Relationship Id="rId252" Type="http://schemas.openxmlformats.org/officeDocument/2006/relationships/hyperlink" Target="https://cdn.ittelkom-sby.ac.id/research/z1615367298a4c851b68d404aa7b4302e0b6f6b2f97.pdf" TargetMode="External"/><Relationship Id="rId47" Type="http://schemas.openxmlformats.org/officeDocument/2006/relationships/hyperlink" Target="https://cdn.ittelkom-sby.ac.id/research/z16933637188d7900a61f18028aab839f62182d1a49.pdf" TargetMode="External"/><Relationship Id="rId112" Type="http://schemas.openxmlformats.org/officeDocument/2006/relationships/hyperlink" Target="https://cdn.ittelkom-sby.ac.id/research/z16632076490fd3825c5583ed75ab9fe5c03fb28b48.pdf" TargetMode="External"/><Relationship Id="rId557" Type="http://schemas.openxmlformats.org/officeDocument/2006/relationships/hyperlink" Target="http://cdndata.telkomuniversity.ac.id/research/z1718073410c358a55b3388d9e89af79ae1cf6b5c84.pdf" TargetMode="External"/><Relationship Id="rId196" Type="http://schemas.openxmlformats.org/officeDocument/2006/relationships/hyperlink" Target="https://cdn.ittelkom-sby.ac.id/research/z1627970547c0bbd209dbaf745fd8701a714ca442fa.pdf" TargetMode="External"/><Relationship Id="rId417" Type="http://schemas.openxmlformats.org/officeDocument/2006/relationships/hyperlink" Target="https://cdn.ittelkom-sby.ac.id/research/z1700560963413525157ce97fb655e413496e0c6e40.pdf" TargetMode="External"/><Relationship Id="rId624" Type="http://schemas.openxmlformats.org/officeDocument/2006/relationships/hyperlink" Target="https://cdn.ittelkom-sby.ac.id/research/z1601432766e265297a88d13a24d6326c003a5556b1.pdf" TargetMode="External"/><Relationship Id="rId263" Type="http://schemas.openxmlformats.org/officeDocument/2006/relationships/hyperlink" Target="https://cdn.ittelkom-sby.ac.id/research/z162695880634004a182fb426c16ae6b2426f4bb477.pdf" TargetMode="External"/><Relationship Id="rId470" Type="http://schemas.openxmlformats.org/officeDocument/2006/relationships/hyperlink" Target="https://cdn.ittelkom-sby.ac.id/research/z17103028269897cf04e3743c70b749d48bd3d659b0.pdf" TargetMode="External"/><Relationship Id="rId58" Type="http://schemas.openxmlformats.org/officeDocument/2006/relationships/hyperlink" Target="https://cdn.ittelkom-sby.ac.id/research/z1675650585a30b25a0af0e41a4d6d7ed4822f31cb7.pdf" TargetMode="External"/><Relationship Id="rId123" Type="http://schemas.openxmlformats.org/officeDocument/2006/relationships/hyperlink" Target="https://cdn.ittelkom-sby.ac.id/research/z1675647766e097bd8c39813983d671b4495188bf6a.pdf" TargetMode="External"/><Relationship Id="rId330" Type="http://schemas.openxmlformats.org/officeDocument/2006/relationships/hyperlink" Target="https://cdn.ittelkom-sby.ac.id/research/z16432985844af15cfb9c42f139bf9039e8d598354b.pdf" TargetMode="External"/><Relationship Id="rId568" Type="http://schemas.openxmlformats.org/officeDocument/2006/relationships/hyperlink" Target="https://cdn.ittelkom-sby.ac.id/research/z1627716598c90447de5ea558a11d5baa33dfd55057.pdf" TargetMode="External"/><Relationship Id="rId428" Type="http://schemas.openxmlformats.org/officeDocument/2006/relationships/hyperlink" Target="https://cdn.ittelkom-sby.ac.id/research/z170167337294da18c64e528309393f1fe09d02bb4d.pdf" TargetMode="External"/><Relationship Id="rId635" Type="http://schemas.openxmlformats.org/officeDocument/2006/relationships/hyperlink" Target="https://cdndata.telkomuniversity.ac.id/research/z173407900147f0d38e3afffea20a979c6e2fa4bf23.pdf" TargetMode="External"/><Relationship Id="rId274" Type="http://schemas.openxmlformats.org/officeDocument/2006/relationships/hyperlink" Target="https://cdn.ittelkom-sby.ac.id/research/z1616147239f172aee698b0e65f0ee93eb8f42b35a4.pdf" TargetMode="External"/><Relationship Id="rId481" Type="http://schemas.openxmlformats.org/officeDocument/2006/relationships/hyperlink" Target="http://cdndata.telkomuniversity.ac.id/research/z17144465480772cbbe100b9f5ee440c5c49f10406b.pdf" TargetMode="External"/><Relationship Id="rId702" Type="http://schemas.openxmlformats.org/officeDocument/2006/relationships/hyperlink" Target="https://iplatinum.telkomuniversity.ac.id/backoffice/selection/proposal/document/394" TargetMode="External"/><Relationship Id="rId69" Type="http://schemas.openxmlformats.org/officeDocument/2006/relationships/hyperlink" Target="https://cdn.ittelkom-sby.ac.id/research/z1675648284d21ae39e8839e602da41df6f5941d186.pdf" TargetMode="External"/><Relationship Id="rId134" Type="http://schemas.openxmlformats.org/officeDocument/2006/relationships/hyperlink" Target="https://cdn.ittelkom-sby.ac.id/research/z169336475979d8817fc30b2f660f0aaf6a1f3be739.pdf" TargetMode="External"/><Relationship Id="rId579" Type="http://schemas.openxmlformats.org/officeDocument/2006/relationships/hyperlink" Target="https://cdn.ittelkom-sby.ac.id/research/z160135216915cc2b85eae6bf9b0f12e2cb3e60de44.pdf" TargetMode="External"/><Relationship Id="rId341" Type="http://schemas.openxmlformats.org/officeDocument/2006/relationships/hyperlink" Target="https://cdn.ittelkom-sby.ac.id/research/z1682566945fcfd76c04d3599c743741f34c63a6d32.pdf" TargetMode="External"/><Relationship Id="rId439" Type="http://schemas.openxmlformats.org/officeDocument/2006/relationships/hyperlink" Target="http://cdndata.telkomuniversity.ac.id/research/z17119411582f309de5c7f9e8fa8ab500ea86cc980d.pdf" TargetMode="External"/><Relationship Id="rId646" Type="http://schemas.openxmlformats.org/officeDocument/2006/relationships/hyperlink" Target="https://cdndata.telkomuniversity.ac.id/research/z1736854765978dba6bd94301b2dbb58d6ca5997c36.pdf" TargetMode="External"/><Relationship Id="rId201" Type="http://schemas.openxmlformats.org/officeDocument/2006/relationships/hyperlink" Target="https://cdn.ittelkom-sby.ac.id/research/z16014360150c6ffc973933eff6b080dd37d9bf4749.pdf" TargetMode="External"/><Relationship Id="rId285" Type="http://schemas.openxmlformats.org/officeDocument/2006/relationships/hyperlink" Target="https://cdn.ittelkom-sby.ac.id/research/z1616729538f5452aae10a4c8c40deac2a2fb516fc7.pdf" TargetMode="External"/><Relationship Id="rId506" Type="http://schemas.openxmlformats.org/officeDocument/2006/relationships/hyperlink" Target="http://cdndata.telkomuniversity.ac.id/research/z17109496190d394a541f0ce893779c0fdd12da68eb.pdf" TargetMode="External"/><Relationship Id="rId492" Type="http://schemas.openxmlformats.org/officeDocument/2006/relationships/hyperlink" Target="http://cdndata.telkomuniversity.ac.id/research/z1710949263fa6a05a2b2cf73b687f11fb85e7ec523.pdf" TargetMode="External"/><Relationship Id="rId713" Type="http://schemas.openxmlformats.org/officeDocument/2006/relationships/hyperlink" Target="https://iplatinum.telkomuniversity.ac.id/backoffice/selection/proposal/document/627" TargetMode="External"/><Relationship Id="rId145" Type="http://schemas.openxmlformats.org/officeDocument/2006/relationships/hyperlink" Target="https://cdn.ittelkom-sby.ac.id/research/z16484661292e96d17047e90bf15518f5cd02274e3a.pdf" TargetMode="External"/><Relationship Id="rId352" Type="http://schemas.openxmlformats.org/officeDocument/2006/relationships/hyperlink" Target="https://cdn.ittelkom-sby.ac.id/research/z1646965170905390624681d6d5e4ce49c0a51e5b1b.pdf" TargetMode="External"/><Relationship Id="rId212" Type="http://schemas.openxmlformats.org/officeDocument/2006/relationships/hyperlink" Target="https://cdn.ittelkom-sby.ac.id/research/z161535800454d37d38339885489c1ccfa84c8a124d.pdf" TargetMode="External"/><Relationship Id="rId657" Type="http://schemas.openxmlformats.org/officeDocument/2006/relationships/hyperlink" Target="https://cdndata.telkomuniversity.ac.id/research/z17342825166b1786ef602c66c03a46d74f4040ba3e.pdf" TargetMode="External"/><Relationship Id="rId296" Type="http://schemas.openxmlformats.org/officeDocument/2006/relationships/hyperlink" Target="https://cdn.ittelkom-sby.ac.id/research/z162633608057f1e39a10c128bdf3bc45b36cf06666.pdf" TargetMode="External"/><Relationship Id="rId517" Type="http://schemas.openxmlformats.org/officeDocument/2006/relationships/hyperlink" Target="../../../../../:b:/g/personal/lppm_ittelkom-sby_ac_id/EahPewzWc61Kh3feMCgxn2oBA_p2NuM8w58fRzzNegJA-A?e=feyRoZ" TargetMode="External"/><Relationship Id="rId724" Type="http://schemas.openxmlformats.org/officeDocument/2006/relationships/hyperlink" Target="../../../../../../:b:/g/personal/ppm_telkomuniversity_ac_id/EWBmFOtjTqBMq9eeStyYk00BR9h0sa1SIDROcPWew-3eiQ?e=ouhcS6" TargetMode="External"/><Relationship Id="rId60" Type="http://schemas.openxmlformats.org/officeDocument/2006/relationships/hyperlink" Target="https://cdn.ittelkom-sby.ac.id/research/z16756508091ac726caa45353a408375ee03fd34e32.pdf" TargetMode="External"/><Relationship Id="rId156" Type="http://schemas.openxmlformats.org/officeDocument/2006/relationships/hyperlink" Target="https://cdn.ittelkom-sby.ac.id/research/z16335061875abea64f46d38c95a36cad960ee0465b.pdf" TargetMode="External"/><Relationship Id="rId363" Type="http://schemas.openxmlformats.org/officeDocument/2006/relationships/hyperlink" Target="https://cdn.ittelkom-sby.ac.id/research/z16439498775bd1b227273f22a22d4d3bacbfe6ada6.pdf" TargetMode="External"/><Relationship Id="rId570" Type="http://schemas.openxmlformats.org/officeDocument/2006/relationships/hyperlink" Target="https://cdn.ittelkom-sby.ac.id/research/z1627711389c22c3a1177929482f31a7dbdb89f643d.pdf" TargetMode="External"/><Relationship Id="rId223" Type="http://schemas.openxmlformats.org/officeDocument/2006/relationships/hyperlink" Target="https://cdn.ittelkom-sby.ac.id/research/z16373256556d4b2e6169162b0b202a1cd8c41dcdcc.pdf" TargetMode="External"/><Relationship Id="rId430" Type="http://schemas.openxmlformats.org/officeDocument/2006/relationships/hyperlink" Target="https://cdn.ittelkom-sby.ac.id/research/z17016742889bfa7452b59bdb3e65cdcf3bb30c690c.pdf" TargetMode="External"/><Relationship Id="rId668" Type="http://schemas.openxmlformats.org/officeDocument/2006/relationships/hyperlink" Target="https://cdndata.telkomuniversity.ac.id/research/z1741014300b75b59a4c9deee6150063acbbc502e8b.pdf" TargetMode="External"/><Relationship Id="rId18" Type="http://schemas.openxmlformats.org/officeDocument/2006/relationships/hyperlink" Target="https://drive.google.com/file/d/1R-Nd-DAFnTHTB-oqTijLjvbFVcTvCkY9/view?usp=drive_link" TargetMode="External"/><Relationship Id="rId528" Type="http://schemas.openxmlformats.org/officeDocument/2006/relationships/hyperlink" Target="../../../../../:b:/g/personal/lppm_ittelkom-sby_ac_id/EahPewzWc61Kh3feMCgxn2oBA_p2NuM8w58fRzzNegJA-A?e=feyRoZ" TargetMode="External"/><Relationship Id="rId735" Type="http://schemas.openxmlformats.org/officeDocument/2006/relationships/hyperlink" Target="../../../../../../:b:/g/personal/ppm_telkomuniversity_ac_id/EUx5mzDSkipCinCQ_ZJKFQUBVZ8KAUuRotKm77kCPQ88fA?e=Y2biJO" TargetMode="External"/><Relationship Id="rId167" Type="http://schemas.openxmlformats.org/officeDocument/2006/relationships/hyperlink" Target="https://cdn.ittelkom-sby.ac.id/research/z162807662455b92fda325949f305d66ea0f3fc2812.pdf" TargetMode="External"/><Relationship Id="rId374" Type="http://schemas.openxmlformats.org/officeDocument/2006/relationships/hyperlink" Target="https://cdn.ittelkom-sby.ac.id/research/z1678092023ee9b175e390bf4ba3de7737ae2abefb4.pdf" TargetMode="External"/><Relationship Id="rId581" Type="http://schemas.openxmlformats.org/officeDocument/2006/relationships/hyperlink" Target="https://cdn.ittelkom-sby.ac.id/research/z1601352377e4c26a01351e53092941dfc2b7981f62.pdf" TargetMode="External"/><Relationship Id="rId71" Type="http://schemas.openxmlformats.org/officeDocument/2006/relationships/hyperlink" Target="https://drive.google.com/file/d/1oJz2KaW4_fFfQoqxosWy-6aOj9nsTMn1/view?usp=sharing" TargetMode="External"/><Relationship Id="rId234" Type="http://schemas.openxmlformats.org/officeDocument/2006/relationships/hyperlink" Target="https://cdn.ittelkom-sby.ac.id/research/z1637306871bd792dac02a68e66a32ce988347e52f6.pdf" TargetMode="External"/><Relationship Id="rId679" Type="http://schemas.openxmlformats.org/officeDocument/2006/relationships/hyperlink" Target="https://cdndata.telkomuniversity.ac.id/research/z1721121613dcc49898a3d03ea02bc878ce399915d0.pdf" TargetMode="External"/><Relationship Id="rId2" Type="http://schemas.openxmlformats.org/officeDocument/2006/relationships/hyperlink" Target="https://drive.google.com/file/d/1DkMQJsHnWiwU1VV-PYwjTENO2uVyj5VM/view?usp=drive_link" TargetMode="External"/><Relationship Id="rId29" Type="http://schemas.openxmlformats.org/officeDocument/2006/relationships/hyperlink" Target="https://drive.google.com/file/d/1SYT6axc7xaeW-Xneu0ARl3-ZTDdL55Qj/view?usp=drive_link" TargetMode="External"/><Relationship Id="rId441" Type="http://schemas.openxmlformats.org/officeDocument/2006/relationships/hyperlink" Target="http://cdndata.telkomuniversity.ac.id/research/z17119411774fd1b6fe121083bd9e66a6399949ca56.pdf" TargetMode="External"/><Relationship Id="rId539" Type="http://schemas.openxmlformats.org/officeDocument/2006/relationships/hyperlink" Target="../../../../../:b:/g/personal/lppm_ittelkom-sby_ac_id/EahPewzWc61Kh3feMCgxn2oBA_p2NuM8w58fRzzNegJA-A?e=feyRoZ" TargetMode="External"/><Relationship Id="rId746" Type="http://schemas.openxmlformats.org/officeDocument/2006/relationships/hyperlink" Target="../../../../../../:b:/g/personal/ppm_telkomuniversity_ac_id/EYfycupsi-pHsgO9Xc3HH5gBCn2Ja5mApfOnERoWlzNhGw?e=NyveGA" TargetMode="External"/><Relationship Id="rId178" Type="http://schemas.openxmlformats.org/officeDocument/2006/relationships/hyperlink" Target="https://cdn.ittelkom-sby.ac.id/research/z1628062746cfa3e123d67e15af0886aebf448d8693.pdf" TargetMode="External"/><Relationship Id="rId301" Type="http://schemas.openxmlformats.org/officeDocument/2006/relationships/hyperlink" Target="https://cdn.ittelkom-sby.ac.id/research/z1638376748affa80e0c858a9d58956b936bbc79268.pdf" TargetMode="External"/><Relationship Id="rId82" Type="http://schemas.openxmlformats.org/officeDocument/2006/relationships/hyperlink" Target="https://drive.google.com/file/d/1oJz2KaW4_fFfQoqxosWy-6aOj9nsTMn1/view?usp=sharing" TargetMode="External"/><Relationship Id="rId385" Type="http://schemas.openxmlformats.org/officeDocument/2006/relationships/hyperlink" Target="https://cdn.ittelkom-sby.ac.id/research/z169716564636591533014dfa562505196ce5c27dcb.pdf" TargetMode="External"/><Relationship Id="rId592" Type="http://schemas.openxmlformats.org/officeDocument/2006/relationships/hyperlink" Target="https://cdn.ittelkom-sby.ac.id/research/z16013589774a73855c0b23b8059b5873d32cbf5fa1.pdf" TargetMode="External"/><Relationship Id="rId606" Type="http://schemas.openxmlformats.org/officeDocument/2006/relationships/hyperlink" Target="https://cdn.ittelkom-sby.ac.id/research/z1627714452fc626374bd9adf72e15f8101b61d7a5f.pdf" TargetMode="External"/><Relationship Id="rId245" Type="http://schemas.openxmlformats.org/officeDocument/2006/relationships/hyperlink" Target="https://cdn.ittelkom-sby.ac.id/research/z16155382711fdec6321b65bf6b6f9fb6173950ef5d.pdf" TargetMode="External"/><Relationship Id="rId452" Type="http://schemas.openxmlformats.org/officeDocument/2006/relationships/hyperlink" Target="http://cdndata.telkomuniversity.ac.id/research/z1711941292f64041163f7cdbc28af12695aa37c12c.pdf" TargetMode="External"/><Relationship Id="rId105" Type="http://schemas.openxmlformats.org/officeDocument/2006/relationships/hyperlink" Target="https://cdn.ittelkom-sby.ac.id/research/z1654826879878cd79d0f3d1d9afc5fc75c6ec1d4a5.pdf" TargetMode="External"/><Relationship Id="rId312" Type="http://schemas.openxmlformats.org/officeDocument/2006/relationships/hyperlink" Target="https://cdn.ittelkom-sby.ac.id/research/z1626421912b76befe451c68dbb82d8267a837616b8.pdf" TargetMode="External"/><Relationship Id="rId93" Type="http://schemas.openxmlformats.org/officeDocument/2006/relationships/hyperlink" Target="https://drive.google.com/file/d/1HYK4-qp4C1KQcETx5xeNSnTFoNxHyGOe/view?usp=sharing" TargetMode="External"/><Relationship Id="rId189" Type="http://schemas.openxmlformats.org/officeDocument/2006/relationships/hyperlink" Target="https://cdn.ittelkom-sby.ac.id/research/z1627970259cec76f2c7d2b68cfcd288a236acc1aae.pdf" TargetMode="External"/><Relationship Id="rId396" Type="http://schemas.openxmlformats.org/officeDocument/2006/relationships/hyperlink" Target="https://cdn.ittelkom-sby.ac.id/research/z1610764221aada3ecff46b139c0db011f69cd47781.pdf" TargetMode="External"/><Relationship Id="rId617" Type="http://schemas.openxmlformats.org/officeDocument/2006/relationships/hyperlink" Target="https://cdn.ittelkom-sby.ac.id/research/z16013627451936381d4068e20b6e730572c04aca93.pdf" TargetMode="External"/><Relationship Id="rId256" Type="http://schemas.openxmlformats.org/officeDocument/2006/relationships/hyperlink" Target="https://cdn.ittelkom-sby.ac.id/research/z1637316084b203d18f13b57c069026a969a62b70d3.pdf" TargetMode="External"/><Relationship Id="rId463" Type="http://schemas.openxmlformats.org/officeDocument/2006/relationships/hyperlink" Target="http://cdndata.telkomuniversity.ac.id/research/z17115206200f6839e3389c23d8b145340010bac0af.pdf" TargetMode="External"/><Relationship Id="rId670" Type="http://schemas.openxmlformats.org/officeDocument/2006/relationships/hyperlink" Target="https://cdndata.telkomuniversity.ac.id/research/z174099540700ff1f04a359bd10867dc6e8bdea35ea.pdf" TargetMode="External"/><Relationship Id="rId116" Type="http://schemas.openxmlformats.org/officeDocument/2006/relationships/hyperlink" Target="https://cdn.ittelkom-sby.ac.id/research/z1654829722d7b9cc26d2de8b4b13926154d47a8372.pdf" TargetMode="External"/><Relationship Id="rId323" Type="http://schemas.openxmlformats.org/officeDocument/2006/relationships/hyperlink" Target="https://cdn.ittelkom-sby.ac.id/research/z164330241242049a947ab6c0f285c1d15f1035ebf8.pdf" TargetMode="External"/><Relationship Id="rId530" Type="http://schemas.openxmlformats.org/officeDocument/2006/relationships/hyperlink" Target="../../../../../:b:/g/personal/lppm_ittelkom-sby_ac_id/EahPewzWc61Kh3feMCgxn2oBA_p2NuM8w58fRzzNegJA-A?e=feyRoZ" TargetMode="External"/><Relationship Id="rId20" Type="http://schemas.openxmlformats.org/officeDocument/2006/relationships/hyperlink" Target="https://drive.google.com/file/d/1Ed7bh1uv5p2eq-Kqq2WZ68_zhsVoQRcB/view?usp=drive_link" TargetMode="External"/><Relationship Id="rId628" Type="http://schemas.openxmlformats.org/officeDocument/2006/relationships/hyperlink" Target="http://cdndata.telkomuniversity.ac.id/research/z172662751786dda83c3ee4f623ffff8781d094361e.pdf" TargetMode="External"/><Relationship Id="rId267" Type="http://schemas.openxmlformats.org/officeDocument/2006/relationships/hyperlink" Target="https://cdn.ittelkom-sby.ac.id/research/z1615541832001ce00e0b1ff4b4709cb8c754729ebe.pdf" TargetMode="External"/><Relationship Id="rId474" Type="http://schemas.openxmlformats.org/officeDocument/2006/relationships/hyperlink" Target="https://cdn.ittelkom-sby.ac.id/research/z170971289322e82eb57c07186828f6c50ef9cbd3b8.pdf" TargetMode="External"/><Relationship Id="rId127" Type="http://schemas.openxmlformats.org/officeDocument/2006/relationships/hyperlink" Target="https://cdn.ittelkom-sby.ac.id/research/z1688717476af747db65af1f08d5eab67d00961c8f5.pdf" TargetMode="External"/><Relationship Id="rId681" Type="http://schemas.openxmlformats.org/officeDocument/2006/relationships/hyperlink" Target="https://iplatinum.telkomuniversity.ac.id/backoffice/selection/proposal/document/47" TargetMode="External"/><Relationship Id="rId737" Type="http://schemas.openxmlformats.org/officeDocument/2006/relationships/hyperlink" Target="../../../../../../:b:/g/personal/ppm_telkomuniversity_ac_id/EeD6-xu57aJFlL-vPwmkeFMBXQHNC0zF9bQw_hzWLDWBog?e=0TVrjB" TargetMode="External"/><Relationship Id="rId31" Type="http://schemas.openxmlformats.org/officeDocument/2006/relationships/hyperlink" Target="https://drive.google.com/file/d/1SYT6axc7xaeW-Xneu0ARl3-ZTDdL55Qj/view?usp=drive_link" TargetMode="External"/><Relationship Id="rId73" Type="http://schemas.openxmlformats.org/officeDocument/2006/relationships/hyperlink" Target="https://drive.google.com/file/d/1-nBJ81w25lg2Xh4WqbLR26Y0UXjNNEXx/view?usp=sharing" TargetMode="External"/><Relationship Id="rId169" Type="http://schemas.openxmlformats.org/officeDocument/2006/relationships/hyperlink" Target="https://cdn.ittelkom-sby.ac.id/research/z1628065067ba9cffd24167ab2e566286a2b4009f60.pdf" TargetMode="External"/><Relationship Id="rId334" Type="http://schemas.openxmlformats.org/officeDocument/2006/relationships/hyperlink" Target="https://cdn.ittelkom-sby.ac.id/research/z1643357328a86faec18a1a2f2b4241b244775e6a96.pdf" TargetMode="External"/><Relationship Id="rId376" Type="http://schemas.openxmlformats.org/officeDocument/2006/relationships/hyperlink" Target="https://cdn.ittelkom-sby.ac.id/research/z1688713938d19d81c6ed53cfca62b69da35ed83464.pdf" TargetMode="External"/><Relationship Id="rId541" Type="http://schemas.openxmlformats.org/officeDocument/2006/relationships/hyperlink" Target="../../../../../:b:/g/personal/lppm_ittelkom-sby_ac_id/EahPewzWc61Kh3feMCgxn2oBA_p2NuM8w58fRzzNegJA-A?e=feyRoZ" TargetMode="External"/><Relationship Id="rId583" Type="http://schemas.openxmlformats.org/officeDocument/2006/relationships/hyperlink" Target="https://cdn.ittelkom-sby.ac.id/research/z1601352482a21c2e61a1f8565a1811e87d2719fd08.pdf" TargetMode="External"/><Relationship Id="rId639" Type="http://schemas.openxmlformats.org/officeDocument/2006/relationships/hyperlink" Target="https://cdndata.telkomuniversity.ac.id/research/z173103018381c0be08eddcab803ff611e4da54b31c.pdf" TargetMode="External"/><Relationship Id="rId4" Type="http://schemas.openxmlformats.org/officeDocument/2006/relationships/hyperlink" Target="https://drive.google.com/file/d/1i0fHqaZwXIrQE46RP6NOroYCrbpvZyJo/view?usp=drive_link" TargetMode="External"/><Relationship Id="rId180" Type="http://schemas.openxmlformats.org/officeDocument/2006/relationships/hyperlink" Target="https://cdn.ittelkom-sby.ac.id/research/z162806017442a60100aab1f53739596ad35368d622.pdf" TargetMode="External"/><Relationship Id="rId236" Type="http://schemas.openxmlformats.org/officeDocument/2006/relationships/hyperlink" Target="https://cdn.ittelkom-sby.ac.id/research/z163728905318acacd061321725bb8e4b1747a73a48.pdf" TargetMode="External"/><Relationship Id="rId278" Type="http://schemas.openxmlformats.org/officeDocument/2006/relationships/hyperlink" Target="https://cdn.ittelkom-sby.ac.id/research/z163868866788247f4cacc412f4aa663fbb3305c4d4.pdf" TargetMode="External"/><Relationship Id="rId401" Type="http://schemas.openxmlformats.org/officeDocument/2006/relationships/hyperlink" Target="https://cdn.ittelkom-sby.ac.id/research/z15978167393d4349f56ab2ea9371344ada366f91f7.pdf" TargetMode="External"/><Relationship Id="rId443" Type="http://schemas.openxmlformats.org/officeDocument/2006/relationships/hyperlink" Target="http://cdndata.telkomuniversity.ac.id/research/z1711941197cb47f86a4204f0c902f35c509748c5a5.pdf" TargetMode="External"/><Relationship Id="rId650" Type="http://schemas.openxmlformats.org/officeDocument/2006/relationships/hyperlink" Target="https://cdndata.telkomuniversity.ac.id/research/z17310721964d5777fb3c79792df716bf1618c7115a.pdf" TargetMode="External"/><Relationship Id="rId303" Type="http://schemas.openxmlformats.org/officeDocument/2006/relationships/hyperlink" Target="https://cdn.ittelkom-sby.ac.id/research/z1638549349b37d44b96384157e8503a1265aceabe1.pdf" TargetMode="External"/><Relationship Id="rId485" Type="http://schemas.openxmlformats.org/officeDocument/2006/relationships/hyperlink" Target="http://cdndata.telkomuniversity.ac.id/research/z17109194096b90fe6677ee57634c27741acc07cb84.pdf" TargetMode="External"/><Relationship Id="rId692" Type="http://schemas.openxmlformats.org/officeDocument/2006/relationships/hyperlink" Target="https://iplatinum.telkomuniversity.ac.id/backoffice/selection/proposal/document/230" TargetMode="External"/><Relationship Id="rId706" Type="http://schemas.openxmlformats.org/officeDocument/2006/relationships/hyperlink" Target="https://iplatinum.telkomuniversity.ac.id/backoffice/selection/proposal/document/469" TargetMode="External"/><Relationship Id="rId748" Type="http://schemas.openxmlformats.org/officeDocument/2006/relationships/hyperlink" Target="../../../../../../:b:/g/personal/ppm_telkomuniversity_ac_id/Eeljz77wIYRAhpaRk0AcdtYBGodXeCv8o0XLfNwsj3-4gg?e=81nffX" TargetMode="External"/><Relationship Id="rId42" Type="http://schemas.openxmlformats.org/officeDocument/2006/relationships/hyperlink" Target="https://cdn.ittelkom-sby.ac.id/research/z1694056586605c9cb3dd133d66d9c59565dae028bb.pdf" TargetMode="External"/><Relationship Id="rId84" Type="http://schemas.openxmlformats.org/officeDocument/2006/relationships/hyperlink" Target="https://drive.google.com/file/d/1HYK4-qp4C1KQcETx5xeNSnTFoNxHyGOe/view?usp=sharing" TargetMode="External"/><Relationship Id="rId138" Type="http://schemas.openxmlformats.org/officeDocument/2006/relationships/hyperlink" Target="https://cdn.ittelkom-sby.ac.id/research/z16933652473bdb70c31e9eae9fd2928e9c85e4c8d2.pdf" TargetMode="External"/><Relationship Id="rId345" Type="http://schemas.openxmlformats.org/officeDocument/2006/relationships/hyperlink" Target="https://cdn.ittelkom-sby.ac.id/research/z16645547344feeaa314607a4622ae0b62051c90ddd.pdf" TargetMode="External"/><Relationship Id="rId387" Type="http://schemas.openxmlformats.org/officeDocument/2006/relationships/hyperlink" Target="https://cdn.ittelkom-sby.ac.id/research/z16989746390abd955e490cbdf94909a76bd42ea179.pdf" TargetMode="External"/><Relationship Id="rId510" Type="http://schemas.openxmlformats.org/officeDocument/2006/relationships/hyperlink" Target="http://cdndata.telkomuniversity.ac.id/research/z17109244430fa7ccfe652090e3941f0ed426af57af.pdf" TargetMode="External"/><Relationship Id="rId552" Type="http://schemas.openxmlformats.org/officeDocument/2006/relationships/hyperlink" Target="http://cdndata.telkomuniversity.ac.id/research/z17177284027cbc13579380f839bfa93a178ff6889c.pdf" TargetMode="External"/><Relationship Id="rId594" Type="http://schemas.openxmlformats.org/officeDocument/2006/relationships/hyperlink" Target="https://cdn.ittelkom-sby.ac.id/research/z1627715667a4f370919d7cc3503a06d42ad64a6c16.pdf" TargetMode="External"/><Relationship Id="rId608" Type="http://schemas.openxmlformats.org/officeDocument/2006/relationships/hyperlink" Target="https://cdn.ittelkom-sby.ac.id/research/z160136246798d26dcf2f76a6708284b94be9dcb9cf.pdf" TargetMode="External"/><Relationship Id="rId191" Type="http://schemas.openxmlformats.org/officeDocument/2006/relationships/hyperlink" Target="https://cdn.ittelkom-sby.ac.id/research/z162797049954e60d9b099d1f445023e915a2022e28.pdf" TargetMode="External"/><Relationship Id="rId205" Type="http://schemas.openxmlformats.org/officeDocument/2006/relationships/hyperlink" Target="https://cdn.ittelkom-sby.ac.id/research/z16014350619d4f9742951f70032ea13d9b67b3678c.pdf" TargetMode="External"/><Relationship Id="rId247" Type="http://schemas.openxmlformats.org/officeDocument/2006/relationships/hyperlink" Target="https://cdn.ittelkom-sby.ac.id/research/z1615369045e33bead07c7bbc4844caa35a781d377d.pdf" TargetMode="External"/><Relationship Id="rId412" Type="http://schemas.openxmlformats.org/officeDocument/2006/relationships/hyperlink" Target="https://cdn.ittelkom-sby.ac.id/research/z1610763738c2734d84b71da3813a1575d66e0d8e14.pdf" TargetMode="External"/><Relationship Id="rId107" Type="http://schemas.openxmlformats.org/officeDocument/2006/relationships/hyperlink" Target="https://cdn.ittelkom-sby.ac.id/research/z16550901411c6a3a5a8661bb8cdb3816b894ce4f5b.pdf" TargetMode="External"/><Relationship Id="rId289" Type="http://schemas.openxmlformats.org/officeDocument/2006/relationships/hyperlink" Target="https://cdn.ittelkom-sby.ac.id/research/z1615502701e56305f9878eb5cc6ecdf752ac135515.pdf" TargetMode="External"/><Relationship Id="rId454" Type="http://schemas.openxmlformats.org/officeDocument/2006/relationships/hyperlink" Target="http://cdndata.telkomuniversity.ac.id/research/z17119406587d38c0226179168a5a730bf04746dfae.pdf" TargetMode="External"/><Relationship Id="rId496" Type="http://schemas.openxmlformats.org/officeDocument/2006/relationships/hyperlink" Target="http://cdndata.telkomuniversity.ac.id/research/z171094130949d7c160039b8b958267b8ff9a3d6b25.pdf" TargetMode="External"/><Relationship Id="rId661" Type="http://schemas.openxmlformats.org/officeDocument/2006/relationships/hyperlink" Target="https://cdndata.telkomuniversity.ac.id/research/z17309684952865cb1fc0e6089d849741ed6f3e21d9.pdf" TargetMode="External"/><Relationship Id="rId717" Type="http://schemas.openxmlformats.org/officeDocument/2006/relationships/hyperlink" Target="https://iplatinum.telkomuniversity.ac.id/backoffice/selection/proposal/document/719" TargetMode="External"/><Relationship Id="rId11" Type="http://schemas.openxmlformats.org/officeDocument/2006/relationships/hyperlink" Target="https://drive.google.com/file/d/1i0fHqaZwXIrQE46RP6NOroYCrbpvZyJo/view?usp=drive_link" TargetMode="External"/><Relationship Id="rId53" Type="http://schemas.openxmlformats.org/officeDocument/2006/relationships/hyperlink" Target="https://cdn.ittelkom-sby.ac.id/research/z16940504197889ced6bbf9ccb7e7ed1062a0039207.pdf" TargetMode="External"/><Relationship Id="rId149" Type="http://schemas.openxmlformats.org/officeDocument/2006/relationships/hyperlink" Target="https://cdn.ittelkom-sby.ac.id/research/z16632063040c2e1526f806eadf94c1b2347b5c47c8.pdf" TargetMode="External"/><Relationship Id="rId314" Type="http://schemas.openxmlformats.org/officeDocument/2006/relationships/hyperlink" Target="https://cdn.ittelkom-sby.ac.id/research/z1626419998365a47ce99eb908291acf1f05ca46f9a.pdf" TargetMode="External"/><Relationship Id="rId356" Type="http://schemas.openxmlformats.org/officeDocument/2006/relationships/hyperlink" Target="https://cdn.ittelkom-sby.ac.id/research/z16624330215ce2c4177b04db0e0ba26e7962e1765e.pdf" TargetMode="External"/><Relationship Id="rId398" Type="http://schemas.openxmlformats.org/officeDocument/2006/relationships/hyperlink" Target="https://cdn.ittelkom-sby.ac.id/research/z1597808981d5c1acd4264db836ae07a0823066221e.pdf" TargetMode="External"/><Relationship Id="rId521" Type="http://schemas.openxmlformats.org/officeDocument/2006/relationships/hyperlink" Target="../../../../../:b:/g/personal/lppm_ittelkom-sby_ac_id/EahPewzWc61Kh3feMCgxn2oBA_p2NuM8w58fRzzNegJA-A?e=feyRoZ" TargetMode="External"/><Relationship Id="rId563" Type="http://schemas.openxmlformats.org/officeDocument/2006/relationships/hyperlink" Target="../../../../../:b:/g/personal/lppmsby_telkomuniversity_ac_id/EREV0Djtb_NItiaaBsoC3B4B4ShokC7ucq-exZOrj_LNTA?e=lA3KwM" TargetMode="External"/><Relationship Id="rId619" Type="http://schemas.openxmlformats.org/officeDocument/2006/relationships/hyperlink" Target="https://cdn.ittelkom-sby.ac.id/research/z160137095566d0f5ade68418ab2b492b36335a830b.pdf" TargetMode="External"/><Relationship Id="rId95" Type="http://schemas.openxmlformats.org/officeDocument/2006/relationships/hyperlink" Target="https://drive.google.com/file/d/1gk811YZm6fOdybpmnqj0MlzADzICmTXR/view?usp=sharing" TargetMode="External"/><Relationship Id="rId160" Type="http://schemas.openxmlformats.org/officeDocument/2006/relationships/hyperlink" Target="https://cdn.ittelkom-sby.ac.id/research/z16281395851ab1871ad3a8bfeb27c1ed6edd600680.pdf" TargetMode="External"/><Relationship Id="rId216" Type="http://schemas.openxmlformats.org/officeDocument/2006/relationships/hyperlink" Target="https://cdn.ittelkom-sby.ac.id/research/z1615514823f59d54a6330376013d996e1bfff03b5f.pdf" TargetMode="External"/><Relationship Id="rId423" Type="http://schemas.openxmlformats.org/officeDocument/2006/relationships/hyperlink" Target="../../../../../:b:/g/personal/lppm_ittelkom-sby_ac_id/EWQ7Y6F7PV1Ok3UaMuADh0AB4jCG4Wm4uAUzZ4p9QRYUkw?e=46Xd1E" TargetMode="External"/><Relationship Id="rId258" Type="http://schemas.openxmlformats.org/officeDocument/2006/relationships/hyperlink" Target="https://cdn.ittelkom-sby.ac.id/research/z1617854862c00e01f0a36097b0d4b19ee93c39c713.pdf" TargetMode="External"/><Relationship Id="rId465" Type="http://schemas.openxmlformats.org/officeDocument/2006/relationships/hyperlink" Target="http://cdndata.telkomuniversity.ac.id/research/z1711520690726ff33c971f2812f73af7eba9d73284.pdf" TargetMode="External"/><Relationship Id="rId630" Type="http://schemas.openxmlformats.org/officeDocument/2006/relationships/hyperlink" Target="http://cdndata.telkomuniversity.ac.id/research/z1726627495465cf26b5f532f1b7008d5f5d4f6358d.pdf" TargetMode="External"/><Relationship Id="rId672" Type="http://schemas.openxmlformats.org/officeDocument/2006/relationships/hyperlink" Target="https://cdndata.telkomuniversity.ac.id/research/z1741241543109712bbdc9ccb789a3d6f4e63c28524.pdf" TargetMode="External"/><Relationship Id="rId728" Type="http://schemas.openxmlformats.org/officeDocument/2006/relationships/hyperlink" Target="../../../../../../:b:/g/personal/ppm_telkomuniversity_ac_id/EddauEfY3stJuPsLWFDVdKwBHrSUBcC5nZHXLyDgBwLFwA?e=c999fn" TargetMode="External"/><Relationship Id="rId22" Type="http://schemas.openxmlformats.org/officeDocument/2006/relationships/hyperlink" Target="https://drive.google.com/file/d/1Ed7bh1uv5p2eq-Kqq2WZ68_zhsVoQRcB/view?usp=drive_link" TargetMode="External"/><Relationship Id="rId64" Type="http://schemas.openxmlformats.org/officeDocument/2006/relationships/hyperlink" Target="https://cdn.ittelkom-sby.ac.id/research/z1675407478f8ad3733a700f7411b717ac27a6e1c18.pdf" TargetMode="External"/><Relationship Id="rId118" Type="http://schemas.openxmlformats.org/officeDocument/2006/relationships/hyperlink" Target="https://cdn.ittelkom-sby.ac.id/research/z1692345355a22a1eb7af52c03e443852a62f444653.pdf" TargetMode="External"/><Relationship Id="rId325" Type="http://schemas.openxmlformats.org/officeDocument/2006/relationships/hyperlink" Target="https://cdn.ittelkom-sby.ac.id/research/z166468889500a5f6de2f8a1f005e0d3b0967e19a1d.pdf" TargetMode="External"/><Relationship Id="rId367" Type="http://schemas.openxmlformats.org/officeDocument/2006/relationships/hyperlink" Target="https://cdn.ittelkom-sby.ac.id/research/z16646767688e163272ea6d9b090308db1ef3a0d01b.pdf" TargetMode="External"/><Relationship Id="rId532" Type="http://schemas.openxmlformats.org/officeDocument/2006/relationships/hyperlink" Target="../../../../../:b:/g/personal/lppm_ittelkom-sby_ac_id/EahPewzWc61Kh3feMCgxn2oBA_p2NuM8w58fRzzNegJA-A?e=feyRoZ" TargetMode="External"/><Relationship Id="rId574" Type="http://schemas.openxmlformats.org/officeDocument/2006/relationships/hyperlink" Target="https://cdn.ittelkom-sby.ac.id/research/z160135261681fa81dc4dbcc4290672ac5a153ae35c.pdf" TargetMode="External"/><Relationship Id="rId171" Type="http://schemas.openxmlformats.org/officeDocument/2006/relationships/hyperlink" Target="https://cdn.ittelkom-sby.ac.id/research/z1628065664b9040960ad46f2d0196fcd5f544ced7f.pdf" TargetMode="External"/><Relationship Id="rId227" Type="http://schemas.openxmlformats.org/officeDocument/2006/relationships/hyperlink" Target="https://cdn.ittelkom-sby.ac.id/research/z163733830029ac80b95845528ec062057025484d6b.pdf" TargetMode="External"/><Relationship Id="rId269" Type="http://schemas.openxmlformats.org/officeDocument/2006/relationships/hyperlink" Target="https://cdn.ittelkom-sby.ac.id/research/z16146504524bbdd28213cd9e927d8c173fcfc6831d.pdf" TargetMode="External"/><Relationship Id="rId434" Type="http://schemas.openxmlformats.org/officeDocument/2006/relationships/hyperlink" Target="https://cdn.ittelkom-sby.ac.id/research/z1703833473abc223923a4935b209be1ec932b0f7d4.pdf" TargetMode="External"/><Relationship Id="rId476" Type="http://schemas.openxmlformats.org/officeDocument/2006/relationships/hyperlink" Target="https://cdn.ittelkom-sby.ac.id/research/z1710299326a8aef2adf6c13b44cbafa51bbfb8b777.pdf" TargetMode="External"/><Relationship Id="rId641" Type="http://schemas.openxmlformats.org/officeDocument/2006/relationships/hyperlink" Target="https://cdndata.telkomuniversity.ac.id/research/z173410749630937a51ba4751d358bc8ca553fe74bc.pdf" TargetMode="External"/><Relationship Id="rId683" Type="http://schemas.openxmlformats.org/officeDocument/2006/relationships/hyperlink" Target="https://iplatinum.telkomuniversity.ac.id/backoffice/selection/proposal/document/73" TargetMode="External"/><Relationship Id="rId739" Type="http://schemas.openxmlformats.org/officeDocument/2006/relationships/hyperlink" Target="../../../../../../:b:/g/personal/ppm_telkomuniversity_ac_id/EUpiNlq31yxPnUX1NB1Bvc4Bhb4Yur-O6h3m1ebOuXsL0g?e=94wqES" TargetMode="External"/><Relationship Id="rId33" Type="http://schemas.openxmlformats.org/officeDocument/2006/relationships/hyperlink" Target="https://drive.google.com/file/d/1SYT6axc7xaeW-Xneu0ARl3-ZTDdL55Qj/view?usp=drive_link" TargetMode="External"/><Relationship Id="rId129" Type="http://schemas.openxmlformats.org/officeDocument/2006/relationships/hyperlink" Target="https://cdn.ittelkom-sby.ac.id/research/z16919849602d122db4f1f94a9d523e6d134d394e2d.pdf" TargetMode="External"/><Relationship Id="rId280" Type="http://schemas.openxmlformats.org/officeDocument/2006/relationships/hyperlink" Target="https://cdn.ittelkom-sby.ac.id/research/z1634199384bfb260ad80ba5e34396f94f9fa93f987.pdf" TargetMode="External"/><Relationship Id="rId336" Type="http://schemas.openxmlformats.org/officeDocument/2006/relationships/hyperlink" Target="https://cdn.ittelkom-sby.ac.id/research/z1643771033cfdedfb41e126bc043f26c610a934103.pdf" TargetMode="External"/><Relationship Id="rId501" Type="http://schemas.openxmlformats.org/officeDocument/2006/relationships/hyperlink" Target="http://cdndata.telkomuniversity.ac.id/research/z1710919033846a2884e756eab7d2a9e67578ba6cc5.pdf" TargetMode="External"/><Relationship Id="rId543" Type="http://schemas.openxmlformats.org/officeDocument/2006/relationships/hyperlink" Target="../../../../../:b:/g/personal/lppm_ittelkom-sby_ac_id/ETr56jffCEtFrp6VVgXN_TkBZ64i9BiV2p-V1El612Nf9g?e=0nzgIE" TargetMode="External"/><Relationship Id="rId75" Type="http://schemas.openxmlformats.org/officeDocument/2006/relationships/hyperlink" Target="https://drive.google.com/file/d/1dUl3uegcNTSWUyahIWcMsRCY0oxu1c-c/view?usp=sharing" TargetMode="External"/><Relationship Id="rId140" Type="http://schemas.openxmlformats.org/officeDocument/2006/relationships/hyperlink" Target="https://cdn.ittelkom-sby.ac.id/research/z1693365436f314f75748c46c6f77bb0cd00221120d.pdf" TargetMode="External"/><Relationship Id="rId182" Type="http://schemas.openxmlformats.org/officeDocument/2006/relationships/hyperlink" Target="https://cdn.ittelkom-sby.ac.id/research/z162806236277f65b816d57ce4bf49972f34ad44c70.pdf" TargetMode="External"/><Relationship Id="rId378" Type="http://schemas.openxmlformats.org/officeDocument/2006/relationships/hyperlink" Target="https://cdn.ittelkom-sby.ac.id/research/z1699281609a34e111e86f25531e62eac6266067f0f.pdf" TargetMode="External"/><Relationship Id="rId403" Type="http://schemas.openxmlformats.org/officeDocument/2006/relationships/hyperlink" Target="https://cdn.ittelkom-sby.ac.id/research/z1597739312a072117c37b198fbad487007507b9cb5.pdf" TargetMode="External"/><Relationship Id="rId585" Type="http://schemas.openxmlformats.org/officeDocument/2006/relationships/hyperlink" Target="https://cdn.ittelkom-sby.ac.id/research/z1601352456aa00eb217b01865bf80802d94737ecec.pdf" TargetMode="External"/><Relationship Id="rId750" Type="http://schemas.openxmlformats.org/officeDocument/2006/relationships/hyperlink" Target="../../../../../../:b:/g/personal/ppm_telkomuniversity_ac_id/EXCbI8v2Ls1Ei21lYhi0NB0B-LMljJN2OBgNEooDDDMxbQ?e=qIyjPj" TargetMode="External"/><Relationship Id="rId6" Type="http://schemas.openxmlformats.org/officeDocument/2006/relationships/hyperlink" Target="https://drive.google.com/file/d/1i0fHqaZwXIrQE46RP6NOroYCrbpvZyJo/view?usp=drive_link" TargetMode="External"/><Relationship Id="rId238" Type="http://schemas.openxmlformats.org/officeDocument/2006/relationships/hyperlink" Target="https://cdn.ittelkom-sby.ac.id/research/z16375438399f03acede7998ba9faa9e743740913a9.pdf" TargetMode="External"/><Relationship Id="rId445" Type="http://schemas.openxmlformats.org/officeDocument/2006/relationships/hyperlink" Target="http://cdndata.telkomuniversity.ac.id/research/z1711941213806652e0f31e84a7760108794e2904fb.pdf" TargetMode="External"/><Relationship Id="rId487" Type="http://schemas.openxmlformats.org/officeDocument/2006/relationships/hyperlink" Target="http://cdndata.telkomuniversity.ac.id/research/z1710944248893d5562f2b5ded2eb53bae54093b2ca.pdf" TargetMode="External"/><Relationship Id="rId610" Type="http://schemas.openxmlformats.org/officeDocument/2006/relationships/hyperlink" Target="https://cdn.ittelkom-sby.ac.id/research/z162771615955856d635de4c6cbecd21033b20fb009.pdf" TargetMode="External"/><Relationship Id="rId652" Type="http://schemas.openxmlformats.org/officeDocument/2006/relationships/hyperlink" Target="https://cdndata.telkomuniversity.ac.id/research/z17310589316b3d1ee36312e5e3eba74b8b8ad29b4b.pdf" TargetMode="External"/><Relationship Id="rId694" Type="http://schemas.openxmlformats.org/officeDocument/2006/relationships/hyperlink" Target="https://iplatinum.telkomuniversity.ac.id/backoffice/selection/proposal/document/287" TargetMode="External"/><Relationship Id="rId708" Type="http://schemas.openxmlformats.org/officeDocument/2006/relationships/hyperlink" Target="https://iplatinum.telkomuniversity.ac.id/backoffice/selection/proposal/document/538" TargetMode="External"/><Relationship Id="rId291" Type="http://schemas.openxmlformats.org/officeDocument/2006/relationships/hyperlink" Target="https://cdn.ittelkom-sby.ac.id/research/z1616161349de7dfe7967d7edd6b9958e5f448e57ff.pdf" TargetMode="External"/><Relationship Id="rId305" Type="http://schemas.openxmlformats.org/officeDocument/2006/relationships/hyperlink" Target="https://cdn.ittelkom-sby.ac.id/research/z1638518752c2a07b61d2d286f411479e28dce68df5.pdf" TargetMode="External"/><Relationship Id="rId347" Type="http://schemas.openxmlformats.org/officeDocument/2006/relationships/hyperlink" Target="https://cdn.ittelkom-sby.ac.id/research/z1669277698dbfe1c5b8c2bfe6799b8d4d9e7e4131d.pdf" TargetMode="External"/><Relationship Id="rId512" Type="http://schemas.openxmlformats.org/officeDocument/2006/relationships/hyperlink" Target="http://cdndata.telkomuniversity.ac.id/research/z17107369035a063876d60a152e20f8f1112ce58d39.pdf" TargetMode="External"/><Relationship Id="rId44" Type="http://schemas.openxmlformats.org/officeDocument/2006/relationships/hyperlink" Target="https://cdn.ittelkom-sby.ac.id/research/z169336683934e7913583b2cee142d11719568cfeb7.pdf" TargetMode="External"/><Relationship Id="rId86" Type="http://schemas.openxmlformats.org/officeDocument/2006/relationships/hyperlink" Target="https://drive.google.com/file/d/1kN9AUR8ZI25qOnbsGspj-qQ8ez2J_CMr/view?usp=sharing" TargetMode="External"/><Relationship Id="rId151" Type="http://schemas.openxmlformats.org/officeDocument/2006/relationships/hyperlink" Target="https://cdn.ittelkom-sby.ac.id/research/z1663206524c1ed9e7e7df5bc031938b63d692f2fff.pdf" TargetMode="External"/><Relationship Id="rId389" Type="http://schemas.openxmlformats.org/officeDocument/2006/relationships/hyperlink" Target="https://cdn.ittelkom-sby.ac.id/research/z1698412623f55f9be888d91319ebe4523faf1a5b15.pdf" TargetMode="External"/><Relationship Id="rId554" Type="http://schemas.openxmlformats.org/officeDocument/2006/relationships/hyperlink" Target="http://cdndata.telkomuniversity.ac.id/research/z172351303927cae4c8e96cc105247470f6bff579f2.pdf" TargetMode="External"/><Relationship Id="rId596" Type="http://schemas.openxmlformats.org/officeDocument/2006/relationships/hyperlink" Target="https://cdn.ittelkom-sby.ac.id/research/z1601359604ffe00667a96321e26196896b793da91e.pdf" TargetMode="External"/><Relationship Id="rId193" Type="http://schemas.openxmlformats.org/officeDocument/2006/relationships/hyperlink" Target="https://cdn.ittelkom-sby.ac.id/research/z16279705904cdc072c581525a78e1061c6b1dff690.pdf" TargetMode="External"/><Relationship Id="rId207" Type="http://schemas.openxmlformats.org/officeDocument/2006/relationships/hyperlink" Target="https://cdn.ittelkom-sby.ac.id/research/z16107650193c8fa45762ab73bf8fc170d24ca433e0.pdf" TargetMode="External"/><Relationship Id="rId249" Type="http://schemas.openxmlformats.org/officeDocument/2006/relationships/hyperlink" Target="https://cdn.ittelkom-sby.ac.id/research/z1615564364d6a69327e092b985988ed53d5a98045c.pdf" TargetMode="External"/><Relationship Id="rId414" Type="http://schemas.openxmlformats.org/officeDocument/2006/relationships/hyperlink" Target="https://cdn.ittelkom-sby.ac.id/research/z16107640965b7babfc32e7ff86b41eb65e7718e412.pdf" TargetMode="External"/><Relationship Id="rId456" Type="http://schemas.openxmlformats.org/officeDocument/2006/relationships/hyperlink" Target="http://cdndata.telkomuniversity.ac.id/research/z1711940682736766e231df172a2f47dc41fb1a96ea.pdf" TargetMode="External"/><Relationship Id="rId498" Type="http://schemas.openxmlformats.org/officeDocument/2006/relationships/hyperlink" Target="http://cdndata.telkomuniversity.ac.id/research/z1710942142c67619b5a029f2ab196a92a87fe346f5.pdf" TargetMode="External"/><Relationship Id="rId621" Type="http://schemas.openxmlformats.org/officeDocument/2006/relationships/hyperlink" Target="https://cdn.ittelkom-sby.ac.id/research/z16014324703895d122cb9ad3b8929f3daa7f74e15b.pdf" TargetMode="External"/><Relationship Id="rId663" Type="http://schemas.openxmlformats.org/officeDocument/2006/relationships/hyperlink" Target="https://cdndata.telkomuniversity.ac.id/research/z1731769546ade8755c8c121699bab10346e6d955e9.pdf" TargetMode="External"/><Relationship Id="rId13" Type="http://schemas.openxmlformats.org/officeDocument/2006/relationships/hyperlink" Target="https://drive.google.com/file/d/1i0fHqaZwXIrQE46RP6NOroYCrbpvZyJo/view?usp=drive_link" TargetMode="External"/><Relationship Id="rId109" Type="http://schemas.openxmlformats.org/officeDocument/2006/relationships/hyperlink" Target="https://cdn.ittelkom-sby.ac.id/research/z1654826769585c4dc485efb7729f5ff171155471b0.pdf" TargetMode="External"/><Relationship Id="rId260" Type="http://schemas.openxmlformats.org/officeDocument/2006/relationships/hyperlink" Target="https://cdn.ittelkom-sby.ac.id/research/z16155449353e970ab59048b1b3ce1f0a5eeccf306d.pdf" TargetMode="External"/><Relationship Id="rId316" Type="http://schemas.openxmlformats.org/officeDocument/2006/relationships/hyperlink" Target="https://cdn.ittelkom-sby.ac.id/research/z1633505936cb10a0c1115f85b629a1a0337903bb93.pdf" TargetMode="External"/><Relationship Id="rId523" Type="http://schemas.openxmlformats.org/officeDocument/2006/relationships/hyperlink" Target="../../../../../:b:/g/personal/lppm_ittelkom-sby_ac_id/EahPewzWc61Kh3feMCgxn2oBA_p2NuM8w58fRzzNegJA-A?e=feyRoZ" TargetMode="External"/><Relationship Id="rId719" Type="http://schemas.openxmlformats.org/officeDocument/2006/relationships/hyperlink" Target="../../../../../../:b:/g/personal/ppm_telkomuniversity_ac_id/EZb_J6ypqGFOqU1j1T3-ungBDpuW6OzFhzDzCPh0lNkdsA?e=WkdcgA" TargetMode="External"/><Relationship Id="rId55" Type="http://schemas.openxmlformats.org/officeDocument/2006/relationships/hyperlink" Target="https://cdn.ittelkom-sby.ac.id/research/z16933643141fbe09b50d79c64ec1cba811e544a58d.pdf" TargetMode="External"/><Relationship Id="rId97" Type="http://schemas.openxmlformats.org/officeDocument/2006/relationships/hyperlink" Target="https://drive.google.com/file/d/1rNsDqWuFjZDxn2RDLQh-awZPoD3RFjoS/view?usp=sharing" TargetMode="External"/><Relationship Id="rId120" Type="http://schemas.openxmlformats.org/officeDocument/2006/relationships/hyperlink" Target="https://cdn.ittelkom-sby.ac.id/research/z16923589972661c81a06c59720c03f149ebe4a0aed.pdf" TargetMode="External"/><Relationship Id="rId358" Type="http://schemas.openxmlformats.org/officeDocument/2006/relationships/hyperlink" Target="https://cdn.ittelkom-sby.ac.id/research/z168258143181acc864e16dd068a7e75164202054da.pdf" TargetMode="External"/><Relationship Id="rId565" Type="http://schemas.openxmlformats.org/officeDocument/2006/relationships/hyperlink" Target="../../../../../:b:/g/personal/lppmsby_telkomuniversity_ac_id/EaM347nD1R5NubujBfBkmuABqx4GLaLRrUjNCbcK6Ea81A" TargetMode="External"/><Relationship Id="rId730" Type="http://schemas.openxmlformats.org/officeDocument/2006/relationships/hyperlink" Target="../../../../../../:b:/g/personal/ppm_telkomuniversity_ac_id/Efy8_xgSU_dBjm0PJfWdyE4BjIP0bZqDB2veiqg6n-5rOg?e=mjI38T" TargetMode="External"/><Relationship Id="rId162" Type="http://schemas.openxmlformats.org/officeDocument/2006/relationships/hyperlink" Target="https://cdn.ittelkom-sby.ac.id/research/z16334976742255eedfb9982117508f884c1bce06b9.pdf" TargetMode="External"/><Relationship Id="rId218" Type="http://schemas.openxmlformats.org/officeDocument/2006/relationships/hyperlink" Target="https://cdn.ittelkom-sby.ac.id/research/z1615531459f4daacaddb0db2d1afc499572a6b053d.pdf" TargetMode="External"/><Relationship Id="rId425" Type="http://schemas.openxmlformats.org/officeDocument/2006/relationships/hyperlink" Target="https://cdn.ittelkom-sby.ac.id/research/z1701143566d3e5347d293e27e00455d7d2552fe5b1.pdf" TargetMode="External"/><Relationship Id="rId467" Type="http://schemas.openxmlformats.org/officeDocument/2006/relationships/hyperlink" Target="http://cdndata.telkomuniversity.ac.id/research/z17115200263c3dbb1eaf2786554a7c31a0d109455d.pdf" TargetMode="External"/><Relationship Id="rId632" Type="http://schemas.openxmlformats.org/officeDocument/2006/relationships/hyperlink" Target="http://cdndata.telkomuniversity.ac.id/research/z1726627510eef32c651d015893d00ed36393a42401.pdf" TargetMode="External"/><Relationship Id="rId271" Type="http://schemas.openxmlformats.org/officeDocument/2006/relationships/hyperlink" Target="https://cdn.ittelkom-sby.ac.id/research/z1632968075a0c9020990c02b1547387d78708d3e1b.pdf" TargetMode="External"/><Relationship Id="rId674" Type="http://schemas.openxmlformats.org/officeDocument/2006/relationships/hyperlink" Target="https://cdndata.telkomuniversity.ac.id/research/z1721033717e796856e27bcf691d4f03304e8fa45c9.pdf" TargetMode="External"/><Relationship Id="rId24" Type="http://schemas.openxmlformats.org/officeDocument/2006/relationships/hyperlink" Target="https://drive.google.com/file/d/1SYT6axc7xaeW-Xneu0ARl3-ZTDdL55Qj/view?usp=drive_link" TargetMode="External"/><Relationship Id="rId66" Type="http://schemas.openxmlformats.org/officeDocument/2006/relationships/hyperlink" Target="https://cdn.ittelkom-sby.ac.id/research/z16850681131cffcef9d756d115ec61dd81d2900bc7.pdf" TargetMode="External"/><Relationship Id="rId131" Type="http://schemas.openxmlformats.org/officeDocument/2006/relationships/hyperlink" Target="https://cdn.ittelkom-sby.ac.id/research/z169344055044feb53aca28158cb8c9e90abf688b15.pdf" TargetMode="External"/><Relationship Id="rId327" Type="http://schemas.openxmlformats.org/officeDocument/2006/relationships/hyperlink" Target="https://cdn.ittelkom-sby.ac.id/research/z16825787812eaaf0dfd6ebfaba692dddf3ffc34582.pdf" TargetMode="External"/><Relationship Id="rId369" Type="http://schemas.openxmlformats.org/officeDocument/2006/relationships/hyperlink" Target="https://cdn.ittelkom-sby.ac.id/research/z1663213834225981aa631143f51fbaf6b21fb698b7.pdf" TargetMode="External"/><Relationship Id="rId534" Type="http://schemas.openxmlformats.org/officeDocument/2006/relationships/hyperlink" Target="../../../../../:b:/g/personal/lppm_ittelkom-sby_ac_id/EahPewzWc61Kh3feMCgxn2oBA_p2NuM8w58fRzzNegJA-A?e=feyRoZ" TargetMode="External"/><Relationship Id="rId576" Type="http://schemas.openxmlformats.org/officeDocument/2006/relationships/hyperlink" Target="https://cdn.ittelkom-sby.ac.id/research/z160135261681fa81dc4dbcc4290672ac5a153ae35c.pdf" TargetMode="External"/><Relationship Id="rId741" Type="http://schemas.openxmlformats.org/officeDocument/2006/relationships/hyperlink" Target="../../../../../../:b:/g/personal/ppm_telkomuniversity_ac_id/EdX_9hx7u7BGq0e_OU6tdakB0QBQw8vk5Sz2EtzW-Po8KQ?e=UMUPj4" TargetMode="External"/><Relationship Id="rId173" Type="http://schemas.openxmlformats.org/officeDocument/2006/relationships/hyperlink" Target="https://cdn.ittelkom-sby.ac.id/research/z162806795139a34d8890cc47c5b190079c52de44c0.pdf" TargetMode="External"/><Relationship Id="rId229" Type="http://schemas.openxmlformats.org/officeDocument/2006/relationships/hyperlink" Target="https://cdn.ittelkom-sby.ac.id/research/z16375496187b8b5a7476757e5cdd903634aeff67a3.pdf" TargetMode="External"/><Relationship Id="rId380" Type="http://schemas.openxmlformats.org/officeDocument/2006/relationships/hyperlink" Target="https://cdn.ittelkom-sby.ac.id/research/z1698642646ed657dbc96ba70ce17b970a5e9501fd1.pdf" TargetMode="External"/><Relationship Id="rId436" Type="http://schemas.openxmlformats.org/officeDocument/2006/relationships/hyperlink" Target="http://cdndata.telkomuniversity.ac.id/research/z1711941369cac18d523f29fd732490e07a22507c21.pdf" TargetMode="External"/><Relationship Id="rId601" Type="http://schemas.openxmlformats.org/officeDocument/2006/relationships/hyperlink" Target="https://cdn.ittelkom-sby.ac.id/research/z1601361623eb65b28f141d47c3772d0afff678d27a.pdf" TargetMode="External"/><Relationship Id="rId643" Type="http://schemas.openxmlformats.org/officeDocument/2006/relationships/hyperlink" Target="https://cdndata.telkomuniversity.ac.id/research/z17368259906bba3ac42572fa09330b181de35936bf.pdf" TargetMode="External"/><Relationship Id="rId240" Type="http://schemas.openxmlformats.org/officeDocument/2006/relationships/hyperlink" Target="https://cdn.ittelkom-sby.ac.id/research/z163733573351cb453e501cfcb3c8c1ac430e2a2499.pdf" TargetMode="External"/><Relationship Id="rId478" Type="http://schemas.openxmlformats.org/officeDocument/2006/relationships/hyperlink" Target="https://cdn.ittelkom-sby.ac.id/research/z170978156889c02b78ee09771496b74ab3c736c69d.pdf" TargetMode="External"/><Relationship Id="rId685" Type="http://schemas.openxmlformats.org/officeDocument/2006/relationships/hyperlink" Target="https://iplatinum.telkomuniversity.ac.id/backoffice/selection/proposal/document/89" TargetMode="External"/><Relationship Id="rId35" Type="http://schemas.openxmlformats.org/officeDocument/2006/relationships/hyperlink" Target="https://drive.google.com/file/d/1SYT6axc7xaeW-Xneu0ARl3-ZTDdL55Qj/view?usp=drive_link" TargetMode="External"/><Relationship Id="rId77" Type="http://schemas.openxmlformats.org/officeDocument/2006/relationships/hyperlink" Target="https://drive.google.com/file/d/1-nBJ81w25lg2Xh4WqbLR26Y0UXjNNEXx/view?usp=sharing" TargetMode="External"/><Relationship Id="rId100" Type="http://schemas.openxmlformats.org/officeDocument/2006/relationships/hyperlink" Target="https://drive.google.com/file/d/1XM7vIoHUL9a6CbsslKxO9hvcGqTCubZ4/view?usp=sharing" TargetMode="External"/><Relationship Id="rId282" Type="http://schemas.openxmlformats.org/officeDocument/2006/relationships/hyperlink" Target="https://cdn.ittelkom-sby.ac.id/research/z1633759470fb1d78f438a171e8d36cf62f1aef1d20.pdf" TargetMode="External"/><Relationship Id="rId338" Type="http://schemas.openxmlformats.org/officeDocument/2006/relationships/hyperlink" Target="https://cdn.ittelkom-sby.ac.id/research/z1643252759e953b752e33b601de5e8cc371bc2a318.pdf" TargetMode="External"/><Relationship Id="rId503" Type="http://schemas.openxmlformats.org/officeDocument/2006/relationships/hyperlink" Target="http://cdndata.telkomuniversity.ac.id/research/z1710940669c42c887b094af7381fcca752e1c0aa17.pdf" TargetMode="External"/><Relationship Id="rId545" Type="http://schemas.openxmlformats.org/officeDocument/2006/relationships/hyperlink" Target="../../../../../:b:/g/personal/lppm_ittelkom-sby_ac_id/ETr56jffCEtFrp6VVgXN_TkBZ64i9BiV2p-V1El612Nf9g?e=0nzgIE" TargetMode="External"/><Relationship Id="rId587" Type="http://schemas.openxmlformats.org/officeDocument/2006/relationships/hyperlink" Target="https://cdn.ittelkom-sby.ac.id/research/z1601352766c283da25f0f21d7a20cce1b1c3f6cbdd.pdf" TargetMode="External"/><Relationship Id="rId710" Type="http://schemas.openxmlformats.org/officeDocument/2006/relationships/hyperlink" Target="https://iplatinum.telkomuniversity.ac.id/backoffice/selection/proposal/document/557" TargetMode="External"/><Relationship Id="rId752" Type="http://schemas.openxmlformats.org/officeDocument/2006/relationships/printerSettings" Target="../printerSettings/printerSettings8.bin"/><Relationship Id="rId8" Type="http://schemas.openxmlformats.org/officeDocument/2006/relationships/hyperlink" Target="https://drive.google.com/file/d/1i0fHqaZwXIrQE46RP6NOroYCrbpvZyJo/view?usp=drive_link" TargetMode="External"/><Relationship Id="rId142" Type="http://schemas.openxmlformats.org/officeDocument/2006/relationships/hyperlink" Target="https://cdn.ittelkom-sby.ac.id/research/z1693384170edb13f223134c84a0cb2bbcfea5a535b.pdf" TargetMode="External"/><Relationship Id="rId184" Type="http://schemas.openxmlformats.org/officeDocument/2006/relationships/hyperlink" Target="https://cdn.ittelkom-sby.ac.id/research/z16280594119833aa9b7e7e58eb1886924bd1315384.pdf" TargetMode="External"/><Relationship Id="rId391" Type="http://schemas.openxmlformats.org/officeDocument/2006/relationships/hyperlink" Target="https://cdn.ittelkom-sby.ac.id/research/z16987230724a771fa68429d9bba7f44b19c215b70f.pdf" TargetMode="External"/><Relationship Id="rId405" Type="http://schemas.openxmlformats.org/officeDocument/2006/relationships/hyperlink" Target="https://cdn.ittelkom-sby.ac.id/research/z1597799457dacac1753ea357200088affd436f96d8.pdf" TargetMode="External"/><Relationship Id="rId447" Type="http://schemas.openxmlformats.org/officeDocument/2006/relationships/hyperlink" Target="http://cdndata.telkomuniversity.ac.id/research/z1711941240ade6df11746ed9d0073be25460d4db4a.pdf" TargetMode="External"/><Relationship Id="rId612" Type="http://schemas.openxmlformats.org/officeDocument/2006/relationships/hyperlink" Target="https://cdn.ittelkom-sby.ac.id/research/z1627712043df89f79356c6e0c699e366f834afce06.pdf" TargetMode="External"/><Relationship Id="rId251" Type="http://schemas.openxmlformats.org/officeDocument/2006/relationships/hyperlink" Target="https://cdn.ittelkom-sby.ac.id/research/z16372054801b47429f8847130214df5ac45825dbd9.pdf" TargetMode="External"/><Relationship Id="rId489" Type="http://schemas.openxmlformats.org/officeDocument/2006/relationships/hyperlink" Target="http://cdndata.telkomuniversity.ac.id/research/z171094300472c27ecdfcc50cd9d31c8928ddf0a6fe.pdf" TargetMode="External"/><Relationship Id="rId654" Type="http://schemas.openxmlformats.org/officeDocument/2006/relationships/hyperlink" Target="https://cdndata.telkomuniversity.ac.id/research/z1731046109c629fc16e5527e935d0d7ecca9cff0f4.pdf" TargetMode="External"/><Relationship Id="rId696" Type="http://schemas.openxmlformats.org/officeDocument/2006/relationships/hyperlink" Target="https://iplatinum.telkomuniversity.ac.id/backoffice/selection/proposal/document/309" TargetMode="External"/><Relationship Id="rId46" Type="http://schemas.openxmlformats.org/officeDocument/2006/relationships/hyperlink" Target="https://cdn.ittelkom-sby.ac.id/research/z1693384495f8c692df79786269287af5fcc2b0bcc1.pdf" TargetMode="External"/><Relationship Id="rId293" Type="http://schemas.openxmlformats.org/officeDocument/2006/relationships/hyperlink" Target="https://cdn.ittelkom-sby.ac.id/research/z1626075335eeb247d6dc26f3433b4fe341122ffaa9.pdf" TargetMode="External"/><Relationship Id="rId307" Type="http://schemas.openxmlformats.org/officeDocument/2006/relationships/hyperlink" Target="https://cdn.ittelkom-sby.ac.id/research/z16385461653c969b6ebeaa60dc6da27b9090e65e9b.pdf" TargetMode="External"/><Relationship Id="rId349" Type="http://schemas.openxmlformats.org/officeDocument/2006/relationships/hyperlink" Target="https://cdn.ittelkom-sby.ac.id/research/z168256806806190ae89b93260424e4e352595e9fd0.pdf" TargetMode="External"/><Relationship Id="rId514" Type="http://schemas.openxmlformats.org/officeDocument/2006/relationships/hyperlink" Target="../../../../../:b:/g/personal/lppm_ittelkom-sby_ac_id/EahPewzWc61Kh3feMCgxn2oBA_p2NuM8w58fRzzNegJA-A?e=feyRoZ" TargetMode="External"/><Relationship Id="rId556" Type="http://schemas.openxmlformats.org/officeDocument/2006/relationships/hyperlink" Target="http://cdndata.telkomuniversity.ac.id/research/z17235132384477dc50f5fdd8d822119be49a2bbaae.pdf" TargetMode="External"/><Relationship Id="rId721" Type="http://schemas.openxmlformats.org/officeDocument/2006/relationships/hyperlink" Target="../../../../../../:b:/g/personal/ppm_telkomuniversity_ac_id/ET-gkeV5NPZKs2AMpiyT2BkBu9HN6TgQdvQluCJJbHip9g?e=rJQJ6C" TargetMode="External"/><Relationship Id="rId88" Type="http://schemas.openxmlformats.org/officeDocument/2006/relationships/hyperlink" Target="https://drive.google.com/file/d/1eWHdlvsmIetgh5nZpX1Q0auvNEAVgdAq/view?usp=sharing" TargetMode="External"/><Relationship Id="rId111" Type="http://schemas.openxmlformats.org/officeDocument/2006/relationships/hyperlink" Target="https://cdn.ittelkom-sby.ac.id/research/z16550897614910c35c85714e3728c7cd39f4610ade.pdf" TargetMode="External"/><Relationship Id="rId153" Type="http://schemas.openxmlformats.org/officeDocument/2006/relationships/hyperlink" Target="https://cdn.ittelkom-sby.ac.id/research/z16548296375b85c53e9dfb8e12493a41fdab47b09c.pdf" TargetMode="External"/><Relationship Id="rId195" Type="http://schemas.openxmlformats.org/officeDocument/2006/relationships/hyperlink" Target="https://cdn.ittelkom-sby.ac.id/research/z16279700150d680f3b1a7f0960ddf6b2edac4f91f6.pdf" TargetMode="External"/><Relationship Id="rId209" Type="http://schemas.openxmlformats.org/officeDocument/2006/relationships/hyperlink" Target="https://cdn.ittelkom-sby.ac.id/research/z1610765118ea9c52523c1da2b6fb096f1f0f72225e.pdf" TargetMode="External"/><Relationship Id="rId360" Type="http://schemas.openxmlformats.org/officeDocument/2006/relationships/hyperlink" Target="https://cdn.ittelkom-sby.ac.id/research/z164981226377f35a5ee2e07d7f09d90ebf6cd3af07.pdf" TargetMode="External"/><Relationship Id="rId416" Type="http://schemas.openxmlformats.org/officeDocument/2006/relationships/hyperlink" Target="https://cdn.ittelkom-sby.ac.id/research/z161076352546f28902cddec8e492c7ee74a6d191df.pdf" TargetMode="External"/><Relationship Id="rId598" Type="http://schemas.openxmlformats.org/officeDocument/2006/relationships/hyperlink" Target="https://cdn.ittelkom-sby.ac.id/research/z1601359697bcf9cdc4edbe6d06acb91bf6eae2e3dd.pdf" TargetMode="External"/><Relationship Id="rId220" Type="http://schemas.openxmlformats.org/officeDocument/2006/relationships/hyperlink" Target="https://cdn.ittelkom-sby.ac.id/research/z1615537468f0da6778347458cae9f750f2a955f51a.pdf" TargetMode="External"/><Relationship Id="rId458" Type="http://schemas.openxmlformats.org/officeDocument/2006/relationships/hyperlink" Target="http://cdndata.telkomuniversity.ac.id/research/z1711940740fd0fe1ca3ac8b61fe229c0c3b6c9dfbc.pdf" TargetMode="External"/><Relationship Id="rId623" Type="http://schemas.openxmlformats.org/officeDocument/2006/relationships/hyperlink" Target="https://cdn.ittelkom-sby.ac.id/research/z1601432674440eb52e6223c89d093bd3b7fe1c37af.pdf" TargetMode="External"/><Relationship Id="rId665" Type="http://schemas.openxmlformats.org/officeDocument/2006/relationships/hyperlink" Target="https://cdndata.telkomuniversity.ac.id/research/z17309689122cc83b36c5c1943fcf677c6685b4ef16.pdf" TargetMode="External"/><Relationship Id="rId15" Type="http://schemas.openxmlformats.org/officeDocument/2006/relationships/hyperlink" Target="https://drive.google.com/file/d/1Cj0oLN2ZcoOSZ9b8cCaCqE8SUJkHJ4Qq/view?usp=drive_link" TargetMode="External"/><Relationship Id="rId57" Type="http://schemas.openxmlformats.org/officeDocument/2006/relationships/hyperlink" Target="https://cdn.ittelkom-sby.ac.id/research/z16974474722854e5c47c50ee61e1091dc2bcc97545.pdf" TargetMode="External"/><Relationship Id="rId262" Type="http://schemas.openxmlformats.org/officeDocument/2006/relationships/hyperlink" Target="https://cdn.ittelkom-sby.ac.id/research/z1618535472f3a9863156fbaddc4b93f3b07ea375ce.pdf" TargetMode="External"/><Relationship Id="rId318" Type="http://schemas.openxmlformats.org/officeDocument/2006/relationships/hyperlink" Target="https://cdn.ittelkom-sby.ac.id/research/z1627042379f1745084500f0195e77ed6eb90720998.pdf" TargetMode="External"/><Relationship Id="rId525" Type="http://schemas.openxmlformats.org/officeDocument/2006/relationships/hyperlink" Target="../../../../../:b:/g/personal/lppm_ittelkom-sby_ac_id/EahPewzWc61Kh3feMCgxn2oBA_p2NuM8w58fRzzNegJA-A?e=feyRoZ" TargetMode="External"/><Relationship Id="rId567" Type="http://schemas.openxmlformats.org/officeDocument/2006/relationships/hyperlink" Target="https://cdn.ittelkom-sby.ac.id/research/z1627726388b653e05e6fd17f09fca90f4f080f39f4.pdf" TargetMode="External"/><Relationship Id="rId732" Type="http://schemas.openxmlformats.org/officeDocument/2006/relationships/hyperlink" Target="../../../../../../:b:/g/personal/ppm_telkomuniversity_ac_id/EShtTJrn4RlNukjVJ-gd4lIBgqUPArVS4sj8Vfn3v-YdGQ?e=M73LOv" TargetMode="External"/><Relationship Id="rId99" Type="http://schemas.openxmlformats.org/officeDocument/2006/relationships/hyperlink" Target="https://drive.google.com/file/d/1XM7vIoHUL9a6CbsslKxO9hvcGqTCubZ4/view?usp=sharing" TargetMode="External"/><Relationship Id="rId122" Type="http://schemas.openxmlformats.org/officeDocument/2006/relationships/hyperlink" Target="https://cdn.ittelkom-sby.ac.id/research/z16756476299ac43ee4dc920852aa0f4015227adb57.pdf" TargetMode="External"/><Relationship Id="rId164" Type="http://schemas.openxmlformats.org/officeDocument/2006/relationships/hyperlink" Target="https://cdn.ittelkom-sby.ac.id/research/z1633577935d832c680dbdf3e998d219ee709f4cb1c.pdf" TargetMode="External"/><Relationship Id="rId371" Type="http://schemas.openxmlformats.org/officeDocument/2006/relationships/hyperlink" Target="https://cdn.ittelkom-sby.ac.id/research/z1643357824da4539cb1e5383cac32d32b072c1c584.pdf" TargetMode="External"/><Relationship Id="rId427" Type="http://schemas.openxmlformats.org/officeDocument/2006/relationships/hyperlink" Target="https://cdn.ittelkom-sby.ac.id/research/z17016731468e7beefeb8b97a0b786f421a95217e4f.pdf" TargetMode="External"/><Relationship Id="rId469" Type="http://schemas.openxmlformats.org/officeDocument/2006/relationships/hyperlink" Target="https://cdn.ittelkom-sby.ac.id/research/z17133182038511466b5bce7ad45e2a80f7979624b4.pdf" TargetMode="External"/><Relationship Id="rId634" Type="http://schemas.openxmlformats.org/officeDocument/2006/relationships/hyperlink" Target="http://cdndata.telkomuniversity.ac.id/research/z17079822832a9ae9468799f847a9ec525d4262ac43.pdf" TargetMode="External"/><Relationship Id="rId676" Type="http://schemas.openxmlformats.org/officeDocument/2006/relationships/hyperlink" Target="https://cdndata.telkomuniversity.ac.id/research/z17234292864dfa928f85355bfc299487630c449a62.pdf" TargetMode="External"/><Relationship Id="rId26" Type="http://schemas.openxmlformats.org/officeDocument/2006/relationships/hyperlink" Target="https://drive.google.com/file/d/1SYT6axc7xaeW-Xneu0ARl3-ZTDdL55Qj/view?usp=drive_link" TargetMode="External"/><Relationship Id="rId231" Type="http://schemas.openxmlformats.org/officeDocument/2006/relationships/hyperlink" Target="https://cdn.ittelkom-sby.ac.id/research/z1637567267fe4a23f4d3301fe76b5353fd602724d1.pdf" TargetMode="External"/><Relationship Id="rId273" Type="http://schemas.openxmlformats.org/officeDocument/2006/relationships/hyperlink" Target="https://cdn.ittelkom-sby.ac.id/research/z16324733113537f3f9fb8e0a55a0e03cb4de3882dc.pdf" TargetMode="External"/><Relationship Id="rId329" Type="http://schemas.openxmlformats.org/officeDocument/2006/relationships/hyperlink" Target="https://cdn.ittelkom-sby.ac.id/research/z16825785956d658926034413c2d9c2518600ffa2e9.pdf" TargetMode="External"/><Relationship Id="rId480" Type="http://schemas.openxmlformats.org/officeDocument/2006/relationships/hyperlink" Target="http://cdndata.telkomuniversity.ac.id/research/z1708055900abff7ccaf488946d03f41a476b2ba25b.pdf" TargetMode="External"/><Relationship Id="rId536" Type="http://schemas.openxmlformats.org/officeDocument/2006/relationships/hyperlink" Target="../../../../../:b:/g/personal/lppm_ittelkom-sby_ac_id/EahPewzWc61Kh3feMCgxn2oBA_p2NuM8w58fRzzNegJA-A?e=feyRoZ" TargetMode="External"/><Relationship Id="rId701" Type="http://schemas.openxmlformats.org/officeDocument/2006/relationships/hyperlink" Target="https://iplatinum.telkomuniversity.ac.id/backoffice/selection/proposal/document/363" TargetMode="External"/><Relationship Id="rId68" Type="http://schemas.openxmlformats.org/officeDocument/2006/relationships/hyperlink" Target="https://cdn.ittelkom-sby.ac.id/research/z1675407310a390b20b5aaa2208d2892f345c9d5f1b.pdf" TargetMode="External"/><Relationship Id="rId133" Type="http://schemas.openxmlformats.org/officeDocument/2006/relationships/hyperlink" Target="https://cdn.ittelkom-sby.ac.id/research/z1701674963d968dad4bee0b36f1f120659bc5dc1ec.pdf" TargetMode="External"/><Relationship Id="rId175" Type="http://schemas.openxmlformats.org/officeDocument/2006/relationships/hyperlink" Target="https://cdn.ittelkom-sby.ac.id/research/z1628064560d8240ce8813ba0e42348c9908a8cc61a.pdf" TargetMode="External"/><Relationship Id="rId340" Type="http://schemas.openxmlformats.org/officeDocument/2006/relationships/hyperlink" Target="https://cdn.ittelkom-sby.ac.id/research/z1643770768546dbae14fc8fb314582687119ba20cf.pdf" TargetMode="External"/><Relationship Id="rId578" Type="http://schemas.openxmlformats.org/officeDocument/2006/relationships/hyperlink" Target="https://cdn.ittelkom-sby.ac.id/research/z16013522113f97143ecfd6e8ae544a5b2c43a652ae.pdf" TargetMode="External"/><Relationship Id="rId743" Type="http://schemas.openxmlformats.org/officeDocument/2006/relationships/hyperlink" Target="../../../../../../:b:/g/personal/ppm_telkomuniversity_ac_id/EX37q7CQzJFDgS8iAxfrgvoBDCWkXMfhmTk3dpah04DvYw?e=EQ8KoV" TargetMode="External"/><Relationship Id="rId200" Type="http://schemas.openxmlformats.org/officeDocument/2006/relationships/hyperlink" Target="https://cdn.ittelkom-sby.ac.id/research/z1601434846ae1dea35a5610c80f46b39874517d11f.pdf" TargetMode="External"/><Relationship Id="rId382" Type="http://schemas.openxmlformats.org/officeDocument/2006/relationships/hyperlink" Target="https://cdn.ittelkom-sby.ac.id/research/z1698765478455d325762d45b7c8b1c0b044d063c0a.pdf" TargetMode="External"/><Relationship Id="rId438" Type="http://schemas.openxmlformats.org/officeDocument/2006/relationships/hyperlink" Target="http://cdndata.telkomuniversity.ac.id/research/z17119408765025aec79736852fb873ad83af547bbf.pdf" TargetMode="External"/><Relationship Id="rId603" Type="http://schemas.openxmlformats.org/officeDocument/2006/relationships/hyperlink" Target="https://cdn.ittelkom-sby.ac.id/research/z16277265706f3e0284c5a542e63cb15e321d6ab290.pdf" TargetMode="External"/><Relationship Id="rId645" Type="http://schemas.openxmlformats.org/officeDocument/2006/relationships/hyperlink" Target="https://cdndata.telkomuniversity.ac.id/research/z1731021246bec1644dde5b55d3a93ae6fa5c70dcb3.pdf" TargetMode="External"/><Relationship Id="rId687" Type="http://schemas.openxmlformats.org/officeDocument/2006/relationships/hyperlink" Target="https://iplatinum.telkomuniversity.ac.id/backoffice/selection/proposal/document/121" TargetMode="External"/><Relationship Id="rId242" Type="http://schemas.openxmlformats.org/officeDocument/2006/relationships/hyperlink" Target="https://cdn.ittelkom-sby.ac.id/research/z1637305302be6ac0592fbaeada8aa7f63a5d25a3e5.pdf" TargetMode="External"/><Relationship Id="rId284" Type="http://schemas.openxmlformats.org/officeDocument/2006/relationships/hyperlink" Target="https://cdn.ittelkom-sby.ac.id/research/z16329828745571a8a17f8d872c5a341d9c5bfa4a58.pdf" TargetMode="External"/><Relationship Id="rId491" Type="http://schemas.openxmlformats.org/officeDocument/2006/relationships/hyperlink" Target="http://cdndata.telkomuniversity.ac.id/research/z1710920557a1515bf5022f72605805357550d46192.pdf" TargetMode="External"/><Relationship Id="rId505" Type="http://schemas.openxmlformats.org/officeDocument/2006/relationships/hyperlink" Target="http://cdndata.telkomuniversity.ac.id/research/z171094928647b8432ad5cf6e6d02414b2f1205f13f.pdf" TargetMode="External"/><Relationship Id="rId712" Type="http://schemas.openxmlformats.org/officeDocument/2006/relationships/hyperlink" Target="https://iplatinum.telkomuniversity.ac.id/backoffice/selection/proposal/document/579" TargetMode="External"/><Relationship Id="rId37" Type="http://schemas.openxmlformats.org/officeDocument/2006/relationships/hyperlink" Target="https://cdn.ittelkom-sby.ac.id/research/z1693363316c91091b9568181deb0fa8d05a39450ad.pdf" TargetMode="External"/><Relationship Id="rId79" Type="http://schemas.openxmlformats.org/officeDocument/2006/relationships/hyperlink" Target="https://drive.google.com/file/d/1vVzlFGpPwXbOaufauXOMsyEh5kfAtDRW/view?usp=sharing" TargetMode="External"/><Relationship Id="rId102" Type="http://schemas.openxmlformats.org/officeDocument/2006/relationships/hyperlink" Target="https://drive.google.com/file/d/15U7vfn8PGDDVrHwWf9jygjzJDvHMMhDL/view" TargetMode="External"/><Relationship Id="rId144" Type="http://schemas.openxmlformats.org/officeDocument/2006/relationships/hyperlink" Target="https://cdn.ittelkom-sby.ac.id/research/z16975329247cbf51e6a69993ce9a29aa293d12587a.pdf" TargetMode="External"/><Relationship Id="rId547" Type="http://schemas.openxmlformats.org/officeDocument/2006/relationships/hyperlink" Target="../../../../../:b:/g/personal/lppmsby_telkomuniversity_ac_id/EfUuMnqtKEdKmcXnBmaa1zABeggWEAYLZY7nZ-U7vsIqRw?e=0FPlHb" TargetMode="External"/><Relationship Id="rId589" Type="http://schemas.openxmlformats.org/officeDocument/2006/relationships/hyperlink" Target="https://cdn.ittelkom-sby.ac.id/research/z162772795301fbd5deca9d894a73883f4697e53502.pdf" TargetMode="External"/><Relationship Id="rId754" Type="http://schemas.openxmlformats.org/officeDocument/2006/relationships/vmlDrawing" Target="../drawings/vmlDrawing5.vml"/><Relationship Id="rId90" Type="http://schemas.openxmlformats.org/officeDocument/2006/relationships/hyperlink" Target="https://drive.google.com/file/d/1lbkVbMHsaIbvmgVKzlVe7W7xPuD_jWyy/view?usp=sharing" TargetMode="External"/><Relationship Id="rId186" Type="http://schemas.openxmlformats.org/officeDocument/2006/relationships/hyperlink" Target="https://cdn.ittelkom-sby.ac.id/research/z1628053102ed16d27ba3f81594bc761fa85963938a.pdf" TargetMode="External"/><Relationship Id="rId351" Type="http://schemas.openxmlformats.org/officeDocument/2006/relationships/hyperlink" Target="https://cdn.ittelkom-sby.ac.id/research/z168256739491b61a65c9462b52f18a523c5941d0e5.pdf" TargetMode="External"/><Relationship Id="rId393" Type="http://schemas.openxmlformats.org/officeDocument/2006/relationships/hyperlink" Target="https://cdn.ittelkom-sby.ac.id/research/z15978005625caa65be4238c08489489b737a95279d.pdf" TargetMode="External"/><Relationship Id="rId407" Type="http://schemas.openxmlformats.org/officeDocument/2006/relationships/hyperlink" Target="https://cdn.ittelkom-sby.ac.id/research/z1597802128adfa2bdfc104086be42e6e59c39fef46.pdf" TargetMode="External"/><Relationship Id="rId449" Type="http://schemas.openxmlformats.org/officeDocument/2006/relationships/hyperlink" Target="http://cdndata.telkomuniversity.ac.id/research/z171194126104a0b494625d0267f4a16da090e7eee9.pdf" TargetMode="External"/><Relationship Id="rId614" Type="http://schemas.openxmlformats.org/officeDocument/2006/relationships/hyperlink" Target="https://cdn.ittelkom-sby.ac.id/research/z16107633519f4c5f684482bda47c0a6bc02f3d73b6.pdf" TargetMode="External"/><Relationship Id="rId656" Type="http://schemas.openxmlformats.org/officeDocument/2006/relationships/hyperlink" Target="https://cdndata.telkomuniversity.ac.id/research/z17316739403ad447800d6ec4249e87a3aa06169c14.pdf" TargetMode="External"/><Relationship Id="rId211" Type="http://schemas.openxmlformats.org/officeDocument/2006/relationships/hyperlink" Target="https://cdn.ittelkom-sby.ac.id/research/z161076508542d63ca7afea9a7168d79d4046b8c0d3.pdf" TargetMode="External"/><Relationship Id="rId253" Type="http://schemas.openxmlformats.org/officeDocument/2006/relationships/hyperlink" Target="https://cdn.ittelkom-sby.ac.id/research/z163732444869c730ef0d2837b04b37354b4833a89c.pdf" TargetMode="External"/><Relationship Id="rId295" Type="http://schemas.openxmlformats.org/officeDocument/2006/relationships/hyperlink" Target="https://cdn.ittelkom-sby.ac.id/research/z1638524734a7cf4d02df2f8169aea55d1c5512e586.pdf" TargetMode="External"/><Relationship Id="rId309" Type="http://schemas.openxmlformats.org/officeDocument/2006/relationships/hyperlink" Target="https://cdn.ittelkom-sby.ac.id/research/z163851966217ade4cadb485adff98dc18dd2fe0b46.pdf" TargetMode="External"/><Relationship Id="rId460" Type="http://schemas.openxmlformats.org/officeDocument/2006/relationships/hyperlink" Target="http://cdndata.telkomuniversity.ac.id/research/z17119407714e9ccda577e8d3935dee826177030def.pdf" TargetMode="External"/><Relationship Id="rId516" Type="http://schemas.openxmlformats.org/officeDocument/2006/relationships/hyperlink" Target="../../../../../:b:/g/personal/lppm_ittelkom-sby_ac_id/EahPewzWc61Kh3feMCgxn2oBA_p2NuM8w58fRzzNegJA-A?e=feyRoZ" TargetMode="External"/><Relationship Id="rId698" Type="http://schemas.openxmlformats.org/officeDocument/2006/relationships/hyperlink" Target="https://iplatinum.telkomuniversity.ac.id/backoffice/selection/proposal/document/321" TargetMode="External"/><Relationship Id="rId48" Type="http://schemas.openxmlformats.org/officeDocument/2006/relationships/hyperlink" Target="https://cdn.ittelkom-sby.ac.id/research/z1693385198b3ceb83842a5bdc5dc6c50df34e6adea.pdf" TargetMode="External"/><Relationship Id="rId113" Type="http://schemas.openxmlformats.org/officeDocument/2006/relationships/hyperlink" Target="https://cdn.ittelkom-sby.ac.id/research/z16548297959f02cb5c58c0d3db91d59613440ba27a.pdf" TargetMode="External"/><Relationship Id="rId320" Type="http://schemas.openxmlformats.org/officeDocument/2006/relationships/hyperlink" Target="https://cdn.ittelkom-sby.ac.id/research/z16683964660d6246584ac0b3057c457f1007335cb2.pdf" TargetMode="External"/><Relationship Id="rId558" Type="http://schemas.openxmlformats.org/officeDocument/2006/relationships/hyperlink" Target="http://cdndata.telkomuniversity.ac.id/research/z1718073359b0029a1c08aedc37a610fab7877f5870.pdf" TargetMode="External"/><Relationship Id="rId723" Type="http://schemas.openxmlformats.org/officeDocument/2006/relationships/hyperlink" Target="../../../../../../:b:/g/personal/ppm_telkomuniversity_ac_id/EeKDVBP30FlAtkLoejBtKPgBMUYVNWOu5lOLWcmqvhmDhQ?e=VzeF8b" TargetMode="External"/><Relationship Id="rId155" Type="http://schemas.openxmlformats.org/officeDocument/2006/relationships/hyperlink" Target="https://cdn.ittelkom-sby.ac.id/research/z1633506088e09b7f7a2de37f1ceee08b9cc32ebfd5.pdf" TargetMode="External"/><Relationship Id="rId197" Type="http://schemas.openxmlformats.org/officeDocument/2006/relationships/hyperlink" Target="https://cdn.ittelkom-sby.ac.id/research/z16279704460dc4b0b75617e0b34d69d2cc86d4e550.pdf" TargetMode="External"/><Relationship Id="rId362" Type="http://schemas.openxmlformats.org/officeDocument/2006/relationships/hyperlink" Target="https://cdn.ittelkom-sby.ac.id/research/z164974629335b3235e6a2a740d87ffab287be9db23.pdf" TargetMode="External"/><Relationship Id="rId418" Type="http://schemas.openxmlformats.org/officeDocument/2006/relationships/hyperlink" Target="../../../../../:b:/g/personal/lppm_ittelkom-sby_ac_id/EY3OcPPiJtlEuGv6F7rXNxEBI5kkOpdBSd-o5sReXxfFoQ?e=wg2YwQ" TargetMode="External"/><Relationship Id="rId625" Type="http://schemas.openxmlformats.org/officeDocument/2006/relationships/hyperlink" Target="https://cdn.ittelkom-sby.ac.id/research/z1601432816395bc85bda5597f06b5b37bec8d854e3.pdf" TargetMode="External"/><Relationship Id="rId222" Type="http://schemas.openxmlformats.org/officeDocument/2006/relationships/hyperlink" Target="https://cdn.ittelkom-sby.ac.id/research/z1615551928b49e5007d6102d2c5d38777fedcfd551.pdf" TargetMode="External"/><Relationship Id="rId264" Type="http://schemas.openxmlformats.org/officeDocument/2006/relationships/hyperlink" Target="https://cdn.ittelkom-sby.ac.id/research/z164214084500c3a3f8d10c50e69391698956772679.pdf" TargetMode="External"/><Relationship Id="rId471" Type="http://schemas.openxmlformats.org/officeDocument/2006/relationships/hyperlink" Target="https://cdn.ittelkom-sby.ac.id/research/z1709722376c137869c9696da372bf6289f0e50f419.pdf" TargetMode="External"/><Relationship Id="rId667" Type="http://schemas.openxmlformats.org/officeDocument/2006/relationships/hyperlink" Target="https://cdndata.telkomuniversity.ac.id/research/z1736935817814d28431f040a7f83352ab0294dcbce.pdf" TargetMode="External"/><Relationship Id="rId17" Type="http://schemas.openxmlformats.org/officeDocument/2006/relationships/hyperlink" Target="https://drive.google.com/file/d/1Wkexgu7NVzCIJnr_5BGGt1xLT7cYtmCZ/view?usp=drive_link" TargetMode="External"/><Relationship Id="rId59" Type="http://schemas.openxmlformats.org/officeDocument/2006/relationships/hyperlink" Target="https://cdn.ittelkom-sby.ac.id/research/z1675650870a7797310e844f83dcac10bce171b3732.pdf" TargetMode="External"/><Relationship Id="rId124" Type="http://schemas.openxmlformats.org/officeDocument/2006/relationships/hyperlink" Target="https://cdn.ittelkom-sby.ac.id/research/z1675646848f2db1c7d771d5cc27acebca68cdb5f5a.pdf" TargetMode="External"/><Relationship Id="rId527" Type="http://schemas.openxmlformats.org/officeDocument/2006/relationships/hyperlink" Target="../../../../../:b:/g/personal/lppm_ittelkom-sby_ac_id/EahPewzWc61Kh3feMCgxn2oBA_p2NuM8w58fRzzNegJA-A?e=feyRoZ" TargetMode="External"/><Relationship Id="rId569" Type="http://schemas.openxmlformats.org/officeDocument/2006/relationships/hyperlink" Target="https://cdn.ittelkom-sby.ac.id/research/z162772595908728e58475751a6fe252c43948a8e58.pdf" TargetMode="External"/><Relationship Id="rId734" Type="http://schemas.openxmlformats.org/officeDocument/2006/relationships/hyperlink" Target="../../../../../../:b:/g/personal/ppm_telkomuniversity_ac_id/EfpQNj1ZuT1Isuom2rOsgeoBepEKKjmFmr7vTGJMaUPZTA?e=eIbGwq" TargetMode="External"/><Relationship Id="rId70" Type="http://schemas.openxmlformats.org/officeDocument/2006/relationships/hyperlink" Target="https://cdn.ittelkom-sby.ac.id/research/z16753983123bba7578ad95f654b982e5e36386d603.pdf" TargetMode="External"/><Relationship Id="rId166" Type="http://schemas.openxmlformats.org/officeDocument/2006/relationships/hyperlink" Target="https://cdn.ittelkom-sby.ac.id/research/z1633571542b9f8bcfdf40b3f85d9c5a5f1d8330b26.pdf" TargetMode="External"/><Relationship Id="rId331" Type="http://schemas.openxmlformats.org/officeDocument/2006/relationships/hyperlink" Target="https://cdn.ittelkom-sby.ac.id/research/z16825791232b2df60a3bd99f1ebf3dfee38bc308e5.pdf" TargetMode="External"/><Relationship Id="rId373" Type="http://schemas.openxmlformats.org/officeDocument/2006/relationships/hyperlink" Target="https://cdn.ittelkom-sby.ac.id/research/z169336709610ea601d56ffdae45d4e616372e9ec67.pdf" TargetMode="External"/><Relationship Id="rId429" Type="http://schemas.openxmlformats.org/officeDocument/2006/relationships/hyperlink" Target="https://cdn.ittelkom-sby.ac.id/research/z17001246513ae363b1f10f9ae9c1e9c6d56c961473.pdf" TargetMode="External"/><Relationship Id="rId580" Type="http://schemas.openxmlformats.org/officeDocument/2006/relationships/hyperlink" Target="https://cdn.ittelkom-sby.ac.id/research/z160135224622fb790528461b0eccb515ec5ec3432b.pdf" TargetMode="External"/><Relationship Id="rId636" Type="http://schemas.openxmlformats.org/officeDocument/2006/relationships/hyperlink" Target="https://cdndata.telkomuniversity.ac.id/research/z1731638428f1e0613c189e8266e30fe7bbe2c905f9.pdf" TargetMode="External"/><Relationship Id="rId1" Type="http://schemas.openxmlformats.org/officeDocument/2006/relationships/hyperlink" Target="https://drive.google.com/file/d/1cG41FvB4F3s0nJSliSm_dRv9j3rQCH-U/view?usp=drive_link" TargetMode="External"/><Relationship Id="rId233" Type="http://schemas.openxmlformats.org/officeDocument/2006/relationships/hyperlink" Target="https://cdn.ittelkom-sby.ac.id/research/z163733856952d3f0b2fd8359b3914ff18d75ddcc6c.pdf" TargetMode="External"/><Relationship Id="rId440" Type="http://schemas.openxmlformats.org/officeDocument/2006/relationships/hyperlink" Target="http://cdndata.telkomuniversity.ac.id/research/z1711941169bacc30635df923b83ccdb152e4d3f787.pdf" TargetMode="External"/><Relationship Id="rId678" Type="http://schemas.openxmlformats.org/officeDocument/2006/relationships/hyperlink" Target="https://cdndata.telkomuniversity.ac.id/research/z172128902048b9c615758bd812f0d57bf3ba5a9495.pdf" TargetMode="External"/><Relationship Id="rId28" Type="http://schemas.openxmlformats.org/officeDocument/2006/relationships/hyperlink" Target="https://drive.google.com/file/d/1SYT6axc7xaeW-Xneu0ARl3-ZTDdL55Qj/view?usp=drive_link" TargetMode="External"/><Relationship Id="rId275" Type="http://schemas.openxmlformats.org/officeDocument/2006/relationships/hyperlink" Target="https://cdn.ittelkom-sby.ac.id/research/z161616349317fb361189f657360189647e6ff949a1.pdf" TargetMode="External"/><Relationship Id="rId300" Type="http://schemas.openxmlformats.org/officeDocument/2006/relationships/hyperlink" Target="https://cdn.ittelkom-sby.ac.id/research/z162640879104bad41486558470c625fc35e61ebb86.pdf" TargetMode="External"/><Relationship Id="rId482" Type="http://schemas.openxmlformats.org/officeDocument/2006/relationships/hyperlink" Target="http://cdndata.telkomuniversity.ac.id/research/z1710927887e314af42efef2a9ae8614f903a44af57.pdf" TargetMode="External"/><Relationship Id="rId538" Type="http://schemas.openxmlformats.org/officeDocument/2006/relationships/hyperlink" Target="../../../../../:b:/g/personal/lppm_ittelkom-sby_ac_id/EahPewzWc61Kh3feMCgxn2oBA_p2NuM8w58fRzzNegJA-A?e=feyRoZ" TargetMode="External"/><Relationship Id="rId703" Type="http://schemas.openxmlformats.org/officeDocument/2006/relationships/hyperlink" Target="https://iplatinum.telkomuniversity.ac.id/backoffice/selection/proposal/document/399" TargetMode="External"/><Relationship Id="rId745" Type="http://schemas.openxmlformats.org/officeDocument/2006/relationships/hyperlink" Target="../../../../../../:b:/g/personal/ppm_telkomuniversity_ac_id/EbkXYV8fZDpPuhsKv8Y7CWIBUYfacVgPtn0Afex6qmtCGw?e=rXvrT5" TargetMode="External"/><Relationship Id="rId81" Type="http://schemas.openxmlformats.org/officeDocument/2006/relationships/hyperlink" Target="https://drive.google.com/file/d/1oJz2KaW4_fFfQoqxosWy-6aOj9nsTMn1/view?usp=sharing" TargetMode="External"/><Relationship Id="rId135" Type="http://schemas.openxmlformats.org/officeDocument/2006/relationships/hyperlink" Target="https://cdn.ittelkom-sby.ac.id/research/z1693363940385c1f9c8fa37fa712d71a9b4ff26f2e.pdf" TargetMode="External"/><Relationship Id="rId177" Type="http://schemas.openxmlformats.org/officeDocument/2006/relationships/hyperlink" Target="https://cdn.ittelkom-sby.ac.id/research/z16280617297924184c5720eeafd7cfe3c7b62454da.pdf" TargetMode="External"/><Relationship Id="rId342" Type="http://schemas.openxmlformats.org/officeDocument/2006/relationships/hyperlink" Target="https://cdn.ittelkom-sby.ac.id/research/z16437862584fbaa5dfa04cebbc9e69d7933c693fe1.pdf" TargetMode="External"/><Relationship Id="rId384" Type="http://schemas.openxmlformats.org/officeDocument/2006/relationships/hyperlink" Target="https://cdn.ittelkom-sby.ac.id/research/z169840380085f6d46546a6efcaacae718c54490f86.pdf" TargetMode="External"/><Relationship Id="rId591" Type="http://schemas.openxmlformats.org/officeDocument/2006/relationships/hyperlink" Target="https://cdn.ittelkom-sby.ac.id/research/z16277271981a8bf9d1cb2041d1844ba2a75a91f67e.pdf" TargetMode="External"/><Relationship Id="rId605" Type="http://schemas.openxmlformats.org/officeDocument/2006/relationships/hyperlink" Target="https://cdn.ittelkom-sby.ac.id/research/z1601362086975baaa41638d4b649eae8386449ad5a.pdf" TargetMode="External"/><Relationship Id="rId202" Type="http://schemas.openxmlformats.org/officeDocument/2006/relationships/hyperlink" Target="https://cdn.ittelkom-sby.ac.id/research/z1610765836d1a15cbe0e322a5d6deed6db870a2c3c.pdf" TargetMode="External"/><Relationship Id="rId244" Type="http://schemas.openxmlformats.org/officeDocument/2006/relationships/hyperlink" Target="https://cdn.ittelkom-sby.ac.id/research/z163729602287d5c9a15a8f5383a5bb98673c04c819.pdf" TargetMode="External"/><Relationship Id="rId647" Type="http://schemas.openxmlformats.org/officeDocument/2006/relationships/hyperlink" Target="https://cdndata.telkomuniversity.ac.id/research/z17303655734995a559cf9e029139f7e8c4fcc2383e.pdf" TargetMode="External"/><Relationship Id="rId689" Type="http://schemas.openxmlformats.org/officeDocument/2006/relationships/hyperlink" Target="https://iplatinum.telkomuniversity.ac.id/backoffice/selection/proposal/document/186" TargetMode="External"/><Relationship Id="rId39" Type="http://schemas.openxmlformats.org/officeDocument/2006/relationships/hyperlink" Target="https://cdn.ittelkom-sby.ac.id/research/z16933665244c39c82c8b9cc69d03385794292970a1.pdf" TargetMode="External"/><Relationship Id="rId286" Type="http://schemas.openxmlformats.org/officeDocument/2006/relationships/hyperlink" Target="https://cdn.ittelkom-sby.ac.id/research/z1634026378a84d1d18f0ca6c83f69f98bc65efec88.pdf" TargetMode="External"/><Relationship Id="rId451" Type="http://schemas.openxmlformats.org/officeDocument/2006/relationships/hyperlink" Target="http://cdndata.telkomuniversity.ac.id/research/z17119412865e6c490134b50441fa2ec8191ac1ec42.pdf" TargetMode="External"/><Relationship Id="rId493" Type="http://schemas.openxmlformats.org/officeDocument/2006/relationships/hyperlink" Target="http://cdndata.telkomuniversity.ac.id/research/z17109109275a76fecf4d6e641e18db5728e63e0766.pdf" TargetMode="External"/><Relationship Id="rId507" Type="http://schemas.openxmlformats.org/officeDocument/2006/relationships/hyperlink" Target="http://cdndata.telkomuniversity.ac.id/research/z1710930785e601da064ad91f1955b0f11ad8bac18c.pdf" TargetMode="External"/><Relationship Id="rId549" Type="http://schemas.openxmlformats.org/officeDocument/2006/relationships/hyperlink" Target="../../../../../:b:/g/personal/lppmsby_telkomuniversity_ac_id/EYw8SshZQcpDsibALZkxkZEB0Xj12g0WD2SpPdPv7JF2Mw?e=SK8gv7" TargetMode="External"/><Relationship Id="rId714" Type="http://schemas.openxmlformats.org/officeDocument/2006/relationships/hyperlink" Target="https://iplatinum.telkomuniversity.ac.id/backoffice/selection/proposal/document/666" TargetMode="External"/><Relationship Id="rId756" Type="http://schemas.openxmlformats.org/officeDocument/2006/relationships/comments" Target="../comments5.xml"/><Relationship Id="rId50" Type="http://schemas.openxmlformats.org/officeDocument/2006/relationships/hyperlink" Target="https://cdn.ittelkom-sby.ac.id/research/z169336405530f1ddfc11f7b0302fe351319c3c6ad6.pdf" TargetMode="External"/><Relationship Id="rId104" Type="http://schemas.openxmlformats.org/officeDocument/2006/relationships/hyperlink" Target="https://drive.google.com/file/d/17gxPj4R6BnM5xfQh21tMdxcmjXvieG-0/view?usp=sharing" TargetMode="External"/><Relationship Id="rId146" Type="http://schemas.openxmlformats.org/officeDocument/2006/relationships/hyperlink" Target="https://cdn.ittelkom-sby.ac.id/research/z166320675955d66ca6ccddb096344d4e3994de72a3.pdf" TargetMode="External"/><Relationship Id="rId188" Type="http://schemas.openxmlformats.org/officeDocument/2006/relationships/hyperlink" Target="https://cdn.ittelkom-sby.ac.id/research/z1627970309a6d3fa3ebd50f90239eeb6ca9728c930.pdf" TargetMode="External"/><Relationship Id="rId311" Type="http://schemas.openxmlformats.org/officeDocument/2006/relationships/hyperlink" Target="https://cdn.ittelkom-sby.ac.id/research/z16385178232d8b0f6e1dca1a0fcda6b630b1c65647.pdf" TargetMode="External"/><Relationship Id="rId353" Type="http://schemas.openxmlformats.org/officeDocument/2006/relationships/hyperlink" Target="https://cdn.ittelkom-sby.ac.id/research/z1682568004473e22a9c525de2f4372f94acec19d7d.pdf" TargetMode="External"/><Relationship Id="rId395" Type="http://schemas.openxmlformats.org/officeDocument/2006/relationships/hyperlink" Target="https://cdn.ittelkom-sby.ac.id/research/z1597804042223700718cb4eeea78b26e9ad074f9b4.pdf" TargetMode="External"/><Relationship Id="rId409" Type="http://schemas.openxmlformats.org/officeDocument/2006/relationships/hyperlink" Target="https://cdn.ittelkom-sby.ac.id/research/z1597802298d3d8a90a894b5b2585a9e9a2b86c4407.pdf" TargetMode="External"/><Relationship Id="rId560" Type="http://schemas.openxmlformats.org/officeDocument/2006/relationships/hyperlink" Target="http://cdndata.telkomuniversity.ac.id/research/z1723514337250d823342c947bc151eabb0e8b0efc2.pdf" TargetMode="External"/><Relationship Id="rId92" Type="http://schemas.openxmlformats.org/officeDocument/2006/relationships/hyperlink" Target="https://drive.google.com/file/d/1HYK4-qp4C1KQcETx5xeNSnTFoNxHyGOe/view?usp=sharing" TargetMode="External"/><Relationship Id="rId213" Type="http://schemas.openxmlformats.org/officeDocument/2006/relationships/hyperlink" Target="https://cdn.ittelkom-sby.ac.id/research/z163607793227c7c89bd400bedb1d2a5e6a3f546ac0.pdf" TargetMode="External"/><Relationship Id="rId420" Type="http://schemas.openxmlformats.org/officeDocument/2006/relationships/hyperlink" Target="../../../../../:b:/g/personal/lppm_ittelkom-sby_ac_id/EWnbVPeOT0VOp4BcDey3IGcBoXlEedl1PM_-wKzXolGFdg?e=dB8UFx" TargetMode="External"/><Relationship Id="rId616" Type="http://schemas.openxmlformats.org/officeDocument/2006/relationships/hyperlink" Target="https://cdn.ittelkom-sby.ac.id/research/z1601362619e704061ebd098c38afd2b37099186e61.pdf" TargetMode="External"/><Relationship Id="rId658" Type="http://schemas.openxmlformats.org/officeDocument/2006/relationships/hyperlink" Target="https://cdndata.telkomuniversity.ac.id/research/z1731676540fe9941ab2af466b631fa71e4b096e6aa.pdf" TargetMode="External"/><Relationship Id="rId255" Type="http://schemas.openxmlformats.org/officeDocument/2006/relationships/hyperlink" Target="https://cdn.ittelkom-sby.ac.id/research/z1635913360b8885671b49ac79dcf0e93f8e173c120.pdf" TargetMode="External"/><Relationship Id="rId297" Type="http://schemas.openxmlformats.org/officeDocument/2006/relationships/hyperlink" Target="https://cdn.ittelkom-sby.ac.id/research/z16385064354a1a5d16a8af9c333ec73daa1fee53a1.pdf" TargetMode="External"/><Relationship Id="rId462" Type="http://schemas.openxmlformats.org/officeDocument/2006/relationships/hyperlink" Target="http://cdndata.telkomuniversity.ac.id/research/z1711935616df78d04eead801e40c8b5b7fe32a4fa1.pdf" TargetMode="External"/><Relationship Id="rId518" Type="http://schemas.openxmlformats.org/officeDocument/2006/relationships/hyperlink" Target="../../../../../:b:/g/personal/lppm_ittelkom-sby_ac_id/EahPewzWc61Kh3feMCgxn2oBA_p2NuM8w58fRzzNegJA-A?e=feyRoZ" TargetMode="External"/><Relationship Id="rId725" Type="http://schemas.openxmlformats.org/officeDocument/2006/relationships/hyperlink" Target="../../../../../../:b:/g/personal/ppm_telkomuniversity_ac_id/EfOC2QuMo8NCuXtBEJTqrzEBv-IUbxEIp0DdiaAN03nYXA?e=DrkRap" TargetMode="External"/><Relationship Id="rId115" Type="http://schemas.openxmlformats.org/officeDocument/2006/relationships/hyperlink" Target="https://cdn.ittelkom-sby.ac.id/research/z16548290512897ad882bb5192f7760fcdb5b6a0f9e.pdf" TargetMode="External"/><Relationship Id="rId157" Type="http://schemas.openxmlformats.org/officeDocument/2006/relationships/hyperlink" Target="https://cdn.ittelkom-sby.ac.id/research/z1628065345d128b721c0d048222221aefabc3a064e.pdf" TargetMode="External"/><Relationship Id="rId322" Type="http://schemas.openxmlformats.org/officeDocument/2006/relationships/hyperlink" Target="https://cdn.ittelkom-sby.ac.id/research/z166475448899c82d394f601540711eb358fc1e43e4.pdf" TargetMode="External"/><Relationship Id="rId364" Type="http://schemas.openxmlformats.org/officeDocument/2006/relationships/hyperlink" Target="https://cdn.ittelkom-sby.ac.id/research/z1682582653120cb0803d35e6f95815a66980bb0599.pdf" TargetMode="External"/><Relationship Id="rId61" Type="http://schemas.openxmlformats.org/officeDocument/2006/relationships/hyperlink" Target="https://cdn.ittelkom-sby.ac.id/research/z16753916540e4245be9f272ffd7745f1bfa4a95768.pdf" TargetMode="External"/><Relationship Id="rId199" Type="http://schemas.openxmlformats.org/officeDocument/2006/relationships/hyperlink" Target="https://cdn.ittelkom-sby.ac.id/research/z1601434695092d49acfab066454952d3f728ff0206.pdf" TargetMode="External"/><Relationship Id="rId571" Type="http://schemas.openxmlformats.org/officeDocument/2006/relationships/hyperlink" Target="https://cdn.ittelkom-sby.ac.id/research/z1627711802c3f2514e09cdfb409b1cad21d3c1a5c4.pdf" TargetMode="External"/><Relationship Id="rId627" Type="http://schemas.openxmlformats.org/officeDocument/2006/relationships/hyperlink" Target="http://cdndata.telkomuniversity.ac.id/research/z1726627501ba5c6c37323d8002f095983e206cb3b3.pdf" TargetMode="External"/><Relationship Id="rId669" Type="http://schemas.openxmlformats.org/officeDocument/2006/relationships/hyperlink" Target="https://cdndata.telkomuniversity.ac.id/research/z1740994372974a948536d30f4ac63efe0b441f84b0.pdf" TargetMode="External"/><Relationship Id="rId19" Type="http://schemas.openxmlformats.org/officeDocument/2006/relationships/hyperlink" Target="https://drive.google.com/file/d/1R-Nd-DAFnTHTB-oqTijLjvbFVcTvCkY9/view?usp=drive_link" TargetMode="External"/><Relationship Id="rId224" Type="http://schemas.openxmlformats.org/officeDocument/2006/relationships/hyperlink" Target="https://cdn.ittelkom-sby.ac.id/research/z1615552409295b5367fc86a7ec55fec7929e3d7828.pdf" TargetMode="External"/><Relationship Id="rId266" Type="http://schemas.openxmlformats.org/officeDocument/2006/relationships/hyperlink" Target="https://cdn.ittelkom-sby.ac.id/research/z16347920167cb3f85c71ce72f51dacf48c084fbef0.pdf" TargetMode="External"/><Relationship Id="rId431" Type="http://schemas.openxmlformats.org/officeDocument/2006/relationships/hyperlink" Target="https://cdn.ittelkom-sby.ac.id/research/z1700547947e5a62bfe8c873de76a616c362a1ec5f7.pdf" TargetMode="External"/><Relationship Id="rId473" Type="http://schemas.openxmlformats.org/officeDocument/2006/relationships/hyperlink" Target="https://cdn.ittelkom-sby.ac.id/research/z1709717528ca17903d6583a570e9386b2770c4a64a.pdf" TargetMode="External"/><Relationship Id="rId529" Type="http://schemas.openxmlformats.org/officeDocument/2006/relationships/hyperlink" Target="../../../../../:b:/g/personal/lppm_ittelkom-sby_ac_id/EahPewzWc61Kh3feMCgxn2oBA_p2NuM8w58fRzzNegJA-A?e=feyRoZ" TargetMode="External"/><Relationship Id="rId680" Type="http://schemas.openxmlformats.org/officeDocument/2006/relationships/hyperlink" Target="https://cdndata.telkomuniversity.ac.id/research/z17413369118276d45d97866bc13113f61e2455b93e.pdf" TargetMode="External"/><Relationship Id="rId736" Type="http://schemas.openxmlformats.org/officeDocument/2006/relationships/hyperlink" Target="../../../../../../:b:/g/personal/ppm_telkomuniversity_ac_id/ES-6jlq98KFEtH84OVZm0fEBNV8H-EtxW2v9_Di6vM5bUQ?e=3FRC89" TargetMode="External"/><Relationship Id="rId30" Type="http://schemas.openxmlformats.org/officeDocument/2006/relationships/hyperlink" Target="https://drive.google.com/file/d/1SYT6axc7xaeW-Xneu0ARl3-ZTDdL55Qj/view?usp=drive_link" TargetMode="External"/><Relationship Id="rId126" Type="http://schemas.openxmlformats.org/officeDocument/2006/relationships/hyperlink" Target="https://cdn.ittelkom-sby.ac.id/research/z16885495015b259a027de37507f940d146feeddc37.pdf" TargetMode="External"/><Relationship Id="rId168" Type="http://schemas.openxmlformats.org/officeDocument/2006/relationships/hyperlink" Target="https://cdn.ittelkom-sby.ac.id/research/z162807486528b65af68775ab1079346ba11b832085.pdf" TargetMode="External"/><Relationship Id="rId333" Type="http://schemas.openxmlformats.org/officeDocument/2006/relationships/hyperlink" Target="https://cdn.ittelkom-sby.ac.id/research/z1683613051b043cec6e980ad8c4cf612e0ca1f3811.pdf" TargetMode="External"/><Relationship Id="rId540" Type="http://schemas.openxmlformats.org/officeDocument/2006/relationships/hyperlink" Target="../../../../../:b:/g/personal/lppm_ittelkom-sby_ac_id/EahPewzWc61Kh3feMCgxn2oBA_p2NuM8w58fRzzNegJA-A?e=feyRoZ" TargetMode="External"/><Relationship Id="rId72" Type="http://schemas.openxmlformats.org/officeDocument/2006/relationships/hyperlink" Target="https://drive.google.com/file/d/1oJz2KaW4_fFfQoqxosWy-6aOj9nsTMn1/view?usp=sharing" TargetMode="External"/><Relationship Id="rId375" Type="http://schemas.openxmlformats.org/officeDocument/2006/relationships/hyperlink" Target="https://cdn.ittelkom-sby.ac.id/research/z1688563850312a71fb73477fce3f6e4b5b3b96990f.pdf" TargetMode="External"/><Relationship Id="rId582" Type="http://schemas.openxmlformats.org/officeDocument/2006/relationships/hyperlink" Target="https://cdn.ittelkom-sby.ac.id/research/z1601352411f9583dcb05f602c164c8f8f22846205e.pdf" TargetMode="External"/><Relationship Id="rId638" Type="http://schemas.openxmlformats.org/officeDocument/2006/relationships/hyperlink" Target="https://cdndata.telkomuniversity.ac.id/research/z17369301446a1dd161c2810d9283e8490fd90352a1.pdf" TargetMode="External"/><Relationship Id="rId3" Type="http://schemas.openxmlformats.org/officeDocument/2006/relationships/hyperlink" Target="https://drive.google.com/file/d/1RUtfUBoXI7TtcFg20IMu4aIPZTNHeQuT/view?usp=drive_link" TargetMode="External"/><Relationship Id="rId235" Type="http://schemas.openxmlformats.org/officeDocument/2006/relationships/hyperlink" Target="https://cdn.ittelkom-sby.ac.id/research/z16152657935eed1d8ca6f7249978b2913fe7113dfc.pdf" TargetMode="External"/><Relationship Id="rId277" Type="http://schemas.openxmlformats.org/officeDocument/2006/relationships/hyperlink" Target="https://cdn.ittelkom-sby.ac.id/research/z16341743822e2dbdcd62aa3ba26b2926685f5242b3.pdf" TargetMode="External"/><Relationship Id="rId400" Type="http://schemas.openxmlformats.org/officeDocument/2006/relationships/hyperlink" Target="https://cdn.ittelkom-sby.ac.id/research/z16107645675a636908fa558f11698fe3f5cc729ae1.pdf" TargetMode="External"/><Relationship Id="rId442" Type="http://schemas.openxmlformats.org/officeDocument/2006/relationships/hyperlink" Target="http://cdndata.telkomuniversity.ac.id/research/z1711941188f2c8fe6704d537305e948189153176ba.pdf" TargetMode="External"/><Relationship Id="rId484" Type="http://schemas.openxmlformats.org/officeDocument/2006/relationships/hyperlink" Target="http://cdndata.telkomuniversity.ac.id/research/z1710918527785b2bcd0158c9dd15d7bb3d1eb625a0.pdf" TargetMode="External"/><Relationship Id="rId705" Type="http://schemas.openxmlformats.org/officeDocument/2006/relationships/hyperlink" Target="https://iplatinum.telkomuniversity.ac.id/backoffice/selection/proposal/document/468" TargetMode="External"/><Relationship Id="rId137" Type="http://schemas.openxmlformats.org/officeDocument/2006/relationships/hyperlink" Target="https://cdn.ittelkom-sby.ac.id/research/z16933842262f1d3683ffef3620858079427993e019.pdf" TargetMode="External"/><Relationship Id="rId302" Type="http://schemas.openxmlformats.org/officeDocument/2006/relationships/hyperlink" Target="https://cdn.ittelkom-sby.ac.id/research/z1626670239fb8c3c21866151f3259ff421efb4d002.pdf" TargetMode="External"/><Relationship Id="rId344" Type="http://schemas.openxmlformats.org/officeDocument/2006/relationships/hyperlink" Target="https://cdn.ittelkom-sby.ac.id/research/z1643279263d93000740b498899811083f9a8ccb61d.pdf" TargetMode="External"/><Relationship Id="rId691" Type="http://schemas.openxmlformats.org/officeDocument/2006/relationships/hyperlink" Target="https://iplatinum.telkomuniversity.ac.id/backoffice/selection/proposal/document/212" TargetMode="External"/><Relationship Id="rId747" Type="http://schemas.openxmlformats.org/officeDocument/2006/relationships/hyperlink" Target="../../../../../../:b:/g/personal/ppm_telkomuniversity_ac_id/ER2cEhaR1bZPj3Uj3_ct-KYBG594bd6bX5Wo2RN3xEwm4g?e=yPjCPt" TargetMode="External"/><Relationship Id="rId41" Type="http://schemas.openxmlformats.org/officeDocument/2006/relationships/hyperlink" Target="https://cdn.ittelkom-sby.ac.id/research/z16933834143f73d0e2cbc1df56d9ac3c6db0329a3f.pdf" TargetMode="External"/><Relationship Id="rId83" Type="http://schemas.openxmlformats.org/officeDocument/2006/relationships/hyperlink" Target="https://drive.google.com/file/d/1HYK4-qp4C1KQcETx5xeNSnTFoNxHyGOe/view?usp=sharing" TargetMode="External"/><Relationship Id="rId179" Type="http://schemas.openxmlformats.org/officeDocument/2006/relationships/hyperlink" Target="https://cdn.ittelkom-sby.ac.id/research/z1628059922065a793b97b1808efbcb4d3ea9ac2149.pdf" TargetMode="External"/><Relationship Id="rId386" Type="http://schemas.openxmlformats.org/officeDocument/2006/relationships/hyperlink" Target="https://cdn.ittelkom-sby.ac.id/research/z16983229306475c1e73537f98a2bd5de8889fb49e4.pdf" TargetMode="External"/><Relationship Id="rId551" Type="http://schemas.openxmlformats.org/officeDocument/2006/relationships/hyperlink" Target="http://cdndata.telkomuniversity.ac.id/research/z1717732551b2f64c5775db75c0f0887c95285b2821.pdf" TargetMode="External"/><Relationship Id="rId593" Type="http://schemas.openxmlformats.org/officeDocument/2006/relationships/hyperlink" Target="https://cdn.ittelkom-sby.ac.id/research/z160135919114b14250c02602d366a8804544ab2f14.pdf" TargetMode="External"/><Relationship Id="rId607" Type="http://schemas.openxmlformats.org/officeDocument/2006/relationships/hyperlink" Target="https://cdn.ittelkom-sby.ac.id/research/z1601362407dbf727fa74c50c54a63eb668c66eaa08.pdf" TargetMode="External"/><Relationship Id="rId649" Type="http://schemas.openxmlformats.org/officeDocument/2006/relationships/hyperlink" Target="https://cdndata.telkomuniversity.ac.id/research/z1730365565b8bfbf973e5190b740da657d58ece546.pdf" TargetMode="External"/><Relationship Id="rId190" Type="http://schemas.openxmlformats.org/officeDocument/2006/relationships/hyperlink" Target="https://cdn.ittelkom-sby.ac.id/research/z1627970207251137c5f5a9c6fcbc1f570a15cb563d.pdf" TargetMode="External"/><Relationship Id="rId204" Type="http://schemas.openxmlformats.org/officeDocument/2006/relationships/hyperlink" Target="https://cdn.ittelkom-sby.ac.id/research/z1610765161eaaa7abf923866534e01d36decda4c22.pdf" TargetMode="External"/><Relationship Id="rId246" Type="http://schemas.openxmlformats.org/officeDocument/2006/relationships/hyperlink" Target="https://cdn.ittelkom-sby.ac.id/research/z1637574863f4a604c98fa5c2903c1aca89f02f804e.pdf" TargetMode="External"/><Relationship Id="rId288" Type="http://schemas.openxmlformats.org/officeDocument/2006/relationships/hyperlink" Target="https://cdn.ittelkom-sby.ac.id/research/z1633747966648da99d77aa73da763112d571cb33dd.pdf" TargetMode="External"/><Relationship Id="rId411" Type="http://schemas.openxmlformats.org/officeDocument/2006/relationships/hyperlink" Target="https://cdn.ittelkom-sby.ac.id/research/z15978024676980d6cd3ed1e45a58580db55454612a.pdf" TargetMode="External"/><Relationship Id="rId453" Type="http://schemas.openxmlformats.org/officeDocument/2006/relationships/hyperlink" Target="http://cdndata.telkomuniversity.ac.id/research/z171194130436be0831a5999715ac0b27d258024e40.pdf" TargetMode="External"/><Relationship Id="rId509" Type="http://schemas.openxmlformats.org/officeDocument/2006/relationships/hyperlink" Target="http://cdndata.telkomuniversity.ac.id/research/z1710948591bd6d6f0ba160d5ad98256ca2f4ed2ed2.pdf" TargetMode="External"/><Relationship Id="rId660" Type="http://schemas.openxmlformats.org/officeDocument/2006/relationships/hyperlink" Target="https://cdndata.telkomuniversity.ac.id/research/z173410749630937a51ba4751d358bc8ca553fe74bc.pdf" TargetMode="External"/><Relationship Id="rId106" Type="http://schemas.openxmlformats.org/officeDocument/2006/relationships/hyperlink" Target="https://cdn.ittelkom-sby.ac.id/research/z16548270794a5e47f6c16c2b2052e1957ec1f92ccf.pdf" TargetMode="External"/><Relationship Id="rId313" Type="http://schemas.openxmlformats.org/officeDocument/2006/relationships/hyperlink" Target="https://cdn.ittelkom-sby.ac.id/research/z1638499511cb51a30710308f47c020fbf558495624.pdf" TargetMode="External"/><Relationship Id="rId495" Type="http://schemas.openxmlformats.org/officeDocument/2006/relationships/hyperlink" Target="http://cdndata.telkomuniversity.ac.id/research/z171090386567ee96a893ec707b0aa16b7d8cd70af6.pdf" TargetMode="External"/><Relationship Id="rId716" Type="http://schemas.openxmlformats.org/officeDocument/2006/relationships/hyperlink" Target="https://iplatinum.telkomuniversity.ac.id/backoffice/selection/proposal/document/685" TargetMode="External"/><Relationship Id="rId10" Type="http://schemas.openxmlformats.org/officeDocument/2006/relationships/hyperlink" Target="https://drive.google.com/file/d/1i0fHqaZwXIrQE46RP6NOroYCrbpvZyJo/view?usp=drive_link" TargetMode="External"/><Relationship Id="rId52" Type="http://schemas.openxmlformats.org/officeDocument/2006/relationships/hyperlink" Target="https://cdn.ittelkom-sby.ac.id/research/z16933645590f67da0d619f03efeb6ba7ea9113a101.pdf" TargetMode="External"/><Relationship Id="rId94" Type="http://schemas.openxmlformats.org/officeDocument/2006/relationships/hyperlink" Target="https://drive.google.com/file/d/1HYK4-qp4C1KQcETx5xeNSnTFoNxHyGOe/view?usp=sharing" TargetMode="External"/><Relationship Id="rId148" Type="http://schemas.openxmlformats.org/officeDocument/2006/relationships/hyperlink" Target="https://cdn.ittelkom-sby.ac.id/research/z16632068348c051143d6db992e09537ae2ca6aadea.pdf" TargetMode="External"/><Relationship Id="rId355" Type="http://schemas.openxmlformats.org/officeDocument/2006/relationships/hyperlink" Target="https://cdn.ittelkom-sby.ac.id/research/z1669955864801b34c44c75197ab5bb173b5b24343c.pdf" TargetMode="External"/><Relationship Id="rId397" Type="http://schemas.openxmlformats.org/officeDocument/2006/relationships/hyperlink" Target="https://cdn.ittelkom-sby.ac.id/research/z1597805463d310481ecd44b893ef2b8389e00f2374.pdf" TargetMode="External"/><Relationship Id="rId520" Type="http://schemas.openxmlformats.org/officeDocument/2006/relationships/hyperlink" Target="../../../../../:b:/g/personal/lppm_ittelkom-sby_ac_id/EahPewzWc61Kh3feMCgxn2oBA_p2NuM8w58fRzzNegJA-A?e=feyRoZ" TargetMode="External"/><Relationship Id="rId562" Type="http://schemas.openxmlformats.org/officeDocument/2006/relationships/hyperlink" Target="https://cdndata.telkomuniversity.ac.id/research/z17235146760bce680ce6d2f3733e9b7ab0c6f5f681.pdf" TargetMode="External"/><Relationship Id="rId618" Type="http://schemas.openxmlformats.org/officeDocument/2006/relationships/hyperlink" Target="https://cdn.ittelkom-sby.ac.id/research/z16013630985b9bf48c5e3be4fed12e3941cc1b9a4b.pdf" TargetMode="External"/><Relationship Id="rId215" Type="http://schemas.openxmlformats.org/officeDocument/2006/relationships/hyperlink" Target="https://cdn.ittelkom-sby.ac.id/research/z1637313062ec4ea54990baa224c0abd9fbb57c2141.pdf" TargetMode="External"/><Relationship Id="rId257" Type="http://schemas.openxmlformats.org/officeDocument/2006/relationships/hyperlink" Target="https://cdn.ittelkom-sby.ac.id/research/z16385294877e4d4c55d2d24cf8c25e6a5c182c1271.pdf" TargetMode="External"/><Relationship Id="rId422" Type="http://schemas.openxmlformats.org/officeDocument/2006/relationships/hyperlink" Target="../../../../../:b:/g/personal/lppm_ittelkom-sby_ac_id/EeN3o1W5frFDm6e6DQGCVwkBDsM6I7SzgPbIFSwVnrLPJA?e=Kh5BvK" TargetMode="External"/><Relationship Id="rId464" Type="http://schemas.openxmlformats.org/officeDocument/2006/relationships/hyperlink" Target="http://cdndata.telkomuniversity.ac.id/research/z1711520751117eba70411b880b7ad8bcd9d5295d90.pdf" TargetMode="External"/><Relationship Id="rId299" Type="http://schemas.openxmlformats.org/officeDocument/2006/relationships/hyperlink" Target="https://cdn.ittelkom-sby.ac.id/research/z16385412011c8d63784c114c6f0055e3962c732af4.pdf" TargetMode="External"/><Relationship Id="rId727" Type="http://schemas.openxmlformats.org/officeDocument/2006/relationships/hyperlink" Target="../../../../../../:b:/g/personal/ppm_telkomuniversity_ac_id/EUqFrHgYrGBApOxftmT2c_kBugxuROnNzGgGqXsbII76qg?e=86JvHp" TargetMode="External"/><Relationship Id="rId63" Type="http://schemas.openxmlformats.org/officeDocument/2006/relationships/hyperlink" Target="https://cdn.ittelkom-sby.ac.id/research/z1675398550854533088e02c985209f8c8e9eb26c11.pdf" TargetMode="External"/><Relationship Id="rId159" Type="http://schemas.openxmlformats.org/officeDocument/2006/relationships/hyperlink" Target="https://cdn.ittelkom-sby.ac.id/research/z162813948197d4d49ba9d3073f48604a86c003a3d4.pdf" TargetMode="External"/><Relationship Id="rId366" Type="http://schemas.openxmlformats.org/officeDocument/2006/relationships/hyperlink" Target="https://cdn.ittelkom-sby.ac.id/research/z16825789911de74ba4b09a2094014ff3f0a1a6f808.pdf" TargetMode="External"/><Relationship Id="rId573" Type="http://schemas.openxmlformats.org/officeDocument/2006/relationships/hyperlink" Target="https://cdn.ittelkom-sby.ac.id/research/z160135272518c8ec2e2aed633bb67637894510b096.pdf" TargetMode="External"/><Relationship Id="rId226" Type="http://schemas.openxmlformats.org/officeDocument/2006/relationships/hyperlink" Target="https://cdn.ittelkom-sby.ac.id/research/z16155354717aa06189004601d8e659e63271e4681d.pdf" TargetMode="External"/><Relationship Id="rId433" Type="http://schemas.openxmlformats.org/officeDocument/2006/relationships/hyperlink" Target="https://cdn.ittelkom-sby.ac.id/research/z17022681275000e270ef03a536ebec8576db4c69c9.pdf" TargetMode="External"/><Relationship Id="rId640" Type="http://schemas.openxmlformats.org/officeDocument/2006/relationships/hyperlink" Target="https://cdndata.telkomuniversity.ac.id/research/z17316900862f1d0b3994b1935cfd3bcdd0a96525d0.pdf" TargetMode="External"/><Relationship Id="rId738" Type="http://schemas.openxmlformats.org/officeDocument/2006/relationships/hyperlink" Target="../../../../../../:b:/g/personal/ppm_telkomuniversity_ac_id/Eevfl64F_8BAiUN7utO61KMBbXr2rJGzy2nH3gEE4Dd_gg?e=0uu9Ii" TargetMode="External"/><Relationship Id="rId74" Type="http://schemas.openxmlformats.org/officeDocument/2006/relationships/hyperlink" Target="https://drive.google.com/file/d/1-nBJ81w25lg2Xh4WqbLR26Y0UXjNNEXx/view?usp=sharing" TargetMode="External"/><Relationship Id="rId377" Type="http://schemas.openxmlformats.org/officeDocument/2006/relationships/hyperlink" Target="https://cdn.ittelkom-sby.ac.id/research/z1692360116f1c3798d922c168bc920da59fbe59226.pdf" TargetMode="External"/><Relationship Id="rId500" Type="http://schemas.openxmlformats.org/officeDocument/2006/relationships/hyperlink" Target="http://cdndata.telkomuniversity.ac.id/research/z1710917141bb25fc5ac2fc57d4595a296e3f425b61.pdf" TargetMode="External"/><Relationship Id="rId584" Type="http://schemas.openxmlformats.org/officeDocument/2006/relationships/hyperlink" Target="https://cdn.ittelkom-sby.ac.id/research/z1601352591071f66492eb87e412066419ee8ca7206.pdf" TargetMode="External"/><Relationship Id="rId5" Type="http://schemas.openxmlformats.org/officeDocument/2006/relationships/hyperlink" Target="https://drive.google.com/file/d/1i0fHqaZwXIrQE46RP6NOroYCrbpvZyJo/view?usp=drive_link" TargetMode="External"/><Relationship Id="rId237" Type="http://schemas.openxmlformats.org/officeDocument/2006/relationships/hyperlink" Target="https://cdn.ittelkom-sby.ac.id/research/z1615521129e0ee23d7afe79669d16b3cc6f64455f3.pdf" TargetMode="External"/><Relationship Id="rId444" Type="http://schemas.openxmlformats.org/officeDocument/2006/relationships/hyperlink" Target="http://cdndata.telkomuniversity.ac.id/research/z1711941209f9e5dff525674030d2e1fdf6775e9bc3.pdf" TargetMode="External"/><Relationship Id="rId651" Type="http://schemas.openxmlformats.org/officeDocument/2006/relationships/hyperlink" Target="https://cdndata.telkomuniversity.ac.id/research/z173097342750f58bb9783fd19bc2ecff136f9f7134.pdf" TargetMode="External"/><Relationship Id="rId749" Type="http://schemas.openxmlformats.org/officeDocument/2006/relationships/hyperlink" Target="../../../../../../:b:/g/personal/ppm_telkomuniversity_ac_id/Efzp3Vex_1ZAiwW31-SNkA4BBksdCzDaKhih0_S-P8IYSA?e=1idlNj" TargetMode="External"/><Relationship Id="rId290" Type="http://schemas.openxmlformats.org/officeDocument/2006/relationships/hyperlink" Target="https://cdn.ittelkom-sby.ac.id/research/z16155592590281bc86904fe2da6d816a26f60c1c38.pdf" TargetMode="External"/><Relationship Id="rId304" Type="http://schemas.openxmlformats.org/officeDocument/2006/relationships/hyperlink" Target="https://cdn.ittelkom-sby.ac.id/research/z16264221323f54420ffc8185a5e91d355697e6eec6.pdf" TargetMode="External"/><Relationship Id="rId388" Type="http://schemas.openxmlformats.org/officeDocument/2006/relationships/hyperlink" Target="https://cdn.ittelkom-sby.ac.id/research/z169840115610ca1b2d9f0d8ec792035dea7884bf58.pdf" TargetMode="External"/><Relationship Id="rId511" Type="http://schemas.openxmlformats.org/officeDocument/2006/relationships/hyperlink" Target="http://cdndata.telkomuniversity.ac.id/research/z17109162402ff0b92b7e1bdc8574d4cef52e8ca761.pdf" TargetMode="External"/><Relationship Id="rId609" Type="http://schemas.openxmlformats.org/officeDocument/2006/relationships/hyperlink" Target="https://cdn.ittelkom-sby.ac.id/research/z1627715263a8a8e96ee680b158f624ad7755b49af6.pdf" TargetMode="External"/><Relationship Id="rId85" Type="http://schemas.openxmlformats.org/officeDocument/2006/relationships/hyperlink" Target="https://drive.google.com/file/d/1kN9AUR8ZI25qOnbsGspj-qQ8ez2J_CMr/view?usp=sharing" TargetMode="External"/><Relationship Id="rId150" Type="http://schemas.openxmlformats.org/officeDocument/2006/relationships/hyperlink" Target="https://cdn.ittelkom-sby.ac.id/research/z1663206596fa7f4213c03b9d17b5e405501acb9339.pdf" TargetMode="External"/><Relationship Id="rId595" Type="http://schemas.openxmlformats.org/officeDocument/2006/relationships/hyperlink" Target="https://cdn.ittelkom-sby.ac.id/research/z16013594873b625a5bc96f2c661bbf6bc9e1e879ff.pdf" TargetMode="External"/><Relationship Id="rId248" Type="http://schemas.openxmlformats.org/officeDocument/2006/relationships/hyperlink" Target="https://cdn.ittelkom-sby.ac.id/research/z1637139834b1df162b69e9d9ab0d6be4c9003b90f5.pdf" TargetMode="External"/><Relationship Id="rId455" Type="http://schemas.openxmlformats.org/officeDocument/2006/relationships/hyperlink" Target="http://cdndata.telkomuniversity.ac.id/research/z1711940671dac6666c453c1663f0f80e0e31185ae2.pdf" TargetMode="External"/><Relationship Id="rId662" Type="http://schemas.openxmlformats.org/officeDocument/2006/relationships/hyperlink" Target="https://cdndata.telkomuniversity.ac.id/research/z1730368622206ab28c8528567c8f4615717633f2ab.pdf" TargetMode="External"/><Relationship Id="rId12" Type="http://schemas.openxmlformats.org/officeDocument/2006/relationships/hyperlink" Target="https://drive.google.com/file/d/1i0fHqaZwXIrQE46RP6NOroYCrbpvZyJo/view?usp=drive_link" TargetMode="External"/><Relationship Id="rId108" Type="http://schemas.openxmlformats.org/officeDocument/2006/relationships/hyperlink" Target="https://cdn.ittelkom-sby.ac.id/research/z1654826145031df168c6a2090dfdc17a4440255788.pdf" TargetMode="External"/><Relationship Id="rId315" Type="http://schemas.openxmlformats.org/officeDocument/2006/relationships/hyperlink" Target="https://cdn.ittelkom-sby.ac.id/research/z1638524601e1797c175322ba37bbb77c00ed323416.pdf" TargetMode="External"/><Relationship Id="rId522" Type="http://schemas.openxmlformats.org/officeDocument/2006/relationships/hyperlink" Target="../../../../../:b:/g/personal/lppm_ittelkom-sby_ac_id/EahPewzWc61Kh3feMCgxn2oBA_p2NuM8w58fRzzNegJA-A?e=feyRoZ" TargetMode="External"/><Relationship Id="rId96" Type="http://schemas.openxmlformats.org/officeDocument/2006/relationships/hyperlink" Target="https://drive.google.com/file/d/1gk811YZm6fOdybpmnqj0MlzADzICmTXR/view?usp=sharing" TargetMode="External"/><Relationship Id="rId161" Type="http://schemas.openxmlformats.org/officeDocument/2006/relationships/hyperlink" Target="https://cdn.ittelkom-sby.ac.id/research/z16334975919cc817e7d1dd273d7455bf492424932e.pdf" TargetMode="External"/><Relationship Id="rId399" Type="http://schemas.openxmlformats.org/officeDocument/2006/relationships/hyperlink" Target="https://cdn.ittelkom-sby.ac.id/research/z1597816042c76f2623f380f5063f5a4fe1f89502ea.pdf" TargetMode="External"/><Relationship Id="rId259" Type="http://schemas.openxmlformats.org/officeDocument/2006/relationships/hyperlink" Target="https://cdn.ittelkom-sby.ac.id/research/z1639107188d816cc4f784d4e038f07206e690327de.pdf" TargetMode="External"/><Relationship Id="rId466" Type="http://schemas.openxmlformats.org/officeDocument/2006/relationships/hyperlink" Target="http://cdndata.telkomuniversity.ac.id/research/z17115204410f6061b019d962667fccf6b0befaa333.pdf" TargetMode="External"/><Relationship Id="rId673" Type="http://schemas.openxmlformats.org/officeDocument/2006/relationships/hyperlink" Target="https://cdndata.telkomuniversity.ac.id/research/z1721028882b63b05ba0b9143c1a304eca67c8b4c00.pdf" TargetMode="External"/><Relationship Id="rId23" Type="http://schemas.openxmlformats.org/officeDocument/2006/relationships/hyperlink" Target="https://drive.google.com/file/d/1SYT6axc7xaeW-Xneu0ARl3-ZTDdL55Qj/view?usp=drive_link" TargetMode="External"/><Relationship Id="rId119" Type="http://schemas.openxmlformats.org/officeDocument/2006/relationships/hyperlink" Target="https://cdn.ittelkom-sby.ac.id/research/z16881304892d9da6312e7178a4d066243192a9009b.pdf" TargetMode="External"/><Relationship Id="rId326" Type="http://schemas.openxmlformats.org/officeDocument/2006/relationships/hyperlink" Target="https://cdn.ittelkom-sby.ac.id/research/z1643273599a2a9272f3b5c184854025902c4df79c2.pdf" TargetMode="External"/><Relationship Id="rId533" Type="http://schemas.openxmlformats.org/officeDocument/2006/relationships/hyperlink" Target="../../../../../:b:/g/personal/lppm_ittelkom-sby_ac_id/EahPewzWc61Kh3feMCgxn2oBA_p2NuM8w58fRzzNegJA-A?e=feyRoZ" TargetMode="External"/><Relationship Id="rId740" Type="http://schemas.openxmlformats.org/officeDocument/2006/relationships/hyperlink" Target="../../../../../../:b:/g/personal/ppm_telkomuniversity_ac_id/EY4cOCZy2EFKke28NDyqKdABhTI3qedsfxA9iZ3h-4Ni_g?e=VoWEhr" TargetMode="External"/><Relationship Id="rId172" Type="http://schemas.openxmlformats.org/officeDocument/2006/relationships/hyperlink" Target="https://cdn.ittelkom-sby.ac.id/research/z162806398131e10ce1dda03bd1f2d769df7c67871f.pdf" TargetMode="External"/><Relationship Id="rId477" Type="http://schemas.openxmlformats.org/officeDocument/2006/relationships/hyperlink" Target="https://cdn.ittelkom-sby.ac.id/research/z17097272379a323407788f679e97aad51921dac636.pdf" TargetMode="External"/><Relationship Id="rId600" Type="http://schemas.openxmlformats.org/officeDocument/2006/relationships/hyperlink" Target="https://cdn.ittelkom-sby.ac.id/research/z16277138696bb03dc979e4693c454d78bb24942d7c.pdf" TargetMode="External"/><Relationship Id="rId684" Type="http://schemas.openxmlformats.org/officeDocument/2006/relationships/hyperlink" Target="https://iplatinum.telkomuniversity.ac.id/backoffice/selection/proposal/document/88" TargetMode="External"/><Relationship Id="rId337" Type="http://schemas.openxmlformats.org/officeDocument/2006/relationships/hyperlink" Target="https://cdn.ittelkom-sby.ac.id/research/z1668648287b3eeb53ed2ea47f43deee9cb3e47c1d9.pdf" TargetMode="External"/><Relationship Id="rId34" Type="http://schemas.openxmlformats.org/officeDocument/2006/relationships/hyperlink" Target="https://drive.google.com/file/d/1SYT6axc7xaeW-Xneu0ARl3-ZTDdL55Qj/view?usp=drive_link" TargetMode="External"/><Relationship Id="rId544" Type="http://schemas.openxmlformats.org/officeDocument/2006/relationships/hyperlink" Target="../../../../../:b:/g/personal/lppm_ittelkom-sby_ac_id/ETr56jffCEtFrp6VVgXN_TkBZ64i9BiV2p-V1El612Nf9g?e=0nzgIE" TargetMode="External"/><Relationship Id="rId751" Type="http://schemas.openxmlformats.org/officeDocument/2006/relationships/hyperlink" Target="../../../../../../:b:/g/personal/ppm_telkomuniversity_ac_id/Efp-HQRjNEFKg8avqYeNEnABeNt6Bca42gHNKgHRS1c9lA?e=QW70Vy" TargetMode="External"/><Relationship Id="rId183" Type="http://schemas.openxmlformats.org/officeDocument/2006/relationships/hyperlink" Target="https://cdn.ittelkom-sby.ac.id/research/z162806135802b5163f72e4e48db1ed6492ad44dfbf.pdf" TargetMode="External"/><Relationship Id="rId390" Type="http://schemas.openxmlformats.org/officeDocument/2006/relationships/hyperlink" Target="https://cdn.ittelkom-sby.ac.id/research/z1698413787dc038a94cb6286dbc4d40eba62fe8963.pdf" TargetMode="External"/><Relationship Id="rId404" Type="http://schemas.openxmlformats.org/officeDocument/2006/relationships/hyperlink" Target="https://cdn.ittelkom-sby.ac.id/research/z16107623252777c21090e06ccc52a007a8f839c1d8.pdf" TargetMode="External"/><Relationship Id="rId611" Type="http://schemas.openxmlformats.org/officeDocument/2006/relationships/hyperlink" Target="https://cdn.ittelkom-sby.ac.id/research/z162771513070ac663749783ce64f369d127f5cfa9e.pdf" TargetMode="External"/><Relationship Id="rId250" Type="http://schemas.openxmlformats.org/officeDocument/2006/relationships/hyperlink" Target="https://cdn.ittelkom-sby.ac.id/research/z1615552602c6da5d3d65f185c52db55392ddd21de6.pdf" TargetMode="External"/><Relationship Id="rId488" Type="http://schemas.openxmlformats.org/officeDocument/2006/relationships/hyperlink" Target="http://cdndata.telkomuniversity.ac.id/research/z1710928502e6d47dc85ccc4ae534a7408a33539e69.pdf" TargetMode="External"/><Relationship Id="rId695" Type="http://schemas.openxmlformats.org/officeDocument/2006/relationships/hyperlink" Target="https://iplatinum.telkomuniversity.ac.id/backoffice/selection/proposal/document/296" TargetMode="External"/><Relationship Id="rId709" Type="http://schemas.openxmlformats.org/officeDocument/2006/relationships/hyperlink" Target="https://iplatinum.telkomuniversity.ac.id/backoffice/selection/proposal/document/550" TargetMode="External"/><Relationship Id="rId45" Type="http://schemas.openxmlformats.org/officeDocument/2006/relationships/hyperlink" Target="https://cdn.ittelkom-sby.ac.id/research/z16933663485df09f37e7d683bec2dd885c10318742.pdf" TargetMode="External"/><Relationship Id="rId110" Type="http://schemas.openxmlformats.org/officeDocument/2006/relationships/hyperlink" Target="https://cdn.ittelkom-sby.ac.id/research/z1654826310f4ba94d5328bdd7add99ad2599149b8a.pdf" TargetMode="External"/><Relationship Id="rId348" Type="http://schemas.openxmlformats.org/officeDocument/2006/relationships/hyperlink" Target="https://cdn.ittelkom-sby.ac.id/research/z1649037834c76867e19a3f8aa0ebebab2fdcf49a67.pdf" TargetMode="External"/><Relationship Id="rId555" Type="http://schemas.openxmlformats.org/officeDocument/2006/relationships/hyperlink" Target="http://cdndata.telkomuniversity.ac.id/research/z1723513152c176a39e55d2baa5c07268797d733721.pdf" TargetMode="External"/><Relationship Id="rId194" Type="http://schemas.openxmlformats.org/officeDocument/2006/relationships/hyperlink" Target="https://cdn.ittelkom-sby.ac.id/research/z162797012367d4de1fed6196cab7af0ac64038cc02.pdf" TargetMode="External"/><Relationship Id="rId208" Type="http://schemas.openxmlformats.org/officeDocument/2006/relationships/hyperlink" Target="Sterilisasi%20Udara%20pada%20AC%20Untuk%20Menghadapi%20Kondisi%20New%20Normal" TargetMode="External"/><Relationship Id="rId415" Type="http://schemas.openxmlformats.org/officeDocument/2006/relationships/hyperlink" Target="https://cdn.ittelkom-sby.ac.id/research/z15978019209e030698ece4092ac9717357932c0bad.pdf" TargetMode="External"/><Relationship Id="rId622" Type="http://schemas.openxmlformats.org/officeDocument/2006/relationships/hyperlink" Target="https://cdn.ittelkom-sby.ac.id/research/z160143261528932daaaf43c6703e215f647b459a10.pdf" TargetMode="External"/><Relationship Id="rId261" Type="http://schemas.openxmlformats.org/officeDocument/2006/relationships/hyperlink" Target="https://cdn.ittelkom-sby.ac.id/research/z1633072622ef24ef21c2fc8b3b32afd5f9bc6fd284.pdf" TargetMode="External"/><Relationship Id="rId499" Type="http://schemas.openxmlformats.org/officeDocument/2006/relationships/hyperlink" Target="http://cdndata.telkomuniversity.ac.id/research/z1710911502659e86d6c0ed6dd23cd7fe0e99520990.pdf" TargetMode="External"/><Relationship Id="rId56" Type="http://schemas.openxmlformats.org/officeDocument/2006/relationships/hyperlink" Target="https://cdn.ittelkom-sby.ac.id/research/z1691033022549457d93750e0d21c3f8697a43261fd.pdf" TargetMode="External"/><Relationship Id="rId359" Type="http://schemas.openxmlformats.org/officeDocument/2006/relationships/hyperlink" Target="https://cdn.ittelkom-sby.ac.id/research/z16468949684ff3e6f0894992cb6c0194243eddef3c.pdf" TargetMode="External"/><Relationship Id="rId566" Type="http://schemas.openxmlformats.org/officeDocument/2006/relationships/hyperlink" Target="../../../../../:b:/g/personal/lppmsby_telkomuniversity_ac_id/EaM347nD1R5NubujBfBkmuABqx4GLaLRrUjNCbcK6Ea81A" TargetMode="External"/><Relationship Id="rId121" Type="http://schemas.openxmlformats.org/officeDocument/2006/relationships/hyperlink" Target="https://cdn.ittelkom-sby.ac.id/research/z16921624684763289e0c5a8b8b896eca4c61e7ca55.pdf" TargetMode="External"/><Relationship Id="rId219" Type="http://schemas.openxmlformats.org/officeDocument/2006/relationships/hyperlink" Target="https://cdn.ittelkom-sby.ac.id/research/z163731469097a272f2bc3456c8c9937267a020220b.pdf" TargetMode="External"/><Relationship Id="rId426" Type="http://schemas.openxmlformats.org/officeDocument/2006/relationships/hyperlink" Target="https://cdn.ittelkom-sby.ac.id/research/z1700887181675327ae31b9ad670e4db2f2edfe832a.pdf" TargetMode="External"/><Relationship Id="rId633" Type="http://schemas.openxmlformats.org/officeDocument/2006/relationships/hyperlink" Target="../../../../../../:b:/g/personal/lppmsby_telkomuniversity_ac_id/ETPxNx26MBZDn4VUFvPfTMwBBjdA-NqbJ22RY3Q3bJU5Fw?e=lcrdIz" TargetMode="External"/><Relationship Id="rId67" Type="http://schemas.openxmlformats.org/officeDocument/2006/relationships/hyperlink" Target="https://cdn.ittelkom-sby.ac.id/research/z167573858860c20ec05613bae4b6317a7cf8620138.pdf" TargetMode="External"/><Relationship Id="rId272" Type="http://schemas.openxmlformats.org/officeDocument/2006/relationships/hyperlink" Target="https://cdn.ittelkom-sby.ac.id/research/z1662543123617c674eeb72eeefefb55d989cb8fcba.pdf" TargetMode="External"/><Relationship Id="rId577" Type="http://schemas.openxmlformats.org/officeDocument/2006/relationships/hyperlink" Target="https://cdn.ittelkom-sby.ac.id/research/z160135261681fa81dc4dbcc4290672ac5a153ae35c.pdf" TargetMode="External"/><Relationship Id="rId700" Type="http://schemas.openxmlformats.org/officeDocument/2006/relationships/hyperlink" Target="https://iplatinum.telkomuniversity.ac.id/backoffice/selection/proposal/document/360" TargetMode="External"/><Relationship Id="rId132" Type="http://schemas.openxmlformats.org/officeDocument/2006/relationships/hyperlink" Target="https://cdn.ittelkom-sby.ac.id/research/z1693363173ff2a700c6cd3a7647cf9a5338879dfeb.pdf" TargetMode="External"/><Relationship Id="rId437" Type="http://schemas.openxmlformats.org/officeDocument/2006/relationships/hyperlink" Target="http://cdndata.telkomuniversity.ac.id/research/z1711940841380ffaf267e6330b7cfc12678e773993.pdf" TargetMode="External"/><Relationship Id="rId644" Type="http://schemas.openxmlformats.org/officeDocument/2006/relationships/hyperlink" Target="https://cdndata.telkomuniversity.ac.id/research/z1731472451c4831585d429785a4daa683c86c36259.pdf" TargetMode="External"/><Relationship Id="rId283" Type="http://schemas.openxmlformats.org/officeDocument/2006/relationships/hyperlink" Target="https://cdn.ittelkom-sby.ac.id/research/z1632979702fce4d3c1804b10ce5ae7081234934f03.pdf" TargetMode="External"/><Relationship Id="rId490" Type="http://schemas.openxmlformats.org/officeDocument/2006/relationships/hyperlink" Target="http://cdndata.telkomuniversity.ac.id/research/z17108267889a5815d37c0e61c6a12f59d5a77b86d5.pdf" TargetMode="External"/><Relationship Id="rId504" Type="http://schemas.openxmlformats.org/officeDocument/2006/relationships/hyperlink" Target="http://cdndata.telkomuniversity.ac.id/research/z1710939166d58453ddaadc08c8569a7596bd3044a6.pdf" TargetMode="External"/><Relationship Id="rId711" Type="http://schemas.openxmlformats.org/officeDocument/2006/relationships/hyperlink" Target="https://iplatinum.telkomuniversity.ac.id/backoffice/selection/proposal/document/587" TargetMode="External"/><Relationship Id="rId78" Type="http://schemas.openxmlformats.org/officeDocument/2006/relationships/hyperlink" Target="https://drive.google.com/file/d/1-nBJ81w25lg2Xh4WqbLR26Y0UXjNNEXx/view?usp=sharing" TargetMode="External"/><Relationship Id="rId143" Type="http://schemas.openxmlformats.org/officeDocument/2006/relationships/hyperlink" Target="https://cdn.ittelkom-sby.ac.id/research/z1693366114180cabf21fdd07784fb840f260860525.pdf" TargetMode="External"/><Relationship Id="rId350" Type="http://schemas.openxmlformats.org/officeDocument/2006/relationships/hyperlink" Target="https://cdn.ittelkom-sby.ac.id/research/z1663206227fbfa56198cdddaea7a2f279e89953797.pdf" TargetMode="External"/><Relationship Id="rId588" Type="http://schemas.openxmlformats.org/officeDocument/2006/relationships/hyperlink" Target="https://cdn.ittelkom-sby.ac.id/research/z1601352988088109edec53ed1bbb2d8070491e03a4.pdf" TargetMode="External"/><Relationship Id="rId9" Type="http://schemas.openxmlformats.org/officeDocument/2006/relationships/hyperlink" Target="https://drive.google.com/file/d/1i0fHqaZwXIrQE46RP6NOroYCrbpvZyJo/view?usp=drive_link" TargetMode="External"/><Relationship Id="rId210" Type="http://schemas.openxmlformats.org/officeDocument/2006/relationships/hyperlink" Target="https://cdn.ittelkom-sby.ac.id/research/z16014349194704f32e5533e95433d7be07bfc462e3.pdf" TargetMode="External"/><Relationship Id="rId448" Type="http://schemas.openxmlformats.org/officeDocument/2006/relationships/hyperlink" Target="http://cdndata.telkomuniversity.ac.id/research/z1711941250237aab04a64e128a6b235a7f249fc350.pdf" TargetMode="External"/><Relationship Id="rId655" Type="http://schemas.openxmlformats.org/officeDocument/2006/relationships/hyperlink" Target="https://cdndata.telkomuniversity.ac.id/research/z17310794354541f87099279af5f82088deb091db03.pdf" TargetMode="External"/><Relationship Id="rId294" Type="http://schemas.openxmlformats.org/officeDocument/2006/relationships/hyperlink" Target="https://cdn.ittelkom-sby.ac.id/research/z162633016038afde03bc5d41353cdb00c1b93949a9.pdf" TargetMode="External"/><Relationship Id="rId308" Type="http://schemas.openxmlformats.org/officeDocument/2006/relationships/hyperlink" Target="https://cdn.ittelkom-sby.ac.id/research/z1626852086ca66e89f02bc45b0b07d82b10217ae66.pdf" TargetMode="External"/><Relationship Id="rId515" Type="http://schemas.openxmlformats.org/officeDocument/2006/relationships/hyperlink" Target="../../../../../:b:/g/personal/lppm_ittelkom-sby_ac_id/EahPewzWc61Kh3feMCgxn2oBA_p2NuM8w58fRzzNegJA-A?e=feyRoZ" TargetMode="External"/><Relationship Id="rId722" Type="http://schemas.openxmlformats.org/officeDocument/2006/relationships/hyperlink" Target="../../../../../../:b:/g/personal/ppm_telkomuniversity_ac_id/Ee_2R8q6EUVOp7eHedckX4sBjfWn9cJptpWjyS_6zT29kg?e=4o9cOs" TargetMode="External"/><Relationship Id="rId89" Type="http://schemas.openxmlformats.org/officeDocument/2006/relationships/hyperlink" Target="https://drive.google.com/file/d/1Xwj0Qbokjy4hyYufVMVN6XoIk0nUrC8X/view?usp=sharing" TargetMode="External"/><Relationship Id="rId154" Type="http://schemas.openxmlformats.org/officeDocument/2006/relationships/hyperlink" Target="https://cdn.ittelkom-sby.ac.id/research/z1633505936cb10a0c1115f85b629a1a0337903bb93.pdf" TargetMode="External"/><Relationship Id="rId361" Type="http://schemas.openxmlformats.org/officeDocument/2006/relationships/hyperlink" Target="https://cdn.ittelkom-sby.ac.id/research/z1670893432f18944aed4394ba1e89a9c855f4510f2.pdf" TargetMode="External"/><Relationship Id="rId599" Type="http://schemas.openxmlformats.org/officeDocument/2006/relationships/hyperlink" Target="https://cdn.ittelkom-sby.ac.id/research/z1601359841747fa20d6d72a26bb5874cac505bb528.pdf" TargetMode="External"/><Relationship Id="rId459" Type="http://schemas.openxmlformats.org/officeDocument/2006/relationships/hyperlink" Target="http://cdndata.telkomuniversity.ac.id/research/z1711521064e3164b3651e8ec186061d1bf119375cb.pdf" TargetMode="External"/><Relationship Id="rId666" Type="http://schemas.openxmlformats.org/officeDocument/2006/relationships/hyperlink" Target="https://cdndata.telkomuniversity.ac.id/research/z1736968473a26e08c2ce4cbbf1855ca315010eb678.pdf" TargetMode="External"/><Relationship Id="rId16" Type="http://schemas.openxmlformats.org/officeDocument/2006/relationships/hyperlink" Target="https://drive.google.com/file/d/1Cj0oLN2ZcoOSZ9b8cCaCqE8SUJkHJ4Qq/view?usp=drive_link" TargetMode="External"/><Relationship Id="rId221" Type="http://schemas.openxmlformats.org/officeDocument/2006/relationships/hyperlink" Target="https://cdn.ittelkom-sby.ac.id/research/z1637338098409820885a8a00092d88f0251611a70c.pdf" TargetMode="External"/><Relationship Id="rId319" Type="http://schemas.openxmlformats.org/officeDocument/2006/relationships/hyperlink" Target="https://cdn.ittelkom-sby.ac.id/research/z16439445840c370f89573d5b78669ad5df0e3a8d30.pdf" TargetMode="External"/><Relationship Id="rId526" Type="http://schemas.openxmlformats.org/officeDocument/2006/relationships/hyperlink" Target="../../../../../:b:/g/personal/lppm_ittelkom-sby_ac_id/EahPewzWc61Kh3feMCgxn2oBA_p2NuM8w58fRzzNegJA-A?e=feyRoZ" TargetMode="External"/><Relationship Id="rId733" Type="http://schemas.openxmlformats.org/officeDocument/2006/relationships/hyperlink" Target="../../../../../../:b:/g/personal/ppm_telkomuniversity_ac_id/EYYOq3siF7RJqDN8qOa_tasB1Xx5tOGegNDlpYhnqGmWUA?e=b9tioN" TargetMode="External"/><Relationship Id="rId165" Type="http://schemas.openxmlformats.org/officeDocument/2006/relationships/hyperlink" Target="https://cdn.ittelkom-sby.ac.id/research/z16335710834df6ffa6c9d474f8439c96768deba1a3.pdf" TargetMode="External"/><Relationship Id="rId372" Type="http://schemas.openxmlformats.org/officeDocument/2006/relationships/hyperlink" Target="https://cdn.ittelkom-sby.ac.id/research/z1682990845020932cc7754ee2fee308d6849cf7a54.pdf" TargetMode="External"/><Relationship Id="rId677" Type="http://schemas.openxmlformats.org/officeDocument/2006/relationships/hyperlink" Target="https://cdndata.telkomuniversity.ac.id/research/z1720754779ed6e8e22b0baa50ee720f6d1cb26321a.pdf" TargetMode="External"/><Relationship Id="rId232" Type="http://schemas.openxmlformats.org/officeDocument/2006/relationships/hyperlink" Target="https://cdn.ittelkom-sby.ac.id/research/z16155450989f06e3b4ca74787a5780b56b9526c906.pdf" TargetMode="External"/><Relationship Id="rId27" Type="http://schemas.openxmlformats.org/officeDocument/2006/relationships/hyperlink" Target="https://drive.google.com/file/d/1SYT6axc7xaeW-Xneu0ARl3-ZTDdL55Qj/view?usp=drive_link" TargetMode="External"/><Relationship Id="rId537" Type="http://schemas.openxmlformats.org/officeDocument/2006/relationships/hyperlink" Target="../../../../../:b:/g/personal/lppm_ittelkom-sby_ac_id/EahPewzWc61Kh3feMCgxn2oBA_p2NuM8w58fRzzNegJA-A?e=feyRoZ" TargetMode="External"/><Relationship Id="rId744" Type="http://schemas.openxmlformats.org/officeDocument/2006/relationships/hyperlink" Target="../../../../../../:b:/g/personal/ppm_telkomuniversity_ac_id/EQLwwfHxjnJHqziMPvOGhN4BpTDRL_X3tT2rQ5dnrf8hSw?e=IPjcvq" TargetMode="External"/><Relationship Id="rId80" Type="http://schemas.openxmlformats.org/officeDocument/2006/relationships/hyperlink" Target="https://drive.google.com/file/d/1vVzlFGpPwXbOaufauXOMsyEh5kfAtDRW/view?usp=sharing" TargetMode="External"/><Relationship Id="rId176" Type="http://schemas.openxmlformats.org/officeDocument/2006/relationships/hyperlink" Target="https://cdn.ittelkom-sby.ac.id/research/z16280647943db6808cf98998457ccb70d49a38a3d0.pdf" TargetMode="External"/><Relationship Id="rId383" Type="http://schemas.openxmlformats.org/officeDocument/2006/relationships/hyperlink" Target="https://cdn.ittelkom-sby.ac.id/research/z16984215599d3d55d98280abf5b35a5ba8ed67f0cf.pdf" TargetMode="External"/><Relationship Id="rId590" Type="http://schemas.openxmlformats.org/officeDocument/2006/relationships/hyperlink" Target="https://cdn.ittelkom-sby.ac.id/research/z1601358856d9587ec3bad5ed28e65c6e0a8169ce57.pdf" TargetMode="External"/><Relationship Id="rId604" Type="http://schemas.openxmlformats.org/officeDocument/2006/relationships/hyperlink" Target="https://cdn.ittelkom-sby.ac.id/research/z1601361970645546c8cd2b74641741e5cb4fed9017.pdf" TargetMode="External"/><Relationship Id="rId243" Type="http://schemas.openxmlformats.org/officeDocument/2006/relationships/hyperlink" Target="https://cdn.ittelkom-sby.ac.id/research/z1615517057d0cb4693a3201a1fd1adae36a04df828.pdf" TargetMode="External"/><Relationship Id="rId450" Type="http://schemas.openxmlformats.org/officeDocument/2006/relationships/hyperlink" Target="http://cdndata.telkomuniversity.ac.id/research/z17119412771f85226c3cdb44307e171ae1aba31618.pdf" TargetMode="External"/><Relationship Id="rId688" Type="http://schemas.openxmlformats.org/officeDocument/2006/relationships/hyperlink" Target="https://iplatinum.telkomuniversity.ac.id/backoffice/selection/proposal/document/148" TargetMode="External"/><Relationship Id="rId38" Type="http://schemas.openxmlformats.org/officeDocument/2006/relationships/hyperlink" Target="https://cdn.ittelkom-sby.ac.id/research/z1693383379e2ab72909094ab6b64e70f2a84874305.pdf" TargetMode="External"/><Relationship Id="rId103" Type="http://schemas.openxmlformats.org/officeDocument/2006/relationships/hyperlink" Target="https://drive.google.com/file/d/17gxPj4R6BnM5xfQh21tMdxcmjXvieG-0/view?usp=sharing" TargetMode="External"/><Relationship Id="rId310" Type="http://schemas.openxmlformats.org/officeDocument/2006/relationships/hyperlink" Target="https://cdn.ittelkom-sby.ac.id/research/z1627005614685f7fb26e7b25884a6cd516e5c65c4c.pdf" TargetMode="External"/><Relationship Id="rId548" Type="http://schemas.openxmlformats.org/officeDocument/2006/relationships/hyperlink" Target="https://drive.google.com/file/d/1DRn59qZAHopcHjd6sqmC7doaMhviVk33/view" TargetMode="External"/><Relationship Id="rId755" Type="http://schemas.openxmlformats.org/officeDocument/2006/relationships/table" Target="../tables/table8.xml"/><Relationship Id="rId91" Type="http://schemas.openxmlformats.org/officeDocument/2006/relationships/hyperlink" Target="https://drive.google.com/file/d/1lbkVbMHsaIbvmgVKzlVe7W7xPuD_jWyy/view?usp=sharing" TargetMode="External"/><Relationship Id="rId187" Type="http://schemas.openxmlformats.org/officeDocument/2006/relationships/hyperlink" Target="https://cdn.ittelkom-sby.ac.id/research/z1628058566d8710ac4abcbb2f30162bfde1a72374c.pdf" TargetMode="External"/><Relationship Id="rId394" Type="http://schemas.openxmlformats.org/officeDocument/2006/relationships/hyperlink" Target="https://cdn.ittelkom-sby.ac.id/research/z1610763469cb260b8e845ee0986c205c66b21c1af8.pdf" TargetMode="External"/><Relationship Id="rId408" Type="http://schemas.openxmlformats.org/officeDocument/2006/relationships/hyperlink" Target="https://cdn.ittelkom-sby.ac.id/research/z161076358230374e47bb3bea02c619a7147a6a0c5a.pdf" TargetMode="External"/><Relationship Id="rId615" Type="http://schemas.openxmlformats.org/officeDocument/2006/relationships/hyperlink" Target="https://cdn.ittelkom-sby.ac.id/research/z1597797286533e77447f8f24f34d60724b7490520e.pdf" TargetMode="External"/><Relationship Id="rId254" Type="http://schemas.openxmlformats.org/officeDocument/2006/relationships/hyperlink" Target="https://cdn.ittelkom-sby.ac.id/research/z1638523178de1977f51b8d3496c660242c1ded210d.pdf" TargetMode="External"/><Relationship Id="rId699" Type="http://schemas.openxmlformats.org/officeDocument/2006/relationships/hyperlink" Target="https://iplatinum.telkomuniversity.ac.id/backoffice/selection/proposal/document/331" TargetMode="External"/><Relationship Id="rId49" Type="http://schemas.openxmlformats.org/officeDocument/2006/relationships/hyperlink" Target="https://cdn.ittelkom-sby.ac.id/research/z16933830713aba85a02a786bd36b36d9a71def2500.pdf" TargetMode="External"/><Relationship Id="rId114" Type="http://schemas.openxmlformats.org/officeDocument/2006/relationships/hyperlink" Target="https://cdn.ittelkom-sby.ac.id/research/z1654829961845a643ed74a22d79857ce0601865686.pdf" TargetMode="External"/><Relationship Id="rId461" Type="http://schemas.openxmlformats.org/officeDocument/2006/relationships/hyperlink" Target="http://cdndata.telkomuniversity.ac.id/research/z17119407846a8cbf99388e324ec919da81eaea0284.pdf" TargetMode="External"/><Relationship Id="rId559" Type="http://schemas.openxmlformats.org/officeDocument/2006/relationships/hyperlink" Target="http://cdndata.telkomuniversity.ac.id/research/z17179881974aeaf81b1e95783e843af40aec4d6dd2.pdf" TargetMode="External"/><Relationship Id="rId198" Type="http://schemas.openxmlformats.org/officeDocument/2006/relationships/hyperlink" Target="https://cdn.ittelkom-sby.ac.id/research/z160143583256009528b8dd807fd388a1d70b1812de.pdf" TargetMode="External"/><Relationship Id="rId321" Type="http://schemas.openxmlformats.org/officeDocument/2006/relationships/hyperlink" Target="https://cdn.ittelkom-sby.ac.id/research/z164327565016c5c104725e525f6fbef70e1fd6e952.pdf" TargetMode="External"/><Relationship Id="rId419" Type="http://schemas.openxmlformats.org/officeDocument/2006/relationships/hyperlink" Target="../../../../../:b:/g/personal/lppm_ittelkom-sby_ac_id/EbqJVk08DrJEie8ra56uf4QBGCC60mFx_p6c4jodFwZSXA?e=Itlwrx" TargetMode="External"/><Relationship Id="rId626" Type="http://schemas.openxmlformats.org/officeDocument/2006/relationships/hyperlink" Target="http://cdndata.telkomuniversity.ac.id/research/z1726627489b760515c6294e235bfb99e27bdd76322.pdf" TargetMode="External"/><Relationship Id="rId265" Type="http://schemas.openxmlformats.org/officeDocument/2006/relationships/hyperlink" Target="https://cdn.ittelkom-sby.ac.id/research/z16155416900a0ab934212744c9891fa731bc4c64cd.pdf" TargetMode="External"/><Relationship Id="rId472" Type="http://schemas.openxmlformats.org/officeDocument/2006/relationships/hyperlink" Target="https://cdn.ittelkom-sby.ac.id/research/z171333463593e4ac150a16020b83b32e05ea1b4722.pdf" TargetMode="External"/><Relationship Id="rId125" Type="http://schemas.openxmlformats.org/officeDocument/2006/relationships/hyperlink" Target="https://cdn.ittelkom-sby.ac.id/research/z16756476947a3f1a0dd30b679ab6bad7a4cc2707e9.pdf" TargetMode="External"/><Relationship Id="rId332" Type="http://schemas.openxmlformats.org/officeDocument/2006/relationships/hyperlink" Target="https://cdn.ittelkom-sby.ac.id/research/z1643853466032232aa95aeffe8dda9e1e7910c4110.pdf" TargetMode="External"/><Relationship Id="rId637" Type="http://schemas.openxmlformats.org/officeDocument/2006/relationships/hyperlink" Target="https://cdndata.telkomuniversity.ac.id/research/z1730970334e39748b5421f29079edd2e2045b983e5.pdf" TargetMode="External"/><Relationship Id="rId276" Type="http://schemas.openxmlformats.org/officeDocument/2006/relationships/hyperlink" Target="https://cdn.ittelkom-sby.ac.id/research/z1633710558563b5208d0280c3d0b3ead7a17a25246.pdf" TargetMode="External"/><Relationship Id="rId483" Type="http://schemas.openxmlformats.org/officeDocument/2006/relationships/hyperlink" Target="http://cdndata.telkomuniversity.ac.id/research/z1710945463f331b792405e14f424040fcccf8776bb.pdf" TargetMode="External"/><Relationship Id="rId690" Type="http://schemas.openxmlformats.org/officeDocument/2006/relationships/hyperlink" Target="https://iplatinum.telkomuniversity.ac.id/backoffice/selection/proposal/document/192" TargetMode="External"/><Relationship Id="rId704" Type="http://schemas.openxmlformats.org/officeDocument/2006/relationships/hyperlink" Target="https://iplatinum.telkomuniversity.ac.id/backoffice/selection/proposal/document/416" TargetMode="External"/><Relationship Id="rId40" Type="http://schemas.openxmlformats.org/officeDocument/2006/relationships/hyperlink" Target="https://cdn.ittelkom-sby.ac.id/research/z16933667031ec95e6905c8b937e6e39251709ca904.pdf" TargetMode="External"/><Relationship Id="rId136" Type="http://schemas.openxmlformats.org/officeDocument/2006/relationships/hyperlink" Target="https://cdn.ittelkom-sby.ac.id/research/z1693365098a9d05704e472f54c190cd5666e634804.pdf" TargetMode="External"/><Relationship Id="rId343" Type="http://schemas.openxmlformats.org/officeDocument/2006/relationships/hyperlink" Target="https://cdn.ittelkom-sby.ac.id/research/z166509412030c514102daf5231a675884f26f4fa53.pdf" TargetMode="External"/><Relationship Id="rId550" Type="http://schemas.openxmlformats.org/officeDocument/2006/relationships/hyperlink" Target="../../../../../:b:/g/personal/lppmsby_telkomuniversity_ac_id/EeUGMDXxTC9Dhx72eAtpwWgBpG-04VwysbAwAll5Znl5iQ?e=d7KMo8" TargetMode="External"/><Relationship Id="rId203" Type="http://schemas.openxmlformats.org/officeDocument/2006/relationships/hyperlink" Target="https://cdn.ittelkom-sby.ac.id/research/z16014349675c2ca569d300683cea9720acdc8287d2.pdf" TargetMode="External"/><Relationship Id="rId648" Type="http://schemas.openxmlformats.org/officeDocument/2006/relationships/hyperlink" Target="https://cdndata.telkomuniversity.ac.id/research/z173103785517e4cb84bc2ec2a6f08fd27a1befca73.pdf" TargetMode="External"/><Relationship Id="rId287" Type="http://schemas.openxmlformats.org/officeDocument/2006/relationships/hyperlink" Target="https://cdn.ittelkom-sby.ac.id/research/z161666231864b8875d31f7c13a5e457dde3bb16cc7.pdf" TargetMode="External"/><Relationship Id="rId410" Type="http://schemas.openxmlformats.org/officeDocument/2006/relationships/hyperlink" Target="https://cdn.ittelkom-sby.ac.id/research/z161076365873b2ddf53245fe207f121b0d27568ce5.pdf" TargetMode="External"/><Relationship Id="rId494" Type="http://schemas.openxmlformats.org/officeDocument/2006/relationships/hyperlink" Target="http://cdndata.telkomuniversity.ac.id/research/z17109243528422b1bf0a038d87ed081925ef4cc05e.pdf" TargetMode="External"/><Relationship Id="rId508" Type="http://schemas.openxmlformats.org/officeDocument/2006/relationships/hyperlink" Target="http://cdndata.telkomuniversity.ac.id/research/z1710985069358017c2bfa669a222fecf3815c371c1.docx" TargetMode="External"/><Relationship Id="rId715" Type="http://schemas.openxmlformats.org/officeDocument/2006/relationships/hyperlink" Target="https://iplatinum.telkomuniversity.ac.id/backoffice/selection/proposal/document/675" TargetMode="External"/><Relationship Id="rId147" Type="http://schemas.openxmlformats.org/officeDocument/2006/relationships/hyperlink" Target="https://cdn.ittelkom-sby.ac.id/research/z1663209264c08d93d598cd5bd4c21c6fbf03313798.pdf" TargetMode="External"/><Relationship Id="rId354" Type="http://schemas.openxmlformats.org/officeDocument/2006/relationships/hyperlink" Target="https://cdn.ittelkom-sby.ac.id/research/z1646979939ce3413fa580a40fd7551f462216bde79.pdf" TargetMode="External"/><Relationship Id="rId51" Type="http://schemas.openxmlformats.org/officeDocument/2006/relationships/hyperlink" Target="https://cdn.ittelkom-sby.ac.id/research/z1693383314d854af7acf4dbf0404110ae05244af82.pdf" TargetMode="External"/><Relationship Id="rId561" Type="http://schemas.openxmlformats.org/officeDocument/2006/relationships/hyperlink" Target="https://cdndata.telkomuniversity.ac.id/research/z17235143961ae55e212a538c48aca193c1beb11711.pdf" TargetMode="External"/><Relationship Id="rId659" Type="http://schemas.openxmlformats.org/officeDocument/2006/relationships/hyperlink" Target="https://cdndata.telkomuniversity.ac.id/research/z1731061850e53dcecc4fc8d6a5dc3ce03035bdedac.pdf" TargetMode="External"/><Relationship Id="rId214" Type="http://schemas.openxmlformats.org/officeDocument/2006/relationships/hyperlink" Target="https://cdn.ittelkom-sby.ac.id/research/z1615274204b4602174f3d567295c5c698c018b6d67.pdf" TargetMode="External"/><Relationship Id="rId298" Type="http://schemas.openxmlformats.org/officeDocument/2006/relationships/hyperlink" Target="https://cdn.ittelkom-sby.ac.id/research/z1626389917977c580c4e22da99405a5c26ef3a6677.pdf" TargetMode="External"/><Relationship Id="rId421" Type="http://schemas.openxmlformats.org/officeDocument/2006/relationships/hyperlink" Target="../../../../../:b:/g/personal/lppm_ittelkom-sby_ac_id/Ee60-hrVvztMmStSlYRuWVoBozYUEqZw2Hb2SDKFwd74YA?e=XBy6Nh" TargetMode="External"/><Relationship Id="rId519" Type="http://schemas.openxmlformats.org/officeDocument/2006/relationships/hyperlink" Target="../../../../../:b:/g/personal/lppm_ittelkom-sby_ac_id/EahPewzWc61Kh3feMCgxn2oBA_p2NuM8w58fRzzNegJA-A?e=feyRoZ" TargetMode="External"/><Relationship Id="rId158" Type="http://schemas.openxmlformats.org/officeDocument/2006/relationships/hyperlink" Target="https://cdn.ittelkom-sby.ac.id/research/z16280641942dfb6cc845d420e3c816c92c694fad60.pdf" TargetMode="External"/><Relationship Id="rId726" Type="http://schemas.openxmlformats.org/officeDocument/2006/relationships/hyperlink" Target="../../../../../../:b:/g/personal/ppm_telkomuniversity_ac_id/EeSshLsAPtdOv9PXYgMtU9IBs6cVs-hMDO2H7zpweseLjg?e=HXzivd" TargetMode="External"/><Relationship Id="rId62" Type="http://schemas.openxmlformats.org/officeDocument/2006/relationships/hyperlink" Target="https://cdn.ittelkom-sby.ac.id/research/z1675398913fafc583470ea0c7a717f95cf87d24455.pdf" TargetMode="External"/><Relationship Id="rId365" Type="http://schemas.openxmlformats.org/officeDocument/2006/relationships/hyperlink" Target="https://cdn.ittelkom-sby.ac.id/research/z16484661292e96d17047e90bf15518f5cd02274e3a.pdf" TargetMode="External"/><Relationship Id="rId572" Type="http://schemas.openxmlformats.org/officeDocument/2006/relationships/hyperlink" Target="https://cdn.ittelkom-sby.ac.id/research/z160135261681fa81dc4dbcc4290672ac5a153ae35c.pdf" TargetMode="External"/><Relationship Id="rId225" Type="http://schemas.openxmlformats.org/officeDocument/2006/relationships/hyperlink" Target="https://cdn.ittelkom-sby.ac.id/research/z16373096604d50cb51579e5b66d21bced3b9ee6300.pdf" TargetMode="External"/><Relationship Id="rId432" Type="http://schemas.openxmlformats.org/officeDocument/2006/relationships/hyperlink" Target="https://cdn.ittelkom-sby.ac.id/research/z1702973956e6b95b8259320b543080582f9038dd1e.pdf"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cdn.ittelkom-sby.ac.id/research/z169474918336a77a496a697bc79e54273fb4014a6f.pdf" TargetMode="External"/><Relationship Id="rId299" Type="http://schemas.openxmlformats.org/officeDocument/2006/relationships/hyperlink" Target="https://abdimas-ppm.telkomuniversity.ac.id/unduh-pks/2024%2CuCiDQ8A7odUVCEt2" TargetMode="External"/><Relationship Id="rId21" Type="http://schemas.openxmlformats.org/officeDocument/2006/relationships/hyperlink" Target="https://cdn.ittelkom-sby.ac.id/research/z16933618047ff7339e6d7a8050a7a609fd612ea5a5.pdf" TargetMode="External"/><Relationship Id="rId63" Type="http://schemas.openxmlformats.org/officeDocument/2006/relationships/hyperlink" Target="https://cdn.ittelkom-sby.ac.id/research/z1663126200f80f8c68aa37c5691587a8900977adc5.pdf" TargetMode="External"/><Relationship Id="rId159" Type="http://schemas.openxmlformats.org/officeDocument/2006/relationships/hyperlink" Target="https://cdn.ittelkom-sby.ac.id/research/z16652174178c650cb4e425582fbfa98e7eac9ade26.pdf" TargetMode="External"/><Relationship Id="rId324" Type="http://schemas.openxmlformats.org/officeDocument/2006/relationships/hyperlink" Target="https://abdimas-ppm.telkomuniversity.ac.id/unduh-pks/2024%2CJlmzABk2E5buT4V7" TargetMode="External"/><Relationship Id="rId366" Type="http://schemas.openxmlformats.org/officeDocument/2006/relationships/hyperlink" Target="https://abdimas-ppm.telkomuniversity.ac.id/unduh-dokumen-fn/2025%2CTomZTRZKiyMpCQje%2Cinternal%2Cproposal" TargetMode="External"/><Relationship Id="rId170" Type="http://schemas.openxmlformats.org/officeDocument/2006/relationships/hyperlink" Target="https://cdn.ittelkom-sby.ac.id/research/z16431729566805f7ce7991f383318371083dceb410.pdf" TargetMode="External"/><Relationship Id="rId226" Type="http://schemas.openxmlformats.org/officeDocument/2006/relationships/hyperlink" Target="https://cdn.ittelkom-sby.ac.id/research/z163411957116d9286b18ba0c55fbbfa797934d33ac.pdf" TargetMode="External"/><Relationship Id="rId268" Type="http://schemas.openxmlformats.org/officeDocument/2006/relationships/hyperlink" Target="https://abdimas-ppm.telkomuniversity.ac.id/unduh-dokumen-fn/2024%2CyWQQIrQ8HRVkMMgx%2Cinternal%2Cproposal" TargetMode="External"/><Relationship Id="rId32" Type="http://schemas.openxmlformats.org/officeDocument/2006/relationships/hyperlink" Target="https://cdn.ittelkom-sby.ac.id/research/z1693382855924412c44fe637d205785ee50d39eb36.pdf" TargetMode="External"/><Relationship Id="rId74" Type="http://schemas.openxmlformats.org/officeDocument/2006/relationships/hyperlink" Target="https://cdn.ittelkom-sby.ac.id/research/z1628053722a15f6953e6a543ea149b44afe6a7867b.pdf" TargetMode="External"/><Relationship Id="rId128" Type="http://schemas.openxmlformats.org/officeDocument/2006/relationships/hyperlink" Target="https://cdn.ittelkom-sby.ac.id/research/z1675642541cddf78e47c3e0fc8d138eb6246331dc1.pdf" TargetMode="External"/><Relationship Id="rId335" Type="http://schemas.openxmlformats.org/officeDocument/2006/relationships/hyperlink" Target="https://abdimas-ppm.telkomuniversity.ac.id/unduh-dokumen-fn/2024%2CAE6Kz9zLw7Tfv8WP%2Cinternal%2ClapAkhir" TargetMode="External"/><Relationship Id="rId5"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81" Type="http://schemas.openxmlformats.org/officeDocument/2006/relationships/hyperlink" Target="https://cdn.ittelkom-sby.ac.id/research/z1658480413e738bbdf6410ddf1a92060fb7f513db3.pdf" TargetMode="External"/><Relationship Id="rId237" Type="http://schemas.openxmlformats.org/officeDocument/2006/relationships/hyperlink" Target="https://cdn.ittelkom-sby.ac.id/research/z1598493315616e0fa85faf054567b0818c87190f40.pdf" TargetMode="External"/><Relationship Id="rId279" Type="http://schemas.openxmlformats.org/officeDocument/2006/relationships/hyperlink" Target="https://abdimas-ppm.telkomuniversity.ac.id/unduh-pks/2024%2CYYQtUjmvVCyqKBCq" TargetMode="External"/><Relationship Id="rId43" Type="http://schemas.openxmlformats.org/officeDocument/2006/relationships/hyperlink" Target="https://cdn.ittelkom-sby.ac.id/research/z169338415943afc52c0cc8e8c3123465d0ecad6520.pdf" TargetMode="External"/><Relationship Id="rId139" Type="http://schemas.openxmlformats.org/officeDocument/2006/relationships/hyperlink" Target="https://cdn.ittelkom-sby.ac.id/research/z168256098705c755a06e2d922d779183a0e579c925.pdf" TargetMode="External"/><Relationship Id="rId290" Type="http://schemas.openxmlformats.org/officeDocument/2006/relationships/hyperlink" Target="https://abdimas-ppm.telkomuniversity.ac.id/unduh-pks/2024%2CGocYU8ySOatmUNEn" TargetMode="External"/><Relationship Id="rId304" Type="http://schemas.openxmlformats.org/officeDocument/2006/relationships/hyperlink" Target="https://cdn.ittelkom-sby.ac.id/research/z1697192429c9d5aab41acfd59379d2eab4105e7d24.pdf" TargetMode="External"/><Relationship Id="rId346" Type="http://schemas.openxmlformats.org/officeDocument/2006/relationships/hyperlink" Target="https://abdimas-ppm.telkomuniversity.ac.id/unduh-dokumen-fn/2025%2CWjTqVhVmDo3XZEK1%2Cinternal%2Cproposal" TargetMode="External"/><Relationship Id="rId85" Type="http://schemas.openxmlformats.org/officeDocument/2006/relationships/hyperlink" Target="https://cdn.ittelkom-sby.ac.id/research/z1628052515f49255fea602f40931bf2e5ed2f1a965.pdf" TargetMode="External"/><Relationship Id="rId150" Type="http://schemas.openxmlformats.org/officeDocument/2006/relationships/hyperlink" Target="https://cdn.ittelkom-sby.ac.id/research/z1655453242c222285edc234161d7acdea0ebf2af89.pdf" TargetMode="External"/><Relationship Id="rId192" Type="http://schemas.openxmlformats.org/officeDocument/2006/relationships/hyperlink" Target="Moh.Hamim%20Zajuli%20Al%20Faroby" TargetMode="External"/><Relationship Id="rId206" Type="http://schemas.openxmlformats.org/officeDocument/2006/relationships/hyperlink" Target="https://cdn.ittelkom-sby.ac.id/research/z16262455134c21630d9dcae6b83974d756f346830c.pdf" TargetMode="External"/><Relationship Id="rId248" Type="http://schemas.openxmlformats.org/officeDocument/2006/relationships/hyperlink" Target="../../../../../:b:/g/personal/lppm_ittelkom-sby_ac_id/EVPOpTZ-ybRKs7XdFozMPlABSMhzyc9q2cxPpYuQjQjm2g?e=zSdZUV" TargetMode="External"/><Relationship Id="rId12" Type="http://schemas.openxmlformats.org/officeDocument/2006/relationships/hyperlink" Target="https://drive.google.com/file/d/1EavCAwX21XC_cwdcb_q3271xprhlkUcE/view?usp=sharing" TargetMode="External"/><Relationship Id="rId108" Type="http://schemas.openxmlformats.org/officeDocument/2006/relationships/hyperlink" Target="https://cdn.ittelkom-sby.ac.id/research/z16756430666243b4aee9600f4f64ad7bfa0cd2c326.pdf" TargetMode="External"/><Relationship Id="rId315" Type="http://schemas.openxmlformats.org/officeDocument/2006/relationships/hyperlink" Target="https://abdimas-ppm.telkomuniversity.ac.id/unduh-dokumen-fn/2024%2CjV8bhHofkHS7GeXB%2Cinternal%2Cproposal" TargetMode="External"/><Relationship Id="rId357" Type="http://schemas.openxmlformats.org/officeDocument/2006/relationships/hyperlink" Target="https://abdimas-ppm.telkomuniversity.ac.id/unduh-dokumen-fn/2025%2C9bHzssLTM6EMX3MR%2Cinternal%2Cproposal" TargetMode="External"/><Relationship Id="rId54" Type="http://schemas.openxmlformats.org/officeDocument/2006/relationships/hyperlink" Target="https://cdn.ittelkom-sby.ac.id/research/z165483269414fa2ee9eddaf8e3884223c23169b1ce.pdf" TargetMode="External"/><Relationship Id="rId96" Type="http://schemas.openxmlformats.org/officeDocument/2006/relationships/hyperlink" Target="https://cdn.ittelkom-sby.ac.id/research/z16887283872e7d5f214b209fd22de82d257d7a3b97.pdf" TargetMode="External"/><Relationship Id="rId161" Type="http://schemas.openxmlformats.org/officeDocument/2006/relationships/hyperlink" Target="https://cdn.ittelkom-sby.ac.id/research/z1662623104b2149e4a0881ddf3634f0de4465b607d.pdf" TargetMode="External"/><Relationship Id="rId217" Type="http://schemas.openxmlformats.org/officeDocument/2006/relationships/hyperlink" Target="https://cdn.ittelkom-sby.ac.id/research/z161554095560585ae9ef950e4e930a3db895a39183.pdf" TargetMode="External"/><Relationship Id="rId259" Type="http://schemas.openxmlformats.org/officeDocument/2006/relationships/hyperlink" Target="https://cdn.ittelkom-sby.ac.id/research/z1701680405fc9fbd3faf3ebd2b604a3e28582fa10d.pdf" TargetMode="External"/><Relationship Id="rId23" Type="http://schemas.openxmlformats.org/officeDocument/2006/relationships/hyperlink" Target="https://cdn.ittelkom-sby.ac.id/research/z169336194683adf3c3715ee33f0bffdd3533817e4d.pdf" TargetMode="External"/><Relationship Id="rId119" Type="http://schemas.openxmlformats.org/officeDocument/2006/relationships/hyperlink" Target="https://cdn.ittelkom-sby.ac.id/research/z16947609816b3cc088c308848446b102f799428a52.pdf" TargetMode="External"/><Relationship Id="rId270" Type="http://schemas.openxmlformats.org/officeDocument/2006/relationships/hyperlink" Target="https://abdimas-ppm.telkomuniversity.ac.id/unduh-pks/2024%2CwAXiqG6HLYo5L0Qv" TargetMode="External"/><Relationship Id="rId326" Type="http://schemas.openxmlformats.org/officeDocument/2006/relationships/hyperlink" Target="https://abdimas-ppm.telkomuniversity.ac.id/unduh-pks/2024%2CpMuHjCD4DOTjSAqx" TargetMode="External"/><Relationship Id="rId65" Type="http://schemas.openxmlformats.org/officeDocument/2006/relationships/hyperlink" Target="https://cdn.ittelkom-sby.ac.id/research/z16631273107e381b68e001f3798914672681f130c2.pdf" TargetMode="External"/><Relationship Id="rId130" Type="http://schemas.openxmlformats.org/officeDocument/2006/relationships/hyperlink" Target="https://cdn.ittelkom-sby.ac.id/research/z167564246051d203d7d9733ed83e97c739e1b14068.pdf" TargetMode="External"/><Relationship Id="rId368" Type="http://schemas.openxmlformats.org/officeDocument/2006/relationships/hyperlink" Target="https://abdimas-ppm.telkomuniversity.ac.id/unduh-dokumen-fn/2025%2C1dkhN3HJJovxv8gU%2Cinternal%2Cproposal" TargetMode="External"/><Relationship Id="rId172" Type="http://schemas.openxmlformats.org/officeDocument/2006/relationships/hyperlink" Target="https://cdn.ittelkom-sby.ac.id/research/z16432728857f3dd0b2dd76332fee7e8274389eb6a6.pdf" TargetMode="External"/><Relationship Id="rId228" Type="http://schemas.openxmlformats.org/officeDocument/2006/relationships/hyperlink" Target="https://cdn.ittelkom-sby.ac.id/research/z1632977923639772e18f2ef27809925a6c81cdd563.pdf" TargetMode="External"/><Relationship Id="rId281" Type="http://schemas.openxmlformats.org/officeDocument/2006/relationships/hyperlink" Target="https://abdimas-ppm.telkomuniversity.ac.id/unduh-dokumen-fn/2024%2CxC6PEwffEkz594w8%2Cinternal%2Cproposal" TargetMode="External"/><Relationship Id="rId337" Type="http://schemas.openxmlformats.org/officeDocument/2006/relationships/hyperlink" Target="https://abdimas-ppm.telkomuniversity.ac.id/unduh-dokumen-fn/2024%2CYtABbejfAMLWboE0%2Cinternal%2ClapAkhir" TargetMode="External"/><Relationship Id="rId34" Type="http://schemas.openxmlformats.org/officeDocument/2006/relationships/hyperlink" Target="https://cdn.ittelkom-sby.ac.id/research/z1694050677ea140ed9eb4d9c63a5e12acba4ecf7bc.pdf" TargetMode="External"/><Relationship Id="rId76" Type="http://schemas.openxmlformats.org/officeDocument/2006/relationships/hyperlink" Target="https://cdn.ittelkom-sby.ac.id/research/z1628053476af2014b95c001a13fc2b9ab7cf56e496.pdf" TargetMode="External"/><Relationship Id="rId141" Type="http://schemas.openxmlformats.org/officeDocument/2006/relationships/hyperlink" Target="https://cdn.ittelkom-sby.ac.id/research/z1668604186c87aa360c325674499b14ffa4df95cc7.pdf" TargetMode="External"/><Relationship Id="rId7" Type="http://schemas.openxmlformats.org/officeDocument/2006/relationships/hyperlink" Target="https://drive.google.com/file/d/1xogy7NNIe_4vm0YtA55G6X96NJOBXuPA/view?usp=sharing" TargetMode="External"/><Relationship Id="rId183" Type="http://schemas.openxmlformats.org/officeDocument/2006/relationships/hyperlink" Target="https://cdn.ittelkom-sby.ac.id/research/z1636983826bd07008bef0eda3148896bc3a24e9a4f.pdf" TargetMode="External"/><Relationship Id="rId239" Type="http://schemas.openxmlformats.org/officeDocument/2006/relationships/hyperlink" Target="https://cdn.ittelkom-sby.ac.id/research/z1598492615dfdbcc74dc562c7ed3ac6d3f0fd66f9d.pdf" TargetMode="External"/><Relationship Id="rId250" Type="http://schemas.openxmlformats.org/officeDocument/2006/relationships/hyperlink" Target="../../../../../:b:/g/personal/lppm_ittelkom-sby_ac_id/EfhiDdlst-FClblDuQEXT-EBm3IuL0FOi-HitoiUpUP0HA?e=1isve7" TargetMode="External"/><Relationship Id="rId292" Type="http://schemas.openxmlformats.org/officeDocument/2006/relationships/hyperlink" Target="https://abdimas-ppm.telkomuniversity.ac.id/unduh-pks/2024%2Cqy7PMrD88nNngfkn" TargetMode="External"/><Relationship Id="rId306" Type="http://schemas.openxmlformats.org/officeDocument/2006/relationships/hyperlink" Target="https://cdn.ittelkom-sby.ac.id/research/z1689588002829e061614d2f6c2cc6f3108da392d53.pdf" TargetMode="External"/><Relationship Id="rId45" Type="http://schemas.openxmlformats.org/officeDocument/2006/relationships/hyperlink" Target="https://cdn.ittelkom-sby.ac.id/research/z165483225036fd50f53ef4939ff1e707b96e8aebe7.pdf" TargetMode="External"/><Relationship Id="rId87" Type="http://schemas.openxmlformats.org/officeDocument/2006/relationships/hyperlink" Target="https://cdn.ittelkom-sby.ac.id/research/z1688355814e8e0ffe846d85b2b0507785c46f84fc7.pdf" TargetMode="External"/><Relationship Id="rId110" Type="http://schemas.openxmlformats.org/officeDocument/2006/relationships/hyperlink" Target="https://cdn.ittelkom-sby.ac.id/research/z1675645235b4c115aeb6a010fc63646fa54f7d6c05.pdf" TargetMode="External"/><Relationship Id="rId348" Type="http://schemas.openxmlformats.org/officeDocument/2006/relationships/hyperlink" Target="https://abdimas-ppm.telkomuniversity.ac.id/unduh-dokumen-fn/2025%2CLoEmAhc537mEjA3H%2Cinternal%2Cproposal" TargetMode="External"/><Relationship Id="rId152" Type="http://schemas.openxmlformats.org/officeDocument/2006/relationships/hyperlink" Target="https://cdn.ittelkom-sby.ac.id/research/z164326963334463df88ad6bc0e93d10e4eec6c09df.pdf" TargetMode="External"/><Relationship Id="rId194" Type="http://schemas.openxmlformats.org/officeDocument/2006/relationships/hyperlink" Target="https://cdn.ittelkom-sby.ac.id/research/z1626431096110c2c8e5a026f56ae9a5cbc4d2d4103.pdf" TargetMode="External"/><Relationship Id="rId208" Type="http://schemas.openxmlformats.org/officeDocument/2006/relationships/hyperlink" Target="https://cdn.ittelkom-sby.ac.id/research/z1624258229c2bc65572a4cd7748a2f910e6a68945c.pdf" TargetMode="External"/><Relationship Id="rId261" Type="http://schemas.openxmlformats.org/officeDocument/2006/relationships/hyperlink" Target="https://abdimas-ppm.telkomuniversity.ac.id/unduh-dokumen-fn/2024%2CFKtT4f2rlDTAmGSL%2Cinternal%2Cproposal" TargetMode="External"/><Relationship Id="rId14" Type="http://schemas.openxmlformats.org/officeDocument/2006/relationships/hyperlink" Target="https://drive.google.com/file/d/1DfoKl33q2Z6klF4C9MJmSHLBCiUsjDSL/view?usp=sharing" TargetMode="External"/><Relationship Id="rId56" Type="http://schemas.openxmlformats.org/officeDocument/2006/relationships/hyperlink" Target="https://cdn.ittelkom-sby.ac.id/research/z16432778985b043871c2840ece1ff4c3cd2988a7ca.pdf" TargetMode="External"/><Relationship Id="rId317" Type="http://schemas.openxmlformats.org/officeDocument/2006/relationships/hyperlink" Target="../../../../../../:b:/g/personal/lppmsby_telkomuniversity_ac_id/ERi0q1bEbe1Ngq9t1KSmQ4UBOqcayh_qD6sclKawED1QAw?e=mJCLf8" TargetMode="External"/><Relationship Id="rId359" Type="http://schemas.openxmlformats.org/officeDocument/2006/relationships/hyperlink" Target="https://abdimas-ppm.telkomuniversity.ac.id/unduh-dokumen-fn/2025%2C3ygysoqwZHo3uJnk%2Cinternal%2Cproposal" TargetMode="External"/><Relationship Id="rId98" Type="http://schemas.openxmlformats.org/officeDocument/2006/relationships/hyperlink" Target="https://cdn.ittelkom-sby.ac.id/research/z1688213104e30dffd889c999f67b30311b2150288c.pdf" TargetMode="External"/><Relationship Id="rId121" Type="http://schemas.openxmlformats.org/officeDocument/2006/relationships/hyperlink" Target="https://cdn.ittelkom-sby.ac.id/research/z1694420131326556c156ded44d85ec3714e5302166.pdf" TargetMode="External"/><Relationship Id="rId163" Type="http://schemas.openxmlformats.org/officeDocument/2006/relationships/hyperlink" Target="https://cdn.ittelkom-sby.ac.id/research/z16824912033abc2e47cf135fe711f17f6a34d5dc96.pdf" TargetMode="External"/><Relationship Id="rId219" Type="http://schemas.openxmlformats.org/officeDocument/2006/relationships/hyperlink" Target="https://cdn.ittelkom-sby.ac.id/research/z1615545138e60abcbb71388cca2a7cfae87b5944b5.pdf" TargetMode="External"/><Relationship Id="rId370" Type="http://schemas.openxmlformats.org/officeDocument/2006/relationships/hyperlink" Target="https://abdimas-ppm.telkomuniversity.ac.id/unduh-dokumen-fn/2025%2CZokKgPAvEgKNQpo6%2Cinternal%2Cproposal" TargetMode="External"/><Relationship Id="rId230" Type="http://schemas.openxmlformats.org/officeDocument/2006/relationships/hyperlink" Target="https://cdn.ittelkom-sby.ac.id/research/z1633700259593f334a58d87812670a19ac251843ee.pdf" TargetMode="External"/><Relationship Id="rId25" Type="http://schemas.openxmlformats.org/officeDocument/2006/relationships/hyperlink" Target="https://cdn.ittelkom-sby.ac.id/research/z1693360561fecee4734ce7294464dd802d84925696.pdf" TargetMode="External"/><Relationship Id="rId67" Type="http://schemas.openxmlformats.org/officeDocument/2006/relationships/hyperlink" Target="https://cdn.ittelkom-sby.ac.id/research/z16631259952c4cf7983566dd98928b7dba10cbeafb.pdf" TargetMode="External"/><Relationship Id="rId272" Type="http://schemas.openxmlformats.org/officeDocument/2006/relationships/hyperlink" Target="https://abdimas-ppm.telkomuniversity.ac.id/unduh-dokumen-fn/2024%2C0TGGHwynb164iKp1%2Cinternal%2Cproposal" TargetMode="External"/><Relationship Id="rId328" Type="http://schemas.openxmlformats.org/officeDocument/2006/relationships/hyperlink" Target="https://abdimas-ppm.telkomuniversity.ac.id/unduh-dokumen-fn/2024%2CUVJbpIHypdnVtoc6%2Cinternal%2Cproposal" TargetMode="External"/><Relationship Id="rId132" Type="http://schemas.openxmlformats.org/officeDocument/2006/relationships/hyperlink" Target="https://cdn.ittelkom-sby.ac.id/research/z1655344660f79de20d9bc073bd897dd1a4334a9557.pdf" TargetMode="External"/><Relationship Id="rId174" Type="http://schemas.openxmlformats.org/officeDocument/2006/relationships/hyperlink" Target="https://cdn.ittelkom-sby.ac.id/research/z1643278552c451e85e06fd077f50a1efc5945f9cb7.pdf" TargetMode="External"/><Relationship Id="rId241" Type="http://schemas.openxmlformats.org/officeDocument/2006/relationships/hyperlink" Target="https://cdn.ittelkom-sby.ac.id/research/z1598425186699b0147ed710a7d3e656d6dfa2cd91c.pdf" TargetMode="External"/><Relationship Id="rId36" Type="http://schemas.openxmlformats.org/officeDocument/2006/relationships/hyperlink" Target="https://cdn.ittelkom-sby.ac.id/research/z169338278491d18fe1ee9ba6db29c79eebb23d2be4.pdf" TargetMode="External"/><Relationship Id="rId283" Type="http://schemas.openxmlformats.org/officeDocument/2006/relationships/hyperlink" Target="https://abdimas-ppm.telkomuniversity.ac.id/unduh-dokumen-fn/2024%2CuCiDQ8A7odUVCEt2%2Cinternal%2Cproposal" TargetMode="External"/><Relationship Id="rId339" Type="http://schemas.openxmlformats.org/officeDocument/2006/relationships/hyperlink" Target="https://abdimas-ppm.telkomuniversity.ac.id/unduh-pks/2024%2C2XSaszJ6ukSFGw2k" TargetMode="External"/><Relationship Id="rId78" Type="http://schemas.openxmlformats.org/officeDocument/2006/relationships/hyperlink" Target="https://cdn.ittelkom-sby.ac.id/research/z163357849451c6d18021693979b2ec1e81ac1d1a52.pdf" TargetMode="External"/><Relationship Id="rId99" Type="http://schemas.openxmlformats.org/officeDocument/2006/relationships/hyperlink" Target="https://cdn.ittelkom-sby.ac.id/research/z1692022330b364d816734219ce130bb6ef08decd09.pdf" TargetMode="External"/><Relationship Id="rId101" Type="http://schemas.openxmlformats.org/officeDocument/2006/relationships/hyperlink" Target="https://cdn.ittelkom-sby.ac.id/research/z16756435048ac44c6ac0dc1a8d11509e53961c5a6b.pdf" TargetMode="External"/><Relationship Id="rId122" Type="http://schemas.openxmlformats.org/officeDocument/2006/relationships/hyperlink" Target="https://cdn.ittelkom-sby.ac.id/research/z1675644918eea8a7a14e067b527be1710f97edd7df.pdf" TargetMode="External"/><Relationship Id="rId143" Type="http://schemas.openxmlformats.org/officeDocument/2006/relationships/hyperlink" Target="https://cdn.ittelkom-sby.ac.id/research/z168247484370c13ecf77148c92ece959f64aa2b58c.pdf" TargetMode="External"/><Relationship Id="rId164" Type="http://schemas.openxmlformats.org/officeDocument/2006/relationships/hyperlink" Target="https://cdn.ittelkom-sby.ac.id/research/z164328415724efea534642d5f846e71bbaf3ce8068.pdf" TargetMode="External"/><Relationship Id="rId185" Type="http://schemas.openxmlformats.org/officeDocument/2006/relationships/hyperlink" Target="https://cdn.ittelkom-sby.ac.id/research/z162643529808119a91f37360e909913027788bc063.pdf" TargetMode="External"/><Relationship Id="rId350" Type="http://schemas.openxmlformats.org/officeDocument/2006/relationships/hyperlink" Target="https://abdimas-ppm.telkomuniversity.ac.id/unduh-dokumen-fn/2025%2CvC6aOmEioFR6MtHM%2Cinternal%2Cproposal" TargetMode="External"/><Relationship Id="rId371" Type="http://schemas.openxmlformats.org/officeDocument/2006/relationships/hyperlink" Target="https://abdimas-ppm.telkomuniversity.ac.id/unduh-dokumen-fn/2025%2CXwDH2HOusc1andct%2Cinternal%2Cproposal" TargetMode="External"/><Relationship Id="rId9" Type="http://schemas.openxmlformats.org/officeDocument/2006/relationships/hyperlink" Target="https://drive.google.com/file/d/17b1Xi3t-8LeWp6X-i8U8Od_yMPjKsqaN/view?usp=sharing" TargetMode="External"/><Relationship Id="rId210" Type="http://schemas.openxmlformats.org/officeDocument/2006/relationships/hyperlink" Target="https://cdn.ittelkom-sby.ac.id/research/z1624418291eafb62a8e7fa70b263f66b0ace4d1d8d.pdf" TargetMode="External"/><Relationship Id="rId26" Type="http://schemas.openxmlformats.org/officeDocument/2006/relationships/hyperlink" Target="https://cdn.ittelkom-sby.ac.id/research/z169336098641aa6cedd99e9a00f454014141d268a7.pdf" TargetMode="External"/><Relationship Id="rId231" Type="http://schemas.openxmlformats.org/officeDocument/2006/relationships/hyperlink" Target="https://cdn.ittelkom-sby.ac.id/research/z1615542074da6fc1e5e3e5e3c0d70bc47db39c7d15.pdf" TargetMode="External"/><Relationship Id="rId252" Type="http://schemas.openxmlformats.org/officeDocument/2006/relationships/hyperlink" Target="https://drive.google.com/file/d/1Qks_IPrBZKgFx2Z8Rp987_gCx4yMAX_n/view?usp=drive_link" TargetMode="External"/><Relationship Id="rId273" Type="http://schemas.openxmlformats.org/officeDocument/2006/relationships/hyperlink" Target="https://abdimas-ppm.telkomuniversity.ac.id/unduh-pks/2024%2CQRz6aL29P9mLFMk7" TargetMode="External"/><Relationship Id="rId294" Type="http://schemas.openxmlformats.org/officeDocument/2006/relationships/hyperlink" Target="https://abdimas-ppm.telkomuniversity.ac.id/unduh-pks/2024%2CyWQQIrQ8HRVkMMgx" TargetMode="External"/><Relationship Id="rId308" Type="http://schemas.openxmlformats.org/officeDocument/2006/relationships/hyperlink" Target="https://cdn.ittelkom-sby.ac.id/research/z169630355322018c49d5a2418cad131eae749cd619.pdf" TargetMode="External"/><Relationship Id="rId329" Type="http://schemas.openxmlformats.org/officeDocument/2006/relationships/hyperlink" Target="https://abdimas-ppm.telkomuniversity.ac.id/unduh-dokumen-fn/2024%2CAE6Kz9zLw7Tfv8WP%2Cinternal%2Cproposal" TargetMode="External"/><Relationship Id="rId47" Type="http://schemas.openxmlformats.org/officeDocument/2006/relationships/hyperlink" Target="https://cdn.ittelkom-sby.ac.id/research/z165483261119bb95d27e58fa171146c4a68599324d.pdf" TargetMode="External"/><Relationship Id="rId68" Type="http://schemas.openxmlformats.org/officeDocument/2006/relationships/hyperlink" Target="https://cdn.ittelkom-sby.ac.id/research/z16631267999dcfcd191b8a6df45f9f3615e7977a20.pdf" TargetMode="External"/><Relationship Id="rId89" Type="http://schemas.openxmlformats.org/officeDocument/2006/relationships/hyperlink" Target="https://cdn.ittelkom-sby.ac.id/research/z169804525908fe7cef4b9042e8da952d16534e86c1.pdf" TargetMode="External"/><Relationship Id="rId112" Type="http://schemas.openxmlformats.org/officeDocument/2006/relationships/hyperlink" Target="https://cdn.ittelkom-sby.ac.id/research/z167564314252b8817dee3e0236bb085b85305108bd.pdf" TargetMode="External"/><Relationship Id="rId133" Type="http://schemas.openxmlformats.org/officeDocument/2006/relationships/hyperlink" Target="https://cdn.ittelkom-sby.ac.id/research/z1668566980932ea3e76f5500f6b51ebb81e01b3766.pdf" TargetMode="External"/><Relationship Id="rId154" Type="http://schemas.openxmlformats.org/officeDocument/2006/relationships/hyperlink" Target="https://cdn.ittelkom-sby.ac.id/research/z16432740892854e81dcd1e7cb6a10df1a20c6d3a08.pdf" TargetMode="External"/><Relationship Id="rId175" Type="http://schemas.openxmlformats.org/officeDocument/2006/relationships/hyperlink" Target="https://cdn.ittelkom-sby.ac.id/research/z16824843535af0898474412d2730bc1f4d1c122784.pdf" TargetMode="External"/><Relationship Id="rId340" Type="http://schemas.openxmlformats.org/officeDocument/2006/relationships/hyperlink" Target="https://abdimas-ppm.telkomuniversity.ac.id/unduh-dokumen-fn/2024%2CX7atZcAHbNeCRNgU%2Cinternal%2ClapAkhir" TargetMode="External"/><Relationship Id="rId361" Type="http://schemas.openxmlformats.org/officeDocument/2006/relationships/hyperlink" Target="https://abdimas-ppm.telkomuniversity.ac.id/unduh-dokumen-fn/2025%2CSnhl4IW2yqL7DHUJ%2Cinternal%2Cproposal" TargetMode="External"/><Relationship Id="rId196" Type="http://schemas.openxmlformats.org/officeDocument/2006/relationships/hyperlink" Target="https://cdn.ittelkom-sby.ac.id/research/z1626159471ade7853add289e51831e9960d082204f.pdf" TargetMode="External"/><Relationship Id="rId200" Type="http://schemas.openxmlformats.org/officeDocument/2006/relationships/hyperlink" Target="https://cdn.ittelkom-sby.ac.id/research/z1638529400541a40d94c6df24384301971202bc467.pdf" TargetMode="External"/><Relationship Id="rId16" Type="http://schemas.openxmlformats.org/officeDocument/2006/relationships/hyperlink" Target="https://drive.google.com/file/d/14t2vxRtswVcDzyBK7BIzB-wOSz4Uvd2J/view?usp=sharing" TargetMode="External"/><Relationship Id="rId221" Type="http://schemas.openxmlformats.org/officeDocument/2006/relationships/hyperlink" Target="https://cdn.ittelkom-sby.ac.id/research/z16155401822bc2ee9dfbfc0c7c6f605733b67e1baf.pdf" TargetMode="External"/><Relationship Id="rId242" Type="http://schemas.openxmlformats.org/officeDocument/2006/relationships/hyperlink" Target="https://cdn.ittelkom-sby.ac.id/research/z160143622855f025a2277492525a5b4db4cae9a48e.pdf" TargetMode="External"/><Relationship Id="rId263" Type="http://schemas.openxmlformats.org/officeDocument/2006/relationships/hyperlink" Target="https://abdimas-ppm.telkomuniversity.ac.id/unduh-pks/2024%2CHtCBKJOlpNTTe3gU" TargetMode="External"/><Relationship Id="rId284" Type="http://schemas.openxmlformats.org/officeDocument/2006/relationships/hyperlink" Target="https://abdimas-ppm.telkomuniversity.ac.id/unduh-dokumen-fn/2024%2CBroX2jRGw79es87U%2Cinternal%2Cproposal" TargetMode="External"/><Relationship Id="rId319" Type="http://schemas.openxmlformats.org/officeDocument/2006/relationships/hyperlink" Target="../../../../../../:b:/g/personal/lppmsby_telkomuniversity_ac_id/ERi0q1bEbe1Ngq9t1KSmQ4UBOqcayh_qD6sclKawED1QAw?e=mJCLf8" TargetMode="External"/><Relationship Id="rId37" Type="http://schemas.openxmlformats.org/officeDocument/2006/relationships/hyperlink" Target="https://cdn.ittelkom-sby.ac.id/research/z16933829700236eb3e1c3bbd96364c32db82b9853b.pdf" TargetMode="External"/><Relationship Id="rId58" Type="http://schemas.openxmlformats.org/officeDocument/2006/relationships/hyperlink" Target="https://cdn.ittelkom-sby.ac.id/research/z165483230952e0ca19aec4569506f26bcf8cd71b2f.pdf" TargetMode="External"/><Relationship Id="rId79" Type="http://schemas.openxmlformats.org/officeDocument/2006/relationships/hyperlink" Target="https://cdn.ittelkom-sby.ac.id/research/z1633502822080072e91f6266690df905799d83ebfe.pdf" TargetMode="External"/><Relationship Id="rId102" Type="http://schemas.openxmlformats.org/officeDocument/2006/relationships/hyperlink" Target="https://cdn.ittelkom-sby.ac.id/research/z1675650687b988ae6fa6eeeb651e6111a62dad63a1.pdf" TargetMode="External"/><Relationship Id="rId123" Type="http://schemas.openxmlformats.org/officeDocument/2006/relationships/hyperlink" Target="https://cdn.ittelkom-sby.ac.id/research/z1694763252369d9ca566d46adadb267218d1cb8125.pdf" TargetMode="External"/><Relationship Id="rId144" Type="http://schemas.openxmlformats.org/officeDocument/2006/relationships/hyperlink" Target="https://cdn.ittelkom-sby.ac.id/research/z1655457617efc08ae07597cdc47f456a72a86b38ab.pdf" TargetMode="External"/><Relationship Id="rId330" Type="http://schemas.openxmlformats.org/officeDocument/2006/relationships/hyperlink" Target="https://abdimas-ppm.telkomuniversity.ac.id/unduh-dokumen-fn/2024%2CYtABbejfAMLWboE0%2Cinternal%2Cproposal" TargetMode="External"/><Relationship Id="rId90" Type="http://schemas.openxmlformats.org/officeDocument/2006/relationships/hyperlink" Target="https://cdn.ittelkom-sby.ac.id/research/z1692014697947b16082af52c05208a586cde7877f3.pdf" TargetMode="External"/><Relationship Id="rId165" Type="http://schemas.openxmlformats.org/officeDocument/2006/relationships/hyperlink" Target="https://cdn.ittelkom-sby.ac.id/research/z1661738334c8f5a7ad796724caa0b9edd2e36125d8.pdf" TargetMode="External"/><Relationship Id="rId186" Type="http://schemas.openxmlformats.org/officeDocument/2006/relationships/hyperlink" Target="https://cdn.ittelkom-sby.ac.id/research/z16265004268f745946faa21c5ec4759bf4f0056e62.pdf" TargetMode="External"/><Relationship Id="rId351" Type="http://schemas.openxmlformats.org/officeDocument/2006/relationships/hyperlink" Target="https://abdimas-ppm.telkomuniversity.ac.id/unduh-dokumen-fn/2025%2CHwKQiB8wzoG453kC%2Cinternal%2Cproposal" TargetMode="External"/><Relationship Id="rId372" Type="http://schemas.openxmlformats.org/officeDocument/2006/relationships/hyperlink" Target="https://abdimas-ppm.telkomuniversity.ac.id/unduh-dokumen-fn/2025%2Cn7Bl9Ptd7Ue74Hkn%2Cinternal%2Cproposal" TargetMode="External"/><Relationship Id="rId211" Type="http://schemas.openxmlformats.org/officeDocument/2006/relationships/hyperlink" Target="https://cdn.ittelkom-sby.ac.id/research/z161604983363cd50010040655c8eebfbd6108ec242.pdf" TargetMode="External"/><Relationship Id="rId232" Type="http://schemas.openxmlformats.org/officeDocument/2006/relationships/hyperlink" Target="https://cdn.ittelkom-sby.ac.id/research/z1634119340b78049b47580e34edff9cb36827410a0.pdf" TargetMode="External"/><Relationship Id="rId253" Type="http://schemas.openxmlformats.org/officeDocument/2006/relationships/hyperlink" Target="https://cdn.ittelkom-sby.ac.id/research/z1700621926f5ed4c452d8aaaa3a09c4a1db65d16c2.pdf" TargetMode="External"/><Relationship Id="rId274" Type="http://schemas.openxmlformats.org/officeDocument/2006/relationships/hyperlink" Target="https://abdimas-ppm.telkomuniversity.ac.id/unduh-dokumen-fn/2024%2CQRz6aL29P9mLFMk7%2Cinternal%2Cproposal" TargetMode="External"/><Relationship Id="rId295" Type="http://schemas.openxmlformats.org/officeDocument/2006/relationships/hyperlink" Target="https://abdimas-ppm.telkomuniversity.ac.id/unduh-pks/2024%2Cv5Xehq9p96rrhSMU" TargetMode="External"/><Relationship Id="rId309"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27" Type="http://schemas.openxmlformats.org/officeDocument/2006/relationships/hyperlink" Target="https://cdn.ittelkom-sby.ac.id/research/z16943974813946e3f095e3a272c1e2e7757945dd4b.pdf" TargetMode="External"/><Relationship Id="rId48" Type="http://schemas.openxmlformats.org/officeDocument/2006/relationships/hyperlink" Target="https://cdn.ittelkom-sby.ac.id/research/z1654832510a5afa45805cadbb7a70d600e291d5833.pdf" TargetMode="External"/><Relationship Id="rId69" Type="http://schemas.openxmlformats.org/officeDocument/2006/relationships/hyperlink" Target="https://cdn.ittelkom-sby.ac.id/research/z1628053612bb4ce90cb1e751f1fa9006711affdc72.pdf" TargetMode="External"/><Relationship Id="rId113" Type="http://schemas.openxmlformats.org/officeDocument/2006/relationships/hyperlink" Target="https://cdn.ittelkom-sby.ac.id/research/z169451967143028a8f474c5f416217e9d2572e3cee.pdf" TargetMode="External"/><Relationship Id="rId134" Type="http://schemas.openxmlformats.org/officeDocument/2006/relationships/hyperlink" Target="https://cdn.ittelkom-sby.ac.id/research/z1655344655bb5d671673854990d7e35cc82cd791bf.pdf" TargetMode="External"/><Relationship Id="rId320" Type="http://schemas.openxmlformats.org/officeDocument/2006/relationships/hyperlink" Target="../../../../../../:b:/g/personal/lppmsby_telkomuniversity_ac_id/ERi0q1bEbe1Ngq9t1KSmQ4UBOqcayh_qD6sclKawED1QAw?e=mJCLf8" TargetMode="External"/><Relationship Id="rId80" Type="http://schemas.openxmlformats.org/officeDocument/2006/relationships/hyperlink" Target="https://cdn.ittelkom-sby.ac.id/research/z16280546664d89c2d450a8662fb1ee61c1a451ddce.pdf" TargetMode="External"/><Relationship Id="rId155" Type="http://schemas.openxmlformats.org/officeDocument/2006/relationships/hyperlink" Target="https://cdn.ittelkom-sby.ac.id/research/z16619138809338a154b31abb697a3f0ced111e0533.pdf" TargetMode="External"/><Relationship Id="rId176" Type="http://schemas.openxmlformats.org/officeDocument/2006/relationships/hyperlink" Target="https://cdn.ittelkom-sby.ac.id/research/z164327978115bcb7c444888adf1c8ab2a63c3f7992.pdf" TargetMode="External"/><Relationship Id="rId197" Type="http://schemas.openxmlformats.org/officeDocument/2006/relationships/hyperlink" Target="https://cdn.ittelkom-sby.ac.id/research/z1638253027ac1519eeb4173cdac60c7a07773f8288.pdf" TargetMode="External"/><Relationship Id="rId341" Type="http://schemas.openxmlformats.org/officeDocument/2006/relationships/hyperlink" Target="https://abdimas-ppm.telkomuniversity.ac.id/unduh-pks/2024%2CYtABbejfAMLWboE0" TargetMode="External"/><Relationship Id="rId362" Type="http://schemas.openxmlformats.org/officeDocument/2006/relationships/hyperlink" Target="https://abdimas-ppm.telkomuniversity.ac.id/unduh-dokumen-fn/2025%2CE5IJ2FQ0lFtYAPeX%2Cinternal%2Cproposal" TargetMode="External"/><Relationship Id="rId201" Type="http://schemas.openxmlformats.org/officeDocument/2006/relationships/hyperlink" Target="https://cdn.ittelkom-sby.ac.id/research/z1634272513e178e69e0eed22f739b28cadd731edfa.pdf" TargetMode="External"/><Relationship Id="rId222" Type="http://schemas.openxmlformats.org/officeDocument/2006/relationships/hyperlink" Target="https://cdn.ittelkom-sby.ac.id/research/z1633662665d05e7c89635a646ec785fd0caf4267a4.pdf" TargetMode="External"/><Relationship Id="rId243" Type="http://schemas.openxmlformats.org/officeDocument/2006/relationships/hyperlink" Target="https://cdn.ittelkom-sby.ac.id/research/z1598426531fd21c478f4cc3b9698bc10c0d310bc11.pdf" TargetMode="External"/><Relationship Id="rId264" Type="http://schemas.openxmlformats.org/officeDocument/2006/relationships/hyperlink" Target="https://abdimas-ppm.telkomuniversity.ac.id/unduh-pks/2024%2CtEm3F5t6OCn2BZTE" TargetMode="External"/><Relationship Id="rId285" Type="http://schemas.openxmlformats.org/officeDocument/2006/relationships/hyperlink" Target="https://abdimas-ppm.telkomuniversity.ac.id/unduh-pks/2024%2CobcFZyYNGHeEUK1H" TargetMode="External"/><Relationship Id="rId17" Type="http://schemas.openxmlformats.org/officeDocument/2006/relationships/hyperlink" Target="https://cdn.ittelkom-sby.ac.id/research/z16933624400bdd985958ba3514a88b6fa899e11897.pdf" TargetMode="External"/><Relationship Id="rId38" Type="http://schemas.openxmlformats.org/officeDocument/2006/relationships/hyperlink" Target="https://cdn.ittelkom-sby.ac.id/research/z1693382686cc52baf62d7d6399be63450d6cee03b4.pdf" TargetMode="External"/><Relationship Id="rId59" Type="http://schemas.openxmlformats.org/officeDocument/2006/relationships/hyperlink" Target="https://cdn.ittelkom-sby.ac.id/research/z166312688454a5089d51b4c124355eaa89d95c1a51.pdf" TargetMode="External"/><Relationship Id="rId103" Type="http://schemas.openxmlformats.org/officeDocument/2006/relationships/hyperlink" Target="https://cdn.ittelkom-sby.ac.id/research/z16944173889123d1e454429ffcef867fe76dbe15ea.pdf" TargetMode="External"/><Relationship Id="rId124" Type="http://schemas.openxmlformats.org/officeDocument/2006/relationships/hyperlink" Target="https://cdn.ittelkom-sby.ac.id/research/z16756447282c105d54741563e89220e609e33bdd3f.pdf" TargetMode="External"/><Relationship Id="rId31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70" Type="http://schemas.openxmlformats.org/officeDocument/2006/relationships/hyperlink" Target="https://cdn.ittelkom-sby.ac.id/research/z1628053400415728a31d60cc6664a51d6278a45bc3.pdf" TargetMode="External"/><Relationship Id="rId91" Type="http://schemas.openxmlformats.org/officeDocument/2006/relationships/hyperlink" Target="https://cdn.ittelkom-sby.ac.id/research/z169199480989b3334b823c1b3438349880be98d98d.pdf" TargetMode="External"/><Relationship Id="rId145" Type="http://schemas.openxmlformats.org/officeDocument/2006/relationships/hyperlink" Target="https://cdn.ittelkom-sby.ac.id/research/z1682560747832dbcec2a98576a99f3892b3bc22391.pdf" TargetMode="External"/><Relationship Id="rId166" Type="http://schemas.openxmlformats.org/officeDocument/2006/relationships/hyperlink" Target="https://cdn.ittelkom-sby.ac.id/research/z1643253013557505e7175f83e94bdfbb7186034d43.pdf" TargetMode="External"/><Relationship Id="rId187" Type="http://schemas.openxmlformats.org/officeDocument/2006/relationships/hyperlink" Target="https://cdn.ittelkom-sby.ac.id/research/z163849726227b9f841846005d8da465ef55a2510b8.pdf" TargetMode="External"/><Relationship Id="rId331" Type="http://schemas.openxmlformats.org/officeDocument/2006/relationships/hyperlink" Target="https://abdimas-ppm.telkomuniversity.ac.id/unduh-dokumen-fn/2024%2C2XSaszJ6ukSFGw2k%2Cinternal%2Cproposal" TargetMode="External"/><Relationship Id="rId352" Type="http://schemas.openxmlformats.org/officeDocument/2006/relationships/hyperlink" Target="https://abdimas-ppm.telkomuniversity.ac.id/unduh-dokumen-fn/2025%2CopVSBFMZW8BZfXQD%2Cinternal%2Cproposal" TargetMode="External"/><Relationship Id="rId373" Type="http://schemas.openxmlformats.org/officeDocument/2006/relationships/printerSettings" Target="../printerSettings/printerSettings9.bin"/><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2" Type="http://schemas.openxmlformats.org/officeDocument/2006/relationships/hyperlink" Target="https://cdn.ittelkom-sby.ac.id/research/z1632449031ebb440dcdb3a9d246cac0e83a0063a30.pdf" TargetMode="External"/><Relationship Id="rId233" Type="http://schemas.openxmlformats.org/officeDocument/2006/relationships/hyperlink" Target="https://cdn.ittelkom-sby.ac.id/research/z16155542849d5f732182738ad476880d73f4c19ae2.pdf" TargetMode="External"/><Relationship Id="rId254" Type="http://schemas.openxmlformats.org/officeDocument/2006/relationships/hyperlink" Target="https://cdn.ittelkom-sby.ac.id/research/z1700622087a9dec36cb2754ddebf9e85930ecf2168.pdf" TargetMode="External"/><Relationship Id="rId28" Type="http://schemas.openxmlformats.org/officeDocument/2006/relationships/hyperlink" Target="https://cdn.ittelkom-sby.ac.id/research/z16933601397fe894b9f7b1012e7dbfb6a051a28344.pdf" TargetMode="External"/><Relationship Id="rId49" Type="http://schemas.openxmlformats.org/officeDocument/2006/relationships/hyperlink" Target="https://cdn.ittelkom-sby.ac.id/research/z1654832170d0c25729b5c0a42652957b724d6e01bb.pdf" TargetMode="External"/><Relationship Id="rId114" Type="http://schemas.openxmlformats.org/officeDocument/2006/relationships/hyperlink" Target="https://cdn.ittelkom-sby.ac.id/research/z167564298344c38d8b5a0da2cfeec64628753fa742.pdf" TargetMode="External"/><Relationship Id="rId275" Type="http://schemas.openxmlformats.org/officeDocument/2006/relationships/hyperlink" Target="https://abdimas-ppm.telkomuniversity.ac.id/unduh-dokumen-fn/2024%2CzO3CiWdABRcykU3K%2Cinternal%2Cproposal" TargetMode="External"/><Relationship Id="rId296" Type="http://schemas.openxmlformats.org/officeDocument/2006/relationships/hyperlink" Target="https://abdimas-ppm.telkomuniversity.ac.id/unduh-pks/2024%2C0TGGHwynb164iKp1" TargetMode="External"/><Relationship Id="rId300" Type="http://schemas.openxmlformats.org/officeDocument/2006/relationships/hyperlink" Target="https://abdimas-ppm.telkomuniversity.ac.id/unduh-pks/2024%2CBroX2jRGw79es87U" TargetMode="External"/><Relationship Id="rId60" Type="http://schemas.openxmlformats.org/officeDocument/2006/relationships/hyperlink" Target="https://cdn.ittelkom-sby.ac.id/research/z1663126696dde2e58127bfc8828bb3f8fa5c353430.pdf" TargetMode="External"/><Relationship Id="rId81" Type="http://schemas.openxmlformats.org/officeDocument/2006/relationships/hyperlink" Target="https://cdn.ittelkom-sby.ac.id/research/z163349926961efdbf1abe007881e0111feea21709b.pdf" TargetMode="External"/><Relationship Id="rId135" Type="http://schemas.openxmlformats.org/officeDocument/2006/relationships/hyperlink" Target="https://cdn.ittelkom-sby.ac.id/research/z16698666312c34b0652c309f02ef1bff546bbe6bc1.pdf" TargetMode="External"/><Relationship Id="rId156" Type="http://schemas.openxmlformats.org/officeDocument/2006/relationships/hyperlink" Target="https://cdn.ittelkom-sby.ac.id/research/z1643356626eff81b05a2d1dab7d684b8fc940f87da.pdf" TargetMode="External"/><Relationship Id="rId177" Type="http://schemas.openxmlformats.org/officeDocument/2006/relationships/hyperlink" Target="https://cdn.ittelkom-sby.ac.id/research/z1682491919c1039e10f1b443b66341ef68223ba2ca.pdf" TargetMode="External"/><Relationship Id="rId198" Type="http://schemas.openxmlformats.org/officeDocument/2006/relationships/hyperlink" Target="https://cdn.ittelkom-sby.ac.id/research/z1615382107bc11e1509bef258828736567c876e42d.pdf" TargetMode="External"/><Relationship Id="rId321" Type="http://schemas.openxmlformats.org/officeDocument/2006/relationships/hyperlink" Target="../../../../../../:b:/g/personal/lppmsby_telkomuniversity_ac_id/ERi0q1bEbe1Ngq9t1KSmQ4UBOqcayh_qD6sclKawED1QAw?e=mJCLf8" TargetMode="External"/><Relationship Id="rId342" Type="http://schemas.openxmlformats.org/officeDocument/2006/relationships/hyperlink" Target="https://abdimas-ppm.telkomuniversity.ac.id/unduh-pks/2024%2CX7atZcAHbNeCRNgU" TargetMode="External"/><Relationship Id="rId363" Type="http://schemas.openxmlformats.org/officeDocument/2006/relationships/hyperlink" Target="https://abdimas-ppm.telkomuniversity.ac.id/unduh-dokumen-fn/2025%2CDM0kyEKYGQLOhCrs%2Cinternal%2Cproposal" TargetMode="External"/><Relationship Id="rId202" Type="http://schemas.openxmlformats.org/officeDocument/2006/relationships/hyperlink" Target="https://cdn.ittelkom-sby.ac.id/research/z1634273232f1202a4b34d55dd18dc46a2d2a90558f.pdf" TargetMode="External"/><Relationship Id="rId223" Type="http://schemas.openxmlformats.org/officeDocument/2006/relationships/hyperlink" Target="https://cdn.ittelkom-sby.ac.id/research/z1615554777febff2aea61611ec8fc4abf1c73f844f.pdf" TargetMode="External"/><Relationship Id="rId244" Type="http://schemas.openxmlformats.org/officeDocument/2006/relationships/hyperlink" Target="https://cdn.ittelkom-sby.ac.id/research/z1610760432c80f5dd7a38f726ca100527d491fa7cd.pdf" TargetMode="External"/><Relationship Id="rId18" Type="http://schemas.openxmlformats.org/officeDocument/2006/relationships/hyperlink" Target="https://cdn.ittelkom-sby.ac.id/research/z16933603004e1c377d9b8b9511800cf89af758f14d.pdf" TargetMode="External"/><Relationship Id="rId39" Type="http://schemas.openxmlformats.org/officeDocument/2006/relationships/hyperlink" Target="https://cdn.ittelkom-sby.ac.id/research/z169338289731a601820f52fc97ab937afa782a7d6e.pdf" TargetMode="External"/><Relationship Id="rId265" Type="http://schemas.openxmlformats.org/officeDocument/2006/relationships/hyperlink" Target="https://abdimas-ppm.telkomuniversity.ac.id/unduh-dokumen-fn/2024%2CtEm3F5t6OCn2BZTE%2Cinternal%2Cproposal" TargetMode="External"/><Relationship Id="rId286" Type="http://schemas.openxmlformats.org/officeDocument/2006/relationships/hyperlink" Target="https://abdimas-ppm.telkomuniversity.ac.id/unduh-dokumen-fn/2024%2CobcFZyYNGHeEUK1H%2Cinternal%2Cproposal" TargetMode="External"/><Relationship Id="rId50" Type="http://schemas.openxmlformats.org/officeDocument/2006/relationships/hyperlink" Target="https://cdn.ittelkom-sby.ac.id/research/z1655089442292b995ca37e5538082f58900a54053a.pdf" TargetMode="External"/><Relationship Id="rId104" Type="http://schemas.openxmlformats.org/officeDocument/2006/relationships/hyperlink" Target="https://cdn.ittelkom-sby.ac.id/research/z1675647206129b3d9c5e26b25ed44fcfe361c43cce.pdf" TargetMode="External"/><Relationship Id="rId125" Type="http://schemas.openxmlformats.org/officeDocument/2006/relationships/hyperlink" Target="https://cdn.ittelkom-sby.ac.id/research/z1694749021d762676d8a5bdc0b0a87d457e5a836a5.pdf" TargetMode="External"/><Relationship Id="rId146" Type="http://schemas.openxmlformats.org/officeDocument/2006/relationships/hyperlink" Target="https://cdn.ittelkom-sby.ac.id/research/z16578553465b178e88a225817cd1e3cb0becfd1c60.pdf" TargetMode="External"/><Relationship Id="rId167" Type="http://schemas.openxmlformats.org/officeDocument/2006/relationships/hyperlink" Target="https://cdn.ittelkom-sby.ac.id/research/z16824799910e656198c1d2feee7546ff57acd95e48.pdf" TargetMode="External"/><Relationship Id="rId188" Type="http://schemas.openxmlformats.org/officeDocument/2006/relationships/hyperlink" Target="https://cdn.ittelkom-sby.ac.id/research/z1626293456a1328cd531e814252b3db4c69412eb58.pdf" TargetMode="External"/><Relationship Id="rId311" Type="http://schemas.openxmlformats.org/officeDocument/2006/relationships/hyperlink" Target="https://abdimas-ppm.telkomuniversity.ac.id/unduh-dokumen-fn/2024%2C8rBXflU3B9ZQSGGP%2Cinternal%2Cproposal" TargetMode="External"/><Relationship Id="rId332" Type="http://schemas.openxmlformats.org/officeDocument/2006/relationships/hyperlink" Target="https://abdimas-ppm.telkomuniversity.ac.id/unduh-dokumen-fn/2024%2CX7atZcAHbNeCRNgU%2Cinternal%2Cproposal" TargetMode="External"/><Relationship Id="rId353" Type="http://schemas.openxmlformats.org/officeDocument/2006/relationships/hyperlink" Target="https://abdimas-ppm.telkomuniversity.ac.id/unduh-dokumen-fn/2025%2CCCYYjkiHJlRMOKVr%2Cinternal%2Cproposal" TargetMode="External"/><Relationship Id="rId374" Type="http://schemas.openxmlformats.org/officeDocument/2006/relationships/vmlDrawing" Target="../drawings/vmlDrawing6.vml"/><Relationship Id="rId71" Type="http://schemas.openxmlformats.org/officeDocument/2006/relationships/hyperlink" Target="https://cdn.ittelkom-sby.ac.id/research/z1628053140f0b3864028344aea3ff33da6fb13d37a.pdf" TargetMode="External"/><Relationship Id="rId92" Type="http://schemas.openxmlformats.org/officeDocument/2006/relationships/hyperlink" Target="https://cdn.ittelkom-sby.ac.id/research/z169380199105cc88870c5acce3b46931de54369e30.pdf" TargetMode="External"/><Relationship Id="rId213" Type="http://schemas.openxmlformats.org/officeDocument/2006/relationships/hyperlink" Target="https://cdn.ittelkom-sby.ac.id/research/z1615367459b5634909835d1b3ea76d4db1362eea9c.pdf" TargetMode="External"/><Relationship Id="rId234" Type="http://schemas.openxmlformats.org/officeDocument/2006/relationships/hyperlink" Target="https://cdn.ittelkom-sby.ac.id/research/z16339599120a25ac4900cb83d7a6f3e605d80edf2d.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15170aae51a209e1861fac6c6874e213ceed.pdf" TargetMode="External"/><Relationship Id="rId255" Type="http://schemas.openxmlformats.org/officeDocument/2006/relationships/hyperlink" Target="https://cdn.ittelkom-sby.ac.id/research/z1700621706cb7acc1167d3bf4a11daf88e912bb832.pdf" TargetMode="External"/><Relationship Id="rId276" Type="http://schemas.openxmlformats.org/officeDocument/2006/relationships/hyperlink" Target="https://abdimas-ppm.telkomuniversity.ac.id/unduh-pks/2024%2CzO3CiWdABRcykU3K" TargetMode="External"/><Relationship Id="rId297" Type="http://schemas.openxmlformats.org/officeDocument/2006/relationships/hyperlink" Target="https://abdimas-ppm.telkomuniversity.ac.id/unduh-pks/2024%2CYU7INyMEsgBUasF6" TargetMode="External"/><Relationship Id="rId40" Type="http://schemas.openxmlformats.org/officeDocument/2006/relationships/hyperlink" Target="https://cdn.ittelkom-sby.ac.id/research/z1693879966e31d78d44782879ef10b274ca7a2097b.pdf" TargetMode="External"/><Relationship Id="rId115" Type="http://schemas.openxmlformats.org/officeDocument/2006/relationships/hyperlink" Target="https://cdn.ittelkom-sby.ac.id/research/z1694520872527ac157f5839ef2cd84bf1ce5c9c50c.pdf" TargetMode="External"/><Relationship Id="rId136" Type="http://schemas.openxmlformats.org/officeDocument/2006/relationships/hyperlink" Target="https://cdn.ittelkom-sby.ac.id/research/z1657852014d10dd1f03e8a6dbebf3efe9bff0efb62.pdf" TargetMode="External"/><Relationship Id="rId157" Type="http://schemas.openxmlformats.org/officeDocument/2006/relationships/hyperlink" Target="https://cdn.ittelkom-sby.ac.id/research/z1682493693aa19e4dc4f8a8b8ff5dba65f30a64e6c.pdf" TargetMode="External"/><Relationship Id="rId178" Type="http://schemas.openxmlformats.org/officeDocument/2006/relationships/hyperlink" Target="https://cdn.ittelkom-sby.ac.id/research/z1661756727c1e25da339bcf97cf5692d07b10791c6.pdf" TargetMode="External"/><Relationship Id="rId301" Type="http://schemas.openxmlformats.org/officeDocument/2006/relationships/hyperlink" Target="https://abdimas-ppm.telkomuniversity.ac.id/unduh-pks/2024%2CWe7PpqJrOqoxByqL" TargetMode="External"/><Relationship Id="rId322" Type="http://schemas.openxmlformats.org/officeDocument/2006/relationships/hyperlink" Target="../../../../../../:b:/g/personal/lppmsby_telkomuniversity_ac_id/ERi0q1bEbe1Ngq9t1KSmQ4UBOqcayh_qD6sclKawED1QAw?e=mJCLf8" TargetMode="External"/><Relationship Id="rId343" Type="http://schemas.openxmlformats.org/officeDocument/2006/relationships/hyperlink" Target="https://abdimas-ppm.telkomuniversity.ac.id/unduh-pks/2024%2CUVJbpIHypdnVtoc6" TargetMode="External"/><Relationship Id="rId364" Type="http://schemas.openxmlformats.org/officeDocument/2006/relationships/hyperlink" Target="https://abdimas-ppm.telkomuniversity.ac.id/unduh-dokumen-fn/2025%2Ce3Z3H78s4QLTmQDW%2Cinternal%2Cproposal" TargetMode="External"/><Relationship Id="rId61" Type="http://schemas.openxmlformats.org/officeDocument/2006/relationships/hyperlink" Target="https://cdn.ittelkom-sby.ac.id/research/z16631264882eb2671fb8ce9c412644f55e7118f7dd.pdf" TargetMode="External"/><Relationship Id="rId82" Type="http://schemas.openxmlformats.org/officeDocument/2006/relationships/hyperlink" Target="https://cdn.ittelkom-sby.ac.id/research/z163349921477c75166197a23e8b8cc687da87f6c76.pdf" TargetMode="External"/><Relationship Id="rId199" Type="http://schemas.openxmlformats.org/officeDocument/2006/relationships/hyperlink" Target="https://cdn.ittelkom-sby.ac.id/research/z1626354588a5998d524f6d9f36c717f5033bc74fd7.pdf" TargetMode="External"/><Relationship Id="rId203" Type="http://schemas.openxmlformats.org/officeDocument/2006/relationships/hyperlink" Target="https://cdn.ittelkom-sby.ac.id/research/z16255390580189e3eaf32c85a6c0b6be288d9b8ba7.pdf" TargetMode="External"/><Relationship Id="rId19" Type="http://schemas.openxmlformats.org/officeDocument/2006/relationships/hyperlink" Target="https://cdn.ittelkom-sby.ac.id/research/z1693360802542662b940fcdb02d7f3bc3c2305f340.pdf" TargetMode="External"/><Relationship Id="rId224" Type="http://schemas.openxmlformats.org/officeDocument/2006/relationships/hyperlink" Target="https://cdn.ittelkom-sby.ac.id/research/z16342792408918240fba777489a1aa2f2aab8a3cac.pdf" TargetMode="External"/><Relationship Id="rId245" Type="http://schemas.openxmlformats.org/officeDocument/2006/relationships/hyperlink" Target="https://cdn.ittelkom-sby.ac.id/research/z1654831727cbe0d512637a7d4bb4639230b8f54552.pdf" TargetMode="External"/><Relationship Id="rId266" Type="http://schemas.openxmlformats.org/officeDocument/2006/relationships/hyperlink" Target="https://abdimas-ppm.telkomuniversity.ac.id/unduh-dokumen-fn/2024%2Cqy7PMrD88nNngfkn%2Cinternal%2Cproposal" TargetMode="External"/><Relationship Id="rId287" Type="http://schemas.openxmlformats.org/officeDocument/2006/relationships/hyperlink" Target="https://abdimas-ppm.telkomuniversity.ac.id/unduh-dokumen-fn/2024%2CWe7PpqJrOqoxByqL%2Cinternal%2Cproposal" TargetMode="External"/><Relationship Id="rId30" Type="http://schemas.openxmlformats.org/officeDocument/2006/relationships/hyperlink" Target="https://cdn.ittelkom-sby.ac.id/research/z1693360433e5b91174ef7442ff3b4e71752f93293c.pdf" TargetMode="External"/><Relationship Id="rId105" Type="http://schemas.openxmlformats.org/officeDocument/2006/relationships/hyperlink" Target="https://cdn.ittelkom-sby.ac.id/research/z1696990323a0751743a685d75f87a57f7dccf08472.pdf" TargetMode="External"/><Relationship Id="rId126" Type="http://schemas.openxmlformats.org/officeDocument/2006/relationships/hyperlink" Target="https://cdn.ittelkom-sby.ac.id/research/z16756427041e16b26b7d8a472f708261cfcfa49aa9.pdf" TargetMode="External"/><Relationship Id="rId147" Type="http://schemas.openxmlformats.org/officeDocument/2006/relationships/hyperlink" Target="https://cdn.ittelkom-sby.ac.id/research/z1682498157cadaf5ff4e7d34fbd8e8dd4be3d79f76.pdf" TargetMode="External"/><Relationship Id="rId168" Type="http://schemas.openxmlformats.org/officeDocument/2006/relationships/hyperlink" Target="https://cdn.ittelkom-sby.ac.id/research/z16432950000b15db590f04bfe765bbd595a96c563e.pdf" TargetMode="External"/><Relationship Id="rId312" Type="http://schemas.openxmlformats.org/officeDocument/2006/relationships/hyperlink" Target="https://abdimas-ppm.telkomuniversity.ac.id/unduh-dokumen-fn/2024%2CJlmzABk2E5buT4V7%2Cinternal%2Cproposal" TargetMode="External"/><Relationship Id="rId333" Type="http://schemas.openxmlformats.org/officeDocument/2006/relationships/hyperlink" Target="https://abdimas-ppm.telkomuniversity.ac.id/unduh-dokumen-fn/2024%2C01R6qDcPWb3EXVHS%2Cinternal%2Cproposal" TargetMode="External"/><Relationship Id="rId354" Type="http://schemas.openxmlformats.org/officeDocument/2006/relationships/hyperlink" Target="https://abdimas-ppm.telkomuniversity.ac.id/unduh-dokumen-fn/2025%2Ca35mlARCXUPjDBgj%2Cinternal%2Cproposal" TargetMode="External"/><Relationship Id="rId51" Type="http://schemas.openxmlformats.org/officeDocument/2006/relationships/hyperlink" Target="https://cdn.ittelkom-sby.ac.id/research/z1663125252c41d93887c45e272359da60558a43c69.pdf" TargetMode="External"/><Relationship Id="rId72" Type="http://schemas.openxmlformats.org/officeDocument/2006/relationships/hyperlink" Target="https://cdn.ittelkom-sby.ac.id/research/z1628052878f4c8c3ce58655383f69f593a14f37890.pdf" TargetMode="External"/><Relationship Id="rId93" Type="http://schemas.openxmlformats.org/officeDocument/2006/relationships/hyperlink" Target="https://cdn.ittelkom-sby.ac.id/research/z1688140217f9b899f6a1f39e8a6a38ab0511f9184c.pdf" TargetMode="External"/><Relationship Id="rId189" Type="http://schemas.openxmlformats.org/officeDocument/2006/relationships/hyperlink" Target="https://cdn.ittelkom-sby.ac.id/research/z163834105808f8c375060a5e44e3f1a64c623edd77.pdf" TargetMode="External"/><Relationship Id="rId375" Type="http://schemas.openxmlformats.org/officeDocument/2006/relationships/table" Target="../tables/table9.xml"/><Relationship Id="rId3"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14" Type="http://schemas.openxmlformats.org/officeDocument/2006/relationships/hyperlink" Target="https://cdn.ittelkom-sby.ac.id/research/z163301594761ae34f96e952cc5c02f628885cc4eba.pdf" TargetMode="External"/><Relationship Id="rId235" Type="http://schemas.openxmlformats.org/officeDocument/2006/relationships/hyperlink" Target="https://cdn.ittelkom-sby.ac.id/research/z15984293105c6c5935542ecf8d0ae36bd694f86bd4.pdf" TargetMode="External"/><Relationship Id="rId256"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77" Type="http://schemas.openxmlformats.org/officeDocument/2006/relationships/hyperlink" Target="https://abdimas-ppm.telkomuniversity.ac.id/unduh-dokumen-fn/2024%2CYU7INyMEsgBUasF6%2Cinternal%2Cproposal" TargetMode="External"/><Relationship Id="rId298" Type="http://schemas.openxmlformats.org/officeDocument/2006/relationships/hyperlink" Target="https://abdimas-ppm.telkomuniversity.ac.id/unduh-pks/2024%2CPrNRXdw53DNtgA1U" TargetMode="External"/><Relationship Id="rId116" Type="http://schemas.openxmlformats.org/officeDocument/2006/relationships/hyperlink" Target="https://cdn.ittelkom-sby.ac.id/research/z16756451046d125a5d0e8aa45d8a2df00f5ae90d06.pdf" TargetMode="External"/><Relationship Id="rId137" Type="http://schemas.openxmlformats.org/officeDocument/2006/relationships/hyperlink" Target="https://cdn.ittelkom-sby.ac.id/research/z167228238118a0846d0fb5ef75edbadc7b052d25f3.pdf" TargetMode="External"/><Relationship Id="rId158" Type="http://schemas.openxmlformats.org/officeDocument/2006/relationships/hyperlink" Target="https://cdn.ittelkom-sby.ac.id/research/z16432778985b043871c2840ece1ff4c3cd2988a7ca.pdf" TargetMode="External"/><Relationship Id="rId302" Type="http://schemas.openxmlformats.org/officeDocument/2006/relationships/hyperlink" Target="https://cdn.ittelkom-sby.ac.id/research/z17017450518f56077e5ecfeaab5edde3ea70f8d6a3.pdf" TargetMode="External"/><Relationship Id="rId323" Type="http://schemas.openxmlformats.org/officeDocument/2006/relationships/hyperlink" Target="https://abdimas-ppm.telkomuniversity.ac.id/unduh-pks/2024%2C8rBXflU3B9ZQSGGP" TargetMode="External"/><Relationship Id="rId344" Type="http://schemas.openxmlformats.org/officeDocument/2006/relationships/hyperlink" Target="https://abdimas-ppm.telkomuniversity.ac.id/unduh-dokumen-fn/2024%2C01R6qDcPWb3EXVHS%2Cinternal%2ClapAkhir" TargetMode="External"/><Relationship Id="rId20" Type="http://schemas.openxmlformats.org/officeDocument/2006/relationships/hyperlink" Target="https://cdn.ittelkom-sby.ac.id/research/z16933616697cfdda1616ab11810fd6f873ef7b59df.pdf" TargetMode="External"/><Relationship Id="rId41" Type="http://schemas.openxmlformats.org/officeDocument/2006/relationships/hyperlink" Target="https://cdn.ittelkom-sby.ac.id/research/z1693384077be9dea1206336ba4b2ffec1fe2a75caf.pdf" TargetMode="External"/><Relationship Id="rId62" Type="http://schemas.openxmlformats.org/officeDocument/2006/relationships/hyperlink" Target="https://cdn.ittelkom-sby.ac.id/research/z16631260913bf6d2e4cc83ce088ce10414a96de560.pdf" TargetMode="External"/><Relationship Id="rId83" Type="http://schemas.openxmlformats.org/officeDocument/2006/relationships/hyperlink" Target="https://cdn.ittelkom-sby.ac.id/research/z1633506530a378d47fb9d6853a64698e60179ab3b6.pdf" TargetMode="External"/><Relationship Id="rId179" Type="http://schemas.openxmlformats.org/officeDocument/2006/relationships/hyperlink" Target="https://cdn.ittelkom-sby.ac.id/research/z16624456852ae61a217faa90f237ab5a2b89841a75.pdf" TargetMode="External"/><Relationship Id="rId365" Type="http://schemas.openxmlformats.org/officeDocument/2006/relationships/hyperlink" Target="https://abdimas-ppm.telkomuniversity.ac.id/unduh-dokumen-fn/2025%2Ce3Z3H78s4QLTmQDW%2Cinternal%2Cproposal" TargetMode="External"/><Relationship Id="rId190" Type="http://schemas.openxmlformats.org/officeDocument/2006/relationships/hyperlink" Target="https://cdn.ittelkom-sby.ac.id/research/z1626421241cdb1174f1223ada1957a384c1aaf93d1.pdf" TargetMode="External"/><Relationship Id="rId204" Type="http://schemas.openxmlformats.org/officeDocument/2006/relationships/hyperlink" Target="https://cdn.ittelkom-sby.ac.id/research/z1626065522fd910ae319f42b4f078d720c7539e3b9.pdf" TargetMode="External"/><Relationship Id="rId225" Type="http://schemas.openxmlformats.org/officeDocument/2006/relationships/hyperlink" Target="https://cdn.ittelkom-sby.ac.id/research/z16155172840021e3531a98ee1b508662186a07df41.pdf" TargetMode="External"/><Relationship Id="rId246" Type="http://schemas.openxmlformats.org/officeDocument/2006/relationships/hyperlink" Target="https://cdn.ittelkom-sby.ac.id/research/z16432801054eb548130be1bbad37f7f1d36df7594d.pdf" TargetMode="External"/><Relationship Id="rId267" Type="http://schemas.openxmlformats.org/officeDocument/2006/relationships/hyperlink" Target="https://abdimas-ppm.telkomuniversity.ac.id/unduh-dokumen-fn/2024%2CN30yLCj7mCNqUWeS%2Cinternal%2Cproposal" TargetMode="External"/><Relationship Id="rId288" Type="http://schemas.openxmlformats.org/officeDocument/2006/relationships/hyperlink" Target="https://abdimas-ppm.telkomuniversity.ac.id/unduh-dokumen-fn/2024%2CwYMnEvFVF2nG8bjK%2Cinternal%2Cproposal" TargetMode="External"/><Relationship Id="rId106" Type="http://schemas.openxmlformats.org/officeDocument/2006/relationships/hyperlink" Target="https://cdn.ittelkom-sby.ac.id/research/z1675647290989228579f0029953f9419b86e7bb451.pdf" TargetMode="External"/><Relationship Id="rId127" Type="http://schemas.openxmlformats.org/officeDocument/2006/relationships/hyperlink" Target="https://cdn.ittelkom-sby.ac.id/research/z1694503117438936e3250779de32f57778fabbf2c7.pdf" TargetMode="External"/><Relationship Id="rId313" Type="http://schemas.openxmlformats.org/officeDocument/2006/relationships/hyperlink" Target="https://abdimas-ppm.telkomuniversity.ac.id/unduh-dokumen-fn/2024%2CX015WEKCMS1yYy3K%2Cinternal%2Cproposal" TargetMode="External"/><Relationship Id="rId10" Type="http://schemas.openxmlformats.org/officeDocument/2006/relationships/hyperlink" Target="https://drive.google.com/file/d/17b1Xi3t-8LeWp6X-i8U8Od_yMPjKsqaN/view?usp=sharing" TargetMode="External"/><Relationship Id="rId31" Type="http://schemas.openxmlformats.org/officeDocument/2006/relationships/hyperlink" Target="https://cdn.ittelkom-sby.ac.id/research/z1693360072f79f9947a356ac4d15f1b240d8322c2c.pdf" TargetMode="External"/><Relationship Id="rId52" Type="http://schemas.openxmlformats.org/officeDocument/2006/relationships/hyperlink" Target="https://cdn.ittelkom-sby.ac.id/research/z1654832089ce52bede5f880121f4bfa7df4a351082.pdf" TargetMode="External"/><Relationship Id="rId73" Type="http://schemas.openxmlformats.org/officeDocument/2006/relationships/hyperlink" Target="https://cdn.ittelkom-sby.ac.id/research/z1628053055c300781a859366f7a636114d5df55dd5.pdf" TargetMode="External"/><Relationship Id="rId94" Type="http://schemas.openxmlformats.org/officeDocument/2006/relationships/hyperlink" Target="https://cdn.ittelkom-sby.ac.id/research/z1692610415532f31f627d047c2dc9c324bfc229573.pdf" TargetMode="External"/><Relationship Id="rId148" Type="http://schemas.openxmlformats.org/officeDocument/2006/relationships/hyperlink" Target="https://cdn.ittelkom-sby.ac.id/research/z1655353535f8f9b983a9df0666da41fd622dd9bbb1.pdf" TargetMode="External"/><Relationship Id="rId169" Type="http://schemas.openxmlformats.org/officeDocument/2006/relationships/hyperlink" Target="https://cdn.ittelkom-sby.ac.id/research/z16824807069b2929d3fdbe1912a4494e606f5e7971.pdf" TargetMode="External"/><Relationship Id="rId334" Type="http://schemas.openxmlformats.org/officeDocument/2006/relationships/hyperlink" Target="https://abdimas-ppm.telkomuniversity.ac.id/unduh-dokumen-fn/2024%2CUVJbpIHypdnVtoc6%2Cinternal%2ClapAkhir" TargetMode="External"/><Relationship Id="rId355" Type="http://schemas.openxmlformats.org/officeDocument/2006/relationships/hyperlink" Target="https://abdimas-ppm.telkomuniversity.ac.id/unduh-dokumen-fn/2025%2C0Uz0ENaiK6O3cExG%2Cinternal%2Cproposal" TargetMode="External"/><Relationship Id="rId376" Type="http://schemas.openxmlformats.org/officeDocument/2006/relationships/comments" Target="../comments6.xml"/><Relationship Id="rId4"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0" Type="http://schemas.openxmlformats.org/officeDocument/2006/relationships/hyperlink" Target="https://cdn.ittelkom-sby.ac.id/research/z16432728851fad8d6fada104c800ee2e1cd54f344d.pdf" TargetMode="External"/><Relationship Id="rId215" Type="http://schemas.openxmlformats.org/officeDocument/2006/relationships/hyperlink" Target="https://cdn.ittelkom-sby.ac.id/research/z1615521059906638642f3a42908d7c9b7eb93bd231.pdf" TargetMode="External"/><Relationship Id="rId236" Type="http://schemas.openxmlformats.org/officeDocument/2006/relationships/hyperlink" Target="https://cdn.ittelkom-sby.ac.id/research/z16353003339689d2f1bba8c00d7c4f2428335a91f9.pdf" TargetMode="External"/><Relationship Id="rId257" Type="http://schemas.openxmlformats.org/officeDocument/2006/relationships/hyperlink" Target="https://cdn.ittelkom-sby.ac.id/research/z17016804054df6ef484694b995fad64f4dd62ad677.pdf" TargetMode="External"/><Relationship Id="rId278" Type="http://schemas.openxmlformats.org/officeDocument/2006/relationships/hyperlink" Target="https://abdimas-ppm.telkomuniversity.ac.id/unduh-dokumen-fn/2024%2CYYQtUjmvVCyqKBCq%2Cinternal%2Cproposal" TargetMode="External"/><Relationship Id="rId303"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42" Type="http://schemas.openxmlformats.org/officeDocument/2006/relationships/hyperlink" Target="https://cdn.ittelkom-sby.ac.id/research/z1693361439b356de0ebe36889349b73aa62fc3075b.pdf" TargetMode="External"/><Relationship Id="rId84" Type="http://schemas.openxmlformats.org/officeDocument/2006/relationships/hyperlink" Target="https://cdn.ittelkom-sby.ac.id/research/z16335064254f3f8d9c0086903b12b3fff3f086ff91.pdf" TargetMode="External"/><Relationship Id="rId138" Type="http://schemas.openxmlformats.org/officeDocument/2006/relationships/hyperlink" Target="https://cdn.ittelkom-sby.ac.id/research/z1657877023eea6204dd560ec5e2abfa981bd6b115d.pdf" TargetMode="External"/><Relationship Id="rId345" Type="http://schemas.openxmlformats.org/officeDocument/2006/relationships/hyperlink" Target="https://abdimas-ppm.telkomuniversity.ac.id/unduh-pks/2024%2C01R6qDcPWb3EXVHS" TargetMode="External"/><Relationship Id="rId191" Type="http://schemas.openxmlformats.org/officeDocument/2006/relationships/hyperlink" Target="https://cdn.ittelkom-sby.ac.id/research/z16385419229e59a6ea6285f74002b320ae75c9b2de.pdf" TargetMode="External"/><Relationship Id="rId205" Type="http://schemas.openxmlformats.org/officeDocument/2006/relationships/hyperlink" Target="https://cdn.ittelkom-sby.ac.id/research/z16262438691853d909b91bad7063a298b31ec05057.pdf" TargetMode="External"/><Relationship Id="rId247" Type="http://schemas.openxmlformats.org/officeDocument/2006/relationships/hyperlink" Target="https://cdn.ittelkom-sby.ac.id/research/z1683612548ba58256485107596d1d3406481d55aea.pdf" TargetMode="External"/><Relationship Id="rId107" Type="http://schemas.openxmlformats.org/officeDocument/2006/relationships/hyperlink" Target="https://cdn.ittelkom-sby.ac.id/research/z169476092202df8c9390902ef01b5cc7f5bf018fe7.pdf" TargetMode="External"/><Relationship Id="rId289" Type="http://schemas.openxmlformats.org/officeDocument/2006/relationships/hyperlink" Target="https://abdimas-ppm.telkomuniversity.ac.id/unduh-pks/2024%2CwYMnEvFVF2nG8bjK" TargetMode="External"/><Relationship Id="rId11" Type="http://schemas.openxmlformats.org/officeDocument/2006/relationships/hyperlink" Target="https://drive.google.com/file/d/17MYjaTOD_p7JiHH0Vtml3USllFlr3gsm/view?usp=sharing" TargetMode="External"/><Relationship Id="rId53" Type="http://schemas.openxmlformats.org/officeDocument/2006/relationships/hyperlink" Target="https://cdn.ittelkom-sby.ac.id/research/z165483276868ef29fa611963f35a64704202150f4d.pdf" TargetMode="External"/><Relationship Id="rId149" Type="http://schemas.openxmlformats.org/officeDocument/2006/relationships/hyperlink" Target="https://cdn.ittelkom-sby.ac.id/research/z16836134339fc37b78aa7980fac74888cc97ce862a.pdf" TargetMode="External"/><Relationship Id="rId314" Type="http://schemas.openxmlformats.org/officeDocument/2006/relationships/hyperlink" Target="https://abdimas-ppm.telkomuniversity.ac.id/unduh-dokumen-fn/2024%2CpMuHjCD4DOTjSAqx%2Cinternal%2Cproposal" TargetMode="External"/><Relationship Id="rId356" Type="http://schemas.openxmlformats.org/officeDocument/2006/relationships/hyperlink" Target="https://abdimas-ppm.telkomuniversity.ac.id/unduh-dokumen-fn/2025%2Cl702XrTi1MODlsap%2Cinternal%2Cproposal" TargetMode="External"/><Relationship Id="rId95" Type="http://schemas.openxmlformats.org/officeDocument/2006/relationships/hyperlink" Target="https://cdn.ittelkom-sby.ac.id/research/z168856419776b7db6b066cd23bb13ac94486f6568a.pdf" TargetMode="External"/><Relationship Id="rId160" Type="http://schemas.openxmlformats.org/officeDocument/2006/relationships/hyperlink" Target="https://cdn.ittelkom-sby.ac.id/research/z1643276100442a77576bcc3e41fa1e7f6f9b61ee5b.pdf" TargetMode="External"/><Relationship Id="rId216" Type="http://schemas.openxmlformats.org/officeDocument/2006/relationships/hyperlink" Target="https://cdn.ittelkom-sby.ac.id/research/z1615521059906638642f3a42908d7c9b7eb93bd231.pdf" TargetMode="External"/><Relationship Id="rId258" Type="http://schemas.openxmlformats.org/officeDocument/2006/relationships/hyperlink" Target="https://cdn.ittelkom-sby.ac.id/research/z170168124922a3e49146a86d2302607b6d04e58969.pdf" TargetMode="External"/><Relationship Id="rId22" Type="http://schemas.openxmlformats.org/officeDocument/2006/relationships/hyperlink" Target="https://cdn.ittelkom-sby.ac.id/research/z16933613093b309f4f363696400323228d0c4e2bb8.pdf" TargetMode="External"/><Relationship Id="rId64" Type="http://schemas.openxmlformats.org/officeDocument/2006/relationships/hyperlink" Target="https://cdn.ittelkom-sby.ac.id/research/z166312714810937d7477396e633d5134cf512ad242.pdf" TargetMode="External"/><Relationship Id="rId118" Type="http://schemas.openxmlformats.org/officeDocument/2006/relationships/hyperlink" Target="https://cdn.ittelkom-sby.ac.id/research/z1675644994ae5f7f10610a0872aabb5256822da021.pdf" TargetMode="External"/><Relationship Id="rId325" Type="http://schemas.openxmlformats.org/officeDocument/2006/relationships/hyperlink" Target="https://abdimas-ppm.telkomuniversity.ac.id/unduh-pks/2024%2CX015WEKCMS1yYy3K" TargetMode="External"/><Relationship Id="rId367" Type="http://schemas.openxmlformats.org/officeDocument/2006/relationships/hyperlink" Target="https://abdimas-ppm.telkomuniversity.ac.id/unduh-dokumen-fn/2025%2Ce0nK2zozH6UYVkN9%2Cinternal%2Cproposal" TargetMode="External"/><Relationship Id="rId171" Type="http://schemas.openxmlformats.org/officeDocument/2006/relationships/hyperlink" Target="https://cdn.ittelkom-sby.ac.id/research/z1682481752e17df078350515f59287fbee27977270.pdf" TargetMode="External"/><Relationship Id="rId227" Type="http://schemas.openxmlformats.org/officeDocument/2006/relationships/hyperlink" Target="https://cdn.ittelkom-sby.ac.id/research/z1614689746a47116107b29a15230611591c69059ef.pdf" TargetMode="External"/><Relationship Id="rId269" Type="http://schemas.openxmlformats.org/officeDocument/2006/relationships/hyperlink" Target="https://abdimas-ppm.telkomuniversity.ac.id/unduh-dokumen-fn/2024%2Cv5Xehq9p96rrhSMU%2Cinternal%2Cproposal" TargetMode="External"/><Relationship Id="rId33" Type="http://schemas.openxmlformats.org/officeDocument/2006/relationships/hyperlink" Target="https://cdn.ittelkom-sby.ac.id/research/z169387990386b421112081461254204132b9d3597a.pdf" TargetMode="External"/><Relationship Id="rId129" Type="http://schemas.openxmlformats.org/officeDocument/2006/relationships/hyperlink" Target="https://cdn.ittelkom-sby.ac.id/research/z1694400683195000180ad9a4c057ef6c1786195281.pdf" TargetMode="External"/><Relationship Id="rId280" Type="http://schemas.openxmlformats.org/officeDocument/2006/relationships/hyperlink" Target="https://abdimas-ppm.telkomuniversity.ac.id/unduh-pks/2024%2CxC6PEwffEkz594w8" TargetMode="External"/><Relationship Id="rId336" Type="http://schemas.openxmlformats.org/officeDocument/2006/relationships/hyperlink" Target="https://abdimas-ppm.telkomuniversity.ac.id/unduh-pks/2024%2CAE6Kz9zLw7Tfv8WP" TargetMode="External"/><Relationship Id="rId75" Type="http://schemas.openxmlformats.org/officeDocument/2006/relationships/hyperlink" Target="https://cdn.ittelkom-sby.ac.id/research/z16280532228f1fb2823b430629bf47e70b23d5a2c0.pdf" TargetMode="External"/><Relationship Id="rId140" Type="http://schemas.openxmlformats.org/officeDocument/2006/relationships/hyperlink" Target="https://cdn.ittelkom-sby.ac.id/research/z16554604328ac44d10696d51ed8c25e8a811aabdce.pdf" TargetMode="External"/><Relationship Id="rId182" Type="http://schemas.openxmlformats.org/officeDocument/2006/relationships/hyperlink" Target="https://cdn.ittelkom-sby.ac.id/research/z1626326059743ae62cbb444c2e923c844e7fc13f0f.pdf" TargetMode="External"/><Relationship Id="rId6"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38" Type="http://schemas.openxmlformats.org/officeDocument/2006/relationships/hyperlink" Target="https://cdn.ittelkom-sby.ac.id/research/z1635300483d61e761b641b25a675f81ec08d24ce7d.pdf" TargetMode="External"/><Relationship Id="rId291" Type="http://schemas.openxmlformats.org/officeDocument/2006/relationships/hyperlink" Target="https://abdimas-ppm.telkomuniversity.ac.id/unduh-pks/2024%2CFKtT4f2rlDTAmGSL" TargetMode="External"/><Relationship Id="rId305" Type="http://schemas.openxmlformats.org/officeDocument/2006/relationships/hyperlink" Target="https://cdn.ittelkom-sby.ac.id/research/z16878517114140d9c4c8f06b27cd5156bda338b9ef.pdf" TargetMode="External"/><Relationship Id="rId347" Type="http://schemas.openxmlformats.org/officeDocument/2006/relationships/hyperlink" Target="https://abdimas-ppm.telkomuniversity.ac.id/unduh-dokumen-fn/2025%2CbxBU4dSBCwDCJjvl%2Cinternal%2Cproposal" TargetMode="External"/><Relationship Id="rId44" Type="http://schemas.openxmlformats.org/officeDocument/2006/relationships/hyperlink" Target="https://cdn.ittelkom-sby.ac.id/research/z170167484087bde8ad1400ab47f7fcccd68be7a1dc.pdf" TargetMode="External"/><Relationship Id="rId86" Type="http://schemas.openxmlformats.org/officeDocument/2006/relationships/hyperlink" Target="https://cdn.ittelkom-sby.ac.id/research/z16280523832b7f5a71f25aed00443d22ae04e5ae5b.pdf" TargetMode="External"/><Relationship Id="rId151" Type="http://schemas.openxmlformats.org/officeDocument/2006/relationships/hyperlink" Target="https://cdn.ittelkom-sby.ac.id/research/z1682495503028b350e2e681241be837c7938928a05.pdf" TargetMode="External"/><Relationship Id="rId193" Type="http://schemas.openxmlformats.org/officeDocument/2006/relationships/hyperlink" Target="https://cdn.ittelkom-sby.ac.id/research/z1638499638fe9d8213b285687e6cb3cc334701b361.pdf" TargetMode="External"/><Relationship Id="rId207" Type="http://schemas.openxmlformats.org/officeDocument/2006/relationships/hyperlink" Target="https://cdn.ittelkom-sby.ac.id/research/z16183688971ddd2ddc1aba0fbbca9b9ae86f345b26.pdf" TargetMode="External"/><Relationship Id="rId249" Type="http://schemas.openxmlformats.org/officeDocument/2006/relationships/hyperlink" Target="../../../../../:b:/g/personal/lppm_ittelkom-sby_ac_id/EfhiDdlst-FClblDuQEXT-EBm3IuL0FOi-HitoiUpUP0HA?e=p47F2E" TargetMode="External"/><Relationship Id="rId13" Type="http://schemas.openxmlformats.org/officeDocument/2006/relationships/hyperlink" Target="https://drive.google.com/file/d/1EavCAwX21XC_cwdcb_q3271xprhlkUcE/view?usp=sharing" TargetMode="External"/><Relationship Id="rId109" Type="http://schemas.openxmlformats.org/officeDocument/2006/relationships/hyperlink" Target="https://cdn.ittelkom-sby.ac.id/research/z169443681028c3d118aae574695b6f97f1d8b25cf6.pdf" TargetMode="External"/><Relationship Id="rId260" Type="http://schemas.openxmlformats.org/officeDocument/2006/relationships/hyperlink" Target="https://abdimas-ppm.telkomuniversity.ac.id/unduh-dokumen-fn/2024%2CGocYU8ySOatmUNEn%2Cinternal%2Cproposal" TargetMode="External"/><Relationship Id="rId316" Type="http://schemas.openxmlformats.org/officeDocument/2006/relationships/hyperlink" Target="../../../../../../:b:/g/personal/lppmsby_telkomuniversity_ac_id/ERi0q1bEbe1Ngq9t1KSmQ4UBOqcayh_qD6sclKawED1QAw?e=mJCLf8" TargetMode="External"/><Relationship Id="rId55" Type="http://schemas.openxmlformats.org/officeDocument/2006/relationships/hyperlink" Target="https://cdn.ittelkom-sby.ac.id/research/z1654832399365e19c03374e597c9538293176f74cf.pdf" TargetMode="External"/><Relationship Id="rId97" Type="http://schemas.openxmlformats.org/officeDocument/2006/relationships/hyperlink" Target="https://cdn.ittelkom-sby.ac.id/research/z1692599524d3d6e9db686cb3f66763c0880c0dfc83.pdf" TargetMode="External"/><Relationship Id="rId120" Type="http://schemas.openxmlformats.org/officeDocument/2006/relationships/hyperlink" Target="https://cdn.ittelkom-sby.ac.id/research/z1675642802a0edcdb15fadd4d915faf86e7d7951eb.pdf" TargetMode="External"/><Relationship Id="rId358" Type="http://schemas.openxmlformats.org/officeDocument/2006/relationships/hyperlink" Target="https://abdimas-ppm.telkomuniversity.ac.id/unduh-dokumen-fn/2025%2CNBUzXf7TM4QAzfC6%2Cinternal%2Cproposal" TargetMode="External"/><Relationship Id="rId162" Type="http://schemas.openxmlformats.org/officeDocument/2006/relationships/hyperlink" Target="https://cdn.ittelkom-sby.ac.id/research/z16432803154d563220dff40bf1d59e8c772b40d9b9.pdf" TargetMode="External"/><Relationship Id="rId218" Type="http://schemas.openxmlformats.org/officeDocument/2006/relationships/hyperlink" Target="https://cdn.ittelkom-sby.ac.id/research/z163299098734c6cc255b02651a18ff4754239bb402.pdf" TargetMode="External"/><Relationship Id="rId271" Type="http://schemas.openxmlformats.org/officeDocument/2006/relationships/hyperlink" Target="https://abdimas-ppm.telkomuniversity.ac.id/unduh-dokumen-fn/2024%2CwAXiqG6HLYo5L0Qv%2Cinternal%2Cproposal" TargetMode="External"/><Relationship Id="rId24" Type="http://schemas.openxmlformats.org/officeDocument/2006/relationships/hyperlink" Target="https://cdn.ittelkom-sby.ac.id/research/z16933623122d081db2111ab3299e9ac9264972c23f.pdf" TargetMode="External"/><Relationship Id="rId66" Type="http://schemas.openxmlformats.org/officeDocument/2006/relationships/hyperlink" Target="https://cdn.ittelkom-sby.ac.id/research/z166312628625704775749a1e6ce4bd00618491da20.pdf" TargetMode="External"/><Relationship Id="rId131" Type="http://schemas.openxmlformats.org/officeDocument/2006/relationships/hyperlink" Target="https://cdn.ittelkom-sby.ac.id/research/z169476188979e5b3a5ec9edf0c396423714c9cd9cd.pdf" TargetMode="External"/><Relationship Id="rId327" Type="http://schemas.openxmlformats.org/officeDocument/2006/relationships/hyperlink" Target="https://abdimas-ppm.telkomuniversity.ac.id/unduh-pks/2024%2CjV8bhHofkHS7GeXB" TargetMode="External"/><Relationship Id="rId369" Type="http://schemas.openxmlformats.org/officeDocument/2006/relationships/hyperlink" Target="https://abdimas-ppm.telkomuniversity.ac.id/data-kegiatan-admin/2025%2Cl4lGQ7qaYNBznVqG" TargetMode="External"/><Relationship Id="rId173" Type="http://schemas.openxmlformats.org/officeDocument/2006/relationships/hyperlink" Target="https://cdn.ittelkom-sby.ac.id/research/z16642626272f06d1319cc017de1a31ee456457ab3b.pdf" TargetMode="External"/><Relationship Id="rId229" Type="http://schemas.openxmlformats.org/officeDocument/2006/relationships/hyperlink" Target="https://cdn.ittelkom-sby.ac.id/research/z1615521792b0f8c268c5a597b3e79a3a0d24ad0635.pdf" TargetMode="External"/><Relationship Id="rId240" Type="http://schemas.openxmlformats.org/officeDocument/2006/relationships/hyperlink" Target="https://cdn.ittelkom-sby.ac.id/research/z163530064691d883fd96bc1d5967ff24244cd39ce0.pdf" TargetMode="External"/><Relationship Id="rId35" Type="http://schemas.openxmlformats.org/officeDocument/2006/relationships/hyperlink" Target="https://cdn.ittelkom-sby.ac.id/research/z16933826151a498daf2b41a46b3fec095be431c918.pdf" TargetMode="External"/><Relationship Id="rId77" Type="http://schemas.openxmlformats.org/officeDocument/2006/relationships/hyperlink" Target="https://cdn.ittelkom-sby.ac.id/research/z1628053341dcc5f10649339b3606998a91ffdcda8f.pdf" TargetMode="External"/><Relationship Id="rId100" Type="http://schemas.openxmlformats.org/officeDocument/2006/relationships/hyperlink" Target="https://cdn.ittelkom-sby.ac.id/research/z16878452998830c0d7ab9f2a2969bb1c3f05e50d8b.pdf" TargetMode="External"/><Relationship Id="rId282" Type="http://schemas.openxmlformats.org/officeDocument/2006/relationships/hyperlink" Target="https://abdimas-ppm.telkomuniversity.ac.id/unduh-dokumen-fn/2024%2CPrNRXdw53DNtgA1U%2Cinternal%2Cproposal" TargetMode="External"/><Relationship Id="rId338" Type="http://schemas.openxmlformats.org/officeDocument/2006/relationships/hyperlink" Target="https://abdimas-ppm.telkomuniversity.ac.id/unduh-dokumen-fn/2024%2C2XSaszJ6ukSFGw2k%2Cinternal%2ClapAkhir" TargetMode="External"/><Relationship Id="rId8" Type="http://schemas.openxmlformats.org/officeDocument/2006/relationships/hyperlink" Target="https://drive.google.com/file/d/1xogy7NNIe_4vm0YtA55G6X96NJOBXuPA/view?usp=sharing" TargetMode="External"/><Relationship Id="rId142" Type="http://schemas.openxmlformats.org/officeDocument/2006/relationships/hyperlink" Target="Aris%20Kusumawati" TargetMode="External"/><Relationship Id="rId184" Type="http://schemas.openxmlformats.org/officeDocument/2006/relationships/hyperlink" Target="https://cdn.ittelkom-sby.ac.id/research/z16385452192761de5a13fa79207913fc90286ecccc.pdf" TargetMode="External"/><Relationship Id="rId251" Type="http://schemas.openxmlformats.org/officeDocument/2006/relationships/hyperlink" Target="../../../../../:b:/g/personal/lppm_ittelkom-sby_ac_id/EfJpnfBo_t1Il1nf_T7FK7sBQTzuVB50NpBrUYuCdR9-ig?e=Vm9WCG" TargetMode="External"/><Relationship Id="rId46" Type="http://schemas.openxmlformats.org/officeDocument/2006/relationships/hyperlink" Target="https://cdn.ittelkom-sby.ac.id/research/z1663125347b71ed542b2a216ff789e788e063e0509.pdf" TargetMode="External"/><Relationship Id="rId293" Type="http://schemas.openxmlformats.org/officeDocument/2006/relationships/hyperlink" Target="https://abdimas-ppm.telkomuniversity.ac.id/unduh-pks/2024%2CN30yLCj7mCNqUWeS" TargetMode="External"/><Relationship Id="rId307" Type="http://schemas.openxmlformats.org/officeDocument/2006/relationships/hyperlink" Target="https://cdn.ittelkom-sby.ac.id/research/z1697450114908c0bd5097db3aa9e84a319a1506812.pdf" TargetMode="External"/><Relationship Id="rId349" Type="http://schemas.openxmlformats.org/officeDocument/2006/relationships/hyperlink" Target="https://abdimas-ppm.telkomuniversity.ac.id/unduh-dokumen-fn/2025%2CI1bwCbVjapLEtQoI%2Cinternal%2Cproposal" TargetMode="External"/><Relationship Id="rId88" Type="http://schemas.openxmlformats.org/officeDocument/2006/relationships/hyperlink" Target="https://cdn.ittelkom-sby.ac.id/research/z1687863308182533361167e24a2f21ffe7a30a2ae4.pdf" TargetMode="External"/><Relationship Id="rId111" Type="http://schemas.openxmlformats.org/officeDocument/2006/relationships/hyperlink" Target="https://cdn.ittelkom-sby.ac.id/research/z1695960304488df12c572b3ddecc9acc256e16932a.pdf" TargetMode="External"/><Relationship Id="rId153" Type="http://schemas.openxmlformats.org/officeDocument/2006/relationships/hyperlink" Target="https://cdn.ittelkom-sby.ac.id/research/z1682495396474b3732b046148b3646af9826cce57f.pdf" TargetMode="External"/><Relationship Id="rId195" Type="http://schemas.openxmlformats.org/officeDocument/2006/relationships/hyperlink" Target="https://cdn.ittelkom-sby.ac.id/research/z1638498863456ff40ebc643c1c0529051c152a000f.pdf" TargetMode="External"/><Relationship Id="rId209" Type="http://schemas.openxmlformats.org/officeDocument/2006/relationships/hyperlink" Target="https://cdn.ittelkom-sby.ac.id/research/z16244174112a8c9a229ece07bd080a6f26c543cbb6.pdf" TargetMode="External"/><Relationship Id="rId360" Type="http://schemas.openxmlformats.org/officeDocument/2006/relationships/hyperlink" Target="https://abdimas-ppm.telkomuniversity.ac.id/unduh-dokumen-fn/2025%2CNU9SfxDbO6TtQ3AR%2Cinternal%2Cproposal" TargetMode="External"/><Relationship Id="rId220" Type="http://schemas.openxmlformats.org/officeDocument/2006/relationships/hyperlink" Target="https://cdn.ittelkom-sby.ac.id/research/z1634137123326601e51b8fdde567c8b6b89b267766.pdf" TargetMode="External"/><Relationship Id="rId15" Type="http://schemas.openxmlformats.org/officeDocument/2006/relationships/hyperlink" Target="https://drive.google.com/file/d/14t2vxRtswVcDzyBK7BIzB-wOSz4Uvd2J/view?usp=sharing" TargetMode="External"/><Relationship Id="rId57" Type="http://schemas.openxmlformats.org/officeDocument/2006/relationships/hyperlink" Target="https://cdn.ittelkom-sby.ac.id/research/z16548329714cb73132fa21321f09284544f833008e.pdf" TargetMode="External"/><Relationship Id="rId262" Type="http://schemas.openxmlformats.org/officeDocument/2006/relationships/hyperlink" Target="https://abdimas-ppm.telkomuniversity.ac.id/unduh-dokumen-fn/2024%2CHtCBKJOlpNTTe3gU%2Cinternal%2Cproposal" TargetMode="External"/><Relationship Id="rId318" Type="http://schemas.openxmlformats.org/officeDocument/2006/relationships/hyperlink" Target="../../../../../../:b:/g/personal/lppmsby_telkomuniversity_ac_id/ERi0q1bEbe1Ngq9t1KSmQ4UBOqcayh_qD6sclKawED1QAw?e=mJCLf8"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b:/g/personal/lppm_ittelkom-sby_ac_id/EVmf0qXQaO1LvsHj6UcKHsMBOOYQB9GtgAeVzl_2orTDPg?e=9fZAvL" TargetMode="External"/><Relationship Id="rId18" Type="http://schemas.openxmlformats.org/officeDocument/2006/relationships/hyperlink" Target="http://cdndata.telkomuniversity.ac.id/research/z1708273844fc016e87b3fd45ddfaaf3d695f38e172.pdf" TargetMode="External"/><Relationship Id="rId26" Type="http://schemas.openxmlformats.org/officeDocument/2006/relationships/hyperlink" Target="https://abdimas-ppm.telkomuniversity.ac.id/unduh-pks/2024%2C8rBXflU3B9ZQSGGP" TargetMode="External"/><Relationship Id="rId39" Type="http://schemas.openxmlformats.org/officeDocument/2006/relationships/hyperlink" Target="../../../../../../:b:/g/personal/lppmsby_telkomuniversity_ac_id/EWhE8HunDItGjQZL1FlYidABygroLhhz30AQ3-Zas5YlFw?e=MDXhym" TargetMode="External"/><Relationship Id="rId21" Type="http://schemas.openxmlformats.org/officeDocument/2006/relationships/hyperlink" Target="https://abdimas-ppm.telkomuniversity.ac.id/unduh-dokumen-fn/2024%2C8rBXflU3B9ZQSGGP%2Cinternal%2Cproposal" TargetMode="External"/><Relationship Id="rId34" Type="http://schemas.openxmlformats.org/officeDocument/2006/relationships/hyperlink" Target="../../../../../../:b:/g/personal/lppmsby_telkomuniversity_ac_id/Ed8P7wO1bZ5IljcW3W-lo9wB5jmV0bOE_e4sSddCryMrCA?e=QOEPF9" TargetMode="External"/><Relationship Id="rId42" Type="http://schemas.openxmlformats.org/officeDocument/2006/relationships/hyperlink" Target="../../../../../../:b:/g/personal/lppmsby_telkomuniversity_ac_id/EZxPnYCHRJhCva3Ilz37HkwBfgFZmbymBa2ExVoixseSig?e=0QHdoi" TargetMode="External"/><Relationship Id="rId7" Type="http://schemas.openxmlformats.org/officeDocument/2006/relationships/hyperlink" Target="https://cdn.ittelkom-sby.ac.id/research/z165374931023976b653399c7b8c4502f9bbf899915.pdf" TargetMode="External"/><Relationship Id="rId2"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6" Type="http://schemas.openxmlformats.org/officeDocument/2006/relationships/hyperlink" Target="http://cdndata.telkomuniversity.ac.id/research/z17080707217661b9081cbab844b0ac51d1e9d32612.pdf" TargetMode="External"/><Relationship Id="rId29" Type="http://schemas.openxmlformats.org/officeDocument/2006/relationships/hyperlink" Target="https://abdimas-ppm.telkomuniversity.ac.id/unduh-pks/2024%2CpMuHjCD4DOTjSAqx" TargetMode="External"/><Relationship Id="rId1" Type="http://schemas.openxmlformats.org/officeDocument/2006/relationships/hyperlink" Target="../../../../../../:b:/g/personal/lppmsby_telkomuniversity_ac_id/EcqWl_-ZwyxLt1-x0heCExkBJD2Qp9EETaYja4v-NwLJbg?e=CwAbtI" TargetMode="External"/><Relationship Id="rId6" Type="http://schemas.openxmlformats.org/officeDocument/2006/relationships/hyperlink" Target="https://cdn.ittelkom-sby.ac.id/research/z1693363316c91091b9568181deb0fa8d05a39450ad.pdf" TargetMode="External"/><Relationship Id="rId11" Type="http://schemas.openxmlformats.org/officeDocument/2006/relationships/hyperlink" Target="https://drive.google.com/file/d/1Sf8V4vL_ghqDt2Nzkeyf98PGqQLAFKED/view?usp=sharing" TargetMode="External"/><Relationship Id="rId24" Type="http://schemas.openxmlformats.org/officeDocument/2006/relationships/hyperlink" Target="https://abdimas-ppm.telkomuniversity.ac.id/unduh-dokumen-fn/2024%2CpMuHjCD4DOTjSAqx%2Cinternal%2Cproposal" TargetMode="External"/><Relationship Id="rId32" Type="http://schemas.openxmlformats.org/officeDocument/2006/relationships/hyperlink" Target="../../../../../../:b:/g/personal/lppmsby_telkomuniversity_ac_id/EU1VeFDAfH1Im324n4odZNQBsYNV_jx0AiyCOcZX_HZZGw?e=qNcAei" TargetMode="External"/><Relationship Id="rId37" Type="http://schemas.openxmlformats.org/officeDocument/2006/relationships/hyperlink" Target="../../../../../../:b:/g/personal/lppmsby_telkomuniversity_ac_id/ETqYlZ36HtRFsUGz91l_shsBlotZ9WCHEI-1Wryesf2Wfg?e=tZmyhZ" TargetMode="External"/><Relationship Id="rId40" Type="http://schemas.openxmlformats.org/officeDocument/2006/relationships/hyperlink" Target="../../../../../../:b:/g/personal/lppmsby_telkomuniversity_ac_id/EWhE8HunDItGjQZL1FlYidABygroLhhz30AQ3-Zas5YlFw?e=MDXhym" TargetMode="External"/><Relationship Id="rId45" Type="http://schemas.openxmlformats.org/officeDocument/2006/relationships/table" Target="../tables/table10.xml"/><Relationship Id="rId5" Type="http://schemas.openxmlformats.org/officeDocument/2006/relationships/hyperlink" Target="https://drive.google.com/file/d/1rv_ZyGNztP8WP8g6MGtVZrcFn1vOqeei/view?usp=sharing" TargetMode="External"/><Relationship Id="rId15" Type="http://schemas.openxmlformats.org/officeDocument/2006/relationships/hyperlink" Target="http://cdndata.telkomuniversity.ac.id/research/z170971848336d2d990d2630cc9492df87c96ab0b05.pdf" TargetMode="External"/><Relationship Id="rId23" Type="http://schemas.openxmlformats.org/officeDocument/2006/relationships/hyperlink" Target="https://abdimas-ppm.telkomuniversity.ac.id/unduh-dokumen-fn/2024%2CX015WEKCMS1yYy3K%2Cinternal%2Cproposal" TargetMode="External"/><Relationship Id="rId28" Type="http://schemas.openxmlformats.org/officeDocument/2006/relationships/hyperlink" Target="https://abdimas-ppm.telkomuniversity.ac.id/unduh-pks/2024%2CX015WEKCMS1yYy3K" TargetMode="External"/><Relationship Id="rId36" Type="http://schemas.openxmlformats.org/officeDocument/2006/relationships/hyperlink" Target="../../../../../:b:/g/personal/lppm_ittelkom-sby_ac_id/EQBzmKGIvANFu9TIPElr1goBtKFZzQBz6u8pTvEDCnAtxw?e=8yBNec" TargetMode="External"/><Relationship Id="rId10" Type="http://schemas.openxmlformats.org/officeDocument/2006/relationships/hyperlink" Target="https://drive.google.com/file/d/1rlbxK7n7OgGziP2s6OYVRc1zL5TSIxia/view?usp=sharing" TargetMode="External"/><Relationship Id="rId19" Type="http://schemas.openxmlformats.org/officeDocument/2006/relationships/hyperlink" Target="http://cdndata.telkomuniversity.ac.id/research/z1708098508cd91991370e2f0066b69b024c72f945f.pdf" TargetMode="External"/><Relationship Id="rId31" Type="http://schemas.openxmlformats.org/officeDocument/2006/relationships/hyperlink" Target="https://drive.google.com/file/d/1yCSp1LzQx1L-ax4eyplF9Kha5xkA9_nA/view" TargetMode="External"/><Relationship Id="rId44" Type="http://schemas.openxmlformats.org/officeDocument/2006/relationships/printerSettings" Target="../printerSettings/printerSettings10.bin"/><Relationship Id="rId4" Type="http://schemas.openxmlformats.org/officeDocument/2006/relationships/hyperlink" Target="https://drive.google.com/file/d/1DfoKl33q2Z6klF4C9MJmSHLBCiUsjDSL/view?usp=sharing" TargetMode="External"/><Relationship Id="rId9" Type="http://schemas.openxmlformats.org/officeDocument/2006/relationships/hyperlink" Target="https://drive.google.com/file/d/1yCSp1LzQx1L-ax4eyplF9Kha5xkA9_nA/view" TargetMode="External"/><Relationship Id="rId14" Type="http://schemas.openxmlformats.org/officeDocument/2006/relationships/hyperlink" Target="http://cdndata.telkomuniversity.ac.id/research/z170856394418ebe243848e7455394c0b8615e6ddb8.pdf" TargetMode="External"/><Relationship Id="rId22" Type="http://schemas.openxmlformats.org/officeDocument/2006/relationships/hyperlink" Target="https://abdimas-ppm.telkomuniversity.ac.id/unduh-dokumen-fn/2024%2CJlmzABk2E5buT4V7%2Cinternal%2Cproposal" TargetMode="External"/><Relationship Id="rId27" Type="http://schemas.openxmlformats.org/officeDocument/2006/relationships/hyperlink" Target="https://abdimas-ppm.telkomuniversity.ac.id/unduh-pks/2024%2CJlmzABk2E5buT4V7" TargetMode="External"/><Relationship Id="rId30" Type="http://schemas.openxmlformats.org/officeDocument/2006/relationships/hyperlink" Target="https://abdimas-ppm.telkomuniversity.ac.id/unduh-pks/2024%2CjV8bhHofkHS7GeXB" TargetMode="External"/><Relationship Id="rId35" Type="http://schemas.openxmlformats.org/officeDocument/2006/relationships/hyperlink" Target="../../../../../../:b:/g/personal/lppmsby_telkomuniversity_ac_id/EaNDN1Jp2v9HiqE1EwgoimoBqmKcBIZgg2ZgZVDmCrpubg?e=xVeusd" TargetMode="External"/><Relationship Id="rId43" Type="http://schemas.openxmlformats.org/officeDocument/2006/relationships/hyperlink" Target="../../../../../../:b:/g/personal/lppmsby_telkomuniversity_ac_id/EZxPnYCHRJhCva3Ilz37HkwBfgFZmbymBa2ExVoixseSig?e=0QHdoi" TargetMode="External"/><Relationship Id="rId8" Type="http://schemas.openxmlformats.org/officeDocument/2006/relationships/hyperlink" Target="https://drive.google.com/file/d/1t6WzfDG91299Tx5UPFqRBVrJXYCwa9IY/view?usp=sharing" TargetMode="External"/><Relationship Id="rId3"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2" Type="http://schemas.openxmlformats.org/officeDocument/2006/relationships/hyperlink" Target="../../../../../../:b:/g/personal/lppmsby_telkomuniversity_ac_id/EcAkYXU22FNIniJ8w9vZQQ4BU-buurvvRs42VbQ08wglxg?e=n02IhS" TargetMode="External"/><Relationship Id="rId17" Type="http://schemas.openxmlformats.org/officeDocument/2006/relationships/hyperlink" Target="http://cdndata.telkomuniversity.ac.id/research/z17084913435cd17398cebd083da4fde3adde978861.pdf" TargetMode="External"/><Relationship Id="rId25" Type="http://schemas.openxmlformats.org/officeDocument/2006/relationships/hyperlink" Target="https://abdimas-ppm.telkomuniversity.ac.id/unduh-dokumen-fn/2024%2CjV8bhHofkHS7GeXB%2Cinternal%2Cproposal" TargetMode="External"/><Relationship Id="rId33" Type="http://schemas.openxmlformats.org/officeDocument/2006/relationships/hyperlink" Target="../../../../../../:b:/g/personal/lppmsby_telkomuniversity_ac_id/EU1VeFDAfH1Im324n4odZNQBsYNV_jx0AiyCOcZX_HZZGw?e=qNcAei" TargetMode="External"/><Relationship Id="rId38" Type="http://schemas.openxmlformats.org/officeDocument/2006/relationships/hyperlink" Target="../../../../../../:b:/g/personal/lppmsby_telkomuniversity_ac_id/EWhE8HunDItGjQZL1FlYidABygroLhhz30AQ3-Zas5YlFw?e=MDXhym" TargetMode="External"/><Relationship Id="rId20" Type="http://schemas.openxmlformats.org/officeDocument/2006/relationships/hyperlink" Target="http://cdndata.telkomuniversity.ac.id/research/z17102997613d18b476410c0502502c94088d676a8a.pdf" TargetMode="External"/><Relationship Id="rId41" Type="http://schemas.openxmlformats.org/officeDocument/2006/relationships/hyperlink" Target="../../../../../:b:/g/personal/lppm_ittelkom-sby_ac_id/EQBzmKGIvANFu9TIPElr1goBtKFZzQBz6u8pTvEDCnAtxw?e=8yBNec"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drive.google.com/file/d/1Nyc-YGLM03CU6UGtzEuW87wDBWlpmsG9/view?usp=sharing" TargetMode="External"/><Relationship Id="rId21" Type="http://schemas.openxmlformats.org/officeDocument/2006/relationships/hyperlink" Target="https://drive.google.com/file/d/1-nBJ81w25lg2Xh4WqbLR26Y0UXjNNEXx/view?usp=sharing" TargetMode="External"/><Relationship Id="rId42" Type="http://schemas.openxmlformats.org/officeDocument/2006/relationships/hyperlink" Target="https://cdn.ittelkom-sby.ac.id/research/z168258143181acc864e16dd068a7e75164202054da.pdf" TargetMode="External"/><Relationship Id="rId47" Type="http://schemas.openxmlformats.org/officeDocument/2006/relationships/hyperlink" Target="https://cdn.ittelkom-sby.ac.id/research/z16439498775bd1b227273f22a22d4d3bacbfe6ada6.pdf" TargetMode="External"/><Relationship Id="rId63" Type="http://schemas.openxmlformats.org/officeDocument/2006/relationships/hyperlink" Target="../../../../../:b:/r/personal/lppm_ittelkom-sby_ac_id/Documents/2023/Hibah%20Eksternal/KEDAIREKA/Proposal/Proposal%20Lengkap%20Gun%20Shot%20FSA%20revAkhir%20SIGNED.pdf.pdf?csf=1&amp;web=1&amp;e=p1DFFX" TargetMode="External"/><Relationship Id="rId68" Type="http://schemas.openxmlformats.org/officeDocument/2006/relationships/hyperlink" Target="../../../../../:b:/g/personal/lppm_ittelkom-sby_ac_id/EUekOEbPdmpHi_v9yDJe5UEBxFWQDeSpkjlB4yAocliZEw?e=3Cmkfg" TargetMode="External"/><Relationship Id="rId84" Type="http://schemas.openxmlformats.org/officeDocument/2006/relationships/hyperlink" Target="../../../../../:b:/g/personal/lppm_ittelkom-sby_ac_id/EZ28ePEfQlhKlr5Tt-TUnJMBfKXudhhZE1hA40nh3nbwgQ?e=zpYSIh" TargetMode="External"/><Relationship Id="rId89" Type="http://schemas.openxmlformats.org/officeDocument/2006/relationships/hyperlink" Target="../../../../../../:b:/g/personal/lppmsby_telkomuniversity_ac_id/EQDTWTuR4bZKqFHvcrMdfE8BMRxUd1WzoPOh9_EJUeuStg?e=PzWTV7" TargetMode="External"/><Relationship Id="rId16" Type="http://schemas.openxmlformats.org/officeDocument/2006/relationships/hyperlink" Target="https://drive.google.com/file/d/1ZxYDu1vLhPC2vpPRIp6oOchXFeI86IiO/view?usp=drive_link" TargetMode="External"/><Relationship Id="rId11" Type="http://schemas.openxmlformats.org/officeDocument/2006/relationships/hyperlink" Target="https://drive.google.com/file/d/1ebxYiGHYh4H9kAB0UkeZz3DylZ5Tyii8/view?usp=drive_link" TargetMode="External"/><Relationship Id="rId32" Type="http://schemas.openxmlformats.org/officeDocument/2006/relationships/hyperlink" Target="https://cdn.ittelkom-sby.ac.id/research/z1688106453047179c7451fa629b209a4fb08dce606.pdf" TargetMode="External"/><Relationship Id="rId37" Type="http://schemas.openxmlformats.org/officeDocument/2006/relationships/hyperlink" Target="https://cdn.ittelkom-sby.ac.id/research/z16335710834df6ffa6c9d474f8439c96768deba1a3.pdf" TargetMode="External"/><Relationship Id="rId53"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58"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74" Type="http://schemas.openxmlformats.org/officeDocument/2006/relationships/hyperlink" Target="../../../../../:b:/g/personal/lppm_ittelkom-sby_ac_id/EVytRgs70Q5PqPX-Iw8mPboBvoq08CAOQx6dUklfHXS9Bw?e=YLmvBV" TargetMode="External"/><Relationship Id="rId79" Type="http://schemas.openxmlformats.org/officeDocument/2006/relationships/hyperlink" Target="https://cdn.ittelkom-sby.ac.id/research/z17022681275000e270ef03a536ebec8576db4c69c9.pdf" TargetMode="External"/><Relationship Id="rId102" Type="http://schemas.openxmlformats.org/officeDocument/2006/relationships/hyperlink" Target="../../../../../:b:/g/personal/lppmsby_telkomuniversity_ac_id/ERxA4ZxdGOBPkl4kUjkW7JEB7-BhGUqzZHrgjkvDILWdRw?e=9L4kSm" TargetMode="External"/><Relationship Id="rId5" Type="http://schemas.openxmlformats.org/officeDocument/2006/relationships/hyperlink" Target="https://drive.google.com/file/d/1ebxYiGHYh4H9kAB0UkeZz3DylZ5Tyii8/view?usp=drive_link" TargetMode="External"/><Relationship Id="rId90" Type="http://schemas.openxmlformats.org/officeDocument/2006/relationships/hyperlink" Target="../../../../../../:b:/g/personal/lppmsby_telkomuniversity_ac_id/ERjNr00GPptNkxxW5FwKNxcBK7t_8wzwWpN05NRsoGP52g?e=wc24m1" TargetMode="External"/><Relationship Id="rId95" Type="http://schemas.openxmlformats.org/officeDocument/2006/relationships/hyperlink" Target="http://cdndata.telkomuniversity.ac.id/research/z1708055900abff7ccaf488946d03f41a476b2ba25b.pdf" TargetMode="External"/><Relationship Id="rId22" Type="http://schemas.openxmlformats.org/officeDocument/2006/relationships/hyperlink" Target="https://drive.google.com/file/d/1dUl3uegcNTSWUyahIWcMsRCY0oxu1c-c/view?usp=sharing" TargetMode="External"/><Relationship Id="rId27" Type="http://schemas.openxmlformats.org/officeDocument/2006/relationships/hyperlink" Target="https://drive.google.com/file/d/1eWHdlvsmIetgh5nZpX1Q0auvNEAVgdAq/view?usp=sharing" TargetMode="External"/><Relationship Id="rId43" Type="http://schemas.openxmlformats.org/officeDocument/2006/relationships/hyperlink" Target="https://cdn.ittelkom-sby.ac.id/research/z16468949684ff3e6f0894992cb6c0194243eddef3c.pdf" TargetMode="External"/><Relationship Id="rId48" Type="http://schemas.openxmlformats.org/officeDocument/2006/relationships/hyperlink" Target="https://cdn.ittelkom-sby.ac.id/research/z1682582653120cb0803d35e6f95815a66980bb0599.pdf" TargetMode="External"/><Relationship Id="rId64" Type="http://schemas.openxmlformats.org/officeDocument/2006/relationships/hyperlink" Target="../../../../../:b:/r/personal/lppm_ittelkom-sby_ac_id/Documents/2023/Hibah%20Eksternal/Prototipe/Smart%20Tani%5B1%5D.pdf?csf=1&amp;web=1&amp;e=bXWJSB" TargetMode="External"/><Relationship Id="rId69" Type="http://schemas.openxmlformats.org/officeDocument/2006/relationships/hyperlink" Target="../../../../../:b:/g/personal/lppm_ittelkom-sby_ac_id/Eer80qRA_nhDlybvd05aVTUBKDLsABoa_fsu_I6NEFs1eQ?e=2sDfV8" TargetMode="External"/><Relationship Id="rId80" Type="http://schemas.openxmlformats.org/officeDocument/2006/relationships/hyperlink" Target="https://cdn.ittelkom-sby.ac.id/research/z1703833473abc223923a4935b209be1ec932b0f7d4.pdf" TargetMode="External"/><Relationship Id="rId85" Type="http://schemas.openxmlformats.org/officeDocument/2006/relationships/hyperlink" Target="../../../../../:b:/g/personal/lppmsby_telkomuniversity_ac_id/Eecktax1NS1GkZcxdNbSALUBjNiVP4Wqh4y4-XR_EJ0AOw?e=4l3gJP" TargetMode="External"/><Relationship Id="rId12" Type="http://schemas.openxmlformats.org/officeDocument/2006/relationships/hyperlink" Target="https://drive.google.com/file/d/1ebxYiGHYh4H9kAB0UkeZz3DylZ5Tyii8/view?usp=drive_link" TargetMode="External"/><Relationship Id="rId17" Type="http://schemas.openxmlformats.org/officeDocument/2006/relationships/hyperlink" Target="https://drive.google.com/file/d/1Wkexgu7NVzCIJnr_5BGGt1xLT7cYtmCZ/view?usp=drive_link" TargetMode="External"/><Relationship Id="rId25" Type="http://schemas.openxmlformats.org/officeDocument/2006/relationships/hyperlink" Target="https://drive.google.com/file/d/1Fmp-C-oWEFpLzCO1nVxhC9e25BzYykfh/view?usp=sharing" TargetMode="External"/><Relationship Id="rId33" Type="http://schemas.openxmlformats.org/officeDocument/2006/relationships/hyperlink" Target="https://cdn.ittelkom-sby.ac.id/research/z169344055044feb53aca28158cb8c9e90abf688b15.pdf" TargetMode="External"/><Relationship Id="rId38" Type="http://schemas.openxmlformats.org/officeDocument/2006/relationships/hyperlink" Target="https://cdn.ittelkom-sby.ac.id/research/z1617854862c00e01f0a36097b0d4b19ee93c39c713.pdf" TargetMode="External"/><Relationship Id="rId46" Type="http://schemas.openxmlformats.org/officeDocument/2006/relationships/hyperlink" Target="https://cdn.ittelkom-sby.ac.id/research/z164974629335b3235e6a2a740d87ffab287be9db23.pdf" TargetMode="External"/><Relationship Id="rId59"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67" Type="http://schemas.openxmlformats.org/officeDocument/2006/relationships/hyperlink" Target="../../../../../:b:/g/personal/lppm_ittelkom-sby_ac_id/EcJ66Xw9c_pDiOxjT_nP1ZcBvtsrga23vzzoegKfCXt6nQ?e=ukKinx" TargetMode="External"/><Relationship Id="rId103" Type="http://schemas.openxmlformats.org/officeDocument/2006/relationships/printerSettings" Target="../printerSettings/printerSettings11.bin"/><Relationship Id="rId20" Type="http://schemas.openxmlformats.org/officeDocument/2006/relationships/hyperlink" Target="https://cdn.ittelkom-sby.ac.id/research/z1693383555bc90d35778e6d0f09d75cc1bb4e2c010.pdf" TargetMode="External"/><Relationship Id="rId41" Type="http://schemas.openxmlformats.org/officeDocument/2006/relationships/hyperlink" Target="https://cdn.ittelkom-sby.ac.id/research/z1633072622ef24ef21c2fc8b3b32afd5f9bc6fd284.pdf" TargetMode="External"/><Relationship Id="rId54"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62" Type="http://schemas.openxmlformats.org/officeDocument/2006/relationships/hyperlink" Target="../../../../../:b:/r/personal/lppm_ittelkom-sby_ac_id/Documents/2023/Hibah%20Eksternal/KEDAIREKA/Proposal/proposalKedai_finale1.pdf_20230613091512.pdf.pdf?csf=1&amp;web=1&amp;e=IhuZ8P" TargetMode="External"/><Relationship Id="rId70" Type="http://schemas.openxmlformats.org/officeDocument/2006/relationships/hyperlink" Target="../../../../../:b:/g/personal/lppm_ittelkom-sby_ac_id/EeN3o1W5frFDm6e6DQGCVwkBDsM6I7SzgPbIFSwVnrLPJA?e=Kh5BvK" TargetMode="External"/><Relationship Id="rId75" Type="http://schemas.openxmlformats.org/officeDocument/2006/relationships/hyperlink" Target="../../../../../:b:/g/personal/lppm_ittelkom-sby_ac_id/EbgkzkyuFKhCqXZ0vvI_1mYBpQ2mDeNdYWpUYzV5Nha6ew?e=7dnPgG" TargetMode="External"/><Relationship Id="rId83" Type="http://schemas.openxmlformats.org/officeDocument/2006/relationships/hyperlink" Target="../../../../../:b:/g/personal/lppm_ittelkom-sby_ac_id/EZ28ePEfQlhKlr5Tt-TUnJMBfKXudhhZE1hA40nh3nbwgQ?e=zpYSIh" TargetMode="External"/><Relationship Id="rId88" Type="http://schemas.openxmlformats.org/officeDocument/2006/relationships/hyperlink" Target="../../../../../../:b:/g/personal/lppmsby_telkomuniversity_ac_id/EQDTWTuR4bZKqFHvcrMdfE8BMRxUd1WzoPOh9_EJUeuStg?e=PzWTV7" TargetMode="External"/><Relationship Id="rId91" Type="http://schemas.openxmlformats.org/officeDocument/2006/relationships/hyperlink" Target="../../../../../../:b:/g/personal/lppmsby_telkomuniversity_ac_id/EX4BUkVkqt9LhrkQ0UEsSvYB7okkz9aXkPabNMEp1ju0kQ?e=29hjkX" TargetMode="External"/><Relationship Id="rId96" Type="http://schemas.openxmlformats.org/officeDocument/2006/relationships/hyperlink" Target="http://cdndata.telkomuniversity.ac.id/research/z1708081103c413185fbdf641c75cd0dd133b9f690a.pdf" TargetMode="External"/><Relationship Id="rId1" Type="http://schemas.openxmlformats.org/officeDocument/2006/relationships/hyperlink" Target="https://drive.google.com/file/d/1qB_P3hl7ZqmYG0IfmF2VEYLJyt5lmdXZ/view?usp=drive_link" TargetMode="External"/><Relationship Id="rId6" Type="http://schemas.openxmlformats.org/officeDocument/2006/relationships/hyperlink" Target="https://drive.google.com/file/d/1ebxYiGHYh4H9kAB0UkeZz3DylZ5Tyii8/view?usp=drive_link" TargetMode="External"/><Relationship Id="rId15" Type="http://schemas.openxmlformats.org/officeDocument/2006/relationships/hyperlink" Target="https://drive.google.com/file/d/1Cj0oLN2ZcoOSZ9b8cCaCqE8SUJkHJ4Qq/view?usp=drive_link" TargetMode="External"/><Relationship Id="rId23" Type="http://schemas.openxmlformats.org/officeDocument/2006/relationships/hyperlink" Target="https://drive.google.com/file/d/1dUl3uegcNTSWUyahIWcMsRCY0oxu1c-c/view?usp=sharing" TargetMode="External"/><Relationship Id="rId28" Type="http://schemas.openxmlformats.org/officeDocument/2006/relationships/hyperlink" Target="https://drive.google.com/file/d/1Xwj0Qbokjy4hyYufVMVN6XoIk0nUrC8X/view?usp=sharing" TargetMode="External"/><Relationship Id="rId36" Type="http://schemas.openxmlformats.org/officeDocument/2006/relationships/hyperlink" Target="https://cdn.ittelkom-sby.ac.id/research/z1633577935d832c680dbdf3e998d219ee709f4cb1c.pdf" TargetMode="External"/><Relationship Id="rId49" Type="http://schemas.openxmlformats.org/officeDocument/2006/relationships/hyperlink" Target="https://cdn.ittelkom-sby.ac.id/research/z1649813673b04bd398ec247409b1e0121c295ebf9d.pdf" TargetMode="External"/><Relationship Id="rId57"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10" Type="http://schemas.openxmlformats.org/officeDocument/2006/relationships/hyperlink" Target="https://drive.google.com/file/d/1ebxYiGHYh4H9kAB0UkeZz3DylZ5Tyii8/view?usp=drive_link" TargetMode="External"/><Relationship Id="rId31" Type="http://schemas.openxmlformats.org/officeDocument/2006/relationships/hyperlink" Target="https://drive.google.com/file/d/1kJCvuEStUfPzMgDHNoI6WY7Hkw9k4pPw/view?usp=sharing" TargetMode="External"/><Relationship Id="rId44" Type="http://schemas.openxmlformats.org/officeDocument/2006/relationships/hyperlink" Target="https://cdn.ittelkom-sby.ac.id/research/z164981226377f35a5ee2e07d7f09d90ebf6cd3af07.pdf" TargetMode="External"/><Relationship Id="rId52"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60"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65" Type="http://schemas.openxmlformats.org/officeDocument/2006/relationships/hyperlink" Target="https://drive.google.com/file/d/1-NubIcNtFXI_Ly7wmHrq60OapqGg5C4e/view?usp=drive_link" TargetMode="External"/><Relationship Id="rId73" Type="http://schemas.openxmlformats.org/officeDocument/2006/relationships/hyperlink" Target="../../../../../:b:/g/personal/lppm_ittelkom-sby_ac_id/EeP81RQrFSRFkL3ZnjB-mvABBZGXGnxULHh6WyOouZsTgA?e=0Kl8W2" TargetMode="External"/><Relationship Id="rId78" Type="http://schemas.openxmlformats.org/officeDocument/2006/relationships/hyperlink" Target="https://cdn.ittelkom-sby.ac.id/research/z1700887181675327ae31b9ad670e4db2f2edfe832a.pdf" TargetMode="External"/><Relationship Id="rId81" Type="http://schemas.openxmlformats.org/officeDocument/2006/relationships/hyperlink" Target="https://cdn.ittelkom-sby.ac.id/research/z1713314403313637a66308986a42bfc3e697801779.pdf" TargetMode="External"/><Relationship Id="rId86" Type="http://schemas.openxmlformats.org/officeDocument/2006/relationships/hyperlink" Target="../../../../../:b:/g/personal/lppmsby_telkomuniversity_ac_id/ERxA4ZxdGOBPkl4kUjkW7JEB7-BhGUqzZHrgjkvDILWdRw?e=9L4kSm" TargetMode="External"/><Relationship Id="rId94" Type="http://schemas.openxmlformats.org/officeDocument/2006/relationships/hyperlink" Target="http://cdndata.telkomuniversity.ac.id/research/z17115200263c3dbb1eaf2786554a7c31a0d109455d.pdf" TargetMode="External"/><Relationship Id="rId99" Type="http://schemas.openxmlformats.org/officeDocument/2006/relationships/hyperlink" Target="../../../../../../:b:/g/personal/lppmsby_telkomuniversity_ac_id/EfUuMnqtKEdKmcXnBmaa1zABeggWEAYLZY7nZ-U7vsIqRw?e=CSzGcB" TargetMode="External"/><Relationship Id="rId101" Type="http://schemas.openxmlformats.org/officeDocument/2006/relationships/hyperlink" Target="../../../../../:b:/g/personal/lppmsby_telkomuniversity_ac_id/Eecktax1NS1GkZcxdNbSALUBjNiVP4Wqh4y4-XR_EJ0AOw?e=4l3gJP" TargetMode="External"/><Relationship Id="rId4" Type="http://schemas.openxmlformats.org/officeDocument/2006/relationships/hyperlink" Target="https://drive.google.com/file/d/1ebxYiGHYh4H9kAB0UkeZz3DylZ5Tyii8/view?usp=drive_link" TargetMode="External"/><Relationship Id="rId9" Type="http://schemas.openxmlformats.org/officeDocument/2006/relationships/hyperlink" Target="https://drive.google.com/file/d/1ebxYiGHYh4H9kAB0UkeZz3DylZ5Tyii8/view?usp=drive_link" TargetMode="External"/><Relationship Id="rId13" Type="http://schemas.openxmlformats.org/officeDocument/2006/relationships/hyperlink" Target="https://drive.google.com/file/d/1ebxYiGHYh4H9kAB0UkeZz3DylZ5Tyii8/view?usp=drive_link" TargetMode="External"/><Relationship Id="rId18" Type="http://schemas.openxmlformats.org/officeDocument/2006/relationships/hyperlink" Target="https://cdn.ittelkom-sby.ac.id/research/z16933834143f73d0e2cbc1df56d9ac3c6db0329a3f.pdf" TargetMode="External"/><Relationship Id="rId39" Type="http://schemas.openxmlformats.org/officeDocument/2006/relationships/hyperlink" Target="https://cdn.ittelkom-sby.ac.id/research/z1639107188d816cc4f784d4e038f07206e690327de.pdf" TargetMode="External"/><Relationship Id="rId34" Type="http://schemas.openxmlformats.org/officeDocument/2006/relationships/hyperlink" Target="https://cdn.ittelkom-sby.ac.id/research/z16975329247cbf51e6a69993ce9a29aa293d12587a.pdf" TargetMode="External"/><Relationship Id="rId50" Type="http://schemas.openxmlformats.org/officeDocument/2006/relationships/hyperlink" Target="https://cdn.ittelkom-sby.ac.id/research/z1678092023ee9b175e390bf4ba3de7737ae2abefb4.pdf" TargetMode="External"/><Relationship Id="rId55"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76" Type="http://schemas.openxmlformats.org/officeDocument/2006/relationships/hyperlink" Target="../../../../../:b:/g/personal/lppm_ittelkom-sby_ac_id/EU_G6bvU-pZLmFD89xcz3-wBPWIBOeGQRMBM4jbd2ZUdNw?e=LtzFRz" TargetMode="External"/><Relationship Id="rId97" Type="http://schemas.openxmlformats.org/officeDocument/2006/relationships/hyperlink" Target="http://cdndata.telkomuniversity.ac.id/research/z1731047577d927383fa5e959d8ed1f2b13445761e4.pdf" TargetMode="External"/><Relationship Id="rId104" Type="http://schemas.openxmlformats.org/officeDocument/2006/relationships/table" Target="../tables/table11.xml"/><Relationship Id="rId7" Type="http://schemas.openxmlformats.org/officeDocument/2006/relationships/hyperlink" Target="https://drive.google.com/file/d/1ebxYiGHYh4H9kAB0UkeZz3DylZ5Tyii8/view?usp=drive_link" TargetMode="External"/><Relationship Id="rId71" Type="http://schemas.openxmlformats.org/officeDocument/2006/relationships/hyperlink" Target="../../../../../:b:/r/personal/lppm_ittelkom-sby_ac_id/Documents/2023/Hibah%20Eksternal/BIMA/Kontrak%20Turunan/Scan%20Kontrak%20Turunan%20PDP%20-%20Wachda.pdf?csf=1&amp;web=1&amp;e=zk6dil" TargetMode="External"/><Relationship Id="rId92" Type="http://schemas.openxmlformats.org/officeDocument/2006/relationships/hyperlink" Target="https://iplatinum.telkomuniversity.ac.id/backoffice/selection/proposal/document/485" TargetMode="External"/><Relationship Id="rId2" Type="http://schemas.openxmlformats.org/officeDocument/2006/relationships/hyperlink" Target="https://drive.google.com/file/d/1DkMQJsHnWiwU1VV-PYwjTENO2uVyj5VM/view?usp=drive_link" TargetMode="External"/><Relationship Id="rId29" Type="http://schemas.openxmlformats.org/officeDocument/2006/relationships/hyperlink" Target="https://drive.google.com/file/d/1I6LSWdHusLBHCUZrgIiTXWgS3NOeA24k/view?usp=sharing" TargetMode="External"/><Relationship Id="rId24" Type="http://schemas.openxmlformats.org/officeDocument/2006/relationships/hyperlink" Target="https://drive.google.com/file/d/1-nBJ81w25lg2Xh4WqbLR26Y0UXjNNEXx/view?usp=sharing" TargetMode="External"/><Relationship Id="rId40" Type="http://schemas.openxmlformats.org/officeDocument/2006/relationships/hyperlink" Target="https://cdn.ittelkom-sby.ac.id/research/z16155449353e970ab59048b1b3ce1f0a5eeccf306d.pdf" TargetMode="External"/><Relationship Id="rId45" Type="http://schemas.openxmlformats.org/officeDocument/2006/relationships/hyperlink" Target="https://cdn.ittelkom-sby.ac.id/research/z1670893432f18944aed4394ba1e89a9c855f4510f2.pdf" TargetMode="External"/><Relationship Id="rId66" Type="http://schemas.openxmlformats.org/officeDocument/2006/relationships/hyperlink" Target="https://drive.google.com/file/d/1qtuSUpN4j6nQfnG760vjpRZq14Hwy3gZ/view?usp=drive_link" TargetMode="External"/><Relationship Id="rId87" Type="http://schemas.openxmlformats.org/officeDocument/2006/relationships/hyperlink" Target="../../../../../../:b:/g/personal/lppmsby_telkomuniversity_ac_id/ETPxNx26MBZDn4VUFvPfTMwBBjdA-NqbJ22RY3Q3bJU5Fw?e=lcrdIz" TargetMode="External"/><Relationship Id="rId61"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82" Type="http://schemas.openxmlformats.org/officeDocument/2006/relationships/hyperlink" Target="https://cdn.ittelkom-sby.ac.id/research/z17133182038511466b5bce7ad45e2a80f7979624b4.pdf" TargetMode="External"/><Relationship Id="rId19" Type="http://schemas.openxmlformats.org/officeDocument/2006/relationships/hyperlink" Target="https://cdn.ittelkom-sby.ac.id/research/z1694056586605c9cb3dd133d66d9c59565dae028bb.pdf" TargetMode="External"/><Relationship Id="rId14" Type="http://schemas.openxmlformats.org/officeDocument/2006/relationships/hyperlink" Target="https://drive.google.com/file/d/1Cj0oLN2ZcoOSZ9b8cCaCqE8SUJkHJ4Qq/view?usp=drive_link" TargetMode="External"/><Relationship Id="rId30" Type="http://schemas.openxmlformats.org/officeDocument/2006/relationships/hyperlink" Target="https://drive.google.com/file/d/1wkzz3gTrNNJ5Mc08Hcfsf1hBERtViuqN/view?usp=sharing" TargetMode="External"/><Relationship Id="rId35" Type="http://schemas.openxmlformats.org/officeDocument/2006/relationships/hyperlink" Target="https://cdn.ittelkom-sby.ac.id/research/z1633578284a6e79453c173f1ac161a43edf8e1e593.pdf" TargetMode="External"/><Relationship Id="rId56"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77" Type="http://schemas.openxmlformats.org/officeDocument/2006/relationships/hyperlink" Target="../../../../../:b:/g/personal/lppm_ittelkom-sby_ac_id/EQh4nwhOpl1Jm12i4C0rAE4BhzrTBKnDJuEZ29WSTeXbBQ?e=OeoZ7o" TargetMode="External"/><Relationship Id="rId100" Type="http://schemas.openxmlformats.org/officeDocument/2006/relationships/hyperlink" Target="../../../../../../:b:/g/personal/lppmsby_telkomuniversity_ac_id/ETDhZWI1gXlNpo08-BhqXYsBviGzA35nWoSGH3DBEAiILA?e=GUxlao" TargetMode="External"/><Relationship Id="rId8" Type="http://schemas.openxmlformats.org/officeDocument/2006/relationships/hyperlink" Target="https://drive.google.com/file/d/1ebxYiGHYh4H9kAB0UkeZz3DylZ5Tyii8/view?usp=drive_link" TargetMode="External"/><Relationship Id="rId51" Type="http://schemas.openxmlformats.org/officeDocument/2006/relationships/hyperlink" Target="https://cdn.ittelkom-sby.ac.id/research/z1692360116f1c3798d922c168bc920da59fbe59226.pdf" TargetMode="External"/><Relationship Id="rId72" Type="http://schemas.openxmlformats.org/officeDocument/2006/relationships/hyperlink" Target="../../../../../:b:/r/personal/lppm_ittelkom-sby_ac_id/Documents/2023/Hibah%20Eksternal/BIMA/Kontrak%20Turunan/Scan%20Kontrak%20Turunan%20PDP%20-%20Darlin.pdf?csf=1&amp;web=1&amp;e=NZP7aD" TargetMode="External"/><Relationship Id="rId93" Type="http://schemas.openxmlformats.org/officeDocument/2006/relationships/hyperlink" Target="http://cdndata.telkomuniversity.ac.id/research/z17115204410f6061b019d962667fccf6b0befaa333.pdf" TargetMode="External"/><Relationship Id="rId98" Type="http://schemas.openxmlformats.org/officeDocument/2006/relationships/hyperlink" Target="https://cdndata.telkomuniversity.ac.id/research/z17309689122cc83b36c5c1943fcf677c6685b4ef16.pdf" TargetMode="External"/><Relationship Id="rId3" Type="http://schemas.openxmlformats.org/officeDocument/2006/relationships/hyperlink" Target="https://drive.google.com/file/d/1ZQwbcvuHTBqhFPRvwaAG63vJFzo49Rqw/view?usp=drive_link"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abdimas-ppm.telkomuniversity.ac.id/unduh-pks/2024%2CGocYU8ySOatmUNEn" TargetMode="External"/><Relationship Id="rId21" Type="http://schemas.openxmlformats.org/officeDocument/2006/relationships/hyperlink" Target="https://cdn.ittelkom-sby.ac.id/research/z16933624400bdd985958ba3514a88b6fa899e11897.pdf" TargetMode="External"/><Relationship Id="rId42" Type="http://schemas.openxmlformats.org/officeDocument/2006/relationships/hyperlink" Target="https://cdn.ittelkom-sby.ac.id/research/z1693382686cc52baf62d7d6399be63450d6cee03b4.pdf" TargetMode="External"/><Relationship Id="rId63" Type="http://schemas.openxmlformats.org/officeDocument/2006/relationships/hyperlink" Target="https://cdn.ittelkom-sby.ac.id/research/z166312688454a5089d51b4c124355eaa89d95c1a51.pdf" TargetMode="External"/><Relationship Id="rId84" Type="http://schemas.openxmlformats.org/officeDocument/2006/relationships/hyperlink" Target="https://cdn.ittelkom-sby.ac.id/research/z16280546664d89c2d450a8662fb1ee61c1a451ddce.pdf" TargetMode="External"/><Relationship Id="rId16" Type="http://schemas.openxmlformats.org/officeDocument/2006/relationships/hyperlink" Target="https://drive.google.com/file/d/1EavCAwX21XC_cwdcb_q3271xprhlkUcE/view?usp=sharing" TargetMode="External"/><Relationship Id="rId107" Type="http://schemas.openxmlformats.org/officeDocument/2006/relationships/hyperlink" Target="../../../../../:b:/g/personal/lppm_ittelkom-sby_ac_id/EVmf0qXQaO1LvsHj6UcKHsMBOOYQB9GtgAeVzl_2orTDPg?e=9fZAvL" TargetMode="External"/><Relationship Id="rId11" Type="http://schemas.openxmlformats.org/officeDocument/2006/relationships/hyperlink" Target="https://drive.google.com/file/d/1xogy7NNIe_4vm0YtA55G6X96NJOBXuPA/view?usp=sharing" TargetMode="External"/><Relationship Id="rId32" Type="http://schemas.openxmlformats.org/officeDocument/2006/relationships/hyperlink" Target="https://cdn.ittelkom-sby.ac.id/research/z16933601397fe894b9f7b1012e7dbfb6a051a28344.pdf" TargetMode="External"/><Relationship Id="rId37" Type="http://schemas.openxmlformats.org/officeDocument/2006/relationships/hyperlink" Target="https://cdn.ittelkom-sby.ac.id/research/z169387990386b421112081461254204132b9d3597a.pdf" TargetMode="External"/><Relationship Id="rId53" Type="http://schemas.openxmlformats.org/officeDocument/2006/relationships/hyperlink" Target="https://cdn.ittelkom-sby.ac.id/research/z1654832170d0c25729b5c0a42652957b724d6e01bb.pdf" TargetMode="External"/><Relationship Id="rId58" Type="http://schemas.openxmlformats.org/officeDocument/2006/relationships/hyperlink" Target="https://cdn.ittelkom-sby.ac.id/research/z165483269414fa2ee9eddaf8e3884223c23169b1ce.pdf" TargetMode="External"/><Relationship Id="rId74" Type="http://schemas.openxmlformats.org/officeDocument/2006/relationships/hyperlink" Target="https://cdn.ittelkom-sby.ac.id/research/z1628053400415728a31d60cc6664a51d6278a45bc3.pdf" TargetMode="External"/><Relationship Id="rId79" Type="http://schemas.openxmlformats.org/officeDocument/2006/relationships/hyperlink" Target="https://cdn.ittelkom-sby.ac.id/research/z16280532228f1fb2823b430629bf47e70b23d5a2c0.pdf" TargetMode="External"/><Relationship Id="rId102" Type="http://schemas.openxmlformats.org/officeDocument/2006/relationships/hyperlink" Target="../../../../../:b:/g/personal/lppm_ittelkom-sby_ac_id/Eaz9x-oj_4NAnjg66YZLgnMBp347kSfRP9j2_r7fjR7HFA?e=XJfexh" TargetMode="External"/><Relationship Id="rId123" Type="http://schemas.openxmlformats.org/officeDocument/2006/relationships/hyperlink" Target="https://abdimas-ppm.telkomuniversity.ac.id/unduh-pks/2024%2C0TGGHwynb164iKp1" TargetMode="External"/><Relationship Id="rId128" Type="http://schemas.openxmlformats.org/officeDocument/2006/relationships/hyperlink" Target="https://abdimas-ppm.telkomuniversity.ac.id/unduh-pks/2024%2CWe7PpqJrOqoxByq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90" Type="http://schemas.openxmlformats.org/officeDocument/2006/relationships/hyperlink" Target="https://cdn.ittelkom-sby.ac.id/research/z16280523832b7f5a71f25aed00443d22ae04e5ae5b.pdf" TargetMode="External"/><Relationship Id="rId95" Type="http://schemas.openxmlformats.org/officeDocument/2006/relationships/hyperlink" Target="../../../../../:b:/g/personal/lppm_ittelkom-sby_ac_id/EVPOpTZ-ybRKs7XdFozMPlABSMhzyc9q2cxPpYuQjQjm2g?e=zSdZUV" TargetMode="External"/><Relationship Id="rId22" Type="http://schemas.openxmlformats.org/officeDocument/2006/relationships/hyperlink" Target="https://cdn.ittelkom-sby.ac.id/research/z16933603004e1c377d9b8b9511800cf89af758f14d.pdf" TargetMode="External"/><Relationship Id="rId27" Type="http://schemas.openxmlformats.org/officeDocument/2006/relationships/hyperlink" Target="https://cdn.ittelkom-sby.ac.id/research/z169336194683adf3c3715ee33f0bffdd3533817e4d.pdf" TargetMode="External"/><Relationship Id="rId43" Type="http://schemas.openxmlformats.org/officeDocument/2006/relationships/hyperlink" Target="https://cdn.ittelkom-sby.ac.id/research/z169338289731a601820f52fc97ab937afa782a7d6e.pdf" TargetMode="External"/><Relationship Id="rId48" Type="http://schemas.openxmlformats.org/officeDocument/2006/relationships/hyperlink" Target="https://cdn.ittelkom-sby.ac.id/research/z170167484087bde8ad1400ab47f7fcccd68be7a1dc.pdf" TargetMode="External"/><Relationship Id="rId64" Type="http://schemas.openxmlformats.org/officeDocument/2006/relationships/hyperlink" Target="https://cdn.ittelkom-sby.ac.id/research/z1663126696dde2e58127bfc8828bb3f8fa5c353430.pdf" TargetMode="External"/><Relationship Id="rId69" Type="http://schemas.openxmlformats.org/officeDocument/2006/relationships/hyperlink" Target="https://cdn.ittelkom-sby.ac.id/research/z16631273107e381b68e001f3798914672681f130c2.pdf" TargetMode="External"/><Relationship Id="rId113" Type="http://schemas.openxmlformats.org/officeDocument/2006/relationships/hyperlink" Target="https://abdimas-ppm.telkomuniversity.ac.id/unduh-pks/2024%2CYYQtUjmvVCyqKBCq" TargetMode="External"/><Relationship Id="rId118" Type="http://schemas.openxmlformats.org/officeDocument/2006/relationships/hyperlink" Target="https://abdimas-ppm.telkomuniversity.ac.id/unduh-pks/2024%2CFKtT4f2rlDTAmGSL" TargetMode="External"/><Relationship Id="rId134" Type="http://schemas.openxmlformats.org/officeDocument/2006/relationships/hyperlink" Target="../../../../../:b:/g/personal/lppm_ittelkom-sby_ac_id/EQBzmKGIvANFu9TIPElr1goBtKFZzQBz6u8pTvEDCnAtxw?e=8yBNec" TargetMode="External"/><Relationship Id="rId80" Type="http://schemas.openxmlformats.org/officeDocument/2006/relationships/hyperlink" Target="https://cdn.ittelkom-sby.ac.id/research/z1628053476af2014b95c001a13fc2b9ab7cf56e496.pdf" TargetMode="External"/><Relationship Id="rId85" Type="http://schemas.openxmlformats.org/officeDocument/2006/relationships/hyperlink" Target="https://cdn.ittelkom-sby.ac.id/research/z163349926961efdbf1abe007881e0111feea21709b.pdf" TargetMode="External"/><Relationship Id="rId12" Type="http://schemas.openxmlformats.org/officeDocument/2006/relationships/hyperlink" Target="https://drive.google.com/file/d/17b1Xi3t-8LeWp6X-i8U8Od_yMPjKsqaN/view?usp=sharing" TargetMode="External"/><Relationship Id="rId17" Type="http://schemas.openxmlformats.org/officeDocument/2006/relationships/hyperlink" Target="https://drive.google.com/file/d/1DfoKl33q2Z6klF4C9MJmSHLBCiUsjDSL/view?usp=sharing" TargetMode="External"/><Relationship Id="rId33" Type="http://schemas.openxmlformats.org/officeDocument/2006/relationships/hyperlink" Target="https://cdn.ittelkom-sby.ac.id/research/z16933615170aae51a209e1861fac6c6874e213ceed.pdf" TargetMode="External"/><Relationship Id="rId38" Type="http://schemas.openxmlformats.org/officeDocument/2006/relationships/hyperlink" Target="https://cdn.ittelkom-sby.ac.id/research/z1694050677ea140ed9eb4d9c63a5e12acba4ecf7bc.pdf" TargetMode="External"/><Relationship Id="rId59" Type="http://schemas.openxmlformats.org/officeDocument/2006/relationships/hyperlink" Target="https://cdn.ittelkom-sby.ac.id/research/z1654832399365e19c03374e597c9538293176f74cf.pdf" TargetMode="External"/><Relationship Id="rId103" Type="http://schemas.openxmlformats.org/officeDocument/2006/relationships/hyperlink" Target="../../../../../:b:/g/personal/lppm_ittelkom-sby_ac_id/Ebeju3VcF5RHpI1O5nmhg-wBYXNdxGK8Zn1gZQ5tyMKywQ?e=U8tYLi" TargetMode="External"/><Relationship Id="rId108" Type="http://schemas.openxmlformats.org/officeDocument/2006/relationships/hyperlink" Target="https://abdimas-ppm.telkomuniversity.ac.id/unduh-pks/2024%2CHtCBKJOlpNTTe3gU" TargetMode="External"/><Relationship Id="rId124" Type="http://schemas.openxmlformats.org/officeDocument/2006/relationships/hyperlink" Target="https://abdimas-ppm.telkomuniversity.ac.id/unduh-pks/2024%2CYU7INyMEsgBUasF6" TargetMode="External"/><Relationship Id="rId129"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54" Type="http://schemas.openxmlformats.org/officeDocument/2006/relationships/hyperlink" Target="https://cdn.ittelkom-sby.ac.id/research/z1655089442292b995ca37e5538082f58900a54053a.pdf" TargetMode="External"/><Relationship Id="rId70" Type="http://schemas.openxmlformats.org/officeDocument/2006/relationships/hyperlink" Target="https://cdn.ittelkom-sby.ac.id/research/z166312628625704775749a1e6ce4bd00618491da20.pdf" TargetMode="External"/><Relationship Id="rId75" Type="http://schemas.openxmlformats.org/officeDocument/2006/relationships/hyperlink" Target="https://cdn.ittelkom-sby.ac.id/research/z1628053140f0b3864028344aea3ff33da6fb13d37a.pdf" TargetMode="External"/><Relationship Id="rId91" Type="http://schemas.openxmlformats.org/officeDocument/2006/relationships/hyperlink" Target="https://cdn.ittelkom-sby.ac.id/research/z1693363316c91091b9568181deb0fa8d05a39450ad.pdf" TargetMode="External"/><Relationship Id="rId96" Type="http://schemas.openxmlformats.org/officeDocument/2006/relationships/hyperlink" Target="../../../../../:b:/g/personal/lppm_ittelkom-sby_ac_id/EfhiDdlst-FClblDuQEXT-EBm3IuL0FOi-HitoiUpUP0HA?e=p47F2E" TargetMode="External"/><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6"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3" Type="http://schemas.openxmlformats.org/officeDocument/2006/relationships/hyperlink" Target="https://cdn.ittelkom-sby.ac.id/research/z1693360802542662b940fcdb02d7f3bc3c2305f340.pdf" TargetMode="External"/><Relationship Id="rId28" Type="http://schemas.openxmlformats.org/officeDocument/2006/relationships/hyperlink" Target="https://cdn.ittelkom-sby.ac.id/research/z16933623122d081db2111ab3299e9ac9264972c23f.pdf" TargetMode="External"/><Relationship Id="rId49" Type="http://schemas.openxmlformats.org/officeDocument/2006/relationships/hyperlink" Target="https://cdn.ittelkom-sby.ac.id/research/z165483225036fd50f53ef4939ff1e707b96e8aebe7.pdf" TargetMode="External"/><Relationship Id="rId114" Type="http://schemas.openxmlformats.org/officeDocument/2006/relationships/hyperlink" Target="https://abdimas-ppm.telkomuniversity.ac.id/unduh-pks/2024%2CxC6PEwffEkz594w8" TargetMode="External"/><Relationship Id="rId119" Type="http://schemas.openxmlformats.org/officeDocument/2006/relationships/hyperlink" Target="https://abdimas-ppm.telkomuniversity.ac.id/unduh-pks/2024%2Cqy7PMrD88nNngfkn" TargetMode="External"/><Relationship Id="rId44" Type="http://schemas.openxmlformats.org/officeDocument/2006/relationships/hyperlink" Target="https://cdn.ittelkom-sby.ac.id/research/z1693879966e31d78d44782879ef10b274ca7a2097b.pdf" TargetMode="External"/><Relationship Id="rId60" Type="http://schemas.openxmlformats.org/officeDocument/2006/relationships/hyperlink" Target="https://cdn.ittelkom-sby.ac.id/research/z16432778985b043871c2840ece1ff4c3cd2988a7ca.pdf" TargetMode="External"/><Relationship Id="rId65" Type="http://schemas.openxmlformats.org/officeDocument/2006/relationships/hyperlink" Target="https://cdn.ittelkom-sby.ac.id/research/z16631264882eb2671fb8ce9c412644f55e7118f7dd.pdf" TargetMode="External"/><Relationship Id="rId81" Type="http://schemas.openxmlformats.org/officeDocument/2006/relationships/hyperlink" Target="https://cdn.ittelkom-sby.ac.id/research/z1628053341dcc5f10649339b3606998a91ffdcda8f.pdf" TargetMode="External"/><Relationship Id="rId86" Type="http://schemas.openxmlformats.org/officeDocument/2006/relationships/hyperlink" Target="https://cdn.ittelkom-sby.ac.id/research/z163349921477c75166197a23e8b8cc687da87f6c76.pdf" TargetMode="External"/><Relationship Id="rId130" Type="http://schemas.openxmlformats.org/officeDocument/2006/relationships/hyperlink" Target="https://cdn.ittelkom-sby.ac.id/research/z169630355322018c49d5a2418cad131eae749cd619.pdf" TargetMode="External"/><Relationship Id="rId135" Type="http://schemas.openxmlformats.org/officeDocument/2006/relationships/vmlDrawing" Target="../drawings/vmlDrawing7.vml"/><Relationship Id="rId13" Type="http://schemas.openxmlformats.org/officeDocument/2006/relationships/hyperlink" Target="https://drive.google.com/file/d/17b1Xi3t-8LeWp6X-i8U8Od_yMPjKsqaN/view?usp=sharing" TargetMode="External"/><Relationship Id="rId18" Type="http://schemas.openxmlformats.org/officeDocument/2006/relationships/hyperlink" Target="https://drive.google.com/file/d/14t2vxRtswVcDzyBK7BIzB-wOSz4Uvd2J/view?usp=sharing" TargetMode="External"/><Relationship Id="rId39" Type="http://schemas.openxmlformats.org/officeDocument/2006/relationships/hyperlink" Target="https://cdn.ittelkom-sby.ac.id/research/z16933826151a498daf2b41a46b3fec095be431c918.pdf" TargetMode="External"/><Relationship Id="rId109" Type="http://schemas.openxmlformats.org/officeDocument/2006/relationships/hyperlink" Target="https://abdimas-ppm.telkomuniversity.ac.id/unduh-pks/2024%2CtEm3F5t6OCn2BZTE" TargetMode="External"/><Relationship Id="rId34" Type="http://schemas.openxmlformats.org/officeDocument/2006/relationships/hyperlink" Target="https://cdn.ittelkom-sby.ac.id/research/z1693360433e5b91174ef7442ff3b4e71752f93293c.pdf" TargetMode="External"/><Relationship Id="rId50" Type="http://schemas.openxmlformats.org/officeDocument/2006/relationships/hyperlink" Target="https://cdn.ittelkom-sby.ac.id/research/z1663125347b71ed542b2a216ff789e788e063e0509.pdf" TargetMode="External"/><Relationship Id="rId55" Type="http://schemas.openxmlformats.org/officeDocument/2006/relationships/hyperlink" Target="https://cdn.ittelkom-sby.ac.id/research/z1663125252c41d93887c45e272359da60558a43c69.pdf" TargetMode="External"/><Relationship Id="rId76" Type="http://schemas.openxmlformats.org/officeDocument/2006/relationships/hyperlink" Target="https://cdn.ittelkom-sby.ac.id/research/z1628052878f4c8c3ce58655383f69f593a14f37890.pdf" TargetMode="External"/><Relationship Id="rId97" Type="http://schemas.openxmlformats.org/officeDocument/2006/relationships/hyperlink" Target="../../../../../:b:/g/personal/lppm_ittelkom-sby_ac_id/EfhiDdlst-FClblDuQEXT-EBm3IuL0FOi-HitoiUpUP0HA?e=1isve7" TargetMode="External"/><Relationship Id="rId104"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20" Type="http://schemas.openxmlformats.org/officeDocument/2006/relationships/hyperlink" Target="https://abdimas-ppm.telkomuniversity.ac.id/unduh-pks/2024%2CN30yLCj7mCNqUWeS" TargetMode="External"/><Relationship Id="rId125" Type="http://schemas.openxmlformats.org/officeDocument/2006/relationships/hyperlink" Target="https://abdimas-ppm.telkomuniversity.ac.id/unduh-pks/2024%2CPrNRXdw53DNtgA1U"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71" Type="http://schemas.openxmlformats.org/officeDocument/2006/relationships/hyperlink" Target="https://cdn.ittelkom-sby.ac.id/research/z16631259952c4cf7983566dd98928b7dba10cbeafb.pdf" TargetMode="External"/><Relationship Id="rId92" Type="http://schemas.openxmlformats.org/officeDocument/2006/relationships/hyperlink" Target="https://drive.google.com/file/d/1t6WzfDG91299Tx5UPFqRBVrJXYCwa9IY/view?usp=sharing"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0561fecee4734ce7294464dd802d84925696.pdf" TargetMode="External"/><Relationship Id="rId24" Type="http://schemas.openxmlformats.org/officeDocument/2006/relationships/hyperlink" Target="https://cdn.ittelkom-sby.ac.id/research/z16933616697cfdda1616ab11810fd6f873ef7b59df.pdf" TargetMode="External"/><Relationship Id="rId40" Type="http://schemas.openxmlformats.org/officeDocument/2006/relationships/hyperlink" Target="https://cdn.ittelkom-sby.ac.id/research/z169338278491d18fe1ee9ba6db29c79eebb23d2be4.pdf" TargetMode="External"/><Relationship Id="rId45" Type="http://schemas.openxmlformats.org/officeDocument/2006/relationships/hyperlink" Target="https://cdn.ittelkom-sby.ac.id/research/z1693384077be9dea1206336ba4b2ffec1fe2a75caf.pdf" TargetMode="External"/><Relationship Id="rId66" Type="http://schemas.openxmlformats.org/officeDocument/2006/relationships/hyperlink" Target="https://cdn.ittelkom-sby.ac.id/research/z16631260913bf6d2e4cc83ce088ce10414a96de560.pdf" TargetMode="External"/><Relationship Id="rId87" Type="http://schemas.openxmlformats.org/officeDocument/2006/relationships/hyperlink" Target="https://cdn.ittelkom-sby.ac.id/research/z1633506530a378d47fb9d6853a64698e60179ab3b6.pdf" TargetMode="External"/><Relationship Id="rId110" Type="http://schemas.openxmlformats.org/officeDocument/2006/relationships/hyperlink" Target="https://abdimas-ppm.telkomuniversity.ac.id/unduh-pks/2024%2CwAXiqG6HLYo5L0Qv" TargetMode="External"/><Relationship Id="rId115" Type="http://schemas.openxmlformats.org/officeDocument/2006/relationships/hyperlink" Target="https://abdimas-ppm.telkomuniversity.ac.id/unduh-pks/2024%2CobcFZyYNGHeEUK1H" TargetMode="External"/><Relationship Id="rId131"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136" Type="http://schemas.openxmlformats.org/officeDocument/2006/relationships/comments" Target="../comments7.xml"/><Relationship Id="rId61" Type="http://schemas.openxmlformats.org/officeDocument/2006/relationships/hyperlink" Target="https://cdn.ittelkom-sby.ac.id/research/z16548329714cb73132fa21321f09284544f833008e.pdf" TargetMode="External"/><Relationship Id="rId82" Type="http://schemas.openxmlformats.org/officeDocument/2006/relationships/hyperlink" Target="https://cdn.ittelkom-sby.ac.id/research/z163357849451c6d18021693979b2ec1e81ac1d1a52.pdf" TargetMode="External"/><Relationship Id="rId19" Type="http://schemas.openxmlformats.org/officeDocument/2006/relationships/hyperlink" Target="https://drive.google.com/file/d/14t2vxRtswVcDzyBK7BIzB-wOSz4Uvd2J/view?usp=sharing" TargetMode="External"/><Relationship Id="rId14" Type="http://schemas.openxmlformats.org/officeDocument/2006/relationships/hyperlink" Target="https://drive.google.com/file/d/17MYjaTOD_p7JiHH0Vtml3USllFlr3gsm/view?usp=sharing" TargetMode="External"/><Relationship Id="rId30" Type="http://schemas.openxmlformats.org/officeDocument/2006/relationships/hyperlink" Target="https://cdn.ittelkom-sby.ac.id/research/z169336098641aa6cedd99e9a00f454014141d268a7.pdf" TargetMode="External"/><Relationship Id="rId35" Type="http://schemas.openxmlformats.org/officeDocument/2006/relationships/hyperlink" Target="https://cdn.ittelkom-sby.ac.id/research/z1693360072f79f9947a356ac4d15f1b240d8322c2c.pdf" TargetMode="External"/><Relationship Id="rId56" Type="http://schemas.openxmlformats.org/officeDocument/2006/relationships/hyperlink" Target="https://cdn.ittelkom-sby.ac.id/research/z1654832089ce52bede5f880121f4bfa7df4a351082.pdf" TargetMode="External"/><Relationship Id="rId77" Type="http://schemas.openxmlformats.org/officeDocument/2006/relationships/hyperlink" Target="https://cdn.ittelkom-sby.ac.id/research/z1628053055c300781a859366f7a636114d5df55dd5.pdf" TargetMode="External"/><Relationship Id="rId100" Type="http://schemas.openxmlformats.org/officeDocument/2006/relationships/hyperlink" Target="https://drive.google.com/file/d/1Qks_IPrBZKgFx2Z8Rp987_gCx4yMAX_n/view?usp=drive_link" TargetMode="External"/><Relationship Id="rId105" Type="http://schemas.openxmlformats.org/officeDocument/2006/relationships/hyperlink" Target="https://cdn.ittelkom-sby.ac.id/research/z1701680405fc9fbd3faf3ebd2b604a3e28582fa10d.pdf" TargetMode="External"/><Relationship Id="rId126" Type="http://schemas.openxmlformats.org/officeDocument/2006/relationships/hyperlink" Target="https://abdimas-ppm.telkomuniversity.ac.id/unduh-pks/2024%2CuCiDQ8A7odUVCEt2" TargetMode="External"/><Relationship Id="rId8"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51" Type="http://schemas.openxmlformats.org/officeDocument/2006/relationships/hyperlink" Target="https://cdn.ittelkom-sby.ac.id/research/z165483261119bb95d27e58fa171146c4a68599324d.pdf" TargetMode="External"/><Relationship Id="rId72" Type="http://schemas.openxmlformats.org/officeDocument/2006/relationships/hyperlink" Target="https://cdn.ittelkom-sby.ac.id/research/z16631267999dcfcd191b8a6df45f9f3615e7977a20.pdf" TargetMode="External"/><Relationship Id="rId93" Type="http://schemas.openxmlformats.org/officeDocument/2006/relationships/hyperlink" Target="https://cdn.ittelkom-sby.ac.id/research/z1654831727cbe0d512637a7d4bb4639230b8f54552.pdf" TargetMode="External"/><Relationship Id="rId98" Type="http://schemas.openxmlformats.org/officeDocument/2006/relationships/hyperlink" Target="../../../../../:b:/g/personal/lppm_ittelkom-sby_ac_id/EfJpnfBo_t1Il1nf_T7FK7sBQTzuVB50NpBrUYuCdR9-ig?e=Vm9WCG" TargetMode="External"/><Relationship Id="rId121" Type="http://schemas.openxmlformats.org/officeDocument/2006/relationships/hyperlink" Target="https://abdimas-ppm.telkomuniversity.ac.id/unduh-pks/2024%2CyWQQIrQ8HRVkMMgx" TargetMode="External"/><Relationship Id="rId3"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25" Type="http://schemas.openxmlformats.org/officeDocument/2006/relationships/hyperlink" Target="https://cdn.ittelkom-sby.ac.id/research/z16933618047ff7339e6d7a8050a7a609fd612ea5a5.pdf" TargetMode="External"/><Relationship Id="rId46" Type="http://schemas.openxmlformats.org/officeDocument/2006/relationships/hyperlink" Target="https://cdn.ittelkom-sby.ac.id/research/z1693361439b356de0ebe36889349b73aa62fc3075b.pdf" TargetMode="External"/><Relationship Id="rId67" Type="http://schemas.openxmlformats.org/officeDocument/2006/relationships/hyperlink" Target="https://cdn.ittelkom-sby.ac.id/research/z1663126200f80f8c68aa37c5691587a8900977adc5.pdf" TargetMode="External"/><Relationship Id="rId116" Type="http://schemas.openxmlformats.org/officeDocument/2006/relationships/hyperlink" Target="https://abdimas-ppm.telkomuniversity.ac.id/unduh-pks/2024%2CwYMnEvFVF2nG8bjK" TargetMode="External"/><Relationship Id="rId20" Type="http://schemas.openxmlformats.org/officeDocument/2006/relationships/hyperlink" Target="https://drive.google.com/file/d/1rv_ZyGNztP8WP8g6MGtVZrcFn1vOqeei/view?usp=sharing" TargetMode="External"/><Relationship Id="rId41" Type="http://schemas.openxmlformats.org/officeDocument/2006/relationships/hyperlink" Target="https://cdn.ittelkom-sby.ac.id/research/z16933829700236eb3e1c3bbd96364c32db82b9853b.pdf" TargetMode="External"/><Relationship Id="rId62" Type="http://schemas.openxmlformats.org/officeDocument/2006/relationships/hyperlink" Target="https://cdn.ittelkom-sby.ac.id/research/z165483230952e0ca19aec4569506f26bcf8cd71b2f.pdf" TargetMode="External"/><Relationship Id="rId83" Type="http://schemas.openxmlformats.org/officeDocument/2006/relationships/hyperlink" Target="https://cdn.ittelkom-sby.ac.id/research/z1633502822080072e91f6266690df905799d83ebfe.pdf" TargetMode="External"/><Relationship Id="rId88" Type="http://schemas.openxmlformats.org/officeDocument/2006/relationships/hyperlink" Target="https://cdn.ittelkom-sby.ac.id/research/z16335064254f3f8d9c0086903b12b3fff3f086ff91.pdf" TargetMode="External"/><Relationship Id="rId111" Type="http://schemas.openxmlformats.org/officeDocument/2006/relationships/hyperlink" Target="https://abdimas-ppm.telkomuniversity.ac.id/unduh-pks/2024%2CQRz6aL29P9mLFMk7" TargetMode="External"/><Relationship Id="rId132"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5" Type="http://schemas.openxmlformats.org/officeDocument/2006/relationships/hyperlink" Target="https://drive.google.com/file/d/1EavCAwX21XC_cwdcb_q3271xprhlkUcE/view?usp=sharing" TargetMode="External"/><Relationship Id="rId36" Type="http://schemas.openxmlformats.org/officeDocument/2006/relationships/hyperlink" Target="https://cdn.ittelkom-sby.ac.id/research/z1693382855924412c44fe637d205785ee50d39eb36.pdf" TargetMode="External"/><Relationship Id="rId57" Type="http://schemas.openxmlformats.org/officeDocument/2006/relationships/hyperlink" Target="https://cdn.ittelkom-sby.ac.id/research/z165483276868ef29fa611963f35a64704202150f4d.pdf" TargetMode="External"/><Relationship Id="rId106" Type="http://schemas.openxmlformats.org/officeDocument/2006/relationships/hyperlink" Target="../../../../../:b:/g/personal/lppm_ittelkom-sby_ac_id/EVmf0qXQaO1LvsHj6UcKHsMBOOYQB9GtgAeVzl_2orTDPg?e=9fZAvL" TargetMode="External"/><Relationship Id="rId127" Type="http://schemas.openxmlformats.org/officeDocument/2006/relationships/hyperlink" Target="https://abdimas-ppm.telkomuniversity.ac.id/unduh-pks/2024%2CBroX2jRGw79es87U" TargetMode="External"/><Relationship Id="rId10" Type="http://schemas.openxmlformats.org/officeDocument/2006/relationships/hyperlink" Target="https://drive.google.com/file/d/1xogy7NNIe_4vm0YtA55G6X96NJOBXuPA/view?usp=sharing" TargetMode="External"/><Relationship Id="rId31" Type="http://schemas.openxmlformats.org/officeDocument/2006/relationships/hyperlink" Target="https://cdn.ittelkom-sby.ac.id/research/z16943974813946e3f095e3a272c1e2e7757945dd4b.pdf" TargetMode="External"/><Relationship Id="rId52" Type="http://schemas.openxmlformats.org/officeDocument/2006/relationships/hyperlink" Target="https://cdn.ittelkom-sby.ac.id/research/z1654832510a5afa45805cadbb7a70d600e291d5833.pdf" TargetMode="External"/><Relationship Id="rId73" Type="http://schemas.openxmlformats.org/officeDocument/2006/relationships/hyperlink" Target="https://cdn.ittelkom-sby.ac.id/research/z1628053612bb4ce90cb1e751f1fa9006711affdc72.pdf" TargetMode="External"/><Relationship Id="rId78" Type="http://schemas.openxmlformats.org/officeDocument/2006/relationships/hyperlink" Target="https://cdn.ittelkom-sby.ac.id/research/z1628053722a15f6953e6a543ea149b44afe6a7867b.pdf" TargetMode="External"/><Relationship Id="rId94" Type="http://schemas.openxmlformats.org/officeDocument/2006/relationships/hyperlink" Target="https://drive.google.com/file/d/1yCSp1LzQx1L-ax4eyplF9Kha5xkA9_nA/view" TargetMode="External"/><Relationship Id="rId99" Type="http://schemas.openxmlformats.org/officeDocument/2006/relationships/hyperlink" Target="../../../../../:b:/g/personal/lppm_ittelkom-sby_ac_id/EQWig6bztItJnU3pOcyUmJkBgqpW-R6_rIGjnbhaZIlN1Q?e=1il2El" TargetMode="External"/><Relationship Id="rId101" Type="http://schemas.openxmlformats.org/officeDocument/2006/relationships/hyperlink" Target="https://cdn.ittelkom-sby.ac.id/research/z1700621926f5ed4c452d8aaaa3a09c4a1db65d16c2.pdf" TargetMode="External"/><Relationship Id="rId122" Type="http://schemas.openxmlformats.org/officeDocument/2006/relationships/hyperlink" Target="https://abdimas-ppm.telkomuniversity.ac.id/unduh-pks/2024%2Cv5Xehq9p96rrhSMU" TargetMode="External"/><Relationship Id="rId4"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6" Type="http://schemas.openxmlformats.org/officeDocument/2006/relationships/hyperlink" Target="https://cdn.ittelkom-sby.ac.id/research/z16933613093b309f4f363696400323228d0c4e2bb8.pdf" TargetMode="External"/><Relationship Id="rId47" Type="http://schemas.openxmlformats.org/officeDocument/2006/relationships/hyperlink" Target="https://cdn.ittelkom-sby.ac.id/research/z169338415943afc52c0cc8e8c3123465d0ecad6520.pdf" TargetMode="External"/><Relationship Id="rId68" Type="http://schemas.openxmlformats.org/officeDocument/2006/relationships/hyperlink" Target="https://cdn.ittelkom-sby.ac.id/research/z166312714810937d7477396e633d5134cf512ad242.pdf" TargetMode="External"/><Relationship Id="rId89" Type="http://schemas.openxmlformats.org/officeDocument/2006/relationships/hyperlink" Target="https://cdn.ittelkom-sby.ac.id/research/z1628052515f49255fea602f40931bf2e5ed2f1a965.pdf" TargetMode="External"/><Relationship Id="rId112" Type="http://schemas.openxmlformats.org/officeDocument/2006/relationships/hyperlink" Target="https://abdimas-ppm.telkomuniversity.ac.id/unduh-pks/2024%2CzO3CiWdABRcykU3K" TargetMode="External"/><Relationship Id="rId133" Type="http://schemas.openxmlformats.org/officeDocument/2006/relationships/hyperlink" Target="../../../../../:b:/g/personal/lppm_ittelkom-sby_ac_id/EQBzmKGIvANFu9TIPElr1goBtKFZzQBz6u8pTvEDCnAtxw?e=8yBNec"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24.xml.rels><?xml version="1.0" encoding="UTF-8" standalone="yes"?>
<Relationships xmlns="http://schemas.openxmlformats.org/package/2006/relationships"><Relationship Id="rId26" Type="http://schemas.openxmlformats.org/officeDocument/2006/relationships/hyperlink" Target="https://drive.google.com/file/d/1kN9AUR8ZI25qOnbsGspj-qQ8ez2J_CMr/view?usp=sharing" TargetMode="External"/><Relationship Id="rId21" Type="http://schemas.openxmlformats.org/officeDocument/2006/relationships/hyperlink" Target="https://drive.google.com/file/d/1-nBJ81w25lg2Xh4WqbLR26Y0UXjNNEXx/view?usp=sharing" TargetMode="External"/><Relationship Id="rId42" Type="http://schemas.openxmlformats.org/officeDocument/2006/relationships/hyperlink" Target="https://cdn.ittelkom-sby.ac.id/research/z16335710834df6ffa6c9d474f8439c96768deba1a3.pdf" TargetMode="External"/><Relationship Id="rId47" Type="http://schemas.openxmlformats.org/officeDocument/2006/relationships/hyperlink" Target="https://cdn.ittelkom-sby.ac.id/research/z16385294877e4d4c55d2d24cf8c25e6a5c182c1271.pdf" TargetMode="External"/><Relationship Id="rId63"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68"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16" Type="http://schemas.openxmlformats.org/officeDocument/2006/relationships/hyperlink" Target="https://drive.google.com/file/d/1Cj0oLN2ZcoOSZ9b8cCaCqE8SUJkHJ4Qq/view?usp=drive_link" TargetMode="External"/><Relationship Id="rId11" Type="http://schemas.openxmlformats.org/officeDocument/2006/relationships/hyperlink" Target="https://drive.google.com/file/d/1ebxYiGHYh4H9kAB0UkeZz3DylZ5Tyii8/view?usp=drive_link" TargetMode="External"/><Relationship Id="rId24" Type="http://schemas.openxmlformats.org/officeDocument/2006/relationships/hyperlink" Target="https://drive.google.com/file/d/1-nBJ81w25lg2Xh4WqbLR26Y0UXjNNEXx/view?usp=sharing" TargetMode="External"/><Relationship Id="rId32" Type="http://schemas.openxmlformats.org/officeDocument/2006/relationships/hyperlink" Target="https://drive.google.com/file/d/1QzezQLS3iWaYx0KE8y1pPHVeBqyGzR7i/view?usp=sharing" TargetMode="External"/><Relationship Id="rId37" Type="http://schemas.openxmlformats.org/officeDocument/2006/relationships/hyperlink" Target="https://cdn.ittelkom-sby.ac.id/research/z169344055044feb53aca28158cb8c9e90abf688b15.pdf" TargetMode="External"/><Relationship Id="rId40" Type="http://schemas.openxmlformats.org/officeDocument/2006/relationships/hyperlink" Target="https://cdn.ittelkom-sby.ac.id/research/z1633578284a6e79453c173f1ac161a43edf8e1e593.pdf" TargetMode="External"/><Relationship Id="rId45" Type="http://schemas.openxmlformats.org/officeDocument/2006/relationships/hyperlink" Target="https://cdn.ittelkom-sby.ac.id/research/z1635913360b8885671b49ac79dcf0e93f8e173c120.pdf" TargetMode="External"/><Relationship Id="rId53" Type="http://schemas.openxmlformats.org/officeDocument/2006/relationships/hyperlink" Target="https://cdn.ittelkom-sby.ac.id/research/z16468949684ff3e6f0894992cb6c0194243eddef3c.pdf" TargetMode="External"/><Relationship Id="rId58" Type="http://schemas.openxmlformats.org/officeDocument/2006/relationships/hyperlink" Target="https://cdn.ittelkom-sby.ac.id/research/z1682582653120cb0803d35e6f95815a66980bb0599.pdf" TargetMode="External"/><Relationship Id="rId66"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74" Type="http://schemas.openxmlformats.org/officeDocument/2006/relationships/hyperlink" Target="https://drive.google.com/file/d/1-NubIcNtFXI_Ly7wmHrq60OapqGg5C4e/view?usp=drive_link" TargetMode="External"/><Relationship Id="rId5" Type="http://schemas.openxmlformats.org/officeDocument/2006/relationships/hyperlink" Target="https://drive.google.com/file/d/1ebxYiGHYh4H9kAB0UkeZz3DylZ5Tyii8/view?usp=drive_link" TargetMode="External"/><Relationship Id="rId61"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19" Type="http://schemas.openxmlformats.org/officeDocument/2006/relationships/hyperlink" Target="https://cdn.ittelkom-sby.ac.id/research/z1694056586605c9cb3dd133d66d9c59565dae028bb.pdf" TargetMode="External"/><Relationship Id="rId14" Type="http://schemas.openxmlformats.org/officeDocument/2006/relationships/hyperlink" Target="https://drive.google.com/file/d/1ebxYiGHYh4H9kAB0UkeZz3DylZ5Tyii8/view?usp=drive_link" TargetMode="External"/><Relationship Id="rId22" Type="http://schemas.openxmlformats.org/officeDocument/2006/relationships/hyperlink" Target="https://drive.google.com/file/d/1dUl3uegcNTSWUyahIWcMsRCY0oxu1c-c/view?usp=sharing" TargetMode="External"/><Relationship Id="rId27" Type="http://schemas.openxmlformats.org/officeDocument/2006/relationships/hyperlink" Target="https://drive.google.com/file/d/1kN9AUR8ZI25qOnbsGspj-qQ8ez2J_CMr/view?usp=sharing" TargetMode="External"/><Relationship Id="rId30" Type="http://schemas.openxmlformats.org/officeDocument/2006/relationships/hyperlink" Target="https://drive.google.com/file/d/1Xwj0Qbokjy4hyYufVMVN6XoIk0nUrC8X/view?usp=sharing" TargetMode="External"/><Relationship Id="rId35" Type="http://schemas.openxmlformats.org/officeDocument/2006/relationships/hyperlink" Target="https://drive.google.com/file/d/1kJCvuEStUfPzMgDHNoI6WY7Hkw9k4pPw/view?usp=sharing" TargetMode="External"/><Relationship Id="rId43" Type="http://schemas.openxmlformats.org/officeDocument/2006/relationships/hyperlink" Target="https://cdn.ittelkom-sby.ac.id/research/z1633571542b9f8bcfdf40b3f85d9c5a5f1d8330b26.pdf" TargetMode="External"/><Relationship Id="rId48" Type="http://schemas.openxmlformats.org/officeDocument/2006/relationships/hyperlink" Target="https://cdn.ittelkom-sby.ac.id/research/z1617854862c00e01f0a36097b0d4b19ee93c39c713.pdf" TargetMode="External"/><Relationship Id="rId56" Type="http://schemas.openxmlformats.org/officeDocument/2006/relationships/hyperlink" Target="https://cdn.ittelkom-sby.ac.id/research/z164974629335b3235e6a2a740d87ffab287be9db23.pdf" TargetMode="External"/><Relationship Id="rId64"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69"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77" Type="http://schemas.openxmlformats.org/officeDocument/2006/relationships/hyperlink" Target="https://docs.google.com/document/d/13HFA4CK9wG52DqzCdjgoGoERtDL-QGrC/edit?usp=drive_link&amp;ouid=113387123707045224599&amp;rtpof=true&amp;sd=true" TargetMode="External"/><Relationship Id="rId8" Type="http://schemas.openxmlformats.org/officeDocument/2006/relationships/hyperlink" Target="https://drive.google.com/file/d/1ebxYiGHYh4H9kAB0UkeZz3DylZ5Tyii8/view?usp=drive_link" TargetMode="External"/><Relationship Id="rId51" Type="http://schemas.openxmlformats.org/officeDocument/2006/relationships/hyperlink" Target="https://cdn.ittelkom-sby.ac.id/research/z1633072622ef24ef21c2fc8b3b32afd5f9bc6fd284.pdf" TargetMode="External"/><Relationship Id="rId72" Type="http://schemas.openxmlformats.org/officeDocument/2006/relationships/hyperlink" Target="../../../../../:b:/r/personal/lppm_ittelkom-sby_ac_id/Documents/2023/Hibah%20Eksternal/KEDAIREKA/Proposal/Proposal%20Lengkap%20Gun%20Shot%20FSA%20revAkhir%20SIGNED.pdf.pdf?csf=1&amp;web=1&amp;e=p1DFFX" TargetMode="External"/><Relationship Id="rId3" Type="http://schemas.openxmlformats.org/officeDocument/2006/relationships/hyperlink" Target="https://drive.google.com/file/d/1DkMQJsHnWiwU1VV-PYwjTENO2uVyj5VM/view?usp=drive_link" TargetMode="External"/><Relationship Id="rId12" Type="http://schemas.openxmlformats.org/officeDocument/2006/relationships/hyperlink" Target="https://drive.google.com/file/d/1ebxYiGHYh4H9kAB0UkeZz3DylZ5Tyii8/view?usp=drive_link" TargetMode="External"/><Relationship Id="rId17" Type="http://schemas.openxmlformats.org/officeDocument/2006/relationships/hyperlink" Target="https://drive.google.com/file/d/1ZxYDu1vLhPC2vpPRIp6oOchXFeI86IiO/view?usp=drive_link" TargetMode="External"/><Relationship Id="rId25" Type="http://schemas.openxmlformats.org/officeDocument/2006/relationships/hyperlink" Target="https://drive.google.com/file/d/1Fmp-C-oWEFpLzCO1nVxhC9e25BzYykfh/view?usp=sharing" TargetMode="External"/><Relationship Id="rId33" Type="http://schemas.openxmlformats.org/officeDocument/2006/relationships/hyperlink" Target="https://drive.google.com/file/d/1I6LSWdHusLBHCUZrgIiTXWgS3NOeA24k/view?usp=sharing" TargetMode="External"/><Relationship Id="rId38" Type="http://schemas.openxmlformats.org/officeDocument/2006/relationships/hyperlink" Target="https://cdn.ittelkom-sby.ac.id/research/z16975329247cbf51e6a69993ce9a29aa293d12587a.pdf" TargetMode="External"/><Relationship Id="rId46" Type="http://schemas.openxmlformats.org/officeDocument/2006/relationships/hyperlink" Target="https://cdn.ittelkom-sby.ac.id/research/z1637316084b203d18f13b57c069026a969a62b70d3.pdf" TargetMode="External"/><Relationship Id="rId59" Type="http://schemas.openxmlformats.org/officeDocument/2006/relationships/hyperlink" Target="https://cdn.ittelkom-sby.ac.id/research/z1649813673b04bd398ec247409b1e0121c295ebf9d.pdf" TargetMode="External"/><Relationship Id="rId67"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20" Type="http://schemas.openxmlformats.org/officeDocument/2006/relationships/hyperlink" Target="https://cdn.ittelkom-sby.ac.id/research/z16974474722854e5c47c50ee61e1091dc2bcc97545.pdf" TargetMode="External"/><Relationship Id="rId41" Type="http://schemas.openxmlformats.org/officeDocument/2006/relationships/hyperlink" Target="https://cdn.ittelkom-sby.ac.id/research/z1633577935d832c680dbdf3e998d219ee709f4cb1c.pdf" TargetMode="External"/><Relationship Id="rId54" Type="http://schemas.openxmlformats.org/officeDocument/2006/relationships/hyperlink" Target="https://cdn.ittelkom-sby.ac.id/research/z164981226377f35a5ee2e07d7f09d90ebf6cd3af07.pdf" TargetMode="External"/><Relationship Id="rId62"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70"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75" Type="http://schemas.openxmlformats.org/officeDocument/2006/relationships/hyperlink" Target="https://drive.google.com/file/d/1qtuSUpN4j6nQfnG760vjpRZq14Hwy3gZ/view?usp=drive_link" TargetMode="External"/><Relationship Id="rId1" Type="http://schemas.openxmlformats.org/officeDocument/2006/relationships/hyperlink" Target="https://drive.google.com/file/d/1cG41FvB4F3s0nJSliSm_dRv9j3rQCH-U/view?usp=drive_link" TargetMode="External"/><Relationship Id="rId6" Type="http://schemas.openxmlformats.org/officeDocument/2006/relationships/hyperlink" Target="https://drive.google.com/file/d/1ebxYiGHYh4H9kAB0UkeZz3DylZ5Tyii8/view?usp=drive_link" TargetMode="External"/><Relationship Id="rId15" Type="http://schemas.openxmlformats.org/officeDocument/2006/relationships/hyperlink" Target="https://drive.google.com/file/d/1Cj0oLN2ZcoOSZ9b8cCaCqE8SUJkHJ4Qq/view?usp=drive_link" TargetMode="External"/><Relationship Id="rId23" Type="http://schemas.openxmlformats.org/officeDocument/2006/relationships/hyperlink" Target="https://drive.google.com/file/d/1dUl3uegcNTSWUyahIWcMsRCY0oxu1c-c/view?usp=sharing" TargetMode="External"/><Relationship Id="rId28" Type="http://schemas.openxmlformats.org/officeDocument/2006/relationships/hyperlink" Target="https://drive.google.com/file/d/1Nyc-YGLM03CU6UGtzEuW87wDBWlpmsG9/view?usp=sharing" TargetMode="External"/><Relationship Id="rId36" Type="http://schemas.openxmlformats.org/officeDocument/2006/relationships/hyperlink" Target="https://cdn.ittelkom-sby.ac.id/research/z1688106453047179c7451fa629b209a4fb08dce606.pdf" TargetMode="External"/><Relationship Id="rId49" Type="http://schemas.openxmlformats.org/officeDocument/2006/relationships/hyperlink" Target="https://cdn.ittelkom-sby.ac.id/research/z1639107188d816cc4f784d4e038f07206e690327de.pdf" TargetMode="External"/><Relationship Id="rId57" Type="http://schemas.openxmlformats.org/officeDocument/2006/relationships/hyperlink" Target="https://cdn.ittelkom-sby.ac.id/research/z16439498775bd1b227273f22a22d4d3bacbfe6ada6.pdf" TargetMode="External"/><Relationship Id="rId10" Type="http://schemas.openxmlformats.org/officeDocument/2006/relationships/hyperlink" Target="https://drive.google.com/file/d/1ebxYiGHYh4H9kAB0UkeZz3DylZ5Tyii8/view?usp=drive_link" TargetMode="External"/><Relationship Id="rId31" Type="http://schemas.openxmlformats.org/officeDocument/2006/relationships/hyperlink" Target="https://drive.google.com/file/d/1QzezQLS3iWaYx0KE8y1pPHVeBqyGzR7i/view?usp=sharing" TargetMode="External"/><Relationship Id="rId44" Type="http://schemas.openxmlformats.org/officeDocument/2006/relationships/hyperlink" Target="https://cdn.ittelkom-sby.ac.id/research/z1638523178de1977f51b8d3496c660242c1ded210d.pdf" TargetMode="External"/><Relationship Id="rId52" Type="http://schemas.openxmlformats.org/officeDocument/2006/relationships/hyperlink" Target="https://cdn.ittelkom-sby.ac.id/research/z168258143181acc864e16dd068a7e75164202054da.pdf" TargetMode="External"/><Relationship Id="rId60" Type="http://schemas.openxmlformats.org/officeDocument/2006/relationships/hyperlink" Target="https://cdn.ittelkom-sby.ac.id/research/z1692360116f1c3798d922c168bc920da59fbe59226.pdf" TargetMode="External"/><Relationship Id="rId65"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73" Type="http://schemas.openxmlformats.org/officeDocument/2006/relationships/hyperlink" Target="../../../../../:b:/r/personal/lppm_ittelkom-sby_ac_id/Documents/2023/Hibah%20Eksternal/Prototipe/Smart%20Tani%5B1%5D.pdf?csf=1&amp;web=1&amp;e=bXWJSB" TargetMode="External"/><Relationship Id="rId78" Type="http://schemas.openxmlformats.org/officeDocument/2006/relationships/printerSettings" Target="../printerSettings/printerSettings13.bin"/><Relationship Id="rId4" Type="http://schemas.openxmlformats.org/officeDocument/2006/relationships/hyperlink" Target="https://drive.google.com/file/d/1ZQwbcvuHTBqhFPRvwaAG63vJFzo49Rqw/view?usp=drive_link" TargetMode="External"/><Relationship Id="rId9" Type="http://schemas.openxmlformats.org/officeDocument/2006/relationships/hyperlink" Target="https://drive.google.com/file/d/1ebxYiGHYh4H9kAB0UkeZz3DylZ5Tyii8/view?usp=drive_link" TargetMode="External"/><Relationship Id="rId13" Type="http://schemas.openxmlformats.org/officeDocument/2006/relationships/hyperlink" Target="https://drive.google.com/file/d/1ebxYiGHYh4H9kAB0UkeZz3DylZ5Tyii8/view?usp=drive_link" TargetMode="External"/><Relationship Id="rId18" Type="http://schemas.openxmlformats.org/officeDocument/2006/relationships/hyperlink" Target="https://cdn.ittelkom-sby.ac.id/research/z16933834143f73d0e2cbc1df56d9ac3c6db0329a3f.pdf" TargetMode="External"/><Relationship Id="rId39" Type="http://schemas.openxmlformats.org/officeDocument/2006/relationships/hyperlink" Target="https://cdn.ittelkom-sby.ac.id/research/z1643949877b7f51d1420db0cfceb6f991eff958e58.pdf" TargetMode="External"/><Relationship Id="rId34" Type="http://schemas.openxmlformats.org/officeDocument/2006/relationships/hyperlink" Target="https://drive.google.com/file/d/1wkzz3gTrNNJ5Mc08Hcfsf1hBERtViuqN/view?usp=sharing" TargetMode="External"/><Relationship Id="rId50" Type="http://schemas.openxmlformats.org/officeDocument/2006/relationships/hyperlink" Target="https://cdn.ittelkom-sby.ac.id/research/z16155449353e970ab59048b1b3ce1f0a5eeccf306d.pdf" TargetMode="External"/><Relationship Id="rId55" Type="http://schemas.openxmlformats.org/officeDocument/2006/relationships/hyperlink" Target="https://cdn.ittelkom-sby.ac.id/research/z1670893432f18944aed4394ba1e89a9c855f4510f2.pdf" TargetMode="External"/><Relationship Id="rId76" Type="http://schemas.openxmlformats.org/officeDocument/2006/relationships/hyperlink" Target="https://docs.google.com/document/d/1MTRXVFcswhPVOgnUZOFDpI_TWspY3LJ1/edit?usp=drive_link&amp;ouid=113387123707045224599&amp;rtpof=true&amp;sd=true" TargetMode="External"/><Relationship Id="rId7" Type="http://schemas.openxmlformats.org/officeDocument/2006/relationships/hyperlink" Target="https://drive.google.com/file/d/1ebxYiGHYh4H9kAB0UkeZz3DylZ5Tyii8/view?usp=drive_link" TargetMode="External"/><Relationship Id="rId71" Type="http://schemas.openxmlformats.org/officeDocument/2006/relationships/hyperlink" Target="../../../../../:b:/r/personal/lppm_ittelkom-sby_ac_id/Documents/2023/Hibah%20Eksternal/KEDAIREKA/Proposal/proposalKedai_finale1.pdf_20230613091512.pdf.pdf?csf=1&amp;web=1&amp;e=IhuZ8P" TargetMode="External"/><Relationship Id="rId2" Type="http://schemas.openxmlformats.org/officeDocument/2006/relationships/hyperlink" Target="https://drive.google.com/file/d/1qB_P3hl7ZqmYG0IfmF2VEYLJyt5lmdXZ/view?usp=drive_link" TargetMode="External"/><Relationship Id="rId29" Type="http://schemas.openxmlformats.org/officeDocument/2006/relationships/hyperlink" Target="https://drive.google.com/file/d/1eWHdlvsmIetgh5nZpX1Q0auvNEAVgdAq/view?usp=sharing"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drive.google.com/file/d/1DkMQJsHnWiwU1VV-PYwjTENO2uVyj5VM/view?usp=drive_link" TargetMode="External"/><Relationship Id="rId2" Type="http://schemas.openxmlformats.org/officeDocument/2006/relationships/hyperlink" Target="https://cdn.ittelkom-sby.ac.id/research/z1694056586605c9cb3dd133d66d9c59565dae028bb.pdf" TargetMode="External"/><Relationship Id="rId1" Type="http://schemas.openxmlformats.org/officeDocument/2006/relationships/hyperlink" Target="https://drive.google.com/file/d/1Cj0oLN2ZcoOSZ9b8cCaCqE8SUJkHJ4Qq/view?usp=drive_link" TargetMode="External"/><Relationship Id="rId4" Type="http://schemas.openxmlformats.org/officeDocument/2006/relationships/hyperlink" Target="https://cdn.ittelkom-sby.ac.id/research/z16975329247cbf51e6a69993ce9a29aa293d12587a.pdf"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cdn.ittelkom-sby.ac.id/research/z1626065522fd910ae319f42b4f078d720c7539e3b9.pdf" TargetMode="External"/><Relationship Id="rId3" Type="http://schemas.openxmlformats.org/officeDocument/2006/relationships/hyperlink" Target="https://drive.google.com/file/d/1kJCvuEStUfPzMgDHNoI6WY7Hkw9k4pPw/view?usp=sharing" TargetMode="External"/><Relationship Id="rId7" Type="http://schemas.openxmlformats.org/officeDocument/2006/relationships/hyperlink" Target="https://cdn.ittelkom-sby.ac.id/research/z16255390580189e3eaf32c85a6c0b6be288d9b8ba7.pdf" TargetMode="External"/><Relationship Id="rId2" Type="http://schemas.openxmlformats.org/officeDocument/2006/relationships/hyperlink" Target="https://drive.google.com/file/d/1wkzz3gTrNNJ5Mc08Hcfsf1hBERtViuqN/view?usp=sharing" TargetMode="External"/><Relationship Id="rId1" Type="http://schemas.openxmlformats.org/officeDocument/2006/relationships/hyperlink" Target="https://drive.google.com/file/d/1I6LSWdHusLBHCUZrgIiTXWgS3NOeA24k/view?usp=sharing" TargetMode="External"/><Relationship Id="rId6" Type="http://schemas.openxmlformats.org/officeDocument/2006/relationships/hyperlink" Target="https://cdn.ittelkom-sby.ac.id/research/z16335064254f3f8d9c0086903b12b3fff3f086ff91.pdf" TargetMode="External"/><Relationship Id="rId11" Type="http://schemas.microsoft.com/office/2017/10/relationships/threadedComment" Target="../threadedComments/threadedComment3.xml"/><Relationship Id="rId5" Type="http://schemas.openxmlformats.org/officeDocument/2006/relationships/hyperlink" Target="https://drive.google.com/file/d/1EavCAwX21XC_cwdcb_q3271xprhlkUcE/view?usp=sharing" TargetMode="External"/><Relationship Id="rId10" Type="http://schemas.openxmlformats.org/officeDocument/2006/relationships/comments" Target="../comments9.xml"/><Relationship Id="rId4" Type="http://schemas.openxmlformats.org/officeDocument/2006/relationships/hyperlink" Target="https://cdn.ittelkom-sby.ac.id/research/z1649813673b04bd398ec247409b1e0121c295ebf9d.pdf" TargetMode="External"/><Relationship Id="rId9"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8.xml.rels><?xml version="1.0" encoding="UTF-8" standalone="yes"?>
<Relationships xmlns="http://schemas.openxmlformats.org/package/2006/relationships"><Relationship Id="rId8" Type="http://schemas.openxmlformats.org/officeDocument/2006/relationships/hyperlink" Target="../../../../../../:i:/g/personal/lppmsby_telkomuniversity_ac_id/EZUvcIGA2sRNh-QecV1IhjcBwPt-HMTsxa5D0zUGv725Tw?e=Ds5BSW" TargetMode="External"/><Relationship Id="rId3" Type="http://schemas.openxmlformats.org/officeDocument/2006/relationships/hyperlink" Target="../../../../../../:i:/g/personal/lppmsby_telkomuniversity_ac_id/EVokxmfRpKZBnh-xgvJMvuIBYchKBOg_q6Mi7vxCQnd9zA?e=4Gjukb" TargetMode="External"/><Relationship Id="rId7" Type="http://schemas.openxmlformats.org/officeDocument/2006/relationships/hyperlink" Target="../../../../../../:i:/g/personal/lppmsby_telkomuniversity_ac_id/EdTNptH8tNVEuEzybUaGWMkBeINnwTb5ZSDv286VI865Qg?e=ISmH4o" TargetMode="External"/><Relationship Id="rId2" Type="http://schemas.openxmlformats.org/officeDocument/2006/relationships/hyperlink" Target="../../../../../../:i:/g/personal/lppmsby_telkomuniversity_ac_id/Ec76mwaKb-BNsNNt6vkA2AUBmqEbSS0rrIYRPeZFo8lmgA?e=T6pTx1" TargetMode="External"/><Relationship Id="rId1" Type="http://schemas.openxmlformats.org/officeDocument/2006/relationships/hyperlink" Target="../../../../../../:i:/g/personal/lppmsby_telkomuniversity_ac_id/EXUxyYHxdWFFl6I2FflONFAB3TxtN7jNJRi88mDQ9jDccw?e=G6SFDI" TargetMode="External"/><Relationship Id="rId6" Type="http://schemas.openxmlformats.org/officeDocument/2006/relationships/hyperlink" Target="../../../../../../:i:/g/personal/lppmsby_telkomuniversity_ac_id/EfubEyP0g09CnsljKRGMSJQBwU-a-6oWK6ps_VasAybx7w?e=IBoPeH" TargetMode="External"/><Relationship Id="rId5" Type="http://schemas.openxmlformats.org/officeDocument/2006/relationships/hyperlink" Target="../../../../../../:i:/g/personal/lppmsby_telkomuniversity_ac_id/EaeU6bJNvZ1EjxQZd9NQbqEBv7vRZ_S3n8lIAqEPwpn7Ag?e=p4a7dE" TargetMode="External"/><Relationship Id="rId4" Type="http://schemas.openxmlformats.org/officeDocument/2006/relationships/hyperlink" Target="../../../../../../:i:/g/personal/lppmsby_telkomuniversity_ac_id/Ea2QuSapDjNFmL-NWaiIeqgBpyAHQNZsvDZQf-R9DSX82w?e=oIftJz" TargetMode="External"/><Relationship Id="rId9" Type="http://schemas.openxmlformats.org/officeDocument/2006/relationships/hyperlink" Target="../../../../../../:i:/g/personal/lppmsby_telkomuniversity_ac_id/EWENFAsUR7tFmw8BU2NlyH8BbwR7qcGpJ3z10XhHzie1iA?e=Arwco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J168" sqref="J168"/>
    </sheetView>
  </sheetViews>
  <sheetFormatPr defaultRowHeight="14.4"/>
  <cols>
    <col min="1" max="1" width="22.109375" bestFit="1" customWidth="1"/>
    <col min="2" max="2" width="8.33203125" bestFit="1" customWidth="1"/>
  </cols>
  <sheetData>
    <row r="1" spans="1:2">
      <c r="A1" s="86" t="s">
        <v>0</v>
      </c>
      <c r="B1" t="s">
        <v>1</v>
      </c>
    </row>
    <row r="2" spans="1:2">
      <c r="A2" s="86" t="s">
        <v>2</v>
      </c>
      <c r="B2" s="206">
        <v>2023</v>
      </c>
    </row>
    <row r="4" spans="1:2">
      <c r="A4" s="86" t="s">
        <v>3</v>
      </c>
      <c r="B4" t="s">
        <v>4</v>
      </c>
    </row>
    <row r="5" spans="1:2">
      <c r="A5" s="206" t="s">
        <v>5</v>
      </c>
      <c r="B5">
        <v>1</v>
      </c>
    </row>
    <row r="6" spans="1:2">
      <c r="A6" s="206" t="s">
        <v>6</v>
      </c>
      <c r="B6">
        <v>1</v>
      </c>
    </row>
    <row r="7" spans="1:2">
      <c r="A7" s="206" t="s">
        <v>7</v>
      </c>
      <c r="B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259"/>
  <sheetViews>
    <sheetView workbookViewId="0">
      <selection activeCell="O9" sqref="O9"/>
    </sheetView>
  </sheetViews>
  <sheetFormatPr defaultRowHeight="14.4"/>
  <cols>
    <col min="1" max="1" width="57.109375" bestFit="1" customWidth="1"/>
    <col min="2" max="2" width="19.6640625" bestFit="1" customWidth="1"/>
  </cols>
  <sheetData>
    <row r="2" spans="1:2">
      <c r="A2" s="86" t="s">
        <v>8</v>
      </c>
      <c r="B2" t="s">
        <v>1</v>
      </c>
    </row>
    <row r="3" spans="1:2">
      <c r="A3" s="86" t="s">
        <v>0</v>
      </c>
      <c r="B3" t="s">
        <v>9</v>
      </c>
    </row>
    <row r="5" spans="1:2">
      <c r="A5" s="86" t="s">
        <v>10</v>
      </c>
      <c r="B5" t="s">
        <v>11</v>
      </c>
    </row>
    <row r="6" spans="1:2">
      <c r="A6" s="206" t="s">
        <v>12</v>
      </c>
      <c r="B6">
        <v>2021</v>
      </c>
    </row>
    <row r="7" spans="1:2">
      <c r="A7" s="551" t="s">
        <v>13</v>
      </c>
      <c r="B7">
        <v>2021</v>
      </c>
    </row>
    <row r="8" spans="1:2">
      <c r="A8" s="206" t="s">
        <v>14</v>
      </c>
      <c r="B8">
        <v>62603</v>
      </c>
    </row>
    <row r="9" spans="1:2">
      <c r="A9" s="551" t="s">
        <v>15</v>
      </c>
      <c r="B9">
        <v>2019</v>
      </c>
    </row>
    <row r="10" spans="1:2">
      <c r="A10" s="551" t="s">
        <v>16</v>
      </c>
      <c r="B10">
        <v>2019</v>
      </c>
    </row>
    <row r="11" spans="1:2">
      <c r="A11" s="551" t="s">
        <v>17</v>
      </c>
      <c r="B11">
        <v>2019</v>
      </c>
    </row>
    <row r="12" spans="1:2">
      <c r="A12" s="551" t="s">
        <v>18</v>
      </c>
      <c r="B12">
        <v>4039</v>
      </c>
    </row>
    <row r="13" spans="1:2">
      <c r="A13" s="551" t="s">
        <v>19</v>
      </c>
      <c r="B13">
        <v>4039</v>
      </c>
    </row>
    <row r="14" spans="1:2">
      <c r="A14" s="551" t="s">
        <v>20</v>
      </c>
      <c r="B14">
        <v>2020</v>
      </c>
    </row>
    <row r="15" spans="1:2">
      <c r="A15" s="551" t="s">
        <v>21</v>
      </c>
      <c r="B15">
        <v>2019</v>
      </c>
    </row>
    <row r="16" spans="1:2">
      <c r="A16" s="551" t="s">
        <v>22</v>
      </c>
      <c r="B16">
        <v>4039</v>
      </c>
    </row>
    <row r="17" spans="1:2">
      <c r="A17" s="551" t="s">
        <v>23</v>
      </c>
      <c r="B17">
        <v>2019</v>
      </c>
    </row>
    <row r="18" spans="1:2">
      <c r="A18" s="551" t="s">
        <v>24</v>
      </c>
      <c r="B18">
        <v>2019</v>
      </c>
    </row>
    <row r="19" spans="1:2">
      <c r="A19" s="551" t="s">
        <v>25</v>
      </c>
      <c r="B19">
        <v>2020</v>
      </c>
    </row>
    <row r="20" spans="1:2">
      <c r="A20" s="551" t="s">
        <v>26</v>
      </c>
      <c r="B20">
        <v>4039</v>
      </c>
    </row>
    <row r="21" spans="1:2">
      <c r="A21" s="551" t="s">
        <v>27</v>
      </c>
      <c r="B21">
        <v>2020</v>
      </c>
    </row>
    <row r="22" spans="1:2">
      <c r="A22" s="551" t="s">
        <v>28</v>
      </c>
      <c r="B22">
        <v>4039</v>
      </c>
    </row>
    <row r="23" spans="1:2">
      <c r="A23" s="551" t="s">
        <v>29</v>
      </c>
      <c r="B23">
        <v>4039</v>
      </c>
    </row>
    <row r="24" spans="1:2">
      <c r="A24" s="551" t="s">
        <v>30</v>
      </c>
      <c r="B24">
        <v>2019</v>
      </c>
    </row>
    <row r="25" spans="1:2">
      <c r="A25" s="551" t="s">
        <v>31</v>
      </c>
      <c r="B25">
        <v>4039</v>
      </c>
    </row>
    <row r="26" spans="1:2">
      <c r="A26" s="551" t="s">
        <v>13</v>
      </c>
      <c r="B26">
        <v>2020</v>
      </c>
    </row>
    <row r="27" spans="1:2">
      <c r="A27" s="551" t="s">
        <v>32</v>
      </c>
      <c r="B27">
        <v>2020</v>
      </c>
    </row>
    <row r="28" spans="1:2">
      <c r="A28" s="551" t="s">
        <v>33</v>
      </c>
      <c r="B28">
        <v>2020</v>
      </c>
    </row>
    <row r="29" spans="1:2">
      <c r="A29" s="551" t="s">
        <v>34</v>
      </c>
      <c r="B29">
        <v>2019</v>
      </c>
    </row>
    <row r="30" spans="1:2">
      <c r="A30" s="551" t="s">
        <v>35</v>
      </c>
      <c r="B30">
        <v>2020</v>
      </c>
    </row>
    <row r="31" spans="1:2">
      <c r="A31" s="551" t="s">
        <v>36</v>
      </c>
      <c r="B31">
        <v>2019</v>
      </c>
    </row>
    <row r="32" spans="1:2">
      <c r="A32" s="551" t="s">
        <v>37</v>
      </c>
      <c r="B32">
        <v>2019</v>
      </c>
    </row>
    <row r="33" spans="1:2">
      <c r="A33" s="206" t="s">
        <v>38</v>
      </c>
      <c r="B33">
        <v>70775</v>
      </c>
    </row>
    <row r="34" spans="1:2">
      <c r="A34" s="551" t="s">
        <v>15</v>
      </c>
      <c r="B34">
        <v>2022</v>
      </c>
    </row>
    <row r="35" spans="1:2">
      <c r="A35" s="551" t="s">
        <v>39</v>
      </c>
      <c r="B35">
        <v>2023</v>
      </c>
    </row>
    <row r="36" spans="1:2">
      <c r="A36" s="551" t="s">
        <v>40</v>
      </c>
      <c r="B36">
        <v>2023</v>
      </c>
    </row>
    <row r="37" spans="1:2">
      <c r="A37" s="551" t="s">
        <v>41</v>
      </c>
      <c r="B37">
        <v>2023</v>
      </c>
    </row>
    <row r="38" spans="1:2">
      <c r="A38" s="551" t="s">
        <v>42</v>
      </c>
      <c r="B38">
        <v>2023</v>
      </c>
    </row>
    <row r="39" spans="1:2">
      <c r="A39" s="551" t="s">
        <v>43</v>
      </c>
      <c r="B39">
        <v>2023</v>
      </c>
    </row>
    <row r="40" spans="1:2">
      <c r="A40" s="551" t="s">
        <v>44</v>
      </c>
      <c r="B40">
        <v>2023</v>
      </c>
    </row>
    <row r="41" spans="1:2">
      <c r="A41" s="551" t="s">
        <v>45</v>
      </c>
      <c r="B41">
        <v>2021</v>
      </c>
    </row>
    <row r="42" spans="1:2">
      <c r="A42" s="551" t="s">
        <v>46</v>
      </c>
      <c r="B42">
        <v>2022</v>
      </c>
    </row>
    <row r="43" spans="1:2">
      <c r="A43" s="551" t="s">
        <v>47</v>
      </c>
      <c r="B43">
        <v>4043</v>
      </c>
    </row>
    <row r="44" spans="1:2">
      <c r="A44" s="551" t="s">
        <v>48</v>
      </c>
      <c r="B44">
        <v>2023</v>
      </c>
    </row>
    <row r="45" spans="1:2">
      <c r="A45" s="551" t="s">
        <v>16</v>
      </c>
      <c r="B45">
        <v>2021</v>
      </c>
    </row>
    <row r="46" spans="1:2">
      <c r="A46" s="551" t="s">
        <v>49</v>
      </c>
      <c r="B46">
        <v>2023</v>
      </c>
    </row>
    <row r="47" spans="1:2">
      <c r="A47" s="551" t="s">
        <v>50</v>
      </c>
      <c r="B47">
        <v>2023</v>
      </c>
    </row>
    <row r="48" spans="1:2">
      <c r="A48" s="551" t="s">
        <v>51</v>
      </c>
      <c r="B48">
        <v>2022</v>
      </c>
    </row>
    <row r="49" spans="1:2">
      <c r="A49" s="551" t="s">
        <v>24</v>
      </c>
      <c r="B49">
        <v>2021</v>
      </c>
    </row>
    <row r="50" spans="1:2">
      <c r="A50" s="551" t="s">
        <v>52</v>
      </c>
      <c r="B50">
        <v>2023</v>
      </c>
    </row>
    <row r="51" spans="1:2">
      <c r="A51" s="551" t="s">
        <v>53</v>
      </c>
      <c r="B51">
        <v>2023</v>
      </c>
    </row>
    <row r="52" spans="1:2">
      <c r="A52" s="551" t="s">
        <v>54</v>
      </c>
      <c r="B52">
        <v>2021</v>
      </c>
    </row>
    <row r="53" spans="1:2">
      <c r="A53" s="551" t="s">
        <v>55</v>
      </c>
      <c r="B53">
        <v>2022</v>
      </c>
    </row>
    <row r="54" spans="1:2">
      <c r="A54" s="551" t="s">
        <v>56</v>
      </c>
      <c r="B54">
        <v>2021</v>
      </c>
    </row>
    <row r="55" spans="1:2">
      <c r="A55" s="551" t="s">
        <v>57</v>
      </c>
      <c r="B55">
        <v>2021</v>
      </c>
    </row>
    <row r="56" spans="1:2">
      <c r="A56" s="551" t="s">
        <v>58</v>
      </c>
      <c r="B56">
        <v>2023</v>
      </c>
    </row>
    <row r="57" spans="1:2">
      <c r="A57" s="551" t="s">
        <v>59</v>
      </c>
      <c r="B57">
        <v>2023</v>
      </c>
    </row>
    <row r="58" spans="1:2">
      <c r="A58" s="551" t="s">
        <v>60</v>
      </c>
      <c r="B58">
        <v>2023</v>
      </c>
    </row>
    <row r="59" spans="1:2">
      <c r="A59" s="551" t="s">
        <v>61</v>
      </c>
      <c r="B59">
        <v>2022</v>
      </c>
    </row>
    <row r="60" spans="1:2">
      <c r="A60" s="551" t="s">
        <v>32</v>
      </c>
      <c r="B60">
        <v>4043</v>
      </c>
    </row>
    <row r="61" spans="1:2">
      <c r="A61" s="551" t="s">
        <v>62</v>
      </c>
      <c r="B61">
        <v>2023</v>
      </c>
    </row>
    <row r="62" spans="1:2">
      <c r="A62" s="551" t="s">
        <v>63</v>
      </c>
      <c r="B62">
        <v>2023</v>
      </c>
    </row>
    <row r="63" spans="1:2">
      <c r="A63" s="551" t="s">
        <v>33</v>
      </c>
      <c r="B63">
        <v>2021</v>
      </c>
    </row>
    <row r="64" spans="1:2">
      <c r="A64" s="551" t="s">
        <v>36</v>
      </c>
      <c r="B64">
        <v>2021</v>
      </c>
    </row>
    <row r="65" spans="1:2">
      <c r="A65" s="551" t="s">
        <v>37</v>
      </c>
      <c r="B65">
        <v>2021</v>
      </c>
    </row>
    <row r="66" spans="1:2">
      <c r="A66" s="551" t="s">
        <v>64</v>
      </c>
      <c r="B66">
        <v>2022</v>
      </c>
    </row>
    <row r="67" spans="1:2">
      <c r="A67" s="206" t="s">
        <v>65</v>
      </c>
      <c r="B67">
        <v>2022</v>
      </c>
    </row>
    <row r="68" spans="1:2">
      <c r="A68" s="551" t="s">
        <v>36</v>
      </c>
      <c r="B68">
        <v>2022</v>
      </c>
    </row>
    <row r="69" spans="1:2">
      <c r="A69" s="206" t="s">
        <v>66</v>
      </c>
      <c r="B69">
        <v>4042</v>
      </c>
    </row>
    <row r="70" spans="1:2">
      <c r="A70" s="551" t="s">
        <v>17</v>
      </c>
      <c r="B70">
        <v>2021</v>
      </c>
    </row>
    <row r="71" spans="1:2">
      <c r="A71" s="551" t="s">
        <v>67</v>
      </c>
      <c r="B71">
        <v>2021</v>
      </c>
    </row>
    <row r="72" spans="1:2">
      <c r="A72" s="206" t="s">
        <v>68</v>
      </c>
      <c r="B72">
        <v>6063</v>
      </c>
    </row>
    <row r="73" spans="1:2">
      <c r="A73" s="551" t="s">
        <v>69</v>
      </c>
      <c r="B73">
        <v>2021</v>
      </c>
    </row>
    <row r="74" spans="1:2">
      <c r="A74" s="551" t="s">
        <v>18</v>
      </c>
      <c r="B74">
        <v>2021</v>
      </c>
    </row>
    <row r="75" spans="1:2">
      <c r="A75" s="551" t="s">
        <v>70</v>
      </c>
      <c r="B75">
        <v>2021</v>
      </c>
    </row>
    <row r="76" spans="1:2">
      <c r="A76" s="206" t="s">
        <v>71</v>
      </c>
      <c r="B76">
        <v>50525</v>
      </c>
    </row>
    <row r="77" spans="1:2">
      <c r="A77" s="551" t="s">
        <v>15</v>
      </c>
      <c r="B77">
        <v>2021</v>
      </c>
    </row>
    <row r="78" spans="1:2">
      <c r="A78" s="551" t="s">
        <v>72</v>
      </c>
      <c r="B78">
        <v>2021</v>
      </c>
    </row>
    <row r="79" spans="1:2">
      <c r="A79" s="551" t="s">
        <v>41</v>
      </c>
      <c r="B79">
        <v>2021</v>
      </c>
    </row>
    <row r="80" spans="1:2">
      <c r="A80" s="551" t="s">
        <v>73</v>
      </c>
      <c r="B80">
        <v>2021</v>
      </c>
    </row>
    <row r="81" spans="1:2">
      <c r="A81" s="551" t="s">
        <v>74</v>
      </c>
      <c r="B81">
        <v>2021</v>
      </c>
    </row>
    <row r="82" spans="1:2">
      <c r="A82" s="551" t="s">
        <v>75</v>
      </c>
      <c r="B82">
        <v>2021</v>
      </c>
    </row>
    <row r="83" spans="1:2">
      <c r="A83" s="551" t="s">
        <v>76</v>
      </c>
      <c r="B83">
        <v>2021</v>
      </c>
    </row>
    <row r="84" spans="1:2">
      <c r="A84" s="551" t="s">
        <v>77</v>
      </c>
      <c r="B84">
        <v>2021</v>
      </c>
    </row>
    <row r="85" spans="1:2">
      <c r="A85" s="551" t="s">
        <v>18</v>
      </c>
      <c r="B85">
        <v>2021</v>
      </c>
    </row>
    <row r="86" spans="1:2">
      <c r="A86" s="551" t="s">
        <v>19</v>
      </c>
      <c r="B86">
        <v>2021</v>
      </c>
    </row>
    <row r="87" spans="1:2">
      <c r="A87" s="551" t="s">
        <v>21</v>
      </c>
      <c r="B87">
        <v>2021</v>
      </c>
    </row>
    <row r="88" spans="1:2">
      <c r="A88" s="551" t="s">
        <v>23</v>
      </c>
      <c r="B88">
        <v>4042</v>
      </c>
    </row>
    <row r="89" spans="1:2">
      <c r="A89" s="551" t="s">
        <v>78</v>
      </c>
      <c r="B89">
        <v>2021</v>
      </c>
    </row>
    <row r="90" spans="1:2">
      <c r="A90" s="551" t="s">
        <v>26</v>
      </c>
      <c r="B90">
        <v>2021</v>
      </c>
    </row>
    <row r="91" spans="1:2">
      <c r="A91" s="551" t="s">
        <v>79</v>
      </c>
      <c r="B91">
        <v>2021</v>
      </c>
    </row>
    <row r="92" spans="1:2">
      <c r="A92" s="551" t="s">
        <v>80</v>
      </c>
      <c r="B92">
        <v>2021</v>
      </c>
    </row>
    <row r="93" spans="1:2">
      <c r="A93" s="551" t="s">
        <v>30</v>
      </c>
      <c r="B93">
        <v>2021</v>
      </c>
    </row>
    <row r="94" spans="1:2">
      <c r="A94" s="551" t="s">
        <v>55</v>
      </c>
      <c r="B94">
        <v>2021</v>
      </c>
    </row>
    <row r="95" spans="1:2">
      <c r="A95" s="551" t="s">
        <v>61</v>
      </c>
      <c r="B95">
        <v>2021</v>
      </c>
    </row>
    <row r="96" spans="1:2">
      <c r="A96" s="551" t="s">
        <v>34</v>
      </c>
      <c r="B96">
        <v>2021</v>
      </c>
    </row>
    <row r="97" spans="1:2">
      <c r="A97" s="551" t="s">
        <v>35</v>
      </c>
      <c r="B97">
        <v>2021</v>
      </c>
    </row>
    <row r="98" spans="1:2">
      <c r="A98" s="551" t="s">
        <v>81</v>
      </c>
      <c r="B98">
        <v>2021</v>
      </c>
    </row>
    <row r="99" spans="1:2">
      <c r="A99" s="551" t="s">
        <v>82</v>
      </c>
      <c r="B99">
        <v>2021</v>
      </c>
    </row>
    <row r="100" spans="1:2">
      <c r="A100" s="551" t="s">
        <v>83</v>
      </c>
      <c r="B100">
        <v>2021</v>
      </c>
    </row>
    <row r="101" spans="1:2">
      <c r="A101" s="206" t="s">
        <v>84</v>
      </c>
      <c r="B101">
        <v>6067</v>
      </c>
    </row>
    <row r="102" spans="1:2">
      <c r="A102" s="551" t="s">
        <v>17</v>
      </c>
      <c r="B102">
        <v>2021</v>
      </c>
    </row>
    <row r="103" spans="1:2">
      <c r="A103" s="551" t="s">
        <v>19</v>
      </c>
      <c r="B103">
        <v>2023</v>
      </c>
    </row>
    <row r="104" spans="1:2">
      <c r="A104" s="551" t="s">
        <v>85</v>
      </c>
      <c r="B104">
        <v>2023</v>
      </c>
    </row>
    <row r="105" spans="1:2">
      <c r="A105" s="206" t="s">
        <v>86</v>
      </c>
      <c r="B105">
        <v>24246</v>
      </c>
    </row>
    <row r="106" spans="1:2">
      <c r="A106" s="551" t="s">
        <v>87</v>
      </c>
      <c r="B106">
        <v>2023</v>
      </c>
    </row>
    <row r="107" spans="1:2">
      <c r="A107" s="551" t="s">
        <v>88</v>
      </c>
      <c r="B107">
        <v>2020</v>
      </c>
    </row>
    <row r="108" spans="1:2">
      <c r="A108" s="551" t="s">
        <v>16</v>
      </c>
      <c r="B108">
        <v>2020</v>
      </c>
    </row>
    <row r="109" spans="1:2">
      <c r="A109" s="551" t="s">
        <v>17</v>
      </c>
      <c r="B109">
        <v>2020</v>
      </c>
    </row>
    <row r="110" spans="1:2">
      <c r="A110" s="551" t="s">
        <v>19</v>
      </c>
      <c r="B110">
        <v>2020</v>
      </c>
    </row>
    <row r="111" spans="1:2">
      <c r="A111" s="551" t="s">
        <v>21</v>
      </c>
      <c r="B111">
        <v>2020</v>
      </c>
    </row>
    <row r="112" spans="1:2">
      <c r="A112" s="551" t="s">
        <v>89</v>
      </c>
      <c r="B112">
        <v>2020</v>
      </c>
    </row>
    <row r="113" spans="1:2">
      <c r="A113" s="551" t="s">
        <v>23</v>
      </c>
      <c r="B113">
        <v>2020</v>
      </c>
    </row>
    <row r="114" spans="1:2">
      <c r="A114" s="551" t="s">
        <v>25</v>
      </c>
      <c r="B114">
        <v>4040</v>
      </c>
    </row>
    <row r="115" spans="1:2">
      <c r="A115" s="551" t="s">
        <v>27</v>
      </c>
      <c r="B115">
        <v>2020</v>
      </c>
    </row>
    <row r="116" spans="1:2">
      <c r="A116" s="551" t="s">
        <v>60</v>
      </c>
      <c r="B116">
        <v>2023</v>
      </c>
    </row>
    <row r="117" spans="1:2">
      <c r="A117" s="206" t="s">
        <v>90</v>
      </c>
      <c r="B117">
        <v>14154</v>
      </c>
    </row>
    <row r="118" spans="1:2">
      <c r="A118" s="551" t="s">
        <v>25</v>
      </c>
      <c r="B118">
        <v>6066</v>
      </c>
    </row>
    <row r="119" spans="1:2">
      <c r="A119" s="551" t="s">
        <v>28</v>
      </c>
      <c r="B119">
        <v>6065</v>
      </c>
    </row>
    <row r="120" spans="1:2">
      <c r="A120" s="551" t="s">
        <v>60</v>
      </c>
      <c r="B120">
        <v>2023</v>
      </c>
    </row>
    <row r="121" spans="1:2">
      <c r="A121" s="206" t="s">
        <v>91</v>
      </c>
      <c r="B121">
        <v>62676</v>
      </c>
    </row>
    <row r="122" spans="1:2">
      <c r="A122" s="551" t="s">
        <v>15</v>
      </c>
      <c r="B122">
        <v>2023</v>
      </c>
    </row>
    <row r="123" spans="1:2">
      <c r="A123" s="551" t="s">
        <v>74</v>
      </c>
      <c r="B123">
        <v>2022</v>
      </c>
    </row>
    <row r="124" spans="1:2">
      <c r="A124" s="551" t="s">
        <v>45</v>
      </c>
      <c r="B124">
        <v>2022</v>
      </c>
    </row>
    <row r="125" spans="1:2">
      <c r="A125" s="551" t="s">
        <v>92</v>
      </c>
      <c r="B125">
        <v>4043</v>
      </c>
    </row>
    <row r="126" spans="1:2">
      <c r="A126" s="551" t="s">
        <v>93</v>
      </c>
      <c r="B126">
        <v>2021</v>
      </c>
    </row>
    <row r="127" spans="1:2">
      <c r="A127" s="551" t="s">
        <v>94</v>
      </c>
      <c r="B127">
        <v>2023</v>
      </c>
    </row>
    <row r="128" spans="1:2">
      <c r="A128" s="551" t="s">
        <v>88</v>
      </c>
      <c r="B128">
        <v>4043</v>
      </c>
    </row>
    <row r="129" spans="1:2">
      <c r="A129" s="551" t="s">
        <v>17</v>
      </c>
      <c r="B129">
        <v>4045</v>
      </c>
    </row>
    <row r="130" spans="1:2">
      <c r="A130" s="551" t="s">
        <v>95</v>
      </c>
      <c r="B130">
        <v>2023</v>
      </c>
    </row>
    <row r="131" spans="1:2">
      <c r="A131" s="551" t="s">
        <v>19</v>
      </c>
      <c r="B131">
        <v>4042</v>
      </c>
    </row>
    <row r="132" spans="1:2">
      <c r="A132" s="551" t="s">
        <v>22</v>
      </c>
      <c r="B132">
        <v>2022</v>
      </c>
    </row>
    <row r="133" spans="1:2">
      <c r="A133" s="551" t="s">
        <v>89</v>
      </c>
      <c r="B133">
        <v>2021</v>
      </c>
    </row>
    <row r="134" spans="1:2">
      <c r="A134" s="551" t="s">
        <v>25</v>
      </c>
      <c r="B134">
        <v>2021</v>
      </c>
    </row>
    <row r="135" spans="1:2">
      <c r="A135" s="551" t="s">
        <v>26</v>
      </c>
      <c r="B135">
        <v>4043</v>
      </c>
    </row>
    <row r="136" spans="1:2">
      <c r="A136" s="551" t="s">
        <v>85</v>
      </c>
      <c r="B136">
        <v>4043</v>
      </c>
    </row>
    <row r="137" spans="1:2">
      <c r="A137" s="551" t="s">
        <v>96</v>
      </c>
      <c r="B137">
        <v>2023</v>
      </c>
    </row>
    <row r="138" spans="1:2">
      <c r="A138" s="551" t="s">
        <v>30</v>
      </c>
      <c r="B138">
        <v>2022</v>
      </c>
    </row>
    <row r="139" spans="1:2">
      <c r="A139" s="551" t="s">
        <v>31</v>
      </c>
      <c r="B139">
        <v>2021</v>
      </c>
    </row>
    <row r="140" spans="1:2">
      <c r="A140" s="551" t="s">
        <v>13</v>
      </c>
      <c r="B140">
        <v>4045</v>
      </c>
    </row>
    <row r="141" spans="1:2">
      <c r="A141" s="551" t="s">
        <v>67</v>
      </c>
      <c r="B141">
        <v>2021</v>
      </c>
    </row>
    <row r="142" spans="1:2">
      <c r="A142" s="551" t="s">
        <v>34</v>
      </c>
      <c r="B142">
        <v>2022</v>
      </c>
    </row>
    <row r="143" spans="1:2">
      <c r="A143" s="551" t="s">
        <v>81</v>
      </c>
      <c r="B143">
        <v>2021</v>
      </c>
    </row>
    <row r="144" spans="1:2">
      <c r="A144" s="551" t="s">
        <v>82</v>
      </c>
      <c r="B144">
        <v>2023</v>
      </c>
    </row>
    <row r="145" spans="1:2">
      <c r="A145" s="551" t="s">
        <v>83</v>
      </c>
      <c r="B145">
        <v>2021</v>
      </c>
    </row>
    <row r="146" spans="1:2">
      <c r="A146" s="206" t="s">
        <v>97</v>
      </c>
      <c r="B146">
        <v>4044</v>
      </c>
    </row>
    <row r="147" spans="1:2">
      <c r="A147" s="551" t="s">
        <v>89</v>
      </c>
      <c r="B147">
        <v>2022</v>
      </c>
    </row>
    <row r="148" spans="1:2">
      <c r="A148" s="551" t="s">
        <v>98</v>
      </c>
      <c r="B148">
        <v>2022</v>
      </c>
    </row>
    <row r="149" spans="1:2">
      <c r="A149" s="206" t="s">
        <v>99</v>
      </c>
      <c r="B149">
        <v>20218</v>
      </c>
    </row>
    <row r="150" spans="1:2">
      <c r="A150" s="551" t="s">
        <v>73</v>
      </c>
      <c r="B150">
        <v>2021</v>
      </c>
    </row>
    <row r="151" spans="1:2">
      <c r="A151" s="551" t="s">
        <v>95</v>
      </c>
      <c r="B151">
        <v>2023</v>
      </c>
    </row>
    <row r="152" spans="1:2">
      <c r="A152" s="551" t="s">
        <v>20</v>
      </c>
      <c r="B152">
        <v>2021</v>
      </c>
    </row>
    <row r="153" spans="1:2">
      <c r="A153" s="551" t="s">
        <v>89</v>
      </c>
      <c r="B153">
        <v>2023</v>
      </c>
    </row>
    <row r="154" spans="1:2">
      <c r="A154" s="551" t="s">
        <v>85</v>
      </c>
      <c r="B154">
        <v>2022</v>
      </c>
    </row>
    <row r="155" spans="1:2">
      <c r="A155" s="551" t="s">
        <v>98</v>
      </c>
      <c r="B155">
        <v>4045</v>
      </c>
    </row>
    <row r="156" spans="1:2">
      <c r="A156" s="551" t="s">
        <v>61</v>
      </c>
      <c r="B156">
        <v>2021</v>
      </c>
    </row>
    <row r="157" spans="1:2">
      <c r="A157" s="551" t="s">
        <v>35</v>
      </c>
      <c r="B157">
        <v>2021</v>
      </c>
    </row>
    <row r="158" spans="1:2">
      <c r="A158" s="551" t="s">
        <v>64</v>
      </c>
      <c r="B158">
        <v>2021</v>
      </c>
    </row>
    <row r="159" spans="1:2">
      <c r="A159" s="206" t="s">
        <v>100</v>
      </c>
      <c r="B159">
        <v>2019</v>
      </c>
    </row>
    <row r="160" spans="1:2">
      <c r="A160" s="551" t="s">
        <v>21</v>
      </c>
      <c r="B160">
        <v>2019</v>
      </c>
    </row>
    <row r="161" spans="1:2">
      <c r="A161" s="206" t="s">
        <v>101</v>
      </c>
      <c r="B161">
        <v>58696</v>
      </c>
    </row>
    <row r="162" spans="1:2">
      <c r="A162" s="551" t="s">
        <v>102</v>
      </c>
      <c r="B162">
        <v>2024</v>
      </c>
    </row>
    <row r="163" spans="1:2">
      <c r="A163" s="551" t="s">
        <v>103</v>
      </c>
      <c r="B163">
        <v>2024</v>
      </c>
    </row>
    <row r="164" spans="1:2">
      <c r="A164" s="551" t="s">
        <v>104</v>
      </c>
      <c r="B164">
        <v>2024</v>
      </c>
    </row>
    <row r="165" spans="1:2">
      <c r="A165" s="551" t="s">
        <v>105</v>
      </c>
      <c r="B165">
        <v>2024</v>
      </c>
    </row>
    <row r="166" spans="1:2">
      <c r="A166" s="551" t="s">
        <v>46</v>
      </c>
      <c r="B166">
        <v>2024</v>
      </c>
    </row>
    <row r="167" spans="1:2">
      <c r="A167" s="551" t="s">
        <v>106</v>
      </c>
      <c r="B167">
        <v>2024</v>
      </c>
    </row>
    <row r="168" spans="1:2">
      <c r="A168" s="551" t="s">
        <v>107</v>
      </c>
      <c r="B168">
        <v>2024</v>
      </c>
    </row>
    <row r="169" spans="1:2">
      <c r="A169" s="551" t="s">
        <v>108</v>
      </c>
      <c r="B169">
        <v>2024</v>
      </c>
    </row>
    <row r="170" spans="1:2">
      <c r="A170" s="551" t="s">
        <v>109</v>
      </c>
      <c r="B170">
        <v>2024</v>
      </c>
    </row>
    <row r="171" spans="1:2">
      <c r="A171" s="551" t="s">
        <v>26</v>
      </c>
      <c r="B171">
        <v>2024</v>
      </c>
    </row>
    <row r="172" spans="1:2">
      <c r="A172" s="551" t="s">
        <v>110</v>
      </c>
      <c r="B172">
        <v>2024</v>
      </c>
    </row>
    <row r="173" spans="1:2">
      <c r="A173" s="551" t="s">
        <v>96</v>
      </c>
      <c r="B173">
        <v>2024</v>
      </c>
    </row>
    <row r="174" spans="1:2">
      <c r="A174" s="551" t="s">
        <v>111</v>
      </c>
      <c r="B174">
        <v>2024</v>
      </c>
    </row>
    <row r="175" spans="1:2">
      <c r="A175" s="551" t="s">
        <v>112</v>
      </c>
      <c r="B175">
        <v>2024</v>
      </c>
    </row>
    <row r="176" spans="1:2">
      <c r="A176" s="551" t="s">
        <v>113</v>
      </c>
      <c r="B176">
        <v>2024</v>
      </c>
    </row>
    <row r="177" spans="1:2">
      <c r="A177" s="551" t="s">
        <v>114</v>
      </c>
      <c r="B177">
        <v>2024</v>
      </c>
    </row>
    <row r="178" spans="1:2">
      <c r="A178" s="551" t="s">
        <v>115</v>
      </c>
      <c r="B178">
        <v>2024</v>
      </c>
    </row>
    <row r="179" spans="1:2">
      <c r="A179" s="551" t="s">
        <v>116</v>
      </c>
      <c r="B179">
        <v>2024</v>
      </c>
    </row>
    <row r="180" spans="1:2">
      <c r="A180" s="551" t="s">
        <v>117</v>
      </c>
      <c r="B180">
        <v>2024</v>
      </c>
    </row>
    <row r="181" spans="1:2">
      <c r="A181" s="551" t="s">
        <v>118</v>
      </c>
      <c r="B181">
        <v>2024</v>
      </c>
    </row>
    <row r="182" spans="1:2">
      <c r="A182" s="551" t="s">
        <v>119</v>
      </c>
      <c r="B182">
        <v>2024</v>
      </c>
    </row>
    <row r="183" spans="1:2">
      <c r="A183" s="551" t="s">
        <v>120</v>
      </c>
      <c r="B183">
        <v>2024</v>
      </c>
    </row>
    <row r="184" spans="1:2">
      <c r="A184" s="551" t="s">
        <v>121</v>
      </c>
      <c r="B184">
        <v>2024</v>
      </c>
    </row>
    <row r="185" spans="1:2">
      <c r="A185" s="551" t="s">
        <v>122</v>
      </c>
      <c r="B185">
        <v>2024</v>
      </c>
    </row>
    <row r="186" spans="1:2">
      <c r="A186" s="551" t="s">
        <v>123</v>
      </c>
      <c r="B186">
        <v>2024</v>
      </c>
    </row>
    <row r="187" spans="1:2">
      <c r="A187" s="551" t="s">
        <v>124</v>
      </c>
      <c r="B187">
        <v>2024</v>
      </c>
    </row>
    <row r="188" spans="1:2">
      <c r="A188" s="551" t="s">
        <v>125</v>
      </c>
      <c r="B188">
        <v>2024</v>
      </c>
    </row>
    <row r="189" spans="1:2">
      <c r="A189" s="551" t="s">
        <v>83</v>
      </c>
      <c r="B189">
        <v>2024</v>
      </c>
    </row>
    <row r="190" spans="1:2">
      <c r="A190" s="551" t="s">
        <v>126</v>
      </c>
      <c r="B190">
        <v>2024</v>
      </c>
    </row>
    <row r="191" spans="1:2">
      <c r="A191" s="206" t="s">
        <v>127</v>
      </c>
      <c r="B191">
        <v>6072</v>
      </c>
    </row>
    <row r="192" spans="1:2">
      <c r="A192" s="551" t="s">
        <v>39</v>
      </c>
      <c r="B192">
        <v>2024</v>
      </c>
    </row>
    <row r="193" spans="1:2">
      <c r="A193" s="551" t="s">
        <v>85</v>
      </c>
      <c r="B193">
        <v>2024</v>
      </c>
    </row>
    <row r="194" spans="1:2">
      <c r="A194" s="551" t="s">
        <v>13</v>
      </c>
      <c r="B194">
        <v>2024</v>
      </c>
    </row>
    <row r="195" spans="1:2">
      <c r="A195" s="206" t="s">
        <v>128</v>
      </c>
      <c r="B195">
        <v>6072</v>
      </c>
    </row>
    <row r="196" spans="1:2">
      <c r="A196" s="551" t="s">
        <v>25</v>
      </c>
      <c r="B196">
        <v>2024</v>
      </c>
    </row>
    <row r="197" spans="1:2">
      <c r="A197" s="551" t="s">
        <v>60</v>
      </c>
      <c r="B197">
        <v>2024</v>
      </c>
    </row>
    <row r="198" spans="1:2">
      <c r="A198" s="551" t="s">
        <v>67</v>
      </c>
      <c r="B198">
        <v>2024</v>
      </c>
    </row>
    <row r="199" spans="1:2">
      <c r="A199" s="206" t="s">
        <v>129</v>
      </c>
      <c r="B199">
        <v>6072</v>
      </c>
    </row>
    <row r="200" spans="1:2">
      <c r="A200" s="551" t="s">
        <v>98</v>
      </c>
      <c r="B200">
        <v>4048</v>
      </c>
    </row>
    <row r="201" spans="1:2">
      <c r="A201" s="551" t="s">
        <v>57</v>
      </c>
      <c r="B201">
        <v>2024</v>
      </c>
    </row>
    <row r="202" spans="1:2">
      <c r="A202" s="206" t="s">
        <v>130</v>
      </c>
      <c r="B202">
        <v>14168</v>
      </c>
    </row>
    <row r="203" spans="1:2">
      <c r="A203" s="551" t="s">
        <v>48</v>
      </c>
      <c r="B203">
        <v>2024</v>
      </c>
    </row>
    <row r="204" spans="1:2">
      <c r="A204" s="551" t="s">
        <v>49</v>
      </c>
      <c r="B204">
        <v>2024</v>
      </c>
    </row>
    <row r="205" spans="1:2">
      <c r="A205" s="551" t="s">
        <v>131</v>
      </c>
      <c r="B205">
        <v>2024</v>
      </c>
    </row>
    <row r="206" spans="1:2">
      <c r="A206" s="551" t="s">
        <v>60</v>
      </c>
      <c r="B206">
        <v>2024</v>
      </c>
    </row>
    <row r="207" spans="1:2">
      <c r="A207" s="551" t="s">
        <v>132</v>
      </c>
      <c r="B207">
        <v>2024</v>
      </c>
    </row>
    <row r="208" spans="1:2">
      <c r="A208" s="551" t="s">
        <v>133</v>
      </c>
      <c r="B208">
        <v>2024</v>
      </c>
    </row>
    <row r="209" spans="1:2">
      <c r="A209" s="551" t="s">
        <v>134</v>
      </c>
      <c r="B209">
        <v>2024</v>
      </c>
    </row>
    <row r="210" spans="1:2">
      <c r="A210" s="206" t="s">
        <v>135</v>
      </c>
      <c r="B210">
        <v>72900</v>
      </c>
    </row>
    <row r="211" spans="1:2">
      <c r="A211" s="551" t="s">
        <v>15</v>
      </c>
      <c r="B211">
        <v>2025</v>
      </c>
    </row>
    <row r="212" spans="1:2">
      <c r="A212" s="551" t="s">
        <v>40</v>
      </c>
      <c r="B212">
        <v>2025</v>
      </c>
    </row>
    <row r="213" spans="1:2">
      <c r="A213" s="551" t="s">
        <v>103</v>
      </c>
      <c r="B213">
        <v>2025</v>
      </c>
    </row>
    <row r="214" spans="1:2">
      <c r="A214" s="551" t="s">
        <v>43</v>
      </c>
      <c r="B214">
        <v>2025</v>
      </c>
    </row>
    <row r="215" spans="1:2">
      <c r="A215" s="551" t="s">
        <v>74</v>
      </c>
      <c r="B215">
        <v>2025</v>
      </c>
    </row>
    <row r="216" spans="1:2">
      <c r="A216" s="551" t="s">
        <v>76</v>
      </c>
      <c r="B216">
        <v>2025</v>
      </c>
    </row>
    <row r="217" spans="1:2">
      <c r="A217" s="551" t="s">
        <v>45</v>
      </c>
      <c r="B217">
        <v>2025</v>
      </c>
    </row>
    <row r="218" spans="1:2">
      <c r="A218" s="551" t="s">
        <v>47</v>
      </c>
      <c r="B218">
        <v>2025</v>
      </c>
    </row>
    <row r="219" spans="1:2">
      <c r="A219" s="551" t="s">
        <v>16</v>
      </c>
      <c r="B219">
        <v>2025</v>
      </c>
    </row>
    <row r="220" spans="1:2">
      <c r="A220" s="551" t="s">
        <v>18</v>
      </c>
      <c r="B220">
        <v>2025</v>
      </c>
    </row>
    <row r="221" spans="1:2">
      <c r="A221" s="551" t="s">
        <v>19</v>
      </c>
      <c r="B221">
        <v>2025</v>
      </c>
    </row>
    <row r="222" spans="1:2">
      <c r="A222" s="551" t="s">
        <v>109</v>
      </c>
      <c r="B222">
        <v>2025</v>
      </c>
    </row>
    <row r="223" spans="1:2">
      <c r="A223" s="551" t="s">
        <v>89</v>
      </c>
      <c r="B223">
        <v>2025</v>
      </c>
    </row>
    <row r="224" spans="1:2">
      <c r="A224" s="551" t="s">
        <v>78</v>
      </c>
      <c r="B224">
        <v>2025</v>
      </c>
    </row>
    <row r="225" spans="1:2">
      <c r="A225" s="551" t="s">
        <v>25</v>
      </c>
      <c r="B225">
        <v>2025</v>
      </c>
    </row>
    <row r="226" spans="1:2">
      <c r="A226" s="551" t="s">
        <v>52</v>
      </c>
      <c r="B226">
        <v>2025</v>
      </c>
    </row>
    <row r="227" spans="1:2">
      <c r="A227" s="551" t="s">
        <v>26</v>
      </c>
      <c r="B227">
        <v>2025</v>
      </c>
    </row>
    <row r="228" spans="1:2">
      <c r="A228" s="551" t="s">
        <v>96</v>
      </c>
      <c r="B228">
        <v>4050</v>
      </c>
    </row>
    <row r="229" spans="1:2">
      <c r="A229" s="551" t="s">
        <v>131</v>
      </c>
      <c r="B229">
        <v>2025</v>
      </c>
    </row>
    <row r="230" spans="1:2">
      <c r="A230" s="551" t="s">
        <v>136</v>
      </c>
      <c r="B230">
        <v>2025</v>
      </c>
    </row>
    <row r="231" spans="1:2">
      <c r="A231" s="551" t="s">
        <v>29</v>
      </c>
      <c r="B231">
        <v>2025</v>
      </c>
    </row>
    <row r="232" spans="1:2">
      <c r="A232" s="551" t="s">
        <v>113</v>
      </c>
      <c r="B232">
        <v>4050</v>
      </c>
    </row>
    <row r="233" spans="1:2">
      <c r="A233" s="551" t="s">
        <v>116</v>
      </c>
      <c r="B233">
        <v>2025</v>
      </c>
    </row>
    <row r="234" spans="1:2">
      <c r="A234" s="551" t="s">
        <v>120</v>
      </c>
      <c r="B234">
        <v>2025</v>
      </c>
    </row>
    <row r="235" spans="1:2">
      <c r="A235" s="551" t="s">
        <v>59</v>
      </c>
      <c r="B235">
        <v>2025</v>
      </c>
    </row>
    <row r="236" spans="1:2">
      <c r="A236" s="551" t="s">
        <v>121</v>
      </c>
      <c r="B236">
        <v>2025</v>
      </c>
    </row>
    <row r="237" spans="1:2">
      <c r="A237" s="551" t="s">
        <v>137</v>
      </c>
      <c r="B237">
        <v>2025</v>
      </c>
    </row>
    <row r="238" spans="1:2">
      <c r="A238" s="551" t="s">
        <v>138</v>
      </c>
      <c r="B238">
        <v>2025</v>
      </c>
    </row>
    <row r="239" spans="1:2">
      <c r="A239" s="551" t="s">
        <v>139</v>
      </c>
      <c r="B239">
        <v>2025</v>
      </c>
    </row>
    <row r="240" spans="1:2">
      <c r="A240" s="551" t="s">
        <v>140</v>
      </c>
      <c r="B240">
        <v>2025</v>
      </c>
    </row>
    <row r="241" spans="1:2">
      <c r="A241" s="551" t="s">
        <v>82</v>
      </c>
      <c r="B241">
        <v>2025</v>
      </c>
    </row>
    <row r="242" spans="1:2">
      <c r="A242" s="551" t="s">
        <v>141</v>
      </c>
      <c r="B242">
        <v>2025</v>
      </c>
    </row>
    <row r="243" spans="1:2">
      <c r="A243" s="551" t="s">
        <v>64</v>
      </c>
      <c r="B243">
        <v>2025</v>
      </c>
    </row>
    <row r="244" spans="1:2">
      <c r="A244" s="551" t="s">
        <v>142</v>
      </c>
      <c r="B244">
        <v>2025</v>
      </c>
    </row>
    <row r="245" spans="1:2">
      <c r="A245" s="206" t="s">
        <v>143</v>
      </c>
      <c r="B245">
        <v>4050</v>
      </c>
    </row>
    <row r="246" spans="1:2">
      <c r="A246" s="551" t="s">
        <v>30</v>
      </c>
      <c r="B246">
        <v>2025</v>
      </c>
    </row>
    <row r="247" spans="1:2">
      <c r="A247" s="551" t="s">
        <v>144</v>
      </c>
      <c r="B247">
        <v>2025</v>
      </c>
    </row>
    <row r="248" spans="1:2">
      <c r="A248" s="206" t="s">
        <v>145</v>
      </c>
      <c r="B248">
        <v>2024</v>
      </c>
    </row>
    <row r="249" spans="1:2">
      <c r="A249" s="551" t="s">
        <v>146</v>
      </c>
      <c r="B249">
        <v>2024</v>
      </c>
    </row>
    <row r="250" spans="1:2">
      <c r="A250" s="206" t="s">
        <v>147</v>
      </c>
      <c r="B250">
        <v>2024</v>
      </c>
    </row>
    <row r="251" spans="1:2">
      <c r="A251" s="551" t="s">
        <v>111</v>
      </c>
      <c r="B251">
        <v>2024</v>
      </c>
    </row>
    <row r="252" spans="1:2">
      <c r="A252" s="206" t="s">
        <v>148</v>
      </c>
      <c r="B252">
        <v>4050</v>
      </c>
    </row>
    <row r="253" spans="1:2">
      <c r="A253" s="551" t="s">
        <v>19</v>
      </c>
      <c r="B253">
        <v>2025</v>
      </c>
    </row>
    <row r="254" spans="1:2">
      <c r="A254" s="551" t="s">
        <v>131</v>
      </c>
      <c r="B254">
        <v>2025</v>
      </c>
    </row>
    <row r="255" spans="1:2">
      <c r="A255" s="206" t="s">
        <v>149</v>
      </c>
      <c r="B255">
        <v>6075</v>
      </c>
    </row>
    <row r="256" spans="1:2">
      <c r="A256" s="551" t="s">
        <v>19</v>
      </c>
      <c r="B256">
        <v>2025</v>
      </c>
    </row>
    <row r="257" spans="1:2">
      <c r="A257" s="551" t="s">
        <v>25</v>
      </c>
      <c r="B257">
        <v>2025</v>
      </c>
    </row>
    <row r="258" spans="1:2">
      <c r="A258" s="551" t="s">
        <v>150</v>
      </c>
      <c r="B258">
        <v>2025</v>
      </c>
    </row>
    <row r="259" spans="1:2">
      <c r="A259" s="206" t="s">
        <v>7</v>
      </c>
      <c r="B259">
        <v>513678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0"/>
  <sheetViews>
    <sheetView workbookViewId="0">
      <selection activeCell="J168" sqref="J168"/>
    </sheetView>
  </sheetViews>
  <sheetFormatPr defaultColWidth="14.44140625" defaultRowHeight="15.6"/>
  <cols>
    <col min="1" max="1" width="7.33203125" style="780" customWidth="1"/>
    <col min="2" max="2" width="32.6640625" style="780" customWidth="1"/>
    <col min="3" max="3" width="12.88671875" style="780" customWidth="1"/>
    <col min="4" max="4" width="13.6640625" style="780" customWidth="1"/>
    <col min="5" max="5" width="13.44140625" style="780" customWidth="1"/>
    <col min="6" max="6" width="24.44140625" style="780" customWidth="1"/>
    <col min="7" max="7" width="36" style="780" customWidth="1"/>
    <col min="8" max="8" width="14.44140625" style="780" customWidth="1"/>
    <col min="9" max="9" width="14.44140625" style="869" customWidth="1"/>
    <col min="10" max="10" width="7.109375" style="780" bestFit="1" customWidth="1"/>
    <col min="11" max="11" width="35.5546875" style="780" bestFit="1" customWidth="1"/>
    <col min="12" max="12" width="29.44140625" style="780" bestFit="1" customWidth="1"/>
    <col min="13" max="13" width="17.88671875" style="780" customWidth="1"/>
    <col min="14" max="14" width="36.5546875" style="780" bestFit="1" customWidth="1"/>
    <col min="15" max="15" width="14.44140625" style="780" bestFit="1" customWidth="1"/>
    <col min="16" max="16384" width="14.44140625" style="780"/>
  </cols>
  <sheetData>
    <row r="1" spans="1:18" ht="21">
      <c r="A1" s="1408" t="s">
        <v>151</v>
      </c>
      <c r="B1" s="1408"/>
      <c r="C1" s="1408"/>
      <c r="D1" s="1408"/>
      <c r="E1" s="1408"/>
      <c r="F1" s="1408"/>
      <c r="G1" s="1408"/>
      <c r="H1" s="1408"/>
      <c r="I1" s="863"/>
      <c r="J1" s="1409" t="s">
        <v>152</v>
      </c>
      <c r="K1" s="1409"/>
      <c r="L1" s="1409"/>
      <c r="M1" s="1409"/>
      <c r="P1" s="828"/>
      <c r="Q1" s="828"/>
      <c r="R1" s="828"/>
    </row>
    <row r="3" spans="1:18" ht="31.2">
      <c r="A3" s="829" t="s">
        <v>153</v>
      </c>
      <c r="B3" s="829" t="s">
        <v>154</v>
      </c>
      <c r="C3" s="829" t="s">
        <v>155</v>
      </c>
      <c r="D3" s="829" t="s">
        <v>156</v>
      </c>
      <c r="E3" s="829" t="s">
        <v>157</v>
      </c>
      <c r="F3" s="829" t="s">
        <v>158</v>
      </c>
      <c r="G3" s="829" t="s">
        <v>159</v>
      </c>
      <c r="H3" s="830" t="s">
        <v>160</v>
      </c>
      <c r="I3" s="863"/>
      <c r="J3" s="831" t="s">
        <v>161</v>
      </c>
      <c r="K3" s="832" t="s">
        <v>162</v>
      </c>
      <c r="L3" s="832" t="s">
        <v>163</v>
      </c>
      <c r="M3" s="832" t="s">
        <v>164</v>
      </c>
      <c r="N3" s="846" t="s">
        <v>165</v>
      </c>
    </row>
    <row r="4" spans="1:18" ht="18">
      <c r="A4" s="833">
        <v>1</v>
      </c>
      <c r="B4" s="834" t="s">
        <v>21</v>
      </c>
      <c r="C4" s="834" t="s">
        <v>166</v>
      </c>
      <c r="D4" s="834" t="s">
        <v>167</v>
      </c>
      <c r="E4" s="834" t="s">
        <v>168</v>
      </c>
      <c r="F4" s="833" t="s">
        <v>169</v>
      </c>
      <c r="G4" s="834" t="s">
        <v>170</v>
      </c>
      <c r="H4" s="824">
        <v>9</v>
      </c>
      <c r="I4" s="864"/>
      <c r="J4" s="835">
        <v>1</v>
      </c>
      <c r="K4" s="835" t="s">
        <v>171</v>
      </c>
      <c r="L4" s="835" t="s">
        <v>172</v>
      </c>
      <c r="M4" s="824">
        <v>0</v>
      </c>
      <c r="N4" s="839"/>
    </row>
    <row r="5" spans="1:18" ht="18">
      <c r="A5" s="833">
        <v>2</v>
      </c>
      <c r="B5" s="834" t="s">
        <v>28</v>
      </c>
      <c r="C5" s="834" t="s">
        <v>173</v>
      </c>
      <c r="D5" s="834" t="s">
        <v>174</v>
      </c>
      <c r="E5" s="834" t="s">
        <v>175</v>
      </c>
      <c r="F5" s="833" t="s">
        <v>176</v>
      </c>
      <c r="G5" s="834" t="s">
        <v>170</v>
      </c>
      <c r="H5" s="824">
        <v>10</v>
      </c>
      <c r="I5" s="864"/>
      <c r="J5" s="835">
        <v>2</v>
      </c>
      <c r="K5" s="835" t="s">
        <v>21</v>
      </c>
      <c r="L5" s="835" t="s">
        <v>169</v>
      </c>
      <c r="M5" s="824">
        <v>10</v>
      </c>
      <c r="N5" s="839"/>
    </row>
    <row r="6" spans="1:18" ht="18">
      <c r="A6" s="833">
        <v>3</v>
      </c>
      <c r="B6" s="834" t="s">
        <v>27</v>
      </c>
      <c r="C6" s="834" t="s">
        <v>177</v>
      </c>
      <c r="D6" s="834" t="s">
        <v>178</v>
      </c>
      <c r="E6" s="834"/>
      <c r="F6" s="833" t="s">
        <v>179</v>
      </c>
      <c r="G6" s="834" t="s">
        <v>180</v>
      </c>
      <c r="H6" s="824">
        <v>4</v>
      </c>
      <c r="I6" s="864"/>
      <c r="J6" s="835">
        <v>3</v>
      </c>
      <c r="K6" s="835" t="s">
        <v>28</v>
      </c>
      <c r="L6" s="835" t="s">
        <v>176</v>
      </c>
      <c r="M6" s="824">
        <v>11</v>
      </c>
      <c r="N6" s="839"/>
    </row>
    <row r="7" spans="1:18" ht="18">
      <c r="A7" s="833">
        <v>4</v>
      </c>
      <c r="B7" s="834" t="s">
        <v>19</v>
      </c>
      <c r="C7" s="834" t="s">
        <v>181</v>
      </c>
      <c r="D7" s="834" t="s">
        <v>182</v>
      </c>
      <c r="E7" s="834"/>
      <c r="F7" s="833" t="s">
        <v>176</v>
      </c>
      <c r="G7" s="834" t="s">
        <v>170</v>
      </c>
      <c r="H7" s="824">
        <v>197</v>
      </c>
      <c r="I7" s="864"/>
      <c r="J7" s="835">
        <v>4</v>
      </c>
      <c r="K7" s="835" t="s">
        <v>27</v>
      </c>
      <c r="L7" s="835" t="s">
        <v>179</v>
      </c>
      <c r="M7" s="824">
        <v>7</v>
      </c>
      <c r="N7" s="839"/>
    </row>
    <row r="8" spans="1:18" ht="18">
      <c r="A8" s="833">
        <v>5</v>
      </c>
      <c r="B8" s="834" t="s">
        <v>26</v>
      </c>
      <c r="C8" s="834" t="s">
        <v>183</v>
      </c>
      <c r="D8" s="834" t="s">
        <v>184</v>
      </c>
      <c r="E8" s="834"/>
      <c r="F8" s="833" t="s">
        <v>176</v>
      </c>
      <c r="G8" s="834" t="s">
        <v>170</v>
      </c>
      <c r="H8" s="824">
        <v>51</v>
      </c>
      <c r="I8" s="864"/>
      <c r="J8" s="835">
        <v>5</v>
      </c>
      <c r="K8" s="835" t="s">
        <v>19</v>
      </c>
      <c r="L8" s="835" t="s">
        <v>176</v>
      </c>
      <c r="M8" s="824">
        <v>209</v>
      </c>
      <c r="N8" s="839"/>
    </row>
    <row r="9" spans="1:18" ht="18">
      <c r="A9" s="833">
        <v>6</v>
      </c>
      <c r="B9" s="834" t="s">
        <v>81</v>
      </c>
      <c r="C9" s="834" t="s">
        <v>185</v>
      </c>
      <c r="D9" s="834" t="s">
        <v>186</v>
      </c>
      <c r="E9" s="834" t="s">
        <v>187</v>
      </c>
      <c r="F9" s="833" t="s">
        <v>172</v>
      </c>
      <c r="G9" s="834" t="s">
        <v>170</v>
      </c>
      <c r="H9" s="824">
        <v>17</v>
      </c>
      <c r="I9" s="864"/>
      <c r="J9" s="835">
        <v>6</v>
      </c>
      <c r="K9" s="835" t="s">
        <v>26</v>
      </c>
      <c r="L9" s="835" t="s">
        <v>176</v>
      </c>
      <c r="M9" s="824">
        <v>58</v>
      </c>
      <c r="N9" s="839"/>
    </row>
    <row r="10" spans="1:18" ht="18">
      <c r="A10" s="833">
        <v>7</v>
      </c>
      <c r="B10" s="834" t="s">
        <v>22</v>
      </c>
      <c r="C10" s="834" t="s">
        <v>188</v>
      </c>
      <c r="D10" s="834" t="s">
        <v>189</v>
      </c>
      <c r="E10" s="834" t="s">
        <v>190</v>
      </c>
      <c r="F10" s="833" t="s">
        <v>179</v>
      </c>
      <c r="G10" s="834" t="s">
        <v>180</v>
      </c>
      <c r="H10" s="824">
        <v>72</v>
      </c>
      <c r="I10" s="864"/>
      <c r="J10" s="841">
        <v>7</v>
      </c>
      <c r="K10" s="841" t="s">
        <v>81</v>
      </c>
      <c r="L10" s="841" t="s">
        <v>172</v>
      </c>
      <c r="M10" s="827">
        <v>17</v>
      </c>
      <c r="N10" s="860" t="s">
        <v>191</v>
      </c>
    </row>
    <row r="11" spans="1:18" ht="18">
      <c r="A11" s="833">
        <v>8</v>
      </c>
      <c r="B11" s="834" t="s">
        <v>25</v>
      </c>
      <c r="C11" s="834" t="s">
        <v>192</v>
      </c>
      <c r="D11" s="834" t="s">
        <v>193</v>
      </c>
      <c r="E11" s="834"/>
      <c r="F11" s="833" t="s">
        <v>179</v>
      </c>
      <c r="G11" s="834" t="s">
        <v>180</v>
      </c>
      <c r="H11" s="824">
        <v>38</v>
      </c>
      <c r="I11" s="864"/>
      <c r="J11" s="835">
        <v>8</v>
      </c>
      <c r="K11" s="835" t="s">
        <v>22</v>
      </c>
      <c r="L11" s="835" t="s">
        <v>179</v>
      </c>
      <c r="M11" s="824">
        <v>75</v>
      </c>
      <c r="N11" s="839"/>
    </row>
    <row r="12" spans="1:18" s="836" customFormat="1" ht="18">
      <c r="A12" s="833">
        <v>9</v>
      </c>
      <c r="B12" s="834" t="s">
        <v>36</v>
      </c>
      <c r="C12" s="834" t="s">
        <v>194</v>
      </c>
      <c r="D12" s="834" t="s">
        <v>195</v>
      </c>
      <c r="E12" s="834" t="s">
        <v>196</v>
      </c>
      <c r="F12" s="833" t="s">
        <v>197</v>
      </c>
      <c r="G12" s="834" t="s">
        <v>198</v>
      </c>
      <c r="H12" s="824">
        <v>10</v>
      </c>
      <c r="I12" s="864"/>
      <c r="J12" s="835">
        <v>9</v>
      </c>
      <c r="K12" s="835" t="s">
        <v>25</v>
      </c>
      <c r="L12" s="835" t="s">
        <v>179</v>
      </c>
      <c r="M12" s="823">
        <v>39</v>
      </c>
      <c r="N12" s="840"/>
    </row>
    <row r="13" spans="1:18" ht="18">
      <c r="A13" s="833">
        <v>10</v>
      </c>
      <c r="B13" s="837" t="s">
        <v>89</v>
      </c>
      <c r="C13" s="837" t="s">
        <v>199</v>
      </c>
      <c r="D13" s="837" t="s">
        <v>200</v>
      </c>
      <c r="E13" s="837" t="s">
        <v>201</v>
      </c>
      <c r="F13" s="833" t="s">
        <v>202</v>
      </c>
      <c r="G13" s="834" t="s">
        <v>180</v>
      </c>
      <c r="H13" s="824">
        <v>0</v>
      </c>
      <c r="I13" s="864"/>
      <c r="J13" s="835">
        <v>10</v>
      </c>
      <c r="K13" s="835" t="s">
        <v>36</v>
      </c>
      <c r="L13" s="835" t="s">
        <v>197</v>
      </c>
      <c r="M13" s="824">
        <v>13</v>
      </c>
      <c r="N13" s="839"/>
    </row>
    <row r="14" spans="1:18" ht="18">
      <c r="A14" s="833">
        <v>11</v>
      </c>
      <c r="B14" s="834" t="s">
        <v>203</v>
      </c>
      <c r="C14" s="834" t="s">
        <v>204</v>
      </c>
      <c r="D14" s="834" t="s">
        <v>205</v>
      </c>
      <c r="E14" s="834" t="s">
        <v>206</v>
      </c>
      <c r="F14" s="833" t="s">
        <v>179</v>
      </c>
      <c r="G14" s="834" t="s">
        <v>180</v>
      </c>
      <c r="H14" s="824">
        <v>287</v>
      </c>
      <c r="I14" s="864"/>
      <c r="J14" s="843">
        <v>11</v>
      </c>
      <c r="K14" s="843" t="s">
        <v>89</v>
      </c>
      <c r="L14" s="843" t="s">
        <v>207</v>
      </c>
      <c r="M14" s="844"/>
      <c r="N14" s="847" t="s">
        <v>208</v>
      </c>
    </row>
    <row r="15" spans="1:18" ht="18">
      <c r="A15" s="833">
        <v>12</v>
      </c>
      <c r="B15" s="834" t="s">
        <v>76</v>
      </c>
      <c r="C15" s="834" t="s">
        <v>209</v>
      </c>
      <c r="D15" s="834" t="s">
        <v>210</v>
      </c>
      <c r="E15" s="834"/>
      <c r="F15" s="833" t="s">
        <v>176</v>
      </c>
      <c r="G15" s="834" t="s">
        <v>170</v>
      </c>
      <c r="H15" s="824">
        <v>86</v>
      </c>
      <c r="I15" s="864"/>
      <c r="J15" s="835">
        <v>12</v>
      </c>
      <c r="K15" s="835" t="s">
        <v>203</v>
      </c>
      <c r="L15" s="835" t="s">
        <v>179</v>
      </c>
      <c r="M15" s="824">
        <v>287</v>
      </c>
      <c r="N15" s="839"/>
    </row>
    <row r="16" spans="1:18" ht="18">
      <c r="A16" s="833">
        <v>13</v>
      </c>
      <c r="B16" s="834" t="s">
        <v>211</v>
      </c>
      <c r="C16" s="834" t="s">
        <v>212</v>
      </c>
      <c r="D16" s="834" t="s">
        <v>213</v>
      </c>
      <c r="E16" s="834"/>
      <c r="F16" s="833" t="s">
        <v>202</v>
      </c>
      <c r="G16" s="834" t="s">
        <v>180</v>
      </c>
      <c r="H16" s="824">
        <v>2</v>
      </c>
      <c r="I16" s="864"/>
      <c r="J16" s="835">
        <v>13</v>
      </c>
      <c r="K16" s="835" t="s">
        <v>76</v>
      </c>
      <c r="L16" s="835" t="s">
        <v>176</v>
      </c>
      <c r="M16" s="824">
        <v>91</v>
      </c>
      <c r="N16" s="839"/>
    </row>
    <row r="17" spans="1:14" ht="18">
      <c r="A17" s="833">
        <v>14</v>
      </c>
      <c r="B17" s="834" t="s">
        <v>75</v>
      </c>
      <c r="C17" s="834" t="s">
        <v>214</v>
      </c>
      <c r="D17" s="834" t="s">
        <v>215</v>
      </c>
      <c r="E17" s="834" t="s">
        <v>216</v>
      </c>
      <c r="F17" s="833" t="s">
        <v>217</v>
      </c>
      <c r="G17" s="834" t="s">
        <v>198</v>
      </c>
      <c r="H17" s="824">
        <v>0</v>
      </c>
      <c r="I17" s="864"/>
      <c r="J17" s="835">
        <v>14</v>
      </c>
      <c r="K17" s="835" t="s">
        <v>211</v>
      </c>
      <c r="L17" s="835" t="s">
        <v>207</v>
      </c>
      <c r="M17" s="824">
        <v>3</v>
      </c>
      <c r="N17" s="839"/>
    </row>
    <row r="18" spans="1:14" ht="36">
      <c r="A18" s="833">
        <v>15</v>
      </c>
      <c r="B18" s="834" t="s">
        <v>23</v>
      </c>
      <c r="C18" s="834" t="s">
        <v>218</v>
      </c>
      <c r="D18" s="834" t="s">
        <v>219</v>
      </c>
      <c r="E18" s="834" t="s">
        <v>220</v>
      </c>
      <c r="F18" s="833" t="s">
        <v>172</v>
      </c>
      <c r="G18" s="834" t="s">
        <v>170</v>
      </c>
      <c r="H18" s="824">
        <v>1</v>
      </c>
      <c r="I18" s="864"/>
      <c r="J18" s="841">
        <v>15</v>
      </c>
      <c r="K18" s="841" t="s">
        <v>75</v>
      </c>
      <c r="L18" s="841" t="s">
        <v>217</v>
      </c>
      <c r="M18" s="827">
        <v>1</v>
      </c>
      <c r="N18" s="859" t="s">
        <v>191</v>
      </c>
    </row>
    <row r="19" spans="1:14" ht="18">
      <c r="A19" s="833">
        <v>16</v>
      </c>
      <c r="B19" s="834" t="s">
        <v>221</v>
      </c>
      <c r="C19" s="834" t="s">
        <v>222</v>
      </c>
      <c r="D19" s="834" t="s">
        <v>223</v>
      </c>
      <c r="E19" s="834"/>
      <c r="F19" s="833" t="s">
        <v>169</v>
      </c>
      <c r="G19" s="834" t="s">
        <v>170</v>
      </c>
      <c r="H19" s="824">
        <v>14</v>
      </c>
      <c r="I19" s="864"/>
      <c r="J19" s="835">
        <v>16</v>
      </c>
      <c r="K19" s="835" t="s">
        <v>23</v>
      </c>
      <c r="L19" s="835" t="s">
        <v>172</v>
      </c>
      <c r="M19" s="824">
        <v>1</v>
      </c>
      <c r="N19" s="839"/>
    </row>
    <row r="20" spans="1:14" ht="18">
      <c r="A20" s="833">
        <v>17</v>
      </c>
      <c r="B20" s="834" t="s">
        <v>29</v>
      </c>
      <c r="C20" s="834" t="s">
        <v>29</v>
      </c>
      <c r="D20" s="834"/>
      <c r="E20" s="834"/>
      <c r="F20" s="833" t="s">
        <v>172</v>
      </c>
      <c r="G20" s="834" t="s">
        <v>170</v>
      </c>
      <c r="H20" s="824">
        <v>35</v>
      </c>
      <c r="I20" s="864"/>
      <c r="J20" s="835">
        <v>17</v>
      </c>
      <c r="K20" s="835" t="s">
        <v>221</v>
      </c>
      <c r="L20" s="835" t="s">
        <v>169</v>
      </c>
      <c r="M20" s="824">
        <v>14</v>
      </c>
      <c r="N20" s="839"/>
    </row>
    <row r="21" spans="1:14" ht="18">
      <c r="A21" s="833">
        <v>18</v>
      </c>
      <c r="B21" s="834" t="s">
        <v>30</v>
      </c>
      <c r="C21" s="834" t="s">
        <v>224</v>
      </c>
      <c r="D21" s="834" t="s">
        <v>225</v>
      </c>
      <c r="E21" s="834"/>
      <c r="F21" s="833" t="s">
        <v>172</v>
      </c>
      <c r="G21" s="834" t="s">
        <v>170</v>
      </c>
      <c r="H21" s="824">
        <v>1</v>
      </c>
      <c r="I21" s="864"/>
      <c r="J21" s="835">
        <v>18</v>
      </c>
      <c r="K21" s="835" t="s">
        <v>29</v>
      </c>
      <c r="L21" s="835" t="s">
        <v>172</v>
      </c>
      <c r="M21" s="824">
        <v>36</v>
      </c>
      <c r="N21" s="839"/>
    </row>
    <row r="22" spans="1:14" ht="18">
      <c r="A22" s="833">
        <v>19</v>
      </c>
      <c r="B22" s="834" t="s">
        <v>55</v>
      </c>
      <c r="C22" s="834" t="s">
        <v>226</v>
      </c>
      <c r="D22" s="834" t="s">
        <v>227</v>
      </c>
      <c r="E22" s="834" t="s">
        <v>228</v>
      </c>
      <c r="F22" s="833" t="s">
        <v>217</v>
      </c>
      <c r="G22" s="834" t="s">
        <v>198</v>
      </c>
      <c r="H22" s="824">
        <v>0</v>
      </c>
      <c r="I22" s="864"/>
      <c r="J22" s="835">
        <v>19</v>
      </c>
      <c r="K22" s="835" t="s">
        <v>30</v>
      </c>
      <c r="L22" s="835" t="s">
        <v>172</v>
      </c>
      <c r="M22" s="824">
        <v>1</v>
      </c>
      <c r="N22" s="839"/>
    </row>
    <row r="23" spans="1:14" ht="18">
      <c r="A23" s="833">
        <v>20</v>
      </c>
      <c r="B23" s="834" t="s">
        <v>85</v>
      </c>
      <c r="C23" s="834" t="s">
        <v>229</v>
      </c>
      <c r="D23" s="834" t="s">
        <v>230</v>
      </c>
      <c r="E23" s="834" t="s">
        <v>231</v>
      </c>
      <c r="F23" s="833" t="s">
        <v>176</v>
      </c>
      <c r="G23" s="834" t="s">
        <v>170</v>
      </c>
      <c r="H23" s="824">
        <v>16</v>
      </c>
      <c r="I23" s="864"/>
      <c r="J23" s="835">
        <v>20</v>
      </c>
      <c r="K23" s="835" t="s">
        <v>55</v>
      </c>
      <c r="L23" s="835" t="s">
        <v>217</v>
      </c>
      <c r="M23" s="824">
        <v>0</v>
      </c>
      <c r="N23" s="839"/>
    </row>
    <row r="24" spans="1:14" ht="18">
      <c r="A24" s="833">
        <v>21</v>
      </c>
      <c r="B24" s="834" t="s">
        <v>35</v>
      </c>
      <c r="C24" s="834" t="s">
        <v>232</v>
      </c>
      <c r="D24" s="834" t="s">
        <v>233</v>
      </c>
      <c r="E24" s="834"/>
      <c r="F24" s="833" t="s">
        <v>217</v>
      </c>
      <c r="G24" s="834" t="s">
        <v>198</v>
      </c>
      <c r="H24" s="824">
        <v>57</v>
      </c>
      <c r="I24" s="864"/>
      <c r="J24" s="835">
        <v>21</v>
      </c>
      <c r="K24" s="835" t="s">
        <v>85</v>
      </c>
      <c r="L24" s="835" t="s">
        <v>176</v>
      </c>
      <c r="M24" s="824">
        <v>16</v>
      </c>
      <c r="N24" s="839"/>
    </row>
    <row r="25" spans="1:14" ht="18">
      <c r="A25" s="833">
        <v>22</v>
      </c>
      <c r="B25" s="834" t="s">
        <v>34</v>
      </c>
      <c r="C25" s="834" t="s">
        <v>234</v>
      </c>
      <c r="D25" s="834" t="s">
        <v>235</v>
      </c>
      <c r="E25" s="834"/>
      <c r="F25" s="833" t="s">
        <v>169</v>
      </c>
      <c r="G25" s="834" t="s">
        <v>170</v>
      </c>
      <c r="H25" s="824">
        <v>14</v>
      </c>
      <c r="I25" s="864"/>
      <c r="J25" s="835">
        <v>22</v>
      </c>
      <c r="K25" s="835" t="s">
        <v>35</v>
      </c>
      <c r="L25" s="835" t="s">
        <v>217</v>
      </c>
      <c r="M25" s="824">
        <v>73</v>
      </c>
      <c r="N25" s="839"/>
    </row>
    <row r="26" spans="1:14" ht="18">
      <c r="A26" s="833">
        <v>23</v>
      </c>
      <c r="B26" s="834" t="s">
        <v>56</v>
      </c>
      <c r="C26" s="834" t="s">
        <v>236</v>
      </c>
      <c r="D26" s="834" t="s">
        <v>237</v>
      </c>
      <c r="E26" s="834" t="s">
        <v>238</v>
      </c>
      <c r="F26" s="833" t="s">
        <v>179</v>
      </c>
      <c r="G26" s="834" t="s">
        <v>180</v>
      </c>
      <c r="H26" s="824">
        <v>1</v>
      </c>
      <c r="I26" s="864"/>
      <c r="J26" s="835">
        <v>23</v>
      </c>
      <c r="K26" s="835" t="s">
        <v>34</v>
      </c>
      <c r="L26" s="835" t="s">
        <v>169</v>
      </c>
      <c r="M26" s="824">
        <v>16</v>
      </c>
      <c r="N26" s="839"/>
    </row>
    <row r="27" spans="1:14" ht="18">
      <c r="A27" s="833">
        <v>24</v>
      </c>
      <c r="B27" s="834" t="s">
        <v>20</v>
      </c>
      <c r="C27" s="834" t="s">
        <v>239</v>
      </c>
      <c r="D27" s="834" t="s">
        <v>240</v>
      </c>
      <c r="E27" s="834" t="s">
        <v>241</v>
      </c>
      <c r="F27" s="838" t="s">
        <v>242</v>
      </c>
      <c r="G27" s="834" t="s">
        <v>243</v>
      </c>
      <c r="H27" s="824">
        <v>2</v>
      </c>
      <c r="I27" s="864"/>
      <c r="J27" s="835">
        <v>24</v>
      </c>
      <c r="K27" s="835" t="s">
        <v>56</v>
      </c>
      <c r="L27" s="835" t="s">
        <v>179</v>
      </c>
      <c r="M27" s="824">
        <v>2</v>
      </c>
      <c r="N27" s="839"/>
    </row>
    <row r="28" spans="1:14" ht="18">
      <c r="A28" s="833">
        <v>25</v>
      </c>
      <c r="B28" s="834" t="s">
        <v>17</v>
      </c>
      <c r="C28" s="834" t="s">
        <v>244</v>
      </c>
      <c r="D28" s="834" t="s">
        <v>245</v>
      </c>
      <c r="E28" s="834"/>
      <c r="F28" s="833" t="s">
        <v>202</v>
      </c>
      <c r="G28" s="834" t="s">
        <v>180</v>
      </c>
      <c r="H28" s="824">
        <v>11</v>
      </c>
      <c r="I28" s="864"/>
      <c r="J28" s="843">
        <v>25</v>
      </c>
      <c r="K28" s="843" t="s">
        <v>20</v>
      </c>
      <c r="L28" s="843" t="s">
        <v>242</v>
      </c>
      <c r="M28" s="844"/>
      <c r="N28" s="847" t="s">
        <v>208</v>
      </c>
    </row>
    <row r="29" spans="1:14" ht="18">
      <c r="A29" s="833">
        <v>26</v>
      </c>
      <c r="B29" s="834" t="s">
        <v>37</v>
      </c>
      <c r="C29" s="834" t="s">
        <v>246</v>
      </c>
      <c r="D29" s="834" t="s">
        <v>247</v>
      </c>
      <c r="E29" s="834"/>
      <c r="F29" s="833" t="s">
        <v>217</v>
      </c>
      <c r="G29" s="834" t="s">
        <v>198</v>
      </c>
      <c r="H29" s="824">
        <v>0</v>
      </c>
      <c r="I29" s="864"/>
      <c r="J29" s="835">
        <v>26</v>
      </c>
      <c r="K29" s="835" t="s">
        <v>17</v>
      </c>
      <c r="L29" s="835" t="s">
        <v>207</v>
      </c>
      <c r="M29" s="824">
        <v>11</v>
      </c>
      <c r="N29" s="839"/>
    </row>
    <row r="30" spans="1:14" ht="18">
      <c r="A30" s="833">
        <v>27</v>
      </c>
      <c r="B30" s="834" t="s">
        <v>18</v>
      </c>
      <c r="C30" s="834" t="s">
        <v>248</v>
      </c>
      <c r="D30" s="834" t="s">
        <v>249</v>
      </c>
      <c r="E30" s="834"/>
      <c r="F30" s="833" t="s">
        <v>202</v>
      </c>
      <c r="G30" s="834" t="s">
        <v>180</v>
      </c>
      <c r="H30" s="824">
        <v>120</v>
      </c>
      <c r="I30" s="864"/>
      <c r="J30" s="835">
        <v>27</v>
      </c>
      <c r="K30" s="835" t="s">
        <v>37</v>
      </c>
      <c r="L30" s="835" t="s">
        <v>217</v>
      </c>
      <c r="M30" s="824">
        <v>0</v>
      </c>
      <c r="N30" s="839"/>
    </row>
    <row r="31" spans="1:14" ht="18">
      <c r="A31" s="833">
        <v>28</v>
      </c>
      <c r="B31" s="834" t="s">
        <v>92</v>
      </c>
      <c r="C31" s="834" t="s">
        <v>250</v>
      </c>
      <c r="D31" s="834" t="s">
        <v>251</v>
      </c>
      <c r="E31" s="834" t="s">
        <v>252</v>
      </c>
      <c r="F31" s="833" t="s">
        <v>169</v>
      </c>
      <c r="G31" s="834" t="s">
        <v>170</v>
      </c>
      <c r="H31" s="824">
        <v>17</v>
      </c>
      <c r="I31" s="864"/>
      <c r="J31" s="835">
        <v>28</v>
      </c>
      <c r="K31" s="835" t="s">
        <v>18</v>
      </c>
      <c r="L31" s="835" t="s">
        <v>207</v>
      </c>
      <c r="M31" s="824">
        <v>139</v>
      </c>
      <c r="N31" s="839"/>
    </row>
    <row r="32" spans="1:14" ht="18">
      <c r="A32" s="833">
        <v>29</v>
      </c>
      <c r="B32" s="834" t="s">
        <v>45</v>
      </c>
      <c r="C32" s="834" t="s">
        <v>253</v>
      </c>
      <c r="D32" s="834" t="s">
        <v>254</v>
      </c>
      <c r="E32" s="834" t="s">
        <v>255</v>
      </c>
      <c r="F32" s="833" t="s">
        <v>256</v>
      </c>
      <c r="G32" s="834" t="s">
        <v>180</v>
      </c>
      <c r="H32" s="824">
        <v>35</v>
      </c>
      <c r="I32" s="864"/>
      <c r="J32" s="835">
        <v>29</v>
      </c>
      <c r="K32" s="835" t="s">
        <v>92</v>
      </c>
      <c r="L32" s="835" t="s">
        <v>169</v>
      </c>
      <c r="M32" s="824">
        <v>17</v>
      </c>
      <c r="N32" s="839"/>
    </row>
    <row r="33" spans="1:14" ht="18">
      <c r="A33" s="833">
        <v>30</v>
      </c>
      <c r="B33" s="834" t="s">
        <v>31</v>
      </c>
      <c r="C33" s="834" t="s">
        <v>257</v>
      </c>
      <c r="D33" s="834" t="s">
        <v>181</v>
      </c>
      <c r="E33" s="834" t="s">
        <v>258</v>
      </c>
      <c r="F33" s="833" t="s">
        <v>197</v>
      </c>
      <c r="G33" s="834" t="s">
        <v>198</v>
      </c>
      <c r="H33" s="824">
        <v>3</v>
      </c>
      <c r="I33" s="864"/>
      <c r="J33" s="835">
        <v>30</v>
      </c>
      <c r="K33" s="835" t="s">
        <v>45</v>
      </c>
      <c r="L33" s="835" t="s">
        <v>256</v>
      </c>
      <c r="M33" s="824">
        <v>35</v>
      </c>
      <c r="N33" s="839"/>
    </row>
    <row r="34" spans="1:14" ht="36">
      <c r="A34" s="833">
        <v>31</v>
      </c>
      <c r="B34" s="834" t="s">
        <v>13</v>
      </c>
      <c r="C34" s="834" t="s">
        <v>259</v>
      </c>
      <c r="D34" s="834" t="s">
        <v>260</v>
      </c>
      <c r="E34" s="834" t="s">
        <v>261</v>
      </c>
      <c r="F34" s="833" t="s">
        <v>197</v>
      </c>
      <c r="G34" s="834" t="s">
        <v>198</v>
      </c>
      <c r="H34" s="824">
        <v>4</v>
      </c>
      <c r="I34" s="864"/>
      <c r="J34" s="841">
        <v>31</v>
      </c>
      <c r="K34" s="841" t="s">
        <v>31</v>
      </c>
      <c r="L34" s="841" t="s">
        <v>197</v>
      </c>
      <c r="M34" s="827">
        <v>3</v>
      </c>
      <c r="N34" s="859" t="s">
        <v>191</v>
      </c>
    </row>
    <row r="35" spans="1:14" ht="18">
      <c r="A35" s="833">
        <v>32</v>
      </c>
      <c r="B35" s="834" t="s">
        <v>33</v>
      </c>
      <c r="C35" s="834" t="s">
        <v>262</v>
      </c>
      <c r="D35" s="834" t="s">
        <v>263</v>
      </c>
      <c r="E35" s="834"/>
      <c r="F35" s="833" t="s">
        <v>242</v>
      </c>
      <c r="G35" s="834" t="s">
        <v>243</v>
      </c>
      <c r="H35" s="824">
        <v>27</v>
      </c>
      <c r="I35" s="864"/>
      <c r="J35" s="835">
        <v>32</v>
      </c>
      <c r="K35" s="835" t="s">
        <v>13</v>
      </c>
      <c r="L35" s="835" t="s">
        <v>197</v>
      </c>
      <c r="M35" s="824">
        <v>7</v>
      </c>
      <c r="N35" s="839"/>
    </row>
    <row r="36" spans="1:14" ht="18">
      <c r="A36" s="833">
        <v>33</v>
      </c>
      <c r="B36" s="834" t="s">
        <v>57</v>
      </c>
      <c r="C36" s="834" t="s">
        <v>264</v>
      </c>
      <c r="D36" s="834" t="s">
        <v>265</v>
      </c>
      <c r="E36" s="834"/>
      <c r="F36" s="833" t="s">
        <v>169</v>
      </c>
      <c r="G36" s="834" t="s">
        <v>170</v>
      </c>
      <c r="H36" s="824">
        <v>0</v>
      </c>
      <c r="I36" s="864"/>
      <c r="J36" s="835">
        <v>33</v>
      </c>
      <c r="K36" s="835" t="s">
        <v>33</v>
      </c>
      <c r="L36" s="835" t="s">
        <v>242</v>
      </c>
      <c r="M36" s="824">
        <v>28</v>
      </c>
      <c r="N36" s="839"/>
    </row>
    <row r="37" spans="1:14" ht="18">
      <c r="A37" s="833">
        <v>34</v>
      </c>
      <c r="B37" s="834" t="s">
        <v>15</v>
      </c>
      <c r="C37" s="834" t="s">
        <v>266</v>
      </c>
      <c r="D37" s="834" t="s">
        <v>267</v>
      </c>
      <c r="E37" s="834" t="s">
        <v>268</v>
      </c>
      <c r="F37" s="833" t="s">
        <v>269</v>
      </c>
      <c r="G37" s="834" t="s">
        <v>198</v>
      </c>
      <c r="H37" s="824">
        <v>68</v>
      </c>
      <c r="I37" s="864"/>
      <c r="J37" s="835">
        <v>34</v>
      </c>
      <c r="K37" s="835" t="s">
        <v>57</v>
      </c>
      <c r="L37" s="835" t="s">
        <v>169</v>
      </c>
      <c r="M37" s="824">
        <v>0</v>
      </c>
      <c r="N37" s="839"/>
    </row>
    <row r="38" spans="1:14" ht="18">
      <c r="A38" s="833">
        <v>35</v>
      </c>
      <c r="B38" s="834" t="s">
        <v>24</v>
      </c>
      <c r="C38" s="834" t="s">
        <v>270</v>
      </c>
      <c r="D38" s="834" t="s">
        <v>271</v>
      </c>
      <c r="E38" s="834"/>
      <c r="F38" s="833" t="s">
        <v>217</v>
      </c>
      <c r="G38" s="834" t="s">
        <v>198</v>
      </c>
      <c r="H38" s="824">
        <v>4</v>
      </c>
      <c r="I38" s="864"/>
      <c r="J38" s="835">
        <v>35</v>
      </c>
      <c r="K38" s="835" t="s">
        <v>15</v>
      </c>
      <c r="L38" s="835" t="s">
        <v>269</v>
      </c>
      <c r="M38" s="824">
        <v>69</v>
      </c>
      <c r="N38" s="839"/>
    </row>
    <row r="39" spans="1:14" ht="18">
      <c r="A39" s="833">
        <v>36</v>
      </c>
      <c r="B39" s="834" t="s">
        <v>88</v>
      </c>
      <c r="C39" s="834" t="s">
        <v>272</v>
      </c>
      <c r="D39" s="834" t="s">
        <v>273</v>
      </c>
      <c r="E39" s="834" t="s">
        <v>274</v>
      </c>
      <c r="F39" s="833" t="s">
        <v>197</v>
      </c>
      <c r="G39" s="834" t="s">
        <v>198</v>
      </c>
      <c r="H39" s="824">
        <v>16</v>
      </c>
      <c r="I39" s="864"/>
      <c r="J39" s="835">
        <v>36</v>
      </c>
      <c r="K39" s="835" t="s">
        <v>24</v>
      </c>
      <c r="L39" s="835" t="s">
        <v>217</v>
      </c>
      <c r="M39" s="824">
        <v>4</v>
      </c>
      <c r="N39" s="839"/>
    </row>
    <row r="40" spans="1:14" ht="18">
      <c r="A40" s="833">
        <v>37</v>
      </c>
      <c r="B40" s="834" t="s">
        <v>16</v>
      </c>
      <c r="C40" s="834" t="s">
        <v>275</v>
      </c>
      <c r="D40" s="834" t="s">
        <v>276</v>
      </c>
      <c r="E40" s="834" t="s">
        <v>277</v>
      </c>
      <c r="F40" s="833" t="s">
        <v>179</v>
      </c>
      <c r="G40" s="834" t="s">
        <v>180</v>
      </c>
      <c r="H40" s="824">
        <v>9</v>
      </c>
      <c r="I40" s="864"/>
      <c r="J40" s="835">
        <v>37</v>
      </c>
      <c r="K40" s="835" t="s">
        <v>88</v>
      </c>
      <c r="L40" s="835" t="s">
        <v>197</v>
      </c>
      <c r="M40" s="824">
        <v>20</v>
      </c>
      <c r="N40" s="839"/>
    </row>
    <row r="41" spans="1:14" ht="18">
      <c r="A41" s="833">
        <v>38</v>
      </c>
      <c r="B41" s="834" t="s">
        <v>32</v>
      </c>
      <c r="C41" s="834" t="s">
        <v>278</v>
      </c>
      <c r="D41" s="834" t="s">
        <v>279</v>
      </c>
      <c r="E41" s="834"/>
      <c r="F41" s="833" t="s">
        <v>217</v>
      </c>
      <c r="G41" s="834" t="s">
        <v>198</v>
      </c>
      <c r="H41" s="824">
        <v>7</v>
      </c>
      <c r="I41" s="864"/>
      <c r="J41" s="835">
        <v>38</v>
      </c>
      <c r="K41" s="835" t="s">
        <v>16</v>
      </c>
      <c r="L41" s="835" t="s">
        <v>179</v>
      </c>
      <c r="M41" s="824">
        <v>10</v>
      </c>
      <c r="N41" s="839"/>
    </row>
    <row r="42" spans="1:14" ht="18">
      <c r="A42" s="833">
        <v>39</v>
      </c>
      <c r="B42" s="834" t="s">
        <v>83</v>
      </c>
      <c r="C42" s="834" t="s">
        <v>280</v>
      </c>
      <c r="D42" s="834" t="s">
        <v>281</v>
      </c>
      <c r="E42" s="834" t="s">
        <v>282</v>
      </c>
      <c r="F42" s="833" t="s">
        <v>172</v>
      </c>
      <c r="G42" s="834" t="s">
        <v>170</v>
      </c>
      <c r="H42" s="824">
        <v>0</v>
      </c>
      <c r="I42" s="864"/>
      <c r="J42" s="841">
        <v>39</v>
      </c>
      <c r="K42" s="841" t="s">
        <v>32</v>
      </c>
      <c r="L42" s="841" t="s">
        <v>217</v>
      </c>
      <c r="M42" s="827">
        <v>7</v>
      </c>
      <c r="N42" s="852" t="s">
        <v>283</v>
      </c>
    </row>
    <row r="43" spans="1:14" ht="18">
      <c r="A43" s="833">
        <v>40</v>
      </c>
      <c r="B43" s="834" t="s">
        <v>67</v>
      </c>
      <c r="C43" s="834" t="s">
        <v>284</v>
      </c>
      <c r="D43" s="834" t="s">
        <v>285</v>
      </c>
      <c r="E43" s="834" t="s">
        <v>286</v>
      </c>
      <c r="F43" s="833" t="s">
        <v>176</v>
      </c>
      <c r="G43" s="834" t="s">
        <v>170</v>
      </c>
      <c r="H43" s="824">
        <v>8</v>
      </c>
      <c r="I43" s="864"/>
      <c r="J43" s="843">
        <v>40</v>
      </c>
      <c r="K43" s="843" t="s">
        <v>72</v>
      </c>
      <c r="L43" s="843" t="s">
        <v>217</v>
      </c>
      <c r="M43" s="844"/>
      <c r="N43" s="861" t="s">
        <v>287</v>
      </c>
    </row>
    <row r="44" spans="1:14" ht="18">
      <c r="A44" s="833">
        <v>41</v>
      </c>
      <c r="B44" s="834" t="s">
        <v>47</v>
      </c>
      <c r="C44" s="834" t="s">
        <v>237</v>
      </c>
      <c r="D44" s="834" t="s">
        <v>288</v>
      </c>
      <c r="E44" s="834" t="s">
        <v>289</v>
      </c>
      <c r="F44" s="833" t="s">
        <v>197</v>
      </c>
      <c r="G44" s="834" t="s">
        <v>198</v>
      </c>
      <c r="H44" s="824">
        <v>0</v>
      </c>
      <c r="I44" s="864"/>
      <c r="J44" s="835">
        <v>41</v>
      </c>
      <c r="K44" s="835" t="s">
        <v>83</v>
      </c>
      <c r="L44" s="835" t="s">
        <v>172</v>
      </c>
      <c r="M44" s="824">
        <v>0</v>
      </c>
      <c r="N44" s="839"/>
    </row>
    <row r="45" spans="1:14" ht="18">
      <c r="A45" s="833">
        <v>42</v>
      </c>
      <c r="B45" s="834" t="s">
        <v>290</v>
      </c>
      <c r="C45" s="834" t="s">
        <v>291</v>
      </c>
      <c r="D45" s="834" t="s">
        <v>292</v>
      </c>
      <c r="E45" s="834"/>
      <c r="F45" s="833" t="s">
        <v>217</v>
      </c>
      <c r="G45" s="834" t="s">
        <v>198</v>
      </c>
      <c r="H45" s="824">
        <v>0</v>
      </c>
      <c r="I45" s="864"/>
      <c r="J45" s="843">
        <v>42</v>
      </c>
      <c r="K45" s="843" t="s">
        <v>67</v>
      </c>
      <c r="L45" s="843" t="s">
        <v>176</v>
      </c>
      <c r="M45" s="844"/>
      <c r="N45" s="847" t="s">
        <v>208</v>
      </c>
    </row>
    <row r="46" spans="1:14" ht="18">
      <c r="A46" s="820">
        <v>43</v>
      </c>
      <c r="B46" s="821" t="s">
        <v>64</v>
      </c>
      <c r="C46" s="821" t="s">
        <v>293</v>
      </c>
      <c r="D46" s="821" t="s">
        <v>294</v>
      </c>
      <c r="E46" s="821" t="s">
        <v>295</v>
      </c>
      <c r="F46" s="822" t="s">
        <v>242</v>
      </c>
      <c r="G46" s="821" t="s">
        <v>243</v>
      </c>
      <c r="H46" s="823">
        <v>0</v>
      </c>
      <c r="I46" s="865"/>
      <c r="J46" s="841">
        <v>43</v>
      </c>
      <c r="K46" s="841" t="s">
        <v>47</v>
      </c>
      <c r="L46" s="841" t="s">
        <v>197</v>
      </c>
      <c r="M46" s="827"/>
      <c r="N46" s="852" t="s">
        <v>296</v>
      </c>
    </row>
    <row r="47" spans="1:14" ht="18">
      <c r="A47" s="833">
        <v>44</v>
      </c>
      <c r="B47" s="834" t="s">
        <v>41</v>
      </c>
      <c r="C47" s="834" t="s">
        <v>297</v>
      </c>
      <c r="D47" s="834" t="s">
        <v>298</v>
      </c>
      <c r="E47" s="834" t="s">
        <v>299</v>
      </c>
      <c r="F47" s="838" t="s">
        <v>256</v>
      </c>
      <c r="G47" s="834" t="s">
        <v>180</v>
      </c>
      <c r="H47" s="824">
        <v>26</v>
      </c>
      <c r="I47" s="864"/>
      <c r="J47" s="843">
        <v>44</v>
      </c>
      <c r="K47" s="843" t="s">
        <v>290</v>
      </c>
      <c r="L47" s="843" t="s">
        <v>217</v>
      </c>
      <c r="M47" s="844"/>
      <c r="N47" s="847" t="s">
        <v>208</v>
      </c>
    </row>
    <row r="48" spans="1:14" ht="18">
      <c r="A48" s="833">
        <v>45</v>
      </c>
      <c r="B48" s="834" t="s">
        <v>136</v>
      </c>
      <c r="C48" s="834" t="s">
        <v>300</v>
      </c>
      <c r="D48" s="834" t="s">
        <v>301</v>
      </c>
      <c r="E48" s="834" t="s">
        <v>302</v>
      </c>
      <c r="F48" s="838" t="s">
        <v>256</v>
      </c>
      <c r="G48" s="834" t="s">
        <v>180</v>
      </c>
      <c r="H48" s="824">
        <v>4</v>
      </c>
      <c r="I48" s="864"/>
      <c r="J48" s="843">
        <v>45</v>
      </c>
      <c r="K48" s="843" t="s">
        <v>64</v>
      </c>
      <c r="L48" s="843" t="s">
        <v>242</v>
      </c>
      <c r="M48" s="844"/>
      <c r="N48" s="847" t="s">
        <v>208</v>
      </c>
    </row>
    <row r="49" spans="1:14" ht="18">
      <c r="A49" s="833">
        <v>46</v>
      </c>
      <c r="B49" s="834" t="s">
        <v>53</v>
      </c>
      <c r="C49" s="834" t="s">
        <v>303</v>
      </c>
      <c r="D49" s="834" t="s">
        <v>304</v>
      </c>
      <c r="E49" s="834" t="s">
        <v>305</v>
      </c>
      <c r="F49" s="838" t="s">
        <v>256</v>
      </c>
      <c r="G49" s="834" t="s">
        <v>180</v>
      </c>
      <c r="H49" s="824">
        <v>6</v>
      </c>
      <c r="I49" s="864"/>
      <c r="J49" s="835">
        <v>46</v>
      </c>
      <c r="K49" s="835" t="s">
        <v>41</v>
      </c>
      <c r="L49" s="835" t="s">
        <v>256</v>
      </c>
      <c r="M49" s="824">
        <v>28</v>
      </c>
      <c r="N49" s="839"/>
    </row>
    <row r="50" spans="1:14" ht="18">
      <c r="A50" s="833">
        <v>47</v>
      </c>
      <c r="B50" s="834" t="s">
        <v>61</v>
      </c>
      <c r="C50" s="834" t="s">
        <v>306</v>
      </c>
      <c r="D50" s="834" t="s">
        <v>307</v>
      </c>
      <c r="E50" s="834" t="s">
        <v>186</v>
      </c>
      <c r="F50" s="838" t="s">
        <v>256</v>
      </c>
      <c r="G50" s="834" t="s">
        <v>180</v>
      </c>
      <c r="H50" s="824">
        <v>0</v>
      </c>
      <c r="I50" s="864"/>
      <c r="J50" s="835">
        <v>47</v>
      </c>
      <c r="K50" s="835" t="s">
        <v>136</v>
      </c>
      <c r="L50" s="835" t="s">
        <v>256</v>
      </c>
      <c r="M50" s="824">
        <v>6</v>
      </c>
      <c r="N50" s="839"/>
    </row>
    <row r="51" spans="1:14" ht="36">
      <c r="A51" s="833">
        <v>48</v>
      </c>
      <c r="B51" s="834" t="s">
        <v>74</v>
      </c>
      <c r="C51" s="834" t="s">
        <v>308</v>
      </c>
      <c r="D51" s="834" t="s">
        <v>309</v>
      </c>
      <c r="E51" s="834" t="s">
        <v>310</v>
      </c>
      <c r="F51" s="838" t="s">
        <v>311</v>
      </c>
      <c r="G51" s="834" t="s">
        <v>180</v>
      </c>
      <c r="H51" s="824">
        <v>7</v>
      </c>
      <c r="I51" s="864"/>
      <c r="J51" s="841">
        <v>48</v>
      </c>
      <c r="K51" s="841" t="s">
        <v>53</v>
      </c>
      <c r="L51" s="841" t="s">
        <v>256</v>
      </c>
      <c r="M51" s="827">
        <v>6</v>
      </c>
      <c r="N51" s="859" t="s">
        <v>191</v>
      </c>
    </row>
    <row r="52" spans="1:14" ht="18">
      <c r="A52" s="833">
        <v>49</v>
      </c>
      <c r="B52" s="834" t="s">
        <v>78</v>
      </c>
      <c r="C52" s="834" t="s">
        <v>312</v>
      </c>
      <c r="D52" s="834" t="s">
        <v>309</v>
      </c>
      <c r="E52" s="834" t="s">
        <v>313</v>
      </c>
      <c r="F52" s="838" t="s">
        <v>311</v>
      </c>
      <c r="G52" s="834" t="s">
        <v>180</v>
      </c>
      <c r="H52" s="824">
        <v>15</v>
      </c>
      <c r="I52" s="864"/>
      <c r="J52" s="843">
        <v>49</v>
      </c>
      <c r="K52" s="843" t="s">
        <v>61</v>
      </c>
      <c r="L52" s="843" t="s">
        <v>256</v>
      </c>
      <c r="M52" s="844"/>
      <c r="N52" s="847" t="s">
        <v>208</v>
      </c>
    </row>
    <row r="53" spans="1:14" ht="18">
      <c r="A53" s="833">
        <v>50</v>
      </c>
      <c r="B53" s="834" t="s">
        <v>82</v>
      </c>
      <c r="C53" s="834" t="s">
        <v>314</v>
      </c>
      <c r="D53" s="834" t="s">
        <v>315</v>
      </c>
      <c r="E53" s="834" t="s">
        <v>316</v>
      </c>
      <c r="F53" s="838" t="s">
        <v>311</v>
      </c>
      <c r="G53" s="834" t="s">
        <v>180</v>
      </c>
      <c r="H53" s="824">
        <v>1</v>
      </c>
      <c r="I53" s="864"/>
      <c r="J53" s="835">
        <v>50</v>
      </c>
      <c r="K53" s="835" t="s">
        <v>74</v>
      </c>
      <c r="L53" s="835" t="s">
        <v>311</v>
      </c>
      <c r="M53" s="824">
        <v>7</v>
      </c>
      <c r="N53" s="839"/>
    </row>
    <row r="54" spans="1:14" ht="18">
      <c r="A54" s="833">
        <v>51</v>
      </c>
      <c r="B54" s="834" t="s">
        <v>50</v>
      </c>
      <c r="C54" s="834" t="s">
        <v>317</v>
      </c>
      <c r="D54" s="834" t="s">
        <v>309</v>
      </c>
      <c r="E54" s="834" t="s">
        <v>318</v>
      </c>
      <c r="F54" s="838" t="s">
        <v>269</v>
      </c>
      <c r="G54" s="834" t="s">
        <v>198</v>
      </c>
      <c r="H54" s="824">
        <v>0</v>
      </c>
      <c r="I54" s="864"/>
      <c r="J54" s="835">
        <v>51</v>
      </c>
      <c r="K54" s="835" t="s">
        <v>78</v>
      </c>
      <c r="L54" s="835" t="s">
        <v>311</v>
      </c>
      <c r="M54" s="824">
        <v>16</v>
      </c>
      <c r="N54" s="839"/>
    </row>
    <row r="55" spans="1:14" ht="18">
      <c r="A55" s="833">
        <v>52</v>
      </c>
      <c r="B55" s="834" t="s">
        <v>51</v>
      </c>
      <c r="C55" s="834" t="s">
        <v>319</v>
      </c>
      <c r="D55" s="834" t="s">
        <v>320</v>
      </c>
      <c r="E55" s="834"/>
      <c r="F55" s="838" t="s">
        <v>269</v>
      </c>
      <c r="G55" s="834" t="s">
        <v>198</v>
      </c>
      <c r="H55" s="824">
        <v>12</v>
      </c>
      <c r="I55" s="864"/>
      <c r="J55" s="843">
        <v>52</v>
      </c>
      <c r="K55" s="843" t="s">
        <v>82</v>
      </c>
      <c r="L55" s="843" t="s">
        <v>311</v>
      </c>
      <c r="M55" s="844"/>
      <c r="N55" s="847" t="s">
        <v>208</v>
      </c>
    </row>
    <row r="56" spans="1:14" ht="18">
      <c r="A56" s="833">
        <v>53</v>
      </c>
      <c r="B56" s="834" t="s">
        <v>321</v>
      </c>
      <c r="C56" s="834" t="s">
        <v>322</v>
      </c>
      <c r="D56" s="834" t="s">
        <v>323</v>
      </c>
      <c r="E56" s="834"/>
      <c r="F56" s="838" t="s">
        <v>269</v>
      </c>
      <c r="G56" s="834" t="s">
        <v>198</v>
      </c>
      <c r="H56" s="824">
        <v>1</v>
      </c>
      <c r="I56" s="864"/>
      <c r="J56" s="843">
        <v>53</v>
      </c>
      <c r="K56" s="843" t="s">
        <v>50</v>
      </c>
      <c r="L56" s="843" t="s">
        <v>269</v>
      </c>
      <c r="M56" s="844"/>
      <c r="N56" s="847" t="s">
        <v>208</v>
      </c>
    </row>
    <row r="57" spans="1:14" ht="36">
      <c r="A57" s="833">
        <v>54</v>
      </c>
      <c r="B57" s="834" t="s">
        <v>109</v>
      </c>
      <c r="C57" s="834" t="s">
        <v>324</v>
      </c>
      <c r="D57" s="834" t="s">
        <v>325</v>
      </c>
      <c r="E57" s="834" t="s">
        <v>326</v>
      </c>
      <c r="F57" s="833" t="s">
        <v>172</v>
      </c>
      <c r="G57" s="834" t="s">
        <v>170</v>
      </c>
      <c r="H57" s="824">
        <v>39</v>
      </c>
      <c r="I57" s="864"/>
      <c r="J57" s="841">
        <v>54</v>
      </c>
      <c r="K57" s="841" t="s">
        <v>51</v>
      </c>
      <c r="L57" s="841" t="s">
        <v>269</v>
      </c>
      <c r="M57" s="827">
        <v>13</v>
      </c>
      <c r="N57" s="859" t="s">
        <v>191</v>
      </c>
    </row>
    <row r="58" spans="1:14" ht="18">
      <c r="A58" s="833">
        <v>55</v>
      </c>
      <c r="B58" s="834" t="s">
        <v>94</v>
      </c>
      <c r="C58" s="834" t="s">
        <v>327</v>
      </c>
      <c r="D58" s="834" t="s">
        <v>328</v>
      </c>
      <c r="E58" s="834" t="s">
        <v>329</v>
      </c>
      <c r="F58" s="838" t="s">
        <v>169</v>
      </c>
      <c r="G58" s="834" t="s">
        <v>170</v>
      </c>
      <c r="H58" s="824">
        <v>30</v>
      </c>
      <c r="I58" s="864"/>
      <c r="J58" s="835">
        <v>55</v>
      </c>
      <c r="K58" s="835" t="s">
        <v>321</v>
      </c>
      <c r="L58" s="835" t="s">
        <v>269</v>
      </c>
      <c r="M58" s="824">
        <v>1</v>
      </c>
      <c r="N58" s="839"/>
    </row>
    <row r="59" spans="1:14" ht="18">
      <c r="A59" s="833">
        <v>56</v>
      </c>
      <c r="B59" s="834" t="s">
        <v>46</v>
      </c>
      <c r="C59" s="834" t="s">
        <v>330</v>
      </c>
      <c r="D59" s="834" t="s">
        <v>331</v>
      </c>
      <c r="E59" s="834"/>
      <c r="F59" s="838" t="s">
        <v>217</v>
      </c>
      <c r="G59" s="834" t="s">
        <v>198</v>
      </c>
      <c r="H59" s="824">
        <v>0</v>
      </c>
      <c r="I59" s="864"/>
      <c r="J59" s="835">
        <v>56</v>
      </c>
      <c r="K59" s="835" t="s">
        <v>109</v>
      </c>
      <c r="L59" s="835" t="s">
        <v>172</v>
      </c>
      <c r="M59" s="824">
        <v>42</v>
      </c>
      <c r="N59" s="839"/>
    </row>
    <row r="60" spans="1:14" ht="18">
      <c r="A60" s="833">
        <v>57</v>
      </c>
      <c r="B60" s="834" t="s">
        <v>98</v>
      </c>
      <c r="C60" s="834" t="s">
        <v>332</v>
      </c>
      <c r="D60" s="834" t="s">
        <v>333</v>
      </c>
      <c r="E60" s="834" t="s">
        <v>334</v>
      </c>
      <c r="F60" s="838" t="s">
        <v>217</v>
      </c>
      <c r="G60" s="834" t="s">
        <v>198</v>
      </c>
      <c r="H60" s="824">
        <v>13</v>
      </c>
      <c r="I60" s="864"/>
      <c r="J60" s="835">
        <v>57</v>
      </c>
      <c r="K60" s="835" t="s">
        <v>46</v>
      </c>
      <c r="L60" s="835" t="s">
        <v>217</v>
      </c>
      <c r="M60" s="824">
        <v>0</v>
      </c>
      <c r="N60" s="839"/>
    </row>
    <row r="61" spans="1:14" ht="18">
      <c r="A61" s="833">
        <v>58</v>
      </c>
      <c r="B61" s="834" t="s">
        <v>335</v>
      </c>
      <c r="C61" s="834" t="s">
        <v>336</v>
      </c>
      <c r="D61" s="834" t="s">
        <v>337</v>
      </c>
      <c r="E61" s="834"/>
      <c r="F61" s="838" t="s">
        <v>217</v>
      </c>
      <c r="G61" s="834" t="s">
        <v>198</v>
      </c>
      <c r="H61" s="824">
        <v>1</v>
      </c>
      <c r="I61" s="864"/>
      <c r="J61" s="835">
        <v>58</v>
      </c>
      <c r="K61" s="835" t="s">
        <v>98</v>
      </c>
      <c r="L61" s="835" t="s">
        <v>217</v>
      </c>
      <c r="M61" s="824">
        <v>15</v>
      </c>
      <c r="N61" s="839"/>
    </row>
    <row r="62" spans="1:14" ht="18">
      <c r="A62" s="833">
        <v>59</v>
      </c>
      <c r="B62" s="834" t="s">
        <v>87</v>
      </c>
      <c r="C62" s="834" t="s">
        <v>338</v>
      </c>
      <c r="D62" s="834" t="s">
        <v>237</v>
      </c>
      <c r="E62" s="834" t="s">
        <v>336</v>
      </c>
      <c r="F62" s="833" t="s">
        <v>172</v>
      </c>
      <c r="G62" s="834" t="s">
        <v>170</v>
      </c>
      <c r="H62" s="824">
        <v>39</v>
      </c>
      <c r="I62" s="864"/>
      <c r="J62" s="835">
        <v>59</v>
      </c>
      <c r="K62" s="835" t="s">
        <v>335</v>
      </c>
      <c r="L62" s="835" t="s">
        <v>217</v>
      </c>
      <c r="M62" s="824">
        <v>1</v>
      </c>
      <c r="N62" s="839"/>
    </row>
    <row r="63" spans="1:14" ht="18">
      <c r="A63" s="833">
        <v>60</v>
      </c>
      <c r="B63" s="834" t="s">
        <v>120</v>
      </c>
      <c r="C63" s="834" t="s">
        <v>339</v>
      </c>
      <c r="D63" s="834" t="s">
        <v>295</v>
      </c>
      <c r="E63" s="834" t="s">
        <v>238</v>
      </c>
      <c r="F63" s="838" t="s">
        <v>311</v>
      </c>
      <c r="G63" s="834" t="s">
        <v>180</v>
      </c>
      <c r="H63" s="824">
        <v>12</v>
      </c>
      <c r="I63" s="864"/>
      <c r="J63" s="835">
        <v>60</v>
      </c>
      <c r="K63" s="835" t="s">
        <v>87</v>
      </c>
      <c r="L63" s="835" t="s">
        <v>172</v>
      </c>
      <c r="M63" s="824">
        <v>41</v>
      </c>
      <c r="N63" s="839"/>
    </row>
    <row r="64" spans="1:14" ht="18">
      <c r="A64" s="833">
        <v>61</v>
      </c>
      <c r="B64" s="834" t="s">
        <v>59</v>
      </c>
      <c r="C64" s="834" t="s">
        <v>340</v>
      </c>
      <c r="D64" s="834" t="s">
        <v>341</v>
      </c>
      <c r="E64" s="834"/>
      <c r="F64" s="838" t="s">
        <v>311</v>
      </c>
      <c r="G64" s="834" t="s">
        <v>180</v>
      </c>
      <c r="H64" s="824">
        <v>0</v>
      </c>
      <c r="I64" s="864"/>
      <c r="J64" s="835">
        <v>61</v>
      </c>
      <c r="K64" s="835" t="s">
        <v>120</v>
      </c>
      <c r="L64" s="835" t="s">
        <v>311</v>
      </c>
      <c r="M64" s="824">
        <v>14</v>
      </c>
      <c r="N64" s="839"/>
    </row>
    <row r="65" spans="1:14" ht="18">
      <c r="A65" s="833">
        <v>62</v>
      </c>
      <c r="B65" s="834" t="s">
        <v>131</v>
      </c>
      <c r="C65" s="834" t="s">
        <v>300</v>
      </c>
      <c r="D65" s="834" t="s">
        <v>342</v>
      </c>
      <c r="E65" s="834" t="s">
        <v>343</v>
      </c>
      <c r="F65" s="833" t="s">
        <v>179</v>
      </c>
      <c r="G65" s="834" t="s">
        <v>180</v>
      </c>
      <c r="H65" s="824">
        <v>12</v>
      </c>
      <c r="I65" s="864"/>
      <c r="J65" s="843">
        <v>62</v>
      </c>
      <c r="K65" s="843" t="s">
        <v>59</v>
      </c>
      <c r="L65" s="843" t="s">
        <v>311</v>
      </c>
      <c r="M65" s="844"/>
      <c r="N65" s="847" t="s">
        <v>208</v>
      </c>
    </row>
    <row r="66" spans="1:14" ht="18">
      <c r="A66" s="833">
        <v>63</v>
      </c>
      <c r="B66" s="834" t="s">
        <v>344</v>
      </c>
      <c r="C66" s="834" t="s">
        <v>345</v>
      </c>
      <c r="D66" s="834" t="s">
        <v>346</v>
      </c>
      <c r="E66" s="834"/>
      <c r="F66" s="838" t="s">
        <v>217</v>
      </c>
      <c r="G66" s="834" t="s">
        <v>198</v>
      </c>
      <c r="H66" s="824">
        <v>2</v>
      </c>
      <c r="I66" s="864"/>
      <c r="J66" s="835">
        <v>63</v>
      </c>
      <c r="K66" s="835" t="s">
        <v>131</v>
      </c>
      <c r="L66" s="835" t="s">
        <v>179</v>
      </c>
      <c r="M66" s="824">
        <v>16</v>
      </c>
      <c r="N66" s="839"/>
    </row>
    <row r="67" spans="1:14" ht="18">
      <c r="A67" s="833">
        <v>64</v>
      </c>
      <c r="B67" s="834" t="s">
        <v>347</v>
      </c>
      <c r="C67" s="834" t="s">
        <v>348</v>
      </c>
      <c r="D67" s="834" t="s">
        <v>349</v>
      </c>
      <c r="E67" s="834"/>
      <c r="F67" s="838" t="s">
        <v>217</v>
      </c>
      <c r="G67" s="834" t="s">
        <v>198</v>
      </c>
      <c r="H67" s="824">
        <v>9</v>
      </c>
      <c r="I67" s="864"/>
      <c r="J67" s="835">
        <v>64</v>
      </c>
      <c r="K67" s="835" t="s">
        <v>344</v>
      </c>
      <c r="L67" s="835" t="s">
        <v>217</v>
      </c>
      <c r="M67" s="824">
        <v>3</v>
      </c>
      <c r="N67" s="839"/>
    </row>
    <row r="68" spans="1:14" ht="18">
      <c r="A68" s="833">
        <v>65</v>
      </c>
      <c r="B68" s="834" t="s">
        <v>49</v>
      </c>
      <c r="C68" s="834" t="s">
        <v>350</v>
      </c>
      <c r="D68" s="834" t="s">
        <v>351</v>
      </c>
      <c r="E68" s="834" t="s">
        <v>352</v>
      </c>
      <c r="F68" s="838" t="s">
        <v>242</v>
      </c>
      <c r="G68" s="834" t="s">
        <v>243</v>
      </c>
      <c r="H68" s="824">
        <v>0</v>
      </c>
      <c r="I68" s="864"/>
      <c r="J68" s="835">
        <v>65</v>
      </c>
      <c r="K68" s="835" t="s">
        <v>347</v>
      </c>
      <c r="L68" s="835" t="s">
        <v>217</v>
      </c>
      <c r="M68" s="824">
        <v>2</v>
      </c>
      <c r="N68" s="839"/>
    </row>
    <row r="69" spans="1:14" ht="18">
      <c r="A69" s="833">
        <v>66</v>
      </c>
      <c r="B69" s="834" t="s">
        <v>39</v>
      </c>
      <c r="C69" s="834" t="s">
        <v>353</v>
      </c>
      <c r="D69" s="834" t="s">
        <v>354</v>
      </c>
      <c r="E69" s="834"/>
      <c r="F69" s="833" t="s">
        <v>202</v>
      </c>
      <c r="G69" s="834" t="s">
        <v>180</v>
      </c>
      <c r="H69" s="824">
        <v>0</v>
      </c>
      <c r="I69" s="864"/>
      <c r="J69" s="843">
        <v>66</v>
      </c>
      <c r="K69" s="843" t="s">
        <v>49</v>
      </c>
      <c r="L69" s="843" t="s">
        <v>242</v>
      </c>
      <c r="M69" s="844"/>
      <c r="N69" s="847" t="s">
        <v>208</v>
      </c>
    </row>
    <row r="70" spans="1:14" ht="18">
      <c r="A70" s="833">
        <v>67</v>
      </c>
      <c r="B70" s="834" t="s">
        <v>63</v>
      </c>
      <c r="C70" s="834" t="s">
        <v>355</v>
      </c>
      <c r="D70" s="834" t="s">
        <v>356</v>
      </c>
      <c r="E70" s="834"/>
      <c r="F70" s="838" t="s">
        <v>197</v>
      </c>
      <c r="G70" s="834" t="s">
        <v>198</v>
      </c>
      <c r="H70" s="824">
        <v>14</v>
      </c>
      <c r="I70" s="864"/>
      <c r="J70" s="835">
        <v>67</v>
      </c>
      <c r="K70" s="835" t="s">
        <v>39</v>
      </c>
      <c r="L70" s="835" t="s">
        <v>207</v>
      </c>
      <c r="M70" s="824">
        <v>0</v>
      </c>
      <c r="N70" s="839"/>
    </row>
    <row r="71" spans="1:14" ht="18">
      <c r="A71" s="833">
        <v>68</v>
      </c>
      <c r="B71" s="834" t="s">
        <v>95</v>
      </c>
      <c r="C71" s="834" t="s">
        <v>357</v>
      </c>
      <c r="D71" s="834" t="s">
        <v>327</v>
      </c>
      <c r="E71" s="834"/>
      <c r="F71" s="838" t="s">
        <v>242</v>
      </c>
      <c r="G71" s="834" t="s">
        <v>243</v>
      </c>
      <c r="H71" s="824">
        <v>3</v>
      </c>
      <c r="I71" s="864"/>
      <c r="J71" s="835">
        <v>68</v>
      </c>
      <c r="K71" s="835" t="s">
        <v>63</v>
      </c>
      <c r="L71" s="835" t="s">
        <v>197</v>
      </c>
      <c r="M71" s="824">
        <v>15</v>
      </c>
      <c r="N71" s="839"/>
    </row>
    <row r="72" spans="1:14" ht="36">
      <c r="A72" s="833">
        <v>69</v>
      </c>
      <c r="B72" s="834" t="s">
        <v>58</v>
      </c>
      <c r="C72" s="834" t="s">
        <v>358</v>
      </c>
      <c r="D72" s="834" t="s">
        <v>359</v>
      </c>
      <c r="E72" s="834" t="s">
        <v>360</v>
      </c>
      <c r="F72" s="838" t="s">
        <v>197</v>
      </c>
      <c r="G72" s="834" t="s">
        <v>198</v>
      </c>
      <c r="H72" s="824">
        <v>10</v>
      </c>
      <c r="I72" s="864"/>
      <c r="J72" s="841">
        <v>69</v>
      </c>
      <c r="K72" s="841" t="s">
        <v>95</v>
      </c>
      <c r="L72" s="841" t="s">
        <v>242</v>
      </c>
      <c r="M72" s="827">
        <v>3</v>
      </c>
      <c r="N72" s="859" t="s">
        <v>361</v>
      </c>
    </row>
    <row r="73" spans="1:14" ht="18">
      <c r="A73" s="833">
        <v>70</v>
      </c>
      <c r="B73" s="834" t="s">
        <v>40</v>
      </c>
      <c r="C73" s="834" t="s">
        <v>362</v>
      </c>
      <c r="D73" s="834" t="s">
        <v>363</v>
      </c>
      <c r="E73" s="834" t="s">
        <v>360</v>
      </c>
      <c r="F73" s="838" t="s">
        <v>217</v>
      </c>
      <c r="G73" s="834" t="s">
        <v>198</v>
      </c>
      <c r="H73" s="824">
        <v>1</v>
      </c>
      <c r="I73" s="864"/>
      <c r="J73" s="851">
        <v>70</v>
      </c>
      <c r="K73" s="851" t="s">
        <v>364</v>
      </c>
      <c r="L73" s="851" t="s">
        <v>242</v>
      </c>
      <c r="M73" s="844"/>
      <c r="N73" s="847" t="s">
        <v>208</v>
      </c>
    </row>
    <row r="74" spans="1:14" ht="18">
      <c r="A74" s="833">
        <v>71</v>
      </c>
      <c r="B74" s="834" t="s">
        <v>365</v>
      </c>
      <c r="C74" s="834" t="s">
        <v>366</v>
      </c>
      <c r="D74" s="834" t="s">
        <v>367</v>
      </c>
      <c r="E74" s="834"/>
      <c r="F74" s="838" t="s">
        <v>217</v>
      </c>
      <c r="G74" s="834" t="s">
        <v>198</v>
      </c>
      <c r="H74" s="824">
        <v>2</v>
      </c>
      <c r="I74" s="864"/>
      <c r="J74" s="835">
        <v>71</v>
      </c>
      <c r="K74" s="835" t="s">
        <v>40</v>
      </c>
      <c r="L74" s="835" t="s">
        <v>217</v>
      </c>
      <c r="M74" s="824">
        <v>1</v>
      </c>
      <c r="N74" s="839"/>
    </row>
    <row r="75" spans="1:14" ht="18">
      <c r="A75" s="833">
        <v>72</v>
      </c>
      <c r="B75" s="834" t="s">
        <v>42</v>
      </c>
      <c r="C75" s="834" t="s">
        <v>368</v>
      </c>
      <c r="D75" s="834" t="s">
        <v>369</v>
      </c>
      <c r="E75" s="834" t="s">
        <v>370</v>
      </c>
      <c r="F75" s="838" t="s">
        <v>217</v>
      </c>
      <c r="G75" s="834" t="s">
        <v>198</v>
      </c>
      <c r="H75" s="824">
        <v>18</v>
      </c>
      <c r="I75" s="864"/>
      <c r="J75" s="843">
        <v>72</v>
      </c>
      <c r="K75" s="843" t="s">
        <v>365</v>
      </c>
      <c r="L75" s="843" t="s">
        <v>217</v>
      </c>
      <c r="M75" s="844"/>
      <c r="N75" s="847" t="s">
        <v>208</v>
      </c>
    </row>
    <row r="76" spans="1:14" ht="18">
      <c r="A76" s="833">
        <v>73</v>
      </c>
      <c r="B76" s="834" t="s">
        <v>44</v>
      </c>
      <c r="C76" s="834" t="s">
        <v>371</v>
      </c>
      <c r="D76" s="834" t="s">
        <v>372</v>
      </c>
      <c r="E76" s="834"/>
      <c r="F76" s="838" t="s">
        <v>217</v>
      </c>
      <c r="G76" s="834" t="s">
        <v>198</v>
      </c>
      <c r="H76" s="824">
        <v>25</v>
      </c>
      <c r="I76" s="864"/>
      <c r="J76" s="835">
        <v>73</v>
      </c>
      <c r="K76" s="835" t="s">
        <v>42</v>
      </c>
      <c r="L76" s="835" t="s">
        <v>217</v>
      </c>
      <c r="M76" s="824">
        <v>18</v>
      </c>
      <c r="N76" s="839"/>
    </row>
    <row r="77" spans="1:14" ht="18">
      <c r="A77" s="833">
        <v>74</v>
      </c>
      <c r="B77" s="834" t="s">
        <v>373</v>
      </c>
      <c r="C77" s="834" t="s">
        <v>374</v>
      </c>
      <c r="D77" s="834" t="s">
        <v>375</v>
      </c>
      <c r="E77" s="834" t="s">
        <v>376</v>
      </c>
      <c r="F77" s="838" t="s">
        <v>217</v>
      </c>
      <c r="G77" s="834" t="s">
        <v>198</v>
      </c>
      <c r="H77" s="824">
        <v>0</v>
      </c>
      <c r="I77" s="864"/>
      <c r="J77" s="835">
        <v>74</v>
      </c>
      <c r="K77" s="835" t="s">
        <v>44</v>
      </c>
      <c r="L77" s="835" t="s">
        <v>217</v>
      </c>
      <c r="M77" s="824">
        <v>25</v>
      </c>
      <c r="N77" s="839"/>
    </row>
    <row r="78" spans="1:14" ht="18">
      <c r="A78" s="833">
        <v>75</v>
      </c>
      <c r="B78" s="834" t="s">
        <v>377</v>
      </c>
      <c r="C78" s="834" t="s">
        <v>378</v>
      </c>
      <c r="D78" s="834" t="s">
        <v>379</v>
      </c>
      <c r="E78" s="834"/>
      <c r="F78" s="838" t="s">
        <v>217</v>
      </c>
      <c r="G78" s="834" t="s">
        <v>198</v>
      </c>
      <c r="H78" s="824">
        <v>0</v>
      </c>
      <c r="I78" s="864"/>
      <c r="J78" s="835">
        <v>75</v>
      </c>
      <c r="K78" s="835" t="s">
        <v>373</v>
      </c>
      <c r="L78" s="835" t="s">
        <v>217</v>
      </c>
      <c r="M78" s="824">
        <v>0</v>
      </c>
      <c r="N78" s="839"/>
    </row>
    <row r="79" spans="1:14" ht="18">
      <c r="A79" s="833">
        <v>76</v>
      </c>
      <c r="B79" s="834" t="s">
        <v>137</v>
      </c>
      <c r="C79" s="834" t="s">
        <v>380</v>
      </c>
      <c r="D79" s="834" t="s">
        <v>381</v>
      </c>
      <c r="E79" s="834" t="s">
        <v>382</v>
      </c>
      <c r="F79" s="838" t="s">
        <v>242</v>
      </c>
      <c r="G79" s="834" t="s">
        <v>243</v>
      </c>
      <c r="H79" s="824">
        <v>5</v>
      </c>
      <c r="I79" s="864"/>
      <c r="J79" s="835">
        <v>76</v>
      </c>
      <c r="K79" s="835" t="s">
        <v>377</v>
      </c>
      <c r="L79" s="835" t="s">
        <v>217</v>
      </c>
      <c r="M79" s="824">
        <v>2</v>
      </c>
      <c r="N79" s="839"/>
    </row>
    <row r="80" spans="1:14" ht="18">
      <c r="A80" s="833">
        <v>77</v>
      </c>
      <c r="B80" s="834" t="s">
        <v>113</v>
      </c>
      <c r="C80" s="834" t="s">
        <v>383</v>
      </c>
      <c r="D80" s="834" t="s">
        <v>384</v>
      </c>
      <c r="E80" s="834"/>
      <c r="F80" s="833" t="s">
        <v>179</v>
      </c>
      <c r="G80" s="834" t="s">
        <v>180</v>
      </c>
      <c r="H80" s="824">
        <v>3</v>
      </c>
      <c r="I80" s="864"/>
      <c r="J80" s="835">
        <v>77</v>
      </c>
      <c r="K80" s="835" t="s">
        <v>137</v>
      </c>
      <c r="L80" s="835" t="s">
        <v>242</v>
      </c>
      <c r="M80" s="824">
        <v>6</v>
      </c>
      <c r="N80" s="839"/>
    </row>
    <row r="81" spans="1:14" ht="18">
      <c r="A81" s="833">
        <v>78</v>
      </c>
      <c r="B81" s="834" t="s">
        <v>385</v>
      </c>
      <c r="C81" s="834" t="s">
        <v>386</v>
      </c>
      <c r="D81" s="834" t="s">
        <v>387</v>
      </c>
      <c r="E81" s="834"/>
      <c r="F81" s="833" t="s">
        <v>179</v>
      </c>
      <c r="G81" s="834" t="s">
        <v>180</v>
      </c>
      <c r="H81" s="824">
        <v>9</v>
      </c>
      <c r="I81" s="864"/>
      <c r="J81" s="835">
        <v>78</v>
      </c>
      <c r="K81" s="835" t="s">
        <v>113</v>
      </c>
      <c r="L81" s="835" t="s">
        <v>179</v>
      </c>
      <c r="M81" s="824"/>
      <c r="N81" s="839" t="s">
        <v>208</v>
      </c>
    </row>
    <row r="82" spans="1:14" ht="18">
      <c r="A82" s="833">
        <v>79</v>
      </c>
      <c r="B82" s="834" t="s">
        <v>62</v>
      </c>
      <c r="C82" s="834" t="s">
        <v>388</v>
      </c>
      <c r="D82" s="834" t="s">
        <v>389</v>
      </c>
      <c r="E82" s="834"/>
      <c r="F82" s="838" t="s">
        <v>217</v>
      </c>
      <c r="G82" s="834" t="s">
        <v>198</v>
      </c>
      <c r="H82" s="824">
        <v>7</v>
      </c>
      <c r="I82" s="864"/>
      <c r="J82" s="835">
        <v>79</v>
      </c>
      <c r="K82" s="835" t="s">
        <v>385</v>
      </c>
      <c r="L82" s="835" t="s">
        <v>179</v>
      </c>
      <c r="M82" s="824">
        <v>11</v>
      </c>
      <c r="N82" s="839" t="s">
        <v>191</v>
      </c>
    </row>
    <row r="83" spans="1:14" ht="18">
      <c r="A83" s="833">
        <v>80</v>
      </c>
      <c r="B83" s="834" t="s">
        <v>390</v>
      </c>
      <c r="C83" s="834" t="s">
        <v>391</v>
      </c>
      <c r="D83" s="834" t="s">
        <v>306</v>
      </c>
      <c r="E83" s="834" t="s">
        <v>236</v>
      </c>
      <c r="F83" s="838" t="s">
        <v>256</v>
      </c>
      <c r="G83" s="834" t="s">
        <v>180</v>
      </c>
      <c r="H83" s="824">
        <v>1</v>
      </c>
      <c r="I83" s="864"/>
      <c r="J83" s="835">
        <v>80</v>
      </c>
      <c r="K83" s="835" t="s">
        <v>62</v>
      </c>
      <c r="L83" s="835" t="s">
        <v>217</v>
      </c>
      <c r="M83" s="824">
        <v>7</v>
      </c>
      <c r="N83" s="839" t="s">
        <v>191</v>
      </c>
    </row>
    <row r="84" spans="1:14" ht="18">
      <c r="A84" s="833">
        <v>81</v>
      </c>
      <c r="B84" s="834" t="s">
        <v>43</v>
      </c>
      <c r="C84" s="834" t="s">
        <v>392</v>
      </c>
      <c r="D84" s="834" t="s">
        <v>393</v>
      </c>
      <c r="E84" s="834"/>
      <c r="F84" s="838" t="s">
        <v>256</v>
      </c>
      <c r="G84" s="834" t="s">
        <v>180</v>
      </c>
      <c r="H84" s="824">
        <v>0</v>
      </c>
      <c r="I84" s="864"/>
      <c r="J84" s="835">
        <v>81</v>
      </c>
      <c r="K84" s="835" t="s">
        <v>390</v>
      </c>
      <c r="L84" s="835" t="s">
        <v>256</v>
      </c>
      <c r="M84" s="824">
        <v>1</v>
      </c>
      <c r="N84" s="839" t="s">
        <v>191</v>
      </c>
    </row>
    <row r="85" spans="1:14" ht="18">
      <c r="A85" s="833">
        <v>82</v>
      </c>
      <c r="B85" s="834" t="s">
        <v>60</v>
      </c>
      <c r="C85" s="834" t="s">
        <v>394</v>
      </c>
      <c r="D85" s="834" t="s">
        <v>166</v>
      </c>
      <c r="E85" s="834" t="s">
        <v>395</v>
      </c>
      <c r="F85" s="833" t="s">
        <v>176</v>
      </c>
      <c r="G85" s="834" t="s">
        <v>170</v>
      </c>
      <c r="H85" s="824">
        <v>0</v>
      </c>
      <c r="I85" s="864"/>
      <c r="J85" s="835">
        <v>82</v>
      </c>
      <c r="K85" s="835" t="s">
        <v>43</v>
      </c>
      <c r="L85" s="835" t="s">
        <v>256</v>
      </c>
      <c r="M85" s="824">
        <v>0</v>
      </c>
      <c r="N85" s="839" t="s">
        <v>191</v>
      </c>
    </row>
    <row r="86" spans="1:14" ht="18">
      <c r="A86" s="833">
        <v>83</v>
      </c>
      <c r="B86" s="834" t="s">
        <v>52</v>
      </c>
      <c r="C86" s="834" t="s">
        <v>396</v>
      </c>
      <c r="D86" s="834" t="s">
        <v>397</v>
      </c>
      <c r="E86" s="834"/>
      <c r="F86" s="838" t="s">
        <v>197</v>
      </c>
      <c r="G86" s="834" t="s">
        <v>198</v>
      </c>
      <c r="H86" s="824">
        <v>0</v>
      </c>
      <c r="I86" s="864"/>
      <c r="J86" s="835">
        <v>83</v>
      </c>
      <c r="K86" s="835" t="s">
        <v>60</v>
      </c>
      <c r="L86" s="835" t="s">
        <v>176</v>
      </c>
      <c r="M86" s="824">
        <v>1</v>
      </c>
      <c r="N86" s="839" t="s">
        <v>191</v>
      </c>
    </row>
    <row r="87" spans="1:14" ht="18">
      <c r="A87" s="833">
        <v>84</v>
      </c>
      <c r="B87" s="834" t="s">
        <v>398</v>
      </c>
      <c r="C87" s="834" t="s">
        <v>399</v>
      </c>
      <c r="D87" s="834" t="s">
        <v>237</v>
      </c>
      <c r="E87" s="834" t="s">
        <v>400</v>
      </c>
      <c r="F87" s="838" t="s">
        <v>217</v>
      </c>
      <c r="G87" s="834" t="s">
        <v>198</v>
      </c>
      <c r="H87" s="824">
        <v>1</v>
      </c>
      <c r="I87" s="864"/>
      <c r="J87" s="835">
        <v>84</v>
      </c>
      <c r="K87" s="835" t="s">
        <v>52</v>
      </c>
      <c r="L87" s="835" t="s">
        <v>197</v>
      </c>
      <c r="M87" s="824">
        <v>0</v>
      </c>
      <c r="N87" s="839" t="s">
        <v>208</v>
      </c>
    </row>
    <row r="88" spans="1:14" ht="18">
      <c r="A88" s="833">
        <v>85</v>
      </c>
      <c r="B88" s="834" t="s">
        <v>401</v>
      </c>
      <c r="C88" s="834" t="s">
        <v>402</v>
      </c>
      <c r="D88" s="834" t="s">
        <v>403</v>
      </c>
      <c r="E88" s="834"/>
      <c r="F88" s="833" t="s">
        <v>202</v>
      </c>
      <c r="G88" s="834" t="s">
        <v>180</v>
      </c>
      <c r="H88" s="824">
        <v>11</v>
      </c>
      <c r="I88" s="864"/>
      <c r="J88" s="835">
        <v>85</v>
      </c>
      <c r="K88" s="835" t="s">
        <v>398</v>
      </c>
      <c r="L88" s="835" t="s">
        <v>217</v>
      </c>
      <c r="M88" s="824">
        <v>2</v>
      </c>
      <c r="N88" s="852" t="s">
        <v>191</v>
      </c>
    </row>
    <row r="89" spans="1:14" ht="18">
      <c r="A89" s="833">
        <v>86</v>
      </c>
      <c r="B89" s="834" t="s">
        <v>404</v>
      </c>
      <c r="C89" s="834" t="s">
        <v>405</v>
      </c>
      <c r="D89" s="834" t="s">
        <v>406</v>
      </c>
      <c r="E89" s="834"/>
      <c r="F89" s="833" t="s">
        <v>169</v>
      </c>
      <c r="G89" s="834" t="s">
        <v>170</v>
      </c>
      <c r="H89" s="824">
        <v>37</v>
      </c>
      <c r="I89" s="864"/>
      <c r="J89" s="835">
        <v>86</v>
      </c>
      <c r="K89" s="835" t="s">
        <v>401</v>
      </c>
      <c r="L89" s="835" t="s">
        <v>207</v>
      </c>
      <c r="M89" s="824">
        <v>15</v>
      </c>
      <c r="N89" s="839"/>
    </row>
    <row r="90" spans="1:14" ht="18">
      <c r="A90" s="833">
        <v>87</v>
      </c>
      <c r="B90" s="834" t="s">
        <v>48</v>
      </c>
      <c r="C90" s="834" t="s">
        <v>407</v>
      </c>
      <c r="D90" s="834" t="s">
        <v>408</v>
      </c>
      <c r="E90" s="834" t="s">
        <v>409</v>
      </c>
      <c r="F90" s="838" t="s">
        <v>217</v>
      </c>
      <c r="G90" s="834" t="s">
        <v>198</v>
      </c>
      <c r="H90" s="824">
        <v>10</v>
      </c>
      <c r="I90" s="864"/>
      <c r="J90" s="835">
        <v>87</v>
      </c>
      <c r="K90" s="835" t="s">
        <v>404</v>
      </c>
      <c r="L90" s="835" t="s">
        <v>169</v>
      </c>
      <c r="M90" s="824">
        <v>38</v>
      </c>
      <c r="N90" s="839"/>
    </row>
    <row r="91" spans="1:14" ht="18">
      <c r="A91" s="833">
        <v>88</v>
      </c>
      <c r="B91" s="834" t="s">
        <v>96</v>
      </c>
      <c r="C91" s="834" t="s">
        <v>212</v>
      </c>
      <c r="D91" s="834" t="s">
        <v>410</v>
      </c>
      <c r="E91" s="834" t="s">
        <v>411</v>
      </c>
      <c r="F91" s="833" t="s">
        <v>169</v>
      </c>
      <c r="G91" s="834" t="s">
        <v>170</v>
      </c>
      <c r="H91" s="824">
        <v>57</v>
      </c>
      <c r="I91" s="864"/>
      <c r="J91" s="835">
        <v>88</v>
      </c>
      <c r="K91" s="835" t="s">
        <v>48</v>
      </c>
      <c r="L91" s="835" t="s">
        <v>217</v>
      </c>
      <c r="M91" s="824">
        <v>12</v>
      </c>
      <c r="N91" s="839"/>
    </row>
    <row r="92" spans="1:14" ht="18">
      <c r="A92" s="833">
        <v>89</v>
      </c>
      <c r="B92" s="834" t="s">
        <v>412</v>
      </c>
      <c r="C92" s="834" t="s">
        <v>413</v>
      </c>
      <c r="D92" s="834" t="s">
        <v>414</v>
      </c>
      <c r="E92" s="834"/>
      <c r="F92" s="833" t="s">
        <v>176</v>
      </c>
      <c r="G92" s="834" t="s">
        <v>170</v>
      </c>
      <c r="H92" s="824">
        <v>24</v>
      </c>
      <c r="I92" s="864"/>
      <c r="J92" s="835">
        <v>89</v>
      </c>
      <c r="K92" s="835" t="s">
        <v>96</v>
      </c>
      <c r="L92" s="835" t="s">
        <v>169</v>
      </c>
      <c r="M92" s="824">
        <v>57</v>
      </c>
      <c r="N92" s="839"/>
    </row>
    <row r="93" spans="1:14" ht="18">
      <c r="A93" s="833">
        <v>90</v>
      </c>
      <c r="B93" s="834" t="s">
        <v>415</v>
      </c>
      <c r="C93" s="834" t="s">
        <v>416</v>
      </c>
      <c r="D93" s="834" t="s">
        <v>417</v>
      </c>
      <c r="E93" s="834" t="s">
        <v>418</v>
      </c>
      <c r="F93" s="833" t="s">
        <v>197</v>
      </c>
      <c r="G93" s="834" t="s">
        <v>198</v>
      </c>
      <c r="H93" s="824">
        <v>0</v>
      </c>
      <c r="I93" s="864"/>
      <c r="J93" s="835">
        <v>90</v>
      </c>
      <c r="K93" s="835" t="s">
        <v>412</v>
      </c>
      <c r="L93" s="835" t="s">
        <v>176</v>
      </c>
      <c r="M93" s="824">
        <v>24</v>
      </c>
      <c r="N93" s="839"/>
    </row>
    <row r="94" spans="1:14" s="853" customFormat="1" ht="18">
      <c r="A94" s="825">
        <v>91</v>
      </c>
      <c r="B94" s="826" t="s">
        <v>419</v>
      </c>
      <c r="C94" s="826" t="s">
        <v>300</v>
      </c>
      <c r="D94" s="826" t="s">
        <v>420</v>
      </c>
      <c r="E94" s="826" t="s">
        <v>421</v>
      </c>
      <c r="F94" s="825" t="s">
        <v>217</v>
      </c>
      <c r="G94" s="826" t="s">
        <v>198</v>
      </c>
      <c r="H94" s="827">
        <v>30</v>
      </c>
      <c r="I94" s="864"/>
      <c r="J94" s="841">
        <v>91</v>
      </c>
      <c r="K94" s="841" t="s">
        <v>415</v>
      </c>
      <c r="L94" s="841" t="s">
        <v>197</v>
      </c>
      <c r="M94" s="827">
        <v>0</v>
      </c>
      <c r="N94" s="852" t="s">
        <v>191</v>
      </c>
    </row>
    <row r="95" spans="1:14" ht="18">
      <c r="A95" s="833">
        <v>92</v>
      </c>
      <c r="B95" s="834" t="s">
        <v>422</v>
      </c>
      <c r="C95" s="834" t="s">
        <v>423</v>
      </c>
      <c r="D95" s="834" t="s">
        <v>424</v>
      </c>
      <c r="E95" s="834" t="s">
        <v>425</v>
      </c>
      <c r="F95" s="833" t="s">
        <v>242</v>
      </c>
      <c r="G95" s="834" t="s">
        <v>243</v>
      </c>
      <c r="H95" s="824">
        <v>0</v>
      </c>
      <c r="I95" s="864"/>
      <c r="J95" s="835">
        <v>92</v>
      </c>
      <c r="K95" s="835" t="s">
        <v>419</v>
      </c>
      <c r="L95" s="835" t="s">
        <v>217</v>
      </c>
      <c r="M95" s="824">
        <v>40</v>
      </c>
      <c r="N95" s="839"/>
    </row>
    <row r="96" spans="1:14" s="848" customFormat="1" ht="18">
      <c r="A96" s="849">
        <v>93</v>
      </c>
      <c r="B96" s="850" t="s">
        <v>426</v>
      </c>
      <c r="C96" s="850" t="s">
        <v>427</v>
      </c>
      <c r="D96" s="850" t="s">
        <v>428</v>
      </c>
      <c r="E96" s="850" t="s">
        <v>429</v>
      </c>
      <c r="F96" s="849" t="s">
        <v>202</v>
      </c>
      <c r="G96" s="850" t="s">
        <v>180</v>
      </c>
      <c r="H96" s="844">
        <v>2</v>
      </c>
      <c r="I96" s="864"/>
      <c r="J96" s="843">
        <v>93</v>
      </c>
      <c r="K96" s="843" t="s">
        <v>422</v>
      </c>
      <c r="L96" s="843" t="s">
        <v>242</v>
      </c>
      <c r="M96" s="844">
        <v>0</v>
      </c>
      <c r="N96" s="847" t="s">
        <v>208</v>
      </c>
    </row>
    <row r="97" spans="1:15" ht="18">
      <c r="A97" s="833">
        <v>94</v>
      </c>
      <c r="B97" s="834" t="s">
        <v>430</v>
      </c>
      <c r="C97" s="834" t="s">
        <v>431</v>
      </c>
      <c r="D97" s="834" t="s">
        <v>432</v>
      </c>
      <c r="E97" s="834"/>
      <c r="F97" s="833" t="s">
        <v>256</v>
      </c>
      <c r="G97" s="834" t="s">
        <v>180</v>
      </c>
      <c r="H97" s="824">
        <v>17</v>
      </c>
      <c r="I97" s="864"/>
      <c r="J97" s="835">
        <v>94</v>
      </c>
      <c r="K97" s="835" t="s">
        <v>426</v>
      </c>
      <c r="L97" s="835" t="s">
        <v>207</v>
      </c>
      <c r="M97" s="824">
        <v>2</v>
      </c>
      <c r="N97" s="839"/>
    </row>
    <row r="98" spans="1:15" ht="18">
      <c r="A98" s="833">
        <v>95</v>
      </c>
      <c r="B98" s="834" t="s">
        <v>433</v>
      </c>
      <c r="C98" s="834" t="s">
        <v>434</v>
      </c>
      <c r="D98" s="834" t="s">
        <v>295</v>
      </c>
      <c r="E98" s="834" t="s">
        <v>249</v>
      </c>
      <c r="F98" s="833" t="s">
        <v>256</v>
      </c>
      <c r="G98" s="834" t="s">
        <v>180</v>
      </c>
      <c r="H98" s="824">
        <v>55</v>
      </c>
      <c r="I98" s="864"/>
      <c r="J98" s="835">
        <v>95</v>
      </c>
      <c r="K98" s="835" t="s">
        <v>430</v>
      </c>
      <c r="L98" s="835" t="s">
        <v>256</v>
      </c>
      <c r="M98" s="824">
        <v>20</v>
      </c>
      <c r="N98" s="839" t="s">
        <v>191</v>
      </c>
    </row>
    <row r="99" spans="1:15" ht="18">
      <c r="A99" s="833">
        <v>96</v>
      </c>
      <c r="B99" s="834" t="s">
        <v>108</v>
      </c>
      <c r="C99" s="834" t="s">
        <v>435</v>
      </c>
      <c r="D99" s="834" t="s">
        <v>436</v>
      </c>
      <c r="E99" s="834" t="s">
        <v>437</v>
      </c>
      <c r="F99" s="833" t="s">
        <v>169</v>
      </c>
      <c r="G99" s="834" t="s">
        <v>170</v>
      </c>
      <c r="H99" s="824">
        <v>4</v>
      </c>
      <c r="I99" s="864"/>
      <c r="J99" s="835">
        <v>96</v>
      </c>
      <c r="K99" s="835" t="s">
        <v>433</v>
      </c>
      <c r="L99" s="835" t="s">
        <v>256</v>
      </c>
      <c r="M99" s="824">
        <v>60</v>
      </c>
      <c r="N99" s="839" t="s">
        <v>191</v>
      </c>
    </row>
    <row r="100" spans="1:15" s="853" customFormat="1" ht="18">
      <c r="A100" s="825">
        <v>97</v>
      </c>
      <c r="B100" s="826" t="s">
        <v>438</v>
      </c>
      <c r="C100" s="826" t="s">
        <v>439</v>
      </c>
      <c r="D100" s="826" t="s">
        <v>440</v>
      </c>
      <c r="E100" s="826"/>
      <c r="F100" s="825" t="s">
        <v>242</v>
      </c>
      <c r="G100" s="826" t="s">
        <v>243</v>
      </c>
      <c r="H100" s="827">
        <v>0</v>
      </c>
      <c r="I100" s="864"/>
      <c r="J100" s="841">
        <v>97</v>
      </c>
      <c r="K100" s="841" t="s">
        <v>108</v>
      </c>
      <c r="L100" s="841" t="s">
        <v>169</v>
      </c>
      <c r="M100" s="827">
        <v>4</v>
      </c>
      <c r="N100" s="852" t="s">
        <v>441</v>
      </c>
    </row>
    <row r="101" spans="1:15" s="848" customFormat="1" ht="18">
      <c r="A101" s="849">
        <v>98</v>
      </c>
      <c r="B101" s="850" t="s">
        <v>442</v>
      </c>
      <c r="C101" s="850" t="s">
        <v>443</v>
      </c>
      <c r="D101" s="850" t="s">
        <v>444</v>
      </c>
      <c r="E101" s="850" t="s">
        <v>445</v>
      </c>
      <c r="F101" s="849" t="s">
        <v>256</v>
      </c>
      <c r="G101" s="850" t="s">
        <v>180</v>
      </c>
      <c r="H101" s="844">
        <v>4</v>
      </c>
      <c r="I101" s="864"/>
      <c r="J101" s="843">
        <v>98</v>
      </c>
      <c r="K101" s="843" t="s">
        <v>438</v>
      </c>
      <c r="L101" s="843" t="s">
        <v>242</v>
      </c>
      <c r="M101" s="844">
        <v>0</v>
      </c>
      <c r="N101" s="847" t="s">
        <v>446</v>
      </c>
    </row>
    <row r="102" spans="1:15" ht="18">
      <c r="A102" s="833">
        <v>99</v>
      </c>
      <c r="B102" s="834" t="s">
        <v>447</v>
      </c>
      <c r="C102" s="834" t="s">
        <v>448</v>
      </c>
      <c r="D102" s="834" t="s">
        <v>449</v>
      </c>
      <c r="E102" s="834"/>
      <c r="F102" s="833" t="s">
        <v>256</v>
      </c>
      <c r="G102" s="834" t="s">
        <v>180</v>
      </c>
      <c r="H102" s="824">
        <v>23</v>
      </c>
      <c r="I102" s="864"/>
      <c r="J102" s="835">
        <v>99</v>
      </c>
      <c r="K102" s="835" t="s">
        <v>442</v>
      </c>
      <c r="L102" s="835" t="s">
        <v>256</v>
      </c>
      <c r="M102" s="824">
        <v>5</v>
      </c>
      <c r="N102" s="839"/>
    </row>
    <row r="103" spans="1:15" s="853" customFormat="1" ht="18">
      <c r="A103" s="825">
        <v>100</v>
      </c>
      <c r="B103" s="826" t="s">
        <v>450</v>
      </c>
      <c r="C103" s="826" t="s">
        <v>451</v>
      </c>
      <c r="D103" s="826" t="s">
        <v>237</v>
      </c>
      <c r="E103" s="826" t="s">
        <v>452</v>
      </c>
      <c r="F103" s="825" t="s">
        <v>179</v>
      </c>
      <c r="G103" s="826" t="s">
        <v>180</v>
      </c>
      <c r="H103" s="827">
        <v>0</v>
      </c>
      <c r="I103" s="864"/>
      <c r="J103" s="841">
        <v>100</v>
      </c>
      <c r="K103" s="841" t="s">
        <v>447</v>
      </c>
      <c r="L103" s="841" t="s">
        <v>256</v>
      </c>
      <c r="M103" s="827">
        <v>44</v>
      </c>
      <c r="N103" s="852" t="s">
        <v>191</v>
      </c>
    </row>
    <row r="104" spans="1:15" ht="18">
      <c r="A104" s="833">
        <v>101</v>
      </c>
      <c r="B104" s="834" t="s">
        <v>453</v>
      </c>
      <c r="C104" s="834" t="s">
        <v>454</v>
      </c>
      <c r="D104" s="834" t="s">
        <v>455</v>
      </c>
      <c r="E104" s="834"/>
      <c r="F104" s="833" t="s">
        <v>197</v>
      </c>
      <c r="G104" s="834" t="s">
        <v>198</v>
      </c>
      <c r="H104" s="824">
        <v>0</v>
      </c>
      <c r="I104" s="864"/>
      <c r="J104" s="835">
        <v>101</v>
      </c>
      <c r="K104" s="835" t="s">
        <v>450</v>
      </c>
      <c r="L104" s="835" t="s">
        <v>179</v>
      </c>
      <c r="M104" s="824">
        <v>0</v>
      </c>
      <c r="N104" s="839"/>
    </row>
    <row r="105" spans="1:15" ht="18">
      <c r="A105" s="833">
        <v>102</v>
      </c>
      <c r="B105" s="834" t="s">
        <v>456</v>
      </c>
      <c r="C105" s="834" t="s">
        <v>457</v>
      </c>
      <c r="D105" s="834" t="s">
        <v>458</v>
      </c>
      <c r="E105" s="834"/>
      <c r="F105" s="833" t="s">
        <v>256</v>
      </c>
      <c r="G105" s="834" t="s">
        <v>180</v>
      </c>
      <c r="H105" s="824">
        <v>0</v>
      </c>
      <c r="I105" s="864"/>
      <c r="J105" s="835">
        <v>102</v>
      </c>
      <c r="K105" s="835" t="s">
        <v>453</v>
      </c>
      <c r="L105" s="835" t="s">
        <v>197</v>
      </c>
      <c r="M105" s="824">
        <v>0</v>
      </c>
      <c r="N105" s="839"/>
    </row>
    <row r="106" spans="1:15" s="853" customFormat="1" ht="18">
      <c r="A106" s="825">
        <v>103</v>
      </c>
      <c r="B106" s="827" t="s">
        <v>459</v>
      </c>
      <c r="C106" s="827"/>
      <c r="D106" s="827"/>
      <c r="E106" s="827"/>
      <c r="F106" s="854" t="s">
        <v>242</v>
      </c>
      <c r="G106" s="827" t="s">
        <v>243</v>
      </c>
      <c r="H106" s="827">
        <v>9</v>
      </c>
      <c r="I106" s="864"/>
      <c r="J106" s="841">
        <v>103</v>
      </c>
      <c r="K106" s="841" t="s">
        <v>138</v>
      </c>
      <c r="L106" s="841" t="s">
        <v>176</v>
      </c>
      <c r="M106" s="827">
        <v>337</v>
      </c>
      <c r="N106" s="852" t="s">
        <v>191</v>
      </c>
      <c r="O106" s="853" t="s">
        <v>287</v>
      </c>
    </row>
    <row r="107" spans="1:15" s="853" customFormat="1" ht="18">
      <c r="A107" s="825">
        <v>104</v>
      </c>
      <c r="B107" s="827" t="s">
        <v>72</v>
      </c>
      <c r="C107" s="827"/>
      <c r="D107" s="827"/>
      <c r="E107" s="827"/>
      <c r="F107" s="854" t="s">
        <v>217</v>
      </c>
      <c r="G107" s="826" t="s">
        <v>198</v>
      </c>
      <c r="H107" s="827">
        <v>56</v>
      </c>
      <c r="I107" s="864"/>
      <c r="J107" s="841">
        <v>104</v>
      </c>
      <c r="K107" s="841" t="s">
        <v>460</v>
      </c>
      <c r="L107" s="841" t="s">
        <v>197</v>
      </c>
      <c r="M107" s="827">
        <v>53</v>
      </c>
      <c r="N107" s="852" t="s">
        <v>191</v>
      </c>
      <c r="O107" s="853" t="s">
        <v>287</v>
      </c>
    </row>
    <row r="108" spans="1:15" s="853" customFormat="1" ht="18">
      <c r="A108" s="827"/>
      <c r="B108" s="827"/>
      <c r="C108" s="827"/>
      <c r="D108" s="827"/>
      <c r="E108" s="827"/>
      <c r="F108" s="827"/>
      <c r="G108" s="827"/>
      <c r="H108" s="827"/>
      <c r="I108" s="864"/>
      <c r="J108" s="841">
        <v>105</v>
      </c>
      <c r="K108" s="841" t="s">
        <v>456</v>
      </c>
      <c r="L108" s="841" t="s">
        <v>256</v>
      </c>
      <c r="M108" s="827">
        <v>0</v>
      </c>
      <c r="N108" s="852" t="s">
        <v>461</v>
      </c>
    </row>
    <row r="109" spans="1:15" s="853" customFormat="1" ht="18">
      <c r="A109" s="827"/>
      <c r="B109" s="827"/>
      <c r="C109" s="827"/>
      <c r="D109" s="827"/>
      <c r="E109" s="827"/>
      <c r="F109" s="827"/>
      <c r="G109" s="855" t="s">
        <v>462</v>
      </c>
      <c r="H109" s="855">
        <f>SUM(H4:H108)</f>
        <v>1920</v>
      </c>
      <c r="I109" s="866"/>
      <c r="J109" s="841">
        <v>106</v>
      </c>
      <c r="K109" s="841" t="s">
        <v>463</v>
      </c>
      <c r="L109" s="841" t="s">
        <v>242</v>
      </c>
      <c r="M109" s="827">
        <v>0</v>
      </c>
      <c r="N109" s="852" t="s">
        <v>464</v>
      </c>
    </row>
    <row r="110" spans="1:15" s="853" customFormat="1" ht="18">
      <c r="A110" s="827"/>
      <c r="B110" s="827"/>
      <c r="C110" s="827"/>
      <c r="D110" s="827"/>
      <c r="E110" s="827"/>
      <c r="F110" s="827"/>
      <c r="G110" s="855" t="s">
        <v>465</v>
      </c>
      <c r="H110" s="856">
        <f>H109/104</f>
        <v>18.46153846153846</v>
      </c>
      <c r="I110" s="867"/>
      <c r="J110" s="841">
        <v>107</v>
      </c>
      <c r="K110" s="841" t="s">
        <v>466</v>
      </c>
      <c r="L110" s="841" t="s">
        <v>256</v>
      </c>
      <c r="M110" s="827">
        <v>55</v>
      </c>
      <c r="N110" s="852" t="s">
        <v>467</v>
      </c>
    </row>
    <row r="111" spans="1:15" s="853" customFormat="1" ht="18">
      <c r="A111" s="827"/>
      <c r="B111" s="827"/>
      <c r="C111" s="827"/>
      <c r="D111" s="827"/>
      <c r="E111" s="827"/>
      <c r="F111" s="827"/>
      <c r="G111" s="827"/>
      <c r="H111" s="827"/>
      <c r="I111" s="864"/>
      <c r="J111" s="841">
        <v>108</v>
      </c>
      <c r="K111" s="841" t="s">
        <v>468</v>
      </c>
      <c r="L111" s="841" t="s">
        <v>242</v>
      </c>
      <c r="M111" s="827">
        <v>1</v>
      </c>
      <c r="N111" s="852" t="s">
        <v>469</v>
      </c>
    </row>
    <row r="112" spans="1:15" s="853" customFormat="1" ht="18">
      <c r="A112" s="827"/>
      <c r="B112" s="827"/>
      <c r="C112" s="827"/>
      <c r="D112" s="827"/>
      <c r="E112" s="827"/>
      <c r="F112" s="827"/>
      <c r="G112" s="827"/>
      <c r="H112" s="827"/>
      <c r="I112" s="864"/>
      <c r="J112" s="841">
        <v>109</v>
      </c>
      <c r="K112" s="841" t="s">
        <v>470</v>
      </c>
      <c r="L112" s="841" t="s">
        <v>269</v>
      </c>
      <c r="M112" s="827">
        <v>53</v>
      </c>
      <c r="N112" s="852" t="s">
        <v>471</v>
      </c>
    </row>
    <row r="113" spans="1:14" s="848" customFormat="1" ht="18">
      <c r="A113" s="844"/>
      <c r="B113" s="844"/>
      <c r="C113" s="844"/>
      <c r="D113" s="844"/>
      <c r="E113" s="844"/>
      <c r="F113" s="844"/>
      <c r="G113" s="844"/>
      <c r="H113" s="844"/>
      <c r="I113" s="864"/>
      <c r="J113" s="843">
        <v>110</v>
      </c>
      <c r="K113" s="858" t="s">
        <v>472</v>
      </c>
      <c r="L113" s="843" t="s">
        <v>242</v>
      </c>
      <c r="M113" s="844"/>
      <c r="N113" s="847" t="s">
        <v>446</v>
      </c>
    </row>
    <row r="114" spans="1:14" s="848" customFormat="1" ht="18">
      <c r="A114" s="844"/>
      <c r="B114" s="844"/>
      <c r="C114" s="844"/>
      <c r="D114" s="844"/>
      <c r="E114" s="844"/>
      <c r="F114" s="844"/>
      <c r="G114" s="844"/>
      <c r="H114" s="844"/>
      <c r="I114" s="864"/>
      <c r="J114" s="843">
        <v>111</v>
      </c>
      <c r="K114" s="845" t="s">
        <v>473</v>
      </c>
      <c r="L114" s="843" t="s">
        <v>242</v>
      </c>
      <c r="M114" s="844"/>
      <c r="N114" s="847" t="s">
        <v>446</v>
      </c>
    </row>
    <row r="115" spans="1:14" s="853" customFormat="1" ht="18">
      <c r="A115" s="827"/>
      <c r="B115" s="827"/>
      <c r="C115" s="827"/>
      <c r="D115" s="827"/>
      <c r="E115" s="827"/>
      <c r="F115" s="827"/>
      <c r="G115" s="827"/>
      <c r="H115" s="827"/>
      <c r="I115" s="864"/>
      <c r="J115" s="841">
        <v>112</v>
      </c>
      <c r="K115" s="842" t="s">
        <v>474</v>
      </c>
      <c r="L115" s="841" t="s">
        <v>311</v>
      </c>
      <c r="M115" s="827">
        <v>0</v>
      </c>
      <c r="N115" s="852" t="s">
        <v>461</v>
      </c>
    </row>
    <row r="116" spans="1:14" s="848" customFormat="1" ht="18">
      <c r="A116" s="844"/>
      <c r="B116" s="844"/>
      <c r="C116" s="844"/>
      <c r="D116" s="844"/>
      <c r="E116" s="844"/>
      <c r="F116" s="844"/>
      <c r="G116" s="844"/>
      <c r="H116" s="844"/>
      <c r="I116" s="864"/>
      <c r="J116" s="843">
        <v>113</v>
      </c>
      <c r="K116" s="857" t="s">
        <v>475</v>
      </c>
      <c r="L116" s="843" t="s">
        <v>242</v>
      </c>
      <c r="M116" s="844"/>
      <c r="N116" s="847" t="s">
        <v>446</v>
      </c>
    </row>
    <row r="117" spans="1:14" ht="18">
      <c r="A117" s="862"/>
      <c r="B117" s="862"/>
      <c r="C117" s="862"/>
      <c r="D117" s="862"/>
      <c r="E117" s="862"/>
      <c r="F117" s="862"/>
      <c r="G117" s="862"/>
      <c r="H117" s="862"/>
      <c r="I117" s="868"/>
      <c r="J117" s="870"/>
      <c r="K117" s="862"/>
      <c r="L117" s="870"/>
      <c r="N117" s="847"/>
    </row>
    <row r="120" spans="1:14" ht="18">
      <c r="M120" s="871">
        <f>SUM(Table10[Sitasi Scopus])</f>
        <v>2453</v>
      </c>
    </row>
  </sheetData>
  <mergeCells count="2">
    <mergeCell ref="A1:H1"/>
    <mergeCell ref="J1:M1"/>
  </mergeCells>
  <phoneticPr fontId="7" type="noConversion"/>
  <pageMargins left="0" right="0" top="1" bottom="1" header="0" footer="0"/>
  <pageSetup paperSize="9" scale="48" orientation="landscape"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86"/>
  <sheetViews>
    <sheetView workbookViewId="0">
      <selection activeCell="J168" sqref="J168"/>
    </sheetView>
  </sheetViews>
  <sheetFormatPr defaultRowHeight="14.4"/>
  <cols>
    <col min="1" max="1" width="45.88671875" bestFit="1" customWidth="1"/>
    <col min="2" max="2" width="20.6640625" bestFit="1" customWidth="1"/>
    <col min="3" max="3" width="12.6640625" bestFit="1" customWidth="1"/>
    <col min="4" max="25" width="7.33203125" bestFit="1" customWidth="1"/>
    <col min="26" max="26" width="11.33203125" bestFit="1" customWidth="1"/>
  </cols>
  <sheetData>
    <row r="2" spans="1:2">
      <c r="A2" s="86" t="s">
        <v>2</v>
      </c>
      <c r="B2" s="206">
        <v>2024</v>
      </c>
    </row>
    <row r="4" spans="1:2">
      <c r="A4" s="86" t="s">
        <v>476</v>
      </c>
      <c r="B4" t="s">
        <v>477</v>
      </c>
    </row>
    <row r="5" spans="1:2">
      <c r="A5" t="s">
        <v>101</v>
      </c>
      <c r="B5">
        <v>29</v>
      </c>
    </row>
    <row r="6" spans="1:2">
      <c r="A6" t="s">
        <v>130</v>
      </c>
      <c r="B6">
        <v>7</v>
      </c>
    </row>
    <row r="7" spans="1:2">
      <c r="A7" t="s">
        <v>478</v>
      </c>
      <c r="B7">
        <v>1</v>
      </c>
    </row>
    <row r="8" spans="1:2">
      <c r="A8" t="s">
        <v>479</v>
      </c>
      <c r="B8">
        <v>1</v>
      </c>
    </row>
    <row r="9" spans="1:2">
      <c r="A9" t="s">
        <v>129</v>
      </c>
      <c r="B9">
        <v>3</v>
      </c>
    </row>
    <row r="10" spans="1:2">
      <c r="A10" t="s">
        <v>128</v>
      </c>
      <c r="B10">
        <v>3</v>
      </c>
    </row>
    <row r="11" spans="1:2">
      <c r="A11" t="s">
        <v>127</v>
      </c>
      <c r="B11">
        <v>3</v>
      </c>
    </row>
    <row r="12" spans="1:2">
      <c r="A12" t="s">
        <v>7</v>
      </c>
      <c r="B12">
        <v>47</v>
      </c>
    </row>
    <row r="43" spans="1:3">
      <c r="C43" s="294"/>
    </row>
    <row r="44" spans="1:3">
      <c r="C44" s="294"/>
    </row>
    <row r="45" spans="1:3">
      <c r="A45" t="s">
        <v>480</v>
      </c>
      <c r="B45" t="s">
        <v>481</v>
      </c>
      <c r="C45" s="294"/>
    </row>
    <row r="46" spans="1:3">
      <c r="A46">
        <v>2</v>
      </c>
      <c r="B46">
        <v>1</v>
      </c>
      <c r="C46" s="294"/>
    </row>
    <row r="47" spans="1:3">
      <c r="A47">
        <v>3</v>
      </c>
      <c r="B47">
        <v>4</v>
      </c>
      <c r="C47" s="294"/>
    </row>
    <row r="48" spans="1:3">
      <c r="A48">
        <v>4</v>
      </c>
      <c r="B48">
        <f>4+E52</f>
        <v>4</v>
      </c>
      <c r="C48" s="294"/>
    </row>
    <row r="49" spans="1:3">
      <c r="A49">
        <v>5</v>
      </c>
      <c r="B49">
        <v>1</v>
      </c>
      <c r="C49" s="294"/>
    </row>
    <row r="50" spans="1:3">
      <c r="A50">
        <v>6</v>
      </c>
      <c r="B50">
        <v>1</v>
      </c>
      <c r="C50" s="294"/>
    </row>
    <row r="51" spans="1:3">
      <c r="A51">
        <v>7</v>
      </c>
      <c r="B51">
        <f>1+E49</f>
        <v>1</v>
      </c>
      <c r="C51" s="294"/>
    </row>
    <row r="52" spans="1:3">
      <c r="A52">
        <v>8</v>
      </c>
      <c r="B52">
        <f>1+E50</f>
        <v>1</v>
      </c>
      <c r="C52" s="294"/>
    </row>
    <row r="53" spans="1:3">
      <c r="A53">
        <v>9</v>
      </c>
      <c r="B53">
        <f>9+E46</f>
        <v>9</v>
      </c>
      <c r="C53" s="294"/>
    </row>
    <row r="54" spans="1:3">
      <c r="A54">
        <v>11</v>
      </c>
      <c r="B54">
        <v>1</v>
      </c>
      <c r="C54" s="294"/>
    </row>
    <row r="55" spans="1:3">
      <c r="A55">
        <v>14</v>
      </c>
      <c r="B55">
        <v>1</v>
      </c>
      <c r="C55" s="294"/>
    </row>
    <row r="56" spans="1:3">
      <c r="A56">
        <v>17</v>
      </c>
      <c r="B56">
        <f>1+E47</f>
        <v>1</v>
      </c>
      <c r="C56" s="294"/>
    </row>
    <row r="57" spans="1:3">
      <c r="A57">
        <v>13</v>
      </c>
      <c r="B57">
        <v>2</v>
      </c>
      <c r="C57" s="294"/>
    </row>
    <row r="58" spans="1:3">
      <c r="A58">
        <v>16</v>
      </c>
      <c r="B58">
        <v>2</v>
      </c>
      <c r="C58" s="294"/>
    </row>
    <row r="59" spans="1:3">
      <c r="A59">
        <v>12</v>
      </c>
      <c r="B59">
        <v>1</v>
      </c>
      <c r="C59" s="294"/>
    </row>
    <row r="60" spans="1:3">
      <c r="A60">
        <v>11</v>
      </c>
      <c r="B60">
        <v>1</v>
      </c>
      <c r="C60" s="294"/>
    </row>
    <row r="61" spans="1:3">
      <c r="B61">
        <f>SUM(B46:B60)</f>
        <v>31</v>
      </c>
      <c r="C61" s="294"/>
    </row>
    <row r="62" spans="1:3">
      <c r="C62" s="294"/>
    </row>
    <row r="63" spans="1:3">
      <c r="C63" s="294"/>
    </row>
    <row r="64" spans="1:3">
      <c r="C64" s="294"/>
    </row>
    <row r="65" spans="3:3">
      <c r="C65" s="814"/>
    </row>
    <row r="66" spans="3:3">
      <c r="C66" s="814"/>
    </row>
    <row r="67" spans="3:3">
      <c r="C67" s="6"/>
    </row>
    <row r="68" spans="3:3">
      <c r="C68" s="6"/>
    </row>
    <row r="69" spans="3:3">
      <c r="C69" s="6"/>
    </row>
    <row r="70" spans="3:3">
      <c r="C70" s="6"/>
    </row>
    <row r="71" spans="3:3">
      <c r="C71" s="4"/>
    </row>
    <row r="72" spans="3:3">
      <c r="C72" s="6"/>
    </row>
    <row r="73" spans="3:3">
      <c r="C73" s="4"/>
    </row>
    <row r="74" spans="3:3">
      <c r="C74" s="6"/>
    </row>
    <row r="75" spans="3:3">
      <c r="C75" s="5"/>
    </row>
    <row r="76" spans="3:3">
      <c r="C76" s="5"/>
    </row>
    <row r="77" spans="3:3">
      <c r="C77" s="5"/>
    </row>
    <row r="78" spans="3:3">
      <c r="C78" s="5"/>
    </row>
    <row r="79" spans="3:3">
      <c r="C79" s="5"/>
    </row>
    <row r="80" spans="3:3">
      <c r="C80" s="5"/>
    </row>
    <row r="81" spans="3:3">
      <c r="C81" s="5"/>
    </row>
    <row r="82" spans="3:3">
      <c r="C82" s="4"/>
    </row>
    <row r="83" spans="3:3">
      <c r="C83" s="4"/>
    </row>
    <row r="84" spans="3:3">
      <c r="C84" s="4"/>
    </row>
    <row r="85" spans="3:3">
      <c r="C85" s="4"/>
    </row>
    <row r="86" spans="3:3">
      <c r="C86" s="20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G42"/>
  <sheetViews>
    <sheetView topLeftCell="M1" workbookViewId="0">
      <selection activeCell="Z27" sqref="Z27"/>
    </sheetView>
  </sheetViews>
  <sheetFormatPr defaultRowHeight="14.4"/>
  <cols>
    <col min="1" max="1" width="12.6640625" bestFit="1" customWidth="1"/>
    <col min="2" max="2" width="13.33203125" customWidth="1"/>
    <col min="3" max="3" width="7" bestFit="1" customWidth="1"/>
    <col min="5" max="5" width="12.6640625" customWidth="1"/>
    <col min="6" max="6" width="8.33203125" customWidth="1"/>
    <col min="7" max="7" width="19.88671875" customWidth="1"/>
  </cols>
  <sheetData>
    <row r="1" spans="1:7">
      <c r="A1" s="86" t="s">
        <v>2</v>
      </c>
      <c r="B1" t="s">
        <v>482</v>
      </c>
      <c r="E1" s="338" t="s">
        <v>2</v>
      </c>
      <c r="F1" s="1364">
        <v>2024</v>
      </c>
    </row>
    <row r="3" spans="1:7">
      <c r="A3" s="1355" t="s">
        <v>480</v>
      </c>
      <c r="B3" s="1355" t="s">
        <v>483</v>
      </c>
      <c r="C3" s="1355" t="s">
        <v>484</v>
      </c>
      <c r="E3" s="1355" t="s">
        <v>480</v>
      </c>
      <c r="F3" s="1355" t="s">
        <v>483</v>
      </c>
      <c r="G3" s="1355" t="s">
        <v>484</v>
      </c>
    </row>
    <row r="4" spans="1:7">
      <c r="A4" s="1356">
        <v>1</v>
      </c>
      <c r="B4" s="1356" t="s">
        <v>485</v>
      </c>
      <c r="C4" s="1357" t="e">
        <f>COUNTIF(#REF!,"1")</f>
        <v>#REF!</v>
      </c>
      <c r="E4" s="1356">
        <v>1</v>
      </c>
      <c r="F4" s="1356" t="s">
        <v>485</v>
      </c>
      <c r="G4" s="1357" t="e">
        <f>COUNTIF(#REF!,"1")</f>
        <v>#REF!</v>
      </c>
    </row>
    <row r="5" spans="1:7">
      <c r="A5" s="1356">
        <v>2</v>
      </c>
      <c r="B5" s="1356" t="s">
        <v>486</v>
      </c>
      <c r="C5" s="1355" t="e">
        <f>COUNTIF(#REF!,"2")</f>
        <v>#REF!</v>
      </c>
      <c r="E5" s="1356">
        <v>2</v>
      </c>
      <c r="F5" s="1356" t="s">
        <v>486</v>
      </c>
      <c r="G5" s="1357" t="e">
        <f>COUNTIF(#REF!,"2")</f>
        <v>#REF!</v>
      </c>
    </row>
    <row r="6" spans="1:7">
      <c r="A6" s="1356">
        <v>3</v>
      </c>
      <c r="B6" s="1356" t="s">
        <v>487</v>
      </c>
      <c r="C6" s="1355" t="e">
        <f>COUNTIF(#REF!,"3")</f>
        <v>#REF!</v>
      </c>
      <c r="E6" s="1356">
        <v>3</v>
      </c>
      <c r="F6" s="1356" t="s">
        <v>487</v>
      </c>
      <c r="G6" s="1357" t="e">
        <f>COUNTIF(#REF!,"3")</f>
        <v>#REF!</v>
      </c>
    </row>
    <row r="7" spans="1:7">
      <c r="A7" s="1356">
        <v>4</v>
      </c>
      <c r="B7" s="1356" t="s">
        <v>488</v>
      </c>
      <c r="C7" s="1355" t="e">
        <f>COUNTIF(#REF!,"4")</f>
        <v>#REF!</v>
      </c>
      <c r="E7" s="1356">
        <v>4</v>
      </c>
      <c r="F7" s="1356" t="s">
        <v>488</v>
      </c>
      <c r="G7" s="1357" t="e">
        <f>COUNTIF(#REF!,"4")</f>
        <v>#REF!</v>
      </c>
    </row>
    <row r="8" spans="1:7">
      <c r="A8" s="1356">
        <v>5</v>
      </c>
      <c r="B8" s="1356" t="s">
        <v>489</v>
      </c>
      <c r="C8" s="1355" t="e">
        <f>COUNTIF(#REF!,"5")</f>
        <v>#REF!</v>
      </c>
      <c r="E8" s="1356">
        <v>5</v>
      </c>
      <c r="F8" s="1356" t="s">
        <v>489</v>
      </c>
      <c r="G8" s="1357" t="e">
        <f>COUNTIF(#REF!,"5")</f>
        <v>#REF!</v>
      </c>
    </row>
    <row r="9" spans="1:7">
      <c r="A9" s="1356">
        <v>6</v>
      </c>
      <c r="B9" s="1356" t="s">
        <v>490</v>
      </c>
      <c r="C9" s="1355" t="e">
        <f>COUNTIF(#REF!,"6")</f>
        <v>#REF!</v>
      </c>
      <c r="E9" s="1356">
        <v>6</v>
      </c>
      <c r="F9" s="1356" t="s">
        <v>490</v>
      </c>
      <c r="G9" s="1357" t="e">
        <f>COUNTIF(#REF!,"6")</f>
        <v>#REF!</v>
      </c>
    </row>
    <row r="10" spans="1:7">
      <c r="A10" s="1356">
        <v>7</v>
      </c>
      <c r="B10" s="1356" t="s">
        <v>491</v>
      </c>
      <c r="C10" s="1355" t="e">
        <f>COUNTIF(#REF!,"7")</f>
        <v>#REF!</v>
      </c>
      <c r="E10" s="1356">
        <v>7</v>
      </c>
      <c r="F10" s="1356" t="s">
        <v>491</v>
      </c>
      <c r="G10" s="1357" t="e">
        <f>COUNTIF(#REF!,"7")</f>
        <v>#REF!</v>
      </c>
    </row>
    <row r="11" spans="1:7" ht="86.4">
      <c r="A11" s="1356">
        <v>8</v>
      </c>
      <c r="B11" s="1358" t="s">
        <v>492</v>
      </c>
      <c r="C11" s="1355" t="e">
        <f>COUNTIF(#REF!,"8")</f>
        <v>#REF!</v>
      </c>
      <c r="E11" s="1356">
        <v>8</v>
      </c>
      <c r="F11" s="1358" t="s">
        <v>492</v>
      </c>
      <c r="G11" s="1357" t="e">
        <f>COUNTIF(#REF!,"8")</f>
        <v>#REF!</v>
      </c>
    </row>
    <row r="12" spans="1:7">
      <c r="A12" s="1356">
        <v>9</v>
      </c>
      <c r="B12" s="1356" t="s">
        <v>493</v>
      </c>
      <c r="C12" s="1355" t="e">
        <f>COUNTIF(#REF!,"9")</f>
        <v>#REF!</v>
      </c>
      <c r="E12" s="1356">
        <v>9</v>
      </c>
      <c r="F12" s="1356" t="s">
        <v>493</v>
      </c>
      <c r="G12" s="1357" t="e">
        <f>COUNTIF(#REF!,"9")</f>
        <v>#REF!</v>
      </c>
    </row>
    <row r="13" spans="1:7">
      <c r="A13" s="1356">
        <v>10</v>
      </c>
      <c r="B13" s="1356" t="s">
        <v>494</v>
      </c>
      <c r="C13" s="1355" t="e">
        <f>COUNTIF(#REF!,"10")</f>
        <v>#REF!</v>
      </c>
      <c r="E13" s="1356">
        <v>10</v>
      </c>
      <c r="F13" s="1356" t="s">
        <v>494</v>
      </c>
      <c r="G13" s="1357" t="e">
        <f>COUNTIF(#REF!,"10")</f>
        <v>#REF!</v>
      </c>
    </row>
    <row r="14" spans="1:7" ht="86.4">
      <c r="A14" s="1356">
        <v>11</v>
      </c>
      <c r="B14" s="1358" t="s">
        <v>495</v>
      </c>
      <c r="C14" s="1355" t="e">
        <f>COUNTIF(#REF!,"11")</f>
        <v>#REF!</v>
      </c>
      <c r="E14" s="1356">
        <v>11</v>
      </c>
      <c r="F14" s="1358" t="s">
        <v>495</v>
      </c>
      <c r="G14" s="1357" t="e">
        <f>COUNTIF(#REF!,"11")</f>
        <v>#REF!</v>
      </c>
    </row>
    <row r="15" spans="1:7" ht="100.8">
      <c r="A15" s="1356">
        <v>12</v>
      </c>
      <c r="B15" s="1358" t="s">
        <v>496</v>
      </c>
      <c r="C15" s="1355" t="e">
        <f>COUNTIF(#REF!,"12")</f>
        <v>#REF!</v>
      </c>
      <c r="E15" s="1356">
        <v>12</v>
      </c>
      <c r="F15" s="1358" t="s">
        <v>496</v>
      </c>
      <c r="G15" s="1357" t="e">
        <f>COUNTIF(#REF!,"12")</f>
        <v>#REF!</v>
      </c>
    </row>
    <row r="16" spans="1:7">
      <c r="A16" s="1356">
        <v>13</v>
      </c>
      <c r="B16" s="1356" t="s">
        <v>497</v>
      </c>
      <c r="C16" s="1355" t="e">
        <f>COUNTIF(#REF!,"13")</f>
        <v>#REF!</v>
      </c>
      <c r="E16" s="1356">
        <v>13</v>
      </c>
      <c r="F16" s="1356" t="s">
        <v>497</v>
      </c>
      <c r="G16" s="1357" t="e">
        <f>COUNTIF(#REF!,"13")</f>
        <v>#REF!</v>
      </c>
    </row>
    <row r="17" spans="1:7">
      <c r="A17" s="1356">
        <v>14</v>
      </c>
      <c r="B17" s="1356" t="s">
        <v>498</v>
      </c>
      <c r="C17" s="1355" t="e">
        <f>COUNTIF(#REF!,"14")</f>
        <v>#REF!</v>
      </c>
      <c r="E17" s="1356">
        <v>14</v>
      </c>
      <c r="F17" s="1356" t="s">
        <v>498</v>
      </c>
      <c r="G17" s="1357" t="e">
        <f>COUNTIF(#REF!,"14")</f>
        <v>#REF!</v>
      </c>
    </row>
    <row r="18" spans="1:7">
      <c r="A18" s="1356">
        <v>15</v>
      </c>
      <c r="B18" s="1356" t="s">
        <v>499</v>
      </c>
      <c r="C18" s="1355" t="e">
        <f>COUNTIF(#REF!,"15")</f>
        <v>#REF!</v>
      </c>
      <c r="E18" s="1356">
        <v>15</v>
      </c>
      <c r="F18" s="1356" t="s">
        <v>499</v>
      </c>
      <c r="G18" s="1357" t="e">
        <f>COUNTIF(#REF!,"15")</f>
        <v>#REF!</v>
      </c>
    </row>
    <row r="19" spans="1:7" ht="129.6">
      <c r="A19" s="1356">
        <v>16</v>
      </c>
      <c r="B19" s="1358" t="s">
        <v>500</v>
      </c>
      <c r="C19" s="1355" t="e">
        <f>COUNTIF(#REF!,"16")</f>
        <v>#REF!</v>
      </c>
      <c r="E19" s="1356">
        <v>16</v>
      </c>
      <c r="F19" s="1358" t="s">
        <v>500</v>
      </c>
      <c r="G19" s="1357" t="e">
        <f>COUNTIF(#REF!,"16")</f>
        <v>#REF!</v>
      </c>
    </row>
    <row r="20" spans="1:7">
      <c r="A20" s="1356">
        <v>17</v>
      </c>
      <c r="B20" s="1356" t="s">
        <v>501</v>
      </c>
      <c r="C20" s="1355" t="e">
        <f>COUNTIF(#REF!,"17")</f>
        <v>#REF!</v>
      </c>
      <c r="E20" s="1356">
        <v>17</v>
      </c>
      <c r="F20" s="1356" t="s">
        <v>501</v>
      </c>
      <c r="G20" s="1357" t="e">
        <f>COUNTIF(#REF!,"17")</f>
        <v>#REF!</v>
      </c>
    </row>
    <row r="23" spans="1:7">
      <c r="E23" s="1364" t="s">
        <v>2</v>
      </c>
      <c r="F23" s="1364">
        <v>2025</v>
      </c>
    </row>
    <row r="25" spans="1:7">
      <c r="E25" s="1355" t="s">
        <v>480</v>
      </c>
      <c r="F25" s="1355" t="s">
        <v>483</v>
      </c>
      <c r="G25" s="1355" t="s">
        <v>484</v>
      </c>
    </row>
    <row r="26" spans="1:7">
      <c r="E26" s="1356">
        <v>1</v>
      </c>
      <c r="F26" s="1356" t="s">
        <v>485</v>
      </c>
      <c r="G26" s="1357" t="e">
        <f>COUNTIF(#REF!,"1")</f>
        <v>#REF!</v>
      </c>
    </row>
    <row r="27" spans="1:7">
      <c r="E27" s="1356">
        <v>2</v>
      </c>
      <c r="F27" s="1356" t="s">
        <v>486</v>
      </c>
      <c r="G27" s="1357" t="e">
        <f>COUNTIF(#REF!,"2")</f>
        <v>#REF!</v>
      </c>
    </row>
    <row r="28" spans="1:7">
      <c r="E28" s="1356">
        <v>3</v>
      </c>
      <c r="F28" s="1356" t="s">
        <v>487</v>
      </c>
      <c r="G28" s="1357" t="e">
        <f>COUNTIF(#REF!,"3")</f>
        <v>#REF!</v>
      </c>
    </row>
    <row r="29" spans="1:7">
      <c r="E29" s="1356">
        <v>4</v>
      </c>
      <c r="F29" s="1356" t="s">
        <v>488</v>
      </c>
      <c r="G29" s="1357" t="e">
        <f>COUNTIF(#REF!,"4")</f>
        <v>#REF!</v>
      </c>
    </row>
    <row r="30" spans="1:7">
      <c r="E30" s="1356">
        <v>5</v>
      </c>
      <c r="F30" s="1356" t="s">
        <v>489</v>
      </c>
      <c r="G30" s="1357" t="e">
        <f>COUNTIF(#REF!,"5")</f>
        <v>#REF!</v>
      </c>
    </row>
    <row r="31" spans="1:7">
      <c r="E31" s="1356">
        <v>6</v>
      </c>
      <c r="F31" s="1356" t="s">
        <v>490</v>
      </c>
      <c r="G31" s="1357" t="e">
        <f>COUNTIF(#REF!,"6")</f>
        <v>#REF!</v>
      </c>
    </row>
    <row r="32" spans="1:7">
      <c r="E32" s="1356">
        <v>7</v>
      </c>
      <c r="F32" s="1356" t="s">
        <v>491</v>
      </c>
      <c r="G32" s="1357" t="e">
        <f>COUNTIF(#REF!,"7")</f>
        <v>#REF!</v>
      </c>
    </row>
    <row r="33" spans="5:7" ht="86.4">
      <c r="E33" s="1356">
        <v>8</v>
      </c>
      <c r="F33" s="1358" t="s">
        <v>492</v>
      </c>
      <c r="G33" s="1357" t="e">
        <f>COUNTIF(#REF!,"8")</f>
        <v>#REF!</v>
      </c>
    </row>
    <row r="34" spans="5:7">
      <c r="E34" s="1356">
        <v>9</v>
      </c>
      <c r="F34" s="1356" t="s">
        <v>493</v>
      </c>
      <c r="G34" s="1357" t="e">
        <f>COUNTIF(#REF!,"9")</f>
        <v>#REF!</v>
      </c>
    </row>
    <row r="35" spans="5:7">
      <c r="E35" s="1356">
        <v>10</v>
      </c>
      <c r="F35" s="1356" t="s">
        <v>494</v>
      </c>
      <c r="G35" s="1357" t="e">
        <f>COUNTIF(#REF!,"10")</f>
        <v>#REF!</v>
      </c>
    </row>
    <row r="36" spans="5:7" ht="86.4">
      <c r="E36" s="1356">
        <v>11</v>
      </c>
      <c r="F36" s="1358" t="s">
        <v>495</v>
      </c>
      <c r="G36" s="1357" t="e">
        <f>COUNTIF(#REF!,"11")</f>
        <v>#REF!</v>
      </c>
    </row>
    <row r="37" spans="5:7" ht="100.8">
      <c r="E37" s="1356">
        <v>12</v>
      </c>
      <c r="F37" s="1358" t="s">
        <v>496</v>
      </c>
      <c r="G37" s="1357" t="e">
        <f>COUNTIF(#REF!,"12")</f>
        <v>#REF!</v>
      </c>
    </row>
    <row r="38" spans="5:7">
      <c r="E38" s="1356">
        <v>13</v>
      </c>
      <c r="F38" s="1356" t="s">
        <v>497</v>
      </c>
      <c r="G38" s="1357" t="e">
        <f>COUNTIF(#REF!,"13")</f>
        <v>#REF!</v>
      </c>
    </row>
    <row r="39" spans="5:7">
      <c r="E39" s="1356">
        <v>14</v>
      </c>
      <c r="F39" s="1356" t="s">
        <v>498</v>
      </c>
      <c r="G39" s="1357" t="e">
        <f>COUNTIF(#REF!,"14")</f>
        <v>#REF!</v>
      </c>
    </row>
    <row r="40" spans="5:7">
      <c r="E40" s="1356">
        <v>15</v>
      </c>
      <c r="F40" s="1356" t="s">
        <v>499</v>
      </c>
      <c r="G40" s="1357" t="e">
        <f>COUNTIF(#REF!,"15")</f>
        <v>#REF!</v>
      </c>
    </row>
    <row r="41" spans="5:7" ht="129.6">
      <c r="E41" s="1356">
        <v>16</v>
      </c>
      <c r="F41" s="1358" t="s">
        <v>500</v>
      </c>
      <c r="G41" s="1357" t="e">
        <f>COUNTIF(#REF!,"16")</f>
        <v>#REF!</v>
      </c>
    </row>
    <row r="42" spans="5:7">
      <c r="E42" s="1356">
        <v>17</v>
      </c>
      <c r="F42" s="1356" t="s">
        <v>501</v>
      </c>
      <c r="G42" s="1357" t="e">
        <f>COUNTIF(#REF!,"17")</f>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election activeCell="J168" sqref="J168"/>
    </sheetView>
  </sheetViews>
  <sheetFormatPr defaultRowHeight="14.4"/>
  <cols>
    <col min="1" max="1" width="37.88671875" bestFit="1" customWidth="1"/>
    <col min="2" max="2" width="20.6640625" bestFit="1" customWidth="1"/>
  </cols>
  <sheetData>
    <row r="1" spans="1:2">
      <c r="A1" s="86" t="s">
        <v>2</v>
      </c>
      <c r="B1" s="206">
        <v>2024</v>
      </c>
    </row>
    <row r="3" spans="1:2">
      <c r="A3" s="86" t="s">
        <v>476</v>
      </c>
      <c r="B3" t="s">
        <v>477</v>
      </c>
    </row>
    <row r="4" spans="1:2">
      <c r="A4" t="s">
        <v>502</v>
      </c>
      <c r="B4">
        <v>5</v>
      </c>
    </row>
    <row r="5" spans="1:2">
      <c r="A5" t="s">
        <v>503</v>
      </c>
      <c r="B5">
        <v>5</v>
      </c>
    </row>
    <row r="6" spans="1:2">
      <c r="A6" t="s">
        <v>504</v>
      </c>
      <c r="B6">
        <v>1</v>
      </c>
    </row>
    <row r="7" spans="1:2">
      <c r="A7" t="s">
        <v>505</v>
      </c>
      <c r="B7">
        <v>16</v>
      </c>
    </row>
    <row r="8" spans="1:2">
      <c r="A8" t="s">
        <v>506</v>
      </c>
      <c r="B8">
        <v>5</v>
      </c>
    </row>
    <row r="9" spans="1:2">
      <c r="A9" t="s">
        <v>7</v>
      </c>
      <c r="B9">
        <v>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workbookViewId="0">
      <selection activeCell="J168" sqref="J168"/>
    </sheetView>
  </sheetViews>
  <sheetFormatPr defaultRowHeight="14.4"/>
  <cols>
    <col min="1" max="1" width="25.6640625" bestFit="1" customWidth="1"/>
    <col min="2" max="2" width="12.6640625" bestFit="1" customWidth="1"/>
  </cols>
  <sheetData>
    <row r="1" spans="1:2">
      <c r="A1" s="86" t="s">
        <v>507</v>
      </c>
      <c r="B1" s="206">
        <v>2024</v>
      </c>
    </row>
    <row r="3" spans="1:2">
      <c r="A3" s="86" t="s">
        <v>480</v>
      </c>
      <c r="B3" t="s">
        <v>481</v>
      </c>
    </row>
    <row r="4" spans="1:2">
      <c r="A4">
        <v>1</v>
      </c>
      <c r="B4">
        <v>2</v>
      </c>
    </row>
    <row r="5" spans="1:2">
      <c r="A5">
        <v>2</v>
      </c>
      <c r="B5">
        <v>4</v>
      </c>
    </row>
    <row r="6" spans="1:2">
      <c r="A6">
        <v>3</v>
      </c>
      <c r="B6">
        <v>10</v>
      </c>
    </row>
    <row r="7" spans="1:2">
      <c r="A7">
        <v>4</v>
      </c>
      <c r="B7">
        <v>7</v>
      </c>
    </row>
    <row r="8" spans="1:2">
      <c r="A8">
        <v>5</v>
      </c>
      <c r="B8">
        <v>1</v>
      </c>
    </row>
    <row r="9" spans="1:2">
      <c r="A9">
        <v>6</v>
      </c>
      <c r="B9">
        <v>5</v>
      </c>
    </row>
    <row r="10" spans="1:2">
      <c r="A10">
        <v>7</v>
      </c>
      <c r="B10">
        <v>2</v>
      </c>
    </row>
    <row r="11" spans="1:2">
      <c r="A11">
        <v>9</v>
      </c>
      <c r="B11">
        <v>1</v>
      </c>
    </row>
    <row r="12" spans="1:2">
      <c r="A12" t="s">
        <v>7</v>
      </c>
      <c r="B12">
        <v>32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39997558519241921"/>
  </sheetPr>
  <dimension ref="A1:AW780"/>
  <sheetViews>
    <sheetView workbookViewId="0">
      <selection sqref="A1:H1"/>
    </sheetView>
  </sheetViews>
  <sheetFormatPr defaultColWidth="9.109375" defaultRowHeight="14.4"/>
  <cols>
    <col min="1" max="1" width="62.5546875" style="4" customWidth="1"/>
    <col min="2" max="3" width="30.6640625" style="4" customWidth="1"/>
    <col min="4" max="4" width="24.6640625" style="7" customWidth="1"/>
    <col min="5" max="5" width="22.88671875" style="7" customWidth="1"/>
    <col min="6" max="6" width="15.88671875" style="37" customWidth="1"/>
    <col min="7" max="7" width="17.88671875" style="37" customWidth="1"/>
    <col min="8" max="8" width="18.44140625" style="702" customWidth="1"/>
    <col min="9" max="9" width="28.88671875" style="4" customWidth="1"/>
    <col min="10" max="10" width="14.109375" style="5" customWidth="1"/>
    <col min="11" max="11" width="13.6640625" style="5" customWidth="1"/>
    <col min="12" max="12" width="10.109375" style="5" customWidth="1"/>
    <col min="13" max="13" width="20.109375" style="5" customWidth="1"/>
    <col min="14" max="14" width="21" style="4" customWidth="1"/>
    <col min="15" max="15" width="10.6640625" style="5" customWidth="1"/>
    <col min="16" max="16" width="22" style="5" customWidth="1"/>
    <col min="17" max="17" width="11.6640625" style="5" customWidth="1"/>
    <col min="18" max="18" width="14.88671875" style="5" customWidth="1"/>
    <col min="19" max="19" width="20.33203125" style="4" customWidth="1"/>
    <col min="20" max="20" width="9" style="5" customWidth="1"/>
    <col min="21" max="21" width="19.6640625" style="4" customWidth="1"/>
    <col min="22" max="22" width="12.5546875" style="4" customWidth="1"/>
    <col min="23" max="23" width="14.44140625" style="4" customWidth="1"/>
    <col min="24" max="24" width="23.109375" style="4" customWidth="1"/>
    <col min="25" max="25" width="10" style="5" customWidth="1"/>
    <col min="26" max="26" width="24.33203125" style="4" customWidth="1"/>
    <col min="27" max="27" width="12.33203125" style="4" customWidth="1"/>
    <col min="28" max="28" width="14.109375" style="4" customWidth="1"/>
    <col min="29" max="29" width="19.44140625" style="4" customWidth="1"/>
    <col min="30" max="30" width="10" style="5" customWidth="1"/>
    <col min="31" max="31" width="24.33203125" style="4" customWidth="1"/>
    <col min="32" max="32" width="12.33203125" style="4" customWidth="1"/>
    <col min="33" max="33" width="15.109375" style="4" customWidth="1"/>
    <col min="34" max="34" width="21.44140625" style="4" customWidth="1"/>
    <col min="35" max="35" width="10" style="4" customWidth="1"/>
    <col min="36" max="36" width="25.33203125" style="4" customWidth="1"/>
    <col min="37" max="37" width="14" style="4" customWidth="1"/>
    <col min="38" max="38" width="14.33203125" style="4" bestFit="1" customWidth="1"/>
    <col min="39" max="39" width="19" style="4" customWidth="1"/>
    <col min="40" max="40" width="12.44140625" style="4" customWidth="1"/>
    <col min="41" max="41" width="17" style="4" customWidth="1"/>
    <col min="42" max="42" width="13" style="4" customWidth="1"/>
    <col min="43" max="43" width="15.6640625" style="4" bestFit="1" customWidth="1"/>
    <col min="44" max="44" width="23.88671875" style="4" customWidth="1"/>
    <col min="45" max="45" width="11.44140625" style="4" bestFit="1" customWidth="1"/>
    <col min="46" max="46" width="35.6640625" style="4" customWidth="1"/>
    <col min="47" max="47" width="13" style="4" customWidth="1"/>
    <col min="48" max="48" width="12.44140625" style="4" customWidth="1"/>
    <col min="49" max="16384" width="9.109375" style="37"/>
  </cols>
  <sheetData>
    <row r="1" spans="1:48">
      <c r="A1" s="1410" t="s">
        <v>508</v>
      </c>
      <c r="B1" s="1416"/>
      <c r="C1" s="1416"/>
      <c r="D1" s="1416"/>
      <c r="E1" s="1416"/>
      <c r="F1" s="1416"/>
      <c r="G1" s="1416"/>
      <c r="H1" s="1417"/>
      <c r="I1" s="1413" t="s">
        <v>509</v>
      </c>
      <c r="J1" s="1414"/>
      <c r="K1" s="1414"/>
      <c r="L1" s="1414"/>
      <c r="M1" s="1415"/>
      <c r="N1" s="1410" t="s">
        <v>510</v>
      </c>
      <c r="O1" s="1411"/>
      <c r="P1" s="1411"/>
      <c r="Q1" s="1411"/>
      <c r="R1" s="1412"/>
      <c r="S1" s="1413" t="s">
        <v>511</v>
      </c>
      <c r="T1" s="1414"/>
      <c r="U1" s="1414"/>
      <c r="V1" s="1414"/>
      <c r="W1" s="1415"/>
      <c r="X1" s="1410" t="s">
        <v>512</v>
      </c>
      <c r="Y1" s="1411"/>
      <c r="Z1" s="1411"/>
      <c r="AA1" s="1411"/>
      <c r="AB1" s="1412"/>
      <c r="AC1" s="1413" t="s">
        <v>513</v>
      </c>
      <c r="AD1" s="1414"/>
      <c r="AE1" s="1414"/>
      <c r="AF1" s="1414"/>
      <c r="AG1" s="1415"/>
      <c r="AH1" s="1410" t="s">
        <v>514</v>
      </c>
      <c r="AI1" s="1411"/>
      <c r="AJ1" s="1411"/>
      <c r="AK1" s="1411"/>
      <c r="AL1" s="1412"/>
      <c r="AM1" s="1413" t="s">
        <v>515</v>
      </c>
      <c r="AN1" s="1414"/>
      <c r="AO1" s="1414"/>
      <c r="AP1" s="1414"/>
      <c r="AQ1" s="1415"/>
      <c r="AR1" s="1410" t="s">
        <v>516</v>
      </c>
      <c r="AS1" s="1411"/>
      <c r="AT1" s="1411"/>
      <c r="AU1" s="1411"/>
      <c r="AV1" s="1412"/>
    </row>
    <row r="2" spans="1:48">
      <c r="A2" s="676" t="s">
        <v>517</v>
      </c>
      <c r="B2" s="677" t="s">
        <v>518</v>
      </c>
      <c r="C2" s="677" t="s">
        <v>519</v>
      </c>
      <c r="D2" s="677" t="s">
        <v>520</v>
      </c>
      <c r="E2" s="677" t="s">
        <v>521</v>
      </c>
      <c r="F2" s="677" t="s">
        <v>522</v>
      </c>
      <c r="G2" s="677" t="s">
        <v>523</v>
      </c>
      <c r="H2" s="695" t="s">
        <v>524</v>
      </c>
      <c r="I2" s="678" t="s">
        <v>525</v>
      </c>
      <c r="J2" s="678" t="s">
        <v>526</v>
      </c>
      <c r="K2" s="678" t="s">
        <v>527</v>
      </c>
      <c r="L2" s="678" t="s">
        <v>528</v>
      </c>
      <c r="M2" s="678" t="s">
        <v>165</v>
      </c>
      <c r="N2" s="677" t="s">
        <v>529</v>
      </c>
      <c r="O2" s="677" t="s">
        <v>530</v>
      </c>
      <c r="P2" s="677" t="s">
        <v>531</v>
      </c>
      <c r="Q2" s="677" t="s">
        <v>532</v>
      </c>
      <c r="R2" s="677" t="s">
        <v>533</v>
      </c>
      <c r="S2" s="678" t="s">
        <v>534</v>
      </c>
      <c r="T2" s="678" t="s">
        <v>535</v>
      </c>
      <c r="U2" s="678" t="s">
        <v>536</v>
      </c>
      <c r="V2" s="678" t="s">
        <v>537</v>
      </c>
      <c r="W2" s="678" t="s">
        <v>538</v>
      </c>
      <c r="X2" s="677" t="s">
        <v>539</v>
      </c>
      <c r="Y2" s="677" t="s">
        <v>540</v>
      </c>
      <c r="Z2" s="677" t="s">
        <v>541</v>
      </c>
      <c r="AA2" s="677" t="s">
        <v>542</v>
      </c>
      <c r="AB2" s="677" t="s">
        <v>543</v>
      </c>
      <c r="AC2" s="678" t="s">
        <v>544</v>
      </c>
      <c r="AD2" s="678" t="s">
        <v>545</v>
      </c>
      <c r="AE2" s="678" t="s">
        <v>546</v>
      </c>
      <c r="AF2" s="678" t="s">
        <v>547</v>
      </c>
      <c r="AG2" s="678" t="s">
        <v>548</v>
      </c>
      <c r="AH2" s="677" t="s">
        <v>549</v>
      </c>
      <c r="AI2" s="677" t="s">
        <v>550</v>
      </c>
      <c r="AJ2" s="677" t="s">
        <v>551</v>
      </c>
      <c r="AK2" s="677" t="s">
        <v>552</v>
      </c>
      <c r="AL2" s="677" t="s">
        <v>553</v>
      </c>
      <c r="AM2" s="678" t="s">
        <v>554</v>
      </c>
      <c r="AN2" s="678" t="s">
        <v>555</v>
      </c>
      <c r="AO2" s="678" t="s">
        <v>556</v>
      </c>
      <c r="AP2" s="678" t="s">
        <v>557</v>
      </c>
      <c r="AQ2" s="678" t="s">
        <v>558</v>
      </c>
      <c r="AR2" s="677" t="s">
        <v>559</v>
      </c>
      <c r="AS2" s="677" t="s">
        <v>560</v>
      </c>
      <c r="AT2" s="677" t="s">
        <v>561</v>
      </c>
      <c r="AU2" s="677" t="s">
        <v>562</v>
      </c>
      <c r="AV2" s="679" t="s">
        <v>563</v>
      </c>
    </row>
    <row r="3" spans="1:48" ht="43.2" hidden="1">
      <c r="A3" s="659" t="s">
        <v>564</v>
      </c>
      <c r="B3" s="640" t="s">
        <v>565</v>
      </c>
      <c r="C3" s="640"/>
      <c r="D3" s="660" t="s">
        <v>566</v>
      </c>
      <c r="E3" s="660"/>
      <c r="F3" s="637"/>
      <c r="G3" s="637"/>
      <c r="H3" s="696">
        <v>2021</v>
      </c>
      <c r="I3" s="640" t="s">
        <v>567</v>
      </c>
      <c r="J3" s="639"/>
      <c r="K3" s="639"/>
      <c r="L3" s="639" t="s">
        <v>568</v>
      </c>
      <c r="M3" s="638" t="s">
        <v>569</v>
      </c>
      <c r="N3" s="640" t="s">
        <v>567</v>
      </c>
      <c r="O3" s="639" t="s">
        <v>568</v>
      </c>
      <c r="P3" s="638" t="s">
        <v>569</v>
      </c>
      <c r="Q3" s="639"/>
      <c r="R3" s="639"/>
      <c r="S3" s="640" t="s">
        <v>570</v>
      </c>
      <c r="T3" s="639"/>
      <c r="U3" s="639" t="s">
        <v>571</v>
      </c>
      <c r="V3" s="640"/>
      <c r="W3" s="640"/>
      <c r="X3" s="640" t="s">
        <v>572</v>
      </c>
      <c r="Y3" s="639"/>
      <c r="Z3" s="639" t="s">
        <v>571</v>
      </c>
      <c r="AA3" s="640"/>
      <c r="AB3" s="640"/>
      <c r="AC3" s="640"/>
      <c r="AD3" s="639"/>
      <c r="AE3" s="640"/>
      <c r="AF3" s="640"/>
      <c r="AG3" s="640"/>
      <c r="AH3" s="640"/>
      <c r="AI3" s="640"/>
      <c r="AJ3" s="640"/>
      <c r="AK3" s="640"/>
      <c r="AL3" s="640"/>
      <c r="AM3" s="640"/>
      <c r="AN3" s="640"/>
      <c r="AO3" s="640"/>
      <c r="AP3" s="640"/>
      <c r="AQ3" s="640"/>
      <c r="AR3" s="640"/>
      <c r="AS3" s="640"/>
      <c r="AT3" s="640"/>
      <c r="AU3" s="640"/>
      <c r="AV3" s="641"/>
    </row>
    <row r="4" spans="1:48" ht="28.8" hidden="1">
      <c r="A4" s="278" t="s">
        <v>573</v>
      </c>
      <c r="B4" s="44" t="s">
        <v>574</v>
      </c>
      <c r="C4" s="44"/>
      <c r="D4" s="43" t="s">
        <v>575</v>
      </c>
      <c r="E4" s="43"/>
      <c r="F4" s="43"/>
      <c r="G4" s="43"/>
      <c r="H4" s="697">
        <v>2021</v>
      </c>
      <c r="I4" s="44" t="s">
        <v>576</v>
      </c>
      <c r="J4" s="165"/>
      <c r="K4" s="165"/>
      <c r="L4" s="165"/>
      <c r="M4" s="165" t="s">
        <v>571</v>
      </c>
      <c r="N4" s="44" t="s">
        <v>576</v>
      </c>
      <c r="O4" s="165"/>
      <c r="P4" s="165" t="s">
        <v>571</v>
      </c>
      <c r="Q4" s="165"/>
      <c r="R4" s="165"/>
      <c r="S4" s="44" t="s">
        <v>570</v>
      </c>
      <c r="T4" s="165"/>
      <c r="U4" s="165" t="s">
        <v>571</v>
      </c>
      <c r="V4" s="44"/>
      <c r="W4" s="44"/>
      <c r="X4" s="44" t="s">
        <v>567</v>
      </c>
      <c r="Y4" s="165" t="s">
        <v>568</v>
      </c>
      <c r="Z4" s="645" t="s">
        <v>569</v>
      </c>
      <c r="AA4" s="44"/>
      <c r="AB4" s="44"/>
      <c r="AC4" s="44"/>
      <c r="AD4" s="165"/>
      <c r="AE4" s="44"/>
      <c r="AF4" s="44"/>
      <c r="AG4" s="44"/>
      <c r="AH4" s="44"/>
      <c r="AI4" s="44"/>
      <c r="AJ4" s="44"/>
      <c r="AK4" s="44"/>
      <c r="AL4" s="44"/>
      <c r="AM4" s="44"/>
      <c r="AN4" s="44"/>
      <c r="AO4" s="44"/>
      <c r="AP4" s="44"/>
      <c r="AQ4" s="44"/>
      <c r="AR4" s="44"/>
      <c r="AS4" s="44"/>
      <c r="AT4" s="44"/>
      <c r="AU4" s="44"/>
      <c r="AV4" s="646"/>
    </row>
    <row r="5" spans="1:48" ht="28.8" hidden="1">
      <c r="A5" s="659" t="s">
        <v>577</v>
      </c>
      <c r="B5" s="640" t="s">
        <v>578</v>
      </c>
      <c r="C5" s="640"/>
      <c r="D5" s="660" t="s">
        <v>575</v>
      </c>
      <c r="E5" s="660"/>
      <c r="F5" s="637"/>
      <c r="G5" s="637"/>
      <c r="H5" s="696">
        <v>2021</v>
      </c>
      <c r="I5" s="640" t="s">
        <v>579</v>
      </c>
      <c r="J5" s="639"/>
      <c r="K5" s="639"/>
      <c r="L5" s="639"/>
      <c r="M5" s="639" t="s">
        <v>571</v>
      </c>
      <c r="N5" s="640" t="s">
        <v>579</v>
      </c>
      <c r="O5" s="639"/>
      <c r="P5" s="639" t="s">
        <v>571</v>
      </c>
      <c r="Q5" s="639"/>
      <c r="R5" s="639"/>
      <c r="S5" s="640" t="s">
        <v>567</v>
      </c>
      <c r="T5" s="639" t="s">
        <v>568</v>
      </c>
      <c r="U5" s="638" t="s">
        <v>569</v>
      </c>
      <c r="V5" s="640"/>
      <c r="W5" s="640"/>
      <c r="X5" s="640"/>
      <c r="Y5" s="639"/>
      <c r="Z5" s="640"/>
      <c r="AA5" s="640"/>
      <c r="AB5" s="640"/>
      <c r="AC5" s="640"/>
      <c r="AD5" s="639"/>
      <c r="AE5" s="640"/>
      <c r="AF5" s="640"/>
      <c r="AG5" s="640"/>
      <c r="AH5" s="640"/>
      <c r="AI5" s="640"/>
      <c r="AJ5" s="640"/>
      <c r="AK5" s="640"/>
      <c r="AL5" s="640"/>
      <c r="AM5" s="640"/>
      <c r="AN5" s="640"/>
      <c r="AO5" s="640"/>
      <c r="AP5" s="640"/>
      <c r="AQ5" s="640"/>
      <c r="AR5" s="640"/>
      <c r="AS5" s="640"/>
      <c r="AT5" s="640"/>
      <c r="AU5" s="640"/>
      <c r="AV5" s="641"/>
    </row>
    <row r="6" spans="1:48" ht="28.8" hidden="1">
      <c r="A6" s="278" t="s">
        <v>580</v>
      </c>
      <c r="B6" s="44" t="s">
        <v>581</v>
      </c>
      <c r="C6" s="44"/>
      <c r="D6" s="43" t="s">
        <v>575</v>
      </c>
      <c r="E6" s="43"/>
      <c r="F6" s="27"/>
      <c r="G6" s="27"/>
      <c r="H6" s="697">
        <v>2021</v>
      </c>
      <c r="I6" s="44" t="s">
        <v>582</v>
      </c>
      <c r="J6" s="165"/>
      <c r="K6" s="165"/>
      <c r="L6" s="165"/>
      <c r="M6" s="165" t="s">
        <v>571</v>
      </c>
      <c r="N6" s="44" t="s">
        <v>582</v>
      </c>
      <c r="O6" s="165"/>
      <c r="P6" s="165" t="s">
        <v>571</v>
      </c>
      <c r="Q6" s="165"/>
      <c r="R6" s="165"/>
      <c r="S6" s="44" t="s">
        <v>567</v>
      </c>
      <c r="T6" s="165" t="s">
        <v>568</v>
      </c>
      <c r="U6" s="645" t="s">
        <v>569</v>
      </c>
      <c r="V6" s="44"/>
      <c r="W6" s="44"/>
      <c r="X6" s="44"/>
      <c r="Y6" s="165"/>
      <c r="Z6" s="44"/>
      <c r="AA6" s="44"/>
      <c r="AB6" s="44"/>
      <c r="AC6" s="44"/>
      <c r="AD6" s="165"/>
      <c r="AE6" s="44"/>
      <c r="AF6" s="44"/>
      <c r="AG6" s="44"/>
      <c r="AH6" s="44"/>
      <c r="AI6" s="44"/>
      <c r="AJ6" s="44"/>
      <c r="AK6" s="44"/>
      <c r="AL6" s="44"/>
      <c r="AM6" s="44"/>
      <c r="AN6" s="44"/>
      <c r="AO6" s="44"/>
      <c r="AP6" s="44"/>
      <c r="AQ6" s="44"/>
      <c r="AR6" s="44"/>
      <c r="AS6" s="44"/>
      <c r="AT6" s="44"/>
      <c r="AU6" s="44"/>
      <c r="AV6" s="646"/>
    </row>
    <row r="7" spans="1:48" ht="28.8" hidden="1">
      <c r="A7" s="659" t="s">
        <v>583</v>
      </c>
      <c r="B7" s="640" t="s">
        <v>584</v>
      </c>
      <c r="C7" s="640"/>
      <c r="D7" s="660" t="s">
        <v>575</v>
      </c>
      <c r="E7" s="660"/>
      <c r="F7" s="637"/>
      <c r="G7" s="637"/>
      <c r="H7" s="696">
        <v>2021</v>
      </c>
      <c r="I7" s="640" t="s">
        <v>585</v>
      </c>
      <c r="J7" s="639"/>
      <c r="K7" s="639"/>
      <c r="L7" s="639"/>
      <c r="M7" s="639" t="s">
        <v>571</v>
      </c>
      <c r="N7" s="640" t="s">
        <v>585</v>
      </c>
      <c r="O7" s="639"/>
      <c r="P7" s="639" t="s">
        <v>571</v>
      </c>
      <c r="Q7" s="639"/>
      <c r="R7" s="639"/>
      <c r="S7" s="640" t="s">
        <v>567</v>
      </c>
      <c r="T7" s="639" t="s">
        <v>568</v>
      </c>
      <c r="U7" s="638" t="s">
        <v>569</v>
      </c>
      <c r="V7" s="640"/>
      <c r="W7" s="640"/>
      <c r="X7" s="640"/>
      <c r="Y7" s="639"/>
      <c r="Z7" s="640"/>
      <c r="AA7" s="640"/>
      <c r="AB7" s="640"/>
      <c r="AC7" s="640"/>
      <c r="AD7" s="639"/>
      <c r="AE7" s="640"/>
      <c r="AF7" s="640"/>
      <c r="AG7" s="640"/>
      <c r="AH7" s="640"/>
      <c r="AI7" s="640"/>
      <c r="AJ7" s="640"/>
      <c r="AK7" s="640"/>
      <c r="AL7" s="640"/>
      <c r="AM7" s="640"/>
      <c r="AN7" s="640"/>
      <c r="AO7" s="640"/>
      <c r="AP7" s="640"/>
      <c r="AQ7" s="640"/>
      <c r="AR7" s="640"/>
      <c r="AS7" s="640"/>
      <c r="AT7" s="640"/>
      <c r="AU7" s="640"/>
      <c r="AV7" s="641"/>
    </row>
    <row r="8" spans="1:48" ht="28.8" hidden="1">
      <c r="A8" s="278" t="s">
        <v>586</v>
      </c>
      <c r="B8" s="44" t="s">
        <v>587</v>
      </c>
      <c r="C8" s="44"/>
      <c r="D8" s="43" t="s">
        <v>575</v>
      </c>
      <c r="E8" s="43"/>
      <c r="F8" s="27"/>
      <c r="G8" s="27"/>
      <c r="H8" s="697">
        <v>2021</v>
      </c>
      <c r="I8" s="44" t="s">
        <v>588</v>
      </c>
      <c r="J8" s="165"/>
      <c r="K8" s="165"/>
      <c r="L8" s="165"/>
      <c r="M8" s="165" t="s">
        <v>571</v>
      </c>
      <c r="N8" s="44" t="s">
        <v>588</v>
      </c>
      <c r="O8" s="165"/>
      <c r="P8" s="165" t="s">
        <v>571</v>
      </c>
      <c r="Q8" s="165"/>
      <c r="R8" s="165"/>
      <c r="S8" s="44" t="s">
        <v>567</v>
      </c>
      <c r="T8" s="165" t="s">
        <v>568</v>
      </c>
      <c r="U8" s="645" t="s">
        <v>569</v>
      </c>
      <c r="V8" s="44"/>
      <c r="W8" s="44"/>
      <c r="X8" s="44"/>
      <c r="Y8" s="165"/>
      <c r="Z8" s="44"/>
      <c r="AA8" s="44"/>
      <c r="AB8" s="44"/>
      <c r="AC8" s="44"/>
      <c r="AD8" s="165"/>
      <c r="AE8" s="44"/>
      <c r="AF8" s="44"/>
      <c r="AG8" s="44"/>
      <c r="AH8" s="44"/>
      <c r="AI8" s="44"/>
      <c r="AJ8" s="44"/>
      <c r="AK8" s="44"/>
      <c r="AL8" s="44"/>
      <c r="AM8" s="44"/>
      <c r="AN8" s="44"/>
      <c r="AO8" s="44"/>
      <c r="AP8" s="44"/>
      <c r="AQ8" s="44"/>
      <c r="AR8" s="44"/>
      <c r="AS8" s="44"/>
      <c r="AT8" s="44"/>
      <c r="AU8" s="44"/>
      <c r="AV8" s="646"/>
    </row>
    <row r="9" spans="1:48" ht="28.8" hidden="1">
      <c r="A9" s="659" t="s">
        <v>589</v>
      </c>
      <c r="B9" s="640" t="s">
        <v>590</v>
      </c>
      <c r="C9" s="640"/>
      <c r="D9" s="660" t="s">
        <v>591</v>
      </c>
      <c r="E9" s="635" t="s">
        <v>592</v>
      </c>
      <c r="F9" s="637"/>
      <c r="G9" s="637"/>
      <c r="H9" s="696">
        <v>2021</v>
      </c>
      <c r="I9" s="640" t="s">
        <v>567</v>
      </c>
      <c r="J9" s="639"/>
      <c r="K9" s="639"/>
      <c r="L9" s="639" t="s">
        <v>568</v>
      </c>
      <c r="M9" s="638" t="s">
        <v>569</v>
      </c>
      <c r="N9" s="640" t="s">
        <v>567</v>
      </c>
      <c r="O9" s="639" t="s">
        <v>568</v>
      </c>
      <c r="P9" s="638" t="s">
        <v>569</v>
      </c>
      <c r="Q9" s="639"/>
      <c r="R9" s="639"/>
      <c r="S9" s="640" t="s">
        <v>570</v>
      </c>
      <c r="T9" s="639"/>
      <c r="U9" s="639" t="s">
        <v>571</v>
      </c>
      <c r="V9" s="640"/>
      <c r="W9" s="640"/>
      <c r="X9" s="640"/>
      <c r="Y9" s="639"/>
      <c r="Z9" s="640"/>
      <c r="AA9" s="640"/>
      <c r="AB9" s="640"/>
      <c r="AC9" s="640"/>
      <c r="AD9" s="639"/>
      <c r="AE9" s="640"/>
      <c r="AF9" s="640"/>
      <c r="AG9" s="640"/>
      <c r="AH9" s="640"/>
      <c r="AI9" s="640"/>
      <c r="AJ9" s="640"/>
      <c r="AK9" s="640"/>
      <c r="AL9" s="640"/>
      <c r="AM9" s="640"/>
      <c r="AN9" s="640"/>
      <c r="AO9" s="640"/>
      <c r="AP9" s="640"/>
      <c r="AQ9" s="640"/>
      <c r="AR9" s="640"/>
      <c r="AS9" s="640"/>
      <c r="AT9" s="640"/>
      <c r="AU9" s="640"/>
      <c r="AV9" s="641"/>
    </row>
    <row r="10" spans="1:48" ht="43.2" hidden="1">
      <c r="A10" s="278" t="s">
        <v>593</v>
      </c>
      <c r="B10" s="44" t="s">
        <v>594</v>
      </c>
      <c r="C10" s="44"/>
      <c r="D10" s="43" t="s">
        <v>595</v>
      </c>
      <c r="E10" s="144" t="s">
        <v>592</v>
      </c>
      <c r="F10" s="27"/>
      <c r="G10" s="27"/>
      <c r="H10" s="697">
        <v>2021</v>
      </c>
      <c r="I10" s="44" t="s">
        <v>596</v>
      </c>
      <c r="J10" s="165"/>
      <c r="K10" s="165"/>
      <c r="L10" s="165"/>
      <c r="M10" s="165" t="s">
        <v>597</v>
      </c>
      <c r="N10" s="44" t="s">
        <v>596</v>
      </c>
      <c r="O10" s="165"/>
      <c r="P10" s="165" t="s">
        <v>597</v>
      </c>
      <c r="Q10" s="165"/>
      <c r="R10" s="165"/>
      <c r="S10" s="44" t="s">
        <v>67</v>
      </c>
      <c r="T10" s="165" t="s">
        <v>598</v>
      </c>
      <c r="U10" s="645" t="s">
        <v>569</v>
      </c>
      <c r="V10" s="44"/>
      <c r="W10" s="44"/>
      <c r="X10" s="44" t="s">
        <v>599</v>
      </c>
      <c r="Y10" s="165"/>
      <c r="Z10" s="44" t="s">
        <v>597</v>
      </c>
      <c r="AA10" s="44"/>
      <c r="AB10" s="44"/>
      <c r="AC10" s="44"/>
      <c r="AD10" s="165"/>
      <c r="AE10" s="44"/>
      <c r="AF10" s="44"/>
      <c r="AG10" s="44"/>
      <c r="AH10" s="44"/>
      <c r="AI10" s="44"/>
      <c r="AJ10" s="44"/>
      <c r="AK10" s="44"/>
      <c r="AL10" s="44"/>
      <c r="AM10" s="44"/>
      <c r="AN10" s="44"/>
      <c r="AO10" s="44"/>
      <c r="AP10" s="44"/>
      <c r="AQ10" s="44"/>
      <c r="AR10" s="44"/>
      <c r="AS10" s="44"/>
      <c r="AT10" s="44"/>
      <c r="AU10" s="44"/>
      <c r="AV10" s="646"/>
    </row>
    <row r="11" spans="1:48" ht="43.2" hidden="1">
      <c r="A11" s="659" t="s">
        <v>600</v>
      </c>
      <c r="B11" s="640" t="s">
        <v>601</v>
      </c>
      <c r="C11" s="640"/>
      <c r="D11" s="660" t="s">
        <v>602</v>
      </c>
      <c r="E11" s="660"/>
      <c r="F11" s="637"/>
      <c r="G11" s="637"/>
      <c r="H11" s="696">
        <v>2021</v>
      </c>
      <c r="I11" s="640" t="s">
        <v>603</v>
      </c>
      <c r="J11" s="639"/>
      <c r="K11" s="639"/>
      <c r="L11" s="639"/>
      <c r="M11" s="639" t="s">
        <v>604</v>
      </c>
      <c r="N11" s="640" t="s">
        <v>67</v>
      </c>
      <c r="O11" s="639" t="s">
        <v>598</v>
      </c>
      <c r="P11" s="638" t="s">
        <v>569</v>
      </c>
      <c r="Q11" s="639"/>
      <c r="R11" s="639"/>
      <c r="S11" s="640" t="s">
        <v>19</v>
      </c>
      <c r="T11" s="639" t="s">
        <v>598</v>
      </c>
      <c r="U11" s="638" t="s">
        <v>569</v>
      </c>
      <c r="V11" s="640"/>
      <c r="W11" s="640"/>
      <c r="X11" s="640" t="s">
        <v>603</v>
      </c>
      <c r="Y11" s="639"/>
      <c r="Z11" s="639" t="s">
        <v>604</v>
      </c>
      <c r="AA11" s="640"/>
      <c r="AB11" s="640"/>
      <c r="AC11" s="640" t="s">
        <v>605</v>
      </c>
      <c r="AD11" s="639"/>
      <c r="AE11" s="639" t="s">
        <v>604</v>
      </c>
      <c r="AF11" s="640"/>
      <c r="AG11" s="640"/>
      <c r="AH11" s="640" t="s">
        <v>606</v>
      </c>
      <c r="AI11" s="640"/>
      <c r="AJ11" s="639" t="s">
        <v>604</v>
      </c>
      <c r="AK11" s="640"/>
      <c r="AL11" s="640"/>
      <c r="AM11" s="640" t="s">
        <v>607</v>
      </c>
      <c r="AN11" s="640"/>
      <c r="AO11" s="639" t="s">
        <v>604</v>
      </c>
      <c r="AP11" s="640"/>
      <c r="AQ11" s="640"/>
      <c r="AR11" s="640"/>
      <c r="AS11" s="640"/>
      <c r="AT11" s="640"/>
      <c r="AU11" s="640"/>
      <c r="AV11" s="641"/>
    </row>
    <row r="12" spans="1:48" ht="28.8" hidden="1">
      <c r="A12" s="278" t="s">
        <v>608</v>
      </c>
      <c r="B12" s="44" t="s">
        <v>609</v>
      </c>
      <c r="C12" s="44"/>
      <c r="D12" s="43" t="s">
        <v>610</v>
      </c>
      <c r="E12" s="144" t="s">
        <v>592</v>
      </c>
      <c r="F12" s="27"/>
      <c r="G12" s="27"/>
      <c r="H12" s="697">
        <v>2021</v>
      </c>
      <c r="I12" s="44"/>
      <c r="J12" s="165"/>
      <c r="K12" s="165"/>
      <c r="L12" s="165"/>
      <c r="M12" s="165"/>
      <c r="N12" s="44" t="s">
        <v>67</v>
      </c>
      <c r="O12" s="165" t="s">
        <v>598</v>
      </c>
      <c r="P12" s="645" t="s">
        <v>569</v>
      </c>
      <c r="Q12" s="165"/>
      <c r="R12" s="165"/>
      <c r="S12" s="44" t="s">
        <v>611</v>
      </c>
      <c r="T12" s="165" t="s">
        <v>598</v>
      </c>
      <c r="U12" s="645" t="s">
        <v>569</v>
      </c>
      <c r="V12" s="44"/>
      <c r="W12" s="44"/>
      <c r="X12" s="44" t="s">
        <v>412</v>
      </c>
      <c r="Y12" s="165" t="s">
        <v>598</v>
      </c>
      <c r="Z12" s="645" t="s">
        <v>569</v>
      </c>
      <c r="AA12" s="44"/>
      <c r="AB12" s="44"/>
      <c r="AC12" s="44" t="s">
        <v>612</v>
      </c>
      <c r="AD12" s="165" t="s">
        <v>598</v>
      </c>
      <c r="AE12" s="645" t="s">
        <v>569</v>
      </c>
      <c r="AF12" s="44"/>
      <c r="AG12" s="44"/>
      <c r="AH12" s="44" t="s">
        <v>613</v>
      </c>
      <c r="AI12" s="165" t="s">
        <v>598</v>
      </c>
      <c r="AJ12" s="645" t="s">
        <v>569</v>
      </c>
      <c r="AK12" s="44"/>
      <c r="AL12" s="44"/>
      <c r="AM12" s="44" t="s">
        <v>614</v>
      </c>
      <c r="AN12" s="165" t="s">
        <v>598</v>
      </c>
      <c r="AO12" s="645" t="s">
        <v>569</v>
      </c>
      <c r="AP12" s="44"/>
      <c r="AQ12" s="44"/>
      <c r="AR12" s="44"/>
      <c r="AS12" s="44"/>
      <c r="AT12" s="44"/>
      <c r="AU12" s="44"/>
      <c r="AV12" s="646"/>
    </row>
    <row r="13" spans="1:48" hidden="1">
      <c r="A13" s="659" t="s">
        <v>615</v>
      </c>
      <c r="B13" s="640" t="s">
        <v>616</v>
      </c>
      <c r="C13" s="640"/>
      <c r="D13" s="660" t="s">
        <v>617</v>
      </c>
      <c r="E13" s="660"/>
      <c r="F13" s="637"/>
      <c r="G13" s="637"/>
      <c r="H13" s="696">
        <v>2021</v>
      </c>
      <c r="I13" s="640"/>
      <c r="J13" s="639"/>
      <c r="K13" s="639"/>
      <c r="L13" s="639"/>
      <c r="M13" s="639"/>
      <c r="N13" s="640" t="s">
        <v>618</v>
      </c>
      <c r="O13" s="639"/>
      <c r="P13" s="639"/>
      <c r="Q13" s="639"/>
      <c r="R13" s="639"/>
      <c r="S13" s="640" t="s">
        <v>619</v>
      </c>
      <c r="T13" s="639"/>
      <c r="U13" s="640"/>
      <c r="V13" s="640"/>
      <c r="W13" s="640"/>
      <c r="X13" s="640" t="s">
        <v>620</v>
      </c>
      <c r="Y13" s="639"/>
      <c r="Z13" s="640"/>
      <c r="AA13" s="640"/>
      <c r="AB13" s="640"/>
      <c r="AC13" s="640" t="s">
        <v>621</v>
      </c>
      <c r="AD13" s="639"/>
      <c r="AE13" s="640"/>
      <c r="AF13" s="640"/>
      <c r="AG13" s="640"/>
      <c r="AH13" s="640" t="s">
        <v>622</v>
      </c>
      <c r="AI13" s="640"/>
      <c r="AJ13" s="640"/>
      <c r="AK13" s="640"/>
      <c r="AL13" s="640"/>
      <c r="AM13" s="640" t="s">
        <v>623</v>
      </c>
      <c r="AN13" s="640"/>
      <c r="AO13" s="640"/>
      <c r="AP13" s="640"/>
      <c r="AQ13" s="640"/>
      <c r="AR13" s="640" t="s">
        <v>33</v>
      </c>
      <c r="AS13" s="639" t="s">
        <v>202</v>
      </c>
      <c r="AT13" s="638" t="s">
        <v>569</v>
      </c>
      <c r="AU13" s="640"/>
      <c r="AV13" s="641"/>
    </row>
    <row r="14" spans="1:48" hidden="1">
      <c r="A14" s="278" t="s">
        <v>624</v>
      </c>
      <c r="B14" s="44" t="s">
        <v>616</v>
      </c>
      <c r="C14" s="44"/>
      <c r="D14" s="43" t="s">
        <v>617</v>
      </c>
      <c r="E14" s="43"/>
      <c r="F14" s="27"/>
      <c r="G14" s="27"/>
      <c r="H14" s="697">
        <v>2021</v>
      </c>
      <c r="I14" s="44"/>
      <c r="J14" s="165"/>
      <c r="K14" s="165"/>
      <c r="L14" s="165"/>
      <c r="M14" s="165"/>
      <c r="N14" s="44" t="s">
        <v>625</v>
      </c>
      <c r="O14" s="165"/>
      <c r="P14" s="165"/>
      <c r="Q14" s="165"/>
      <c r="R14" s="165"/>
      <c r="S14" s="44" t="s">
        <v>626</v>
      </c>
      <c r="T14" s="165"/>
      <c r="U14" s="44"/>
      <c r="V14" s="44"/>
      <c r="W14" s="44"/>
      <c r="X14" s="44" t="s">
        <v>627</v>
      </c>
      <c r="Y14" s="165"/>
      <c r="Z14" s="44"/>
      <c r="AA14" s="44"/>
      <c r="AB14" s="44"/>
      <c r="AC14" s="44" t="s">
        <v>628</v>
      </c>
      <c r="AD14" s="165"/>
      <c r="AE14" s="44"/>
      <c r="AF14" s="44"/>
      <c r="AG14" s="44"/>
      <c r="AH14" s="44" t="s">
        <v>629</v>
      </c>
      <c r="AI14" s="44"/>
      <c r="AJ14" s="44"/>
      <c r="AK14" s="44"/>
      <c r="AL14" s="44"/>
      <c r="AM14" s="44" t="s">
        <v>630</v>
      </c>
      <c r="AN14" s="44"/>
      <c r="AO14" s="44"/>
      <c r="AP14" s="44"/>
      <c r="AQ14" s="44"/>
      <c r="AR14" s="44" t="s">
        <v>33</v>
      </c>
      <c r="AS14" s="165" t="s">
        <v>202</v>
      </c>
      <c r="AT14" s="645" t="s">
        <v>569</v>
      </c>
      <c r="AU14" s="44"/>
      <c r="AV14" s="646"/>
    </row>
    <row r="15" spans="1:48" hidden="1">
      <c r="A15" s="659" t="s">
        <v>631</v>
      </c>
      <c r="B15" s="640" t="s">
        <v>616</v>
      </c>
      <c r="C15" s="640"/>
      <c r="D15" s="660" t="s">
        <v>617</v>
      </c>
      <c r="E15" s="660"/>
      <c r="F15" s="637"/>
      <c r="G15" s="637"/>
      <c r="H15" s="696">
        <v>2021</v>
      </c>
      <c r="I15" s="640"/>
      <c r="J15" s="639"/>
      <c r="K15" s="639"/>
      <c r="L15" s="639"/>
      <c r="M15" s="639"/>
      <c r="N15" s="640" t="s">
        <v>632</v>
      </c>
      <c r="O15" s="639"/>
      <c r="P15" s="639"/>
      <c r="Q15" s="639"/>
      <c r="R15" s="639"/>
      <c r="S15" s="640" t="s">
        <v>633</v>
      </c>
      <c r="T15" s="639"/>
      <c r="U15" s="640"/>
      <c r="V15" s="640"/>
      <c r="W15" s="640"/>
      <c r="X15" s="640" t="s">
        <v>634</v>
      </c>
      <c r="Y15" s="639"/>
      <c r="Z15" s="640"/>
      <c r="AA15" s="640"/>
      <c r="AB15" s="640"/>
      <c r="AC15" s="640" t="s">
        <v>635</v>
      </c>
      <c r="AD15" s="639"/>
      <c r="AE15" s="640"/>
      <c r="AF15" s="640"/>
      <c r="AG15" s="640"/>
      <c r="AH15" s="640" t="s">
        <v>33</v>
      </c>
      <c r="AI15" s="639" t="s">
        <v>202</v>
      </c>
      <c r="AJ15" s="638" t="s">
        <v>569</v>
      </c>
      <c r="AK15" s="640"/>
      <c r="AL15" s="640"/>
      <c r="AM15" s="640" t="s">
        <v>636</v>
      </c>
      <c r="AN15" s="640"/>
      <c r="AO15" s="640"/>
      <c r="AP15" s="640"/>
      <c r="AQ15" s="640"/>
      <c r="AR15" s="640" t="s">
        <v>637</v>
      </c>
      <c r="AS15" s="640"/>
      <c r="AT15" s="640"/>
      <c r="AU15" s="640"/>
      <c r="AV15" s="641"/>
    </row>
    <row r="16" spans="1:48" ht="28.8" hidden="1">
      <c r="A16" s="278" t="s">
        <v>638</v>
      </c>
      <c r="B16" s="44" t="s">
        <v>639</v>
      </c>
      <c r="C16" s="44"/>
      <c r="D16" s="43" t="s">
        <v>610</v>
      </c>
      <c r="E16" s="144" t="s">
        <v>592</v>
      </c>
      <c r="F16" s="27"/>
      <c r="G16" s="27"/>
      <c r="H16" s="697">
        <v>2021</v>
      </c>
      <c r="I16" s="44"/>
      <c r="J16" s="165"/>
      <c r="K16" s="165"/>
      <c r="L16" s="165"/>
      <c r="M16" s="165"/>
      <c r="N16" s="44" t="s">
        <v>33</v>
      </c>
      <c r="O16" s="165" t="s">
        <v>202</v>
      </c>
      <c r="P16" s="645" t="s">
        <v>569</v>
      </c>
      <c r="Q16" s="165"/>
      <c r="R16" s="165"/>
      <c r="S16" s="44" t="s">
        <v>18</v>
      </c>
      <c r="T16" s="165" t="s">
        <v>202</v>
      </c>
      <c r="U16" s="645" t="s">
        <v>569</v>
      </c>
      <c r="V16" s="44"/>
      <c r="W16" s="44"/>
      <c r="X16" s="44" t="s">
        <v>47</v>
      </c>
      <c r="Y16" s="165" t="s">
        <v>640</v>
      </c>
      <c r="Z16" s="645" t="s">
        <v>569</v>
      </c>
      <c r="AA16" s="44"/>
      <c r="AB16" s="44"/>
      <c r="AC16" s="44" t="s">
        <v>54</v>
      </c>
      <c r="AD16" s="165" t="s">
        <v>641</v>
      </c>
      <c r="AE16" s="645" t="s">
        <v>569</v>
      </c>
      <c r="AF16" s="44"/>
      <c r="AG16" s="44"/>
      <c r="AH16" s="44" t="s">
        <v>642</v>
      </c>
      <c r="AI16" s="165" t="s">
        <v>202</v>
      </c>
      <c r="AJ16" s="645" t="s">
        <v>569</v>
      </c>
      <c r="AK16" s="44"/>
      <c r="AL16" s="44"/>
      <c r="AM16" s="44" t="s">
        <v>643</v>
      </c>
      <c r="AN16" s="165" t="s">
        <v>202</v>
      </c>
      <c r="AO16" s="645" t="s">
        <v>569</v>
      </c>
      <c r="AP16" s="44"/>
      <c r="AQ16" s="44"/>
      <c r="AR16" s="44"/>
      <c r="AS16" s="44"/>
      <c r="AT16" s="44"/>
      <c r="AU16" s="44"/>
      <c r="AV16" s="646"/>
    </row>
    <row r="17" spans="1:49" ht="43.2" hidden="1">
      <c r="A17" s="659" t="s">
        <v>644</v>
      </c>
      <c r="B17" s="640" t="s">
        <v>645</v>
      </c>
      <c r="C17" s="640"/>
      <c r="D17" s="660" t="s">
        <v>575</v>
      </c>
      <c r="E17" s="660"/>
      <c r="F17" s="637"/>
      <c r="G17" s="637"/>
      <c r="H17" s="696">
        <v>2021</v>
      </c>
      <c r="I17" s="640" t="s">
        <v>54</v>
      </c>
      <c r="J17" s="639"/>
      <c r="K17" s="639"/>
      <c r="L17" s="639" t="s">
        <v>641</v>
      </c>
      <c r="M17" s="638" t="s">
        <v>569</v>
      </c>
      <c r="N17" s="640" t="s">
        <v>54</v>
      </c>
      <c r="O17" s="639" t="s">
        <v>641</v>
      </c>
      <c r="P17" s="638" t="s">
        <v>569</v>
      </c>
      <c r="Q17" s="639"/>
      <c r="R17" s="639"/>
      <c r="S17" s="640" t="s">
        <v>33</v>
      </c>
      <c r="T17" s="639" t="s">
        <v>202</v>
      </c>
      <c r="U17" s="638" t="s">
        <v>569</v>
      </c>
      <c r="V17" s="640"/>
      <c r="W17" s="640"/>
      <c r="X17" s="640"/>
      <c r="Y17" s="639"/>
      <c r="Z17" s="640"/>
      <c r="AA17" s="640"/>
      <c r="AB17" s="640"/>
      <c r="AC17" s="640"/>
      <c r="AD17" s="639"/>
      <c r="AE17" s="640"/>
      <c r="AF17" s="640"/>
      <c r="AG17" s="640"/>
      <c r="AH17" s="640"/>
      <c r="AI17" s="640"/>
      <c r="AJ17" s="640"/>
      <c r="AK17" s="640"/>
      <c r="AL17" s="640"/>
      <c r="AM17" s="640"/>
      <c r="AN17" s="640"/>
      <c r="AO17" s="640"/>
      <c r="AP17" s="640"/>
      <c r="AQ17" s="640"/>
      <c r="AR17" s="640"/>
      <c r="AS17" s="640"/>
      <c r="AT17" s="640"/>
      <c r="AU17" s="640"/>
      <c r="AV17" s="641"/>
    </row>
    <row r="18" spans="1:49" ht="43.2" hidden="1">
      <c r="A18" s="278" t="s">
        <v>646</v>
      </c>
      <c r="B18" s="44" t="s">
        <v>647</v>
      </c>
      <c r="C18" s="44"/>
      <c r="D18" s="43" t="s">
        <v>610</v>
      </c>
      <c r="E18" s="144" t="s">
        <v>592</v>
      </c>
      <c r="F18" s="27"/>
      <c r="G18" s="27"/>
      <c r="H18" s="697">
        <v>2021</v>
      </c>
      <c r="I18" s="44" t="s">
        <v>33</v>
      </c>
      <c r="J18" s="165"/>
      <c r="K18" s="165"/>
      <c r="L18" s="165" t="s">
        <v>202</v>
      </c>
      <c r="M18" s="645" t="s">
        <v>569</v>
      </c>
      <c r="N18" s="44" t="s">
        <v>33</v>
      </c>
      <c r="O18" s="165" t="s">
        <v>202</v>
      </c>
      <c r="P18" s="645" t="s">
        <v>569</v>
      </c>
      <c r="Q18" s="165"/>
      <c r="R18" s="165"/>
      <c r="S18" s="44" t="s">
        <v>643</v>
      </c>
      <c r="T18" s="165"/>
      <c r="U18" s="645" t="s">
        <v>569</v>
      </c>
      <c r="V18" s="44"/>
      <c r="W18" s="44"/>
      <c r="X18" s="44" t="s">
        <v>648</v>
      </c>
      <c r="Y18" s="165"/>
      <c r="Z18" s="645" t="s">
        <v>569</v>
      </c>
      <c r="AA18" s="44"/>
      <c r="AB18" s="44"/>
      <c r="AC18" s="44"/>
      <c r="AD18" s="165"/>
      <c r="AE18" s="44"/>
      <c r="AF18" s="44"/>
      <c r="AG18" s="44"/>
      <c r="AH18" s="44"/>
      <c r="AI18" s="44"/>
      <c r="AJ18" s="44"/>
      <c r="AK18" s="44"/>
      <c r="AL18" s="44"/>
      <c r="AM18" s="44"/>
      <c r="AN18" s="44"/>
      <c r="AO18" s="44"/>
      <c r="AP18" s="44"/>
      <c r="AQ18" s="44"/>
      <c r="AR18" s="44"/>
      <c r="AS18" s="44"/>
      <c r="AT18" s="44"/>
      <c r="AU18" s="44"/>
      <c r="AV18" s="646"/>
    </row>
    <row r="19" spans="1:49" ht="43.2" hidden="1">
      <c r="A19" s="659" t="s">
        <v>649</v>
      </c>
      <c r="B19" s="640" t="s">
        <v>650</v>
      </c>
      <c r="C19" s="640"/>
      <c r="D19" s="660" t="s">
        <v>575</v>
      </c>
      <c r="E19" s="660"/>
      <c r="F19" s="637"/>
      <c r="G19" s="637"/>
      <c r="H19" s="696">
        <v>2021</v>
      </c>
      <c r="I19" s="640"/>
      <c r="J19" s="639"/>
      <c r="K19" s="639"/>
      <c r="L19" s="639"/>
      <c r="M19" s="639"/>
      <c r="N19" s="640" t="s">
        <v>33</v>
      </c>
      <c r="O19" s="639" t="s">
        <v>202</v>
      </c>
      <c r="P19" s="638" t="s">
        <v>569</v>
      </c>
      <c r="Q19" s="639"/>
      <c r="R19" s="639"/>
      <c r="S19" s="640" t="s">
        <v>651</v>
      </c>
      <c r="T19" s="639"/>
      <c r="U19" s="639" t="s">
        <v>652</v>
      </c>
      <c r="V19" s="640"/>
      <c r="W19" s="640"/>
      <c r="X19" s="640" t="s">
        <v>653</v>
      </c>
      <c r="Y19" s="639"/>
      <c r="Z19" s="638" t="s">
        <v>654</v>
      </c>
      <c r="AA19" s="640"/>
      <c r="AB19" s="640"/>
      <c r="AC19" s="640" t="s">
        <v>18</v>
      </c>
      <c r="AD19" s="639" t="s">
        <v>202</v>
      </c>
      <c r="AE19" s="638" t="s">
        <v>569</v>
      </c>
      <c r="AF19" s="640"/>
      <c r="AG19" s="640"/>
      <c r="AH19" s="640"/>
      <c r="AI19" s="640"/>
      <c r="AJ19" s="640"/>
      <c r="AK19" s="640"/>
      <c r="AL19" s="640"/>
      <c r="AM19" s="640"/>
      <c r="AN19" s="640"/>
      <c r="AO19" s="640"/>
      <c r="AP19" s="640"/>
      <c r="AQ19" s="640"/>
      <c r="AR19" s="640"/>
      <c r="AS19" s="640"/>
      <c r="AT19" s="640"/>
      <c r="AU19" s="640"/>
      <c r="AV19" s="641"/>
    </row>
    <row r="20" spans="1:49" ht="57.6" hidden="1">
      <c r="A20" s="278" t="s">
        <v>655</v>
      </c>
      <c r="B20" s="44" t="s">
        <v>656</v>
      </c>
      <c r="C20" s="44"/>
      <c r="D20" s="43" t="s">
        <v>566</v>
      </c>
      <c r="E20" s="43"/>
      <c r="F20" s="27"/>
      <c r="G20" s="27"/>
      <c r="H20" s="697">
        <v>2021</v>
      </c>
      <c r="I20" s="44"/>
      <c r="J20" s="165"/>
      <c r="K20" s="165"/>
      <c r="L20" s="165"/>
      <c r="M20" s="165"/>
      <c r="N20" s="44" t="s">
        <v>657</v>
      </c>
      <c r="O20" s="165" t="s">
        <v>641</v>
      </c>
      <c r="P20" s="645" t="s">
        <v>569</v>
      </c>
      <c r="Q20" s="165"/>
      <c r="R20" s="165"/>
      <c r="S20" s="44" t="s">
        <v>658</v>
      </c>
      <c r="T20" s="165"/>
      <c r="U20" s="165" t="s">
        <v>659</v>
      </c>
      <c r="V20" s="44"/>
      <c r="W20" s="44"/>
      <c r="X20" s="44"/>
      <c r="Y20" s="165"/>
      <c r="Z20" s="44"/>
      <c r="AA20" s="44"/>
      <c r="AB20" s="44"/>
      <c r="AC20" s="44"/>
      <c r="AD20" s="165"/>
      <c r="AE20" s="44"/>
      <c r="AF20" s="44"/>
      <c r="AG20" s="44"/>
      <c r="AH20" s="44"/>
      <c r="AI20" s="44"/>
      <c r="AJ20" s="44"/>
      <c r="AK20" s="44"/>
      <c r="AL20" s="44"/>
      <c r="AM20" s="44"/>
      <c r="AN20" s="44"/>
      <c r="AO20" s="44"/>
      <c r="AP20" s="44"/>
      <c r="AQ20" s="44"/>
      <c r="AR20" s="44"/>
      <c r="AS20" s="44"/>
      <c r="AT20" s="44"/>
      <c r="AU20" s="44"/>
      <c r="AV20" s="646"/>
    </row>
    <row r="21" spans="1:49" ht="43.2" hidden="1">
      <c r="A21" s="659" t="s">
        <v>660</v>
      </c>
      <c r="B21" s="640" t="s">
        <v>661</v>
      </c>
      <c r="C21" s="640"/>
      <c r="D21" s="660" t="s">
        <v>662</v>
      </c>
      <c r="E21" s="635" t="s">
        <v>592</v>
      </c>
      <c r="F21" s="637"/>
      <c r="G21" s="637"/>
      <c r="H21" s="696">
        <v>2021</v>
      </c>
      <c r="I21" s="640" t="s">
        <v>663</v>
      </c>
      <c r="J21" s="639"/>
      <c r="K21" s="639"/>
      <c r="L21" s="639"/>
      <c r="M21" s="639" t="s">
        <v>664</v>
      </c>
      <c r="N21" s="640" t="s">
        <v>663</v>
      </c>
      <c r="O21" s="639"/>
      <c r="P21" s="639" t="s">
        <v>664</v>
      </c>
      <c r="Q21" s="639"/>
      <c r="R21" s="639"/>
      <c r="S21" s="640" t="s">
        <v>47</v>
      </c>
      <c r="T21" s="639" t="s">
        <v>640</v>
      </c>
      <c r="U21" s="638" t="s">
        <v>569</v>
      </c>
      <c r="V21" s="640"/>
      <c r="W21" s="640"/>
      <c r="X21" s="640" t="s">
        <v>665</v>
      </c>
      <c r="Y21" s="639"/>
      <c r="Z21" s="639" t="s">
        <v>664</v>
      </c>
      <c r="AA21" s="640"/>
      <c r="AB21" s="640"/>
      <c r="AC21" s="640"/>
      <c r="AD21" s="639"/>
      <c r="AE21" s="640"/>
      <c r="AF21" s="640"/>
      <c r="AG21" s="640"/>
      <c r="AH21" s="640"/>
      <c r="AI21" s="640"/>
      <c r="AJ21" s="640"/>
      <c r="AK21" s="640"/>
      <c r="AL21" s="640"/>
      <c r="AM21" s="640"/>
      <c r="AN21" s="640"/>
      <c r="AO21" s="640"/>
      <c r="AP21" s="640"/>
      <c r="AQ21" s="640"/>
      <c r="AR21" s="640"/>
      <c r="AS21" s="640"/>
      <c r="AT21" s="640"/>
      <c r="AU21" s="640"/>
      <c r="AV21" s="641"/>
    </row>
    <row r="22" spans="1:49" ht="43.2" hidden="1">
      <c r="A22" s="278" t="s">
        <v>666</v>
      </c>
      <c r="B22" s="44" t="s">
        <v>667</v>
      </c>
      <c r="C22" s="44"/>
      <c r="D22" s="43" t="s">
        <v>566</v>
      </c>
      <c r="E22" s="43"/>
      <c r="F22" s="27"/>
      <c r="G22" s="27"/>
      <c r="H22" s="697">
        <v>2021</v>
      </c>
      <c r="I22" s="44" t="s">
        <v>47</v>
      </c>
      <c r="J22" s="165"/>
      <c r="K22" s="165"/>
      <c r="L22" s="165" t="s">
        <v>640</v>
      </c>
      <c r="M22" s="645" t="s">
        <v>569</v>
      </c>
      <c r="N22" s="44" t="s">
        <v>47</v>
      </c>
      <c r="O22" s="165" t="s">
        <v>640</v>
      </c>
      <c r="P22" s="645" t="s">
        <v>569</v>
      </c>
      <c r="Q22" s="165"/>
      <c r="R22" s="165"/>
      <c r="S22" s="44" t="s">
        <v>668</v>
      </c>
      <c r="T22" s="165"/>
      <c r="U22" s="165" t="s">
        <v>669</v>
      </c>
      <c r="V22" s="44"/>
      <c r="W22" s="44"/>
      <c r="X22" s="44" t="s">
        <v>670</v>
      </c>
      <c r="Y22" s="165"/>
      <c r="Z22" s="165" t="s">
        <v>669</v>
      </c>
      <c r="AA22" s="44"/>
      <c r="AB22" s="44"/>
      <c r="AC22" s="44"/>
      <c r="AD22" s="165"/>
      <c r="AE22" s="44"/>
      <c r="AF22" s="44"/>
      <c r="AG22" s="44"/>
      <c r="AH22" s="44"/>
      <c r="AI22" s="44"/>
      <c r="AJ22" s="44"/>
      <c r="AK22" s="44"/>
      <c r="AL22" s="44"/>
      <c r="AM22" s="44"/>
      <c r="AN22" s="44"/>
      <c r="AO22" s="44"/>
      <c r="AP22" s="44"/>
      <c r="AQ22" s="44"/>
      <c r="AR22" s="44"/>
      <c r="AS22" s="44"/>
      <c r="AT22" s="44"/>
      <c r="AU22" s="44"/>
      <c r="AV22" s="646"/>
    </row>
    <row r="23" spans="1:49" ht="28.8" hidden="1">
      <c r="A23" s="659" t="s">
        <v>671</v>
      </c>
      <c r="B23" s="640" t="s">
        <v>672</v>
      </c>
      <c r="C23" s="640"/>
      <c r="D23" s="660" t="s">
        <v>595</v>
      </c>
      <c r="E23" s="635" t="s">
        <v>592</v>
      </c>
      <c r="F23" s="637"/>
      <c r="G23" s="637"/>
      <c r="H23" s="696">
        <v>2021</v>
      </c>
      <c r="I23" s="640" t="s">
        <v>47</v>
      </c>
      <c r="J23" s="639"/>
      <c r="K23" s="639"/>
      <c r="L23" s="639" t="s">
        <v>640</v>
      </c>
      <c r="M23" s="638" t="s">
        <v>569</v>
      </c>
      <c r="N23" s="640" t="s">
        <v>47</v>
      </c>
      <c r="O23" s="639" t="s">
        <v>640</v>
      </c>
      <c r="P23" s="638" t="s">
        <v>569</v>
      </c>
      <c r="Q23" s="639"/>
      <c r="R23" s="639"/>
      <c r="S23" s="640" t="s">
        <v>668</v>
      </c>
      <c r="T23" s="639"/>
      <c r="U23" s="639" t="s">
        <v>669</v>
      </c>
      <c r="V23" s="640"/>
      <c r="W23" s="640"/>
      <c r="X23" s="640" t="s">
        <v>670</v>
      </c>
      <c r="Y23" s="639"/>
      <c r="Z23" s="639" t="s">
        <v>669</v>
      </c>
      <c r="AA23" s="640"/>
      <c r="AB23" s="640"/>
      <c r="AC23" s="640"/>
      <c r="AD23" s="639"/>
      <c r="AE23" s="640"/>
      <c r="AF23" s="640"/>
      <c r="AG23" s="640"/>
      <c r="AH23" s="640"/>
      <c r="AI23" s="640"/>
      <c r="AJ23" s="640"/>
      <c r="AK23" s="640"/>
      <c r="AL23" s="640"/>
      <c r="AM23" s="640"/>
      <c r="AN23" s="640"/>
      <c r="AO23" s="640"/>
      <c r="AP23" s="640"/>
      <c r="AQ23" s="640"/>
      <c r="AR23" s="640"/>
      <c r="AS23" s="640"/>
      <c r="AT23" s="640"/>
      <c r="AU23" s="640"/>
      <c r="AV23" s="641"/>
    </row>
    <row r="24" spans="1:49" ht="28.8" hidden="1">
      <c r="A24" s="278" t="s">
        <v>673</v>
      </c>
      <c r="B24" s="44" t="s">
        <v>674</v>
      </c>
      <c r="C24" s="44"/>
      <c r="D24" s="43" t="s">
        <v>602</v>
      </c>
      <c r="E24" s="43"/>
      <c r="F24" s="27"/>
      <c r="G24" s="27"/>
      <c r="H24" s="697">
        <v>2021</v>
      </c>
      <c r="I24" s="44" t="s">
        <v>47</v>
      </c>
      <c r="J24" s="165"/>
      <c r="K24" s="165"/>
      <c r="L24" s="165" t="s">
        <v>640</v>
      </c>
      <c r="M24" s="645" t="s">
        <v>569</v>
      </c>
      <c r="N24" s="44" t="s">
        <v>47</v>
      </c>
      <c r="O24" s="165" t="s">
        <v>640</v>
      </c>
      <c r="P24" s="645" t="s">
        <v>569</v>
      </c>
      <c r="Q24" s="165"/>
      <c r="R24" s="165"/>
      <c r="S24" s="44" t="s">
        <v>675</v>
      </c>
      <c r="T24" s="165"/>
      <c r="U24" s="165" t="s">
        <v>676</v>
      </c>
      <c r="V24" s="44"/>
      <c r="W24" s="44"/>
      <c r="X24" s="44" t="s">
        <v>677</v>
      </c>
      <c r="Y24" s="165"/>
      <c r="Z24" s="165" t="s">
        <v>676</v>
      </c>
      <c r="AA24" s="44"/>
      <c r="AB24" s="44"/>
      <c r="AC24" s="44"/>
      <c r="AD24" s="165"/>
      <c r="AE24" s="44"/>
      <c r="AF24" s="44"/>
      <c r="AG24" s="44"/>
      <c r="AH24" s="44"/>
      <c r="AI24" s="44"/>
      <c r="AJ24" s="44"/>
      <c r="AK24" s="44"/>
      <c r="AL24" s="44"/>
      <c r="AM24" s="44"/>
      <c r="AN24" s="44"/>
      <c r="AO24" s="44"/>
      <c r="AP24" s="44"/>
      <c r="AQ24" s="44"/>
      <c r="AR24" s="44"/>
      <c r="AS24" s="44"/>
      <c r="AT24" s="44"/>
      <c r="AU24" s="44"/>
      <c r="AV24" s="646"/>
    </row>
    <row r="25" spans="1:49" ht="43.2" hidden="1">
      <c r="A25" s="659" t="s">
        <v>678</v>
      </c>
      <c r="B25" s="640" t="s">
        <v>679</v>
      </c>
      <c r="C25" s="640"/>
      <c r="D25" s="660" t="s">
        <v>591</v>
      </c>
      <c r="E25" s="635" t="s">
        <v>592</v>
      </c>
      <c r="F25" s="637"/>
      <c r="G25" s="637"/>
      <c r="H25" s="696">
        <v>2021</v>
      </c>
      <c r="I25" s="640"/>
      <c r="J25" s="639"/>
      <c r="K25" s="639"/>
      <c r="L25" s="639"/>
      <c r="M25" s="639"/>
      <c r="N25" s="640" t="s">
        <v>31</v>
      </c>
      <c r="O25" s="639" t="s">
        <v>640</v>
      </c>
      <c r="P25" s="638" t="s">
        <v>569</v>
      </c>
      <c r="Q25" s="639"/>
      <c r="R25" s="639"/>
      <c r="S25" s="640" t="s">
        <v>15</v>
      </c>
      <c r="T25" s="639" t="s">
        <v>640</v>
      </c>
      <c r="U25" s="638" t="s">
        <v>569</v>
      </c>
      <c r="V25" s="640"/>
      <c r="W25" s="640"/>
      <c r="X25" s="640" t="s">
        <v>47</v>
      </c>
      <c r="Y25" s="639" t="s">
        <v>640</v>
      </c>
      <c r="Z25" s="638" t="s">
        <v>569</v>
      </c>
      <c r="AA25" s="640"/>
      <c r="AB25" s="640"/>
      <c r="AC25" s="640" t="s">
        <v>680</v>
      </c>
      <c r="AD25" s="639" t="s">
        <v>640</v>
      </c>
      <c r="AE25" s="638" t="s">
        <v>569</v>
      </c>
      <c r="AF25" s="640"/>
      <c r="AG25" s="640"/>
      <c r="AH25" s="640"/>
      <c r="AI25" s="640"/>
      <c r="AJ25" s="640"/>
      <c r="AK25" s="640"/>
      <c r="AL25" s="640"/>
      <c r="AM25" s="640"/>
      <c r="AN25" s="640"/>
      <c r="AO25" s="640"/>
      <c r="AP25" s="640"/>
      <c r="AQ25" s="640"/>
      <c r="AR25" s="640"/>
      <c r="AS25" s="640"/>
      <c r="AT25" s="640"/>
      <c r="AU25" s="640"/>
      <c r="AV25" s="641"/>
    </row>
    <row r="26" spans="1:49" ht="28.8" hidden="1">
      <c r="A26" s="278" t="s">
        <v>681</v>
      </c>
      <c r="B26" s="44" t="s">
        <v>682</v>
      </c>
      <c r="C26" s="44"/>
      <c r="D26" s="43" t="s">
        <v>683</v>
      </c>
      <c r="E26" s="43"/>
      <c r="F26" s="27"/>
      <c r="G26" s="27"/>
      <c r="H26" s="697">
        <v>2021</v>
      </c>
      <c r="I26" s="44"/>
      <c r="J26" s="165"/>
      <c r="K26" s="165"/>
      <c r="L26" s="165"/>
      <c r="M26" s="165"/>
      <c r="N26" s="44" t="s">
        <v>684</v>
      </c>
      <c r="O26" s="165"/>
      <c r="P26" s="645" t="s">
        <v>569</v>
      </c>
      <c r="Q26" s="165"/>
      <c r="R26" s="165"/>
      <c r="S26" s="44" t="s">
        <v>685</v>
      </c>
      <c r="T26" s="165"/>
      <c r="U26" s="645" t="s">
        <v>569</v>
      </c>
      <c r="V26" s="44"/>
      <c r="W26" s="44"/>
      <c r="X26" s="44" t="s">
        <v>686</v>
      </c>
      <c r="Y26" s="165"/>
      <c r="Z26" s="645" t="s">
        <v>569</v>
      </c>
      <c r="AA26" s="44"/>
      <c r="AB26" s="44"/>
      <c r="AC26" s="44" t="s">
        <v>47</v>
      </c>
      <c r="AD26" s="165" t="s">
        <v>640</v>
      </c>
      <c r="AE26" s="645" t="s">
        <v>569</v>
      </c>
      <c r="AF26" s="44"/>
      <c r="AG26" s="44"/>
      <c r="AH26" s="44"/>
      <c r="AI26" s="44"/>
      <c r="AJ26" s="44"/>
      <c r="AK26" s="44"/>
      <c r="AL26" s="44"/>
      <c r="AM26" s="44"/>
      <c r="AN26" s="44"/>
      <c r="AO26" s="44"/>
      <c r="AP26" s="44"/>
      <c r="AQ26" s="44"/>
      <c r="AR26" s="44"/>
      <c r="AS26" s="44"/>
      <c r="AT26" s="44"/>
      <c r="AU26" s="44"/>
      <c r="AV26" s="646"/>
    </row>
    <row r="27" spans="1:49" ht="43.2" hidden="1">
      <c r="A27" s="659" t="s">
        <v>687</v>
      </c>
      <c r="B27" s="640" t="s">
        <v>688</v>
      </c>
      <c r="C27" s="640"/>
      <c r="D27" s="660" t="s">
        <v>566</v>
      </c>
      <c r="E27" s="660"/>
      <c r="F27" s="637"/>
      <c r="G27" s="637"/>
      <c r="H27" s="696">
        <v>2021</v>
      </c>
      <c r="I27" s="640"/>
      <c r="J27" s="639"/>
      <c r="K27" s="639"/>
      <c r="L27" s="639"/>
      <c r="M27" s="639"/>
      <c r="N27" s="640" t="s">
        <v>689</v>
      </c>
      <c r="O27" s="639"/>
      <c r="P27" s="639" t="s">
        <v>690</v>
      </c>
      <c r="Q27" s="639"/>
      <c r="R27" s="639"/>
      <c r="S27" s="640" t="s">
        <v>691</v>
      </c>
      <c r="T27" s="639"/>
      <c r="U27" s="639" t="s">
        <v>690</v>
      </c>
      <c r="V27" s="640"/>
      <c r="W27" s="640"/>
      <c r="X27" s="640" t="s">
        <v>692</v>
      </c>
      <c r="Y27" s="639"/>
      <c r="Z27" s="639" t="s">
        <v>690</v>
      </c>
      <c r="AA27" s="640"/>
      <c r="AB27" s="640"/>
      <c r="AC27" s="640" t="s">
        <v>94</v>
      </c>
      <c r="AD27" s="639" t="s">
        <v>568</v>
      </c>
      <c r="AE27" s="638" t="s">
        <v>569</v>
      </c>
      <c r="AF27" s="640"/>
      <c r="AG27" s="640"/>
      <c r="AH27" s="640" t="s">
        <v>693</v>
      </c>
      <c r="AI27" s="640"/>
      <c r="AJ27" s="639" t="s">
        <v>690</v>
      </c>
      <c r="AK27" s="640"/>
      <c r="AL27" s="640"/>
      <c r="AM27" s="640"/>
      <c r="AN27" s="640"/>
      <c r="AO27" s="640"/>
      <c r="AP27" s="640"/>
      <c r="AQ27" s="640"/>
      <c r="AR27" s="640"/>
      <c r="AS27" s="640"/>
      <c r="AT27" s="640"/>
      <c r="AU27" s="640"/>
      <c r="AV27" s="641"/>
    </row>
    <row r="28" spans="1:49" ht="28.8" hidden="1">
      <c r="A28" s="278" t="s">
        <v>694</v>
      </c>
      <c r="B28" s="44" t="s">
        <v>695</v>
      </c>
      <c r="C28" s="44"/>
      <c r="D28" s="43" t="s">
        <v>591</v>
      </c>
      <c r="E28" s="144" t="s">
        <v>592</v>
      </c>
      <c r="F28" s="27"/>
      <c r="G28" s="27"/>
      <c r="H28" s="697">
        <v>2021</v>
      </c>
      <c r="I28" s="44" t="s">
        <v>696</v>
      </c>
      <c r="J28" s="165"/>
      <c r="K28" s="165"/>
      <c r="L28" s="165"/>
      <c r="M28" s="165" t="s">
        <v>690</v>
      </c>
      <c r="N28" s="44" t="s">
        <v>696</v>
      </c>
      <c r="O28" s="165"/>
      <c r="P28" s="165" t="s">
        <v>690</v>
      </c>
      <c r="Q28" s="165"/>
      <c r="R28" s="165"/>
      <c r="S28" s="44" t="s">
        <v>697</v>
      </c>
      <c r="T28" s="165"/>
      <c r="U28" s="165" t="s">
        <v>690</v>
      </c>
      <c r="V28" s="44"/>
      <c r="W28" s="44"/>
      <c r="X28" s="44" t="s">
        <v>94</v>
      </c>
      <c r="Y28" s="165" t="s">
        <v>568</v>
      </c>
      <c r="Z28" s="645" t="s">
        <v>569</v>
      </c>
      <c r="AA28" s="44"/>
      <c r="AB28" s="44"/>
      <c r="AC28" s="44"/>
      <c r="AD28" s="165"/>
      <c r="AE28" s="44"/>
      <c r="AF28" s="44"/>
      <c r="AG28" s="44"/>
      <c r="AH28" s="44"/>
      <c r="AI28" s="44"/>
      <c r="AJ28" s="44"/>
      <c r="AK28" s="44"/>
      <c r="AL28" s="44"/>
      <c r="AM28" s="44"/>
      <c r="AN28" s="44"/>
      <c r="AO28" s="44"/>
      <c r="AP28" s="44"/>
      <c r="AQ28" s="44"/>
      <c r="AR28" s="44"/>
      <c r="AS28" s="44"/>
      <c r="AT28" s="44"/>
      <c r="AU28" s="44"/>
      <c r="AV28" s="646"/>
    </row>
    <row r="29" spans="1:49" s="157" customFormat="1" ht="43.2" hidden="1">
      <c r="A29" s="659" t="s">
        <v>698</v>
      </c>
      <c r="B29" s="640" t="s">
        <v>699</v>
      </c>
      <c r="C29" s="640"/>
      <c r="D29" s="660" t="s">
        <v>595</v>
      </c>
      <c r="E29" s="635" t="s">
        <v>592</v>
      </c>
      <c r="F29" s="637"/>
      <c r="G29" s="637"/>
      <c r="H29" s="696">
        <v>2021</v>
      </c>
      <c r="I29" s="640" t="s">
        <v>700</v>
      </c>
      <c r="J29" s="639"/>
      <c r="K29" s="639"/>
      <c r="L29" s="639" t="s">
        <v>641</v>
      </c>
      <c r="M29" s="638" t="s">
        <v>569</v>
      </c>
      <c r="N29" s="640" t="s">
        <v>700</v>
      </c>
      <c r="O29" s="639" t="s">
        <v>641</v>
      </c>
      <c r="P29" s="638" t="s">
        <v>569</v>
      </c>
      <c r="Q29" s="639"/>
      <c r="R29" s="639"/>
      <c r="S29" s="640" t="s">
        <v>701</v>
      </c>
      <c r="T29" s="639" t="s">
        <v>641</v>
      </c>
      <c r="U29" s="638" t="s">
        <v>569</v>
      </c>
      <c r="V29" s="640"/>
      <c r="W29" s="640"/>
      <c r="X29" s="640" t="s">
        <v>35</v>
      </c>
      <c r="Y29" s="639" t="s">
        <v>641</v>
      </c>
      <c r="Z29" s="638" t="s">
        <v>569</v>
      </c>
      <c r="AA29" s="640"/>
      <c r="AB29" s="640"/>
      <c r="AC29" s="640" t="s">
        <v>37</v>
      </c>
      <c r="AD29" s="639" t="s">
        <v>641</v>
      </c>
      <c r="AE29" s="638" t="s">
        <v>569</v>
      </c>
      <c r="AF29" s="640"/>
      <c r="AG29" s="640"/>
      <c r="AH29" s="640" t="s">
        <v>88</v>
      </c>
      <c r="AI29" s="639" t="s">
        <v>640</v>
      </c>
      <c r="AJ29" s="638" t="s">
        <v>569</v>
      </c>
      <c r="AK29" s="640"/>
      <c r="AL29" s="640"/>
      <c r="AM29" s="640"/>
      <c r="AN29" s="640"/>
      <c r="AO29" s="640"/>
      <c r="AP29" s="640"/>
      <c r="AQ29" s="640"/>
      <c r="AR29" s="640"/>
      <c r="AS29" s="640"/>
      <c r="AT29" s="640"/>
      <c r="AU29" s="640"/>
      <c r="AV29" s="641"/>
      <c r="AW29" s="632"/>
    </row>
    <row r="30" spans="1:49" ht="43.2" hidden="1">
      <c r="A30" s="278" t="s">
        <v>702</v>
      </c>
      <c r="B30" s="44" t="s">
        <v>703</v>
      </c>
      <c r="C30" s="44"/>
      <c r="D30" s="43" t="s">
        <v>704</v>
      </c>
      <c r="E30" s="43"/>
      <c r="F30" s="27"/>
      <c r="G30" s="27"/>
      <c r="H30" s="697">
        <v>2021</v>
      </c>
      <c r="I30" s="44"/>
      <c r="J30" s="165"/>
      <c r="K30" s="165"/>
      <c r="L30" s="165"/>
      <c r="M30" s="165"/>
      <c r="N30" s="44" t="s">
        <v>705</v>
      </c>
      <c r="O30" s="165"/>
      <c r="P30" s="165" t="s">
        <v>706</v>
      </c>
      <c r="Q30" s="165"/>
      <c r="R30" s="165"/>
      <c r="S30" s="44" t="s">
        <v>707</v>
      </c>
      <c r="T30" s="165"/>
      <c r="U30" s="645" t="s">
        <v>708</v>
      </c>
      <c r="V30" s="44"/>
      <c r="W30" s="44"/>
      <c r="X30" s="44" t="s">
        <v>709</v>
      </c>
      <c r="Y30" s="165"/>
      <c r="Z30" s="645" t="s">
        <v>708</v>
      </c>
      <c r="AA30" s="44"/>
      <c r="AB30" s="44"/>
      <c r="AC30" s="44" t="s">
        <v>710</v>
      </c>
      <c r="AD30" s="165"/>
      <c r="AE30" s="165" t="s">
        <v>706</v>
      </c>
      <c r="AF30" s="44"/>
      <c r="AG30" s="44"/>
      <c r="AH30" s="44" t="s">
        <v>35</v>
      </c>
      <c r="AI30" s="165" t="s">
        <v>641</v>
      </c>
      <c r="AJ30" s="645" t="s">
        <v>569</v>
      </c>
      <c r="AK30" s="44"/>
      <c r="AL30" s="44"/>
      <c r="AM30" s="44"/>
      <c r="AN30" s="44"/>
      <c r="AO30" s="44"/>
      <c r="AP30" s="44"/>
      <c r="AQ30" s="44"/>
      <c r="AR30" s="44"/>
      <c r="AS30" s="44"/>
      <c r="AT30" s="44"/>
      <c r="AU30" s="44"/>
      <c r="AV30" s="646"/>
    </row>
    <row r="31" spans="1:49" ht="43.2" hidden="1">
      <c r="A31" s="659" t="s">
        <v>711</v>
      </c>
      <c r="B31" s="640" t="s">
        <v>712</v>
      </c>
      <c r="C31" s="640"/>
      <c r="D31" s="660" t="s">
        <v>602</v>
      </c>
      <c r="E31" s="660"/>
      <c r="F31" s="637"/>
      <c r="G31" s="637"/>
      <c r="H31" s="696">
        <v>2021</v>
      </c>
      <c r="I31" s="640" t="s">
        <v>24</v>
      </c>
      <c r="J31" s="639"/>
      <c r="K31" s="639"/>
      <c r="L31" s="639" t="s">
        <v>641</v>
      </c>
      <c r="M31" s="638" t="s">
        <v>569</v>
      </c>
      <c r="N31" s="640" t="s">
        <v>24</v>
      </c>
      <c r="O31" s="639" t="s">
        <v>641</v>
      </c>
      <c r="P31" s="638" t="s">
        <v>569</v>
      </c>
      <c r="Q31" s="639"/>
      <c r="R31" s="639"/>
      <c r="S31" s="640" t="s">
        <v>709</v>
      </c>
      <c r="T31" s="639"/>
      <c r="U31" s="638" t="s">
        <v>708</v>
      </c>
      <c r="V31" s="640"/>
      <c r="W31" s="640"/>
      <c r="X31" s="640" t="s">
        <v>35</v>
      </c>
      <c r="Y31" s="639" t="s">
        <v>641</v>
      </c>
      <c r="Z31" s="638" t="s">
        <v>569</v>
      </c>
      <c r="AA31" s="640"/>
      <c r="AB31" s="640"/>
      <c r="AC31" s="640" t="s">
        <v>54</v>
      </c>
      <c r="AD31" s="639" t="s">
        <v>641</v>
      </c>
      <c r="AE31" s="638" t="s">
        <v>569</v>
      </c>
      <c r="AF31" s="640"/>
      <c r="AG31" s="640"/>
      <c r="AH31" s="640"/>
      <c r="AI31" s="640"/>
      <c r="AJ31" s="640"/>
      <c r="AK31" s="640"/>
      <c r="AL31" s="640"/>
      <c r="AM31" s="640"/>
      <c r="AN31" s="640"/>
      <c r="AO31" s="640"/>
      <c r="AP31" s="640"/>
      <c r="AQ31" s="640"/>
      <c r="AR31" s="640"/>
      <c r="AS31" s="640"/>
      <c r="AT31" s="640"/>
      <c r="AU31" s="640"/>
      <c r="AV31" s="641"/>
    </row>
    <row r="32" spans="1:49" ht="28.8" hidden="1">
      <c r="A32" s="278" t="s">
        <v>713</v>
      </c>
      <c r="B32" s="44" t="s">
        <v>714</v>
      </c>
      <c r="C32" s="44"/>
      <c r="D32" s="43" t="s">
        <v>610</v>
      </c>
      <c r="E32" s="144" t="s">
        <v>592</v>
      </c>
      <c r="F32" s="27"/>
      <c r="G32" s="27"/>
      <c r="H32" s="697">
        <v>2021</v>
      </c>
      <c r="I32" s="44"/>
      <c r="J32" s="165"/>
      <c r="K32" s="165"/>
      <c r="L32" s="165"/>
      <c r="M32" s="165"/>
      <c r="N32" s="44" t="s">
        <v>88</v>
      </c>
      <c r="O32" s="165" t="s">
        <v>640</v>
      </c>
      <c r="P32" s="645" t="s">
        <v>569</v>
      </c>
      <c r="Q32" s="165"/>
      <c r="R32" s="165"/>
      <c r="S32" s="44" t="s">
        <v>35</v>
      </c>
      <c r="T32" s="165" t="s">
        <v>641</v>
      </c>
      <c r="U32" s="645" t="s">
        <v>569</v>
      </c>
      <c r="V32" s="44"/>
      <c r="W32" s="44"/>
      <c r="X32" s="44" t="s">
        <v>24</v>
      </c>
      <c r="Y32" s="165" t="s">
        <v>641</v>
      </c>
      <c r="Z32" s="645" t="s">
        <v>569</v>
      </c>
      <c r="AA32" s="44"/>
      <c r="AB32" s="44"/>
      <c r="AC32" s="44" t="s">
        <v>715</v>
      </c>
      <c r="AD32" s="165" t="s">
        <v>640</v>
      </c>
      <c r="AE32" s="645" t="s">
        <v>569</v>
      </c>
      <c r="AF32" s="44"/>
      <c r="AG32" s="44"/>
      <c r="AH32" s="44" t="s">
        <v>716</v>
      </c>
      <c r="AI32" s="165" t="s">
        <v>641</v>
      </c>
      <c r="AJ32" s="645" t="s">
        <v>569</v>
      </c>
      <c r="AK32" s="44"/>
      <c r="AL32" s="44"/>
      <c r="AM32" s="44"/>
      <c r="AN32" s="44"/>
      <c r="AO32" s="44"/>
      <c r="AP32" s="44"/>
      <c r="AQ32" s="44"/>
      <c r="AR32" s="44"/>
      <c r="AS32" s="44"/>
      <c r="AT32" s="44"/>
      <c r="AU32" s="44"/>
      <c r="AV32" s="646"/>
    </row>
    <row r="33" spans="1:48" s="83" customFormat="1" ht="43.2" hidden="1">
      <c r="A33" s="659" t="s">
        <v>717</v>
      </c>
      <c r="B33" s="640" t="s">
        <v>718</v>
      </c>
      <c r="C33" s="640"/>
      <c r="D33" s="660" t="s">
        <v>602</v>
      </c>
      <c r="E33" s="660"/>
      <c r="F33" s="637"/>
      <c r="G33" s="637"/>
      <c r="H33" s="696">
        <v>2021</v>
      </c>
      <c r="I33" s="640" t="s">
        <v>719</v>
      </c>
      <c r="J33" s="639"/>
      <c r="K33" s="639"/>
      <c r="L33" s="639" t="s">
        <v>641</v>
      </c>
      <c r="M33" s="638" t="s">
        <v>569</v>
      </c>
      <c r="N33" s="640" t="s">
        <v>719</v>
      </c>
      <c r="O33" s="639" t="s">
        <v>641</v>
      </c>
      <c r="P33" s="638" t="s">
        <v>569</v>
      </c>
      <c r="Q33" s="639"/>
      <c r="R33" s="639"/>
      <c r="S33" s="640" t="s">
        <v>720</v>
      </c>
      <c r="T33" s="639" t="s">
        <v>641</v>
      </c>
      <c r="U33" s="638" t="s">
        <v>569</v>
      </c>
      <c r="V33" s="640"/>
      <c r="W33" s="640"/>
      <c r="X33" s="640" t="s">
        <v>721</v>
      </c>
      <c r="Y33" s="639" t="s">
        <v>641</v>
      </c>
      <c r="Z33" s="638" t="s">
        <v>569</v>
      </c>
      <c r="AA33" s="640"/>
      <c r="AB33" s="640"/>
      <c r="AC33" s="640" t="s">
        <v>722</v>
      </c>
      <c r="AD33" s="639" t="s">
        <v>641</v>
      </c>
      <c r="AE33" s="638" t="s">
        <v>569</v>
      </c>
      <c r="AF33" s="640"/>
      <c r="AG33" s="640"/>
      <c r="AH33" s="640" t="s">
        <v>723</v>
      </c>
      <c r="AI33" s="639" t="s">
        <v>641</v>
      </c>
      <c r="AJ33" s="638" t="s">
        <v>569</v>
      </c>
      <c r="AK33" s="640"/>
      <c r="AL33" s="640"/>
      <c r="AM33" s="640" t="s">
        <v>724</v>
      </c>
      <c r="AN33" s="639" t="s">
        <v>641</v>
      </c>
      <c r="AO33" s="638" t="s">
        <v>569</v>
      </c>
      <c r="AP33" s="640"/>
      <c r="AQ33" s="640"/>
      <c r="AR33" s="640" t="s">
        <v>35</v>
      </c>
      <c r="AS33" s="639" t="s">
        <v>641</v>
      </c>
      <c r="AT33" s="638" t="s">
        <v>569</v>
      </c>
      <c r="AU33" s="640"/>
      <c r="AV33" s="641"/>
    </row>
    <row r="34" spans="1:48" ht="43.2" hidden="1">
      <c r="A34" s="278" t="s">
        <v>725</v>
      </c>
      <c r="B34" s="44" t="s">
        <v>726</v>
      </c>
      <c r="C34" s="44"/>
      <c r="D34" s="43" t="s">
        <v>602</v>
      </c>
      <c r="E34" s="43"/>
      <c r="F34" s="27"/>
      <c r="G34" s="27"/>
      <c r="H34" s="697">
        <v>2021</v>
      </c>
      <c r="I34" s="44" t="s">
        <v>700</v>
      </c>
      <c r="J34" s="165"/>
      <c r="K34" s="165"/>
      <c r="L34" s="165" t="s">
        <v>641</v>
      </c>
      <c r="M34" s="645" t="s">
        <v>569</v>
      </c>
      <c r="N34" s="44" t="s">
        <v>700</v>
      </c>
      <c r="O34" s="165" t="s">
        <v>641</v>
      </c>
      <c r="P34" s="645" t="s">
        <v>569</v>
      </c>
      <c r="Q34" s="165"/>
      <c r="R34" s="165"/>
      <c r="S34" s="44" t="s">
        <v>727</v>
      </c>
      <c r="T34" s="165" t="s">
        <v>641</v>
      </c>
      <c r="U34" s="645" t="s">
        <v>569</v>
      </c>
      <c r="V34" s="44"/>
      <c r="W34" s="44"/>
      <c r="X34" s="44" t="s">
        <v>728</v>
      </c>
      <c r="Y34" s="165" t="s">
        <v>641</v>
      </c>
      <c r="Z34" s="645" t="s">
        <v>569</v>
      </c>
      <c r="AA34" s="44"/>
      <c r="AB34" s="44"/>
      <c r="AC34" s="44" t="s">
        <v>729</v>
      </c>
      <c r="AD34" s="165" t="s">
        <v>641</v>
      </c>
      <c r="AE34" s="645" t="s">
        <v>569</v>
      </c>
      <c r="AF34" s="44"/>
      <c r="AG34" s="44"/>
      <c r="AH34" s="44" t="s">
        <v>730</v>
      </c>
      <c r="AI34" s="165" t="s">
        <v>641</v>
      </c>
      <c r="AJ34" s="645" t="s">
        <v>569</v>
      </c>
      <c r="AK34" s="44"/>
      <c r="AL34" s="44"/>
      <c r="AM34" s="44" t="s">
        <v>731</v>
      </c>
      <c r="AN34" s="165" t="s">
        <v>641</v>
      </c>
      <c r="AO34" s="645" t="s">
        <v>569</v>
      </c>
      <c r="AP34" s="44"/>
      <c r="AQ34" s="44"/>
      <c r="AR34" s="44" t="s">
        <v>35</v>
      </c>
      <c r="AS34" s="165" t="s">
        <v>641</v>
      </c>
      <c r="AT34" s="645" t="s">
        <v>569</v>
      </c>
      <c r="AU34" s="44"/>
      <c r="AV34" s="646"/>
    </row>
    <row r="35" spans="1:48" ht="43.2" hidden="1">
      <c r="A35" s="659" t="s">
        <v>732</v>
      </c>
      <c r="B35" s="640" t="s">
        <v>733</v>
      </c>
      <c r="C35" s="640"/>
      <c r="D35" s="660" t="s">
        <v>575</v>
      </c>
      <c r="E35" s="660"/>
      <c r="F35" s="637"/>
      <c r="G35" s="637"/>
      <c r="H35" s="696">
        <v>2021</v>
      </c>
      <c r="I35" s="640"/>
      <c r="J35" s="639"/>
      <c r="K35" s="639"/>
      <c r="L35" s="639"/>
      <c r="M35" s="639"/>
      <c r="N35" s="640" t="s">
        <v>35</v>
      </c>
      <c r="O35" s="639" t="s">
        <v>641</v>
      </c>
      <c r="P35" s="638" t="s">
        <v>569</v>
      </c>
      <c r="Q35" s="639"/>
      <c r="R35" s="639"/>
      <c r="S35" s="640" t="s">
        <v>705</v>
      </c>
      <c r="T35" s="639"/>
      <c r="U35" s="639" t="s">
        <v>706</v>
      </c>
      <c r="V35" s="640"/>
      <c r="W35" s="640"/>
      <c r="X35" s="640" t="s">
        <v>734</v>
      </c>
      <c r="Y35" s="639"/>
      <c r="Z35" s="639" t="s">
        <v>706</v>
      </c>
      <c r="AA35" s="640"/>
      <c r="AB35" s="640"/>
      <c r="AC35" s="640"/>
      <c r="AD35" s="639"/>
      <c r="AE35" s="640"/>
      <c r="AF35" s="640"/>
      <c r="AG35" s="640"/>
      <c r="AH35" s="640"/>
      <c r="AI35" s="640"/>
      <c r="AJ35" s="640"/>
      <c r="AK35" s="640"/>
      <c r="AL35" s="640"/>
      <c r="AM35" s="640"/>
      <c r="AN35" s="640"/>
      <c r="AO35" s="640"/>
      <c r="AP35" s="640"/>
      <c r="AQ35" s="640"/>
      <c r="AR35" s="640"/>
      <c r="AS35" s="640"/>
      <c r="AT35" s="640"/>
      <c r="AU35" s="640"/>
      <c r="AV35" s="641"/>
    </row>
    <row r="36" spans="1:48" ht="43.2" hidden="1">
      <c r="A36" s="278" t="s">
        <v>735</v>
      </c>
      <c r="B36" s="44" t="s">
        <v>736</v>
      </c>
      <c r="C36" s="44"/>
      <c r="D36" s="43" t="s">
        <v>566</v>
      </c>
      <c r="E36" s="43"/>
      <c r="F36" s="27"/>
      <c r="G36" s="27"/>
      <c r="H36" s="697">
        <v>2021</v>
      </c>
      <c r="I36" s="44"/>
      <c r="J36" s="165"/>
      <c r="K36" s="165"/>
      <c r="L36" s="165"/>
      <c r="M36" s="165"/>
      <c r="N36" s="44" t="s">
        <v>203</v>
      </c>
      <c r="O36" s="165" t="s">
        <v>737</v>
      </c>
      <c r="P36" s="645" t="s">
        <v>569</v>
      </c>
      <c r="Q36" s="165"/>
      <c r="R36" s="165"/>
      <c r="S36" s="44" t="s">
        <v>738</v>
      </c>
      <c r="T36" s="165"/>
      <c r="U36" s="165" t="s">
        <v>739</v>
      </c>
      <c r="V36" s="44"/>
      <c r="W36" s="44"/>
      <c r="X36" s="44" t="s">
        <v>740</v>
      </c>
      <c r="Y36" s="165"/>
      <c r="Z36" s="165" t="s">
        <v>739</v>
      </c>
      <c r="AA36" s="44"/>
      <c r="AB36" s="44"/>
      <c r="AC36" s="44" t="s">
        <v>741</v>
      </c>
      <c r="AD36" s="165"/>
      <c r="AE36" s="165" t="s">
        <v>739</v>
      </c>
      <c r="AF36" s="44"/>
      <c r="AG36" s="44"/>
      <c r="AH36" s="44"/>
      <c r="AI36" s="44"/>
      <c r="AJ36" s="44"/>
      <c r="AK36" s="44"/>
      <c r="AL36" s="44"/>
      <c r="AM36" s="44"/>
      <c r="AN36" s="44"/>
      <c r="AO36" s="44"/>
      <c r="AP36" s="44"/>
      <c r="AQ36" s="44"/>
      <c r="AR36" s="44"/>
      <c r="AS36" s="44"/>
      <c r="AT36" s="44"/>
      <c r="AU36" s="44"/>
      <c r="AV36" s="646"/>
    </row>
    <row r="37" spans="1:48" ht="57.6" hidden="1">
      <c r="A37" s="659" t="s">
        <v>742</v>
      </c>
      <c r="B37" s="640" t="s">
        <v>743</v>
      </c>
      <c r="C37" s="640"/>
      <c r="D37" s="660" t="s">
        <v>566</v>
      </c>
      <c r="E37" s="660"/>
      <c r="F37" s="637"/>
      <c r="G37" s="637"/>
      <c r="H37" s="696">
        <v>2021</v>
      </c>
      <c r="I37" s="640"/>
      <c r="J37" s="639"/>
      <c r="K37" s="639"/>
      <c r="L37" s="639"/>
      <c r="M37" s="639"/>
      <c r="N37" s="640" t="s">
        <v>203</v>
      </c>
      <c r="O37" s="639" t="s">
        <v>737</v>
      </c>
      <c r="P37" s="638" t="s">
        <v>569</v>
      </c>
      <c r="Q37" s="639"/>
      <c r="R37" s="639"/>
      <c r="S37" s="640" t="s">
        <v>744</v>
      </c>
      <c r="T37" s="639"/>
      <c r="U37" s="639" t="s">
        <v>739</v>
      </c>
      <c r="V37" s="640"/>
      <c r="W37" s="640"/>
      <c r="X37" s="640" t="s">
        <v>740</v>
      </c>
      <c r="Y37" s="639"/>
      <c r="Z37" s="639" t="s">
        <v>739</v>
      </c>
      <c r="AA37" s="640"/>
      <c r="AB37" s="640"/>
      <c r="AC37" s="640" t="s">
        <v>741</v>
      </c>
      <c r="AD37" s="639"/>
      <c r="AE37" s="639" t="s">
        <v>739</v>
      </c>
      <c r="AF37" s="640"/>
      <c r="AG37" s="640"/>
      <c r="AH37" s="640"/>
      <c r="AI37" s="640"/>
      <c r="AJ37" s="640"/>
      <c r="AK37" s="640"/>
      <c r="AL37" s="640"/>
      <c r="AM37" s="640"/>
      <c r="AN37" s="640"/>
      <c r="AO37" s="640"/>
      <c r="AP37" s="640"/>
      <c r="AQ37" s="640"/>
      <c r="AR37" s="640"/>
      <c r="AS37" s="640"/>
      <c r="AT37" s="640"/>
      <c r="AU37" s="640"/>
      <c r="AV37" s="641"/>
    </row>
    <row r="38" spans="1:48" ht="57.6" hidden="1">
      <c r="A38" s="278" t="s">
        <v>745</v>
      </c>
      <c r="B38" s="44" t="s">
        <v>746</v>
      </c>
      <c r="C38" s="44"/>
      <c r="D38" s="43" t="s">
        <v>566</v>
      </c>
      <c r="E38" s="43"/>
      <c r="F38" s="27"/>
      <c r="G38" s="27"/>
      <c r="H38" s="697">
        <v>2021</v>
      </c>
      <c r="I38" s="44"/>
      <c r="J38" s="165"/>
      <c r="K38" s="165"/>
      <c r="L38" s="165"/>
      <c r="M38" s="165"/>
      <c r="N38" s="44" t="s">
        <v>744</v>
      </c>
      <c r="O38" s="165"/>
      <c r="P38" s="165" t="s">
        <v>739</v>
      </c>
      <c r="Q38" s="165"/>
      <c r="R38" s="165"/>
      <c r="S38" s="44" t="s">
        <v>203</v>
      </c>
      <c r="T38" s="165" t="s">
        <v>737</v>
      </c>
      <c r="U38" s="645" t="s">
        <v>569</v>
      </c>
      <c r="V38" s="44"/>
      <c r="W38" s="44"/>
      <c r="X38" s="44" t="s">
        <v>747</v>
      </c>
      <c r="Y38" s="165"/>
      <c r="Z38" s="165" t="s">
        <v>739</v>
      </c>
      <c r="AA38" s="44"/>
      <c r="AB38" s="44"/>
      <c r="AC38" s="44" t="s">
        <v>740</v>
      </c>
      <c r="AD38" s="165"/>
      <c r="AE38" s="165" t="s">
        <v>739</v>
      </c>
      <c r="AF38" s="44"/>
      <c r="AG38" s="44"/>
      <c r="AH38" s="44" t="s">
        <v>741</v>
      </c>
      <c r="AI38" s="165"/>
      <c r="AJ38" s="165" t="s">
        <v>739</v>
      </c>
      <c r="AK38" s="44"/>
      <c r="AL38" s="44"/>
      <c r="AM38" s="44"/>
      <c r="AN38" s="44"/>
      <c r="AO38" s="44"/>
      <c r="AP38" s="44"/>
      <c r="AQ38" s="44"/>
      <c r="AR38" s="44"/>
      <c r="AS38" s="44"/>
      <c r="AT38" s="44"/>
      <c r="AU38" s="44"/>
      <c r="AV38" s="646"/>
    </row>
    <row r="39" spans="1:48" ht="43.2" hidden="1">
      <c r="A39" s="659" t="s">
        <v>748</v>
      </c>
      <c r="B39" s="640" t="s">
        <v>749</v>
      </c>
      <c r="C39" s="640"/>
      <c r="D39" s="660" t="s">
        <v>595</v>
      </c>
      <c r="E39" s="635" t="s">
        <v>592</v>
      </c>
      <c r="F39" s="637"/>
      <c r="G39" s="637"/>
      <c r="H39" s="696">
        <v>2021</v>
      </c>
      <c r="I39" s="640" t="s">
        <v>750</v>
      </c>
      <c r="J39" s="639"/>
      <c r="K39" s="639"/>
      <c r="L39" s="639" t="s">
        <v>598</v>
      </c>
      <c r="M39" s="638" t="s">
        <v>569</v>
      </c>
      <c r="N39" s="640" t="s">
        <v>750</v>
      </c>
      <c r="O39" s="639" t="s">
        <v>598</v>
      </c>
      <c r="P39" s="638" t="s">
        <v>569</v>
      </c>
      <c r="Q39" s="639"/>
      <c r="R39" s="639"/>
      <c r="S39" s="640" t="s">
        <v>751</v>
      </c>
      <c r="T39" s="639"/>
      <c r="U39" s="639" t="s">
        <v>752</v>
      </c>
      <c r="V39" s="640"/>
      <c r="W39" s="640"/>
      <c r="X39" s="640" t="s">
        <v>203</v>
      </c>
      <c r="Y39" s="639" t="s">
        <v>737</v>
      </c>
      <c r="Z39" s="638" t="s">
        <v>569</v>
      </c>
      <c r="AA39" s="640"/>
      <c r="AB39" s="640"/>
      <c r="AC39" s="640"/>
      <c r="AD39" s="639"/>
      <c r="AE39" s="640"/>
      <c r="AF39" s="640"/>
      <c r="AG39" s="640"/>
      <c r="AH39" s="640"/>
      <c r="AI39" s="640"/>
      <c r="AJ39" s="640"/>
      <c r="AK39" s="640"/>
      <c r="AL39" s="640"/>
      <c r="AM39" s="640"/>
      <c r="AN39" s="640"/>
      <c r="AO39" s="640"/>
      <c r="AP39" s="640"/>
      <c r="AQ39" s="640"/>
      <c r="AR39" s="640"/>
      <c r="AS39" s="640"/>
      <c r="AT39" s="640"/>
      <c r="AU39" s="640"/>
      <c r="AV39" s="641"/>
    </row>
    <row r="40" spans="1:48" ht="43.2" hidden="1">
      <c r="A40" s="278" t="s">
        <v>753</v>
      </c>
      <c r="B40" s="44" t="s">
        <v>754</v>
      </c>
      <c r="C40" s="44"/>
      <c r="D40" s="43" t="s">
        <v>566</v>
      </c>
      <c r="E40" s="43"/>
      <c r="F40" s="27"/>
      <c r="G40" s="27"/>
      <c r="H40" s="697">
        <v>2021</v>
      </c>
      <c r="I40" s="44" t="s">
        <v>755</v>
      </c>
      <c r="J40" s="165"/>
      <c r="K40" s="165"/>
      <c r="L40" s="165"/>
      <c r="M40" s="645" t="s">
        <v>708</v>
      </c>
      <c r="N40" s="44" t="s">
        <v>755</v>
      </c>
      <c r="O40" s="165"/>
      <c r="P40" s="645" t="s">
        <v>708</v>
      </c>
      <c r="Q40" s="165"/>
      <c r="R40" s="165"/>
      <c r="S40" s="44" t="s">
        <v>26</v>
      </c>
      <c r="T40" s="165" t="s">
        <v>598</v>
      </c>
      <c r="U40" s="645" t="s">
        <v>569</v>
      </c>
      <c r="V40" s="44"/>
      <c r="W40" s="44"/>
      <c r="X40" s="44" t="s">
        <v>756</v>
      </c>
      <c r="Y40" s="165"/>
      <c r="Z40" s="165" t="s">
        <v>757</v>
      </c>
      <c r="AA40" s="44"/>
      <c r="AB40" s="44"/>
      <c r="AC40" s="44" t="s">
        <v>758</v>
      </c>
      <c r="AD40" s="165"/>
      <c r="AE40" s="645" t="s">
        <v>708</v>
      </c>
      <c r="AF40" s="44"/>
      <c r="AG40" s="44"/>
      <c r="AH40" s="44" t="s">
        <v>759</v>
      </c>
      <c r="AI40" s="44"/>
      <c r="AJ40" s="645" t="s">
        <v>708</v>
      </c>
      <c r="AK40" s="44"/>
      <c r="AL40" s="44"/>
      <c r="AM40" s="44"/>
      <c r="AN40" s="44"/>
      <c r="AO40" s="44"/>
      <c r="AP40" s="44"/>
      <c r="AQ40" s="44"/>
      <c r="AR40" s="44"/>
      <c r="AS40" s="44"/>
      <c r="AT40" s="44"/>
      <c r="AU40" s="44"/>
      <c r="AV40" s="646"/>
    </row>
    <row r="41" spans="1:48" ht="28.8" hidden="1">
      <c r="A41" s="659" t="s">
        <v>760</v>
      </c>
      <c r="B41" s="640" t="s">
        <v>761</v>
      </c>
      <c r="C41" s="640"/>
      <c r="D41" s="660" t="s">
        <v>591</v>
      </c>
      <c r="E41" s="635" t="s">
        <v>592</v>
      </c>
      <c r="F41" s="637"/>
      <c r="G41" s="637"/>
      <c r="H41" s="696">
        <v>2021</v>
      </c>
      <c r="I41" s="640" t="s">
        <v>26</v>
      </c>
      <c r="J41" s="639"/>
      <c r="K41" s="639"/>
      <c r="L41" s="639" t="s">
        <v>598</v>
      </c>
      <c r="M41" s="638" t="s">
        <v>569</v>
      </c>
      <c r="N41" s="640" t="s">
        <v>26</v>
      </c>
      <c r="O41" s="639" t="s">
        <v>598</v>
      </c>
      <c r="P41" s="638" t="s">
        <v>569</v>
      </c>
      <c r="Q41" s="639"/>
      <c r="R41" s="639"/>
      <c r="S41" s="640" t="s">
        <v>25</v>
      </c>
      <c r="T41" s="639" t="s">
        <v>737</v>
      </c>
      <c r="U41" s="638" t="s">
        <v>569</v>
      </c>
      <c r="V41" s="640"/>
      <c r="W41" s="640"/>
      <c r="X41" s="640" t="s">
        <v>34</v>
      </c>
      <c r="Y41" s="639" t="s">
        <v>568</v>
      </c>
      <c r="Z41" s="638" t="s">
        <v>569</v>
      </c>
      <c r="AA41" s="640"/>
      <c r="AB41" s="640"/>
      <c r="AC41" s="640" t="s">
        <v>21</v>
      </c>
      <c r="AD41" s="639" t="s">
        <v>568</v>
      </c>
      <c r="AE41" s="638" t="s">
        <v>569</v>
      </c>
      <c r="AF41" s="640"/>
      <c r="AG41" s="640"/>
      <c r="AH41" s="640" t="s">
        <v>17</v>
      </c>
      <c r="AI41" s="639" t="s">
        <v>568</v>
      </c>
      <c r="AJ41" s="638" t="s">
        <v>569</v>
      </c>
      <c r="AK41" s="640"/>
      <c r="AL41" s="640"/>
      <c r="AM41" s="640"/>
      <c r="AN41" s="640"/>
      <c r="AO41" s="640"/>
      <c r="AP41" s="640"/>
      <c r="AQ41" s="640"/>
      <c r="AR41" s="640"/>
      <c r="AS41" s="640"/>
      <c r="AT41" s="640"/>
      <c r="AU41" s="640"/>
      <c r="AV41" s="641"/>
    </row>
    <row r="42" spans="1:48" ht="43.2" hidden="1">
      <c r="A42" s="278" t="s">
        <v>762</v>
      </c>
      <c r="B42" s="44" t="s">
        <v>763</v>
      </c>
      <c r="C42" s="44"/>
      <c r="D42" s="43" t="s">
        <v>595</v>
      </c>
      <c r="E42" s="144" t="s">
        <v>592</v>
      </c>
      <c r="F42" s="27"/>
      <c r="G42" s="27"/>
      <c r="H42" s="697">
        <v>2021</v>
      </c>
      <c r="I42" s="44" t="s">
        <v>19</v>
      </c>
      <c r="J42" s="165"/>
      <c r="K42" s="165"/>
      <c r="L42" s="165" t="s">
        <v>598</v>
      </c>
      <c r="M42" s="645" t="s">
        <v>569</v>
      </c>
      <c r="N42" s="44" t="s">
        <v>19</v>
      </c>
      <c r="O42" s="165" t="s">
        <v>598</v>
      </c>
      <c r="P42" s="645" t="s">
        <v>569</v>
      </c>
      <c r="Q42" s="165"/>
      <c r="R42" s="165"/>
      <c r="S42" s="44" t="s">
        <v>26</v>
      </c>
      <c r="T42" s="165" t="s">
        <v>598</v>
      </c>
      <c r="U42" s="645" t="s">
        <v>569</v>
      </c>
      <c r="V42" s="44"/>
      <c r="W42" s="44"/>
      <c r="X42" s="44" t="s">
        <v>17</v>
      </c>
      <c r="Y42" s="165" t="s">
        <v>568</v>
      </c>
      <c r="Z42" s="645" t="s">
        <v>569</v>
      </c>
      <c r="AA42" s="44"/>
      <c r="AB42" s="44"/>
      <c r="AC42" s="44" t="s">
        <v>764</v>
      </c>
      <c r="AD42" s="165"/>
      <c r="AE42" s="645" t="s">
        <v>569</v>
      </c>
      <c r="AF42" s="44"/>
      <c r="AG42" s="44"/>
      <c r="AH42" s="44"/>
      <c r="AI42" s="44"/>
      <c r="AJ42" s="44"/>
      <c r="AK42" s="44"/>
      <c r="AL42" s="44"/>
      <c r="AM42" s="44"/>
      <c r="AN42" s="44"/>
      <c r="AO42" s="44"/>
      <c r="AP42" s="44"/>
      <c r="AQ42" s="44"/>
      <c r="AR42" s="44"/>
      <c r="AS42" s="44"/>
      <c r="AT42" s="44"/>
      <c r="AU42" s="44"/>
      <c r="AV42" s="646"/>
    </row>
    <row r="43" spans="1:48" ht="28.8" hidden="1">
      <c r="A43" s="659" t="s">
        <v>765</v>
      </c>
      <c r="B43" s="640" t="s">
        <v>766</v>
      </c>
      <c r="C43" s="640"/>
      <c r="D43" s="660" t="s">
        <v>566</v>
      </c>
      <c r="E43" s="660"/>
      <c r="F43" s="637"/>
      <c r="G43" s="637"/>
      <c r="H43" s="696">
        <v>2021</v>
      </c>
      <c r="I43" s="640"/>
      <c r="J43" s="639"/>
      <c r="K43" s="639"/>
      <c r="L43" s="639"/>
      <c r="M43" s="639"/>
      <c r="N43" s="640" t="s">
        <v>26</v>
      </c>
      <c r="O43" s="639" t="s">
        <v>598</v>
      </c>
      <c r="P43" s="638" t="s">
        <v>569</v>
      </c>
      <c r="Q43" s="639"/>
      <c r="R43" s="639"/>
      <c r="S43" s="640" t="s">
        <v>767</v>
      </c>
      <c r="T43" s="639"/>
      <c r="U43" s="638" t="s">
        <v>708</v>
      </c>
      <c r="V43" s="640"/>
      <c r="W43" s="640"/>
      <c r="X43" s="640" t="s">
        <v>768</v>
      </c>
      <c r="Y43" s="639"/>
      <c r="Z43" s="638" t="s">
        <v>708</v>
      </c>
      <c r="AA43" s="640"/>
      <c r="AB43" s="640"/>
      <c r="AC43" s="640" t="s">
        <v>769</v>
      </c>
      <c r="AD43" s="639"/>
      <c r="AE43" s="638" t="s">
        <v>708</v>
      </c>
      <c r="AF43" s="640"/>
      <c r="AG43" s="640"/>
      <c r="AH43" s="640" t="s">
        <v>770</v>
      </c>
      <c r="AI43" s="640"/>
      <c r="AJ43" s="640" t="s">
        <v>771</v>
      </c>
      <c r="AK43" s="640"/>
      <c r="AL43" s="640"/>
      <c r="AM43" s="640" t="s">
        <v>772</v>
      </c>
      <c r="AN43" s="640"/>
      <c r="AO43" s="638" t="s">
        <v>708</v>
      </c>
      <c r="AP43" s="640"/>
      <c r="AQ43" s="640"/>
      <c r="AR43" s="640"/>
      <c r="AS43" s="640"/>
      <c r="AT43" s="640"/>
      <c r="AU43" s="640"/>
      <c r="AV43" s="641"/>
    </row>
    <row r="44" spans="1:48" ht="28.8" hidden="1">
      <c r="A44" s="278" t="s">
        <v>773</v>
      </c>
      <c r="B44" s="44" t="s">
        <v>774</v>
      </c>
      <c r="C44" s="44"/>
      <c r="D44" s="43" t="s">
        <v>595</v>
      </c>
      <c r="E44" s="144" t="s">
        <v>592</v>
      </c>
      <c r="F44" s="27"/>
      <c r="G44" s="27"/>
      <c r="H44" s="697">
        <v>2021</v>
      </c>
      <c r="I44" s="44" t="s">
        <v>26</v>
      </c>
      <c r="J44" s="165"/>
      <c r="K44" s="165"/>
      <c r="L44" s="165" t="s">
        <v>598</v>
      </c>
      <c r="M44" s="645" t="s">
        <v>569</v>
      </c>
      <c r="N44" s="44" t="s">
        <v>26</v>
      </c>
      <c r="O44" s="165" t="s">
        <v>598</v>
      </c>
      <c r="P44" s="645" t="s">
        <v>569</v>
      </c>
      <c r="Q44" s="165"/>
      <c r="R44" s="165"/>
      <c r="S44" s="44" t="s">
        <v>775</v>
      </c>
      <c r="T44" s="165"/>
      <c r="U44" s="645" t="s">
        <v>569</v>
      </c>
      <c r="V44" s="44"/>
      <c r="W44" s="44"/>
      <c r="X44" s="44" t="s">
        <v>17</v>
      </c>
      <c r="Y44" s="165" t="s">
        <v>568</v>
      </c>
      <c r="Z44" s="645" t="s">
        <v>569</v>
      </c>
      <c r="AA44" s="44"/>
      <c r="AB44" s="44"/>
      <c r="AC44" s="44" t="s">
        <v>19</v>
      </c>
      <c r="AD44" s="165" t="s">
        <v>598</v>
      </c>
      <c r="AE44" s="645" t="s">
        <v>569</v>
      </c>
      <c r="AF44" s="44"/>
      <c r="AG44" s="44"/>
      <c r="AH44" s="44" t="s">
        <v>776</v>
      </c>
      <c r="AI44" s="165" t="s">
        <v>598</v>
      </c>
      <c r="AJ44" s="645" t="s">
        <v>569</v>
      </c>
      <c r="AK44" s="44"/>
      <c r="AL44" s="44"/>
      <c r="AM44" s="44" t="s">
        <v>777</v>
      </c>
      <c r="AN44" s="44"/>
      <c r="AO44" s="645" t="s">
        <v>569</v>
      </c>
      <c r="AP44" s="44"/>
      <c r="AQ44" s="44"/>
      <c r="AR44" s="44" t="s">
        <v>778</v>
      </c>
      <c r="AS44" s="44"/>
      <c r="AT44" s="645" t="s">
        <v>569</v>
      </c>
      <c r="AU44" s="44"/>
      <c r="AV44" s="646"/>
    </row>
    <row r="45" spans="1:48" ht="43.2" hidden="1">
      <c r="A45" s="659" t="s">
        <v>779</v>
      </c>
      <c r="B45" s="640" t="s">
        <v>780</v>
      </c>
      <c r="C45" s="640"/>
      <c r="D45" s="660" t="s">
        <v>602</v>
      </c>
      <c r="E45" s="660"/>
      <c r="F45" s="637"/>
      <c r="G45" s="637"/>
      <c r="H45" s="696">
        <v>2021</v>
      </c>
      <c r="I45" s="640" t="s">
        <v>781</v>
      </c>
      <c r="J45" s="639"/>
      <c r="K45" s="639"/>
      <c r="L45" s="639" t="s">
        <v>782</v>
      </c>
      <c r="M45" s="638" t="s">
        <v>569</v>
      </c>
      <c r="N45" s="640" t="s">
        <v>781</v>
      </c>
      <c r="O45" s="639" t="s">
        <v>782</v>
      </c>
      <c r="P45" s="638" t="s">
        <v>569</v>
      </c>
      <c r="Q45" s="639"/>
      <c r="R45" s="639"/>
      <c r="S45" s="640" t="s">
        <v>17</v>
      </c>
      <c r="T45" s="639" t="s">
        <v>568</v>
      </c>
      <c r="U45" s="638" t="s">
        <v>569</v>
      </c>
      <c r="V45" s="640"/>
      <c r="W45" s="640"/>
      <c r="X45" s="640" t="s">
        <v>26</v>
      </c>
      <c r="Y45" s="639" t="s">
        <v>598</v>
      </c>
      <c r="Z45" s="638" t="s">
        <v>569</v>
      </c>
      <c r="AA45" s="640"/>
      <c r="AB45" s="640"/>
      <c r="AC45" s="640"/>
      <c r="AD45" s="639"/>
      <c r="AE45" s="640"/>
      <c r="AF45" s="640"/>
      <c r="AG45" s="640"/>
      <c r="AH45" s="640"/>
      <c r="AI45" s="640"/>
      <c r="AJ45" s="640"/>
      <c r="AK45" s="640"/>
      <c r="AL45" s="640"/>
      <c r="AM45" s="640"/>
      <c r="AN45" s="640"/>
      <c r="AO45" s="640"/>
      <c r="AP45" s="640"/>
      <c r="AQ45" s="640"/>
      <c r="AR45" s="640"/>
      <c r="AS45" s="640"/>
      <c r="AT45" s="640"/>
      <c r="AU45" s="640"/>
      <c r="AV45" s="641"/>
    </row>
    <row r="46" spans="1:48" ht="28.8" hidden="1">
      <c r="A46" s="278" t="s">
        <v>783</v>
      </c>
      <c r="B46" s="44" t="s">
        <v>784</v>
      </c>
      <c r="C46" s="44"/>
      <c r="D46" s="43" t="s">
        <v>617</v>
      </c>
      <c r="E46" s="43"/>
      <c r="F46" s="27"/>
      <c r="G46" s="27"/>
      <c r="H46" s="697">
        <v>2021</v>
      </c>
      <c r="I46" s="44"/>
      <c r="J46" s="165"/>
      <c r="K46" s="165"/>
      <c r="L46" s="165"/>
      <c r="M46" s="165"/>
      <c r="N46" s="44" t="s">
        <v>785</v>
      </c>
      <c r="O46" s="165"/>
      <c r="P46" s="165" t="s">
        <v>786</v>
      </c>
      <c r="Q46" s="165"/>
      <c r="R46" s="165"/>
      <c r="S46" s="44" t="s">
        <v>787</v>
      </c>
      <c r="T46" s="165"/>
      <c r="U46" s="165" t="s">
        <v>786</v>
      </c>
      <c r="V46" s="44"/>
      <c r="W46" s="44"/>
      <c r="X46" s="44" t="s">
        <v>29</v>
      </c>
      <c r="Y46" s="165" t="s">
        <v>782</v>
      </c>
      <c r="Z46" s="645" t="s">
        <v>569</v>
      </c>
      <c r="AA46" s="44"/>
      <c r="AB46" s="44"/>
      <c r="AC46" s="44"/>
      <c r="AD46" s="165"/>
      <c r="AE46" s="44"/>
      <c r="AF46" s="44"/>
      <c r="AG46" s="44"/>
      <c r="AH46" s="44"/>
      <c r="AI46" s="44"/>
      <c r="AJ46" s="44"/>
      <c r="AK46" s="44"/>
      <c r="AL46" s="44"/>
      <c r="AM46" s="44"/>
      <c r="AN46" s="44"/>
      <c r="AO46" s="44"/>
      <c r="AP46" s="44"/>
      <c r="AQ46" s="44"/>
      <c r="AR46" s="44"/>
      <c r="AS46" s="44"/>
      <c r="AT46" s="44"/>
      <c r="AU46" s="44"/>
      <c r="AV46" s="646"/>
    </row>
    <row r="47" spans="1:48" ht="43.2" hidden="1">
      <c r="A47" s="659" t="s">
        <v>788</v>
      </c>
      <c r="B47" s="640" t="s">
        <v>789</v>
      </c>
      <c r="C47" s="640"/>
      <c r="D47" s="660" t="s">
        <v>790</v>
      </c>
      <c r="E47" s="660"/>
      <c r="F47" s="637"/>
      <c r="G47" s="637"/>
      <c r="H47" s="696">
        <v>2021</v>
      </c>
      <c r="I47" s="640" t="s">
        <v>785</v>
      </c>
      <c r="J47" s="639"/>
      <c r="K47" s="639"/>
      <c r="L47" s="639"/>
      <c r="M47" s="639" t="s">
        <v>786</v>
      </c>
      <c r="N47" s="640" t="s">
        <v>785</v>
      </c>
      <c r="O47" s="639"/>
      <c r="P47" s="639" t="s">
        <v>786</v>
      </c>
      <c r="Q47" s="639"/>
      <c r="R47" s="639"/>
      <c r="S47" s="640" t="s">
        <v>791</v>
      </c>
      <c r="T47" s="639"/>
      <c r="U47" s="639" t="s">
        <v>786</v>
      </c>
      <c r="V47" s="640"/>
      <c r="W47" s="640"/>
      <c r="X47" s="640" t="s">
        <v>792</v>
      </c>
      <c r="Y47" s="639"/>
      <c r="Z47" s="639" t="s">
        <v>786</v>
      </c>
      <c r="AA47" s="640"/>
      <c r="AB47" s="640"/>
      <c r="AC47" s="640" t="s">
        <v>29</v>
      </c>
      <c r="AD47" s="639" t="s">
        <v>782</v>
      </c>
      <c r="AE47" s="638" t="s">
        <v>569</v>
      </c>
      <c r="AF47" s="640"/>
      <c r="AG47" s="640"/>
      <c r="AH47" s="640" t="s">
        <v>793</v>
      </c>
      <c r="AI47" s="640"/>
      <c r="AJ47" s="639" t="s">
        <v>786</v>
      </c>
      <c r="AK47" s="640"/>
      <c r="AL47" s="640"/>
      <c r="AM47" s="640" t="s">
        <v>794</v>
      </c>
      <c r="AN47" s="640"/>
      <c r="AO47" s="639" t="s">
        <v>786</v>
      </c>
      <c r="AP47" s="640"/>
      <c r="AQ47" s="640"/>
      <c r="AR47" s="640"/>
      <c r="AS47" s="640"/>
      <c r="AT47" s="640"/>
      <c r="AU47" s="640"/>
      <c r="AV47" s="641"/>
    </row>
    <row r="48" spans="1:48" s="83" customFormat="1" ht="28.8" hidden="1">
      <c r="A48" s="278" t="s">
        <v>795</v>
      </c>
      <c r="B48" s="44" t="s">
        <v>796</v>
      </c>
      <c r="C48" s="44"/>
      <c r="D48" s="43" t="s">
        <v>790</v>
      </c>
      <c r="E48" s="43"/>
      <c r="F48" s="27"/>
      <c r="G48" s="27"/>
      <c r="H48" s="697">
        <v>2021</v>
      </c>
      <c r="I48" s="44" t="s">
        <v>791</v>
      </c>
      <c r="J48" s="165"/>
      <c r="K48" s="165"/>
      <c r="L48" s="165"/>
      <c r="M48" s="165" t="s">
        <v>786</v>
      </c>
      <c r="N48" s="44" t="s">
        <v>791</v>
      </c>
      <c r="O48" s="165"/>
      <c r="P48" s="165" t="s">
        <v>786</v>
      </c>
      <c r="Q48" s="165"/>
      <c r="R48" s="165"/>
      <c r="S48" s="44" t="s">
        <v>797</v>
      </c>
      <c r="T48" s="165"/>
      <c r="U48" s="165" t="s">
        <v>786</v>
      </c>
      <c r="V48" s="44"/>
      <c r="W48" s="44"/>
      <c r="X48" s="44" t="s">
        <v>798</v>
      </c>
      <c r="Y48" s="165"/>
      <c r="Z48" s="165" t="s">
        <v>786</v>
      </c>
      <c r="AA48" s="44"/>
      <c r="AB48" s="44"/>
      <c r="AC48" s="44" t="s">
        <v>785</v>
      </c>
      <c r="AD48" s="165"/>
      <c r="AE48" s="165" t="s">
        <v>786</v>
      </c>
      <c r="AF48" s="44"/>
      <c r="AG48" s="44"/>
      <c r="AH48" s="44" t="s">
        <v>792</v>
      </c>
      <c r="AI48" s="44"/>
      <c r="AJ48" s="165" t="s">
        <v>786</v>
      </c>
      <c r="AK48" s="44"/>
      <c r="AL48" s="44"/>
      <c r="AM48" s="44" t="s">
        <v>29</v>
      </c>
      <c r="AN48" s="165" t="s">
        <v>782</v>
      </c>
      <c r="AO48" s="645" t="s">
        <v>569</v>
      </c>
      <c r="AP48" s="44"/>
      <c r="AQ48" s="44"/>
      <c r="AR48" s="44"/>
      <c r="AS48" s="44"/>
      <c r="AT48" s="44"/>
      <c r="AU48" s="44"/>
      <c r="AV48" s="646"/>
    </row>
    <row r="49" spans="1:48" hidden="1">
      <c r="A49" s="659" t="s">
        <v>799</v>
      </c>
      <c r="B49" s="640" t="s">
        <v>800</v>
      </c>
      <c r="C49" s="640"/>
      <c r="D49" s="660" t="s">
        <v>610</v>
      </c>
      <c r="E49" s="635" t="s">
        <v>592</v>
      </c>
      <c r="F49" s="637"/>
      <c r="G49" s="637"/>
      <c r="H49" s="696">
        <v>2021</v>
      </c>
      <c r="I49" s="640"/>
      <c r="J49" s="639"/>
      <c r="K49" s="639"/>
      <c r="L49" s="639"/>
      <c r="M49" s="639"/>
      <c r="N49" s="639" t="s">
        <v>801</v>
      </c>
      <c r="O49" s="639"/>
      <c r="P49" s="638" t="s">
        <v>802</v>
      </c>
      <c r="Q49" s="639"/>
      <c r="R49" s="639"/>
      <c r="S49" s="640" t="s">
        <v>29</v>
      </c>
      <c r="T49" s="639" t="s">
        <v>782</v>
      </c>
      <c r="U49" s="638" t="s">
        <v>569</v>
      </c>
      <c r="V49" s="640"/>
      <c r="W49" s="640"/>
      <c r="X49" s="640" t="s">
        <v>803</v>
      </c>
      <c r="Y49" s="639"/>
      <c r="Z49" s="638" t="s">
        <v>802</v>
      </c>
      <c r="AA49" s="640"/>
      <c r="AB49" s="640"/>
      <c r="AC49" s="640"/>
      <c r="AD49" s="639"/>
      <c r="AE49" s="640"/>
      <c r="AF49" s="640"/>
      <c r="AG49" s="640"/>
      <c r="AH49" s="640"/>
      <c r="AI49" s="640"/>
      <c r="AJ49" s="640"/>
      <c r="AK49" s="640"/>
      <c r="AL49" s="640"/>
      <c r="AM49" s="640"/>
      <c r="AN49" s="640"/>
      <c r="AO49" s="640"/>
      <c r="AP49" s="640"/>
      <c r="AQ49" s="640"/>
      <c r="AR49" s="640"/>
      <c r="AS49" s="640"/>
      <c r="AT49" s="640"/>
      <c r="AU49" s="640"/>
      <c r="AV49" s="641"/>
    </row>
    <row r="50" spans="1:48" s="83" customFormat="1" ht="28.8" hidden="1">
      <c r="A50" s="278" t="s">
        <v>804</v>
      </c>
      <c r="B50" s="44" t="s">
        <v>805</v>
      </c>
      <c r="C50" s="44"/>
      <c r="D50" s="43" t="s">
        <v>591</v>
      </c>
      <c r="E50" s="144" t="s">
        <v>592</v>
      </c>
      <c r="F50" s="27"/>
      <c r="G50" s="27"/>
      <c r="H50" s="697">
        <v>2021</v>
      </c>
      <c r="I50" s="44"/>
      <c r="J50" s="165"/>
      <c r="K50" s="165"/>
      <c r="L50" s="165"/>
      <c r="M50" s="165"/>
      <c r="N50" s="165" t="s">
        <v>801</v>
      </c>
      <c r="O50" s="165"/>
      <c r="P50" s="645" t="s">
        <v>802</v>
      </c>
      <c r="Q50" s="165"/>
      <c r="R50" s="165"/>
      <c r="S50" s="44" t="s">
        <v>29</v>
      </c>
      <c r="T50" s="165" t="s">
        <v>782</v>
      </c>
      <c r="U50" s="645" t="s">
        <v>569</v>
      </c>
      <c r="V50" s="44"/>
      <c r="W50" s="44"/>
      <c r="X50" s="44" t="s">
        <v>806</v>
      </c>
      <c r="Y50" s="165"/>
      <c r="Z50" s="645" t="s">
        <v>802</v>
      </c>
      <c r="AA50" s="44"/>
      <c r="AB50" s="44"/>
      <c r="AC50" s="44"/>
      <c r="AD50" s="165"/>
      <c r="AE50" s="44"/>
      <c r="AF50" s="44"/>
      <c r="AG50" s="44"/>
      <c r="AH50" s="44"/>
      <c r="AI50" s="44"/>
      <c r="AJ50" s="44"/>
      <c r="AK50" s="44"/>
      <c r="AL50" s="44"/>
      <c r="AM50" s="44"/>
      <c r="AN50" s="44"/>
      <c r="AO50" s="44"/>
      <c r="AP50" s="44"/>
      <c r="AQ50" s="44"/>
      <c r="AR50" s="44"/>
      <c r="AS50" s="44"/>
      <c r="AT50" s="44"/>
      <c r="AU50" s="44"/>
      <c r="AV50" s="646"/>
    </row>
    <row r="51" spans="1:48" ht="28.8" hidden="1">
      <c r="A51" s="659" t="s">
        <v>807</v>
      </c>
      <c r="B51" s="640" t="s">
        <v>808</v>
      </c>
      <c r="C51" s="640"/>
      <c r="D51" s="660" t="s">
        <v>602</v>
      </c>
      <c r="E51" s="660"/>
      <c r="F51" s="637"/>
      <c r="G51" s="637"/>
      <c r="H51" s="696">
        <v>2021</v>
      </c>
      <c r="I51" s="639" t="s">
        <v>801</v>
      </c>
      <c r="J51" s="639"/>
      <c r="K51" s="639"/>
      <c r="L51" s="639"/>
      <c r="M51" s="638" t="s">
        <v>802</v>
      </c>
      <c r="N51" s="639" t="s">
        <v>801</v>
      </c>
      <c r="O51" s="639"/>
      <c r="P51" s="638" t="s">
        <v>802</v>
      </c>
      <c r="Q51" s="639"/>
      <c r="R51" s="639"/>
      <c r="S51" s="640" t="s">
        <v>809</v>
      </c>
      <c r="T51" s="639"/>
      <c r="U51" s="638" t="s">
        <v>708</v>
      </c>
      <c r="V51" s="640"/>
      <c r="W51" s="640"/>
      <c r="X51" s="640" t="s">
        <v>29</v>
      </c>
      <c r="Y51" s="639" t="s">
        <v>782</v>
      </c>
      <c r="Z51" s="638" t="s">
        <v>569</v>
      </c>
      <c r="AA51" s="640"/>
      <c r="AB51" s="640"/>
      <c r="AC51" s="640"/>
      <c r="AD51" s="639"/>
      <c r="AE51" s="640"/>
      <c r="AF51" s="640"/>
      <c r="AG51" s="640"/>
      <c r="AH51" s="640"/>
      <c r="AI51" s="640"/>
      <c r="AJ51" s="640"/>
      <c r="AK51" s="640"/>
      <c r="AL51" s="640"/>
      <c r="AM51" s="640"/>
      <c r="AN51" s="640"/>
      <c r="AO51" s="640"/>
      <c r="AP51" s="640"/>
      <c r="AQ51" s="640"/>
      <c r="AR51" s="640"/>
      <c r="AS51" s="640"/>
      <c r="AT51" s="640"/>
      <c r="AU51" s="640"/>
      <c r="AV51" s="641"/>
    </row>
    <row r="52" spans="1:48" ht="43.2" hidden="1">
      <c r="A52" s="278" t="s">
        <v>810</v>
      </c>
      <c r="B52" s="44" t="s">
        <v>811</v>
      </c>
      <c r="C52" s="44"/>
      <c r="D52" s="43" t="s">
        <v>704</v>
      </c>
      <c r="E52" s="43"/>
      <c r="F52" s="27"/>
      <c r="G52" s="27"/>
      <c r="H52" s="697">
        <v>2021</v>
      </c>
      <c r="I52" s="44" t="s">
        <v>29</v>
      </c>
      <c r="J52" s="165"/>
      <c r="K52" s="165"/>
      <c r="L52" s="165" t="s">
        <v>782</v>
      </c>
      <c r="M52" s="645" t="s">
        <v>569</v>
      </c>
      <c r="N52" s="44" t="s">
        <v>29</v>
      </c>
      <c r="O52" s="165" t="s">
        <v>782</v>
      </c>
      <c r="P52" s="645" t="s">
        <v>569</v>
      </c>
      <c r="Q52" s="165"/>
      <c r="R52" s="165"/>
      <c r="S52" s="165" t="s">
        <v>801</v>
      </c>
      <c r="T52" s="165"/>
      <c r="U52" s="645" t="s">
        <v>802</v>
      </c>
      <c r="V52" s="44"/>
      <c r="W52" s="44"/>
      <c r="X52" s="44" t="s">
        <v>812</v>
      </c>
      <c r="Y52" s="165" t="s">
        <v>782</v>
      </c>
      <c r="Z52" s="645" t="s">
        <v>569</v>
      </c>
      <c r="AA52" s="44"/>
      <c r="AB52" s="44"/>
      <c r="AC52" s="44" t="s">
        <v>813</v>
      </c>
      <c r="AD52" s="165" t="s">
        <v>782</v>
      </c>
      <c r="AE52" s="645" t="s">
        <v>569</v>
      </c>
      <c r="AF52" s="44"/>
      <c r="AG52" s="44"/>
      <c r="AH52" s="44"/>
      <c r="AI52" s="44"/>
      <c r="AJ52" s="44"/>
      <c r="AK52" s="44"/>
      <c r="AL52" s="44"/>
      <c r="AM52" s="44"/>
      <c r="AN52" s="44"/>
      <c r="AO52" s="44"/>
      <c r="AP52" s="44"/>
      <c r="AQ52" s="44"/>
      <c r="AR52" s="44"/>
      <c r="AS52" s="44"/>
      <c r="AT52" s="44"/>
      <c r="AU52" s="44"/>
      <c r="AV52" s="646"/>
    </row>
    <row r="53" spans="1:48" ht="43.2" hidden="1">
      <c r="A53" s="659" t="s">
        <v>814</v>
      </c>
      <c r="B53" s="640" t="s">
        <v>815</v>
      </c>
      <c r="C53" s="640"/>
      <c r="D53" s="660" t="s">
        <v>816</v>
      </c>
      <c r="E53" s="660"/>
      <c r="F53" s="637"/>
      <c r="G53" s="637"/>
      <c r="H53" s="696">
        <v>2021</v>
      </c>
      <c r="I53" s="640" t="s">
        <v>817</v>
      </c>
      <c r="J53" s="639"/>
      <c r="K53" s="639"/>
      <c r="L53" s="639" t="s">
        <v>202</v>
      </c>
      <c r="M53" s="638" t="s">
        <v>569</v>
      </c>
      <c r="N53" s="640" t="s">
        <v>817</v>
      </c>
      <c r="O53" s="639" t="s">
        <v>202</v>
      </c>
      <c r="P53" s="638" t="s">
        <v>569</v>
      </c>
      <c r="Q53" s="639"/>
      <c r="R53" s="639"/>
      <c r="S53" s="640" t="s">
        <v>818</v>
      </c>
      <c r="T53" s="639"/>
      <c r="U53" s="638" t="s">
        <v>708</v>
      </c>
      <c r="V53" s="640"/>
      <c r="W53" s="640"/>
      <c r="X53" s="640"/>
      <c r="Y53" s="639"/>
      <c r="Z53" s="640"/>
      <c r="AA53" s="640"/>
      <c r="AB53" s="640"/>
      <c r="AC53" s="640"/>
      <c r="AD53" s="639"/>
      <c r="AE53" s="640"/>
      <c r="AF53" s="640"/>
      <c r="AG53" s="640"/>
      <c r="AH53" s="640"/>
      <c r="AI53" s="640"/>
      <c r="AJ53" s="640"/>
      <c r="AK53" s="640"/>
      <c r="AL53" s="640"/>
      <c r="AM53" s="640"/>
      <c r="AN53" s="640"/>
      <c r="AO53" s="640"/>
      <c r="AP53" s="640"/>
      <c r="AQ53" s="640"/>
      <c r="AR53" s="640"/>
      <c r="AS53" s="640"/>
      <c r="AT53" s="640"/>
      <c r="AU53" s="640"/>
      <c r="AV53" s="641"/>
    </row>
    <row r="54" spans="1:48" ht="43.2" hidden="1">
      <c r="A54" s="278" t="s">
        <v>819</v>
      </c>
      <c r="B54" s="44" t="s">
        <v>820</v>
      </c>
      <c r="C54" s="44"/>
      <c r="D54" s="43" t="s">
        <v>566</v>
      </c>
      <c r="E54" s="43"/>
      <c r="F54" s="27"/>
      <c r="G54" s="27"/>
      <c r="H54" s="697">
        <v>2021</v>
      </c>
      <c r="I54" s="44"/>
      <c r="J54" s="165"/>
      <c r="K54" s="165"/>
      <c r="L54" s="165"/>
      <c r="M54" s="165"/>
      <c r="N54" s="44" t="s">
        <v>817</v>
      </c>
      <c r="O54" s="165" t="s">
        <v>202</v>
      </c>
      <c r="P54" s="645" t="s">
        <v>569</v>
      </c>
      <c r="Q54" s="165"/>
      <c r="R54" s="165"/>
      <c r="S54" s="44" t="s">
        <v>818</v>
      </c>
      <c r="T54" s="165"/>
      <c r="U54" s="645" t="s">
        <v>708</v>
      </c>
      <c r="V54" s="44"/>
      <c r="W54" s="44"/>
      <c r="X54" s="44" t="s">
        <v>821</v>
      </c>
      <c r="Y54" s="165"/>
      <c r="Z54" s="645" t="s">
        <v>708</v>
      </c>
      <c r="AA54" s="44"/>
      <c r="AB54" s="44"/>
      <c r="AC54" s="44"/>
      <c r="AD54" s="165"/>
      <c r="AE54" s="44"/>
      <c r="AF54" s="44"/>
      <c r="AG54" s="44"/>
      <c r="AH54" s="44"/>
      <c r="AI54" s="44"/>
      <c r="AJ54" s="44"/>
      <c r="AK54" s="44"/>
      <c r="AL54" s="44"/>
      <c r="AM54" s="44"/>
      <c r="AN54" s="44"/>
      <c r="AO54" s="44"/>
      <c r="AP54" s="44"/>
      <c r="AQ54" s="44"/>
      <c r="AR54" s="44"/>
      <c r="AS54" s="44"/>
      <c r="AT54" s="44"/>
      <c r="AU54" s="44"/>
      <c r="AV54" s="646"/>
    </row>
    <row r="55" spans="1:48" ht="28.8" hidden="1">
      <c r="A55" s="659" t="s">
        <v>822</v>
      </c>
      <c r="B55" s="640" t="s">
        <v>823</v>
      </c>
      <c r="C55" s="640"/>
      <c r="D55" s="660" t="s">
        <v>595</v>
      </c>
      <c r="E55" s="635" t="s">
        <v>592</v>
      </c>
      <c r="F55" s="637"/>
      <c r="G55" s="637"/>
      <c r="H55" s="696">
        <v>2021</v>
      </c>
      <c r="I55" s="640" t="s">
        <v>817</v>
      </c>
      <c r="J55" s="639"/>
      <c r="K55" s="639"/>
      <c r="L55" s="639" t="s">
        <v>202</v>
      </c>
      <c r="M55" s="638" t="s">
        <v>569</v>
      </c>
      <c r="N55" s="634" t="s">
        <v>27</v>
      </c>
      <c r="O55" s="638" t="s">
        <v>737</v>
      </c>
      <c r="P55" s="638" t="s">
        <v>569</v>
      </c>
      <c r="Q55" s="639"/>
      <c r="R55" s="639"/>
      <c r="S55" s="640" t="s">
        <v>817</v>
      </c>
      <c r="T55" s="639" t="s">
        <v>202</v>
      </c>
      <c r="U55" s="638" t="s">
        <v>569</v>
      </c>
      <c r="V55" s="640"/>
      <c r="W55" s="640"/>
      <c r="X55" s="640" t="s">
        <v>45</v>
      </c>
      <c r="Y55" s="639" t="s">
        <v>202</v>
      </c>
      <c r="Z55" s="638" t="s">
        <v>569</v>
      </c>
      <c r="AA55" s="640"/>
      <c r="AB55" s="640"/>
      <c r="AC55" s="640"/>
      <c r="AD55" s="639"/>
      <c r="AE55" s="640"/>
      <c r="AF55" s="640"/>
      <c r="AG55" s="640"/>
      <c r="AH55" s="640"/>
      <c r="AI55" s="640"/>
      <c r="AJ55" s="640"/>
      <c r="AK55" s="640"/>
      <c r="AL55" s="640"/>
      <c r="AM55" s="640"/>
      <c r="AN55" s="640"/>
      <c r="AO55" s="640"/>
      <c r="AP55" s="640"/>
      <c r="AQ55" s="640"/>
      <c r="AR55" s="640"/>
      <c r="AS55" s="640"/>
      <c r="AT55" s="640"/>
      <c r="AU55" s="640"/>
      <c r="AV55" s="641"/>
    </row>
    <row r="56" spans="1:48" ht="28.8" hidden="1">
      <c r="A56" s="278" t="s">
        <v>824</v>
      </c>
      <c r="B56" s="44" t="s">
        <v>825</v>
      </c>
      <c r="C56" s="44"/>
      <c r="D56" s="43" t="s">
        <v>595</v>
      </c>
      <c r="E56" s="144" t="s">
        <v>592</v>
      </c>
      <c r="F56" s="27"/>
      <c r="G56" s="27"/>
      <c r="H56" s="697">
        <v>2021</v>
      </c>
      <c r="I56" s="44" t="s">
        <v>37</v>
      </c>
      <c r="J56" s="165"/>
      <c r="K56" s="165"/>
      <c r="L56" s="165" t="s">
        <v>641</v>
      </c>
      <c r="M56" s="645" t="s">
        <v>569</v>
      </c>
      <c r="N56" s="44"/>
      <c r="O56" s="165" t="s">
        <v>641</v>
      </c>
      <c r="P56" s="645" t="s">
        <v>569</v>
      </c>
      <c r="Q56" s="165"/>
      <c r="R56" s="165"/>
      <c r="S56" s="44"/>
      <c r="T56" s="165"/>
      <c r="U56" s="44"/>
      <c r="V56" s="44"/>
      <c r="W56" s="44"/>
      <c r="X56" s="44"/>
      <c r="Y56" s="165"/>
      <c r="Z56" s="44"/>
      <c r="AA56" s="44"/>
      <c r="AB56" s="44"/>
      <c r="AC56" s="44"/>
      <c r="AD56" s="165"/>
      <c r="AE56" s="44"/>
      <c r="AF56" s="44"/>
      <c r="AG56" s="44"/>
      <c r="AH56" s="44"/>
      <c r="AI56" s="44"/>
      <c r="AJ56" s="44"/>
      <c r="AK56" s="44"/>
      <c r="AL56" s="44"/>
      <c r="AM56" s="44"/>
      <c r="AN56" s="44"/>
      <c r="AO56" s="44"/>
      <c r="AP56" s="44"/>
      <c r="AQ56" s="44"/>
      <c r="AR56" s="44"/>
      <c r="AS56" s="44"/>
      <c r="AT56" s="44"/>
      <c r="AU56" s="44"/>
      <c r="AV56" s="646"/>
    </row>
    <row r="57" spans="1:48" ht="28.8" hidden="1">
      <c r="A57" s="659" t="s">
        <v>826</v>
      </c>
      <c r="B57" s="640" t="s">
        <v>827</v>
      </c>
      <c r="C57" s="640"/>
      <c r="D57" s="660" t="s">
        <v>566</v>
      </c>
      <c r="E57" s="660"/>
      <c r="F57" s="637"/>
      <c r="G57" s="637"/>
      <c r="H57" s="696">
        <v>2021</v>
      </c>
      <c r="I57" s="640"/>
      <c r="J57" s="639"/>
      <c r="K57" s="639"/>
      <c r="L57" s="639"/>
      <c r="M57" s="639"/>
      <c r="N57" s="640" t="s">
        <v>828</v>
      </c>
      <c r="O57" s="639"/>
      <c r="P57" s="639" t="s">
        <v>829</v>
      </c>
      <c r="Q57" s="639"/>
      <c r="R57" s="639"/>
      <c r="S57" s="640" t="s">
        <v>830</v>
      </c>
      <c r="T57" s="639"/>
      <c r="U57" s="639" t="s">
        <v>829</v>
      </c>
      <c r="V57" s="640"/>
      <c r="W57" s="640"/>
      <c r="X57" s="640" t="s">
        <v>76</v>
      </c>
      <c r="Y57" s="639" t="s">
        <v>598</v>
      </c>
      <c r="Z57" s="638" t="s">
        <v>569</v>
      </c>
      <c r="AA57" s="640"/>
      <c r="AB57" s="640"/>
      <c r="AC57" s="640" t="s">
        <v>831</v>
      </c>
      <c r="AD57" s="639"/>
      <c r="AE57" s="639" t="s">
        <v>829</v>
      </c>
      <c r="AF57" s="640"/>
      <c r="AG57" s="640"/>
      <c r="AH57" s="640" t="s">
        <v>832</v>
      </c>
      <c r="AI57" s="640"/>
      <c r="AJ57" s="639" t="s">
        <v>829</v>
      </c>
      <c r="AK57" s="640"/>
      <c r="AL57" s="640"/>
      <c r="AM57" s="640" t="s">
        <v>833</v>
      </c>
      <c r="AN57" s="640"/>
      <c r="AO57" s="639" t="s">
        <v>829</v>
      </c>
      <c r="AP57" s="640"/>
      <c r="AQ57" s="640"/>
      <c r="AR57" s="640"/>
      <c r="AS57" s="640"/>
      <c r="AT57" s="640"/>
      <c r="AU57" s="640"/>
      <c r="AV57" s="641"/>
    </row>
    <row r="58" spans="1:48" ht="72" hidden="1">
      <c r="A58" s="278" t="s">
        <v>834</v>
      </c>
      <c r="B58" s="44" t="s">
        <v>835</v>
      </c>
      <c r="C58" s="44"/>
      <c r="D58" s="43" t="s">
        <v>566</v>
      </c>
      <c r="E58" s="43"/>
      <c r="F58" s="27"/>
      <c r="G58" s="27"/>
      <c r="H58" s="697">
        <v>2021</v>
      </c>
      <c r="I58" s="44"/>
      <c r="J58" s="165"/>
      <c r="K58" s="165"/>
      <c r="L58" s="165"/>
      <c r="M58" s="165"/>
      <c r="N58" s="44" t="s">
        <v>76</v>
      </c>
      <c r="O58" s="165" t="s">
        <v>598</v>
      </c>
      <c r="P58" s="645" t="s">
        <v>569</v>
      </c>
      <c r="Q58" s="165"/>
      <c r="R58" s="165"/>
      <c r="S58" s="44" t="s">
        <v>828</v>
      </c>
      <c r="T58" s="165"/>
      <c r="U58" s="165" t="s">
        <v>829</v>
      </c>
      <c r="V58" s="44"/>
      <c r="W58" s="44"/>
      <c r="X58" s="44" t="s">
        <v>831</v>
      </c>
      <c r="Y58" s="165"/>
      <c r="Z58" s="165" t="s">
        <v>829</v>
      </c>
      <c r="AA58" s="44"/>
      <c r="AB58" s="44"/>
      <c r="AC58" s="44" t="s">
        <v>832</v>
      </c>
      <c r="AD58" s="44"/>
      <c r="AE58" s="165" t="s">
        <v>829</v>
      </c>
      <c r="AF58" s="44"/>
      <c r="AG58" s="44"/>
      <c r="AH58" s="44" t="s">
        <v>833</v>
      </c>
      <c r="AI58" s="44"/>
      <c r="AJ58" s="165" t="s">
        <v>829</v>
      </c>
      <c r="AK58" s="44"/>
      <c r="AL58" s="44"/>
      <c r="AM58" s="44"/>
      <c r="AN58" s="44"/>
      <c r="AO58" s="44"/>
      <c r="AP58" s="44"/>
      <c r="AQ58" s="44"/>
      <c r="AR58" s="44"/>
      <c r="AS58" s="44"/>
      <c r="AT58" s="44"/>
      <c r="AU58" s="44"/>
      <c r="AV58" s="646"/>
    </row>
    <row r="59" spans="1:48" ht="28.8" hidden="1">
      <c r="A59" s="659" t="s">
        <v>836</v>
      </c>
      <c r="B59" s="640" t="s">
        <v>837</v>
      </c>
      <c r="C59" s="640"/>
      <c r="D59" s="660" t="s">
        <v>595</v>
      </c>
      <c r="E59" s="635" t="s">
        <v>592</v>
      </c>
      <c r="F59" s="637"/>
      <c r="G59" s="637"/>
      <c r="H59" s="696">
        <v>2021</v>
      </c>
      <c r="I59" s="640" t="s">
        <v>92</v>
      </c>
      <c r="J59" s="639"/>
      <c r="K59" s="639"/>
      <c r="L59" s="639" t="s">
        <v>568</v>
      </c>
      <c r="M59" s="638" t="s">
        <v>569</v>
      </c>
      <c r="N59" s="640" t="s">
        <v>92</v>
      </c>
      <c r="O59" s="639" t="s">
        <v>568</v>
      </c>
      <c r="P59" s="638" t="s">
        <v>569</v>
      </c>
      <c r="Q59" s="639"/>
      <c r="R59" s="639"/>
      <c r="S59" s="640" t="s">
        <v>28</v>
      </c>
      <c r="T59" s="639" t="s">
        <v>598</v>
      </c>
      <c r="U59" s="638" t="s">
        <v>569</v>
      </c>
      <c r="V59" s="640"/>
      <c r="W59" s="640"/>
      <c r="X59" s="640" t="s">
        <v>838</v>
      </c>
      <c r="Y59" s="639" t="s">
        <v>568</v>
      </c>
      <c r="Z59" s="638" t="s">
        <v>569</v>
      </c>
      <c r="AA59" s="640"/>
      <c r="AB59" s="640"/>
      <c r="AC59" s="640"/>
      <c r="AD59" s="639"/>
      <c r="AE59" s="640"/>
      <c r="AF59" s="640"/>
      <c r="AG59" s="640"/>
      <c r="AH59" s="640"/>
      <c r="AI59" s="640"/>
      <c r="AJ59" s="640"/>
      <c r="AK59" s="640"/>
      <c r="AL59" s="640"/>
      <c r="AM59" s="640"/>
      <c r="AN59" s="640"/>
      <c r="AO59" s="640"/>
      <c r="AP59" s="640"/>
      <c r="AQ59" s="640"/>
      <c r="AR59" s="640"/>
      <c r="AS59" s="640"/>
      <c r="AT59" s="640"/>
      <c r="AU59" s="640"/>
      <c r="AV59" s="641"/>
    </row>
    <row r="60" spans="1:48" ht="43.2" hidden="1">
      <c r="A60" s="278" t="s">
        <v>839</v>
      </c>
      <c r="B60" s="44" t="s">
        <v>840</v>
      </c>
      <c r="C60" s="44"/>
      <c r="D60" s="43" t="s">
        <v>816</v>
      </c>
      <c r="E60" s="43"/>
      <c r="F60" s="27"/>
      <c r="G60" s="27"/>
      <c r="H60" s="697">
        <v>2021</v>
      </c>
      <c r="I60" s="44" t="s">
        <v>841</v>
      </c>
      <c r="J60" s="165"/>
      <c r="K60" s="165"/>
      <c r="L60" s="165"/>
      <c r="M60" s="165" t="s">
        <v>842</v>
      </c>
      <c r="N60" s="44" t="s">
        <v>841</v>
      </c>
      <c r="O60" s="165"/>
      <c r="P60" s="165" t="s">
        <v>842</v>
      </c>
      <c r="Q60" s="165"/>
      <c r="R60" s="165"/>
      <c r="S60" s="44" t="s">
        <v>843</v>
      </c>
      <c r="T60" s="165"/>
      <c r="U60" s="165" t="s">
        <v>844</v>
      </c>
      <c r="V60" s="44"/>
      <c r="W60" s="44"/>
      <c r="X60" s="44" t="s">
        <v>15</v>
      </c>
      <c r="Y60" s="165" t="s">
        <v>640</v>
      </c>
      <c r="Z60" s="645" t="s">
        <v>569</v>
      </c>
      <c r="AA60" s="44"/>
      <c r="AB60" s="44"/>
      <c r="AC60" s="44"/>
      <c r="AD60" s="165"/>
      <c r="AE60" s="44"/>
      <c r="AF60" s="44"/>
      <c r="AG60" s="44"/>
      <c r="AH60" s="44"/>
      <c r="AI60" s="44"/>
      <c r="AJ60" s="44"/>
      <c r="AK60" s="44"/>
      <c r="AL60" s="44"/>
      <c r="AM60" s="44"/>
      <c r="AN60" s="44"/>
      <c r="AO60" s="44"/>
      <c r="AP60" s="44"/>
      <c r="AQ60" s="44"/>
      <c r="AR60" s="44"/>
      <c r="AS60" s="44"/>
      <c r="AT60" s="44"/>
      <c r="AU60" s="44"/>
      <c r="AV60" s="646"/>
    </row>
    <row r="61" spans="1:48" ht="28.8" hidden="1">
      <c r="A61" s="659" t="s">
        <v>845</v>
      </c>
      <c r="B61" s="640" t="s">
        <v>846</v>
      </c>
      <c r="C61" s="640"/>
      <c r="D61" s="660" t="s">
        <v>683</v>
      </c>
      <c r="E61" s="660"/>
      <c r="F61" s="637"/>
      <c r="G61" s="637"/>
      <c r="H61" s="696">
        <v>2021</v>
      </c>
      <c r="I61" s="640"/>
      <c r="J61" s="639"/>
      <c r="K61" s="639"/>
      <c r="L61" s="639"/>
      <c r="M61" s="639"/>
      <c r="N61" s="640" t="s">
        <v>847</v>
      </c>
      <c r="O61" s="639"/>
      <c r="P61" s="638" t="s">
        <v>569</v>
      </c>
      <c r="Q61" s="639"/>
      <c r="R61" s="639"/>
      <c r="S61" s="640" t="s">
        <v>848</v>
      </c>
      <c r="T61" s="639"/>
      <c r="U61" s="638" t="s">
        <v>569</v>
      </c>
      <c r="V61" s="640"/>
      <c r="W61" s="640"/>
      <c r="X61" s="640" t="s">
        <v>849</v>
      </c>
      <c r="Y61" s="639"/>
      <c r="Z61" s="638" t="s">
        <v>569</v>
      </c>
      <c r="AA61" s="640"/>
      <c r="AB61" s="640"/>
      <c r="AC61" s="640" t="s">
        <v>15</v>
      </c>
      <c r="AD61" s="639" t="s">
        <v>640</v>
      </c>
      <c r="AE61" s="638" t="s">
        <v>569</v>
      </c>
      <c r="AF61" s="640"/>
      <c r="AG61" s="640"/>
      <c r="AH61" s="640"/>
      <c r="AI61" s="640"/>
      <c r="AJ61" s="640"/>
      <c r="AK61" s="640"/>
      <c r="AL61" s="640"/>
      <c r="AM61" s="640"/>
      <c r="AN61" s="640"/>
      <c r="AO61" s="640"/>
      <c r="AP61" s="640"/>
      <c r="AQ61" s="640"/>
      <c r="AR61" s="640"/>
      <c r="AS61" s="640"/>
      <c r="AT61" s="640"/>
      <c r="AU61" s="640"/>
      <c r="AV61" s="641"/>
    </row>
    <row r="62" spans="1:48" ht="43.2" hidden="1">
      <c r="A62" s="278" t="s">
        <v>850</v>
      </c>
      <c r="B62" s="44" t="s">
        <v>851</v>
      </c>
      <c r="C62" s="44"/>
      <c r="D62" s="43" t="s">
        <v>704</v>
      </c>
      <c r="E62" s="43"/>
      <c r="F62" s="27"/>
      <c r="G62" s="27"/>
      <c r="H62" s="697">
        <v>2021</v>
      </c>
      <c r="I62" s="44" t="s">
        <v>852</v>
      </c>
      <c r="J62" s="165"/>
      <c r="K62" s="165"/>
      <c r="L62" s="165"/>
      <c r="M62" s="645" t="s">
        <v>853</v>
      </c>
      <c r="N62" s="44" t="s">
        <v>852</v>
      </c>
      <c r="O62" s="165"/>
      <c r="P62" s="645" t="s">
        <v>853</v>
      </c>
      <c r="Q62" s="165"/>
      <c r="R62" s="165"/>
      <c r="S62" s="44" t="s">
        <v>15</v>
      </c>
      <c r="T62" s="165" t="s">
        <v>640</v>
      </c>
      <c r="U62" s="645" t="s">
        <v>569</v>
      </c>
      <c r="V62" s="44"/>
      <c r="W62" s="44"/>
      <c r="X62" s="44"/>
      <c r="Y62" s="165"/>
      <c r="Z62" s="44"/>
      <c r="AA62" s="44"/>
      <c r="AB62" s="44"/>
      <c r="AC62" s="44"/>
      <c r="AD62" s="165"/>
      <c r="AE62" s="44"/>
      <c r="AF62" s="44"/>
      <c r="AG62" s="44"/>
      <c r="AH62" s="44"/>
      <c r="AI62" s="44"/>
      <c r="AJ62" s="44"/>
      <c r="AK62" s="44"/>
      <c r="AL62" s="44"/>
      <c r="AM62" s="44"/>
      <c r="AN62" s="44"/>
      <c r="AO62" s="44"/>
      <c r="AP62" s="44"/>
      <c r="AQ62" s="44"/>
      <c r="AR62" s="44"/>
      <c r="AS62" s="44"/>
      <c r="AT62" s="44"/>
      <c r="AU62" s="44"/>
      <c r="AV62" s="646"/>
    </row>
    <row r="63" spans="1:48" ht="43.2" hidden="1">
      <c r="A63" s="659" t="s">
        <v>854</v>
      </c>
      <c r="B63" s="640" t="s">
        <v>855</v>
      </c>
      <c r="C63" s="640"/>
      <c r="D63" s="660" t="s">
        <v>856</v>
      </c>
      <c r="E63" s="660"/>
      <c r="F63" s="637"/>
      <c r="G63" s="637"/>
      <c r="H63" s="696">
        <v>2021</v>
      </c>
      <c r="I63" s="640"/>
      <c r="J63" s="639"/>
      <c r="K63" s="639"/>
      <c r="L63" s="639"/>
      <c r="M63" s="639"/>
      <c r="N63" s="640" t="s">
        <v>852</v>
      </c>
      <c r="O63" s="639"/>
      <c r="P63" s="638" t="s">
        <v>853</v>
      </c>
      <c r="Q63" s="639"/>
      <c r="R63" s="639"/>
      <c r="S63" s="640" t="s">
        <v>15</v>
      </c>
      <c r="T63" s="639" t="s">
        <v>640</v>
      </c>
      <c r="U63" s="638" t="s">
        <v>569</v>
      </c>
      <c r="V63" s="640"/>
      <c r="W63" s="640"/>
      <c r="X63" s="640"/>
      <c r="Y63" s="639"/>
      <c r="Z63" s="640"/>
      <c r="AA63" s="640"/>
      <c r="AB63" s="640"/>
      <c r="AC63" s="640"/>
      <c r="AD63" s="639"/>
      <c r="AE63" s="640"/>
      <c r="AF63" s="640"/>
      <c r="AG63" s="640"/>
      <c r="AH63" s="640"/>
      <c r="AI63" s="640"/>
      <c r="AJ63" s="640"/>
      <c r="AK63" s="640"/>
      <c r="AL63" s="640"/>
      <c r="AM63" s="640"/>
      <c r="AN63" s="640"/>
      <c r="AO63" s="640"/>
      <c r="AP63" s="640"/>
      <c r="AQ63" s="640"/>
      <c r="AR63" s="640"/>
      <c r="AS63" s="640"/>
      <c r="AT63" s="640"/>
      <c r="AU63" s="640"/>
      <c r="AV63" s="641"/>
    </row>
    <row r="64" spans="1:48" ht="43.2" hidden="1">
      <c r="A64" s="278" t="s">
        <v>857</v>
      </c>
      <c r="B64" s="44" t="s">
        <v>858</v>
      </c>
      <c r="C64" s="44"/>
      <c r="D64" s="43" t="s">
        <v>790</v>
      </c>
      <c r="E64" s="43"/>
      <c r="F64" s="27"/>
      <c r="G64" s="27"/>
      <c r="H64" s="697">
        <v>2021</v>
      </c>
      <c r="I64" s="44"/>
      <c r="J64" s="165"/>
      <c r="K64" s="165"/>
      <c r="L64" s="165"/>
      <c r="M64" s="165"/>
      <c r="N64" s="44" t="s">
        <v>859</v>
      </c>
      <c r="O64" s="165"/>
      <c r="P64" s="645" t="s">
        <v>654</v>
      </c>
      <c r="Q64" s="165"/>
      <c r="R64" s="165"/>
      <c r="S64" s="44" t="s">
        <v>860</v>
      </c>
      <c r="T64" s="165"/>
      <c r="U64" s="645" t="s">
        <v>861</v>
      </c>
      <c r="V64" s="44"/>
      <c r="W64" s="44"/>
      <c r="X64" s="44" t="s">
        <v>81</v>
      </c>
      <c r="Y64" s="165" t="s">
        <v>598</v>
      </c>
      <c r="Z64" s="645" t="s">
        <v>569</v>
      </c>
      <c r="AA64" s="44"/>
      <c r="AB64" s="44"/>
      <c r="AC64" s="44"/>
      <c r="AD64" s="165"/>
      <c r="AE64" s="44"/>
      <c r="AF64" s="44"/>
      <c r="AG64" s="44"/>
      <c r="AH64" s="44"/>
      <c r="AI64" s="44"/>
      <c r="AJ64" s="44"/>
      <c r="AK64" s="44"/>
      <c r="AL64" s="44"/>
      <c r="AM64" s="44"/>
      <c r="AN64" s="44"/>
      <c r="AO64" s="44"/>
      <c r="AP64" s="44"/>
      <c r="AQ64" s="44"/>
      <c r="AR64" s="44"/>
      <c r="AS64" s="44"/>
      <c r="AT64" s="44"/>
      <c r="AU64" s="44"/>
      <c r="AV64" s="646"/>
    </row>
    <row r="65" spans="1:48" ht="28.8" hidden="1">
      <c r="A65" s="659" t="s">
        <v>862</v>
      </c>
      <c r="B65" s="640" t="s">
        <v>863</v>
      </c>
      <c r="C65" s="640"/>
      <c r="D65" s="660" t="s">
        <v>595</v>
      </c>
      <c r="E65" s="635" t="s">
        <v>592</v>
      </c>
      <c r="F65" s="637"/>
      <c r="G65" s="637"/>
      <c r="H65" s="696">
        <v>2021</v>
      </c>
      <c r="I65" s="640" t="s">
        <v>864</v>
      </c>
      <c r="J65" s="639"/>
      <c r="K65" s="639"/>
      <c r="L65" s="639"/>
      <c r="M65" s="638" t="s">
        <v>654</v>
      </c>
      <c r="N65" s="640" t="s">
        <v>864</v>
      </c>
      <c r="O65" s="639"/>
      <c r="P65" s="638" t="s">
        <v>654</v>
      </c>
      <c r="Q65" s="639"/>
      <c r="R65" s="639"/>
      <c r="S65" s="640" t="s">
        <v>69</v>
      </c>
      <c r="T65" s="639"/>
      <c r="U65" s="638" t="s">
        <v>654</v>
      </c>
      <c r="V65" s="640"/>
      <c r="W65" s="640"/>
      <c r="X65" s="640" t="s">
        <v>865</v>
      </c>
      <c r="Y65" s="639"/>
      <c r="Z65" s="638" t="s">
        <v>654</v>
      </c>
      <c r="AA65" s="640"/>
      <c r="AB65" s="640"/>
      <c r="AC65" s="640" t="s">
        <v>24</v>
      </c>
      <c r="AD65" s="639" t="s">
        <v>641</v>
      </c>
      <c r="AE65" s="638" t="s">
        <v>569</v>
      </c>
      <c r="AF65" s="640"/>
      <c r="AG65" s="640"/>
      <c r="AH65" s="640"/>
      <c r="AI65" s="640"/>
      <c r="AJ65" s="640"/>
      <c r="AK65" s="640"/>
      <c r="AL65" s="640"/>
      <c r="AM65" s="640"/>
      <c r="AN65" s="640"/>
      <c r="AO65" s="640"/>
      <c r="AP65" s="640"/>
      <c r="AQ65" s="640"/>
      <c r="AR65" s="640"/>
      <c r="AS65" s="640"/>
      <c r="AT65" s="640"/>
      <c r="AU65" s="640"/>
      <c r="AV65" s="641"/>
    </row>
    <row r="66" spans="1:48" ht="28.8" hidden="1">
      <c r="A66" s="278" t="s">
        <v>866</v>
      </c>
      <c r="B66" s="44" t="s">
        <v>867</v>
      </c>
      <c r="C66" s="44"/>
      <c r="D66" s="43" t="s">
        <v>610</v>
      </c>
      <c r="E66" s="144" t="s">
        <v>592</v>
      </c>
      <c r="F66" s="27"/>
      <c r="G66" s="27"/>
      <c r="H66" s="697">
        <v>2021</v>
      </c>
      <c r="I66" s="44"/>
      <c r="J66" s="165"/>
      <c r="K66" s="165"/>
      <c r="L66" s="165"/>
      <c r="M66" s="165"/>
      <c r="N66" s="643" t="s">
        <v>13</v>
      </c>
      <c r="O66" s="645" t="s">
        <v>640</v>
      </c>
      <c r="P66" s="645" t="s">
        <v>569</v>
      </c>
      <c r="Q66" s="165"/>
      <c r="R66" s="165"/>
      <c r="S66" s="44" t="s">
        <v>868</v>
      </c>
      <c r="T66" s="645" t="s">
        <v>640</v>
      </c>
      <c r="U66" s="645" t="s">
        <v>569</v>
      </c>
      <c r="V66" s="44"/>
      <c r="W66" s="44"/>
      <c r="X66" s="44" t="s">
        <v>24</v>
      </c>
      <c r="Y66" s="165" t="s">
        <v>641</v>
      </c>
      <c r="Z66" s="645" t="s">
        <v>569</v>
      </c>
      <c r="AA66" s="44"/>
      <c r="AB66" s="44"/>
      <c r="AC66" s="44"/>
      <c r="AD66" s="165"/>
      <c r="AE66" s="44"/>
      <c r="AF66" s="44"/>
      <c r="AG66" s="44"/>
      <c r="AH66" s="44"/>
      <c r="AI66" s="44"/>
      <c r="AJ66" s="44"/>
      <c r="AK66" s="44"/>
      <c r="AL66" s="44"/>
      <c r="AM66" s="44"/>
      <c r="AN66" s="44"/>
      <c r="AO66" s="44"/>
      <c r="AP66" s="44"/>
      <c r="AQ66" s="44"/>
      <c r="AR66" s="44"/>
      <c r="AS66" s="44"/>
      <c r="AT66" s="44"/>
      <c r="AU66" s="44"/>
      <c r="AV66" s="646"/>
    </row>
    <row r="67" spans="1:48" ht="57.6" hidden="1">
      <c r="A67" s="659" t="s">
        <v>869</v>
      </c>
      <c r="B67" s="640" t="s">
        <v>870</v>
      </c>
      <c r="C67" s="640"/>
      <c r="D67" s="660" t="s">
        <v>704</v>
      </c>
      <c r="E67" s="660"/>
      <c r="F67" s="637"/>
      <c r="G67" s="637"/>
      <c r="H67" s="696">
        <v>2021</v>
      </c>
      <c r="I67" s="640" t="s">
        <v>871</v>
      </c>
      <c r="J67" s="639"/>
      <c r="K67" s="639"/>
      <c r="L67" s="639"/>
      <c r="M67" s="639" t="s">
        <v>872</v>
      </c>
      <c r="N67" s="640" t="s">
        <v>871</v>
      </c>
      <c r="O67" s="639"/>
      <c r="P67" s="639" t="s">
        <v>873</v>
      </c>
      <c r="Q67" s="639"/>
      <c r="R67" s="639"/>
      <c r="S67" s="640" t="s">
        <v>874</v>
      </c>
      <c r="T67" s="639"/>
      <c r="U67" s="639" t="s">
        <v>873</v>
      </c>
      <c r="V67" s="640"/>
      <c r="W67" s="640"/>
      <c r="X67" s="640" t="s">
        <v>875</v>
      </c>
      <c r="Y67" s="639"/>
      <c r="Z67" s="639" t="s">
        <v>873</v>
      </c>
      <c r="AA67" s="640"/>
      <c r="AB67" s="640"/>
      <c r="AC67" s="640" t="s">
        <v>19</v>
      </c>
      <c r="AD67" s="639" t="s">
        <v>598</v>
      </c>
      <c r="AE67" s="638" t="s">
        <v>569</v>
      </c>
      <c r="AF67" s="640"/>
      <c r="AG67" s="640"/>
      <c r="AH67" s="640" t="s">
        <v>876</v>
      </c>
      <c r="AI67" s="640"/>
      <c r="AJ67" s="639" t="s">
        <v>873</v>
      </c>
      <c r="AK67" s="640"/>
      <c r="AL67" s="640"/>
      <c r="AM67" s="640" t="s">
        <v>877</v>
      </c>
      <c r="AN67" s="640"/>
      <c r="AO67" s="639" t="s">
        <v>873</v>
      </c>
      <c r="AP67" s="640"/>
      <c r="AQ67" s="640"/>
      <c r="AR67" s="640" t="s">
        <v>878</v>
      </c>
      <c r="AS67" s="640"/>
      <c r="AT67" s="639" t="s">
        <v>873</v>
      </c>
      <c r="AU67" s="640"/>
      <c r="AV67" s="641"/>
    </row>
    <row r="68" spans="1:48" ht="43.2" hidden="1">
      <c r="A68" s="278" t="s">
        <v>879</v>
      </c>
      <c r="B68" s="44" t="s">
        <v>880</v>
      </c>
      <c r="C68" s="44"/>
      <c r="D68" s="43" t="s">
        <v>704</v>
      </c>
      <c r="E68" s="43"/>
      <c r="F68" s="27"/>
      <c r="G68" s="27"/>
      <c r="H68" s="697">
        <v>2021</v>
      </c>
      <c r="I68" s="44" t="s">
        <v>874</v>
      </c>
      <c r="J68" s="165"/>
      <c r="K68" s="165"/>
      <c r="L68" s="165"/>
      <c r="M68" s="165" t="s">
        <v>872</v>
      </c>
      <c r="N68" s="44" t="s">
        <v>19</v>
      </c>
      <c r="O68" s="165" t="s">
        <v>598</v>
      </c>
      <c r="P68" s="645" t="s">
        <v>569</v>
      </c>
      <c r="Q68" s="165"/>
      <c r="R68" s="165"/>
      <c r="S68" s="44" t="s">
        <v>874</v>
      </c>
      <c r="T68" s="165"/>
      <c r="U68" s="165" t="s">
        <v>873</v>
      </c>
      <c r="V68" s="44"/>
      <c r="W68" s="44"/>
      <c r="X68" s="44" t="s">
        <v>876</v>
      </c>
      <c r="Y68" s="44"/>
      <c r="Z68" s="165" t="s">
        <v>873</v>
      </c>
      <c r="AA68" s="44"/>
      <c r="AB68" s="44"/>
      <c r="AC68" s="44" t="s">
        <v>234</v>
      </c>
      <c r="AD68" s="165"/>
      <c r="AE68" s="165" t="s">
        <v>873</v>
      </c>
      <c r="AF68" s="44"/>
      <c r="AG68" s="44"/>
      <c r="AH68" s="44" t="s">
        <v>871</v>
      </c>
      <c r="AI68" s="165"/>
      <c r="AJ68" s="165" t="s">
        <v>873</v>
      </c>
      <c r="AK68" s="44"/>
      <c r="AL68" s="44"/>
      <c r="AM68" s="44"/>
      <c r="AN68" s="44"/>
      <c r="AO68" s="44"/>
      <c r="AP68" s="44"/>
      <c r="AQ68" s="44"/>
      <c r="AR68" s="44"/>
      <c r="AS68" s="44"/>
      <c r="AT68" s="44"/>
      <c r="AU68" s="44"/>
      <c r="AV68" s="646"/>
    </row>
    <row r="69" spans="1:48" ht="43.2" hidden="1">
      <c r="A69" s="659" t="s">
        <v>881</v>
      </c>
      <c r="B69" s="640" t="s">
        <v>882</v>
      </c>
      <c r="C69" s="640"/>
      <c r="D69" s="660" t="s">
        <v>566</v>
      </c>
      <c r="E69" s="660"/>
      <c r="F69" s="637"/>
      <c r="G69" s="637"/>
      <c r="H69" s="696">
        <v>2021</v>
      </c>
      <c r="I69" s="640"/>
      <c r="J69" s="639"/>
      <c r="K69" s="639"/>
      <c r="L69" s="639"/>
      <c r="M69" s="639"/>
      <c r="N69" s="640" t="s">
        <v>874</v>
      </c>
      <c r="O69" s="639"/>
      <c r="P69" s="639" t="s">
        <v>872</v>
      </c>
      <c r="Q69" s="639"/>
      <c r="R69" s="639"/>
      <c r="S69" s="640" t="s">
        <v>19</v>
      </c>
      <c r="T69" s="639" t="s">
        <v>598</v>
      </c>
      <c r="U69" s="638" t="s">
        <v>569</v>
      </c>
      <c r="V69" s="640"/>
      <c r="W69" s="640"/>
      <c r="X69" s="640"/>
      <c r="Y69" s="639"/>
      <c r="Z69" s="640"/>
      <c r="AA69" s="640"/>
      <c r="AB69" s="640"/>
      <c r="AC69" s="640"/>
      <c r="AD69" s="639"/>
      <c r="AE69" s="640"/>
      <c r="AF69" s="640"/>
      <c r="AG69" s="640"/>
      <c r="AH69" s="640"/>
      <c r="AI69" s="640"/>
      <c r="AJ69" s="640"/>
      <c r="AK69" s="640"/>
      <c r="AL69" s="640"/>
      <c r="AM69" s="640"/>
      <c r="AN69" s="640"/>
      <c r="AO69" s="640"/>
      <c r="AP69" s="640"/>
      <c r="AQ69" s="640"/>
      <c r="AR69" s="640"/>
      <c r="AS69" s="640"/>
      <c r="AT69" s="640"/>
      <c r="AU69" s="640"/>
      <c r="AV69" s="641"/>
    </row>
    <row r="70" spans="1:48" ht="28.8" hidden="1">
      <c r="A70" s="278" t="s">
        <v>883</v>
      </c>
      <c r="B70" s="44" t="s">
        <v>884</v>
      </c>
      <c r="C70" s="44"/>
      <c r="D70" s="43" t="s">
        <v>683</v>
      </c>
      <c r="E70" s="43"/>
      <c r="F70" s="27"/>
      <c r="G70" s="27"/>
      <c r="H70" s="697">
        <v>2021</v>
      </c>
      <c r="I70" s="44"/>
      <c r="J70" s="165"/>
      <c r="K70" s="165"/>
      <c r="L70" s="165"/>
      <c r="M70" s="165"/>
      <c r="N70" s="44" t="s">
        <v>885</v>
      </c>
      <c r="O70" s="165"/>
      <c r="P70" s="645" t="s">
        <v>569</v>
      </c>
      <c r="Q70" s="165"/>
      <c r="R70" s="165"/>
      <c r="S70" s="44" t="s">
        <v>614</v>
      </c>
      <c r="T70" s="165"/>
      <c r="U70" s="645" t="s">
        <v>569</v>
      </c>
      <c r="V70" s="44"/>
      <c r="W70" s="44"/>
      <c r="X70" s="44" t="s">
        <v>19</v>
      </c>
      <c r="Y70" s="165" t="s">
        <v>598</v>
      </c>
      <c r="Z70" s="645" t="s">
        <v>569</v>
      </c>
      <c r="AA70" s="44"/>
      <c r="AB70" s="44"/>
      <c r="AC70" s="44"/>
      <c r="AD70" s="165"/>
      <c r="AE70" s="44"/>
      <c r="AF70" s="44"/>
      <c r="AG70" s="44"/>
      <c r="AH70" s="44"/>
      <c r="AI70" s="44"/>
      <c r="AJ70" s="44"/>
      <c r="AK70" s="44"/>
      <c r="AL70" s="44"/>
      <c r="AM70" s="44"/>
      <c r="AN70" s="44"/>
      <c r="AO70" s="44"/>
      <c r="AP70" s="44"/>
      <c r="AQ70" s="44"/>
      <c r="AR70" s="44"/>
      <c r="AS70" s="44"/>
      <c r="AT70" s="44"/>
      <c r="AU70" s="44"/>
      <c r="AV70" s="646"/>
    </row>
    <row r="71" spans="1:48" ht="43.2" hidden="1">
      <c r="A71" s="659" t="s">
        <v>886</v>
      </c>
      <c r="B71" s="640" t="s">
        <v>780</v>
      </c>
      <c r="C71" s="640"/>
      <c r="D71" s="660" t="s">
        <v>602</v>
      </c>
      <c r="E71" s="660"/>
      <c r="F71" s="637"/>
      <c r="G71" s="637"/>
      <c r="H71" s="696">
        <v>2021</v>
      </c>
      <c r="I71" s="640" t="s">
        <v>19</v>
      </c>
      <c r="J71" s="639"/>
      <c r="K71" s="639"/>
      <c r="L71" s="639" t="s">
        <v>598</v>
      </c>
      <c r="M71" s="638" t="s">
        <v>569</v>
      </c>
      <c r="N71" s="640" t="s">
        <v>19</v>
      </c>
      <c r="O71" s="639" t="s">
        <v>598</v>
      </c>
      <c r="P71" s="638" t="s">
        <v>569</v>
      </c>
      <c r="Q71" s="639"/>
      <c r="R71" s="639"/>
      <c r="S71" s="640"/>
      <c r="T71" s="639"/>
      <c r="U71" s="640"/>
      <c r="V71" s="640"/>
      <c r="W71" s="640"/>
      <c r="X71" s="640"/>
      <c r="Y71" s="639"/>
      <c r="Z71" s="640"/>
      <c r="AA71" s="640"/>
      <c r="AB71" s="640"/>
      <c r="AC71" s="640"/>
      <c r="AD71" s="639"/>
      <c r="AE71" s="640"/>
      <c r="AF71" s="640"/>
      <c r="AG71" s="640"/>
      <c r="AH71" s="640"/>
      <c r="AI71" s="640"/>
      <c r="AJ71" s="640"/>
      <c r="AK71" s="640"/>
      <c r="AL71" s="640"/>
      <c r="AM71" s="640"/>
      <c r="AN71" s="640"/>
      <c r="AO71" s="640"/>
      <c r="AP71" s="640"/>
      <c r="AQ71" s="640"/>
      <c r="AR71" s="640"/>
      <c r="AS71" s="640"/>
      <c r="AT71" s="640"/>
      <c r="AU71" s="640"/>
      <c r="AV71" s="641"/>
    </row>
    <row r="72" spans="1:48" ht="28.8" hidden="1">
      <c r="A72" s="278" t="s">
        <v>887</v>
      </c>
      <c r="B72" s="44" t="s">
        <v>888</v>
      </c>
      <c r="C72" s="44"/>
      <c r="D72" s="43" t="s">
        <v>617</v>
      </c>
      <c r="E72" s="43"/>
      <c r="F72" s="27"/>
      <c r="G72" s="27"/>
      <c r="H72" s="697">
        <v>2021</v>
      </c>
      <c r="I72" s="44"/>
      <c r="J72" s="165"/>
      <c r="K72" s="165"/>
      <c r="L72" s="165"/>
      <c r="M72" s="165"/>
      <c r="N72" s="44" t="s">
        <v>16</v>
      </c>
      <c r="O72" s="165" t="s">
        <v>737</v>
      </c>
      <c r="P72" s="645" t="s">
        <v>569</v>
      </c>
      <c r="Q72" s="165"/>
      <c r="R72" s="165"/>
      <c r="S72" s="44" t="s">
        <v>22</v>
      </c>
      <c r="T72" s="165" t="s">
        <v>737</v>
      </c>
      <c r="U72" s="645" t="s">
        <v>569</v>
      </c>
      <c r="V72" s="44"/>
      <c r="W72" s="44"/>
      <c r="X72" s="44"/>
      <c r="Y72" s="165"/>
      <c r="Z72" s="44"/>
      <c r="AA72" s="44"/>
      <c r="AB72" s="44"/>
      <c r="AC72" s="44"/>
      <c r="AD72" s="165"/>
      <c r="AE72" s="44"/>
      <c r="AF72" s="44"/>
      <c r="AG72" s="44"/>
      <c r="AH72" s="44"/>
      <c r="AI72" s="44"/>
      <c r="AJ72" s="44"/>
      <c r="AK72" s="44"/>
      <c r="AL72" s="44"/>
      <c r="AM72" s="44"/>
      <c r="AN72" s="44"/>
      <c r="AO72" s="44"/>
      <c r="AP72" s="44"/>
      <c r="AQ72" s="44"/>
      <c r="AR72" s="44"/>
      <c r="AS72" s="44"/>
      <c r="AT72" s="44"/>
      <c r="AU72" s="44"/>
      <c r="AV72" s="646"/>
    </row>
    <row r="73" spans="1:48" ht="57.6" hidden="1">
      <c r="A73" s="659" t="s">
        <v>889</v>
      </c>
      <c r="B73" s="640" t="s">
        <v>890</v>
      </c>
      <c r="C73" s="640"/>
      <c r="D73" s="660" t="s">
        <v>566</v>
      </c>
      <c r="E73" s="660"/>
      <c r="F73" s="637"/>
      <c r="G73" s="637"/>
      <c r="H73" s="696">
        <v>2021</v>
      </c>
      <c r="I73" s="640"/>
      <c r="J73" s="639"/>
      <c r="K73" s="639"/>
      <c r="L73" s="639"/>
      <c r="M73" s="639"/>
      <c r="N73" s="640" t="s">
        <v>891</v>
      </c>
      <c r="O73" s="639"/>
      <c r="P73" s="638" t="s">
        <v>892</v>
      </c>
      <c r="Q73" s="639"/>
      <c r="R73" s="639"/>
      <c r="S73" s="640" t="s">
        <v>893</v>
      </c>
      <c r="T73" s="639"/>
      <c r="U73" s="638" t="s">
        <v>892</v>
      </c>
      <c r="V73" s="640"/>
      <c r="W73" s="640"/>
      <c r="X73" s="640" t="s">
        <v>894</v>
      </c>
      <c r="Y73" s="639"/>
      <c r="Z73" s="638" t="s">
        <v>895</v>
      </c>
      <c r="AA73" s="640"/>
      <c r="AB73" s="640"/>
      <c r="AC73" s="640" t="s">
        <v>22</v>
      </c>
      <c r="AD73" s="639" t="s">
        <v>737</v>
      </c>
      <c r="AE73" s="638" t="s">
        <v>569</v>
      </c>
      <c r="AF73" s="640"/>
      <c r="AG73" s="640"/>
      <c r="AH73" s="640"/>
      <c r="AI73" s="640"/>
      <c r="AJ73" s="640"/>
      <c r="AK73" s="640"/>
      <c r="AL73" s="640"/>
      <c r="AM73" s="640"/>
      <c r="AN73" s="640"/>
      <c r="AO73" s="640"/>
      <c r="AP73" s="640"/>
      <c r="AQ73" s="640"/>
      <c r="AR73" s="640"/>
      <c r="AS73" s="640"/>
      <c r="AT73" s="640"/>
      <c r="AU73" s="640"/>
      <c r="AV73" s="641"/>
    </row>
    <row r="74" spans="1:48" ht="43.2" hidden="1">
      <c r="A74" s="278" t="s">
        <v>896</v>
      </c>
      <c r="B74" s="44" t="s">
        <v>897</v>
      </c>
      <c r="C74" s="44"/>
      <c r="D74" s="43" t="s">
        <v>566</v>
      </c>
      <c r="E74" s="43"/>
      <c r="F74" s="27"/>
      <c r="G74" s="27"/>
      <c r="H74" s="697">
        <v>2021</v>
      </c>
      <c r="I74" s="44"/>
      <c r="J74" s="165"/>
      <c r="K74" s="165"/>
      <c r="L74" s="165"/>
      <c r="M74" s="165"/>
      <c r="N74" s="44" t="s">
        <v>22</v>
      </c>
      <c r="O74" s="165" t="s">
        <v>737</v>
      </c>
      <c r="P74" s="645" t="s">
        <v>569</v>
      </c>
      <c r="Q74" s="165"/>
      <c r="R74" s="165"/>
      <c r="S74" s="44" t="s">
        <v>16</v>
      </c>
      <c r="T74" s="165" t="s">
        <v>737</v>
      </c>
      <c r="U74" s="645" t="s">
        <v>569</v>
      </c>
      <c r="V74" s="44"/>
      <c r="W74" s="44"/>
      <c r="X74" s="44" t="s">
        <v>93</v>
      </c>
      <c r="Y74" s="165" t="s">
        <v>737</v>
      </c>
      <c r="Z74" s="645" t="s">
        <v>569</v>
      </c>
      <c r="AA74" s="44"/>
      <c r="AB74" s="44"/>
      <c r="AC74" s="44" t="s">
        <v>898</v>
      </c>
      <c r="AD74" s="165" t="s">
        <v>737</v>
      </c>
      <c r="AE74" s="645" t="s">
        <v>569</v>
      </c>
      <c r="AF74" s="44"/>
      <c r="AG74" s="44"/>
      <c r="AH74" s="44" t="s">
        <v>899</v>
      </c>
      <c r="AI74" s="165" t="s">
        <v>737</v>
      </c>
      <c r="AJ74" s="645" t="s">
        <v>569</v>
      </c>
      <c r="AK74" s="44"/>
      <c r="AL74" s="44"/>
      <c r="AM74" s="44" t="s">
        <v>900</v>
      </c>
      <c r="AN74" s="165" t="s">
        <v>737</v>
      </c>
      <c r="AO74" s="645" t="s">
        <v>569</v>
      </c>
      <c r="AP74" s="44"/>
      <c r="AQ74" s="44"/>
      <c r="AR74" s="44"/>
      <c r="AS74" s="44"/>
      <c r="AT74" s="44"/>
      <c r="AU74" s="44"/>
      <c r="AV74" s="646"/>
    </row>
    <row r="75" spans="1:48" ht="28.8" hidden="1">
      <c r="A75" s="659" t="s">
        <v>901</v>
      </c>
      <c r="B75" s="640" t="s">
        <v>902</v>
      </c>
      <c r="C75" s="640"/>
      <c r="D75" s="660" t="s">
        <v>683</v>
      </c>
      <c r="E75" s="660"/>
      <c r="F75" s="637"/>
      <c r="G75" s="637"/>
      <c r="H75" s="696">
        <v>2021</v>
      </c>
      <c r="I75" s="640"/>
      <c r="J75" s="639"/>
      <c r="K75" s="639"/>
      <c r="L75" s="639"/>
      <c r="M75" s="639"/>
      <c r="N75" s="640" t="s">
        <v>903</v>
      </c>
      <c r="O75" s="639"/>
      <c r="P75" s="638" t="s">
        <v>569</v>
      </c>
      <c r="Q75" s="639"/>
      <c r="R75" s="639"/>
      <c r="S75" s="640" t="s">
        <v>904</v>
      </c>
      <c r="T75" s="639"/>
      <c r="U75" s="638" t="s">
        <v>569</v>
      </c>
      <c r="V75" s="640"/>
      <c r="W75" s="640"/>
      <c r="X75" s="640" t="s">
        <v>905</v>
      </c>
      <c r="Y75" s="639"/>
      <c r="Z75" s="638" t="s">
        <v>569</v>
      </c>
      <c r="AA75" s="640"/>
      <c r="AB75" s="640"/>
      <c r="AC75" s="640" t="s">
        <v>36</v>
      </c>
      <c r="AD75" s="639" t="s">
        <v>640</v>
      </c>
      <c r="AE75" s="638" t="s">
        <v>569</v>
      </c>
      <c r="AF75" s="640"/>
      <c r="AG75" s="640"/>
      <c r="AH75" s="640"/>
      <c r="AI75" s="640"/>
      <c r="AJ75" s="640"/>
      <c r="AK75" s="640"/>
      <c r="AL75" s="640"/>
      <c r="AM75" s="640"/>
      <c r="AN75" s="640"/>
      <c r="AO75" s="640"/>
      <c r="AP75" s="640"/>
      <c r="AQ75" s="640"/>
      <c r="AR75" s="640"/>
      <c r="AS75" s="640"/>
      <c r="AT75" s="640"/>
      <c r="AU75" s="640"/>
      <c r="AV75" s="641"/>
    </row>
    <row r="76" spans="1:48" ht="43.2" hidden="1">
      <c r="A76" s="278" t="s">
        <v>906</v>
      </c>
      <c r="B76" s="44" t="s">
        <v>645</v>
      </c>
      <c r="C76" s="44"/>
      <c r="D76" s="43" t="s">
        <v>575</v>
      </c>
      <c r="E76" s="43"/>
      <c r="F76" s="27"/>
      <c r="G76" s="27"/>
      <c r="H76" s="697">
        <v>2021</v>
      </c>
      <c r="I76" s="44"/>
      <c r="J76" s="165"/>
      <c r="K76" s="165"/>
      <c r="L76" s="165"/>
      <c r="M76" s="165"/>
      <c r="N76" s="44" t="s">
        <v>907</v>
      </c>
      <c r="O76" s="165"/>
      <c r="P76" s="645" t="s">
        <v>569</v>
      </c>
      <c r="Q76" s="165"/>
      <c r="R76" s="165"/>
      <c r="S76" s="44" t="s">
        <v>36</v>
      </c>
      <c r="T76" s="165" t="s">
        <v>640</v>
      </c>
      <c r="U76" s="645" t="s">
        <v>569</v>
      </c>
      <c r="V76" s="44"/>
      <c r="W76" s="44"/>
      <c r="X76" s="44" t="s">
        <v>136</v>
      </c>
      <c r="Y76" s="165" t="s">
        <v>908</v>
      </c>
      <c r="Z76" s="645" t="s">
        <v>569</v>
      </c>
      <c r="AA76" s="44"/>
      <c r="AB76" s="44"/>
      <c r="AC76" s="44" t="s">
        <v>93</v>
      </c>
      <c r="AD76" s="165" t="s">
        <v>737</v>
      </c>
      <c r="AE76" s="645" t="s">
        <v>569</v>
      </c>
      <c r="AF76" s="44"/>
      <c r="AG76" s="44"/>
      <c r="AH76" s="44"/>
      <c r="AI76" s="44"/>
      <c r="AJ76" s="44"/>
      <c r="AK76" s="44"/>
      <c r="AL76" s="44"/>
      <c r="AM76" s="44"/>
      <c r="AN76" s="44"/>
      <c r="AO76" s="44"/>
      <c r="AP76" s="44"/>
      <c r="AQ76" s="44"/>
      <c r="AR76" s="44"/>
      <c r="AS76" s="44"/>
      <c r="AT76" s="44"/>
      <c r="AU76" s="44"/>
      <c r="AV76" s="646"/>
    </row>
    <row r="77" spans="1:48" ht="43.2" hidden="1">
      <c r="A77" s="659" t="s">
        <v>909</v>
      </c>
      <c r="B77" s="640" t="s">
        <v>910</v>
      </c>
      <c r="C77" s="640"/>
      <c r="D77" s="660" t="s">
        <v>602</v>
      </c>
      <c r="E77" s="660"/>
      <c r="F77" s="637"/>
      <c r="G77" s="637"/>
      <c r="H77" s="696">
        <v>2021</v>
      </c>
      <c r="I77" s="640" t="s">
        <v>453</v>
      </c>
      <c r="J77" s="639"/>
      <c r="K77" s="639"/>
      <c r="L77" s="639" t="s">
        <v>640</v>
      </c>
      <c r="M77" s="638" t="s">
        <v>569</v>
      </c>
      <c r="N77" s="640" t="s">
        <v>453</v>
      </c>
      <c r="O77" s="639" t="s">
        <v>640</v>
      </c>
      <c r="P77" s="638" t="s">
        <v>569</v>
      </c>
      <c r="Q77" s="639"/>
      <c r="R77" s="639"/>
      <c r="S77" s="640" t="s">
        <v>36</v>
      </c>
      <c r="T77" s="639" t="s">
        <v>640</v>
      </c>
      <c r="U77" s="638" t="s">
        <v>569</v>
      </c>
      <c r="V77" s="640"/>
      <c r="W77" s="640"/>
      <c r="X77" s="640"/>
      <c r="Y77" s="639"/>
      <c r="Z77" s="640"/>
      <c r="AA77" s="640"/>
      <c r="AB77" s="640"/>
      <c r="AC77" s="640"/>
      <c r="AD77" s="639"/>
      <c r="AE77" s="640"/>
      <c r="AF77" s="640"/>
      <c r="AG77" s="640"/>
      <c r="AH77" s="640"/>
      <c r="AI77" s="640"/>
      <c r="AJ77" s="640"/>
      <c r="AK77" s="640"/>
      <c r="AL77" s="640"/>
      <c r="AM77" s="640"/>
      <c r="AN77" s="640"/>
      <c r="AO77" s="640"/>
      <c r="AP77" s="640"/>
      <c r="AQ77" s="640"/>
      <c r="AR77" s="640"/>
      <c r="AS77" s="640"/>
      <c r="AT77" s="640"/>
      <c r="AU77" s="640"/>
      <c r="AV77" s="641"/>
    </row>
    <row r="78" spans="1:48" ht="28.8" hidden="1">
      <c r="A78" s="278" t="s">
        <v>911</v>
      </c>
      <c r="B78" s="44" t="s">
        <v>912</v>
      </c>
      <c r="C78" s="44"/>
      <c r="D78" s="43" t="s">
        <v>602</v>
      </c>
      <c r="E78" s="43"/>
      <c r="F78" s="27"/>
      <c r="G78" s="27"/>
      <c r="H78" s="697">
        <v>2021</v>
      </c>
      <c r="I78" s="44" t="s">
        <v>36</v>
      </c>
      <c r="J78" s="165"/>
      <c r="K78" s="165"/>
      <c r="L78" s="165" t="s">
        <v>640</v>
      </c>
      <c r="M78" s="645" t="s">
        <v>569</v>
      </c>
      <c r="N78" s="44" t="s">
        <v>36</v>
      </c>
      <c r="O78" s="165" t="s">
        <v>640</v>
      </c>
      <c r="P78" s="645" t="s">
        <v>569</v>
      </c>
      <c r="Q78" s="165"/>
      <c r="R78" s="165"/>
      <c r="S78" s="44" t="s">
        <v>56</v>
      </c>
      <c r="T78" s="165" t="s">
        <v>737</v>
      </c>
      <c r="U78" s="645" t="s">
        <v>569</v>
      </c>
      <c r="V78" s="44"/>
      <c r="W78" s="44"/>
      <c r="X78" s="44"/>
      <c r="Y78" s="165"/>
      <c r="Z78" s="44"/>
      <c r="AA78" s="44"/>
      <c r="AB78" s="44"/>
      <c r="AC78" s="44"/>
      <c r="AD78" s="165"/>
      <c r="AE78" s="44"/>
      <c r="AF78" s="44"/>
      <c r="AG78" s="44"/>
      <c r="AH78" s="44"/>
      <c r="AI78" s="44"/>
      <c r="AJ78" s="44"/>
      <c r="AK78" s="44"/>
      <c r="AL78" s="44"/>
      <c r="AM78" s="44"/>
      <c r="AN78" s="44"/>
      <c r="AO78" s="44"/>
      <c r="AP78" s="44"/>
      <c r="AQ78" s="44"/>
      <c r="AR78" s="44"/>
      <c r="AS78" s="44"/>
      <c r="AT78" s="44"/>
      <c r="AU78" s="44"/>
      <c r="AV78" s="646"/>
    </row>
    <row r="79" spans="1:48" ht="28.8" hidden="1">
      <c r="A79" s="659" t="s">
        <v>913</v>
      </c>
      <c r="B79" s="640" t="s">
        <v>914</v>
      </c>
      <c r="C79" s="640"/>
      <c r="D79" s="660" t="s">
        <v>683</v>
      </c>
      <c r="E79" s="660"/>
      <c r="F79" s="637"/>
      <c r="G79" s="637"/>
      <c r="H79" s="696">
        <v>2021</v>
      </c>
      <c r="I79" s="640"/>
      <c r="J79" s="639"/>
      <c r="K79" s="639"/>
      <c r="L79" s="639"/>
      <c r="M79" s="639"/>
      <c r="N79" s="640" t="s">
        <v>915</v>
      </c>
      <c r="O79" s="639"/>
      <c r="P79" s="638" t="s">
        <v>569</v>
      </c>
      <c r="Q79" s="639"/>
      <c r="R79" s="639"/>
      <c r="S79" s="640" t="s">
        <v>916</v>
      </c>
      <c r="T79" s="639"/>
      <c r="U79" s="638" t="s">
        <v>569</v>
      </c>
      <c r="V79" s="640"/>
      <c r="W79" s="640"/>
      <c r="X79" s="640" t="s">
        <v>917</v>
      </c>
      <c r="Y79" s="639"/>
      <c r="Z79" s="638" t="s">
        <v>569</v>
      </c>
      <c r="AA79" s="640"/>
      <c r="AB79" s="640"/>
      <c r="AC79" s="640" t="s">
        <v>36</v>
      </c>
      <c r="AD79" s="639" t="s">
        <v>640</v>
      </c>
      <c r="AE79" s="638" t="s">
        <v>569</v>
      </c>
      <c r="AF79" s="640"/>
      <c r="AG79" s="640"/>
      <c r="AH79" s="640"/>
      <c r="AI79" s="640"/>
      <c r="AJ79" s="640"/>
      <c r="AK79" s="640"/>
      <c r="AL79" s="640"/>
      <c r="AM79" s="640"/>
      <c r="AN79" s="640"/>
      <c r="AO79" s="640"/>
      <c r="AP79" s="640"/>
      <c r="AQ79" s="640"/>
      <c r="AR79" s="640"/>
      <c r="AS79" s="640"/>
      <c r="AT79" s="640"/>
      <c r="AU79" s="640"/>
      <c r="AV79" s="641"/>
    </row>
    <row r="80" spans="1:48" ht="43.2" hidden="1">
      <c r="A80" s="278" t="s">
        <v>918</v>
      </c>
      <c r="B80" s="44" t="s">
        <v>919</v>
      </c>
      <c r="C80" s="44"/>
      <c r="D80" s="43" t="s">
        <v>591</v>
      </c>
      <c r="E80" s="144" t="s">
        <v>592</v>
      </c>
      <c r="F80" s="27"/>
      <c r="G80" s="27"/>
      <c r="H80" s="697">
        <v>2021</v>
      </c>
      <c r="I80" s="44"/>
      <c r="J80" s="165"/>
      <c r="K80" s="165"/>
      <c r="L80" s="165"/>
      <c r="M80" s="165"/>
      <c r="N80" s="44" t="s">
        <v>17</v>
      </c>
      <c r="O80" s="165" t="s">
        <v>568</v>
      </c>
      <c r="P80" s="645" t="s">
        <v>569</v>
      </c>
      <c r="Q80" s="165"/>
      <c r="R80" s="165"/>
      <c r="S80" s="44" t="s">
        <v>23</v>
      </c>
      <c r="T80" s="165" t="s">
        <v>782</v>
      </c>
      <c r="U80" s="645" t="s">
        <v>569</v>
      </c>
      <c r="V80" s="44"/>
      <c r="W80" s="44"/>
      <c r="X80" s="44" t="s">
        <v>30</v>
      </c>
      <c r="Y80" s="165" t="s">
        <v>782</v>
      </c>
      <c r="Z80" s="645" t="s">
        <v>569</v>
      </c>
      <c r="AA80" s="44"/>
      <c r="AB80" s="44"/>
      <c r="AC80" s="44"/>
      <c r="AD80" s="165"/>
      <c r="AE80" s="44"/>
      <c r="AF80" s="44"/>
      <c r="AG80" s="44"/>
      <c r="AH80" s="44"/>
      <c r="AI80" s="44"/>
      <c r="AJ80" s="44"/>
      <c r="AK80" s="44"/>
      <c r="AL80" s="44"/>
      <c r="AM80" s="44"/>
      <c r="AN80" s="44"/>
      <c r="AO80" s="44"/>
      <c r="AP80" s="44"/>
      <c r="AQ80" s="44"/>
      <c r="AR80" s="44"/>
      <c r="AS80" s="44"/>
      <c r="AT80" s="44"/>
      <c r="AU80" s="44"/>
      <c r="AV80" s="646"/>
    </row>
    <row r="81" spans="1:48" ht="57.6" hidden="1">
      <c r="A81" s="659" t="s">
        <v>920</v>
      </c>
      <c r="B81" s="640" t="s">
        <v>921</v>
      </c>
      <c r="C81" s="640"/>
      <c r="D81" s="660" t="s">
        <v>566</v>
      </c>
      <c r="E81" s="660"/>
      <c r="F81" s="637"/>
      <c r="G81" s="637"/>
      <c r="H81" s="696">
        <v>2021</v>
      </c>
      <c r="I81" s="640"/>
      <c r="J81" s="639"/>
      <c r="K81" s="639"/>
      <c r="L81" s="639"/>
      <c r="M81" s="639"/>
      <c r="N81" s="640" t="s">
        <v>922</v>
      </c>
      <c r="O81" s="639"/>
      <c r="P81" s="639" t="s">
        <v>923</v>
      </c>
      <c r="Q81" s="639"/>
      <c r="R81" s="639"/>
      <c r="S81" s="640" t="s">
        <v>924</v>
      </c>
      <c r="T81" s="639" t="s">
        <v>568</v>
      </c>
      <c r="U81" s="638" t="s">
        <v>569</v>
      </c>
      <c r="V81" s="640"/>
      <c r="W81" s="640"/>
      <c r="X81" s="640" t="s">
        <v>925</v>
      </c>
      <c r="Y81" s="639"/>
      <c r="Z81" s="639" t="s">
        <v>923</v>
      </c>
      <c r="AA81" s="640"/>
      <c r="AB81" s="640"/>
      <c r="AC81" s="640"/>
      <c r="AD81" s="639"/>
      <c r="AE81" s="640"/>
      <c r="AF81" s="640"/>
      <c r="AG81" s="640"/>
      <c r="AH81" s="640"/>
      <c r="AI81" s="640"/>
      <c r="AJ81" s="640"/>
      <c r="AK81" s="640"/>
      <c r="AL81" s="640"/>
      <c r="AM81" s="640"/>
      <c r="AN81" s="640"/>
      <c r="AO81" s="640"/>
      <c r="AP81" s="640"/>
      <c r="AQ81" s="640"/>
      <c r="AR81" s="640"/>
      <c r="AS81" s="640"/>
      <c r="AT81" s="640"/>
      <c r="AU81" s="640"/>
      <c r="AV81" s="641"/>
    </row>
    <row r="82" spans="1:48" ht="43.2" hidden="1">
      <c r="A82" s="278" t="s">
        <v>926</v>
      </c>
      <c r="B82" s="44" t="s">
        <v>927</v>
      </c>
      <c r="C82" s="44"/>
      <c r="D82" s="43" t="s">
        <v>566</v>
      </c>
      <c r="E82" s="43"/>
      <c r="F82" s="27"/>
      <c r="G82" s="27"/>
      <c r="H82" s="697">
        <v>2021</v>
      </c>
      <c r="I82" s="44"/>
      <c r="J82" s="165"/>
      <c r="K82" s="165"/>
      <c r="L82" s="165"/>
      <c r="M82" s="165"/>
      <c r="N82" s="44" t="s">
        <v>924</v>
      </c>
      <c r="O82" s="165" t="s">
        <v>568</v>
      </c>
      <c r="P82" s="645" t="s">
        <v>569</v>
      </c>
      <c r="Q82" s="165"/>
      <c r="R82" s="165"/>
      <c r="S82" s="44" t="s">
        <v>928</v>
      </c>
      <c r="T82" s="165"/>
      <c r="U82" s="645" t="s">
        <v>929</v>
      </c>
      <c r="V82" s="44"/>
      <c r="W82" s="44"/>
      <c r="X82" s="44" t="s">
        <v>930</v>
      </c>
      <c r="Y82" s="165"/>
      <c r="Z82" s="165" t="s">
        <v>923</v>
      </c>
      <c r="AA82" s="44"/>
      <c r="AB82" s="44"/>
      <c r="AC82" s="44" t="s">
        <v>925</v>
      </c>
      <c r="AD82" s="165"/>
      <c r="AE82" s="165" t="s">
        <v>923</v>
      </c>
      <c r="AF82" s="44"/>
      <c r="AG82" s="44"/>
      <c r="AH82" s="44"/>
      <c r="AI82" s="44"/>
      <c r="AJ82" s="44"/>
      <c r="AK82" s="44"/>
      <c r="AL82" s="44"/>
      <c r="AM82" s="44"/>
      <c r="AN82" s="44"/>
      <c r="AO82" s="44"/>
      <c r="AP82" s="44"/>
      <c r="AQ82" s="44"/>
      <c r="AR82" s="44"/>
      <c r="AS82" s="44"/>
      <c r="AT82" s="44"/>
      <c r="AU82" s="44"/>
      <c r="AV82" s="646"/>
    </row>
    <row r="83" spans="1:48" ht="43.2" hidden="1">
      <c r="A83" s="659" t="s">
        <v>931</v>
      </c>
      <c r="B83" s="640" t="s">
        <v>932</v>
      </c>
      <c r="C83" s="640"/>
      <c r="D83" s="660" t="s">
        <v>566</v>
      </c>
      <c r="E83" s="660"/>
      <c r="F83" s="637"/>
      <c r="G83" s="637"/>
      <c r="H83" s="696">
        <v>2021</v>
      </c>
      <c r="I83" s="640"/>
      <c r="J83" s="639"/>
      <c r="K83" s="639"/>
      <c r="L83" s="639"/>
      <c r="M83" s="639"/>
      <c r="N83" s="640" t="s">
        <v>924</v>
      </c>
      <c r="O83" s="639" t="s">
        <v>568</v>
      </c>
      <c r="P83" s="638" t="s">
        <v>569</v>
      </c>
      <c r="Q83" s="639"/>
      <c r="R83" s="639"/>
      <c r="S83" s="640" t="s">
        <v>925</v>
      </c>
      <c r="T83" s="639"/>
      <c r="U83" s="639" t="s">
        <v>923</v>
      </c>
      <c r="V83" s="640"/>
      <c r="W83" s="640"/>
      <c r="X83" s="640"/>
      <c r="Y83" s="639"/>
      <c r="Z83" s="640"/>
      <c r="AA83" s="640"/>
      <c r="AB83" s="640"/>
      <c r="AC83" s="640"/>
      <c r="AD83" s="639"/>
      <c r="AE83" s="640"/>
      <c r="AF83" s="640"/>
      <c r="AG83" s="640"/>
      <c r="AH83" s="640"/>
      <c r="AI83" s="640"/>
      <c r="AJ83" s="640"/>
      <c r="AK83" s="640"/>
      <c r="AL83" s="640"/>
      <c r="AM83" s="640"/>
      <c r="AN83" s="640"/>
      <c r="AO83" s="640"/>
      <c r="AP83" s="640"/>
      <c r="AQ83" s="640"/>
      <c r="AR83" s="640"/>
      <c r="AS83" s="640"/>
      <c r="AT83" s="640"/>
      <c r="AU83" s="640"/>
      <c r="AV83" s="641"/>
    </row>
    <row r="84" spans="1:48" ht="28.8" hidden="1">
      <c r="A84" s="278" t="s">
        <v>933</v>
      </c>
      <c r="B84" s="44" t="s">
        <v>934</v>
      </c>
      <c r="C84" s="44"/>
      <c r="D84" s="43" t="s">
        <v>595</v>
      </c>
      <c r="E84" s="144" t="s">
        <v>592</v>
      </c>
      <c r="F84" s="27"/>
      <c r="G84" s="27"/>
      <c r="H84" s="697">
        <v>2021</v>
      </c>
      <c r="I84" s="44"/>
      <c r="J84" s="165"/>
      <c r="K84" s="165"/>
      <c r="L84" s="165"/>
      <c r="M84" s="165"/>
      <c r="N84" s="44" t="s">
        <v>56</v>
      </c>
      <c r="O84" s="165" t="s">
        <v>737</v>
      </c>
      <c r="P84" s="645" t="s">
        <v>569</v>
      </c>
      <c r="Q84" s="165"/>
      <c r="R84" s="165"/>
      <c r="S84" s="643" t="s">
        <v>27</v>
      </c>
      <c r="T84" s="645" t="s">
        <v>737</v>
      </c>
      <c r="U84" s="645" t="s">
        <v>569</v>
      </c>
      <c r="V84" s="44"/>
      <c r="W84" s="44"/>
      <c r="X84" s="643" t="s">
        <v>935</v>
      </c>
      <c r="Y84" s="645" t="s">
        <v>737</v>
      </c>
      <c r="Z84" s="645" t="s">
        <v>569</v>
      </c>
      <c r="AA84" s="44"/>
      <c r="AB84" s="44"/>
      <c r="AC84" s="44"/>
      <c r="AD84" s="165"/>
      <c r="AE84" s="44"/>
      <c r="AF84" s="44"/>
      <c r="AG84" s="44"/>
      <c r="AH84" s="44"/>
      <c r="AI84" s="44"/>
      <c r="AJ84" s="44"/>
      <c r="AK84" s="44"/>
      <c r="AL84" s="44"/>
      <c r="AM84" s="44"/>
      <c r="AN84" s="44"/>
      <c r="AO84" s="44"/>
      <c r="AP84" s="44"/>
      <c r="AQ84" s="44"/>
      <c r="AR84" s="44"/>
      <c r="AS84" s="44"/>
      <c r="AT84" s="44"/>
      <c r="AU84" s="44"/>
      <c r="AV84" s="646"/>
    </row>
    <row r="85" spans="1:48" ht="28.8" hidden="1">
      <c r="A85" s="659" t="s">
        <v>936</v>
      </c>
      <c r="B85" s="640" t="s">
        <v>937</v>
      </c>
      <c r="C85" s="640"/>
      <c r="D85" s="660" t="s">
        <v>683</v>
      </c>
      <c r="E85" s="660"/>
      <c r="F85" s="637"/>
      <c r="G85" s="637"/>
      <c r="H85" s="696">
        <v>2021</v>
      </c>
      <c r="I85" s="640"/>
      <c r="J85" s="639"/>
      <c r="K85" s="639"/>
      <c r="L85" s="639"/>
      <c r="M85" s="639"/>
      <c r="N85" s="640" t="s">
        <v>938</v>
      </c>
      <c r="O85" s="639"/>
      <c r="P85" s="638" t="s">
        <v>569</v>
      </c>
      <c r="Q85" s="639"/>
      <c r="R85" s="639"/>
      <c r="S85" s="640" t="s">
        <v>939</v>
      </c>
      <c r="T85" s="639"/>
      <c r="U85" s="638" t="s">
        <v>569</v>
      </c>
      <c r="V85" s="640"/>
      <c r="W85" s="640"/>
      <c r="X85" s="640" t="s">
        <v>940</v>
      </c>
      <c r="Y85" s="639"/>
      <c r="Z85" s="638" t="s">
        <v>569</v>
      </c>
      <c r="AA85" s="640"/>
      <c r="AB85" s="640"/>
      <c r="AC85" s="640" t="s">
        <v>56</v>
      </c>
      <c r="AD85" s="639" t="s">
        <v>737</v>
      </c>
      <c r="AE85" s="638" t="s">
        <v>569</v>
      </c>
      <c r="AF85" s="640"/>
      <c r="AG85" s="640"/>
      <c r="AH85" s="640"/>
      <c r="AI85" s="640"/>
      <c r="AJ85" s="640"/>
      <c r="AK85" s="640"/>
      <c r="AL85" s="640"/>
      <c r="AM85" s="640"/>
      <c r="AN85" s="640"/>
      <c r="AO85" s="640"/>
      <c r="AP85" s="640"/>
      <c r="AQ85" s="640"/>
      <c r="AR85" s="640"/>
      <c r="AS85" s="640"/>
      <c r="AT85" s="640"/>
      <c r="AU85" s="640"/>
      <c r="AV85" s="641"/>
    </row>
    <row r="86" spans="1:48" ht="57.6" hidden="1">
      <c r="A86" s="278" t="s">
        <v>941</v>
      </c>
      <c r="B86" s="44" t="s">
        <v>942</v>
      </c>
      <c r="C86" s="44"/>
      <c r="D86" s="43" t="s">
        <v>566</v>
      </c>
      <c r="E86" s="43"/>
      <c r="F86" s="27"/>
      <c r="G86" s="27"/>
      <c r="H86" s="697">
        <v>2021</v>
      </c>
      <c r="I86" s="44" t="s">
        <v>943</v>
      </c>
      <c r="J86" s="165"/>
      <c r="K86" s="165"/>
      <c r="L86" s="165"/>
      <c r="M86" s="165" t="s">
        <v>944</v>
      </c>
      <c r="N86" s="44" t="s">
        <v>943</v>
      </c>
      <c r="O86" s="165"/>
      <c r="P86" s="165" t="s">
        <v>944</v>
      </c>
      <c r="Q86" s="165"/>
      <c r="R86" s="165"/>
      <c r="S86" s="44" t="s">
        <v>945</v>
      </c>
      <c r="T86" s="165"/>
      <c r="U86" s="165" t="s">
        <v>944</v>
      </c>
      <c r="V86" s="44"/>
      <c r="W86" s="44"/>
      <c r="X86" s="44" t="s">
        <v>57</v>
      </c>
      <c r="Y86" s="165" t="s">
        <v>202</v>
      </c>
      <c r="Z86" s="645" t="s">
        <v>569</v>
      </c>
      <c r="AA86" s="44"/>
      <c r="AB86" s="44"/>
      <c r="AC86" s="44" t="s">
        <v>946</v>
      </c>
      <c r="AD86" s="165"/>
      <c r="AE86" s="44" t="s">
        <v>947</v>
      </c>
      <c r="AF86" s="44"/>
      <c r="AG86" s="44"/>
      <c r="AH86" s="44" t="s">
        <v>948</v>
      </c>
      <c r="AI86" s="44"/>
      <c r="AJ86" s="44" t="s">
        <v>949</v>
      </c>
      <c r="AK86" s="44"/>
      <c r="AL86" s="44"/>
      <c r="AM86" s="44" t="s">
        <v>948</v>
      </c>
      <c r="AN86" s="44"/>
      <c r="AO86" s="44" t="s">
        <v>949</v>
      </c>
      <c r="AP86" s="44"/>
      <c r="AQ86" s="44"/>
      <c r="AR86" s="44" t="s">
        <v>950</v>
      </c>
      <c r="AS86" s="44"/>
      <c r="AT86" s="44" t="s">
        <v>951</v>
      </c>
      <c r="AU86" s="44"/>
      <c r="AV86" s="646"/>
    </row>
    <row r="87" spans="1:48" ht="28.8" hidden="1">
      <c r="A87" s="659" t="s">
        <v>952</v>
      </c>
      <c r="B87" s="640" t="s">
        <v>953</v>
      </c>
      <c r="C87" s="640"/>
      <c r="D87" s="660" t="s">
        <v>566</v>
      </c>
      <c r="E87" s="660"/>
      <c r="F87" s="637"/>
      <c r="G87" s="637"/>
      <c r="H87" s="696">
        <v>2021</v>
      </c>
      <c r="I87" s="640"/>
      <c r="J87" s="639"/>
      <c r="K87" s="639"/>
      <c r="L87" s="639"/>
      <c r="M87" s="639"/>
      <c r="N87" s="640" t="s">
        <v>954</v>
      </c>
      <c r="O87" s="639" t="s">
        <v>782</v>
      </c>
      <c r="P87" s="638" t="s">
        <v>569</v>
      </c>
      <c r="Q87" s="639"/>
      <c r="R87" s="639"/>
      <c r="S87" s="640" t="s">
        <v>955</v>
      </c>
      <c r="T87" s="639"/>
      <c r="U87" s="640" t="s">
        <v>956</v>
      </c>
      <c r="V87" s="640"/>
      <c r="W87" s="640"/>
      <c r="X87" s="640" t="s">
        <v>957</v>
      </c>
      <c r="Y87" s="639"/>
      <c r="Z87" s="638" t="s">
        <v>708</v>
      </c>
      <c r="AA87" s="640"/>
      <c r="AB87" s="640"/>
      <c r="AC87" s="640" t="s">
        <v>958</v>
      </c>
      <c r="AD87" s="639"/>
      <c r="AE87" s="640" t="s">
        <v>956</v>
      </c>
      <c r="AF87" s="640"/>
      <c r="AG87" s="640"/>
      <c r="AH87" s="640"/>
      <c r="AI87" s="640"/>
      <c r="AJ87" s="640"/>
      <c r="AK87" s="640"/>
      <c r="AL87" s="640"/>
      <c r="AM87" s="640"/>
      <c r="AN87" s="640"/>
      <c r="AO87" s="640"/>
      <c r="AP87" s="640"/>
      <c r="AQ87" s="640"/>
      <c r="AR87" s="640"/>
      <c r="AS87" s="640"/>
      <c r="AT87" s="640"/>
      <c r="AU87" s="640"/>
      <c r="AV87" s="641"/>
    </row>
    <row r="88" spans="1:48" ht="28.8" hidden="1">
      <c r="A88" s="278" t="s">
        <v>959</v>
      </c>
      <c r="B88" s="44" t="s">
        <v>960</v>
      </c>
      <c r="C88" s="44"/>
      <c r="D88" s="43" t="s">
        <v>591</v>
      </c>
      <c r="E88" s="144" t="s">
        <v>592</v>
      </c>
      <c r="F88" s="27"/>
      <c r="G88" s="27"/>
      <c r="H88" s="697">
        <v>2021</v>
      </c>
      <c r="I88" s="44" t="s">
        <v>961</v>
      </c>
      <c r="J88" s="165"/>
      <c r="K88" s="165"/>
      <c r="L88" s="165"/>
      <c r="M88" s="165" t="s">
        <v>962</v>
      </c>
      <c r="N88" s="44" t="s">
        <v>961</v>
      </c>
      <c r="O88" s="165"/>
      <c r="P88" s="165" t="s">
        <v>963</v>
      </c>
      <c r="Q88" s="165"/>
      <c r="R88" s="165"/>
      <c r="S88" s="44" t="s">
        <v>954</v>
      </c>
      <c r="T88" s="165" t="s">
        <v>782</v>
      </c>
      <c r="U88" s="645" t="s">
        <v>569</v>
      </c>
      <c r="V88" s="44"/>
      <c r="W88" s="44"/>
      <c r="X88" s="44" t="s">
        <v>964</v>
      </c>
      <c r="Y88" s="165"/>
      <c r="Z88" s="645" t="s">
        <v>708</v>
      </c>
      <c r="AA88" s="44"/>
      <c r="AB88" s="44"/>
      <c r="AC88" s="44" t="s">
        <v>957</v>
      </c>
      <c r="AD88" s="165"/>
      <c r="AE88" s="645" t="s">
        <v>708</v>
      </c>
      <c r="AF88" s="44"/>
      <c r="AG88" s="44"/>
      <c r="AH88" s="44"/>
      <c r="AI88" s="44"/>
      <c r="AJ88" s="44"/>
      <c r="AK88" s="44"/>
      <c r="AL88" s="44"/>
      <c r="AM88" s="44"/>
      <c r="AN88" s="44"/>
      <c r="AO88" s="44"/>
      <c r="AP88" s="44"/>
      <c r="AQ88" s="44"/>
      <c r="AR88" s="44"/>
      <c r="AS88" s="44"/>
      <c r="AT88" s="44"/>
      <c r="AU88" s="44"/>
      <c r="AV88" s="646"/>
    </row>
    <row r="89" spans="1:48" ht="28.8" hidden="1">
      <c r="A89" s="659" t="s">
        <v>965</v>
      </c>
      <c r="B89" s="640" t="s">
        <v>966</v>
      </c>
      <c r="C89" s="640"/>
      <c r="D89" s="660" t="s">
        <v>816</v>
      </c>
      <c r="E89" s="660"/>
      <c r="F89" s="637"/>
      <c r="G89" s="637"/>
      <c r="H89" s="696">
        <v>2021</v>
      </c>
      <c r="I89" s="640" t="s">
        <v>957</v>
      </c>
      <c r="J89" s="639"/>
      <c r="K89" s="639"/>
      <c r="L89" s="639"/>
      <c r="M89" s="638" t="s">
        <v>708</v>
      </c>
      <c r="N89" s="640" t="s">
        <v>954</v>
      </c>
      <c r="O89" s="639" t="s">
        <v>782</v>
      </c>
      <c r="P89" s="638" t="s">
        <v>569</v>
      </c>
      <c r="Q89" s="639"/>
      <c r="R89" s="639"/>
      <c r="S89" s="640" t="s">
        <v>955</v>
      </c>
      <c r="T89" s="639"/>
      <c r="U89" s="640" t="s">
        <v>956</v>
      </c>
      <c r="V89" s="640"/>
      <c r="W89" s="640"/>
      <c r="X89" s="640" t="s">
        <v>957</v>
      </c>
      <c r="Y89" s="639"/>
      <c r="Z89" s="638" t="s">
        <v>708</v>
      </c>
      <c r="AA89" s="640"/>
      <c r="AB89" s="640"/>
      <c r="AC89" s="640"/>
      <c r="AD89" s="639"/>
      <c r="AE89" s="640"/>
      <c r="AF89" s="640"/>
      <c r="AG89" s="640"/>
      <c r="AH89" s="640"/>
      <c r="AI89" s="640"/>
      <c r="AJ89" s="640"/>
      <c r="AK89" s="640"/>
      <c r="AL89" s="640"/>
      <c r="AM89" s="640"/>
      <c r="AN89" s="640"/>
      <c r="AO89" s="640"/>
      <c r="AP89" s="640"/>
      <c r="AQ89" s="640"/>
      <c r="AR89" s="640"/>
      <c r="AS89" s="640"/>
      <c r="AT89" s="640"/>
      <c r="AU89" s="640"/>
      <c r="AV89" s="641"/>
    </row>
    <row r="90" spans="1:48" ht="28.8" hidden="1">
      <c r="A90" s="278" t="s">
        <v>967</v>
      </c>
      <c r="B90" s="44" t="s">
        <v>968</v>
      </c>
      <c r="C90" s="44"/>
      <c r="D90" s="43" t="s">
        <v>969</v>
      </c>
      <c r="E90" s="43"/>
      <c r="F90" s="27"/>
      <c r="G90" s="27"/>
      <c r="H90" s="697">
        <v>2021</v>
      </c>
      <c r="I90" s="44" t="s">
        <v>954</v>
      </c>
      <c r="J90" s="165"/>
      <c r="K90" s="165"/>
      <c r="L90" s="165" t="s">
        <v>782</v>
      </c>
      <c r="M90" s="645" t="s">
        <v>569</v>
      </c>
      <c r="N90" s="44" t="s">
        <v>954</v>
      </c>
      <c r="O90" s="165" t="s">
        <v>782</v>
      </c>
      <c r="P90" s="645" t="s">
        <v>569</v>
      </c>
      <c r="Q90" s="165"/>
      <c r="R90" s="165"/>
      <c r="S90" s="44"/>
      <c r="T90" s="165"/>
      <c r="U90" s="44"/>
      <c r="V90" s="44"/>
      <c r="W90" s="44"/>
      <c r="X90" s="44"/>
      <c r="Y90" s="165"/>
      <c r="Z90" s="44"/>
      <c r="AA90" s="44"/>
      <c r="AB90" s="44"/>
      <c r="AC90" s="44"/>
      <c r="AD90" s="165"/>
      <c r="AE90" s="44"/>
      <c r="AF90" s="44"/>
      <c r="AG90" s="44"/>
      <c r="AH90" s="44"/>
      <c r="AI90" s="44"/>
      <c r="AJ90" s="44"/>
      <c r="AK90" s="44"/>
      <c r="AL90" s="44"/>
      <c r="AM90" s="44"/>
      <c r="AN90" s="44"/>
      <c r="AO90" s="44"/>
      <c r="AP90" s="44"/>
      <c r="AQ90" s="44"/>
      <c r="AR90" s="44"/>
      <c r="AS90" s="44"/>
      <c r="AT90" s="44"/>
      <c r="AU90" s="44"/>
      <c r="AV90" s="646"/>
    </row>
    <row r="91" spans="1:48" ht="28.8" hidden="1">
      <c r="A91" s="659" t="s">
        <v>970</v>
      </c>
      <c r="B91" s="640" t="s">
        <v>971</v>
      </c>
      <c r="C91" s="640"/>
      <c r="D91" s="660" t="s">
        <v>662</v>
      </c>
      <c r="E91" s="635" t="s">
        <v>592</v>
      </c>
      <c r="F91" s="637"/>
      <c r="G91" s="637"/>
      <c r="H91" s="696">
        <v>2021</v>
      </c>
      <c r="I91" s="640" t="s">
        <v>972</v>
      </c>
      <c r="J91" s="639"/>
      <c r="K91" s="639"/>
      <c r="L91" s="639"/>
      <c r="M91" s="639" t="s">
        <v>973</v>
      </c>
      <c r="N91" s="640" t="s">
        <v>972</v>
      </c>
      <c r="O91" s="639"/>
      <c r="P91" s="639" t="s">
        <v>973</v>
      </c>
      <c r="Q91" s="639"/>
      <c r="R91" s="639"/>
      <c r="S91" s="640" t="s">
        <v>95</v>
      </c>
      <c r="T91" s="639" t="s">
        <v>974</v>
      </c>
      <c r="U91" s="638" t="s">
        <v>569</v>
      </c>
      <c r="V91" s="640"/>
      <c r="W91" s="640"/>
      <c r="X91" s="637" t="s">
        <v>975</v>
      </c>
      <c r="Y91" s="639"/>
      <c r="Z91" s="639" t="s">
        <v>973</v>
      </c>
      <c r="AA91" s="640"/>
      <c r="AB91" s="640"/>
      <c r="AC91" s="640"/>
      <c r="AD91" s="639"/>
      <c r="AE91" s="640"/>
      <c r="AF91" s="640"/>
      <c r="AG91" s="640"/>
      <c r="AH91" s="640"/>
      <c r="AI91" s="640"/>
      <c r="AJ91" s="640"/>
      <c r="AK91" s="640"/>
      <c r="AL91" s="640"/>
      <c r="AM91" s="640"/>
      <c r="AN91" s="640"/>
      <c r="AO91" s="640"/>
      <c r="AP91" s="640"/>
      <c r="AQ91" s="640"/>
      <c r="AR91" s="640"/>
      <c r="AS91" s="640"/>
      <c r="AT91" s="640"/>
      <c r="AU91" s="640"/>
      <c r="AV91" s="641"/>
    </row>
    <row r="92" spans="1:48" ht="28.8" hidden="1">
      <c r="A92" s="278" t="s">
        <v>976</v>
      </c>
      <c r="B92" s="44" t="s">
        <v>977</v>
      </c>
      <c r="C92" s="44"/>
      <c r="D92" s="43" t="s">
        <v>662</v>
      </c>
      <c r="E92" s="144" t="s">
        <v>592</v>
      </c>
      <c r="F92" s="27"/>
      <c r="G92" s="27"/>
      <c r="H92" s="697">
        <v>2021</v>
      </c>
      <c r="I92" s="44" t="s">
        <v>978</v>
      </c>
      <c r="J92" s="165"/>
      <c r="K92" s="165"/>
      <c r="L92" s="165"/>
      <c r="M92" s="165" t="s">
        <v>973</v>
      </c>
      <c r="N92" s="44" t="s">
        <v>978</v>
      </c>
      <c r="O92" s="165"/>
      <c r="P92" s="165" t="s">
        <v>973</v>
      </c>
      <c r="Q92" s="165"/>
      <c r="R92" s="165"/>
      <c r="S92" s="44" t="s">
        <v>95</v>
      </c>
      <c r="T92" s="165" t="s">
        <v>974</v>
      </c>
      <c r="U92" s="645" t="s">
        <v>569</v>
      </c>
      <c r="V92" s="44"/>
      <c r="W92" s="44"/>
      <c r="X92" s="44" t="s">
        <v>979</v>
      </c>
      <c r="Y92" s="165"/>
      <c r="Z92" s="165" t="s">
        <v>973</v>
      </c>
      <c r="AA92" s="44"/>
      <c r="AB92" s="44"/>
      <c r="AC92" s="44" t="s">
        <v>980</v>
      </c>
      <c r="AD92" s="165"/>
      <c r="AE92" s="165" t="s">
        <v>973</v>
      </c>
      <c r="AF92" s="44"/>
      <c r="AG92" s="44"/>
      <c r="AH92" s="44"/>
      <c r="AI92" s="44"/>
      <c r="AJ92" s="44"/>
      <c r="AK92" s="44"/>
      <c r="AL92" s="44"/>
      <c r="AM92" s="44"/>
      <c r="AN92" s="44"/>
      <c r="AO92" s="44"/>
      <c r="AP92" s="44"/>
      <c r="AQ92" s="44"/>
      <c r="AR92" s="44"/>
      <c r="AS92" s="44"/>
      <c r="AT92" s="44"/>
      <c r="AU92" s="44"/>
      <c r="AV92" s="646"/>
    </row>
    <row r="93" spans="1:48" ht="43.2" hidden="1">
      <c r="A93" s="659" t="s">
        <v>981</v>
      </c>
      <c r="B93" s="640" t="s">
        <v>971</v>
      </c>
      <c r="C93" s="640"/>
      <c r="D93" s="660" t="s">
        <v>662</v>
      </c>
      <c r="E93" s="635" t="s">
        <v>592</v>
      </c>
      <c r="F93" s="637"/>
      <c r="G93" s="637"/>
      <c r="H93" s="696">
        <v>2021</v>
      </c>
      <c r="I93" s="640" t="s">
        <v>95</v>
      </c>
      <c r="J93" s="639"/>
      <c r="K93" s="639"/>
      <c r="L93" s="639" t="s">
        <v>974</v>
      </c>
      <c r="M93" s="638" t="s">
        <v>569</v>
      </c>
      <c r="N93" s="640" t="s">
        <v>95</v>
      </c>
      <c r="O93" s="639" t="s">
        <v>974</v>
      </c>
      <c r="P93" s="638" t="s">
        <v>569</v>
      </c>
      <c r="Q93" s="639"/>
      <c r="R93" s="639"/>
      <c r="S93" s="640" t="s">
        <v>979</v>
      </c>
      <c r="T93" s="639"/>
      <c r="U93" s="639" t="s">
        <v>973</v>
      </c>
      <c r="V93" s="640"/>
      <c r="W93" s="640"/>
      <c r="X93" s="637" t="s">
        <v>975</v>
      </c>
      <c r="Y93" s="639"/>
      <c r="Z93" s="639" t="s">
        <v>973</v>
      </c>
      <c r="AA93" s="640"/>
      <c r="AB93" s="640"/>
      <c r="AC93" s="640"/>
      <c r="AD93" s="639"/>
      <c r="AE93" s="640"/>
      <c r="AF93" s="640"/>
      <c r="AG93" s="640"/>
      <c r="AH93" s="640"/>
      <c r="AI93" s="640"/>
      <c r="AJ93" s="640"/>
      <c r="AK93" s="640"/>
      <c r="AL93" s="640"/>
      <c r="AM93" s="640"/>
      <c r="AN93" s="640"/>
      <c r="AO93" s="640"/>
      <c r="AP93" s="640"/>
      <c r="AQ93" s="640"/>
      <c r="AR93" s="640"/>
      <c r="AS93" s="640"/>
      <c r="AT93" s="640"/>
      <c r="AU93" s="640"/>
      <c r="AV93" s="641"/>
    </row>
    <row r="94" spans="1:48" ht="57.6" hidden="1">
      <c r="A94" s="278" t="s">
        <v>982</v>
      </c>
      <c r="B94" s="44" t="s">
        <v>971</v>
      </c>
      <c r="C94" s="44"/>
      <c r="D94" s="43" t="s">
        <v>662</v>
      </c>
      <c r="E94" s="144" t="s">
        <v>592</v>
      </c>
      <c r="F94" s="27"/>
      <c r="G94" s="27"/>
      <c r="H94" s="697">
        <v>2021</v>
      </c>
      <c r="I94" s="44" t="s">
        <v>983</v>
      </c>
      <c r="J94" s="165"/>
      <c r="K94" s="165"/>
      <c r="L94" s="165"/>
      <c r="M94" s="165" t="s">
        <v>973</v>
      </c>
      <c r="N94" s="44" t="s">
        <v>983</v>
      </c>
      <c r="O94" s="165"/>
      <c r="P94" s="165" t="s">
        <v>973</v>
      </c>
      <c r="Q94" s="165"/>
      <c r="R94" s="165"/>
      <c r="S94" s="44" t="s">
        <v>95</v>
      </c>
      <c r="T94" s="165" t="s">
        <v>974</v>
      </c>
      <c r="U94" s="645" t="s">
        <v>569</v>
      </c>
      <c r="V94" s="44"/>
      <c r="W94" s="44"/>
      <c r="X94" s="44" t="s">
        <v>984</v>
      </c>
      <c r="Y94" s="165"/>
      <c r="Z94" s="165" t="s">
        <v>985</v>
      </c>
      <c r="AA94" s="44"/>
      <c r="AB94" s="44"/>
      <c r="AC94" s="44"/>
      <c r="AD94" s="165"/>
      <c r="AE94" s="44"/>
      <c r="AF94" s="44"/>
      <c r="AG94" s="44"/>
      <c r="AH94" s="44"/>
      <c r="AI94" s="44"/>
      <c r="AJ94" s="44"/>
      <c r="AK94" s="44"/>
      <c r="AL94" s="44"/>
      <c r="AM94" s="44"/>
      <c r="AN94" s="44"/>
      <c r="AO94" s="44"/>
      <c r="AP94" s="44"/>
      <c r="AQ94" s="44"/>
      <c r="AR94" s="44"/>
      <c r="AS94" s="44"/>
      <c r="AT94" s="44"/>
      <c r="AU94" s="44"/>
      <c r="AV94" s="646"/>
    </row>
    <row r="95" spans="1:48" ht="43.2" hidden="1">
      <c r="A95" s="659" t="s">
        <v>986</v>
      </c>
      <c r="B95" s="640" t="s">
        <v>987</v>
      </c>
      <c r="C95" s="640"/>
      <c r="D95" s="660" t="s">
        <v>591</v>
      </c>
      <c r="E95" s="635" t="s">
        <v>592</v>
      </c>
      <c r="F95" s="637"/>
      <c r="G95" s="637"/>
      <c r="H95" s="696">
        <v>2021</v>
      </c>
      <c r="I95" s="640" t="s">
        <v>988</v>
      </c>
      <c r="J95" s="639"/>
      <c r="K95" s="639"/>
      <c r="L95" s="639"/>
      <c r="M95" s="639" t="s">
        <v>973</v>
      </c>
      <c r="N95" s="640" t="s">
        <v>988</v>
      </c>
      <c r="O95" s="639"/>
      <c r="P95" s="639" t="s">
        <v>973</v>
      </c>
      <c r="Q95" s="639"/>
      <c r="R95" s="639"/>
      <c r="S95" s="640" t="s">
        <v>95</v>
      </c>
      <c r="T95" s="639" t="s">
        <v>974</v>
      </c>
      <c r="U95" s="638" t="s">
        <v>569</v>
      </c>
      <c r="V95" s="640"/>
      <c r="W95" s="640"/>
      <c r="X95" s="640"/>
      <c r="Y95" s="639"/>
      <c r="Z95" s="640"/>
      <c r="AA95" s="640"/>
      <c r="AB95" s="640"/>
      <c r="AC95" s="640"/>
      <c r="AD95" s="639"/>
      <c r="AE95" s="640"/>
      <c r="AF95" s="640"/>
      <c r="AG95" s="640"/>
      <c r="AH95" s="640"/>
      <c r="AI95" s="640"/>
      <c r="AJ95" s="640"/>
      <c r="AK95" s="640"/>
      <c r="AL95" s="640"/>
      <c r="AM95" s="640"/>
      <c r="AN95" s="640"/>
      <c r="AO95" s="640"/>
      <c r="AP95" s="640"/>
      <c r="AQ95" s="640"/>
      <c r="AR95" s="640"/>
      <c r="AS95" s="640"/>
      <c r="AT95" s="640"/>
      <c r="AU95" s="640"/>
      <c r="AV95" s="641"/>
    </row>
    <row r="96" spans="1:48" ht="43.2" hidden="1">
      <c r="A96" s="278" t="s">
        <v>989</v>
      </c>
      <c r="B96" s="44" t="s">
        <v>990</v>
      </c>
      <c r="C96" s="44"/>
      <c r="D96" s="43" t="s">
        <v>602</v>
      </c>
      <c r="E96" s="43"/>
      <c r="F96" s="27"/>
      <c r="G96" s="27"/>
      <c r="H96" s="697">
        <v>2021</v>
      </c>
      <c r="I96" s="44" t="s">
        <v>991</v>
      </c>
      <c r="J96" s="165"/>
      <c r="K96" s="165"/>
      <c r="L96" s="165"/>
      <c r="M96" s="645" t="s">
        <v>654</v>
      </c>
      <c r="N96" s="44" t="s">
        <v>992</v>
      </c>
      <c r="O96" s="165" t="s">
        <v>568</v>
      </c>
      <c r="P96" s="645" t="s">
        <v>569</v>
      </c>
      <c r="Q96" s="165"/>
      <c r="R96" s="165"/>
      <c r="S96" s="44" t="s">
        <v>993</v>
      </c>
      <c r="T96" s="165"/>
      <c r="U96" s="645" t="s">
        <v>654</v>
      </c>
      <c r="V96" s="44"/>
      <c r="W96" s="44"/>
      <c r="X96" s="44" t="s">
        <v>991</v>
      </c>
      <c r="Y96" s="165"/>
      <c r="Z96" s="645" t="s">
        <v>654</v>
      </c>
      <c r="AA96" s="44"/>
      <c r="AB96" s="44"/>
      <c r="AC96" s="44"/>
      <c r="AD96" s="165"/>
      <c r="AE96" s="44"/>
      <c r="AF96" s="44"/>
      <c r="AG96" s="44"/>
      <c r="AH96" s="44"/>
      <c r="AI96" s="44"/>
      <c r="AJ96" s="44"/>
      <c r="AK96" s="44"/>
      <c r="AL96" s="44"/>
      <c r="AM96" s="44"/>
      <c r="AN96" s="44"/>
      <c r="AO96" s="44"/>
      <c r="AP96" s="44"/>
      <c r="AQ96" s="44"/>
      <c r="AR96" s="44"/>
      <c r="AS96" s="44"/>
      <c r="AT96" s="44"/>
      <c r="AU96" s="44"/>
      <c r="AV96" s="646"/>
    </row>
    <row r="97" spans="1:48" ht="43.2" hidden="1">
      <c r="A97" s="659" t="s">
        <v>994</v>
      </c>
      <c r="B97" s="640" t="s">
        <v>995</v>
      </c>
      <c r="C97" s="640"/>
      <c r="D97" s="660" t="s">
        <v>566</v>
      </c>
      <c r="E97" s="660"/>
      <c r="F97" s="637"/>
      <c r="G97" s="637"/>
      <c r="H97" s="696">
        <v>2021</v>
      </c>
      <c r="I97" s="640"/>
      <c r="J97" s="639"/>
      <c r="K97" s="639"/>
      <c r="L97" s="639"/>
      <c r="M97" s="639"/>
      <c r="N97" s="640" t="s">
        <v>991</v>
      </c>
      <c r="O97" s="639"/>
      <c r="P97" s="638" t="s">
        <v>654</v>
      </c>
      <c r="Q97" s="639"/>
      <c r="R97" s="639"/>
      <c r="S97" s="640" t="s">
        <v>996</v>
      </c>
      <c r="T97" s="639"/>
      <c r="U97" s="638" t="s">
        <v>654</v>
      </c>
      <c r="V97" s="640"/>
      <c r="W97" s="640"/>
      <c r="X97" s="640" t="s">
        <v>997</v>
      </c>
      <c r="Y97" s="639"/>
      <c r="Z97" s="638" t="s">
        <v>654</v>
      </c>
      <c r="AA97" s="640"/>
      <c r="AB97" s="640"/>
      <c r="AC97" s="640" t="s">
        <v>998</v>
      </c>
      <c r="AD97" s="639"/>
      <c r="AE97" s="638" t="s">
        <v>654</v>
      </c>
      <c r="AF97" s="640"/>
      <c r="AG97" s="640"/>
      <c r="AH97" s="640" t="s">
        <v>999</v>
      </c>
      <c r="AI97" s="640"/>
      <c r="AJ97" s="638" t="s">
        <v>654</v>
      </c>
      <c r="AK97" s="640"/>
      <c r="AL97" s="640"/>
      <c r="AM97" s="640" t="s">
        <v>992</v>
      </c>
      <c r="AN97" s="639" t="s">
        <v>568</v>
      </c>
      <c r="AO97" s="638" t="s">
        <v>569</v>
      </c>
      <c r="AP97" s="640"/>
      <c r="AQ97" s="640"/>
      <c r="AR97" s="640"/>
      <c r="AS97" s="640"/>
      <c r="AT97" s="640"/>
      <c r="AU97" s="640"/>
      <c r="AV97" s="641"/>
    </row>
    <row r="98" spans="1:48" ht="60" hidden="1" customHeight="1">
      <c r="A98" s="278" t="s">
        <v>1000</v>
      </c>
      <c r="B98" s="44" t="s">
        <v>1001</v>
      </c>
      <c r="C98" s="44"/>
      <c r="D98" s="43" t="s">
        <v>610</v>
      </c>
      <c r="E98" s="144" t="s">
        <v>592</v>
      </c>
      <c r="F98" s="27"/>
      <c r="G98" s="27"/>
      <c r="H98" s="697">
        <v>2021</v>
      </c>
      <c r="I98" s="44" t="s">
        <v>992</v>
      </c>
      <c r="J98" s="165"/>
      <c r="K98" s="165"/>
      <c r="L98" s="165" t="s">
        <v>568</v>
      </c>
      <c r="M98" s="645" t="s">
        <v>569</v>
      </c>
      <c r="N98" s="44" t="s">
        <v>992</v>
      </c>
      <c r="O98" s="165" t="s">
        <v>568</v>
      </c>
      <c r="P98" s="645" t="s">
        <v>569</v>
      </c>
      <c r="Q98" s="165"/>
      <c r="R98" s="165"/>
      <c r="S98" s="44" t="s">
        <v>998</v>
      </c>
      <c r="T98" s="165"/>
      <c r="U98" s="645" t="s">
        <v>654</v>
      </c>
      <c r="V98" s="44"/>
      <c r="W98" s="44"/>
      <c r="X98" s="44" t="s">
        <v>1002</v>
      </c>
      <c r="Y98" s="165"/>
      <c r="Z98" s="645" t="s">
        <v>654</v>
      </c>
      <c r="AA98" s="44"/>
      <c r="AB98" s="44"/>
      <c r="AC98" s="44"/>
      <c r="AD98" s="165"/>
      <c r="AE98" s="44"/>
      <c r="AF98" s="44"/>
      <c r="AG98" s="44"/>
      <c r="AH98" s="44"/>
      <c r="AI98" s="44"/>
      <c r="AJ98" s="44"/>
      <c r="AK98" s="44"/>
      <c r="AL98" s="44"/>
      <c r="AM98" s="44"/>
      <c r="AN98" s="44"/>
      <c r="AO98" s="44"/>
      <c r="AP98" s="44"/>
      <c r="AQ98" s="44"/>
      <c r="AR98" s="44"/>
      <c r="AS98" s="44"/>
      <c r="AT98" s="44"/>
      <c r="AU98" s="44"/>
      <c r="AV98" s="646"/>
    </row>
    <row r="99" spans="1:48" ht="28.8" hidden="1">
      <c r="A99" s="659" t="s">
        <v>1003</v>
      </c>
      <c r="B99" s="640" t="s">
        <v>1004</v>
      </c>
      <c r="C99" s="640"/>
      <c r="D99" s="660" t="s">
        <v>610</v>
      </c>
      <c r="E99" s="635" t="s">
        <v>592</v>
      </c>
      <c r="F99" s="637"/>
      <c r="G99" s="637"/>
      <c r="H99" s="696">
        <v>2021</v>
      </c>
      <c r="I99" s="640" t="s">
        <v>992</v>
      </c>
      <c r="J99" s="639"/>
      <c r="K99" s="639"/>
      <c r="L99" s="639" t="s">
        <v>568</v>
      </c>
      <c r="M99" s="638" t="s">
        <v>569</v>
      </c>
      <c r="N99" s="640" t="s">
        <v>992</v>
      </c>
      <c r="O99" s="639" t="s">
        <v>568</v>
      </c>
      <c r="P99" s="638" t="s">
        <v>569</v>
      </c>
      <c r="Q99" s="639"/>
      <c r="R99" s="639"/>
      <c r="S99" s="640" t="s">
        <v>1005</v>
      </c>
      <c r="T99" s="639"/>
      <c r="U99" s="638" t="s">
        <v>654</v>
      </c>
      <c r="V99" s="640"/>
      <c r="W99" s="640"/>
      <c r="X99" s="640"/>
      <c r="Y99" s="639"/>
      <c r="Z99" s="640"/>
      <c r="AA99" s="640"/>
      <c r="AB99" s="640"/>
      <c r="AC99" s="640"/>
      <c r="AD99" s="639"/>
      <c r="AE99" s="640"/>
      <c r="AF99" s="640"/>
      <c r="AG99" s="640"/>
      <c r="AH99" s="640"/>
      <c r="AI99" s="640"/>
      <c r="AJ99" s="640"/>
      <c r="AK99" s="640"/>
      <c r="AL99" s="640"/>
      <c r="AM99" s="640"/>
      <c r="AN99" s="640"/>
      <c r="AO99" s="640"/>
      <c r="AP99" s="640"/>
      <c r="AQ99" s="640"/>
      <c r="AR99" s="640"/>
      <c r="AS99" s="640"/>
      <c r="AT99" s="640"/>
      <c r="AU99" s="640"/>
      <c r="AV99" s="641"/>
    </row>
    <row r="100" spans="1:48" s="84" customFormat="1" ht="43.2" hidden="1">
      <c r="A100" s="278" t="s">
        <v>1006</v>
      </c>
      <c r="B100" s="44" t="s">
        <v>1007</v>
      </c>
      <c r="C100" s="44"/>
      <c r="D100" s="43" t="s">
        <v>591</v>
      </c>
      <c r="E100" s="144" t="s">
        <v>592</v>
      </c>
      <c r="F100" s="27"/>
      <c r="G100" s="27"/>
      <c r="H100" s="697">
        <v>2021</v>
      </c>
      <c r="I100" s="44"/>
      <c r="J100" s="165"/>
      <c r="K100" s="165"/>
      <c r="L100" s="165"/>
      <c r="M100" s="165"/>
      <c r="N100" s="44" t="s">
        <v>1008</v>
      </c>
      <c r="O100" s="165"/>
      <c r="P100" s="645" t="s">
        <v>654</v>
      </c>
      <c r="Q100" s="165"/>
      <c r="R100" s="165"/>
      <c r="S100" s="44" t="s">
        <v>1009</v>
      </c>
      <c r="T100" s="165"/>
      <c r="U100" s="645" t="s">
        <v>654</v>
      </c>
      <c r="V100" s="44"/>
      <c r="W100" s="44"/>
      <c r="X100" s="44" t="s">
        <v>992</v>
      </c>
      <c r="Y100" s="165" t="s">
        <v>568</v>
      </c>
      <c r="Z100" s="645" t="s">
        <v>569</v>
      </c>
      <c r="AA100" s="44"/>
      <c r="AB100" s="44"/>
      <c r="AC100" s="44"/>
      <c r="AD100" s="165"/>
      <c r="AE100" s="44"/>
      <c r="AF100" s="44"/>
      <c r="AG100" s="44"/>
      <c r="AH100" s="44"/>
      <c r="AI100" s="44"/>
      <c r="AJ100" s="44"/>
      <c r="AK100" s="44"/>
      <c r="AL100" s="44"/>
      <c r="AM100" s="44"/>
      <c r="AN100" s="44"/>
      <c r="AO100" s="44"/>
      <c r="AP100" s="44"/>
      <c r="AQ100" s="44"/>
      <c r="AR100" s="44"/>
      <c r="AS100" s="44"/>
      <c r="AT100" s="44"/>
      <c r="AU100" s="44"/>
      <c r="AV100" s="646"/>
    </row>
    <row r="101" spans="1:48" s="84" customFormat="1" ht="28.8" hidden="1">
      <c r="A101" s="659" t="s">
        <v>1010</v>
      </c>
      <c r="B101" s="640" t="s">
        <v>1011</v>
      </c>
      <c r="C101" s="640"/>
      <c r="D101" s="660" t="s">
        <v>610</v>
      </c>
      <c r="E101" s="635" t="s">
        <v>592</v>
      </c>
      <c r="F101" s="637"/>
      <c r="G101" s="637"/>
      <c r="H101" s="696">
        <v>2021</v>
      </c>
      <c r="I101" s="640" t="s">
        <v>991</v>
      </c>
      <c r="J101" s="639"/>
      <c r="K101" s="639"/>
      <c r="L101" s="639"/>
      <c r="M101" s="638" t="s">
        <v>654</v>
      </c>
      <c r="N101" s="640" t="s">
        <v>991</v>
      </c>
      <c r="O101" s="639"/>
      <c r="P101" s="638" t="s">
        <v>654</v>
      </c>
      <c r="Q101" s="639"/>
      <c r="R101" s="639"/>
      <c r="S101" s="640" t="s">
        <v>998</v>
      </c>
      <c r="T101" s="639"/>
      <c r="U101" s="638" t="s">
        <v>654</v>
      </c>
      <c r="V101" s="640"/>
      <c r="W101" s="640"/>
      <c r="X101" s="640" t="s">
        <v>992</v>
      </c>
      <c r="Y101" s="639" t="s">
        <v>568</v>
      </c>
      <c r="Z101" s="638" t="s">
        <v>569</v>
      </c>
      <c r="AA101" s="640"/>
      <c r="AB101" s="640"/>
      <c r="AC101" s="640"/>
      <c r="AD101" s="639"/>
      <c r="AE101" s="640"/>
      <c r="AF101" s="640"/>
      <c r="AG101" s="640"/>
      <c r="AH101" s="640"/>
      <c r="AI101" s="640"/>
      <c r="AJ101" s="640"/>
      <c r="AK101" s="640"/>
      <c r="AL101" s="640"/>
      <c r="AM101" s="640"/>
      <c r="AN101" s="640"/>
      <c r="AO101" s="640"/>
      <c r="AP101" s="640"/>
      <c r="AQ101" s="640"/>
      <c r="AR101" s="640"/>
      <c r="AS101" s="640"/>
      <c r="AT101" s="640"/>
      <c r="AU101" s="640"/>
      <c r="AV101" s="641"/>
    </row>
    <row r="102" spans="1:48" s="84" customFormat="1" ht="28.8" hidden="1">
      <c r="A102" s="278" t="s">
        <v>1012</v>
      </c>
      <c r="B102" s="44" t="s">
        <v>1013</v>
      </c>
      <c r="C102" s="44"/>
      <c r="D102" s="43" t="s">
        <v>610</v>
      </c>
      <c r="E102" s="144" t="s">
        <v>592</v>
      </c>
      <c r="F102" s="27"/>
      <c r="G102" s="27"/>
      <c r="H102" s="697">
        <v>2021</v>
      </c>
      <c r="I102" s="44" t="s">
        <v>992</v>
      </c>
      <c r="J102" s="165"/>
      <c r="K102" s="165"/>
      <c r="L102" s="165" t="s">
        <v>568</v>
      </c>
      <c r="M102" s="645" t="s">
        <v>569</v>
      </c>
      <c r="N102" s="44" t="s">
        <v>992</v>
      </c>
      <c r="O102" s="165" t="s">
        <v>568</v>
      </c>
      <c r="P102" s="645" t="s">
        <v>569</v>
      </c>
      <c r="Q102" s="165"/>
      <c r="R102" s="165"/>
      <c r="S102" s="44" t="s">
        <v>1005</v>
      </c>
      <c r="T102" s="165"/>
      <c r="U102" s="645" t="s">
        <v>654</v>
      </c>
      <c r="V102" s="44"/>
      <c r="W102" s="44"/>
      <c r="X102" s="44"/>
      <c r="Y102" s="165"/>
      <c r="Z102" s="44"/>
      <c r="AA102" s="44"/>
      <c r="AB102" s="44"/>
      <c r="AC102" s="44"/>
      <c r="AD102" s="165"/>
      <c r="AE102" s="44"/>
      <c r="AF102" s="44"/>
      <c r="AG102" s="44"/>
      <c r="AH102" s="44"/>
      <c r="AI102" s="44"/>
      <c r="AJ102" s="44"/>
      <c r="AK102" s="44"/>
      <c r="AL102" s="44"/>
      <c r="AM102" s="44"/>
      <c r="AN102" s="44"/>
      <c r="AO102" s="44"/>
      <c r="AP102" s="44"/>
      <c r="AQ102" s="44"/>
      <c r="AR102" s="44"/>
      <c r="AS102" s="44"/>
      <c r="AT102" s="44"/>
      <c r="AU102" s="44"/>
      <c r="AV102" s="646"/>
    </row>
    <row r="103" spans="1:48" ht="28.8" hidden="1">
      <c r="A103" s="659" t="s">
        <v>1014</v>
      </c>
      <c r="B103" s="640" t="s">
        <v>1015</v>
      </c>
      <c r="C103" s="640"/>
      <c r="D103" s="660" t="s">
        <v>610</v>
      </c>
      <c r="E103" s="635" t="s">
        <v>592</v>
      </c>
      <c r="F103" s="637"/>
      <c r="G103" s="637"/>
      <c r="H103" s="696">
        <v>2021</v>
      </c>
      <c r="I103" s="640" t="s">
        <v>992</v>
      </c>
      <c r="J103" s="639"/>
      <c r="K103" s="639"/>
      <c r="L103" s="639" t="s">
        <v>568</v>
      </c>
      <c r="M103" s="638" t="s">
        <v>569</v>
      </c>
      <c r="N103" s="640" t="s">
        <v>992</v>
      </c>
      <c r="O103" s="639" t="s">
        <v>568</v>
      </c>
      <c r="P103" s="638" t="s">
        <v>569</v>
      </c>
      <c r="Q103" s="639"/>
      <c r="R103" s="639"/>
      <c r="S103" s="640" t="s">
        <v>1005</v>
      </c>
      <c r="T103" s="639"/>
      <c r="U103" s="638" t="s">
        <v>654</v>
      </c>
      <c r="V103" s="640"/>
      <c r="W103" s="640"/>
      <c r="X103" s="640"/>
      <c r="Y103" s="639"/>
      <c r="Z103" s="640"/>
      <c r="AA103" s="640"/>
      <c r="AB103" s="640"/>
      <c r="AC103" s="640"/>
      <c r="AD103" s="639"/>
      <c r="AE103" s="640"/>
      <c r="AF103" s="640"/>
      <c r="AG103" s="640"/>
      <c r="AH103" s="640"/>
      <c r="AI103" s="640"/>
      <c r="AJ103" s="640"/>
      <c r="AK103" s="640"/>
      <c r="AL103" s="640"/>
      <c r="AM103" s="640"/>
      <c r="AN103" s="640"/>
      <c r="AO103" s="640"/>
      <c r="AP103" s="640"/>
      <c r="AQ103" s="640"/>
      <c r="AR103" s="640"/>
      <c r="AS103" s="640"/>
      <c r="AT103" s="640"/>
      <c r="AU103" s="640"/>
      <c r="AV103" s="641"/>
    </row>
    <row r="104" spans="1:48" ht="43.2" hidden="1">
      <c r="A104" s="278" t="s">
        <v>1016</v>
      </c>
      <c r="B104" s="44" t="s">
        <v>1017</v>
      </c>
      <c r="C104" s="44"/>
      <c r="D104" s="43" t="s">
        <v>602</v>
      </c>
      <c r="E104" s="43"/>
      <c r="F104" s="27"/>
      <c r="G104" s="27"/>
      <c r="H104" s="697">
        <v>2021</v>
      </c>
      <c r="I104" s="44" t="s">
        <v>54</v>
      </c>
      <c r="J104" s="165"/>
      <c r="K104" s="165"/>
      <c r="L104" s="165" t="s">
        <v>641</v>
      </c>
      <c r="M104" s="645" t="s">
        <v>569</v>
      </c>
      <c r="N104" s="44" t="s">
        <v>54</v>
      </c>
      <c r="O104" s="165" t="s">
        <v>641</v>
      </c>
      <c r="P104" s="645" t="s">
        <v>569</v>
      </c>
      <c r="Q104" s="165"/>
      <c r="R104" s="165"/>
      <c r="S104" s="44" t="s">
        <v>1018</v>
      </c>
      <c r="T104" s="165"/>
      <c r="U104" s="645" t="s">
        <v>1019</v>
      </c>
      <c r="V104" s="44"/>
      <c r="W104" s="44"/>
      <c r="X104" s="44" t="s">
        <v>1020</v>
      </c>
      <c r="Y104" s="165"/>
      <c r="Z104" s="645" t="s">
        <v>1021</v>
      </c>
      <c r="AA104" s="44"/>
      <c r="AB104" s="44"/>
      <c r="AC104" s="44" t="s">
        <v>1022</v>
      </c>
      <c r="AD104" s="165"/>
      <c r="AE104" s="645" t="s">
        <v>708</v>
      </c>
      <c r="AF104" s="44"/>
      <c r="AG104" s="44"/>
      <c r="AH104" s="44"/>
      <c r="AI104" s="44"/>
      <c r="AJ104" s="44"/>
      <c r="AK104" s="44"/>
      <c r="AL104" s="44"/>
      <c r="AM104" s="44"/>
      <c r="AN104" s="44"/>
      <c r="AO104" s="44"/>
      <c r="AP104" s="44"/>
      <c r="AQ104" s="44"/>
      <c r="AR104" s="44"/>
      <c r="AS104" s="44"/>
      <c r="AT104" s="44"/>
      <c r="AU104" s="44"/>
      <c r="AV104" s="646"/>
    </row>
    <row r="105" spans="1:48" s="84" customFormat="1" ht="43.2" hidden="1">
      <c r="A105" s="659" t="s">
        <v>1023</v>
      </c>
      <c r="B105" s="640" t="s">
        <v>1024</v>
      </c>
      <c r="C105" s="640"/>
      <c r="D105" s="660" t="s">
        <v>602</v>
      </c>
      <c r="E105" s="660"/>
      <c r="F105" s="637"/>
      <c r="G105" s="637"/>
      <c r="H105" s="696">
        <v>2021</v>
      </c>
      <c r="I105" s="640" t="s">
        <v>32</v>
      </c>
      <c r="J105" s="639"/>
      <c r="K105" s="639"/>
      <c r="L105" s="639" t="s">
        <v>641</v>
      </c>
      <c r="M105" s="638" t="s">
        <v>569</v>
      </c>
      <c r="N105" s="640" t="s">
        <v>32</v>
      </c>
      <c r="O105" s="639" t="s">
        <v>641</v>
      </c>
      <c r="P105" s="638" t="s">
        <v>569</v>
      </c>
      <c r="Q105" s="639"/>
      <c r="R105" s="639"/>
      <c r="S105" s="640"/>
      <c r="T105" s="639"/>
      <c r="U105" s="640"/>
      <c r="V105" s="640"/>
      <c r="W105" s="640"/>
      <c r="X105" s="640"/>
      <c r="Y105" s="639"/>
      <c r="Z105" s="640"/>
      <c r="AA105" s="640"/>
      <c r="AB105" s="640"/>
      <c r="AC105" s="640"/>
      <c r="AD105" s="639"/>
      <c r="AE105" s="640"/>
      <c r="AF105" s="640"/>
      <c r="AG105" s="640"/>
      <c r="AH105" s="640"/>
      <c r="AI105" s="640"/>
      <c r="AJ105" s="640"/>
      <c r="AK105" s="640"/>
      <c r="AL105" s="640"/>
      <c r="AM105" s="640"/>
      <c r="AN105" s="640"/>
      <c r="AO105" s="640"/>
      <c r="AP105" s="640"/>
      <c r="AQ105" s="640"/>
      <c r="AR105" s="640"/>
      <c r="AS105" s="640"/>
      <c r="AT105" s="640"/>
      <c r="AU105" s="640"/>
      <c r="AV105" s="641"/>
    </row>
    <row r="106" spans="1:48" s="84" customFormat="1" ht="28.8" hidden="1">
      <c r="A106" s="278" t="s">
        <v>1025</v>
      </c>
      <c r="B106" s="44" t="s">
        <v>1026</v>
      </c>
      <c r="C106" s="44"/>
      <c r="D106" s="43" t="s">
        <v>610</v>
      </c>
      <c r="E106" s="144" t="s">
        <v>592</v>
      </c>
      <c r="F106" s="27"/>
      <c r="G106" s="27"/>
      <c r="H106" s="697">
        <v>2021</v>
      </c>
      <c r="I106" s="44"/>
      <c r="J106" s="165"/>
      <c r="K106" s="165"/>
      <c r="L106" s="165"/>
      <c r="M106" s="165"/>
      <c r="N106" s="44" t="s">
        <v>1027</v>
      </c>
      <c r="O106" s="165" t="s">
        <v>641</v>
      </c>
      <c r="P106" s="645" t="s">
        <v>569</v>
      </c>
      <c r="Q106" s="165"/>
      <c r="R106" s="165"/>
      <c r="S106" s="44" t="s">
        <v>32</v>
      </c>
      <c r="T106" s="165" t="s">
        <v>641</v>
      </c>
      <c r="U106" s="645" t="s">
        <v>569</v>
      </c>
      <c r="V106" s="44"/>
      <c r="W106" s="44"/>
      <c r="X106" s="44" t="s">
        <v>730</v>
      </c>
      <c r="Y106" s="165" t="s">
        <v>641</v>
      </c>
      <c r="Z106" s="645" t="s">
        <v>569</v>
      </c>
      <c r="AA106" s="44"/>
      <c r="AB106" s="44"/>
      <c r="AC106" s="44" t="s">
        <v>1028</v>
      </c>
      <c r="AD106" s="165" t="s">
        <v>641</v>
      </c>
      <c r="AE106" s="645" t="s">
        <v>569</v>
      </c>
      <c r="AF106" s="44"/>
      <c r="AG106" s="44"/>
      <c r="AH106" s="44"/>
      <c r="AI106" s="44"/>
      <c r="AJ106" s="44"/>
      <c r="AK106" s="44"/>
      <c r="AL106" s="44"/>
      <c r="AM106" s="44"/>
      <c r="AN106" s="44"/>
      <c r="AO106" s="44"/>
      <c r="AP106" s="44"/>
      <c r="AQ106" s="44"/>
      <c r="AR106" s="44"/>
      <c r="AS106" s="44"/>
      <c r="AT106" s="44"/>
      <c r="AU106" s="44"/>
      <c r="AV106" s="646"/>
    </row>
    <row r="107" spans="1:48" ht="57.6" hidden="1">
      <c r="A107" s="659" t="s">
        <v>1029</v>
      </c>
      <c r="B107" s="640" t="s">
        <v>1030</v>
      </c>
      <c r="C107" s="640"/>
      <c r="D107" s="660" t="s">
        <v>566</v>
      </c>
      <c r="E107" s="660"/>
      <c r="F107" s="637"/>
      <c r="G107" s="637"/>
      <c r="H107" s="696">
        <v>2021</v>
      </c>
      <c r="I107" s="640" t="s">
        <v>1031</v>
      </c>
      <c r="J107" s="639"/>
      <c r="K107" s="639"/>
      <c r="L107" s="639"/>
      <c r="M107" s="638" t="s">
        <v>1032</v>
      </c>
      <c r="N107" s="640" t="s">
        <v>1031</v>
      </c>
      <c r="O107" s="639"/>
      <c r="P107" s="638" t="s">
        <v>1032</v>
      </c>
      <c r="Q107" s="639"/>
      <c r="R107" s="639"/>
      <c r="S107" s="640" t="s">
        <v>41</v>
      </c>
      <c r="T107" s="639" t="s">
        <v>908</v>
      </c>
      <c r="U107" s="638" t="s">
        <v>569</v>
      </c>
      <c r="V107" s="640"/>
      <c r="W107" s="640"/>
      <c r="X107" s="637" t="s">
        <v>1033</v>
      </c>
      <c r="Y107" s="639"/>
      <c r="Z107" s="638" t="s">
        <v>1032</v>
      </c>
      <c r="AA107" s="640"/>
      <c r="AB107" s="640"/>
      <c r="AC107" s="640" t="s">
        <v>1034</v>
      </c>
      <c r="AD107" s="639"/>
      <c r="AE107" s="638" t="s">
        <v>1035</v>
      </c>
      <c r="AF107" s="640"/>
      <c r="AG107" s="640"/>
      <c r="AH107" s="640" t="s">
        <v>1036</v>
      </c>
      <c r="AI107" s="640"/>
      <c r="AJ107" s="639" t="s">
        <v>1037</v>
      </c>
      <c r="AK107" s="640"/>
      <c r="AL107" s="640"/>
      <c r="AM107" s="640"/>
      <c r="AN107" s="640"/>
      <c r="AO107" s="640"/>
      <c r="AP107" s="640"/>
      <c r="AQ107" s="640"/>
      <c r="AR107" s="640"/>
      <c r="AS107" s="640"/>
      <c r="AT107" s="640"/>
      <c r="AU107" s="640"/>
      <c r="AV107" s="641"/>
    </row>
    <row r="108" spans="1:48" ht="43.2" hidden="1">
      <c r="A108" s="278" t="s">
        <v>1038</v>
      </c>
      <c r="B108" s="44" t="s">
        <v>1039</v>
      </c>
      <c r="C108" s="44"/>
      <c r="D108" s="43" t="s">
        <v>816</v>
      </c>
      <c r="E108" s="43"/>
      <c r="F108" s="27"/>
      <c r="G108" s="27"/>
      <c r="H108" s="697">
        <v>2021</v>
      </c>
      <c r="I108" s="44" t="s">
        <v>1031</v>
      </c>
      <c r="J108" s="165"/>
      <c r="K108" s="165"/>
      <c r="L108" s="165"/>
      <c r="M108" s="645" t="s">
        <v>1032</v>
      </c>
      <c r="N108" s="44" t="s">
        <v>1031</v>
      </c>
      <c r="O108" s="165"/>
      <c r="P108" s="645" t="s">
        <v>1032</v>
      </c>
      <c r="Q108" s="165"/>
      <c r="R108" s="165"/>
      <c r="S108" s="44" t="s">
        <v>41</v>
      </c>
      <c r="T108" s="165" t="s">
        <v>908</v>
      </c>
      <c r="U108" s="645" t="s">
        <v>569</v>
      </c>
      <c r="V108" s="44"/>
      <c r="W108" s="44"/>
      <c r="X108" s="44" t="s">
        <v>1034</v>
      </c>
      <c r="Y108" s="165"/>
      <c r="Z108" s="645" t="s">
        <v>1035</v>
      </c>
      <c r="AA108" s="44"/>
      <c r="AB108" s="44"/>
      <c r="AC108" s="44" t="s">
        <v>1040</v>
      </c>
      <c r="AD108" s="165"/>
      <c r="AE108" s="645" t="s">
        <v>1041</v>
      </c>
      <c r="AF108" s="44"/>
      <c r="AG108" s="44"/>
      <c r="AH108" s="44" t="s">
        <v>1042</v>
      </c>
      <c r="AI108" s="44"/>
      <c r="AJ108" s="165" t="s">
        <v>1043</v>
      </c>
      <c r="AK108" s="44"/>
      <c r="AL108" s="44"/>
      <c r="AM108" s="44"/>
      <c r="AN108" s="44"/>
      <c r="AO108" s="44"/>
      <c r="AP108" s="44"/>
      <c r="AQ108" s="44"/>
      <c r="AR108" s="44"/>
      <c r="AS108" s="44"/>
      <c r="AT108" s="44"/>
      <c r="AU108" s="44"/>
      <c r="AV108" s="646"/>
    </row>
    <row r="109" spans="1:48" ht="43.2" hidden="1">
      <c r="A109" s="659" t="s">
        <v>1044</v>
      </c>
      <c r="B109" s="640" t="s">
        <v>1045</v>
      </c>
      <c r="C109" s="640"/>
      <c r="D109" s="660" t="s">
        <v>595</v>
      </c>
      <c r="E109" s="635" t="s">
        <v>592</v>
      </c>
      <c r="F109" s="637"/>
      <c r="G109" s="637"/>
      <c r="H109" s="696">
        <v>2021</v>
      </c>
      <c r="I109" s="640" t="s">
        <v>51</v>
      </c>
      <c r="J109" s="639"/>
      <c r="K109" s="639"/>
      <c r="L109" s="639" t="s">
        <v>1046</v>
      </c>
      <c r="M109" s="638" t="s">
        <v>569</v>
      </c>
      <c r="N109" s="640" t="s">
        <v>41</v>
      </c>
      <c r="O109" s="639" t="s">
        <v>908</v>
      </c>
      <c r="P109" s="638" t="s">
        <v>569</v>
      </c>
      <c r="Q109" s="639"/>
      <c r="R109" s="639"/>
      <c r="S109" s="640" t="s">
        <v>64</v>
      </c>
      <c r="T109" s="639" t="s">
        <v>974</v>
      </c>
      <c r="U109" s="638" t="s">
        <v>569</v>
      </c>
      <c r="V109" s="640"/>
      <c r="W109" s="640"/>
      <c r="X109" s="640" t="s">
        <v>51</v>
      </c>
      <c r="Y109" s="639" t="s">
        <v>1046</v>
      </c>
      <c r="Z109" s="638" t="s">
        <v>569</v>
      </c>
      <c r="AA109" s="640"/>
      <c r="AB109" s="640"/>
      <c r="AC109" s="640" t="s">
        <v>45</v>
      </c>
      <c r="AD109" s="639" t="s">
        <v>908</v>
      </c>
      <c r="AE109" s="638" t="s">
        <v>569</v>
      </c>
      <c r="AF109" s="640"/>
      <c r="AG109" s="640"/>
      <c r="AH109" s="640"/>
      <c r="AI109" s="640"/>
      <c r="AJ109" s="640"/>
      <c r="AK109" s="640"/>
      <c r="AL109" s="640"/>
      <c r="AM109" s="640"/>
      <c r="AN109" s="640"/>
      <c r="AO109" s="640"/>
      <c r="AP109" s="640"/>
      <c r="AQ109" s="640"/>
      <c r="AR109" s="640"/>
      <c r="AS109" s="640"/>
      <c r="AT109" s="640"/>
      <c r="AU109" s="640"/>
      <c r="AV109" s="641"/>
    </row>
    <row r="110" spans="1:48" ht="43.2" hidden="1">
      <c r="A110" s="278" t="s">
        <v>1047</v>
      </c>
      <c r="B110" s="44" t="s">
        <v>1048</v>
      </c>
      <c r="C110" s="44"/>
      <c r="D110" s="43" t="s">
        <v>575</v>
      </c>
      <c r="E110" s="43"/>
      <c r="F110" s="27"/>
      <c r="G110" s="27"/>
      <c r="H110" s="697">
        <v>2021</v>
      </c>
      <c r="I110" s="44" t="s">
        <v>1049</v>
      </c>
      <c r="J110" s="165"/>
      <c r="K110" s="165"/>
      <c r="L110" s="165" t="s">
        <v>1046</v>
      </c>
      <c r="M110" s="645" t="s">
        <v>569</v>
      </c>
      <c r="N110" s="44" t="s">
        <v>1050</v>
      </c>
      <c r="O110" s="165" t="s">
        <v>1046</v>
      </c>
      <c r="P110" s="645" t="s">
        <v>569</v>
      </c>
      <c r="Q110" s="165"/>
      <c r="R110" s="165"/>
      <c r="S110" s="44" t="s">
        <v>1051</v>
      </c>
      <c r="T110" s="165" t="s">
        <v>1046</v>
      </c>
      <c r="U110" s="645" t="s">
        <v>569</v>
      </c>
      <c r="V110" s="44"/>
      <c r="W110" s="44"/>
      <c r="X110" s="44" t="s">
        <v>51</v>
      </c>
      <c r="Y110" s="165" t="s">
        <v>1046</v>
      </c>
      <c r="Z110" s="645" t="s">
        <v>569</v>
      </c>
      <c r="AA110" s="44"/>
      <c r="AB110" s="44"/>
      <c r="AC110" s="44"/>
      <c r="AD110" s="165"/>
      <c r="AE110" s="44"/>
      <c r="AF110" s="44"/>
      <c r="AG110" s="44"/>
      <c r="AH110" s="44"/>
      <c r="AI110" s="44"/>
      <c r="AJ110" s="44"/>
      <c r="AK110" s="44"/>
      <c r="AL110" s="44"/>
      <c r="AM110" s="44"/>
      <c r="AN110" s="44"/>
      <c r="AO110" s="44"/>
      <c r="AP110" s="44"/>
      <c r="AQ110" s="44"/>
      <c r="AR110" s="44"/>
      <c r="AS110" s="44"/>
      <c r="AT110" s="44"/>
      <c r="AU110" s="44"/>
      <c r="AV110" s="646"/>
    </row>
    <row r="111" spans="1:48" ht="28.8" hidden="1">
      <c r="A111" s="659" t="s">
        <v>1052</v>
      </c>
      <c r="B111" s="640" t="s">
        <v>1053</v>
      </c>
      <c r="C111" s="640"/>
      <c r="D111" s="660" t="s">
        <v>1054</v>
      </c>
      <c r="E111" s="660"/>
      <c r="F111" s="637"/>
      <c r="G111" s="637"/>
      <c r="H111" s="696">
        <v>2021</v>
      </c>
      <c r="I111" s="640" t="s">
        <v>136</v>
      </c>
      <c r="J111" s="639"/>
      <c r="K111" s="639"/>
      <c r="L111" s="639" t="s">
        <v>908</v>
      </c>
      <c r="M111" s="638" t="s">
        <v>569</v>
      </c>
      <c r="N111" s="640" t="s">
        <v>136</v>
      </c>
      <c r="O111" s="639" t="s">
        <v>908</v>
      </c>
      <c r="P111" s="638" t="s">
        <v>569</v>
      </c>
      <c r="Q111" s="639"/>
      <c r="R111" s="639"/>
      <c r="S111" s="640"/>
      <c r="T111" s="639"/>
      <c r="U111" s="640"/>
      <c r="V111" s="640"/>
      <c r="W111" s="640"/>
      <c r="X111" s="640"/>
      <c r="Y111" s="639"/>
      <c r="Z111" s="640"/>
      <c r="AA111" s="640"/>
      <c r="AB111" s="640"/>
      <c r="AC111" s="640"/>
      <c r="AD111" s="639"/>
      <c r="AE111" s="640"/>
      <c r="AF111" s="640"/>
      <c r="AG111" s="640"/>
      <c r="AH111" s="640"/>
      <c r="AI111" s="640"/>
      <c r="AJ111" s="640"/>
      <c r="AK111" s="640"/>
      <c r="AL111" s="640"/>
      <c r="AM111" s="640"/>
      <c r="AN111" s="640"/>
      <c r="AO111" s="640"/>
      <c r="AP111" s="640"/>
      <c r="AQ111" s="640"/>
      <c r="AR111" s="640"/>
      <c r="AS111" s="640"/>
      <c r="AT111" s="640"/>
      <c r="AU111" s="640"/>
      <c r="AV111" s="641"/>
    </row>
    <row r="112" spans="1:48" ht="28.8" hidden="1">
      <c r="A112" s="278" t="s">
        <v>1055</v>
      </c>
      <c r="B112" s="44" t="s">
        <v>1056</v>
      </c>
      <c r="C112" s="44"/>
      <c r="D112" s="43" t="s">
        <v>704</v>
      </c>
      <c r="E112" s="43" t="s">
        <v>1057</v>
      </c>
      <c r="F112" s="27"/>
      <c r="G112" s="27"/>
      <c r="H112" s="697">
        <v>2021</v>
      </c>
      <c r="I112" s="44" t="s">
        <v>1058</v>
      </c>
      <c r="J112" s="165"/>
      <c r="K112" s="165"/>
      <c r="L112" s="165"/>
      <c r="M112" s="645" t="s">
        <v>708</v>
      </c>
      <c r="N112" s="44" t="s">
        <v>1058</v>
      </c>
      <c r="O112" s="165"/>
      <c r="P112" s="645" t="s">
        <v>708</v>
      </c>
      <c r="Q112" s="165"/>
      <c r="R112" s="165"/>
      <c r="S112" s="44" t="s">
        <v>51</v>
      </c>
      <c r="T112" s="165" t="s">
        <v>1046</v>
      </c>
      <c r="U112" s="645" t="s">
        <v>569</v>
      </c>
      <c r="V112" s="44"/>
      <c r="W112" s="44"/>
      <c r="X112" s="44" t="s">
        <v>1059</v>
      </c>
      <c r="Y112" s="165"/>
      <c r="Z112" s="645" t="s">
        <v>708</v>
      </c>
      <c r="AA112" s="44"/>
      <c r="AB112" s="44"/>
      <c r="AC112" s="44" t="s">
        <v>1060</v>
      </c>
      <c r="AD112" s="165"/>
      <c r="AE112" s="645" t="s">
        <v>708</v>
      </c>
      <c r="AF112" s="44"/>
      <c r="AG112" s="44"/>
      <c r="AH112" s="44"/>
      <c r="AI112" s="44"/>
      <c r="AJ112" s="44"/>
      <c r="AK112" s="44"/>
      <c r="AL112" s="44"/>
      <c r="AM112" s="44"/>
      <c r="AN112" s="44"/>
      <c r="AO112" s="44"/>
      <c r="AP112" s="44"/>
      <c r="AQ112" s="44"/>
      <c r="AR112" s="44"/>
      <c r="AS112" s="44"/>
      <c r="AT112" s="44"/>
      <c r="AU112" s="44"/>
      <c r="AV112" s="646"/>
    </row>
    <row r="113" spans="1:48" ht="28.8" hidden="1">
      <c r="A113" s="659" t="s">
        <v>1061</v>
      </c>
      <c r="B113" s="640" t="s">
        <v>1062</v>
      </c>
      <c r="C113" s="640"/>
      <c r="D113" s="660" t="s">
        <v>591</v>
      </c>
      <c r="E113" s="635" t="s">
        <v>592</v>
      </c>
      <c r="F113" s="637"/>
      <c r="G113" s="637"/>
      <c r="H113" s="696">
        <v>2021</v>
      </c>
      <c r="I113" s="640" t="s">
        <v>1063</v>
      </c>
      <c r="J113" s="639"/>
      <c r="K113" s="639"/>
      <c r="L113" s="639" t="s">
        <v>974</v>
      </c>
      <c r="M113" s="638" t="s">
        <v>569</v>
      </c>
      <c r="N113" s="640" t="s">
        <v>1063</v>
      </c>
      <c r="O113" s="639" t="s">
        <v>974</v>
      </c>
      <c r="P113" s="638" t="s">
        <v>569</v>
      </c>
      <c r="Q113" s="639"/>
      <c r="R113" s="639"/>
      <c r="S113" s="640" t="s">
        <v>1064</v>
      </c>
      <c r="T113" s="639"/>
      <c r="U113" s="638" t="s">
        <v>1065</v>
      </c>
      <c r="V113" s="640"/>
      <c r="W113" s="640"/>
      <c r="X113" s="640"/>
      <c r="Y113" s="639"/>
      <c r="Z113" s="640"/>
      <c r="AA113" s="640"/>
      <c r="AB113" s="640"/>
      <c r="AC113" s="640"/>
      <c r="AD113" s="639"/>
      <c r="AE113" s="640"/>
      <c r="AF113" s="640"/>
      <c r="AG113" s="640"/>
      <c r="AH113" s="640"/>
      <c r="AI113" s="640"/>
      <c r="AJ113" s="640"/>
      <c r="AK113" s="640"/>
      <c r="AL113" s="640"/>
      <c r="AM113" s="640"/>
      <c r="AN113" s="640"/>
      <c r="AO113" s="640"/>
      <c r="AP113" s="640"/>
      <c r="AQ113" s="640"/>
      <c r="AR113" s="640"/>
      <c r="AS113" s="640"/>
      <c r="AT113" s="640"/>
      <c r="AU113" s="640"/>
      <c r="AV113" s="641"/>
    </row>
    <row r="114" spans="1:48" ht="28.8" hidden="1">
      <c r="A114" s="278" t="s">
        <v>1066</v>
      </c>
      <c r="B114" s="44" t="s">
        <v>1067</v>
      </c>
      <c r="C114" s="44"/>
      <c r="D114" s="43" t="s">
        <v>602</v>
      </c>
      <c r="E114" s="43"/>
      <c r="F114" s="27"/>
      <c r="G114" s="27"/>
      <c r="H114" s="697">
        <v>2021</v>
      </c>
      <c r="I114" s="44"/>
      <c r="J114" s="165"/>
      <c r="K114" s="165"/>
      <c r="L114" s="165"/>
      <c r="M114" s="165"/>
      <c r="N114" s="44" t="s">
        <v>1063</v>
      </c>
      <c r="O114" s="165" t="s">
        <v>974</v>
      </c>
      <c r="P114" s="645" t="s">
        <v>569</v>
      </c>
      <c r="Q114" s="165"/>
      <c r="R114" s="165"/>
      <c r="S114" s="44" t="s">
        <v>1064</v>
      </c>
      <c r="T114" s="165"/>
      <c r="U114" s="645" t="s">
        <v>1065</v>
      </c>
      <c r="V114" s="44"/>
      <c r="W114" s="44"/>
      <c r="X114" s="44"/>
      <c r="Y114" s="165"/>
      <c r="Z114" s="44"/>
      <c r="AA114" s="44"/>
      <c r="AB114" s="44"/>
      <c r="AC114" s="44"/>
      <c r="AD114" s="165"/>
      <c r="AE114" s="44"/>
      <c r="AF114" s="44"/>
      <c r="AG114" s="44"/>
      <c r="AH114" s="44"/>
      <c r="AI114" s="44"/>
      <c r="AJ114" s="44"/>
      <c r="AK114" s="44"/>
      <c r="AL114" s="44"/>
      <c r="AM114" s="44"/>
      <c r="AN114" s="44"/>
      <c r="AO114" s="44"/>
      <c r="AP114" s="44"/>
      <c r="AQ114" s="44"/>
      <c r="AR114" s="44"/>
      <c r="AS114" s="44"/>
      <c r="AT114" s="44"/>
      <c r="AU114" s="44"/>
      <c r="AV114" s="646"/>
    </row>
    <row r="115" spans="1:48" ht="28.8" hidden="1">
      <c r="A115" s="659" t="s">
        <v>1068</v>
      </c>
      <c r="B115" s="640" t="s">
        <v>1069</v>
      </c>
      <c r="C115" s="640"/>
      <c r="D115" s="660" t="s">
        <v>1070</v>
      </c>
      <c r="E115" s="635" t="s">
        <v>592</v>
      </c>
      <c r="F115" s="637"/>
      <c r="G115" s="637"/>
      <c r="H115" s="696">
        <v>2021</v>
      </c>
      <c r="I115" s="640"/>
      <c r="J115" s="639"/>
      <c r="K115" s="639"/>
      <c r="L115" s="639"/>
      <c r="M115" s="639"/>
      <c r="N115" s="640" t="s">
        <v>1063</v>
      </c>
      <c r="O115" s="639" t="s">
        <v>974</v>
      </c>
      <c r="P115" s="638" t="s">
        <v>569</v>
      </c>
      <c r="Q115" s="639"/>
      <c r="R115" s="639"/>
      <c r="S115" s="640" t="s">
        <v>1064</v>
      </c>
      <c r="T115" s="639"/>
      <c r="U115" s="638" t="s">
        <v>1065</v>
      </c>
      <c r="V115" s="640"/>
      <c r="W115" s="640"/>
      <c r="X115" s="640"/>
      <c r="Y115" s="639"/>
      <c r="Z115" s="640"/>
      <c r="AA115" s="640"/>
      <c r="AB115" s="640"/>
      <c r="AC115" s="640"/>
      <c r="AD115" s="639"/>
      <c r="AE115" s="640"/>
      <c r="AF115" s="640"/>
      <c r="AG115" s="640"/>
      <c r="AH115" s="640"/>
      <c r="AI115" s="640"/>
      <c r="AJ115" s="640"/>
      <c r="AK115" s="640"/>
      <c r="AL115" s="640"/>
      <c r="AM115" s="640"/>
      <c r="AN115" s="640"/>
      <c r="AO115" s="640"/>
      <c r="AP115" s="640"/>
      <c r="AQ115" s="640"/>
      <c r="AR115" s="640"/>
      <c r="AS115" s="640"/>
      <c r="AT115" s="640"/>
      <c r="AU115" s="640"/>
      <c r="AV115" s="641"/>
    </row>
    <row r="116" spans="1:48" ht="43.2" hidden="1">
      <c r="A116" s="278" t="s">
        <v>1071</v>
      </c>
      <c r="B116" s="44" t="s">
        <v>1072</v>
      </c>
      <c r="C116" s="44"/>
      <c r="D116" s="43" t="s">
        <v>566</v>
      </c>
      <c r="E116" s="43"/>
      <c r="F116" s="27"/>
      <c r="G116" s="27"/>
      <c r="H116" s="697">
        <v>2021</v>
      </c>
      <c r="I116" s="44"/>
      <c r="J116" s="165"/>
      <c r="K116" s="165"/>
      <c r="L116" s="165"/>
      <c r="M116" s="165"/>
      <c r="N116" s="44" t="s">
        <v>87</v>
      </c>
      <c r="O116" s="165" t="s">
        <v>782</v>
      </c>
      <c r="P116" s="645" t="s">
        <v>569</v>
      </c>
      <c r="Q116" s="165"/>
      <c r="R116" s="165"/>
      <c r="S116" s="44" t="s">
        <v>1073</v>
      </c>
      <c r="T116" s="165"/>
      <c r="U116" s="645" t="s">
        <v>853</v>
      </c>
      <c r="V116" s="44"/>
      <c r="W116" s="44"/>
      <c r="X116" s="44" t="s">
        <v>1074</v>
      </c>
      <c r="Y116" s="165"/>
      <c r="Z116" s="645" t="s">
        <v>853</v>
      </c>
      <c r="AA116" s="44"/>
      <c r="AB116" s="44"/>
      <c r="AC116" s="44"/>
      <c r="AD116" s="165"/>
      <c r="AE116" s="44"/>
      <c r="AF116" s="44"/>
      <c r="AG116" s="44"/>
      <c r="AH116" s="44"/>
      <c r="AI116" s="44"/>
      <c r="AJ116" s="44"/>
      <c r="AK116" s="44"/>
      <c r="AL116" s="44"/>
      <c r="AM116" s="44"/>
      <c r="AN116" s="44"/>
      <c r="AO116" s="44"/>
      <c r="AP116" s="44"/>
      <c r="AQ116" s="44"/>
      <c r="AR116" s="44"/>
      <c r="AS116" s="44"/>
      <c r="AT116" s="44"/>
      <c r="AU116" s="44"/>
      <c r="AV116" s="646"/>
    </row>
    <row r="117" spans="1:48" ht="28.8" hidden="1">
      <c r="A117" s="659" t="s">
        <v>1075</v>
      </c>
      <c r="B117" s="640" t="s">
        <v>1076</v>
      </c>
      <c r="C117" s="640"/>
      <c r="D117" s="660" t="s">
        <v>591</v>
      </c>
      <c r="E117" s="635" t="s">
        <v>592</v>
      </c>
      <c r="F117" s="637"/>
      <c r="G117" s="637"/>
      <c r="H117" s="696">
        <v>2021</v>
      </c>
      <c r="I117" s="640" t="s">
        <v>709</v>
      </c>
      <c r="J117" s="639"/>
      <c r="K117" s="639"/>
      <c r="L117" s="639"/>
      <c r="M117" s="638" t="s">
        <v>708</v>
      </c>
      <c r="N117" s="640" t="s">
        <v>709</v>
      </c>
      <c r="O117" s="639"/>
      <c r="P117" s="638" t="s">
        <v>708</v>
      </c>
      <c r="Q117" s="639"/>
      <c r="R117" s="639"/>
      <c r="S117" s="640" t="s">
        <v>1077</v>
      </c>
      <c r="T117" s="639"/>
      <c r="U117" s="638" t="s">
        <v>708</v>
      </c>
      <c r="V117" s="640"/>
      <c r="W117" s="640"/>
      <c r="X117" s="640" t="s">
        <v>1078</v>
      </c>
      <c r="Y117" s="639"/>
      <c r="Z117" s="638" t="s">
        <v>708</v>
      </c>
      <c r="AA117" s="640"/>
      <c r="AB117" s="640"/>
      <c r="AC117" s="640" t="s">
        <v>1079</v>
      </c>
      <c r="AD117" s="639"/>
      <c r="AE117" s="638" t="s">
        <v>708</v>
      </c>
      <c r="AF117" s="640"/>
      <c r="AG117" s="640"/>
      <c r="AH117" s="640" t="s">
        <v>1080</v>
      </c>
      <c r="AI117" s="640"/>
      <c r="AJ117" s="638" t="s">
        <v>708</v>
      </c>
      <c r="AK117" s="640"/>
      <c r="AL117" s="640"/>
      <c r="AM117" s="634" t="s">
        <v>344</v>
      </c>
      <c r="AN117" s="638" t="s">
        <v>641</v>
      </c>
      <c r="AO117" s="638" t="s">
        <v>569</v>
      </c>
      <c r="AP117" s="640"/>
      <c r="AQ117" s="640"/>
      <c r="AR117" s="640"/>
      <c r="AS117" s="640"/>
      <c r="AT117" s="640"/>
      <c r="AU117" s="640"/>
      <c r="AV117" s="641"/>
    </row>
    <row r="118" spans="1:48" ht="28.8" hidden="1">
      <c r="A118" s="278" t="s">
        <v>1081</v>
      </c>
      <c r="B118" s="44" t="s">
        <v>1082</v>
      </c>
      <c r="C118" s="44"/>
      <c r="D118" s="43" t="s">
        <v>566</v>
      </c>
      <c r="E118" s="43"/>
      <c r="F118" s="27"/>
      <c r="G118" s="27"/>
      <c r="H118" s="697">
        <v>2021</v>
      </c>
      <c r="I118" s="44" t="s">
        <v>709</v>
      </c>
      <c r="J118" s="165"/>
      <c r="K118" s="165"/>
      <c r="L118" s="165"/>
      <c r="M118" s="645" t="s">
        <v>708</v>
      </c>
      <c r="N118" s="44" t="s">
        <v>1079</v>
      </c>
      <c r="O118" s="165"/>
      <c r="P118" s="645" t="s">
        <v>708</v>
      </c>
      <c r="Q118" s="165"/>
      <c r="R118" s="165"/>
      <c r="S118" s="44" t="s">
        <v>709</v>
      </c>
      <c r="T118" s="165"/>
      <c r="U118" s="645" t="s">
        <v>708</v>
      </c>
      <c r="V118" s="44"/>
      <c r="W118" s="44"/>
      <c r="X118" s="643" t="s">
        <v>344</v>
      </c>
      <c r="Y118" s="645" t="s">
        <v>641</v>
      </c>
      <c r="Z118" s="645" t="s">
        <v>569</v>
      </c>
      <c r="AA118" s="44"/>
      <c r="AB118" s="44"/>
      <c r="AC118" s="44"/>
      <c r="AD118" s="165"/>
      <c r="AE118" s="44"/>
      <c r="AF118" s="44"/>
      <c r="AG118" s="44"/>
      <c r="AH118" s="44"/>
      <c r="AI118" s="44"/>
      <c r="AJ118" s="44"/>
      <c r="AK118" s="44"/>
      <c r="AL118" s="44"/>
      <c r="AM118" s="44"/>
      <c r="AN118" s="44"/>
      <c r="AO118" s="44"/>
      <c r="AP118" s="44"/>
      <c r="AQ118" s="44"/>
      <c r="AR118" s="44"/>
      <c r="AS118" s="44"/>
      <c r="AT118" s="44"/>
      <c r="AU118" s="44"/>
      <c r="AV118" s="646"/>
    </row>
    <row r="119" spans="1:48" ht="28.8" hidden="1">
      <c r="A119" s="659" t="s">
        <v>1083</v>
      </c>
      <c r="B119" s="640" t="s">
        <v>1084</v>
      </c>
      <c r="C119" s="640"/>
      <c r="D119" s="660" t="s">
        <v>566</v>
      </c>
      <c r="E119" s="660"/>
      <c r="F119" s="637"/>
      <c r="G119" s="637"/>
      <c r="H119" s="696">
        <v>2021</v>
      </c>
      <c r="I119" s="640" t="s">
        <v>709</v>
      </c>
      <c r="J119" s="639"/>
      <c r="K119" s="639"/>
      <c r="L119" s="639"/>
      <c r="M119" s="638" t="s">
        <v>708</v>
      </c>
      <c r="N119" s="640" t="s">
        <v>1078</v>
      </c>
      <c r="O119" s="639"/>
      <c r="P119" s="638" t="s">
        <v>708</v>
      </c>
      <c r="Q119" s="639"/>
      <c r="R119" s="639"/>
      <c r="S119" s="640" t="s">
        <v>709</v>
      </c>
      <c r="T119" s="639"/>
      <c r="U119" s="638" t="s">
        <v>708</v>
      </c>
      <c r="V119" s="640"/>
      <c r="W119" s="640"/>
      <c r="X119" s="634" t="s">
        <v>344</v>
      </c>
      <c r="Y119" s="638" t="s">
        <v>641</v>
      </c>
      <c r="Z119" s="638" t="s">
        <v>569</v>
      </c>
      <c r="AA119" s="640"/>
      <c r="AB119" s="640"/>
      <c r="AC119" s="640"/>
      <c r="AD119" s="639"/>
      <c r="AE119" s="640"/>
      <c r="AF119" s="640"/>
      <c r="AG119" s="640"/>
      <c r="AH119" s="640"/>
      <c r="AI119" s="640"/>
      <c r="AJ119" s="640"/>
      <c r="AK119" s="640"/>
      <c r="AL119" s="640"/>
      <c r="AM119" s="640"/>
      <c r="AN119" s="640"/>
      <c r="AO119" s="640"/>
      <c r="AP119" s="640"/>
      <c r="AQ119" s="640"/>
      <c r="AR119" s="640"/>
      <c r="AS119" s="640"/>
      <c r="AT119" s="640"/>
      <c r="AU119" s="640"/>
      <c r="AV119" s="641"/>
    </row>
    <row r="120" spans="1:48" ht="28.8" hidden="1">
      <c r="A120" s="278" t="s">
        <v>1085</v>
      </c>
      <c r="B120" s="44" t="s">
        <v>1086</v>
      </c>
      <c r="C120" s="44"/>
      <c r="D120" s="43" t="s">
        <v>566</v>
      </c>
      <c r="E120" s="43"/>
      <c r="F120" s="27"/>
      <c r="G120" s="27"/>
      <c r="H120" s="697">
        <v>2021</v>
      </c>
      <c r="I120" s="44" t="s">
        <v>709</v>
      </c>
      <c r="J120" s="165"/>
      <c r="K120" s="165"/>
      <c r="L120" s="165"/>
      <c r="M120" s="645" t="s">
        <v>708</v>
      </c>
      <c r="N120" s="643" t="s">
        <v>344</v>
      </c>
      <c r="O120" s="645" t="s">
        <v>641</v>
      </c>
      <c r="P120" s="645" t="s">
        <v>569</v>
      </c>
      <c r="Q120" s="165"/>
      <c r="R120" s="165"/>
      <c r="S120" s="44" t="s">
        <v>709</v>
      </c>
      <c r="T120" s="165"/>
      <c r="U120" s="645" t="s">
        <v>708</v>
      </c>
      <c r="V120" s="44"/>
      <c r="W120" s="44"/>
      <c r="X120" s="44" t="s">
        <v>1078</v>
      </c>
      <c r="Y120" s="165"/>
      <c r="Z120" s="645" t="s">
        <v>708</v>
      </c>
      <c r="AA120" s="44"/>
      <c r="AB120" s="44"/>
      <c r="AC120" s="44" t="s">
        <v>1079</v>
      </c>
      <c r="AD120" s="165"/>
      <c r="AE120" s="645" t="s">
        <v>708</v>
      </c>
      <c r="AF120" s="44"/>
      <c r="AG120" s="44"/>
      <c r="AH120" s="44"/>
      <c r="AI120" s="44"/>
      <c r="AJ120" s="44"/>
      <c r="AK120" s="44"/>
      <c r="AL120" s="44"/>
      <c r="AM120" s="44"/>
      <c r="AN120" s="44"/>
      <c r="AO120" s="44"/>
      <c r="AP120" s="44"/>
      <c r="AQ120" s="44"/>
      <c r="AR120" s="44"/>
      <c r="AS120" s="44"/>
      <c r="AT120" s="44"/>
      <c r="AU120" s="44"/>
      <c r="AV120" s="646"/>
    </row>
    <row r="121" spans="1:48" ht="43.2" hidden="1">
      <c r="A121" s="659" t="s">
        <v>1087</v>
      </c>
      <c r="B121" s="640" t="s">
        <v>1088</v>
      </c>
      <c r="C121" s="640"/>
      <c r="D121" s="660" t="s">
        <v>566</v>
      </c>
      <c r="E121" s="660"/>
      <c r="F121" s="637"/>
      <c r="G121" s="637"/>
      <c r="H121" s="696">
        <v>2021</v>
      </c>
      <c r="I121" s="640" t="s">
        <v>1089</v>
      </c>
      <c r="J121" s="639"/>
      <c r="K121" s="639"/>
      <c r="L121" s="639" t="s">
        <v>1046</v>
      </c>
      <c r="M121" s="638" t="s">
        <v>569</v>
      </c>
      <c r="N121" s="640" t="s">
        <v>1089</v>
      </c>
      <c r="O121" s="639" t="s">
        <v>1046</v>
      </c>
      <c r="P121" s="638" t="s">
        <v>569</v>
      </c>
      <c r="Q121" s="639"/>
      <c r="R121" s="639"/>
      <c r="S121" s="640" t="s">
        <v>1090</v>
      </c>
      <c r="T121" s="639"/>
      <c r="U121" s="639" t="s">
        <v>1091</v>
      </c>
      <c r="V121" s="640"/>
      <c r="W121" s="640"/>
      <c r="X121" s="640"/>
      <c r="Y121" s="639"/>
      <c r="Z121" s="640"/>
      <c r="AA121" s="640"/>
      <c r="AB121" s="640"/>
      <c r="AC121" s="640"/>
      <c r="AD121" s="639"/>
      <c r="AE121" s="640"/>
      <c r="AF121" s="640"/>
      <c r="AG121" s="640"/>
      <c r="AH121" s="640"/>
      <c r="AI121" s="640"/>
      <c r="AJ121" s="640"/>
      <c r="AK121" s="640"/>
      <c r="AL121" s="640"/>
      <c r="AM121" s="640"/>
      <c r="AN121" s="640"/>
      <c r="AO121" s="640"/>
      <c r="AP121" s="640"/>
      <c r="AQ121" s="640"/>
      <c r="AR121" s="640"/>
      <c r="AS121" s="640"/>
      <c r="AT121" s="640"/>
      <c r="AU121" s="640"/>
      <c r="AV121" s="641"/>
    </row>
    <row r="122" spans="1:48" ht="28.8" hidden="1">
      <c r="A122" s="278" t="s">
        <v>1092</v>
      </c>
      <c r="B122" s="44" t="s">
        <v>1093</v>
      </c>
      <c r="C122" s="44"/>
      <c r="D122" s="43" t="s">
        <v>790</v>
      </c>
      <c r="E122" s="43" t="s">
        <v>1057</v>
      </c>
      <c r="F122" s="27"/>
      <c r="G122" s="27"/>
      <c r="H122" s="697">
        <v>2021</v>
      </c>
      <c r="I122" s="44"/>
      <c r="J122" s="165"/>
      <c r="K122" s="165"/>
      <c r="L122" s="165"/>
      <c r="M122" s="165"/>
      <c r="N122" s="44" t="s">
        <v>1094</v>
      </c>
      <c r="O122" s="165"/>
      <c r="P122" s="645" t="s">
        <v>708</v>
      </c>
      <c r="Q122" s="165"/>
      <c r="R122" s="165"/>
      <c r="S122" s="44" t="s">
        <v>1095</v>
      </c>
      <c r="T122" s="165"/>
      <c r="U122" s="645" t="s">
        <v>708</v>
      </c>
      <c r="V122" s="44"/>
      <c r="W122" s="44"/>
      <c r="X122" s="44" t="s">
        <v>1096</v>
      </c>
      <c r="Y122" s="165"/>
      <c r="Z122" s="645" t="s">
        <v>708</v>
      </c>
      <c r="AA122" s="44"/>
      <c r="AB122" s="44"/>
      <c r="AC122" s="643" t="s">
        <v>78</v>
      </c>
      <c r="AD122" s="645" t="s">
        <v>1097</v>
      </c>
      <c r="AE122" s="645" t="s">
        <v>569</v>
      </c>
      <c r="AF122" s="44"/>
      <c r="AG122" s="44"/>
      <c r="AH122" s="44"/>
      <c r="AI122" s="44"/>
      <c r="AJ122" s="44"/>
      <c r="AK122" s="44"/>
      <c r="AL122" s="44"/>
      <c r="AM122" s="44"/>
      <c r="AN122" s="44"/>
      <c r="AO122" s="44"/>
      <c r="AP122" s="44"/>
      <c r="AQ122" s="44"/>
      <c r="AR122" s="44"/>
      <c r="AS122" s="44"/>
      <c r="AT122" s="44"/>
      <c r="AU122" s="44"/>
      <c r="AV122" s="646"/>
    </row>
    <row r="123" spans="1:48" ht="28.8" hidden="1">
      <c r="A123" s="659" t="s">
        <v>1098</v>
      </c>
      <c r="B123" s="640" t="s">
        <v>1099</v>
      </c>
      <c r="C123" s="640"/>
      <c r="D123" s="660" t="s">
        <v>595</v>
      </c>
      <c r="E123" s="635" t="s">
        <v>592</v>
      </c>
      <c r="F123" s="637"/>
      <c r="G123" s="637"/>
      <c r="H123" s="696">
        <v>2021</v>
      </c>
      <c r="I123" s="640" t="s">
        <v>78</v>
      </c>
      <c r="J123" s="639"/>
      <c r="K123" s="639"/>
      <c r="L123" s="639" t="s">
        <v>1097</v>
      </c>
      <c r="M123" s="639" t="s">
        <v>569</v>
      </c>
      <c r="N123" s="640" t="s">
        <v>78</v>
      </c>
      <c r="O123" s="639" t="s">
        <v>1097</v>
      </c>
      <c r="P123" s="639" t="s">
        <v>569</v>
      </c>
      <c r="Q123" s="639"/>
      <c r="R123" s="639"/>
      <c r="S123" s="640" t="s">
        <v>1094</v>
      </c>
      <c r="T123" s="639"/>
      <c r="U123" s="638" t="s">
        <v>708</v>
      </c>
      <c r="V123" s="640"/>
      <c r="W123" s="640"/>
      <c r="X123" s="640" t="s">
        <v>1096</v>
      </c>
      <c r="Y123" s="639"/>
      <c r="Z123" s="638" t="s">
        <v>708</v>
      </c>
      <c r="AA123" s="640"/>
      <c r="AB123" s="640"/>
      <c r="AC123" s="640"/>
      <c r="AD123" s="639"/>
      <c r="AE123" s="640"/>
      <c r="AF123" s="640"/>
      <c r="AG123" s="640"/>
      <c r="AH123" s="640"/>
      <c r="AI123" s="640"/>
      <c r="AJ123" s="640"/>
      <c r="AK123" s="640"/>
      <c r="AL123" s="640"/>
      <c r="AM123" s="640"/>
      <c r="AN123" s="640"/>
      <c r="AO123" s="640"/>
      <c r="AP123" s="640"/>
      <c r="AQ123" s="640"/>
      <c r="AR123" s="640"/>
      <c r="AS123" s="640"/>
      <c r="AT123" s="640"/>
      <c r="AU123" s="640"/>
      <c r="AV123" s="641"/>
    </row>
    <row r="124" spans="1:48" ht="28.8" hidden="1">
      <c r="A124" s="278" t="s">
        <v>1100</v>
      </c>
      <c r="B124" s="44" t="s">
        <v>1101</v>
      </c>
      <c r="C124" s="44"/>
      <c r="D124" s="43" t="s">
        <v>856</v>
      </c>
      <c r="E124" s="43" t="s">
        <v>1057</v>
      </c>
      <c r="F124" s="27"/>
      <c r="G124" s="27"/>
      <c r="H124" s="697">
        <v>2021</v>
      </c>
      <c r="I124" s="44" t="s">
        <v>1102</v>
      </c>
      <c r="J124" s="165"/>
      <c r="K124" s="165"/>
      <c r="L124" s="165" t="s">
        <v>1097</v>
      </c>
      <c r="M124" s="165" t="s">
        <v>569</v>
      </c>
      <c r="N124" s="44" t="s">
        <v>1103</v>
      </c>
      <c r="O124" s="165"/>
      <c r="P124" s="645" t="s">
        <v>708</v>
      </c>
      <c r="Q124" s="165"/>
      <c r="R124" s="165"/>
      <c r="S124" s="44" t="s">
        <v>1102</v>
      </c>
      <c r="T124" s="165" t="s">
        <v>1097</v>
      </c>
      <c r="U124" s="165" t="s">
        <v>569</v>
      </c>
      <c r="V124" s="44"/>
      <c r="W124" s="44"/>
      <c r="X124" s="44" t="s">
        <v>1104</v>
      </c>
      <c r="Y124" s="165"/>
      <c r="Z124" s="645" t="s">
        <v>708</v>
      </c>
      <c r="AA124" s="44"/>
      <c r="AB124" s="44"/>
      <c r="AC124" s="643" t="s">
        <v>78</v>
      </c>
      <c r="AD124" s="645" t="s">
        <v>1097</v>
      </c>
      <c r="AE124" s="645" t="s">
        <v>569</v>
      </c>
      <c r="AF124" s="44"/>
      <c r="AG124" s="44"/>
      <c r="AH124" s="44" t="s">
        <v>1105</v>
      </c>
      <c r="AI124" s="44"/>
      <c r="AJ124" s="645" t="s">
        <v>708</v>
      </c>
      <c r="AK124" s="44"/>
      <c r="AL124" s="44"/>
      <c r="AM124" s="44" t="s">
        <v>1096</v>
      </c>
      <c r="AN124" s="44"/>
      <c r="AO124" s="645" t="s">
        <v>708</v>
      </c>
      <c r="AP124" s="44"/>
      <c r="AQ124" s="44"/>
      <c r="AR124" s="44" t="s">
        <v>1106</v>
      </c>
      <c r="AS124" s="44"/>
      <c r="AT124" s="44" t="s">
        <v>1107</v>
      </c>
      <c r="AU124" s="44"/>
      <c r="AV124" s="646"/>
    </row>
    <row r="125" spans="1:48" ht="28.8" hidden="1">
      <c r="A125" s="659" t="s">
        <v>1108</v>
      </c>
      <c r="B125" s="640" t="s">
        <v>1109</v>
      </c>
      <c r="C125" s="640"/>
      <c r="D125" s="660" t="s">
        <v>566</v>
      </c>
      <c r="E125" s="660"/>
      <c r="F125" s="637"/>
      <c r="G125" s="637"/>
      <c r="H125" s="696">
        <v>2021</v>
      </c>
      <c r="I125" s="640"/>
      <c r="J125" s="639"/>
      <c r="K125" s="639"/>
      <c r="L125" s="639"/>
      <c r="M125" s="639"/>
      <c r="N125" s="640" t="s">
        <v>63</v>
      </c>
      <c r="O125" s="639" t="s">
        <v>640</v>
      </c>
      <c r="P125" s="639" t="s">
        <v>569</v>
      </c>
      <c r="Q125" s="639"/>
      <c r="R125" s="639"/>
      <c r="S125" s="640" t="s">
        <v>1110</v>
      </c>
      <c r="T125" s="639"/>
      <c r="U125" s="639" t="s">
        <v>1111</v>
      </c>
      <c r="V125" s="640"/>
      <c r="W125" s="640"/>
      <c r="X125" s="640" t="s">
        <v>1112</v>
      </c>
      <c r="Y125" s="639"/>
      <c r="Z125" s="639" t="s">
        <v>1111</v>
      </c>
      <c r="AA125" s="640"/>
      <c r="AB125" s="640"/>
      <c r="AC125" s="640" t="s">
        <v>1113</v>
      </c>
      <c r="AD125" s="639"/>
      <c r="AE125" s="639" t="s">
        <v>1111</v>
      </c>
      <c r="AF125" s="640"/>
      <c r="AG125" s="640"/>
      <c r="AH125" s="640" t="s">
        <v>1114</v>
      </c>
      <c r="AI125" s="640"/>
      <c r="AJ125" s="639" t="s">
        <v>1111</v>
      </c>
      <c r="AK125" s="640"/>
      <c r="AL125" s="640"/>
      <c r="AM125" s="640" t="s">
        <v>1115</v>
      </c>
      <c r="AN125" s="640"/>
      <c r="AO125" s="639" t="s">
        <v>1111</v>
      </c>
      <c r="AP125" s="640"/>
      <c r="AQ125" s="640"/>
      <c r="AR125" s="640"/>
      <c r="AS125" s="640"/>
      <c r="AT125" s="640"/>
      <c r="AU125" s="640"/>
      <c r="AV125" s="641"/>
    </row>
    <row r="126" spans="1:48" ht="57.6" hidden="1">
      <c r="A126" s="278" t="s">
        <v>1116</v>
      </c>
      <c r="B126" s="44" t="s">
        <v>1117</v>
      </c>
      <c r="C126" s="44"/>
      <c r="D126" s="43" t="s">
        <v>566</v>
      </c>
      <c r="E126" s="43"/>
      <c r="F126" s="27"/>
      <c r="G126" s="27"/>
      <c r="H126" s="697">
        <v>2021</v>
      </c>
      <c r="I126" s="44"/>
      <c r="J126" s="165"/>
      <c r="K126" s="165"/>
      <c r="L126" s="165"/>
      <c r="M126" s="165"/>
      <c r="N126" s="44" t="s">
        <v>63</v>
      </c>
      <c r="O126" s="165" t="s">
        <v>640</v>
      </c>
      <c r="P126" s="165" t="s">
        <v>569</v>
      </c>
      <c r="Q126" s="165"/>
      <c r="R126" s="165"/>
      <c r="S126" s="44" t="s">
        <v>1114</v>
      </c>
      <c r="T126" s="165"/>
      <c r="U126" s="165" t="s">
        <v>1111</v>
      </c>
      <c r="V126" s="44"/>
      <c r="W126" s="44"/>
      <c r="X126" s="44" t="s">
        <v>1118</v>
      </c>
      <c r="Y126" s="165"/>
      <c r="Z126" s="165" t="s">
        <v>1111</v>
      </c>
      <c r="AA126" s="44"/>
      <c r="AB126" s="44"/>
      <c r="AC126" s="44" t="s">
        <v>1115</v>
      </c>
      <c r="AD126" s="44"/>
      <c r="AE126" s="165" t="s">
        <v>1111</v>
      </c>
      <c r="AF126" s="44"/>
      <c r="AG126" s="44"/>
      <c r="AH126" s="44"/>
      <c r="AI126" s="44"/>
      <c r="AJ126" s="44"/>
      <c r="AK126" s="44"/>
      <c r="AL126" s="44"/>
      <c r="AM126" s="44"/>
      <c r="AN126" s="44"/>
      <c r="AO126" s="44"/>
      <c r="AP126" s="44"/>
      <c r="AQ126" s="44"/>
      <c r="AR126" s="44"/>
      <c r="AS126" s="44"/>
      <c r="AT126" s="44"/>
      <c r="AU126" s="44"/>
      <c r="AV126" s="646"/>
    </row>
    <row r="127" spans="1:48" ht="43.2" hidden="1">
      <c r="A127" s="659" t="s">
        <v>1119</v>
      </c>
      <c r="B127" s="640" t="s">
        <v>1120</v>
      </c>
      <c r="C127" s="640"/>
      <c r="D127" s="660" t="s">
        <v>566</v>
      </c>
      <c r="E127" s="660"/>
      <c r="F127" s="637"/>
      <c r="G127" s="637"/>
      <c r="H127" s="696">
        <v>2021</v>
      </c>
      <c r="I127" s="640"/>
      <c r="J127" s="639"/>
      <c r="K127" s="639"/>
      <c r="L127" s="639"/>
      <c r="M127" s="639"/>
      <c r="N127" s="640" t="s">
        <v>1121</v>
      </c>
      <c r="O127" s="639" t="s">
        <v>737</v>
      </c>
      <c r="P127" s="639" t="s">
        <v>569</v>
      </c>
      <c r="Q127" s="639"/>
      <c r="R127" s="639"/>
      <c r="S127" s="640" t="s">
        <v>1122</v>
      </c>
      <c r="T127" s="639"/>
      <c r="U127" s="640" t="s">
        <v>739</v>
      </c>
      <c r="V127" s="640"/>
      <c r="W127" s="640"/>
      <c r="X127" s="640" t="s">
        <v>1123</v>
      </c>
      <c r="Y127" s="639"/>
      <c r="Z127" s="640" t="s">
        <v>739</v>
      </c>
      <c r="AA127" s="640"/>
      <c r="AB127" s="640"/>
      <c r="AC127" s="640" t="s">
        <v>1124</v>
      </c>
      <c r="AD127" s="639"/>
      <c r="AE127" s="640" t="s">
        <v>739</v>
      </c>
      <c r="AF127" s="640"/>
      <c r="AG127" s="640"/>
      <c r="AH127" s="640" t="s">
        <v>1125</v>
      </c>
      <c r="AI127" s="640"/>
      <c r="AJ127" s="640" t="s">
        <v>739</v>
      </c>
      <c r="AK127" s="640"/>
      <c r="AL127" s="640"/>
      <c r="AM127" s="640"/>
      <c r="AN127" s="640"/>
      <c r="AO127" s="640"/>
      <c r="AP127" s="640"/>
      <c r="AQ127" s="640"/>
      <c r="AR127" s="640"/>
      <c r="AS127" s="640"/>
      <c r="AT127" s="640"/>
      <c r="AU127" s="640"/>
      <c r="AV127" s="641"/>
    </row>
    <row r="128" spans="1:48" ht="43.2" hidden="1">
      <c r="A128" s="278" t="s">
        <v>1126</v>
      </c>
      <c r="B128" s="44" t="s">
        <v>1127</v>
      </c>
      <c r="C128" s="44"/>
      <c r="D128" s="43" t="s">
        <v>575</v>
      </c>
      <c r="E128" s="43"/>
      <c r="F128" s="27"/>
      <c r="G128" s="27"/>
      <c r="H128" s="697">
        <v>2021</v>
      </c>
      <c r="I128" s="44"/>
      <c r="J128" s="165"/>
      <c r="K128" s="165"/>
      <c r="L128" s="165"/>
      <c r="M128" s="165"/>
      <c r="N128" s="44" t="s">
        <v>1121</v>
      </c>
      <c r="O128" s="165" t="s">
        <v>737</v>
      </c>
      <c r="P128" s="165" t="s">
        <v>569</v>
      </c>
      <c r="Q128" s="165"/>
      <c r="R128" s="165"/>
      <c r="S128" s="44" t="s">
        <v>1128</v>
      </c>
      <c r="T128" s="165"/>
      <c r="U128" s="44" t="s">
        <v>739</v>
      </c>
      <c r="V128" s="44"/>
      <c r="W128" s="44"/>
      <c r="X128" s="44" t="s">
        <v>1129</v>
      </c>
      <c r="Y128" s="165"/>
      <c r="Z128" s="44" t="s">
        <v>739</v>
      </c>
      <c r="AA128" s="44"/>
      <c r="AB128" s="44"/>
      <c r="AC128" s="44" t="s">
        <v>1124</v>
      </c>
      <c r="AD128" s="165"/>
      <c r="AE128" s="44" t="s">
        <v>739</v>
      </c>
      <c r="AF128" s="44"/>
      <c r="AG128" s="44"/>
      <c r="AH128" s="44" t="s">
        <v>1125</v>
      </c>
      <c r="AI128" s="44"/>
      <c r="AJ128" s="44" t="s">
        <v>739</v>
      </c>
      <c r="AK128" s="44"/>
      <c r="AL128" s="44"/>
      <c r="AM128" s="44"/>
      <c r="AN128" s="44"/>
      <c r="AO128" s="44"/>
      <c r="AP128" s="44"/>
      <c r="AQ128" s="44"/>
      <c r="AR128" s="44"/>
      <c r="AS128" s="44"/>
      <c r="AT128" s="44"/>
      <c r="AU128" s="44"/>
      <c r="AV128" s="646"/>
    </row>
    <row r="129" spans="1:48" ht="43.2" hidden="1">
      <c r="A129" s="659" t="s">
        <v>1130</v>
      </c>
      <c r="B129" s="640" t="s">
        <v>1131</v>
      </c>
      <c r="C129" s="640"/>
      <c r="D129" s="660" t="s">
        <v>575</v>
      </c>
      <c r="E129" s="660"/>
      <c r="F129" s="637"/>
      <c r="G129" s="637"/>
      <c r="H129" s="696">
        <v>2021</v>
      </c>
      <c r="I129" s="640" t="s">
        <v>1125</v>
      </c>
      <c r="J129" s="639"/>
      <c r="K129" s="639"/>
      <c r="L129" s="639"/>
      <c r="M129" s="639" t="s">
        <v>739</v>
      </c>
      <c r="N129" s="640" t="s">
        <v>1121</v>
      </c>
      <c r="O129" s="639" t="s">
        <v>737</v>
      </c>
      <c r="P129" s="639" t="s">
        <v>569</v>
      </c>
      <c r="Q129" s="639"/>
      <c r="R129" s="639"/>
      <c r="S129" s="640" t="s">
        <v>1129</v>
      </c>
      <c r="T129" s="639"/>
      <c r="U129" s="640" t="s">
        <v>739</v>
      </c>
      <c r="V129" s="640"/>
      <c r="W129" s="640"/>
      <c r="X129" s="640" t="s">
        <v>1124</v>
      </c>
      <c r="Y129" s="639"/>
      <c r="Z129" s="640" t="s">
        <v>739</v>
      </c>
      <c r="AA129" s="640"/>
      <c r="AB129" s="640"/>
      <c r="AC129" s="640" t="s">
        <v>1125</v>
      </c>
      <c r="AD129" s="640"/>
      <c r="AE129" s="640" t="s">
        <v>739</v>
      </c>
      <c r="AF129" s="640"/>
      <c r="AG129" s="640"/>
      <c r="AH129" s="640"/>
      <c r="AI129" s="640"/>
      <c r="AJ129" s="640"/>
      <c r="AK129" s="640"/>
      <c r="AL129" s="640"/>
      <c r="AM129" s="640"/>
      <c r="AN129" s="640"/>
      <c r="AO129" s="640"/>
      <c r="AP129" s="640"/>
      <c r="AQ129" s="640"/>
      <c r="AR129" s="640"/>
      <c r="AS129" s="640"/>
      <c r="AT129" s="640"/>
      <c r="AU129" s="640"/>
      <c r="AV129" s="641"/>
    </row>
    <row r="130" spans="1:48" ht="43.2" hidden="1">
      <c r="A130" s="278" t="s">
        <v>1132</v>
      </c>
      <c r="B130" s="44" t="s">
        <v>1133</v>
      </c>
      <c r="C130" s="44"/>
      <c r="D130" s="43" t="s">
        <v>704</v>
      </c>
      <c r="E130" s="43" t="s">
        <v>1057</v>
      </c>
      <c r="F130" s="27"/>
      <c r="G130" s="27"/>
      <c r="H130" s="697">
        <v>2021</v>
      </c>
      <c r="I130" s="44"/>
      <c r="J130" s="165"/>
      <c r="K130" s="165"/>
      <c r="L130" s="165"/>
      <c r="M130" s="165"/>
      <c r="N130" s="44" t="s">
        <v>1121</v>
      </c>
      <c r="O130" s="165" t="s">
        <v>737</v>
      </c>
      <c r="P130" s="165" t="s">
        <v>569</v>
      </c>
      <c r="Q130" s="165"/>
      <c r="R130" s="165"/>
      <c r="S130" s="44" t="s">
        <v>1124</v>
      </c>
      <c r="T130" s="165"/>
      <c r="U130" s="44" t="s">
        <v>739</v>
      </c>
      <c r="V130" s="44"/>
      <c r="W130" s="44"/>
      <c r="X130" s="44" t="s">
        <v>1125</v>
      </c>
      <c r="Y130" s="44"/>
      <c r="Z130" s="44" t="s">
        <v>739</v>
      </c>
      <c r="AA130" s="44"/>
      <c r="AB130" s="44"/>
      <c r="AC130" s="44"/>
      <c r="AD130" s="165"/>
      <c r="AE130" s="44"/>
      <c r="AF130" s="44"/>
      <c r="AG130" s="44"/>
      <c r="AH130" s="44"/>
      <c r="AI130" s="44"/>
      <c r="AJ130" s="44"/>
      <c r="AK130" s="44"/>
      <c r="AL130" s="44"/>
      <c r="AM130" s="44"/>
      <c r="AN130" s="44"/>
      <c r="AO130" s="44"/>
      <c r="AP130" s="44"/>
      <c r="AQ130" s="44"/>
      <c r="AR130" s="44"/>
      <c r="AS130" s="44"/>
      <c r="AT130" s="44"/>
      <c r="AU130" s="44"/>
      <c r="AV130" s="646"/>
    </row>
    <row r="131" spans="1:48" ht="43.2" hidden="1">
      <c r="A131" s="659" t="s">
        <v>1134</v>
      </c>
      <c r="B131" s="640" t="s">
        <v>1135</v>
      </c>
      <c r="C131" s="640"/>
      <c r="D131" s="660" t="s">
        <v>566</v>
      </c>
      <c r="E131" s="660"/>
      <c r="F131" s="637"/>
      <c r="G131" s="637"/>
      <c r="H131" s="696">
        <v>2021</v>
      </c>
      <c r="I131" s="640"/>
      <c r="J131" s="639"/>
      <c r="K131" s="639"/>
      <c r="L131" s="639"/>
      <c r="M131" s="639"/>
      <c r="N131" s="640" t="s">
        <v>1124</v>
      </c>
      <c r="O131" s="639"/>
      <c r="P131" s="640" t="s">
        <v>739</v>
      </c>
      <c r="Q131" s="639"/>
      <c r="R131" s="639"/>
      <c r="S131" s="640" t="s">
        <v>1136</v>
      </c>
      <c r="T131" s="639"/>
      <c r="U131" s="640" t="s">
        <v>739</v>
      </c>
      <c r="V131" s="640"/>
      <c r="W131" s="640"/>
      <c r="X131" s="640" t="s">
        <v>1121</v>
      </c>
      <c r="Y131" s="639" t="s">
        <v>737</v>
      </c>
      <c r="Z131" s="639" t="s">
        <v>569</v>
      </c>
      <c r="AA131" s="640"/>
      <c r="AB131" s="640"/>
      <c r="AC131" s="640" t="s">
        <v>1137</v>
      </c>
      <c r="AD131" s="639"/>
      <c r="AE131" s="640" t="s">
        <v>739</v>
      </c>
      <c r="AF131" s="640"/>
      <c r="AG131" s="640"/>
      <c r="AH131" s="640" t="s">
        <v>1125</v>
      </c>
      <c r="AI131" s="640"/>
      <c r="AJ131" s="640" t="s">
        <v>739</v>
      </c>
      <c r="AK131" s="640"/>
      <c r="AL131" s="640"/>
      <c r="AM131" s="640"/>
      <c r="AN131" s="640"/>
      <c r="AO131" s="640"/>
      <c r="AP131" s="640"/>
      <c r="AQ131" s="640"/>
      <c r="AR131" s="640"/>
      <c r="AS131" s="640"/>
      <c r="AT131" s="640"/>
      <c r="AU131" s="640"/>
      <c r="AV131" s="641"/>
    </row>
    <row r="132" spans="1:48" ht="43.2" hidden="1">
      <c r="A132" s="278" t="s">
        <v>1138</v>
      </c>
      <c r="B132" s="44" t="s">
        <v>1139</v>
      </c>
      <c r="C132" s="44"/>
      <c r="D132" s="43" t="s">
        <v>575</v>
      </c>
      <c r="E132" s="43"/>
      <c r="F132" s="27"/>
      <c r="G132" s="27"/>
      <c r="H132" s="697">
        <v>2021</v>
      </c>
      <c r="I132" s="44"/>
      <c r="J132" s="165"/>
      <c r="K132" s="165"/>
      <c r="L132" s="165"/>
      <c r="M132" s="165"/>
      <c r="N132" s="44" t="s">
        <v>1121</v>
      </c>
      <c r="O132" s="165" t="s">
        <v>737</v>
      </c>
      <c r="P132" s="165" t="s">
        <v>569</v>
      </c>
      <c r="Q132" s="165"/>
      <c r="R132" s="165"/>
      <c r="S132" s="44" t="s">
        <v>1124</v>
      </c>
      <c r="T132" s="165"/>
      <c r="U132" s="44" t="s">
        <v>739</v>
      </c>
      <c r="V132" s="44"/>
      <c r="W132" s="44"/>
      <c r="X132" s="44" t="s">
        <v>1125</v>
      </c>
      <c r="Y132" s="44"/>
      <c r="Z132" s="44" t="s">
        <v>739</v>
      </c>
      <c r="AA132" s="44"/>
      <c r="AB132" s="44"/>
      <c r="AC132" s="44"/>
      <c r="AD132" s="165"/>
      <c r="AE132" s="44"/>
      <c r="AF132" s="44"/>
      <c r="AG132" s="44"/>
      <c r="AH132" s="44"/>
      <c r="AI132" s="44"/>
      <c r="AJ132" s="44"/>
      <c r="AK132" s="44"/>
      <c r="AL132" s="44"/>
      <c r="AM132" s="44"/>
      <c r="AN132" s="44"/>
      <c r="AO132" s="44"/>
      <c r="AP132" s="44"/>
      <c r="AQ132" s="44"/>
      <c r="AR132" s="44"/>
      <c r="AS132" s="44"/>
      <c r="AT132" s="44"/>
      <c r="AU132" s="44"/>
      <c r="AV132" s="646"/>
    </row>
    <row r="133" spans="1:48" ht="43.2" hidden="1">
      <c r="A133" s="659" t="s">
        <v>1140</v>
      </c>
      <c r="B133" s="640" t="s">
        <v>1141</v>
      </c>
      <c r="C133" s="640"/>
      <c r="D133" s="660" t="s">
        <v>566</v>
      </c>
      <c r="E133" s="660"/>
      <c r="F133" s="637"/>
      <c r="G133" s="637"/>
      <c r="H133" s="696">
        <v>2021</v>
      </c>
      <c r="I133" s="640" t="s">
        <v>1121</v>
      </c>
      <c r="J133" s="639"/>
      <c r="K133" s="639"/>
      <c r="L133" s="639" t="s">
        <v>737</v>
      </c>
      <c r="M133" s="639" t="s">
        <v>569</v>
      </c>
      <c r="N133" s="640" t="s">
        <v>1121</v>
      </c>
      <c r="O133" s="639" t="s">
        <v>737</v>
      </c>
      <c r="P133" s="639" t="s">
        <v>569</v>
      </c>
      <c r="Q133" s="639"/>
      <c r="R133" s="639"/>
      <c r="S133" s="640" t="s">
        <v>1142</v>
      </c>
      <c r="T133" s="639"/>
      <c r="U133" s="640" t="s">
        <v>853</v>
      </c>
      <c r="V133" s="640"/>
      <c r="W133" s="640"/>
      <c r="X133" s="640" t="s">
        <v>1143</v>
      </c>
      <c r="Y133" s="639"/>
      <c r="Z133" s="640" t="s">
        <v>853</v>
      </c>
      <c r="AA133" s="640"/>
      <c r="AB133" s="640"/>
      <c r="AC133" s="640"/>
      <c r="AD133" s="639"/>
      <c r="AE133" s="640"/>
      <c r="AF133" s="640"/>
      <c r="AG133" s="640"/>
      <c r="AH133" s="640"/>
      <c r="AI133" s="640"/>
      <c r="AJ133" s="640"/>
      <c r="AK133" s="640"/>
      <c r="AL133" s="640"/>
      <c r="AM133" s="640"/>
      <c r="AN133" s="640"/>
      <c r="AO133" s="640"/>
      <c r="AP133" s="640"/>
      <c r="AQ133" s="640"/>
      <c r="AR133" s="640"/>
      <c r="AS133" s="640"/>
      <c r="AT133" s="640"/>
      <c r="AU133" s="640"/>
      <c r="AV133" s="641"/>
    </row>
    <row r="134" spans="1:48" ht="28.8" hidden="1">
      <c r="A134" s="278" t="s">
        <v>1144</v>
      </c>
      <c r="B134" s="44" t="s">
        <v>1145</v>
      </c>
      <c r="C134" s="44"/>
      <c r="D134" s="43" t="s">
        <v>566</v>
      </c>
      <c r="E134" s="43" t="s">
        <v>1146</v>
      </c>
      <c r="F134" s="27"/>
      <c r="G134" s="27"/>
      <c r="H134" s="697">
        <v>2021</v>
      </c>
      <c r="I134" s="44" t="s">
        <v>709</v>
      </c>
      <c r="J134" s="165"/>
      <c r="K134" s="165"/>
      <c r="L134" s="165"/>
      <c r="M134" s="165" t="s">
        <v>708</v>
      </c>
      <c r="N134" s="44" t="s">
        <v>335</v>
      </c>
      <c r="O134" s="165" t="s">
        <v>641</v>
      </c>
      <c r="P134" s="165" t="s">
        <v>569</v>
      </c>
      <c r="Q134" s="165"/>
      <c r="R134" s="165"/>
      <c r="S134" s="44" t="s">
        <v>709</v>
      </c>
      <c r="T134" s="165"/>
      <c r="U134" s="165" t="s">
        <v>708</v>
      </c>
      <c r="V134" s="44"/>
      <c r="W134" s="44"/>
      <c r="X134" s="44"/>
      <c r="Y134" s="165"/>
      <c r="Z134" s="44"/>
      <c r="AA134" s="44"/>
      <c r="AB134" s="44"/>
      <c r="AC134" s="44"/>
      <c r="AD134" s="165"/>
      <c r="AE134" s="44"/>
      <c r="AF134" s="44"/>
      <c r="AG134" s="44"/>
      <c r="AH134" s="44"/>
      <c r="AI134" s="44"/>
      <c r="AJ134" s="44"/>
      <c r="AK134" s="44"/>
      <c r="AL134" s="44"/>
      <c r="AM134" s="44"/>
      <c r="AN134" s="44"/>
      <c r="AO134" s="44"/>
      <c r="AP134" s="44"/>
      <c r="AQ134" s="44"/>
      <c r="AR134" s="44"/>
      <c r="AS134" s="44"/>
      <c r="AT134" s="44"/>
      <c r="AU134" s="44"/>
      <c r="AV134" s="646"/>
    </row>
    <row r="135" spans="1:48" ht="63.75" hidden="1" customHeight="1">
      <c r="A135" s="659" t="s">
        <v>1147</v>
      </c>
      <c r="B135" s="640" t="s">
        <v>1148</v>
      </c>
      <c r="C135" s="640"/>
      <c r="D135" s="660" t="s">
        <v>566</v>
      </c>
      <c r="E135" s="660"/>
      <c r="F135" s="637"/>
      <c r="G135" s="637"/>
      <c r="H135" s="696">
        <v>2021</v>
      </c>
      <c r="I135" s="640"/>
      <c r="J135" s="639"/>
      <c r="K135" s="639"/>
      <c r="L135" s="639"/>
      <c r="M135" s="639"/>
      <c r="N135" s="640" t="s">
        <v>1149</v>
      </c>
      <c r="O135" s="639"/>
      <c r="P135" s="639" t="s">
        <v>1032</v>
      </c>
      <c r="Q135" s="639"/>
      <c r="R135" s="639"/>
      <c r="S135" s="640" t="s">
        <v>1150</v>
      </c>
      <c r="T135" s="639"/>
      <c r="U135" s="639" t="s">
        <v>1032</v>
      </c>
      <c r="V135" s="640"/>
      <c r="W135" s="640"/>
      <c r="X135" s="640" t="s">
        <v>40</v>
      </c>
      <c r="Y135" s="639" t="s">
        <v>641</v>
      </c>
      <c r="Z135" s="639" t="s">
        <v>569</v>
      </c>
      <c r="AA135" s="640"/>
      <c r="AB135" s="640"/>
      <c r="AC135" s="640" t="s">
        <v>1151</v>
      </c>
      <c r="AD135" s="639"/>
      <c r="AE135" s="639" t="s">
        <v>1032</v>
      </c>
      <c r="AF135" s="640"/>
      <c r="AG135" s="640"/>
      <c r="AH135" s="640"/>
      <c r="AI135" s="640"/>
      <c r="AJ135" s="640"/>
      <c r="AK135" s="640"/>
      <c r="AL135" s="640"/>
      <c r="AM135" s="640"/>
      <c r="AN135" s="640"/>
      <c r="AO135" s="640"/>
      <c r="AP135" s="640"/>
      <c r="AQ135" s="640"/>
      <c r="AR135" s="640"/>
      <c r="AS135" s="640"/>
      <c r="AT135" s="640"/>
      <c r="AU135" s="640"/>
      <c r="AV135" s="641"/>
    </row>
    <row r="136" spans="1:48" ht="43.2" hidden="1">
      <c r="A136" s="278" t="s">
        <v>1152</v>
      </c>
      <c r="B136" s="44" t="s">
        <v>1148</v>
      </c>
      <c r="C136" s="44"/>
      <c r="D136" s="43" t="s">
        <v>566</v>
      </c>
      <c r="E136" s="43"/>
      <c r="F136" s="27"/>
      <c r="G136" s="27"/>
      <c r="H136" s="697">
        <v>2021</v>
      </c>
      <c r="I136" s="44"/>
      <c r="J136" s="165"/>
      <c r="K136" s="165"/>
      <c r="L136" s="165"/>
      <c r="M136" s="165"/>
      <c r="N136" s="44" t="s">
        <v>40</v>
      </c>
      <c r="O136" s="165" t="s">
        <v>641</v>
      </c>
      <c r="P136" s="165" t="s">
        <v>569</v>
      </c>
      <c r="Q136" s="165"/>
      <c r="R136" s="165"/>
      <c r="S136" s="44" t="s">
        <v>1153</v>
      </c>
      <c r="T136" s="165"/>
      <c r="U136" s="165" t="s">
        <v>1032</v>
      </c>
      <c r="V136" s="44"/>
      <c r="W136" s="44"/>
      <c r="X136" s="44" t="s">
        <v>1154</v>
      </c>
      <c r="Y136" s="165"/>
      <c r="Z136" s="165" t="s">
        <v>1032</v>
      </c>
      <c r="AA136" s="44"/>
      <c r="AB136" s="44"/>
      <c r="AC136" s="44"/>
      <c r="AD136" s="165"/>
      <c r="AE136" s="44"/>
      <c r="AF136" s="44"/>
      <c r="AG136" s="44"/>
      <c r="AH136" s="44"/>
      <c r="AI136" s="44"/>
      <c r="AJ136" s="44"/>
      <c r="AK136" s="44"/>
      <c r="AL136" s="44"/>
      <c r="AM136" s="44"/>
      <c r="AN136" s="44"/>
      <c r="AO136" s="44"/>
      <c r="AP136" s="44"/>
      <c r="AQ136" s="44"/>
      <c r="AR136" s="44"/>
      <c r="AS136" s="44"/>
      <c r="AT136" s="44"/>
      <c r="AU136" s="44"/>
      <c r="AV136" s="646"/>
    </row>
    <row r="137" spans="1:48" ht="43.2" hidden="1">
      <c r="A137" s="659" t="s">
        <v>1155</v>
      </c>
      <c r="B137" s="640" t="s">
        <v>1156</v>
      </c>
      <c r="C137" s="640"/>
      <c r="D137" s="660" t="s">
        <v>566</v>
      </c>
      <c r="E137" s="660"/>
      <c r="F137" s="637"/>
      <c r="G137" s="637"/>
      <c r="H137" s="696">
        <v>2021</v>
      </c>
      <c r="I137" s="640"/>
      <c r="J137" s="639"/>
      <c r="K137" s="639"/>
      <c r="L137" s="639"/>
      <c r="M137" s="639"/>
      <c r="N137" s="640" t="s">
        <v>113</v>
      </c>
      <c r="O137" s="639" t="s">
        <v>737</v>
      </c>
      <c r="P137" s="639" t="s">
        <v>569</v>
      </c>
      <c r="Q137" s="639"/>
      <c r="R137" s="639"/>
      <c r="S137" s="640" t="s">
        <v>1157</v>
      </c>
      <c r="T137" s="639"/>
      <c r="U137" s="639" t="s">
        <v>708</v>
      </c>
      <c r="V137" s="640"/>
      <c r="W137" s="640"/>
      <c r="X137" s="640"/>
      <c r="Y137" s="639"/>
      <c r="Z137" s="640"/>
      <c r="AA137" s="640"/>
      <c r="AB137" s="640"/>
      <c r="AC137" s="640"/>
      <c r="AD137" s="639"/>
      <c r="AE137" s="640"/>
      <c r="AF137" s="640"/>
      <c r="AG137" s="640"/>
      <c r="AH137" s="640"/>
      <c r="AI137" s="640"/>
      <c r="AJ137" s="640"/>
      <c r="AK137" s="640"/>
      <c r="AL137" s="640"/>
      <c r="AM137" s="640"/>
      <c r="AN137" s="640"/>
      <c r="AO137" s="640"/>
      <c r="AP137" s="640"/>
      <c r="AQ137" s="640"/>
      <c r="AR137" s="640"/>
      <c r="AS137" s="640"/>
      <c r="AT137" s="640"/>
      <c r="AU137" s="640"/>
      <c r="AV137" s="641"/>
    </row>
    <row r="138" spans="1:48" ht="28.8" hidden="1">
      <c r="A138" s="278" t="s">
        <v>1158</v>
      </c>
      <c r="B138" s="44" t="s">
        <v>1159</v>
      </c>
      <c r="C138" s="44"/>
      <c r="D138" s="43" t="s">
        <v>566</v>
      </c>
      <c r="E138" s="43"/>
      <c r="F138" s="27"/>
      <c r="G138" s="27"/>
      <c r="H138" s="697">
        <v>2021</v>
      </c>
      <c r="I138" s="44" t="s">
        <v>709</v>
      </c>
      <c r="J138" s="165"/>
      <c r="K138" s="165"/>
      <c r="L138" s="165"/>
      <c r="M138" s="165" t="s">
        <v>708</v>
      </c>
      <c r="N138" s="44" t="s">
        <v>1160</v>
      </c>
      <c r="O138" s="165"/>
      <c r="P138" s="165" t="s">
        <v>708</v>
      </c>
      <c r="Q138" s="165"/>
      <c r="R138" s="165"/>
      <c r="S138" s="44" t="s">
        <v>709</v>
      </c>
      <c r="T138" s="165"/>
      <c r="U138" s="165" t="s">
        <v>708</v>
      </c>
      <c r="V138" s="44"/>
      <c r="W138" s="44"/>
      <c r="X138" s="44" t="s">
        <v>1161</v>
      </c>
      <c r="Y138" s="165" t="s">
        <v>641</v>
      </c>
      <c r="Z138" s="165" t="s">
        <v>569</v>
      </c>
      <c r="AA138" s="44"/>
      <c r="AB138" s="44"/>
      <c r="AC138" s="44"/>
      <c r="AD138" s="165"/>
      <c r="AE138" s="44"/>
      <c r="AF138" s="44"/>
      <c r="AG138" s="44"/>
      <c r="AH138" s="44"/>
      <c r="AI138" s="44"/>
      <c r="AJ138" s="44"/>
      <c r="AK138" s="44"/>
      <c r="AL138" s="44"/>
      <c r="AM138" s="44"/>
      <c r="AN138" s="44"/>
      <c r="AO138" s="44"/>
      <c r="AP138" s="44"/>
      <c r="AQ138" s="44"/>
      <c r="AR138" s="44"/>
      <c r="AS138" s="44"/>
      <c r="AT138" s="44"/>
      <c r="AU138" s="44"/>
      <c r="AV138" s="646"/>
    </row>
    <row r="139" spans="1:48" ht="28.8" hidden="1">
      <c r="A139" s="659" t="s">
        <v>1162</v>
      </c>
      <c r="B139" s="640" t="s">
        <v>1163</v>
      </c>
      <c r="C139" s="640"/>
      <c r="D139" s="660" t="s">
        <v>704</v>
      </c>
      <c r="E139" s="660"/>
      <c r="F139" s="637"/>
      <c r="G139" s="637"/>
      <c r="H139" s="696">
        <v>2021</v>
      </c>
      <c r="I139" s="640" t="s">
        <v>1164</v>
      </c>
      <c r="J139" s="639"/>
      <c r="K139" s="639"/>
      <c r="L139" s="639"/>
      <c r="M139" s="640" t="s">
        <v>853</v>
      </c>
      <c r="N139" s="640" t="s">
        <v>1164</v>
      </c>
      <c r="O139" s="639"/>
      <c r="P139" s="640" t="s">
        <v>853</v>
      </c>
      <c r="Q139" s="639"/>
      <c r="R139" s="639"/>
      <c r="S139" s="640" t="s">
        <v>137</v>
      </c>
      <c r="T139" s="639" t="s">
        <v>974</v>
      </c>
      <c r="U139" s="639" t="s">
        <v>569</v>
      </c>
      <c r="V139" s="640"/>
      <c r="W139" s="640"/>
      <c r="X139" s="640" t="s">
        <v>1165</v>
      </c>
      <c r="Y139" s="639"/>
      <c r="Z139" s="640" t="s">
        <v>853</v>
      </c>
      <c r="AA139" s="640"/>
      <c r="AB139" s="640"/>
      <c r="AC139" s="640"/>
      <c r="AD139" s="639"/>
      <c r="AE139" s="640"/>
      <c r="AF139" s="640"/>
      <c r="AG139" s="640"/>
      <c r="AH139" s="640"/>
      <c r="AI139" s="640"/>
      <c r="AJ139" s="640"/>
      <c r="AK139" s="640"/>
      <c r="AL139" s="640"/>
      <c r="AM139" s="640"/>
      <c r="AN139" s="640"/>
      <c r="AO139" s="640"/>
      <c r="AP139" s="640"/>
      <c r="AQ139" s="640"/>
      <c r="AR139" s="640"/>
      <c r="AS139" s="640"/>
      <c r="AT139" s="640"/>
      <c r="AU139" s="640"/>
      <c r="AV139" s="641"/>
    </row>
    <row r="140" spans="1:48" ht="43.2" hidden="1">
      <c r="A140" s="278" t="s">
        <v>1166</v>
      </c>
      <c r="B140" s="44" t="s">
        <v>1167</v>
      </c>
      <c r="C140" s="44"/>
      <c r="D140" s="43" t="s">
        <v>566</v>
      </c>
      <c r="E140" s="43"/>
      <c r="F140" s="27"/>
      <c r="G140" s="27"/>
      <c r="H140" s="697">
        <v>2021</v>
      </c>
      <c r="I140" s="44" t="s">
        <v>137</v>
      </c>
      <c r="J140" s="165"/>
      <c r="K140" s="165"/>
      <c r="L140" s="165" t="s">
        <v>974</v>
      </c>
      <c r="M140" s="165" t="s">
        <v>569</v>
      </c>
      <c r="N140" s="44" t="s">
        <v>137</v>
      </c>
      <c r="O140" s="165" t="s">
        <v>974</v>
      </c>
      <c r="P140" s="165" t="s">
        <v>569</v>
      </c>
      <c r="Q140" s="165"/>
      <c r="R140" s="165"/>
      <c r="S140" s="44" t="s">
        <v>1168</v>
      </c>
      <c r="T140" s="165"/>
      <c r="U140" s="44" t="s">
        <v>853</v>
      </c>
      <c r="V140" s="44"/>
      <c r="W140" s="44"/>
      <c r="X140" s="44" t="s">
        <v>1169</v>
      </c>
      <c r="Y140" s="165"/>
      <c r="Z140" s="44" t="s">
        <v>853</v>
      </c>
      <c r="AA140" s="44"/>
      <c r="AB140" s="44"/>
      <c r="AC140" s="44"/>
      <c r="AD140" s="165"/>
      <c r="AE140" s="44"/>
      <c r="AF140" s="44"/>
      <c r="AG140" s="44"/>
      <c r="AH140" s="44"/>
      <c r="AI140" s="44"/>
      <c r="AJ140" s="44"/>
      <c r="AK140" s="44"/>
      <c r="AL140" s="44"/>
      <c r="AM140" s="44"/>
      <c r="AN140" s="44"/>
      <c r="AO140" s="44"/>
      <c r="AP140" s="44"/>
      <c r="AQ140" s="44"/>
      <c r="AR140" s="44"/>
      <c r="AS140" s="44"/>
      <c r="AT140" s="44"/>
      <c r="AU140" s="44"/>
      <c r="AV140" s="646"/>
    </row>
    <row r="141" spans="1:48" ht="28.8" hidden="1">
      <c r="A141" s="659" t="s">
        <v>1170</v>
      </c>
      <c r="B141" s="640" t="s">
        <v>1171</v>
      </c>
      <c r="C141" s="640"/>
      <c r="D141" s="660" t="s">
        <v>575</v>
      </c>
      <c r="E141" s="660" t="s">
        <v>1146</v>
      </c>
      <c r="F141" s="637"/>
      <c r="G141" s="637"/>
      <c r="H141" s="696">
        <v>2021</v>
      </c>
      <c r="I141" s="640" t="s">
        <v>44</v>
      </c>
      <c r="J141" s="639"/>
      <c r="K141" s="639"/>
      <c r="L141" s="639" t="s">
        <v>641</v>
      </c>
      <c r="M141" s="639" t="s">
        <v>569</v>
      </c>
      <c r="N141" s="640" t="s">
        <v>44</v>
      </c>
      <c r="O141" s="639" t="s">
        <v>641</v>
      </c>
      <c r="P141" s="639" t="s">
        <v>569</v>
      </c>
      <c r="Q141" s="639"/>
      <c r="R141" s="639"/>
      <c r="S141" s="640" t="s">
        <v>1172</v>
      </c>
      <c r="T141" s="639"/>
      <c r="U141" s="640" t="s">
        <v>1173</v>
      </c>
      <c r="V141" s="640"/>
      <c r="W141" s="640"/>
      <c r="X141" s="640" t="s">
        <v>1174</v>
      </c>
      <c r="Y141" s="639"/>
      <c r="Z141" s="640" t="s">
        <v>1173</v>
      </c>
      <c r="AA141" s="640"/>
      <c r="AB141" s="640"/>
      <c r="AC141" s="640"/>
      <c r="AD141" s="639"/>
      <c r="AE141" s="640"/>
      <c r="AF141" s="640"/>
      <c r="AG141" s="640"/>
      <c r="AH141" s="640"/>
      <c r="AI141" s="640"/>
      <c r="AJ141" s="640"/>
      <c r="AK141" s="640"/>
      <c r="AL141" s="640"/>
      <c r="AM141" s="640"/>
      <c r="AN141" s="640"/>
      <c r="AO141" s="640"/>
      <c r="AP141" s="640"/>
      <c r="AQ141" s="640"/>
      <c r="AR141" s="640"/>
      <c r="AS141" s="640"/>
      <c r="AT141" s="640"/>
      <c r="AU141" s="640"/>
      <c r="AV141" s="641"/>
    </row>
    <row r="142" spans="1:48" ht="28.8" hidden="1">
      <c r="A142" s="278" t="s">
        <v>1175</v>
      </c>
      <c r="B142" s="44" t="s">
        <v>1176</v>
      </c>
      <c r="C142" s="44"/>
      <c r="D142" s="43" t="s">
        <v>566</v>
      </c>
      <c r="E142" s="43"/>
      <c r="F142" s="27"/>
      <c r="G142" s="27"/>
      <c r="H142" s="697">
        <v>2021</v>
      </c>
      <c r="I142" s="44" t="s">
        <v>1177</v>
      </c>
      <c r="J142" s="165"/>
      <c r="K142" s="165"/>
      <c r="L142" s="165"/>
      <c r="M142" s="165" t="s">
        <v>708</v>
      </c>
      <c r="N142" s="44" t="s">
        <v>1177</v>
      </c>
      <c r="O142" s="165"/>
      <c r="P142" s="165" t="s">
        <v>708</v>
      </c>
      <c r="Q142" s="165"/>
      <c r="R142" s="165"/>
      <c r="S142" s="44" t="s">
        <v>1178</v>
      </c>
      <c r="T142" s="165"/>
      <c r="U142" s="165" t="s">
        <v>708</v>
      </c>
      <c r="V142" s="44"/>
      <c r="W142" s="44"/>
      <c r="X142" s="44" t="s">
        <v>48</v>
      </c>
      <c r="Y142" s="165" t="s">
        <v>641</v>
      </c>
      <c r="Z142" s="165" t="s">
        <v>569</v>
      </c>
      <c r="AA142" s="44"/>
      <c r="AB142" s="44"/>
      <c r="AC142" s="44"/>
      <c r="AD142" s="165"/>
      <c r="AE142" s="44"/>
      <c r="AF142" s="44"/>
      <c r="AG142" s="44"/>
      <c r="AH142" s="44"/>
      <c r="AI142" s="44"/>
      <c r="AJ142" s="44"/>
      <c r="AK142" s="44"/>
      <c r="AL142" s="44"/>
      <c r="AM142" s="44"/>
      <c r="AN142" s="44"/>
      <c r="AO142" s="44"/>
      <c r="AP142" s="44"/>
      <c r="AQ142" s="44"/>
      <c r="AR142" s="44"/>
      <c r="AS142" s="44"/>
      <c r="AT142" s="44"/>
      <c r="AU142" s="44"/>
      <c r="AV142" s="646"/>
    </row>
    <row r="143" spans="1:48" ht="43.2" hidden="1">
      <c r="A143" s="659" t="s">
        <v>1179</v>
      </c>
      <c r="B143" s="640" t="s">
        <v>1180</v>
      </c>
      <c r="C143" s="640"/>
      <c r="D143" s="660" t="s">
        <v>566</v>
      </c>
      <c r="E143" s="660"/>
      <c r="F143" s="637"/>
      <c r="G143" s="637"/>
      <c r="H143" s="696">
        <v>2021</v>
      </c>
      <c r="I143" s="640"/>
      <c r="J143" s="639"/>
      <c r="K143" s="639"/>
      <c r="L143" s="639"/>
      <c r="M143" s="639"/>
      <c r="N143" s="640" t="s">
        <v>1181</v>
      </c>
      <c r="O143" s="639"/>
      <c r="P143" s="639"/>
      <c r="Q143" s="639"/>
      <c r="R143" s="639"/>
      <c r="S143" s="640" t="s">
        <v>48</v>
      </c>
      <c r="T143" s="639" t="s">
        <v>641</v>
      </c>
      <c r="U143" s="639" t="s">
        <v>569</v>
      </c>
      <c r="V143" s="640"/>
      <c r="W143" s="640"/>
      <c r="X143" s="640" t="s">
        <v>1182</v>
      </c>
      <c r="Y143" s="639"/>
      <c r="Z143" s="640"/>
      <c r="AA143" s="640"/>
      <c r="AB143" s="640"/>
      <c r="AC143" s="640" t="s">
        <v>1183</v>
      </c>
      <c r="AD143" s="639"/>
      <c r="AE143" s="640"/>
      <c r="AF143" s="640"/>
      <c r="AG143" s="640"/>
      <c r="AH143" s="640" t="s">
        <v>1184</v>
      </c>
      <c r="AI143" s="640"/>
      <c r="AJ143" s="640"/>
      <c r="AK143" s="640"/>
      <c r="AL143" s="640"/>
      <c r="AM143" s="640"/>
      <c r="AN143" s="640"/>
      <c r="AO143" s="640"/>
      <c r="AP143" s="640"/>
      <c r="AQ143" s="640"/>
      <c r="AR143" s="640"/>
      <c r="AS143" s="640"/>
      <c r="AT143" s="640"/>
      <c r="AU143" s="640"/>
      <c r="AV143" s="641"/>
    </row>
    <row r="144" spans="1:48" ht="43.2" hidden="1">
      <c r="A144" s="278" t="s">
        <v>1185</v>
      </c>
      <c r="B144" s="44" t="s">
        <v>1180</v>
      </c>
      <c r="C144" s="44"/>
      <c r="D144" s="43" t="s">
        <v>566</v>
      </c>
      <c r="E144" s="43"/>
      <c r="F144" s="27"/>
      <c r="G144" s="27"/>
      <c r="H144" s="697">
        <v>2021</v>
      </c>
      <c r="I144" s="44"/>
      <c r="J144" s="165"/>
      <c r="K144" s="165"/>
      <c r="L144" s="165"/>
      <c r="M144" s="165"/>
      <c r="N144" s="44" t="s">
        <v>1186</v>
      </c>
      <c r="O144" s="165"/>
      <c r="P144" s="165"/>
      <c r="Q144" s="165"/>
      <c r="R144" s="165"/>
      <c r="S144" s="44" t="s">
        <v>1187</v>
      </c>
      <c r="T144" s="165"/>
      <c r="U144" s="44"/>
      <c r="V144" s="44"/>
      <c r="W144" s="44"/>
      <c r="X144" s="44" t="s">
        <v>1188</v>
      </c>
      <c r="Y144" s="165"/>
      <c r="Z144" s="44"/>
      <c r="AA144" s="44"/>
      <c r="AB144" s="44"/>
      <c r="AC144" s="44" t="s">
        <v>48</v>
      </c>
      <c r="AD144" s="165" t="s">
        <v>641</v>
      </c>
      <c r="AE144" s="165" t="s">
        <v>569</v>
      </c>
      <c r="AF144" s="44"/>
      <c r="AG144" s="44"/>
      <c r="AH144" s="44"/>
      <c r="AI144" s="44"/>
      <c r="AJ144" s="44"/>
      <c r="AK144" s="44"/>
      <c r="AL144" s="44"/>
      <c r="AM144" s="44"/>
      <c r="AN144" s="44"/>
      <c r="AO144" s="44"/>
      <c r="AP144" s="44"/>
      <c r="AQ144" s="44"/>
      <c r="AR144" s="44"/>
      <c r="AS144" s="44"/>
      <c r="AT144" s="44"/>
      <c r="AU144" s="44"/>
      <c r="AV144" s="646"/>
    </row>
    <row r="145" spans="1:48" ht="43.2" hidden="1">
      <c r="A145" s="659" t="s">
        <v>1189</v>
      </c>
      <c r="B145" s="640" t="s">
        <v>1180</v>
      </c>
      <c r="C145" s="640"/>
      <c r="D145" s="660" t="s">
        <v>566</v>
      </c>
      <c r="E145" s="660"/>
      <c r="F145" s="637"/>
      <c r="G145" s="637"/>
      <c r="H145" s="696">
        <v>2021</v>
      </c>
      <c r="I145" s="640"/>
      <c r="J145" s="639"/>
      <c r="K145" s="639"/>
      <c r="L145" s="639"/>
      <c r="M145" s="639"/>
      <c r="N145" s="640" t="s">
        <v>1190</v>
      </c>
      <c r="O145" s="639"/>
      <c r="P145" s="639"/>
      <c r="Q145" s="639"/>
      <c r="R145" s="639"/>
      <c r="S145" s="640" t="s">
        <v>48</v>
      </c>
      <c r="T145" s="639" t="s">
        <v>641</v>
      </c>
      <c r="U145" s="639" t="s">
        <v>569</v>
      </c>
      <c r="V145" s="640"/>
      <c r="W145" s="640"/>
      <c r="X145" s="640"/>
      <c r="Y145" s="639"/>
      <c r="Z145" s="640"/>
      <c r="AA145" s="640"/>
      <c r="AB145" s="640"/>
      <c r="AC145" s="640"/>
      <c r="AD145" s="639"/>
      <c r="AE145" s="640"/>
      <c r="AF145" s="640"/>
      <c r="AG145" s="640"/>
      <c r="AH145" s="640"/>
      <c r="AI145" s="640"/>
      <c r="AJ145" s="640"/>
      <c r="AK145" s="640"/>
      <c r="AL145" s="640"/>
      <c r="AM145" s="640"/>
      <c r="AN145" s="640"/>
      <c r="AO145" s="640"/>
      <c r="AP145" s="640"/>
      <c r="AQ145" s="640"/>
      <c r="AR145" s="640"/>
      <c r="AS145" s="640"/>
      <c r="AT145" s="640"/>
      <c r="AU145" s="640"/>
      <c r="AV145" s="641"/>
    </row>
    <row r="146" spans="1:48" ht="43.2" hidden="1">
      <c r="A146" s="278" t="s">
        <v>1191</v>
      </c>
      <c r="B146" s="44" t="s">
        <v>1180</v>
      </c>
      <c r="C146" s="44"/>
      <c r="D146" s="43" t="s">
        <v>566</v>
      </c>
      <c r="E146" s="43"/>
      <c r="F146" s="27"/>
      <c r="G146" s="27"/>
      <c r="H146" s="697">
        <v>2021</v>
      </c>
      <c r="I146" s="44"/>
      <c r="J146" s="165"/>
      <c r="K146" s="165"/>
      <c r="L146" s="165"/>
      <c r="M146" s="165"/>
      <c r="N146" s="44" t="s">
        <v>1192</v>
      </c>
      <c r="O146" s="165"/>
      <c r="P146" s="165"/>
      <c r="Q146" s="165"/>
      <c r="R146" s="165"/>
      <c r="S146" s="44" t="s">
        <v>1193</v>
      </c>
      <c r="T146" s="165"/>
      <c r="U146" s="44"/>
      <c r="V146" s="44"/>
      <c r="W146" s="44"/>
      <c r="X146" s="44" t="s">
        <v>1194</v>
      </c>
      <c r="Y146" s="165"/>
      <c r="Z146" s="44"/>
      <c r="AA146" s="44"/>
      <c r="AB146" s="44"/>
      <c r="AC146" s="44" t="s">
        <v>48</v>
      </c>
      <c r="AD146" s="165" t="s">
        <v>641</v>
      </c>
      <c r="AE146" s="165" t="s">
        <v>569</v>
      </c>
      <c r="AF146" s="44"/>
      <c r="AG146" s="44"/>
      <c r="AH146" s="44"/>
      <c r="AI146" s="44"/>
      <c r="AJ146" s="44"/>
      <c r="AK146" s="44"/>
      <c r="AL146" s="44"/>
      <c r="AM146" s="44"/>
      <c r="AN146" s="44"/>
      <c r="AO146" s="44"/>
      <c r="AP146" s="44"/>
      <c r="AQ146" s="44"/>
      <c r="AR146" s="44"/>
      <c r="AS146" s="44"/>
      <c r="AT146" s="44"/>
      <c r="AU146" s="44"/>
      <c r="AV146" s="646"/>
    </row>
    <row r="147" spans="1:48" ht="43.2" hidden="1">
      <c r="A147" s="659" t="s">
        <v>1195</v>
      </c>
      <c r="B147" s="640" t="s">
        <v>1196</v>
      </c>
      <c r="C147" s="640"/>
      <c r="D147" s="660" t="s">
        <v>566</v>
      </c>
      <c r="E147" s="660"/>
      <c r="F147" s="637"/>
      <c r="G147" s="637"/>
      <c r="H147" s="696">
        <v>2021</v>
      </c>
      <c r="I147" s="640" t="s">
        <v>404</v>
      </c>
      <c r="J147" s="639"/>
      <c r="K147" s="639"/>
      <c r="L147" s="639" t="s">
        <v>568</v>
      </c>
      <c r="M147" s="639" t="s">
        <v>569</v>
      </c>
      <c r="N147" s="640" t="s">
        <v>404</v>
      </c>
      <c r="O147" s="639" t="s">
        <v>568</v>
      </c>
      <c r="P147" s="639" t="s">
        <v>569</v>
      </c>
      <c r="Q147" s="639"/>
      <c r="R147" s="639"/>
      <c r="S147" s="640" t="s">
        <v>1197</v>
      </c>
      <c r="T147" s="639"/>
      <c r="U147" s="639" t="s">
        <v>1198</v>
      </c>
      <c r="V147" s="640"/>
      <c r="W147" s="640"/>
      <c r="X147" s="640" t="s">
        <v>1199</v>
      </c>
      <c r="Y147" s="639"/>
      <c r="Z147" s="639" t="s">
        <v>1198</v>
      </c>
      <c r="AA147" s="640"/>
      <c r="AB147" s="640"/>
      <c r="AC147" s="640" t="s">
        <v>1200</v>
      </c>
      <c r="AD147" s="639"/>
      <c r="AE147" s="639" t="s">
        <v>1198</v>
      </c>
      <c r="AF147" s="640"/>
      <c r="AG147" s="640"/>
      <c r="AH147" s="640" t="s">
        <v>1201</v>
      </c>
      <c r="AI147" s="640"/>
      <c r="AJ147" s="639" t="s">
        <v>1198</v>
      </c>
      <c r="AK147" s="640"/>
      <c r="AL147" s="640"/>
      <c r="AM147" s="640" t="s">
        <v>1202</v>
      </c>
      <c r="AN147" s="640"/>
      <c r="AO147" s="639" t="s">
        <v>1198</v>
      </c>
      <c r="AP147" s="640"/>
      <c r="AQ147" s="640"/>
      <c r="AR147" s="640"/>
      <c r="AS147" s="640"/>
      <c r="AT147" s="640"/>
      <c r="AU147" s="640"/>
      <c r="AV147" s="641"/>
    </row>
    <row r="148" spans="1:48" ht="43.2" hidden="1">
      <c r="A148" s="278" t="s">
        <v>1203</v>
      </c>
      <c r="B148" s="44" t="s">
        <v>1204</v>
      </c>
      <c r="C148" s="44"/>
      <c r="D148" s="43" t="s">
        <v>602</v>
      </c>
      <c r="E148" s="43"/>
      <c r="F148" s="27"/>
      <c r="G148" s="27"/>
      <c r="H148" s="697">
        <v>2021</v>
      </c>
      <c r="I148" s="44"/>
      <c r="J148" s="165"/>
      <c r="K148" s="165"/>
      <c r="L148" s="165"/>
      <c r="M148" s="165"/>
      <c r="N148" s="44" t="s">
        <v>404</v>
      </c>
      <c r="O148" s="165" t="s">
        <v>568</v>
      </c>
      <c r="P148" s="165" t="s">
        <v>569</v>
      </c>
      <c r="Q148" s="165"/>
      <c r="R148" s="165"/>
      <c r="S148" s="44" t="s">
        <v>1197</v>
      </c>
      <c r="T148" s="165"/>
      <c r="U148" s="165" t="s">
        <v>1198</v>
      </c>
      <c r="V148" s="44"/>
      <c r="W148" s="44"/>
      <c r="X148" s="44" t="s">
        <v>1199</v>
      </c>
      <c r="Y148" s="165"/>
      <c r="Z148" s="165" t="s">
        <v>1198</v>
      </c>
      <c r="AA148" s="44"/>
      <c r="AB148" s="44"/>
      <c r="AC148" s="44" t="s">
        <v>1200</v>
      </c>
      <c r="AD148" s="165"/>
      <c r="AE148" s="165" t="s">
        <v>1198</v>
      </c>
      <c r="AF148" s="44"/>
      <c r="AG148" s="44"/>
      <c r="AH148" s="44" t="s">
        <v>1202</v>
      </c>
      <c r="AI148" s="44"/>
      <c r="AJ148" s="165" t="s">
        <v>1198</v>
      </c>
      <c r="AK148" s="44"/>
      <c r="AL148" s="44"/>
      <c r="AM148" s="44" t="s">
        <v>1205</v>
      </c>
      <c r="AN148" s="44"/>
      <c r="AO148" s="44" t="s">
        <v>1206</v>
      </c>
      <c r="AP148" s="44"/>
      <c r="AQ148" s="44"/>
      <c r="AR148" s="44"/>
      <c r="AS148" s="44"/>
      <c r="AT148" s="44"/>
      <c r="AU148" s="44"/>
      <c r="AV148" s="646"/>
    </row>
    <row r="149" spans="1:48" ht="28.8" hidden="1">
      <c r="A149" s="659" t="s">
        <v>1207</v>
      </c>
      <c r="B149" s="640" t="s">
        <v>1208</v>
      </c>
      <c r="C149" s="640"/>
      <c r="D149" s="660" t="s">
        <v>566</v>
      </c>
      <c r="E149" s="660"/>
      <c r="F149" s="637"/>
      <c r="G149" s="637"/>
      <c r="H149" s="696">
        <v>2021</v>
      </c>
      <c r="I149" s="640"/>
      <c r="J149" s="639"/>
      <c r="K149" s="639"/>
      <c r="L149" s="639"/>
      <c r="M149" s="639"/>
      <c r="N149" s="640" t="s">
        <v>1209</v>
      </c>
      <c r="O149" s="639"/>
      <c r="P149" s="639" t="s">
        <v>929</v>
      </c>
      <c r="Q149" s="639"/>
      <c r="R149" s="639"/>
      <c r="S149" s="640" t="s">
        <v>1210</v>
      </c>
      <c r="T149" s="639"/>
      <c r="U149" s="639" t="s">
        <v>929</v>
      </c>
      <c r="V149" s="640"/>
      <c r="W149" s="640"/>
      <c r="X149" s="640" t="s">
        <v>1211</v>
      </c>
      <c r="Y149" s="639"/>
      <c r="Z149" s="639" t="s">
        <v>929</v>
      </c>
      <c r="AA149" s="640"/>
      <c r="AB149" s="640"/>
      <c r="AC149" s="640" t="s">
        <v>404</v>
      </c>
      <c r="AD149" s="639" t="s">
        <v>568</v>
      </c>
      <c r="AE149" s="639" t="s">
        <v>569</v>
      </c>
      <c r="AF149" s="640"/>
      <c r="AG149" s="640"/>
      <c r="AH149" s="640"/>
      <c r="AI149" s="640"/>
      <c r="AJ149" s="640"/>
      <c r="AK149" s="640"/>
      <c r="AL149" s="640"/>
      <c r="AM149" s="640"/>
      <c r="AN149" s="640"/>
      <c r="AO149" s="640"/>
      <c r="AP149" s="640"/>
      <c r="AQ149" s="640"/>
      <c r="AR149" s="640"/>
      <c r="AS149" s="640"/>
      <c r="AT149" s="640"/>
      <c r="AU149" s="640"/>
      <c r="AV149" s="641"/>
    </row>
    <row r="150" spans="1:48" ht="43.2" hidden="1">
      <c r="A150" s="278" t="s">
        <v>1212</v>
      </c>
      <c r="B150" s="44" t="s">
        <v>1213</v>
      </c>
      <c r="C150" s="44"/>
      <c r="D150" s="43" t="s">
        <v>1054</v>
      </c>
      <c r="E150" s="43"/>
      <c r="F150" s="27"/>
      <c r="G150" s="27"/>
      <c r="H150" s="697">
        <v>2021</v>
      </c>
      <c r="I150" s="44" t="s">
        <v>404</v>
      </c>
      <c r="J150" s="165"/>
      <c r="K150" s="165"/>
      <c r="L150" s="165" t="s">
        <v>568</v>
      </c>
      <c r="M150" s="165" t="s">
        <v>569</v>
      </c>
      <c r="N150" s="44" t="s">
        <v>404</v>
      </c>
      <c r="O150" s="165" t="s">
        <v>568</v>
      </c>
      <c r="P150" s="165" t="s">
        <v>569</v>
      </c>
      <c r="Q150" s="165"/>
      <c r="R150" s="165"/>
      <c r="S150" s="44"/>
      <c r="T150" s="165"/>
      <c r="U150" s="44"/>
      <c r="V150" s="44"/>
      <c r="W150" s="44"/>
      <c r="X150" s="44"/>
      <c r="Y150" s="165"/>
      <c r="Z150" s="44"/>
      <c r="AA150" s="44"/>
      <c r="AB150" s="44"/>
      <c r="AC150" s="44"/>
      <c r="AD150" s="165"/>
      <c r="AE150" s="44"/>
      <c r="AF150" s="44"/>
      <c r="AG150" s="44"/>
      <c r="AH150" s="44"/>
      <c r="AI150" s="44"/>
      <c r="AJ150" s="44"/>
      <c r="AK150" s="44"/>
      <c r="AL150" s="44"/>
      <c r="AM150" s="44"/>
      <c r="AN150" s="44"/>
      <c r="AO150" s="44"/>
      <c r="AP150" s="44"/>
      <c r="AQ150" s="44"/>
      <c r="AR150" s="44"/>
      <c r="AS150" s="44"/>
      <c r="AT150" s="44"/>
      <c r="AU150" s="44"/>
      <c r="AV150" s="646"/>
    </row>
    <row r="151" spans="1:48" ht="43.2" hidden="1">
      <c r="A151" s="659" t="s">
        <v>1214</v>
      </c>
      <c r="B151" s="640" t="s">
        <v>1215</v>
      </c>
      <c r="C151" s="640"/>
      <c r="D151" s="660" t="s">
        <v>566</v>
      </c>
      <c r="E151" s="660"/>
      <c r="F151" s="637"/>
      <c r="G151" s="637"/>
      <c r="H151" s="696">
        <v>2021</v>
      </c>
      <c r="I151" s="640" t="s">
        <v>1200</v>
      </c>
      <c r="J151" s="639"/>
      <c r="K151" s="639"/>
      <c r="L151" s="639"/>
      <c r="M151" s="639" t="s">
        <v>1198</v>
      </c>
      <c r="N151" s="640" t="s">
        <v>1200</v>
      </c>
      <c r="O151" s="639"/>
      <c r="P151" s="639" t="s">
        <v>1198</v>
      </c>
      <c r="Q151" s="639"/>
      <c r="R151" s="639"/>
      <c r="S151" s="640" t="s">
        <v>1197</v>
      </c>
      <c r="T151" s="639"/>
      <c r="U151" s="639" t="s">
        <v>1198</v>
      </c>
      <c r="V151" s="640"/>
      <c r="W151" s="640"/>
      <c r="X151" s="640" t="s">
        <v>404</v>
      </c>
      <c r="Y151" s="639" t="s">
        <v>568</v>
      </c>
      <c r="Z151" s="639" t="s">
        <v>569</v>
      </c>
      <c r="AA151" s="640"/>
      <c r="AB151" s="640"/>
      <c r="AC151" s="640" t="s">
        <v>1199</v>
      </c>
      <c r="AD151" s="639"/>
      <c r="AE151" s="639" t="s">
        <v>1198</v>
      </c>
      <c r="AF151" s="640"/>
      <c r="AG151" s="640"/>
      <c r="AH151" s="640" t="s">
        <v>1201</v>
      </c>
      <c r="AI151" s="640"/>
      <c r="AJ151" s="639" t="s">
        <v>1198</v>
      </c>
      <c r="AK151" s="640"/>
      <c r="AL151" s="640"/>
      <c r="AM151" s="640" t="s">
        <v>1202</v>
      </c>
      <c r="AN151" s="640"/>
      <c r="AO151" s="639" t="s">
        <v>1198</v>
      </c>
      <c r="AP151" s="640"/>
      <c r="AQ151" s="640"/>
      <c r="AR151" s="640"/>
      <c r="AS151" s="640"/>
      <c r="AT151" s="640"/>
      <c r="AU151" s="640"/>
      <c r="AV151" s="641"/>
    </row>
    <row r="152" spans="1:48" ht="57.6" hidden="1">
      <c r="A152" s="278" t="s">
        <v>1216</v>
      </c>
      <c r="B152" s="44" t="s">
        <v>1217</v>
      </c>
      <c r="C152" s="44"/>
      <c r="D152" s="43" t="s">
        <v>566</v>
      </c>
      <c r="E152" s="43" t="s">
        <v>1218</v>
      </c>
      <c r="F152" s="27"/>
      <c r="G152" s="27"/>
      <c r="H152" s="697">
        <v>2021</v>
      </c>
      <c r="I152" s="44"/>
      <c r="J152" s="165"/>
      <c r="K152" s="165"/>
      <c r="L152" s="165"/>
      <c r="M152" s="165"/>
      <c r="N152" s="44" t="s">
        <v>1219</v>
      </c>
      <c r="O152" s="165"/>
      <c r="P152" s="165" t="s">
        <v>1198</v>
      </c>
      <c r="Q152" s="165"/>
      <c r="R152" s="165"/>
      <c r="S152" s="44" t="s">
        <v>1220</v>
      </c>
      <c r="T152" s="165"/>
      <c r="U152" s="165" t="s">
        <v>1198</v>
      </c>
      <c r="V152" s="44"/>
      <c r="W152" s="44"/>
      <c r="X152" s="44" t="s">
        <v>1197</v>
      </c>
      <c r="Y152" s="165"/>
      <c r="Z152" s="165" t="s">
        <v>1198</v>
      </c>
      <c r="AA152" s="44"/>
      <c r="AB152" s="44"/>
      <c r="AC152" s="44" t="s">
        <v>404</v>
      </c>
      <c r="AD152" s="165" t="s">
        <v>568</v>
      </c>
      <c r="AE152" s="165" t="s">
        <v>569</v>
      </c>
      <c r="AF152" s="44"/>
      <c r="AG152" s="44"/>
      <c r="AH152" s="44" t="s">
        <v>1200</v>
      </c>
      <c r="AI152" s="165"/>
      <c r="AJ152" s="165" t="s">
        <v>1198</v>
      </c>
      <c r="AK152" s="44"/>
      <c r="AL152" s="44"/>
      <c r="AM152" s="44" t="s">
        <v>1199</v>
      </c>
      <c r="AN152" s="165"/>
      <c r="AO152" s="165" t="s">
        <v>1198</v>
      </c>
      <c r="AP152" s="44"/>
      <c r="AQ152" s="44"/>
      <c r="AR152" s="44"/>
      <c r="AS152" s="44"/>
      <c r="AT152" s="44"/>
      <c r="AU152" s="44"/>
      <c r="AV152" s="646"/>
    </row>
    <row r="153" spans="1:48" ht="57.6" hidden="1">
      <c r="A153" s="659" t="s">
        <v>1221</v>
      </c>
      <c r="B153" s="640" t="s">
        <v>1222</v>
      </c>
      <c r="C153" s="640"/>
      <c r="D153" s="660" t="s">
        <v>566</v>
      </c>
      <c r="E153" s="660" t="s">
        <v>1218</v>
      </c>
      <c r="F153" s="637"/>
      <c r="G153" s="637"/>
      <c r="H153" s="696">
        <v>2021</v>
      </c>
      <c r="I153" s="640"/>
      <c r="J153" s="639"/>
      <c r="K153" s="639"/>
      <c r="L153" s="639"/>
      <c r="M153" s="639"/>
      <c r="N153" s="640" t="s">
        <v>1219</v>
      </c>
      <c r="O153" s="639"/>
      <c r="P153" s="639" t="s">
        <v>1198</v>
      </c>
      <c r="Q153" s="639"/>
      <c r="R153" s="639"/>
      <c r="S153" s="640" t="s">
        <v>1197</v>
      </c>
      <c r="T153" s="639"/>
      <c r="U153" s="639" t="s">
        <v>1198</v>
      </c>
      <c r="V153" s="640"/>
      <c r="W153" s="640"/>
      <c r="X153" s="640" t="s">
        <v>404</v>
      </c>
      <c r="Y153" s="639" t="s">
        <v>568</v>
      </c>
      <c r="Z153" s="639" t="s">
        <v>569</v>
      </c>
      <c r="AA153" s="640"/>
      <c r="AB153" s="640"/>
      <c r="AC153" s="640" t="s">
        <v>1200</v>
      </c>
      <c r="AD153" s="639"/>
      <c r="AE153" s="639" t="s">
        <v>1198</v>
      </c>
      <c r="AF153" s="640"/>
      <c r="AG153" s="640"/>
      <c r="AH153" s="640" t="s">
        <v>1199</v>
      </c>
      <c r="AI153" s="639"/>
      <c r="AJ153" s="639" t="s">
        <v>1198</v>
      </c>
      <c r="AK153" s="640"/>
      <c r="AL153" s="640"/>
      <c r="AM153" s="640" t="s">
        <v>1202</v>
      </c>
      <c r="AN153" s="640"/>
      <c r="AO153" s="639" t="s">
        <v>1198</v>
      </c>
      <c r="AP153" s="640"/>
      <c r="AQ153" s="640"/>
      <c r="AR153" s="640"/>
      <c r="AS153" s="640"/>
      <c r="AT153" s="640"/>
      <c r="AU153" s="640"/>
      <c r="AV153" s="641"/>
    </row>
    <row r="154" spans="1:48" ht="28.8" hidden="1">
      <c r="A154" s="278" t="s">
        <v>1223</v>
      </c>
      <c r="B154" s="44" t="s">
        <v>1196</v>
      </c>
      <c r="C154" s="44"/>
      <c r="D154" s="43" t="s">
        <v>566</v>
      </c>
      <c r="E154" s="43"/>
      <c r="F154" s="27"/>
      <c r="G154" s="27"/>
      <c r="H154" s="697">
        <v>2021</v>
      </c>
      <c r="I154" s="44" t="s">
        <v>1201</v>
      </c>
      <c r="J154" s="44"/>
      <c r="K154" s="165"/>
      <c r="L154" s="165"/>
      <c r="M154" s="165" t="s">
        <v>1198</v>
      </c>
      <c r="N154" s="44" t="s">
        <v>1201</v>
      </c>
      <c r="O154" s="165"/>
      <c r="P154" s="165" t="s">
        <v>1198</v>
      </c>
      <c r="Q154" s="165"/>
      <c r="R154" s="165"/>
      <c r="S154" s="44" t="s">
        <v>1197</v>
      </c>
      <c r="T154" s="165"/>
      <c r="U154" s="165" t="s">
        <v>1198</v>
      </c>
      <c r="V154" s="44"/>
      <c r="W154" s="44"/>
      <c r="X154" s="44" t="s">
        <v>1200</v>
      </c>
      <c r="Y154" s="165"/>
      <c r="Z154" s="165" t="s">
        <v>1198</v>
      </c>
      <c r="AA154" s="44"/>
      <c r="AB154" s="44"/>
      <c r="AC154" s="44" t="s">
        <v>404</v>
      </c>
      <c r="AD154" s="165" t="s">
        <v>568</v>
      </c>
      <c r="AE154" s="165" t="s">
        <v>569</v>
      </c>
      <c r="AF154" s="44"/>
      <c r="AG154" s="44"/>
      <c r="AH154" s="44" t="s">
        <v>1199</v>
      </c>
      <c r="AI154" s="165"/>
      <c r="AJ154" s="165" t="s">
        <v>1198</v>
      </c>
      <c r="AK154" s="44"/>
      <c r="AL154" s="44"/>
      <c r="AM154" s="44" t="s">
        <v>1219</v>
      </c>
      <c r="AN154" s="165"/>
      <c r="AO154" s="165" t="s">
        <v>1198</v>
      </c>
      <c r="AP154" s="44"/>
      <c r="AQ154" s="44"/>
      <c r="AR154" s="44" t="s">
        <v>1202</v>
      </c>
      <c r="AS154" s="44"/>
      <c r="AT154" s="165" t="s">
        <v>1198</v>
      </c>
      <c r="AU154" s="44"/>
      <c r="AV154" s="646"/>
    </row>
    <row r="155" spans="1:48" ht="28.8" hidden="1">
      <c r="A155" s="659" t="s">
        <v>1224</v>
      </c>
      <c r="B155" s="640" t="s">
        <v>1196</v>
      </c>
      <c r="C155" s="640"/>
      <c r="D155" s="660" t="s">
        <v>566</v>
      </c>
      <c r="E155" s="660"/>
      <c r="F155" s="637"/>
      <c r="G155" s="637"/>
      <c r="H155" s="696">
        <v>2021</v>
      </c>
      <c r="I155" s="640" t="s">
        <v>1200</v>
      </c>
      <c r="J155" s="639"/>
      <c r="K155" s="639"/>
      <c r="L155" s="639"/>
      <c r="M155" s="639" t="s">
        <v>1198</v>
      </c>
      <c r="N155" s="640" t="s">
        <v>1200</v>
      </c>
      <c r="O155" s="639"/>
      <c r="P155" s="639" t="s">
        <v>1198</v>
      </c>
      <c r="Q155" s="639"/>
      <c r="R155" s="639"/>
      <c r="S155" s="640" t="s">
        <v>1197</v>
      </c>
      <c r="T155" s="639"/>
      <c r="U155" s="639" t="s">
        <v>1198</v>
      </c>
      <c r="V155" s="640"/>
      <c r="W155" s="640"/>
      <c r="X155" s="640" t="s">
        <v>404</v>
      </c>
      <c r="Y155" s="639" t="s">
        <v>568</v>
      </c>
      <c r="Z155" s="639" t="s">
        <v>569</v>
      </c>
      <c r="AA155" s="640"/>
      <c r="AB155" s="640"/>
      <c r="AC155" s="640" t="s">
        <v>1199</v>
      </c>
      <c r="AD155" s="639"/>
      <c r="AE155" s="639" t="s">
        <v>1198</v>
      </c>
      <c r="AF155" s="640"/>
      <c r="AG155" s="640"/>
      <c r="AH155" s="640" t="s">
        <v>1201</v>
      </c>
      <c r="AI155" s="640"/>
      <c r="AJ155" s="639" t="s">
        <v>1198</v>
      </c>
      <c r="AK155" s="640"/>
      <c r="AL155" s="640"/>
      <c r="AM155" s="640" t="s">
        <v>1202</v>
      </c>
      <c r="AN155" s="640"/>
      <c r="AO155" s="639" t="s">
        <v>1198</v>
      </c>
      <c r="AP155" s="640"/>
      <c r="AQ155" s="640"/>
      <c r="AR155" s="640"/>
      <c r="AS155" s="640"/>
      <c r="AT155" s="640"/>
      <c r="AU155" s="640"/>
      <c r="AV155" s="641"/>
    </row>
    <row r="156" spans="1:48" ht="43.2" hidden="1">
      <c r="A156" s="278" t="s">
        <v>1225</v>
      </c>
      <c r="B156" s="44" t="s">
        <v>1226</v>
      </c>
      <c r="C156" s="44"/>
      <c r="D156" s="43" t="s">
        <v>856</v>
      </c>
      <c r="E156" s="43" t="s">
        <v>1057</v>
      </c>
      <c r="F156" s="27"/>
      <c r="G156" s="27"/>
      <c r="H156" s="697">
        <v>2021</v>
      </c>
      <c r="I156" s="44"/>
      <c r="J156" s="165"/>
      <c r="K156" s="165"/>
      <c r="L156" s="165"/>
      <c r="M156" s="165"/>
      <c r="N156" s="44" t="s">
        <v>1200</v>
      </c>
      <c r="O156" s="165"/>
      <c r="P156" s="165" t="s">
        <v>1198</v>
      </c>
      <c r="Q156" s="165"/>
      <c r="R156" s="165"/>
      <c r="S156" s="44" t="s">
        <v>1197</v>
      </c>
      <c r="T156" s="165"/>
      <c r="U156" s="165" t="s">
        <v>1198</v>
      </c>
      <c r="V156" s="44"/>
      <c r="W156" s="44"/>
      <c r="X156" s="44" t="s">
        <v>404</v>
      </c>
      <c r="Y156" s="165" t="s">
        <v>568</v>
      </c>
      <c r="Z156" s="165" t="s">
        <v>569</v>
      </c>
      <c r="AA156" s="44"/>
      <c r="AB156" s="44"/>
      <c r="AC156" s="44" t="s">
        <v>1199</v>
      </c>
      <c r="AD156" s="165"/>
      <c r="AE156" s="165" t="s">
        <v>1198</v>
      </c>
      <c r="AF156" s="44"/>
      <c r="AG156" s="44"/>
      <c r="AH156" s="44" t="s">
        <v>1219</v>
      </c>
      <c r="AI156" s="165"/>
      <c r="AJ156" s="165" t="s">
        <v>1198</v>
      </c>
      <c r="AK156" s="44"/>
      <c r="AL156" s="44"/>
      <c r="AM156" s="44" t="s">
        <v>1202</v>
      </c>
      <c r="AN156" s="44"/>
      <c r="AO156" s="165" t="s">
        <v>1198</v>
      </c>
      <c r="AP156" s="44"/>
      <c r="AQ156" s="44"/>
      <c r="AR156" s="44" t="s">
        <v>1205</v>
      </c>
      <c r="AS156" s="44"/>
      <c r="AT156" s="44" t="s">
        <v>1206</v>
      </c>
      <c r="AU156" s="44"/>
      <c r="AV156" s="646"/>
    </row>
    <row r="157" spans="1:48" ht="39.6" hidden="1">
      <c r="A157" s="642" t="s">
        <v>1227</v>
      </c>
      <c r="B157" s="643" t="s">
        <v>1228</v>
      </c>
      <c r="C157" s="643"/>
      <c r="D157" s="144" t="s">
        <v>566</v>
      </c>
      <c r="E157" s="144"/>
      <c r="F157" s="644"/>
      <c r="G157" s="27"/>
      <c r="H157" s="697">
        <v>2022</v>
      </c>
      <c r="I157" s="643"/>
      <c r="J157" s="645"/>
      <c r="K157" s="645"/>
      <c r="L157" s="645"/>
      <c r="M157" s="645"/>
      <c r="N157" s="643" t="s">
        <v>1229</v>
      </c>
      <c r="O157" s="645" t="s">
        <v>737</v>
      </c>
      <c r="P157" s="645" t="s">
        <v>569</v>
      </c>
      <c r="Q157" s="645" t="s">
        <v>1230</v>
      </c>
      <c r="R157" s="645">
        <v>1202180008</v>
      </c>
      <c r="S157" s="643" t="s">
        <v>93</v>
      </c>
      <c r="T157" s="645" t="s">
        <v>737</v>
      </c>
      <c r="U157" s="645" t="s">
        <v>569</v>
      </c>
      <c r="V157" s="643">
        <v>6680726</v>
      </c>
      <c r="W157" s="643" t="s">
        <v>1231</v>
      </c>
      <c r="X157" s="643" t="s">
        <v>27</v>
      </c>
      <c r="Y157" s="645" t="s">
        <v>737</v>
      </c>
      <c r="Z157" s="645" t="s">
        <v>569</v>
      </c>
      <c r="AA157" s="44">
        <v>6682174</v>
      </c>
      <c r="AB157" s="44" t="s">
        <v>1232</v>
      </c>
      <c r="AC157" s="44"/>
      <c r="AD157" s="165"/>
      <c r="AE157" s="44"/>
      <c r="AF157" s="44"/>
      <c r="AG157" s="44"/>
      <c r="AH157" s="44"/>
      <c r="AI157" s="44"/>
      <c r="AJ157" s="44"/>
      <c r="AK157" s="44"/>
      <c r="AL157" s="44"/>
      <c r="AM157" s="44"/>
      <c r="AN157" s="44"/>
      <c r="AO157" s="44"/>
      <c r="AP157" s="44"/>
      <c r="AQ157" s="44"/>
      <c r="AR157" s="44"/>
      <c r="AS157" s="44"/>
      <c r="AT157" s="44"/>
      <c r="AU157" s="44"/>
      <c r="AV157" s="646"/>
    </row>
    <row r="158" spans="1:48" ht="26.4" hidden="1">
      <c r="A158" s="633" t="s">
        <v>1233</v>
      </c>
      <c r="B158" s="634" t="s">
        <v>1234</v>
      </c>
      <c r="C158" s="634"/>
      <c r="D158" s="635" t="s">
        <v>566</v>
      </c>
      <c r="E158" s="635"/>
      <c r="F158" s="636"/>
      <c r="G158" s="637"/>
      <c r="H158" s="696">
        <v>2022</v>
      </c>
      <c r="I158" s="634" t="s">
        <v>78</v>
      </c>
      <c r="J158" s="638"/>
      <c r="K158" s="638"/>
      <c r="L158" s="638" t="s">
        <v>1097</v>
      </c>
      <c r="M158" s="638" t="s">
        <v>569</v>
      </c>
      <c r="N158" s="634" t="s">
        <v>78</v>
      </c>
      <c r="O158" s="638" t="s">
        <v>1097</v>
      </c>
      <c r="P158" s="638" t="s">
        <v>569</v>
      </c>
      <c r="Q158" s="638">
        <v>6793410</v>
      </c>
      <c r="R158" s="638" t="s">
        <v>1235</v>
      </c>
      <c r="S158" s="640" t="s">
        <v>74</v>
      </c>
      <c r="T158" s="638" t="s">
        <v>1097</v>
      </c>
      <c r="U158" s="638" t="s">
        <v>569</v>
      </c>
      <c r="V158" s="634">
        <v>6760392</v>
      </c>
      <c r="W158" s="634" t="s">
        <v>1236</v>
      </c>
      <c r="X158" s="634" t="s">
        <v>1237</v>
      </c>
      <c r="Y158" s="638" t="s">
        <v>1097</v>
      </c>
      <c r="Z158" s="638" t="s">
        <v>569</v>
      </c>
      <c r="AA158" s="640">
        <v>6756318</v>
      </c>
      <c r="AB158" s="640" t="s">
        <v>1238</v>
      </c>
      <c r="AC158" s="640" t="s">
        <v>1096</v>
      </c>
      <c r="AD158" s="639" t="s">
        <v>1239</v>
      </c>
      <c r="AE158" s="638" t="s">
        <v>708</v>
      </c>
      <c r="AF158" s="640">
        <v>5978220</v>
      </c>
      <c r="AG158" s="640" t="s">
        <v>1240</v>
      </c>
      <c r="AH158" s="640"/>
      <c r="AI158" s="640"/>
      <c r="AJ158" s="640"/>
      <c r="AK158" s="640"/>
      <c r="AL158" s="640"/>
      <c r="AM158" s="640"/>
      <c r="AN158" s="640"/>
      <c r="AO158" s="640"/>
      <c r="AP158" s="640"/>
      <c r="AQ158" s="640"/>
      <c r="AR158" s="640"/>
      <c r="AS158" s="640"/>
      <c r="AT158" s="640"/>
      <c r="AU158" s="640"/>
      <c r="AV158" s="641"/>
    </row>
    <row r="159" spans="1:48" ht="26.4" hidden="1">
      <c r="A159" s="642" t="s">
        <v>1241</v>
      </c>
      <c r="B159" s="643" t="s">
        <v>1242</v>
      </c>
      <c r="C159" s="643"/>
      <c r="D159" s="144" t="s">
        <v>595</v>
      </c>
      <c r="E159" s="144" t="s">
        <v>592</v>
      </c>
      <c r="F159" s="644"/>
      <c r="G159" s="27"/>
      <c r="H159" s="697">
        <v>2022</v>
      </c>
      <c r="I159" s="643" t="s">
        <v>772</v>
      </c>
      <c r="J159" s="645">
        <v>6005015</v>
      </c>
      <c r="K159" s="645" t="s">
        <v>1243</v>
      </c>
      <c r="L159" s="645" t="s">
        <v>568</v>
      </c>
      <c r="M159" s="645" t="s">
        <v>708</v>
      </c>
      <c r="N159" s="643" t="s">
        <v>1244</v>
      </c>
      <c r="O159" s="645" t="s">
        <v>598</v>
      </c>
      <c r="P159" s="645" t="s">
        <v>708</v>
      </c>
      <c r="Q159" s="645" t="s">
        <v>1230</v>
      </c>
      <c r="R159" s="645" t="s">
        <v>1245</v>
      </c>
      <c r="S159" s="643" t="s">
        <v>1246</v>
      </c>
      <c r="T159" s="645" t="s">
        <v>737</v>
      </c>
      <c r="U159" s="645" t="s">
        <v>569</v>
      </c>
      <c r="V159" s="643"/>
      <c r="W159" s="643" t="s">
        <v>1247</v>
      </c>
      <c r="X159" s="44" t="s">
        <v>26</v>
      </c>
      <c r="Y159" s="645" t="s">
        <v>598</v>
      </c>
      <c r="Z159" s="645" t="s">
        <v>569</v>
      </c>
      <c r="AA159" s="44">
        <v>6680612</v>
      </c>
      <c r="AB159" s="44" t="s">
        <v>1248</v>
      </c>
      <c r="AC159" s="44" t="s">
        <v>767</v>
      </c>
      <c r="AD159" s="165" t="s">
        <v>598</v>
      </c>
      <c r="AE159" s="645" t="s">
        <v>708</v>
      </c>
      <c r="AF159" s="44">
        <v>6165227</v>
      </c>
      <c r="AG159" s="44" t="s">
        <v>1249</v>
      </c>
      <c r="AH159" s="44" t="s">
        <v>772</v>
      </c>
      <c r="AI159" s="645" t="s">
        <v>568</v>
      </c>
      <c r="AJ159" s="645" t="s">
        <v>708</v>
      </c>
      <c r="AK159" s="643">
        <v>6005015</v>
      </c>
      <c r="AL159" s="643" t="s">
        <v>1243</v>
      </c>
      <c r="AM159" s="44"/>
      <c r="AN159" s="44"/>
      <c r="AO159" s="44"/>
      <c r="AP159" s="44"/>
      <c r="AQ159" s="44"/>
      <c r="AR159" s="44"/>
      <c r="AS159" s="44"/>
      <c r="AT159" s="44"/>
      <c r="AU159" s="44"/>
      <c r="AV159" s="646"/>
    </row>
    <row r="160" spans="1:48" ht="39.6" hidden="1">
      <c r="A160" s="633" t="s">
        <v>1250</v>
      </c>
      <c r="B160" s="634" t="s">
        <v>1251</v>
      </c>
      <c r="C160" s="634"/>
      <c r="D160" s="635" t="s">
        <v>566</v>
      </c>
      <c r="E160" s="635"/>
      <c r="F160" s="636"/>
      <c r="G160" s="637"/>
      <c r="H160" s="696">
        <v>2022</v>
      </c>
      <c r="I160" s="634"/>
      <c r="J160" s="638"/>
      <c r="K160" s="638"/>
      <c r="L160" s="638"/>
      <c r="M160" s="638"/>
      <c r="N160" s="634" t="s">
        <v>78</v>
      </c>
      <c r="O160" s="638" t="s">
        <v>1097</v>
      </c>
      <c r="P160" s="638" t="s">
        <v>569</v>
      </c>
      <c r="Q160" s="638">
        <v>6793410</v>
      </c>
      <c r="R160" s="638" t="s">
        <v>1235</v>
      </c>
      <c r="S160" s="634" t="s">
        <v>1095</v>
      </c>
      <c r="T160" s="638" t="s">
        <v>1239</v>
      </c>
      <c r="U160" s="638" t="s">
        <v>708</v>
      </c>
      <c r="V160" s="640">
        <v>5978399</v>
      </c>
      <c r="W160" s="640" t="s">
        <v>1252</v>
      </c>
      <c r="X160" s="634" t="s">
        <v>1096</v>
      </c>
      <c r="Y160" s="639" t="s">
        <v>1239</v>
      </c>
      <c r="Z160" s="638" t="s">
        <v>708</v>
      </c>
      <c r="AA160" s="640">
        <v>5978220</v>
      </c>
      <c r="AB160" s="640" t="s">
        <v>1240</v>
      </c>
      <c r="AC160" s="640" t="s">
        <v>1253</v>
      </c>
      <c r="AD160" s="639" t="s">
        <v>1230</v>
      </c>
      <c r="AE160" s="639" t="s">
        <v>1254</v>
      </c>
      <c r="AF160" s="640" t="s">
        <v>1230</v>
      </c>
      <c r="AG160" s="640" t="s">
        <v>1230</v>
      </c>
      <c r="AH160" s="640" t="s">
        <v>1255</v>
      </c>
      <c r="AI160" s="638" t="s">
        <v>1239</v>
      </c>
      <c r="AJ160" s="638" t="s">
        <v>708</v>
      </c>
      <c r="AK160" s="634">
        <v>5986317</v>
      </c>
      <c r="AL160" s="634" t="s">
        <v>1256</v>
      </c>
      <c r="AM160" s="640"/>
      <c r="AN160" s="640"/>
      <c r="AO160" s="640"/>
      <c r="AP160" s="640"/>
      <c r="AQ160" s="640"/>
      <c r="AR160" s="640"/>
      <c r="AS160" s="640"/>
      <c r="AT160" s="640"/>
      <c r="AU160" s="640"/>
      <c r="AV160" s="641"/>
    </row>
    <row r="161" spans="1:48" ht="26.4" hidden="1">
      <c r="A161" s="642" t="s">
        <v>1257</v>
      </c>
      <c r="B161" s="643" t="s">
        <v>1258</v>
      </c>
      <c r="C161" s="643"/>
      <c r="D161" s="144" t="s">
        <v>610</v>
      </c>
      <c r="E161" s="144" t="s">
        <v>592</v>
      </c>
      <c r="F161" s="644"/>
      <c r="G161" s="27"/>
      <c r="H161" s="697">
        <v>2022</v>
      </c>
      <c r="I161" s="643" t="s">
        <v>992</v>
      </c>
      <c r="J161" s="645">
        <v>6731906</v>
      </c>
      <c r="K161" s="645" t="s">
        <v>1259</v>
      </c>
      <c r="L161" s="645" t="s">
        <v>568</v>
      </c>
      <c r="M161" s="645" t="s">
        <v>569</v>
      </c>
      <c r="N161" s="643" t="s">
        <v>992</v>
      </c>
      <c r="O161" s="645" t="s">
        <v>568</v>
      </c>
      <c r="P161" s="645" t="s">
        <v>569</v>
      </c>
      <c r="Q161" s="645">
        <v>6731906</v>
      </c>
      <c r="R161" s="645" t="s">
        <v>1259</v>
      </c>
      <c r="S161" s="643" t="s">
        <v>1260</v>
      </c>
      <c r="T161" s="645" t="s">
        <v>782</v>
      </c>
      <c r="U161" s="645" t="s">
        <v>654</v>
      </c>
      <c r="V161" s="643" t="s">
        <v>1230</v>
      </c>
      <c r="W161" s="643">
        <v>18101186</v>
      </c>
      <c r="X161" s="643" t="s">
        <v>1261</v>
      </c>
      <c r="Y161" s="165" t="s">
        <v>782</v>
      </c>
      <c r="Z161" s="645" t="s">
        <v>654</v>
      </c>
      <c r="AA161" s="44">
        <v>6001369</v>
      </c>
      <c r="AB161" s="44" t="s">
        <v>1262</v>
      </c>
      <c r="AC161" s="44"/>
      <c r="AD161" s="165"/>
      <c r="AE161" s="44"/>
      <c r="AF161" s="44"/>
      <c r="AG161" s="44"/>
      <c r="AH161" s="44"/>
      <c r="AI161" s="44"/>
      <c r="AJ161" s="44"/>
      <c r="AK161" s="44"/>
      <c r="AL161" s="44"/>
      <c r="AM161" s="44"/>
      <c r="AN161" s="44"/>
      <c r="AO161" s="44"/>
      <c r="AP161" s="44"/>
      <c r="AQ161" s="44"/>
      <c r="AR161" s="44"/>
      <c r="AS161" s="44"/>
      <c r="AT161" s="44"/>
      <c r="AU161" s="44"/>
      <c r="AV161" s="646"/>
    </row>
    <row r="162" spans="1:48" ht="39.6" hidden="1">
      <c r="A162" s="633" t="s">
        <v>1263</v>
      </c>
      <c r="B162" s="634" t="s">
        <v>1264</v>
      </c>
      <c r="C162" s="634"/>
      <c r="D162" s="635" t="s">
        <v>566</v>
      </c>
      <c r="E162" s="635"/>
      <c r="F162" s="636"/>
      <c r="G162" s="637"/>
      <c r="H162" s="696">
        <v>2022</v>
      </c>
      <c r="I162" s="634" t="s">
        <v>146</v>
      </c>
      <c r="J162" s="638">
        <v>6099359</v>
      </c>
      <c r="K162" s="638" t="s">
        <v>1265</v>
      </c>
      <c r="L162" s="638" t="s">
        <v>641</v>
      </c>
      <c r="M162" s="638" t="s">
        <v>569</v>
      </c>
      <c r="N162" s="634" t="s">
        <v>146</v>
      </c>
      <c r="O162" s="638" t="s">
        <v>641</v>
      </c>
      <c r="P162" s="638" t="s">
        <v>569</v>
      </c>
      <c r="Q162" s="638">
        <v>6099359</v>
      </c>
      <c r="R162" s="638" t="s">
        <v>1265</v>
      </c>
      <c r="S162" s="634" t="s">
        <v>335</v>
      </c>
      <c r="T162" s="638" t="s">
        <v>641</v>
      </c>
      <c r="U162" s="638" t="s">
        <v>569</v>
      </c>
      <c r="V162" s="634">
        <v>6802117</v>
      </c>
      <c r="W162" s="634" t="s">
        <v>1266</v>
      </c>
      <c r="X162" s="634" t="s">
        <v>136</v>
      </c>
      <c r="Y162" s="638" t="s">
        <v>908</v>
      </c>
      <c r="Z162" s="638" t="s">
        <v>569</v>
      </c>
      <c r="AA162" s="640">
        <v>6778837</v>
      </c>
      <c r="AB162" s="640" t="s">
        <v>1267</v>
      </c>
      <c r="AC162" s="640"/>
      <c r="AD162" s="639"/>
      <c r="AE162" s="640"/>
      <c r="AF162" s="640"/>
      <c r="AG162" s="640"/>
      <c r="AH162" s="640"/>
      <c r="AI162" s="640"/>
      <c r="AJ162" s="640"/>
      <c r="AK162" s="640"/>
      <c r="AL162" s="640"/>
      <c r="AM162" s="640"/>
      <c r="AN162" s="640"/>
      <c r="AO162" s="640"/>
      <c r="AP162" s="640"/>
      <c r="AQ162" s="640"/>
      <c r="AR162" s="640"/>
      <c r="AS162" s="640"/>
      <c r="AT162" s="640"/>
      <c r="AU162" s="640"/>
      <c r="AV162" s="641"/>
    </row>
    <row r="163" spans="1:48" ht="28.8" hidden="1">
      <c r="A163" s="278" t="s">
        <v>1268</v>
      </c>
      <c r="B163" s="44" t="s">
        <v>1269</v>
      </c>
      <c r="C163" s="44"/>
      <c r="D163" s="43" t="s">
        <v>566</v>
      </c>
      <c r="E163" s="43"/>
      <c r="F163" s="27"/>
      <c r="G163" s="27"/>
      <c r="H163" s="697">
        <v>2022</v>
      </c>
      <c r="I163" s="643" t="s">
        <v>33</v>
      </c>
      <c r="J163" s="643">
        <v>259781</v>
      </c>
      <c r="K163" s="643" t="s">
        <v>1270</v>
      </c>
      <c r="L163" s="645" t="s">
        <v>202</v>
      </c>
      <c r="M163" s="645" t="s">
        <v>569</v>
      </c>
      <c r="N163" s="643" t="s">
        <v>33</v>
      </c>
      <c r="O163" s="645" t="s">
        <v>202</v>
      </c>
      <c r="P163" s="645" t="s">
        <v>569</v>
      </c>
      <c r="Q163" s="643">
        <v>259781</v>
      </c>
      <c r="R163" s="643" t="s">
        <v>1270</v>
      </c>
      <c r="S163" s="643" t="s">
        <v>18</v>
      </c>
      <c r="T163" s="645" t="s">
        <v>202</v>
      </c>
      <c r="U163" s="645" t="s">
        <v>569</v>
      </c>
      <c r="V163" s="645">
        <v>6680622</v>
      </c>
      <c r="W163" s="645" t="s">
        <v>1271</v>
      </c>
      <c r="X163" s="643" t="s">
        <v>47</v>
      </c>
      <c r="Y163" s="645" t="s">
        <v>640</v>
      </c>
      <c r="Z163" s="645" t="s">
        <v>569</v>
      </c>
      <c r="AA163" s="645">
        <v>6658545</v>
      </c>
      <c r="AB163" s="645" t="s">
        <v>1272</v>
      </c>
      <c r="AC163" s="44" t="s">
        <v>54</v>
      </c>
      <c r="AD163" s="645" t="s">
        <v>641</v>
      </c>
      <c r="AE163" s="645" t="s">
        <v>569</v>
      </c>
      <c r="AF163" s="643">
        <v>6744406</v>
      </c>
      <c r="AG163" s="643" t="s">
        <v>1273</v>
      </c>
      <c r="AH163" s="44" t="s">
        <v>642</v>
      </c>
      <c r="AI163" s="645" t="s">
        <v>202</v>
      </c>
      <c r="AJ163" s="645" t="s">
        <v>569</v>
      </c>
      <c r="AK163" s="44" t="s">
        <v>1230</v>
      </c>
      <c r="AL163" s="44">
        <v>1201190023</v>
      </c>
      <c r="AM163" s="44" t="s">
        <v>643</v>
      </c>
      <c r="AN163" s="645" t="s">
        <v>202</v>
      </c>
      <c r="AO163" s="645" t="s">
        <v>569</v>
      </c>
      <c r="AP163" s="44" t="s">
        <v>1230</v>
      </c>
      <c r="AQ163" s="44">
        <v>1201190013</v>
      </c>
      <c r="AR163" s="44"/>
      <c r="AS163" s="44"/>
      <c r="AT163" s="44"/>
      <c r="AU163" s="44"/>
      <c r="AV163" s="646"/>
    </row>
    <row r="164" spans="1:48" ht="28.8" hidden="1">
      <c r="A164" s="659" t="s">
        <v>1274</v>
      </c>
      <c r="B164" s="640" t="s">
        <v>1275</v>
      </c>
      <c r="C164" s="640"/>
      <c r="D164" s="660" t="s">
        <v>591</v>
      </c>
      <c r="E164" s="635" t="s">
        <v>592</v>
      </c>
      <c r="F164" s="637"/>
      <c r="G164" s="637"/>
      <c r="H164" s="696">
        <v>2022</v>
      </c>
      <c r="I164" s="640"/>
      <c r="J164" s="639"/>
      <c r="K164" s="639"/>
      <c r="L164" s="639"/>
      <c r="M164" s="639"/>
      <c r="N164" s="640" t="s">
        <v>54</v>
      </c>
      <c r="O164" s="638" t="s">
        <v>641</v>
      </c>
      <c r="P164" s="638" t="s">
        <v>569</v>
      </c>
      <c r="Q164" s="634">
        <v>6744406</v>
      </c>
      <c r="R164" s="634" t="s">
        <v>1273</v>
      </c>
      <c r="S164" s="640" t="s">
        <v>1020</v>
      </c>
      <c r="T164" s="639"/>
      <c r="U164" s="639" t="s">
        <v>1276</v>
      </c>
      <c r="V164" s="640"/>
      <c r="W164" s="640"/>
      <c r="X164" s="640" t="s">
        <v>55</v>
      </c>
      <c r="Y164" s="638" t="s">
        <v>641</v>
      </c>
      <c r="Z164" s="638" t="s">
        <v>569</v>
      </c>
      <c r="AA164" s="638">
        <v>6680634</v>
      </c>
      <c r="AB164" s="638" t="s">
        <v>1277</v>
      </c>
      <c r="AC164" s="634" t="s">
        <v>33</v>
      </c>
      <c r="AD164" s="638" t="s">
        <v>202</v>
      </c>
      <c r="AE164" s="638" t="s">
        <v>569</v>
      </c>
      <c r="AF164" s="634">
        <v>259781</v>
      </c>
      <c r="AG164" s="634" t="s">
        <v>1270</v>
      </c>
      <c r="AH164" s="640"/>
      <c r="AI164" s="640"/>
      <c r="AJ164" s="640"/>
      <c r="AK164" s="640"/>
      <c r="AL164" s="640"/>
      <c r="AM164" s="640"/>
      <c r="AN164" s="640"/>
      <c r="AO164" s="640"/>
      <c r="AP164" s="640"/>
      <c r="AQ164" s="640"/>
      <c r="AR164" s="640"/>
      <c r="AS164" s="640"/>
      <c r="AT164" s="640"/>
      <c r="AU164" s="640"/>
      <c r="AV164" s="641"/>
    </row>
    <row r="165" spans="1:48" ht="28.8" hidden="1">
      <c r="A165" s="278" t="s">
        <v>1278</v>
      </c>
      <c r="B165" s="44" t="s">
        <v>1279</v>
      </c>
      <c r="C165" s="44"/>
      <c r="D165" s="43" t="s">
        <v>591</v>
      </c>
      <c r="E165" s="144" t="s">
        <v>592</v>
      </c>
      <c r="F165" s="27"/>
      <c r="G165" s="27"/>
      <c r="H165" s="697">
        <v>2022</v>
      </c>
      <c r="I165" s="643" t="s">
        <v>33</v>
      </c>
      <c r="J165" s="643">
        <v>259781</v>
      </c>
      <c r="K165" s="643" t="s">
        <v>1270</v>
      </c>
      <c r="L165" s="645" t="s">
        <v>202</v>
      </c>
      <c r="M165" s="645" t="s">
        <v>569</v>
      </c>
      <c r="N165" s="643" t="s">
        <v>18</v>
      </c>
      <c r="O165" s="645" t="s">
        <v>202</v>
      </c>
      <c r="P165" s="645" t="s">
        <v>569</v>
      </c>
      <c r="Q165" s="645">
        <v>6680622</v>
      </c>
      <c r="R165" s="645" t="s">
        <v>1271</v>
      </c>
      <c r="S165" s="643" t="s">
        <v>33</v>
      </c>
      <c r="T165" s="645" t="s">
        <v>202</v>
      </c>
      <c r="U165" s="645" t="s">
        <v>569</v>
      </c>
      <c r="V165" s="643">
        <v>259781</v>
      </c>
      <c r="W165" s="643" t="s">
        <v>1270</v>
      </c>
      <c r="X165" s="44" t="s">
        <v>1280</v>
      </c>
      <c r="Y165" s="645" t="s">
        <v>202</v>
      </c>
      <c r="Z165" s="645" t="s">
        <v>569</v>
      </c>
      <c r="AA165" s="44" t="s">
        <v>1230</v>
      </c>
      <c r="AB165" s="44">
        <v>1201190007</v>
      </c>
      <c r="AC165" s="44" t="s">
        <v>1281</v>
      </c>
      <c r="AD165" s="645" t="s">
        <v>202</v>
      </c>
      <c r="AE165" s="645" t="s">
        <v>569</v>
      </c>
      <c r="AF165" s="44" t="s">
        <v>1230</v>
      </c>
      <c r="AG165" s="44">
        <v>1201190039</v>
      </c>
      <c r="AH165" s="44"/>
      <c r="AI165" s="44"/>
      <c r="AJ165" s="44"/>
      <c r="AK165" s="44"/>
      <c r="AL165" s="44"/>
      <c r="AM165" s="44"/>
      <c r="AN165" s="44"/>
      <c r="AO165" s="44"/>
      <c r="AP165" s="44"/>
      <c r="AQ165" s="44"/>
      <c r="AR165" s="44"/>
      <c r="AS165" s="44"/>
      <c r="AT165" s="44"/>
      <c r="AU165" s="44"/>
      <c r="AV165" s="646"/>
    </row>
    <row r="166" spans="1:48" hidden="1">
      <c r="A166" s="661" t="s">
        <v>1282</v>
      </c>
      <c r="B166" s="662" t="s">
        <v>1283</v>
      </c>
      <c r="C166" s="662"/>
      <c r="D166" s="663" t="s">
        <v>617</v>
      </c>
      <c r="E166" s="663"/>
      <c r="F166" s="664"/>
      <c r="G166" s="664"/>
      <c r="H166" s="698">
        <v>2022</v>
      </c>
      <c r="I166" s="662"/>
      <c r="J166" s="665"/>
      <c r="K166" s="665"/>
      <c r="L166" s="665"/>
      <c r="M166" s="665"/>
      <c r="N166" s="662"/>
      <c r="O166" s="665"/>
      <c r="P166" s="665"/>
      <c r="Q166" s="665"/>
      <c r="R166" s="665"/>
      <c r="S166" s="662"/>
      <c r="T166" s="665"/>
      <c r="U166" s="662"/>
      <c r="V166" s="662"/>
      <c r="W166" s="662"/>
      <c r="X166" s="662"/>
      <c r="Y166" s="665"/>
      <c r="Z166" s="662"/>
      <c r="AA166" s="662"/>
      <c r="AB166" s="662"/>
      <c r="AC166" s="662"/>
      <c r="AD166" s="665"/>
      <c r="AE166" s="662"/>
      <c r="AF166" s="662"/>
      <c r="AG166" s="662"/>
      <c r="AH166" s="662"/>
      <c r="AI166" s="662"/>
      <c r="AJ166" s="662"/>
      <c r="AK166" s="662"/>
      <c r="AL166" s="662"/>
      <c r="AM166" s="662"/>
      <c r="AN166" s="662"/>
      <c r="AO166" s="662"/>
      <c r="AP166" s="662"/>
      <c r="AQ166" s="662"/>
      <c r="AR166" s="666" t="s">
        <v>33</v>
      </c>
      <c r="AS166" s="667" t="s">
        <v>202</v>
      </c>
      <c r="AT166" s="667" t="s">
        <v>569</v>
      </c>
      <c r="AU166" s="662"/>
      <c r="AV166" s="668"/>
    </row>
    <row r="167" spans="1:48" hidden="1">
      <c r="A167" s="661" t="s">
        <v>1284</v>
      </c>
      <c r="B167" s="662" t="s">
        <v>1285</v>
      </c>
      <c r="C167" s="662"/>
      <c r="D167" s="663" t="s">
        <v>617</v>
      </c>
      <c r="E167" s="663"/>
      <c r="F167" s="664"/>
      <c r="G167" s="664"/>
      <c r="H167" s="698">
        <v>2022</v>
      </c>
      <c r="I167" s="662"/>
      <c r="J167" s="665"/>
      <c r="K167" s="665"/>
      <c r="L167" s="665"/>
      <c r="M167" s="665"/>
      <c r="N167" s="662"/>
      <c r="O167" s="665"/>
      <c r="P167" s="665"/>
      <c r="Q167" s="665"/>
      <c r="R167" s="665"/>
      <c r="S167" s="662"/>
      <c r="T167" s="665"/>
      <c r="U167" s="662"/>
      <c r="V167" s="662"/>
      <c r="W167" s="662"/>
      <c r="X167" s="662"/>
      <c r="Y167" s="665"/>
      <c r="Z167" s="662"/>
      <c r="AA167" s="662"/>
      <c r="AB167" s="662"/>
      <c r="AC167" s="662"/>
      <c r="AD167" s="665"/>
      <c r="AE167" s="662"/>
      <c r="AF167" s="662"/>
      <c r="AG167" s="662"/>
      <c r="AH167" s="662"/>
      <c r="AI167" s="662"/>
      <c r="AJ167" s="662"/>
      <c r="AK167" s="662"/>
      <c r="AL167" s="662"/>
      <c r="AM167" s="662"/>
      <c r="AN167" s="662"/>
      <c r="AO167" s="662"/>
      <c r="AP167" s="662"/>
      <c r="AQ167" s="662"/>
      <c r="AR167" s="666" t="s">
        <v>33</v>
      </c>
      <c r="AS167" s="667" t="s">
        <v>202</v>
      </c>
      <c r="AT167" s="667" t="s">
        <v>569</v>
      </c>
      <c r="AU167" s="662"/>
      <c r="AV167" s="668"/>
    </row>
    <row r="168" spans="1:48" ht="26.4" hidden="1">
      <c r="A168" s="661" t="s">
        <v>1286</v>
      </c>
      <c r="B168" s="662" t="s">
        <v>1283</v>
      </c>
      <c r="C168" s="662"/>
      <c r="D168" s="663" t="s">
        <v>1287</v>
      </c>
      <c r="E168" s="663"/>
      <c r="F168" s="664"/>
      <c r="G168" s="664"/>
      <c r="H168" s="698">
        <v>2022</v>
      </c>
      <c r="I168" s="662"/>
      <c r="J168" s="665"/>
      <c r="K168" s="665"/>
      <c r="L168" s="665"/>
      <c r="M168" s="665"/>
      <c r="N168" s="662"/>
      <c r="O168" s="665"/>
      <c r="P168" s="665"/>
      <c r="Q168" s="665"/>
      <c r="R168" s="665"/>
      <c r="S168" s="662"/>
      <c r="T168" s="665"/>
      <c r="U168" s="662"/>
      <c r="V168" s="662"/>
      <c r="W168" s="662"/>
      <c r="X168" s="662"/>
      <c r="Y168" s="665"/>
      <c r="Z168" s="662"/>
      <c r="AA168" s="662"/>
      <c r="AB168" s="662"/>
      <c r="AC168" s="662"/>
      <c r="AD168" s="665"/>
      <c r="AE168" s="662"/>
      <c r="AF168" s="662"/>
      <c r="AG168" s="662"/>
      <c r="AH168" s="662"/>
      <c r="AI168" s="662"/>
      <c r="AJ168" s="662"/>
      <c r="AK168" s="662"/>
      <c r="AL168" s="662"/>
      <c r="AM168" s="666" t="s">
        <v>33</v>
      </c>
      <c r="AN168" s="667" t="s">
        <v>202</v>
      </c>
      <c r="AO168" s="667" t="s">
        <v>569</v>
      </c>
      <c r="AP168" s="662"/>
      <c r="AQ168" s="662"/>
      <c r="AR168" s="662"/>
      <c r="AS168" s="662"/>
      <c r="AT168" s="662"/>
      <c r="AU168" s="662"/>
      <c r="AV168" s="668"/>
    </row>
    <row r="169" spans="1:48" ht="28.8" hidden="1">
      <c r="A169" s="278" t="s">
        <v>1288</v>
      </c>
      <c r="B169" s="44" t="s">
        <v>1289</v>
      </c>
      <c r="C169" s="44"/>
      <c r="D169" s="43" t="s">
        <v>591</v>
      </c>
      <c r="E169" s="144" t="s">
        <v>592</v>
      </c>
      <c r="F169" s="27"/>
      <c r="G169" s="27"/>
      <c r="H169" s="697">
        <v>2022</v>
      </c>
      <c r="I169" s="643" t="s">
        <v>33</v>
      </c>
      <c r="J169" s="643">
        <v>259781</v>
      </c>
      <c r="K169" s="643" t="s">
        <v>1270</v>
      </c>
      <c r="L169" s="645" t="s">
        <v>202</v>
      </c>
      <c r="M169" s="645" t="s">
        <v>569</v>
      </c>
      <c r="N169" s="643" t="s">
        <v>33</v>
      </c>
      <c r="O169" s="645" t="s">
        <v>202</v>
      </c>
      <c r="P169" s="645" t="s">
        <v>569</v>
      </c>
      <c r="Q169" s="643">
        <v>259781</v>
      </c>
      <c r="R169" s="643" t="s">
        <v>1270</v>
      </c>
      <c r="S169" s="643" t="s">
        <v>211</v>
      </c>
      <c r="T169" s="645" t="s">
        <v>202</v>
      </c>
      <c r="U169" s="645" t="s">
        <v>569</v>
      </c>
      <c r="V169" s="44">
        <v>6680698</v>
      </c>
      <c r="W169" s="44" t="s">
        <v>1290</v>
      </c>
      <c r="X169" s="44"/>
      <c r="Y169" s="165"/>
      <c r="Z169" s="44"/>
      <c r="AA169" s="44"/>
      <c r="AB169" s="44"/>
      <c r="AC169" s="44"/>
      <c r="AD169" s="165"/>
      <c r="AE169" s="44"/>
      <c r="AF169" s="44"/>
      <c r="AG169" s="44"/>
      <c r="AH169" s="44"/>
      <c r="AI169" s="44"/>
      <c r="AJ169" s="44"/>
      <c r="AK169" s="44"/>
      <c r="AL169" s="44"/>
      <c r="AM169" s="44"/>
      <c r="AN169" s="44"/>
      <c r="AO169" s="44"/>
      <c r="AP169" s="44"/>
      <c r="AQ169" s="44"/>
      <c r="AR169" s="44"/>
      <c r="AS169" s="44"/>
      <c r="AT169" s="44"/>
      <c r="AU169" s="44"/>
      <c r="AV169" s="646"/>
    </row>
    <row r="170" spans="1:48" ht="28.8" hidden="1">
      <c r="A170" s="659" t="s">
        <v>1291</v>
      </c>
      <c r="B170" s="640" t="s">
        <v>1292</v>
      </c>
      <c r="C170" s="640"/>
      <c r="D170" s="660" t="s">
        <v>591</v>
      </c>
      <c r="E170" s="635" t="s">
        <v>592</v>
      </c>
      <c r="F170" s="637"/>
      <c r="G170" s="637"/>
      <c r="H170" s="696">
        <v>2022</v>
      </c>
      <c r="I170" s="640" t="s">
        <v>1293</v>
      </c>
      <c r="J170" s="639" t="s">
        <v>1230</v>
      </c>
      <c r="K170" s="639">
        <v>1201181005</v>
      </c>
      <c r="L170" s="638" t="s">
        <v>202</v>
      </c>
      <c r="M170" s="638" t="s">
        <v>569</v>
      </c>
      <c r="N170" s="640" t="s">
        <v>1293</v>
      </c>
      <c r="O170" s="638" t="s">
        <v>202</v>
      </c>
      <c r="P170" s="638" t="s">
        <v>569</v>
      </c>
      <c r="Q170" s="639" t="s">
        <v>1230</v>
      </c>
      <c r="R170" s="639">
        <v>1201181005</v>
      </c>
      <c r="S170" s="640" t="s">
        <v>1294</v>
      </c>
      <c r="T170" s="638" t="s">
        <v>202</v>
      </c>
      <c r="U170" s="638" t="s">
        <v>569</v>
      </c>
      <c r="V170" s="640" t="s">
        <v>1230</v>
      </c>
      <c r="W170" s="640">
        <v>1201180006</v>
      </c>
      <c r="X170" s="634" t="s">
        <v>211</v>
      </c>
      <c r="Y170" s="638" t="s">
        <v>202</v>
      </c>
      <c r="Z170" s="638" t="s">
        <v>569</v>
      </c>
      <c r="AA170" s="640">
        <v>6680698</v>
      </c>
      <c r="AB170" s="640" t="s">
        <v>1290</v>
      </c>
      <c r="AC170" s="634" t="s">
        <v>89</v>
      </c>
      <c r="AD170" s="638" t="s">
        <v>202</v>
      </c>
      <c r="AE170" s="638" t="s">
        <v>569</v>
      </c>
      <c r="AF170" s="634">
        <v>6680628</v>
      </c>
      <c r="AG170" s="634" t="s">
        <v>1295</v>
      </c>
      <c r="AH170" s="634" t="s">
        <v>45</v>
      </c>
      <c r="AI170" s="638" t="s">
        <v>202</v>
      </c>
      <c r="AJ170" s="638" t="s">
        <v>569</v>
      </c>
      <c r="AK170" s="640">
        <v>6680626</v>
      </c>
      <c r="AL170" s="640" t="s">
        <v>1296</v>
      </c>
      <c r="AM170" s="634" t="s">
        <v>33</v>
      </c>
      <c r="AN170" s="638" t="s">
        <v>202</v>
      </c>
      <c r="AO170" s="638" t="s">
        <v>569</v>
      </c>
      <c r="AP170" s="634">
        <v>259781</v>
      </c>
      <c r="AQ170" s="634" t="s">
        <v>1270</v>
      </c>
      <c r="AR170" s="640" t="s">
        <v>1297</v>
      </c>
      <c r="AS170" s="638" t="s">
        <v>737</v>
      </c>
      <c r="AT170" s="638" t="s">
        <v>569</v>
      </c>
      <c r="AU170" s="640" t="s">
        <v>1230</v>
      </c>
      <c r="AV170" s="641">
        <v>1202200032</v>
      </c>
    </row>
    <row r="171" spans="1:48" hidden="1">
      <c r="A171" s="661" t="s">
        <v>1298</v>
      </c>
      <c r="B171" s="662" t="s">
        <v>1299</v>
      </c>
      <c r="C171" s="662"/>
      <c r="D171" s="663" t="s">
        <v>1230</v>
      </c>
      <c r="E171" s="663"/>
      <c r="F171" s="664"/>
      <c r="G171" s="664"/>
      <c r="H171" s="698">
        <v>2022</v>
      </c>
      <c r="I171" s="662"/>
      <c r="J171" s="665"/>
      <c r="K171" s="665"/>
      <c r="L171" s="665"/>
      <c r="M171" s="665"/>
      <c r="N171" s="662"/>
      <c r="O171" s="665"/>
      <c r="P171" s="665"/>
      <c r="Q171" s="665"/>
      <c r="R171" s="665"/>
      <c r="S171" s="662"/>
      <c r="T171" s="665"/>
      <c r="U171" s="662"/>
      <c r="V171" s="662"/>
      <c r="W171" s="662"/>
      <c r="X171" s="662"/>
      <c r="Y171" s="665"/>
      <c r="Z171" s="662"/>
      <c r="AA171" s="662"/>
      <c r="AB171" s="662"/>
      <c r="AC171" s="662"/>
      <c r="AD171" s="665"/>
      <c r="AE171" s="662"/>
      <c r="AF171" s="662"/>
      <c r="AG171" s="662"/>
      <c r="AH171" s="662"/>
      <c r="AI171" s="662"/>
      <c r="AJ171" s="662"/>
      <c r="AK171" s="662"/>
      <c r="AL171" s="662"/>
      <c r="AM171" s="662"/>
      <c r="AN171" s="662"/>
      <c r="AO171" s="662"/>
      <c r="AP171" s="662"/>
      <c r="AQ171" s="662"/>
      <c r="AR171" s="666" t="s">
        <v>33</v>
      </c>
      <c r="AS171" s="667" t="s">
        <v>202</v>
      </c>
      <c r="AT171" s="667" t="s">
        <v>569</v>
      </c>
      <c r="AU171" s="662"/>
      <c r="AV171" s="668"/>
    </row>
    <row r="172" spans="1:48" hidden="1">
      <c r="A172" s="661" t="s">
        <v>1300</v>
      </c>
      <c r="B172" s="662" t="s">
        <v>1301</v>
      </c>
      <c r="C172" s="662"/>
      <c r="D172" s="663" t="s">
        <v>1230</v>
      </c>
      <c r="E172" s="663"/>
      <c r="F172" s="664"/>
      <c r="G172" s="664"/>
      <c r="H172" s="698">
        <v>2022</v>
      </c>
      <c r="I172" s="662"/>
      <c r="J172" s="665"/>
      <c r="K172" s="665"/>
      <c r="L172" s="665"/>
      <c r="M172" s="665"/>
      <c r="N172" s="662"/>
      <c r="O172" s="665"/>
      <c r="P172" s="665"/>
      <c r="Q172" s="665"/>
      <c r="R172" s="665"/>
      <c r="S172" s="662"/>
      <c r="T172" s="665"/>
      <c r="U172" s="662"/>
      <c r="V172" s="662"/>
      <c r="W172" s="662"/>
      <c r="X172" s="662"/>
      <c r="Y172" s="665"/>
      <c r="Z172" s="662"/>
      <c r="AA172" s="662"/>
      <c r="AB172" s="662"/>
      <c r="AC172" s="662"/>
      <c r="AD172" s="665"/>
      <c r="AE172" s="662"/>
      <c r="AF172" s="662"/>
      <c r="AG172" s="662"/>
      <c r="AH172" s="662"/>
      <c r="AI172" s="662"/>
      <c r="AJ172" s="662"/>
      <c r="AK172" s="662"/>
      <c r="AL172" s="662"/>
      <c r="AM172" s="662"/>
      <c r="AN172" s="662"/>
      <c r="AO172" s="662"/>
      <c r="AP172" s="662"/>
      <c r="AQ172" s="662"/>
      <c r="AR172" s="666" t="s">
        <v>33</v>
      </c>
      <c r="AS172" s="667" t="s">
        <v>202</v>
      </c>
      <c r="AT172" s="667" t="s">
        <v>569</v>
      </c>
      <c r="AU172" s="662"/>
      <c r="AV172" s="668"/>
    </row>
    <row r="173" spans="1:48" ht="28.8" hidden="1">
      <c r="A173" s="278" t="s">
        <v>1302</v>
      </c>
      <c r="B173" s="44" t="s">
        <v>1303</v>
      </c>
      <c r="C173" s="44"/>
      <c r="D173" s="43" t="s">
        <v>602</v>
      </c>
      <c r="E173" s="43"/>
      <c r="F173" s="27"/>
      <c r="G173" s="27"/>
      <c r="H173" s="697">
        <v>2022</v>
      </c>
      <c r="I173" s="643" t="s">
        <v>33</v>
      </c>
      <c r="J173" s="643">
        <v>259781</v>
      </c>
      <c r="K173" s="643" t="s">
        <v>1270</v>
      </c>
      <c r="L173" s="645" t="s">
        <v>202</v>
      </c>
      <c r="M173" s="645" t="s">
        <v>569</v>
      </c>
      <c r="N173" s="643" t="s">
        <v>19</v>
      </c>
      <c r="O173" s="645" t="s">
        <v>598</v>
      </c>
      <c r="P173" s="645" t="s">
        <v>569</v>
      </c>
      <c r="Q173" s="645">
        <v>6680651</v>
      </c>
      <c r="R173" s="645" t="s">
        <v>1304</v>
      </c>
      <c r="S173" s="643" t="s">
        <v>33</v>
      </c>
      <c r="T173" s="645" t="s">
        <v>202</v>
      </c>
      <c r="U173" s="645" t="s">
        <v>569</v>
      </c>
      <c r="V173" s="643">
        <v>259781</v>
      </c>
      <c r="W173" s="643" t="s">
        <v>1270</v>
      </c>
      <c r="X173" s="44" t="s">
        <v>15</v>
      </c>
      <c r="Y173" s="645" t="s">
        <v>640</v>
      </c>
      <c r="Z173" s="645" t="s">
        <v>569</v>
      </c>
      <c r="AA173" s="44">
        <v>6680643</v>
      </c>
      <c r="AB173" s="44" t="s">
        <v>1305</v>
      </c>
      <c r="AC173" s="44" t="s">
        <v>1306</v>
      </c>
      <c r="AD173" s="645" t="s">
        <v>202</v>
      </c>
      <c r="AE173" s="645" t="s">
        <v>569</v>
      </c>
      <c r="AF173" s="44" t="s">
        <v>1230</v>
      </c>
      <c r="AG173" s="44">
        <v>1103200032</v>
      </c>
      <c r="AH173" s="44" t="s">
        <v>1307</v>
      </c>
      <c r="AI173" s="645" t="s">
        <v>202</v>
      </c>
      <c r="AJ173" s="645" t="s">
        <v>569</v>
      </c>
      <c r="AK173" s="44"/>
      <c r="AL173" s="44"/>
      <c r="AM173" s="44" t="s">
        <v>1308</v>
      </c>
      <c r="AN173" s="645" t="s">
        <v>202</v>
      </c>
      <c r="AO173" s="645" t="s">
        <v>569</v>
      </c>
      <c r="AP173" s="44"/>
      <c r="AQ173" s="44"/>
      <c r="AR173" s="44"/>
      <c r="AS173" s="44"/>
      <c r="AT173" s="44"/>
      <c r="AU173" s="44"/>
      <c r="AV173" s="646"/>
    </row>
    <row r="174" spans="1:48" ht="28.8" hidden="1">
      <c r="A174" s="659" t="s">
        <v>1309</v>
      </c>
      <c r="B174" s="640" t="s">
        <v>1310</v>
      </c>
      <c r="C174" s="640"/>
      <c r="D174" s="660" t="s">
        <v>1070</v>
      </c>
      <c r="E174" s="635" t="s">
        <v>592</v>
      </c>
      <c r="F174" s="637"/>
      <c r="G174" s="637"/>
      <c r="H174" s="696">
        <v>2022</v>
      </c>
      <c r="I174" s="634" t="s">
        <v>1311</v>
      </c>
      <c r="J174" s="640">
        <v>6680698</v>
      </c>
      <c r="K174" s="640" t="s">
        <v>1290</v>
      </c>
      <c r="L174" s="638" t="s">
        <v>202</v>
      </c>
      <c r="M174" s="638" t="s">
        <v>569</v>
      </c>
      <c r="N174" s="634" t="s">
        <v>1311</v>
      </c>
      <c r="O174" s="638" t="s">
        <v>202</v>
      </c>
      <c r="P174" s="638" t="s">
        <v>569</v>
      </c>
      <c r="Q174" s="640">
        <v>6680698</v>
      </c>
      <c r="R174" s="640" t="s">
        <v>1290</v>
      </c>
      <c r="S174" s="634" t="s">
        <v>18</v>
      </c>
      <c r="T174" s="638" t="s">
        <v>202</v>
      </c>
      <c r="U174" s="638" t="s">
        <v>569</v>
      </c>
      <c r="V174" s="638">
        <v>6680622</v>
      </c>
      <c r="W174" s="638" t="s">
        <v>1271</v>
      </c>
      <c r="X174" s="634" t="s">
        <v>33</v>
      </c>
      <c r="Y174" s="638" t="s">
        <v>202</v>
      </c>
      <c r="Z174" s="638" t="s">
        <v>569</v>
      </c>
      <c r="AA174" s="634">
        <v>259781</v>
      </c>
      <c r="AB174" s="634" t="s">
        <v>1270</v>
      </c>
      <c r="AC174" s="640" t="s">
        <v>1312</v>
      </c>
      <c r="AD174" s="638" t="s">
        <v>202</v>
      </c>
      <c r="AE174" s="638" t="s">
        <v>569</v>
      </c>
      <c r="AF174" s="640" t="s">
        <v>1230</v>
      </c>
      <c r="AG174" s="640">
        <v>1201200016</v>
      </c>
      <c r="AH174" s="640" t="s">
        <v>1313</v>
      </c>
      <c r="AI174" s="638" t="s">
        <v>202</v>
      </c>
      <c r="AJ174" s="638" t="s">
        <v>569</v>
      </c>
      <c r="AK174" s="640" t="s">
        <v>1230</v>
      </c>
      <c r="AL174" s="640">
        <v>1201202040</v>
      </c>
      <c r="AM174" s="640" t="s">
        <v>1314</v>
      </c>
      <c r="AN174" s="638" t="s">
        <v>202</v>
      </c>
      <c r="AO174" s="638" t="s">
        <v>569</v>
      </c>
      <c r="AP174" s="640" t="s">
        <v>1230</v>
      </c>
      <c r="AQ174" s="640">
        <v>1201200027</v>
      </c>
      <c r="AR174" s="640"/>
      <c r="AS174" s="640"/>
      <c r="AT174" s="640"/>
      <c r="AU174" s="640"/>
      <c r="AV174" s="641"/>
    </row>
    <row r="175" spans="1:48" ht="28.8" hidden="1">
      <c r="A175" s="278" t="s">
        <v>1315</v>
      </c>
      <c r="B175" s="44" t="s">
        <v>1316</v>
      </c>
      <c r="C175" s="44"/>
      <c r="D175" s="43" t="s">
        <v>856</v>
      </c>
      <c r="E175" s="43"/>
      <c r="F175" s="27"/>
      <c r="G175" s="27"/>
      <c r="H175" s="697">
        <v>2022</v>
      </c>
      <c r="I175" s="44"/>
      <c r="J175" s="165"/>
      <c r="K175" s="165"/>
      <c r="L175" s="165"/>
      <c r="M175" s="165"/>
      <c r="N175" s="44" t="s">
        <v>98</v>
      </c>
      <c r="O175" s="645" t="s">
        <v>641</v>
      </c>
      <c r="P175" s="645" t="s">
        <v>569</v>
      </c>
      <c r="Q175" s="645">
        <v>6099359</v>
      </c>
      <c r="R175" s="645" t="s">
        <v>1265</v>
      </c>
      <c r="S175" s="44" t="s">
        <v>658</v>
      </c>
      <c r="T175" s="165"/>
      <c r="U175" s="645" t="s">
        <v>708</v>
      </c>
      <c r="V175" s="44"/>
      <c r="W175" s="44"/>
      <c r="X175" s="44"/>
      <c r="Y175" s="165"/>
      <c r="Z175" s="44"/>
      <c r="AA175" s="44"/>
      <c r="AB175" s="44"/>
      <c r="AC175" s="44"/>
      <c r="AD175" s="165"/>
      <c r="AE175" s="44"/>
      <c r="AF175" s="44"/>
      <c r="AG175" s="44"/>
      <c r="AH175" s="44"/>
      <c r="AI175" s="44"/>
      <c r="AJ175" s="44"/>
      <c r="AK175" s="44"/>
      <c r="AL175" s="44"/>
      <c r="AM175" s="44"/>
      <c r="AN175" s="44"/>
      <c r="AO175" s="44"/>
      <c r="AP175" s="44"/>
      <c r="AQ175" s="44"/>
      <c r="AR175" s="44"/>
      <c r="AS175" s="44"/>
      <c r="AT175" s="44"/>
      <c r="AU175" s="44"/>
      <c r="AV175" s="646"/>
    </row>
    <row r="176" spans="1:48" ht="28.8" hidden="1">
      <c r="A176" s="659" t="s">
        <v>1317</v>
      </c>
      <c r="B176" s="640" t="s">
        <v>1318</v>
      </c>
      <c r="C176" s="640"/>
      <c r="D176" s="660" t="s">
        <v>591</v>
      </c>
      <c r="E176" s="635" t="s">
        <v>592</v>
      </c>
      <c r="F176" s="637"/>
      <c r="G176" s="637"/>
      <c r="H176" s="696">
        <v>2022</v>
      </c>
      <c r="I176" s="640" t="s">
        <v>1319</v>
      </c>
      <c r="J176" s="639"/>
      <c r="K176" s="639"/>
      <c r="L176" s="639"/>
      <c r="M176" s="639" t="s">
        <v>1320</v>
      </c>
      <c r="N176" s="640" t="s">
        <v>98</v>
      </c>
      <c r="O176" s="638" t="s">
        <v>641</v>
      </c>
      <c r="P176" s="638" t="s">
        <v>569</v>
      </c>
      <c r="Q176" s="638">
        <v>6099359</v>
      </c>
      <c r="R176" s="638" t="s">
        <v>1265</v>
      </c>
      <c r="S176" s="640" t="s">
        <v>1319</v>
      </c>
      <c r="T176" s="639"/>
      <c r="U176" s="639" t="s">
        <v>1320</v>
      </c>
      <c r="V176" s="640"/>
      <c r="W176" s="640"/>
      <c r="X176" s="640" t="s">
        <v>658</v>
      </c>
      <c r="Y176" s="639"/>
      <c r="Z176" s="639" t="s">
        <v>1320</v>
      </c>
      <c r="AA176" s="640"/>
      <c r="AB176" s="640"/>
      <c r="AC176" s="640"/>
      <c r="AD176" s="639"/>
      <c r="AE176" s="640"/>
      <c r="AF176" s="640"/>
      <c r="AG176" s="640"/>
      <c r="AH176" s="640"/>
      <c r="AI176" s="640"/>
      <c r="AJ176" s="640"/>
      <c r="AK176" s="640"/>
      <c r="AL176" s="640"/>
      <c r="AM176" s="640"/>
      <c r="AN176" s="640"/>
      <c r="AO176" s="640"/>
      <c r="AP176" s="640"/>
      <c r="AQ176" s="640"/>
      <c r="AR176" s="640"/>
      <c r="AS176" s="640"/>
      <c r="AT176" s="640"/>
      <c r="AU176" s="640"/>
      <c r="AV176" s="641"/>
    </row>
    <row r="177" spans="1:48" ht="43.2" hidden="1">
      <c r="A177" s="278" t="s">
        <v>1321</v>
      </c>
      <c r="B177" s="44" t="s">
        <v>1322</v>
      </c>
      <c r="C177" s="44"/>
      <c r="D177" s="43" t="s">
        <v>566</v>
      </c>
      <c r="E177" s="43"/>
      <c r="F177" s="27"/>
      <c r="G177" s="27"/>
      <c r="H177" s="697">
        <v>2022</v>
      </c>
      <c r="I177" s="44"/>
      <c r="J177" s="165"/>
      <c r="K177" s="165"/>
      <c r="L177" s="165"/>
      <c r="M177" s="165"/>
      <c r="N177" s="44" t="s">
        <v>98</v>
      </c>
      <c r="O177" s="645" t="s">
        <v>641</v>
      </c>
      <c r="P177" s="645" t="s">
        <v>569</v>
      </c>
      <c r="Q177" s="645">
        <v>6099359</v>
      </c>
      <c r="R177" s="645" t="s">
        <v>1265</v>
      </c>
      <c r="S177" s="44" t="s">
        <v>1323</v>
      </c>
      <c r="T177" s="165"/>
      <c r="U177" s="645" t="s">
        <v>708</v>
      </c>
      <c r="V177" s="44"/>
      <c r="W177" s="44"/>
      <c r="X177" s="643" t="s">
        <v>24</v>
      </c>
      <c r="Y177" s="645" t="s">
        <v>641</v>
      </c>
      <c r="Z177" s="645" t="s">
        <v>569</v>
      </c>
      <c r="AA177" s="165">
        <v>6680648</v>
      </c>
      <c r="AB177" s="165" t="s">
        <v>1324</v>
      </c>
      <c r="AC177" s="44" t="s">
        <v>15</v>
      </c>
      <c r="AD177" s="645" t="s">
        <v>640</v>
      </c>
      <c r="AE177" s="645" t="s">
        <v>569</v>
      </c>
      <c r="AF177" s="44">
        <v>6680643</v>
      </c>
      <c r="AG177" s="44" t="s">
        <v>1305</v>
      </c>
      <c r="AH177" s="44"/>
      <c r="AI177" s="44"/>
      <c r="AJ177" s="44"/>
      <c r="AK177" s="44"/>
      <c r="AL177" s="44"/>
      <c r="AM177" s="44"/>
      <c r="AN177" s="44"/>
      <c r="AO177" s="44"/>
      <c r="AP177" s="44"/>
      <c r="AQ177" s="44"/>
      <c r="AR177" s="44"/>
      <c r="AS177" s="44"/>
      <c r="AT177" s="44"/>
      <c r="AU177" s="44"/>
      <c r="AV177" s="646"/>
    </row>
    <row r="178" spans="1:48" ht="43.2" hidden="1">
      <c r="A178" s="659" t="s">
        <v>1325</v>
      </c>
      <c r="B178" s="640" t="s">
        <v>1326</v>
      </c>
      <c r="C178" s="640"/>
      <c r="D178" s="660" t="s">
        <v>591</v>
      </c>
      <c r="E178" s="635" t="s">
        <v>592</v>
      </c>
      <c r="F178" s="637"/>
      <c r="G178" s="637"/>
      <c r="H178" s="696">
        <v>2022</v>
      </c>
      <c r="I178" s="634" t="s">
        <v>146</v>
      </c>
      <c r="J178" s="638"/>
      <c r="K178" s="638"/>
      <c r="L178" s="638" t="s">
        <v>641</v>
      </c>
      <c r="M178" s="638" t="s">
        <v>569</v>
      </c>
      <c r="N178" s="634" t="s">
        <v>146</v>
      </c>
      <c r="O178" s="638" t="s">
        <v>641</v>
      </c>
      <c r="P178" s="638" t="s">
        <v>569</v>
      </c>
      <c r="Q178" s="638">
        <v>6099359</v>
      </c>
      <c r="R178" s="638" t="s">
        <v>1265</v>
      </c>
      <c r="S178" s="640"/>
      <c r="T178" s="639"/>
      <c r="U178" s="640"/>
      <c r="V178" s="640"/>
      <c r="W178" s="640"/>
      <c r="X178" s="640"/>
      <c r="Y178" s="639"/>
      <c r="Z178" s="640"/>
      <c r="AA178" s="640"/>
      <c r="AB178" s="640"/>
      <c r="AC178" s="640"/>
      <c r="AD178" s="639"/>
      <c r="AE178" s="640"/>
      <c r="AF178" s="640"/>
      <c r="AG178" s="640"/>
      <c r="AH178" s="640"/>
      <c r="AI178" s="640"/>
      <c r="AJ178" s="640"/>
      <c r="AK178" s="640"/>
      <c r="AL178" s="640"/>
      <c r="AM178" s="640"/>
      <c r="AN178" s="640"/>
      <c r="AO178" s="640"/>
      <c r="AP178" s="640"/>
      <c r="AQ178" s="640"/>
      <c r="AR178" s="640"/>
      <c r="AS178" s="640"/>
      <c r="AT178" s="640"/>
      <c r="AU178" s="640"/>
      <c r="AV178" s="641"/>
    </row>
    <row r="179" spans="1:48" ht="43.2" hidden="1">
      <c r="A179" s="278" t="s">
        <v>1327</v>
      </c>
      <c r="B179" s="44" t="s">
        <v>1328</v>
      </c>
      <c r="C179" s="44"/>
      <c r="D179" s="43" t="s">
        <v>566</v>
      </c>
      <c r="E179" s="43"/>
      <c r="F179" s="27"/>
      <c r="G179" s="27"/>
      <c r="H179" s="697">
        <v>2022</v>
      </c>
      <c r="I179" s="44"/>
      <c r="J179" s="165"/>
      <c r="K179" s="165"/>
      <c r="L179" s="165"/>
      <c r="M179" s="165"/>
      <c r="N179" s="643" t="s">
        <v>146</v>
      </c>
      <c r="O179" s="645" t="s">
        <v>641</v>
      </c>
      <c r="P179" s="645" t="s">
        <v>569</v>
      </c>
      <c r="Q179" s="645">
        <v>6099359</v>
      </c>
      <c r="R179" s="645" t="s">
        <v>1265</v>
      </c>
      <c r="S179" s="44" t="s">
        <v>335</v>
      </c>
      <c r="T179" s="645" t="s">
        <v>641</v>
      </c>
      <c r="U179" s="645" t="s">
        <v>569</v>
      </c>
      <c r="V179" s="44"/>
      <c r="W179" s="44" t="s">
        <v>1266</v>
      </c>
      <c r="X179" s="643" t="s">
        <v>136</v>
      </c>
      <c r="Y179" s="645" t="s">
        <v>908</v>
      </c>
      <c r="Z179" s="645" t="s">
        <v>569</v>
      </c>
      <c r="AA179" s="44"/>
      <c r="AB179" s="44"/>
      <c r="AC179" s="44"/>
      <c r="AD179" s="165"/>
      <c r="AE179" s="44"/>
      <c r="AF179" s="44"/>
      <c r="AG179" s="44"/>
      <c r="AH179" s="44"/>
      <c r="AI179" s="44"/>
      <c r="AJ179" s="44"/>
      <c r="AK179" s="44"/>
      <c r="AL179" s="44"/>
      <c r="AM179" s="44"/>
      <c r="AN179" s="44"/>
      <c r="AO179" s="44"/>
      <c r="AP179" s="44"/>
      <c r="AQ179" s="44"/>
      <c r="AR179" s="44"/>
      <c r="AS179" s="44"/>
      <c r="AT179" s="44"/>
      <c r="AU179" s="44"/>
      <c r="AV179" s="646"/>
    </row>
    <row r="180" spans="1:48" ht="28.8" hidden="1">
      <c r="A180" s="659" t="s">
        <v>1329</v>
      </c>
      <c r="B180" s="640" t="s">
        <v>1330</v>
      </c>
      <c r="C180" s="640"/>
      <c r="D180" s="660" t="s">
        <v>575</v>
      </c>
      <c r="E180" s="660"/>
      <c r="F180" s="637"/>
      <c r="G180" s="637"/>
      <c r="H180" s="696">
        <v>2022</v>
      </c>
      <c r="I180" s="640"/>
      <c r="J180" s="639"/>
      <c r="K180" s="639"/>
      <c r="L180" s="639"/>
      <c r="M180" s="639"/>
      <c r="N180" s="634" t="s">
        <v>146</v>
      </c>
      <c r="O180" s="638" t="s">
        <v>641</v>
      </c>
      <c r="P180" s="638" t="s">
        <v>569</v>
      </c>
      <c r="Q180" s="639"/>
      <c r="R180" s="639"/>
      <c r="S180" s="640" t="s">
        <v>1331</v>
      </c>
      <c r="T180" s="638" t="s">
        <v>641</v>
      </c>
      <c r="U180" s="638" t="s">
        <v>569</v>
      </c>
      <c r="V180" s="640"/>
      <c r="W180" s="640"/>
      <c r="X180" s="640" t="s">
        <v>1332</v>
      </c>
      <c r="Y180" s="638" t="s">
        <v>641</v>
      </c>
      <c r="Z180" s="638" t="s">
        <v>569</v>
      </c>
      <c r="AA180" s="640"/>
      <c r="AB180" s="640"/>
      <c r="AC180" s="640" t="s">
        <v>1333</v>
      </c>
      <c r="AD180" s="638" t="s">
        <v>641</v>
      </c>
      <c r="AE180" s="638" t="s">
        <v>569</v>
      </c>
      <c r="AF180" s="640"/>
      <c r="AG180" s="640"/>
      <c r="AH180" s="640" t="s">
        <v>1334</v>
      </c>
      <c r="AI180" s="638" t="s">
        <v>641</v>
      </c>
      <c r="AJ180" s="638" t="s">
        <v>569</v>
      </c>
      <c r="AK180" s="640"/>
      <c r="AL180" s="640"/>
      <c r="AM180" s="640"/>
      <c r="AN180" s="640"/>
      <c r="AO180" s="640"/>
      <c r="AP180" s="640"/>
      <c r="AQ180" s="640"/>
      <c r="AR180" s="640"/>
      <c r="AS180" s="640"/>
      <c r="AT180" s="640"/>
      <c r="AU180" s="640"/>
      <c r="AV180" s="641"/>
    </row>
    <row r="181" spans="1:48" ht="28.8" hidden="1">
      <c r="A181" s="278" t="s">
        <v>1335</v>
      </c>
      <c r="B181" s="44" t="s">
        <v>1336</v>
      </c>
      <c r="C181" s="44"/>
      <c r="D181" s="43" t="s">
        <v>575</v>
      </c>
      <c r="E181" s="43"/>
      <c r="F181" s="27"/>
      <c r="G181" s="27"/>
      <c r="H181" s="697">
        <v>2022</v>
      </c>
      <c r="I181" s="44"/>
      <c r="J181" s="165"/>
      <c r="K181" s="165"/>
      <c r="L181" s="165"/>
      <c r="M181" s="165"/>
      <c r="N181" s="643" t="s">
        <v>146</v>
      </c>
      <c r="O181" s="645" t="s">
        <v>641</v>
      </c>
      <c r="P181" s="645" t="s">
        <v>569</v>
      </c>
      <c r="Q181" s="165"/>
      <c r="R181" s="165"/>
      <c r="S181" s="44" t="s">
        <v>1337</v>
      </c>
      <c r="T181" s="645" t="s">
        <v>641</v>
      </c>
      <c r="U181" s="645" t="s">
        <v>569</v>
      </c>
      <c r="V181" s="44"/>
      <c r="W181" s="44"/>
      <c r="X181" s="44" t="s">
        <v>1338</v>
      </c>
      <c r="Y181" s="645" t="s">
        <v>641</v>
      </c>
      <c r="Z181" s="645" t="s">
        <v>569</v>
      </c>
      <c r="AA181" s="44"/>
      <c r="AB181" s="44"/>
      <c r="AC181" s="44" t="s">
        <v>1339</v>
      </c>
      <c r="AD181" s="645" t="s">
        <v>641</v>
      </c>
      <c r="AE181" s="645" t="s">
        <v>569</v>
      </c>
      <c r="AF181" s="44"/>
      <c r="AG181" s="44"/>
      <c r="AH181" s="44" t="s">
        <v>1340</v>
      </c>
      <c r="AI181" s="645" t="s">
        <v>641</v>
      </c>
      <c r="AJ181" s="645" t="s">
        <v>569</v>
      </c>
      <c r="AK181" s="44"/>
      <c r="AL181" s="44"/>
      <c r="AM181" s="44"/>
      <c r="AN181" s="44"/>
      <c r="AO181" s="44"/>
      <c r="AP181" s="44"/>
      <c r="AQ181" s="44"/>
      <c r="AR181" s="44"/>
      <c r="AS181" s="44"/>
      <c r="AT181" s="44"/>
      <c r="AU181" s="44"/>
      <c r="AV181" s="646"/>
    </row>
    <row r="182" spans="1:48" ht="43.2" hidden="1">
      <c r="A182" s="659" t="s">
        <v>1341</v>
      </c>
      <c r="B182" s="640" t="s">
        <v>1342</v>
      </c>
      <c r="C182" s="640"/>
      <c r="D182" s="660" t="s">
        <v>566</v>
      </c>
      <c r="E182" s="660"/>
      <c r="F182" s="637"/>
      <c r="G182" s="637"/>
      <c r="H182" s="696">
        <v>2022</v>
      </c>
      <c r="I182" s="640"/>
      <c r="J182" s="639"/>
      <c r="K182" s="639"/>
      <c r="L182" s="639"/>
      <c r="M182" s="639"/>
      <c r="N182" s="634" t="s">
        <v>146</v>
      </c>
      <c r="O182" s="638" t="s">
        <v>641</v>
      </c>
      <c r="P182" s="638" t="s">
        <v>569</v>
      </c>
      <c r="Q182" s="639"/>
      <c r="R182" s="639"/>
      <c r="S182" s="640" t="s">
        <v>1331</v>
      </c>
      <c r="T182" s="638" t="s">
        <v>641</v>
      </c>
      <c r="U182" s="638" t="s">
        <v>569</v>
      </c>
      <c r="V182" s="640"/>
      <c r="W182" s="640"/>
      <c r="X182" s="640" t="s">
        <v>54</v>
      </c>
      <c r="Y182" s="638" t="s">
        <v>641</v>
      </c>
      <c r="Z182" s="638" t="s">
        <v>569</v>
      </c>
      <c r="AA182" s="640"/>
      <c r="AB182" s="640"/>
      <c r="AC182" s="640" t="s">
        <v>1343</v>
      </c>
      <c r="AD182" s="638" t="s">
        <v>641</v>
      </c>
      <c r="AE182" s="638" t="s">
        <v>569</v>
      </c>
      <c r="AF182" s="640"/>
      <c r="AG182" s="640"/>
      <c r="AH182" s="640" t="s">
        <v>35</v>
      </c>
      <c r="AI182" s="638" t="s">
        <v>641</v>
      </c>
      <c r="AJ182" s="638" t="s">
        <v>569</v>
      </c>
      <c r="AK182" s="640"/>
      <c r="AL182" s="640"/>
      <c r="AM182" s="640" t="s">
        <v>24</v>
      </c>
      <c r="AN182" s="638" t="s">
        <v>641</v>
      </c>
      <c r="AO182" s="638" t="s">
        <v>569</v>
      </c>
      <c r="AP182" s="640"/>
      <c r="AQ182" s="640"/>
      <c r="AR182" s="640"/>
      <c r="AS182" s="640"/>
      <c r="AT182" s="640"/>
      <c r="AU182" s="640"/>
      <c r="AV182" s="641"/>
    </row>
    <row r="183" spans="1:48" ht="43.2" hidden="1">
      <c r="A183" s="278" t="s">
        <v>1344</v>
      </c>
      <c r="B183" s="44" t="s">
        <v>1345</v>
      </c>
      <c r="C183" s="44"/>
      <c r="D183" s="43" t="s">
        <v>566</v>
      </c>
      <c r="E183" s="43"/>
      <c r="F183" s="27"/>
      <c r="G183" s="27"/>
      <c r="H183" s="697">
        <v>2022</v>
      </c>
      <c r="I183" s="44"/>
      <c r="J183" s="165"/>
      <c r="K183" s="165"/>
      <c r="L183" s="165"/>
      <c r="M183" s="165"/>
      <c r="N183" s="643" t="s">
        <v>146</v>
      </c>
      <c r="O183" s="645" t="s">
        <v>641</v>
      </c>
      <c r="P183" s="645" t="s">
        <v>569</v>
      </c>
      <c r="Q183" s="165"/>
      <c r="R183" s="165"/>
      <c r="S183" s="44" t="s">
        <v>347</v>
      </c>
      <c r="T183" s="645" t="s">
        <v>641</v>
      </c>
      <c r="U183" s="645" t="s">
        <v>569</v>
      </c>
      <c r="V183" s="44"/>
      <c r="W183" s="44"/>
      <c r="X183" s="44" t="s">
        <v>344</v>
      </c>
      <c r="Y183" s="645" t="s">
        <v>641</v>
      </c>
      <c r="Z183" s="645" t="s">
        <v>569</v>
      </c>
      <c r="AA183" s="44"/>
      <c r="AB183" s="44"/>
      <c r="AC183" s="44"/>
      <c r="AD183" s="165"/>
      <c r="AE183" s="44"/>
      <c r="AF183" s="44"/>
      <c r="AG183" s="44"/>
      <c r="AH183" s="44"/>
      <c r="AI183" s="44"/>
      <c r="AJ183" s="44"/>
      <c r="AK183" s="44"/>
      <c r="AL183" s="44"/>
      <c r="AM183" s="44"/>
      <c r="AN183" s="44"/>
      <c r="AO183" s="44"/>
      <c r="AP183" s="44"/>
      <c r="AQ183" s="44"/>
      <c r="AR183" s="44"/>
      <c r="AS183" s="44"/>
      <c r="AT183" s="44"/>
      <c r="AU183" s="44"/>
      <c r="AV183" s="646"/>
    </row>
    <row r="184" spans="1:48" ht="28.8" hidden="1">
      <c r="A184" s="659" t="s">
        <v>1346</v>
      </c>
      <c r="B184" s="640" t="s">
        <v>1347</v>
      </c>
      <c r="C184" s="640"/>
      <c r="D184" s="660" t="s">
        <v>1070</v>
      </c>
      <c r="E184" s="635" t="s">
        <v>592</v>
      </c>
      <c r="F184" s="637"/>
      <c r="G184" s="637"/>
      <c r="H184" s="696">
        <v>2022</v>
      </c>
      <c r="I184" s="640" t="s">
        <v>1348</v>
      </c>
      <c r="J184" s="639"/>
      <c r="K184" s="639"/>
      <c r="L184" s="639"/>
      <c r="M184" s="638" t="s">
        <v>690</v>
      </c>
      <c r="N184" s="640" t="s">
        <v>1348</v>
      </c>
      <c r="O184" s="639"/>
      <c r="P184" s="638" t="s">
        <v>690</v>
      </c>
      <c r="Q184" s="639"/>
      <c r="R184" s="639"/>
      <c r="S184" s="640" t="s">
        <v>1349</v>
      </c>
      <c r="T184" s="639"/>
      <c r="U184" s="638" t="s">
        <v>690</v>
      </c>
      <c r="V184" s="640"/>
      <c r="W184" s="640"/>
      <c r="X184" s="640" t="s">
        <v>1350</v>
      </c>
      <c r="Y184" s="639"/>
      <c r="Z184" s="638" t="s">
        <v>690</v>
      </c>
      <c r="AA184" s="640"/>
      <c r="AB184" s="640"/>
      <c r="AC184" s="640" t="s">
        <v>697</v>
      </c>
      <c r="AD184" s="639"/>
      <c r="AE184" s="638" t="s">
        <v>690</v>
      </c>
      <c r="AF184" s="640"/>
      <c r="AG184" s="640"/>
      <c r="AH184" s="640" t="s">
        <v>1351</v>
      </c>
      <c r="AI184" s="640"/>
      <c r="AJ184" s="638" t="s">
        <v>690</v>
      </c>
      <c r="AK184" s="640"/>
      <c r="AL184" s="640"/>
      <c r="AM184" s="640" t="s">
        <v>1352</v>
      </c>
      <c r="AN184" s="640"/>
      <c r="AO184" s="638" t="s">
        <v>690</v>
      </c>
      <c r="AP184" s="640"/>
      <c r="AQ184" s="640"/>
      <c r="AR184" s="640" t="s">
        <v>94</v>
      </c>
      <c r="AS184" s="638" t="s">
        <v>568</v>
      </c>
      <c r="AT184" s="638" t="s">
        <v>569</v>
      </c>
      <c r="AU184" s="640"/>
      <c r="AV184" s="641"/>
    </row>
    <row r="185" spans="1:48" ht="28.8" hidden="1">
      <c r="A185" s="278" t="s">
        <v>694</v>
      </c>
      <c r="B185" s="44" t="s">
        <v>1353</v>
      </c>
      <c r="C185" s="44"/>
      <c r="D185" s="43" t="s">
        <v>591</v>
      </c>
      <c r="E185" s="144" t="s">
        <v>592</v>
      </c>
      <c r="F185" s="27"/>
      <c r="G185" s="27"/>
      <c r="H185" s="697">
        <v>2022</v>
      </c>
      <c r="I185" s="44" t="s">
        <v>696</v>
      </c>
      <c r="J185" s="165"/>
      <c r="K185" s="165"/>
      <c r="L185" s="165"/>
      <c r="M185" s="165" t="s">
        <v>690</v>
      </c>
      <c r="N185" s="44" t="s">
        <v>696</v>
      </c>
      <c r="O185" s="165"/>
      <c r="P185" s="165" t="s">
        <v>690</v>
      </c>
      <c r="Q185" s="165"/>
      <c r="R185" s="165"/>
      <c r="S185" s="44" t="s">
        <v>697</v>
      </c>
      <c r="T185" s="165"/>
      <c r="U185" s="165" t="s">
        <v>690</v>
      </c>
      <c r="V185" s="44"/>
      <c r="W185" s="44"/>
      <c r="X185" s="44" t="s">
        <v>94</v>
      </c>
      <c r="Y185" s="165" t="s">
        <v>568</v>
      </c>
      <c r="Z185" s="645" t="s">
        <v>569</v>
      </c>
      <c r="AA185" s="44"/>
      <c r="AB185" s="44"/>
      <c r="AC185" s="44"/>
      <c r="AD185" s="165"/>
      <c r="AE185" s="44"/>
      <c r="AF185" s="44"/>
      <c r="AG185" s="44"/>
      <c r="AH185" s="44"/>
      <c r="AI185" s="44"/>
      <c r="AJ185" s="44"/>
      <c r="AK185" s="44"/>
      <c r="AL185" s="44"/>
      <c r="AM185" s="44"/>
      <c r="AN185" s="44"/>
      <c r="AO185" s="44"/>
      <c r="AP185" s="44"/>
      <c r="AQ185" s="44"/>
      <c r="AR185" s="44"/>
      <c r="AS185" s="44"/>
      <c r="AT185" s="44"/>
      <c r="AU185" s="44"/>
      <c r="AV185" s="646"/>
    </row>
    <row r="186" spans="1:48" ht="28.8" hidden="1">
      <c r="A186" s="659" t="s">
        <v>1354</v>
      </c>
      <c r="B186" s="640" t="s">
        <v>1355</v>
      </c>
      <c r="C186" s="640"/>
      <c r="D186" s="660" t="s">
        <v>662</v>
      </c>
      <c r="E186" s="635" t="s">
        <v>592</v>
      </c>
      <c r="F186" s="637"/>
      <c r="G186" s="637"/>
      <c r="H186" s="696">
        <v>2022</v>
      </c>
      <c r="I186" s="640" t="s">
        <v>1356</v>
      </c>
      <c r="J186" s="639"/>
      <c r="K186" s="639"/>
      <c r="L186" s="639" t="s">
        <v>568</v>
      </c>
      <c r="M186" s="638" t="s">
        <v>569</v>
      </c>
      <c r="N186" s="640" t="s">
        <v>1356</v>
      </c>
      <c r="O186" s="639" t="s">
        <v>568</v>
      </c>
      <c r="P186" s="638" t="s">
        <v>569</v>
      </c>
      <c r="Q186" s="639"/>
      <c r="R186" s="639"/>
      <c r="S186" s="640" t="s">
        <v>94</v>
      </c>
      <c r="T186" s="639" t="s">
        <v>568</v>
      </c>
      <c r="U186" s="638" t="s">
        <v>569</v>
      </c>
      <c r="V186" s="640"/>
      <c r="W186" s="640"/>
      <c r="X186" s="640" t="s">
        <v>17</v>
      </c>
      <c r="Y186" s="639" t="s">
        <v>568</v>
      </c>
      <c r="Z186" s="638" t="s">
        <v>569</v>
      </c>
      <c r="AA186" s="640"/>
      <c r="AB186" s="640"/>
      <c r="AC186" s="640"/>
      <c r="AD186" s="639"/>
      <c r="AE186" s="640"/>
      <c r="AF186" s="640"/>
      <c r="AG186" s="640"/>
      <c r="AH186" s="640"/>
      <c r="AI186" s="640"/>
      <c r="AJ186" s="640"/>
      <c r="AK186" s="640"/>
      <c r="AL186" s="640"/>
      <c r="AM186" s="640"/>
      <c r="AN186" s="640"/>
      <c r="AO186" s="640"/>
      <c r="AP186" s="640"/>
      <c r="AQ186" s="640"/>
      <c r="AR186" s="640"/>
      <c r="AS186" s="640"/>
      <c r="AT186" s="640"/>
      <c r="AU186" s="640"/>
      <c r="AV186" s="641"/>
    </row>
    <row r="187" spans="1:48" ht="28.8" hidden="1">
      <c r="A187" s="278" t="s">
        <v>1357</v>
      </c>
      <c r="B187" s="44" t="s">
        <v>1358</v>
      </c>
      <c r="C187" s="44"/>
      <c r="D187" s="43" t="s">
        <v>704</v>
      </c>
      <c r="E187" s="43"/>
      <c r="F187" s="27"/>
      <c r="G187" s="27"/>
      <c r="H187" s="697">
        <v>2022</v>
      </c>
      <c r="I187" s="44" t="s">
        <v>1359</v>
      </c>
      <c r="J187" s="165"/>
      <c r="K187" s="165"/>
      <c r="L187" s="165"/>
      <c r="M187" s="645" t="s">
        <v>1360</v>
      </c>
      <c r="N187" s="44" t="s">
        <v>1359</v>
      </c>
      <c r="O187" s="165"/>
      <c r="P187" s="645" t="s">
        <v>1360</v>
      </c>
      <c r="Q187" s="165"/>
      <c r="R187" s="165"/>
      <c r="S187" s="44" t="s">
        <v>1361</v>
      </c>
      <c r="T187" s="165" t="s">
        <v>641</v>
      </c>
      <c r="U187" s="645" t="s">
        <v>569</v>
      </c>
      <c r="V187" s="44"/>
      <c r="W187" s="44"/>
      <c r="X187" s="44"/>
      <c r="Y187" s="165"/>
      <c r="Z187" s="44"/>
      <c r="AA187" s="44"/>
      <c r="AB187" s="44"/>
      <c r="AC187" s="44"/>
      <c r="AD187" s="165"/>
      <c r="AE187" s="44"/>
      <c r="AF187" s="44"/>
      <c r="AG187" s="44"/>
      <c r="AH187" s="44"/>
      <c r="AI187" s="44"/>
      <c r="AJ187" s="44"/>
      <c r="AK187" s="44"/>
      <c r="AL187" s="44"/>
      <c r="AM187" s="44"/>
      <c r="AN187" s="44"/>
      <c r="AO187" s="44"/>
      <c r="AP187" s="44"/>
      <c r="AQ187" s="44"/>
      <c r="AR187" s="44"/>
      <c r="AS187" s="44"/>
      <c r="AT187" s="44"/>
      <c r="AU187" s="44"/>
      <c r="AV187" s="646"/>
    </row>
    <row r="188" spans="1:48" ht="28.8" hidden="1">
      <c r="A188" s="659" t="s">
        <v>1362</v>
      </c>
      <c r="B188" s="640" t="s">
        <v>1363</v>
      </c>
      <c r="C188" s="640"/>
      <c r="D188" s="660" t="s">
        <v>595</v>
      </c>
      <c r="E188" s="635" t="s">
        <v>592</v>
      </c>
      <c r="F188" s="637"/>
      <c r="G188" s="637"/>
      <c r="H188" s="696">
        <v>2022</v>
      </c>
      <c r="I188" s="640" t="s">
        <v>32</v>
      </c>
      <c r="J188" s="639"/>
      <c r="K188" s="639"/>
      <c r="L188" s="639" t="s">
        <v>641</v>
      </c>
      <c r="M188" s="638" t="s">
        <v>569</v>
      </c>
      <c r="N188" s="640" t="s">
        <v>32</v>
      </c>
      <c r="O188" s="639" t="s">
        <v>641</v>
      </c>
      <c r="P188" s="638" t="s">
        <v>569</v>
      </c>
      <c r="Q188" s="639"/>
      <c r="R188" s="639"/>
      <c r="S188" s="640" t="s">
        <v>1361</v>
      </c>
      <c r="T188" s="639" t="s">
        <v>641</v>
      </c>
      <c r="U188" s="638" t="s">
        <v>569</v>
      </c>
      <c r="V188" s="640"/>
      <c r="W188" s="640"/>
      <c r="X188" s="640" t="s">
        <v>727</v>
      </c>
      <c r="Y188" s="639" t="s">
        <v>641</v>
      </c>
      <c r="Z188" s="638" t="s">
        <v>569</v>
      </c>
      <c r="AA188" s="640"/>
      <c r="AB188" s="640"/>
      <c r="AC188" s="640" t="s">
        <v>1364</v>
      </c>
      <c r="AD188" s="639" t="s">
        <v>641</v>
      </c>
      <c r="AE188" s="638" t="s">
        <v>569</v>
      </c>
      <c r="AF188" s="640"/>
      <c r="AG188" s="640"/>
      <c r="AH188" s="640"/>
      <c r="AI188" s="640"/>
      <c r="AJ188" s="640"/>
      <c r="AK188" s="640"/>
      <c r="AL188" s="640"/>
      <c r="AM188" s="640"/>
      <c r="AN188" s="640"/>
      <c r="AO188" s="640"/>
      <c r="AP188" s="640"/>
      <c r="AQ188" s="640"/>
      <c r="AR188" s="640"/>
      <c r="AS188" s="640"/>
      <c r="AT188" s="640"/>
      <c r="AU188" s="640"/>
      <c r="AV188" s="641"/>
    </row>
    <row r="189" spans="1:48" ht="43.2" hidden="1">
      <c r="A189" s="278" t="s">
        <v>1365</v>
      </c>
      <c r="B189" s="44" t="s">
        <v>1366</v>
      </c>
      <c r="C189" s="44"/>
      <c r="D189" s="43" t="s">
        <v>595</v>
      </c>
      <c r="E189" s="144" t="s">
        <v>592</v>
      </c>
      <c r="F189" s="27"/>
      <c r="G189" s="27"/>
      <c r="H189" s="697">
        <v>2022</v>
      </c>
      <c r="I189" s="44" t="s">
        <v>234</v>
      </c>
      <c r="J189" s="165"/>
      <c r="K189" s="165"/>
      <c r="L189" s="165"/>
      <c r="M189" s="165" t="s">
        <v>1111</v>
      </c>
      <c r="N189" s="643" t="s">
        <v>19</v>
      </c>
      <c r="O189" s="645" t="s">
        <v>598</v>
      </c>
      <c r="P189" s="645" t="s">
        <v>569</v>
      </c>
      <c r="Q189" s="645"/>
      <c r="R189" s="645"/>
      <c r="S189" s="44" t="s">
        <v>234</v>
      </c>
      <c r="T189" s="165"/>
      <c r="U189" s="165" t="s">
        <v>1111</v>
      </c>
      <c r="V189" s="44"/>
      <c r="W189" s="44"/>
      <c r="X189" s="643" t="s">
        <v>35</v>
      </c>
      <c r="Y189" s="645" t="s">
        <v>641</v>
      </c>
      <c r="Z189" s="645" t="s">
        <v>569</v>
      </c>
      <c r="AA189" s="44"/>
      <c r="AB189" s="44"/>
      <c r="AC189" s="44" t="s">
        <v>1367</v>
      </c>
      <c r="AD189" s="165"/>
      <c r="AE189" s="645" t="s">
        <v>1368</v>
      </c>
      <c r="AF189" s="44"/>
      <c r="AG189" s="44"/>
      <c r="AH189" s="44" t="s">
        <v>1369</v>
      </c>
      <c r="AI189" s="44"/>
      <c r="AJ189" s="645" t="s">
        <v>569</v>
      </c>
      <c r="AK189" s="44"/>
      <c r="AL189" s="44"/>
      <c r="AM189" s="44" t="s">
        <v>1370</v>
      </c>
      <c r="AN189" s="44"/>
      <c r="AO189" s="645" t="s">
        <v>569</v>
      </c>
      <c r="AP189" s="44"/>
      <c r="AQ189" s="44"/>
      <c r="AR189" s="44" t="s">
        <v>1371</v>
      </c>
      <c r="AS189" s="44"/>
      <c r="AT189" s="645" t="s">
        <v>569</v>
      </c>
      <c r="AU189" s="44"/>
      <c r="AV189" s="646"/>
    </row>
    <row r="190" spans="1:48" ht="28.8" hidden="1">
      <c r="A190" s="659" t="s">
        <v>1372</v>
      </c>
      <c r="B190" s="640" t="s">
        <v>1373</v>
      </c>
      <c r="C190" s="640"/>
      <c r="D190" s="660" t="s">
        <v>591</v>
      </c>
      <c r="E190" s="635" t="s">
        <v>592</v>
      </c>
      <c r="F190" s="637"/>
      <c r="G190" s="637"/>
      <c r="H190" s="696">
        <v>2022</v>
      </c>
      <c r="I190" s="640" t="s">
        <v>85</v>
      </c>
      <c r="J190" s="639"/>
      <c r="K190" s="639"/>
      <c r="L190" s="639" t="s">
        <v>598</v>
      </c>
      <c r="M190" s="638" t="s">
        <v>569</v>
      </c>
      <c r="N190" s="640" t="s">
        <v>85</v>
      </c>
      <c r="O190" s="639" t="s">
        <v>598</v>
      </c>
      <c r="P190" s="638" t="s">
        <v>569</v>
      </c>
      <c r="Q190" s="639"/>
      <c r="R190" s="639"/>
      <c r="S190" s="640" t="s">
        <v>1374</v>
      </c>
      <c r="T190" s="639" t="s">
        <v>568</v>
      </c>
      <c r="U190" s="638" t="s">
        <v>569</v>
      </c>
      <c r="V190" s="640"/>
      <c r="W190" s="640"/>
      <c r="X190" s="634" t="s">
        <v>35</v>
      </c>
      <c r="Y190" s="638" t="s">
        <v>641</v>
      </c>
      <c r="Z190" s="638" t="s">
        <v>569</v>
      </c>
      <c r="AA190" s="640"/>
      <c r="AB190" s="640"/>
      <c r="AC190" s="640" t="s">
        <v>1375</v>
      </c>
      <c r="AD190" s="639"/>
      <c r="AE190" s="638" t="s">
        <v>569</v>
      </c>
      <c r="AF190" s="640"/>
      <c r="AG190" s="640"/>
      <c r="AH190" s="640" t="s">
        <v>1376</v>
      </c>
      <c r="AI190" s="640"/>
      <c r="AJ190" s="638" t="s">
        <v>569</v>
      </c>
      <c r="AK190" s="640"/>
      <c r="AL190" s="640"/>
      <c r="AM190" s="640" t="s">
        <v>1377</v>
      </c>
      <c r="AN190" s="640"/>
      <c r="AO190" s="638" t="s">
        <v>569</v>
      </c>
      <c r="AP190" s="640"/>
      <c r="AQ190" s="640"/>
      <c r="AR190" s="640"/>
      <c r="AS190" s="640"/>
      <c r="AT190" s="640"/>
      <c r="AU190" s="640"/>
      <c r="AV190" s="641"/>
    </row>
    <row r="191" spans="1:48" ht="28.8" hidden="1">
      <c r="A191" s="278" t="s">
        <v>1378</v>
      </c>
      <c r="B191" s="44" t="s">
        <v>1379</v>
      </c>
      <c r="C191" s="44"/>
      <c r="D191" s="43" t="s">
        <v>683</v>
      </c>
      <c r="E191" s="43"/>
      <c r="F191" s="27"/>
      <c r="G191" s="27"/>
      <c r="H191" s="697">
        <v>2022</v>
      </c>
      <c r="I191" s="44"/>
      <c r="J191" s="165"/>
      <c r="K191" s="165"/>
      <c r="L191" s="165"/>
      <c r="M191" s="165"/>
      <c r="N191" s="44" t="s">
        <v>1380</v>
      </c>
      <c r="O191" s="165"/>
      <c r="P191" s="645" t="s">
        <v>569</v>
      </c>
      <c r="Q191" s="165"/>
      <c r="R191" s="165"/>
      <c r="S191" s="44" t="s">
        <v>1381</v>
      </c>
      <c r="T191" s="165"/>
      <c r="U191" s="645" t="s">
        <v>569</v>
      </c>
      <c r="V191" s="44"/>
      <c r="W191" s="44"/>
      <c r="X191" s="44" t="s">
        <v>1382</v>
      </c>
      <c r="Y191" s="165"/>
      <c r="Z191" s="645" t="s">
        <v>569</v>
      </c>
      <c r="AA191" s="44"/>
      <c r="AB191" s="44"/>
      <c r="AC191" s="643" t="s">
        <v>35</v>
      </c>
      <c r="AD191" s="645" t="s">
        <v>641</v>
      </c>
      <c r="AE191" s="645" t="s">
        <v>569</v>
      </c>
      <c r="AF191" s="44"/>
      <c r="AG191" s="44"/>
      <c r="AH191" s="44"/>
      <c r="AI191" s="44"/>
      <c r="AJ191" s="44"/>
      <c r="AK191" s="44"/>
      <c r="AL191" s="44"/>
      <c r="AM191" s="44"/>
      <c r="AN191" s="44"/>
      <c r="AO191" s="44"/>
      <c r="AP191" s="44"/>
      <c r="AQ191" s="44"/>
      <c r="AR191" s="44"/>
      <c r="AS191" s="44"/>
      <c r="AT191" s="44"/>
      <c r="AU191" s="44"/>
      <c r="AV191" s="646"/>
    </row>
    <row r="192" spans="1:48" ht="43.2" hidden="1">
      <c r="A192" s="659" t="s">
        <v>1383</v>
      </c>
      <c r="B192" s="640" t="s">
        <v>1384</v>
      </c>
      <c r="C192" s="640"/>
      <c r="D192" s="660" t="s">
        <v>566</v>
      </c>
      <c r="E192" s="660"/>
      <c r="F192" s="637"/>
      <c r="G192" s="637"/>
      <c r="H192" s="696">
        <v>2022</v>
      </c>
      <c r="I192" s="640"/>
      <c r="J192" s="639"/>
      <c r="K192" s="639"/>
      <c r="L192" s="639"/>
      <c r="M192" s="639"/>
      <c r="N192" s="640" t="s">
        <v>1385</v>
      </c>
      <c r="O192" s="639" t="s">
        <v>737</v>
      </c>
      <c r="P192" s="638" t="s">
        <v>569</v>
      </c>
      <c r="Q192" s="639"/>
      <c r="R192" s="639"/>
      <c r="S192" s="640" t="s">
        <v>740</v>
      </c>
      <c r="T192" s="639"/>
      <c r="U192" s="639" t="s">
        <v>739</v>
      </c>
      <c r="V192" s="640"/>
      <c r="W192" s="640"/>
      <c r="X192" s="640" t="s">
        <v>741</v>
      </c>
      <c r="Y192" s="639"/>
      <c r="Z192" s="639" t="s">
        <v>739</v>
      </c>
      <c r="AA192" s="640"/>
      <c r="AB192" s="640"/>
      <c r="AC192" s="640"/>
      <c r="AD192" s="639"/>
      <c r="AE192" s="640"/>
      <c r="AF192" s="640"/>
      <c r="AG192" s="640"/>
      <c r="AH192" s="640"/>
      <c r="AI192" s="640"/>
      <c r="AJ192" s="640"/>
      <c r="AK192" s="640"/>
      <c r="AL192" s="640"/>
      <c r="AM192" s="640"/>
      <c r="AN192" s="640"/>
      <c r="AO192" s="640"/>
      <c r="AP192" s="640"/>
      <c r="AQ192" s="640"/>
      <c r="AR192" s="640"/>
      <c r="AS192" s="640"/>
      <c r="AT192" s="640"/>
      <c r="AU192" s="640"/>
      <c r="AV192" s="641"/>
    </row>
    <row r="193" spans="1:48" ht="43.2" hidden="1">
      <c r="A193" s="278" t="s">
        <v>1386</v>
      </c>
      <c r="B193" s="44" t="s">
        <v>1387</v>
      </c>
      <c r="C193" s="44"/>
      <c r="D193" s="43" t="s">
        <v>610</v>
      </c>
      <c r="E193" s="144" t="s">
        <v>592</v>
      </c>
      <c r="F193" s="27"/>
      <c r="G193" s="27"/>
      <c r="H193" s="697">
        <v>2022</v>
      </c>
      <c r="I193" s="44" t="s">
        <v>22</v>
      </c>
      <c r="J193" s="165"/>
      <c r="K193" s="165"/>
      <c r="L193" s="165" t="s">
        <v>737</v>
      </c>
      <c r="M193" s="645" t="s">
        <v>569</v>
      </c>
      <c r="N193" s="44" t="s">
        <v>22</v>
      </c>
      <c r="O193" s="165" t="s">
        <v>737</v>
      </c>
      <c r="P193" s="645" t="s">
        <v>569</v>
      </c>
      <c r="Q193" s="165"/>
      <c r="R193" s="165"/>
      <c r="S193" s="44" t="s">
        <v>56</v>
      </c>
      <c r="T193" s="165" t="s">
        <v>737</v>
      </c>
      <c r="U193" s="645" t="s">
        <v>569</v>
      </c>
      <c r="V193" s="44"/>
      <c r="W193" s="44"/>
      <c r="X193" s="44" t="s">
        <v>27</v>
      </c>
      <c r="Y193" s="165" t="s">
        <v>737</v>
      </c>
      <c r="Z193" s="645" t="s">
        <v>569</v>
      </c>
      <c r="AA193" s="44"/>
      <c r="AB193" s="44"/>
      <c r="AC193" s="44" t="s">
        <v>203</v>
      </c>
      <c r="AD193" s="165" t="s">
        <v>737</v>
      </c>
      <c r="AE193" s="645" t="s">
        <v>569</v>
      </c>
      <c r="AF193" s="44"/>
      <c r="AG193" s="44"/>
      <c r="AH193" s="44" t="s">
        <v>1388</v>
      </c>
      <c r="AI193" s="165" t="s">
        <v>737</v>
      </c>
      <c r="AJ193" s="645" t="s">
        <v>569</v>
      </c>
      <c r="AK193" s="44"/>
      <c r="AL193" s="44"/>
      <c r="AM193" s="44" t="s">
        <v>1229</v>
      </c>
      <c r="AN193" s="165" t="s">
        <v>737</v>
      </c>
      <c r="AO193" s="645" t="s">
        <v>569</v>
      </c>
      <c r="AP193" s="44"/>
      <c r="AQ193" s="44"/>
      <c r="AR193" s="44"/>
      <c r="AS193" s="44"/>
      <c r="AT193" s="44"/>
      <c r="AU193" s="44"/>
      <c r="AV193" s="646"/>
    </row>
    <row r="194" spans="1:48" ht="43.2" hidden="1">
      <c r="A194" s="659" t="s">
        <v>1389</v>
      </c>
      <c r="B194" s="640" t="s">
        <v>1390</v>
      </c>
      <c r="C194" s="640"/>
      <c r="D194" s="660" t="s">
        <v>566</v>
      </c>
      <c r="E194" s="660"/>
      <c r="F194" s="637"/>
      <c r="G194" s="637"/>
      <c r="H194" s="696">
        <v>2022</v>
      </c>
      <c r="I194" s="640"/>
      <c r="J194" s="639"/>
      <c r="K194" s="639"/>
      <c r="L194" s="639"/>
      <c r="M194" s="639"/>
      <c r="N194" s="640" t="s">
        <v>1385</v>
      </c>
      <c r="O194" s="639" t="s">
        <v>737</v>
      </c>
      <c r="P194" s="638" t="s">
        <v>569</v>
      </c>
      <c r="Q194" s="639"/>
      <c r="R194" s="639"/>
      <c r="S194" s="640" t="s">
        <v>740</v>
      </c>
      <c r="T194" s="639"/>
      <c r="U194" s="639" t="s">
        <v>739</v>
      </c>
      <c r="V194" s="640"/>
      <c r="W194" s="640"/>
      <c r="X194" s="640" t="s">
        <v>741</v>
      </c>
      <c r="Y194" s="639"/>
      <c r="Z194" s="639" t="s">
        <v>739</v>
      </c>
      <c r="AA194" s="640"/>
      <c r="AB194" s="640"/>
      <c r="AC194" s="640"/>
      <c r="AD194" s="639"/>
      <c r="AE194" s="640"/>
      <c r="AF194" s="640"/>
      <c r="AG194" s="640"/>
      <c r="AH194" s="640"/>
      <c r="AI194" s="640"/>
      <c r="AJ194" s="640"/>
      <c r="AK194" s="640"/>
      <c r="AL194" s="640"/>
      <c r="AM194" s="640"/>
      <c r="AN194" s="640"/>
      <c r="AO194" s="640"/>
      <c r="AP194" s="640"/>
      <c r="AQ194" s="640"/>
      <c r="AR194" s="640"/>
      <c r="AS194" s="640"/>
      <c r="AT194" s="640"/>
      <c r="AU194" s="640"/>
      <c r="AV194" s="641"/>
    </row>
    <row r="195" spans="1:48" ht="43.2" hidden="1">
      <c r="A195" s="278" t="s">
        <v>1391</v>
      </c>
      <c r="B195" s="44" t="s">
        <v>1392</v>
      </c>
      <c r="C195" s="44"/>
      <c r="D195" s="43" t="s">
        <v>566</v>
      </c>
      <c r="E195" s="43"/>
      <c r="F195" s="27"/>
      <c r="G195" s="27"/>
      <c r="H195" s="697">
        <v>2022</v>
      </c>
      <c r="I195" s="44"/>
      <c r="J195" s="165"/>
      <c r="K195" s="165"/>
      <c r="L195" s="165"/>
      <c r="M195" s="165"/>
      <c r="N195" s="44" t="s">
        <v>744</v>
      </c>
      <c r="O195" s="165"/>
      <c r="P195" s="165" t="s">
        <v>739</v>
      </c>
      <c r="Q195" s="165"/>
      <c r="R195" s="165"/>
      <c r="S195" s="44" t="s">
        <v>1393</v>
      </c>
      <c r="T195" s="165"/>
      <c r="U195" s="165" t="s">
        <v>739</v>
      </c>
      <c r="V195" s="44"/>
      <c r="W195" s="44"/>
      <c r="X195" s="44" t="s">
        <v>1394</v>
      </c>
      <c r="Y195" s="165"/>
      <c r="Z195" s="165" t="s">
        <v>739</v>
      </c>
      <c r="AA195" s="44"/>
      <c r="AB195" s="44"/>
      <c r="AC195" s="44" t="s">
        <v>1385</v>
      </c>
      <c r="AD195" s="165" t="s">
        <v>737</v>
      </c>
      <c r="AE195" s="645" t="s">
        <v>569</v>
      </c>
      <c r="AF195" s="44"/>
      <c r="AG195" s="44"/>
      <c r="AH195" s="44" t="s">
        <v>741</v>
      </c>
      <c r="AI195" s="44"/>
      <c r="AJ195" s="165" t="s">
        <v>739</v>
      </c>
      <c r="AK195" s="44"/>
      <c r="AL195" s="44"/>
      <c r="AM195" s="44" t="s">
        <v>740</v>
      </c>
      <c r="AN195" s="44"/>
      <c r="AO195" s="165" t="s">
        <v>739</v>
      </c>
      <c r="AP195" s="44"/>
      <c r="AQ195" s="44"/>
      <c r="AR195" s="44"/>
      <c r="AS195" s="44"/>
      <c r="AT195" s="44"/>
      <c r="AU195" s="44"/>
      <c r="AV195" s="646"/>
    </row>
    <row r="196" spans="1:48" ht="57.6" hidden="1">
      <c r="A196" s="659" t="s">
        <v>1395</v>
      </c>
      <c r="B196" s="640" t="s">
        <v>1396</v>
      </c>
      <c r="C196" s="640"/>
      <c r="D196" s="660" t="s">
        <v>566</v>
      </c>
      <c r="E196" s="660"/>
      <c r="F196" s="637"/>
      <c r="G196" s="637"/>
      <c r="H196" s="696">
        <v>2022</v>
      </c>
      <c r="I196" s="640"/>
      <c r="J196" s="639"/>
      <c r="K196" s="639"/>
      <c r="L196" s="639"/>
      <c r="M196" s="639"/>
      <c r="N196" s="640" t="s">
        <v>1397</v>
      </c>
      <c r="O196" s="639"/>
      <c r="P196" s="639" t="s">
        <v>739</v>
      </c>
      <c r="Q196" s="639"/>
      <c r="R196" s="639"/>
      <c r="S196" s="640" t="s">
        <v>1398</v>
      </c>
      <c r="T196" s="639"/>
      <c r="U196" s="639" t="s">
        <v>739</v>
      </c>
      <c r="V196" s="640"/>
      <c r="W196" s="640"/>
      <c r="X196" s="640" t="s">
        <v>1385</v>
      </c>
      <c r="Y196" s="639" t="s">
        <v>737</v>
      </c>
      <c r="Z196" s="638" t="s">
        <v>569</v>
      </c>
      <c r="AA196" s="640"/>
      <c r="AB196" s="640"/>
      <c r="AC196" s="640" t="s">
        <v>1399</v>
      </c>
      <c r="AD196" s="639"/>
      <c r="AE196" s="638" t="s">
        <v>569</v>
      </c>
      <c r="AF196" s="640"/>
      <c r="AG196" s="640"/>
      <c r="AH196" s="640" t="s">
        <v>1400</v>
      </c>
      <c r="AI196" s="640"/>
      <c r="AJ196" s="639" t="s">
        <v>739</v>
      </c>
      <c r="AK196" s="640"/>
      <c r="AL196" s="640"/>
      <c r="AM196" s="640" t="s">
        <v>1401</v>
      </c>
      <c r="AN196" s="640"/>
      <c r="AO196" s="639" t="s">
        <v>1402</v>
      </c>
      <c r="AP196" s="640"/>
      <c r="AQ196" s="640"/>
      <c r="AR196" s="640" t="s">
        <v>1403</v>
      </c>
      <c r="AS196" s="640"/>
      <c r="AT196" s="639" t="s">
        <v>1402</v>
      </c>
      <c r="AU196" s="640"/>
      <c r="AV196" s="641"/>
    </row>
    <row r="197" spans="1:48" ht="43.2" hidden="1">
      <c r="A197" s="278" t="s">
        <v>1404</v>
      </c>
      <c r="B197" s="44" t="s">
        <v>1405</v>
      </c>
      <c r="C197" s="44"/>
      <c r="D197" s="43" t="s">
        <v>591</v>
      </c>
      <c r="E197" s="144" t="s">
        <v>592</v>
      </c>
      <c r="F197" s="27"/>
      <c r="G197" s="27"/>
      <c r="H197" s="697">
        <v>2022</v>
      </c>
      <c r="I197" s="44" t="s">
        <v>85</v>
      </c>
      <c r="J197" s="165"/>
      <c r="K197" s="165"/>
      <c r="L197" s="165" t="s">
        <v>598</v>
      </c>
      <c r="M197" s="645" t="s">
        <v>569</v>
      </c>
      <c r="N197" s="44" t="s">
        <v>85</v>
      </c>
      <c r="O197" s="165" t="s">
        <v>598</v>
      </c>
      <c r="P197" s="645" t="s">
        <v>569</v>
      </c>
      <c r="Q197" s="165"/>
      <c r="R197" s="165"/>
      <c r="S197" s="643" t="s">
        <v>19</v>
      </c>
      <c r="T197" s="645" t="s">
        <v>598</v>
      </c>
      <c r="U197" s="645" t="s">
        <v>569</v>
      </c>
      <c r="V197" s="44"/>
      <c r="W197" s="44"/>
      <c r="X197" s="643" t="s">
        <v>26</v>
      </c>
      <c r="Y197" s="645" t="s">
        <v>598</v>
      </c>
      <c r="Z197" s="645" t="s">
        <v>569</v>
      </c>
      <c r="AA197" s="44"/>
      <c r="AB197" s="44"/>
      <c r="AC197" s="44" t="s">
        <v>27</v>
      </c>
      <c r="AD197" s="165" t="s">
        <v>737</v>
      </c>
      <c r="AE197" s="645" t="s">
        <v>569</v>
      </c>
      <c r="AF197" s="44"/>
      <c r="AG197" s="44"/>
      <c r="AH197" s="44" t="s">
        <v>92</v>
      </c>
      <c r="AI197" s="165" t="s">
        <v>568</v>
      </c>
      <c r="AJ197" s="645" t="s">
        <v>569</v>
      </c>
      <c r="AK197" s="44"/>
      <c r="AL197" s="44"/>
      <c r="AM197" s="44" t="s">
        <v>1406</v>
      </c>
      <c r="AN197" s="44"/>
      <c r="AO197" s="645" t="s">
        <v>569</v>
      </c>
      <c r="AP197" s="44"/>
      <c r="AQ197" s="44"/>
      <c r="AR197" s="44" t="s">
        <v>1407</v>
      </c>
      <c r="AS197" s="44"/>
      <c r="AT197" s="645" t="s">
        <v>569</v>
      </c>
      <c r="AU197" s="44"/>
      <c r="AV197" s="646"/>
    </row>
    <row r="198" spans="1:48" ht="28.8" hidden="1">
      <c r="A198" s="659" t="s">
        <v>1408</v>
      </c>
      <c r="B198" s="640" t="s">
        <v>1409</v>
      </c>
      <c r="C198" s="640"/>
      <c r="D198" s="660" t="s">
        <v>816</v>
      </c>
      <c r="E198" s="660" t="s">
        <v>1410</v>
      </c>
      <c r="F198" s="637"/>
      <c r="G198" s="637"/>
      <c r="H198" s="696">
        <v>2022</v>
      </c>
      <c r="I198" s="634" t="s">
        <v>772</v>
      </c>
      <c r="J198" s="638"/>
      <c r="K198" s="638"/>
      <c r="L198" s="638"/>
      <c r="M198" s="638" t="s">
        <v>708</v>
      </c>
      <c r="N198" s="640" t="s">
        <v>26</v>
      </c>
      <c r="O198" s="638" t="s">
        <v>598</v>
      </c>
      <c r="P198" s="638" t="s">
        <v>569</v>
      </c>
      <c r="Q198" s="639"/>
      <c r="R198" s="639"/>
      <c r="S198" s="640" t="s">
        <v>1411</v>
      </c>
      <c r="T198" s="639"/>
      <c r="U198" s="638" t="s">
        <v>708</v>
      </c>
      <c r="V198" s="640"/>
      <c r="W198" s="640"/>
      <c r="X198" s="640" t="s">
        <v>767</v>
      </c>
      <c r="Y198" s="639"/>
      <c r="Z198" s="638" t="s">
        <v>708</v>
      </c>
      <c r="AA198" s="640"/>
      <c r="AB198" s="640"/>
      <c r="AC198" s="640" t="s">
        <v>768</v>
      </c>
      <c r="AD198" s="639"/>
      <c r="AE198" s="638" t="s">
        <v>708</v>
      </c>
      <c r="AF198" s="640"/>
      <c r="AG198" s="640"/>
      <c r="AH198" s="640" t="s">
        <v>772</v>
      </c>
      <c r="AI198" s="640"/>
      <c r="AJ198" s="638" t="s">
        <v>708</v>
      </c>
      <c r="AK198" s="640"/>
      <c r="AL198" s="640"/>
      <c r="AM198" s="640"/>
      <c r="AN198" s="640"/>
      <c r="AO198" s="640"/>
      <c r="AP198" s="640"/>
      <c r="AQ198" s="640"/>
      <c r="AR198" s="640"/>
      <c r="AS198" s="640"/>
      <c r="AT198" s="640"/>
      <c r="AU198" s="640"/>
      <c r="AV198" s="641"/>
    </row>
    <row r="199" spans="1:48" ht="43.2" hidden="1">
      <c r="A199" s="278" t="s">
        <v>1241</v>
      </c>
      <c r="B199" s="44" t="s">
        <v>1412</v>
      </c>
      <c r="C199" s="44"/>
      <c r="D199" s="43" t="s">
        <v>595</v>
      </c>
      <c r="E199" s="144" t="s">
        <v>592</v>
      </c>
      <c r="F199" s="27"/>
      <c r="G199" s="27"/>
      <c r="H199" s="697">
        <v>2022</v>
      </c>
      <c r="I199" s="643" t="s">
        <v>772</v>
      </c>
      <c r="J199" s="645"/>
      <c r="K199" s="645"/>
      <c r="L199" s="645"/>
      <c r="M199" s="645" t="s">
        <v>708</v>
      </c>
      <c r="N199" s="44" t="s">
        <v>1244</v>
      </c>
      <c r="O199" s="165"/>
      <c r="P199" s="645" t="s">
        <v>708</v>
      </c>
      <c r="Q199" s="165"/>
      <c r="R199" s="165"/>
      <c r="S199" s="44" t="s">
        <v>1246</v>
      </c>
      <c r="T199" s="165" t="s">
        <v>737</v>
      </c>
      <c r="U199" s="645" t="s">
        <v>569</v>
      </c>
      <c r="V199" s="44"/>
      <c r="W199" s="44"/>
      <c r="X199" s="44" t="s">
        <v>26</v>
      </c>
      <c r="Y199" s="645" t="s">
        <v>598</v>
      </c>
      <c r="Z199" s="645" t="s">
        <v>569</v>
      </c>
      <c r="AA199" s="44"/>
      <c r="AB199" s="44"/>
      <c r="AC199" s="44" t="s">
        <v>767</v>
      </c>
      <c r="AD199" s="165"/>
      <c r="AE199" s="645" t="s">
        <v>708</v>
      </c>
      <c r="AF199" s="44"/>
      <c r="AG199" s="44"/>
      <c r="AH199" s="44" t="s">
        <v>772</v>
      </c>
      <c r="AI199" s="44"/>
      <c r="AJ199" s="645" t="s">
        <v>708</v>
      </c>
      <c r="AK199" s="44"/>
      <c r="AL199" s="44"/>
      <c r="AM199" s="44"/>
      <c r="AN199" s="44"/>
      <c r="AO199" s="44"/>
      <c r="AP199" s="44"/>
      <c r="AQ199" s="44"/>
      <c r="AR199" s="44"/>
      <c r="AS199" s="44"/>
      <c r="AT199" s="44"/>
      <c r="AU199" s="44"/>
      <c r="AV199" s="646"/>
    </row>
    <row r="200" spans="1:48" ht="28.8" hidden="1">
      <c r="A200" s="659" t="s">
        <v>1413</v>
      </c>
      <c r="B200" s="640" t="s">
        <v>1414</v>
      </c>
      <c r="C200" s="640"/>
      <c r="D200" s="660" t="s">
        <v>704</v>
      </c>
      <c r="E200" s="660"/>
      <c r="F200" s="637"/>
      <c r="G200" s="637"/>
      <c r="H200" s="696">
        <v>2022</v>
      </c>
      <c r="I200" s="634" t="s">
        <v>772</v>
      </c>
      <c r="J200" s="638"/>
      <c r="K200" s="638"/>
      <c r="L200" s="638"/>
      <c r="M200" s="638" t="s">
        <v>708</v>
      </c>
      <c r="N200" s="640" t="s">
        <v>26</v>
      </c>
      <c r="O200" s="638" t="s">
        <v>598</v>
      </c>
      <c r="P200" s="638" t="s">
        <v>569</v>
      </c>
      <c r="Q200" s="639"/>
      <c r="R200" s="639"/>
      <c r="S200" s="640" t="s">
        <v>1415</v>
      </c>
      <c r="T200" s="639"/>
      <c r="U200" s="638" t="s">
        <v>708</v>
      </c>
      <c r="V200" s="640"/>
      <c r="W200" s="640"/>
      <c r="X200" s="640" t="s">
        <v>1416</v>
      </c>
      <c r="Y200" s="639"/>
      <c r="Z200" s="638" t="s">
        <v>708</v>
      </c>
      <c r="AA200" s="640"/>
      <c r="AB200" s="640"/>
      <c r="AC200" s="640" t="s">
        <v>767</v>
      </c>
      <c r="AD200" s="639"/>
      <c r="AE200" s="638" t="s">
        <v>708</v>
      </c>
      <c r="AF200" s="640"/>
      <c r="AG200" s="640"/>
      <c r="AH200" s="640" t="s">
        <v>768</v>
      </c>
      <c r="AI200" s="638" t="s">
        <v>708</v>
      </c>
      <c r="AJ200" s="640"/>
      <c r="AK200" s="640"/>
      <c r="AL200" s="640"/>
      <c r="AM200" s="640" t="s">
        <v>772</v>
      </c>
      <c r="AN200" s="640"/>
      <c r="AO200" s="638" t="s">
        <v>708</v>
      </c>
      <c r="AP200" s="640"/>
      <c r="AQ200" s="640"/>
      <c r="AR200" s="640"/>
      <c r="AS200" s="640"/>
      <c r="AT200" s="640"/>
      <c r="AU200" s="640"/>
      <c r="AV200" s="641"/>
    </row>
    <row r="201" spans="1:48" ht="43.2" hidden="1">
      <c r="A201" s="278" t="s">
        <v>1417</v>
      </c>
      <c r="B201" s="44" t="s">
        <v>1418</v>
      </c>
      <c r="C201" s="44"/>
      <c r="D201" s="43" t="s">
        <v>566</v>
      </c>
      <c r="E201" s="43"/>
      <c r="F201" s="27"/>
      <c r="G201" s="27"/>
      <c r="H201" s="697">
        <v>2022</v>
      </c>
      <c r="I201" s="44"/>
      <c r="J201" s="165"/>
      <c r="K201" s="165"/>
      <c r="L201" s="165"/>
      <c r="M201" s="165"/>
      <c r="N201" s="44" t="s">
        <v>1419</v>
      </c>
      <c r="O201" s="645" t="s">
        <v>782</v>
      </c>
      <c r="P201" s="645" t="s">
        <v>569</v>
      </c>
      <c r="Q201" s="165"/>
      <c r="R201" s="165"/>
      <c r="S201" s="44" t="s">
        <v>1420</v>
      </c>
      <c r="T201" s="165"/>
      <c r="U201" s="645" t="s">
        <v>872</v>
      </c>
      <c r="V201" s="44"/>
      <c r="W201" s="44"/>
      <c r="X201" s="44" t="s">
        <v>1421</v>
      </c>
      <c r="Y201" s="165"/>
      <c r="Z201" s="645" t="s">
        <v>872</v>
      </c>
      <c r="AA201" s="44"/>
      <c r="AB201" s="44"/>
      <c r="AC201" s="44"/>
      <c r="AD201" s="165"/>
      <c r="AE201" s="44"/>
      <c r="AF201" s="44"/>
      <c r="AG201" s="44"/>
      <c r="AH201" s="44"/>
      <c r="AI201" s="44"/>
      <c r="AJ201" s="44"/>
      <c r="AK201" s="44"/>
      <c r="AL201" s="44"/>
      <c r="AM201" s="44"/>
      <c r="AN201" s="44"/>
      <c r="AO201" s="44"/>
      <c r="AP201" s="44"/>
      <c r="AQ201" s="44"/>
      <c r="AR201" s="44"/>
      <c r="AS201" s="44"/>
      <c r="AT201" s="44"/>
      <c r="AU201" s="44"/>
      <c r="AV201" s="646"/>
    </row>
    <row r="202" spans="1:48" ht="43.2" hidden="1">
      <c r="A202" s="659" t="s">
        <v>1422</v>
      </c>
      <c r="B202" s="640" t="s">
        <v>1423</v>
      </c>
      <c r="C202" s="640"/>
      <c r="D202" s="660" t="s">
        <v>595</v>
      </c>
      <c r="E202" s="635" t="s">
        <v>592</v>
      </c>
      <c r="F202" s="637"/>
      <c r="G202" s="637"/>
      <c r="H202" s="696">
        <v>2022</v>
      </c>
      <c r="I202" s="640" t="s">
        <v>15</v>
      </c>
      <c r="J202" s="639"/>
      <c r="K202" s="639"/>
      <c r="L202" s="639" t="s">
        <v>1046</v>
      </c>
      <c r="M202" s="638" t="s">
        <v>569</v>
      </c>
      <c r="N202" s="640" t="s">
        <v>15</v>
      </c>
      <c r="O202" s="639" t="s">
        <v>1046</v>
      </c>
      <c r="P202" s="638" t="s">
        <v>569</v>
      </c>
      <c r="Q202" s="639"/>
      <c r="R202" s="639"/>
      <c r="S202" s="640" t="s">
        <v>31</v>
      </c>
      <c r="T202" s="639" t="s">
        <v>640</v>
      </c>
      <c r="U202" s="638" t="s">
        <v>569</v>
      </c>
      <c r="V202" s="640"/>
      <c r="W202" s="640"/>
      <c r="X202" s="640" t="s">
        <v>24</v>
      </c>
      <c r="Y202" s="639" t="s">
        <v>641</v>
      </c>
      <c r="Z202" s="638" t="s">
        <v>569</v>
      </c>
      <c r="AA202" s="640"/>
      <c r="AB202" s="640"/>
      <c r="AC202" s="640"/>
      <c r="AD202" s="639"/>
      <c r="AE202" s="640"/>
      <c r="AF202" s="640"/>
      <c r="AG202" s="640"/>
      <c r="AH202" s="640"/>
      <c r="AI202" s="640"/>
      <c r="AJ202" s="640"/>
      <c r="AK202" s="640"/>
      <c r="AL202" s="640"/>
      <c r="AM202" s="640"/>
      <c r="AN202" s="640"/>
      <c r="AO202" s="640"/>
      <c r="AP202" s="640"/>
      <c r="AQ202" s="640"/>
      <c r="AR202" s="640"/>
      <c r="AS202" s="640"/>
      <c r="AT202" s="640"/>
      <c r="AU202" s="640"/>
      <c r="AV202" s="641"/>
    </row>
    <row r="203" spans="1:48" ht="28.8" hidden="1">
      <c r="A203" s="278" t="s">
        <v>1424</v>
      </c>
      <c r="B203" s="44" t="s">
        <v>1425</v>
      </c>
      <c r="C203" s="44"/>
      <c r="D203" s="43" t="s">
        <v>816</v>
      </c>
      <c r="E203" s="43"/>
      <c r="F203" s="27"/>
      <c r="G203" s="27"/>
      <c r="H203" s="697">
        <v>2022</v>
      </c>
      <c r="I203" s="44" t="s">
        <v>1426</v>
      </c>
      <c r="J203" s="165"/>
      <c r="K203" s="165"/>
      <c r="L203" s="165"/>
      <c r="M203" s="645" t="s">
        <v>853</v>
      </c>
      <c r="N203" s="44" t="s">
        <v>1426</v>
      </c>
      <c r="O203" s="165"/>
      <c r="P203" s="645" t="s">
        <v>853</v>
      </c>
      <c r="Q203" s="165"/>
      <c r="R203" s="165"/>
      <c r="S203" s="44" t="s">
        <v>1427</v>
      </c>
      <c r="T203" s="165"/>
      <c r="U203" s="645" t="s">
        <v>853</v>
      </c>
      <c r="V203" s="44"/>
      <c r="W203" s="44"/>
      <c r="X203" s="44" t="s">
        <v>1428</v>
      </c>
      <c r="Y203" s="165"/>
      <c r="Z203" s="645" t="s">
        <v>853</v>
      </c>
      <c r="AA203" s="44"/>
      <c r="AB203" s="44"/>
      <c r="AC203" s="44" t="s">
        <v>817</v>
      </c>
      <c r="AD203" s="165" t="s">
        <v>202</v>
      </c>
      <c r="AE203" s="645" t="s">
        <v>569</v>
      </c>
      <c r="AF203" s="44"/>
      <c r="AG203" s="44"/>
      <c r="AH203" s="44" t="s">
        <v>1429</v>
      </c>
      <c r="AI203" s="44"/>
      <c r="AJ203" s="165" t="s">
        <v>1430</v>
      </c>
      <c r="AK203" s="44"/>
      <c r="AL203" s="44"/>
      <c r="AM203" s="44"/>
      <c r="AN203" s="44"/>
      <c r="AO203" s="44"/>
      <c r="AP203" s="44"/>
      <c r="AQ203" s="44"/>
      <c r="AR203" s="44"/>
      <c r="AS203" s="44"/>
      <c r="AT203" s="44"/>
      <c r="AU203" s="44"/>
      <c r="AV203" s="646"/>
    </row>
    <row r="204" spans="1:48" ht="43.2" hidden="1">
      <c r="A204" s="659" t="s">
        <v>1431</v>
      </c>
      <c r="B204" s="640" t="s">
        <v>1432</v>
      </c>
      <c r="C204" s="640"/>
      <c r="D204" s="660" t="s">
        <v>1230</v>
      </c>
      <c r="E204" s="660"/>
      <c r="F204" s="637"/>
      <c r="G204" s="637"/>
      <c r="H204" s="696">
        <v>2022</v>
      </c>
      <c r="I204" s="640" t="s">
        <v>1433</v>
      </c>
      <c r="J204" s="639"/>
      <c r="K204" s="639"/>
      <c r="L204" s="639"/>
      <c r="M204" s="638" t="s">
        <v>569</v>
      </c>
      <c r="N204" s="640" t="s">
        <v>1433</v>
      </c>
      <c r="O204" s="639"/>
      <c r="P204" s="638" t="s">
        <v>569</v>
      </c>
      <c r="Q204" s="639"/>
      <c r="R204" s="639"/>
      <c r="S204" s="640" t="s">
        <v>1434</v>
      </c>
      <c r="T204" s="639"/>
      <c r="U204" s="639" t="s">
        <v>1435</v>
      </c>
      <c r="V204" s="640"/>
      <c r="W204" s="640"/>
      <c r="X204" s="640" t="s">
        <v>1436</v>
      </c>
      <c r="Y204" s="639"/>
      <c r="Z204" s="638" t="s">
        <v>708</v>
      </c>
      <c r="AA204" s="640"/>
      <c r="AB204" s="640"/>
      <c r="AC204" s="640" t="s">
        <v>1437</v>
      </c>
      <c r="AD204" s="639"/>
      <c r="AE204" s="638" t="s">
        <v>708</v>
      </c>
      <c r="AF204" s="640"/>
      <c r="AG204" s="640"/>
      <c r="AH204" s="640" t="s">
        <v>45</v>
      </c>
      <c r="AI204" s="639" t="s">
        <v>908</v>
      </c>
      <c r="AJ204" s="638" t="s">
        <v>569</v>
      </c>
      <c r="AK204" s="640"/>
      <c r="AL204" s="640"/>
      <c r="AM204" s="640" t="s">
        <v>1438</v>
      </c>
      <c r="AN204" s="640"/>
      <c r="AO204" s="638" t="s">
        <v>708</v>
      </c>
      <c r="AP204" s="640"/>
      <c r="AQ204" s="640"/>
      <c r="AR204" s="640" t="s">
        <v>1439</v>
      </c>
      <c r="AS204" s="640"/>
      <c r="AT204" s="640" t="s">
        <v>1440</v>
      </c>
      <c r="AU204" s="640"/>
      <c r="AV204" s="641"/>
    </row>
    <row r="205" spans="1:48" ht="28.8" hidden="1">
      <c r="A205" s="278" t="s">
        <v>1441</v>
      </c>
      <c r="B205" s="44" t="s">
        <v>1442</v>
      </c>
      <c r="C205" s="44"/>
      <c r="D205" s="43" t="s">
        <v>602</v>
      </c>
      <c r="E205" s="43"/>
      <c r="F205" s="27"/>
      <c r="G205" s="27"/>
      <c r="H205" s="697">
        <v>2022</v>
      </c>
      <c r="I205" s="44" t="s">
        <v>57</v>
      </c>
      <c r="J205" s="165"/>
      <c r="K205" s="165"/>
      <c r="L205" s="165" t="s">
        <v>202</v>
      </c>
      <c r="M205" s="645" t="s">
        <v>569</v>
      </c>
      <c r="N205" s="44" t="s">
        <v>57</v>
      </c>
      <c r="O205" s="165" t="s">
        <v>202</v>
      </c>
      <c r="P205" s="645" t="s">
        <v>569</v>
      </c>
      <c r="Q205" s="165"/>
      <c r="R205" s="165"/>
      <c r="S205" s="44" t="s">
        <v>45</v>
      </c>
      <c r="T205" s="165" t="s">
        <v>908</v>
      </c>
      <c r="U205" s="645" t="s">
        <v>569</v>
      </c>
      <c r="V205" s="44"/>
      <c r="W205" s="44"/>
      <c r="X205" s="44"/>
      <c r="Y205" s="165"/>
      <c r="Z205" s="44"/>
      <c r="AA205" s="44"/>
      <c r="AB205" s="44"/>
      <c r="AC205" s="44"/>
      <c r="AD205" s="165"/>
      <c r="AE205" s="44"/>
      <c r="AF205" s="44"/>
      <c r="AG205" s="44"/>
      <c r="AH205" s="44"/>
      <c r="AI205" s="44"/>
      <c r="AJ205" s="44"/>
      <c r="AK205" s="44"/>
      <c r="AL205" s="44"/>
      <c r="AM205" s="44"/>
      <c r="AN205" s="44"/>
      <c r="AO205" s="44"/>
      <c r="AP205" s="44"/>
      <c r="AQ205" s="44"/>
      <c r="AR205" s="44"/>
      <c r="AS205" s="44"/>
      <c r="AT205" s="44"/>
      <c r="AU205" s="44"/>
      <c r="AV205" s="646"/>
    </row>
    <row r="206" spans="1:48" ht="43.2" hidden="1">
      <c r="A206" s="659" t="s">
        <v>1443</v>
      </c>
      <c r="B206" s="640" t="s">
        <v>1444</v>
      </c>
      <c r="C206" s="640"/>
      <c r="D206" s="660" t="s">
        <v>591</v>
      </c>
      <c r="E206" s="635" t="s">
        <v>592</v>
      </c>
      <c r="F206" s="637"/>
      <c r="G206" s="637"/>
      <c r="H206" s="696">
        <v>2022</v>
      </c>
      <c r="I206" s="640" t="s">
        <v>85</v>
      </c>
      <c r="J206" s="639"/>
      <c r="K206" s="639"/>
      <c r="L206" s="639" t="s">
        <v>598</v>
      </c>
      <c r="M206" s="638" t="s">
        <v>569</v>
      </c>
      <c r="N206" s="640" t="s">
        <v>85</v>
      </c>
      <c r="O206" s="639" t="s">
        <v>598</v>
      </c>
      <c r="P206" s="638" t="s">
        <v>569</v>
      </c>
      <c r="Q206" s="639"/>
      <c r="R206" s="639"/>
      <c r="S206" s="640" t="s">
        <v>88</v>
      </c>
      <c r="T206" s="639" t="s">
        <v>640</v>
      </c>
      <c r="U206" s="638" t="s">
        <v>569</v>
      </c>
      <c r="V206" s="640"/>
      <c r="W206" s="640"/>
      <c r="X206" s="640" t="s">
        <v>1445</v>
      </c>
      <c r="Y206" s="639"/>
      <c r="Z206" s="638" t="s">
        <v>1446</v>
      </c>
      <c r="AA206" s="640"/>
      <c r="AB206" s="640"/>
      <c r="AC206" s="640" t="s">
        <v>1447</v>
      </c>
      <c r="AD206" s="639"/>
      <c r="AE206" s="638" t="s">
        <v>569</v>
      </c>
      <c r="AF206" s="640"/>
      <c r="AG206" s="640"/>
      <c r="AH206" s="640" t="s">
        <v>1448</v>
      </c>
      <c r="AI206" s="640"/>
      <c r="AJ206" s="638" t="s">
        <v>569</v>
      </c>
      <c r="AK206" s="640"/>
      <c r="AL206" s="640"/>
      <c r="AM206" s="640"/>
      <c r="AN206" s="640"/>
      <c r="AO206" s="640"/>
      <c r="AP206" s="640"/>
      <c r="AQ206" s="640"/>
      <c r="AR206" s="640"/>
      <c r="AS206" s="640"/>
      <c r="AT206" s="640"/>
      <c r="AU206" s="640"/>
      <c r="AV206" s="641"/>
    </row>
    <row r="207" spans="1:48" ht="57.6" hidden="1">
      <c r="A207" s="278" t="s">
        <v>1449</v>
      </c>
      <c r="B207" s="44" t="s">
        <v>1450</v>
      </c>
      <c r="C207" s="44"/>
      <c r="D207" s="43" t="s">
        <v>566</v>
      </c>
      <c r="E207" s="43"/>
      <c r="F207" s="27"/>
      <c r="G207" s="27"/>
      <c r="H207" s="697">
        <v>2022</v>
      </c>
      <c r="I207" s="44" t="s">
        <v>85</v>
      </c>
      <c r="J207" s="165"/>
      <c r="K207" s="165"/>
      <c r="L207" s="165" t="s">
        <v>598</v>
      </c>
      <c r="M207" s="645" t="s">
        <v>569</v>
      </c>
      <c r="N207" s="44" t="s">
        <v>85</v>
      </c>
      <c r="O207" s="165" t="s">
        <v>598</v>
      </c>
      <c r="P207" s="645" t="s">
        <v>569</v>
      </c>
      <c r="Q207" s="165"/>
      <c r="R207" s="165"/>
      <c r="S207" s="44" t="s">
        <v>28</v>
      </c>
      <c r="T207" s="165" t="s">
        <v>598</v>
      </c>
      <c r="U207" s="645" t="s">
        <v>569</v>
      </c>
      <c r="V207" s="44"/>
      <c r="W207" s="44"/>
      <c r="X207" s="44" t="s">
        <v>88</v>
      </c>
      <c r="Y207" s="165" t="s">
        <v>640</v>
      </c>
      <c r="Z207" s="645" t="s">
        <v>569</v>
      </c>
      <c r="AA207" s="44"/>
      <c r="AB207" s="44"/>
      <c r="AC207" s="44" t="s">
        <v>1451</v>
      </c>
      <c r="AD207" s="165"/>
      <c r="AE207" s="645" t="s">
        <v>569</v>
      </c>
      <c r="AF207" s="44"/>
      <c r="AG207" s="44"/>
      <c r="AH207" s="44" t="s">
        <v>1452</v>
      </c>
      <c r="AI207" s="44"/>
      <c r="AJ207" s="645" t="s">
        <v>569</v>
      </c>
      <c r="AK207" s="44"/>
      <c r="AL207" s="44"/>
      <c r="AM207" s="44" t="s">
        <v>1453</v>
      </c>
      <c r="AN207" s="44"/>
      <c r="AO207" s="645" t="s">
        <v>569</v>
      </c>
      <c r="AP207" s="44"/>
      <c r="AQ207" s="44"/>
      <c r="AR207" s="44"/>
      <c r="AS207" s="44"/>
      <c r="AT207" s="44"/>
      <c r="AU207" s="44"/>
      <c r="AV207" s="646"/>
    </row>
    <row r="208" spans="1:48" ht="43.2" hidden="1">
      <c r="A208" s="659" t="s">
        <v>1454</v>
      </c>
      <c r="B208" s="640" t="s">
        <v>1455</v>
      </c>
      <c r="C208" s="640"/>
      <c r="D208" s="660" t="s">
        <v>1230</v>
      </c>
      <c r="E208" s="660"/>
      <c r="F208" s="637"/>
      <c r="G208" s="637"/>
      <c r="H208" s="696">
        <v>2022</v>
      </c>
      <c r="I208" s="640"/>
      <c r="J208" s="639"/>
      <c r="K208" s="639"/>
      <c r="L208" s="639"/>
      <c r="M208" s="639"/>
      <c r="N208" s="640" t="s">
        <v>1456</v>
      </c>
      <c r="O208" s="639"/>
      <c r="P208" s="638" t="s">
        <v>569</v>
      </c>
      <c r="Q208" s="639"/>
      <c r="R208" s="639"/>
      <c r="S208" s="640" t="s">
        <v>1457</v>
      </c>
      <c r="T208" s="639"/>
      <c r="U208" s="638" t="s">
        <v>569</v>
      </c>
      <c r="V208" s="640"/>
      <c r="W208" s="640"/>
      <c r="X208" s="640" t="s">
        <v>1458</v>
      </c>
      <c r="Y208" s="639"/>
      <c r="Z208" s="638" t="s">
        <v>569</v>
      </c>
      <c r="AA208" s="640"/>
      <c r="AB208" s="640"/>
      <c r="AC208" s="640" t="s">
        <v>89</v>
      </c>
      <c r="AD208" s="639" t="s">
        <v>202</v>
      </c>
      <c r="AE208" s="638" t="s">
        <v>569</v>
      </c>
      <c r="AF208" s="640"/>
      <c r="AG208" s="640"/>
      <c r="AH208" s="640"/>
      <c r="AI208" s="640"/>
      <c r="AJ208" s="640"/>
      <c r="AK208" s="640"/>
      <c r="AL208" s="640"/>
      <c r="AM208" s="640"/>
      <c r="AN208" s="640"/>
      <c r="AO208" s="640"/>
      <c r="AP208" s="640"/>
      <c r="AQ208" s="640"/>
      <c r="AR208" s="640"/>
      <c r="AS208" s="640"/>
      <c r="AT208" s="640"/>
      <c r="AU208" s="640"/>
      <c r="AV208" s="641"/>
    </row>
    <row r="209" spans="1:48" ht="43.2" hidden="1">
      <c r="A209" s="278" t="s">
        <v>1459</v>
      </c>
      <c r="B209" s="44" t="s">
        <v>1460</v>
      </c>
      <c r="C209" s="44"/>
      <c r="D209" s="43" t="s">
        <v>704</v>
      </c>
      <c r="E209" s="43"/>
      <c r="F209" s="27"/>
      <c r="G209" s="27"/>
      <c r="H209" s="697">
        <v>2022</v>
      </c>
      <c r="I209" s="44"/>
      <c r="J209" s="165"/>
      <c r="K209" s="165"/>
      <c r="L209" s="165"/>
      <c r="M209" s="165"/>
      <c r="N209" s="44" t="s">
        <v>1461</v>
      </c>
      <c r="O209" s="165"/>
      <c r="P209" s="165" t="s">
        <v>1462</v>
      </c>
      <c r="Q209" s="165"/>
      <c r="R209" s="165"/>
      <c r="S209" s="44" t="s">
        <v>76</v>
      </c>
      <c r="T209" s="165" t="s">
        <v>598</v>
      </c>
      <c r="U209" s="645" t="s">
        <v>569</v>
      </c>
      <c r="V209" s="44"/>
      <c r="W209" s="44"/>
      <c r="X209" s="44" t="s">
        <v>1463</v>
      </c>
      <c r="Y209" s="165"/>
      <c r="Z209" s="645" t="s">
        <v>1464</v>
      </c>
      <c r="AA209" s="44"/>
      <c r="AB209" s="44"/>
      <c r="AC209" s="44" t="s">
        <v>1465</v>
      </c>
      <c r="AD209" s="165"/>
      <c r="AE209" s="645" t="s">
        <v>1466</v>
      </c>
      <c r="AF209" s="44"/>
      <c r="AG209" s="44"/>
      <c r="AH209" s="44" t="s">
        <v>1467</v>
      </c>
      <c r="AI209" s="44"/>
      <c r="AJ209" s="645" t="s">
        <v>708</v>
      </c>
      <c r="AK209" s="44"/>
      <c r="AL209" s="44"/>
      <c r="AM209" s="44" t="s">
        <v>1468</v>
      </c>
      <c r="AN209" s="44"/>
      <c r="AO209" s="165" t="s">
        <v>1469</v>
      </c>
      <c r="AP209" s="44"/>
      <c r="AQ209" s="44"/>
      <c r="AR209" s="44" t="s">
        <v>1470</v>
      </c>
      <c r="AS209" s="44"/>
      <c r="AT209" s="44" t="s">
        <v>1471</v>
      </c>
      <c r="AU209" s="44"/>
      <c r="AV209" s="646"/>
    </row>
    <row r="210" spans="1:48" ht="43.2" hidden="1">
      <c r="A210" s="659" t="s">
        <v>1472</v>
      </c>
      <c r="B210" s="640" t="s">
        <v>1473</v>
      </c>
      <c r="C210" s="640"/>
      <c r="D210" s="660" t="s">
        <v>1474</v>
      </c>
      <c r="E210" s="660"/>
      <c r="F210" s="637"/>
      <c r="G210" s="637"/>
      <c r="H210" s="696">
        <v>2022</v>
      </c>
      <c r="I210" s="640"/>
      <c r="J210" s="639"/>
      <c r="K210" s="639"/>
      <c r="L210" s="639"/>
      <c r="M210" s="639"/>
      <c r="N210" s="640" t="s">
        <v>828</v>
      </c>
      <c r="O210" s="639"/>
      <c r="P210" s="639" t="s">
        <v>829</v>
      </c>
      <c r="Q210" s="639"/>
      <c r="R210" s="639"/>
      <c r="S210" s="640" t="s">
        <v>830</v>
      </c>
      <c r="T210" s="639"/>
      <c r="U210" s="639" t="s">
        <v>829</v>
      </c>
      <c r="V210" s="640"/>
      <c r="W210" s="640"/>
      <c r="X210" s="640" t="s">
        <v>76</v>
      </c>
      <c r="Y210" s="639" t="s">
        <v>598</v>
      </c>
      <c r="Z210" s="638" t="s">
        <v>569</v>
      </c>
      <c r="AA210" s="640"/>
      <c r="AB210" s="640"/>
      <c r="AC210" s="640" t="s">
        <v>1475</v>
      </c>
      <c r="AD210" s="639"/>
      <c r="AE210" s="639" t="s">
        <v>829</v>
      </c>
      <c r="AF210" s="640"/>
      <c r="AG210" s="640"/>
      <c r="AH210" s="640" t="s">
        <v>831</v>
      </c>
      <c r="AI210" s="640"/>
      <c r="AJ210" s="639" t="s">
        <v>829</v>
      </c>
      <c r="AK210" s="640"/>
      <c r="AL210" s="640"/>
      <c r="AM210" s="640" t="s">
        <v>832</v>
      </c>
      <c r="AN210" s="640"/>
      <c r="AO210" s="639" t="s">
        <v>829</v>
      </c>
      <c r="AP210" s="640"/>
      <c r="AQ210" s="640"/>
      <c r="AR210" s="640" t="s">
        <v>833</v>
      </c>
      <c r="AS210" s="640"/>
      <c r="AT210" s="639" t="s">
        <v>829</v>
      </c>
      <c r="AU210" s="640"/>
      <c r="AV210" s="641"/>
    </row>
    <row r="211" spans="1:48" ht="43.2" hidden="1">
      <c r="A211" s="278" t="s">
        <v>1476</v>
      </c>
      <c r="B211" s="44" t="s">
        <v>1477</v>
      </c>
      <c r="C211" s="44"/>
      <c r="D211" s="43" t="s">
        <v>1478</v>
      </c>
      <c r="E211" s="144" t="s">
        <v>592</v>
      </c>
      <c r="F211" s="27"/>
      <c r="G211" s="27"/>
      <c r="H211" s="697">
        <v>2022</v>
      </c>
      <c r="I211" s="44" t="s">
        <v>1463</v>
      </c>
      <c r="J211" s="165"/>
      <c r="K211" s="165"/>
      <c r="L211" s="165"/>
      <c r="M211" s="645" t="s">
        <v>1464</v>
      </c>
      <c r="N211" s="44" t="s">
        <v>76</v>
      </c>
      <c r="O211" s="165" t="s">
        <v>598</v>
      </c>
      <c r="P211" s="645" t="s">
        <v>569</v>
      </c>
      <c r="Q211" s="165"/>
      <c r="R211" s="165"/>
      <c r="S211" s="44" t="s">
        <v>1463</v>
      </c>
      <c r="T211" s="165"/>
      <c r="U211" s="645" t="s">
        <v>1464</v>
      </c>
      <c r="V211" s="44"/>
      <c r="W211" s="44"/>
      <c r="X211" s="44" t="s">
        <v>1479</v>
      </c>
      <c r="Y211" s="165"/>
      <c r="Z211" s="645" t="s">
        <v>1464</v>
      </c>
      <c r="AA211" s="44"/>
      <c r="AB211" s="44"/>
      <c r="AC211" s="44" t="s">
        <v>24</v>
      </c>
      <c r="AD211" s="165" t="s">
        <v>641</v>
      </c>
      <c r="AE211" s="645" t="s">
        <v>569</v>
      </c>
      <c r="AF211" s="44"/>
      <c r="AG211" s="44"/>
      <c r="AH211" s="44" t="s">
        <v>1461</v>
      </c>
      <c r="AI211" s="165"/>
      <c r="AJ211" s="44" t="s">
        <v>1462</v>
      </c>
      <c r="AK211" s="44"/>
      <c r="AL211" s="44"/>
      <c r="AM211" s="44" t="s">
        <v>1480</v>
      </c>
      <c r="AN211" s="44"/>
      <c r="AO211" s="645" t="s">
        <v>1464</v>
      </c>
      <c r="AP211" s="44"/>
      <c r="AQ211" s="44"/>
      <c r="AR211" s="44" t="s">
        <v>1481</v>
      </c>
      <c r="AS211" s="44"/>
      <c r="AT211" s="645" t="s">
        <v>1464</v>
      </c>
      <c r="AU211" s="44"/>
      <c r="AV211" s="646"/>
    </row>
    <row r="212" spans="1:48" ht="28.8" hidden="1">
      <c r="A212" s="659" t="s">
        <v>1482</v>
      </c>
      <c r="B212" s="640" t="s">
        <v>1483</v>
      </c>
      <c r="C212" s="640"/>
      <c r="D212" s="660" t="s">
        <v>816</v>
      </c>
      <c r="E212" s="660"/>
      <c r="F212" s="637"/>
      <c r="G212" s="637"/>
      <c r="H212" s="696">
        <v>2022</v>
      </c>
      <c r="I212" s="640"/>
      <c r="J212" s="639"/>
      <c r="K212" s="639"/>
      <c r="L212" s="639"/>
      <c r="M212" s="639"/>
      <c r="N212" s="640" t="s">
        <v>76</v>
      </c>
      <c r="O212" s="639" t="s">
        <v>598</v>
      </c>
      <c r="P212" s="638" t="s">
        <v>569</v>
      </c>
      <c r="Q212" s="639"/>
      <c r="R212" s="639"/>
      <c r="S212" s="640" t="s">
        <v>828</v>
      </c>
      <c r="T212" s="639"/>
      <c r="U212" s="639" t="s">
        <v>829</v>
      </c>
      <c r="V212" s="640"/>
      <c r="W212" s="640"/>
      <c r="X212" s="640" t="s">
        <v>1475</v>
      </c>
      <c r="Y212" s="639"/>
      <c r="Z212" s="639" t="s">
        <v>829</v>
      </c>
      <c r="AA212" s="640"/>
      <c r="AB212" s="640"/>
      <c r="AC212" s="640" t="s">
        <v>831</v>
      </c>
      <c r="AD212" s="640"/>
      <c r="AE212" s="639" t="s">
        <v>829</v>
      </c>
      <c r="AF212" s="640"/>
      <c r="AG212" s="640"/>
      <c r="AH212" s="640" t="s">
        <v>832</v>
      </c>
      <c r="AI212" s="640"/>
      <c r="AJ212" s="639" t="s">
        <v>829</v>
      </c>
      <c r="AK212" s="640"/>
      <c r="AL212" s="640"/>
      <c r="AM212" s="640" t="s">
        <v>833</v>
      </c>
      <c r="AN212" s="640"/>
      <c r="AO212" s="639" t="s">
        <v>829</v>
      </c>
      <c r="AP212" s="640"/>
      <c r="AQ212" s="640"/>
      <c r="AR212" s="640"/>
      <c r="AS212" s="640"/>
      <c r="AT212" s="640"/>
      <c r="AU212" s="640"/>
      <c r="AV212" s="641"/>
    </row>
    <row r="213" spans="1:48" ht="28.8" hidden="1">
      <c r="A213" s="278" t="s">
        <v>1484</v>
      </c>
      <c r="B213" s="44" t="s">
        <v>1485</v>
      </c>
      <c r="C213" s="44"/>
      <c r="D213" s="43" t="s">
        <v>575</v>
      </c>
      <c r="E213" s="43"/>
      <c r="F213" s="27"/>
      <c r="G213" s="27"/>
      <c r="H213" s="697">
        <v>2022</v>
      </c>
      <c r="I213" s="44" t="s">
        <v>1486</v>
      </c>
      <c r="J213" s="165"/>
      <c r="K213" s="165"/>
      <c r="L213" s="165"/>
      <c r="M213" s="645" t="s">
        <v>708</v>
      </c>
      <c r="N213" s="44" t="s">
        <v>1486</v>
      </c>
      <c r="O213" s="165"/>
      <c r="P213" s="645" t="s">
        <v>708</v>
      </c>
      <c r="Q213" s="165"/>
      <c r="R213" s="165"/>
      <c r="S213" s="44" t="s">
        <v>1487</v>
      </c>
      <c r="T213" s="165"/>
      <c r="U213" s="165" t="s">
        <v>1466</v>
      </c>
      <c r="V213" s="44"/>
      <c r="W213" s="44"/>
      <c r="X213" s="44" t="s">
        <v>1467</v>
      </c>
      <c r="Y213" s="165"/>
      <c r="Z213" s="645" t="s">
        <v>708</v>
      </c>
      <c r="AA213" s="44"/>
      <c r="AB213" s="44"/>
      <c r="AC213" s="44" t="s">
        <v>1463</v>
      </c>
      <c r="AD213" s="165"/>
      <c r="AE213" s="645" t="s">
        <v>1464</v>
      </c>
      <c r="AF213" s="44"/>
      <c r="AG213" s="44"/>
      <c r="AH213" s="44" t="s">
        <v>76</v>
      </c>
      <c r="AI213" s="165" t="s">
        <v>598</v>
      </c>
      <c r="AJ213" s="645" t="s">
        <v>569</v>
      </c>
      <c r="AK213" s="44"/>
      <c r="AL213" s="44"/>
      <c r="AM213" s="44"/>
      <c r="AN213" s="44"/>
      <c r="AO213" s="44"/>
      <c r="AP213" s="44"/>
      <c r="AQ213" s="44"/>
      <c r="AR213" s="44"/>
      <c r="AS213" s="44"/>
      <c r="AT213" s="44"/>
      <c r="AU213" s="44"/>
      <c r="AV213" s="646"/>
    </row>
    <row r="214" spans="1:48" ht="28.8" hidden="1">
      <c r="A214" s="659" t="s">
        <v>1488</v>
      </c>
      <c r="B214" s="640" t="s">
        <v>1489</v>
      </c>
      <c r="C214" s="640"/>
      <c r="D214" s="660" t="s">
        <v>566</v>
      </c>
      <c r="E214" s="660"/>
      <c r="F214" s="637"/>
      <c r="G214" s="637"/>
      <c r="H214" s="696">
        <v>2022</v>
      </c>
      <c r="I214" s="640" t="s">
        <v>1463</v>
      </c>
      <c r="J214" s="639"/>
      <c r="K214" s="639"/>
      <c r="L214" s="639"/>
      <c r="M214" s="638" t="s">
        <v>1464</v>
      </c>
      <c r="N214" s="640" t="s">
        <v>1481</v>
      </c>
      <c r="O214" s="639"/>
      <c r="P214" s="638" t="s">
        <v>1464</v>
      </c>
      <c r="Q214" s="639"/>
      <c r="R214" s="639"/>
      <c r="S214" s="640" t="s">
        <v>76</v>
      </c>
      <c r="T214" s="639" t="s">
        <v>598</v>
      </c>
      <c r="U214" s="638" t="s">
        <v>569</v>
      </c>
      <c r="V214" s="640"/>
      <c r="W214" s="640"/>
      <c r="X214" s="640" t="s">
        <v>1463</v>
      </c>
      <c r="Y214" s="639"/>
      <c r="Z214" s="638" t="s">
        <v>1464</v>
      </c>
      <c r="AA214" s="640"/>
      <c r="AB214" s="640"/>
      <c r="AC214" s="640" t="s">
        <v>1479</v>
      </c>
      <c r="AD214" s="639"/>
      <c r="AE214" s="638" t="s">
        <v>1464</v>
      </c>
      <c r="AF214" s="640"/>
      <c r="AG214" s="640"/>
      <c r="AH214" s="640" t="s">
        <v>24</v>
      </c>
      <c r="AI214" s="639" t="s">
        <v>641</v>
      </c>
      <c r="AJ214" s="638" t="s">
        <v>569</v>
      </c>
      <c r="AK214" s="640"/>
      <c r="AL214" s="640"/>
      <c r="AM214" s="640" t="s">
        <v>1490</v>
      </c>
      <c r="AN214" s="640"/>
      <c r="AO214" s="640" t="s">
        <v>1462</v>
      </c>
      <c r="AP214" s="640"/>
      <c r="AQ214" s="640"/>
      <c r="AR214" s="640" t="s">
        <v>1491</v>
      </c>
      <c r="AS214" s="639" t="s">
        <v>598</v>
      </c>
      <c r="AT214" s="638" t="s">
        <v>569</v>
      </c>
      <c r="AU214" s="640"/>
      <c r="AV214" s="641"/>
    </row>
    <row r="215" spans="1:48" ht="43.2" hidden="1">
      <c r="A215" s="278" t="s">
        <v>1492</v>
      </c>
      <c r="B215" s="44" t="s">
        <v>1493</v>
      </c>
      <c r="C215" s="44"/>
      <c r="D215" s="43" t="s">
        <v>575</v>
      </c>
      <c r="E215" s="43"/>
      <c r="F215" s="27"/>
      <c r="G215" s="27"/>
      <c r="H215" s="697">
        <v>2022</v>
      </c>
      <c r="I215" s="44" t="s">
        <v>1486</v>
      </c>
      <c r="J215" s="165"/>
      <c r="K215" s="165"/>
      <c r="L215" s="165"/>
      <c r="M215" s="645" t="s">
        <v>708</v>
      </c>
      <c r="N215" s="44" t="s">
        <v>1486</v>
      </c>
      <c r="O215" s="165"/>
      <c r="P215" s="645" t="s">
        <v>708</v>
      </c>
      <c r="Q215" s="165"/>
      <c r="R215" s="165"/>
      <c r="S215" s="44" t="s">
        <v>1487</v>
      </c>
      <c r="T215" s="165"/>
      <c r="U215" s="165" t="s">
        <v>1466</v>
      </c>
      <c r="V215" s="44"/>
      <c r="W215" s="44"/>
      <c r="X215" s="44" t="s">
        <v>1467</v>
      </c>
      <c r="Y215" s="165"/>
      <c r="Z215" s="645" t="s">
        <v>708</v>
      </c>
      <c r="AA215" s="44"/>
      <c r="AB215" s="44"/>
      <c r="AC215" s="44" t="s">
        <v>1463</v>
      </c>
      <c r="AD215" s="165"/>
      <c r="AE215" s="645" t="s">
        <v>1464</v>
      </c>
      <c r="AF215" s="44"/>
      <c r="AG215" s="44"/>
      <c r="AH215" s="44" t="s">
        <v>76</v>
      </c>
      <c r="AI215" s="165" t="s">
        <v>598</v>
      </c>
      <c r="AJ215" s="645" t="s">
        <v>569</v>
      </c>
      <c r="AK215" s="44"/>
      <c r="AL215" s="44"/>
      <c r="AM215" s="44"/>
      <c r="AN215" s="44"/>
      <c r="AO215" s="44"/>
      <c r="AP215" s="44"/>
      <c r="AQ215" s="44"/>
      <c r="AR215" s="44"/>
      <c r="AS215" s="44"/>
      <c r="AT215" s="44"/>
      <c r="AU215" s="44"/>
      <c r="AV215" s="646"/>
    </row>
    <row r="216" spans="1:48" ht="43.2" hidden="1">
      <c r="A216" s="659" t="s">
        <v>1494</v>
      </c>
      <c r="B216" s="640" t="s">
        <v>1495</v>
      </c>
      <c r="C216" s="640"/>
      <c r="D216" s="660" t="s">
        <v>595</v>
      </c>
      <c r="E216" s="635" t="s">
        <v>592</v>
      </c>
      <c r="F216" s="637"/>
      <c r="G216" s="637"/>
      <c r="H216" s="696">
        <v>2022</v>
      </c>
      <c r="I216" s="640" t="s">
        <v>1496</v>
      </c>
      <c r="J216" s="639"/>
      <c r="K216" s="639"/>
      <c r="L216" s="639"/>
      <c r="M216" s="638" t="s">
        <v>654</v>
      </c>
      <c r="N216" s="640" t="s">
        <v>1496</v>
      </c>
      <c r="O216" s="639"/>
      <c r="P216" s="638" t="s">
        <v>654</v>
      </c>
      <c r="Q216" s="639"/>
      <c r="R216" s="639"/>
      <c r="S216" s="640" t="s">
        <v>1497</v>
      </c>
      <c r="T216" s="639"/>
      <c r="U216" s="638" t="s">
        <v>654</v>
      </c>
      <c r="V216" s="640"/>
      <c r="W216" s="640"/>
      <c r="X216" s="640" t="s">
        <v>1498</v>
      </c>
      <c r="Y216" s="639"/>
      <c r="Z216" s="638" t="s">
        <v>654</v>
      </c>
      <c r="AA216" s="640"/>
      <c r="AB216" s="640"/>
      <c r="AC216" s="640" t="s">
        <v>1499</v>
      </c>
      <c r="AD216" s="639" t="s">
        <v>737</v>
      </c>
      <c r="AE216" s="638" t="s">
        <v>569</v>
      </c>
      <c r="AF216" s="640"/>
      <c r="AG216" s="640"/>
      <c r="AH216" s="640"/>
      <c r="AI216" s="640"/>
      <c r="AJ216" s="640"/>
      <c r="AK216" s="640"/>
      <c r="AL216" s="640"/>
      <c r="AM216" s="640"/>
      <c r="AN216" s="640"/>
      <c r="AO216" s="640"/>
      <c r="AP216" s="640"/>
      <c r="AQ216" s="640"/>
      <c r="AR216" s="640"/>
      <c r="AS216" s="640"/>
      <c r="AT216" s="640"/>
      <c r="AU216" s="640"/>
      <c r="AV216" s="641"/>
    </row>
    <row r="217" spans="1:48" ht="28.8" hidden="1">
      <c r="A217" s="278" t="s">
        <v>1500</v>
      </c>
      <c r="B217" s="44" t="s">
        <v>1501</v>
      </c>
      <c r="C217" s="44"/>
      <c r="D217" s="43" t="s">
        <v>602</v>
      </c>
      <c r="E217" s="43"/>
      <c r="F217" s="27"/>
      <c r="G217" s="27"/>
      <c r="H217" s="697">
        <v>2022</v>
      </c>
      <c r="I217" s="44" t="s">
        <v>22</v>
      </c>
      <c r="J217" s="165"/>
      <c r="K217" s="165"/>
      <c r="L217" s="165" t="s">
        <v>737</v>
      </c>
      <c r="M217" s="645" t="s">
        <v>569</v>
      </c>
      <c r="N217" s="44" t="s">
        <v>22</v>
      </c>
      <c r="O217" s="165" t="s">
        <v>737</v>
      </c>
      <c r="P217" s="645" t="s">
        <v>569</v>
      </c>
      <c r="Q217" s="165"/>
      <c r="R217" s="165"/>
      <c r="S217" s="44" t="s">
        <v>16</v>
      </c>
      <c r="T217" s="165" t="s">
        <v>737</v>
      </c>
      <c r="U217" s="645" t="s">
        <v>569</v>
      </c>
      <c r="V217" s="44"/>
      <c r="W217" s="44"/>
      <c r="X217" s="44" t="s">
        <v>27</v>
      </c>
      <c r="Y217" s="165" t="s">
        <v>737</v>
      </c>
      <c r="Z217" s="645" t="s">
        <v>569</v>
      </c>
      <c r="AA217" s="44"/>
      <c r="AB217" s="44"/>
      <c r="AC217" s="44" t="s">
        <v>1499</v>
      </c>
      <c r="AD217" s="165" t="s">
        <v>737</v>
      </c>
      <c r="AE217" s="645" t="s">
        <v>569</v>
      </c>
      <c r="AF217" s="44"/>
      <c r="AG217" s="44"/>
      <c r="AH217" s="44" t="s">
        <v>56</v>
      </c>
      <c r="AI217" s="165" t="s">
        <v>737</v>
      </c>
      <c r="AJ217" s="645" t="s">
        <v>569</v>
      </c>
      <c r="AK217" s="44"/>
      <c r="AL217" s="44"/>
      <c r="AM217" s="44" t="s">
        <v>1502</v>
      </c>
      <c r="AN217" s="165" t="s">
        <v>737</v>
      </c>
      <c r="AO217" s="645" t="s">
        <v>569</v>
      </c>
      <c r="AP217" s="44"/>
      <c r="AQ217" s="44"/>
      <c r="AR217" s="44" t="s">
        <v>1503</v>
      </c>
      <c r="AS217" s="165" t="s">
        <v>737</v>
      </c>
      <c r="AT217" s="645" t="s">
        <v>569</v>
      </c>
      <c r="AU217" s="44"/>
      <c r="AV217" s="646"/>
    </row>
    <row r="218" spans="1:48" ht="28.8" hidden="1">
      <c r="A218" s="659" t="s">
        <v>1504</v>
      </c>
      <c r="B218" s="640" t="s">
        <v>1505</v>
      </c>
      <c r="C218" s="640"/>
      <c r="D218" s="660" t="s">
        <v>595</v>
      </c>
      <c r="E218" s="635" t="s">
        <v>592</v>
      </c>
      <c r="F218" s="637"/>
      <c r="G218" s="637"/>
      <c r="H218" s="696">
        <v>2022</v>
      </c>
      <c r="I218" s="640" t="s">
        <v>25</v>
      </c>
      <c r="J218" s="639"/>
      <c r="K218" s="639"/>
      <c r="L218" s="639" t="s">
        <v>737</v>
      </c>
      <c r="M218" s="638" t="s">
        <v>569</v>
      </c>
      <c r="N218" s="640" t="s">
        <v>25</v>
      </c>
      <c r="O218" s="639" t="s">
        <v>737</v>
      </c>
      <c r="P218" s="638" t="s">
        <v>569</v>
      </c>
      <c r="Q218" s="639"/>
      <c r="R218" s="639"/>
      <c r="S218" s="640" t="s">
        <v>1506</v>
      </c>
      <c r="T218" s="639"/>
      <c r="U218" s="638" t="s">
        <v>654</v>
      </c>
      <c r="V218" s="640"/>
      <c r="W218" s="640"/>
      <c r="X218" s="640" t="s">
        <v>1507</v>
      </c>
      <c r="Y218" s="639"/>
      <c r="Z218" s="638" t="s">
        <v>1466</v>
      </c>
      <c r="AA218" s="640"/>
      <c r="AB218" s="640"/>
      <c r="AC218" s="640" t="s">
        <v>1508</v>
      </c>
      <c r="AD218" s="639" t="s">
        <v>568</v>
      </c>
      <c r="AE218" s="638" t="s">
        <v>569</v>
      </c>
      <c r="AF218" s="640"/>
      <c r="AG218" s="640"/>
      <c r="AH218" s="640"/>
      <c r="AI218" s="640"/>
      <c r="AJ218" s="640"/>
      <c r="AK218" s="640"/>
      <c r="AL218" s="640"/>
      <c r="AM218" s="640"/>
      <c r="AN218" s="640"/>
      <c r="AO218" s="640"/>
      <c r="AP218" s="640"/>
      <c r="AQ218" s="640"/>
      <c r="AR218" s="640"/>
      <c r="AS218" s="640"/>
      <c r="AT218" s="640"/>
      <c r="AU218" s="640"/>
      <c r="AV218" s="641"/>
    </row>
    <row r="219" spans="1:48" ht="28.8" hidden="1">
      <c r="A219" s="278" t="s">
        <v>1509</v>
      </c>
      <c r="B219" s="44" t="s">
        <v>1510</v>
      </c>
      <c r="C219" s="44"/>
      <c r="D219" s="43" t="s">
        <v>566</v>
      </c>
      <c r="E219" s="43"/>
      <c r="F219" s="27"/>
      <c r="G219" s="27"/>
      <c r="H219" s="697">
        <v>2022</v>
      </c>
      <c r="I219" s="643" t="s">
        <v>27</v>
      </c>
      <c r="J219" s="645"/>
      <c r="K219" s="645"/>
      <c r="L219" s="645" t="s">
        <v>737</v>
      </c>
      <c r="M219" s="645" t="s">
        <v>569</v>
      </c>
      <c r="N219" s="643" t="s">
        <v>27</v>
      </c>
      <c r="O219" s="645" t="s">
        <v>737</v>
      </c>
      <c r="P219" s="645" t="s">
        <v>569</v>
      </c>
      <c r="Q219" s="645"/>
      <c r="R219" s="645"/>
      <c r="S219" s="44" t="s">
        <v>56</v>
      </c>
      <c r="T219" s="165" t="s">
        <v>737</v>
      </c>
      <c r="U219" s="645" t="s">
        <v>569</v>
      </c>
      <c r="V219" s="44"/>
      <c r="W219" s="44"/>
      <c r="X219" s="44" t="s">
        <v>25</v>
      </c>
      <c r="Y219" s="645" t="s">
        <v>737</v>
      </c>
      <c r="Z219" s="645" t="s">
        <v>569</v>
      </c>
      <c r="AA219" s="44"/>
      <c r="AB219" s="44"/>
      <c r="AC219" s="44" t="s">
        <v>1511</v>
      </c>
      <c r="AD219" s="165" t="s">
        <v>737</v>
      </c>
      <c r="AE219" s="645" t="s">
        <v>569</v>
      </c>
      <c r="AF219" s="44"/>
      <c r="AG219" s="44"/>
      <c r="AH219" s="44" t="s">
        <v>1512</v>
      </c>
      <c r="AI219" s="165" t="s">
        <v>737</v>
      </c>
      <c r="AJ219" s="645" t="s">
        <v>569</v>
      </c>
      <c r="AK219" s="44"/>
      <c r="AL219" s="44"/>
      <c r="AM219" s="44"/>
      <c r="AN219" s="44"/>
      <c r="AO219" s="44"/>
      <c r="AP219" s="44"/>
      <c r="AQ219" s="44"/>
      <c r="AR219" s="44"/>
      <c r="AS219" s="44"/>
      <c r="AT219" s="44"/>
      <c r="AU219" s="44"/>
      <c r="AV219" s="646"/>
    </row>
    <row r="220" spans="1:48" ht="43.2" hidden="1">
      <c r="A220" s="659" t="s">
        <v>1513</v>
      </c>
      <c r="B220" s="640" t="s">
        <v>1514</v>
      </c>
      <c r="C220" s="640"/>
      <c r="D220" s="660" t="s">
        <v>566</v>
      </c>
      <c r="E220" s="660"/>
      <c r="F220" s="637"/>
      <c r="G220" s="637"/>
      <c r="H220" s="696">
        <v>2022</v>
      </c>
      <c r="I220" s="640"/>
      <c r="J220" s="639"/>
      <c r="K220" s="639"/>
      <c r="L220" s="639"/>
      <c r="M220" s="639"/>
      <c r="N220" s="640" t="s">
        <v>1515</v>
      </c>
      <c r="O220" s="639"/>
      <c r="P220" s="638" t="s">
        <v>802</v>
      </c>
      <c r="Q220" s="639"/>
      <c r="R220" s="639"/>
      <c r="S220" s="640" t="s">
        <v>1516</v>
      </c>
      <c r="T220" s="639"/>
      <c r="U220" s="638" t="s">
        <v>802</v>
      </c>
      <c r="V220" s="640"/>
      <c r="W220" s="640"/>
      <c r="X220" s="640" t="s">
        <v>1517</v>
      </c>
      <c r="Y220" s="639"/>
      <c r="Z220" s="638" t="s">
        <v>802</v>
      </c>
      <c r="AA220" s="640"/>
      <c r="AB220" s="640"/>
      <c r="AC220" s="640" t="s">
        <v>1518</v>
      </c>
      <c r="AD220" s="639"/>
      <c r="AE220" s="638" t="s">
        <v>802</v>
      </c>
      <c r="AF220" s="640"/>
      <c r="AG220" s="640"/>
      <c r="AH220" s="640" t="s">
        <v>1519</v>
      </c>
      <c r="AI220" s="640"/>
      <c r="AJ220" s="638" t="s">
        <v>802</v>
      </c>
      <c r="AK220" s="640"/>
      <c r="AL220" s="640"/>
      <c r="AM220" s="640" t="s">
        <v>25</v>
      </c>
      <c r="AN220" s="638" t="s">
        <v>737</v>
      </c>
      <c r="AO220" s="638" t="s">
        <v>569</v>
      </c>
      <c r="AP220" s="640"/>
      <c r="AQ220" s="640"/>
      <c r="AR220" s="640"/>
      <c r="AS220" s="640"/>
      <c r="AT220" s="640"/>
      <c r="AU220" s="640"/>
      <c r="AV220" s="641"/>
    </row>
    <row r="221" spans="1:48" ht="43.2" hidden="1">
      <c r="A221" s="278" t="s">
        <v>1520</v>
      </c>
      <c r="B221" s="44" t="s">
        <v>1521</v>
      </c>
      <c r="C221" s="44"/>
      <c r="D221" s="43" t="s">
        <v>591</v>
      </c>
      <c r="E221" s="144" t="s">
        <v>592</v>
      </c>
      <c r="F221" s="27"/>
      <c r="G221" s="27"/>
      <c r="H221" s="697">
        <v>2022</v>
      </c>
      <c r="I221" s="44"/>
      <c r="J221" s="165"/>
      <c r="K221" s="165"/>
      <c r="L221" s="165"/>
      <c r="M221" s="165"/>
      <c r="N221" s="44" t="s">
        <v>55</v>
      </c>
      <c r="O221" s="645" t="s">
        <v>641</v>
      </c>
      <c r="P221" s="645" t="s">
        <v>569</v>
      </c>
      <c r="Q221" s="165"/>
      <c r="R221" s="165"/>
      <c r="S221" s="44" t="s">
        <v>54</v>
      </c>
      <c r="T221" s="645" t="s">
        <v>641</v>
      </c>
      <c r="U221" s="645" t="s">
        <v>569</v>
      </c>
      <c r="V221" s="44"/>
      <c r="W221" s="44"/>
      <c r="X221" s="44"/>
      <c r="Y221" s="165"/>
      <c r="Z221" s="44"/>
      <c r="AA221" s="44"/>
      <c r="AB221" s="44"/>
      <c r="AC221" s="44"/>
      <c r="AD221" s="165"/>
      <c r="AE221" s="44"/>
      <c r="AF221" s="44"/>
      <c r="AG221" s="44"/>
      <c r="AH221" s="44"/>
      <c r="AI221" s="44"/>
      <c r="AJ221" s="44"/>
      <c r="AK221" s="44"/>
      <c r="AL221" s="44"/>
      <c r="AM221" s="44"/>
      <c r="AN221" s="44"/>
      <c r="AO221" s="44"/>
      <c r="AP221" s="44"/>
      <c r="AQ221" s="44"/>
      <c r="AR221" s="44"/>
      <c r="AS221" s="44"/>
      <c r="AT221" s="44"/>
      <c r="AU221" s="44"/>
      <c r="AV221" s="646"/>
    </row>
    <row r="222" spans="1:48" ht="43.2" hidden="1">
      <c r="A222" s="659" t="s">
        <v>1522</v>
      </c>
      <c r="B222" s="640" t="s">
        <v>1523</v>
      </c>
      <c r="C222" s="640"/>
      <c r="D222" s="660" t="s">
        <v>662</v>
      </c>
      <c r="E222" s="635" t="s">
        <v>592</v>
      </c>
      <c r="F222" s="637"/>
      <c r="G222" s="637"/>
      <c r="H222" s="696">
        <v>2022</v>
      </c>
      <c r="I222" s="640"/>
      <c r="J222" s="639"/>
      <c r="K222" s="639"/>
      <c r="L222" s="639"/>
      <c r="M222" s="639"/>
      <c r="N222" s="640" t="s">
        <v>1524</v>
      </c>
      <c r="O222" s="638" t="s">
        <v>641</v>
      </c>
      <c r="P222" s="638" t="s">
        <v>569</v>
      </c>
      <c r="Q222" s="639"/>
      <c r="R222" s="639"/>
      <c r="S222" s="640" t="s">
        <v>55</v>
      </c>
      <c r="T222" s="638" t="s">
        <v>641</v>
      </c>
      <c r="U222" s="638" t="s">
        <v>569</v>
      </c>
      <c r="V222" s="640"/>
      <c r="W222" s="640"/>
      <c r="X222" s="640" t="s">
        <v>54</v>
      </c>
      <c r="Y222" s="638" t="s">
        <v>641</v>
      </c>
      <c r="Z222" s="638" t="s">
        <v>569</v>
      </c>
      <c r="AA222" s="640"/>
      <c r="AB222" s="640"/>
      <c r="AC222" s="640"/>
      <c r="AD222" s="639"/>
      <c r="AE222" s="640"/>
      <c r="AF222" s="640"/>
      <c r="AG222" s="640"/>
      <c r="AH222" s="640"/>
      <c r="AI222" s="640"/>
      <c r="AJ222" s="640"/>
      <c r="AK222" s="640"/>
      <c r="AL222" s="640"/>
      <c r="AM222" s="640"/>
      <c r="AN222" s="640"/>
      <c r="AO222" s="640"/>
      <c r="AP222" s="640"/>
      <c r="AQ222" s="640"/>
      <c r="AR222" s="640"/>
      <c r="AS222" s="640"/>
      <c r="AT222" s="640"/>
      <c r="AU222" s="640"/>
      <c r="AV222" s="641"/>
    </row>
    <row r="223" spans="1:48" ht="43.2" hidden="1">
      <c r="A223" s="278" t="s">
        <v>1525</v>
      </c>
      <c r="B223" s="44" t="s">
        <v>1526</v>
      </c>
      <c r="C223" s="44"/>
      <c r="D223" s="43" t="s">
        <v>566</v>
      </c>
      <c r="E223" s="43"/>
      <c r="F223" s="27"/>
      <c r="G223" s="27"/>
      <c r="H223" s="697">
        <v>2022</v>
      </c>
      <c r="I223" s="44" t="s">
        <v>92</v>
      </c>
      <c r="J223" s="165"/>
      <c r="K223" s="165"/>
      <c r="L223" s="645" t="s">
        <v>598</v>
      </c>
      <c r="M223" s="645" t="s">
        <v>569</v>
      </c>
      <c r="N223" s="44" t="s">
        <v>92</v>
      </c>
      <c r="O223" s="645" t="s">
        <v>598</v>
      </c>
      <c r="P223" s="645" t="s">
        <v>569</v>
      </c>
      <c r="Q223" s="165"/>
      <c r="R223" s="165"/>
      <c r="S223" s="44" t="s">
        <v>838</v>
      </c>
      <c r="T223" s="645" t="s">
        <v>598</v>
      </c>
      <c r="U223" s="645" t="s">
        <v>569</v>
      </c>
      <c r="V223" s="44"/>
      <c r="W223" s="44"/>
      <c r="X223" s="44" t="s">
        <v>1527</v>
      </c>
      <c r="Y223" s="645" t="s">
        <v>598</v>
      </c>
      <c r="Z223" s="645" t="s">
        <v>569</v>
      </c>
      <c r="AA223" s="44"/>
      <c r="AB223" s="44"/>
      <c r="AC223" s="44" t="s">
        <v>17</v>
      </c>
      <c r="AD223" s="645" t="s">
        <v>598</v>
      </c>
      <c r="AE223" s="645" t="s">
        <v>569</v>
      </c>
      <c r="AF223" s="44"/>
      <c r="AG223" s="44"/>
      <c r="AH223" s="44"/>
      <c r="AI223" s="44"/>
      <c r="AJ223" s="44"/>
      <c r="AK223" s="44"/>
      <c r="AL223" s="44"/>
      <c r="AM223" s="44"/>
      <c r="AN223" s="44"/>
      <c r="AO223" s="44"/>
      <c r="AP223" s="44"/>
      <c r="AQ223" s="44"/>
      <c r="AR223" s="44"/>
      <c r="AS223" s="44"/>
      <c r="AT223" s="44"/>
      <c r="AU223" s="44"/>
      <c r="AV223" s="646"/>
    </row>
    <row r="224" spans="1:48" ht="43.2" hidden="1">
      <c r="A224" s="659" t="s">
        <v>1528</v>
      </c>
      <c r="B224" s="640" t="s">
        <v>1529</v>
      </c>
      <c r="C224" s="640"/>
      <c r="D224" s="660" t="s">
        <v>566</v>
      </c>
      <c r="E224" s="660"/>
      <c r="F224" s="637"/>
      <c r="G224" s="637"/>
      <c r="H224" s="696">
        <v>2022</v>
      </c>
      <c r="I224" s="640"/>
      <c r="J224" s="639"/>
      <c r="K224" s="639"/>
      <c r="L224" s="638"/>
      <c r="M224" s="638"/>
      <c r="N224" s="640" t="s">
        <v>1527</v>
      </c>
      <c r="O224" s="638" t="s">
        <v>598</v>
      </c>
      <c r="P224" s="638" t="s">
        <v>569</v>
      </c>
      <c r="Q224" s="639"/>
      <c r="R224" s="639"/>
      <c r="S224" s="640" t="s">
        <v>28</v>
      </c>
      <c r="T224" s="638" t="s">
        <v>598</v>
      </c>
      <c r="U224" s="638" t="s">
        <v>569</v>
      </c>
      <c r="V224" s="640"/>
      <c r="W224" s="640"/>
      <c r="X224" s="640" t="s">
        <v>92</v>
      </c>
      <c r="Y224" s="638" t="s">
        <v>598</v>
      </c>
      <c r="Z224" s="638" t="s">
        <v>569</v>
      </c>
      <c r="AA224" s="640"/>
      <c r="AB224" s="640"/>
      <c r="AC224" s="640"/>
      <c r="AD224" s="638"/>
      <c r="AE224" s="638"/>
      <c r="AF224" s="640"/>
      <c r="AG224" s="640"/>
      <c r="AH224" s="640"/>
      <c r="AI224" s="640"/>
      <c r="AJ224" s="640"/>
      <c r="AK224" s="640"/>
      <c r="AL224" s="640"/>
      <c r="AM224" s="640"/>
      <c r="AN224" s="640"/>
      <c r="AO224" s="640"/>
      <c r="AP224" s="640"/>
      <c r="AQ224" s="640"/>
      <c r="AR224" s="640"/>
      <c r="AS224" s="640"/>
      <c r="AT224" s="640"/>
      <c r="AU224" s="640"/>
      <c r="AV224" s="641"/>
    </row>
    <row r="225" spans="1:48" ht="28.8" hidden="1">
      <c r="A225" s="278" t="s">
        <v>1530</v>
      </c>
      <c r="B225" s="44" t="s">
        <v>1531</v>
      </c>
      <c r="C225" s="44"/>
      <c r="D225" s="43" t="s">
        <v>816</v>
      </c>
      <c r="E225" s="43"/>
      <c r="F225" s="27"/>
      <c r="G225" s="27"/>
      <c r="H225" s="697">
        <v>2022</v>
      </c>
      <c r="I225" s="44" t="s">
        <v>1532</v>
      </c>
      <c r="J225" s="165"/>
      <c r="K225" s="165"/>
      <c r="L225" s="165"/>
      <c r="M225" s="165" t="s">
        <v>842</v>
      </c>
      <c r="N225" s="44" t="s">
        <v>1532</v>
      </c>
      <c r="O225" s="165"/>
      <c r="P225" s="165" t="s">
        <v>842</v>
      </c>
      <c r="Q225" s="165"/>
      <c r="R225" s="165"/>
      <c r="S225" s="44" t="s">
        <v>1533</v>
      </c>
      <c r="T225" s="165"/>
      <c r="U225" s="165" t="s">
        <v>1534</v>
      </c>
      <c r="V225" s="165"/>
      <c r="W225" s="44"/>
      <c r="X225" s="44" t="s">
        <v>1535</v>
      </c>
      <c r="Y225" s="165"/>
      <c r="Z225" s="165" t="s">
        <v>842</v>
      </c>
      <c r="AA225" s="44"/>
      <c r="AB225" s="44"/>
      <c r="AC225" s="44" t="s">
        <v>1536</v>
      </c>
      <c r="AD225" s="645" t="s">
        <v>640</v>
      </c>
      <c r="AE225" s="645" t="s">
        <v>569</v>
      </c>
      <c r="AF225" s="44"/>
      <c r="AG225" s="44"/>
      <c r="AH225" s="44"/>
      <c r="AI225" s="44"/>
      <c r="AJ225" s="44"/>
      <c r="AK225" s="44"/>
      <c r="AL225" s="44"/>
      <c r="AM225" s="44"/>
      <c r="AN225" s="44"/>
      <c r="AO225" s="44"/>
      <c r="AP225" s="44"/>
      <c r="AQ225" s="44"/>
      <c r="AR225" s="44"/>
      <c r="AS225" s="44"/>
      <c r="AT225" s="44"/>
      <c r="AU225" s="44"/>
      <c r="AV225" s="646"/>
    </row>
    <row r="226" spans="1:48" ht="43.2" hidden="1">
      <c r="A226" s="659" t="s">
        <v>1537</v>
      </c>
      <c r="B226" s="640" t="s">
        <v>1538</v>
      </c>
      <c r="C226" s="640"/>
      <c r="D226" s="660" t="s">
        <v>566</v>
      </c>
      <c r="E226" s="660"/>
      <c r="F226" s="637"/>
      <c r="G226" s="637"/>
      <c r="H226" s="696">
        <v>2022</v>
      </c>
      <c r="I226" s="640"/>
      <c r="J226" s="639"/>
      <c r="K226" s="639"/>
      <c r="L226" s="639"/>
      <c r="M226" s="639"/>
      <c r="N226" s="640" t="s">
        <v>15</v>
      </c>
      <c r="O226" s="638" t="s">
        <v>640</v>
      </c>
      <c r="P226" s="638" t="s">
        <v>569</v>
      </c>
      <c r="Q226" s="639"/>
      <c r="R226" s="639"/>
      <c r="S226" s="640" t="s">
        <v>1539</v>
      </c>
      <c r="T226" s="638" t="s">
        <v>640</v>
      </c>
      <c r="U226" s="638" t="s">
        <v>569</v>
      </c>
      <c r="V226" s="640"/>
      <c r="W226" s="640"/>
      <c r="X226" s="640" t="s">
        <v>136</v>
      </c>
      <c r="Y226" s="638" t="s">
        <v>908</v>
      </c>
      <c r="Z226" s="638" t="s">
        <v>569</v>
      </c>
      <c r="AA226" s="640"/>
      <c r="AB226" s="640"/>
      <c r="AC226" s="640"/>
      <c r="AD226" s="639"/>
      <c r="AE226" s="640"/>
      <c r="AF226" s="640"/>
      <c r="AG226" s="640"/>
      <c r="AH226" s="640"/>
      <c r="AI226" s="640"/>
      <c r="AJ226" s="640"/>
      <c r="AK226" s="640"/>
      <c r="AL226" s="640"/>
      <c r="AM226" s="640"/>
      <c r="AN226" s="640"/>
      <c r="AO226" s="640"/>
      <c r="AP226" s="640"/>
      <c r="AQ226" s="640"/>
      <c r="AR226" s="640"/>
      <c r="AS226" s="640"/>
      <c r="AT226" s="640"/>
      <c r="AU226" s="640"/>
      <c r="AV226" s="641"/>
    </row>
    <row r="227" spans="1:48" ht="43.2" hidden="1">
      <c r="A227" s="278" t="s">
        <v>1540</v>
      </c>
      <c r="B227" s="44" t="s">
        <v>1541</v>
      </c>
      <c r="C227" s="44"/>
      <c r="D227" s="43" t="s">
        <v>595</v>
      </c>
      <c r="E227" s="144" t="s">
        <v>592</v>
      </c>
      <c r="F227" s="27"/>
      <c r="G227" s="27"/>
      <c r="H227" s="697">
        <v>2022</v>
      </c>
      <c r="I227" s="44" t="s">
        <v>24</v>
      </c>
      <c r="J227" s="165"/>
      <c r="K227" s="165"/>
      <c r="L227" s="165" t="s">
        <v>641</v>
      </c>
      <c r="M227" s="645" t="s">
        <v>569</v>
      </c>
      <c r="N227" s="44" t="s">
        <v>24</v>
      </c>
      <c r="O227" s="165" t="s">
        <v>641</v>
      </c>
      <c r="P227" s="645" t="s">
        <v>569</v>
      </c>
      <c r="Q227" s="165"/>
      <c r="R227" s="165"/>
      <c r="S227" s="44" t="s">
        <v>1542</v>
      </c>
      <c r="T227" s="165"/>
      <c r="U227" s="645" t="s">
        <v>654</v>
      </c>
      <c r="V227" s="44"/>
      <c r="W227" s="44"/>
      <c r="X227" s="44" t="s">
        <v>1543</v>
      </c>
      <c r="Y227" s="165"/>
      <c r="Z227" s="645" t="s">
        <v>654</v>
      </c>
      <c r="AA227" s="44"/>
      <c r="AB227" s="44"/>
      <c r="AC227" s="44" t="s">
        <v>69</v>
      </c>
      <c r="AD227" s="165"/>
      <c r="AE227" s="645" t="s">
        <v>654</v>
      </c>
      <c r="AF227" s="44"/>
      <c r="AG227" s="44"/>
      <c r="AH227" s="44"/>
      <c r="AI227" s="44"/>
      <c r="AJ227" s="44"/>
      <c r="AK227" s="44"/>
      <c r="AL227" s="44"/>
      <c r="AM227" s="44"/>
      <c r="AN227" s="44"/>
      <c r="AO227" s="44"/>
      <c r="AP227" s="44"/>
      <c r="AQ227" s="44"/>
      <c r="AR227" s="44"/>
      <c r="AS227" s="44"/>
      <c r="AT227" s="44"/>
      <c r="AU227" s="44"/>
      <c r="AV227" s="646"/>
    </row>
    <row r="228" spans="1:48" ht="43.2" hidden="1">
      <c r="A228" s="659" t="s">
        <v>1544</v>
      </c>
      <c r="B228" s="640" t="s">
        <v>1545</v>
      </c>
      <c r="C228" s="640"/>
      <c r="D228" s="660" t="s">
        <v>856</v>
      </c>
      <c r="E228" s="660"/>
      <c r="F228" s="637"/>
      <c r="G228" s="637"/>
      <c r="H228" s="696">
        <v>2022</v>
      </c>
      <c r="I228" s="640" t="s">
        <v>852</v>
      </c>
      <c r="J228" s="639"/>
      <c r="K228" s="639"/>
      <c r="L228" s="639"/>
      <c r="M228" s="638" t="s">
        <v>1546</v>
      </c>
      <c r="N228" s="640" t="s">
        <v>852</v>
      </c>
      <c r="O228" s="639"/>
      <c r="P228" s="638" t="s">
        <v>1546</v>
      </c>
      <c r="Q228" s="639"/>
      <c r="R228" s="639"/>
      <c r="S228" s="634" t="s">
        <v>19</v>
      </c>
      <c r="T228" s="638" t="s">
        <v>598</v>
      </c>
      <c r="U228" s="638" t="s">
        <v>569</v>
      </c>
      <c r="V228" s="640"/>
      <c r="W228" s="640"/>
      <c r="X228" s="640"/>
      <c r="Y228" s="639"/>
      <c r="Z228" s="640"/>
      <c r="AA228" s="640"/>
      <c r="AB228" s="640"/>
      <c r="AC228" s="640"/>
      <c r="AD228" s="639"/>
      <c r="AE228" s="640"/>
      <c r="AF228" s="640"/>
      <c r="AG228" s="640"/>
      <c r="AH228" s="640"/>
      <c r="AI228" s="640"/>
      <c r="AJ228" s="640"/>
      <c r="AK228" s="640"/>
      <c r="AL228" s="640"/>
      <c r="AM228" s="640"/>
      <c r="AN228" s="640"/>
      <c r="AO228" s="640"/>
      <c r="AP228" s="640"/>
      <c r="AQ228" s="640"/>
      <c r="AR228" s="640"/>
      <c r="AS228" s="640"/>
      <c r="AT228" s="640"/>
      <c r="AU228" s="640"/>
      <c r="AV228" s="641"/>
    </row>
    <row r="229" spans="1:48" ht="57.6" hidden="1">
      <c r="A229" s="278" t="s">
        <v>1547</v>
      </c>
      <c r="B229" s="44" t="s">
        <v>1450</v>
      </c>
      <c r="C229" s="44"/>
      <c r="D229" s="43" t="s">
        <v>566</v>
      </c>
      <c r="E229" s="43"/>
      <c r="F229" s="27"/>
      <c r="G229" s="27"/>
      <c r="H229" s="697">
        <v>2022</v>
      </c>
      <c r="I229" s="643" t="s">
        <v>19</v>
      </c>
      <c r="J229" s="165"/>
      <c r="K229" s="165"/>
      <c r="L229" s="645" t="s">
        <v>598</v>
      </c>
      <c r="M229" s="645" t="s">
        <v>569</v>
      </c>
      <c r="N229" s="44" t="s">
        <v>1371</v>
      </c>
      <c r="O229" s="165"/>
      <c r="P229" s="645" t="s">
        <v>569</v>
      </c>
      <c r="Q229" s="165"/>
      <c r="R229" s="165"/>
      <c r="S229" s="44" t="s">
        <v>1369</v>
      </c>
      <c r="T229" s="165"/>
      <c r="U229" s="645" t="s">
        <v>569</v>
      </c>
      <c r="V229" s="44"/>
      <c r="W229" s="44"/>
      <c r="X229" s="44" t="s">
        <v>1548</v>
      </c>
      <c r="Y229" s="165"/>
      <c r="Z229" s="645" t="s">
        <v>569</v>
      </c>
      <c r="AA229" s="44"/>
      <c r="AB229" s="44"/>
      <c r="AC229" s="44" t="s">
        <v>1549</v>
      </c>
      <c r="AD229" s="165"/>
      <c r="AE229" s="645" t="s">
        <v>569</v>
      </c>
      <c r="AF229" s="44"/>
      <c r="AG229" s="44"/>
      <c r="AH229" s="643" t="s">
        <v>19</v>
      </c>
      <c r="AI229" s="645" t="s">
        <v>598</v>
      </c>
      <c r="AJ229" s="645" t="s">
        <v>569</v>
      </c>
      <c r="AK229" s="44"/>
      <c r="AL229" s="44"/>
      <c r="AM229" s="44"/>
      <c r="AN229" s="44"/>
      <c r="AO229" s="44"/>
      <c r="AP229" s="44"/>
      <c r="AQ229" s="44"/>
      <c r="AR229" s="44"/>
      <c r="AS229" s="44"/>
      <c r="AT229" s="44"/>
      <c r="AU229" s="44"/>
      <c r="AV229" s="646"/>
    </row>
    <row r="230" spans="1:48" ht="57.6" hidden="1">
      <c r="A230" s="659" t="s">
        <v>1550</v>
      </c>
      <c r="B230" s="640" t="s">
        <v>1551</v>
      </c>
      <c r="C230" s="640"/>
      <c r="D230" s="660" t="s">
        <v>704</v>
      </c>
      <c r="E230" s="660"/>
      <c r="F230" s="637"/>
      <c r="G230" s="637"/>
      <c r="H230" s="696">
        <v>2022</v>
      </c>
      <c r="I230" s="640" t="s">
        <v>871</v>
      </c>
      <c r="J230" s="639"/>
      <c r="K230" s="639"/>
      <c r="L230" s="639"/>
      <c r="M230" s="639" t="s">
        <v>872</v>
      </c>
      <c r="N230" s="640" t="s">
        <v>1552</v>
      </c>
      <c r="O230" s="639"/>
      <c r="P230" s="639" t="s">
        <v>872</v>
      </c>
      <c r="Q230" s="639"/>
      <c r="R230" s="639"/>
      <c r="S230" s="640" t="s">
        <v>871</v>
      </c>
      <c r="T230" s="639"/>
      <c r="U230" s="639" t="s">
        <v>872</v>
      </c>
      <c r="V230" s="640"/>
      <c r="W230" s="640"/>
      <c r="X230" s="640" t="s">
        <v>1553</v>
      </c>
      <c r="Y230" s="639"/>
      <c r="Z230" s="639" t="s">
        <v>1554</v>
      </c>
      <c r="AA230" s="640"/>
      <c r="AB230" s="640"/>
      <c r="AC230" s="640" t="s">
        <v>877</v>
      </c>
      <c r="AD230" s="639"/>
      <c r="AE230" s="639" t="s">
        <v>1555</v>
      </c>
      <c r="AF230" s="640"/>
      <c r="AG230" s="640"/>
      <c r="AH230" s="634" t="s">
        <v>19</v>
      </c>
      <c r="AI230" s="638" t="s">
        <v>598</v>
      </c>
      <c r="AJ230" s="638" t="s">
        <v>569</v>
      </c>
      <c r="AK230" s="640"/>
      <c r="AL230" s="640"/>
      <c r="AM230" s="640" t="s">
        <v>875</v>
      </c>
      <c r="AN230" s="640"/>
      <c r="AO230" s="639" t="s">
        <v>872</v>
      </c>
      <c r="AP230" s="640"/>
      <c r="AQ230" s="640"/>
      <c r="AR230" s="640" t="s">
        <v>1556</v>
      </c>
      <c r="AS230" s="640"/>
      <c r="AT230" s="640" t="s">
        <v>1557</v>
      </c>
      <c r="AU230" s="640"/>
      <c r="AV230" s="641"/>
    </row>
    <row r="231" spans="1:48" ht="43.2" hidden="1">
      <c r="A231" s="278" t="s">
        <v>1558</v>
      </c>
      <c r="B231" s="44" t="s">
        <v>1559</v>
      </c>
      <c r="C231" s="44"/>
      <c r="D231" s="43" t="s">
        <v>704</v>
      </c>
      <c r="E231" s="43"/>
      <c r="F231" s="27"/>
      <c r="G231" s="27"/>
      <c r="H231" s="697">
        <v>2022</v>
      </c>
      <c r="I231" s="44"/>
      <c r="J231" s="165"/>
      <c r="K231" s="165"/>
      <c r="L231" s="165"/>
      <c r="M231" s="165"/>
      <c r="N231" s="44" t="s">
        <v>852</v>
      </c>
      <c r="O231" s="165"/>
      <c r="P231" s="645" t="s">
        <v>1546</v>
      </c>
      <c r="Q231" s="165"/>
      <c r="R231" s="165"/>
      <c r="S231" s="643" t="s">
        <v>1560</v>
      </c>
      <c r="T231" s="645"/>
      <c r="U231" s="645" t="s">
        <v>1546</v>
      </c>
      <c r="V231" s="44"/>
      <c r="W231" s="44"/>
      <c r="X231" s="643" t="s">
        <v>19</v>
      </c>
      <c r="Y231" s="645" t="s">
        <v>598</v>
      </c>
      <c r="Z231" s="645" t="s">
        <v>569</v>
      </c>
      <c r="AA231" s="44"/>
      <c r="AB231" s="44"/>
      <c r="AC231" s="44"/>
      <c r="AD231" s="165"/>
      <c r="AE231" s="44"/>
      <c r="AF231" s="44"/>
      <c r="AG231" s="44"/>
      <c r="AH231" s="44"/>
      <c r="AI231" s="44"/>
      <c r="AJ231" s="44"/>
      <c r="AK231" s="44"/>
      <c r="AL231" s="44"/>
      <c r="AM231" s="44"/>
      <c r="AN231" s="44"/>
      <c r="AO231" s="44"/>
      <c r="AP231" s="44"/>
      <c r="AQ231" s="44"/>
      <c r="AR231" s="44"/>
      <c r="AS231" s="44"/>
      <c r="AT231" s="44"/>
      <c r="AU231" s="44"/>
      <c r="AV231" s="646"/>
    </row>
    <row r="232" spans="1:48" ht="43.2" hidden="1">
      <c r="A232" s="659" t="s">
        <v>1561</v>
      </c>
      <c r="B232" s="640" t="s">
        <v>1562</v>
      </c>
      <c r="C232" s="640"/>
      <c r="D232" s="660" t="s">
        <v>816</v>
      </c>
      <c r="E232" s="660"/>
      <c r="F232" s="637"/>
      <c r="G232" s="637"/>
      <c r="H232" s="696">
        <v>2022</v>
      </c>
      <c r="I232" s="640" t="s">
        <v>852</v>
      </c>
      <c r="J232" s="639"/>
      <c r="K232" s="639"/>
      <c r="L232" s="639"/>
      <c r="M232" s="638" t="s">
        <v>1546</v>
      </c>
      <c r="N232" s="640" t="s">
        <v>852</v>
      </c>
      <c r="O232" s="639"/>
      <c r="P232" s="638" t="s">
        <v>1546</v>
      </c>
      <c r="Q232" s="639"/>
      <c r="R232" s="639"/>
      <c r="S232" s="634" t="s">
        <v>19</v>
      </c>
      <c r="T232" s="638" t="s">
        <v>598</v>
      </c>
      <c r="U232" s="638" t="s">
        <v>569</v>
      </c>
      <c r="V232" s="640"/>
      <c r="W232" s="640"/>
      <c r="X232" s="640"/>
      <c r="Y232" s="639"/>
      <c r="Z232" s="640"/>
      <c r="AA232" s="640"/>
      <c r="AB232" s="640"/>
      <c r="AC232" s="640"/>
      <c r="AD232" s="639"/>
      <c r="AE232" s="640"/>
      <c r="AF232" s="640"/>
      <c r="AG232" s="640"/>
      <c r="AH232" s="640"/>
      <c r="AI232" s="640"/>
      <c r="AJ232" s="640"/>
      <c r="AK232" s="640"/>
      <c r="AL232" s="640"/>
      <c r="AM232" s="640"/>
      <c r="AN232" s="640"/>
      <c r="AO232" s="640"/>
      <c r="AP232" s="640"/>
      <c r="AQ232" s="640"/>
      <c r="AR232" s="640"/>
      <c r="AS232" s="640"/>
      <c r="AT232" s="640"/>
      <c r="AU232" s="640"/>
      <c r="AV232" s="641"/>
    </row>
    <row r="233" spans="1:48" ht="28.8" hidden="1">
      <c r="A233" s="278" t="s">
        <v>1563</v>
      </c>
      <c r="B233" s="44" t="s">
        <v>1564</v>
      </c>
      <c r="C233" s="44"/>
      <c r="D233" s="43" t="s">
        <v>595</v>
      </c>
      <c r="E233" s="144" t="s">
        <v>592</v>
      </c>
      <c r="F233" s="27"/>
      <c r="G233" s="27"/>
      <c r="H233" s="697">
        <v>2022</v>
      </c>
      <c r="I233" s="44" t="s">
        <v>27</v>
      </c>
      <c r="J233" s="165"/>
      <c r="K233" s="165"/>
      <c r="L233" s="165" t="s">
        <v>737</v>
      </c>
      <c r="M233" s="645" t="s">
        <v>569</v>
      </c>
      <c r="N233" s="44" t="s">
        <v>27</v>
      </c>
      <c r="O233" s="165" t="s">
        <v>737</v>
      </c>
      <c r="P233" s="645" t="s">
        <v>569</v>
      </c>
      <c r="Q233" s="165"/>
      <c r="R233" s="165"/>
      <c r="S233" s="44" t="s">
        <v>16</v>
      </c>
      <c r="T233" s="165" t="s">
        <v>737</v>
      </c>
      <c r="U233" s="645" t="s">
        <v>569</v>
      </c>
      <c r="V233" s="44"/>
      <c r="W233" s="44"/>
      <c r="X233" s="44" t="s">
        <v>22</v>
      </c>
      <c r="Y233" s="165" t="s">
        <v>737</v>
      </c>
      <c r="Z233" s="645" t="s">
        <v>569</v>
      </c>
      <c r="AA233" s="44"/>
      <c r="AB233" s="44"/>
      <c r="AC233" s="44"/>
      <c r="AD233" s="165"/>
      <c r="AE233" s="44"/>
      <c r="AF233" s="44"/>
      <c r="AG233" s="44"/>
      <c r="AH233" s="44"/>
      <c r="AI233" s="44"/>
      <c r="AJ233" s="44"/>
      <c r="AK233" s="44"/>
      <c r="AL233" s="44"/>
      <c r="AM233" s="44"/>
      <c r="AN233" s="44"/>
      <c r="AO233" s="44"/>
      <c r="AP233" s="44"/>
      <c r="AQ233" s="44"/>
      <c r="AR233" s="44"/>
      <c r="AS233" s="44"/>
      <c r="AT233" s="44"/>
      <c r="AU233" s="44"/>
      <c r="AV233" s="646"/>
    </row>
    <row r="234" spans="1:48" ht="43.2" hidden="1">
      <c r="A234" s="659" t="s">
        <v>1565</v>
      </c>
      <c r="B234" s="640" t="s">
        <v>1566</v>
      </c>
      <c r="C234" s="640"/>
      <c r="D234" s="660" t="s">
        <v>662</v>
      </c>
      <c r="E234" s="635" t="s">
        <v>592</v>
      </c>
      <c r="F234" s="637"/>
      <c r="G234" s="637"/>
      <c r="H234" s="696">
        <v>2022</v>
      </c>
      <c r="I234" s="640" t="s">
        <v>1567</v>
      </c>
      <c r="J234" s="639"/>
      <c r="K234" s="639"/>
      <c r="L234" s="639"/>
      <c r="M234" s="639" t="s">
        <v>1568</v>
      </c>
      <c r="N234" s="640" t="s">
        <v>1567</v>
      </c>
      <c r="O234" s="639"/>
      <c r="P234" s="639" t="s">
        <v>1568</v>
      </c>
      <c r="Q234" s="639"/>
      <c r="R234" s="639"/>
      <c r="S234" s="640" t="s">
        <v>22</v>
      </c>
      <c r="T234" s="639" t="s">
        <v>737</v>
      </c>
      <c r="U234" s="638" t="s">
        <v>569</v>
      </c>
      <c r="V234" s="640"/>
      <c r="W234" s="640"/>
      <c r="X234" s="640" t="s">
        <v>1569</v>
      </c>
      <c r="Y234" s="639"/>
      <c r="Z234" s="639" t="s">
        <v>1568</v>
      </c>
      <c r="AA234" s="640"/>
      <c r="AB234" s="640"/>
      <c r="AC234" s="640"/>
      <c r="AD234" s="639"/>
      <c r="AE234" s="640"/>
      <c r="AF234" s="640"/>
      <c r="AG234" s="640"/>
      <c r="AH234" s="640"/>
      <c r="AI234" s="640"/>
      <c r="AJ234" s="640"/>
      <c r="AK234" s="640"/>
      <c r="AL234" s="640"/>
      <c r="AM234" s="640"/>
      <c r="AN234" s="640"/>
      <c r="AO234" s="640"/>
      <c r="AP234" s="640"/>
      <c r="AQ234" s="640"/>
      <c r="AR234" s="640"/>
      <c r="AS234" s="640"/>
      <c r="AT234" s="640"/>
      <c r="AU234" s="640"/>
      <c r="AV234" s="641"/>
    </row>
    <row r="235" spans="1:48" ht="28.8" hidden="1">
      <c r="A235" s="278" t="s">
        <v>1570</v>
      </c>
      <c r="B235" s="44" t="s">
        <v>1571</v>
      </c>
      <c r="C235" s="44"/>
      <c r="D235" s="43" t="s">
        <v>575</v>
      </c>
      <c r="E235" s="43"/>
      <c r="F235" s="27"/>
      <c r="G235" s="27"/>
      <c r="H235" s="697">
        <v>2022</v>
      </c>
      <c r="I235" s="44" t="s">
        <v>1237</v>
      </c>
      <c r="J235" s="165"/>
      <c r="K235" s="165"/>
      <c r="L235" s="165" t="s">
        <v>1097</v>
      </c>
      <c r="M235" s="645" t="s">
        <v>569</v>
      </c>
      <c r="N235" s="44" t="s">
        <v>1237</v>
      </c>
      <c r="O235" s="165" t="s">
        <v>1097</v>
      </c>
      <c r="P235" s="645" t="s">
        <v>569</v>
      </c>
      <c r="Q235" s="165"/>
      <c r="R235" s="165"/>
      <c r="S235" s="44" t="s">
        <v>74</v>
      </c>
      <c r="T235" s="165" t="s">
        <v>1097</v>
      </c>
      <c r="U235" s="645" t="s">
        <v>569</v>
      </c>
      <c r="V235" s="44"/>
      <c r="W235" s="44"/>
      <c r="X235" s="44" t="s">
        <v>16</v>
      </c>
      <c r="Y235" s="165" t="s">
        <v>737</v>
      </c>
      <c r="Z235" s="645" t="s">
        <v>569</v>
      </c>
      <c r="AA235" s="44"/>
      <c r="AB235" s="44"/>
      <c r="AC235" s="44" t="s">
        <v>1572</v>
      </c>
      <c r="AD235" s="165" t="s">
        <v>1097</v>
      </c>
      <c r="AE235" s="645" t="s">
        <v>569</v>
      </c>
      <c r="AF235" s="44"/>
      <c r="AG235" s="44"/>
      <c r="AH235" s="44"/>
      <c r="AI235" s="44"/>
      <c r="AJ235" s="44"/>
      <c r="AK235" s="44"/>
      <c r="AL235" s="44"/>
      <c r="AM235" s="44"/>
      <c r="AN235" s="44"/>
      <c r="AO235" s="44"/>
      <c r="AP235" s="44"/>
      <c r="AQ235" s="44"/>
      <c r="AR235" s="44"/>
      <c r="AS235" s="44"/>
      <c r="AT235" s="44"/>
      <c r="AU235" s="44"/>
      <c r="AV235" s="646"/>
    </row>
    <row r="236" spans="1:48" ht="43.2" hidden="1">
      <c r="A236" s="659" t="s">
        <v>1573</v>
      </c>
      <c r="B236" s="640" t="s">
        <v>1574</v>
      </c>
      <c r="C236" s="640"/>
      <c r="D236" s="660" t="s">
        <v>591</v>
      </c>
      <c r="E236" s="635" t="s">
        <v>592</v>
      </c>
      <c r="F236" s="637"/>
      <c r="G236" s="637"/>
      <c r="H236" s="696">
        <v>2022</v>
      </c>
      <c r="I236" s="640"/>
      <c r="J236" s="639"/>
      <c r="K236" s="639"/>
      <c r="L236" s="639"/>
      <c r="M236" s="639"/>
      <c r="N236" s="640" t="s">
        <v>1575</v>
      </c>
      <c r="O236" s="639" t="s">
        <v>737</v>
      </c>
      <c r="P236" s="638" t="s">
        <v>569</v>
      </c>
      <c r="Q236" s="639"/>
      <c r="R236" s="639"/>
      <c r="S236" s="640" t="s">
        <v>1576</v>
      </c>
      <c r="T236" s="639" t="s">
        <v>737</v>
      </c>
      <c r="U236" s="638" t="s">
        <v>569</v>
      </c>
      <c r="V236" s="640"/>
      <c r="W236" s="640"/>
      <c r="X236" s="640" t="s">
        <v>1577</v>
      </c>
      <c r="Y236" s="639" t="s">
        <v>737</v>
      </c>
      <c r="Z236" s="638" t="s">
        <v>569</v>
      </c>
      <c r="AA236" s="640"/>
      <c r="AB236" s="640"/>
      <c r="AC236" s="640" t="s">
        <v>16</v>
      </c>
      <c r="AD236" s="639" t="s">
        <v>737</v>
      </c>
      <c r="AE236" s="638" t="s">
        <v>569</v>
      </c>
      <c r="AF236" s="640"/>
      <c r="AG236" s="640"/>
      <c r="AH236" s="640" t="s">
        <v>27</v>
      </c>
      <c r="AI236" s="639" t="s">
        <v>737</v>
      </c>
      <c r="AJ236" s="638" t="s">
        <v>569</v>
      </c>
      <c r="AK236" s="640"/>
      <c r="AL236" s="640"/>
      <c r="AM236" s="640"/>
      <c r="AN236" s="640"/>
      <c r="AO236" s="640"/>
      <c r="AP236" s="640"/>
      <c r="AQ236" s="640"/>
      <c r="AR236" s="640"/>
      <c r="AS236" s="640"/>
      <c r="AT236" s="640"/>
      <c r="AU236" s="640"/>
      <c r="AV236" s="641"/>
    </row>
    <row r="237" spans="1:48" ht="43.2" hidden="1">
      <c r="A237" s="278" t="s">
        <v>1578</v>
      </c>
      <c r="B237" s="44" t="s">
        <v>1579</v>
      </c>
      <c r="C237" s="44"/>
      <c r="D237" s="43" t="s">
        <v>662</v>
      </c>
      <c r="E237" s="144" t="s">
        <v>592</v>
      </c>
      <c r="F237" s="27"/>
      <c r="G237" s="27"/>
      <c r="H237" s="697">
        <v>2022</v>
      </c>
      <c r="I237" s="44"/>
      <c r="J237" s="165"/>
      <c r="K237" s="165"/>
      <c r="L237" s="165"/>
      <c r="M237" s="165"/>
      <c r="N237" s="44" t="s">
        <v>1575</v>
      </c>
      <c r="O237" s="165" t="s">
        <v>737</v>
      </c>
      <c r="P237" s="645" t="s">
        <v>569</v>
      </c>
      <c r="Q237" s="165"/>
      <c r="R237" s="165"/>
      <c r="S237" s="44" t="s">
        <v>16</v>
      </c>
      <c r="T237" s="165" t="s">
        <v>737</v>
      </c>
      <c r="U237" s="645" t="s">
        <v>569</v>
      </c>
      <c r="V237" s="44"/>
      <c r="W237" s="44"/>
      <c r="X237" s="44" t="s">
        <v>131</v>
      </c>
      <c r="Y237" s="165" t="s">
        <v>737</v>
      </c>
      <c r="Z237" s="645" t="s">
        <v>569</v>
      </c>
      <c r="AA237" s="44"/>
      <c r="AB237" s="44"/>
      <c r="AC237" s="44"/>
      <c r="AD237" s="165"/>
      <c r="AE237" s="44"/>
      <c r="AF237" s="44"/>
      <c r="AG237" s="44"/>
      <c r="AH237" s="44"/>
      <c r="AI237" s="44"/>
      <c r="AJ237" s="44"/>
      <c r="AK237" s="44"/>
      <c r="AL237" s="44"/>
      <c r="AM237" s="44"/>
      <c r="AN237" s="44"/>
      <c r="AO237" s="44"/>
      <c r="AP237" s="44"/>
      <c r="AQ237" s="44"/>
      <c r="AR237" s="44"/>
      <c r="AS237" s="44"/>
      <c r="AT237" s="44"/>
      <c r="AU237" s="44"/>
      <c r="AV237" s="646"/>
    </row>
    <row r="238" spans="1:48" ht="43.2" hidden="1">
      <c r="A238" s="659" t="s">
        <v>1580</v>
      </c>
      <c r="B238" s="640" t="s">
        <v>1581</v>
      </c>
      <c r="C238" s="640"/>
      <c r="D238" s="660" t="s">
        <v>591</v>
      </c>
      <c r="E238" s="635" t="s">
        <v>592</v>
      </c>
      <c r="F238" s="637"/>
      <c r="G238" s="637"/>
      <c r="H238" s="696">
        <v>2022</v>
      </c>
      <c r="I238" s="640" t="s">
        <v>1582</v>
      </c>
      <c r="J238" s="639"/>
      <c r="K238" s="639"/>
      <c r="L238" s="639" t="s">
        <v>640</v>
      </c>
      <c r="M238" s="638" t="s">
        <v>569</v>
      </c>
      <c r="N238" s="640" t="s">
        <v>1582</v>
      </c>
      <c r="O238" s="639" t="s">
        <v>640</v>
      </c>
      <c r="P238" s="638" t="s">
        <v>569</v>
      </c>
      <c r="Q238" s="639"/>
      <c r="R238" s="639"/>
      <c r="S238" s="640" t="s">
        <v>907</v>
      </c>
      <c r="T238" s="639" t="s">
        <v>640</v>
      </c>
      <c r="U238" s="638" t="s">
        <v>569</v>
      </c>
      <c r="V238" s="640"/>
      <c r="W238" s="640"/>
      <c r="X238" s="640" t="s">
        <v>136</v>
      </c>
      <c r="Y238" s="639" t="s">
        <v>908</v>
      </c>
      <c r="Z238" s="638" t="s">
        <v>569</v>
      </c>
      <c r="AA238" s="640"/>
      <c r="AB238" s="640"/>
      <c r="AC238" s="640" t="s">
        <v>93</v>
      </c>
      <c r="AD238" s="639" t="s">
        <v>737</v>
      </c>
      <c r="AE238" s="638" t="s">
        <v>569</v>
      </c>
      <c r="AF238" s="640"/>
      <c r="AG238" s="640"/>
      <c r="AH238" s="640"/>
      <c r="AI238" s="640"/>
      <c r="AJ238" s="640"/>
      <c r="AK238" s="640"/>
      <c r="AL238" s="640"/>
      <c r="AM238" s="640"/>
      <c r="AN238" s="640"/>
      <c r="AO238" s="640"/>
      <c r="AP238" s="640"/>
      <c r="AQ238" s="640"/>
      <c r="AR238" s="640"/>
      <c r="AS238" s="640"/>
      <c r="AT238" s="640"/>
      <c r="AU238" s="640"/>
      <c r="AV238" s="641"/>
    </row>
    <row r="239" spans="1:48" ht="28.8" hidden="1">
      <c r="A239" s="278" t="s">
        <v>1583</v>
      </c>
      <c r="B239" s="44" t="s">
        <v>1584</v>
      </c>
      <c r="C239" s="44"/>
      <c r="D239" s="43" t="s">
        <v>1478</v>
      </c>
      <c r="E239" s="144" t="s">
        <v>592</v>
      </c>
      <c r="F239" s="27"/>
      <c r="G239" s="27"/>
      <c r="H239" s="697">
        <v>2022</v>
      </c>
      <c r="I239" s="44" t="s">
        <v>85</v>
      </c>
      <c r="J239" s="165"/>
      <c r="K239" s="165"/>
      <c r="L239" s="165" t="s">
        <v>598</v>
      </c>
      <c r="M239" s="645" t="s">
        <v>569</v>
      </c>
      <c r="N239" s="44" t="s">
        <v>85</v>
      </c>
      <c r="O239" s="165" t="s">
        <v>598</v>
      </c>
      <c r="P239" s="645" t="s">
        <v>569</v>
      </c>
      <c r="Q239" s="165"/>
      <c r="R239" s="165"/>
      <c r="S239" s="44"/>
      <c r="T239" s="165"/>
      <c r="U239" s="44"/>
      <c r="V239" s="44"/>
      <c r="W239" s="44"/>
      <c r="X239" s="44"/>
      <c r="Y239" s="165"/>
      <c r="Z239" s="44"/>
      <c r="AA239" s="44"/>
      <c r="AB239" s="44"/>
      <c r="AC239" s="44"/>
      <c r="AD239" s="165"/>
      <c r="AE239" s="44"/>
      <c r="AF239" s="44"/>
      <c r="AG239" s="44"/>
      <c r="AH239" s="44"/>
      <c r="AI239" s="44"/>
      <c r="AJ239" s="44"/>
      <c r="AK239" s="44"/>
      <c r="AL239" s="44"/>
      <c r="AM239" s="44"/>
      <c r="AN239" s="44"/>
      <c r="AO239" s="44"/>
      <c r="AP239" s="44"/>
      <c r="AQ239" s="44"/>
      <c r="AR239" s="44"/>
      <c r="AS239" s="44"/>
      <c r="AT239" s="44"/>
      <c r="AU239" s="44"/>
      <c r="AV239" s="646"/>
    </row>
    <row r="240" spans="1:48" ht="28.8" hidden="1">
      <c r="A240" s="659" t="s">
        <v>1585</v>
      </c>
      <c r="B240" s="640" t="s">
        <v>1559</v>
      </c>
      <c r="C240" s="640"/>
      <c r="D240" s="660" t="s">
        <v>704</v>
      </c>
      <c r="E240" s="660"/>
      <c r="F240" s="637"/>
      <c r="G240" s="637"/>
      <c r="H240" s="696">
        <v>2022</v>
      </c>
      <c r="I240" s="640" t="s">
        <v>85</v>
      </c>
      <c r="J240" s="639"/>
      <c r="K240" s="639"/>
      <c r="L240" s="639" t="s">
        <v>598</v>
      </c>
      <c r="M240" s="638" t="s">
        <v>569</v>
      </c>
      <c r="N240" s="640" t="s">
        <v>85</v>
      </c>
      <c r="O240" s="639" t="s">
        <v>598</v>
      </c>
      <c r="P240" s="638" t="s">
        <v>569</v>
      </c>
      <c r="Q240" s="639"/>
      <c r="R240" s="639"/>
      <c r="S240" s="640"/>
      <c r="T240" s="639"/>
      <c r="U240" s="640"/>
      <c r="V240" s="640"/>
      <c r="W240" s="640"/>
      <c r="X240" s="640"/>
      <c r="Y240" s="639"/>
      <c r="Z240" s="640"/>
      <c r="AA240" s="640"/>
      <c r="AB240" s="640"/>
      <c r="AC240" s="640"/>
      <c r="AD240" s="639"/>
      <c r="AE240" s="640"/>
      <c r="AF240" s="640"/>
      <c r="AG240" s="640"/>
      <c r="AH240" s="640"/>
      <c r="AI240" s="640"/>
      <c r="AJ240" s="640"/>
      <c r="AK240" s="640"/>
      <c r="AL240" s="640"/>
      <c r="AM240" s="640"/>
      <c r="AN240" s="640"/>
      <c r="AO240" s="640"/>
      <c r="AP240" s="640"/>
      <c r="AQ240" s="640"/>
      <c r="AR240" s="640"/>
      <c r="AS240" s="640"/>
      <c r="AT240" s="640"/>
      <c r="AU240" s="640"/>
      <c r="AV240" s="641"/>
    </row>
    <row r="241" spans="1:48" ht="28.8" hidden="1">
      <c r="A241" s="278" t="s">
        <v>1586</v>
      </c>
      <c r="B241" s="44" t="s">
        <v>1587</v>
      </c>
      <c r="C241" s="44"/>
      <c r="D241" s="43" t="s">
        <v>591</v>
      </c>
      <c r="E241" s="144" t="s">
        <v>592</v>
      </c>
      <c r="F241" s="27"/>
      <c r="G241" s="27"/>
      <c r="H241" s="697">
        <v>2022</v>
      </c>
      <c r="I241" s="44"/>
      <c r="J241" s="165"/>
      <c r="K241" s="165"/>
      <c r="L241" s="165"/>
      <c r="M241" s="165"/>
      <c r="N241" s="44" t="s">
        <v>1588</v>
      </c>
      <c r="O241" s="165"/>
      <c r="P241" s="165" t="s">
        <v>1589</v>
      </c>
      <c r="Q241" s="165"/>
      <c r="R241" s="165"/>
      <c r="S241" s="44" t="s">
        <v>1590</v>
      </c>
      <c r="T241" s="165"/>
      <c r="U241" s="165" t="s">
        <v>1589</v>
      </c>
      <c r="V241" s="44"/>
      <c r="W241" s="44"/>
      <c r="X241" s="44" t="s">
        <v>93</v>
      </c>
      <c r="Y241" s="165" t="s">
        <v>737</v>
      </c>
      <c r="Z241" s="645" t="s">
        <v>569</v>
      </c>
      <c r="AA241" s="44"/>
      <c r="AB241" s="44"/>
      <c r="AC241" s="44"/>
      <c r="AD241" s="165"/>
      <c r="AE241" s="44"/>
      <c r="AF241" s="44"/>
      <c r="AG241" s="44"/>
      <c r="AH241" s="44"/>
      <c r="AI241" s="44"/>
      <c r="AJ241" s="44"/>
      <c r="AK241" s="44"/>
      <c r="AL241" s="44"/>
      <c r="AM241" s="44"/>
      <c r="AN241" s="44"/>
      <c r="AO241" s="44"/>
      <c r="AP241" s="44"/>
      <c r="AQ241" s="44"/>
      <c r="AR241" s="44"/>
      <c r="AS241" s="44"/>
      <c r="AT241" s="44"/>
      <c r="AU241" s="44"/>
      <c r="AV241" s="646"/>
    </row>
    <row r="242" spans="1:48" ht="28.8" hidden="1">
      <c r="A242" s="659" t="s">
        <v>1591</v>
      </c>
      <c r="B242" s="640" t="s">
        <v>1592</v>
      </c>
      <c r="C242" s="640"/>
      <c r="D242" s="660" t="s">
        <v>566</v>
      </c>
      <c r="E242" s="660"/>
      <c r="F242" s="637"/>
      <c r="G242" s="637"/>
      <c r="H242" s="696">
        <v>2022</v>
      </c>
      <c r="I242" s="640"/>
      <c r="J242" s="639"/>
      <c r="K242" s="639"/>
      <c r="L242" s="639"/>
      <c r="M242" s="639"/>
      <c r="N242" s="640" t="s">
        <v>930</v>
      </c>
      <c r="O242" s="639"/>
      <c r="P242" s="639" t="s">
        <v>923</v>
      </c>
      <c r="Q242" s="639"/>
      <c r="R242" s="639"/>
      <c r="S242" s="640" t="s">
        <v>1593</v>
      </c>
      <c r="T242" s="639"/>
      <c r="U242" s="639" t="s">
        <v>923</v>
      </c>
      <c r="V242" s="640"/>
      <c r="W242" s="640"/>
      <c r="X242" s="640" t="s">
        <v>221</v>
      </c>
      <c r="Y242" s="639" t="s">
        <v>568</v>
      </c>
      <c r="Z242" s="638" t="s">
        <v>569</v>
      </c>
      <c r="AA242" s="640"/>
      <c r="AB242" s="640"/>
      <c r="AC242" s="640" t="s">
        <v>928</v>
      </c>
      <c r="AD242" s="639"/>
      <c r="AE242" s="638" t="s">
        <v>929</v>
      </c>
      <c r="AF242" s="640"/>
      <c r="AG242" s="640"/>
      <c r="AH242" s="640" t="s">
        <v>1594</v>
      </c>
      <c r="AI242" s="640"/>
      <c r="AJ242" s="639" t="s">
        <v>923</v>
      </c>
      <c r="AK242" s="640"/>
      <c r="AL242" s="640"/>
      <c r="AM242" s="640" t="s">
        <v>1595</v>
      </c>
      <c r="AN242" s="640"/>
      <c r="AO242" s="639" t="s">
        <v>1198</v>
      </c>
      <c r="AP242" s="640"/>
      <c r="AQ242" s="640"/>
      <c r="AR242" s="640" t="s">
        <v>925</v>
      </c>
      <c r="AS242" s="640"/>
      <c r="AT242" s="639" t="s">
        <v>923</v>
      </c>
      <c r="AU242" s="640"/>
      <c r="AV242" s="641"/>
    </row>
    <row r="243" spans="1:48" ht="28.8" hidden="1">
      <c r="A243" s="278" t="s">
        <v>1596</v>
      </c>
      <c r="B243" s="44" t="s">
        <v>1597</v>
      </c>
      <c r="C243" s="44"/>
      <c r="D243" s="165" t="s">
        <v>1598</v>
      </c>
      <c r="E243" s="43"/>
      <c r="F243" s="27"/>
      <c r="G243" s="27"/>
      <c r="H243" s="697">
        <v>2022</v>
      </c>
      <c r="I243" s="44"/>
      <c r="J243" s="165"/>
      <c r="K243" s="165"/>
      <c r="L243" s="165"/>
      <c r="M243" s="165"/>
      <c r="N243" s="44" t="s">
        <v>928</v>
      </c>
      <c r="O243" s="165"/>
      <c r="P243" s="165" t="s">
        <v>923</v>
      </c>
      <c r="Q243" s="165"/>
      <c r="R243" s="165"/>
      <c r="S243" s="44" t="s">
        <v>221</v>
      </c>
      <c r="T243" s="165" t="s">
        <v>568</v>
      </c>
      <c r="U243" s="645" t="s">
        <v>569</v>
      </c>
      <c r="V243" s="44"/>
      <c r="W243" s="44"/>
      <c r="X243" s="44" t="s">
        <v>930</v>
      </c>
      <c r="Y243" s="165"/>
      <c r="Z243" s="165" t="s">
        <v>923</v>
      </c>
      <c r="AA243" s="44"/>
      <c r="AB243" s="44"/>
      <c r="AC243" s="44" t="s">
        <v>1593</v>
      </c>
      <c r="AD243" s="165"/>
      <c r="AE243" s="165" t="s">
        <v>923</v>
      </c>
      <c r="AF243" s="44"/>
      <c r="AG243" s="44"/>
      <c r="AH243" s="44" t="s">
        <v>925</v>
      </c>
      <c r="AI243" s="44"/>
      <c r="AJ243" s="165" t="s">
        <v>923</v>
      </c>
      <c r="AK243" s="44"/>
      <c r="AL243" s="44"/>
      <c r="AM243" s="44"/>
      <c r="AN243" s="44"/>
      <c r="AO243" s="44"/>
      <c r="AP243" s="44"/>
      <c r="AQ243" s="44"/>
      <c r="AR243" s="44"/>
      <c r="AS243" s="44"/>
      <c r="AT243" s="44"/>
      <c r="AU243" s="44"/>
      <c r="AV243" s="646"/>
    </row>
    <row r="244" spans="1:48" ht="28.8" hidden="1">
      <c r="A244" s="659" t="s">
        <v>1599</v>
      </c>
      <c r="B244" s="640" t="s">
        <v>1600</v>
      </c>
      <c r="C244" s="640"/>
      <c r="D244" s="660" t="s">
        <v>1070</v>
      </c>
      <c r="E244" s="635" t="s">
        <v>592</v>
      </c>
      <c r="F244" s="637"/>
      <c r="G244" s="637"/>
      <c r="H244" s="696">
        <v>2022</v>
      </c>
      <c r="I244" s="634" t="s">
        <v>27</v>
      </c>
      <c r="J244" s="638"/>
      <c r="K244" s="638"/>
      <c r="L244" s="638" t="s">
        <v>737</v>
      </c>
      <c r="M244" s="638" t="s">
        <v>569</v>
      </c>
      <c r="N244" s="634" t="s">
        <v>27</v>
      </c>
      <c r="O244" s="638" t="s">
        <v>737</v>
      </c>
      <c r="P244" s="638" t="s">
        <v>569</v>
      </c>
      <c r="Q244" s="639"/>
      <c r="R244" s="639"/>
      <c r="S244" s="640" t="s">
        <v>13</v>
      </c>
      <c r="T244" s="638" t="s">
        <v>640</v>
      </c>
      <c r="U244" s="638" t="s">
        <v>569</v>
      </c>
      <c r="V244" s="640"/>
      <c r="W244" s="640"/>
      <c r="X244" s="640" t="s">
        <v>94</v>
      </c>
      <c r="Y244" s="638" t="s">
        <v>568</v>
      </c>
      <c r="Z244" s="638" t="s">
        <v>569</v>
      </c>
      <c r="AA244" s="640"/>
      <c r="AB244" s="640"/>
      <c r="AC244" s="640" t="s">
        <v>1601</v>
      </c>
      <c r="AD244" s="638" t="s">
        <v>737</v>
      </c>
      <c r="AE244" s="638" t="s">
        <v>569</v>
      </c>
      <c r="AF244" s="640"/>
      <c r="AG244" s="640"/>
      <c r="AH244" s="640"/>
      <c r="AI244" s="640"/>
      <c r="AJ244" s="640"/>
      <c r="AK244" s="640"/>
      <c r="AL244" s="640"/>
      <c r="AM244" s="640"/>
      <c r="AN244" s="640"/>
      <c r="AO244" s="640"/>
      <c r="AP244" s="640"/>
      <c r="AQ244" s="640"/>
      <c r="AR244" s="640"/>
      <c r="AS244" s="640"/>
      <c r="AT244" s="640"/>
      <c r="AU244" s="640"/>
      <c r="AV244" s="641"/>
    </row>
    <row r="245" spans="1:48" ht="43.2" hidden="1">
      <c r="A245" s="278" t="s">
        <v>1602</v>
      </c>
      <c r="B245" s="44" t="s">
        <v>1603</v>
      </c>
      <c r="C245" s="44"/>
      <c r="D245" s="43" t="s">
        <v>602</v>
      </c>
      <c r="E245" s="43"/>
      <c r="F245" s="27"/>
      <c r="G245" s="27"/>
      <c r="H245" s="697">
        <v>2022</v>
      </c>
      <c r="I245" s="643" t="s">
        <v>13</v>
      </c>
      <c r="J245" s="645"/>
      <c r="K245" s="645"/>
      <c r="L245" s="645" t="s">
        <v>640</v>
      </c>
      <c r="M245" s="645" t="s">
        <v>569</v>
      </c>
      <c r="N245" s="643" t="s">
        <v>13</v>
      </c>
      <c r="O245" s="645" t="s">
        <v>640</v>
      </c>
      <c r="P245" s="645" t="s">
        <v>569</v>
      </c>
      <c r="Q245" s="165"/>
      <c r="R245" s="165"/>
      <c r="S245" s="44"/>
      <c r="T245" s="165"/>
      <c r="U245" s="44"/>
      <c r="V245" s="44"/>
      <c r="W245" s="44"/>
      <c r="X245" s="44"/>
      <c r="Y245" s="165"/>
      <c r="Z245" s="44"/>
      <c r="AA245" s="44"/>
      <c r="AB245" s="44"/>
      <c r="AC245" s="44"/>
      <c r="AD245" s="165"/>
      <c r="AE245" s="44"/>
      <c r="AF245" s="44"/>
      <c r="AG245" s="44"/>
      <c r="AH245" s="44"/>
      <c r="AI245" s="44"/>
      <c r="AJ245" s="44"/>
      <c r="AK245" s="44"/>
      <c r="AL245" s="44"/>
      <c r="AM245" s="44"/>
      <c r="AN245" s="44"/>
      <c r="AO245" s="44"/>
      <c r="AP245" s="44"/>
      <c r="AQ245" s="44"/>
      <c r="AR245" s="44"/>
      <c r="AS245" s="44"/>
      <c r="AT245" s="44"/>
      <c r="AU245" s="44"/>
      <c r="AV245" s="646"/>
    </row>
    <row r="246" spans="1:48" ht="43.2" hidden="1">
      <c r="A246" s="659" t="s">
        <v>1604</v>
      </c>
      <c r="B246" s="640" t="s">
        <v>1605</v>
      </c>
      <c r="C246" s="640"/>
      <c r="D246" s="660" t="s">
        <v>602</v>
      </c>
      <c r="E246" s="660"/>
      <c r="F246" s="637"/>
      <c r="G246" s="637"/>
      <c r="H246" s="696">
        <v>2022</v>
      </c>
      <c r="I246" s="640"/>
      <c r="J246" s="639"/>
      <c r="K246" s="639"/>
      <c r="L246" s="639"/>
      <c r="M246" s="639"/>
      <c r="N246" s="640" t="s">
        <v>1606</v>
      </c>
      <c r="O246" s="638" t="s">
        <v>737</v>
      </c>
      <c r="P246" s="638" t="s">
        <v>569</v>
      </c>
      <c r="Q246" s="639"/>
      <c r="R246" s="639"/>
      <c r="S246" s="640" t="s">
        <v>1607</v>
      </c>
      <c r="T246" s="638" t="s">
        <v>737</v>
      </c>
      <c r="U246" s="638" t="s">
        <v>569</v>
      </c>
      <c r="V246" s="640"/>
      <c r="W246" s="640"/>
      <c r="X246" s="640" t="s">
        <v>1608</v>
      </c>
      <c r="Y246" s="638" t="s">
        <v>737</v>
      </c>
      <c r="Z246" s="638" t="s">
        <v>569</v>
      </c>
      <c r="AA246" s="640"/>
      <c r="AB246" s="640"/>
      <c r="AC246" s="634" t="s">
        <v>27</v>
      </c>
      <c r="AD246" s="638" t="s">
        <v>737</v>
      </c>
      <c r="AE246" s="638" t="s">
        <v>569</v>
      </c>
      <c r="AF246" s="640"/>
      <c r="AG246" s="640"/>
      <c r="AH246" s="640"/>
      <c r="AI246" s="640"/>
      <c r="AJ246" s="640"/>
      <c r="AK246" s="640"/>
      <c r="AL246" s="640"/>
      <c r="AM246" s="640"/>
      <c r="AN246" s="640"/>
      <c r="AO246" s="640"/>
      <c r="AP246" s="640"/>
      <c r="AQ246" s="640"/>
      <c r="AR246" s="640"/>
      <c r="AS246" s="640"/>
      <c r="AT246" s="640"/>
      <c r="AU246" s="640"/>
      <c r="AV246" s="641"/>
    </row>
    <row r="247" spans="1:48" ht="28.8" hidden="1">
      <c r="A247" s="278" t="s">
        <v>1609</v>
      </c>
      <c r="B247" s="44" t="s">
        <v>1610</v>
      </c>
      <c r="C247" s="44"/>
      <c r="D247" s="43" t="s">
        <v>610</v>
      </c>
      <c r="E247" s="144" t="s">
        <v>592</v>
      </c>
      <c r="F247" s="27"/>
      <c r="G247" s="27"/>
      <c r="H247" s="697">
        <v>2022</v>
      </c>
      <c r="I247" s="643" t="s">
        <v>109</v>
      </c>
      <c r="J247" s="645"/>
      <c r="K247" s="645"/>
      <c r="L247" s="645" t="s">
        <v>782</v>
      </c>
      <c r="M247" s="645" t="s">
        <v>569</v>
      </c>
      <c r="N247" s="643" t="s">
        <v>109</v>
      </c>
      <c r="O247" s="645" t="s">
        <v>782</v>
      </c>
      <c r="P247" s="645" t="s">
        <v>569</v>
      </c>
      <c r="Q247" s="165"/>
      <c r="R247" s="165"/>
      <c r="S247" s="44" t="s">
        <v>812</v>
      </c>
      <c r="T247" s="645" t="s">
        <v>782</v>
      </c>
      <c r="U247" s="645" t="s">
        <v>569</v>
      </c>
      <c r="V247" s="44"/>
      <c r="W247" s="44"/>
      <c r="X247" s="44"/>
      <c r="Y247" s="165"/>
      <c r="Z247" s="44"/>
      <c r="AA247" s="44"/>
      <c r="AB247" s="44"/>
      <c r="AC247" s="44"/>
      <c r="AD247" s="165"/>
      <c r="AE247" s="44"/>
      <c r="AF247" s="44"/>
      <c r="AG247" s="44"/>
      <c r="AH247" s="44"/>
      <c r="AI247" s="44"/>
      <c r="AJ247" s="44"/>
      <c r="AK247" s="44"/>
      <c r="AL247" s="44"/>
      <c r="AM247" s="44"/>
      <c r="AN247" s="44"/>
      <c r="AO247" s="44"/>
      <c r="AP247" s="44"/>
      <c r="AQ247" s="44"/>
      <c r="AR247" s="44"/>
      <c r="AS247" s="44"/>
      <c r="AT247" s="44"/>
      <c r="AU247" s="44"/>
      <c r="AV247" s="646"/>
    </row>
    <row r="248" spans="1:48" ht="43.2" hidden="1">
      <c r="A248" s="659" t="s">
        <v>1611</v>
      </c>
      <c r="B248" s="640" t="s">
        <v>1612</v>
      </c>
      <c r="C248" s="640"/>
      <c r="D248" s="660" t="s">
        <v>566</v>
      </c>
      <c r="E248" s="660"/>
      <c r="F248" s="637"/>
      <c r="G248" s="637"/>
      <c r="H248" s="696">
        <v>2022</v>
      </c>
      <c r="I248" s="640"/>
      <c r="J248" s="639"/>
      <c r="K248" s="639"/>
      <c r="L248" s="639"/>
      <c r="M248" s="639"/>
      <c r="N248" s="640" t="s">
        <v>1613</v>
      </c>
      <c r="O248" s="639"/>
      <c r="P248" s="638" t="s">
        <v>708</v>
      </c>
      <c r="Q248" s="639"/>
      <c r="R248" s="639"/>
      <c r="S248" s="634" t="s">
        <v>109</v>
      </c>
      <c r="T248" s="638" t="s">
        <v>782</v>
      </c>
      <c r="U248" s="638" t="s">
        <v>569</v>
      </c>
      <c r="V248" s="640"/>
      <c r="W248" s="640"/>
      <c r="X248" s="640" t="s">
        <v>957</v>
      </c>
      <c r="Y248" s="639"/>
      <c r="Z248" s="638" t="s">
        <v>708</v>
      </c>
      <c r="AA248" s="640"/>
      <c r="AB248" s="640"/>
      <c r="AC248" s="640" t="s">
        <v>1614</v>
      </c>
      <c r="AD248" s="639"/>
      <c r="AE248" s="638" t="s">
        <v>956</v>
      </c>
      <c r="AF248" s="640"/>
      <c r="AG248" s="640"/>
      <c r="AH248" s="640"/>
      <c r="AI248" s="640"/>
      <c r="AJ248" s="640"/>
      <c r="AK248" s="640"/>
      <c r="AL248" s="640"/>
      <c r="AM248" s="640"/>
      <c r="AN248" s="640"/>
      <c r="AO248" s="640"/>
      <c r="AP248" s="640"/>
      <c r="AQ248" s="640"/>
      <c r="AR248" s="640"/>
      <c r="AS248" s="640"/>
      <c r="AT248" s="640"/>
      <c r="AU248" s="640"/>
      <c r="AV248" s="641"/>
    </row>
    <row r="249" spans="1:48" ht="28.8" hidden="1">
      <c r="A249" s="278" t="s">
        <v>1615</v>
      </c>
      <c r="B249" s="44" t="s">
        <v>1616</v>
      </c>
      <c r="C249" s="44"/>
      <c r="D249" s="43" t="s">
        <v>662</v>
      </c>
      <c r="E249" s="144" t="s">
        <v>592</v>
      </c>
      <c r="F249" s="27"/>
      <c r="G249" s="27"/>
      <c r="H249" s="697">
        <v>2022</v>
      </c>
      <c r="I249" s="44" t="s">
        <v>49</v>
      </c>
      <c r="J249" s="165"/>
      <c r="K249" s="165"/>
      <c r="L249" s="645" t="s">
        <v>974</v>
      </c>
      <c r="M249" s="645" t="s">
        <v>569</v>
      </c>
      <c r="N249" s="44" t="s">
        <v>49</v>
      </c>
      <c r="O249" s="645" t="s">
        <v>974</v>
      </c>
      <c r="P249" s="645" t="s">
        <v>569</v>
      </c>
      <c r="Q249" s="165"/>
      <c r="R249" s="165"/>
      <c r="S249" s="44" t="s">
        <v>95</v>
      </c>
      <c r="T249" s="645" t="s">
        <v>974</v>
      </c>
      <c r="U249" s="645" t="s">
        <v>569</v>
      </c>
      <c r="V249" s="44"/>
      <c r="W249" s="44"/>
      <c r="X249" s="44" t="s">
        <v>64</v>
      </c>
      <c r="Y249" s="645" t="s">
        <v>974</v>
      </c>
      <c r="Z249" s="645" t="s">
        <v>569</v>
      </c>
      <c r="AA249" s="44"/>
      <c r="AB249" s="44"/>
      <c r="AC249" s="44" t="s">
        <v>1617</v>
      </c>
      <c r="AD249" s="645" t="s">
        <v>974</v>
      </c>
      <c r="AE249" s="645" t="s">
        <v>569</v>
      </c>
      <c r="AF249" s="44"/>
      <c r="AG249" s="44"/>
      <c r="AH249" s="44" t="s">
        <v>1618</v>
      </c>
      <c r="AI249" s="645" t="s">
        <v>974</v>
      </c>
      <c r="AJ249" s="645" t="s">
        <v>569</v>
      </c>
      <c r="AK249" s="44"/>
      <c r="AL249" s="44"/>
      <c r="AM249" s="44" t="s">
        <v>1619</v>
      </c>
      <c r="AN249" s="645" t="s">
        <v>974</v>
      </c>
      <c r="AO249" s="645" t="s">
        <v>569</v>
      </c>
      <c r="AP249" s="44"/>
      <c r="AQ249" s="44"/>
      <c r="AR249" s="44" t="s">
        <v>1620</v>
      </c>
      <c r="AS249" s="645" t="s">
        <v>974</v>
      </c>
      <c r="AT249" s="645" t="s">
        <v>569</v>
      </c>
      <c r="AU249" s="44"/>
      <c r="AV249" s="646"/>
    </row>
    <row r="250" spans="1:48" ht="28.8" hidden="1">
      <c r="A250" s="659" t="s">
        <v>1621</v>
      </c>
      <c r="B250" s="640" t="s">
        <v>1616</v>
      </c>
      <c r="C250" s="640"/>
      <c r="D250" s="660" t="s">
        <v>662</v>
      </c>
      <c r="E250" s="635" t="s">
        <v>592</v>
      </c>
      <c r="F250" s="637"/>
      <c r="G250" s="637"/>
      <c r="H250" s="696">
        <v>2022</v>
      </c>
      <c r="I250" s="640" t="s">
        <v>95</v>
      </c>
      <c r="J250" s="639"/>
      <c r="K250" s="639"/>
      <c r="L250" s="638" t="s">
        <v>974</v>
      </c>
      <c r="M250" s="638" t="s">
        <v>569</v>
      </c>
      <c r="N250" s="640" t="s">
        <v>95</v>
      </c>
      <c r="O250" s="638" t="s">
        <v>974</v>
      </c>
      <c r="P250" s="638" t="s">
        <v>569</v>
      </c>
      <c r="Q250" s="639"/>
      <c r="R250" s="639"/>
      <c r="S250" s="640" t="s">
        <v>49</v>
      </c>
      <c r="T250" s="638" t="s">
        <v>974</v>
      </c>
      <c r="U250" s="638" t="s">
        <v>569</v>
      </c>
      <c r="V250" s="640"/>
      <c r="W250" s="640"/>
      <c r="X250" s="640" t="s">
        <v>1617</v>
      </c>
      <c r="Y250" s="638" t="s">
        <v>974</v>
      </c>
      <c r="Z250" s="638" t="s">
        <v>569</v>
      </c>
      <c r="AA250" s="640"/>
      <c r="AB250" s="640"/>
      <c r="AC250" s="640" t="s">
        <v>1622</v>
      </c>
      <c r="AD250" s="638" t="s">
        <v>974</v>
      </c>
      <c r="AE250" s="638" t="s">
        <v>569</v>
      </c>
      <c r="AF250" s="640"/>
      <c r="AG250" s="640"/>
      <c r="AH250" s="640" t="s">
        <v>1623</v>
      </c>
      <c r="AI250" s="638" t="s">
        <v>974</v>
      </c>
      <c r="AJ250" s="638" t="s">
        <v>569</v>
      </c>
      <c r="AK250" s="640"/>
      <c r="AL250" s="640"/>
      <c r="AM250" s="640"/>
      <c r="AN250" s="640"/>
      <c r="AO250" s="640"/>
      <c r="AP250" s="640"/>
      <c r="AQ250" s="640"/>
      <c r="AR250" s="640"/>
      <c r="AS250" s="640"/>
      <c r="AT250" s="640"/>
      <c r="AU250" s="640"/>
      <c r="AV250" s="641"/>
    </row>
    <row r="251" spans="1:48" ht="28.8" hidden="1">
      <c r="A251" s="278" t="s">
        <v>1624</v>
      </c>
      <c r="B251" s="44" t="s">
        <v>1625</v>
      </c>
      <c r="C251" s="44"/>
      <c r="D251" s="43" t="s">
        <v>602</v>
      </c>
      <c r="E251" s="43"/>
      <c r="F251" s="27"/>
      <c r="G251" s="27"/>
      <c r="H251" s="697">
        <v>2022</v>
      </c>
      <c r="I251" s="44"/>
      <c r="J251" s="165"/>
      <c r="K251" s="165"/>
      <c r="L251" s="165"/>
      <c r="M251" s="165"/>
      <c r="N251" s="44" t="s">
        <v>1626</v>
      </c>
      <c r="O251" s="165"/>
      <c r="P251" s="165" t="s">
        <v>1627</v>
      </c>
      <c r="Q251" s="165"/>
      <c r="R251" s="165"/>
      <c r="S251" s="44" t="s">
        <v>95</v>
      </c>
      <c r="T251" s="645" t="s">
        <v>974</v>
      </c>
      <c r="U251" s="645" t="s">
        <v>569</v>
      </c>
      <c r="V251" s="44"/>
      <c r="W251" s="44"/>
      <c r="X251" s="44"/>
      <c r="Y251" s="165"/>
      <c r="Z251" s="44"/>
      <c r="AA251" s="44"/>
      <c r="AB251" s="44"/>
      <c r="AC251" s="44"/>
      <c r="AD251" s="165"/>
      <c r="AE251" s="44"/>
      <c r="AF251" s="44"/>
      <c r="AG251" s="44"/>
      <c r="AH251" s="44"/>
      <c r="AI251" s="44"/>
      <c r="AJ251" s="44"/>
      <c r="AK251" s="44"/>
      <c r="AL251" s="44"/>
      <c r="AM251" s="44"/>
      <c r="AN251" s="44"/>
      <c r="AO251" s="44"/>
      <c r="AP251" s="44"/>
      <c r="AQ251" s="44"/>
      <c r="AR251" s="44"/>
      <c r="AS251" s="44"/>
      <c r="AT251" s="44"/>
      <c r="AU251" s="44"/>
      <c r="AV251" s="646"/>
    </row>
    <row r="252" spans="1:48" ht="28.8" hidden="1">
      <c r="A252" s="659" t="s">
        <v>1628</v>
      </c>
      <c r="B252" s="640" t="s">
        <v>1629</v>
      </c>
      <c r="C252" s="640"/>
      <c r="D252" s="660" t="s">
        <v>662</v>
      </c>
      <c r="E252" s="635" t="s">
        <v>592</v>
      </c>
      <c r="F252" s="637"/>
      <c r="G252" s="637"/>
      <c r="H252" s="696">
        <v>2022</v>
      </c>
      <c r="I252" s="640"/>
      <c r="J252" s="639"/>
      <c r="K252" s="639"/>
      <c r="L252" s="639"/>
      <c r="M252" s="639"/>
      <c r="N252" s="640" t="s">
        <v>1630</v>
      </c>
      <c r="O252" s="639"/>
      <c r="P252" s="639" t="s">
        <v>1631</v>
      </c>
      <c r="Q252" s="639"/>
      <c r="R252" s="639"/>
      <c r="S252" s="640" t="s">
        <v>95</v>
      </c>
      <c r="T252" s="638" t="s">
        <v>974</v>
      </c>
      <c r="U252" s="638" t="s">
        <v>569</v>
      </c>
      <c r="V252" s="640"/>
      <c r="W252" s="640"/>
      <c r="X252" s="640"/>
      <c r="Y252" s="639"/>
      <c r="Z252" s="640"/>
      <c r="AA252" s="640"/>
      <c r="AB252" s="640"/>
      <c r="AC252" s="640"/>
      <c r="AD252" s="639"/>
      <c r="AE252" s="640"/>
      <c r="AF252" s="640"/>
      <c r="AG252" s="640"/>
      <c r="AH252" s="640"/>
      <c r="AI252" s="640"/>
      <c r="AJ252" s="640"/>
      <c r="AK252" s="640"/>
      <c r="AL252" s="640"/>
      <c r="AM252" s="640"/>
      <c r="AN252" s="640"/>
      <c r="AO252" s="640"/>
      <c r="AP252" s="640"/>
      <c r="AQ252" s="640"/>
      <c r="AR252" s="640"/>
      <c r="AS252" s="640"/>
      <c r="AT252" s="640"/>
      <c r="AU252" s="640"/>
      <c r="AV252" s="641"/>
    </row>
    <row r="253" spans="1:48" ht="43.2" hidden="1">
      <c r="A253" s="278" t="s">
        <v>1632</v>
      </c>
      <c r="B253" s="44" t="s">
        <v>1633</v>
      </c>
      <c r="C253" s="44"/>
      <c r="D253" s="43" t="s">
        <v>602</v>
      </c>
      <c r="E253" s="43"/>
      <c r="F253" s="27"/>
      <c r="G253" s="27"/>
      <c r="H253" s="697">
        <v>2022</v>
      </c>
      <c r="I253" s="44"/>
      <c r="J253" s="165"/>
      <c r="K253" s="165"/>
      <c r="L253" s="165"/>
      <c r="M253" s="165"/>
      <c r="N253" s="44" t="s">
        <v>1634</v>
      </c>
      <c r="O253" s="165"/>
      <c r="P253" s="165" t="s">
        <v>1631</v>
      </c>
      <c r="Q253" s="165"/>
      <c r="R253" s="165"/>
      <c r="S253" s="44" t="s">
        <v>95</v>
      </c>
      <c r="T253" s="645" t="s">
        <v>974</v>
      </c>
      <c r="U253" s="645" t="s">
        <v>569</v>
      </c>
      <c r="V253" s="44"/>
      <c r="W253" s="44"/>
      <c r="X253" s="44"/>
      <c r="Y253" s="165"/>
      <c r="Z253" s="44"/>
      <c r="AA253" s="44"/>
      <c r="AB253" s="44"/>
      <c r="AC253" s="44"/>
      <c r="AD253" s="165"/>
      <c r="AE253" s="44"/>
      <c r="AF253" s="44"/>
      <c r="AG253" s="44"/>
      <c r="AH253" s="44"/>
      <c r="AI253" s="44"/>
      <c r="AJ253" s="44"/>
      <c r="AK253" s="44"/>
      <c r="AL253" s="44"/>
      <c r="AM253" s="44"/>
      <c r="AN253" s="44"/>
      <c r="AO253" s="44"/>
      <c r="AP253" s="44"/>
      <c r="AQ253" s="44"/>
      <c r="AR253" s="44"/>
      <c r="AS253" s="44"/>
      <c r="AT253" s="44"/>
      <c r="AU253" s="44"/>
      <c r="AV253" s="646"/>
    </row>
    <row r="254" spans="1:48" ht="28.8" hidden="1">
      <c r="A254" s="659" t="s">
        <v>1635</v>
      </c>
      <c r="B254" s="640" t="s">
        <v>1636</v>
      </c>
      <c r="C254" s="640"/>
      <c r="D254" s="660" t="s">
        <v>602</v>
      </c>
      <c r="E254" s="660"/>
      <c r="F254" s="637"/>
      <c r="G254" s="637"/>
      <c r="H254" s="696">
        <v>2022</v>
      </c>
      <c r="I254" s="640"/>
      <c r="J254" s="639"/>
      <c r="K254" s="639"/>
      <c r="L254" s="639"/>
      <c r="M254" s="639"/>
      <c r="N254" s="640" t="s">
        <v>1637</v>
      </c>
      <c r="O254" s="639"/>
      <c r="P254" s="639" t="s">
        <v>1631</v>
      </c>
      <c r="Q254" s="639"/>
      <c r="R254" s="639"/>
      <c r="S254" s="640" t="s">
        <v>95</v>
      </c>
      <c r="T254" s="638" t="s">
        <v>974</v>
      </c>
      <c r="U254" s="638" t="s">
        <v>569</v>
      </c>
      <c r="V254" s="640"/>
      <c r="W254" s="640"/>
      <c r="X254" s="640"/>
      <c r="Y254" s="639"/>
      <c r="Z254" s="640"/>
      <c r="AA254" s="640"/>
      <c r="AB254" s="640"/>
      <c r="AC254" s="640"/>
      <c r="AD254" s="639"/>
      <c r="AE254" s="640"/>
      <c r="AF254" s="640"/>
      <c r="AG254" s="640"/>
      <c r="AH254" s="640"/>
      <c r="AI254" s="640"/>
      <c r="AJ254" s="640"/>
      <c r="AK254" s="640"/>
      <c r="AL254" s="640"/>
      <c r="AM254" s="640"/>
      <c r="AN254" s="640"/>
      <c r="AO254" s="640"/>
      <c r="AP254" s="640"/>
      <c r="AQ254" s="640"/>
      <c r="AR254" s="640"/>
      <c r="AS254" s="640"/>
      <c r="AT254" s="640"/>
      <c r="AU254" s="640"/>
      <c r="AV254" s="641"/>
    </row>
    <row r="255" spans="1:48" ht="28.8" hidden="1">
      <c r="A255" s="278" t="s">
        <v>1638</v>
      </c>
      <c r="B255" s="44" t="s">
        <v>1639</v>
      </c>
      <c r="C255" s="44"/>
      <c r="D255" s="43" t="s">
        <v>591</v>
      </c>
      <c r="E255" s="144" t="s">
        <v>592</v>
      </c>
      <c r="F255" s="27"/>
      <c r="G255" s="27"/>
      <c r="H255" s="697">
        <v>2022</v>
      </c>
      <c r="I255" s="44"/>
      <c r="J255" s="165"/>
      <c r="K255" s="165"/>
      <c r="L255" s="165"/>
      <c r="M255" s="165"/>
      <c r="N255" s="44" t="s">
        <v>980</v>
      </c>
      <c r="O255" s="165"/>
      <c r="P255" s="165" t="s">
        <v>1631</v>
      </c>
      <c r="Q255" s="165"/>
      <c r="R255" s="165"/>
      <c r="S255" s="44" t="s">
        <v>95</v>
      </c>
      <c r="T255" s="645" t="s">
        <v>974</v>
      </c>
      <c r="U255" s="645" t="s">
        <v>569</v>
      </c>
      <c r="V255" s="44"/>
      <c r="W255" s="44"/>
      <c r="X255" s="44"/>
      <c r="Y255" s="165"/>
      <c r="Z255" s="44"/>
      <c r="AA255" s="44"/>
      <c r="AB255" s="44"/>
      <c r="AC255" s="44"/>
      <c r="AD255" s="165"/>
      <c r="AE255" s="44"/>
      <c r="AF255" s="44"/>
      <c r="AG255" s="44"/>
      <c r="AH255" s="44"/>
      <c r="AI255" s="44"/>
      <c r="AJ255" s="44"/>
      <c r="AK255" s="44"/>
      <c r="AL255" s="44"/>
      <c r="AM255" s="44"/>
      <c r="AN255" s="44"/>
      <c r="AO255" s="44"/>
      <c r="AP255" s="44"/>
      <c r="AQ255" s="44"/>
      <c r="AR255" s="44"/>
      <c r="AS255" s="44"/>
      <c r="AT255" s="44"/>
      <c r="AU255" s="44"/>
      <c r="AV255" s="646"/>
    </row>
    <row r="256" spans="1:48" ht="28.8" hidden="1">
      <c r="A256" s="659" t="s">
        <v>1640</v>
      </c>
      <c r="B256" s="640" t="s">
        <v>1641</v>
      </c>
      <c r="C256" s="640"/>
      <c r="D256" s="660" t="s">
        <v>602</v>
      </c>
      <c r="E256" s="660"/>
      <c r="F256" s="637"/>
      <c r="G256" s="637"/>
      <c r="H256" s="696">
        <v>2022</v>
      </c>
      <c r="I256" s="640" t="s">
        <v>95</v>
      </c>
      <c r="J256" s="639"/>
      <c r="K256" s="639"/>
      <c r="L256" s="638" t="s">
        <v>974</v>
      </c>
      <c r="M256" s="638" t="s">
        <v>569</v>
      </c>
      <c r="N256" s="640" t="s">
        <v>95</v>
      </c>
      <c r="O256" s="638" t="s">
        <v>974</v>
      </c>
      <c r="P256" s="638" t="s">
        <v>569</v>
      </c>
      <c r="Q256" s="639"/>
      <c r="R256" s="639"/>
      <c r="S256" s="640"/>
      <c r="T256" s="639"/>
      <c r="U256" s="640"/>
      <c r="V256" s="640"/>
      <c r="W256" s="640"/>
      <c r="X256" s="640"/>
      <c r="Y256" s="639"/>
      <c r="Z256" s="640"/>
      <c r="AA256" s="640"/>
      <c r="AB256" s="640"/>
      <c r="AC256" s="640"/>
      <c r="AD256" s="639"/>
      <c r="AE256" s="640"/>
      <c r="AF256" s="640"/>
      <c r="AG256" s="640"/>
      <c r="AH256" s="640"/>
      <c r="AI256" s="640"/>
      <c r="AJ256" s="640"/>
      <c r="AK256" s="640"/>
      <c r="AL256" s="640"/>
      <c r="AM256" s="640"/>
      <c r="AN256" s="640"/>
      <c r="AO256" s="640"/>
      <c r="AP256" s="640"/>
      <c r="AQ256" s="640"/>
      <c r="AR256" s="640"/>
      <c r="AS256" s="640"/>
      <c r="AT256" s="640"/>
      <c r="AU256" s="640"/>
      <c r="AV256" s="641"/>
    </row>
    <row r="257" spans="1:48" ht="43.2" hidden="1">
      <c r="A257" s="278" t="s">
        <v>1642</v>
      </c>
      <c r="B257" s="44" t="s">
        <v>1643</v>
      </c>
      <c r="C257" s="44"/>
      <c r="D257" s="43" t="s">
        <v>610</v>
      </c>
      <c r="E257" s="144" t="s">
        <v>592</v>
      </c>
      <c r="F257" s="27"/>
      <c r="G257" s="27"/>
      <c r="H257" s="697">
        <v>2022</v>
      </c>
      <c r="I257" s="44"/>
      <c r="J257" s="165"/>
      <c r="K257" s="165"/>
      <c r="L257" s="165"/>
      <c r="M257" s="165"/>
      <c r="N257" s="44" t="s">
        <v>1644</v>
      </c>
      <c r="O257" s="165"/>
      <c r="P257" s="645" t="s">
        <v>654</v>
      </c>
      <c r="Q257" s="165"/>
      <c r="R257" s="165"/>
      <c r="S257" s="44" t="s">
        <v>1009</v>
      </c>
      <c r="T257" s="165"/>
      <c r="U257" s="645" t="s">
        <v>654</v>
      </c>
      <c r="V257" s="44"/>
      <c r="W257" s="44"/>
      <c r="X257" s="44" t="s">
        <v>992</v>
      </c>
      <c r="Y257" s="645" t="s">
        <v>568</v>
      </c>
      <c r="Z257" s="645" t="s">
        <v>569</v>
      </c>
      <c r="AA257" s="44"/>
      <c r="AB257" s="44"/>
      <c r="AC257" s="44"/>
      <c r="AD257" s="165"/>
      <c r="AE257" s="44"/>
      <c r="AF257" s="44"/>
      <c r="AG257" s="44"/>
      <c r="AH257" s="44"/>
      <c r="AI257" s="44"/>
      <c r="AJ257" s="44"/>
      <c r="AK257" s="44"/>
      <c r="AL257" s="44"/>
      <c r="AM257" s="44"/>
      <c r="AN257" s="44"/>
      <c r="AO257" s="44"/>
      <c r="AP257" s="44"/>
      <c r="AQ257" s="44"/>
      <c r="AR257" s="44"/>
      <c r="AS257" s="44"/>
      <c r="AT257" s="44"/>
      <c r="AU257" s="44"/>
      <c r="AV257" s="646"/>
    </row>
    <row r="258" spans="1:48" ht="43.2" hidden="1">
      <c r="A258" s="659" t="s">
        <v>1645</v>
      </c>
      <c r="B258" s="640" t="s">
        <v>1646</v>
      </c>
      <c r="C258" s="640"/>
      <c r="D258" s="660" t="s">
        <v>610</v>
      </c>
      <c r="E258" s="635" t="s">
        <v>592</v>
      </c>
      <c r="F258" s="637"/>
      <c r="G258" s="637"/>
      <c r="H258" s="696">
        <v>2022</v>
      </c>
      <c r="I258" s="640" t="s">
        <v>1647</v>
      </c>
      <c r="J258" s="639"/>
      <c r="K258" s="639"/>
      <c r="L258" s="639"/>
      <c r="M258" s="638" t="s">
        <v>654</v>
      </c>
      <c r="N258" s="640" t="s">
        <v>1647</v>
      </c>
      <c r="O258" s="639"/>
      <c r="P258" s="638" t="s">
        <v>654</v>
      </c>
      <c r="Q258" s="639"/>
      <c r="R258" s="639"/>
      <c r="S258" s="640" t="s">
        <v>1648</v>
      </c>
      <c r="T258" s="639"/>
      <c r="U258" s="638" t="s">
        <v>654</v>
      </c>
      <c r="V258" s="640"/>
      <c r="W258" s="640"/>
      <c r="X258" s="640" t="s">
        <v>992</v>
      </c>
      <c r="Y258" s="638" t="s">
        <v>568</v>
      </c>
      <c r="Z258" s="638" t="s">
        <v>569</v>
      </c>
      <c r="AA258" s="640"/>
      <c r="AB258" s="640"/>
      <c r="AC258" s="640"/>
      <c r="AD258" s="639"/>
      <c r="AE258" s="640"/>
      <c r="AF258" s="640"/>
      <c r="AG258" s="640"/>
      <c r="AH258" s="640"/>
      <c r="AI258" s="640"/>
      <c r="AJ258" s="640"/>
      <c r="AK258" s="640"/>
      <c r="AL258" s="640"/>
      <c r="AM258" s="640"/>
      <c r="AN258" s="640"/>
      <c r="AO258" s="640"/>
      <c r="AP258" s="640"/>
      <c r="AQ258" s="640"/>
      <c r="AR258" s="640"/>
      <c r="AS258" s="640"/>
      <c r="AT258" s="640"/>
      <c r="AU258" s="640"/>
      <c r="AV258" s="641"/>
    </row>
    <row r="259" spans="1:48" ht="43.2" hidden="1">
      <c r="A259" s="278" t="s">
        <v>1649</v>
      </c>
      <c r="B259" s="44" t="s">
        <v>1612</v>
      </c>
      <c r="C259" s="44"/>
      <c r="D259" s="43" t="s">
        <v>566</v>
      </c>
      <c r="E259" s="43"/>
      <c r="F259" s="27"/>
      <c r="G259" s="27"/>
      <c r="H259" s="697">
        <v>2022</v>
      </c>
      <c r="I259" s="44"/>
      <c r="J259" s="165"/>
      <c r="K259" s="165"/>
      <c r="L259" s="165"/>
      <c r="M259" s="165"/>
      <c r="N259" s="44" t="s">
        <v>1650</v>
      </c>
      <c r="O259" s="165"/>
      <c r="P259" s="645" t="s">
        <v>654</v>
      </c>
      <c r="Q259" s="165"/>
      <c r="R259" s="165"/>
      <c r="S259" s="44" t="s">
        <v>992</v>
      </c>
      <c r="T259" s="645" t="s">
        <v>568</v>
      </c>
      <c r="U259" s="645" t="s">
        <v>569</v>
      </c>
      <c r="V259" s="44"/>
      <c r="W259" s="44"/>
      <c r="X259" s="44" t="s">
        <v>1651</v>
      </c>
      <c r="Y259" s="165"/>
      <c r="Z259" s="165" t="s">
        <v>1652</v>
      </c>
      <c r="AA259" s="44"/>
      <c r="AB259" s="44"/>
      <c r="AC259" s="44" t="s">
        <v>1653</v>
      </c>
      <c r="AD259" s="165"/>
      <c r="AE259" s="165" t="s">
        <v>1652</v>
      </c>
      <c r="AF259" s="44"/>
      <c r="AG259" s="44"/>
      <c r="AH259" s="44" t="s">
        <v>1654</v>
      </c>
      <c r="AI259" s="44"/>
      <c r="AJ259" s="165" t="s">
        <v>1652</v>
      </c>
      <c r="AK259" s="44"/>
      <c r="AL259" s="44"/>
      <c r="AM259" s="44"/>
      <c r="AN259" s="44"/>
      <c r="AO259" s="44"/>
      <c r="AP259" s="44"/>
      <c r="AQ259" s="44"/>
      <c r="AR259" s="44"/>
      <c r="AS259" s="44"/>
      <c r="AT259" s="44"/>
      <c r="AU259" s="44"/>
      <c r="AV259" s="646"/>
    </row>
    <row r="260" spans="1:48" ht="43.2" hidden="1">
      <c r="A260" s="659" t="s">
        <v>1655</v>
      </c>
      <c r="B260" s="640" t="s">
        <v>1656</v>
      </c>
      <c r="C260" s="640"/>
      <c r="D260" s="660" t="s">
        <v>591</v>
      </c>
      <c r="E260" s="635" t="s">
        <v>592</v>
      </c>
      <c r="F260" s="637"/>
      <c r="G260" s="637"/>
      <c r="H260" s="696">
        <v>2022</v>
      </c>
      <c r="I260" s="640" t="s">
        <v>992</v>
      </c>
      <c r="J260" s="639"/>
      <c r="K260" s="639"/>
      <c r="L260" s="638" t="s">
        <v>568</v>
      </c>
      <c r="M260" s="638" t="s">
        <v>569</v>
      </c>
      <c r="N260" s="640" t="s">
        <v>992</v>
      </c>
      <c r="O260" s="638" t="s">
        <v>568</v>
      </c>
      <c r="P260" s="638" t="s">
        <v>569</v>
      </c>
      <c r="Q260" s="639"/>
      <c r="R260" s="639"/>
      <c r="S260" s="640" t="s">
        <v>1657</v>
      </c>
      <c r="T260" s="639"/>
      <c r="U260" s="638" t="s">
        <v>654</v>
      </c>
      <c r="V260" s="640"/>
      <c r="W260" s="640"/>
      <c r="X260" s="640" t="s">
        <v>1658</v>
      </c>
      <c r="Y260" s="639"/>
      <c r="Z260" s="638" t="s">
        <v>654</v>
      </c>
      <c r="AA260" s="640"/>
      <c r="AB260" s="640"/>
      <c r="AC260" s="640"/>
      <c r="AD260" s="639"/>
      <c r="AE260" s="640"/>
      <c r="AF260" s="640"/>
      <c r="AG260" s="640"/>
      <c r="AH260" s="640"/>
      <c r="AI260" s="640"/>
      <c r="AJ260" s="640"/>
      <c r="AK260" s="640"/>
      <c r="AL260" s="640"/>
      <c r="AM260" s="640"/>
      <c r="AN260" s="640"/>
      <c r="AO260" s="640"/>
      <c r="AP260" s="640"/>
      <c r="AQ260" s="640"/>
      <c r="AR260" s="640"/>
      <c r="AS260" s="640"/>
      <c r="AT260" s="640"/>
      <c r="AU260" s="640"/>
      <c r="AV260" s="641"/>
    </row>
    <row r="261" spans="1:48" ht="43.2" hidden="1">
      <c r="A261" s="278" t="s">
        <v>1659</v>
      </c>
      <c r="B261" s="44" t="s">
        <v>1660</v>
      </c>
      <c r="C261" s="44"/>
      <c r="D261" s="43" t="s">
        <v>602</v>
      </c>
      <c r="E261" s="43"/>
      <c r="F261" s="27"/>
      <c r="G261" s="27"/>
      <c r="H261" s="697">
        <v>2022</v>
      </c>
      <c r="I261" s="44"/>
      <c r="J261" s="165"/>
      <c r="K261" s="165"/>
      <c r="L261" s="165"/>
      <c r="M261" s="165"/>
      <c r="N261" s="44" t="s">
        <v>1661</v>
      </c>
      <c r="O261" s="165"/>
      <c r="P261" s="645" t="s">
        <v>654</v>
      </c>
      <c r="Q261" s="165"/>
      <c r="R261" s="165"/>
      <c r="S261" s="44" t="s">
        <v>1647</v>
      </c>
      <c r="T261" s="165"/>
      <c r="U261" s="645" t="s">
        <v>654</v>
      </c>
      <c r="V261" s="44"/>
      <c r="W261" s="44"/>
      <c r="X261" s="44" t="s">
        <v>992</v>
      </c>
      <c r="Y261" s="645" t="s">
        <v>568</v>
      </c>
      <c r="Z261" s="645" t="s">
        <v>569</v>
      </c>
      <c r="AA261" s="44"/>
      <c r="AB261" s="44"/>
      <c r="AC261" s="44"/>
      <c r="AD261" s="165"/>
      <c r="AE261" s="44"/>
      <c r="AF261" s="44"/>
      <c r="AG261" s="44"/>
      <c r="AH261" s="44"/>
      <c r="AI261" s="44"/>
      <c r="AJ261" s="44"/>
      <c r="AK261" s="44"/>
      <c r="AL261" s="44"/>
      <c r="AM261" s="44"/>
      <c r="AN261" s="44"/>
      <c r="AO261" s="44"/>
      <c r="AP261" s="44"/>
      <c r="AQ261" s="44"/>
      <c r="AR261" s="44"/>
      <c r="AS261" s="44"/>
      <c r="AT261" s="44"/>
      <c r="AU261" s="44"/>
      <c r="AV261" s="646"/>
    </row>
    <row r="262" spans="1:48" ht="28.8" hidden="1">
      <c r="A262" s="659" t="s">
        <v>1662</v>
      </c>
      <c r="B262" s="640" t="s">
        <v>1663</v>
      </c>
      <c r="C262" s="640"/>
      <c r="D262" s="660" t="s">
        <v>662</v>
      </c>
      <c r="E262" s="635" t="s">
        <v>592</v>
      </c>
      <c r="F262" s="637"/>
      <c r="G262" s="637"/>
      <c r="H262" s="696">
        <v>2022</v>
      </c>
      <c r="I262" s="640" t="s">
        <v>54</v>
      </c>
      <c r="J262" s="639"/>
      <c r="K262" s="639"/>
      <c r="L262" s="638" t="s">
        <v>641</v>
      </c>
      <c r="M262" s="638" t="s">
        <v>569</v>
      </c>
      <c r="N262" s="640" t="s">
        <v>1664</v>
      </c>
      <c r="O262" s="638" t="s">
        <v>641</v>
      </c>
      <c r="P262" s="638" t="s">
        <v>569</v>
      </c>
      <c r="Q262" s="639"/>
      <c r="R262" s="639"/>
      <c r="S262" s="640" t="s">
        <v>54</v>
      </c>
      <c r="T262" s="638" t="s">
        <v>641</v>
      </c>
      <c r="U262" s="638" t="s">
        <v>569</v>
      </c>
      <c r="V262" s="640"/>
      <c r="W262" s="640"/>
      <c r="X262" s="640" t="s">
        <v>1665</v>
      </c>
      <c r="Y262" s="638" t="s">
        <v>641</v>
      </c>
      <c r="Z262" s="638" t="s">
        <v>569</v>
      </c>
      <c r="AA262" s="640"/>
      <c r="AB262" s="640"/>
      <c r="AC262" s="640" t="s">
        <v>1666</v>
      </c>
      <c r="AD262" s="638" t="s">
        <v>641</v>
      </c>
      <c r="AE262" s="638" t="s">
        <v>569</v>
      </c>
      <c r="AF262" s="640"/>
      <c r="AG262" s="640"/>
      <c r="AH262" s="640"/>
      <c r="AI262" s="640"/>
      <c r="AJ262" s="640"/>
      <c r="AK262" s="640"/>
      <c r="AL262" s="640"/>
      <c r="AM262" s="640"/>
      <c r="AN262" s="640"/>
      <c r="AO262" s="640"/>
      <c r="AP262" s="640"/>
      <c r="AQ262" s="640"/>
      <c r="AR262" s="640"/>
      <c r="AS262" s="640"/>
      <c r="AT262" s="640"/>
      <c r="AU262" s="640"/>
      <c r="AV262" s="641"/>
    </row>
    <row r="263" spans="1:48" ht="28.8" hidden="1">
      <c r="A263" s="278" t="s">
        <v>1667</v>
      </c>
      <c r="B263" s="44" t="s">
        <v>1668</v>
      </c>
      <c r="C263" s="44"/>
      <c r="D263" s="43" t="s">
        <v>591</v>
      </c>
      <c r="E263" s="144" t="s">
        <v>592</v>
      </c>
      <c r="F263" s="27"/>
      <c r="G263" s="27"/>
      <c r="H263" s="697">
        <v>2022</v>
      </c>
      <c r="I263" s="44"/>
      <c r="J263" s="165"/>
      <c r="K263" s="165"/>
      <c r="L263" s="165"/>
      <c r="M263" s="165"/>
      <c r="N263" s="44" t="s">
        <v>727</v>
      </c>
      <c r="O263" s="645" t="s">
        <v>641</v>
      </c>
      <c r="P263" s="645" t="s">
        <v>569</v>
      </c>
      <c r="Q263" s="165"/>
      <c r="R263" s="165"/>
      <c r="S263" s="44" t="s">
        <v>1669</v>
      </c>
      <c r="T263" s="645" t="s">
        <v>641</v>
      </c>
      <c r="U263" s="645" t="s">
        <v>569</v>
      </c>
      <c r="V263" s="44"/>
      <c r="W263" s="44"/>
      <c r="X263" s="44" t="s">
        <v>1670</v>
      </c>
      <c r="Y263" s="645" t="s">
        <v>641</v>
      </c>
      <c r="Z263" s="645" t="s">
        <v>569</v>
      </c>
      <c r="AA263" s="44"/>
      <c r="AB263" s="44"/>
      <c r="AC263" s="44" t="s">
        <v>1671</v>
      </c>
      <c r="AD263" s="645" t="s">
        <v>641</v>
      </c>
      <c r="AE263" s="645" t="s">
        <v>569</v>
      </c>
      <c r="AF263" s="44"/>
      <c r="AG263" s="44"/>
      <c r="AH263" s="44" t="s">
        <v>54</v>
      </c>
      <c r="AI263" s="645" t="s">
        <v>641</v>
      </c>
      <c r="AJ263" s="645" t="s">
        <v>569</v>
      </c>
      <c r="AK263" s="44"/>
      <c r="AL263" s="44"/>
      <c r="AM263" s="44"/>
      <c r="AN263" s="44"/>
      <c r="AO263" s="44"/>
      <c r="AP263" s="44"/>
      <c r="AQ263" s="44"/>
      <c r="AR263" s="44"/>
      <c r="AS263" s="44"/>
      <c r="AT263" s="44"/>
      <c r="AU263" s="44"/>
      <c r="AV263" s="646"/>
    </row>
    <row r="264" spans="1:48" ht="28.8" hidden="1">
      <c r="A264" s="659" t="s">
        <v>1672</v>
      </c>
      <c r="B264" s="640" t="s">
        <v>1673</v>
      </c>
      <c r="C264" s="640"/>
      <c r="D264" s="660" t="s">
        <v>816</v>
      </c>
      <c r="E264" s="660"/>
      <c r="F264" s="637"/>
      <c r="G264" s="637"/>
      <c r="H264" s="696">
        <v>2022</v>
      </c>
      <c r="I264" s="640" t="s">
        <v>1178</v>
      </c>
      <c r="J264" s="639"/>
      <c r="K264" s="639"/>
      <c r="L264" s="639"/>
      <c r="M264" s="638" t="s">
        <v>708</v>
      </c>
      <c r="N264" s="640" t="s">
        <v>1674</v>
      </c>
      <c r="O264" s="639"/>
      <c r="P264" s="638" t="s">
        <v>708</v>
      </c>
      <c r="Q264" s="639"/>
      <c r="R264" s="639"/>
      <c r="S264" s="640" t="s">
        <v>1178</v>
      </c>
      <c r="T264" s="639"/>
      <c r="U264" s="638" t="s">
        <v>708</v>
      </c>
      <c r="V264" s="640"/>
      <c r="W264" s="640"/>
      <c r="X264" s="640" t="s">
        <v>1675</v>
      </c>
      <c r="Y264" s="639"/>
      <c r="Z264" s="638" t="s">
        <v>708</v>
      </c>
      <c r="AA264" s="640"/>
      <c r="AB264" s="640"/>
      <c r="AC264" s="640" t="s">
        <v>1237</v>
      </c>
      <c r="AD264" s="638" t="s">
        <v>1097</v>
      </c>
      <c r="AE264" s="638" t="s">
        <v>569</v>
      </c>
      <c r="AF264" s="640"/>
      <c r="AG264" s="640"/>
      <c r="AH264" s="640" t="s">
        <v>1676</v>
      </c>
      <c r="AI264" s="640"/>
      <c r="AJ264" s="638" t="s">
        <v>1464</v>
      </c>
      <c r="AK264" s="640"/>
      <c r="AL264" s="640"/>
      <c r="AM264" s="640"/>
      <c r="AN264" s="640"/>
      <c r="AO264" s="640"/>
      <c r="AP264" s="640"/>
      <c r="AQ264" s="640"/>
      <c r="AR264" s="640"/>
      <c r="AS264" s="640"/>
      <c r="AT264" s="640"/>
      <c r="AU264" s="640"/>
      <c r="AV264" s="641"/>
    </row>
    <row r="265" spans="1:48" ht="43.2" hidden="1">
      <c r="A265" s="278" t="s">
        <v>1677</v>
      </c>
      <c r="B265" s="44" t="s">
        <v>1366</v>
      </c>
      <c r="C265" s="44"/>
      <c r="D265" s="43" t="s">
        <v>595</v>
      </c>
      <c r="E265" s="144" t="s">
        <v>592</v>
      </c>
      <c r="F265" s="27"/>
      <c r="G265" s="27"/>
      <c r="H265" s="697">
        <v>2022</v>
      </c>
      <c r="I265" s="44" t="s">
        <v>1237</v>
      </c>
      <c r="J265" s="165"/>
      <c r="K265" s="165"/>
      <c r="L265" s="165" t="s">
        <v>1097</v>
      </c>
      <c r="M265" s="645" t="s">
        <v>569</v>
      </c>
      <c r="N265" s="44" t="s">
        <v>1237</v>
      </c>
      <c r="O265" s="165" t="s">
        <v>1097</v>
      </c>
      <c r="P265" s="645" t="s">
        <v>569</v>
      </c>
      <c r="Q265" s="165"/>
      <c r="R265" s="165"/>
      <c r="S265" s="44" t="s">
        <v>78</v>
      </c>
      <c r="T265" s="165" t="s">
        <v>1097</v>
      </c>
      <c r="U265" s="645" t="s">
        <v>569</v>
      </c>
      <c r="V265" s="44"/>
      <c r="W265" s="44"/>
      <c r="X265" s="44" t="s">
        <v>1674</v>
      </c>
      <c r="Y265" s="165"/>
      <c r="Z265" s="645" t="s">
        <v>708</v>
      </c>
      <c r="AA265" s="44"/>
      <c r="AB265" s="44"/>
      <c r="AC265" s="44" t="s">
        <v>1678</v>
      </c>
      <c r="AD265" s="165"/>
      <c r="AE265" s="645" t="s">
        <v>569</v>
      </c>
      <c r="AF265" s="44"/>
      <c r="AG265" s="44"/>
      <c r="AH265" s="44"/>
      <c r="AI265" s="44"/>
      <c r="AJ265" s="44"/>
      <c r="AK265" s="44"/>
      <c r="AL265" s="44"/>
      <c r="AM265" s="44"/>
      <c r="AN265" s="44"/>
      <c r="AO265" s="44"/>
      <c r="AP265" s="44"/>
      <c r="AQ265" s="44"/>
      <c r="AR265" s="44"/>
      <c r="AS265" s="44"/>
      <c r="AT265" s="44"/>
      <c r="AU265" s="44"/>
      <c r="AV265" s="646"/>
    </row>
    <row r="266" spans="1:48" ht="43.2" hidden="1">
      <c r="A266" s="659" t="s">
        <v>1679</v>
      </c>
      <c r="B266" s="640" t="s">
        <v>1680</v>
      </c>
      <c r="C266" s="640"/>
      <c r="D266" s="660" t="s">
        <v>602</v>
      </c>
      <c r="E266" s="660"/>
      <c r="F266" s="637"/>
      <c r="G266" s="637"/>
      <c r="H266" s="696">
        <v>2022</v>
      </c>
      <c r="I266" s="640"/>
      <c r="J266" s="639"/>
      <c r="K266" s="639"/>
      <c r="L266" s="639"/>
      <c r="M266" s="639"/>
      <c r="N266" s="640" t="s">
        <v>1237</v>
      </c>
      <c r="O266" s="639" t="s">
        <v>1097</v>
      </c>
      <c r="P266" s="638" t="s">
        <v>569</v>
      </c>
      <c r="Q266" s="639"/>
      <c r="R266" s="639"/>
      <c r="S266" s="640" t="s">
        <v>78</v>
      </c>
      <c r="T266" s="639" t="s">
        <v>1097</v>
      </c>
      <c r="U266" s="638" t="s">
        <v>569</v>
      </c>
      <c r="V266" s="640"/>
      <c r="W266" s="640"/>
      <c r="X266" s="640" t="s">
        <v>1681</v>
      </c>
      <c r="Y266" s="639" t="s">
        <v>1097</v>
      </c>
      <c r="Z266" s="638" t="s">
        <v>569</v>
      </c>
      <c r="AA266" s="640"/>
      <c r="AB266" s="640"/>
      <c r="AC266" s="640"/>
      <c r="AD266" s="639"/>
      <c r="AE266" s="640"/>
      <c r="AF266" s="640"/>
      <c r="AG266" s="640"/>
      <c r="AH266" s="640"/>
      <c r="AI266" s="640"/>
      <c r="AJ266" s="640"/>
      <c r="AK266" s="640"/>
      <c r="AL266" s="640"/>
      <c r="AM266" s="640"/>
      <c r="AN266" s="640"/>
      <c r="AO266" s="640"/>
      <c r="AP266" s="640"/>
      <c r="AQ266" s="640"/>
      <c r="AR266" s="640"/>
      <c r="AS266" s="640"/>
      <c r="AT266" s="640"/>
      <c r="AU266" s="640"/>
      <c r="AV266" s="641"/>
    </row>
    <row r="267" spans="1:48" ht="43.2" hidden="1">
      <c r="A267" s="278" t="s">
        <v>1682</v>
      </c>
      <c r="B267" s="44" t="s">
        <v>1683</v>
      </c>
      <c r="C267" s="44"/>
      <c r="D267" s="43" t="s">
        <v>602</v>
      </c>
      <c r="E267" s="43"/>
      <c r="F267" s="27"/>
      <c r="G267" s="27"/>
      <c r="H267" s="697">
        <v>2022</v>
      </c>
      <c r="I267" s="44" t="s">
        <v>1237</v>
      </c>
      <c r="J267" s="165"/>
      <c r="K267" s="165"/>
      <c r="L267" s="165" t="s">
        <v>1097</v>
      </c>
      <c r="M267" s="645" t="s">
        <v>569</v>
      </c>
      <c r="N267" s="44" t="s">
        <v>1237</v>
      </c>
      <c r="O267" s="165" t="s">
        <v>1097</v>
      </c>
      <c r="P267" s="645" t="s">
        <v>569</v>
      </c>
      <c r="Q267" s="165"/>
      <c r="R267" s="165"/>
      <c r="S267" s="44"/>
      <c r="T267" s="165"/>
      <c r="U267" s="44"/>
      <c r="V267" s="44"/>
      <c r="W267" s="44"/>
      <c r="X267" s="44"/>
      <c r="Y267" s="165"/>
      <c r="Z267" s="44"/>
      <c r="AA267" s="44"/>
      <c r="AB267" s="44"/>
      <c r="AC267" s="44"/>
      <c r="AD267" s="165"/>
      <c r="AE267" s="44"/>
      <c r="AF267" s="44"/>
      <c r="AG267" s="44"/>
      <c r="AH267" s="44"/>
      <c r="AI267" s="44"/>
      <c r="AJ267" s="44"/>
      <c r="AK267" s="44"/>
      <c r="AL267" s="44"/>
      <c r="AM267" s="44"/>
      <c r="AN267" s="44"/>
      <c r="AO267" s="44"/>
      <c r="AP267" s="44"/>
      <c r="AQ267" s="44"/>
      <c r="AR267" s="44"/>
      <c r="AS267" s="44"/>
      <c r="AT267" s="44"/>
      <c r="AU267" s="44"/>
      <c r="AV267" s="646"/>
    </row>
    <row r="268" spans="1:48" ht="28.8" hidden="1">
      <c r="A268" s="659" t="s">
        <v>1684</v>
      </c>
      <c r="B268" s="640" t="s">
        <v>1685</v>
      </c>
      <c r="C268" s="640"/>
      <c r="D268" s="660" t="s">
        <v>566</v>
      </c>
      <c r="E268" s="660"/>
      <c r="F268" s="637"/>
      <c r="G268" s="637"/>
      <c r="H268" s="696">
        <v>2022</v>
      </c>
      <c r="I268" s="640" t="s">
        <v>1178</v>
      </c>
      <c r="J268" s="639"/>
      <c r="K268" s="639"/>
      <c r="L268" s="639"/>
      <c r="M268" s="638" t="s">
        <v>708</v>
      </c>
      <c r="N268" s="640" t="s">
        <v>1674</v>
      </c>
      <c r="O268" s="639"/>
      <c r="P268" s="638" t="s">
        <v>708</v>
      </c>
      <c r="Q268" s="639"/>
      <c r="R268" s="639"/>
      <c r="S268" s="640" t="s">
        <v>1237</v>
      </c>
      <c r="T268" s="639" t="s">
        <v>1097</v>
      </c>
      <c r="U268" s="638" t="s">
        <v>569</v>
      </c>
      <c r="V268" s="640"/>
      <c r="W268" s="640"/>
      <c r="X268" s="640" t="s">
        <v>1178</v>
      </c>
      <c r="Y268" s="639"/>
      <c r="Z268" s="638" t="s">
        <v>708</v>
      </c>
      <c r="AA268" s="640"/>
      <c r="AB268" s="640"/>
      <c r="AC268" s="640" t="s">
        <v>1675</v>
      </c>
      <c r="AD268" s="639"/>
      <c r="AE268" s="638" t="s">
        <v>708</v>
      </c>
      <c r="AF268" s="640"/>
      <c r="AG268" s="640"/>
      <c r="AH268" s="640" t="s">
        <v>1676</v>
      </c>
      <c r="AI268" s="640"/>
      <c r="AJ268" s="638" t="s">
        <v>1464</v>
      </c>
      <c r="AK268" s="640"/>
      <c r="AL268" s="640"/>
      <c r="AM268" s="640"/>
      <c r="AN268" s="640"/>
      <c r="AO268" s="640"/>
      <c r="AP268" s="640"/>
      <c r="AQ268" s="640"/>
      <c r="AR268" s="640"/>
      <c r="AS268" s="640"/>
      <c r="AT268" s="640"/>
      <c r="AU268" s="640"/>
      <c r="AV268" s="641"/>
    </row>
    <row r="269" spans="1:48" ht="28.8" hidden="1">
      <c r="A269" s="278" t="s">
        <v>1686</v>
      </c>
      <c r="B269" s="44" t="s">
        <v>1687</v>
      </c>
      <c r="C269" s="44"/>
      <c r="D269" s="43" t="s">
        <v>610</v>
      </c>
      <c r="E269" s="43" t="s">
        <v>592</v>
      </c>
      <c r="F269" s="27"/>
      <c r="G269" s="27"/>
      <c r="H269" s="697">
        <v>2022</v>
      </c>
      <c r="I269" s="44"/>
      <c r="J269" s="165"/>
      <c r="K269" s="165"/>
      <c r="L269" s="165"/>
      <c r="M269" s="165"/>
      <c r="N269" s="44" t="s">
        <v>1237</v>
      </c>
      <c r="O269" s="165" t="s">
        <v>1097</v>
      </c>
      <c r="P269" s="645" t="s">
        <v>569</v>
      </c>
      <c r="Q269" s="165"/>
      <c r="R269" s="165"/>
      <c r="S269" s="44" t="s">
        <v>1674</v>
      </c>
      <c r="T269" s="165"/>
      <c r="U269" s="645" t="s">
        <v>708</v>
      </c>
      <c r="V269" s="44"/>
      <c r="W269" s="44"/>
      <c r="X269" s="44" t="s">
        <v>16</v>
      </c>
      <c r="Y269" s="165" t="s">
        <v>737</v>
      </c>
      <c r="Z269" s="645" t="s">
        <v>569</v>
      </c>
      <c r="AA269" s="44"/>
      <c r="AB269" s="44"/>
      <c r="AC269" s="44" t="s">
        <v>1688</v>
      </c>
      <c r="AD269" s="165"/>
      <c r="AE269" s="645" t="s">
        <v>708</v>
      </c>
      <c r="AF269" s="44"/>
      <c r="AG269" s="44"/>
      <c r="AH269" s="44"/>
      <c r="AI269" s="44"/>
      <c r="AJ269" s="44"/>
      <c r="AK269" s="44"/>
      <c r="AL269" s="44"/>
      <c r="AM269" s="44"/>
      <c r="AN269" s="44"/>
      <c r="AO269" s="44"/>
      <c r="AP269" s="44"/>
      <c r="AQ269" s="44"/>
      <c r="AR269" s="44"/>
      <c r="AS269" s="44"/>
      <c r="AT269" s="44"/>
      <c r="AU269" s="44"/>
      <c r="AV269" s="646"/>
    </row>
    <row r="270" spans="1:48" ht="28.8" hidden="1">
      <c r="A270" s="659" t="s">
        <v>1689</v>
      </c>
      <c r="B270" s="640" t="s">
        <v>1690</v>
      </c>
      <c r="C270" s="640"/>
      <c r="D270" s="660" t="s">
        <v>602</v>
      </c>
      <c r="E270" s="660"/>
      <c r="F270" s="637"/>
      <c r="G270" s="637"/>
      <c r="H270" s="696">
        <v>2022</v>
      </c>
      <c r="I270" s="640"/>
      <c r="J270" s="639"/>
      <c r="K270" s="639"/>
      <c r="L270" s="639"/>
      <c r="M270" s="639"/>
      <c r="N270" s="640" t="s">
        <v>1049</v>
      </c>
      <c r="O270" s="639" t="s">
        <v>1046</v>
      </c>
      <c r="P270" s="638" t="s">
        <v>569</v>
      </c>
      <c r="Q270" s="639"/>
      <c r="R270" s="639"/>
      <c r="S270" s="640" t="s">
        <v>74</v>
      </c>
      <c r="T270" s="639" t="s">
        <v>1097</v>
      </c>
      <c r="U270" s="638" t="s">
        <v>569</v>
      </c>
      <c r="V270" s="640"/>
      <c r="W270" s="640"/>
      <c r="X270" s="640"/>
      <c r="Y270" s="639"/>
      <c r="Z270" s="640"/>
      <c r="AA270" s="640"/>
      <c r="AB270" s="640"/>
      <c r="AC270" s="640"/>
      <c r="AD270" s="639"/>
      <c r="AE270" s="640"/>
      <c r="AF270" s="640"/>
      <c r="AG270" s="640"/>
      <c r="AH270" s="640"/>
      <c r="AI270" s="640"/>
      <c r="AJ270" s="640"/>
      <c r="AK270" s="640"/>
      <c r="AL270" s="640"/>
      <c r="AM270" s="640"/>
      <c r="AN270" s="640"/>
      <c r="AO270" s="640"/>
      <c r="AP270" s="640"/>
      <c r="AQ270" s="640"/>
      <c r="AR270" s="640"/>
      <c r="AS270" s="640"/>
      <c r="AT270" s="640"/>
      <c r="AU270" s="640"/>
      <c r="AV270" s="641"/>
    </row>
    <row r="271" spans="1:48" ht="28.8" hidden="1">
      <c r="A271" s="278" t="s">
        <v>1691</v>
      </c>
      <c r="B271" s="44" t="s">
        <v>1692</v>
      </c>
      <c r="C271" s="44"/>
      <c r="D271" s="43" t="s">
        <v>602</v>
      </c>
      <c r="E271" s="43"/>
      <c r="F271" s="27"/>
      <c r="G271" s="27"/>
      <c r="H271" s="697">
        <v>2022</v>
      </c>
      <c r="I271" s="44"/>
      <c r="J271" s="165"/>
      <c r="K271" s="165"/>
      <c r="L271" s="165"/>
      <c r="M271" s="165"/>
      <c r="N271" s="44" t="s">
        <v>74</v>
      </c>
      <c r="O271" s="165" t="s">
        <v>1097</v>
      </c>
      <c r="P271" s="645" t="s">
        <v>569</v>
      </c>
      <c r="Q271" s="165"/>
      <c r="R271" s="165"/>
      <c r="S271" s="44" t="s">
        <v>1693</v>
      </c>
      <c r="T271" s="165"/>
      <c r="U271" s="645" t="s">
        <v>569</v>
      </c>
      <c r="V271" s="44"/>
      <c r="W271" s="44"/>
      <c r="X271" s="44"/>
      <c r="Y271" s="165"/>
      <c r="Z271" s="44"/>
      <c r="AA271" s="44"/>
      <c r="AB271" s="44"/>
      <c r="AC271" s="44"/>
      <c r="AD271" s="165"/>
      <c r="AE271" s="44"/>
      <c r="AF271" s="44"/>
      <c r="AG271" s="44"/>
      <c r="AH271" s="44"/>
      <c r="AI271" s="44"/>
      <c r="AJ271" s="44"/>
      <c r="AK271" s="44"/>
      <c r="AL271" s="44"/>
      <c r="AM271" s="44"/>
      <c r="AN271" s="44"/>
      <c r="AO271" s="44"/>
      <c r="AP271" s="44"/>
      <c r="AQ271" s="44"/>
      <c r="AR271" s="44"/>
      <c r="AS271" s="44"/>
      <c r="AT271" s="44"/>
      <c r="AU271" s="44"/>
      <c r="AV271" s="646"/>
    </row>
    <row r="272" spans="1:48" ht="28.8" hidden="1">
      <c r="A272" s="659" t="s">
        <v>1694</v>
      </c>
      <c r="B272" s="640" t="s">
        <v>1695</v>
      </c>
      <c r="C272" s="640"/>
      <c r="D272" s="660" t="s">
        <v>575</v>
      </c>
      <c r="E272" s="660"/>
      <c r="F272" s="637"/>
      <c r="G272" s="637"/>
      <c r="H272" s="696">
        <v>2022</v>
      </c>
      <c r="I272" s="640" t="s">
        <v>74</v>
      </c>
      <c r="J272" s="639"/>
      <c r="K272" s="639"/>
      <c r="L272" s="639" t="s">
        <v>1097</v>
      </c>
      <c r="M272" s="638" t="s">
        <v>569</v>
      </c>
      <c r="N272" s="640" t="s">
        <v>74</v>
      </c>
      <c r="O272" s="639" t="s">
        <v>1097</v>
      </c>
      <c r="P272" s="638" t="s">
        <v>569</v>
      </c>
      <c r="Q272" s="639"/>
      <c r="R272" s="639"/>
      <c r="S272" s="640" t="s">
        <v>78</v>
      </c>
      <c r="T272" s="639" t="s">
        <v>1097</v>
      </c>
      <c r="U272" s="638" t="s">
        <v>569</v>
      </c>
      <c r="V272" s="640"/>
      <c r="W272" s="640"/>
      <c r="X272" s="640" t="s">
        <v>1696</v>
      </c>
      <c r="Y272" s="639" t="s">
        <v>1097</v>
      </c>
      <c r="Z272" s="638" t="s">
        <v>569</v>
      </c>
      <c r="AA272" s="640"/>
      <c r="AB272" s="640"/>
      <c r="AC272" s="640"/>
      <c r="AD272" s="639"/>
      <c r="AE272" s="640"/>
      <c r="AF272" s="640"/>
      <c r="AG272" s="640"/>
      <c r="AH272" s="640"/>
      <c r="AI272" s="640"/>
      <c r="AJ272" s="640"/>
      <c r="AK272" s="640"/>
      <c r="AL272" s="640"/>
      <c r="AM272" s="640"/>
      <c r="AN272" s="640"/>
      <c r="AO272" s="640"/>
      <c r="AP272" s="640"/>
      <c r="AQ272" s="640"/>
      <c r="AR272" s="640"/>
      <c r="AS272" s="640"/>
      <c r="AT272" s="640"/>
      <c r="AU272" s="640"/>
      <c r="AV272" s="641"/>
    </row>
    <row r="273" spans="1:48" ht="28.8" hidden="1">
      <c r="A273" s="278" t="s">
        <v>1697</v>
      </c>
      <c r="B273" s="44" t="s">
        <v>1698</v>
      </c>
      <c r="C273" s="44"/>
      <c r="D273" s="43" t="s">
        <v>683</v>
      </c>
      <c r="E273" s="43"/>
      <c r="F273" s="27"/>
      <c r="G273" s="27"/>
      <c r="H273" s="697">
        <v>2022</v>
      </c>
      <c r="I273" s="44"/>
      <c r="J273" s="165"/>
      <c r="K273" s="165"/>
      <c r="L273" s="165"/>
      <c r="M273" s="165"/>
      <c r="N273" s="44" t="s">
        <v>1699</v>
      </c>
      <c r="O273" s="165"/>
      <c r="P273" s="645" t="s">
        <v>569</v>
      </c>
      <c r="Q273" s="165"/>
      <c r="R273" s="165"/>
      <c r="S273" s="44" t="s">
        <v>1700</v>
      </c>
      <c r="T273" s="165"/>
      <c r="U273" s="645" t="s">
        <v>569</v>
      </c>
      <c r="V273" s="44"/>
      <c r="W273" s="44"/>
      <c r="X273" s="44" t="s">
        <v>1701</v>
      </c>
      <c r="Y273" s="165"/>
      <c r="Z273" s="645" t="s">
        <v>569</v>
      </c>
      <c r="AA273" s="44"/>
      <c r="AB273" s="44"/>
      <c r="AC273" s="44" t="s">
        <v>74</v>
      </c>
      <c r="AD273" s="165" t="s">
        <v>1097</v>
      </c>
      <c r="AE273" s="645" t="s">
        <v>569</v>
      </c>
      <c r="AF273" s="44"/>
      <c r="AG273" s="44"/>
      <c r="AH273" s="44"/>
      <c r="AI273" s="44"/>
      <c r="AJ273" s="44"/>
      <c r="AK273" s="44"/>
      <c r="AL273" s="44"/>
      <c r="AM273" s="44"/>
      <c r="AN273" s="44"/>
      <c r="AO273" s="44"/>
      <c r="AP273" s="44"/>
      <c r="AQ273" s="44"/>
      <c r="AR273" s="44"/>
      <c r="AS273" s="44"/>
      <c r="AT273" s="44"/>
      <c r="AU273" s="44"/>
      <c r="AV273" s="646"/>
    </row>
    <row r="274" spans="1:48" ht="28.8" hidden="1">
      <c r="A274" s="659" t="s">
        <v>1702</v>
      </c>
      <c r="B274" s="640" t="s">
        <v>1703</v>
      </c>
      <c r="C274" s="640"/>
      <c r="D274" s="660" t="s">
        <v>683</v>
      </c>
      <c r="E274" s="660"/>
      <c r="F274" s="637"/>
      <c r="G274" s="637"/>
      <c r="H274" s="696">
        <v>2022</v>
      </c>
      <c r="I274" s="640"/>
      <c r="J274" s="639"/>
      <c r="K274" s="639"/>
      <c r="L274" s="639"/>
      <c r="M274" s="639"/>
      <c r="N274" s="640" t="s">
        <v>1704</v>
      </c>
      <c r="O274" s="639"/>
      <c r="P274" s="638" t="s">
        <v>569</v>
      </c>
      <c r="Q274" s="639"/>
      <c r="R274" s="639"/>
      <c r="S274" s="640" t="s">
        <v>1705</v>
      </c>
      <c r="T274" s="639"/>
      <c r="U274" s="638" t="s">
        <v>569</v>
      </c>
      <c r="V274" s="640"/>
      <c r="W274" s="640"/>
      <c r="X274" s="640" t="s">
        <v>1706</v>
      </c>
      <c r="Y274" s="639"/>
      <c r="Z274" s="638" t="s">
        <v>569</v>
      </c>
      <c r="AA274" s="640"/>
      <c r="AB274" s="640"/>
      <c r="AC274" s="640" t="s">
        <v>74</v>
      </c>
      <c r="AD274" s="639" t="s">
        <v>1097</v>
      </c>
      <c r="AE274" s="638" t="s">
        <v>569</v>
      </c>
      <c r="AF274" s="640"/>
      <c r="AG274" s="640"/>
      <c r="AH274" s="640"/>
      <c r="AI274" s="640"/>
      <c r="AJ274" s="640"/>
      <c r="AK274" s="640"/>
      <c r="AL274" s="640"/>
      <c r="AM274" s="640"/>
      <c r="AN274" s="640"/>
      <c r="AO274" s="640"/>
      <c r="AP274" s="640"/>
      <c r="AQ274" s="640"/>
      <c r="AR274" s="640"/>
      <c r="AS274" s="640"/>
      <c r="AT274" s="640"/>
      <c r="AU274" s="640"/>
      <c r="AV274" s="641"/>
    </row>
    <row r="275" spans="1:48" ht="28.8" hidden="1">
      <c r="A275" s="278" t="s">
        <v>1707</v>
      </c>
      <c r="B275" s="44" t="s">
        <v>1708</v>
      </c>
      <c r="C275" s="44"/>
      <c r="D275" s="43" t="s">
        <v>683</v>
      </c>
      <c r="E275" s="43"/>
      <c r="F275" s="27"/>
      <c r="G275" s="27"/>
      <c r="H275" s="697">
        <v>2022</v>
      </c>
      <c r="I275" s="44"/>
      <c r="J275" s="165"/>
      <c r="K275" s="165"/>
      <c r="L275" s="165"/>
      <c r="M275" s="165"/>
      <c r="N275" s="44" t="s">
        <v>1709</v>
      </c>
      <c r="O275" s="165"/>
      <c r="P275" s="645" t="s">
        <v>569</v>
      </c>
      <c r="Q275" s="165"/>
      <c r="R275" s="165"/>
      <c r="S275" s="44" t="s">
        <v>1710</v>
      </c>
      <c r="T275" s="165"/>
      <c r="U275" s="645" t="s">
        <v>569</v>
      </c>
      <c r="V275" s="44"/>
      <c r="W275" s="44"/>
      <c r="X275" s="44" t="s">
        <v>1711</v>
      </c>
      <c r="Y275" s="165"/>
      <c r="Z275" s="645" t="s">
        <v>569</v>
      </c>
      <c r="AA275" s="44"/>
      <c r="AB275" s="44"/>
      <c r="AC275" s="44" t="s">
        <v>74</v>
      </c>
      <c r="AD275" s="165" t="s">
        <v>1097</v>
      </c>
      <c r="AE275" s="645" t="s">
        <v>569</v>
      </c>
      <c r="AF275" s="44"/>
      <c r="AG275" s="44"/>
      <c r="AH275" s="44"/>
      <c r="AI275" s="44"/>
      <c r="AJ275" s="44"/>
      <c r="AK275" s="44"/>
      <c r="AL275" s="44"/>
      <c r="AM275" s="44"/>
      <c r="AN275" s="44"/>
      <c r="AO275" s="44"/>
      <c r="AP275" s="44"/>
      <c r="AQ275" s="44"/>
      <c r="AR275" s="44"/>
      <c r="AS275" s="44"/>
      <c r="AT275" s="44"/>
      <c r="AU275" s="44"/>
      <c r="AV275" s="646"/>
    </row>
    <row r="276" spans="1:48" ht="43.2" hidden="1">
      <c r="A276" s="659" t="s">
        <v>1712</v>
      </c>
      <c r="B276" s="640" t="s">
        <v>1713</v>
      </c>
      <c r="C276" s="640"/>
      <c r="D276" s="660" t="s">
        <v>683</v>
      </c>
      <c r="E276" s="660"/>
      <c r="F276" s="637"/>
      <c r="G276" s="637"/>
      <c r="H276" s="696">
        <v>2022</v>
      </c>
      <c r="I276" s="640"/>
      <c r="J276" s="639"/>
      <c r="K276" s="639"/>
      <c r="L276" s="639"/>
      <c r="M276" s="639"/>
      <c r="N276" s="640" t="s">
        <v>1714</v>
      </c>
      <c r="O276" s="639"/>
      <c r="P276" s="638" t="s">
        <v>569</v>
      </c>
      <c r="Q276" s="639"/>
      <c r="R276" s="639"/>
      <c r="S276" s="640" t="s">
        <v>1715</v>
      </c>
      <c r="T276" s="639"/>
      <c r="U276" s="638" t="s">
        <v>569</v>
      </c>
      <c r="V276" s="640"/>
      <c r="W276" s="640"/>
      <c r="X276" s="640" t="s">
        <v>1716</v>
      </c>
      <c r="Y276" s="639"/>
      <c r="Z276" s="638" t="s">
        <v>569</v>
      </c>
      <c r="AA276" s="640"/>
      <c r="AB276" s="640"/>
      <c r="AC276" s="640" t="s">
        <v>74</v>
      </c>
      <c r="AD276" s="639" t="s">
        <v>1097</v>
      </c>
      <c r="AE276" s="638" t="s">
        <v>569</v>
      </c>
      <c r="AF276" s="640"/>
      <c r="AG276" s="640"/>
      <c r="AH276" s="640"/>
      <c r="AI276" s="640"/>
      <c r="AJ276" s="640"/>
      <c r="AK276" s="640"/>
      <c r="AL276" s="640"/>
      <c r="AM276" s="640"/>
      <c r="AN276" s="640"/>
      <c r="AO276" s="640"/>
      <c r="AP276" s="640"/>
      <c r="AQ276" s="640"/>
      <c r="AR276" s="640"/>
      <c r="AS276" s="640"/>
      <c r="AT276" s="640"/>
      <c r="AU276" s="640"/>
      <c r="AV276" s="641"/>
    </row>
    <row r="277" spans="1:48" ht="28.8" hidden="1">
      <c r="A277" s="278" t="s">
        <v>1717</v>
      </c>
      <c r="B277" s="44" t="s">
        <v>1718</v>
      </c>
      <c r="C277" s="44"/>
      <c r="D277" s="43" t="s">
        <v>595</v>
      </c>
      <c r="E277" s="43"/>
      <c r="F277" s="27"/>
      <c r="G277" s="27"/>
      <c r="H277" s="697">
        <v>2022</v>
      </c>
      <c r="I277" s="44" t="s">
        <v>41</v>
      </c>
      <c r="J277" s="165"/>
      <c r="K277" s="165"/>
      <c r="L277" s="165" t="s">
        <v>908</v>
      </c>
      <c r="M277" s="645" t="s">
        <v>569</v>
      </c>
      <c r="N277" s="44" t="s">
        <v>1719</v>
      </c>
      <c r="O277" s="165"/>
      <c r="P277" s="165" t="s">
        <v>669</v>
      </c>
      <c r="Q277" s="165"/>
      <c r="R277" s="165"/>
      <c r="S277" s="44" t="s">
        <v>1720</v>
      </c>
      <c r="T277" s="165" t="s">
        <v>908</v>
      </c>
      <c r="U277" s="645" t="s">
        <v>569</v>
      </c>
      <c r="V277" s="44"/>
      <c r="W277" s="44"/>
      <c r="X277" s="44" t="s">
        <v>1721</v>
      </c>
      <c r="Y277" s="165"/>
      <c r="Z277" s="44" t="s">
        <v>861</v>
      </c>
      <c r="AA277" s="44"/>
      <c r="AB277" s="44"/>
      <c r="AC277" s="44"/>
      <c r="AD277" s="165"/>
      <c r="AE277" s="44"/>
      <c r="AF277" s="44"/>
      <c r="AG277" s="44"/>
      <c r="AH277" s="44"/>
      <c r="AI277" s="44"/>
      <c r="AJ277" s="44"/>
      <c r="AK277" s="44"/>
      <c r="AL277" s="44"/>
      <c r="AM277" s="44"/>
      <c r="AN277" s="44"/>
      <c r="AO277" s="44"/>
      <c r="AP277" s="44"/>
      <c r="AQ277" s="44"/>
      <c r="AR277" s="44"/>
      <c r="AS277" s="44"/>
      <c r="AT277" s="44"/>
      <c r="AU277" s="44"/>
      <c r="AV277" s="646"/>
    </row>
    <row r="278" spans="1:48" ht="43.2" hidden="1">
      <c r="A278" s="659" t="s">
        <v>1038</v>
      </c>
      <c r="B278" s="640" t="s">
        <v>1722</v>
      </c>
      <c r="C278" s="640"/>
      <c r="D278" s="660" t="s">
        <v>816</v>
      </c>
      <c r="E278" s="660"/>
      <c r="F278" s="637"/>
      <c r="G278" s="637"/>
      <c r="H278" s="696">
        <v>2022</v>
      </c>
      <c r="I278" s="640" t="s">
        <v>1723</v>
      </c>
      <c r="J278" s="639"/>
      <c r="K278" s="639"/>
      <c r="L278" s="639"/>
      <c r="M278" s="638" t="s">
        <v>1032</v>
      </c>
      <c r="N278" s="640" t="s">
        <v>1720</v>
      </c>
      <c r="O278" s="639" t="s">
        <v>908</v>
      </c>
      <c r="P278" s="638" t="s">
        <v>569</v>
      </c>
      <c r="Q278" s="639"/>
      <c r="R278" s="639"/>
      <c r="S278" s="640" t="s">
        <v>1724</v>
      </c>
      <c r="T278" s="639"/>
      <c r="U278" s="638" t="s">
        <v>1035</v>
      </c>
      <c r="V278" s="640"/>
      <c r="W278" s="640"/>
      <c r="X278" s="640" t="s">
        <v>1040</v>
      </c>
      <c r="Y278" s="639"/>
      <c r="Z278" s="639" t="s">
        <v>1041</v>
      </c>
      <c r="AA278" s="640"/>
      <c r="AB278" s="640"/>
      <c r="AC278" s="640" t="s">
        <v>1042</v>
      </c>
      <c r="AD278" s="639"/>
      <c r="AE278" s="638" t="s">
        <v>1725</v>
      </c>
      <c r="AF278" s="640"/>
      <c r="AG278" s="640"/>
      <c r="AH278" s="640"/>
      <c r="AI278" s="640"/>
      <c r="AJ278" s="640"/>
      <c r="AK278" s="640"/>
      <c r="AL278" s="640"/>
      <c r="AM278" s="640"/>
      <c r="AN278" s="640"/>
      <c r="AO278" s="640"/>
      <c r="AP278" s="640"/>
      <c r="AQ278" s="640"/>
      <c r="AR278" s="640"/>
      <c r="AS278" s="640"/>
      <c r="AT278" s="640"/>
      <c r="AU278" s="640"/>
      <c r="AV278" s="641"/>
    </row>
    <row r="279" spans="1:48" ht="28.8" hidden="1">
      <c r="A279" s="278" t="s">
        <v>1726</v>
      </c>
      <c r="B279" s="44" t="s">
        <v>1727</v>
      </c>
      <c r="C279" s="44"/>
      <c r="D279" s="43" t="s">
        <v>1070</v>
      </c>
      <c r="E279" s="144" t="s">
        <v>592</v>
      </c>
      <c r="F279" s="27"/>
      <c r="G279" s="27"/>
      <c r="H279" s="697">
        <v>2022</v>
      </c>
      <c r="I279" s="44" t="s">
        <v>41</v>
      </c>
      <c r="J279" s="165"/>
      <c r="K279" s="165"/>
      <c r="L279" s="165" t="s">
        <v>908</v>
      </c>
      <c r="M279" s="645" t="s">
        <v>569</v>
      </c>
      <c r="N279" s="44" t="s">
        <v>41</v>
      </c>
      <c r="O279" s="165" t="s">
        <v>908</v>
      </c>
      <c r="P279" s="645" t="s">
        <v>569</v>
      </c>
      <c r="Q279" s="165"/>
      <c r="R279" s="165"/>
      <c r="S279" s="44" t="s">
        <v>61</v>
      </c>
      <c r="T279" s="165" t="s">
        <v>908</v>
      </c>
      <c r="U279" s="645" t="s">
        <v>569</v>
      </c>
      <c r="V279" s="44"/>
      <c r="W279" s="44"/>
      <c r="X279" s="44" t="s">
        <v>53</v>
      </c>
      <c r="Y279" s="165" t="s">
        <v>908</v>
      </c>
      <c r="Z279" s="645" t="s">
        <v>569</v>
      </c>
      <c r="AA279" s="44"/>
      <c r="AB279" s="44"/>
      <c r="AC279" s="44"/>
      <c r="AD279" s="165"/>
      <c r="AE279" s="44"/>
      <c r="AF279" s="44"/>
      <c r="AG279" s="44"/>
      <c r="AH279" s="44"/>
      <c r="AI279" s="44"/>
      <c r="AJ279" s="44"/>
      <c r="AK279" s="44"/>
      <c r="AL279" s="44"/>
      <c r="AM279" s="44"/>
      <c r="AN279" s="44"/>
      <c r="AO279" s="44"/>
      <c r="AP279" s="44"/>
      <c r="AQ279" s="44"/>
      <c r="AR279" s="44"/>
      <c r="AS279" s="44"/>
      <c r="AT279" s="44"/>
      <c r="AU279" s="44"/>
      <c r="AV279" s="646"/>
    </row>
    <row r="280" spans="1:48" ht="43.2" hidden="1">
      <c r="A280" s="659" t="s">
        <v>1728</v>
      </c>
      <c r="B280" s="640" t="s">
        <v>1729</v>
      </c>
      <c r="C280" s="640"/>
      <c r="D280" s="660" t="s">
        <v>1070</v>
      </c>
      <c r="E280" s="635" t="s">
        <v>592</v>
      </c>
      <c r="F280" s="637"/>
      <c r="G280" s="637"/>
      <c r="H280" s="696">
        <v>2022</v>
      </c>
      <c r="I280" s="640"/>
      <c r="J280" s="639"/>
      <c r="K280" s="639"/>
      <c r="L280" s="639"/>
      <c r="M280" s="639"/>
      <c r="N280" s="640" t="s">
        <v>64</v>
      </c>
      <c r="O280" s="639" t="s">
        <v>974</v>
      </c>
      <c r="P280" s="638" t="s">
        <v>569</v>
      </c>
      <c r="Q280" s="639"/>
      <c r="R280" s="639"/>
      <c r="S280" s="640" t="s">
        <v>41</v>
      </c>
      <c r="T280" s="639" t="s">
        <v>908</v>
      </c>
      <c r="U280" s="638" t="s">
        <v>569</v>
      </c>
      <c r="V280" s="640"/>
      <c r="W280" s="640"/>
      <c r="X280" s="640" t="s">
        <v>1063</v>
      </c>
      <c r="Y280" s="639" t="s">
        <v>974</v>
      </c>
      <c r="Z280" s="638" t="s">
        <v>569</v>
      </c>
      <c r="AA280" s="640"/>
      <c r="AB280" s="640"/>
      <c r="AC280" s="640" t="s">
        <v>1730</v>
      </c>
      <c r="AD280" s="639"/>
      <c r="AE280" s="638" t="s">
        <v>569</v>
      </c>
      <c r="AF280" s="640"/>
      <c r="AG280" s="640"/>
      <c r="AH280" s="640" t="s">
        <v>1731</v>
      </c>
      <c r="AI280" s="640"/>
      <c r="AJ280" s="638" t="s">
        <v>569</v>
      </c>
      <c r="AK280" s="640"/>
      <c r="AL280" s="640"/>
      <c r="AM280" s="640" t="s">
        <v>1732</v>
      </c>
      <c r="AN280" s="640"/>
      <c r="AO280" s="638" t="s">
        <v>569</v>
      </c>
      <c r="AP280" s="640"/>
      <c r="AQ280" s="640"/>
      <c r="AR280" s="640"/>
      <c r="AS280" s="640"/>
      <c r="AT280" s="640"/>
      <c r="AU280" s="640"/>
      <c r="AV280" s="641"/>
    </row>
    <row r="281" spans="1:48" ht="28.8" hidden="1">
      <c r="A281" s="278" t="s">
        <v>1733</v>
      </c>
      <c r="B281" s="44" t="s">
        <v>1734</v>
      </c>
      <c r="C281" s="44"/>
      <c r="D281" s="43" t="s">
        <v>1070</v>
      </c>
      <c r="E281" s="144" t="s">
        <v>592</v>
      </c>
      <c r="F281" s="27"/>
      <c r="G281" s="27"/>
      <c r="H281" s="697">
        <v>2022</v>
      </c>
      <c r="I281" s="44" t="s">
        <v>1063</v>
      </c>
      <c r="J281" s="165"/>
      <c r="K281" s="165"/>
      <c r="L281" s="165" t="s">
        <v>974</v>
      </c>
      <c r="M281" s="645" t="s">
        <v>569</v>
      </c>
      <c r="N281" s="44" t="s">
        <v>61</v>
      </c>
      <c r="O281" s="165" t="s">
        <v>908</v>
      </c>
      <c r="P281" s="645" t="s">
        <v>569</v>
      </c>
      <c r="Q281" s="165"/>
      <c r="R281" s="165"/>
      <c r="S281" s="44" t="s">
        <v>53</v>
      </c>
      <c r="T281" s="165" t="s">
        <v>908</v>
      </c>
      <c r="U281" s="645" t="s">
        <v>569</v>
      </c>
      <c r="V281" s="44"/>
      <c r="W281" s="44"/>
      <c r="X281" s="44" t="s">
        <v>1063</v>
      </c>
      <c r="Y281" s="165" t="s">
        <v>974</v>
      </c>
      <c r="Z281" s="645" t="s">
        <v>569</v>
      </c>
      <c r="AA281" s="44"/>
      <c r="AB281" s="44"/>
      <c r="AC281" s="44"/>
      <c r="AD281" s="165"/>
      <c r="AE281" s="44"/>
      <c r="AF281" s="44"/>
      <c r="AG281" s="44"/>
      <c r="AH281" s="44"/>
      <c r="AI281" s="44"/>
      <c r="AJ281" s="44"/>
      <c r="AK281" s="44"/>
      <c r="AL281" s="44"/>
      <c r="AM281" s="44"/>
      <c r="AN281" s="44"/>
      <c r="AO281" s="44"/>
      <c r="AP281" s="44"/>
      <c r="AQ281" s="44"/>
      <c r="AR281" s="44"/>
      <c r="AS281" s="44"/>
      <c r="AT281" s="44"/>
      <c r="AU281" s="44"/>
      <c r="AV281" s="646"/>
    </row>
    <row r="282" spans="1:48" ht="28.8" hidden="1">
      <c r="A282" s="659" t="s">
        <v>1735</v>
      </c>
      <c r="B282" s="640" t="s">
        <v>1736</v>
      </c>
      <c r="C282" s="640"/>
      <c r="D282" s="660" t="s">
        <v>602</v>
      </c>
      <c r="E282" s="660"/>
      <c r="F282" s="637"/>
      <c r="G282" s="637"/>
      <c r="H282" s="696">
        <v>2022</v>
      </c>
      <c r="I282" s="640"/>
      <c r="J282" s="639"/>
      <c r="K282" s="639"/>
      <c r="L282" s="639"/>
      <c r="M282" s="639"/>
      <c r="N282" s="640" t="s">
        <v>53</v>
      </c>
      <c r="O282" s="639" t="s">
        <v>908</v>
      </c>
      <c r="P282" s="638" t="s">
        <v>569</v>
      </c>
      <c r="Q282" s="639"/>
      <c r="R282" s="639"/>
      <c r="S282" s="640" t="s">
        <v>61</v>
      </c>
      <c r="T282" s="639" t="s">
        <v>908</v>
      </c>
      <c r="U282" s="638" t="s">
        <v>569</v>
      </c>
      <c r="V282" s="640"/>
      <c r="W282" s="640"/>
      <c r="X282" s="640" t="s">
        <v>45</v>
      </c>
      <c r="Y282" s="639" t="s">
        <v>908</v>
      </c>
      <c r="Z282" s="638" t="s">
        <v>569</v>
      </c>
      <c r="AA282" s="640"/>
      <c r="AB282" s="640"/>
      <c r="AC282" s="640"/>
      <c r="AD282" s="639"/>
      <c r="AE282" s="640"/>
      <c r="AF282" s="640"/>
      <c r="AG282" s="640"/>
      <c r="AH282" s="640"/>
      <c r="AI282" s="640"/>
      <c r="AJ282" s="640"/>
      <c r="AK282" s="640"/>
      <c r="AL282" s="640"/>
      <c r="AM282" s="640"/>
      <c r="AN282" s="640"/>
      <c r="AO282" s="640"/>
      <c r="AP282" s="640"/>
      <c r="AQ282" s="640"/>
      <c r="AR282" s="640"/>
      <c r="AS282" s="640"/>
      <c r="AT282" s="640"/>
      <c r="AU282" s="640"/>
      <c r="AV282" s="641"/>
    </row>
    <row r="283" spans="1:48" ht="28.8" hidden="1">
      <c r="A283" s="278" t="s">
        <v>1737</v>
      </c>
      <c r="B283" s="44" t="s">
        <v>1738</v>
      </c>
      <c r="C283" s="44"/>
      <c r="D283" s="43" t="s">
        <v>595</v>
      </c>
      <c r="E283" s="144" t="s">
        <v>592</v>
      </c>
      <c r="F283" s="27"/>
      <c r="G283" s="27"/>
      <c r="H283" s="697">
        <v>2022</v>
      </c>
      <c r="I283" s="44" t="s">
        <v>53</v>
      </c>
      <c r="J283" s="165"/>
      <c r="K283" s="165"/>
      <c r="L283" s="165" t="s">
        <v>908</v>
      </c>
      <c r="M283" s="645" t="s">
        <v>569</v>
      </c>
      <c r="N283" s="44" t="s">
        <v>53</v>
      </c>
      <c r="O283" s="165" t="s">
        <v>908</v>
      </c>
      <c r="P283" s="645" t="s">
        <v>569</v>
      </c>
      <c r="Q283" s="165"/>
      <c r="R283" s="165"/>
      <c r="S283" s="44"/>
      <c r="T283" s="165"/>
      <c r="U283" s="44"/>
      <c r="V283" s="44"/>
      <c r="W283" s="44"/>
      <c r="X283" s="44"/>
      <c r="Y283" s="165"/>
      <c r="Z283" s="44"/>
      <c r="AA283" s="44"/>
      <c r="AB283" s="44"/>
      <c r="AC283" s="44"/>
      <c r="AD283" s="165"/>
      <c r="AE283" s="44"/>
      <c r="AF283" s="44"/>
      <c r="AG283" s="44"/>
      <c r="AH283" s="44"/>
      <c r="AI283" s="44"/>
      <c r="AJ283" s="44"/>
      <c r="AK283" s="44"/>
      <c r="AL283" s="44"/>
      <c r="AM283" s="44"/>
      <c r="AN283" s="44"/>
      <c r="AO283" s="44"/>
      <c r="AP283" s="44"/>
      <c r="AQ283" s="44"/>
      <c r="AR283" s="44"/>
      <c r="AS283" s="44"/>
      <c r="AT283" s="44"/>
      <c r="AU283" s="44"/>
      <c r="AV283" s="646"/>
    </row>
    <row r="284" spans="1:48" ht="43.2" hidden="1">
      <c r="A284" s="659" t="s">
        <v>1739</v>
      </c>
      <c r="B284" s="640" t="s">
        <v>1740</v>
      </c>
      <c r="C284" s="640"/>
      <c r="D284" s="660" t="s">
        <v>591</v>
      </c>
      <c r="E284" s="635" t="s">
        <v>592</v>
      </c>
      <c r="F284" s="637"/>
      <c r="G284" s="637"/>
      <c r="H284" s="696">
        <v>2022</v>
      </c>
      <c r="I284" s="640"/>
      <c r="J284" s="639"/>
      <c r="K284" s="639"/>
      <c r="L284" s="639"/>
      <c r="M284" s="639"/>
      <c r="N284" s="640" t="s">
        <v>321</v>
      </c>
      <c r="O284" s="639" t="s">
        <v>1046</v>
      </c>
      <c r="P284" s="638" t="s">
        <v>569</v>
      </c>
      <c r="Q284" s="639"/>
      <c r="R284" s="639"/>
      <c r="S284" s="640" t="s">
        <v>50</v>
      </c>
      <c r="T284" s="639" t="s">
        <v>1046</v>
      </c>
      <c r="U284" s="638" t="s">
        <v>569</v>
      </c>
      <c r="V284" s="640"/>
      <c r="W284" s="640"/>
      <c r="X284" s="640"/>
      <c r="Y284" s="639"/>
      <c r="Z284" s="640"/>
      <c r="AA284" s="640"/>
      <c r="AB284" s="640"/>
      <c r="AC284" s="640"/>
      <c r="AD284" s="639"/>
      <c r="AE284" s="640"/>
      <c r="AF284" s="640"/>
      <c r="AG284" s="640"/>
      <c r="AH284" s="640"/>
      <c r="AI284" s="640"/>
      <c r="AJ284" s="640"/>
      <c r="AK284" s="640"/>
      <c r="AL284" s="640"/>
      <c r="AM284" s="640"/>
      <c r="AN284" s="640"/>
      <c r="AO284" s="640"/>
      <c r="AP284" s="640"/>
      <c r="AQ284" s="640"/>
      <c r="AR284" s="640"/>
      <c r="AS284" s="640"/>
      <c r="AT284" s="640"/>
      <c r="AU284" s="640"/>
      <c r="AV284" s="641"/>
    </row>
    <row r="285" spans="1:48" ht="28.8" hidden="1">
      <c r="A285" s="278" t="s">
        <v>1741</v>
      </c>
      <c r="B285" s="44" t="s">
        <v>1742</v>
      </c>
      <c r="C285" s="44"/>
      <c r="D285" s="43" t="s">
        <v>602</v>
      </c>
      <c r="E285" s="43"/>
      <c r="F285" s="27"/>
      <c r="G285" s="27"/>
      <c r="H285" s="697">
        <v>2022</v>
      </c>
      <c r="I285" s="44" t="s">
        <v>321</v>
      </c>
      <c r="J285" s="165"/>
      <c r="K285" s="165"/>
      <c r="L285" s="165" t="s">
        <v>1046</v>
      </c>
      <c r="M285" s="645" t="s">
        <v>569</v>
      </c>
      <c r="N285" s="44" t="s">
        <v>321</v>
      </c>
      <c r="O285" s="165" t="s">
        <v>1046</v>
      </c>
      <c r="P285" s="645" t="s">
        <v>569</v>
      </c>
      <c r="Q285" s="165"/>
      <c r="R285" s="165"/>
      <c r="S285" s="44"/>
      <c r="T285" s="165"/>
      <c r="U285" s="44"/>
      <c r="V285" s="44"/>
      <c r="W285" s="44"/>
      <c r="X285" s="44"/>
      <c r="Y285" s="165"/>
      <c r="Z285" s="44"/>
      <c r="AA285" s="44"/>
      <c r="AB285" s="44"/>
      <c r="AC285" s="44"/>
      <c r="AD285" s="165"/>
      <c r="AE285" s="44"/>
      <c r="AF285" s="44"/>
      <c r="AG285" s="44"/>
      <c r="AH285" s="44"/>
      <c r="AI285" s="44"/>
      <c r="AJ285" s="44"/>
      <c r="AK285" s="44"/>
      <c r="AL285" s="44"/>
      <c r="AM285" s="44"/>
      <c r="AN285" s="44"/>
      <c r="AO285" s="44"/>
      <c r="AP285" s="44"/>
      <c r="AQ285" s="44"/>
      <c r="AR285" s="44"/>
      <c r="AS285" s="44"/>
      <c r="AT285" s="44"/>
      <c r="AU285" s="44"/>
      <c r="AV285" s="646"/>
    </row>
    <row r="286" spans="1:48" ht="43.2" hidden="1">
      <c r="A286" s="659" t="s">
        <v>1743</v>
      </c>
      <c r="B286" s="640" t="s">
        <v>1744</v>
      </c>
      <c r="C286" s="640"/>
      <c r="D286" s="660" t="s">
        <v>602</v>
      </c>
      <c r="E286" s="660"/>
      <c r="F286" s="637"/>
      <c r="G286" s="637"/>
      <c r="H286" s="696">
        <v>2022</v>
      </c>
      <c r="I286" s="640"/>
      <c r="J286" s="639"/>
      <c r="K286" s="639"/>
      <c r="L286" s="639"/>
      <c r="M286" s="639"/>
      <c r="N286" s="640" t="s">
        <v>50</v>
      </c>
      <c r="O286" s="639" t="s">
        <v>1046</v>
      </c>
      <c r="P286" s="638" t="s">
        <v>569</v>
      </c>
      <c r="Q286" s="639"/>
      <c r="R286" s="639"/>
      <c r="S286" s="640" t="s">
        <v>321</v>
      </c>
      <c r="T286" s="639" t="s">
        <v>1046</v>
      </c>
      <c r="U286" s="638" t="s">
        <v>569</v>
      </c>
      <c r="V286" s="640"/>
      <c r="W286" s="640"/>
      <c r="X286" s="640"/>
      <c r="Y286" s="639"/>
      <c r="Z286" s="640"/>
      <c r="AA286" s="640"/>
      <c r="AB286" s="640"/>
      <c r="AC286" s="640"/>
      <c r="AD286" s="639"/>
      <c r="AE286" s="640"/>
      <c r="AF286" s="640"/>
      <c r="AG286" s="640"/>
      <c r="AH286" s="640"/>
      <c r="AI286" s="640"/>
      <c r="AJ286" s="640"/>
      <c r="AK286" s="640"/>
      <c r="AL286" s="640"/>
      <c r="AM286" s="640"/>
      <c r="AN286" s="640"/>
      <c r="AO286" s="640"/>
      <c r="AP286" s="640"/>
      <c r="AQ286" s="640"/>
      <c r="AR286" s="640"/>
      <c r="AS286" s="640"/>
      <c r="AT286" s="640"/>
      <c r="AU286" s="640"/>
      <c r="AV286" s="641"/>
    </row>
    <row r="287" spans="1:48" ht="28.8" hidden="1">
      <c r="A287" s="278" t="s">
        <v>1745</v>
      </c>
      <c r="B287" s="44" t="s">
        <v>1746</v>
      </c>
      <c r="C287" s="44"/>
      <c r="D287" s="43" t="s">
        <v>591</v>
      </c>
      <c r="E287" s="144" t="s">
        <v>592</v>
      </c>
      <c r="F287" s="27"/>
      <c r="G287" s="27"/>
      <c r="H287" s="697">
        <v>2022</v>
      </c>
      <c r="I287" s="44"/>
      <c r="J287" s="165"/>
      <c r="K287" s="165"/>
      <c r="L287" s="165"/>
      <c r="M287" s="165"/>
      <c r="N287" s="44" t="s">
        <v>1747</v>
      </c>
      <c r="O287" s="165"/>
      <c r="P287" s="165" t="s">
        <v>1748</v>
      </c>
      <c r="Q287" s="165"/>
      <c r="R287" s="165"/>
      <c r="S287" s="44" t="s">
        <v>321</v>
      </c>
      <c r="T287" s="165" t="s">
        <v>1046</v>
      </c>
      <c r="U287" s="645" t="s">
        <v>569</v>
      </c>
      <c r="V287" s="44"/>
      <c r="W287" s="44"/>
      <c r="X287" s="44" t="s">
        <v>1749</v>
      </c>
      <c r="Y287" s="165"/>
      <c r="Z287" s="165" t="s">
        <v>1748</v>
      </c>
      <c r="AA287" s="44"/>
      <c r="AB287" s="44"/>
      <c r="AC287" s="44" t="s">
        <v>1750</v>
      </c>
      <c r="AD287" s="165"/>
      <c r="AE287" s="165" t="s">
        <v>1751</v>
      </c>
      <c r="AF287" s="44"/>
      <c r="AG287" s="44"/>
      <c r="AH287" s="44"/>
      <c r="AI287" s="44"/>
      <c r="AJ287" s="44"/>
      <c r="AK287" s="44"/>
      <c r="AL287" s="44"/>
      <c r="AM287" s="44"/>
      <c r="AN287" s="44"/>
      <c r="AO287" s="44"/>
      <c r="AP287" s="44"/>
      <c r="AQ287" s="44"/>
      <c r="AR287" s="44"/>
      <c r="AS287" s="44"/>
      <c r="AT287" s="44"/>
      <c r="AU287" s="44"/>
      <c r="AV287" s="646"/>
    </row>
    <row r="288" spans="1:48" ht="43.2" hidden="1">
      <c r="A288" s="659" t="s">
        <v>1752</v>
      </c>
      <c r="B288" s="640" t="s">
        <v>1753</v>
      </c>
      <c r="C288" s="640"/>
      <c r="D288" s="660" t="s">
        <v>662</v>
      </c>
      <c r="E288" s="635" t="s">
        <v>592</v>
      </c>
      <c r="F288" s="637"/>
      <c r="G288" s="637"/>
      <c r="H288" s="696">
        <v>2022</v>
      </c>
      <c r="I288" s="634" t="s">
        <v>51</v>
      </c>
      <c r="J288" s="638"/>
      <c r="K288" s="638"/>
      <c r="L288" s="638" t="s">
        <v>1046</v>
      </c>
      <c r="M288" s="638" t="s">
        <v>569</v>
      </c>
      <c r="N288" s="634" t="s">
        <v>51</v>
      </c>
      <c r="O288" s="638" t="s">
        <v>1046</v>
      </c>
      <c r="P288" s="638" t="s">
        <v>569</v>
      </c>
      <c r="Q288" s="639"/>
      <c r="R288" s="639"/>
      <c r="S288" s="640" t="s">
        <v>136</v>
      </c>
      <c r="T288" s="639" t="s">
        <v>908</v>
      </c>
      <c r="U288" s="638" t="s">
        <v>569</v>
      </c>
      <c r="V288" s="640"/>
      <c r="W288" s="640"/>
      <c r="X288" s="640"/>
      <c r="Y288" s="639"/>
      <c r="Z288" s="640"/>
      <c r="AA288" s="640"/>
      <c r="AB288" s="640"/>
      <c r="AC288" s="640"/>
      <c r="AD288" s="639"/>
      <c r="AE288" s="640"/>
      <c r="AF288" s="640"/>
      <c r="AG288" s="640"/>
      <c r="AH288" s="640"/>
      <c r="AI288" s="640"/>
      <c r="AJ288" s="640"/>
      <c r="AK288" s="640"/>
      <c r="AL288" s="640"/>
      <c r="AM288" s="640"/>
      <c r="AN288" s="640"/>
      <c r="AO288" s="640"/>
      <c r="AP288" s="640"/>
      <c r="AQ288" s="640"/>
      <c r="AR288" s="640"/>
      <c r="AS288" s="640"/>
      <c r="AT288" s="640"/>
      <c r="AU288" s="640"/>
      <c r="AV288" s="641"/>
    </row>
    <row r="289" spans="1:48" ht="43.2" hidden="1">
      <c r="A289" s="278" t="s">
        <v>1754</v>
      </c>
      <c r="B289" s="44" t="s">
        <v>1755</v>
      </c>
      <c r="C289" s="44"/>
      <c r="D289" s="43" t="s">
        <v>591</v>
      </c>
      <c r="E289" s="144" t="s">
        <v>592</v>
      </c>
      <c r="F289" s="27"/>
      <c r="G289" s="27"/>
      <c r="H289" s="697">
        <v>2022</v>
      </c>
      <c r="I289" s="44" t="s">
        <v>136</v>
      </c>
      <c r="J289" s="165"/>
      <c r="K289" s="165"/>
      <c r="L289" s="165" t="s">
        <v>908</v>
      </c>
      <c r="M289" s="645" t="s">
        <v>569</v>
      </c>
      <c r="N289" s="44" t="s">
        <v>136</v>
      </c>
      <c r="O289" s="165" t="s">
        <v>908</v>
      </c>
      <c r="P289" s="645" t="s">
        <v>569</v>
      </c>
      <c r="Q289" s="165"/>
      <c r="R289" s="165"/>
      <c r="S289" s="643" t="s">
        <v>51</v>
      </c>
      <c r="T289" s="645" t="s">
        <v>1046</v>
      </c>
      <c r="U289" s="645" t="s">
        <v>569</v>
      </c>
      <c r="V289" s="44"/>
      <c r="W289" s="44"/>
      <c r="X289" s="44" t="s">
        <v>1756</v>
      </c>
      <c r="Y289" s="165"/>
      <c r="Z289" s="165" t="s">
        <v>1757</v>
      </c>
      <c r="AA289" s="44"/>
      <c r="AB289" s="44"/>
      <c r="AC289" s="44"/>
      <c r="AD289" s="165"/>
      <c r="AE289" s="44"/>
      <c r="AF289" s="44"/>
      <c r="AG289" s="44"/>
      <c r="AH289" s="44"/>
      <c r="AI289" s="44"/>
      <c r="AJ289" s="44"/>
      <c r="AK289" s="44"/>
      <c r="AL289" s="44"/>
      <c r="AM289" s="44"/>
      <c r="AN289" s="44"/>
      <c r="AO289" s="44"/>
      <c r="AP289" s="44"/>
      <c r="AQ289" s="44"/>
      <c r="AR289" s="44"/>
      <c r="AS289" s="44"/>
      <c r="AT289" s="44"/>
      <c r="AU289" s="44"/>
      <c r="AV289" s="646"/>
    </row>
    <row r="290" spans="1:48" ht="28.8" hidden="1">
      <c r="A290" s="659" t="s">
        <v>1758</v>
      </c>
      <c r="B290" s="640" t="s">
        <v>1759</v>
      </c>
      <c r="C290" s="640"/>
      <c r="D290" s="660" t="s">
        <v>662</v>
      </c>
      <c r="E290" s="635" t="s">
        <v>592</v>
      </c>
      <c r="F290" s="637"/>
      <c r="G290" s="637"/>
      <c r="H290" s="696">
        <v>2022</v>
      </c>
      <c r="I290" s="634" t="s">
        <v>51</v>
      </c>
      <c r="J290" s="638"/>
      <c r="K290" s="638"/>
      <c r="L290" s="638" t="s">
        <v>1046</v>
      </c>
      <c r="M290" s="638" t="s">
        <v>569</v>
      </c>
      <c r="N290" s="634" t="s">
        <v>51</v>
      </c>
      <c r="O290" s="638" t="s">
        <v>1046</v>
      </c>
      <c r="P290" s="638" t="s">
        <v>569</v>
      </c>
      <c r="Q290" s="639"/>
      <c r="R290" s="639"/>
      <c r="S290" s="640" t="s">
        <v>136</v>
      </c>
      <c r="T290" s="639" t="s">
        <v>908</v>
      </c>
      <c r="U290" s="638" t="s">
        <v>569</v>
      </c>
      <c r="V290" s="640"/>
      <c r="W290" s="640"/>
      <c r="X290" s="640"/>
      <c r="Y290" s="639"/>
      <c r="Z290" s="640"/>
      <c r="AA290" s="640"/>
      <c r="AB290" s="640"/>
      <c r="AC290" s="640"/>
      <c r="AD290" s="639"/>
      <c r="AE290" s="640"/>
      <c r="AF290" s="640"/>
      <c r="AG290" s="640"/>
      <c r="AH290" s="640"/>
      <c r="AI290" s="640"/>
      <c r="AJ290" s="640"/>
      <c r="AK290" s="640"/>
      <c r="AL290" s="640"/>
      <c r="AM290" s="640"/>
      <c r="AN290" s="640"/>
      <c r="AO290" s="640"/>
      <c r="AP290" s="640"/>
      <c r="AQ290" s="640"/>
      <c r="AR290" s="640"/>
      <c r="AS290" s="640"/>
      <c r="AT290" s="640"/>
      <c r="AU290" s="640"/>
      <c r="AV290" s="641"/>
    </row>
    <row r="291" spans="1:48" ht="28.8" hidden="1">
      <c r="A291" s="278" t="s">
        <v>1760</v>
      </c>
      <c r="B291" s="44" t="s">
        <v>1761</v>
      </c>
      <c r="C291" s="44"/>
      <c r="D291" s="43" t="s">
        <v>595</v>
      </c>
      <c r="E291" s="144" t="s">
        <v>592</v>
      </c>
      <c r="F291" s="27"/>
      <c r="G291" s="27"/>
      <c r="H291" s="697">
        <v>2022</v>
      </c>
      <c r="I291" s="44" t="s">
        <v>136</v>
      </c>
      <c r="J291" s="165"/>
      <c r="K291" s="165"/>
      <c r="L291" s="165" t="s">
        <v>908</v>
      </c>
      <c r="M291" s="645" t="s">
        <v>569</v>
      </c>
      <c r="N291" s="44" t="s">
        <v>136</v>
      </c>
      <c r="O291" s="165" t="s">
        <v>908</v>
      </c>
      <c r="P291" s="645" t="s">
        <v>569</v>
      </c>
      <c r="Q291" s="165"/>
      <c r="R291" s="165"/>
      <c r="S291" s="44" t="s">
        <v>1762</v>
      </c>
      <c r="T291" s="165"/>
      <c r="U291" s="645" t="s">
        <v>654</v>
      </c>
      <c r="V291" s="44"/>
      <c r="W291" s="44"/>
      <c r="X291" s="44" t="s">
        <v>1763</v>
      </c>
      <c r="Y291" s="165"/>
      <c r="Z291" s="645" t="s">
        <v>654</v>
      </c>
      <c r="AA291" s="44"/>
      <c r="AB291" s="44"/>
      <c r="AC291" s="44" t="s">
        <v>1764</v>
      </c>
      <c r="AD291" s="165"/>
      <c r="AE291" s="645" t="s">
        <v>654</v>
      </c>
      <c r="AF291" s="44"/>
      <c r="AG291" s="44"/>
      <c r="AH291" s="44"/>
      <c r="AI291" s="44"/>
      <c r="AJ291" s="44"/>
      <c r="AK291" s="44"/>
      <c r="AL291" s="44"/>
      <c r="AM291" s="44"/>
      <c r="AN291" s="44"/>
      <c r="AO291" s="44"/>
      <c r="AP291" s="44"/>
      <c r="AQ291" s="44"/>
      <c r="AR291" s="44"/>
      <c r="AS291" s="44"/>
      <c r="AT291" s="44"/>
      <c r="AU291" s="44"/>
      <c r="AV291" s="646"/>
    </row>
    <row r="292" spans="1:48" ht="28.8" hidden="1">
      <c r="A292" s="659" t="s">
        <v>1765</v>
      </c>
      <c r="B292" s="640" t="s">
        <v>1766</v>
      </c>
      <c r="C292" s="640"/>
      <c r="D292" s="660" t="s">
        <v>602</v>
      </c>
      <c r="E292" s="660"/>
      <c r="F292" s="637"/>
      <c r="G292" s="637"/>
      <c r="H292" s="696">
        <v>2022</v>
      </c>
      <c r="I292" s="640" t="s">
        <v>1767</v>
      </c>
      <c r="J292" s="639"/>
      <c r="K292" s="639"/>
      <c r="L292" s="639"/>
      <c r="M292" s="639" t="s">
        <v>1768</v>
      </c>
      <c r="N292" s="640" t="s">
        <v>1767</v>
      </c>
      <c r="O292" s="639"/>
      <c r="P292" s="639" t="s">
        <v>1768</v>
      </c>
      <c r="Q292" s="639"/>
      <c r="R292" s="639"/>
      <c r="S292" s="640" t="s">
        <v>1769</v>
      </c>
      <c r="T292" s="639"/>
      <c r="U292" s="639" t="s">
        <v>1768</v>
      </c>
      <c r="V292" s="640"/>
      <c r="W292" s="640"/>
      <c r="X292" s="640" t="s">
        <v>1770</v>
      </c>
      <c r="Y292" s="639"/>
      <c r="Z292" s="639" t="s">
        <v>1768</v>
      </c>
      <c r="AA292" s="640"/>
      <c r="AB292" s="640"/>
      <c r="AC292" s="640" t="s">
        <v>1771</v>
      </c>
      <c r="AD292" s="639"/>
      <c r="AE292" s="639" t="s">
        <v>1768</v>
      </c>
      <c r="AF292" s="640"/>
      <c r="AG292" s="640"/>
      <c r="AH292" s="640" t="s">
        <v>1772</v>
      </c>
      <c r="AI292" s="640"/>
      <c r="AJ292" s="639" t="s">
        <v>1768</v>
      </c>
      <c r="AK292" s="640"/>
      <c r="AL292" s="640"/>
      <c r="AM292" s="640" t="s">
        <v>1773</v>
      </c>
      <c r="AN292" s="640"/>
      <c r="AO292" s="639" t="s">
        <v>1768</v>
      </c>
      <c r="AP292" s="640"/>
      <c r="AQ292" s="640"/>
      <c r="AR292" s="640" t="s">
        <v>136</v>
      </c>
      <c r="AS292" s="639" t="s">
        <v>908</v>
      </c>
      <c r="AT292" s="638" t="s">
        <v>569</v>
      </c>
      <c r="AU292" s="640"/>
      <c r="AV292" s="641"/>
    </row>
    <row r="293" spans="1:48" ht="28.8" hidden="1">
      <c r="A293" s="278" t="s">
        <v>1774</v>
      </c>
      <c r="B293" s="44" t="s">
        <v>1775</v>
      </c>
      <c r="C293" s="44"/>
      <c r="D293" s="43" t="s">
        <v>591</v>
      </c>
      <c r="E293" s="144" t="s">
        <v>592</v>
      </c>
      <c r="F293" s="27"/>
      <c r="G293" s="27"/>
      <c r="H293" s="697">
        <v>2022</v>
      </c>
      <c r="I293" s="44" t="s">
        <v>1063</v>
      </c>
      <c r="J293" s="165"/>
      <c r="K293" s="165"/>
      <c r="L293" s="165" t="s">
        <v>974</v>
      </c>
      <c r="M293" s="645" t="s">
        <v>569</v>
      </c>
      <c r="N293" s="44" t="s">
        <v>1063</v>
      </c>
      <c r="O293" s="165" t="s">
        <v>974</v>
      </c>
      <c r="P293" s="645" t="s">
        <v>569</v>
      </c>
      <c r="Q293" s="165"/>
      <c r="R293" s="165"/>
      <c r="S293" s="44"/>
      <c r="T293" s="165"/>
      <c r="U293" s="44"/>
      <c r="V293" s="44"/>
      <c r="W293" s="44"/>
      <c r="X293" s="44"/>
      <c r="Y293" s="165"/>
      <c r="Z293" s="44"/>
      <c r="AA293" s="44"/>
      <c r="AB293" s="44"/>
      <c r="AC293" s="44"/>
      <c r="AD293" s="165"/>
      <c r="AE293" s="44"/>
      <c r="AF293" s="44"/>
      <c r="AG293" s="44"/>
      <c r="AH293" s="44"/>
      <c r="AI293" s="44"/>
      <c r="AJ293" s="44"/>
      <c r="AK293" s="44"/>
      <c r="AL293" s="44"/>
      <c r="AM293" s="44"/>
      <c r="AN293" s="44"/>
      <c r="AO293" s="44"/>
      <c r="AP293" s="44"/>
      <c r="AQ293" s="44"/>
      <c r="AR293" s="44"/>
      <c r="AS293" s="44"/>
      <c r="AT293" s="44"/>
      <c r="AU293" s="44"/>
      <c r="AV293" s="646"/>
    </row>
    <row r="294" spans="1:48" ht="28.8" hidden="1">
      <c r="A294" s="659" t="s">
        <v>1776</v>
      </c>
      <c r="B294" s="640" t="s">
        <v>1777</v>
      </c>
      <c r="C294" s="640"/>
      <c r="D294" s="660" t="s">
        <v>662</v>
      </c>
      <c r="E294" s="635" t="s">
        <v>592</v>
      </c>
      <c r="F294" s="637"/>
      <c r="G294" s="637"/>
      <c r="H294" s="696">
        <v>2022</v>
      </c>
      <c r="I294" s="640"/>
      <c r="J294" s="639"/>
      <c r="K294" s="639"/>
      <c r="L294" s="639"/>
      <c r="M294" s="639"/>
      <c r="N294" s="640" t="s">
        <v>1063</v>
      </c>
      <c r="O294" s="639" t="s">
        <v>974</v>
      </c>
      <c r="P294" s="638" t="s">
        <v>569</v>
      </c>
      <c r="Q294" s="639"/>
      <c r="R294" s="639"/>
      <c r="S294" s="640" t="s">
        <v>1049</v>
      </c>
      <c r="T294" s="638" t="s">
        <v>1046</v>
      </c>
      <c r="U294" s="638" t="s">
        <v>569</v>
      </c>
      <c r="V294" s="640"/>
      <c r="W294" s="640"/>
      <c r="X294" s="640"/>
      <c r="Y294" s="639"/>
      <c r="Z294" s="640"/>
      <c r="AA294" s="640"/>
      <c r="AB294" s="640"/>
      <c r="AC294" s="640"/>
      <c r="AD294" s="639"/>
      <c r="AE294" s="640"/>
      <c r="AF294" s="640"/>
      <c r="AG294" s="640"/>
      <c r="AH294" s="640"/>
      <c r="AI294" s="640"/>
      <c r="AJ294" s="640"/>
      <c r="AK294" s="640"/>
      <c r="AL294" s="640"/>
      <c r="AM294" s="640"/>
      <c r="AN294" s="640"/>
      <c r="AO294" s="640"/>
      <c r="AP294" s="640"/>
      <c r="AQ294" s="640"/>
      <c r="AR294" s="640"/>
      <c r="AS294" s="640"/>
      <c r="AT294" s="640"/>
      <c r="AU294" s="640"/>
      <c r="AV294" s="641"/>
    </row>
    <row r="295" spans="1:48" ht="28.8" hidden="1">
      <c r="A295" s="278" t="s">
        <v>1778</v>
      </c>
      <c r="B295" s="44" t="s">
        <v>1779</v>
      </c>
      <c r="C295" s="44"/>
      <c r="D295" s="43" t="s">
        <v>591</v>
      </c>
      <c r="E295" s="144" t="s">
        <v>592</v>
      </c>
      <c r="F295" s="27"/>
      <c r="G295" s="27"/>
      <c r="H295" s="697">
        <v>2022</v>
      </c>
      <c r="I295" s="44"/>
      <c r="J295" s="165"/>
      <c r="K295" s="165"/>
      <c r="L295" s="165"/>
      <c r="M295" s="165"/>
      <c r="N295" s="44" t="s">
        <v>1063</v>
      </c>
      <c r="O295" s="165" t="s">
        <v>974</v>
      </c>
      <c r="P295" s="645" t="s">
        <v>569</v>
      </c>
      <c r="Q295" s="165"/>
      <c r="R295" s="165"/>
      <c r="S295" s="44" t="s">
        <v>64</v>
      </c>
      <c r="T295" s="165" t="s">
        <v>974</v>
      </c>
      <c r="U295" s="645" t="s">
        <v>569</v>
      </c>
      <c r="V295" s="44"/>
      <c r="W295" s="44"/>
      <c r="X295" s="44"/>
      <c r="Y295" s="165"/>
      <c r="Z295" s="44"/>
      <c r="AA295" s="44"/>
      <c r="AB295" s="44"/>
      <c r="AC295" s="44"/>
      <c r="AD295" s="165"/>
      <c r="AE295" s="44"/>
      <c r="AF295" s="44"/>
      <c r="AG295" s="44"/>
      <c r="AH295" s="44"/>
      <c r="AI295" s="44"/>
      <c r="AJ295" s="44"/>
      <c r="AK295" s="44"/>
      <c r="AL295" s="44"/>
      <c r="AM295" s="44"/>
      <c r="AN295" s="44"/>
      <c r="AO295" s="44"/>
      <c r="AP295" s="44"/>
      <c r="AQ295" s="44"/>
      <c r="AR295" s="44"/>
      <c r="AS295" s="44"/>
      <c r="AT295" s="44"/>
      <c r="AU295" s="44"/>
      <c r="AV295" s="646"/>
    </row>
    <row r="296" spans="1:48" ht="28.8" hidden="1">
      <c r="A296" s="659" t="s">
        <v>1780</v>
      </c>
      <c r="B296" s="640" t="s">
        <v>1781</v>
      </c>
      <c r="C296" s="640"/>
      <c r="D296" s="660" t="s">
        <v>591</v>
      </c>
      <c r="E296" s="635" t="s">
        <v>592</v>
      </c>
      <c r="F296" s="637"/>
      <c r="G296" s="637"/>
      <c r="H296" s="696">
        <v>2022</v>
      </c>
      <c r="I296" s="640"/>
      <c r="J296" s="639"/>
      <c r="K296" s="639"/>
      <c r="L296" s="639"/>
      <c r="M296" s="639"/>
      <c r="N296" s="640" t="s">
        <v>1063</v>
      </c>
      <c r="O296" s="639" t="s">
        <v>974</v>
      </c>
      <c r="P296" s="638" t="s">
        <v>569</v>
      </c>
      <c r="Q296" s="639"/>
      <c r="R296" s="639"/>
      <c r="S296" s="640"/>
      <c r="T296" s="639"/>
      <c r="U296" s="640"/>
      <c r="V296" s="640"/>
      <c r="W296" s="640"/>
      <c r="X296" s="640" t="s">
        <v>1782</v>
      </c>
      <c r="Y296" s="639"/>
      <c r="Z296" s="639" t="s">
        <v>1783</v>
      </c>
      <c r="AA296" s="640"/>
      <c r="AB296" s="640"/>
      <c r="AC296" s="640"/>
      <c r="AD296" s="639"/>
      <c r="AE296" s="640"/>
      <c r="AF296" s="640"/>
      <c r="AG296" s="640"/>
      <c r="AH296" s="640"/>
      <c r="AI296" s="640"/>
      <c r="AJ296" s="640"/>
      <c r="AK296" s="640"/>
      <c r="AL296" s="640"/>
      <c r="AM296" s="640"/>
      <c r="AN296" s="640"/>
      <c r="AO296" s="640"/>
      <c r="AP296" s="640"/>
      <c r="AQ296" s="640"/>
      <c r="AR296" s="640"/>
      <c r="AS296" s="640"/>
      <c r="AT296" s="640"/>
      <c r="AU296" s="640"/>
      <c r="AV296" s="641"/>
    </row>
    <row r="297" spans="1:48" ht="28.8" hidden="1">
      <c r="A297" s="278" t="s">
        <v>1784</v>
      </c>
      <c r="B297" s="44" t="s">
        <v>1785</v>
      </c>
      <c r="C297" s="44"/>
      <c r="D297" s="43" t="s">
        <v>591</v>
      </c>
      <c r="E297" s="144" t="s">
        <v>592</v>
      </c>
      <c r="F297" s="27"/>
      <c r="G297" s="27"/>
      <c r="H297" s="697">
        <v>2022</v>
      </c>
      <c r="I297" s="44" t="s">
        <v>1063</v>
      </c>
      <c r="J297" s="165"/>
      <c r="K297" s="165"/>
      <c r="L297" s="165" t="s">
        <v>974</v>
      </c>
      <c r="M297" s="645" t="s">
        <v>569</v>
      </c>
      <c r="N297" s="44" t="s">
        <v>1063</v>
      </c>
      <c r="O297" s="165" t="s">
        <v>974</v>
      </c>
      <c r="P297" s="645" t="s">
        <v>569</v>
      </c>
      <c r="Q297" s="165"/>
      <c r="R297" s="165"/>
      <c r="S297" s="44"/>
      <c r="T297" s="165"/>
      <c r="U297" s="44"/>
      <c r="V297" s="44"/>
      <c r="W297" s="44"/>
      <c r="X297" s="44"/>
      <c r="Y297" s="165"/>
      <c r="Z297" s="44"/>
      <c r="AA297" s="44"/>
      <c r="AB297" s="44"/>
      <c r="AC297" s="44"/>
      <c r="AD297" s="165"/>
      <c r="AE297" s="44"/>
      <c r="AF297" s="44"/>
      <c r="AG297" s="44"/>
      <c r="AH297" s="44"/>
      <c r="AI297" s="44"/>
      <c r="AJ297" s="44"/>
      <c r="AK297" s="44"/>
      <c r="AL297" s="44"/>
      <c r="AM297" s="44"/>
      <c r="AN297" s="44"/>
      <c r="AO297" s="44"/>
      <c r="AP297" s="44"/>
      <c r="AQ297" s="44"/>
      <c r="AR297" s="44"/>
      <c r="AS297" s="44"/>
      <c r="AT297" s="44"/>
      <c r="AU297" s="44"/>
      <c r="AV297" s="646"/>
    </row>
    <row r="298" spans="1:48" ht="43.2" hidden="1">
      <c r="A298" s="659" t="s">
        <v>1786</v>
      </c>
      <c r="B298" s="640" t="s">
        <v>1787</v>
      </c>
      <c r="C298" s="640"/>
      <c r="D298" s="660" t="s">
        <v>591</v>
      </c>
      <c r="E298" s="635" t="s">
        <v>592</v>
      </c>
      <c r="F298" s="637"/>
      <c r="G298" s="637"/>
      <c r="H298" s="696">
        <v>2022</v>
      </c>
      <c r="I298" s="640" t="s">
        <v>1063</v>
      </c>
      <c r="J298" s="639"/>
      <c r="K298" s="639"/>
      <c r="L298" s="639" t="s">
        <v>974</v>
      </c>
      <c r="M298" s="638" t="s">
        <v>569</v>
      </c>
      <c r="N298" s="640" t="s">
        <v>1063</v>
      </c>
      <c r="O298" s="639" t="s">
        <v>974</v>
      </c>
      <c r="P298" s="638" t="s">
        <v>569</v>
      </c>
      <c r="Q298" s="639"/>
      <c r="R298" s="639"/>
      <c r="S298" s="640"/>
      <c r="T298" s="639"/>
      <c r="U298" s="640"/>
      <c r="V298" s="640"/>
      <c r="W298" s="640"/>
      <c r="X298" s="640"/>
      <c r="Y298" s="639"/>
      <c r="Z298" s="640"/>
      <c r="AA298" s="640"/>
      <c r="AB298" s="640"/>
      <c r="AC298" s="640"/>
      <c r="AD298" s="639"/>
      <c r="AE298" s="640"/>
      <c r="AF298" s="640"/>
      <c r="AG298" s="640"/>
      <c r="AH298" s="640"/>
      <c r="AI298" s="640"/>
      <c r="AJ298" s="640"/>
      <c r="AK298" s="640"/>
      <c r="AL298" s="640"/>
      <c r="AM298" s="640"/>
      <c r="AN298" s="640"/>
      <c r="AO298" s="640"/>
      <c r="AP298" s="640"/>
      <c r="AQ298" s="640"/>
      <c r="AR298" s="640"/>
      <c r="AS298" s="640"/>
      <c r="AT298" s="640"/>
      <c r="AU298" s="640"/>
      <c r="AV298" s="641"/>
    </row>
    <row r="299" spans="1:48" ht="43.2" hidden="1">
      <c r="A299" s="278" t="s">
        <v>1788</v>
      </c>
      <c r="B299" s="44" t="s">
        <v>1612</v>
      </c>
      <c r="C299" s="44"/>
      <c r="D299" s="43" t="s">
        <v>566</v>
      </c>
      <c r="E299" s="43"/>
      <c r="F299" s="27"/>
      <c r="G299" s="27"/>
      <c r="H299" s="697">
        <v>2022</v>
      </c>
      <c r="I299" s="44"/>
      <c r="J299" s="165"/>
      <c r="K299" s="165"/>
      <c r="L299" s="165"/>
      <c r="M299" s="165"/>
      <c r="N299" s="44" t="s">
        <v>1789</v>
      </c>
      <c r="O299" s="165"/>
      <c r="P299" s="165" t="s">
        <v>861</v>
      </c>
      <c r="Q299" s="165"/>
      <c r="R299" s="165"/>
      <c r="S299" s="44" t="s">
        <v>1790</v>
      </c>
      <c r="T299" s="165"/>
      <c r="U299" s="645" t="s">
        <v>654</v>
      </c>
      <c r="V299" s="44"/>
      <c r="W299" s="44"/>
      <c r="X299" s="44" t="s">
        <v>1791</v>
      </c>
      <c r="Y299" s="165"/>
      <c r="Z299" s="645" t="s">
        <v>654</v>
      </c>
      <c r="AA299" s="44"/>
      <c r="AB299" s="44"/>
      <c r="AC299" s="44" t="s">
        <v>1792</v>
      </c>
      <c r="AD299" s="165"/>
      <c r="AE299" s="645" t="s">
        <v>654</v>
      </c>
      <c r="AF299" s="44"/>
      <c r="AG299" s="44"/>
      <c r="AH299" s="44" t="s">
        <v>21</v>
      </c>
      <c r="AI299" s="165" t="s">
        <v>568</v>
      </c>
      <c r="AJ299" s="645" t="s">
        <v>569</v>
      </c>
      <c r="AK299" s="44"/>
      <c r="AL299" s="44"/>
      <c r="AM299" s="44" t="s">
        <v>87</v>
      </c>
      <c r="AN299" s="165" t="s">
        <v>782</v>
      </c>
      <c r="AO299" s="645" t="s">
        <v>569</v>
      </c>
      <c r="AP299" s="44"/>
      <c r="AQ299" s="44"/>
      <c r="AR299" s="44"/>
      <c r="AS299" s="44"/>
      <c r="AT299" s="44"/>
      <c r="AU299" s="44"/>
      <c r="AV299" s="646"/>
    </row>
    <row r="300" spans="1:48" ht="43.2" hidden="1">
      <c r="A300" s="659" t="s">
        <v>1793</v>
      </c>
      <c r="B300" s="640" t="s">
        <v>1612</v>
      </c>
      <c r="C300" s="640"/>
      <c r="D300" s="660" t="s">
        <v>566</v>
      </c>
      <c r="E300" s="660"/>
      <c r="F300" s="637"/>
      <c r="G300" s="637"/>
      <c r="H300" s="696">
        <v>2022</v>
      </c>
      <c r="I300" s="640"/>
      <c r="J300" s="639"/>
      <c r="K300" s="639"/>
      <c r="L300" s="639"/>
      <c r="M300" s="639"/>
      <c r="N300" s="640" t="s">
        <v>1789</v>
      </c>
      <c r="O300" s="639"/>
      <c r="P300" s="639" t="s">
        <v>861</v>
      </c>
      <c r="Q300" s="639"/>
      <c r="R300" s="639"/>
      <c r="S300" s="640" t="s">
        <v>1790</v>
      </c>
      <c r="T300" s="639"/>
      <c r="U300" s="638" t="s">
        <v>654</v>
      </c>
      <c r="V300" s="640"/>
      <c r="W300" s="640"/>
      <c r="X300" s="640" t="s">
        <v>1791</v>
      </c>
      <c r="Y300" s="639"/>
      <c r="Z300" s="638" t="s">
        <v>654</v>
      </c>
      <c r="AA300" s="640"/>
      <c r="AB300" s="640"/>
      <c r="AC300" s="640" t="s">
        <v>1794</v>
      </c>
      <c r="AD300" s="639"/>
      <c r="AE300" s="638" t="s">
        <v>654</v>
      </c>
      <c r="AF300" s="640"/>
      <c r="AG300" s="640"/>
      <c r="AH300" s="640" t="s">
        <v>21</v>
      </c>
      <c r="AI300" s="639" t="s">
        <v>568</v>
      </c>
      <c r="AJ300" s="638" t="s">
        <v>569</v>
      </c>
      <c r="AK300" s="640"/>
      <c r="AL300" s="640"/>
      <c r="AM300" s="640" t="s">
        <v>87</v>
      </c>
      <c r="AN300" s="639" t="s">
        <v>782</v>
      </c>
      <c r="AO300" s="638" t="s">
        <v>569</v>
      </c>
      <c r="AP300" s="640"/>
      <c r="AQ300" s="640"/>
      <c r="AR300" s="640"/>
      <c r="AS300" s="640"/>
      <c r="AT300" s="640"/>
      <c r="AU300" s="640"/>
      <c r="AV300" s="641"/>
    </row>
    <row r="301" spans="1:48" ht="28.8" hidden="1">
      <c r="A301" s="278" t="s">
        <v>1795</v>
      </c>
      <c r="B301" s="44" t="s">
        <v>1796</v>
      </c>
      <c r="C301" s="44"/>
      <c r="D301" s="43" t="s">
        <v>591</v>
      </c>
      <c r="E301" s="144" t="s">
        <v>592</v>
      </c>
      <c r="F301" s="27"/>
      <c r="G301" s="27"/>
      <c r="H301" s="697">
        <v>2022</v>
      </c>
      <c r="I301" s="44" t="s">
        <v>347</v>
      </c>
      <c r="J301" s="165"/>
      <c r="K301" s="165"/>
      <c r="L301" s="165" t="s">
        <v>641</v>
      </c>
      <c r="M301" s="645" t="s">
        <v>569</v>
      </c>
      <c r="N301" s="44" t="s">
        <v>347</v>
      </c>
      <c r="O301" s="165" t="s">
        <v>641</v>
      </c>
      <c r="P301" s="645" t="s">
        <v>569</v>
      </c>
      <c r="Q301" s="165"/>
      <c r="R301" s="165"/>
      <c r="S301" s="44" t="s">
        <v>1797</v>
      </c>
      <c r="T301" s="165"/>
      <c r="U301" s="645" t="s">
        <v>802</v>
      </c>
      <c r="V301" s="44"/>
      <c r="W301" s="44"/>
      <c r="X301" s="44" t="s">
        <v>344</v>
      </c>
      <c r="Y301" s="165" t="s">
        <v>641</v>
      </c>
      <c r="Z301" s="645" t="s">
        <v>569</v>
      </c>
      <c r="AA301" s="44"/>
      <c r="AB301" s="44"/>
      <c r="AC301" s="44"/>
      <c r="AD301" s="165"/>
      <c r="AE301" s="44"/>
      <c r="AF301" s="44"/>
      <c r="AG301" s="44"/>
      <c r="AH301" s="44"/>
      <c r="AI301" s="44"/>
      <c r="AJ301" s="44"/>
      <c r="AK301" s="44"/>
      <c r="AL301" s="44"/>
      <c r="AM301" s="44"/>
      <c r="AN301" s="44"/>
      <c r="AO301" s="44"/>
      <c r="AP301" s="44"/>
      <c r="AQ301" s="44"/>
      <c r="AR301" s="44"/>
      <c r="AS301" s="44"/>
      <c r="AT301" s="44"/>
      <c r="AU301" s="44"/>
      <c r="AV301" s="646"/>
    </row>
    <row r="302" spans="1:48" ht="43.2" hidden="1">
      <c r="A302" s="659" t="s">
        <v>1798</v>
      </c>
      <c r="B302" s="640" t="s">
        <v>1799</v>
      </c>
      <c r="C302" s="640"/>
      <c r="D302" s="660" t="s">
        <v>602</v>
      </c>
      <c r="E302" s="660"/>
      <c r="F302" s="637"/>
      <c r="G302" s="637"/>
      <c r="H302" s="696">
        <v>2022</v>
      </c>
      <c r="I302" s="640" t="s">
        <v>347</v>
      </c>
      <c r="J302" s="639"/>
      <c r="K302" s="639"/>
      <c r="L302" s="639" t="s">
        <v>641</v>
      </c>
      <c r="M302" s="638" t="s">
        <v>569</v>
      </c>
      <c r="N302" s="640" t="s">
        <v>347</v>
      </c>
      <c r="O302" s="639" t="s">
        <v>641</v>
      </c>
      <c r="P302" s="638" t="s">
        <v>569</v>
      </c>
      <c r="Q302" s="639"/>
      <c r="R302" s="639"/>
      <c r="S302" s="640"/>
      <c r="T302" s="639"/>
      <c r="U302" s="640"/>
      <c r="V302" s="640"/>
      <c r="W302" s="640"/>
      <c r="X302" s="640"/>
      <c r="Y302" s="639"/>
      <c r="Z302" s="640"/>
      <c r="AA302" s="640"/>
      <c r="AB302" s="640"/>
      <c r="AC302" s="640"/>
      <c r="AD302" s="639"/>
      <c r="AE302" s="640"/>
      <c r="AF302" s="640"/>
      <c r="AG302" s="640"/>
      <c r="AH302" s="640"/>
      <c r="AI302" s="640"/>
      <c r="AJ302" s="640"/>
      <c r="AK302" s="640"/>
      <c r="AL302" s="640"/>
      <c r="AM302" s="640"/>
      <c r="AN302" s="640"/>
      <c r="AO302" s="640"/>
      <c r="AP302" s="640"/>
      <c r="AQ302" s="640"/>
      <c r="AR302" s="640"/>
      <c r="AS302" s="640"/>
      <c r="AT302" s="640"/>
      <c r="AU302" s="640"/>
      <c r="AV302" s="641"/>
    </row>
    <row r="303" spans="1:48" ht="43.2" hidden="1">
      <c r="A303" s="278" t="s">
        <v>1800</v>
      </c>
      <c r="B303" s="44" t="s">
        <v>1801</v>
      </c>
      <c r="C303" s="44"/>
      <c r="D303" s="43" t="s">
        <v>566</v>
      </c>
      <c r="E303" s="43"/>
      <c r="F303" s="27"/>
      <c r="G303" s="27"/>
      <c r="H303" s="697">
        <v>2022</v>
      </c>
      <c r="I303" s="44"/>
      <c r="J303" s="165"/>
      <c r="K303" s="165"/>
      <c r="L303" s="165"/>
      <c r="M303" s="165"/>
      <c r="N303" s="44" t="s">
        <v>1797</v>
      </c>
      <c r="O303" s="165"/>
      <c r="P303" s="645" t="s">
        <v>802</v>
      </c>
      <c r="Q303" s="165"/>
      <c r="R303" s="165"/>
      <c r="S303" s="44" t="s">
        <v>347</v>
      </c>
      <c r="T303" s="165" t="s">
        <v>641</v>
      </c>
      <c r="U303" s="645" t="s">
        <v>569</v>
      </c>
      <c r="V303" s="44"/>
      <c r="W303" s="44"/>
      <c r="X303" s="44"/>
      <c r="Y303" s="165"/>
      <c r="Z303" s="44"/>
      <c r="AA303" s="44"/>
      <c r="AB303" s="44"/>
      <c r="AC303" s="44"/>
      <c r="AD303" s="165"/>
      <c r="AE303" s="44"/>
      <c r="AF303" s="44"/>
      <c r="AG303" s="44"/>
      <c r="AH303" s="44"/>
      <c r="AI303" s="44"/>
      <c r="AJ303" s="44"/>
      <c r="AK303" s="44"/>
      <c r="AL303" s="44"/>
      <c r="AM303" s="44"/>
      <c r="AN303" s="44"/>
      <c r="AO303" s="44"/>
      <c r="AP303" s="44"/>
      <c r="AQ303" s="44"/>
      <c r="AR303" s="44"/>
      <c r="AS303" s="44"/>
      <c r="AT303" s="44"/>
      <c r="AU303" s="44"/>
      <c r="AV303" s="646"/>
    </row>
    <row r="304" spans="1:48" ht="43.2" hidden="1">
      <c r="A304" s="659" t="s">
        <v>1802</v>
      </c>
      <c r="B304" s="640" t="s">
        <v>1803</v>
      </c>
      <c r="C304" s="640"/>
      <c r="D304" s="660" t="s">
        <v>602</v>
      </c>
      <c r="E304" s="660"/>
      <c r="F304" s="637"/>
      <c r="G304" s="637"/>
      <c r="H304" s="696">
        <v>2022</v>
      </c>
      <c r="I304" s="640"/>
      <c r="J304" s="639"/>
      <c r="K304" s="639"/>
      <c r="L304" s="639"/>
      <c r="M304" s="639"/>
      <c r="N304" s="634" t="s">
        <v>50</v>
      </c>
      <c r="O304" s="638" t="s">
        <v>1046</v>
      </c>
      <c r="P304" s="638" t="s">
        <v>569</v>
      </c>
      <c r="Q304" s="639"/>
      <c r="R304" s="639"/>
      <c r="S304" s="640" t="s">
        <v>1693</v>
      </c>
      <c r="T304" s="639" t="s">
        <v>1097</v>
      </c>
      <c r="U304" s="638" t="s">
        <v>569</v>
      </c>
      <c r="V304" s="640"/>
      <c r="W304" s="640"/>
      <c r="X304" s="640" t="s">
        <v>1804</v>
      </c>
      <c r="Y304" s="639" t="s">
        <v>641</v>
      </c>
      <c r="Z304" s="638" t="s">
        <v>569</v>
      </c>
      <c r="AA304" s="640"/>
      <c r="AB304" s="640"/>
      <c r="AC304" s="640" t="s">
        <v>1671</v>
      </c>
      <c r="AD304" s="639" t="s">
        <v>641</v>
      </c>
      <c r="AE304" s="638" t="s">
        <v>569</v>
      </c>
      <c r="AF304" s="640"/>
      <c r="AG304" s="640"/>
      <c r="AH304" s="640" t="s">
        <v>1805</v>
      </c>
      <c r="AI304" s="639" t="s">
        <v>641</v>
      </c>
      <c r="AJ304" s="638" t="s">
        <v>569</v>
      </c>
      <c r="AK304" s="640"/>
      <c r="AL304" s="640"/>
      <c r="AM304" s="640" t="s">
        <v>700</v>
      </c>
      <c r="AN304" s="639" t="s">
        <v>641</v>
      </c>
      <c r="AO304" s="638" t="s">
        <v>569</v>
      </c>
      <c r="AP304" s="640"/>
      <c r="AQ304" s="640"/>
      <c r="AR304" s="640" t="s">
        <v>1806</v>
      </c>
      <c r="AS304" s="639" t="s">
        <v>641</v>
      </c>
      <c r="AT304" s="638" t="s">
        <v>569</v>
      </c>
      <c r="AU304" s="640"/>
      <c r="AV304" s="641"/>
    </row>
    <row r="305" spans="1:48" ht="28.8" hidden="1">
      <c r="A305" s="278" t="s">
        <v>1807</v>
      </c>
      <c r="B305" s="44" t="s">
        <v>1808</v>
      </c>
      <c r="C305" s="44"/>
      <c r="D305" s="43" t="s">
        <v>602</v>
      </c>
      <c r="E305" s="43"/>
      <c r="F305" s="27"/>
      <c r="G305" s="27"/>
      <c r="H305" s="697">
        <v>2022</v>
      </c>
      <c r="I305" s="643" t="s">
        <v>50</v>
      </c>
      <c r="J305" s="165"/>
      <c r="K305" s="165"/>
      <c r="L305" s="645" t="s">
        <v>1046</v>
      </c>
      <c r="M305" s="645" t="s">
        <v>569</v>
      </c>
      <c r="N305" s="643" t="s">
        <v>50</v>
      </c>
      <c r="O305" s="645" t="s">
        <v>1046</v>
      </c>
      <c r="P305" s="645" t="s">
        <v>569</v>
      </c>
      <c r="Q305" s="165"/>
      <c r="R305" s="165"/>
      <c r="S305" s="44"/>
      <c r="T305" s="165"/>
      <c r="U305" s="44"/>
      <c r="V305" s="44"/>
      <c r="W305" s="44"/>
      <c r="X305" s="44"/>
      <c r="Y305" s="165"/>
      <c r="Z305" s="44"/>
      <c r="AA305" s="44"/>
      <c r="AB305" s="44"/>
      <c r="AC305" s="44"/>
      <c r="AD305" s="165"/>
      <c r="AE305" s="44"/>
      <c r="AF305" s="44"/>
      <c r="AG305" s="44"/>
      <c r="AH305" s="44"/>
      <c r="AI305" s="44"/>
      <c r="AJ305" s="44"/>
      <c r="AK305" s="44"/>
      <c r="AL305" s="44"/>
      <c r="AM305" s="44"/>
      <c r="AN305" s="44"/>
      <c r="AO305" s="44"/>
      <c r="AP305" s="44"/>
      <c r="AQ305" s="44"/>
      <c r="AR305" s="44"/>
      <c r="AS305" s="44"/>
      <c r="AT305" s="44"/>
      <c r="AU305" s="44"/>
      <c r="AV305" s="646"/>
    </row>
    <row r="306" spans="1:48" ht="43.2" hidden="1">
      <c r="A306" s="659" t="s">
        <v>1809</v>
      </c>
      <c r="B306" s="640" t="s">
        <v>1810</v>
      </c>
      <c r="C306" s="640"/>
      <c r="D306" s="660" t="s">
        <v>591</v>
      </c>
      <c r="E306" s="635" t="s">
        <v>592</v>
      </c>
      <c r="F306" s="637"/>
      <c r="G306" s="637"/>
      <c r="H306" s="696">
        <v>2022</v>
      </c>
      <c r="I306" s="640" t="s">
        <v>344</v>
      </c>
      <c r="J306" s="639"/>
      <c r="K306" s="639"/>
      <c r="L306" s="639" t="s">
        <v>641</v>
      </c>
      <c r="M306" s="638" t="s">
        <v>569</v>
      </c>
      <c r="N306" s="640" t="s">
        <v>344</v>
      </c>
      <c r="O306" s="639" t="s">
        <v>641</v>
      </c>
      <c r="P306" s="638" t="s">
        <v>569</v>
      </c>
      <c r="Q306" s="639"/>
      <c r="R306" s="639"/>
      <c r="S306" s="640" t="s">
        <v>1078</v>
      </c>
      <c r="T306" s="639"/>
      <c r="U306" s="639" t="s">
        <v>1811</v>
      </c>
      <c r="V306" s="640"/>
      <c r="W306" s="640"/>
      <c r="X306" s="640" t="s">
        <v>1812</v>
      </c>
      <c r="Y306" s="639"/>
      <c r="Z306" s="639" t="s">
        <v>1813</v>
      </c>
      <c r="AA306" s="640"/>
      <c r="AB306" s="640"/>
      <c r="AC306" s="640"/>
      <c r="AD306" s="639"/>
      <c r="AE306" s="640"/>
      <c r="AF306" s="640"/>
      <c r="AG306" s="640"/>
      <c r="AH306" s="640"/>
      <c r="AI306" s="640"/>
      <c r="AJ306" s="640"/>
      <c r="AK306" s="640"/>
      <c r="AL306" s="640"/>
      <c r="AM306" s="640"/>
      <c r="AN306" s="640"/>
      <c r="AO306" s="640"/>
      <c r="AP306" s="640"/>
      <c r="AQ306" s="640"/>
      <c r="AR306" s="640"/>
      <c r="AS306" s="640"/>
      <c r="AT306" s="640"/>
      <c r="AU306" s="640"/>
      <c r="AV306" s="641"/>
    </row>
    <row r="307" spans="1:48" ht="43.2" hidden="1">
      <c r="A307" s="278" t="s">
        <v>1250</v>
      </c>
      <c r="B307" s="44" t="s">
        <v>1814</v>
      </c>
      <c r="C307" s="44"/>
      <c r="D307" s="43" t="s">
        <v>566</v>
      </c>
      <c r="E307" s="43"/>
      <c r="F307" s="27"/>
      <c r="G307" s="27"/>
      <c r="H307" s="697">
        <v>2022</v>
      </c>
      <c r="I307" s="44"/>
      <c r="J307" s="165"/>
      <c r="K307" s="165"/>
      <c r="L307" s="165"/>
      <c r="M307" s="165"/>
      <c r="N307" s="44" t="s">
        <v>78</v>
      </c>
      <c r="O307" s="165" t="s">
        <v>1097</v>
      </c>
      <c r="P307" s="645" t="s">
        <v>569</v>
      </c>
      <c r="Q307" s="165"/>
      <c r="R307" s="165"/>
      <c r="S307" s="44" t="s">
        <v>1095</v>
      </c>
      <c r="T307" s="165"/>
      <c r="U307" s="165" t="s">
        <v>708</v>
      </c>
      <c r="V307" s="44"/>
      <c r="W307" s="44"/>
      <c r="X307" s="44" t="s">
        <v>1096</v>
      </c>
      <c r="Y307" s="165"/>
      <c r="Z307" s="165" t="s">
        <v>708</v>
      </c>
      <c r="AA307" s="44"/>
      <c r="AB307" s="44"/>
      <c r="AC307" s="44" t="s">
        <v>1253</v>
      </c>
      <c r="AD307" s="165"/>
      <c r="AE307" s="165" t="s">
        <v>708</v>
      </c>
      <c r="AF307" s="44"/>
      <c r="AG307" s="44"/>
      <c r="AH307" s="44" t="s">
        <v>1255</v>
      </c>
      <c r="AI307" s="44"/>
      <c r="AJ307" s="165" t="s">
        <v>708</v>
      </c>
      <c r="AK307" s="44"/>
      <c r="AL307" s="44"/>
      <c r="AM307" s="44"/>
      <c r="AN307" s="44"/>
      <c r="AO307" s="44"/>
      <c r="AP307" s="44"/>
      <c r="AQ307" s="44"/>
      <c r="AR307" s="44"/>
      <c r="AS307" s="44"/>
      <c r="AT307" s="44"/>
      <c r="AU307" s="44"/>
      <c r="AV307" s="646"/>
    </row>
    <row r="308" spans="1:48" ht="28.8" hidden="1">
      <c r="A308" s="659" t="s">
        <v>1815</v>
      </c>
      <c r="B308" s="640" t="s">
        <v>1816</v>
      </c>
      <c r="C308" s="640"/>
      <c r="D308" s="660" t="s">
        <v>566</v>
      </c>
      <c r="E308" s="660"/>
      <c r="F308" s="637"/>
      <c r="G308" s="637"/>
      <c r="H308" s="696">
        <v>2022</v>
      </c>
      <c r="I308" s="640" t="s">
        <v>1817</v>
      </c>
      <c r="J308" s="639"/>
      <c r="K308" s="639"/>
      <c r="L308" s="639"/>
      <c r="M308" s="639" t="s">
        <v>708</v>
      </c>
      <c r="N308" s="640" t="s">
        <v>1817</v>
      </c>
      <c r="O308" s="639"/>
      <c r="P308" s="639" t="s">
        <v>708</v>
      </c>
      <c r="Q308" s="639"/>
      <c r="R308" s="639"/>
      <c r="S308" s="640" t="s">
        <v>1818</v>
      </c>
      <c r="T308" s="639"/>
      <c r="U308" s="639" t="s">
        <v>708</v>
      </c>
      <c r="V308" s="640"/>
      <c r="W308" s="640"/>
      <c r="X308" s="640" t="s">
        <v>78</v>
      </c>
      <c r="Y308" s="639" t="s">
        <v>1097</v>
      </c>
      <c r="Z308" s="638" t="s">
        <v>569</v>
      </c>
      <c r="AA308" s="640"/>
      <c r="AB308" s="640"/>
      <c r="AC308" s="640" t="s">
        <v>1096</v>
      </c>
      <c r="AD308" s="639"/>
      <c r="AE308" s="639" t="s">
        <v>708</v>
      </c>
      <c r="AF308" s="640"/>
      <c r="AG308" s="640"/>
      <c r="AH308" s="640" t="s">
        <v>1095</v>
      </c>
      <c r="AI308" s="639"/>
      <c r="AJ308" s="639" t="s">
        <v>708</v>
      </c>
      <c r="AK308" s="640"/>
      <c r="AL308" s="640"/>
      <c r="AM308" s="640"/>
      <c r="AN308" s="640"/>
      <c r="AO308" s="640"/>
      <c r="AP308" s="640"/>
      <c r="AQ308" s="640"/>
      <c r="AR308" s="640"/>
      <c r="AS308" s="640"/>
      <c r="AT308" s="640"/>
      <c r="AU308" s="640"/>
      <c r="AV308" s="641"/>
    </row>
    <row r="309" spans="1:48" ht="28.8" hidden="1">
      <c r="A309" s="278" t="s">
        <v>1819</v>
      </c>
      <c r="B309" s="44" t="s">
        <v>1820</v>
      </c>
      <c r="C309" s="44"/>
      <c r="D309" s="43" t="s">
        <v>704</v>
      </c>
      <c r="E309" s="43"/>
      <c r="F309" s="27"/>
      <c r="G309" s="27"/>
      <c r="H309" s="697">
        <v>2022</v>
      </c>
      <c r="I309" s="44" t="s">
        <v>1821</v>
      </c>
      <c r="J309" s="165"/>
      <c r="K309" s="165"/>
      <c r="L309" s="165"/>
      <c r="M309" s="165" t="s">
        <v>1111</v>
      </c>
      <c r="N309" s="44" t="s">
        <v>63</v>
      </c>
      <c r="O309" s="165" t="s">
        <v>640</v>
      </c>
      <c r="P309" s="645" t="s">
        <v>569</v>
      </c>
      <c r="Q309" s="165"/>
      <c r="R309" s="165"/>
      <c r="S309" s="44" t="s">
        <v>1821</v>
      </c>
      <c r="T309" s="165"/>
      <c r="U309" s="165" t="s">
        <v>1111</v>
      </c>
      <c r="V309" s="44"/>
      <c r="W309" s="44"/>
      <c r="X309" s="44" t="s">
        <v>1822</v>
      </c>
      <c r="Y309" s="165"/>
      <c r="Z309" s="165" t="s">
        <v>1111</v>
      </c>
      <c r="AA309" s="44"/>
      <c r="AB309" s="44"/>
      <c r="AC309" s="44" t="s">
        <v>1823</v>
      </c>
      <c r="AD309" s="165"/>
      <c r="AE309" s="165" t="s">
        <v>1824</v>
      </c>
      <c r="AF309" s="44"/>
      <c r="AG309" s="44"/>
      <c r="AH309" s="44"/>
      <c r="AI309" s="44"/>
      <c r="AJ309" s="44"/>
      <c r="AK309" s="44"/>
      <c r="AL309" s="44"/>
      <c r="AM309" s="44"/>
      <c r="AN309" s="44"/>
      <c r="AO309" s="44"/>
      <c r="AP309" s="44"/>
      <c r="AQ309" s="44"/>
      <c r="AR309" s="44"/>
      <c r="AS309" s="44"/>
      <c r="AT309" s="44"/>
      <c r="AU309" s="44"/>
      <c r="AV309" s="646"/>
    </row>
    <row r="310" spans="1:48" ht="43.2" hidden="1">
      <c r="A310" s="659" t="s">
        <v>1825</v>
      </c>
      <c r="B310" s="640" t="s">
        <v>1826</v>
      </c>
      <c r="C310" s="640"/>
      <c r="D310" s="660" t="s">
        <v>566</v>
      </c>
      <c r="E310" s="660"/>
      <c r="F310" s="637"/>
      <c r="G310" s="637"/>
      <c r="H310" s="696">
        <v>2022</v>
      </c>
      <c r="I310" s="640"/>
      <c r="J310" s="639"/>
      <c r="K310" s="639"/>
      <c r="L310" s="639"/>
      <c r="M310" s="639"/>
      <c r="N310" s="640" t="s">
        <v>1827</v>
      </c>
      <c r="O310" s="639"/>
      <c r="P310" s="639" t="s">
        <v>1111</v>
      </c>
      <c r="Q310" s="639"/>
      <c r="R310" s="639"/>
      <c r="S310" s="640" t="s">
        <v>1821</v>
      </c>
      <c r="T310" s="639"/>
      <c r="U310" s="639" t="s">
        <v>1111</v>
      </c>
      <c r="V310" s="640"/>
      <c r="W310" s="640"/>
      <c r="X310" s="640" t="s">
        <v>1822</v>
      </c>
      <c r="Y310" s="639"/>
      <c r="Z310" s="639" t="s">
        <v>1111</v>
      </c>
      <c r="AA310" s="640"/>
      <c r="AB310" s="640"/>
      <c r="AC310" s="640" t="s">
        <v>63</v>
      </c>
      <c r="AD310" s="639" t="s">
        <v>640</v>
      </c>
      <c r="AE310" s="638" t="s">
        <v>569</v>
      </c>
      <c r="AF310" s="640"/>
      <c r="AG310" s="640"/>
      <c r="AH310" s="640"/>
      <c r="AI310" s="640"/>
      <c r="AJ310" s="640"/>
      <c r="AK310" s="640"/>
      <c r="AL310" s="640"/>
      <c r="AM310" s="640"/>
      <c r="AN310" s="640"/>
      <c r="AO310" s="640"/>
      <c r="AP310" s="640"/>
      <c r="AQ310" s="640"/>
      <c r="AR310" s="640"/>
      <c r="AS310" s="640"/>
      <c r="AT310" s="640"/>
      <c r="AU310" s="640"/>
      <c r="AV310" s="641"/>
    </row>
    <row r="311" spans="1:48" ht="43.2" hidden="1">
      <c r="A311" s="278" t="s">
        <v>1828</v>
      </c>
      <c r="B311" s="44" t="s">
        <v>1826</v>
      </c>
      <c r="C311" s="44"/>
      <c r="D311" s="43" t="s">
        <v>566</v>
      </c>
      <c r="E311" s="43"/>
      <c r="F311" s="27"/>
      <c r="G311" s="27"/>
      <c r="H311" s="697">
        <v>2022</v>
      </c>
      <c r="I311" s="44"/>
      <c r="J311" s="165"/>
      <c r="K311" s="165"/>
      <c r="L311" s="165"/>
      <c r="M311" s="165"/>
      <c r="N311" s="44" t="s">
        <v>1829</v>
      </c>
      <c r="O311" s="165"/>
      <c r="P311" s="165" t="s">
        <v>1111</v>
      </c>
      <c r="Q311" s="165"/>
      <c r="R311" s="165"/>
      <c r="S311" s="44" t="s">
        <v>1821</v>
      </c>
      <c r="T311" s="165"/>
      <c r="U311" s="165" t="s">
        <v>1111</v>
      </c>
      <c r="V311" s="44"/>
      <c r="W311" s="44"/>
      <c r="X311" s="44" t="s">
        <v>1822</v>
      </c>
      <c r="Y311" s="165"/>
      <c r="Z311" s="165" t="s">
        <v>1111</v>
      </c>
      <c r="AA311" s="44"/>
      <c r="AB311" s="44"/>
      <c r="AC311" s="44" t="s">
        <v>63</v>
      </c>
      <c r="AD311" s="165" t="s">
        <v>640</v>
      </c>
      <c r="AE311" s="645" t="s">
        <v>569</v>
      </c>
      <c r="AF311" s="44"/>
      <c r="AG311" s="44"/>
      <c r="AH311" s="44"/>
      <c r="AI311" s="44"/>
      <c r="AJ311" s="44"/>
      <c r="AK311" s="44"/>
      <c r="AL311" s="44"/>
      <c r="AM311" s="44"/>
      <c r="AN311" s="44"/>
      <c r="AO311" s="44"/>
      <c r="AP311" s="44"/>
      <c r="AQ311" s="44"/>
      <c r="AR311" s="44"/>
      <c r="AS311" s="44"/>
      <c r="AT311" s="44"/>
      <c r="AU311" s="44"/>
      <c r="AV311" s="646"/>
    </row>
    <row r="312" spans="1:48" ht="43.2" hidden="1">
      <c r="A312" s="659" t="s">
        <v>1830</v>
      </c>
      <c r="B312" s="640" t="s">
        <v>1826</v>
      </c>
      <c r="C312" s="640"/>
      <c r="D312" s="660" t="s">
        <v>566</v>
      </c>
      <c r="E312" s="660"/>
      <c r="F312" s="637"/>
      <c r="G312" s="637"/>
      <c r="H312" s="696">
        <v>2022</v>
      </c>
      <c r="I312" s="640"/>
      <c r="J312" s="639"/>
      <c r="K312" s="639"/>
      <c r="L312" s="639"/>
      <c r="M312" s="639"/>
      <c r="N312" s="640" t="s">
        <v>1831</v>
      </c>
      <c r="O312" s="639"/>
      <c r="P312" s="639" t="s">
        <v>1111</v>
      </c>
      <c r="Q312" s="639"/>
      <c r="R312" s="639"/>
      <c r="S312" s="640" t="s">
        <v>1821</v>
      </c>
      <c r="T312" s="639"/>
      <c r="U312" s="639" t="s">
        <v>1111</v>
      </c>
      <c r="V312" s="640"/>
      <c r="W312" s="640"/>
      <c r="X312" s="640" t="s">
        <v>1822</v>
      </c>
      <c r="Y312" s="639"/>
      <c r="Z312" s="639" t="s">
        <v>1111</v>
      </c>
      <c r="AA312" s="640"/>
      <c r="AB312" s="640"/>
      <c r="AC312" s="640" t="s">
        <v>63</v>
      </c>
      <c r="AD312" s="639" t="s">
        <v>640</v>
      </c>
      <c r="AE312" s="638" t="s">
        <v>569</v>
      </c>
      <c r="AF312" s="640"/>
      <c r="AG312" s="640"/>
      <c r="AH312" s="640"/>
      <c r="AI312" s="640"/>
      <c r="AJ312" s="640"/>
      <c r="AK312" s="640"/>
      <c r="AL312" s="640"/>
      <c r="AM312" s="640"/>
      <c r="AN312" s="640"/>
      <c r="AO312" s="640"/>
      <c r="AP312" s="640"/>
      <c r="AQ312" s="640"/>
      <c r="AR312" s="640"/>
      <c r="AS312" s="640"/>
      <c r="AT312" s="640"/>
      <c r="AU312" s="640"/>
      <c r="AV312" s="641"/>
    </row>
    <row r="313" spans="1:48" ht="43.2" hidden="1">
      <c r="A313" s="278" t="s">
        <v>1832</v>
      </c>
      <c r="B313" s="44" t="s">
        <v>1826</v>
      </c>
      <c r="C313" s="44"/>
      <c r="D313" s="43" t="s">
        <v>566</v>
      </c>
      <c r="E313" s="43"/>
      <c r="F313" s="27"/>
      <c r="G313" s="27"/>
      <c r="H313" s="697">
        <v>2022</v>
      </c>
      <c r="I313" s="44"/>
      <c r="J313" s="165"/>
      <c r="K313" s="165"/>
      <c r="L313" s="165"/>
      <c r="M313" s="165"/>
      <c r="N313" s="44" t="s">
        <v>1833</v>
      </c>
      <c r="O313" s="165"/>
      <c r="P313" s="165" t="s">
        <v>1111</v>
      </c>
      <c r="Q313" s="165"/>
      <c r="R313" s="165"/>
      <c r="S313" s="44" t="s">
        <v>1821</v>
      </c>
      <c r="T313" s="165"/>
      <c r="U313" s="165" t="s">
        <v>1111</v>
      </c>
      <c r="V313" s="44"/>
      <c r="W313" s="44"/>
      <c r="X313" s="44" t="s">
        <v>1822</v>
      </c>
      <c r="Y313" s="165"/>
      <c r="Z313" s="165" t="s">
        <v>1111</v>
      </c>
      <c r="AA313" s="44"/>
      <c r="AB313" s="44"/>
      <c r="AC313" s="44" t="s">
        <v>63</v>
      </c>
      <c r="AD313" s="165" t="s">
        <v>640</v>
      </c>
      <c r="AE313" s="645" t="s">
        <v>569</v>
      </c>
      <c r="AF313" s="44"/>
      <c r="AG313" s="44"/>
      <c r="AH313" s="44"/>
      <c r="AI313" s="44"/>
      <c r="AJ313" s="44"/>
      <c r="AK313" s="44"/>
      <c r="AL313" s="44"/>
      <c r="AM313" s="44"/>
      <c r="AN313" s="44"/>
      <c r="AO313" s="44"/>
      <c r="AP313" s="44"/>
      <c r="AQ313" s="44"/>
      <c r="AR313" s="44"/>
      <c r="AS313" s="44"/>
      <c r="AT313" s="44"/>
      <c r="AU313" s="44"/>
      <c r="AV313" s="646"/>
    </row>
    <row r="314" spans="1:48" ht="43.2" hidden="1">
      <c r="A314" s="659" t="s">
        <v>1834</v>
      </c>
      <c r="B314" s="640" t="s">
        <v>1826</v>
      </c>
      <c r="C314" s="640"/>
      <c r="D314" s="660" t="s">
        <v>566</v>
      </c>
      <c r="E314" s="660"/>
      <c r="F314" s="637"/>
      <c r="G314" s="637"/>
      <c r="H314" s="696">
        <v>2022</v>
      </c>
      <c r="I314" s="640"/>
      <c r="J314" s="639"/>
      <c r="K314" s="639"/>
      <c r="L314" s="639"/>
      <c r="M314" s="639"/>
      <c r="N314" s="640" t="s">
        <v>1835</v>
      </c>
      <c r="O314" s="639"/>
      <c r="P314" s="639" t="s">
        <v>1111</v>
      </c>
      <c r="Q314" s="639"/>
      <c r="R314" s="639"/>
      <c r="S314" s="640" t="s">
        <v>63</v>
      </c>
      <c r="T314" s="639" t="s">
        <v>640</v>
      </c>
      <c r="U314" s="638" t="s">
        <v>569</v>
      </c>
      <c r="V314" s="640"/>
      <c r="W314" s="640"/>
      <c r="X314" s="640" t="s">
        <v>1821</v>
      </c>
      <c r="Y314" s="639"/>
      <c r="Z314" s="639" t="s">
        <v>1111</v>
      </c>
      <c r="AA314" s="640"/>
      <c r="AB314" s="640"/>
      <c r="AC314" s="640" t="s">
        <v>1115</v>
      </c>
      <c r="AD314" s="639"/>
      <c r="AE314" s="639" t="s">
        <v>1836</v>
      </c>
      <c r="AF314" s="640"/>
      <c r="AG314" s="640"/>
      <c r="AH314" s="640"/>
      <c r="AI314" s="640"/>
      <c r="AJ314" s="640"/>
      <c r="AK314" s="640"/>
      <c r="AL314" s="640"/>
      <c r="AM314" s="640"/>
      <c r="AN314" s="640"/>
      <c r="AO314" s="640"/>
      <c r="AP314" s="640"/>
      <c r="AQ314" s="640"/>
      <c r="AR314" s="640"/>
      <c r="AS314" s="640"/>
      <c r="AT314" s="640"/>
      <c r="AU314" s="640"/>
      <c r="AV314" s="641"/>
    </row>
    <row r="315" spans="1:48" ht="43.2" hidden="1">
      <c r="A315" s="278" t="s">
        <v>1837</v>
      </c>
      <c r="B315" s="44" t="s">
        <v>1838</v>
      </c>
      <c r="C315" s="44"/>
      <c r="D315" s="43" t="s">
        <v>683</v>
      </c>
      <c r="E315" s="43"/>
      <c r="F315" s="27"/>
      <c r="G315" s="27"/>
      <c r="H315" s="697">
        <v>2022</v>
      </c>
      <c r="I315" s="44"/>
      <c r="J315" s="165"/>
      <c r="K315" s="165"/>
      <c r="L315" s="165"/>
      <c r="M315" s="165"/>
      <c r="N315" s="44" t="s">
        <v>1839</v>
      </c>
      <c r="O315" s="165"/>
      <c r="P315" s="645" t="s">
        <v>569</v>
      </c>
      <c r="Q315" s="165"/>
      <c r="R315" s="165"/>
      <c r="S315" s="44" t="s">
        <v>1339</v>
      </c>
      <c r="T315" s="165"/>
      <c r="U315" s="645" t="s">
        <v>569</v>
      </c>
      <c r="V315" s="44"/>
      <c r="W315" s="44"/>
      <c r="X315" s="44" t="s">
        <v>1840</v>
      </c>
      <c r="Y315" s="165"/>
      <c r="Z315" s="645" t="s">
        <v>569</v>
      </c>
      <c r="AA315" s="44"/>
      <c r="AB315" s="44"/>
      <c r="AC315" s="44" t="s">
        <v>46</v>
      </c>
      <c r="AD315" s="165" t="s">
        <v>641</v>
      </c>
      <c r="AE315" s="645" t="s">
        <v>569</v>
      </c>
      <c r="AF315" s="44"/>
      <c r="AG315" s="44"/>
      <c r="AH315" s="44"/>
      <c r="AI315" s="44"/>
      <c r="AJ315" s="44"/>
      <c r="AK315" s="44"/>
      <c r="AL315" s="44"/>
      <c r="AM315" s="44"/>
      <c r="AN315" s="44"/>
      <c r="AO315" s="44"/>
      <c r="AP315" s="44"/>
      <c r="AQ315" s="44"/>
      <c r="AR315" s="44"/>
      <c r="AS315" s="44"/>
      <c r="AT315" s="44"/>
      <c r="AU315" s="44"/>
      <c r="AV315" s="646"/>
    </row>
    <row r="316" spans="1:48" ht="28.8" hidden="1">
      <c r="A316" s="659" t="s">
        <v>1841</v>
      </c>
      <c r="B316" s="640" t="s">
        <v>1842</v>
      </c>
      <c r="C316" s="640"/>
      <c r="D316" s="660" t="s">
        <v>683</v>
      </c>
      <c r="E316" s="660"/>
      <c r="F316" s="637"/>
      <c r="G316" s="637"/>
      <c r="H316" s="696">
        <v>2022</v>
      </c>
      <c r="I316" s="640"/>
      <c r="J316" s="639"/>
      <c r="K316" s="639"/>
      <c r="L316" s="639"/>
      <c r="M316" s="639"/>
      <c r="N316" s="640" t="s">
        <v>1843</v>
      </c>
      <c r="O316" s="639"/>
      <c r="P316" s="638" t="s">
        <v>569</v>
      </c>
      <c r="Q316" s="639"/>
      <c r="R316" s="639"/>
      <c r="S316" s="640" t="s">
        <v>1844</v>
      </c>
      <c r="T316" s="639"/>
      <c r="U316" s="638" t="s">
        <v>569</v>
      </c>
      <c r="V316" s="640"/>
      <c r="W316" s="640"/>
      <c r="X316" s="640" t="s">
        <v>1845</v>
      </c>
      <c r="Y316" s="639"/>
      <c r="Z316" s="638" t="s">
        <v>569</v>
      </c>
      <c r="AA316" s="640"/>
      <c r="AB316" s="640"/>
      <c r="AC316" s="640" t="s">
        <v>46</v>
      </c>
      <c r="AD316" s="639" t="s">
        <v>641</v>
      </c>
      <c r="AE316" s="638" t="s">
        <v>569</v>
      </c>
      <c r="AF316" s="640"/>
      <c r="AG316" s="640"/>
      <c r="AH316" s="640"/>
      <c r="AI316" s="640"/>
      <c r="AJ316" s="640"/>
      <c r="AK316" s="640"/>
      <c r="AL316" s="640"/>
      <c r="AM316" s="640"/>
      <c r="AN316" s="640"/>
      <c r="AO316" s="640"/>
      <c r="AP316" s="640"/>
      <c r="AQ316" s="640"/>
      <c r="AR316" s="640"/>
      <c r="AS316" s="640"/>
      <c r="AT316" s="640"/>
      <c r="AU316" s="640"/>
      <c r="AV316" s="641"/>
    </row>
    <row r="317" spans="1:48" ht="43.2" hidden="1">
      <c r="A317" s="278" t="s">
        <v>1846</v>
      </c>
      <c r="B317" s="44" t="s">
        <v>1847</v>
      </c>
      <c r="C317" s="44"/>
      <c r="D317" s="43" t="s">
        <v>816</v>
      </c>
      <c r="E317" s="43"/>
      <c r="F317" s="27"/>
      <c r="G317" s="27"/>
      <c r="H317" s="697">
        <v>2022</v>
      </c>
      <c r="I317" s="44"/>
      <c r="J317" s="165"/>
      <c r="K317" s="165"/>
      <c r="L317" s="165"/>
      <c r="M317" s="165"/>
      <c r="N317" s="44" t="s">
        <v>1848</v>
      </c>
      <c r="O317" s="165"/>
      <c r="P317" s="165" t="s">
        <v>739</v>
      </c>
      <c r="Q317" s="165"/>
      <c r="R317" s="165"/>
      <c r="S317" s="44" t="s">
        <v>1849</v>
      </c>
      <c r="T317" s="165"/>
      <c r="U317" s="165" t="s">
        <v>739</v>
      </c>
      <c r="V317" s="44"/>
      <c r="W317" s="44"/>
      <c r="X317" s="44" t="s">
        <v>1850</v>
      </c>
      <c r="Y317" s="165"/>
      <c r="Z317" s="165" t="s">
        <v>739</v>
      </c>
      <c r="AA317" s="44"/>
      <c r="AB317" s="44"/>
      <c r="AC317" s="44" t="s">
        <v>1121</v>
      </c>
      <c r="AD317" s="165" t="s">
        <v>737</v>
      </c>
      <c r="AE317" s="645" t="s">
        <v>569</v>
      </c>
      <c r="AF317" s="44"/>
      <c r="AG317" s="44"/>
      <c r="AH317" s="44" t="s">
        <v>1125</v>
      </c>
      <c r="AI317" s="44"/>
      <c r="AJ317" s="165" t="s">
        <v>739</v>
      </c>
      <c r="AK317" s="44"/>
      <c r="AL317" s="44"/>
      <c r="AM317" s="44" t="s">
        <v>1851</v>
      </c>
      <c r="AN317" s="44"/>
      <c r="AO317" s="165" t="s">
        <v>739</v>
      </c>
      <c r="AP317" s="44"/>
      <c r="AQ317" s="44"/>
      <c r="AR317" s="44"/>
      <c r="AS317" s="44"/>
      <c r="AT317" s="44"/>
      <c r="AU317" s="44"/>
      <c r="AV317" s="646"/>
    </row>
    <row r="318" spans="1:48" ht="43.2" hidden="1">
      <c r="A318" s="659" t="s">
        <v>1852</v>
      </c>
      <c r="B318" s="640" t="s">
        <v>1853</v>
      </c>
      <c r="C318" s="640"/>
      <c r="D318" s="660" t="s">
        <v>566</v>
      </c>
      <c r="E318" s="660"/>
      <c r="F318" s="637"/>
      <c r="G318" s="637"/>
      <c r="H318" s="696">
        <v>2022</v>
      </c>
      <c r="I318" s="640" t="s">
        <v>1125</v>
      </c>
      <c r="J318" s="639"/>
      <c r="K318" s="639"/>
      <c r="L318" s="639"/>
      <c r="M318" s="639" t="s">
        <v>739</v>
      </c>
      <c r="N318" s="640" t="s">
        <v>1121</v>
      </c>
      <c r="O318" s="639" t="s">
        <v>737</v>
      </c>
      <c r="P318" s="638" t="s">
        <v>569</v>
      </c>
      <c r="Q318" s="639"/>
      <c r="R318" s="639"/>
      <c r="S318" s="640" t="s">
        <v>1850</v>
      </c>
      <c r="T318" s="639"/>
      <c r="U318" s="639" t="s">
        <v>739</v>
      </c>
      <c r="V318" s="640"/>
      <c r="W318" s="640"/>
      <c r="X318" s="640" t="s">
        <v>1125</v>
      </c>
      <c r="Y318" s="640"/>
      <c r="Z318" s="639" t="s">
        <v>739</v>
      </c>
      <c r="AA318" s="640"/>
      <c r="AB318" s="640"/>
      <c r="AC318" s="640"/>
      <c r="AD318" s="639"/>
      <c r="AE318" s="640"/>
      <c r="AF318" s="640"/>
      <c r="AG318" s="640"/>
      <c r="AH318" s="640"/>
      <c r="AI318" s="640"/>
      <c r="AJ318" s="640"/>
      <c r="AK318" s="640"/>
      <c r="AL318" s="640"/>
      <c r="AM318" s="640"/>
      <c r="AN318" s="640"/>
      <c r="AO318" s="640"/>
      <c r="AP318" s="640"/>
      <c r="AQ318" s="640"/>
      <c r="AR318" s="640"/>
      <c r="AS318" s="640"/>
      <c r="AT318" s="640"/>
      <c r="AU318" s="640"/>
      <c r="AV318" s="641"/>
    </row>
    <row r="319" spans="1:48" ht="43.2" hidden="1">
      <c r="A319" s="278" t="s">
        <v>1854</v>
      </c>
      <c r="B319" s="44" t="s">
        <v>1855</v>
      </c>
      <c r="C319" s="44"/>
      <c r="D319" s="43" t="s">
        <v>591</v>
      </c>
      <c r="E319" s="144" t="s">
        <v>592</v>
      </c>
      <c r="F319" s="27"/>
      <c r="G319" s="27"/>
      <c r="H319" s="697">
        <v>2022</v>
      </c>
      <c r="I319" s="44"/>
      <c r="J319" s="165"/>
      <c r="K319" s="165"/>
      <c r="L319" s="165"/>
      <c r="M319" s="165"/>
      <c r="N319" s="44" t="s">
        <v>64</v>
      </c>
      <c r="O319" s="165" t="s">
        <v>974</v>
      </c>
      <c r="P319" s="645" t="s">
        <v>569</v>
      </c>
      <c r="Q319" s="165"/>
      <c r="R319" s="165"/>
      <c r="S319" s="44" t="s">
        <v>1856</v>
      </c>
      <c r="T319" s="165"/>
      <c r="U319" s="165" t="s">
        <v>1857</v>
      </c>
      <c r="V319" s="44"/>
      <c r="W319" s="44"/>
      <c r="X319" s="44" t="s">
        <v>1858</v>
      </c>
      <c r="Y319" s="165"/>
      <c r="Z319" s="165" t="s">
        <v>1857</v>
      </c>
      <c r="AA319" s="44"/>
      <c r="AB319" s="44"/>
      <c r="AC319" s="44"/>
      <c r="AD319" s="165"/>
      <c r="AE319" s="44"/>
      <c r="AF319" s="44"/>
      <c r="AG319" s="44"/>
      <c r="AH319" s="44"/>
      <c r="AI319" s="44"/>
      <c r="AJ319" s="44"/>
      <c r="AK319" s="44"/>
      <c r="AL319" s="44"/>
      <c r="AM319" s="44"/>
      <c r="AN319" s="44"/>
      <c r="AO319" s="44"/>
      <c r="AP319" s="44"/>
      <c r="AQ319" s="44"/>
      <c r="AR319" s="44"/>
      <c r="AS319" s="44"/>
      <c r="AT319" s="44"/>
      <c r="AU319" s="44"/>
      <c r="AV319" s="646"/>
    </row>
    <row r="320" spans="1:48" ht="28.8" hidden="1">
      <c r="A320" s="659" t="s">
        <v>1859</v>
      </c>
      <c r="B320" s="640" t="s">
        <v>1860</v>
      </c>
      <c r="C320" s="640"/>
      <c r="D320" s="660" t="s">
        <v>1070</v>
      </c>
      <c r="E320" s="635" t="s">
        <v>592</v>
      </c>
      <c r="F320" s="637"/>
      <c r="G320" s="637"/>
      <c r="H320" s="696">
        <v>2022</v>
      </c>
      <c r="I320" s="640"/>
      <c r="J320" s="639"/>
      <c r="K320" s="639"/>
      <c r="L320" s="639"/>
      <c r="M320" s="639"/>
      <c r="N320" s="640" t="s">
        <v>64</v>
      </c>
      <c r="O320" s="639" t="s">
        <v>974</v>
      </c>
      <c r="P320" s="638" t="s">
        <v>569</v>
      </c>
      <c r="Q320" s="639"/>
      <c r="R320" s="639"/>
      <c r="S320" s="640" t="s">
        <v>1861</v>
      </c>
      <c r="T320" s="639" t="s">
        <v>974</v>
      </c>
      <c r="U320" s="638" t="s">
        <v>569</v>
      </c>
      <c r="V320" s="640"/>
      <c r="W320" s="640"/>
      <c r="X320" s="640"/>
      <c r="Y320" s="639"/>
      <c r="Z320" s="640"/>
      <c r="AA320" s="640"/>
      <c r="AB320" s="640"/>
      <c r="AC320" s="640"/>
      <c r="AD320" s="639"/>
      <c r="AE320" s="640"/>
      <c r="AF320" s="640"/>
      <c r="AG320" s="640"/>
      <c r="AH320" s="640"/>
      <c r="AI320" s="640"/>
      <c r="AJ320" s="640"/>
      <c r="AK320" s="640"/>
      <c r="AL320" s="640"/>
      <c r="AM320" s="640"/>
      <c r="AN320" s="640"/>
      <c r="AO320" s="640"/>
      <c r="AP320" s="640"/>
      <c r="AQ320" s="640"/>
      <c r="AR320" s="640"/>
      <c r="AS320" s="640"/>
      <c r="AT320" s="640"/>
      <c r="AU320" s="640"/>
      <c r="AV320" s="641"/>
    </row>
    <row r="321" spans="1:48" ht="43.2" hidden="1">
      <c r="A321" s="278" t="s">
        <v>1862</v>
      </c>
      <c r="B321" s="44" t="s">
        <v>1863</v>
      </c>
      <c r="C321" s="44"/>
      <c r="D321" s="43" t="s">
        <v>602</v>
      </c>
      <c r="E321" s="43"/>
      <c r="F321" s="27"/>
      <c r="G321" s="27"/>
      <c r="H321" s="697">
        <v>2022</v>
      </c>
      <c r="I321" s="44"/>
      <c r="J321" s="165"/>
      <c r="K321" s="165"/>
      <c r="L321" s="165"/>
      <c r="M321" s="165"/>
      <c r="N321" s="44" t="s">
        <v>120</v>
      </c>
      <c r="O321" s="165" t="s">
        <v>1097</v>
      </c>
      <c r="P321" s="645" t="s">
        <v>569</v>
      </c>
      <c r="Q321" s="165"/>
      <c r="R321" s="165"/>
      <c r="S321" s="44" t="s">
        <v>1864</v>
      </c>
      <c r="T321" s="165" t="s">
        <v>1097</v>
      </c>
      <c r="U321" s="645" t="s">
        <v>569</v>
      </c>
      <c r="V321" s="44"/>
      <c r="W321" s="44"/>
      <c r="X321" s="44" t="s">
        <v>1865</v>
      </c>
      <c r="Y321" s="165"/>
      <c r="Z321" s="645" t="s">
        <v>802</v>
      </c>
      <c r="AA321" s="44"/>
      <c r="AB321" s="44"/>
      <c r="AC321" s="44"/>
      <c r="AD321" s="165"/>
      <c r="AE321" s="44"/>
      <c r="AF321" s="44"/>
      <c r="AG321" s="44"/>
      <c r="AH321" s="44"/>
      <c r="AI321" s="44"/>
      <c r="AJ321" s="44"/>
      <c r="AK321" s="44"/>
      <c r="AL321" s="44"/>
      <c r="AM321" s="44"/>
      <c r="AN321" s="44"/>
      <c r="AO321" s="44"/>
      <c r="AP321" s="44"/>
      <c r="AQ321" s="44"/>
      <c r="AR321" s="44"/>
      <c r="AS321" s="44"/>
      <c r="AT321" s="44"/>
      <c r="AU321" s="44"/>
      <c r="AV321" s="646"/>
    </row>
    <row r="322" spans="1:48" ht="28.8" hidden="1">
      <c r="A322" s="659" t="s">
        <v>1866</v>
      </c>
      <c r="B322" s="640" t="s">
        <v>1867</v>
      </c>
      <c r="C322" s="640"/>
      <c r="D322" s="660" t="s">
        <v>1054</v>
      </c>
      <c r="E322" s="660"/>
      <c r="F322" s="637"/>
      <c r="G322" s="637"/>
      <c r="H322" s="696">
        <v>2022</v>
      </c>
      <c r="I322" s="640" t="s">
        <v>113</v>
      </c>
      <c r="J322" s="639"/>
      <c r="K322" s="639"/>
      <c r="L322" s="639" t="s">
        <v>737</v>
      </c>
      <c r="M322" s="638" t="s">
        <v>569</v>
      </c>
      <c r="N322" s="640" t="s">
        <v>113</v>
      </c>
      <c r="O322" s="639" t="s">
        <v>737</v>
      </c>
      <c r="P322" s="638" t="s">
        <v>569</v>
      </c>
      <c r="Q322" s="639"/>
      <c r="R322" s="639"/>
      <c r="S322" s="640"/>
      <c r="T322" s="639"/>
      <c r="U322" s="640"/>
      <c r="V322" s="640"/>
      <c r="W322" s="640"/>
      <c r="X322" s="640"/>
      <c r="Y322" s="639"/>
      <c r="Z322" s="640"/>
      <c r="AA322" s="640"/>
      <c r="AB322" s="640"/>
      <c r="AC322" s="640"/>
      <c r="AD322" s="639"/>
      <c r="AE322" s="640"/>
      <c r="AF322" s="640"/>
      <c r="AG322" s="640"/>
      <c r="AH322" s="640"/>
      <c r="AI322" s="640"/>
      <c r="AJ322" s="640"/>
      <c r="AK322" s="640"/>
      <c r="AL322" s="640"/>
      <c r="AM322" s="640"/>
      <c r="AN322" s="640"/>
      <c r="AO322" s="640"/>
      <c r="AP322" s="640"/>
      <c r="AQ322" s="640"/>
      <c r="AR322" s="640"/>
      <c r="AS322" s="640"/>
      <c r="AT322" s="640"/>
      <c r="AU322" s="640"/>
      <c r="AV322" s="641"/>
    </row>
    <row r="323" spans="1:48" ht="28.8" hidden="1">
      <c r="A323" s="278" t="s">
        <v>1868</v>
      </c>
      <c r="B323" s="44" t="s">
        <v>1869</v>
      </c>
      <c r="C323" s="44"/>
      <c r="D323" s="43" t="s">
        <v>591</v>
      </c>
      <c r="E323" s="144" t="s">
        <v>592</v>
      </c>
      <c r="F323" s="27"/>
      <c r="G323" s="27"/>
      <c r="H323" s="697">
        <v>2022</v>
      </c>
      <c r="I323" s="44" t="s">
        <v>709</v>
      </c>
      <c r="J323" s="165"/>
      <c r="K323" s="165"/>
      <c r="L323" s="165"/>
      <c r="M323" s="165" t="s">
        <v>708</v>
      </c>
      <c r="N323" s="44" t="s">
        <v>709</v>
      </c>
      <c r="O323" s="165"/>
      <c r="P323" s="165" t="s">
        <v>708</v>
      </c>
      <c r="Q323" s="165"/>
      <c r="R323" s="165"/>
      <c r="S323" s="44" t="s">
        <v>1077</v>
      </c>
      <c r="T323" s="165"/>
      <c r="U323" s="165" t="s">
        <v>708</v>
      </c>
      <c r="V323" s="44"/>
      <c r="W323" s="44"/>
      <c r="X323" s="44" t="s">
        <v>398</v>
      </c>
      <c r="Y323" s="165" t="s">
        <v>641</v>
      </c>
      <c r="Z323" s="645" t="s">
        <v>569</v>
      </c>
      <c r="AA323" s="44"/>
      <c r="AB323" s="44"/>
      <c r="AC323" s="44" t="s">
        <v>1870</v>
      </c>
      <c r="AD323" s="165"/>
      <c r="AE323" s="165" t="s">
        <v>708</v>
      </c>
      <c r="AF323" s="44"/>
      <c r="AG323" s="44"/>
      <c r="AH323" s="44" t="s">
        <v>1871</v>
      </c>
      <c r="AI323" s="44"/>
      <c r="AJ323" s="165" t="s">
        <v>708</v>
      </c>
      <c r="AK323" s="44"/>
      <c r="AL323" s="44"/>
      <c r="AM323" s="44"/>
      <c r="AN323" s="44"/>
      <c r="AO323" s="44"/>
      <c r="AP323" s="44"/>
      <c r="AQ323" s="44"/>
      <c r="AR323" s="44"/>
      <c r="AS323" s="44"/>
      <c r="AT323" s="44"/>
      <c r="AU323" s="44"/>
      <c r="AV323" s="646"/>
    </row>
    <row r="324" spans="1:48" ht="43.2" hidden="1">
      <c r="A324" s="659" t="s">
        <v>1872</v>
      </c>
      <c r="B324" s="640" t="s">
        <v>1873</v>
      </c>
      <c r="C324" s="640"/>
      <c r="D324" s="660" t="s">
        <v>566</v>
      </c>
      <c r="E324" s="660"/>
      <c r="F324" s="637"/>
      <c r="G324" s="637"/>
      <c r="H324" s="696">
        <v>2022</v>
      </c>
      <c r="I324" s="640"/>
      <c r="J324" s="639"/>
      <c r="K324" s="639"/>
      <c r="L324" s="639"/>
      <c r="M324" s="639"/>
      <c r="N324" s="640" t="s">
        <v>398</v>
      </c>
      <c r="O324" s="639" t="s">
        <v>641</v>
      </c>
      <c r="P324" s="638" t="s">
        <v>569</v>
      </c>
      <c r="Q324" s="639"/>
      <c r="R324" s="639"/>
      <c r="S324" s="640" t="s">
        <v>1874</v>
      </c>
      <c r="T324" s="639"/>
      <c r="U324" s="639" t="s">
        <v>708</v>
      </c>
      <c r="V324" s="640"/>
      <c r="W324" s="640"/>
      <c r="X324" s="640"/>
      <c r="Y324" s="639"/>
      <c r="Z324" s="640"/>
      <c r="AA324" s="640"/>
      <c r="AB324" s="640"/>
      <c r="AC324" s="640"/>
      <c r="AD324" s="639"/>
      <c r="AE324" s="640"/>
      <c r="AF324" s="640"/>
      <c r="AG324" s="640"/>
      <c r="AH324" s="640"/>
      <c r="AI324" s="640"/>
      <c r="AJ324" s="640"/>
      <c r="AK324" s="640"/>
      <c r="AL324" s="640"/>
      <c r="AM324" s="640"/>
      <c r="AN324" s="640"/>
      <c r="AO324" s="640"/>
      <c r="AP324" s="640"/>
      <c r="AQ324" s="640"/>
      <c r="AR324" s="640"/>
      <c r="AS324" s="640"/>
      <c r="AT324" s="640"/>
      <c r="AU324" s="640"/>
      <c r="AV324" s="641"/>
    </row>
    <row r="325" spans="1:48" ht="28.8" hidden="1">
      <c r="A325" s="278" t="s">
        <v>1875</v>
      </c>
      <c r="B325" s="44" t="s">
        <v>1876</v>
      </c>
      <c r="C325" s="44"/>
      <c r="D325" s="43" t="s">
        <v>704</v>
      </c>
      <c r="E325" s="144"/>
      <c r="F325" s="27"/>
      <c r="G325" s="27"/>
      <c r="H325" s="697">
        <v>2022</v>
      </c>
      <c r="I325" s="44" t="s">
        <v>709</v>
      </c>
      <c r="J325" s="165"/>
      <c r="K325" s="165"/>
      <c r="L325" s="165"/>
      <c r="M325" s="165" t="s">
        <v>708</v>
      </c>
      <c r="N325" s="44" t="s">
        <v>709</v>
      </c>
      <c r="O325" s="165"/>
      <c r="P325" s="165" t="s">
        <v>708</v>
      </c>
      <c r="Q325" s="165"/>
      <c r="R325" s="165"/>
      <c r="S325" s="44" t="s">
        <v>1077</v>
      </c>
      <c r="T325" s="165"/>
      <c r="U325" s="165" t="s">
        <v>708</v>
      </c>
      <c r="V325" s="44"/>
      <c r="W325" s="44"/>
      <c r="X325" s="44" t="s">
        <v>1877</v>
      </c>
      <c r="Y325" s="165" t="s">
        <v>641</v>
      </c>
      <c r="Z325" s="645" t="s">
        <v>569</v>
      </c>
      <c r="AA325" s="44"/>
      <c r="AB325" s="44"/>
      <c r="AC325" s="44" t="s">
        <v>1878</v>
      </c>
      <c r="AD325" s="165"/>
      <c r="AE325" s="165" t="s">
        <v>708</v>
      </c>
      <c r="AF325" s="44"/>
      <c r="AG325" s="44"/>
      <c r="AH325" s="44" t="s">
        <v>1879</v>
      </c>
      <c r="AI325" s="44"/>
      <c r="AJ325" s="165" t="s">
        <v>708</v>
      </c>
      <c r="AK325" s="44"/>
      <c r="AL325" s="44"/>
      <c r="AM325" s="44" t="s">
        <v>1880</v>
      </c>
      <c r="AN325" s="44"/>
      <c r="AO325" s="165" t="s">
        <v>708</v>
      </c>
      <c r="AP325" s="44"/>
      <c r="AQ325" s="44"/>
      <c r="AR325" s="44"/>
      <c r="AS325" s="44"/>
      <c r="AT325" s="44"/>
      <c r="AU325" s="44"/>
      <c r="AV325" s="646"/>
    </row>
    <row r="326" spans="1:48" ht="28.8" hidden="1">
      <c r="A326" s="659" t="s">
        <v>1881</v>
      </c>
      <c r="B326" s="640" t="s">
        <v>1882</v>
      </c>
      <c r="C326" s="640"/>
      <c r="D326" s="660" t="s">
        <v>704</v>
      </c>
      <c r="E326" s="635"/>
      <c r="F326" s="637"/>
      <c r="G326" s="637"/>
      <c r="H326" s="696">
        <v>2022</v>
      </c>
      <c r="I326" s="640" t="s">
        <v>1874</v>
      </c>
      <c r="J326" s="639"/>
      <c r="K326" s="639"/>
      <c r="L326" s="639"/>
      <c r="M326" s="639" t="s">
        <v>708</v>
      </c>
      <c r="N326" s="640" t="s">
        <v>1874</v>
      </c>
      <c r="O326" s="639"/>
      <c r="P326" s="639" t="s">
        <v>708</v>
      </c>
      <c r="Q326" s="639"/>
      <c r="R326" s="639"/>
      <c r="S326" s="640" t="s">
        <v>1877</v>
      </c>
      <c r="T326" s="639" t="s">
        <v>641</v>
      </c>
      <c r="U326" s="638" t="s">
        <v>569</v>
      </c>
      <c r="V326" s="640"/>
      <c r="W326" s="640"/>
      <c r="X326" s="640" t="s">
        <v>1883</v>
      </c>
      <c r="Y326" s="639"/>
      <c r="Z326" s="639" t="s">
        <v>708</v>
      </c>
      <c r="AA326" s="640"/>
      <c r="AB326" s="640"/>
      <c r="AC326" s="640"/>
      <c r="AD326" s="639"/>
      <c r="AE326" s="640"/>
      <c r="AF326" s="640"/>
      <c r="AG326" s="640"/>
      <c r="AH326" s="640"/>
      <c r="AI326" s="640"/>
      <c r="AJ326" s="640"/>
      <c r="AK326" s="640"/>
      <c r="AL326" s="640"/>
      <c r="AM326" s="640"/>
      <c r="AN326" s="640"/>
      <c r="AO326" s="640"/>
      <c r="AP326" s="640"/>
      <c r="AQ326" s="640"/>
      <c r="AR326" s="640"/>
      <c r="AS326" s="640"/>
      <c r="AT326" s="640"/>
      <c r="AU326" s="640"/>
      <c r="AV326" s="641"/>
    </row>
    <row r="327" spans="1:48" ht="28.8" hidden="1">
      <c r="A327" s="278" t="s">
        <v>1884</v>
      </c>
      <c r="B327" s="44" t="s">
        <v>1867</v>
      </c>
      <c r="C327" s="44"/>
      <c r="D327" s="43" t="s">
        <v>1054</v>
      </c>
      <c r="E327" s="43"/>
      <c r="F327" s="27"/>
      <c r="G327" s="27"/>
      <c r="H327" s="697">
        <v>2022</v>
      </c>
      <c r="I327" s="44" t="s">
        <v>1877</v>
      </c>
      <c r="J327" s="165"/>
      <c r="K327" s="165"/>
      <c r="L327" s="165" t="s">
        <v>641</v>
      </c>
      <c r="M327" s="645" t="s">
        <v>569</v>
      </c>
      <c r="N327" s="44" t="s">
        <v>1877</v>
      </c>
      <c r="O327" s="165" t="s">
        <v>641</v>
      </c>
      <c r="P327" s="645" t="s">
        <v>569</v>
      </c>
      <c r="Q327" s="165"/>
      <c r="R327" s="165"/>
      <c r="S327" s="44"/>
      <c r="T327" s="165"/>
      <c r="U327" s="44"/>
      <c r="V327" s="44"/>
      <c r="W327" s="44"/>
      <c r="X327" s="44"/>
      <c r="Y327" s="165"/>
      <c r="Z327" s="44"/>
      <c r="AA327" s="44"/>
      <c r="AB327" s="44"/>
      <c r="AC327" s="44"/>
      <c r="AD327" s="165"/>
      <c r="AE327" s="44"/>
      <c r="AF327" s="44"/>
      <c r="AG327" s="44"/>
      <c r="AH327" s="44"/>
      <c r="AI327" s="44"/>
      <c r="AJ327" s="44"/>
      <c r="AK327" s="44"/>
      <c r="AL327" s="44"/>
      <c r="AM327" s="44"/>
      <c r="AN327" s="44"/>
      <c r="AO327" s="44"/>
      <c r="AP327" s="44"/>
      <c r="AQ327" s="44"/>
      <c r="AR327" s="44"/>
      <c r="AS327" s="44"/>
      <c r="AT327" s="44"/>
      <c r="AU327" s="44"/>
      <c r="AV327" s="646"/>
    </row>
    <row r="328" spans="1:48" ht="57.6" hidden="1">
      <c r="A328" s="659" t="s">
        <v>1885</v>
      </c>
      <c r="B328" s="640" t="s">
        <v>1886</v>
      </c>
      <c r="C328" s="640"/>
      <c r="D328" s="660" t="s">
        <v>575</v>
      </c>
      <c r="E328" s="660"/>
      <c r="F328" s="637"/>
      <c r="G328" s="637"/>
      <c r="H328" s="696">
        <v>2022</v>
      </c>
      <c r="I328" s="640" t="s">
        <v>1887</v>
      </c>
      <c r="J328" s="639"/>
      <c r="K328" s="639"/>
      <c r="L328" s="639"/>
      <c r="M328" s="639" t="s">
        <v>1173</v>
      </c>
      <c r="N328" s="640" t="s">
        <v>1887</v>
      </c>
      <c r="O328" s="639"/>
      <c r="P328" s="639" t="s">
        <v>1173</v>
      </c>
      <c r="Q328" s="639"/>
      <c r="R328" s="639"/>
      <c r="S328" s="640" t="s">
        <v>1888</v>
      </c>
      <c r="T328" s="639"/>
      <c r="U328" s="639" t="s">
        <v>1173</v>
      </c>
      <c r="V328" s="640"/>
      <c r="W328" s="640"/>
      <c r="X328" s="640" t="s">
        <v>44</v>
      </c>
      <c r="Y328" s="639" t="s">
        <v>641</v>
      </c>
      <c r="Z328" s="638" t="s">
        <v>569</v>
      </c>
      <c r="AA328" s="640"/>
      <c r="AB328" s="640"/>
      <c r="AC328" s="640"/>
      <c r="AD328" s="639"/>
      <c r="AE328" s="640"/>
      <c r="AF328" s="640"/>
      <c r="AG328" s="640"/>
      <c r="AH328" s="640"/>
      <c r="AI328" s="640"/>
      <c r="AJ328" s="640"/>
      <c r="AK328" s="640"/>
      <c r="AL328" s="640"/>
      <c r="AM328" s="640"/>
      <c r="AN328" s="640"/>
      <c r="AO328" s="640"/>
      <c r="AP328" s="640"/>
      <c r="AQ328" s="640"/>
      <c r="AR328" s="640"/>
      <c r="AS328" s="640"/>
      <c r="AT328" s="640"/>
      <c r="AU328" s="640"/>
      <c r="AV328" s="641"/>
    </row>
    <row r="329" spans="1:48" ht="57.6" hidden="1">
      <c r="A329" s="278" t="s">
        <v>1889</v>
      </c>
      <c r="B329" s="44" t="s">
        <v>1886</v>
      </c>
      <c r="C329" s="44"/>
      <c r="D329" s="43" t="s">
        <v>575</v>
      </c>
      <c r="E329" s="43"/>
      <c r="F329" s="27"/>
      <c r="G329" s="27"/>
      <c r="H329" s="697">
        <v>2022</v>
      </c>
      <c r="I329" s="44" t="s">
        <v>1890</v>
      </c>
      <c r="J329" s="165"/>
      <c r="K329" s="165"/>
      <c r="L329" s="165"/>
      <c r="M329" s="165" t="s">
        <v>1173</v>
      </c>
      <c r="N329" s="44" t="s">
        <v>1890</v>
      </c>
      <c r="O329" s="165"/>
      <c r="P329" s="165" t="s">
        <v>1173</v>
      </c>
      <c r="Q329" s="165"/>
      <c r="R329" s="165"/>
      <c r="S329" s="44" t="s">
        <v>1891</v>
      </c>
      <c r="T329" s="165"/>
      <c r="U329" s="165" t="s">
        <v>1173</v>
      </c>
      <c r="V329" s="44"/>
      <c r="W329" s="44"/>
      <c r="X329" s="44" t="s">
        <v>44</v>
      </c>
      <c r="Y329" s="165" t="s">
        <v>641</v>
      </c>
      <c r="Z329" s="645" t="s">
        <v>569</v>
      </c>
      <c r="AA329" s="44"/>
      <c r="AB329" s="44"/>
      <c r="AC329" s="44"/>
      <c r="AD329" s="165"/>
      <c r="AE329" s="44"/>
      <c r="AF329" s="44"/>
      <c r="AG329" s="44"/>
      <c r="AH329" s="44"/>
      <c r="AI329" s="44"/>
      <c r="AJ329" s="44"/>
      <c r="AK329" s="44"/>
      <c r="AL329" s="44"/>
      <c r="AM329" s="44"/>
      <c r="AN329" s="44"/>
      <c r="AO329" s="44"/>
      <c r="AP329" s="44"/>
      <c r="AQ329" s="44"/>
      <c r="AR329" s="44"/>
      <c r="AS329" s="44"/>
      <c r="AT329" s="44"/>
      <c r="AU329" s="44"/>
      <c r="AV329" s="646"/>
    </row>
    <row r="330" spans="1:48" ht="43.2" hidden="1">
      <c r="A330" s="659" t="s">
        <v>1892</v>
      </c>
      <c r="B330" s="640" t="s">
        <v>1893</v>
      </c>
      <c r="C330" s="640"/>
      <c r="D330" s="660" t="s">
        <v>566</v>
      </c>
      <c r="E330" s="660"/>
      <c r="F330" s="637"/>
      <c r="G330" s="637"/>
      <c r="H330" s="696">
        <v>2022</v>
      </c>
      <c r="I330" s="640"/>
      <c r="J330" s="639"/>
      <c r="K330" s="639"/>
      <c r="L330" s="639"/>
      <c r="M330" s="639"/>
      <c r="N330" s="640" t="s">
        <v>48</v>
      </c>
      <c r="O330" s="639" t="s">
        <v>641</v>
      </c>
      <c r="P330" s="638" t="s">
        <v>569</v>
      </c>
      <c r="Q330" s="639"/>
      <c r="R330" s="639"/>
      <c r="S330" s="640" t="s">
        <v>1894</v>
      </c>
      <c r="T330" s="639"/>
      <c r="U330" s="639" t="s">
        <v>1895</v>
      </c>
      <c r="V330" s="640"/>
      <c r="W330" s="640"/>
      <c r="X330" s="640" t="s">
        <v>1896</v>
      </c>
      <c r="Y330" s="639"/>
      <c r="Z330" s="639" t="s">
        <v>1895</v>
      </c>
      <c r="AA330" s="640"/>
      <c r="AB330" s="640"/>
      <c r="AC330" s="640" t="s">
        <v>1897</v>
      </c>
      <c r="AD330" s="639"/>
      <c r="AE330" s="639" t="s">
        <v>1895</v>
      </c>
      <c r="AF330" s="640"/>
      <c r="AG330" s="640"/>
      <c r="AH330" s="640"/>
      <c r="AI330" s="640"/>
      <c r="AJ330" s="640"/>
      <c r="AK330" s="640"/>
      <c r="AL330" s="640"/>
      <c r="AM330" s="640"/>
      <c r="AN330" s="640"/>
      <c r="AO330" s="640"/>
      <c r="AP330" s="640"/>
      <c r="AQ330" s="640"/>
      <c r="AR330" s="640"/>
      <c r="AS330" s="640"/>
      <c r="AT330" s="640"/>
      <c r="AU330" s="640"/>
      <c r="AV330" s="641"/>
    </row>
    <row r="331" spans="1:48" ht="43.2" hidden="1">
      <c r="A331" s="278" t="s">
        <v>1898</v>
      </c>
      <c r="B331" s="44" t="s">
        <v>1899</v>
      </c>
      <c r="C331" s="44"/>
      <c r="D331" s="43" t="s">
        <v>610</v>
      </c>
      <c r="E331" s="144" t="s">
        <v>592</v>
      </c>
      <c r="F331" s="27"/>
      <c r="G331" s="27"/>
      <c r="H331" s="697">
        <v>2022</v>
      </c>
      <c r="I331" s="44" t="s">
        <v>1900</v>
      </c>
      <c r="J331" s="165"/>
      <c r="K331" s="165"/>
      <c r="L331" s="165"/>
      <c r="M331" s="165" t="s">
        <v>929</v>
      </c>
      <c r="N331" s="44" t="s">
        <v>1900</v>
      </c>
      <c r="O331" s="165"/>
      <c r="P331" s="165" t="s">
        <v>929</v>
      </c>
      <c r="Q331" s="165"/>
      <c r="R331" s="165"/>
      <c r="S331" s="44" t="s">
        <v>1901</v>
      </c>
      <c r="T331" s="165"/>
      <c r="U331" s="165" t="s">
        <v>929</v>
      </c>
      <c r="V331" s="44"/>
      <c r="W331" s="44"/>
      <c r="X331" s="44" t="s">
        <v>1902</v>
      </c>
      <c r="Y331" s="165"/>
      <c r="Z331" s="165" t="s">
        <v>929</v>
      </c>
      <c r="AA331" s="44"/>
      <c r="AB331" s="44"/>
      <c r="AC331" s="44" t="s">
        <v>1903</v>
      </c>
      <c r="AD331" s="165"/>
      <c r="AE331" s="165" t="s">
        <v>929</v>
      </c>
      <c r="AF331" s="44"/>
      <c r="AG331" s="44"/>
      <c r="AH331" s="44" t="s">
        <v>404</v>
      </c>
      <c r="AI331" s="165" t="s">
        <v>568</v>
      </c>
      <c r="AJ331" s="645" t="s">
        <v>569</v>
      </c>
      <c r="AK331" s="44"/>
      <c r="AL331" s="44"/>
      <c r="AM331" s="44" t="s">
        <v>1904</v>
      </c>
      <c r="AN331" s="44"/>
      <c r="AO331" s="165" t="s">
        <v>929</v>
      </c>
      <c r="AP331" s="44"/>
      <c r="AQ331" s="44"/>
      <c r="AR331" s="44" t="s">
        <v>1905</v>
      </c>
      <c r="AS331" s="44"/>
      <c r="AT331" s="165" t="s">
        <v>929</v>
      </c>
      <c r="AU331" s="44"/>
      <c r="AV331" s="646"/>
    </row>
    <row r="332" spans="1:48" ht="43.2" hidden="1">
      <c r="A332" s="659" t="s">
        <v>1906</v>
      </c>
      <c r="B332" s="640" t="s">
        <v>1907</v>
      </c>
      <c r="C332" s="640"/>
      <c r="D332" s="660" t="s">
        <v>816</v>
      </c>
      <c r="E332" s="660"/>
      <c r="F332" s="637"/>
      <c r="G332" s="637"/>
      <c r="H332" s="696">
        <v>2022</v>
      </c>
      <c r="I332" s="640" t="s">
        <v>1908</v>
      </c>
      <c r="J332" s="639"/>
      <c r="K332" s="639"/>
      <c r="L332" s="639"/>
      <c r="M332" s="639" t="s">
        <v>1198</v>
      </c>
      <c r="N332" s="640" t="s">
        <v>1909</v>
      </c>
      <c r="O332" s="639"/>
      <c r="P332" s="639" t="s">
        <v>1198</v>
      </c>
      <c r="Q332" s="639"/>
      <c r="R332" s="639"/>
      <c r="S332" s="640" t="s">
        <v>1908</v>
      </c>
      <c r="T332" s="639"/>
      <c r="U332" s="639" t="s">
        <v>1198</v>
      </c>
      <c r="V332" s="640"/>
      <c r="W332" s="640"/>
      <c r="X332" s="640" t="s">
        <v>1199</v>
      </c>
      <c r="Y332" s="639"/>
      <c r="Z332" s="639" t="s">
        <v>1198</v>
      </c>
      <c r="AA332" s="640"/>
      <c r="AB332" s="640"/>
      <c r="AC332" s="640" t="s">
        <v>404</v>
      </c>
      <c r="AD332" s="639" t="s">
        <v>568</v>
      </c>
      <c r="AE332" s="638" t="s">
        <v>569</v>
      </c>
      <c r="AF332" s="640"/>
      <c r="AG332" s="640"/>
      <c r="AH332" s="640" t="s">
        <v>1910</v>
      </c>
      <c r="AI332" s="640"/>
      <c r="AJ332" s="639" t="s">
        <v>1198</v>
      </c>
      <c r="AK332" s="640"/>
      <c r="AL332" s="640"/>
      <c r="AM332" s="640" t="s">
        <v>1911</v>
      </c>
      <c r="AN332" s="640"/>
      <c r="AO332" s="639" t="s">
        <v>1198</v>
      </c>
      <c r="AP332" s="640"/>
      <c r="AQ332" s="640"/>
      <c r="AR332" s="640"/>
      <c r="AS332" s="640"/>
      <c r="AT332" s="640"/>
      <c r="AU332" s="640"/>
      <c r="AV332" s="641"/>
    </row>
    <row r="333" spans="1:48" ht="28.8" hidden="1">
      <c r="A333" s="278" t="s">
        <v>1912</v>
      </c>
      <c r="B333" s="44" t="s">
        <v>1913</v>
      </c>
      <c r="C333" s="44"/>
      <c r="D333" s="43" t="s">
        <v>566</v>
      </c>
      <c r="E333" s="43"/>
      <c r="F333" s="27"/>
      <c r="G333" s="27"/>
      <c r="H333" s="697">
        <v>2022</v>
      </c>
      <c r="I333" s="44"/>
      <c r="J333" s="165"/>
      <c r="K333" s="165"/>
      <c r="L333" s="165"/>
      <c r="M333" s="165"/>
      <c r="N333" s="44" t="s">
        <v>1914</v>
      </c>
      <c r="O333" s="165"/>
      <c r="P333" s="165" t="s">
        <v>929</v>
      </c>
      <c r="Q333" s="165"/>
      <c r="R333" s="165"/>
      <c r="S333" s="44" t="s">
        <v>1915</v>
      </c>
      <c r="T333" s="165"/>
      <c r="U333" s="165" t="s">
        <v>929</v>
      </c>
      <c r="V333" s="44"/>
      <c r="W333" s="44"/>
      <c r="X333" s="44" t="s">
        <v>404</v>
      </c>
      <c r="Y333" s="165" t="s">
        <v>568</v>
      </c>
      <c r="Z333" s="645" t="s">
        <v>569</v>
      </c>
      <c r="AA333" s="44"/>
      <c r="AB333" s="44"/>
      <c r="AC333" s="44"/>
      <c r="AD333" s="165"/>
      <c r="AE333" s="44"/>
      <c r="AF333" s="44"/>
      <c r="AG333" s="44"/>
      <c r="AH333" s="44"/>
      <c r="AI333" s="44"/>
      <c r="AJ333" s="44"/>
      <c r="AK333" s="44"/>
      <c r="AL333" s="44"/>
      <c r="AM333" s="44"/>
      <c r="AN333" s="44"/>
      <c r="AO333" s="44"/>
      <c r="AP333" s="44"/>
      <c r="AQ333" s="44"/>
      <c r="AR333" s="44"/>
      <c r="AS333" s="44"/>
      <c r="AT333" s="44"/>
      <c r="AU333" s="44"/>
      <c r="AV333" s="646"/>
    </row>
    <row r="334" spans="1:48" ht="43.2" hidden="1">
      <c r="A334" s="659" t="s">
        <v>1916</v>
      </c>
      <c r="B334" s="640" t="s">
        <v>1917</v>
      </c>
      <c r="C334" s="640"/>
      <c r="D334" s="660" t="s">
        <v>662</v>
      </c>
      <c r="E334" s="635" t="s">
        <v>592</v>
      </c>
      <c r="F334" s="637"/>
      <c r="G334" s="637"/>
      <c r="H334" s="696">
        <v>2022</v>
      </c>
      <c r="I334" s="640" t="s">
        <v>1918</v>
      </c>
      <c r="J334" s="639"/>
      <c r="K334" s="639"/>
      <c r="L334" s="639"/>
      <c r="M334" s="639" t="s">
        <v>708</v>
      </c>
      <c r="N334" s="640" t="s">
        <v>1918</v>
      </c>
      <c r="O334" s="639"/>
      <c r="P334" s="639" t="s">
        <v>708</v>
      </c>
      <c r="Q334" s="639"/>
      <c r="R334" s="639"/>
      <c r="S334" s="640" t="s">
        <v>1919</v>
      </c>
      <c r="T334" s="639"/>
      <c r="U334" s="639" t="s">
        <v>708</v>
      </c>
      <c r="V334" s="640"/>
      <c r="W334" s="640"/>
      <c r="X334" s="640" t="s">
        <v>1920</v>
      </c>
      <c r="Y334" s="639"/>
      <c r="Z334" s="639" t="s">
        <v>708</v>
      </c>
      <c r="AA334" s="640"/>
      <c r="AB334" s="640"/>
      <c r="AC334" s="640" t="s">
        <v>1921</v>
      </c>
      <c r="AD334" s="639"/>
      <c r="AE334" s="639" t="s">
        <v>708</v>
      </c>
      <c r="AF334" s="640"/>
      <c r="AG334" s="640"/>
      <c r="AH334" s="640" t="s">
        <v>404</v>
      </c>
      <c r="AI334" s="639" t="s">
        <v>568</v>
      </c>
      <c r="AJ334" s="638" t="s">
        <v>569</v>
      </c>
      <c r="AK334" s="640"/>
      <c r="AL334" s="640"/>
      <c r="AM334" s="640" t="s">
        <v>1922</v>
      </c>
      <c r="AN334" s="640"/>
      <c r="AO334" s="639" t="s">
        <v>708</v>
      </c>
      <c r="AP334" s="640"/>
      <c r="AQ334" s="640"/>
      <c r="AR334" s="640"/>
      <c r="AS334" s="640"/>
      <c r="AT334" s="640"/>
      <c r="AU334" s="640"/>
      <c r="AV334" s="641"/>
    </row>
    <row r="335" spans="1:48" ht="28.8" hidden="1">
      <c r="A335" s="278" t="s">
        <v>1923</v>
      </c>
      <c r="B335" s="44" t="s">
        <v>1924</v>
      </c>
      <c r="C335" s="44"/>
      <c r="D335" s="43" t="s">
        <v>610</v>
      </c>
      <c r="E335" s="144" t="s">
        <v>592</v>
      </c>
      <c r="F335" s="27"/>
      <c r="G335" s="27"/>
      <c r="H335" s="697">
        <v>2022</v>
      </c>
      <c r="I335" s="44" t="s">
        <v>404</v>
      </c>
      <c r="J335" s="165"/>
      <c r="K335" s="165"/>
      <c r="L335" s="165" t="s">
        <v>568</v>
      </c>
      <c r="M335" s="645" t="s">
        <v>569</v>
      </c>
      <c r="N335" s="44" t="s">
        <v>404</v>
      </c>
      <c r="O335" s="165" t="s">
        <v>568</v>
      </c>
      <c r="P335" s="645" t="s">
        <v>569</v>
      </c>
      <c r="Q335" s="165"/>
      <c r="R335" s="165"/>
      <c r="S335" s="44"/>
      <c r="T335" s="165"/>
      <c r="U335" s="44"/>
      <c r="V335" s="44"/>
      <c r="W335" s="44"/>
      <c r="X335" s="44"/>
      <c r="Y335" s="165"/>
      <c r="Z335" s="44"/>
      <c r="AA335" s="44"/>
      <c r="AB335" s="44"/>
      <c r="AC335" s="44"/>
      <c r="AD335" s="165"/>
      <c r="AE335" s="44"/>
      <c r="AF335" s="44"/>
      <c r="AG335" s="44"/>
      <c r="AH335" s="44"/>
      <c r="AI335" s="44"/>
      <c r="AJ335" s="44"/>
      <c r="AK335" s="44"/>
      <c r="AL335" s="44"/>
      <c r="AM335" s="44"/>
      <c r="AN335" s="44"/>
      <c r="AO335" s="44"/>
      <c r="AP335" s="44"/>
      <c r="AQ335" s="44"/>
      <c r="AR335" s="44"/>
      <c r="AS335" s="44"/>
      <c r="AT335" s="44"/>
      <c r="AU335" s="44"/>
      <c r="AV335" s="646"/>
    </row>
    <row r="336" spans="1:48" ht="28.8" hidden="1">
      <c r="A336" s="659" t="s">
        <v>1925</v>
      </c>
      <c r="B336" s="640" t="s">
        <v>1926</v>
      </c>
      <c r="C336" s="640"/>
      <c r="D336" s="660" t="s">
        <v>595</v>
      </c>
      <c r="E336" s="635" t="s">
        <v>592</v>
      </c>
      <c r="F336" s="637"/>
      <c r="G336" s="637"/>
      <c r="H336" s="696">
        <v>2022</v>
      </c>
      <c r="I336" s="640" t="s">
        <v>1927</v>
      </c>
      <c r="J336" s="639"/>
      <c r="K336" s="639"/>
      <c r="L336" s="639"/>
      <c r="M336" s="639" t="s">
        <v>929</v>
      </c>
      <c r="N336" s="640" t="s">
        <v>1927</v>
      </c>
      <c r="O336" s="639"/>
      <c r="P336" s="639" t="s">
        <v>929</v>
      </c>
      <c r="Q336" s="639"/>
      <c r="R336" s="639"/>
      <c r="S336" s="640" t="s">
        <v>1928</v>
      </c>
      <c r="T336" s="639"/>
      <c r="U336" s="639" t="s">
        <v>929</v>
      </c>
      <c r="V336" s="640"/>
      <c r="W336" s="640"/>
      <c r="X336" s="640" t="s">
        <v>1929</v>
      </c>
      <c r="Y336" s="639"/>
      <c r="Z336" s="639" t="s">
        <v>929</v>
      </c>
      <c r="AA336" s="640"/>
      <c r="AB336" s="640"/>
      <c r="AC336" s="640" t="s">
        <v>1930</v>
      </c>
      <c r="AD336" s="639"/>
      <c r="AE336" s="639" t="s">
        <v>929</v>
      </c>
      <c r="AF336" s="640"/>
      <c r="AG336" s="640"/>
      <c r="AH336" s="640" t="s">
        <v>1931</v>
      </c>
      <c r="AI336" s="640"/>
      <c r="AJ336" s="639" t="s">
        <v>929</v>
      </c>
      <c r="AK336" s="640"/>
      <c r="AL336" s="640"/>
      <c r="AM336" s="640" t="s">
        <v>404</v>
      </c>
      <c r="AN336" s="639" t="s">
        <v>568</v>
      </c>
      <c r="AO336" s="638" t="s">
        <v>569</v>
      </c>
      <c r="AP336" s="640"/>
      <c r="AQ336" s="640"/>
      <c r="AR336" s="640"/>
      <c r="AS336" s="640"/>
      <c r="AT336" s="640"/>
      <c r="AU336" s="640"/>
      <c r="AV336" s="641"/>
    </row>
    <row r="337" spans="1:48" ht="28.8" hidden="1">
      <c r="A337" s="278" t="s">
        <v>1932</v>
      </c>
      <c r="B337" s="44" t="s">
        <v>1933</v>
      </c>
      <c r="C337" s="44"/>
      <c r="D337" s="43" t="s">
        <v>566</v>
      </c>
      <c r="E337" s="43"/>
      <c r="F337" s="27"/>
      <c r="G337" s="27"/>
      <c r="H337" s="697">
        <v>2022</v>
      </c>
      <c r="I337" s="44"/>
      <c r="J337" s="165"/>
      <c r="K337" s="165"/>
      <c r="L337" s="165"/>
      <c r="M337" s="165"/>
      <c r="N337" s="44" t="s">
        <v>1934</v>
      </c>
      <c r="O337" s="165"/>
      <c r="P337" s="165" t="s">
        <v>929</v>
      </c>
      <c r="Q337" s="165"/>
      <c r="R337" s="165"/>
      <c r="S337" s="44" t="s">
        <v>1935</v>
      </c>
      <c r="T337" s="165"/>
      <c r="U337" s="165" t="s">
        <v>929</v>
      </c>
      <c r="V337" s="44"/>
      <c r="W337" s="44"/>
      <c r="X337" s="44" t="s">
        <v>1936</v>
      </c>
      <c r="Y337" s="165"/>
      <c r="Z337" s="165" t="s">
        <v>929</v>
      </c>
      <c r="AA337" s="44"/>
      <c r="AB337" s="44"/>
      <c r="AC337" s="44" t="s">
        <v>404</v>
      </c>
      <c r="AD337" s="165" t="s">
        <v>568</v>
      </c>
      <c r="AE337" s="645" t="s">
        <v>569</v>
      </c>
      <c r="AF337" s="44"/>
      <c r="AG337" s="44"/>
      <c r="AH337" s="44" t="s">
        <v>1931</v>
      </c>
      <c r="AI337" s="44"/>
      <c r="AJ337" s="165" t="s">
        <v>929</v>
      </c>
      <c r="AK337" s="44"/>
      <c r="AL337" s="44"/>
      <c r="AM337" s="44"/>
      <c r="AN337" s="44"/>
      <c r="AO337" s="44"/>
      <c r="AP337" s="44"/>
      <c r="AQ337" s="44"/>
      <c r="AR337" s="44"/>
      <c r="AS337" s="44"/>
      <c r="AT337" s="44"/>
      <c r="AU337" s="44"/>
      <c r="AV337" s="646"/>
    </row>
    <row r="338" spans="1:48" ht="28.8" hidden="1">
      <c r="A338" s="659" t="s">
        <v>1937</v>
      </c>
      <c r="B338" s="640" t="s">
        <v>1938</v>
      </c>
      <c r="C338" s="640"/>
      <c r="D338" s="660" t="s">
        <v>566</v>
      </c>
      <c r="E338" s="660"/>
      <c r="F338" s="637"/>
      <c r="G338" s="637"/>
      <c r="H338" s="696">
        <v>2022</v>
      </c>
      <c r="I338" s="640"/>
      <c r="J338" s="639"/>
      <c r="K338" s="639"/>
      <c r="L338" s="639"/>
      <c r="M338" s="639"/>
      <c r="N338" s="640" t="s">
        <v>1939</v>
      </c>
      <c r="O338" s="639"/>
      <c r="P338" s="639" t="s">
        <v>929</v>
      </c>
      <c r="Q338" s="639"/>
      <c r="R338" s="639"/>
      <c r="S338" s="640" t="s">
        <v>1934</v>
      </c>
      <c r="T338" s="639"/>
      <c r="U338" s="639" t="s">
        <v>929</v>
      </c>
      <c r="V338" s="640"/>
      <c r="W338" s="640"/>
      <c r="X338" s="640" t="s">
        <v>1935</v>
      </c>
      <c r="Y338" s="639"/>
      <c r="Z338" s="639" t="s">
        <v>929</v>
      </c>
      <c r="AA338" s="640"/>
      <c r="AB338" s="640"/>
      <c r="AC338" s="640" t="s">
        <v>1940</v>
      </c>
      <c r="AD338" s="639"/>
      <c r="AE338" s="639" t="s">
        <v>929</v>
      </c>
      <c r="AF338" s="640"/>
      <c r="AG338" s="640"/>
      <c r="AH338" s="640" t="s">
        <v>1931</v>
      </c>
      <c r="AI338" s="640"/>
      <c r="AJ338" s="639" t="s">
        <v>929</v>
      </c>
      <c r="AK338" s="640"/>
      <c r="AL338" s="640"/>
      <c r="AM338" s="640" t="s">
        <v>404</v>
      </c>
      <c r="AN338" s="639" t="s">
        <v>568</v>
      </c>
      <c r="AO338" s="638" t="s">
        <v>569</v>
      </c>
      <c r="AP338" s="640"/>
      <c r="AQ338" s="640"/>
      <c r="AR338" s="640"/>
      <c r="AS338" s="640"/>
      <c r="AT338" s="640"/>
      <c r="AU338" s="640"/>
      <c r="AV338" s="641"/>
    </row>
    <row r="339" spans="1:48" ht="43.2" hidden="1">
      <c r="A339" s="278" t="s">
        <v>1941</v>
      </c>
      <c r="B339" s="44" t="s">
        <v>1942</v>
      </c>
      <c r="C339" s="44"/>
      <c r="D339" s="43" t="s">
        <v>595</v>
      </c>
      <c r="E339" s="144" t="s">
        <v>592</v>
      </c>
      <c r="F339" s="27"/>
      <c r="G339" s="27"/>
      <c r="H339" s="697">
        <v>2022</v>
      </c>
      <c r="I339" s="44" t="s">
        <v>1939</v>
      </c>
      <c r="J339" s="165"/>
      <c r="K339" s="165"/>
      <c r="L339" s="165"/>
      <c r="M339" s="165" t="s">
        <v>929</v>
      </c>
      <c r="N339" s="44" t="s">
        <v>1939</v>
      </c>
      <c r="O339" s="165"/>
      <c r="P339" s="165" t="s">
        <v>929</v>
      </c>
      <c r="Q339" s="165"/>
      <c r="R339" s="165"/>
      <c r="S339" s="44" t="s">
        <v>1940</v>
      </c>
      <c r="T339" s="165"/>
      <c r="U339" s="165" t="s">
        <v>929</v>
      </c>
      <c r="V339" s="44"/>
      <c r="W339" s="44"/>
      <c r="X339" s="44" t="s">
        <v>404</v>
      </c>
      <c r="Y339" s="165" t="s">
        <v>568</v>
      </c>
      <c r="Z339" s="645" t="s">
        <v>569</v>
      </c>
      <c r="AA339" s="44"/>
      <c r="AB339" s="44"/>
      <c r="AC339" s="44" t="s">
        <v>1931</v>
      </c>
      <c r="AD339" s="44"/>
      <c r="AE339" s="165" t="s">
        <v>929</v>
      </c>
      <c r="AF339" s="44"/>
      <c r="AG339" s="44"/>
      <c r="AH339" s="44"/>
      <c r="AI339" s="44"/>
      <c r="AJ339" s="44"/>
      <c r="AK339" s="44"/>
      <c r="AL339" s="44"/>
      <c r="AM339" s="44"/>
      <c r="AN339" s="44"/>
      <c r="AO339" s="44"/>
      <c r="AP339" s="44"/>
      <c r="AQ339" s="44"/>
      <c r="AR339" s="44"/>
      <c r="AS339" s="44"/>
      <c r="AT339" s="44"/>
      <c r="AU339" s="44"/>
      <c r="AV339" s="646"/>
    </row>
    <row r="340" spans="1:48" ht="52.8" hidden="1">
      <c r="A340" s="633" t="s">
        <v>1943</v>
      </c>
      <c r="B340" s="634" t="s">
        <v>1944</v>
      </c>
      <c r="C340" s="634"/>
      <c r="D340" s="635" t="s">
        <v>566</v>
      </c>
      <c r="E340" s="635" t="s">
        <v>1410</v>
      </c>
      <c r="F340" s="636">
        <v>2023</v>
      </c>
      <c r="G340" s="637">
        <v>2022</v>
      </c>
      <c r="H340" s="696">
        <v>2023</v>
      </c>
      <c r="I340" s="634" t="s">
        <v>13</v>
      </c>
      <c r="J340" s="638">
        <v>6681051</v>
      </c>
      <c r="K340" s="638" t="s">
        <v>1945</v>
      </c>
      <c r="L340" s="638" t="s">
        <v>640</v>
      </c>
      <c r="M340" s="638" t="s">
        <v>569</v>
      </c>
      <c r="N340" s="634" t="s">
        <v>24</v>
      </c>
      <c r="O340" s="638" t="s">
        <v>641</v>
      </c>
      <c r="P340" s="638" t="s">
        <v>569</v>
      </c>
      <c r="Q340" s="639">
        <v>6680648</v>
      </c>
      <c r="R340" s="639" t="s">
        <v>1324</v>
      </c>
      <c r="S340" s="634" t="s">
        <v>13</v>
      </c>
      <c r="T340" s="638" t="s">
        <v>640</v>
      </c>
      <c r="U340" s="638" t="s">
        <v>569</v>
      </c>
      <c r="V340" s="634">
        <v>6681051</v>
      </c>
      <c r="W340" s="634" t="s">
        <v>1945</v>
      </c>
      <c r="X340" s="634" t="s">
        <v>1946</v>
      </c>
      <c r="Y340" s="639" t="s">
        <v>641</v>
      </c>
      <c r="Z340" s="638" t="s">
        <v>569</v>
      </c>
      <c r="AA340" s="640" t="s">
        <v>1230</v>
      </c>
      <c r="AB340" s="640">
        <v>1204200124</v>
      </c>
      <c r="AC340" s="640" t="s">
        <v>868</v>
      </c>
      <c r="AD340" s="639" t="s">
        <v>640</v>
      </c>
      <c r="AE340" s="638" t="s">
        <v>569</v>
      </c>
      <c r="AF340" s="640" t="s">
        <v>1230</v>
      </c>
      <c r="AG340" s="634">
        <v>1203190036</v>
      </c>
      <c r="AH340" s="640" t="s">
        <v>1947</v>
      </c>
      <c r="AI340" s="639" t="s">
        <v>640</v>
      </c>
      <c r="AJ340" s="638" t="s">
        <v>569</v>
      </c>
      <c r="AK340" s="640" t="s">
        <v>1230</v>
      </c>
      <c r="AL340" s="640">
        <v>1203190012</v>
      </c>
      <c r="AM340" s="640"/>
      <c r="AN340" s="640"/>
      <c r="AO340" s="640"/>
      <c r="AP340" s="640"/>
      <c r="AQ340" s="640"/>
      <c r="AR340" s="640"/>
      <c r="AS340" s="640"/>
      <c r="AT340" s="640"/>
      <c r="AU340" s="640"/>
      <c r="AV340" s="641"/>
    </row>
    <row r="341" spans="1:48" ht="26.4" hidden="1">
      <c r="A341" s="642" t="s">
        <v>1948</v>
      </c>
      <c r="B341" s="643" t="s">
        <v>1949</v>
      </c>
      <c r="C341" s="643"/>
      <c r="D341" s="144" t="s">
        <v>595</v>
      </c>
      <c r="E341" s="144" t="s">
        <v>592</v>
      </c>
      <c r="F341" s="644">
        <v>2022</v>
      </c>
      <c r="G341" s="27">
        <v>2023</v>
      </c>
      <c r="H341" s="697">
        <v>2023</v>
      </c>
      <c r="I341" s="643" t="s">
        <v>93</v>
      </c>
      <c r="J341" s="645">
        <v>6680726</v>
      </c>
      <c r="K341" s="645" t="s">
        <v>1231</v>
      </c>
      <c r="L341" s="645" t="s">
        <v>737</v>
      </c>
      <c r="M341" s="645" t="s">
        <v>569</v>
      </c>
      <c r="N341" s="643" t="s">
        <v>93</v>
      </c>
      <c r="O341" s="645" t="s">
        <v>737</v>
      </c>
      <c r="P341" s="645" t="s">
        <v>569</v>
      </c>
      <c r="Q341" s="645">
        <v>6680726</v>
      </c>
      <c r="R341" s="645" t="s">
        <v>1231</v>
      </c>
      <c r="S341" s="643" t="s">
        <v>13</v>
      </c>
      <c r="T341" s="645" t="s">
        <v>640</v>
      </c>
      <c r="U341" s="645" t="s">
        <v>569</v>
      </c>
      <c r="V341" s="643">
        <v>6681051</v>
      </c>
      <c r="W341" s="643" t="s">
        <v>1945</v>
      </c>
      <c r="X341" s="643" t="s">
        <v>1950</v>
      </c>
      <c r="Y341" s="165" t="s">
        <v>640</v>
      </c>
      <c r="Z341" s="645" t="s">
        <v>569</v>
      </c>
      <c r="AA341" s="44" t="s">
        <v>1230</v>
      </c>
      <c r="AB341" s="44">
        <v>1202202044</v>
      </c>
      <c r="AC341" s="44" t="s">
        <v>1951</v>
      </c>
      <c r="AD341" s="165" t="s">
        <v>640</v>
      </c>
      <c r="AE341" s="645" t="s">
        <v>569</v>
      </c>
      <c r="AF341" s="44" t="s">
        <v>1230</v>
      </c>
      <c r="AG341" s="44">
        <v>1202190031</v>
      </c>
      <c r="AH341" s="44"/>
      <c r="AI341" s="44"/>
      <c r="AJ341" s="44"/>
      <c r="AK341" s="44"/>
      <c r="AL341" s="44"/>
      <c r="AM341" s="44"/>
      <c r="AN341" s="44"/>
      <c r="AO341" s="44"/>
      <c r="AP341" s="44"/>
      <c r="AQ341" s="44"/>
      <c r="AR341" s="44"/>
      <c r="AS341" s="44"/>
      <c r="AT341" s="44"/>
      <c r="AU341" s="44"/>
      <c r="AV341" s="646"/>
    </row>
    <row r="342" spans="1:48" ht="39.6" hidden="1">
      <c r="A342" s="633" t="s">
        <v>1952</v>
      </c>
      <c r="B342" s="634" t="s">
        <v>1953</v>
      </c>
      <c r="C342" s="634"/>
      <c r="D342" s="635" t="s">
        <v>566</v>
      </c>
      <c r="E342" s="635" t="s">
        <v>1954</v>
      </c>
      <c r="F342" s="636">
        <v>2023</v>
      </c>
      <c r="G342" s="637">
        <v>2023</v>
      </c>
      <c r="H342" s="696">
        <v>2023</v>
      </c>
      <c r="I342" s="634" t="s">
        <v>13</v>
      </c>
      <c r="J342" s="638">
        <v>6681051</v>
      </c>
      <c r="K342" s="638" t="s">
        <v>1945</v>
      </c>
      <c r="L342" s="638" t="s">
        <v>640</v>
      </c>
      <c r="M342" s="638" t="s">
        <v>569</v>
      </c>
      <c r="N342" s="634" t="s">
        <v>13</v>
      </c>
      <c r="O342" s="638" t="s">
        <v>640</v>
      </c>
      <c r="P342" s="638" t="s">
        <v>569</v>
      </c>
      <c r="Q342" s="638">
        <v>6681051</v>
      </c>
      <c r="R342" s="638" t="s">
        <v>1945</v>
      </c>
      <c r="S342" s="640" t="s">
        <v>1955</v>
      </c>
      <c r="T342" s="639"/>
      <c r="U342" s="638" t="s">
        <v>569</v>
      </c>
      <c r="V342" s="640"/>
      <c r="W342" s="640"/>
      <c r="X342" s="634" t="s">
        <v>27</v>
      </c>
      <c r="Y342" s="639" t="s">
        <v>737</v>
      </c>
      <c r="Z342" s="638" t="s">
        <v>569</v>
      </c>
      <c r="AA342" s="640">
        <v>6682174</v>
      </c>
      <c r="AB342" s="640" t="s">
        <v>1232</v>
      </c>
      <c r="AC342" s="640" t="s">
        <v>94</v>
      </c>
      <c r="AD342" s="639" t="s">
        <v>568</v>
      </c>
      <c r="AE342" s="638" t="s">
        <v>569</v>
      </c>
      <c r="AF342" s="640">
        <v>6663582</v>
      </c>
      <c r="AG342" s="640" t="s">
        <v>1956</v>
      </c>
      <c r="AH342" s="640"/>
      <c r="AI342" s="640"/>
      <c r="AJ342" s="640"/>
      <c r="AK342" s="640"/>
      <c r="AL342" s="640"/>
      <c r="AM342" s="640"/>
      <c r="AN342" s="640"/>
      <c r="AO342" s="640"/>
      <c r="AP342" s="640"/>
      <c r="AQ342" s="640"/>
      <c r="AR342" s="640"/>
      <c r="AS342" s="640"/>
      <c r="AT342" s="640"/>
      <c r="AU342" s="640"/>
      <c r="AV342" s="641"/>
    </row>
    <row r="343" spans="1:48" ht="26.4" hidden="1">
      <c r="A343" s="642" t="s">
        <v>1819</v>
      </c>
      <c r="B343" s="643" t="s">
        <v>1957</v>
      </c>
      <c r="C343" s="643"/>
      <c r="D343" s="144" t="s">
        <v>704</v>
      </c>
      <c r="E343" s="144" t="s">
        <v>1410</v>
      </c>
      <c r="F343" s="644">
        <v>2022</v>
      </c>
      <c r="G343" s="27">
        <v>2022</v>
      </c>
      <c r="H343" s="697">
        <v>2023</v>
      </c>
      <c r="I343" s="643" t="s">
        <v>1114</v>
      </c>
      <c r="J343" s="645">
        <v>1778</v>
      </c>
      <c r="K343" s="645" t="s">
        <v>1958</v>
      </c>
      <c r="L343" s="645" t="s">
        <v>640</v>
      </c>
      <c r="M343" s="645" t="s">
        <v>1959</v>
      </c>
      <c r="N343" s="643" t="s">
        <v>63</v>
      </c>
      <c r="O343" s="645" t="s">
        <v>640</v>
      </c>
      <c r="P343" s="645" t="s">
        <v>569</v>
      </c>
      <c r="Q343" s="645">
        <v>6795859</v>
      </c>
      <c r="R343" s="645" t="s">
        <v>1960</v>
      </c>
      <c r="S343" s="643" t="s">
        <v>1114</v>
      </c>
      <c r="T343" s="645" t="s">
        <v>640</v>
      </c>
      <c r="U343" s="645" t="s">
        <v>1959</v>
      </c>
      <c r="V343" s="643">
        <v>1778</v>
      </c>
      <c r="W343" s="643" t="s">
        <v>1958</v>
      </c>
      <c r="X343" s="643" t="s">
        <v>1822</v>
      </c>
      <c r="Y343" s="165" t="s">
        <v>640</v>
      </c>
      <c r="Z343" s="645" t="s">
        <v>1959</v>
      </c>
      <c r="AA343" s="44">
        <v>1776</v>
      </c>
      <c r="AB343" s="44" t="s">
        <v>1961</v>
      </c>
      <c r="AC343" s="44" t="s">
        <v>1823</v>
      </c>
      <c r="AD343" s="165" t="s">
        <v>1230</v>
      </c>
      <c r="AE343" s="44" t="s">
        <v>1962</v>
      </c>
      <c r="AF343" s="44" t="s">
        <v>1230</v>
      </c>
      <c r="AG343" s="44" t="s">
        <v>1230</v>
      </c>
      <c r="AH343" s="44"/>
      <c r="AI343" s="44"/>
      <c r="AJ343" s="44"/>
      <c r="AK343" s="44"/>
      <c r="AL343" s="44"/>
      <c r="AM343" s="44"/>
      <c r="AN343" s="44"/>
      <c r="AO343" s="44"/>
      <c r="AP343" s="44"/>
      <c r="AQ343" s="44"/>
      <c r="AR343" s="44"/>
      <c r="AS343" s="44"/>
      <c r="AT343" s="44"/>
      <c r="AU343" s="44"/>
      <c r="AV343" s="646"/>
    </row>
    <row r="344" spans="1:48" ht="39.6" hidden="1">
      <c r="A344" s="633" t="s">
        <v>1344</v>
      </c>
      <c r="B344" s="634" t="s">
        <v>1963</v>
      </c>
      <c r="C344" s="634"/>
      <c r="D344" s="635" t="s">
        <v>566</v>
      </c>
      <c r="E344" s="635" t="s">
        <v>1954</v>
      </c>
      <c r="F344" s="636">
        <v>2022</v>
      </c>
      <c r="G344" s="637">
        <v>2022</v>
      </c>
      <c r="H344" s="696">
        <v>2023</v>
      </c>
      <c r="I344" s="634" t="s">
        <v>98</v>
      </c>
      <c r="J344" s="638">
        <v>6099359</v>
      </c>
      <c r="K344" s="638" t="s">
        <v>1265</v>
      </c>
      <c r="L344" s="638" t="s">
        <v>641</v>
      </c>
      <c r="M344" s="638" t="s">
        <v>569</v>
      </c>
      <c r="N344" s="634" t="s">
        <v>98</v>
      </c>
      <c r="O344" s="638" t="s">
        <v>641</v>
      </c>
      <c r="P344" s="638" t="s">
        <v>569</v>
      </c>
      <c r="Q344" s="638">
        <v>6099359</v>
      </c>
      <c r="R344" s="638" t="s">
        <v>1265</v>
      </c>
      <c r="S344" s="634" t="s">
        <v>347</v>
      </c>
      <c r="T344" s="638" t="s">
        <v>641</v>
      </c>
      <c r="U344" s="638" t="s">
        <v>569</v>
      </c>
      <c r="V344" s="634">
        <v>6787771</v>
      </c>
      <c r="W344" s="634" t="s">
        <v>1964</v>
      </c>
      <c r="X344" s="634" t="s">
        <v>344</v>
      </c>
      <c r="Y344" s="638" t="s">
        <v>641</v>
      </c>
      <c r="Z344" s="638" t="s">
        <v>569</v>
      </c>
      <c r="AA344" s="640">
        <v>6789028</v>
      </c>
      <c r="AB344" s="640">
        <v>719109401</v>
      </c>
      <c r="AC344" s="640"/>
      <c r="AD344" s="639"/>
      <c r="AE344" s="640"/>
      <c r="AF344" s="640"/>
      <c r="AG344" s="640"/>
      <c r="AH344" s="640"/>
      <c r="AI344" s="640"/>
      <c r="AJ344" s="640"/>
      <c r="AK344" s="640"/>
      <c r="AL344" s="640"/>
      <c r="AM344" s="640"/>
      <c r="AN344" s="640"/>
      <c r="AO344" s="640"/>
      <c r="AP344" s="640"/>
      <c r="AQ344" s="640"/>
      <c r="AR344" s="640"/>
      <c r="AS344" s="640"/>
      <c r="AT344" s="640"/>
      <c r="AU344" s="640"/>
      <c r="AV344" s="641"/>
    </row>
    <row r="345" spans="1:48" ht="39.6" hidden="1">
      <c r="A345" s="642" t="s">
        <v>1965</v>
      </c>
      <c r="B345" s="643" t="s">
        <v>1228</v>
      </c>
      <c r="C345" s="643"/>
      <c r="D345" s="144" t="s">
        <v>566</v>
      </c>
      <c r="E345" s="144" t="s">
        <v>1410</v>
      </c>
      <c r="F345" s="644">
        <v>2022</v>
      </c>
      <c r="G345" s="27">
        <v>2022</v>
      </c>
      <c r="H345" s="697">
        <v>2023</v>
      </c>
      <c r="I345" s="643" t="s">
        <v>1966</v>
      </c>
      <c r="J345" s="645">
        <v>6835639</v>
      </c>
      <c r="K345" s="645" t="s">
        <v>1967</v>
      </c>
      <c r="L345" s="645" t="s">
        <v>1097</v>
      </c>
      <c r="M345" s="645" t="s">
        <v>1968</v>
      </c>
      <c r="N345" s="643" t="s">
        <v>347</v>
      </c>
      <c r="O345" s="645" t="s">
        <v>641</v>
      </c>
      <c r="P345" s="645" t="s">
        <v>569</v>
      </c>
      <c r="Q345" s="643">
        <v>6787771</v>
      </c>
      <c r="R345" s="643" t="s">
        <v>1964</v>
      </c>
      <c r="S345" s="643"/>
      <c r="T345" s="645"/>
      <c r="U345" s="645"/>
      <c r="V345" s="643"/>
      <c r="W345" s="643"/>
      <c r="X345" s="643"/>
      <c r="Y345" s="165"/>
      <c r="Z345" s="44"/>
      <c r="AA345" s="44"/>
      <c r="AB345" s="44"/>
      <c r="AC345" s="44"/>
      <c r="AD345" s="165"/>
      <c r="AE345" s="44"/>
      <c r="AF345" s="44"/>
      <c r="AG345" s="44"/>
      <c r="AH345" s="44"/>
      <c r="AI345" s="44"/>
      <c r="AJ345" s="44"/>
      <c r="AK345" s="44"/>
      <c r="AL345" s="44"/>
      <c r="AM345" s="44"/>
      <c r="AN345" s="44"/>
      <c r="AO345" s="44"/>
      <c r="AP345" s="44"/>
      <c r="AQ345" s="44"/>
      <c r="AR345" s="44"/>
      <c r="AS345" s="44"/>
      <c r="AT345" s="44"/>
      <c r="AU345" s="44"/>
      <c r="AV345" s="646"/>
    </row>
    <row r="346" spans="1:48" ht="48" hidden="1" customHeight="1">
      <c r="A346" s="633" t="s">
        <v>1969</v>
      </c>
      <c r="B346" s="634" t="s">
        <v>1970</v>
      </c>
      <c r="C346" s="634"/>
      <c r="D346" s="635" t="s">
        <v>610</v>
      </c>
      <c r="E346" s="635" t="s">
        <v>1971</v>
      </c>
      <c r="F346" s="636">
        <v>2022</v>
      </c>
      <c r="G346" s="637">
        <v>2022</v>
      </c>
      <c r="H346" s="696">
        <v>2023</v>
      </c>
      <c r="I346" s="634"/>
      <c r="J346" s="638"/>
      <c r="K346" s="638"/>
      <c r="L346" s="638"/>
      <c r="M346" s="638"/>
      <c r="N346" s="634" t="s">
        <v>55</v>
      </c>
      <c r="O346" s="638" t="s">
        <v>641</v>
      </c>
      <c r="P346" s="638" t="s">
        <v>569</v>
      </c>
      <c r="Q346" s="638">
        <v>6680634</v>
      </c>
      <c r="R346" s="638" t="s">
        <v>1277</v>
      </c>
      <c r="S346" s="634" t="s">
        <v>290</v>
      </c>
      <c r="T346" s="638" t="s">
        <v>641</v>
      </c>
      <c r="U346" s="638" t="s">
        <v>569</v>
      </c>
      <c r="V346" s="634">
        <v>6744406</v>
      </c>
      <c r="W346" s="634" t="s">
        <v>1273</v>
      </c>
      <c r="X346" s="634" t="s">
        <v>32</v>
      </c>
      <c r="Y346" s="638" t="s">
        <v>641</v>
      </c>
      <c r="Z346" s="638" t="s">
        <v>569</v>
      </c>
      <c r="AA346" s="634">
        <v>6764236</v>
      </c>
      <c r="AB346" s="634" t="s">
        <v>1972</v>
      </c>
      <c r="AC346" s="640" t="s">
        <v>1664</v>
      </c>
      <c r="AD346" s="638" t="s">
        <v>641</v>
      </c>
      <c r="AE346" s="638" t="s">
        <v>569</v>
      </c>
      <c r="AF346" s="640" t="s">
        <v>1230</v>
      </c>
      <c r="AG346" s="640">
        <v>1204200004</v>
      </c>
      <c r="AH346" s="640" t="s">
        <v>1973</v>
      </c>
      <c r="AI346" s="638" t="s">
        <v>641</v>
      </c>
      <c r="AJ346" s="638" t="s">
        <v>569</v>
      </c>
      <c r="AK346" s="640" t="s">
        <v>1230</v>
      </c>
      <c r="AL346" s="640">
        <v>1204200108</v>
      </c>
      <c r="AM346" s="640" t="s">
        <v>1974</v>
      </c>
      <c r="AN346" s="638" t="s">
        <v>641</v>
      </c>
      <c r="AO346" s="638" t="s">
        <v>569</v>
      </c>
      <c r="AP346" s="640" t="s">
        <v>1230</v>
      </c>
      <c r="AQ346" s="640">
        <v>1204200166</v>
      </c>
      <c r="AR346" s="640"/>
      <c r="AS346" s="640"/>
      <c r="AT346" s="640"/>
      <c r="AU346" s="640"/>
      <c r="AV346" s="641"/>
    </row>
    <row r="347" spans="1:48" ht="26.4" hidden="1">
      <c r="A347" s="642" t="s">
        <v>1975</v>
      </c>
      <c r="B347" s="643" t="s">
        <v>1970</v>
      </c>
      <c r="C347" s="643"/>
      <c r="D347" s="144" t="s">
        <v>610</v>
      </c>
      <c r="E347" s="144" t="s">
        <v>592</v>
      </c>
      <c r="F347" s="644">
        <v>2022</v>
      </c>
      <c r="G347" s="27">
        <v>2022</v>
      </c>
      <c r="H347" s="697">
        <v>2023</v>
      </c>
      <c r="I347" s="643" t="s">
        <v>32</v>
      </c>
      <c r="J347" s="645">
        <v>6764236</v>
      </c>
      <c r="K347" s="645" t="s">
        <v>1972</v>
      </c>
      <c r="L347" s="645" t="s">
        <v>641</v>
      </c>
      <c r="M347" s="645" t="s">
        <v>569</v>
      </c>
      <c r="N347" s="643" t="s">
        <v>32</v>
      </c>
      <c r="O347" s="645" t="s">
        <v>641</v>
      </c>
      <c r="P347" s="645" t="s">
        <v>569</v>
      </c>
      <c r="Q347" s="645">
        <v>6764236</v>
      </c>
      <c r="R347" s="645" t="s">
        <v>1972</v>
      </c>
      <c r="S347" s="643" t="s">
        <v>290</v>
      </c>
      <c r="T347" s="645" t="s">
        <v>641</v>
      </c>
      <c r="U347" s="645" t="s">
        <v>569</v>
      </c>
      <c r="V347" s="643">
        <v>6744406</v>
      </c>
      <c r="W347" s="643" t="s">
        <v>1273</v>
      </c>
      <c r="X347" s="643" t="s">
        <v>55</v>
      </c>
      <c r="Y347" s="645" t="s">
        <v>641</v>
      </c>
      <c r="Z347" s="645" t="s">
        <v>569</v>
      </c>
      <c r="AA347" s="643">
        <v>6680634</v>
      </c>
      <c r="AB347" s="643" t="s">
        <v>1277</v>
      </c>
      <c r="AC347" s="643" t="s">
        <v>1976</v>
      </c>
      <c r="AD347" s="645" t="s">
        <v>641</v>
      </c>
      <c r="AE347" s="645" t="s">
        <v>569</v>
      </c>
      <c r="AF347" s="44" t="s">
        <v>1230</v>
      </c>
      <c r="AG347" s="44">
        <v>1204190068</v>
      </c>
      <c r="AH347" s="44" t="s">
        <v>1977</v>
      </c>
      <c r="AI347" s="645" t="s">
        <v>641</v>
      </c>
      <c r="AJ347" s="645" t="s">
        <v>569</v>
      </c>
      <c r="AK347" s="44" t="s">
        <v>1230</v>
      </c>
      <c r="AL347" s="44">
        <v>1204199061</v>
      </c>
      <c r="AM347" s="44"/>
      <c r="AN347" s="44"/>
      <c r="AO347" s="44"/>
      <c r="AP347" s="44"/>
      <c r="AQ347" s="44"/>
      <c r="AR347" s="44"/>
      <c r="AS347" s="44"/>
      <c r="AT347" s="44"/>
      <c r="AU347" s="44"/>
      <c r="AV347" s="646"/>
    </row>
    <row r="348" spans="1:48" ht="39.6" hidden="1">
      <c r="A348" s="633" t="s">
        <v>1978</v>
      </c>
      <c r="B348" s="634" t="s">
        <v>1979</v>
      </c>
      <c r="C348" s="634"/>
      <c r="D348" s="635" t="s">
        <v>591</v>
      </c>
      <c r="E348" s="635" t="s">
        <v>1980</v>
      </c>
      <c r="F348" s="636">
        <v>2023</v>
      </c>
      <c r="G348" s="637">
        <v>2023</v>
      </c>
      <c r="H348" s="696">
        <v>2023</v>
      </c>
      <c r="I348" s="634" t="s">
        <v>36</v>
      </c>
      <c r="J348" s="638">
        <v>6680687</v>
      </c>
      <c r="K348" s="638" t="s">
        <v>1981</v>
      </c>
      <c r="L348" s="638" t="s">
        <v>640</v>
      </c>
      <c r="M348" s="638" t="s">
        <v>569</v>
      </c>
      <c r="N348" s="634" t="s">
        <v>33</v>
      </c>
      <c r="O348" s="638" t="s">
        <v>202</v>
      </c>
      <c r="P348" s="638" t="s">
        <v>569</v>
      </c>
      <c r="Q348" s="634">
        <v>259781</v>
      </c>
      <c r="R348" s="634" t="s">
        <v>1270</v>
      </c>
      <c r="S348" s="634" t="s">
        <v>211</v>
      </c>
      <c r="T348" s="639" t="s">
        <v>202</v>
      </c>
      <c r="U348" s="638" t="s">
        <v>569</v>
      </c>
      <c r="V348" s="640">
        <v>6680698</v>
      </c>
      <c r="W348" s="640" t="s">
        <v>1290</v>
      </c>
      <c r="X348" s="640"/>
      <c r="Y348" s="639"/>
      <c r="Z348" s="639"/>
      <c r="AA348" s="640"/>
      <c r="AB348" s="640"/>
      <c r="AC348" s="640"/>
      <c r="AD348" s="639"/>
      <c r="AE348" s="640"/>
      <c r="AF348" s="640"/>
      <c r="AG348" s="640"/>
      <c r="AH348" s="640"/>
      <c r="AI348" s="640"/>
      <c r="AJ348" s="640"/>
      <c r="AK348" s="640"/>
      <c r="AL348" s="640"/>
      <c r="AM348" s="640"/>
      <c r="AN348" s="640"/>
      <c r="AO348" s="640"/>
      <c r="AP348" s="640"/>
      <c r="AQ348" s="640"/>
      <c r="AR348" s="640"/>
      <c r="AS348" s="640"/>
      <c r="AT348" s="640"/>
      <c r="AU348" s="640"/>
      <c r="AV348" s="641"/>
    </row>
    <row r="349" spans="1:48" ht="39.6" hidden="1">
      <c r="A349" s="642" t="s">
        <v>1982</v>
      </c>
      <c r="B349" s="643" t="s">
        <v>1983</v>
      </c>
      <c r="C349" s="643"/>
      <c r="D349" s="144" t="s">
        <v>704</v>
      </c>
      <c r="E349" s="144" t="s">
        <v>1410</v>
      </c>
      <c r="F349" s="644">
        <v>2021</v>
      </c>
      <c r="G349" s="27">
        <v>2022</v>
      </c>
      <c r="H349" s="697">
        <v>2023</v>
      </c>
      <c r="I349" s="643" t="s">
        <v>1253</v>
      </c>
      <c r="J349" s="645" t="s">
        <v>1230</v>
      </c>
      <c r="K349" s="645" t="s">
        <v>1230</v>
      </c>
      <c r="L349" s="645" t="s">
        <v>1230</v>
      </c>
      <c r="M349" s="645" t="s">
        <v>1984</v>
      </c>
      <c r="N349" s="643" t="s">
        <v>78</v>
      </c>
      <c r="O349" s="645" t="s">
        <v>1097</v>
      </c>
      <c r="P349" s="645" t="s">
        <v>569</v>
      </c>
      <c r="Q349" s="645">
        <v>6793410</v>
      </c>
      <c r="R349" s="645" t="s">
        <v>1235</v>
      </c>
      <c r="S349" s="643" t="s">
        <v>1255</v>
      </c>
      <c r="T349" s="645" t="s">
        <v>1239</v>
      </c>
      <c r="U349" s="645" t="s">
        <v>708</v>
      </c>
      <c r="V349" s="643">
        <v>5986317</v>
      </c>
      <c r="W349" s="643" t="s">
        <v>1256</v>
      </c>
      <c r="X349" s="643" t="s">
        <v>1096</v>
      </c>
      <c r="Y349" s="165" t="s">
        <v>1239</v>
      </c>
      <c r="Z349" s="645" t="s">
        <v>708</v>
      </c>
      <c r="AA349" s="44">
        <v>5978220</v>
      </c>
      <c r="AB349" s="44" t="s">
        <v>1240</v>
      </c>
      <c r="AC349" s="44" t="s">
        <v>1253</v>
      </c>
      <c r="AD349" s="165" t="s">
        <v>1230</v>
      </c>
      <c r="AE349" s="645" t="s">
        <v>708</v>
      </c>
      <c r="AF349" s="44" t="s">
        <v>1230</v>
      </c>
      <c r="AG349" s="44" t="s">
        <v>1230</v>
      </c>
      <c r="AH349" s="44" t="s">
        <v>1095</v>
      </c>
      <c r="AI349" s="44" t="s">
        <v>1239</v>
      </c>
      <c r="AJ349" s="645" t="s">
        <v>708</v>
      </c>
      <c r="AK349" s="44">
        <v>5978399</v>
      </c>
      <c r="AL349" s="44" t="s">
        <v>1252</v>
      </c>
      <c r="AM349" s="44"/>
      <c r="AN349" s="44"/>
      <c r="AO349" s="44"/>
      <c r="AP349" s="44"/>
      <c r="AQ349" s="44"/>
      <c r="AR349" s="44"/>
      <c r="AS349" s="44"/>
      <c r="AT349" s="44"/>
      <c r="AU349" s="44"/>
      <c r="AV349" s="646"/>
    </row>
    <row r="350" spans="1:48" ht="39.6" hidden="1">
      <c r="A350" s="633" t="s">
        <v>1985</v>
      </c>
      <c r="B350" s="634" t="s">
        <v>1986</v>
      </c>
      <c r="C350" s="634"/>
      <c r="D350" s="635" t="s">
        <v>595</v>
      </c>
      <c r="E350" s="635" t="s">
        <v>592</v>
      </c>
      <c r="F350" s="636">
        <v>2022</v>
      </c>
      <c r="G350" s="637">
        <v>2023</v>
      </c>
      <c r="H350" s="696">
        <v>2023</v>
      </c>
      <c r="I350" s="634" t="s">
        <v>1939</v>
      </c>
      <c r="J350" s="638" t="s">
        <v>1230</v>
      </c>
      <c r="K350" s="638">
        <v>2221640003</v>
      </c>
      <c r="L350" s="638" t="s">
        <v>782</v>
      </c>
      <c r="M350" s="638" t="s">
        <v>929</v>
      </c>
      <c r="N350" s="634" t="s">
        <v>1940</v>
      </c>
      <c r="O350" s="638" t="s">
        <v>782</v>
      </c>
      <c r="P350" s="638" t="s">
        <v>929</v>
      </c>
      <c r="Q350" s="638" t="s">
        <v>1230</v>
      </c>
      <c r="R350" s="638" t="s">
        <v>1987</v>
      </c>
      <c r="S350" s="634" t="s">
        <v>404</v>
      </c>
      <c r="T350" s="638" t="s">
        <v>568</v>
      </c>
      <c r="U350" s="638" t="s">
        <v>569</v>
      </c>
      <c r="V350" s="634">
        <v>6843797</v>
      </c>
      <c r="W350" s="634">
        <v>8950850022</v>
      </c>
      <c r="X350" s="634" t="s">
        <v>1931</v>
      </c>
      <c r="Y350" s="639" t="s">
        <v>782</v>
      </c>
      <c r="Z350" s="638" t="s">
        <v>929</v>
      </c>
      <c r="AA350" s="640" t="s">
        <v>1230</v>
      </c>
      <c r="AB350" s="640" t="s">
        <v>1988</v>
      </c>
      <c r="AC350" s="640"/>
      <c r="AD350" s="639"/>
      <c r="AE350" s="640"/>
      <c r="AF350" s="640"/>
      <c r="AG350" s="640"/>
      <c r="AH350" s="640"/>
      <c r="AI350" s="640"/>
      <c r="AJ350" s="640"/>
      <c r="AK350" s="640"/>
      <c r="AL350" s="640"/>
      <c r="AM350" s="640"/>
      <c r="AN350" s="640"/>
      <c r="AO350" s="640"/>
      <c r="AP350" s="640"/>
      <c r="AQ350" s="640"/>
      <c r="AR350" s="640"/>
      <c r="AS350" s="640"/>
      <c r="AT350" s="640"/>
      <c r="AU350" s="640"/>
      <c r="AV350" s="641"/>
    </row>
    <row r="351" spans="1:48" ht="39.6" hidden="1">
      <c r="A351" s="633" t="s">
        <v>1989</v>
      </c>
      <c r="B351" s="634" t="s">
        <v>1990</v>
      </c>
      <c r="C351" s="634"/>
      <c r="D351" s="635" t="s">
        <v>566</v>
      </c>
      <c r="E351" s="635" t="s">
        <v>1410</v>
      </c>
      <c r="F351" s="636">
        <v>2023</v>
      </c>
      <c r="G351" s="637">
        <v>2023</v>
      </c>
      <c r="H351" s="696">
        <v>2023</v>
      </c>
      <c r="I351" s="634"/>
      <c r="J351" s="638"/>
      <c r="K351" s="638"/>
      <c r="L351" s="638"/>
      <c r="M351" s="638"/>
      <c r="N351" s="634" t="s">
        <v>1388</v>
      </c>
      <c r="O351" s="638" t="s">
        <v>737</v>
      </c>
      <c r="P351" s="638" t="s">
        <v>569</v>
      </c>
      <c r="Q351" s="638" t="s">
        <v>1230</v>
      </c>
      <c r="R351" s="638">
        <v>1202180011</v>
      </c>
      <c r="S351" s="634" t="s">
        <v>27</v>
      </c>
      <c r="T351" s="638" t="s">
        <v>737</v>
      </c>
      <c r="U351" s="638" t="s">
        <v>569</v>
      </c>
      <c r="V351" s="640">
        <v>6682174</v>
      </c>
      <c r="W351" s="640" t="s">
        <v>1232</v>
      </c>
      <c r="X351" s="640" t="s">
        <v>25</v>
      </c>
      <c r="Y351" s="638" t="s">
        <v>737</v>
      </c>
      <c r="Z351" s="638" t="s">
        <v>569</v>
      </c>
      <c r="AA351" s="640">
        <v>6680633</v>
      </c>
      <c r="AB351" s="640" t="s">
        <v>1991</v>
      </c>
      <c r="AC351" s="640"/>
      <c r="AD351" s="639"/>
      <c r="AE351" s="640"/>
      <c r="AF351" s="640"/>
      <c r="AG351" s="640"/>
      <c r="AH351" s="640"/>
      <c r="AI351" s="640"/>
      <c r="AJ351" s="640"/>
      <c r="AK351" s="640"/>
      <c r="AL351" s="640"/>
      <c r="AM351" s="640"/>
      <c r="AN351" s="640"/>
      <c r="AO351" s="640"/>
      <c r="AP351" s="640"/>
      <c r="AQ351" s="640"/>
      <c r="AR351" s="640"/>
      <c r="AS351" s="640"/>
      <c r="AT351" s="640"/>
      <c r="AU351" s="640"/>
      <c r="AV351" s="641"/>
    </row>
    <row r="352" spans="1:48" ht="28.8" hidden="1">
      <c r="A352" s="642" t="s">
        <v>1992</v>
      </c>
      <c r="B352" s="643" t="s">
        <v>1234</v>
      </c>
      <c r="C352" s="643"/>
      <c r="D352" s="144" t="s">
        <v>566</v>
      </c>
      <c r="E352" s="144" t="s">
        <v>1410</v>
      </c>
      <c r="F352" s="27">
        <v>2023</v>
      </c>
      <c r="G352" s="27">
        <v>2023</v>
      </c>
      <c r="H352" s="697">
        <v>2023</v>
      </c>
      <c r="I352" s="643" t="s">
        <v>27</v>
      </c>
      <c r="J352" s="165">
        <v>6682174</v>
      </c>
      <c r="K352" s="165" t="s">
        <v>1232</v>
      </c>
      <c r="L352" s="645" t="s">
        <v>737</v>
      </c>
      <c r="M352" s="645" t="s">
        <v>569</v>
      </c>
      <c r="N352" s="643" t="s">
        <v>27</v>
      </c>
      <c r="O352" s="645" t="s">
        <v>737</v>
      </c>
      <c r="P352" s="645" t="s">
        <v>569</v>
      </c>
      <c r="Q352" s="165">
        <v>6682174</v>
      </c>
      <c r="R352" s="165" t="s">
        <v>1232</v>
      </c>
      <c r="S352" s="643" t="s">
        <v>56</v>
      </c>
      <c r="T352" s="645" t="s">
        <v>737</v>
      </c>
      <c r="U352" s="645" t="s">
        <v>569</v>
      </c>
      <c r="V352" s="643">
        <v>6681205</v>
      </c>
      <c r="W352" s="643" t="s">
        <v>1993</v>
      </c>
      <c r="X352" s="44" t="s">
        <v>25</v>
      </c>
      <c r="Y352" s="645" t="s">
        <v>737</v>
      </c>
      <c r="Z352" s="645" t="s">
        <v>569</v>
      </c>
      <c r="AA352" s="44">
        <v>6680633</v>
      </c>
      <c r="AB352" s="44" t="s">
        <v>1991</v>
      </c>
      <c r="AC352" s="44" t="s">
        <v>1511</v>
      </c>
      <c r="AD352" s="645" t="s">
        <v>737</v>
      </c>
      <c r="AE352" s="645" t="s">
        <v>569</v>
      </c>
      <c r="AF352" s="44" t="s">
        <v>1230</v>
      </c>
      <c r="AG352" s="44">
        <v>1202190063</v>
      </c>
      <c r="AH352" s="44" t="s">
        <v>1512</v>
      </c>
      <c r="AI352" s="645" t="s">
        <v>737</v>
      </c>
      <c r="AJ352" s="645" t="s">
        <v>569</v>
      </c>
      <c r="AK352" s="44" t="s">
        <v>1230</v>
      </c>
      <c r="AL352" s="44">
        <v>1202190045</v>
      </c>
      <c r="AM352" s="44"/>
      <c r="AN352" s="44"/>
      <c r="AO352" s="44"/>
      <c r="AP352" s="44"/>
      <c r="AQ352" s="44"/>
      <c r="AR352" s="44"/>
      <c r="AS352" s="44"/>
      <c r="AT352" s="44"/>
      <c r="AU352" s="44"/>
      <c r="AV352" s="646"/>
    </row>
    <row r="353" spans="1:48" ht="39.6" hidden="1">
      <c r="A353" s="642" t="s">
        <v>1994</v>
      </c>
      <c r="B353" s="643" t="s">
        <v>1251</v>
      </c>
      <c r="C353" s="643"/>
      <c r="D353" s="144" t="s">
        <v>566</v>
      </c>
      <c r="E353" s="144" t="s">
        <v>1410</v>
      </c>
      <c r="F353" s="644">
        <v>2022</v>
      </c>
      <c r="G353" s="27">
        <v>2022</v>
      </c>
      <c r="H353" s="697">
        <v>2023</v>
      </c>
      <c r="I353" s="643"/>
      <c r="J353" s="645"/>
      <c r="K353" s="645"/>
      <c r="L353" s="645"/>
      <c r="M353" s="645"/>
      <c r="N353" s="643" t="s">
        <v>1995</v>
      </c>
      <c r="O353" s="645" t="s">
        <v>598</v>
      </c>
      <c r="P353" s="645" t="s">
        <v>708</v>
      </c>
      <c r="Q353" s="645" t="s">
        <v>1230</v>
      </c>
      <c r="R353" s="645">
        <v>6022201020</v>
      </c>
      <c r="S353" s="643" t="s">
        <v>768</v>
      </c>
      <c r="T353" s="645" t="s">
        <v>598</v>
      </c>
      <c r="U353" s="645" t="s">
        <v>708</v>
      </c>
      <c r="V353" s="643">
        <v>5986157</v>
      </c>
      <c r="W353" s="643" t="s">
        <v>1996</v>
      </c>
      <c r="X353" s="643" t="s">
        <v>767</v>
      </c>
      <c r="Y353" s="165" t="s">
        <v>598</v>
      </c>
      <c r="Z353" s="645" t="s">
        <v>708</v>
      </c>
      <c r="AA353" s="44">
        <v>6165227</v>
      </c>
      <c r="AB353" s="44" t="s">
        <v>1249</v>
      </c>
      <c r="AC353" s="44" t="s">
        <v>770</v>
      </c>
      <c r="AD353" s="165" t="s">
        <v>1230</v>
      </c>
      <c r="AE353" s="645" t="s">
        <v>771</v>
      </c>
      <c r="AF353" s="44" t="s">
        <v>1230</v>
      </c>
      <c r="AG353" s="44" t="s">
        <v>1230</v>
      </c>
      <c r="AH353" s="44" t="s">
        <v>26</v>
      </c>
      <c r="AI353" s="645" t="s">
        <v>598</v>
      </c>
      <c r="AJ353" s="645" t="s">
        <v>569</v>
      </c>
      <c r="AK353" s="44">
        <v>6680612</v>
      </c>
      <c r="AL353" s="44" t="s">
        <v>1248</v>
      </c>
      <c r="AM353" s="44"/>
      <c r="AN353" s="44"/>
      <c r="AO353" s="44"/>
      <c r="AP353" s="44"/>
      <c r="AQ353" s="44"/>
      <c r="AR353" s="44"/>
      <c r="AS353" s="44"/>
      <c r="AT353" s="44"/>
      <c r="AU353" s="44"/>
      <c r="AV353" s="646"/>
    </row>
    <row r="354" spans="1:48" ht="28.8" hidden="1">
      <c r="A354" s="633" t="s">
        <v>1997</v>
      </c>
      <c r="B354" s="634" t="s">
        <v>1998</v>
      </c>
      <c r="C354" s="634"/>
      <c r="D354" s="635" t="s">
        <v>704</v>
      </c>
      <c r="E354" s="635" t="s">
        <v>1410</v>
      </c>
      <c r="F354" s="636">
        <v>2022</v>
      </c>
      <c r="G354" s="637">
        <v>2022</v>
      </c>
      <c r="H354" s="696">
        <v>2023</v>
      </c>
      <c r="I354" s="634" t="s">
        <v>772</v>
      </c>
      <c r="J354" s="638">
        <v>6005015</v>
      </c>
      <c r="K354" s="638" t="s">
        <v>1243</v>
      </c>
      <c r="L354" s="638" t="s">
        <v>568</v>
      </c>
      <c r="M354" s="638" t="s">
        <v>708</v>
      </c>
      <c r="N354" s="634" t="s">
        <v>1244</v>
      </c>
      <c r="O354" s="638" t="s">
        <v>598</v>
      </c>
      <c r="P354" s="638" t="s">
        <v>1999</v>
      </c>
      <c r="Q354" s="638">
        <v>6660360</v>
      </c>
      <c r="R354" s="638" t="s">
        <v>2000</v>
      </c>
      <c r="S354" s="634" t="s">
        <v>2001</v>
      </c>
      <c r="T354" s="638" t="s">
        <v>1230</v>
      </c>
      <c r="U354" s="638" t="s">
        <v>708</v>
      </c>
      <c r="V354" s="634" t="s">
        <v>1230</v>
      </c>
      <c r="W354" s="634" t="s">
        <v>1230</v>
      </c>
      <c r="X354" s="640" t="s">
        <v>26</v>
      </c>
      <c r="Y354" s="638" t="s">
        <v>598</v>
      </c>
      <c r="Z354" s="638" t="s">
        <v>569</v>
      </c>
      <c r="AA354" s="640">
        <v>6680612</v>
      </c>
      <c r="AB354" s="640" t="s">
        <v>1248</v>
      </c>
      <c r="AC354" s="640" t="s">
        <v>767</v>
      </c>
      <c r="AD354" s="639" t="s">
        <v>598</v>
      </c>
      <c r="AE354" s="638" t="s">
        <v>708</v>
      </c>
      <c r="AF354" s="640">
        <v>6165227</v>
      </c>
      <c r="AG354" s="640" t="s">
        <v>1249</v>
      </c>
      <c r="AH354" s="640" t="s">
        <v>2002</v>
      </c>
      <c r="AI354" s="640" t="s">
        <v>1230</v>
      </c>
      <c r="AJ354" s="638" t="s">
        <v>708</v>
      </c>
      <c r="AK354" s="640" t="s">
        <v>1230</v>
      </c>
      <c r="AL354" s="640" t="s">
        <v>1230</v>
      </c>
      <c r="AM354" s="640" t="s">
        <v>772</v>
      </c>
      <c r="AN354" s="638" t="s">
        <v>568</v>
      </c>
      <c r="AO354" s="638" t="s">
        <v>708</v>
      </c>
      <c r="AP354" s="634">
        <v>6005015</v>
      </c>
      <c r="AQ354" s="634" t="s">
        <v>1243</v>
      </c>
      <c r="AR354" s="640"/>
      <c r="AS354" s="640"/>
      <c r="AT354" s="640"/>
      <c r="AU354" s="640"/>
      <c r="AV354" s="641"/>
    </row>
    <row r="355" spans="1:48" ht="39.6" hidden="1">
      <c r="A355" s="633" t="s">
        <v>2003</v>
      </c>
      <c r="B355" s="634" t="s">
        <v>2004</v>
      </c>
      <c r="C355" s="634"/>
      <c r="D355" s="635" t="s">
        <v>566</v>
      </c>
      <c r="E355" s="635" t="s">
        <v>1954</v>
      </c>
      <c r="F355" s="637">
        <v>2023</v>
      </c>
      <c r="G355" s="637">
        <v>2023</v>
      </c>
      <c r="H355" s="696">
        <v>2023</v>
      </c>
      <c r="I355" s="634" t="s">
        <v>146</v>
      </c>
      <c r="J355" s="638">
        <v>6099359</v>
      </c>
      <c r="K355" s="638" t="s">
        <v>1265</v>
      </c>
      <c r="L355" s="638" t="s">
        <v>641</v>
      </c>
      <c r="M355" s="638" t="s">
        <v>569</v>
      </c>
      <c r="N355" s="634" t="s">
        <v>146</v>
      </c>
      <c r="O355" s="638" t="s">
        <v>641</v>
      </c>
      <c r="P355" s="638" t="s">
        <v>569</v>
      </c>
      <c r="Q355" s="638">
        <v>6099359</v>
      </c>
      <c r="R355" s="638" t="s">
        <v>1265</v>
      </c>
      <c r="S355" s="634" t="s">
        <v>1331</v>
      </c>
      <c r="T355" s="638" t="s">
        <v>641</v>
      </c>
      <c r="U355" s="638" t="s">
        <v>569</v>
      </c>
      <c r="V355" s="634" t="s">
        <v>1230</v>
      </c>
      <c r="W355" s="634" t="s">
        <v>1230</v>
      </c>
      <c r="X355" s="634"/>
      <c r="Y355" s="639"/>
      <c r="Z355" s="640"/>
      <c r="AA355" s="640"/>
      <c r="AB355" s="640"/>
      <c r="AC355" s="640"/>
      <c r="AD355" s="639"/>
      <c r="AE355" s="640"/>
      <c r="AF355" s="640"/>
      <c r="AG355" s="640"/>
      <c r="AH355" s="640"/>
      <c r="AI355" s="640"/>
      <c r="AJ355" s="640"/>
      <c r="AK355" s="640"/>
      <c r="AL355" s="640"/>
      <c r="AM355" s="640"/>
      <c r="AN355" s="640"/>
      <c r="AO355" s="640"/>
      <c r="AP355" s="640"/>
      <c r="AQ355" s="640"/>
      <c r="AR355" s="640"/>
      <c r="AS355" s="640"/>
      <c r="AT355" s="640"/>
      <c r="AU355" s="640"/>
      <c r="AV355" s="641"/>
    </row>
    <row r="356" spans="1:48" ht="26.4" hidden="1">
      <c r="A356" s="642" t="s">
        <v>2005</v>
      </c>
      <c r="B356" s="643" t="s">
        <v>1234</v>
      </c>
      <c r="C356" s="643"/>
      <c r="D356" s="144" t="s">
        <v>790</v>
      </c>
      <c r="E356" s="144" t="s">
        <v>1410</v>
      </c>
      <c r="F356" s="644">
        <v>2021</v>
      </c>
      <c r="G356" s="27">
        <v>2023</v>
      </c>
      <c r="H356" s="697">
        <v>2023</v>
      </c>
      <c r="I356" s="643" t="s">
        <v>13</v>
      </c>
      <c r="J356" s="645">
        <v>6681051</v>
      </c>
      <c r="K356" s="645" t="s">
        <v>1945</v>
      </c>
      <c r="L356" s="645" t="s">
        <v>640</v>
      </c>
      <c r="M356" s="645" t="s">
        <v>569</v>
      </c>
      <c r="N356" s="643" t="s">
        <v>13</v>
      </c>
      <c r="O356" s="645" t="s">
        <v>640</v>
      </c>
      <c r="P356" s="645" t="s">
        <v>569</v>
      </c>
      <c r="Q356" s="645">
        <v>6681051</v>
      </c>
      <c r="R356" s="645" t="s">
        <v>1945</v>
      </c>
      <c r="S356" s="643" t="s">
        <v>868</v>
      </c>
      <c r="T356" s="645" t="s">
        <v>641</v>
      </c>
      <c r="U356" s="645" t="s">
        <v>569</v>
      </c>
      <c r="V356" s="643" t="s">
        <v>1230</v>
      </c>
      <c r="W356" s="643">
        <v>1203190036</v>
      </c>
      <c r="X356" s="643" t="s">
        <v>24</v>
      </c>
      <c r="Y356" s="645" t="s">
        <v>641</v>
      </c>
      <c r="Z356" s="645" t="s">
        <v>569</v>
      </c>
      <c r="AA356" s="44">
        <v>6680648</v>
      </c>
      <c r="AB356" s="44" t="s">
        <v>1324</v>
      </c>
      <c r="AC356" s="44"/>
      <c r="AD356" s="165"/>
      <c r="AE356" s="44"/>
      <c r="AF356" s="44"/>
      <c r="AG356" s="44"/>
      <c r="AH356" s="44"/>
      <c r="AI356" s="44"/>
      <c r="AJ356" s="44"/>
      <c r="AK356" s="44"/>
      <c r="AL356" s="44"/>
      <c r="AM356" s="44"/>
      <c r="AN356" s="44"/>
      <c r="AO356" s="44"/>
      <c r="AP356" s="44"/>
      <c r="AQ356" s="44"/>
      <c r="AR356" s="44"/>
      <c r="AS356" s="44"/>
      <c r="AT356" s="44"/>
      <c r="AU356" s="44"/>
      <c r="AV356" s="646"/>
    </row>
    <row r="357" spans="1:48" ht="26.4" hidden="1">
      <c r="A357" s="633" t="s">
        <v>2006</v>
      </c>
      <c r="B357" s="634" t="s">
        <v>2007</v>
      </c>
      <c r="C357" s="634"/>
      <c r="D357" s="635" t="s">
        <v>610</v>
      </c>
      <c r="E357" s="635" t="s">
        <v>592</v>
      </c>
      <c r="F357" s="637">
        <v>2023</v>
      </c>
      <c r="G357" s="637">
        <v>2023</v>
      </c>
      <c r="H357" s="696">
        <v>2023</v>
      </c>
      <c r="I357" s="634" t="s">
        <v>13</v>
      </c>
      <c r="J357" s="638">
        <v>6681051</v>
      </c>
      <c r="K357" s="638" t="s">
        <v>1945</v>
      </c>
      <c r="L357" s="638" t="s">
        <v>640</v>
      </c>
      <c r="M357" s="638" t="s">
        <v>569</v>
      </c>
      <c r="N357" s="634" t="s">
        <v>2008</v>
      </c>
      <c r="O357" s="638" t="s">
        <v>640</v>
      </c>
      <c r="P357" s="638" t="s">
        <v>569</v>
      </c>
      <c r="Q357" s="638" t="s">
        <v>1230</v>
      </c>
      <c r="R357" s="638">
        <v>1203190021</v>
      </c>
      <c r="S357" s="634" t="s">
        <v>13</v>
      </c>
      <c r="T357" s="638" t="s">
        <v>640</v>
      </c>
      <c r="U357" s="638" t="s">
        <v>569</v>
      </c>
      <c r="V357" s="634">
        <v>6681051</v>
      </c>
      <c r="W357" s="634" t="s">
        <v>1945</v>
      </c>
      <c r="X357" s="634"/>
      <c r="Y357" s="639"/>
      <c r="Z357" s="640"/>
      <c r="AA357" s="640"/>
      <c r="AB357" s="640"/>
      <c r="AC357" s="640"/>
      <c r="AD357" s="639"/>
      <c r="AE357" s="640"/>
      <c r="AF357" s="640"/>
      <c r="AG357" s="640"/>
      <c r="AH357" s="640"/>
      <c r="AI357" s="640"/>
      <c r="AJ357" s="640"/>
      <c r="AK357" s="640"/>
      <c r="AL357" s="640"/>
      <c r="AM357" s="640"/>
      <c r="AN357" s="640"/>
      <c r="AO357" s="640"/>
      <c r="AP357" s="640"/>
      <c r="AQ357" s="640"/>
      <c r="AR357" s="640"/>
      <c r="AS357" s="640"/>
      <c r="AT357" s="640"/>
      <c r="AU357" s="640"/>
      <c r="AV357" s="641"/>
    </row>
    <row r="358" spans="1:48" ht="28.8" hidden="1">
      <c r="A358" s="642" t="s">
        <v>2009</v>
      </c>
      <c r="B358" s="643" t="s">
        <v>2010</v>
      </c>
      <c r="C358" s="643"/>
      <c r="D358" s="144" t="s">
        <v>610</v>
      </c>
      <c r="E358" s="144" t="s">
        <v>592</v>
      </c>
      <c r="F358" s="644">
        <v>2023</v>
      </c>
      <c r="G358" s="27">
        <v>2023</v>
      </c>
      <c r="H358" s="697">
        <v>2023</v>
      </c>
      <c r="I358" s="643" t="s">
        <v>27</v>
      </c>
      <c r="J358" s="165">
        <v>6682174</v>
      </c>
      <c r="K358" s="165" t="s">
        <v>1232</v>
      </c>
      <c r="L358" s="645" t="s">
        <v>737</v>
      </c>
      <c r="M358" s="645" t="s">
        <v>569</v>
      </c>
      <c r="N358" s="643" t="s">
        <v>131</v>
      </c>
      <c r="O358" s="645" t="s">
        <v>737</v>
      </c>
      <c r="P358" s="645" t="s">
        <v>569</v>
      </c>
      <c r="Q358" s="645">
        <v>6801945</v>
      </c>
      <c r="R358" s="645" t="s">
        <v>2011</v>
      </c>
      <c r="S358" s="643" t="s">
        <v>27</v>
      </c>
      <c r="T358" s="645" t="s">
        <v>737</v>
      </c>
      <c r="U358" s="645" t="s">
        <v>569</v>
      </c>
      <c r="V358" s="44">
        <v>6682174</v>
      </c>
      <c r="W358" s="44" t="s">
        <v>1232</v>
      </c>
      <c r="X358" s="44" t="s">
        <v>25</v>
      </c>
      <c r="Y358" s="645" t="s">
        <v>737</v>
      </c>
      <c r="Z358" s="645" t="s">
        <v>569</v>
      </c>
      <c r="AA358" s="44">
        <v>6680633</v>
      </c>
      <c r="AB358" s="44" t="s">
        <v>1991</v>
      </c>
      <c r="AC358" s="44" t="s">
        <v>612</v>
      </c>
      <c r="AD358" s="645" t="s">
        <v>598</v>
      </c>
      <c r="AE358" s="645" t="s">
        <v>569</v>
      </c>
      <c r="AF358" s="44" t="s">
        <v>1230</v>
      </c>
      <c r="AG358" s="44">
        <v>1103208049</v>
      </c>
      <c r="AH358" s="44"/>
      <c r="AI358" s="44"/>
      <c r="AJ358" s="44"/>
      <c r="AK358" s="44"/>
      <c r="AL358" s="44"/>
      <c r="AM358" s="44"/>
      <c r="AN358" s="44"/>
      <c r="AO358" s="44"/>
      <c r="AP358" s="44"/>
      <c r="AQ358" s="44"/>
      <c r="AR358" s="44"/>
      <c r="AS358" s="44"/>
      <c r="AT358" s="44"/>
      <c r="AU358" s="44"/>
      <c r="AV358" s="646"/>
    </row>
    <row r="359" spans="1:48" ht="28.8" hidden="1">
      <c r="A359" s="633" t="s">
        <v>2012</v>
      </c>
      <c r="B359" s="634" t="s">
        <v>1234</v>
      </c>
      <c r="C359" s="634"/>
      <c r="D359" s="635" t="s">
        <v>566</v>
      </c>
      <c r="E359" s="635"/>
      <c r="F359" s="636"/>
      <c r="G359" s="637"/>
      <c r="H359" s="696">
        <v>2023</v>
      </c>
      <c r="I359" s="634" t="s">
        <v>27</v>
      </c>
      <c r="J359" s="639">
        <v>6682174</v>
      </c>
      <c r="K359" s="639" t="s">
        <v>1232</v>
      </c>
      <c r="L359" s="638" t="s">
        <v>737</v>
      </c>
      <c r="M359" s="638" t="s">
        <v>569</v>
      </c>
      <c r="N359" s="634" t="s">
        <v>27</v>
      </c>
      <c r="O359" s="638" t="s">
        <v>737</v>
      </c>
      <c r="P359" s="638" t="s">
        <v>569</v>
      </c>
      <c r="Q359" s="639">
        <v>6682174</v>
      </c>
      <c r="R359" s="639" t="s">
        <v>1232</v>
      </c>
      <c r="S359" s="640" t="s">
        <v>25</v>
      </c>
      <c r="T359" s="638" t="s">
        <v>737</v>
      </c>
      <c r="U359" s="638" t="s">
        <v>569</v>
      </c>
      <c r="V359" s="640">
        <v>6680633</v>
      </c>
      <c r="W359" s="640" t="s">
        <v>1991</v>
      </c>
      <c r="X359" s="640" t="s">
        <v>21</v>
      </c>
      <c r="Y359" s="638" t="s">
        <v>568</v>
      </c>
      <c r="Z359" s="638" t="s">
        <v>569</v>
      </c>
      <c r="AA359" s="640">
        <v>6680678</v>
      </c>
      <c r="AB359" s="640" t="s">
        <v>2013</v>
      </c>
      <c r="AC359" s="640" t="s">
        <v>1511</v>
      </c>
      <c r="AD359" s="638" t="s">
        <v>737</v>
      </c>
      <c r="AE359" s="638" t="s">
        <v>569</v>
      </c>
      <c r="AF359" s="640" t="s">
        <v>1230</v>
      </c>
      <c r="AG359" s="640">
        <v>1202190063</v>
      </c>
      <c r="AH359" s="640"/>
      <c r="AI359" s="640"/>
      <c r="AJ359" s="640"/>
      <c r="AK359" s="640"/>
      <c r="AL359" s="640"/>
      <c r="AM359" s="640"/>
      <c r="AN359" s="640"/>
      <c r="AO359" s="640"/>
      <c r="AP359" s="640"/>
      <c r="AQ359" s="640"/>
      <c r="AR359" s="640"/>
      <c r="AS359" s="640"/>
      <c r="AT359" s="640"/>
      <c r="AU359" s="640"/>
      <c r="AV359" s="641"/>
    </row>
    <row r="360" spans="1:48" ht="39.6" hidden="1">
      <c r="A360" s="642" t="s">
        <v>2014</v>
      </c>
      <c r="B360" s="643" t="s">
        <v>1342</v>
      </c>
      <c r="C360" s="643"/>
      <c r="D360" s="144" t="s">
        <v>566</v>
      </c>
      <c r="E360" s="144"/>
      <c r="F360" s="644"/>
      <c r="G360" s="27"/>
      <c r="H360" s="697">
        <v>2023</v>
      </c>
      <c r="I360" s="643"/>
      <c r="J360" s="645"/>
      <c r="K360" s="645"/>
      <c r="L360" s="27"/>
      <c r="M360" s="27"/>
      <c r="N360" s="643" t="s">
        <v>146</v>
      </c>
      <c r="O360" s="645" t="s">
        <v>641</v>
      </c>
      <c r="P360" s="645" t="s">
        <v>569</v>
      </c>
      <c r="Q360" s="645">
        <v>6099359</v>
      </c>
      <c r="R360" s="645" t="s">
        <v>1265</v>
      </c>
      <c r="S360" s="643" t="s">
        <v>1331</v>
      </c>
      <c r="T360" s="645" t="s">
        <v>641</v>
      </c>
      <c r="U360" s="645" t="s">
        <v>569</v>
      </c>
      <c r="V360" s="643" t="s">
        <v>1230</v>
      </c>
      <c r="W360" s="643" t="s">
        <v>1230</v>
      </c>
      <c r="X360" s="643" t="s">
        <v>290</v>
      </c>
      <c r="Y360" s="645" t="s">
        <v>641</v>
      </c>
      <c r="Z360" s="645" t="s">
        <v>569</v>
      </c>
      <c r="AA360" s="643">
        <v>6744406</v>
      </c>
      <c r="AB360" s="643" t="s">
        <v>1273</v>
      </c>
      <c r="AC360" s="44" t="s">
        <v>1343</v>
      </c>
      <c r="AD360" s="645" t="s">
        <v>641</v>
      </c>
      <c r="AE360" s="645" t="s">
        <v>569</v>
      </c>
      <c r="AF360" s="44" t="s">
        <v>1230</v>
      </c>
      <c r="AG360" s="44" t="s">
        <v>1230</v>
      </c>
      <c r="AH360" s="44" t="s">
        <v>35</v>
      </c>
      <c r="AI360" s="645" t="s">
        <v>641</v>
      </c>
      <c r="AJ360" s="645" t="s">
        <v>569</v>
      </c>
      <c r="AK360" s="643">
        <v>6665306</v>
      </c>
      <c r="AL360" s="643" t="s">
        <v>2015</v>
      </c>
      <c r="AM360" s="643" t="s">
        <v>24</v>
      </c>
      <c r="AN360" s="645" t="s">
        <v>641</v>
      </c>
      <c r="AO360" s="645" t="s">
        <v>569</v>
      </c>
      <c r="AP360" s="44">
        <v>6680648</v>
      </c>
      <c r="AQ360" s="44" t="s">
        <v>1324</v>
      </c>
      <c r="AR360" s="44"/>
      <c r="AS360" s="44"/>
      <c r="AT360" s="44"/>
      <c r="AU360" s="44"/>
      <c r="AV360" s="646"/>
    </row>
    <row r="361" spans="1:48" ht="43.2" hidden="1">
      <c r="A361" s="642" t="s">
        <v>2016</v>
      </c>
      <c r="B361" s="643" t="s">
        <v>2017</v>
      </c>
      <c r="C361" s="643"/>
      <c r="D361" s="144" t="s">
        <v>595</v>
      </c>
      <c r="E361" s="144" t="s">
        <v>592</v>
      </c>
      <c r="F361" s="644">
        <v>2023</v>
      </c>
      <c r="G361" s="27">
        <v>2023</v>
      </c>
      <c r="H361" s="697">
        <v>2023</v>
      </c>
      <c r="I361" s="643" t="s">
        <v>19</v>
      </c>
      <c r="J361" s="645">
        <v>6680651</v>
      </c>
      <c r="K361" s="645" t="s">
        <v>1304</v>
      </c>
      <c r="L361" s="645" t="s">
        <v>598</v>
      </c>
      <c r="M361" s="645" t="s">
        <v>569</v>
      </c>
      <c r="N361" s="643" t="s">
        <v>19</v>
      </c>
      <c r="O361" s="645" t="s">
        <v>598</v>
      </c>
      <c r="P361" s="645" t="s">
        <v>569</v>
      </c>
      <c r="Q361" s="645">
        <v>6680651</v>
      </c>
      <c r="R361" s="645" t="s">
        <v>1304</v>
      </c>
      <c r="S361" s="643" t="s">
        <v>33</v>
      </c>
      <c r="T361" s="645" t="s">
        <v>974</v>
      </c>
      <c r="U361" s="645" t="s">
        <v>569</v>
      </c>
      <c r="V361" s="643">
        <v>259781</v>
      </c>
      <c r="W361" s="643" t="s">
        <v>1270</v>
      </c>
      <c r="X361" s="643" t="s">
        <v>15</v>
      </c>
      <c r="Y361" s="645" t="s">
        <v>1046</v>
      </c>
      <c r="Z361" s="645" t="s">
        <v>569</v>
      </c>
      <c r="AA361" s="44">
        <v>6680643</v>
      </c>
      <c r="AB361" s="44" t="s">
        <v>1305</v>
      </c>
      <c r="AC361" s="44" t="s">
        <v>2018</v>
      </c>
      <c r="AD361" s="165" t="s">
        <v>598</v>
      </c>
      <c r="AE361" s="645" t="s">
        <v>569</v>
      </c>
      <c r="AF361" s="44" t="s">
        <v>1230</v>
      </c>
      <c r="AG361" s="44">
        <v>1103200032</v>
      </c>
      <c r="AH361" s="44" t="s">
        <v>1307</v>
      </c>
      <c r="AI361" s="645" t="s">
        <v>598</v>
      </c>
      <c r="AJ361" s="645" t="s">
        <v>569</v>
      </c>
      <c r="AK361" s="44" t="s">
        <v>1230</v>
      </c>
      <c r="AL361" s="44">
        <v>1103200001</v>
      </c>
      <c r="AM361" s="44" t="s">
        <v>1308</v>
      </c>
      <c r="AN361" s="645" t="s">
        <v>598</v>
      </c>
      <c r="AO361" s="645" t="s">
        <v>569</v>
      </c>
      <c r="AP361" s="44" t="s">
        <v>1230</v>
      </c>
      <c r="AQ361" s="44">
        <v>1103200021</v>
      </c>
      <c r="AR361" s="44" t="s">
        <v>2019</v>
      </c>
      <c r="AS361" s="645" t="s">
        <v>2020</v>
      </c>
      <c r="AT361" s="645" t="s">
        <v>569</v>
      </c>
      <c r="AU361" s="44" t="s">
        <v>1230</v>
      </c>
      <c r="AV361" s="646" t="s">
        <v>2021</v>
      </c>
    </row>
    <row r="362" spans="1:48" ht="26.4" hidden="1">
      <c r="A362" s="633" t="s">
        <v>2022</v>
      </c>
      <c r="B362" s="634" t="s">
        <v>2023</v>
      </c>
      <c r="C362" s="634"/>
      <c r="D362" s="635" t="s">
        <v>662</v>
      </c>
      <c r="E362" s="635" t="s">
        <v>592</v>
      </c>
      <c r="F362" s="636">
        <v>2023</v>
      </c>
      <c r="G362" s="637">
        <v>2023</v>
      </c>
      <c r="H362" s="696">
        <v>2023</v>
      </c>
      <c r="I362" s="634" t="s">
        <v>13</v>
      </c>
      <c r="J362" s="638">
        <v>6681051</v>
      </c>
      <c r="K362" s="638" t="s">
        <v>1945</v>
      </c>
      <c r="L362" s="638" t="s">
        <v>640</v>
      </c>
      <c r="M362" s="638" t="s">
        <v>569</v>
      </c>
      <c r="N362" s="634" t="s">
        <v>13</v>
      </c>
      <c r="O362" s="638" t="s">
        <v>640</v>
      </c>
      <c r="P362" s="638" t="s">
        <v>569</v>
      </c>
      <c r="Q362" s="638">
        <v>6681051</v>
      </c>
      <c r="R362" s="638" t="s">
        <v>1945</v>
      </c>
      <c r="S362" s="634" t="s">
        <v>20</v>
      </c>
      <c r="T362" s="638" t="s">
        <v>974</v>
      </c>
      <c r="U362" s="638" t="s">
        <v>569</v>
      </c>
      <c r="V362" s="634">
        <v>6682237</v>
      </c>
      <c r="W362" s="634" t="s">
        <v>2024</v>
      </c>
      <c r="X362" s="634" t="s">
        <v>31</v>
      </c>
      <c r="Y362" s="638" t="s">
        <v>640</v>
      </c>
      <c r="Z362" s="638" t="s">
        <v>569</v>
      </c>
      <c r="AA362" s="640">
        <v>6680618</v>
      </c>
      <c r="AB362" s="640" t="s">
        <v>2025</v>
      </c>
      <c r="AC362" s="640"/>
      <c r="AD362" s="639"/>
      <c r="AE362" s="640"/>
      <c r="AF362" s="640"/>
      <c r="AG362" s="640"/>
      <c r="AH362" s="640"/>
      <c r="AI362" s="640"/>
      <c r="AJ362" s="640"/>
      <c r="AK362" s="640"/>
      <c r="AL362" s="640"/>
      <c r="AM362" s="640"/>
      <c r="AN362" s="640"/>
      <c r="AO362" s="640"/>
      <c r="AP362" s="640"/>
      <c r="AQ362" s="640"/>
      <c r="AR362" s="640"/>
      <c r="AS362" s="640"/>
      <c r="AT362" s="640"/>
      <c r="AU362" s="640"/>
      <c r="AV362" s="641"/>
    </row>
    <row r="363" spans="1:48" ht="39.6" hidden="1">
      <c r="A363" s="642" t="s">
        <v>2026</v>
      </c>
      <c r="B363" s="643" t="s">
        <v>2027</v>
      </c>
      <c r="C363" s="643"/>
      <c r="D363" s="144" t="s">
        <v>566</v>
      </c>
      <c r="E363" s="144"/>
      <c r="F363" s="644"/>
      <c r="G363" s="27"/>
      <c r="H363" s="697">
        <v>2023</v>
      </c>
      <c r="I363" s="643" t="s">
        <v>32</v>
      </c>
      <c r="J363" s="645"/>
      <c r="K363" s="645"/>
      <c r="L363" s="645"/>
      <c r="M363" s="645"/>
      <c r="N363" s="643" t="s">
        <v>32</v>
      </c>
      <c r="O363" s="645" t="s">
        <v>641</v>
      </c>
      <c r="P363" s="645"/>
      <c r="Q363" s="645"/>
      <c r="R363" s="645"/>
      <c r="S363" s="643" t="s">
        <v>54</v>
      </c>
      <c r="T363" s="645" t="s">
        <v>641</v>
      </c>
      <c r="U363" s="643"/>
      <c r="V363" s="643"/>
      <c r="W363" s="643"/>
      <c r="X363" s="643" t="s">
        <v>2028</v>
      </c>
      <c r="Y363" s="645" t="s">
        <v>641</v>
      </c>
      <c r="Z363" s="44"/>
      <c r="AA363" s="44"/>
      <c r="AB363" s="44"/>
      <c r="AC363" s="44" t="s">
        <v>2029</v>
      </c>
      <c r="AD363" s="165"/>
      <c r="AE363" s="44"/>
      <c r="AF363" s="44"/>
      <c r="AG363" s="44"/>
      <c r="AH363" s="44"/>
      <c r="AI363" s="44"/>
      <c r="AJ363" s="44"/>
      <c r="AK363" s="44"/>
      <c r="AL363" s="44"/>
      <c r="AM363" s="44"/>
      <c r="AN363" s="44"/>
      <c r="AO363" s="44"/>
      <c r="AP363" s="44"/>
      <c r="AQ363" s="44"/>
      <c r="AR363" s="44"/>
      <c r="AS363" s="44"/>
      <c r="AT363" s="44"/>
      <c r="AU363" s="44"/>
      <c r="AV363" s="646"/>
    </row>
    <row r="364" spans="1:48" ht="28.8" hidden="1">
      <c r="A364" s="633" t="s">
        <v>2030</v>
      </c>
      <c r="B364" s="634" t="s">
        <v>2031</v>
      </c>
      <c r="C364" s="634"/>
      <c r="D364" s="635" t="s">
        <v>856</v>
      </c>
      <c r="E364" s="635" t="s">
        <v>1410</v>
      </c>
      <c r="F364" s="636">
        <v>2023</v>
      </c>
      <c r="G364" s="637">
        <v>2023</v>
      </c>
      <c r="H364" s="696">
        <v>2023</v>
      </c>
      <c r="I364" s="634" t="s">
        <v>19</v>
      </c>
      <c r="J364" s="638">
        <v>6680651</v>
      </c>
      <c r="K364" s="638" t="s">
        <v>1304</v>
      </c>
      <c r="L364" s="638" t="s">
        <v>598</v>
      </c>
      <c r="M364" s="638" t="s">
        <v>569</v>
      </c>
      <c r="N364" s="634" t="s">
        <v>19</v>
      </c>
      <c r="O364" s="638" t="s">
        <v>598</v>
      </c>
      <c r="P364" s="638" t="s">
        <v>569</v>
      </c>
      <c r="Q364" s="638">
        <v>6680651</v>
      </c>
      <c r="R364" s="638" t="s">
        <v>1304</v>
      </c>
      <c r="S364" s="634" t="s">
        <v>57</v>
      </c>
      <c r="T364" s="638" t="s">
        <v>202</v>
      </c>
      <c r="U364" s="638" t="s">
        <v>569</v>
      </c>
      <c r="V364" s="634">
        <v>6682794</v>
      </c>
      <c r="W364" s="634" t="s">
        <v>2032</v>
      </c>
      <c r="X364" s="634" t="s">
        <v>2033</v>
      </c>
      <c r="Y364" s="638" t="s">
        <v>598</v>
      </c>
      <c r="Z364" s="638" t="s">
        <v>569</v>
      </c>
      <c r="AA364" s="640" t="s">
        <v>1230</v>
      </c>
      <c r="AB364" s="640">
        <v>1103192024</v>
      </c>
      <c r="AC364" s="640" t="s">
        <v>2034</v>
      </c>
      <c r="AD364" s="638" t="s">
        <v>598</v>
      </c>
      <c r="AE364" s="638" t="s">
        <v>569</v>
      </c>
      <c r="AF364" s="640" t="s">
        <v>1230</v>
      </c>
      <c r="AG364" s="640">
        <v>1103190002</v>
      </c>
      <c r="AH364" s="640" t="s">
        <v>2035</v>
      </c>
      <c r="AI364" s="638" t="s">
        <v>598</v>
      </c>
      <c r="AJ364" s="638" t="s">
        <v>569</v>
      </c>
      <c r="AK364" s="640" t="s">
        <v>1230</v>
      </c>
      <c r="AL364" s="640">
        <v>1103192023</v>
      </c>
      <c r="AM364" s="640"/>
      <c r="AN364" s="640"/>
      <c r="AO364" s="640"/>
      <c r="AP364" s="640"/>
      <c r="AQ364" s="640"/>
      <c r="AR364" s="640"/>
      <c r="AS364" s="640"/>
      <c r="AT364" s="640"/>
      <c r="AU364" s="640"/>
      <c r="AV364" s="641"/>
    </row>
    <row r="365" spans="1:48" ht="26.4" hidden="1">
      <c r="A365" s="642" t="s">
        <v>2036</v>
      </c>
      <c r="B365" s="643" t="s">
        <v>2037</v>
      </c>
      <c r="C365" s="643"/>
      <c r="D365" s="144" t="s">
        <v>617</v>
      </c>
      <c r="E365" s="144" t="s">
        <v>2038</v>
      </c>
      <c r="F365" s="644">
        <v>2023</v>
      </c>
      <c r="G365" s="27">
        <v>2023</v>
      </c>
      <c r="H365" s="697">
        <v>2023</v>
      </c>
      <c r="I365" s="643"/>
      <c r="J365" s="645"/>
      <c r="K365" s="645"/>
      <c r="L365" s="645"/>
      <c r="M365" s="645" t="s">
        <v>569</v>
      </c>
      <c r="N365" s="643" t="s">
        <v>146</v>
      </c>
      <c r="O365" s="645" t="s">
        <v>641</v>
      </c>
      <c r="P365" s="645" t="s">
        <v>569</v>
      </c>
      <c r="Q365" s="645">
        <v>6099359</v>
      </c>
      <c r="R365" s="645" t="s">
        <v>1265</v>
      </c>
      <c r="S365" s="643" t="s">
        <v>24</v>
      </c>
      <c r="T365" s="645" t="s">
        <v>641</v>
      </c>
      <c r="U365" s="645" t="s">
        <v>569</v>
      </c>
      <c r="V365" s="44">
        <v>6680648</v>
      </c>
      <c r="W365" s="44" t="s">
        <v>1324</v>
      </c>
      <c r="X365" s="643" t="s">
        <v>46</v>
      </c>
      <c r="Y365" s="645" t="s">
        <v>641</v>
      </c>
      <c r="Z365" s="645" t="s">
        <v>569</v>
      </c>
      <c r="AA365" s="44">
        <v>6801883</v>
      </c>
      <c r="AB365" s="44" t="s">
        <v>2039</v>
      </c>
      <c r="AC365" s="44"/>
      <c r="AD365" s="165"/>
      <c r="AE365" s="44"/>
      <c r="AF365" s="44"/>
      <c r="AG365" s="44"/>
      <c r="AH365" s="44"/>
      <c r="AI365" s="44"/>
      <c r="AJ365" s="44"/>
      <c r="AK365" s="44"/>
      <c r="AL365" s="44"/>
      <c r="AM365" s="44"/>
      <c r="AN365" s="44"/>
      <c r="AO365" s="44"/>
      <c r="AP365" s="44"/>
      <c r="AQ365" s="44"/>
      <c r="AR365" s="44"/>
      <c r="AS365" s="44"/>
      <c r="AT365" s="44"/>
      <c r="AU365" s="44"/>
      <c r="AV365" s="646"/>
    </row>
    <row r="366" spans="1:48" ht="28.8" hidden="1">
      <c r="A366" s="633" t="s">
        <v>2040</v>
      </c>
      <c r="B366" s="634" t="s">
        <v>2041</v>
      </c>
      <c r="C366" s="634"/>
      <c r="D366" s="635" t="s">
        <v>602</v>
      </c>
      <c r="E366" s="635"/>
      <c r="F366" s="636"/>
      <c r="G366" s="637"/>
      <c r="H366" s="696">
        <v>2023</v>
      </c>
      <c r="I366" s="634" t="s">
        <v>51</v>
      </c>
      <c r="J366" s="638">
        <v>6784457</v>
      </c>
      <c r="K366" s="638" t="s">
        <v>2042</v>
      </c>
      <c r="L366" s="638" t="s">
        <v>1046</v>
      </c>
      <c r="M366" s="638" t="s">
        <v>569</v>
      </c>
      <c r="N366" s="634" t="s">
        <v>1049</v>
      </c>
      <c r="O366" s="638" t="s">
        <v>1046</v>
      </c>
      <c r="P366" s="638" t="s">
        <v>569</v>
      </c>
      <c r="Q366" s="638">
        <v>6756289</v>
      </c>
      <c r="R366" s="638" t="s">
        <v>2043</v>
      </c>
      <c r="S366" s="634" t="s">
        <v>51</v>
      </c>
      <c r="T366" s="638" t="s">
        <v>1046</v>
      </c>
      <c r="U366" s="638" t="s">
        <v>569</v>
      </c>
      <c r="V366" s="638">
        <v>6784457</v>
      </c>
      <c r="W366" s="638" t="s">
        <v>2042</v>
      </c>
      <c r="X366" s="634" t="s">
        <v>136</v>
      </c>
      <c r="Y366" s="638" t="s">
        <v>908</v>
      </c>
      <c r="Z366" s="638" t="s">
        <v>569</v>
      </c>
      <c r="AA366" s="640">
        <v>6778837</v>
      </c>
      <c r="AB366" s="640" t="s">
        <v>1267</v>
      </c>
      <c r="AC366" s="640" t="s">
        <v>50</v>
      </c>
      <c r="AD366" s="638" t="s">
        <v>1046</v>
      </c>
      <c r="AE366" s="638" t="s">
        <v>569</v>
      </c>
      <c r="AF366" s="640">
        <v>6787821</v>
      </c>
      <c r="AG366" s="640" t="s">
        <v>2044</v>
      </c>
      <c r="AH366" s="640" t="s">
        <v>2045</v>
      </c>
      <c r="AI366" s="638" t="s">
        <v>1046</v>
      </c>
      <c r="AJ366" s="638" t="s">
        <v>569</v>
      </c>
      <c r="AK366" s="640" t="s">
        <v>1230</v>
      </c>
      <c r="AL366" s="640">
        <v>1105210004</v>
      </c>
      <c r="AM366" s="640"/>
      <c r="AN366" s="640"/>
      <c r="AO366" s="640"/>
      <c r="AP366" s="640"/>
      <c r="AQ366" s="640"/>
      <c r="AR366" s="640"/>
      <c r="AS366" s="640"/>
      <c r="AT366" s="640"/>
      <c r="AU366" s="640"/>
      <c r="AV366" s="641"/>
    </row>
    <row r="367" spans="1:48" ht="39.6" hidden="1">
      <c r="A367" s="642" t="s">
        <v>2046</v>
      </c>
      <c r="B367" s="643" t="s">
        <v>2047</v>
      </c>
      <c r="C367" s="643"/>
      <c r="D367" s="144" t="s">
        <v>602</v>
      </c>
      <c r="E367" s="144"/>
      <c r="F367" s="644"/>
      <c r="G367" s="27"/>
      <c r="H367" s="697">
        <v>2023</v>
      </c>
      <c r="I367" s="643" t="s">
        <v>47</v>
      </c>
      <c r="J367" s="645">
        <v>6658545</v>
      </c>
      <c r="K367" s="645" t="s">
        <v>1272</v>
      </c>
      <c r="L367" s="645" t="s">
        <v>640</v>
      </c>
      <c r="M367" s="645" t="s">
        <v>569</v>
      </c>
      <c r="N367" s="643" t="s">
        <v>47</v>
      </c>
      <c r="O367" s="645" t="s">
        <v>640</v>
      </c>
      <c r="P367" s="645" t="s">
        <v>569</v>
      </c>
      <c r="Q367" s="645">
        <v>6658545</v>
      </c>
      <c r="R367" s="645" t="s">
        <v>1272</v>
      </c>
      <c r="S367" s="643" t="s">
        <v>2048</v>
      </c>
      <c r="T367" s="645" t="s">
        <v>1230</v>
      </c>
      <c r="U367" s="645" t="s">
        <v>569</v>
      </c>
      <c r="V367" s="643" t="s">
        <v>1230</v>
      </c>
      <c r="W367" s="643" t="s">
        <v>1230</v>
      </c>
      <c r="X367" s="643" t="s">
        <v>2049</v>
      </c>
      <c r="Y367" s="165" t="s">
        <v>640</v>
      </c>
      <c r="Z367" s="645" t="s">
        <v>569</v>
      </c>
      <c r="AA367" s="44" t="s">
        <v>1230</v>
      </c>
      <c r="AB367" s="44">
        <v>1203190022</v>
      </c>
      <c r="AC367" s="44"/>
      <c r="AD367" s="165"/>
      <c r="AE367" s="44"/>
      <c r="AF367" s="44"/>
      <c r="AG367" s="44"/>
      <c r="AH367" s="44"/>
      <c r="AI367" s="44"/>
      <c r="AJ367" s="44"/>
      <c r="AK367" s="44"/>
      <c r="AL367" s="44"/>
      <c r="AM367" s="44"/>
      <c r="AN367" s="44"/>
      <c r="AO367" s="44"/>
      <c r="AP367" s="44"/>
      <c r="AQ367" s="44"/>
      <c r="AR367" s="44"/>
      <c r="AS367" s="44"/>
      <c r="AT367" s="44"/>
      <c r="AU367" s="44"/>
      <c r="AV367" s="646"/>
    </row>
    <row r="368" spans="1:48" ht="39.6" hidden="1">
      <c r="A368" s="654" t="s">
        <v>2050</v>
      </c>
      <c r="B368" s="634" t="s">
        <v>2051</v>
      </c>
      <c r="C368" s="634"/>
      <c r="D368" s="635" t="s">
        <v>595</v>
      </c>
      <c r="E368" s="635" t="s">
        <v>592</v>
      </c>
      <c r="F368" s="636">
        <v>2023</v>
      </c>
      <c r="G368" s="637">
        <v>2023</v>
      </c>
      <c r="H368" s="696">
        <v>2023</v>
      </c>
      <c r="I368" s="634" t="s">
        <v>731</v>
      </c>
      <c r="J368" s="638" t="s">
        <v>1230</v>
      </c>
      <c r="K368" s="638">
        <v>1204181004</v>
      </c>
      <c r="L368" s="638" t="s">
        <v>641</v>
      </c>
      <c r="M368" s="638" t="s">
        <v>569</v>
      </c>
      <c r="N368" s="634" t="s">
        <v>731</v>
      </c>
      <c r="O368" s="638" t="s">
        <v>641</v>
      </c>
      <c r="P368" s="638" t="s">
        <v>569</v>
      </c>
      <c r="Q368" s="638" t="s">
        <v>1230</v>
      </c>
      <c r="R368" s="638">
        <v>1204181004</v>
      </c>
      <c r="S368" s="634" t="s">
        <v>24</v>
      </c>
      <c r="T368" s="638" t="s">
        <v>641</v>
      </c>
      <c r="U368" s="638" t="s">
        <v>569</v>
      </c>
      <c r="V368" s="640">
        <v>6680648</v>
      </c>
      <c r="W368" s="640" t="s">
        <v>1324</v>
      </c>
      <c r="X368" s="634" t="s">
        <v>46</v>
      </c>
      <c r="Y368" s="638" t="s">
        <v>641</v>
      </c>
      <c r="Z368" s="638" t="s">
        <v>569</v>
      </c>
      <c r="AA368" s="640">
        <v>6801883</v>
      </c>
      <c r="AB368" s="640" t="s">
        <v>2039</v>
      </c>
      <c r="AC368" s="640"/>
      <c r="AD368" s="639"/>
      <c r="AE368" s="640"/>
      <c r="AF368" s="640"/>
      <c r="AG368" s="640"/>
      <c r="AH368" s="640"/>
      <c r="AI368" s="640"/>
      <c r="AJ368" s="640"/>
      <c r="AK368" s="640"/>
      <c r="AL368" s="640"/>
      <c r="AM368" s="640"/>
      <c r="AN368" s="640"/>
      <c r="AO368" s="640"/>
      <c r="AP368" s="640"/>
      <c r="AQ368" s="640"/>
      <c r="AR368" s="640"/>
      <c r="AS368" s="640"/>
      <c r="AT368" s="640"/>
      <c r="AU368" s="640"/>
      <c r="AV368" s="641"/>
    </row>
    <row r="369" spans="1:48" ht="39.6" hidden="1">
      <c r="A369" s="655" t="s">
        <v>2052</v>
      </c>
      <c r="B369" s="643" t="s">
        <v>2053</v>
      </c>
      <c r="C369" s="643"/>
      <c r="D369" s="144" t="s">
        <v>591</v>
      </c>
      <c r="E369" s="144" t="s">
        <v>592</v>
      </c>
      <c r="F369" s="644">
        <v>2023</v>
      </c>
      <c r="G369" s="27">
        <v>2023</v>
      </c>
      <c r="H369" s="697">
        <v>2023</v>
      </c>
      <c r="I369" s="643" t="s">
        <v>46</v>
      </c>
      <c r="J369" s="44">
        <v>6801883</v>
      </c>
      <c r="K369" s="44" t="s">
        <v>2039</v>
      </c>
      <c r="L369" s="645" t="s">
        <v>641</v>
      </c>
      <c r="M369" s="645" t="s">
        <v>569</v>
      </c>
      <c r="N369" s="643" t="s">
        <v>46</v>
      </c>
      <c r="O369" s="645" t="s">
        <v>641</v>
      </c>
      <c r="P369" s="645" t="s">
        <v>569</v>
      </c>
      <c r="Q369" s="44">
        <v>6801883</v>
      </c>
      <c r="R369" s="44" t="s">
        <v>2039</v>
      </c>
      <c r="S369" s="643" t="s">
        <v>35</v>
      </c>
      <c r="T369" s="645" t="s">
        <v>641</v>
      </c>
      <c r="U369" s="645" t="s">
        <v>569</v>
      </c>
      <c r="V369" s="643">
        <v>6665306</v>
      </c>
      <c r="W369" s="643" t="s">
        <v>2015</v>
      </c>
      <c r="X369" s="643" t="s">
        <v>2054</v>
      </c>
      <c r="Y369" s="645" t="s">
        <v>641</v>
      </c>
      <c r="Z369" s="645" t="s">
        <v>569</v>
      </c>
      <c r="AA369" s="44" t="s">
        <v>1230</v>
      </c>
      <c r="AB369" s="44" t="s">
        <v>1230</v>
      </c>
      <c r="AC369" s="44" t="s">
        <v>1839</v>
      </c>
      <c r="AD369" s="645" t="s">
        <v>641</v>
      </c>
      <c r="AE369" s="645" t="s">
        <v>569</v>
      </c>
      <c r="AF369" s="44" t="s">
        <v>1230</v>
      </c>
      <c r="AG369" s="44" t="s">
        <v>1230</v>
      </c>
      <c r="AH369" s="44" t="s">
        <v>2055</v>
      </c>
      <c r="AI369" s="645" t="s">
        <v>641</v>
      </c>
      <c r="AJ369" s="645" t="s">
        <v>569</v>
      </c>
      <c r="AK369" s="44" t="s">
        <v>1230</v>
      </c>
      <c r="AL369" s="44" t="s">
        <v>1230</v>
      </c>
      <c r="AM369" s="44"/>
      <c r="AN369" s="44"/>
      <c r="AO369" s="44"/>
      <c r="AP369" s="44"/>
      <c r="AQ369" s="44"/>
      <c r="AR369" s="44"/>
      <c r="AS369" s="44"/>
      <c r="AT369" s="44"/>
      <c r="AU369" s="44"/>
      <c r="AV369" s="646"/>
    </row>
    <row r="370" spans="1:48" ht="26.4" hidden="1">
      <c r="A370" s="654" t="s">
        <v>2056</v>
      </c>
      <c r="B370" s="634" t="s">
        <v>2057</v>
      </c>
      <c r="C370" s="634"/>
      <c r="D370" s="635" t="s">
        <v>704</v>
      </c>
      <c r="E370" s="635"/>
      <c r="F370" s="636">
        <v>2023</v>
      </c>
      <c r="G370" s="637">
        <v>2023</v>
      </c>
      <c r="H370" s="696">
        <v>2023</v>
      </c>
      <c r="I370" s="640" t="s">
        <v>833</v>
      </c>
      <c r="J370" s="638" t="s">
        <v>1230</v>
      </c>
      <c r="K370" s="638" t="s">
        <v>1230</v>
      </c>
      <c r="L370" s="638" t="s">
        <v>1230</v>
      </c>
      <c r="M370" s="638" t="s">
        <v>829</v>
      </c>
      <c r="N370" s="634" t="s">
        <v>76</v>
      </c>
      <c r="O370" s="638" t="s">
        <v>598</v>
      </c>
      <c r="P370" s="638" t="s">
        <v>569</v>
      </c>
      <c r="Q370" s="638">
        <v>6680631</v>
      </c>
      <c r="R370" s="638" t="s">
        <v>2058</v>
      </c>
      <c r="S370" s="634" t="s">
        <v>2059</v>
      </c>
      <c r="T370" s="638" t="s">
        <v>1230</v>
      </c>
      <c r="U370" s="638" t="s">
        <v>829</v>
      </c>
      <c r="V370" s="634" t="s">
        <v>1230</v>
      </c>
      <c r="W370" s="634" t="s">
        <v>1230</v>
      </c>
      <c r="X370" s="634" t="s">
        <v>828</v>
      </c>
      <c r="Y370" s="639" t="s">
        <v>1230</v>
      </c>
      <c r="Z370" s="638" t="s">
        <v>829</v>
      </c>
      <c r="AA370" s="640" t="s">
        <v>1230</v>
      </c>
      <c r="AB370" s="640" t="s">
        <v>1230</v>
      </c>
      <c r="AC370" s="640" t="s">
        <v>1475</v>
      </c>
      <c r="AD370" s="639" t="s">
        <v>1230</v>
      </c>
      <c r="AE370" s="638" t="s">
        <v>829</v>
      </c>
      <c r="AF370" s="640" t="s">
        <v>1230</v>
      </c>
      <c r="AG370" s="640" t="s">
        <v>1230</v>
      </c>
      <c r="AH370" s="640" t="s">
        <v>831</v>
      </c>
      <c r="AI370" s="640" t="s">
        <v>1230</v>
      </c>
      <c r="AJ370" s="638" t="s">
        <v>829</v>
      </c>
      <c r="AK370" s="640" t="s">
        <v>1230</v>
      </c>
      <c r="AL370" s="640" t="s">
        <v>1230</v>
      </c>
      <c r="AM370" s="640" t="s">
        <v>832</v>
      </c>
      <c r="AN370" s="640" t="s">
        <v>1230</v>
      </c>
      <c r="AO370" s="638" t="s">
        <v>829</v>
      </c>
      <c r="AP370" s="640" t="s">
        <v>1230</v>
      </c>
      <c r="AQ370" s="640" t="s">
        <v>1230</v>
      </c>
      <c r="AR370" s="640" t="s">
        <v>833</v>
      </c>
      <c r="AS370" s="640" t="s">
        <v>1230</v>
      </c>
      <c r="AT370" s="638" t="s">
        <v>829</v>
      </c>
      <c r="AU370" s="640" t="s">
        <v>1230</v>
      </c>
      <c r="AV370" s="641" t="s">
        <v>1230</v>
      </c>
    </row>
    <row r="371" spans="1:48" ht="26.4" hidden="1">
      <c r="A371" s="655" t="s">
        <v>2060</v>
      </c>
      <c r="B371" s="643" t="s">
        <v>2061</v>
      </c>
      <c r="C371" s="643"/>
      <c r="D371" s="144" t="s">
        <v>610</v>
      </c>
      <c r="E371" s="144" t="s">
        <v>592</v>
      </c>
      <c r="F371" s="644">
        <v>2023</v>
      </c>
      <c r="G371" s="27">
        <v>2023</v>
      </c>
      <c r="H371" s="697">
        <v>2023</v>
      </c>
      <c r="I371" s="643" t="s">
        <v>385</v>
      </c>
      <c r="J371" s="645">
        <v>6006395</v>
      </c>
      <c r="K371" s="645" t="s">
        <v>2062</v>
      </c>
      <c r="L371" s="645" t="s">
        <v>737</v>
      </c>
      <c r="M371" s="645" t="s">
        <v>569</v>
      </c>
      <c r="N371" s="643" t="s">
        <v>385</v>
      </c>
      <c r="O371" s="645" t="s">
        <v>737</v>
      </c>
      <c r="P371" s="645" t="s">
        <v>569</v>
      </c>
      <c r="Q371" s="645">
        <v>6006395</v>
      </c>
      <c r="R371" s="645" t="s">
        <v>2062</v>
      </c>
      <c r="S371" s="643"/>
      <c r="T371" s="645"/>
      <c r="U371" s="643"/>
      <c r="V371" s="643"/>
      <c r="W371" s="643"/>
      <c r="X371" s="643"/>
      <c r="Y371" s="165"/>
      <c r="Z371" s="44"/>
      <c r="AA371" s="44"/>
      <c r="AB371" s="44"/>
      <c r="AC371" s="44"/>
      <c r="AD371" s="165"/>
      <c r="AE371" s="44"/>
      <c r="AF371" s="44"/>
      <c r="AG371" s="44"/>
      <c r="AH371" s="44"/>
      <c r="AI371" s="44"/>
      <c r="AJ371" s="44"/>
      <c r="AK371" s="44"/>
      <c r="AL371" s="44"/>
      <c r="AM371" s="44"/>
      <c r="AN371" s="44"/>
      <c r="AO371" s="44"/>
      <c r="AP371" s="44"/>
      <c r="AQ371" s="44"/>
      <c r="AR371" s="44"/>
      <c r="AS371" s="44"/>
      <c r="AT371" s="44"/>
      <c r="AU371" s="44"/>
      <c r="AV371" s="646"/>
    </row>
    <row r="372" spans="1:48" ht="26.4" hidden="1">
      <c r="A372" s="654" t="s">
        <v>2063</v>
      </c>
      <c r="B372" s="634" t="s">
        <v>2064</v>
      </c>
      <c r="C372" s="634"/>
      <c r="D372" s="635" t="s">
        <v>662</v>
      </c>
      <c r="E372" s="635" t="s">
        <v>592</v>
      </c>
      <c r="F372" s="636">
        <v>2023</v>
      </c>
      <c r="G372" s="637">
        <v>2023</v>
      </c>
      <c r="H372" s="696">
        <v>2023</v>
      </c>
      <c r="I372" s="634"/>
      <c r="J372" s="638"/>
      <c r="K372" s="638"/>
      <c r="L372" s="638"/>
      <c r="M372" s="638"/>
      <c r="N372" s="634" t="s">
        <v>2065</v>
      </c>
      <c r="O372" s="638" t="s">
        <v>202</v>
      </c>
      <c r="P372" s="638" t="s">
        <v>569</v>
      </c>
      <c r="Q372" s="638" t="s">
        <v>1230</v>
      </c>
      <c r="R372" s="638">
        <v>1201102009</v>
      </c>
      <c r="S372" s="634" t="s">
        <v>89</v>
      </c>
      <c r="T372" s="638" t="s">
        <v>202</v>
      </c>
      <c r="U372" s="638" t="s">
        <v>569</v>
      </c>
      <c r="V372" s="634">
        <v>6680628</v>
      </c>
      <c r="W372" s="634" t="s">
        <v>1295</v>
      </c>
      <c r="X372" s="634" t="s">
        <v>2066</v>
      </c>
      <c r="Y372" s="638" t="s">
        <v>202</v>
      </c>
      <c r="Z372" s="638" t="s">
        <v>569</v>
      </c>
      <c r="AA372" s="640">
        <v>6680698</v>
      </c>
      <c r="AB372" s="640" t="s">
        <v>1290</v>
      </c>
      <c r="AC372" s="640"/>
      <c r="AD372" s="639"/>
      <c r="AE372" s="640"/>
      <c r="AF372" s="640"/>
      <c r="AG372" s="640"/>
      <c r="AH372" s="640"/>
      <c r="AI372" s="640"/>
      <c r="AJ372" s="640"/>
      <c r="AK372" s="640"/>
      <c r="AL372" s="640"/>
      <c r="AM372" s="640"/>
      <c r="AN372" s="640"/>
      <c r="AO372" s="640"/>
      <c r="AP372" s="640"/>
      <c r="AQ372" s="640"/>
      <c r="AR372" s="640"/>
      <c r="AS372" s="640"/>
      <c r="AT372" s="640"/>
      <c r="AU372" s="640"/>
      <c r="AV372" s="641"/>
    </row>
    <row r="373" spans="1:48" ht="39.6" hidden="1">
      <c r="A373" s="655" t="s">
        <v>2067</v>
      </c>
      <c r="B373" s="643" t="s">
        <v>2068</v>
      </c>
      <c r="C373" s="643"/>
      <c r="D373" s="144" t="s">
        <v>566</v>
      </c>
      <c r="E373" s="144"/>
      <c r="F373" s="644"/>
      <c r="G373" s="27"/>
      <c r="H373" s="697">
        <v>2023</v>
      </c>
      <c r="I373" s="643" t="s">
        <v>109</v>
      </c>
      <c r="J373" s="645">
        <v>6724784</v>
      </c>
      <c r="K373" s="645" t="s">
        <v>2069</v>
      </c>
      <c r="L373" s="645" t="s">
        <v>782</v>
      </c>
      <c r="M373" s="645" t="s">
        <v>569</v>
      </c>
      <c r="N373" s="643" t="s">
        <v>109</v>
      </c>
      <c r="O373" s="645" t="s">
        <v>782</v>
      </c>
      <c r="P373" s="645" t="s">
        <v>569</v>
      </c>
      <c r="Q373" s="645">
        <v>6724784</v>
      </c>
      <c r="R373" s="645" t="s">
        <v>2069</v>
      </c>
      <c r="S373" s="643" t="s">
        <v>30</v>
      </c>
      <c r="T373" s="645" t="s">
        <v>782</v>
      </c>
      <c r="U373" s="645" t="s">
        <v>569</v>
      </c>
      <c r="V373" s="643">
        <v>6680625</v>
      </c>
      <c r="W373" s="643" t="s">
        <v>2070</v>
      </c>
      <c r="X373" s="643"/>
      <c r="Y373" s="165"/>
      <c r="Z373" s="44"/>
      <c r="AA373" s="44"/>
      <c r="AB373" s="44"/>
      <c r="AC373" s="44"/>
      <c r="AD373" s="165"/>
      <c r="AE373" s="44"/>
      <c r="AF373" s="44"/>
      <c r="AG373" s="44"/>
      <c r="AH373" s="44"/>
      <c r="AI373" s="44"/>
      <c r="AJ373" s="44"/>
      <c r="AK373" s="44"/>
      <c r="AL373" s="44"/>
      <c r="AM373" s="44"/>
      <c r="AN373" s="44"/>
      <c r="AO373" s="44"/>
      <c r="AP373" s="44"/>
      <c r="AQ373" s="44"/>
      <c r="AR373" s="44"/>
      <c r="AS373" s="44"/>
      <c r="AT373" s="44"/>
      <c r="AU373" s="44"/>
      <c r="AV373" s="646"/>
    </row>
    <row r="374" spans="1:48" ht="28.8" hidden="1">
      <c r="A374" s="654" t="s">
        <v>2071</v>
      </c>
      <c r="B374" s="634" t="s">
        <v>2072</v>
      </c>
      <c r="C374" s="634"/>
      <c r="D374" s="635" t="s">
        <v>816</v>
      </c>
      <c r="E374" s="635" t="s">
        <v>1410</v>
      </c>
      <c r="F374" s="636">
        <v>2023</v>
      </c>
      <c r="G374" s="637">
        <v>2023</v>
      </c>
      <c r="H374" s="696">
        <v>2023</v>
      </c>
      <c r="I374" s="634" t="s">
        <v>772</v>
      </c>
      <c r="J374" s="638">
        <v>6005015</v>
      </c>
      <c r="K374" s="638" t="s">
        <v>1243</v>
      </c>
      <c r="L374" s="638" t="s">
        <v>568</v>
      </c>
      <c r="M374" s="638" t="s">
        <v>708</v>
      </c>
      <c r="N374" s="640" t="s">
        <v>26</v>
      </c>
      <c r="O374" s="638" t="s">
        <v>598</v>
      </c>
      <c r="P374" s="638" t="s">
        <v>569</v>
      </c>
      <c r="Q374" s="638">
        <v>6680612</v>
      </c>
      <c r="R374" s="638" t="s">
        <v>2073</v>
      </c>
      <c r="S374" s="634" t="s">
        <v>2074</v>
      </c>
      <c r="T374" s="638" t="s">
        <v>2075</v>
      </c>
      <c r="U374" s="638" t="s">
        <v>708</v>
      </c>
      <c r="V374" s="634">
        <v>6165227</v>
      </c>
      <c r="W374" s="634" t="s">
        <v>1249</v>
      </c>
      <c r="X374" s="634" t="s">
        <v>2076</v>
      </c>
      <c r="Y374" s="639" t="s">
        <v>598</v>
      </c>
      <c r="Z374" s="638" t="s">
        <v>708</v>
      </c>
      <c r="AA374" s="640">
        <v>5986157</v>
      </c>
      <c r="AB374" s="640" t="s">
        <v>1996</v>
      </c>
      <c r="AC374" s="640" t="s">
        <v>2077</v>
      </c>
      <c r="AD374" s="639" t="s">
        <v>640</v>
      </c>
      <c r="AE374" s="639" t="s">
        <v>929</v>
      </c>
      <c r="AF374" s="640">
        <v>6673571</v>
      </c>
      <c r="AG374" s="640" t="s">
        <v>2078</v>
      </c>
      <c r="AH374" s="640" t="s">
        <v>2079</v>
      </c>
      <c r="AI374" s="638" t="s">
        <v>568</v>
      </c>
      <c r="AJ374" s="638" t="s">
        <v>708</v>
      </c>
      <c r="AK374" s="640">
        <v>6005015</v>
      </c>
      <c r="AL374" s="640" t="s">
        <v>1243</v>
      </c>
      <c r="AM374" s="640"/>
      <c r="AN374" s="640"/>
      <c r="AO374" s="640"/>
      <c r="AP374" s="640"/>
      <c r="AQ374" s="640"/>
      <c r="AR374" s="640"/>
      <c r="AS374" s="640"/>
      <c r="AT374" s="640"/>
      <c r="AU374" s="640"/>
      <c r="AV374" s="641"/>
    </row>
    <row r="375" spans="1:48" ht="26.4" hidden="1">
      <c r="A375" s="655" t="s">
        <v>2080</v>
      </c>
      <c r="B375" s="643" t="s">
        <v>2081</v>
      </c>
      <c r="C375" s="643"/>
      <c r="D375" s="144" t="s">
        <v>610</v>
      </c>
      <c r="E375" s="144" t="s">
        <v>592</v>
      </c>
      <c r="F375" s="644">
        <v>2023</v>
      </c>
      <c r="G375" s="27">
        <v>2023</v>
      </c>
      <c r="H375" s="697">
        <v>2023</v>
      </c>
      <c r="I375" s="643" t="s">
        <v>92</v>
      </c>
      <c r="J375" s="645">
        <v>6680641</v>
      </c>
      <c r="K375" s="645" t="s">
        <v>2082</v>
      </c>
      <c r="L375" s="645" t="s">
        <v>568</v>
      </c>
      <c r="M375" s="645" t="s">
        <v>569</v>
      </c>
      <c r="N375" s="643" t="s">
        <v>92</v>
      </c>
      <c r="O375" s="645" t="s">
        <v>568</v>
      </c>
      <c r="P375" s="645" t="s">
        <v>569</v>
      </c>
      <c r="Q375" s="645">
        <v>6680641</v>
      </c>
      <c r="R375" s="645" t="s">
        <v>2082</v>
      </c>
      <c r="S375" s="643" t="s">
        <v>2083</v>
      </c>
      <c r="T375" s="645" t="s">
        <v>568</v>
      </c>
      <c r="U375" s="645" t="s">
        <v>569</v>
      </c>
      <c r="V375" s="643" t="s">
        <v>1230</v>
      </c>
      <c r="W375" s="643">
        <v>1102180003</v>
      </c>
      <c r="X375" s="643"/>
      <c r="Y375" s="165"/>
      <c r="Z375" s="44"/>
      <c r="AA375" s="44"/>
      <c r="AB375" s="44"/>
      <c r="AC375" s="44"/>
      <c r="AD375" s="165"/>
      <c r="AE375" s="44"/>
      <c r="AF375" s="44"/>
      <c r="AG375" s="44"/>
      <c r="AH375" s="44"/>
      <c r="AI375" s="44"/>
      <c r="AJ375" s="44"/>
      <c r="AK375" s="44"/>
      <c r="AL375" s="44"/>
      <c r="AM375" s="44"/>
      <c r="AN375" s="44"/>
      <c r="AO375" s="44"/>
      <c r="AP375" s="44"/>
      <c r="AQ375" s="44"/>
      <c r="AR375" s="44"/>
      <c r="AS375" s="44"/>
      <c r="AT375" s="44"/>
      <c r="AU375" s="44"/>
      <c r="AV375" s="646"/>
    </row>
    <row r="376" spans="1:48" ht="52.8" hidden="1">
      <c r="A376" s="654" t="s">
        <v>2084</v>
      </c>
      <c r="B376" s="634" t="s">
        <v>2085</v>
      </c>
      <c r="C376" s="634"/>
      <c r="D376" s="635" t="s">
        <v>704</v>
      </c>
      <c r="E376" s="635" t="s">
        <v>1410</v>
      </c>
      <c r="F376" s="636">
        <v>2023</v>
      </c>
      <c r="G376" s="637">
        <v>2023</v>
      </c>
      <c r="H376" s="696">
        <v>2023</v>
      </c>
      <c r="I376" s="634" t="s">
        <v>2086</v>
      </c>
      <c r="J376" s="638" t="s">
        <v>1230</v>
      </c>
      <c r="K376" s="638" t="s">
        <v>1230</v>
      </c>
      <c r="L376" s="638" t="s">
        <v>1230</v>
      </c>
      <c r="M376" s="638" t="s">
        <v>2087</v>
      </c>
      <c r="N376" s="634" t="s">
        <v>2086</v>
      </c>
      <c r="O376" s="638" t="s">
        <v>1230</v>
      </c>
      <c r="P376" s="638" t="s">
        <v>2087</v>
      </c>
      <c r="Q376" s="638" t="s">
        <v>1230</v>
      </c>
      <c r="R376" s="638" t="s">
        <v>1230</v>
      </c>
      <c r="S376" s="634" t="s">
        <v>2088</v>
      </c>
      <c r="T376" s="638" t="s">
        <v>2089</v>
      </c>
      <c r="U376" s="638" t="s">
        <v>2087</v>
      </c>
      <c r="V376" s="634">
        <v>6000935</v>
      </c>
      <c r="W376" s="634" t="s">
        <v>2090</v>
      </c>
      <c r="X376" s="634" t="s">
        <v>2091</v>
      </c>
      <c r="Y376" s="639" t="s">
        <v>2092</v>
      </c>
      <c r="Z376" s="638" t="s">
        <v>2087</v>
      </c>
      <c r="AA376" s="640" t="s">
        <v>1230</v>
      </c>
      <c r="AB376" s="640" t="s">
        <v>2093</v>
      </c>
      <c r="AC376" s="634" t="s">
        <v>92</v>
      </c>
      <c r="AD376" s="638" t="s">
        <v>568</v>
      </c>
      <c r="AE376" s="638" t="s">
        <v>569</v>
      </c>
      <c r="AF376" s="638">
        <v>6680641</v>
      </c>
      <c r="AG376" s="638" t="s">
        <v>2082</v>
      </c>
      <c r="AH376" s="640"/>
      <c r="AI376" s="640"/>
      <c r="AJ376" s="640"/>
      <c r="AK376" s="640"/>
      <c r="AL376" s="640"/>
      <c r="AM376" s="640"/>
      <c r="AN376" s="640"/>
      <c r="AO376" s="640"/>
      <c r="AP376" s="640"/>
      <c r="AQ376" s="640"/>
      <c r="AR376" s="640"/>
      <c r="AS376" s="640"/>
      <c r="AT376" s="640"/>
      <c r="AU376" s="640"/>
      <c r="AV376" s="641"/>
    </row>
    <row r="377" spans="1:48" ht="26.4" hidden="1">
      <c r="A377" s="655" t="s">
        <v>2094</v>
      </c>
      <c r="B377" s="643" t="s">
        <v>2095</v>
      </c>
      <c r="C377" s="643"/>
      <c r="D377" s="144" t="s">
        <v>610</v>
      </c>
      <c r="E377" s="144" t="s">
        <v>592</v>
      </c>
      <c r="F377" s="644">
        <v>2023</v>
      </c>
      <c r="G377" s="27">
        <v>2023</v>
      </c>
      <c r="H377" s="697">
        <v>2023</v>
      </c>
      <c r="I377" s="643" t="s">
        <v>2096</v>
      </c>
      <c r="J377" s="645">
        <v>6732129</v>
      </c>
      <c r="K377" s="645" t="s">
        <v>2097</v>
      </c>
      <c r="L377" s="645" t="s">
        <v>2098</v>
      </c>
      <c r="M377" s="645" t="s">
        <v>654</v>
      </c>
      <c r="N377" s="643" t="s">
        <v>2096</v>
      </c>
      <c r="O377" s="645" t="s">
        <v>2098</v>
      </c>
      <c r="P377" s="645" t="s">
        <v>654</v>
      </c>
      <c r="Q377" s="645">
        <v>6732129</v>
      </c>
      <c r="R377" s="645" t="s">
        <v>2097</v>
      </c>
      <c r="S377" s="643" t="s">
        <v>2099</v>
      </c>
      <c r="T377" s="645" t="s">
        <v>782</v>
      </c>
      <c r="U377" s="645" t="s">
        <v>654</v>
      </c>
      <c r="V377" s="643">
        <v>6742842</v>
      </c>
      <c r="W377" s="643" t="s">
        <v>2100</v>
      </c>
      <c r="X377" s="643" t="s">
        <v>2101</v>
      </c>
      <c r="Y377" s="165" t="s">
        <v>782</v>
      </c>
      <c r="Z377" s="645" t="s">
        <v>654</v>
      </c>
      <c r="AA377" s="44" t="s">
        <v>1230</v>
      </c>
      <c r="AB377" s="44">
        <v>19101133</v>
      </c>
      <c r="AC377" s="44" t="s">
        <v>19</v>
      </c>
      <c r="AD377" s="645" t="s">
        <v>598</v>
      </c>
      <c r="AE377" s="645" t="s">
        <v>569</v>
      </c>
      <c r="AF377" s="645">
        <v>6680651</v>
      </c>
      <c r="AG377" s="645" t="s">
        <v>1304</v>
      </c>
      <c r="AH377" s="44"/>
      <c r="AI377" s="44"/>
      <c r="AJ377" s="44"/>
      <c r="AK377" s="44"/>
      <c r="AL377" s="44"/>
      <c r="AM377" s="44"/>
      <c r="AN377" s="44"/>
      <c r="AO377" s="44"/>
      <c r="AP377" s="44"/>
      <c r="AQ377" s="44"/>
      <c r="AR377" s="44"/>
      <c r="AS377" s="44"/>
      <c r="AT377" s="44"/>
      <c r="AU377" s="44"/>
      <c r="AV377" s="646"/>
    </row>
    <row r="378" spans="1:48" ht="39.6" hidden="1">
      <c r="A378" s="656" t="s">
        <v>2102</v>
      </c>
      <c r="B378" s="647" t="s">
        <v>2103</v>
      </c>
      <c r="C378" s="647"/>
      <c r="D378" s="648" t="s">
        <v>816</v>
      </c>
      <c r="E378" s="648" t="s">
        <v>1410</v>
      </c>
      <c r="F378" s="649"/>
      <c r="G378" s="380"/>
      <c r="H378" s="699">
        <v>2023</v>
      </c>
      <c r="I378" s="380"/>
      <c r="J378" s="380"/>
      <c r="K378" s="380"/>
      <c r="L378" s="380"/>
      <c r="M378" s="380"/>
      <c r="N378" s="647" t="s">
        <v>76</v>
      </c>
      <c r="O378" s="650"/>
      <c r="P378" s="650"/>
      <c r="Q378" s="650" t="s">
        <v>176</v>
      </c>
      <c r="R378" s="650" t="s">
        <v>569</v>
      </c>
      <c r="S378" s="647"/>
      <c r="T378" s="650"/>
      <c r="U378" s="647"/>
      <c r="V378" s="647"/>
      <c r="W378" s="647"/>
      <c r="X378" s="647"/>
      <c r="Y378" s="651"/>
      <c r="Z378" s="652"/>
      <c r="AA378" s="652"/>
      <c r="AB378" s="652"/>
      <c r="AC378" s="652"/>
      <c r="AD378" s="651"/>
      <c r="AE378" s="652"/>
      <c r="AF378" s="652"/>
      <c r="AG378" s="652"/>
      <c r="AH378" s="652"/>
      <c r="AI378" s="652"/>
      <c r="AJ378" s="652"/>
      <c r="AK378" s="652"/>
      <c r="AL378" s="652"/>
      <c r="AM378" s="652"/>
      <c r="AN378" s="652"/>
      <c r="AO378" s="652"/>
      <c r="AP378" s="652"/>
      <c r="AQ378" s="652"/>
      <c r="AR378" s="652"/>
      <c r="AS378" s="652"/>
      <c r="AT378" s="652"/>
      <c r="AU378" s="652"/>
      <c r="AV378" s="653"/>
    </row>
    <row r="379" spans="1:48" ht="28.8" hidden="1">
      <c r="A379" s="655" t="s">
        <v>2104</v>
      </c>
      <c r="B379" s="643" t="s">
        <v>2105</v>
      </c>
      <c r="C379" s="643"/>
      <c r="D379" s="43" t="s">
        <v>683</v>
      </c>
      <c r="E379" s="43"/>
      <c r="F379" s="644"/>
      <c r="G379" s="27"/>
      <c r="H379" s="697">
        <v>2023</v>
      </c>
      <c r="I379" s="44"/>
      <c r="J379" s="645"/>
      <c r="K379" s="645"/>
      <c r="L379" s="645"/>
      <c r="M379" s="165"/>
      <c r="N379" s="643" t="s">
        <v>2106</v>
      </c>
      <c r="O379" s="645" t="s">
        <v>1230</v>
      </c>
      <c r="P379" s="645" t="s">
        <v>569</v>
      </c>
      <c r="Q379" s="645" t="s">
        <v>1230</v>
      </c>
      <c r="R379" s="645" t="s">
        <v>1230</v>
      </c>
      <c r="S379" s="643" t="s">
        <v>2107</v>
      </c>
      <c r="T379" s="645" t="s">
        <v>737</v>
      </c>
      <c r="U379" s="645" t="s">
        <v>569</v>
      </c>
      <c r="V379" s="643" t="s">
        <v>1230</v>
      </c>
      <c r="W379" s="643">
        <v>1202200015</v>
      </c>
      <c r="X379" s="643" t="s">
        <v>2108</v>
      </c>
      <c r="Y379" s="165" t="s">
        <v>737</v>
      </c>
      <c r="Z379" s="645" t="s">
        <v>569</v>
      </c>
      <c r="AA379" s="44" t="s">
        <v>1230</v>
      </c>
      <c r="AB379" s="44">
        <v>1202200021</v>
      </c>
      <c r="AC379" s="44" t="s">
        <v>131</v>
      </c>
      <c r="AD379" s="645" t="s">
        <v>737</v>
      </c>
      <c r="AE379" s="645" t="s">
        <v>569</v>
      </c>
      <c r="AF379" s="44">
        <v>6801945</v>
      </c>
      <c r="AG379" s="44" t="s">
        <v>2011</v>
      </c>
      <c r="AH379" s="44"/>
      <c r="AI379" s="44"/>
      <c r="AJ379" s="44"/>
      <c r="AK379" s="44"/>
      <c r="AL379" s="44"/>
      <c r="AM379" s="44"/>
      <c r="AN379" s="44"/>
      <c r="AO379" s="44"/>
      <c r="AP379" s="44"/>
      <c r="AQ379" s="44"/>
      <c r="AR379" s="44"/>
      <c r="AS379" s="44"/>
      <c r="AT379" s="44"/>
      <c r="AU379" s="44"/>
      <c r="AV379" s="646"/>
    </row>
    <row r="380" spans="1:48" ht="26.4" hidden="1">
      <c r="A380" s="655" t="s">
        <v>2109</v>
      </c>
      <c r="B380" s="643" t="s">
        <v>2110</v>
      </c>
      <c r="C380" s="643"/>
      <c r="D380" s="144" t="s">
        <v>856</v>
      </c>
      <c r="E380" s="144" t="s">
        <v>1410</v>
      </c>
      <c r="F380" s="644"/>
      <c r="G380" s="27"/>
      <c r="H380" s="697">
        <v>2023</v>
      </c>
      <c r="I380" s="643" t="s">
        <v>221</v>
      </c>
      <c r="J380" s="645"/>
      <c r="K380" s="645"/>
      <c r="L380" s="645"/>
      <c r="M380" s="645"/>
      <c r="N380" s="643" t="s">
        <v>221</v>
      </c>
      <c r="O380" s="645"/>
      <c r="P380" s="645"/>
      <c r="Q380" s="645"/>
      <c r="R380" s="645"/>
      <c r="S380" s="643" t="s">
        <v>2111</v>
      </c>
      <c r="T380" s="645"/>
      <c r="U380" s="643"/>
      <c r="V380" s="643"/>
      <c r="W380" s="643"/>
      <c r="X380" s="643" t="s">
        <v>2112</v>
      </c>
      <c r="Y380" s="165"/>
      <c r="Z380" s="44"/>
      <c r="AA380" s="44"/>
      <c r="AB380" s="44"/>
      <c r="AC380" s="44" t="s">
        <v>2113</v>
      </c>
      <c r="AD380" s="165"/>
      <c r="AE380" s="44"/>
      <c r="AF380" s="44"/>
      <c r="AG380" s="44"/>
      <c r="AH380" s="44"/>
      <c r="AI380" s="44"/>
      <c r="AJ380" s="44"/>
      <c r="AK380" s="44"/>
      <c r="AL380" s="44"/>
      <c r="AM380" s="44"/>
      <c r="AN380" s="44"/>
      <c r="AO380" s="44"/>
      <c r="AP380" s="44"/>
      <c r="AQ380" s="44"/>
      <c r="AR380" s="44"/>
      <c r="AS380" s="44"/>
      <c r="AT380" s="44"/>
      <c r="AU380" s="44"/>
      <c r="AV380" s="646"/>
    </row>
    <row r="381" spans="1:48" hidden="1">
      <c r="A381" s="655" t="s">
        <v>2114</v>
      </c>
      <c r="B381" s="643" t="s">
        <v>2115</v>
      </c>
      <c r="C381" s="643"/>
      <c r="D381" s="144" t="s">
        <v>704</v>
      </c>
      <c r="E381" s="144" t="s">
        <v>1410</v>
      </c>
      <c r="F381" s="644">
        <v>2023</v>
      </c>
      <c r="G381" s="27">
        <v>2023</v>
      </c>
      <c r="H381" s="697">
        <v>2023</v>
      </c>
      <c r="I381" s="643"/>
      <c r="J381" s="645"/>
      <c r="K381" s="645"/>
      <c r="L381" s="645"/>
      <c r="M381" s="645"/>
      <c r="N381" s="643" t="s">
        <v>852</v>
      </c>
      <c r="O381" s="645" t="s">
        <v>568</v>
      </c>
      <c r="P381" s="645" t="s">
        <v>853</v>
      </c>
      <c r="Q381" s="645">
        <v>5988077</v>
      </c>
      <c r="R381" s="645" t="s">
        <v>2116</v>
      </c>
      <c r="S381" s="643" t="s">
        <v>19</v>
      </c>
      <c r="T381" s="645" t="s">
        <v>598</v>
      </c>
      <c r="U381" s="645" t="s">
        <v>569</v>
      </c>
      <c r="V381" s="645">
        <v>6680651</v>
      </c>
      <c r="W381" s="645" t="s">
        <v>1304</v>
      </c>
      <c r="X381" s="643"/>
      <c r="Y381" s="165"/>
      <c r="Z381" s="44"/>
      <c r="AA381" s="44"/>
      <c r="AB381" s="44"/>
      <c r="AC381" s="44"/>
      <c r="AD381" s="165"/>
      <c r="AE381" s="44"/>
      <c r="AF381" s="44"/>
      <c r="AG381" s="44"/>
      <c r="AH381" s="44"/>
      <c r="AI381" s="44"/>
      <c r="AJ381" s="44"/>
      <c r="AK381" s="44"/>
      <c r="AL381" s="44"/>
      <c r="AM381" s="44"/>
      <c r="AN381" s="44"/>
      <c r="AO381" s="44"/>
      <c r="AP381" s="44"/>
      <c r="AQ381" s="44"/>
      <c r="AR381" s="44"/>
      <c r="AS381" s="44"/>
      <c r="AT381" s="44"/>
      <c r="AU381" s="44"/>
      <c r="AV381" s="646"/>
    </row>
    <row r="382" spans="1:48" ht="39.6" hidden="1">
      <c r="A382" s="654" t="s">
        <v>2117</v>
      </c>
      <c r="B382" s="634" t="s">
        <v>2118</v>
      </c>
      <c r="C382" s="634"/>
      <c r="D382" s="635" t="s">
        <v>816</v>
      </c>
      <c r="E382" s="635" t="s">
        <v>1410</v>
      </c>
      <c r="F382" s="636">
        <v>2022</v>
      </c>
      <c r="G382" s="637">
        <v>2023</v>
      </c>
      <c r="H382" s="696">
        <v>2023</v>
      </c>
      <c r="I382" s="634" t="s">
        <v>19</v>
      </c>
      <c r="J382" s="638">
        <v>6680651</v>
      </c>
      <c r="K382" s="638" t="s">
        <v>1304</v>
      </c>
      <c r="L382" s="638" t="s">
        <v>598</v>
      </c>
      <c r="M382" s="638" t="s">
        <v>569</v>
      </c>
      <c r="N382" s="634" t="s">
        <v>19</v>
      </c>
      <c r="O382" s="638" t="s">
        <v>598</v>
      </c>
      <c r="P382" s="638" t="s">
        <v>569</v>
      </c>
      <c r="Q382" s="638">
        <v>6680651</v>
      </c>
      <c r="R382" s="638" t="s">
        <v>1304</v>
      </c>
      <c r="S382" s="634" t="s">
        <v>35</v>
      </c>
      <c r="T382" s="638" t="s">
        <v>641</v>
      </c>
      <c r="U382" s="638" t="s">
        <v>569</v>
      </c>
      <c r="V382" s="634">
        <v>6665306</v>
      </c>
      <c r="W382" s="634" t="s">
        <v>2015</v>
      </c>
      <c r="X382" s="634" t="s">
        <v>234</v>
      </c>
      <c r="Y382" s="639" t="s">
        <v>1230</v>
      </c>
      <c r="Z382" s="640" t="s">
        <v>1111</v>
      </c>
      <c r="AA382" s="640" t="s">
        <v>1230</v>
      </c>
      <c r="AB382" s="640" t="s">
        <v>1230</v>
      </c>
      <c r="AC382" s="640" t="s">
        <v>874</v>
      </c>
      <c r="AD382" s="639" t="s">
        <v>1230</v>
      </c>
      <c r="AE382" s="640" t="s">
        <v>2119</v>
      </c>
      <c r="AF382" s="640" t="s">
        <v>1230</v>
      </c>
      <c r="AG382" s="640" t="s">
        <v>1230</v>
      </c>
      <c r="AH382" s="640" t="s">
        <v>2120</v>
      </c>
      <c r="AI382" s="640" t="s">
        <v>1230</v>
      </c>
      <c r="AJ382" s="640" t="s">
        <v>1554</v>
      </c>
      <c r="AK382" s="640" t="s">
        <v>1230</v>
      </c>
      <c r="AL382" s="640" t="s">
        <v>1230</v>
      </c>
      <c r="AM382" s="640"/>
      <c r="AN382" s="640"/>
      <c r="AO382" s="640"/>
      <c r="AP382" s="640"/>
      <c r="AQ382" s="640"/>
      <c r="AR382" s="640"/>
      <c r="AS382" s="640"/>
      <c r="AT382" s="640"/>
      <c r="AU382" s="640"/>
      <c r="AV382" s="641"/>
    </row>
    <row r="383" spans="1:48" ht="26.4" hidden="1">
      <c r="A383" s="655" t="s">
        <v>2121</v>
      </c>
      <c r="B383" s="643" t="s">
        <v>2122</v>
      </c>
      <c r="C383" s="643"/>
      <c r="D383" s="144" t="s">
        <v>662</v>
      </c>
      <c r="E383" s="144" t="s">
        <v>592</v>
      </c>
      <c r="F383" s="644">
        <v>2023</v>
      </c>
      <c r="G383" s="27">
        <v>2023</v>
      </c>
      <c r="H383" s="697">
        <v>2023</v>
      </c>
      <c r="I383" s="643" t="s">
        <v>13</v>
      </c>
      <c r="J383" s="645">
        <v>6681051</v>
      </c>
      <c r="K383" s="645" t="s">
        <v>1945</v>
      </c>
      <c r="L383" s="645" t="s">
        <v>640</v>
      </c>
      <c r="M383" s="645" t="s">
        <v>569</v>
      </c>
      <c r="N383" s="643" t="s">
        <v>2123</v>
      </c>
      <c r="O383" s="645" t="s">
        <v>640</v>
      </c>
      <c r="P383" s="645" t="s">
        <v>569</v>
      </c>
      <c r="Q383" s="645" t="s">
        <v>1230</v>
      </c>
      <c r="R383" s="645">
        <v>1203190023</v>
      </c>
      <c r="S383" s="643" t="s">
        <v>13</v>
      </c>
      <c r="T383" s="645" t="s">
        <v>640</v>
      </c>
      <c r="U383" s="645" t="s">
        <v>569</v>
      </c>
      <c r="V383" s="645">
        <v>6681051</v>
      </c>
      <c r="W383" s="645" t="s">
        <v>1945</v>
      </c>
      <c r="X383" s="643"/>
      <c r="Y383" s="165"/>
      <c r="Z383" s="44"/>
      <c r="AA383" s="44"/>
      <c r="AB383" s="44"/>
      <c r="AC383" s="44"/>
      <c r="AD383" s="165"/>
      <c r="AE383" s="44"/>
      <c r="AF383" s="44"/>
      <c r="AG383" s="44"/>
      <c r="AH383" s="44"/>
      <c r="AI383" s="44"/>
      <c r="AJ383" s="44"/>
      <c r="AK383" s="44"/>
      <c r="AL383" s="44"/>
      <c r="AM383" s="44"/>
      <c r="AN383" s="44"/>
      <c r="AO383" s="44"/>
      <c r="AP383" s="44"/>
      <c r="AQ383" s="44"/>
      <c r="AR383" s="44"/>
      <c r="AS383" s="44"/>
      <c r="AT383" s="44"/>
      <c r="AU383" s="44"/>
      <c r="AV383" s="646"/>
    </row>
    <row r="384" spans="1:48" ht="26.4" hidden="1">
      <c r="A384" s="654" t="s">
        <v>2124</v>
      </c>
      <c r="B384" s="634" t="s">
        <v>2125</v>
      </c>
      <c r="C384" s="634"/>
      <c r="D384" s="635" t="s">
        <v>602</v>
      </c>
      <c r="E384" s="635"/>
      <c r="F384" s="636"/>
      <c r="G384" s="637"/>
      <c r="H384" s="696">
        <v>2023</v>
      </c>
      <c r="I384" s="634" t="s">
        <v>109</v>
      </c>
      <c r="J384" s="638">
        <v>6724784</v>
      </c>
      <c r="K384" s="638" t="s">
        <v>2069</v>
      </c>
      <c r="L384" s="638" t="s">
        <v>782</v>
      </c>
      <c r="M384" s="638" t="s">
        <v>569</v>
      </c>
      <c r="N384" s="634" t="s">
        <v>109</v>
      </c>
      <c r="O384" s="638" t="s">
        <v>782</v>
      </c>
      <c r="P384" s="638" t="s">
        <v>569</v>
      </c>
      <c r="Q384" s="638">
        <v>6724784</v>
      </c>
      <c r="R384" s="638" t="s">
        <v>2069</v>
      </c>
      <c r="S384" s="634" t="s">
        <v>30</v>
      </c>
      <c r="T384" s="638" t="s">
        <v>782</v>
      </c>
      <c r="U384" s="638" t="s">
        <v>569</v>
      </c>
      <c r="V384" s="634">
        <v>6680625</v>
      </c>
      <c r="W384" s="634" t="s">
        <v>2070</v>
      </c>
      <c r="X384" s="634" t="s">
        <v>23</v>
      </c>
      <c r="Y384" s="638" t="s">
        <v>782</v>
      </c>
      <c r="Z384" s="638" t="s">
        <v>569</v>
      </c>
      <c r="AA384" s="640">
        <v>6680741</v>
      </c>
      <c r="AB384" s="640" t="s">
        <v>2126</v>
      </c>
      <c r="AC384" s="640"/>
      <c r="AD384" s="639"/>
      <c r="AE384" s="640"/>
      <c r="AF384" s="640"/>
      <c r="AG384" s="640"/>
      <c r="AH384" s="640"/>
      <c r="AI384" s="640"/>
      <c r="AJ384" s="640"/>
      <c r="AK384" s="640"/>
      <c r="AL384" s="640"/>
      <c r="AM384" s="640"/>
      <c r="AN384" s="640"/>
      <c r="AO384" s="640"/>
      <c r="AP384" s="640"/>
      <c r="AQ384" s="640"/>
      <c r="AR384" s="640"/>
      <c r="AS384" s="640"/>
      <c r="AT384" s="640"/>
      <c r="AU384" s="640"/>
      <c r="AV384" s="641"/>
    </row>
    <row r="385" spans="1:48" ht="39.6" hidden="1">
      <c r="A385" s="655" t="s">
        <v>2127</v>
      </c>
      <c r="B385" s="643" t="s">
        <v>2128</v>
      </c>
      <c r="C385" s="643"/>
      <c r="D385" s="144" t="s">
        <v>591</v>
      </c>
      <c r="E385" s="144" t="s">
        <v>592</v>
      </c>
      <c r="F385" s="644">
        <v>2023</v>
      </c>
      <c r="G385" s="27">
        <v>2023</v>
      </c>
      <c r="H385" s="697">
        <v>2023</v>
      </c>
      <c r="I385" s="643" t="s">
        <v>700</v>
      </c>
      <c r="J385" s="645" t="s">
        <v>1230</v>
      </c>
      <c r="K385" s="645">
        <v>1204190069</v>
      </c>
      <c r="L385" s="645" t="s">
        <v>641</v>
      </c>
      <c r="M385" s="645" t="s">
        <v>569</v>
      </c>
      <c r="N385" s="643" t="s">
        <v>700</v>
      </c>
      <c r="O385" s="645" t="s">
        <v>641</v>
      </c>
      <c r="P385" s="645" t="s">
        <v>569</v>
      </c>
      <c r="Q385" s="645" t="s">
        <v>1230</v>
      </c>
      <c r="R385" s="645">
        <v>1204190069</v>
      </c>
      <c r="S385" s="643" t="s">
        <v>37</v>
      </c>
      <c r="T385" s="645" t="s">
        <v>641</v>
      </c>
      <c r="U385" s="645" t="s">
        <v>569</v>
      </c>
      <c r="V385" s="643">
        <v>6680623</v>
      </c>
      <c r="W385" s="643" t="s">
        <v>2129</v>
      </c>
      <c r="X385" s="643" t="s">
        <v>46</v>
      </c>
      <c r="Y385" s="645" t="s">
        <v>641</v>
      </c>
      <c r="Z385" s="645" t="s">
        <v>569</v>
      </c>
      <c r="AA385" s="44">
        <v>6801883</v>
      </c>
      <c r="AB385" s="44" t="s">
        <v>2039</v>
      </c>
      <c r="AC385" s="44"/>
      <c r="AD385" s="165"/>
      <c r="AE385" s="44"/>
      <c r="AF385" s="44"/>
      <c r="AG385" s="44"/>
      <c r="AH385" s="44"/>
      <c r="AI385" s="44"/>
      <c r="AJ385" s="44"/>
      <c r="AK385" s="44"/>
      <c r="AL385" s="44"/>
      <c r="AM385" s="44"/>
      <c r="AN385" s="44"/>
      <c r="AO385" s="44"/>
      <c r="AP385" s="44"/>
      <c r="AQ385" s="44"/>
      <c r="AR385" s="44"/>
      <c r="AS385" s="44"/>
      <c r="AT385" s="44"/>
      <c r="AU385" s="44"/>
      <c r="AV385" s="646"/>
    </row>
    <row r="386" spans="1:48" ht="39.6" hidden="1">
      <c r="A386" s="654" t="s">
        <v>2130</v>
      </c>
      <c r="B386" s="634" t="s">
        <v>2131</v>
      </c>
      <c r="C386" s="634"/>
      <c r="D386" s="635" t="s">
        <v>2132</v>
      </c>
      <c r="E386" s="635"/>
      <c r="F386" s="636"/>
      <c r="G386" s="637"/>
      <c r="H386" s="696">
        <v>2023</v>
      </c>
      <c r="I386" s="640"/>
      <c r="J386" s="638"/>
      <c r="K386" s="638"/>
      <c r="L386" s="638"/>
      <c r="M386" s="638"/>
      <c r="N386" s="634" t="s">
        <v>1515</v>
      </c>
      <c r="O386" s="638" t="s">
        <v>737</v>
      </c>
      <c r="P386" s="638" t="s">
        <v>802</v>
      </c>
      <c r="Q386" s="638">
        <v>5972549</v>
      </c>
      <c r="R386" s="638" t="s">
        <v>1230</v>
      </c>
      <c r="S386" s="634" t="s">
        <v>2133</v>
      </c>
      <c r="T386" s="638" t="s">
        <v>640</v>
      </c>
      <c r="U386" s="638" t="s">
        <v>802</v>
      </c>
      <c r="V386" s="634">
        <v>5994573</v>
      </c>
      <c r="W386" s="634" t="s">
        <v>2134</v>
      </c>
      <c r="X386" s="634" t="s">
        <v>2135</v>
      </c>
      <c r="Y386" s="639" t="s">
        <v>2136</v>
      </c>
      <c r="Z386" s="638" t="s">
        <v>802</v>
      </c>
      <c r="AA386" s="640">
        <v>6650037</v>
      </c>
      <c r="AB386" s="640" t="s">
        <v>2137</v>
      </c>
      <c r="AC386" s="640" t="s">
        <v>2138</v>
      </c>
      <c r="AD386" s="639" t="s">
        <v>641</v>
      </c>
      <c r="AE386" s="638" t="s">
        <v>802</v>
      </c>
      <c r="AF386" s="640">
        <v>5992085</v>
      </c>
      <c r="AG386" s="640" t="s">
        <v>2139</v>
      </c>
      <c r="AH386" s="640" t="s">
        <v>1517</v>
      </c>
      <c r="AI386" s="640" t="s">
        <v>2140</v>
      </c>
      <c r="AJ386" s="638" t="s">
        <v>802</v>
      </c>
      <c r="AK386" s="640">
        <v>81328</v>
      </c>
      <c r="AL386" s="640" t="s">
        <v>2141</v>
      </c>
      <c r="AM386" s="640" t="s">
        <v>25</v>
      </c>
      <c r="AN386" s="638" t="s">
        <v>737</v>
      </c>
      <c r="AO386" s="638" t="s">
        <v>569</v>
      </c>
      <c r="AP386" s="640">
        <v>6680633</v>
      </c>
      <c r="AQ386" s="640" t="s">
        <v>1991</v>
      </c>
      <c r="AR386" s="640" t="s">
        <v>2142</v>
      </c>
      <c r="AS386" s="638" t="s">
        <v>568</v>
      </c>
      <c r="AT386" s="638" t="s">
        <v>597</v>
      </c>
      <c r="AU386" s="640">
        <v>6071222</v>
      </c>
      <c r="AV386" s="641" t="s">
        <v>1230</v>
      </c>
    </row>
    <row r="387" spans="1:48" ht="43.2" hidden="1">
      <c r="A387" s="655" t="s">
        <v>2143</v>
      </c>
      <c r="B387" s="643" t="s">
        <v>2144</v>
      </c>
      <c r="C387" s="643"/>
      <c r="D387" s="144" t="s">
        <v>602</v>
      </c>
      <c r="E387" s="144"/>
      <c r="F387" s="644">
        <v>2023</v>
      </c>
      <c r="G387" s="27">
        <v>2023</v>
      </c>
      <c r="H387" s="697">
        <v>2023</v>
      </c>
      <c r="I387" s="643" t="s">
        <v>2145</v>
      </c>
      <c r="J387" s="643" t="s">
        <v>1230</v>
      </c>
      <c r="K387" s="645">
        <v>20120066</v>
      </c>
      <c r="L387" s="645" t="s">
        <v>641</v>
      </c>
      <c r="M387" s="645" t="s">
        <v>2146</v>
      </c>
      <c r="N387" s="643" t="s">
        <v>2147</v>
      </c>
      <c r="O387" s="645" t="s">
        <v>641</v>
      </c>
      <c r="P387" s="645" t="s">
        <v>2146</v>
      </c>
      <c r="Q387" s="645" t="s">
        <v>1230</v>
      </c>
      <c r="R387" s="645">
        <v>20120053</v>
      </c>
      <c r="S387" s="643" t="s">
        <v>2145</v>
      </c>
      <c r="T387" s="645" t="s">
        <v>641</v>
      </c>
      <c r="U387" s="645" t="s">
        <v>2146</v>
      </c>
      <c r="V387" s="643" t="s">
        <v>1230</v>
      </c>
      <c r="W387" s="645">
        <v>20120066</v>
      </c>
      <c r="X387" s="643" t="s">
        <v>33</v>
      </c>
      <c r="Y387" s="645" t="s">
        <v>974</v>
      </c>
      <c r="Z387" s="645" t="s">
        <v>569</v>
      </c>
      <c r="AA387" s="44">
        <v>259781</v>
      </c>
      <c r="AB387" s="44" t="s">
        <v>1270</v>
      </c>
      <c r="AC387" s="44" t="s">
        <v>2148</v>
      </c>
      <c r="AD387" s="165" t="s">
        <v>2149</v>
      </c>
      <c r="AE387" s="44" t="s">
        <v>2150</v>
      </c>
      <c r="AF387" s="44">
        <v>6195236</v>
      </c>
      <c r="AG387" s="44" t="s">
        <v>2151</v>
      </c>
      <c r="AH387" s="44" t="s">
        <v>2152</v>
      </c>
      <c r="AI387" s="44" t="s">
        <v>2153</v>
      </c>
      <c r="AJ387" s="165" t="s">
        <v>2154</v>
      </c>
      <c r="AK387" s="44">
        <v>6096358</v>
      </c>
      <c r="AL387" s="44">
        <v>1020078801</v>
      </c>
      <c r="AM387" s="44" t="s">
        <v>2155</v>
      </c>
      <c r="AN387" s="44" t="s">
        <v>2153</v>
      </c>
      <c r="AO387" s="165" t="s">
        <v>2156</v>
      </c>
      <c r="AP387" s="44">
        <v>6657462</v>
      </c>
      <c r="AQ387" s="44">
        <v>1013049001</v>
      </c>
      <c r="AR387" s="44"/>
      <c r="AS387" s="44"/>
      <c r="AT387" s="44"/>
      <c r="AU387" s="44"/>
      <c r="AV387" s="646"/>
    </row>
    <row r="388" spans="1:48" ht="28.8" hidden="1">
      <c r="A388" s="654" t="s">
        <v>2157</v>
      </c>
      <c r="B388" s="634" t="s">
        <v>2158</v>
      </c>
      <c r="C388" s="634"/>
      <c r="D388" s="635" t="s">
        <v>595</v>
      </c>
      <c r="E388" s="635" t="s">
        <v>592</v>
      </c>
      <c r="F388" s="636"/>
      <c r="G388" s="637"/>
      <c r="H388" s="696">
        <v>2023</v>
      </c>
      <c r="I388" s="634" t="s">
        <v>22</v>
      </c>
      <c r="J388" s="638">
        <v>6680664</v>
      </c>
      <c r="K388" s="638" t="s">
        <v>2159</v>
      </c>
      <c r="L388" s="638" t="s">
        <v>737</v>
      </c>
      <c r="M388" s="638" t="s">
        <v>569</v>
      </c>
      <c r="N388" s="634" t="s">
        <v>22</v>
      </c>
      <c r="O388" s="638" t="s">
        <v>737</v>
      </c>
      <c r="P388" s="638" t="s">
        <v>569</v>
      </c>
      <c r="Q388" s="638">
        <v>6680664</v>
      </c>
      <c r="R388" s="638" t="s">
        <v>2159</v>
      </c>
      <c r="S388" s="634" t="s">
        <v>16</v>
      </c>
      <c r="T388" s="638" t="s">
        <v>737</v>
      </c>
      <c r="U388" s="638" t="s">
        <v>569</v>
      </c>
      <c r="V388" s="634">
        <v>6680680</v>
      </c>
      <c r="W388" s="634" t="s">
        <v>1247</v>
      </c>
      <c r="X388" s="634" t="s">
        <v>56</v>
      </c>
      <c r="Y388" s="638" t="s">
        <v>737</v>
      </c>
      <c r="Z388" s="638" t="s">
        <v>569</v>
      </c>
      <c r="AA388" s="640">
        <v>6681205</v>
      </c>
      <c r="AB388" s="640" t="s">
        <v>1993</v>
      </c>
      <c r="AC388" s="640" t="s">
        <v>2160</v>
      </c>
      <c r="AD388" s="638" t="s">
        <v>737</v>
      </c>
      <c r="AE388" s="638" t="s">
        <v>569</v>
      </c>
      <c r="AF388" s="640" t="s">
        <v>1230</v>
      </c>
      <c r="AG388" s="640">
        <v>1202200003</v>
      </c>
      <c r="AH388" s="640" t="s">
        <v>2161</v>
      </c>
      <c r="AI388" s="638" t="s">
        <v>1097</v>
      </c>
      <c r="AJ388" s="638" t="s">
        <v>569</v>
      </c>
      <c r="AK388" s="640">
        <v>6756318</v>
      </c>
      <c r="AL388" s="640" t="s">
        <v>1238</v>
      </c>
      <c r="AM388" s="640"/>
      <c r="AN388" s="640"/>
      <c r="AO388" s="640"/>
      <c r="AP388" s="640"/>
      <c r="AQ388" s="640"/>
      <c r="AR388" s="640"/>
      <c r="AS388" s="640"/>
      <c r="AT388" s="640"/>
      <c r="AU388" s="640"/>
      <c r="AV388" s="641"/>
    </row>
    <row r="389" spans="1:48" ht="39.6" hidden="1">
      <c r="A389" s="655" t="s">
        <v>2162</v>
      </c>
      <c r="B389" s="643" t="s">
        <v>2163</v>
      </c>
      <c r="C389" s="643"/>
      <c r="D389" s="144" t="s">
        <v>591</v>
      </c>
      <c r="E389" s="144" t="s">
        <v>592</v>
      </c>
      <c r="F389" s="644"/>
      <c r="G389" s="27"/>
      <c r="H389" s="697">
        <v>2023</v>
      </c>
      <c r="I389" s="643"/>
      <c r="J389" s="645"/>
      <c r="K389" s="645"/>
      <c r="L389" s="645"/>
      <c r="M389" s="645"/>
      <c r="N389" s="643" t="s">
        <v>51</v>
      </c>
      <c r="O389" s="645" t="s">
        <v>1046</v>
      </c>
      <c r="P389" s="645" t="s">
        <v>569</v>
      </c>
      <c r="Q389" s="645">
        <v>6784457</v>
      </c>
      <c r="R389" s="645" t="s">
        <v>2042</v>
      </c>
      <c r="S389" s="643" t="s">
        <v>136</v>
      </c>
      <c r="T389" s="645" t="s">
        <v>908</v>
      </c>
      <c r="U389" s="645" t="s">
        <v>569</v>
      </c>
      <c r="V389" s="44">
        <v>6778837</v>
      </c>
      <c r="W389" s="44" t="s">
        <v>1267</v>
      </c>
      <c r="X389" s="643" t="s">
        <v>1049</v>
      </c>
      <c r="Y389" s="645" t="s">
        <v>1046</v>
      </c>
      <c r="Z389" s="645" t="s">
        <v>569</v>
      </c>
      <c r="AA389" s="645">
        <v>6756289</v>
      </c>
      <c r="AB389" s="645" t="s">
        <v>2043</v>
      </c>
      <c r="AC389" s="643" t="s">
        <v>321</v>
      </c>
      <c r="AD389" s="645" t="s">
        <v>1046</v>
      </c>
      <c r="AE389" s="645" t="s">
        <v>569</v>
      </c>
      <c r="AF389" s="44">
        <v>6778519</v>
      </c>
      <c r="AG389" s="44" t="s">
        <v>2164</v>
      </c>
      <c r="AH389" s="44"/>
      <c r="AI389" s="44"/>
      <c r="AJ389" s="44"/>
      <c r="AK389" s="44"/>
      <c r="AL389" s="44"/>
      <c r="AM389" s="44"/>
      <c r="AN389" s="44"/>
      <c r="AO389" s="44"/>
      <c r="AP389" s="44"/>
      <c r="AQ389" s="44"/>
      <c r="AR389" s="44"/>
      <c r="AS389" s="44"/>
      <c r="AT389" s="44"/>
      <c r="AU389" s="44"/>
      <c r="AV389" s="646"/>
    </row>
    <row r="390" spans="1:48" ht="28.8" hidden="1">
      <c r="A390" s="654" t="s">
        <v>2165</v>
      </c>
      <c r="B390" s="657" t="s">
        <v>2166</v>
      </c>
      <c r="C390" s="657"/>
      <c r="D390" s="635" t="s">
        <v>816</v>
      </c>
      <c r="E390" s="635" t="s">
        <v>1410</v>
      </c>
      <c r="F390" s="636"/>
      <c r="G390" s="637"/>
      <c r="H390" s="696">
        <v>2023</v>
      </c>
      <c r="I390" s="634"/>
      <c r="J390" s="638"/>
      <c r="K390" s="638"/>
      <c r="L390" s="638"/>
      <c r="M390" s="638"/>
      <c r="N390" s="634" t="s">
        <v>828</v>
      </c>
      <c r="O390" s="638"/>
      <c r="P390" s="638" t="s">
        <v>829</v>
      </c>
      <c r="Q390" s="638"/>
      <c r="R390" s="638"/>
      <c r="S390" s="634" t="s">
        <v>76</v>
      </c>
      <c r="T390" s="638" t="s">
        <v>598</v>
      </c>
      <c r="U390" s="638" t="s">
        <v>569</v>
      </c>
      <c r="V390" s="634"/>
      <c r="W390" s="634"/>
      <c r="X390" s="634" t="s">
        <v>1475</v>
      </c>
      <c r="Y390" s="639"/>
      <c r="Z390" s="638" t="s">
        <v>829</v>
      </c>
      <c r="AA390" s="640"/>
      <c r="AB390" s="640"/>
      <c r="AC390" s="640" t="s">
        <v>830</v>
      </c>
      <c r="AD390" s="639"/>
      <c r="AE390" s="638" t="s">
        <v>829</v>
      </c>
      <c r="AF390" s="640"/>
      <c r="AG390" s="640"/>
      <c r="AH390" s="640" t="s">
        <v>831</v>
      </c>
      <c r="AI390" s="640"/>
      <c r="AJ390" s="638" t="s">
        <v>829</v>
      </c>
      <c r="AK390" s="640"/>
      <c r="AL390" s="640"/>
      <c r="AM390" s="640" t="s">
        <v>832</v>
      </c>
      <c r="AN390" s="640"/>
      <c r="AO390" s="638" t="s">
        <v>829</v>
      </c>
      <c r="AP390" s="640"/>
      <c r="AQ390" s="640"/>
      <c r="AR390" s="640" t="s">
        <v>833</v>
      </c>
      <c r="AS390" s="640"/>
      <c r="AT390" s="638" t="s">
        <v>829</v>
      </c>
      <c r="AU390" s="640"/>
      <c r="AV390" s="641"/>
    </row>
    <row r="391" spans="1:48" ht="28.8" hidden="1">
      <c r="A391" s="655" t="s">
        <v>2167</v>
      </c>
      <c r="B391" s="643" t="s">
        <v>2023</v>
      </c>
      <c r="C391" s="643"/>
      <c r="D391" s="144" t="s">
        <v>662</v>
      </c>
      <c r="E391" s="144" t="s">
        <v>592</v>
      </c>
      <c r="F391" s="644">
        <v>2023</v>
      </c>
      <c r="G391" s="644">
        <v>2023</v>
      </c>
      <c r="H391" s="697">
        <v>2023</v>
      </c>
      <c r="I391" s="643" t="s">
        <v>13</v>
      </c>
      <c r="J391" s="645">
        <v>6681051</v>
      </c>
      <c r="K391" s="645" t="s">
        <v>1945</v>
      </c>
      <c r="L391" s="645" t="s">
        <v>640</v>
      </c>
      <c r="M391" s="645" t="s">
        <v>569</v>
      </c>
      <c r="N391" s="643" t="s">
        <v>13</v>
      </c>
      <c r="O391" s="645" t="s">
        <v>640</v>
      </c>
      <c r="P391" s="645" t="s">
        <v>569</v>
      </c>
      <c r="Q391" s="645">
        <v>6681051</v>
      </c>
      <c r="R391" s="645" t="s">
        <v>1945</v>
      </c>
      <c r="S391" s="643" t="s">
        <v>52</v>
      </c>
      <c r="T391" s="645" t="s">
        <v>640</v>
      </c>
      <c r="U391" s="645" t="s">
        <v>569</v>
      </c>
      <c r="V391" s="643">
        <v>6826743</v>
      </c>
      <c r="W391" s="643" t="s">
        <v>2168</v>
      </c>
      <c r="X391" s="643" t="s">
        <v>47</v>
      </c>
      <c r="Y391" s="645" t="s">
        <v>640</v>
      </c>
      <c r="Z391" s="645" t="s">
        <v>569</v>
      </c>
      <c r="AA391" s="645">
        <v>6658545</v>
      </c>
      <c r="AB391" s="645" t="s">
        <v>1272</v>
      </c>
      <c r="AC391" s="44" t="s">
        <v>2169</v>
      </c>
      <c r="AD391" s="645" t="s">
        <v>640</v>
      </c>
      <c r="AE391" s="645" t="s">
        <v>569</v>
      </c>
      <c r="AF391" s="44" t="s">
        <v>1230</v>
      </c>
      <c r="AG391" s="44">
        <v>1203200058</v>
      </c>
      <c r="AH391" s="44" t="s">
        <v>2170</v>
      </c>
      <c r="AI391" s="645" t="s">
        <v>640</v>
      </c>
      <c r="AJ391" s="645" t="s">
        <v>569</v>
      </c>
      <c r="AK391" s="44" t="s">
        <v>1230</v>
      </c>
      <c r="AL391" s="44">
        <v>1203200063</v>
      </c>
      <c r="AM391" s="44" t="s">
        <v>2171</v>
      </c>
      <c r="AN391" s="645" t="s">
        <v>640</v>
      </c>
      <c r="AO391" s="645" t="s">
        <v>569</v>
      </c>
      <c r="AP391" s="44" t="s">
        <v>1230</v>
      </c>
      <c r="AQ391" s="44">
        <v>1203200036</v>
      </c>
      <c r="AR391" s="44" t="s">
        <v>2172</v>
      </c>
      <c r="AS391" s="645" t="s">
        <v>640</v>
      </c>
      <c r="AT391" s="645" t="s">
        <v>569</v>
      </c>
      <c r="AU391" s="44" t="s">
        <v>1230</v>
      </c>
      <c r="AV391" s="646">
        <v>1203200014</v>
      </c>
    </row>
    <row r="392" spans="1:48" ht="26.4" hidden="1">
      <c r="A392" s="654" t="s">
        <v>2173</v>
      </c>
      <c r="B392" s="634" t="s">
        <v>2174</v>
      </c>
      <c r="C392" s="634"/>
      <c r="D392" s="635" t="s">
        <v>602</v>
      </c>
      <c r="E392" s="635" t="s">
        <v>1980</v>
      </c>
      <c r="F392" s="636">
        <v>2023</v>
      </c>
      <c r="G392" s="637">
        <v>2023</v>
      </c>
      <c r="H392" s="696">
        <v>2023</v>
      </c>
      <c r="I392" s="634" t="s">
        <v>18</v>
      </c>
      <c r="J392" s="638">
        <v>6680622</v>
      </c>
      <c r="K392" s="638" t="s">
        <v>1271</v>
      </c>
      <c r="L392" s="638" t="s">
        <v>202</v>
      </c>
      <c r="M392" s="638" t="s">
        <v>569</v>
      </c>
      <c r="N392" s="634" t="s">
        <v>18</v>
      </c>
      <c r="O392" s="638" t="s">
        <v>202</v>
      </c>
      <c r="P392" s="638" t="s">
        <v>569</v>
      </c>
      <c r="Q392" s="638">
        <v>6680622</v>
      </c>
      <c r="R392" s="638" t="s">
        <v>1271</v>
      </c>
      <c r="S392" s="634" t="s">
        <v>33</v>
      </c>
      <c r="T392" s="638" t="s">
        <v>974</v>
      </c>
      <c r="U392" s="638" t="s">
        <v>569</v>
      </c>
      <c r="V392" s="634">
        <v>259781</v>
      </c>
      <c r="W392" s="634" t="s">
        <v>1270</v>
      </c>
      <c r="X392" s="634" t="s">
        <v>47</v>
      </c>
      <c r="Y392" s="638" t="s">
        <v>640</v>
      </c>
      <c r="Z392" s="638" t="s">
        <v>569</v>
      </c>
      <c r="AA392" s="638">
        <v>6658545</v>
      </c>
      <c r="AB392" s="638" t="s">
        <v>1272</v>
      </c>
      <c r="AC392" s="640" t="s">
        <v>54</v>
      </c>
      <c r="AD392" s="638" t="s">
        <v>641</v>
      </c>
      <c r="AE392" s="638" t="s">
        <v>569</v>
      </c>
      <c r="AF392" s="634">
        <v>6744406</v>
      </c>
      <c r="AG392" s="634" t="s">
        <v>1273</v>
      </c>
      <c r="AH392" s="640" t="s">
        <v>642</v>
      </c>
      <c r="AI392" s="638" t="s">
        <v>202</v>
      </c>
      <c r="AJ392" s="638" t="s">
        <v>569</v>
      </c>
      <c r="AK392" s="640" t="s">
        <v>1230</v>
      </c>
      <c r="AL392" s="640">
        <v>1201190023</v>
      </c>
      <c r="AM392" s="640" t="s">
        <v>643</v>
      </c>
      <c r="AN392" s="638" t="s">
        <v>202</v>
      </c>
      <c r="AO392" s="638" t="s">
        <v>569</v>
      </c>
      <c r="AP392" s="640" t="s">
        <v>1230</v>
      </c>
      <c r="AQ392" s="640">
        <v>1201190013</v>
      </c>
      <c r="AR392" s="640"/>
      <c r="AS392" s="640"/>
      <c r="AT392" s="640"/>
      <c r="AU392" s="640"/>
      <c r="AV392" s="641"/>
    </row>
    <row r="393" spans="1:48" ht="28.8" hidden="1">
      <c r="A393" s="655" t="s">
        <v>2175</v>
      </c>
      <c r="B393" s="643" t="s">
        <v>2176</v>
      </c>
      <c r="C393" s="643"/>
      <c r="D393" s="144" t="s">
        <v>662</v>
      </c>
      <c r="E393" s="144" t="s">
        <v>592</v>
      </c>
      <c r="F393" s="644"/>
      <c r="G393" s="27"/>
      <c r="H393" s="697">
        <v>2023</v>
      </c>
      <c r="I393" s="643" t="s">
        <v>95</v>
      </c>
      <c r="J393" s="645">
        <v>6727245</v>
      </c>
      <c r="K393" s="645" t="s">
        <v>2177</v>
      </c>
      <c r="L393" s="645" t="s">
        <v>974</v>
      </c>
      <c r="M393" s="645" t="s">
        <v>569</v>
      </c>
      <c r="N393" s="643" t="s">
        <v>95</v>
      </c>
      <c r="O393" s="645" t="s">
        <v>974</v>
      </c>
      <c r="P393" s="645" t="s">
        <v>569</v>
      </c>
      <c r="Q393" s="645">
        <v>6727245</v>
      </c>
      <c r="R393" s="645" t="s">
        <v>2177</v>
      </c>
      <c r="S393" s="643" t="s">
        <v>64</v>
      </c>
      <c r="T393" s="645" t="s">
        <v>974</v>
      </c>
      <c r="U393" s="645" t="s">
        <v>569</v>
      </c>
      <c r="V393" s="643">
        <v>6801989</v>
      </c>
      <c r="W393" s="643" t="s">
        <v>2178</v>
      </c>
      <c r="X393" s="643" t="s">
        <v>137</v>
      </c>
      <c r="Y393" s="645" t="s">
        <v>974</v>
      </c>
      <c r="Z393" s="645" t="s">
        <v>569</v>
      </c>
      <c r="AA393" s="44">
        <v>6833162</v>
      </c>
      <c r="AB393" s="44" t="s">
        <v>2179</v>
      </c>
      <c r="AC393" s="44" t="s">
        <v>2180</v>
      </c>
      <c r="AD393" s="645" t="s">
        <v>974</v>
      </c>
      <c r="AE393" s="645" t="s">
        <v>569</v>
      </c>
      <c r="AF393" s="44" t="s">
        <v>1230</v>
      </c>
      <c r="AG393" s="44">
        <v>1205220032</v>
      </c>
      <c r="AH393" s="44" t="s">
        <v>2181</v>
      </c>
      <c r="AI393" s="645" t="s">
        <v>974</v>
      </c>
      <c r="AJ393" s="645" t="s">
        <v>569</v>
      </c>
      <c r="AK393" s="44" t="s">
        <v>1230</v>
      </c>
      <c r="AL393" s="44">
        <v>1205220085</v>
      </c>
      <c r="AM393" s="44" t="s">
        <v>2182</v>
      </c>
      <c r="AN393" s="645" t="s">
        <v>974</v>
      </c>
      <c r="AO393" s="645" t="s">
        <v>569</v>
      </c>
      <c r="AP393" s="44" t="s">
        <v>1230</v>
      </c>
      <c r="AQ393" s="44">
        <v>1205220076</v>
      </c>
      <c r="AR393" s="44"/>
      <c r="AS393" s="44"/>
      <c r="AT393" s="44"/>
      <c r="AU393" s="44"/>
      <c r="AV393" s="646"/>
    </row>
    <row r="394" spans="1:48" ht="39.6" hidden="1">
      <c r="A394" s="654" t="s">
        <v>2183</v>
      </c>
      <c r="B394" s="634" t="s">
        <v>2184</v>
      </c>
      <c r="C394" s="634"/>
      <c r="D394" s="635" t="s">
        <v>662</v>
      </c>
      <c r="E394" s="635" t="s">
        <v>592</v>
      </c>
      <c r="F394" s="636">
        <v>2022</v>
      </c>
      <c r="G394" s="637">
        <v>2023</v>
      </c>
      <c r="H394" s="696">
        <v>2023</v>
      </c>
      <c r="I394" s="634" t="s">
        <v>59</v>
      </c>
      <c r="J394" s="638">
        <v>6806662</v>
      </c>
      <c r="K394" s="638" t="s">
        <v>2185</v>
      </c>
      <c r="L394" s="638" t="s">
        <v>1097</v>
      </c>
      <c r="M394" s="638" t="s">
        <v>569</v>
      </c>
      <c r="N394" s="634" t="s">
        <v>59</v>
      </c>
      <c r="O394" s="638" t="s">
        <v>1097</v>
      </c>
      <c r="P394" s="638" t="s">
        <v>569</v>
      </c>
      <c r="Q394" s="638">
        <v>6806662</v>
      </c>
      <c r="R394" s="638" t="s">
        <v>2185</v>
      </c>
      <c r="S394" s="634" t="s">
        <v>1237</v>
      </c>
      <c r="T394" s="638" t="s">
        <v>1097</v>
      </c>
      <c r="U394" s="638" t="s">
        <v>569</v>
      </c>
      <c r="V394" s="640">
        <v>6756318</v>
      </c>
      <c r="W394" s="640" t="s">
        <v>1238</v>
      </c>
      <c r="X394" s="634" t="s">
        <v>16</v>
      </c>
      <c r="Y394" s="638" t="s">
        <v>737</v>
      </c>
      <c r="Z394" s="638" t="s">
        <v>569</v>
      </c>
      <c r="AA394" s="640">
        <v>6680680</v>
      </c>
      <c r="AB394" s="640" t="s">
        <v>1247</v>
      </c>
      <c r="AC394" s="640"/>
      <c r="AD394" s="639"/>
      <c r="AE394" s="640"/>
      <c r="AF394" s="640"/>
      <c r="AG394" s="640"/>
      <c r="AH394" s="640"/>
      <c r="AI394" s="640"/>
      <c r="AJ394" s="640"/>
      <c r="AK394" s="640"/>
      <c r="AL394" s="640"/>
      <c r="AM394" s="640"/>
      <c r="AN394" s="640"/>
      <c r="AO394" s="640"/>
      <c r="AP394" s="640"/>
      <c r="AQ394" s="640"/>
      <c r="AR394" s="640"/>
      <c r="AS394" s="640"/>
      <c r="AT394" s="640"/>
      <c r="AU394" s="640"/>
      <c r="AV394" s="641"/>
    </row>
    <row r="395" spans="1:48" ht="26.4" hidden="1">
      <c r="A395" s="655" t="s">
        <v>2186</v>
      </c>
      <c r="B395" s="643" t="s">
        <v>2187</v>
      </c>
      <c r="C395" s="643"/>
      <c r="D395" s="144" t="s">
        <v>662</v>
      </c>
      <c r="E395" s="144" t="s">
        <v>592</v>
      </c>
      <c r="F395" s="644">
        <v>2023</v>
      </c>
      <c r="G395" s="27">
        <v>2023</v>
      </c>
      <c r="H395" s="697">
        <v>2023</v>
      </c>
      <c r="I395" s="643"/>
      <c r="J395" s="645"/>
      <c r="K395" s="645"/>
      <c r="L395" s="645"/>
      <c r="M395" s="645"/>
      <c r="N395" s="643" t="s">
        <v>33</v>
      </c>
      <c r="O395" s="645" t="s">
        <v>974</v>
      </c>
      <c r="P395" s="645" t="s">
        <v>569</v>
      </c>
      <c r="Q395" s="643">
        <v>259781</v>
      </c>
      <c r="R395" s="643" t="s">
        <v>1270</v>
      </c>
      <c r="S395" s="643" t="s">
        <v>18</v>
      </c>
      <c r="T395" s="645" t="s">
        <v>202</v>
      </c>
      <c r="U395" s="645" t="s">
        <v>569</v>
      </c>
      <c r="V395" s="643">
        <v>6680622</v>
      </c>
      <c r="W395" s="643" t="s">
        <v>2188</v>
      </c>
      <c r="X395" s="643" t="s">
        <v>39</v>
      </c>
      <c r="Y395" s="645" t="s">
        <v>202</v>
      </c>
      <c r="Z395" s="645" t="s">
        <v>569</v>
      </c>
      <c r="AA395" s="44">
        <v>6658755</v>
      </c>
      <c r="AB395" s="44" t="s">
        <v>2189</v>
      </c>
      <c r="AC395" s="44"/>
      <c r="AD395" s="165"/>
      <c r="AE395" s="44"/>
      <c r="AF395" s="44"/>
      <c r="AG395" s="44"/>
      <c r="AH395" s="44"/>
      <c r="AI395" s="44"/>
      <c r="AJ395" s="44"/>
      <c r="AK395" s="44"/>
      <c r="AL395" s="44"/>
      <c r="AM395" s="44"/>
      <c r="AN395" s="44"/>
      <c r="AO395" s="44"/>
      <c r="AP395" s="44"/>
      <c r="AQ395" s="44"/>
      <c r="AR395" s="44"/>
      <c r="AS395" s="44"/>
      <c r="AT395" s="44"/>
      <c r="AU395" s="44"/>
      <c r="AV395" s="646"/>
    </row>
    <row r="396" spans="1:48" ht="26.4" hidden="1">
      <c r="A396" s="654" t="s">
        <v>2190</v>
      </c>
      <c r="B396" s="634" t="s">
        <v>2191</v>
      </c>
      <c r="C396" s="634"/>
      <c r="D396" s="635" t="s">
        <v>591</v>
      </c>
      <c r="E396" s="635" t="s">
        <v>592</v>
      </c>
      <c r="F396" s="636"/>
      <c r="G396" s="637"/>
      <c r="H396" s="696">
        <v>2023</v>
      </c>
      <c r="I396" s="634"/>
      <c r="J396" s="638"/>
      <c r="K396" s="638"/>
      <c r="L396" s="638"/>
      <c r="M396" s="638"/>
      <c r="N396" s="634" t="s">
        <v>33</v>
      </c>
      <c r="O396" s="638" t="s">
        <v>974</v>
      </c>
      <c r="P396" s="638" t="s">
        <v>569</v>
      </c>
      <c r="Q396" s="634">
        <v>259781</v>
      </c>
      <c r="R396" s="634" t="s">
        <v>1270</v>
      </c>
      <c r="S396" s="634" t="s">
        <v>1063</v>
      </c>
      <c r="T396" s="638" t="s">
        <v>974</v>
      </c>
      <c r="U396" s="638" t="s">
        <v>569</v>
      </c>
      <c r="V396" s="634">
        <v>6785861</v>
      </c>
      <c r="W396" s="634" t="s">
        <v>2192</v>
      </c>
      <c r="X396" s="634" t="s">
        <v>40</v>
      </c>
      <c r="Y396" s="638" t="s">
        <v>641</v>
      </c>
      <c r="Z396" s="638" t="s">
        <v>569</v>
      </c>
      <c r="AA396" s="640">
        <v>6826699</v>
      </c>
      <c r="AB396" s="640" t="s">
        <v>2193</v>
      </c>
      <c r="AC396" s="640"/>
      <c r="AD396" s="639"/>
      <c r="AE396" s="640"/>
      <c r="AF396" s="640"/>
      <c r="AG396" s="640"/>
      <c r="AH396" s="640"/>
      <c r="AI396" s="640"/>
      <c r="AJ396" s="640"/>
      <c r="AK396" s="640"/>
      <c r="AL396" s="640"/>
      <c r="AM396" s="640"/>
      <c r="AN396" s="640"/>
      <c r="AO396" s="640"/>
      <c r="AP396" s="640"/>
      <c r="AQ396" s="640"/>
      <c r="AR396" s="640"/>
      <c r="AS396" s="640"/>
      <c r="AT396" s="640"/>
      <c r="AU396" s="640"/>
      <c r="AV396" s="641"/>
    </row>
    <row r="397" spans="1:48" ht="39.6" hidden="1">
      <c r="A397" s="655" t="s">
        <v>2194</v>
      </c>
      <c r="B397" s="643" t="s">
        <v>2195</v>
      </c>
      <c r="C397" s="643"/>
      <c r="D397" s="144" t="s">
        <v>662</v>
      </c>
      <c r="E397" s="144" t="s">
        <v>592</v>
      </c>
      <c r="F397" s="644"/>
      <c r="G397" s="27"/>
      <c r="H397" s="697">
        <v>2023</v>
      </c>
      <c r="I397" s="643"/>
      <c r="J397" s="645"/>
      <c r="K397" s="645"/>
      <c r="L397" s="645"/>
      <c r="M397" s="645"/>
      <c r="N397" s="643" t="s">
        <v>2196</v>
      </c>
      <c r="O397" s="645" t="s">
        <v>2197</v>
      </c>
      <c r="P397" s="645" t="s">
        <v>1631</v>
      </c>
      <c r="Q397" s="645" t="s">
        <v>1230</v>
      </c>
      <c r="R397" s="645">
        <v>1801121022</v>
      </c>
      <c r="S397" s="643" t="s">
        <v>95</v>
      </c>
      <c r="T397" s="645" t="s">
        <v>974</v>
      </c>
      <c r="U397" s="645" t="s">
        <v>569</v>
      </c>
      <c r="V397" s="645">
        <v>6727245</v>
      </c>
      <c r="W397" s="645" t="s">
        <v>2177</v>
      </c>
      <c r="X397" s="643"/>
      <c r="Y397" s="165"/>
      <c r="Z397" s="44"/>
      <c r="AA397" s="44"/>
      <c r="AB397" s="44"/>
      <c r="AC397" s="44"/>
      <c r="AD397" s="165"/>
      <c r="AE397" s="44"/>
      <c r="AF397" s="44"/>
      <c r="AG397" s="44"/>
      <c r="AH397" s="44"/>
      <c r="AI397" s="44"/>
      <c r="AJ397" s="44"/>
      <c r="AK397" s="44"/>
      <c r="AL397" s="44"/>
      <c r="AM397" s="44"/>
      <c r="AN397" s="44"/>
      <c r="AO397" s="44"/>
      <c r="AP397" s="44"/>
      <c r="AQ397" s="44"/>
      <c r="AR397" s="44"/>
      <c r="AS397" s="44"/>
      <c r="AT397" s="44"/>
      <c r="AU397" s="44"/>
      <c r="AV397" s="646"/>
    </row>
    <row r="398" spans="1:48" ht="39.6" hidden="1">
      <c r="A398" s="654" t="s">
        <v>2198</v>
      </c>
      <c r="B398" s="634" t="s">
        <v>2199</v>
      </c>
      <c r="C398" s="634"/>
      <c r="D398" s="635" t="s">
        <v>602</v>
      </c>
      <c r="E398" s="635" t="s">
        <v>1980</v>
      </c>
      <c r="F398" s="636">
        <v>2022</v>
      </c>
      <c r="G398" s="637">
        <v>2023</v>
      </c>
      <c r="H398" s="696">
        <v>2023</v>
      </c>
      <c r="I398" s="634" t="s">
        <v>88</v>
      </c>
      <c r="J398" s="638">
        <v>6680627</v>
      </c>
      <c r="K398" s="638" t="s">
        <v>2200</v>
      </c>
      <c r="L398" s="638" t="s">
        <v>640</v>
      </c>
      <c r="M398" s="638" t="s">
        <v>569</v>
      </c>
      <c r="N398" s="634" t="s">
        <v>20</v>
      </c>
      <c r="O398" s="638" t="s">
        <v>974</v>
      </c>
      <c r="P398" s="638" t="s">
        <v>569</v>
      </c>
      <c r="Q398" s="638">
        <v>6682237</v>
      </c>
      <c r="R398" s="638" t="s">
        <v>2201</v>
      </c>
      <c r="S398" s="634" t="s">
        <v>63</v>
      </c>
      <c r="T398" s="638" t="s">
        <v>640</v>
      </c>
      <c r="U398" s="638" t="s">
        <v>569</v>
      </c>
      <c r="V398" s="634">
        <v>6795859</v>
      </c>
      <c r="W398" s="634" t="s">
        <v>1960</v>
      </c>
      <c r="X398" s="634" t="s">
        <v>88</v>
      </c>
      <c r="Y398" s="638" t="s">
        <v>640</v>
      </c>
      <c r="Z398" s="638" t="s">
        <v>569</v>
      </c>
      <c r="AA398" s="638">
        <v>6680627</v>
      </c>
      <c r="AB398" s="638" t="s">
        <v>2200</v>
      </c>
      <c r="AC398" s="640" t="s">
        <v>2202</v>
      </c>
      <c r="AD398" s="638" t="s">
        <v>640</v>
      </c>
      <c r="AE398" s="638" t="s">
        <v>569</v>
      </c>
      <c r="AF398" s="640" t="s">
        <v>1230</v>
      </c>
      <c r="AG398" s="640">
        <v>1203200101</v>
      </c>
      <c r="AH398" s="640" t="s">
        <v>2203</v>
      </c>
      <c r="AI398" s="638" t="s">
        <v>640</v>
      </c>
      <c r="AJ398" s="638" t="s">
        <v>569</v>
      </c>
      <c r="AK398" s="640" t="s">
        <v>1230</v>
      </c>
      <c r="AL398" s="640">
        <v>1203200087</v>
      </c>
      <c r="AM398" s="640"/>
      <c r="AN398" s="640"/>
      <c r="AO398" s="640"/>
      <c r="AP398" s="640"/>
      <c r="AQ398" s="640"/>
      <c r="AR398" s="640"/>
      <c r="AS398" s="640"/>
      <c r="AT398" s="640"/>
      <c r="AU398" s="640"/>
      <c r="AV398" s="641"/>
    </row>
    <row r="399" spans="1:48" ht="26.4" hidden="1">
      <c r="A399" s="655" t="s">
        <v>2204</v>
      </c>
      <c r="B399" s="643" t="s">
        <v>1970</v>
      </c>
      <c r="C399" s="643"/>
      <c r="D399" s="144" t="s">
        <v>610</v>
      </c>
      <c r="E399" s="144" t="s">
        <v>592</v>
      </c>
      <c r="F399" s="644">
        <v>2023</v>
      </c>
      <c r="G399" s="27">
        <v>2023</v>
      </c>
      <c r="H399" s="697">
        <v>2023</v>
      </c>
      <c r="I399" s="643" t="s">
        <v>46</v>
      </c>
      <c r="J399" s="645">
        <v>6801883</v>
      </c>
      <c r="K399" s="645" t="s">
        <v>2039</v>
      </c>
      <c r="L399" s="645" t="s">
        <v>641</v>
      </c>
      <c r="M399" s="645" t="s">
        <v>569</v>
      </c>
      <c r="N399" s="643" t="s">
        <v>46</v>
      </c>
      <c r="O399" s="645" t="s">
        <v>641</v>
      </c>
      <c r="P399" s="645" t="s">
        <v>569</v>
      </c>
      <c r="Q399" s="645">
        <v>6801883</v>
      </c>
      <c r="R399" s="645" t="s">
        <v>2039</v>
      </c>
      <c r="S399" s="643" t="s">
        <v>344</v>
      </c>
      <c r="T399" s="645" t="s">
        <v>641</v>
      </c>
      <c r="U399" s="645" t="s">
        <v>569</v>
      </c>
      <c r="V399" s="643">
        <v>6789028</v>
      </c>
      <c r="W399" s="643" t="s">
        <v>2205</v>
      </c>
      <c r="X399" s="643" t="s">
        <v>347</v>
      </c>
      <c r="Y399" s="645" t="s">
        <v>641</v>
      </c>
      <c r="Z399" s="645" t="s">
        <v>569</v>
      </c>
      <c r="AA399" s="44">
        <v>6787771</v>
      </c>
      <c r="AB399" s="44" t="s">
        <v>1964</v>
      </c>
      <c r="AC399" s="44" t="s">
        <v>2055</v>
      </c>
      <c r="AD399" s="645" t="s">
        <v>641</v>
      </c>
      <c r="AE399" s="645" t="s">
        <v>569</v>
      </c>
      <c r="AF399" s="44" t="s">
        <v>1230</v>
      </c>
      <c r="AG399" s="44" t="s">
        <v>1230</v>
      </c>
      <c r="AH399" s="44" t="s">
        <v>2206</v>
      </c>
      <c r="AI399" s="645" t="s">
        <v>641</v>
      </c>
      <c r="AJ399" s="645" t="s">
        <v>569</v>
      </c>
      <c r="AK399" s="44" t="s">
        <v>1230</v>
      </c>
      <c r="AL399" s="44" t="s">
        <v>1230</v>
      </c>
      <c r="AM399" s="44" t="s">
        <v>2207</v>
      </c>
      <c r="AN399" s="645" t="s">
        <v>641</v>
      </c>
      <c r="AO399" s="645" t="s">
        <v>569</v>
      </c>
      <c r="AP399" s="44" t="s">
        <v>1230</v>
      </c>
      <c r="AQ399" s="44" t="s">
        <v>1230</v>
      </c>
      <c r="AR399" s="44"/>
      <c r="AS399" s="645" t="s">
        <v>641</v>
      </c>
      <c r="AT399" s="645" t="s">
        <v>569</v>
      </c>
      <c r="AU399" s="44"/>
      <c r="AV399" s="646"/>
    </row>
    <row r="400" spans="1:48" ht="26.4" hidden="1">
      <c r="A400" s="654" t="s">
        <v>2208</v>
      </c>
      <c r="B400" s="634" t="s">
        <v>2209</v>
      </c>
      <c r="C400" s="634"/>
      <c r="D400" s="635" t="s">
        <v>591</v>
      </c>
      <c r="E400" s="635" t="s">
        <v>592</v>
      </c>
      <c r="F400" s="636"/>
      <c r="G400" s="637"/>
      <c r="H400" s="696">
        <v>2023</v>
      </c>
      <c r="I400" s="634" t="s">
        <v>1049</v>
      </c>
      <c r="J400" s="638">
        <v>6756289</v>
      </c>
      <c r="K400" s="638" t="s">
        <v>2043</v>
      </c>
      <c r="L400" s="638" t="s">
        <v>1046</v>
      </c>
      <c r="M400" s="638" t="s">
        <v>569</v>
      </c>
      <c r="N400" s="634" t="s">
        <v>1049</v>
      </c>
      <c r="O400" s="638" t="s">
        <v>1046</v>
      </c>
      <c r="P400" s="638" t="s">
        <v>569</v>
      </c>
      <c r="Q400" s="638">
        <v>6756289</v>
      </c>
      <c r="R400" s="638" t="s">
        <v>2043</v>
      </c>
      <c r="S400" s="634"/>
      <c r="T400" s="638"/>
      <c r="U400" s="634"/>
      <c r="V400" s="634"/>
      <c r="W400" s="634"/>
      <c r="X400" s="634"/>
      <c r="Y400" s="639"/>
      <c r="Z400" s="640"/>
      <c r="AA400" s="640"/>
      <c r="AB400" s="640"/>
      <c r="AC400" s="640"/>
      <c r="AD400" s="639"/>
      <c r="AE400" s="640"/>
      <c r="AF400" s="640"/>
      <c r="AG400" s="640"/>
      <c r="AH400" s="640"/>
      <c r="AI400" s="640"/>
      <c r="AJ400" s="640"/>
      <c r="AK400" s="640"/>
      <c r="AL400" s="640"/>
      <c r="AM400" s="640"/>
      <c r="AN400" s="640"/>
      <c r="AO400" s="640"/>
      <c r="AP400" s="640"/>
      <c r="AQ400" s="640"/>
      <c r="AR400" s="640"/>
      <c r="AS400" s="640"/>
      <c r="AT400" s="640"/>
      <c r="AU400" s="640"/>
      <c r="AV400" s="641"/>
    </row>
    <row r="401" spans="1:48" ht="26.4" hidden="1">
      <c r="A401" s="655" t="s">
        <v>2210</v>
      </c>
      <c r="B401" s="643" t="s">
        <v>1234</v>
      </c>
      <c r="C401" s="643"/>
      <c r="D401" s="144" t="s">
        <v>856</v>
      </c>
      <c r="E401" s="144" t="s">
        <v>1410</v>
      </c>
      <c r="F401" s="644"/>
      <c r="G401" s="27"/>
      <c r="H401" s="697">
        <v>2023</v>
      </c>
      <c r="I401" s="643" t="s">
        <v>234</v>
      </c>
      <c r="J401" s="645">
        <v>6091537</v>
      </c>
      <c r="K401" s="645"/>
      <c r="L401" s="645"/>
      <c r="M401" s="645" t="s">
        <v>1111</v>
      </c>
      <c r="N401" s="643" t="s">
        <v>2211</v>
      </c>
      <c r="O401" s="645"/>
      <c r="P401" s="645" t="s">
        <v>1111</v>
      </c>
      <c r="Q401" s="645"/>
      <c r="R401" s="645"/>
      <c r="S401" s="643" t="s">
        <v>234</v>
      </c>
      <c r="T401" s="645"/>
      <c r="U401" s="645" t="s">
        <v>1111</v>
      </c>
      <c r="V401" s="645">
        <v>6091537</v>
      </c>
      <c r="W401" s="643"/>
      <c r="X401" s="643" t="s">
        <v>2212</v>
      </c>
      <c r="Y401" s="165" t="s">
        <v>2213</v>
      </c>
      <c r="Z401" s="645" t="s">
        <v>1111</v>
      </c>
      <c r="AA401" s="44">
        <v>6743644</v>
      </c>
      <c r="AB401" s="44" t="s">
        <v>2214</v>
      </c>
      <c r="AC401" s="44" t="s">
        <v>2215</v>
      </c>
      <c r="AD401" s="165" t="s">
        <v>2213</v>
      </c>
      <c r="AE401" s="645" t="s">
        <v>1111</v>
      </c>
      <c r="AF401" s="44">
        <v>6718375</v>
      </c>
      <c r="AG401" s="44" t="s">
        <v>2216</v>
      </c>
      <c r="AH401" s="44" t="s">
        <v>19</v>
      </c>
      <c r="AI401" s="645" t="s">
        <v>598</v>
      </c>
      <c r="AJ401" s="645" t="s">
        <v>569</v>
      </c>
      <c r="AK401" s="645">
        <v>6680651</v>
      </c>
      <c r="AL401" s="645" t="s">
        <v>1304</v>
      </c>
      <c r="AM401" s="44"/>
      <c r="AN401" s="44"/>
      <c r="AO401" s="44"/>
      <c r="AP401" s="44"/>
      <c r="AQ401" s="44"/>
      <c r="AR401" s="44"/>
      <c r="AS401" s="44"/>
      <c r="AT401" s="44"/>
      <c r="AU401" s="44"/>
      <c r="AV401" s="646"/>
    </row>
    <row r="402" spans="1:48" ht="26.4" hidden="1">
      <c r="A402" s="654" t="s">
        <v>2217</v>
      </c>
      <c r="B402" s="634" t="s">
        <v>2218</v>
      </c>
      <c r="C402" s="634"/>
      <c r="D402" s="635" t="s">
        <v>662</v>
      </c>
      <c r="E402" s="635" t="s">
        <v>592</v>
      </c>
      <c r="F402" s="636"/>
      <c r="G402" s="637"/>
      <c r="H402" s="696">
        <v>2023</v>
      </c>
      <c r="I402" s="640"/>
      <c r="J402" s="638"/>
      <c r="K402" s="638"/>
      <c r="L402" s="638"/>
      <c r="M402" s="638"/>
      <c r="N402" s="634" t="s">
        <v>1078</v>
      </c>
      <c r="O402" s="638" t="s">
        <v>908</v>
      </c>
      <c r="P402" s="638" t="s">
        <v>1811</v>
      </c>
      <c r="Q402" s="638">
        <v>6785350</v>
      </c>
      <c r="R402" s="638" t="s">
        <v>2219</v>
      </c>
      <c r="S402" s="634" t="s">
        <v>1812</v>
      </c>
      <c r="T402" s="638" t="s">
        <v>641</v>
      </c>
      <c r="U402" s="638" t="s">
        <v>1813</v>
      </c>
      <c r="V402" s="634">
        <v>6794088</v>
      </c>
      <c r="W402" s="634">
        <v>2004079701</v>
      </c>
      <c r="X402" s="634" t="s">
        <v>344</v>
      </c>
      <c r="Y402" s="638" t="s">
        <v>641</v>
      </c>
      <c r="Z402" s="638" t="s">
        <v>569</v>
      </c>
      <c r="AA402" s="634">
        <v>6789028</v>
      </c>
      <c r="AB402" s="634" t="s">
        <v>2205</v>
      </c>
      <c r="AC402" s="640"/>
      <c r="AD402" s="639"/>
      <c r="AE402" s="640"/>
      <c r="AF402" s="640"/>
      <c r="AG402" s="640"/>
      <c r="AH402" s="640"/>
      <c r="AI402" s="640"/>
      <c r="AJ402" s="640"/>
      <c r="AK402" s="640"/>
      <c r="AL402" s="640"/>
      <c r="AM402" s="640"/>
      <c r="AN402" s="640"/>
      <c r="AO402" s="640"/>
      <c r="AP402" s="640"/>
      <c r="AQ402" s="640"/>
      <c r="AR402" s="640"/>
      <c r="AS402" s="640"/>
      <c r="AT402" s="640"/>
      <c r="AU402" s="640"/>
      <c r="AV402" s="641"/>
    </row>
    <row r="403" spans="1:48" ht="28.8" hidden="1">
      <c r="A403" s="654" t="s">
        <v>2220</v>
      </c>
      <c r="B403" s="634" t="s">
        <v>2023</v>
      </c>
      <c r="C403" s="634"/>
      <c r="D403" s="635" t="s">
        <v>662</v>
      </c>
      <c r="E403" s="635" t="s">
        <v>592</v>
      </c>
      <c r="F403" s="636">
        <v>2022</v>
      </c>
      <c r="G403" s="637">
        <v>2022</v>
      </c>
      <c r="H403" s="696">
        <v>2023</v>
      </c>
      <c r="I403" s="634" t="s">
        <v>13</v>
      </c>
      <c r="J403" s="634">
        <v>6681051</v>
      </c>
      <c r="K403" s="634" t="s">
        <v>1945</v>
      </c>
      <c r="L403" s="638" t="s">
        <v>640</v>
      </c>
      <c r="M403" s="638" t="s">
        <v>569</v>
      </c>
      <c r="N403" s="634" t="s">
        <v>13</v>
      </c>
      <c r="O403" s="638" t="s">
        <v>640</v>
      </c>
      <c r="P403" s="638" t="s">
        <v>569</v>
      </c>
      <c r="Q403" s="634">
        <v>6681051</v>
      </c>
      <c r="R403" s="634" t="s">
        <v>1945</v>
      </c>
      <c r="S403" s="634" t="s">
        <v>47</v>
      </c>
      <c r="T403" s="638" t="s">
        <v>640</v>
      </c>
      <c r="U403" s="638" t="s">
        <v>569</v>
      </c>
      <c r="V403" s="638">
        <v>6658545</v>
      </c>
      <c r="W403" s="638" t="s">
        <v>1272</v>
      </c>
      <c r="X403" s="634" t="s">
        <v>2221</v>
      </c>
      <c r="Y403" s="638" t="s">
        <v>640</v>
      </c>
      <c r="Z403" s="638" t="s">
        <v>569</v>
      </c>
      <c r="AA403" s="640">
        <v>6680618</v>
      </c>
      <c r="AB403" s="640" t="s">
        <v>2025</v>
      </c>
      <c r="AC403" s="640" t="s">
        <v>2222</v>
      </c>
      <c r="AD403" s="638" t="s">
        <v>640</v>
      </c>
      <c r="AE403" s="638" t="s">
        <v>569</v>
      </c>
      <c r="AF403" s="640" t="s">
        <v>1230</v>
      </c>
      <c r="AG403" s="640">
        <v>1203200073</v>
      </c>
      <c r="AH403" s="640" t="s">
        <v>2223</v>
      </c>
      <c r="AI403" s="638" t="s">
        <v>640</v>
      </c>
      <c r="AJ403" s="638" t="s">
        <v>569</v>
      </c>
      <c r="AK403" s="640" t="s">
        <v>1230</v>
      </c>
      <c r="AL403" s="640">
        <v>1203200100</v>
      </c>
      <c r="AM403" s="640" t="s">
        <v>2224</v>
      </c>
      <c r="AN403" s="638" t="s">
        <v>640</v>
      </c>
      <c r="AO403" s="638" t="s">
        <v>569</v>
      </c>
      <c r="AP403" s="640"/>
      <c r="AQ403" s="640"/>
      <c r="AR403" s="640" t="s">
        <v>2225</v>
      </c>
      <c r="AS403" s="638" t="s">
        <v>640</v>
      </c>
      <c r="AT403" s="638" t="s">
        <v>569</v>
      </c>
      <c r="AU403" s="640"/>
      <c r="AV403" s="641"/>
    </row>
    <row r="404" spans="1:48" ht="28.8" hidden="1">
      <c r="A404" s="655" t="s">
        <v>2226</v>
      </c>
      <c r="B404" s="643" t="s">
        <v>2227</v>
      </c>
      <c r="C404" s="643"/>
      <c r="D404" s="144" t="s">
        <v>662</v>
      </c>
      <c r="E404" s="144" t="s">
        <v>592</v>
      </c>
      <c r="F404" s="644">
        <v>2022</v>
      </c>
      <c r="G404" s="27">
        <v>2022</v>
      </c>
      <c r="H404" s="697">
        <v>2023</v>
      </c>
      <c r="I404" s="643" t="s">
        <v>13</v>
      </c>
      <c r="J404" s="643">
        <v>6681051</v>
      </c>
      <c r="K404" s="643" t="s">
        <v>1945</v>
      </c>
      <c r="L404" s="645" t="s">
        <v>640</v>
      </c>
      <c r="M404" s="645" t="s">
        <v>569</v>
      </c>
      <c r="N404" s="643" t="s">
        <v>13</v>
      </c>
      <c r="O404" s="645" t="s">
        <v>640</v>
      </c>
      <c r="P404" s="645" t="s">
        <v>569</v>
      </c>
      <c r="Q404" s="643">
        <v>6681051</v>
      </c>
      <c r="R404" s="643" t="s">
        <v>1945</v>
      </c>
      <c r="S404" s="643" t="s">
        <v>47</v>
      </c>
      <c r="T404" s="645" t="s">
        <v>640</v>
      </c>
      <c r="U404" s="645" t="s">
        <v>569</v>
      </c>
      <c r="V404" s="645">
        <v>6658545</v>
      </c>
      <c r="W404" s="645" t="s">
        <v>1272</v>
      </c>
      <c r="X404" s="643" t="s">
        <v>2221</v>
      </c>
      <c r="Y404" s="645" t="s">
        <v>640</v>
      </c>
      <c r="Z404" s="645" t="s">
        <v>569</v>
      </c>
      <c r="AA404" s="44">
        <v>6680618</v>
      </c>
      <c r="AB404" s="44" t="s">
        <v>2025</v>
      </c>
      <c r="AC404" s="44" t="s">
        <v>2222</v>
      </c>
      <c r="AD404" s="645" t="s">
        <v>640</v>
      </c>
      <c r="AE404" s="645" t="s">
        <v>569</v>
      </c>
      <c r="AF404" s="44" t="s">
        <v>1230</v>
      </c>
      <c r="AG404" s="44">
        <v>1203200073</v>
      </c>
      <c r="AH404" s="44" t="s">
        <v>2223</v>
      </c>
      <c r="AI404" s="645" t="s">
        <v>640</v>
      </c>
      <c r="AJ404" s="645" t="s">
        <v>569</v>
      </c>
      <c r="AK404" s="44" t="s">
        <v>1230</v>
      </c>
      <c r="AL404" s="44">
        <v>1203200100</v>
      </c>
      <c r="AM404" s="44" t="s">
        <v>2224</v>
      </c>
      <c r="AN404" s="645" t="s">
        <v>640</v>
      </c>
      <c r="AO404" s="645" t="s">
        <v>569</v>
      </c>
      <c r="AP404" s="44"/>
      <c r="AQ404" s="44"/>
      <c r="AR404" s="44" t="s">
        <v>2225</v>
      </c>
      <c r="AS404" s="645" t="s">
        <v>640</v>
      </c>
      <c r="AT404" s="645" t="s">
        <v>569</v>
      </c>
      <c r="AU404" s="44"/>
      <c r="AV404" s="646"/>
    </row>
    <row r="405" spans="1:48" ht="39.6" hidden="1">
      <c r="A405" s="654" t="s">
        <v>2228</v>
      </c>
      <c r="B405" s="634" t="s">
        <v>2229</v>
      </c>
      <c r="C405" s="634"/>
      <c r="D405" s="635" t="s">
        <v>2230</v>
      </c>
      <c r="E405" s="635" t="s">
        <v>1410</v>
      </c>
      <c r="F405" s="636">
        <v>2023</v>
      </c>
      <c r="G405" s="637">
        <v>2023</v>
      </c>
      <c r="H405" s="696">
        <v>2023</v>
      </c>
      <c r="I405" s="634" t="s">
        <v>2231</v>
      </c>
      <c r="J405" s="638" t="s">
        <v>1230</v>
      </c>
      <c r="K405" s="638">
        <v>1205210018</v>
      </c>
      <c r="L405" s="638" t="s">
        <v>974</v>
      </c>
      <c r="M405" s="638" t="s">
        <v>569</v>
      </c>
      <c r="N405" s="634" t="s">
        <v>2231</v>
      </c>
      <c r="O405" s="638" t="s">
        <v>974</v>
      </c>
      <c r="P405" s="638" t="s">
        <v>569</v>
      </c>
      <c r="Q405" s="638" t="s">
        <v>1230</v>
      </c>
      <c r="R405" s="638">
        <v>1205210018</v>
      </c>
      <c r="S405" s="634" t="s">
        <v>2232</v>
      </c>
      <c r="T405" s="638" t="s">
        <v>974</v>
      </c>
      <c r="U405" s="638" t="s">
        <v>569</v>
      </c>
      <c r="V405" s="634" t="s">
        <v>1230</v>
      </c>
      <c r="W405" s="634">
        <v>1205210028</v>
      </c>
      <c r="X405" s="634" t="s">
        <v>33</v>
      </c>
      <c r="Y405" s="638" t="s">
        <v>974</v>
      </c>
      <c r="Z405" s="638" t="s">
        <v>569</v>
      </c>
      <c r="AA405" s="634">
        <v>259781</v>
      </c>
      <c r="AB405" s="634" t="s">
        <v>1270</v>
      </c>
      <c r="AC405" s="640" t="s">
        <v>2233</v>
      </c>
      <c r="AD405" s="638" t="s">
        <v>974</v>
      </c>
      <c r="AE405" s="638" t="s">
        <v>569</v>
      </c>
      <c r="AF405" s="634">
        <v>6682237</v>
      </c>
      <c r="AG405" s="634" t="s">
        <v>2024</v>
      </c>
      <c r="AH405" s="640"/>
      <c r="AI405" s="638"/>
      <c r="AJ405" s="638"/>
      <c r="AK405" s="640"/>
      <c r="AL405" s="640"/>
      <c r="AM405" s="640"/>
      <c r="AN405" s="634"/>
      <c r="AO405" s="638"/>
      <c r="AP405" s="640"/>
      <c r="AQ405" s="640"/>
      <c r="AR405" s="640"/>
      <c r="AS405" s="634"/>
      <c r="AT405" s="634"/>
      <c r="AU405" s="640"/>
      <c r="AV405" s="641"/>
    </row>
    <row r="406" spans="1:48" ht="52.8" hidden="1">
      <c r="A406" s="655" t="s">
        <v>2234</v>
      </c>
      <c r="B406" s="643" t="s">
        <v>2235</v>
      </c>
      <c r="C406" s="643"/>
      <c r="D406" s="43" t="s">
        <v>683</v>
      </c>
      <c r="E406" s="144" t="s">
        <v>1230</v>
      </c>
      <c r="F406" s="644"/>
      <c r="G406" s="27"/>
      <c r="H406" s="697">
        <v>2023</v>
      </c>
      <c r="I406" s="643" t="s">
        <v>2236</v>
      </c>
      <c r="J406" s="645" t="s">
        <v>1230</v>
      </c>
      <c r="K406" s="645">
        <v>17110357</v>
      </c>
      <c r="L406" s="645" t="s">
        <v>908</v>
      </c>
      <c r="M406" s="645" t="s">
        <v>2237</v>
      </c>
      <c r="N406" s="643" t="s">
        <v>2236</v>
      </c>
      <c r="O406" s="645" t="s">
        <v>908</v>
      </c>
      <c r="P406" s="645" t="s">
        <v>2237</v>
      </c>
      <c r="Q406" s="645" t="s">
        <v>1230</v>
      </c>
      <c r="R406" s="645">
        <v>17110357</v>
      </c>
      <c r="S406" s="643" t="s">
        <v>33</v>
      </c>
      <c r="T406" s="645" t="s">
        <v>974</v>
      </c>
      <c r="U406" s="645" t="s">
        <v>569</v>
      </c>
      <c r="V406" s="643">
        <v>259781</v>
      </c>
      <c r="W406" s="643" t="s">
        <v>1270</v>
      </c>
      <c r="X406" s="643" t="s">
        <v>2155</v>
      </c>
      <c r="Y406" s="645" t="s">
        <v>908</v>
      </c>
      <c r="Z406" s="645" t="s">
        <v>2238</v>
      </c>
      <c r="AA406" s="44">
        <v>6657462</v>
      </c>
      <c r="AB406" s="44">
        <v>1013049001</v>
      </c>
      <c r="AC406" s="44" t="s">
        <v>2239</v>
      </c>
      <c r="AD406" s="645" t="s">
        <v>908</v>
      </c>
      <c r="AE406" s="645" t="s">
        <v>2240</v>
      </c>
      <c r="AF406" s="44">
        <v>6167744</v>
      </c>
      <c r="AG406" s="44" t="s">
        <v>1230</v>
      </c>
      <c r="AH406" s="44" t="s">
        <v>2241</v>
      </c>
      <c r="AI406" s="645" t="s">
        <v>2242</v>
      </c>
      <c r="AJ406" s="645" t="s">
        <v>2243</v>
      </c>
      <c r="AK406" s="44">
        <v>6694650</v>
      </c>
      <c r="AL406" s="44" t="s">
        <v>2244</v>
      </c>
      <c r="AM406" s="44" t="s">
        <v>2245</v>
      </c>
      <c r="AN406" s="643"/>
      <c r="AO406" s="645" t="s">
        <v>2246</v>
      </c>
      <c r="AP406" s="44"/>
      <c r="AQ406" s="44"/>
      <c r="AR406" s="44"/>
      <c r="AS406" s="643"/>
      <c r="AT406" s="643"/>
      <c r="AU406" s="44"/>
      <c r="AV406" s="646"/>
    </row>
    <row r="407" spans="1:48" ht="28.8" hidden="1">
      <c r="A407" s="654" t="s">
        <v>2247</v>
      </c>
      <c r="B407" s="634" t="s">
        <v>2248</v>
      </c>
      <c r="C407" s="634"/>
      <c r="D407" s="635" t="s">
        <v>790</v>
      </c>
      <c r="E407" s="635" t="s">
        <v>1410</v>
      </c>
      <c r="F407" s="636"/>
      <c r="G407" s="637"/>
      <c r="H407" s="696">
        <v>2023</v>
      </c>
      <c r="I407" s="634"/>
      <c r="J407" s="638"/>
      <c r="K407" s="638"/>
      <c r="L407" s="638"/>
      <c r="M407" s="638"/>
      <c r="N407" s="634" t="s">
        <v>2249</v>
      </c>
      <c r="O407" s="638" t="s">
        <v>598</v>
      </c>
      <c r="P407" s="638" t="s">
        <v>708</v>
      </c>
      <c r="Q407" s="638"/>
      <c r="R407" s="638"/>
      <c r="S407" s="634" t="s">
        <v>1891</v>
      </c>
      <c r="T407" s="638" t="s">
        <v>908</v>
      </c>
      <c r="U407" s="638" t="s">
        <v>1173</v>
      </c>
      <c r="V407" s="634">
        <v>6190178</v>
      </c>
      <c r="W407" s="634" t="s">
        <v>2250</v>
      </c>
      <c r="X407" s="634" t="s">
        <v>26</v>
      </c>
      <c r="Y407" s="638" t="s">
        <v>598</v>
      </c>
      <c r="Z407" s="638" t="s">
        <v>569</v>
      </c>
      <c r="AA407" s="638">
        <v>6680612</v>
      </c>
      <c r="AB407" s="638" t="s">
        <v>1248</v>
      </c>
      <c r="AC407" s="640" t="s">
        <v>138</v>
      </c>
      <c r="AD407" s="638" t="s">
        <v>598</v>
      </c>
      <c r="AE407" s="638" t="s">
        <v>708</v>
      </c>
      <c r="AF407" s="640">
        <v>6008604</v>
      </c>
      <c r="AG407" s="640" t="s">
        <v>2251</v>
      </c>
      <c r="AH407" s="640" t="s">
        <v>2252</v>
      </c>
      <c r="AI407" s="638" t="s">
        <v>598</v>
      </c>
      <c r="AJ407" s="638" t="s">
        <v>708</v>
      </c>
      <c r="AK407" s="640">
        <v>5978377</v>
      </c>
      <c r="AL407" s="640" t="s">
        <v>2253</v>
      </c>
      <c r="AM407" s="640" t="s">
        <v>772</v>
      </c>
      <c r="AN407" s="634" t="s">
        <v>598</v>
      </c>
      <c r="AO407" s="638" t="s">
        <v>708</v>
      </c>
      <c r="AP407" s="640">
        <v>6005015</v>
      </c>
      <c r="AQ407" s="640" t="s">
        <v>1243</v>
      </c>
      <c r="AR407" s="640"/>
      <c r="AS407" s="634"/>
      <c r="AT407" s="634"/>
      <c r="AU407" s="640"/>
      <c r="AV407" s="641"/>
    </row>
    <row r="408" spans="1:48" ht="39.6" hidden="1">
      <c r="A408" s="655" t="s">
        <v>2254</v>
      </c>
      <c r="B408" s="643" t="s">
        <v>2255</v>
      </c>
      <c r="C408" s="643"/>
      <c r="D408" s="144" t="s">
        <v>566</v>
      </c>
      <c r="E408" s="144" t="s">
        <v>1218</v>
      </c>
      <c r="F408" s="644">
        <v>2023</v>
      </c>
      <c r="G408" s="27">
        <v>2023</v>
      </c>
      <c r="H408" s="697">
        <v>2023</v>
      </c>
      <c r="I408" s="643"/>
      <c r="J408" s="645"/>
      <c r="K408" s="645"/>
      <c r="L408" s="645"/>
      <c r="M408" s="645"/>
      <c r="N408" s="643" t="s">
        <v>26</v>
      </c>
      <c r="O408" s="645" t="s">
        <v>598</v>
      </c>
      <c r="P408" s="645" t="s">
        <v>569</v>
      </c>
      <c r="Q408" s="645">
        <v>6680612</v>
      </c>
      <c r="R408" s="645" t="s">
        <v>1248</v>
      </c>
      <c r="S408" s="643" t="s">
        <v>767</v>
      </c>
      <c r="T408" s="645" t="s">
        <v>598</v>
      </c>
      <c r="U408" s="645" t="s">
        <v>708</v>
      </c>
      <c r="V408" s="643">
        <v>6165227</v>
      </c>
      <c r="W408" s="643" t="s">
        <v>1249</v>
      </c>
      <c r="X408" s="643" t="s">
        <v>768</v>
      </c>
      <c r="Y408" s="645" t="s">
        <v>598</v>
      </c>
      <c r="Z408" s="645" t="s">
        <v>708</v>
      </c>
      <c r="AA408" s="44">
        <v>5986157</v>
      </c>
      <c r="AB408" s="44" t="s">
        <v>1996</v>
      </c>
      <c r="AC408" s="44" t="s">
        <v>2256</v>
      </c>
      <c r="AD408" s="645" t="s">
        <v>598</v>
      </c>
      <c r="AE408" s="645" t="s">
        <v>708</v>
      </c>
      <c r="AF408" s="44" t="s">
        <v>1230</v>
      </c>
      <c r="AG408" s="44">
        <v>2214201012</v>
      </c>
      <c r="AH408" s="44" t="s">
        <v>772</v>
      </c>
      <c r="AI408" s="645" t="s">
        <v>568</v>
      </c>
      <c r="AJ408" s="645" t="s">
        <v>708</v>
      </c>
      <c r="AK408" s="44">
        <v>6005015</v>
      </c>
      <c r="AL408" s="44" t="s">
        <v>1243</v>
      </c>
      <c r="AM408" s="44"/>
      <c r="AN408" s="643"/>
      <c r="AO408" s="645"/>
      <c r="AP408" s="44"/>
      <c r="AQ408" s="44"/>
      <c r="AR408" s="44"/>
      <c r="AS408" s="643"/>
      <c r="AT408" s="643"/>
      <c r="AU408" s="44"/>
      <c r="AV408" s="646"/>
    </row>
    <row r="409" spans="1:48" ht="132" hidden="1">
      <c r="A409" s="654" t="s">
        <v>2257</v>
      </c>
      <c r="B409" s="634" t="s">
        <v>2258</v>
      </c>
      <c r="C409" s="634"/>
      <c r="D409" s="635" t="s">
        <v>704</v>
      </c>
      <c r="E409" s="634" t="s">
        <v>2259</v>
      </c>
      <c r="F409" s="636">
        <v>2023</v>
      </c>
      <c r="G409" s="636">
        <v>2023</v>
      </c>
      <c r="H409" s="696">
        <v>2023</v>
      </c>
      <c r="I409" s="634" t="s">
        <v>2260</v>
      </c>
      <c r="J409" s="639">
        <v>6691755</v>
      </c>
      <c r="K409" s="639" t="s">
        <v>2261</v>
      </c>
      <c r="L409" s="638" t="s">
        <v>568</v>
      </c>
      <c r="M409" s="638" t="s">
        <v>2262</v>
      </c>
      <c r="N409" s="634" t="s">
        <v>2260</v>
      </c>
      <c r="O409" s="638" t="s">
        <v>568</v>
      </c>
      <c r="P409" s="638" t="s">
        <v>2262</v>
      </c>
      <c r="Q409" s="639">
        <v>6691755</v>
      </c>
      <c r="R409" s="639" t="s">
        <v>2261</v>
      </c>
      <c r="S409" s="634" t="s">
        <v>2263</v>
      </c>
      <c r="T409" s="638" t="s">
        <v>568</v>
      </c>
      <c r="U409" s="638" t="s">
        <v>2262</v>
      </c>
      <c r="V409" s="634">
        <v>6691603</v>
      </c>
      <c r="W409" s="634" t="s">
        <v>2264</v>
      </c>
      <c r="X409" s="634" t="s">
        <v>2265</v>
      </c>
      <c r="Y409" s="638" t="s">
        <v>202</v>
      </c>
      <c r="Z409" s="638" t="s">
        <v>2262</v>
      </c>
      <c r="AA409" s="640">
        <v>6765105</v>
      </c>
      <c r="AB409" s="640" t="s">
        <v>2266</v>
      </c>
      <c r="AC409" s="640" t="s">
        <v>2267</v>
      </c>
      <c r="AD409" s="638" t="s">
        <v>2268</v>
      </c>
      <c r="AE409" s="638" t="s">
        <v>2262</v>
      </c>
      <c r="AF409" s="640">
        <v>6729299</v>
      </c>
      <c r="AG409" s="640" t="s">
        <v>2269</v>
      </c>
      <c r="AH409" s="634" t="s">
        <v>76</v>
      </c>
      <c r="AI409" s="638" t="s">
        <v>598</v>
      </c>
      <c r="AJ409" s="638" t="s">
        <v>569</v>
      </c>
      <c r="AK409" s="638">
        <v>6680631</v>
      </c>
      <c r="AL409" s="638" t="s">
        <v>2058</v>
      </c>
      <c r="AM409" s="640" t="s">
        <v>2270</v>
      </c>
      <c r="AN409" s="634" t="s">
        <v>598</v>
      </c>
      <c r="AO409" s="638" t="s">
        <v>2271</v>
      </c>
      <c r="AP409" s="640">
        <v>6850966</v>
      </c>
      <c r="AQ409" s="640" t="s">
        <v>2272</v>
      </c>
      <c r="AR409" s="640" t="s">
        <v>2273</v>
      </c>
      <c r="AS409" s="634" t="s">
        <v>2274</v>
      </c>
      <c r="AT409" s="634" t="s">
        <v>2275</v>
      </c>
      <c r="AU409" s="640" t="s">
        <v>2276</v>
      </c>
      <c r="AV409" s="641" t="s">
        <v>2277</v>
      </c>
    </row>
    <row r="410" spans="1:48" ht="26.4" hidden="1">
      <c r="A410" s="655" t="s">
        <v>2278</v>
      </c>
      <c r="B410" s="643" t="s">
        <v>2279</v>
      </c>
      <c r="C410" s="643"/>
      <c r="D410" s="144" t="s">
        <v>595</v>
      </c>
      <c r="E410" s="144" t="s">
        <v>592</v>
      </c>
      <c r="F410" s="644">
        <v>2023</v>
      </c>
      <c r="G410" s="644">
        <v>2023</v>
      </c>
      <c r="H410" s="697">
        <v>2023</v>
      </c>
      <c r="I410" s="643"/>
      <c r="J410" s="645"/>
      <c r="K410" s="645"/>
      <c r="L410" s="645"/>
      <c r="M410" s="645"/>
      <c r="N410" s="643" t="s">
        <v>28</v>
      </c>
      <c r="O410" s="645" t="s">
        <v>598</v>
      </c>
      <c r="P410" s="645" t="s">
        <v>569</v>
      </c>
      <c r="Q410" s="645">
        <v>6680685</v>
      </c>
      <c r="R410" s="645" t="s">
        <v>1232</v>
      </c>
      <c r="S410" s="643" t="s">
        <v>92</v>
      </c>
      <c r="T410" s="645" t="s">
        <v>568</v>
      </c>
      <c r="U410" s="645" t="s">
        <v>569</v>
      </c>
      <c r="V410" s="645">
        <v>6680641</v>
      </c>
      <c r="W410" s="645" t="s">
        <v>2082</v>
      </c>
      <c r="X410" s="643" t="s">
        <v>2280</v>
      </c>
      <c r="Y410" s="645"/>
      <c r="Z410" s="645" t="s">
        <v>569</v>
      </c>
      <c r="AA410" s="44" t="s">
        <v>1230</v>
      </c>
      <c r="AB410" s="44">
        <v>1103180001</v>
      </c>
      <c r="AC410" s="44"/>
      <c r="AD410" s="645"/>
      <c r="AE410" s="645"/>
      <c r="AF410" s="44"/>
      <c r="AG410" s="44"/>
      <c r="AH410" s="44"/>
      <c r="AI410" s="645"/>
      <c r="AJ410" s="645"/>
      <c r="AK410" s="44"/>
      <c r="AL410" s="44"/>
      <c r="AM410" s="44"/>
      <c r="AN410" s="643"/>
      <c r="AO410" s="645"/>
      <c r="AP410" s="44"/>
      <c r="AQ410" s="44"/>
      <c r="AR410" s="44"/>
      <c r="AS410" s="643"/>
      <c r="AT410" s="643"/>
      <c r="AU410" s="44"/>
      <c r="AV410" s="646"/>
    </row>
    <row r="411" spans="1:48" ht="26.4" hidden="1">
      <c r="A411" s="654" t="s">
        <v>2281</v>
      </c>
      <c r="B411" s="634" t="s">
        <v>2279</v>
      </c>
      <c r="C411" s="634"/>
      <c r="D411" s="144" t="s">
        <v>595</v>
      </c>
      <c r="E411" s="144" t="s">
        <v>592</v>
      </c>
      <c r="F411" s="636">
        <v>2023</v>
      </c>
      <c r="G411" s="637">
        <v>2023</v>
      </c>
      <c r="H411" s="696">
        <v>2023</v>
      </c>
      <c r="I411" s="634"/>
      <c r="J411" s="638"/>
      <c r="K411" s="638"/>
      <c r="L411" s="638"/>
      <c r="M411" s="638"/>
      <c r="N411" s="634" t="s">
        <v>92</v>
      </c>
      <c r="O411" s="638" t="s">
        <v>568</v>
      </c>
      <c r="P411" s="638" t="s">
        <v>569</v>
      </c>
      <c r="Q411" s="638">
        <v>6680641</v>
      </c>
      <c r="R411" s="638" t="s">
        <v>2082</v>
      </c>
      <c r="S411" s="634" t="s">
        <v>2282</v>
      </c>
      <c r="T411" s="638" t="s">
        <v>568</v>
      </c>
      <c r="U411" s="638" t="s">
        <v>569</v>
      </c>
      <c r="V411" s="634" t="s">
        <v>1230</v>
      </c>
      <c r="W411" s="634">
        <v>1102190033</v>
      </c>
      <c r="X411" s="634"/>
      <c r="Y411" s="638"/>
      <c r="Z411" s="638"/>
      <c r="AA411" s="640"/>
      <c r="AB411" s="640"/>
      <c r="AC411" s="640"/>
      <c r="AD411" s="638"/>
      <c r="AE411" s="638"/>
      <c r="AF411" s="640"/>
      <c r="AG411" s="640"/>
      <c r="AH411" s="640"/>
      <c r="AI411" s="638"/>
      <c r="AJ411" s="638"/>
      <c r="AK411" s="640"/>
      <c r="AL411" s="640"/>
      <c r="AM411" s="640"/>
      <c r="AN411" s="634"/>
      <c r="AO411" s="638"/>
      <c r="AP411" s="640"/>
      <c r="AQ411" s="640"/>
      <c r="AR411" s="640"/>
      <c r="AS411" s="634"/>
      <c r="AT411" s="634"/>
      <c r="AU411" s="640"/>
      <c r="AV411" s="641"/>
    </row>
    <row r="412" spans="1:48" ht="28.8" hidden="1">
      <c r="A412" s="655" t="s">
        <v>2283</v>
      </c>
      <c r="B412" s="643" t="s">
        <v>2284</v>
      </c>
      <c r="C412" s="643"/>
      <c r="D412" s="144" t="s">
        <v>610</v>
      </c>
      <c r="E412" s="144" t="s">
        <v>592</v>
      </c>
      <c r="F412" s="644">
        <v>2022</v>
      </c>
      <c r="G412" s="27">
        <v>2023</v>
      </c>
      <c r="H412" s="697">
        <v>2023</v>
      </c>
      <c r="I412" s="643"/>
      <c r="J412" s="645"/>
      <c r="K412" s="645"/>
      <c r="L412" s="645"/>
      <c r="M412" s="645"/>
      <c r="N412" s="643" t="s">
        <v>13</v>
      </c>
      <c r="O412" s="645" t="s">
        <v>640</v>
      </c>
      <c r="P412" s="645" t="s">
        <v>569</v>
      </c>
      <c r="Q412" s="645">
        <v>6681051</v>
      </c>
      <c r="R412" s="645" t="s">
        <v>1945</v>
      </c>
      <c r="S412" s="643" t="s">
        <v>2285</v>
      </c>
      <c r="T412" s="645" t="s">
        <v>640</v>
      </c>
      <c r="U412" s="645" t="s">
        <v>569</v>
      </c>
      <c r="V412" s="643" t="s">
        <v>1230</v>
      </c>
      <c r="W412" s="643">
        <v>1203190036</v>
      </c>
      <c r="X412" s="643" t="s">
        <v>2286</v>
      </c>
      <c r="Y412" s="165" t="s">
        <v>640</v>
      </c>
      <c r="Z412" s="645" t="s">
        <v>569</v>
      </c>
      <c r="AA412" s="44" t="s">
        <v>1230</v>
      </c>
      <c r="AB412" s="44">
        <v>1203190012</v>
      </c>
      <c r="AC412" s="643" t="s">
        <v>24</v>
      </c>
      <c r="AD412" s="645" t="s">
        <v>641</v>
      </c>
      <c r="AE412" s="645" t="s">
        <v>569</v>
      </c>
      <c r="AF412" s="165">
        <v>6680648</v>
      </c>
      <c r="AG412" s="165" t="s">
        <v>1324</v>
      </c>
      <c r="AH412" s="44" t="s">
        <v>2287</v>
      </c>
      <c r="AI412" s="645" t="s">
        <v>641</v>
      </c>
      <c r="AJ412" s="645" t="s">
        <v>569</v>
      </c>
      <c r="AK412" s="44" t="s">
        <v>1230</v>
      </c>
      <c r="AL412" s="44">
        <v>1204200124</v>
      </c>
      <c r="AM412" s="44"/>
      <c r="AN412" s="643"/>
      <c r="AO412" s="645"/>
      <c r="AP412" s="44"/>
      <c r="AQ412" s="44"/>
      <c r="AR412" s="44"/>
      <c r="AS412" s="643"/>
      <c r="AT412" s="643"/>
      <c r="AU412" s="44"/>
      <c r="AV412" s="646"/>
    </row>
    <row r="413" spans="1:48" ht="26.4" hidden="1">
      <c r="A413" s="655" t="s">
        <v>2288</v>
      </c>
      <c r="B413" s="643" t="s">
        <v>2289</v>
      </c>
      <c r="C413" s="643"/>
      <c r="D413" s="144" t="s">
        <v>566</v>
      </c>
      <c r="E413" s="144"/>
      <c r="F413" s="644">
        <v>2023</v>
      </c>
      <c r="G413" s="644">
        <v>2023</v>
      </c>
      <c r="H413" s="697">
        <v>2023</v>
      </c>
      <c r="I413" s="643"/>
      <c r="J413" s="645"/>
      <c r="K413" s="645"/>
      <c r="L413" s="645"/>
      <c r="M413" s="645"/>
      <c r="N413" s="643" t="s">
        <v>211</v>
      </c>
      <c r="O413" s="645" t="s">
        <v>202</v>
      </c>
      <c r="P413" s="645" t="s">
        <v>569</v>
      </c>
      <c r="Q413" s="44">
        <v>6680698</v>
      </c>
      <c r="R413" s="44" t="s">
        <v>1290</v>
      </c>
      <c r="S413" s="643" t="s">
        <v>821</v>
      </c>
      <c r="T413" s="645" t="s">
        <v>908</v>
      </c>
      <c r="U413" s="645" t="s">
        <v>708</v>
      </c>
      <c r="V413" s="643">
        <v>5976088</v>
      </c>
      <c r="W413" s="643" t="s">
        <v>2290</v>
      </c>
      <c r="X413" s="643" t="s">
        <v>2291</v>
      </c>
      <c r="Y413" s="645" t="s">
        <v>908</v>
      </c>
      <c r="Z413" s="645" t="s">
        <v>708</v>
      </c>
      <c r="AA413" s="44">
        <v>5993170</v>
      </c>
      <c r="AB413" s="44" t="s">
        <v>2292</v>
      </c>
      <c r="AC413" s="44"/>
      <c r="AD413" s="645"/>
      <c r="AE413" s="645"/>
      <c r="AF413" s="44"/>
      <c r="AG413" s="44"/>
      <c r="AH413" s="44"/>
      <c r="AI413" s="645"/>
      <c r="AJ413" s="645"/>
      <c r="AK413" s="44"/>
      <c r="AL413" s="44"/>
      <c r="AM413" s="44"/>
      <c r="AN413" s="643"/>
      <c r="AO413" s="645"/>
      <c r="AP413" s="44"/>
      <c r="AQ413" s="44"/>
      <c r="AR413" s="44"/>
      <c r="AS413" s="643"/>
      <c r="AT413" s="643"/>
      <c r="AU413" s="44"/>
      <c r="AV413" s="646"/>
    </row>
    <row r="414" spans="1:48" ht="39.6" hidden="1">
      <c r="A414" s="654" t="s">
        <v>2293</v>
      </c>
      <c r="B414" s="634" t="s">
        <v>2294</v>
      </c>
      <c r="C414" s="634"/>
      <c r="D414" s="635" t="s">
        <v>591</v>
      </c>
      <c r="E414" s="144" t="s">
        <v>592</v>
      </c>
      <c r="F414" s="636">
        <v>2023</v>
      </c>
      <c r="G414" s="636">
        <v>2023</v>
      </c>
      <c r="H414" s="696">
        <v>2023</v>
      </c>
      <c r="I414" s="634"/>
      <c r="J414" s="638"/>
      <c r="K414" s="638"/>
      <c r="L414" s="638"/>
      <c r="M414" s="638"/>
      <c r="N414" s="634" t="s">
        <v>643</v>
      </c>
      <c r="O414" s="638" t="s">
        <v>1230</v>
      </c>
      <c r="P414" s="638" t="s">
        <v>1230</v>
      </c>
      <c r="Q414" s="638" t="s">
        <v>1230</v>
      </c>
      <c r="R414" s="638" t="s">
        <v>1230</v>
      </c>
      <c r="S414" s="634" t="s">
        <v>18</v>
      </c>
      <c r="T414" s="638" t="s">
        <v>202</v>
      </c>
      <c r="U414" s="638" t="s">
        <v>569</v>
      </c>
      <c r="V414" s="634">
        <v>6680622</v>
      </c>
      <c r="W414" s="634" t="s">
        <v>1271</v>
      </c>
      <c r="X414" s="634" t="s">
        <v>211</v>
      </c>
      <c r="Y414" s="638" t="s">
        <v>202</v>
      </c>
      <c r="Z414" s="638" t="s">
        <v>569</v>
      </c>
      <c r="AA414" s="640">
        <v>6680698</v>
      </c>
      <c r="AB414" s="640" t="s">
        <v>1290</v>
      </c>
      <c r="AC414" s="640"/>
      <c r="AD414" s="638"/>
      <c r="AE414" s="638"/>
      <c r="AF414" s="640"/>
      <c r="AG414" s="640"/>
      <c r="AH414" s="640"/>
      <c r="AI414" s="638"/>
      <c r="AJ414" s="638"/>
      <c r="AK414" s="640"/>
      <c r="AL414" s="640"/>
      <c r="AM414" s="640"/>
      <c r="AN414" s="634"/>
      <c r="AO414" s="638"/>
      <c r="AP414" s="640"/>
      <c r="AQ414" s="640"/>
      <c r="AR414" s="640"/>
      <c r="AS414" s="634"/>
      <c r="AT414" s="634"/>
      <c r="AU414" s="640"/>
      <c r="AV414" s="641"/>
    </row>
    <row r="415" spans="1:48" ht="28.8" hidden="1">
      <c r="A415" s="655" t="s">
        <v>2295</v>
      </c>
      <c r="B415" s="643" t="s">
        <v>2296</v>
      </c>
      <c r="C415" s="643"/>
      <c r="D415" s="144" t="s">
        <v>610</v>
      </c>
      <c r="E415" s="144" t="s">
        <v>592</v>
      </c>
      <c r="F415" s="644">
        <v>2023</v>
      </c>
      <c r="G415" s="644">
        <v>2023</v>
      </c>
      <c r="H415" s="697">
        <v>2023</v>
      </c>
      <c r="I415" s="643"/>
      <c r="J415" s="645"/>
      <c r="K415" s="645"/>
      <c r="L415" s="645"/>
      <c r="M415" s="645"/>
      <c r="N415" s="643" t="s">
        <v>344</v>
      </c>
      <c r="O415" s="645" t="s">
        <v>641</v>
      </c>
      <c r="P415" s="645" t="s">
        <v>569</v>
      </c>
      <c r="Q415" s="643">
        <v>6789028</v>
      </c>
      <c r="R415" s="643" t="s">
        <v>2205</v>
      </c>
      <c r="S415" s="643" t="s">
        <v>44</v>
      </c>
      <c r="T415" s="645" t="s">
        <v>641</v>
      </c>
      <c r="U415" s="645" t="s">
        <v>569</v>
      </c>
      <c r="V415" s="643">
        <v>6835039</v>
      </c>
      <c r="W415" s="643" t="s">
        <v>2297</v>
      </c>
      <c r="X415" s="643" t="s">
        <v>48</v>
      </c>
      <c r="Y415" s="645" t="s">
        <v>641</v>
      </c>
      <c r="Z415" s="645" t="s">
        <v>569</v>
      </c>
      <c r="AA415" s="645">
        <v>6843087</v>
      </c>
      <c r="AB415" s="645" t="s">
        <v>2298</v>
      </c>
      <c r="AC415" s="44" t="s">
        <v>2299</v>
      </c>
      <c r="AD415" s="645" t="s">
        <v>641</v>
      </c>
      <c r="AE415" s="645" t="s">
        <v>569</v>
      </c>
      <c r="AF415" s="44" t="s">
        <v>1230</v>
      </c>
      <c r="AG415" s="44">
        <v>1204200016</v>
      </c>
      <c r="AH415" s="44" t="s">
        <v>2300</v>
      </c>
      <c r="AI415" s="645" t="s">
        <v>641</v>
      </c>
      <c r="AJ415" s="645" t="s">
        <v>569</v>
      </c>
      <c r="AK415" s="44" t="s">
        <v>1230</v>
      </c>
      <c r="AL415" s="44">
        <v>1204200100</v>
      </c>
      <c r="AM415" s="44" t="s">
        <v>2301</v>
      </c>
      <c r="AN415" s="645" t="s">
        <v>641</v>
      </c>
      <c r="AO415" s="645" t="s">
        <v>569</v>
      </c>
      <c r="AP415" s="44" t="s">
        <v>1230</v>
      </c>
      <c r="AQ415" s="44">
        <v>1204200157</v>
      </c>
      <c r="AR415" s="44" t="s">
        <v>2302</v>
      </c>
      <c r="AS415" s="645" t="s">
        <v>641</v>
      </c>
      <c r="AT415" s="645" t="s">
        <v>569</v>
      </c>
      <c r="AU415" s="44" t="s">
        <v>1230</v>
      </c>
      <c r="AV415" s="646">
        <v>1204200054</v>
      </c>
    </row>
    <row r="416" spans="1:48" ht="39.6" hidden="1">
      <c r="A416" s="654" t="s">
        <v>2052</v>
      </c>
      <c r="B416" s="634" t="s">
        <v>2303</v>
      </c>
      <c r="C416" s="634"/>
      <c r="D416" s="635" t="s">
        <v>591</v>
      </c>
      <c r="E416" s="635" t="s">
        <v>592</v>
      </c>
      <c r="F416" s="636">
        <v>2023</v>
      </c>
      <c r="G416" s="636">
        <v>2023</v>
      </c>
      <c r="H416" s="696">
        <v>2023</v>
      </c>
      <c r="I416" s="634"/>
      <c r="J416" s="638"/>
      <c r="K416" s="638"/>
      <c r="L416" s="638"/>
      <c r="M416" s="638"/>
      <c r="N416" s="634" t="s">
        <v>46</v>
      </c>
      <c r="O416" s="638" t="s">
        <v>641</v>
      </c>
      <c r="P416" s="638" t="s">
        <v>569</v>
      </c>
      <c r="Q416" s="640">
        <v>6801883</v>
      </c>
      <c r="R416" s="640" t="s">
        <v>2039</v>
      </c>
      <c r="S416" s="634" t="s">
        <v>35</v>
      </c>
      <c r="T416" s="638" t="s">
        <v>641</v>
      </c>
      <c r="U416" s="638" t="s">
        <v>569</v>
      </c>
      <c r="V416" s="634">
        <v>6665306</v>
      </c>
      <c r="W416" s="634" t="s">
        <v>2015</v>
      </c>
      <c r="X416" s="634" t="s">
        <v>2304</v>
      </c>
      <c r="Y416" s="638" t="s">
        <v>641</v>
      </c>
      <c r="Z416" s="638" t="s">
        <v>569</v>
      </c>
      <c r="AA416" s="640" t="s">
        <v>1230</v>
      </c>
      <c r="AB416" s="640">
        <v>1204210021</v>
      </c>
      <c r="AC416" s="640" t="s">
        <v>2305</v>
      </c>
      <c r="AD416" s="638" t="s">
        <v>641</v>
      </c>
      <c r="AE416" s="638" t="s">
        <v>569</v>
      </c>
      <c r="AF416" s="640" t="s">
        <v>1230</v>
      </c>
      <c r="AG416" s="640">
        <v>1204210126</v>
      </c>
      <c r="AH416" s="640" t="s">
        <v>2306</v>
      </c>
      <c r="AI416" s="634" t="s">
        <v>641</v>
      </c>
      <c r="AJ416" s="638" t="s">
        <v>569</v>
      </c>
      <c r="AK416" s="640" t="s">
        <v>1230</v>
      </c>
      <c r="AL416" s="640">
        <v>1204215118</v>
      </c>
      <c r="AM416" s="640"/>
      <c r="AN416" s="634"/>
      <c r="AO416" s="638"/>
      <c r="AP416" s="640"/>
      <c r="AQ416" s="640"/>
      <c r="AR416" s="640"/>
      <c r="AS416" s="634"/>
      <c r="AT416" s="634"/>
      <c r="AU416" s="640"/>
      <c r="AV416" s="641"/>
    </row>
    <row r="417" spans="1:48" ht="39.6" hidden="1">
      <c r="A417" s="655" t="s">
        <v>2307</v>
      </c>
      <c r="B417" s="643" t="s">
        <v>2128</v>
      </c>
      <c r="C417" s="643"/>
      <c r="D417" s="144" t="s">
        <v>591</v>
      </c>
      <c r="E417" s="144" t="s">
        <v>592</v>
      </c>
      <c r="F417" s="644">
        <v>2023</v>
      </c>
      <c r="G417" s="27">
        <v>2023</v>
      </c>
      <c r="H417" s="697">
        <v>2023</v>
      </c>
      <c r="I417" s="643"/>
      <c r="J417" s="645"/>
      <c r="K417" s="645"/>
      <c r="L417" s="645"/>
      <c r="M417" s="645"/>
      <c r="N417" s="643" t="s">
        <v>2308</v>
      </c>
      <c r="O417" s="645" t="s">
        <v>641</v>
      </c>
      <c r="P417" s="645" t="s">
        <v>569</v>
      </c>
      <c r="Q417" s="645" t="s">
        <v>1230</v>
      </c>
      <c r="R417" s="645">
        <v>1204190069</v>
      </c>
      <c r="S417" s="643" t="s">
        <v>37</v>
      </c>
      <c r="T417" s="645" t="s">
        <v>641</v>
      </c>
      <c r="U417" s="645" t="s">
        <v>569</v>
      </c>
      <c r="V417" s="643">
        <v>6680623</v>
      </c>
      <c r="W417" s="643" t="s">
        <v>2129</v>
      </c>
      <c r="X417" s="643" t="s">
        <v>46</v>
      </c>
      <c r="Y417" s="645" t="s">
        <v>641</v>
      </c>
      <c r="Z417" s="645" t="s">
        <v>569</v>
      </c>
      <c r="AA417" s="44">
        <v>6801883</v>
      </c>
      <c r="AB417" s="44" t="s">
        <v>2039</v>
      </c>
      <c r="AC417" s="44"/>
      <c r="AD417" s="645"/>
      <c r="AE417" s="645"/>
      <c r="AF417" s="44"/>
      <c r="AG417" s="44"/>
      <c r="AH417" s="44"/>
      <c r="AI417" s="645"/>
      <c r="AJ417" s="645"/>
      <c r="AK417" s="44"/>
      <c r="AL417" s="44"/>
      <c r="AM417" s="44"/>
      <c r="AN417" s="643"/>
      <c r="AO417" s="645"/>
      <c r="AP417" s="44"/>
      <c r="AQ417" s="44"/>
      <c r="AR417" s="44"/>
      <c r="AS417" s="643"/>
      <c r="AT417" s="643"/>
      <c r="AU417" s="44"/>
      <c r="AV417" s="646"/>
    </row>
    <row r="418" spans="1:48" ht="39.6" hidden="1">
      <c r="A418" s="654" t="s">
        <v>2309</v>
      </c>
      <c r="B418" s="634" t="s">
        <v>2296</v>
      </c>
      <c r="C418" s="634"/>
      <c r="D418" s="635" t="s">
        <v>610</v>
      </c>
      <c r="E418" s="635" t="s">
        <v>592</v>
      </c>
      <c r="F418" s="636">
        <v>2023</v>
      </c>
      <c r="G418" s="637">
        <v>2023</v>
      </c>
      <c r="H418" s="696">
        <v>2023</v>
      </c>
      <c r="I418" s="634"/>
      <c r="J418" s="638"/>
      <c r="K418" s="638"/>
      <c r="L418" s="638"/>
      <c r="M418" s="638"/>
      <c r="N418" s="634" t="s">
        <v>46</v>
      </c>
      <c r="O418" s="638" t="s">
        <v>641</v>
      </c>
      <c r="P418" s="638" t="s">
        <v>569</v>
      </c>
      <c r="Q418" s="640">
        <v>6801883</v>
      </c>
      <c r="R418" s="640" t="s">
        <v>2039</v>
      </c>
      <c r="S418" s="634" t="s">
        <v>42</v>
      </c>
      <c r="T418" s="638" t="s">
        <v>641</v>
      </c>
      <c r="U418" s="638" t="s">
        <v>569</v>
      </c>
      <c r="V418" s="634">
        <v>6833034</v>
      </c>
      <c r="W418" s="634" t="s">
        <v>2310</v>
      </c>
      <c r="X418" s="634" t="s">
        <v>398</v>
      </c>
      <c r="Y418" s="638" t="s">
        <v>641</v>
      </c>
      <c r="Z418" s="638" t="s">
        <v>569</v>
      </c>
      <c r="AA418" s="640">
        <v>6833033</v>
      </c>
      <c r="AB418" s="640" t="s">
        <v>2311</v>
      </c>
      <c r="AC418" s="640" t="s">
        <v>2312</v>
      </c>
      <c r="AD418" s="638" t="s">
        <v>641</v>
      </c>
      <c r="AE418" s="638" t="s">
        <v>569</v>
      </c>
      <c r="AF418" s="640" t="s">
        <v>1230</v>
      </c>
      <c r="AG418" s="640">
        <v>1204200004</v>
      </c>
      <c r="AH418" s="640" t="s">
        <v>2313</v>
      </c>
      <c r="AI418" s="638" t="s">
        <v>2314</v>
      </c>
      <c r="AJ418" s="638" t="s">
        <v>569</v>
      </c>
      <c r="AK418" s="640" t="s">
        <v>1230</v>
      </c>
      <c r="AL418" s="640">
        <v>1204200002</v>
      </c>
      <c r="AM418" s="640" t="s">
        <v>2306</v>
      </c>
      <c r="AN418" s="634" t="s">
        <v>641</v>
      </c>
      <c r="AO418" s="638" t="s">
        <v>569</v>
      </c>
      <c r="AP418" s="640" t="s">
        <v>1230</v>
      </c>
      <c r="AQ418" s="640">
        <v>1204215118</v>
      </c>
      <c r="AR418" s="640"/>
      <c r="AS418" s="634"/>
      <c r="AT418" s="634"/>
      <c r="AU418" s="640"/>
      <c r="AV418" s="641"/>
    </row>
    <row r="419" spans="1:48" ht="39.6" hidden="1">
      <c r="A419" s="655" t="s">
        <v>2315</v>
      </c>
      <c r="B419" s="643" t="s">
        <v>2051</v>
      </c>
      <c r="C419" s="643"/>
      <c r="D419" s="144" t="s">
        <v>595</v>
      </c>
      <c r="E419" s="144" t="s">
        <v>592</v>
      </c>
      <c r="F419" s="644">
        <v>2023</v>
      </c>
      <c r="G419" s="644" t="s">
        <v>1357</v>
      </c>
      <c r="H419" s="697">
        <v>2023</v>
      </c>
      <c r="I419" s="643"/>
      <c r="J419" s="645"/>
      <c r="K419" s="645"/>
      <c r="L419" s="645"/>
      <c r="M419" s="645"/>
      <c r="N419" s="643" t="s">
        <v>46</v>
      </c>
      <c r="O419" s="645" t="s">
        <v>641</v>
      </c>
      <c r="P419" s="645" t="s">
        <v>569</v>
      </c>
      <c r="Q419" s="44">
        <v>6801883</v>
      </c>
      <c r="R419" s="44" t="s">
        <v>2039</v>
      </c>
      <c r="S419" s="643" t="s">
        <v>35</v>
      </c>
      <c r="T419" s="645" t="s">
        <v>641</v>
      </c>
      <c r="U419" s="645" t="s">
        <v>569</v>
      </c>
      <c r="V419" s="643">
        <v>6665306</v>
      </c>
      <c r="W419" s="643" t="s">
        <v>2015</v>
      </c>
      <c r="X419" s="643" t="s">
        <v>2304</v>
      </c>
      <c r="Y419" s="645" t="s">
        <v>641</v>
      </c>
      <c r="Z419" s="645" t="s">
        <v>569</v>
      </c>
      <c r="AA419" s="44" t="s">
        <v>1230</v>
      </c>
      <c r="AB419" s="44">
        <v>1204210021</v>
      </c>
      <c r="AC419" s="44" t="s">
        <v>2305</v>
      </c>
      <c r="AD419" s="645" t="s">
        <v>641</v>
      </c>
      <c r="AE419" s="645" t="s">
        <v>569</v>
      </c>
      <c r="AF419" s="44" t="s">
        <v>1230</v>
      </c>
      <c r="AG419" s="44">
        <v>1204210126</v>
      </c>
      <c r="AH419" s="44" t="s">
        <v>2306</v>
      </c>
      <c r="AI419" s="645" t="s">
        <v>641</v>
      </c>
      <c r="AJ419" s="645" t="s">
        <v>569</v>
      </c>
      <c r="AK419" s="44" t="s">
        <v>1230</v>
      </c>
      <c r="AL419" s="44">
        <v>1204215118</v>
      </c>
      <c r="AM419" s="44"/>
      <c r="AN419" s="643"/>
      <c r="AO419" s="645"/>
      <c r="AP419" s="44"/>
      <c r="AQ419" s="44"/>
      <c r="AR419" s="44"/>
      <c r="AS419" s="643"/>
      <c r="AT419" s="643"/>
      <c r="AU419" s="44"/>
      <c r="AV419" s="646"/>
    </row>
    <row r="420" spans="1:48" ht="39.6" hidden="1">
      <c r="A420" s="654" t="s">
        <v>2316</v>
      </c>
      <c r="B420" s="634" t="s">
        <v>2317</v>
      </c>
      <c r="C420" s="634"/>
      <c r="D420" s="635" t="s">
        <v>602</v>
      </c>
      <c r="E420" s="635" t="s">
        <v>2318</v>
      </c>
      <c r="F420" s="636">
        <v>2023</v>
      </c>
      <c r="G420" s="636">
        <v>2023</v>
      </c>
      <c r="H420" s="696">
        <v>2023</v>
      </c>
      <c r="I420" s="634"/>
      <c r="J420" s="638"/>
      <c r="K420" s="638"/>
      <c r="L420" s="638"/>
      <c r="M420" s="638"/>
      <c r="N420" s="634" t="s">
        <v>137</v>
      </c>
      <c r="O420" s="638" t="s">
        <v>974</v>
      </c>
      <c r="P420" s="638" t="s">
        <v>569</v>
      </c>
      <c r="Q420" s="638">
        <v>6833162</v>
      </c>
      <c r="R420" s="638" t="s">
        <v>2319</v>
      </c>
      <c r="S420" s="634" t="s">
        <v>2320</v>
      </c>
      <c r="T420" s="638" t="s">
        <v>974</v>
      </c>
      <c r="U420" s="638" t="s">
        <v>569</v>
      </c>
      <c r="V420" s="634" t="s">
        <v>1230</v>
      </c>
      <c r="W420" s="634">
        <v>1205210002</v>
      </c>
      <c r="X420" s="634"/>
      <c r="Y420" s="638"/>
      <c r="Z420" s="638"/>
      <c r="AA420" s="640"/>
      <c r="AB420" s="640"/>
      <c r="AC420" s="640"/>
      <c r="AD420" s="638"/>
      <c r="AE420" s="638"/>
      <c r="AF420" s="640"/>
      <c r="AG420" s="640"/>
      <c r="AH420" s="640"/>
      <c r="AI420" s="638"/>
      <c r="AJ420" s="638"/>
      <c r="AK420" s="640"/>
      <c r="AL420" s="640"/>
      <c r="AM420" s="640"/>
      <c r="AN420" s="634"/>
      <c r="AO420" s="638"/>
      <c r="AP420" s="640"/>
      <c r="AQ420" s="640"/>
      <c r="AR420" s="640"/>
      <c r="AS420" s="634"/>
      <c r="AT420" s="634"/>
      <c r="AU420" s="640"/>
      <c r="AV420" s="641"/>
    </row>
    <row r="421" spans="1:48" ht="39.6" hidden="1">
      <c r="A421" s="654" t="s">
        <v>2321</v>
      </c>
      <c r="B421" s="634" t="s">
        <v>2322</v>
      </c>
      <c r="C421" s="634"/>
      <c r="D421" s="635" t="s">
        <v>566</v>
      </c>
      <c r="E421" s="635" t="s">
        <v>1218</v>
      </c>
      <c r="F421" s="636">
        <v>2023</v>
      </c>
      <c r="G421" s="637">
        <v>2023</v>
      </c>
      <c r="H421" s="696">
        <v>2023</v>
      </c>
      <c r="I421" s="634"/>
      <c r="J421" s="638"/>
      <c r="K421" s="638"/>
      <c r="L421" s="638"/>
      <c r="M421" s="638"/>
      <c r="N421" s="634" t="s">
        <v>48</v>
      </c>
      <c r="O421" s="638" t="s">
        <v>641</v>
      </c>
      <c r="P421" s="638" t="s">
        <v>569</v>
      </c>
      <c r="Q421" s="638">
        <v>6843087</v>
      </c>
      <c r="R421" s="638" t="s">
        <v>2298</v>
      </c>
      <c r="S421" s="634" t="s">
        <v>709</v>
      </c>
      <c r="T421" s="638" t="s">
        <v>641</v>
      </c>
      <c r="U421" s="638" t="s">
        <v>708</v>
      </c>
      <c r="V421" s="634">
        <v>5975820</v>
      </c>
      <c r="W421" s="634" t="s">
        <v>2323</v>
      </c>
      <c r="X421" s="634" t="s">
        <v>2324</v>
      </c>
      <c r="Y421" s="638" t="s">
        <v>641</v>
      </c>
      <c r="Z421" s="638" t="s">
        <v>708</v>
      </c>
      <c r="AA421" s="640">
        <v>6102637</v>
      </c>
      <c r="AB421" s="640" t="s">
        <v>2325</v>
      </c>
      <c r="AC421" s="640"/>
      <c r="AD421" s="638"/>
      <c r="AE421" s="638"/>
      <c r="AF421" s="640"/>
      <c r="AG421" s="640"/>
      <c r="AH421" s="640"/>
      <c r="AI421" s="638"/>
      <c r="AJ421" s="638"/>
      <c r="AK421" s="640"/>
      <c r="AL421" s="640"/>
      <c r="AM421" s="640"/>
      <c r="AN421" s="634"/>
      <c r="AO421" s="638"/>
      <c r="AP421" s="640"/>
      <c r="AQ421" s="640"/>
      <c r="AR421" s="640"/>
      <c r="AS421" s="634"/>
      <c r="AT421" s="634"/>
      <c r="AU421" s="640"/>
      <c r="AV421" s="641"/>
    </row>
    <row r="422" spans="1:48" ht="26.4" hidden="1">
      <c r="A422" s="655" t="s">
        <v>2326</v>
      </c>
      <c r="B422" s="643" t="s">
        <v>2327</v>
      </c>
      <c r="C422" s="643"/>
      <c r="D422" s="144" t="s">
        <v>595</v>
      </c>
      <c r="E422" s="144" t="s">
        <v>592</v>
      </c>
      <c r="F422" s="644">
        <v>2023</v>
      </c>
      <c r="G422" s="27">
        <v>2023</v>
      </c>
      <c r="H422" s="697">
        <v>2023</v>
      </c>
      <c r="I422" s="643"/>
      <c r="J422" s="645"/>
      <c r="K422" s="645"/>
      <c r="L422" s="645"/>
      <c r="M422" s="645"/>
      <c r="N422" s="643" t="s">
        <v>1929</v>
      </c>
      <c r="O422" s="645" t="s">
        <v>782</v>
      </c>
      <c r="P422" s="645" t="s">
        <v>929</v>
      </c>
      <c r="Q422" s="645" t="s">
        <v>1230</v>
      </c>
      <c r="R422" s="645">
        <v>1210171003</v>
      </c>
      <c r="S422" s="643" t="s">
        <v>2328</v>
      </c>
      <c r="T422" s="645" t="s">
        <v>598</v>
      </c>
      <c r="U422" s="645" t="s">
        <v>929</v>
      </c>
      <c r="V422" s="643">
        <v>260004</v>
      </c>
      <c r="W422" s="643" t="s">
        <v>2329</v>
      </c>
      <c r="X422" s="643" t="s">
        <v>1936</v>
      </c>
      <c r="Y422" s="645" t="s">
        <v>1230</v>
      </c>
      <c r="Z422" s="645" t="s">
        <v>929</v>
      </c>
      <c r="AA422" s="44" t="s">
        <v>1230</v>
      </c>
      <c r="AB422" s="44" t="s">
        <v>1230</v>
      </c>
      <c r="AC422" s="44" t="s">
        <v>1931</v>
      </c>
      <c r="AD422" s="645" t="s">
        <v>1230</v>
      </c>
      <c r="AE422" s="645" t="s">
        <v>929</v>
      </c>
      <c r="AF422" s="44" t="s">
        <v>1230</v>
      </c>
      <c r="AG422" s="44" t="s">
        <v>1230</v>
      </c>
      <c r="AH422" s="44" t="s">
        <v>404</v>
      </c>
      <c r="AI422" s="645" t="s">
        <v>568</v>
      </c>
      <c r="AJ422" s="645" t="s">
        <v>569</v>
      </c>
      <c r="AK422" s="643">
        <v>6843797</v>
      </c>
      <c r="AL422" s="643">
        <v>8950850022</v>
      </c>
      <c r="AM422" s="44"/>
      <c r="AN422" s="643"/>
      <c r="AO422" s="645"/>
      <c r="AP422" s="44"/>
      <c r="AQ422" s="44"/>
      <c r="AR422" s="44"/>
      <c r="AS422" s="643"/>
      <c r="AT422" s="643"/>
      <c r="AU422" s="44"/>
      <c r="AV422" s="646"/>
    </row>
    <row r="423" spans="1:48" ht="39.6" hidden="1">
      <c r="A423" s="658" t="s">
        <v>2330</v>
      </c>
      <c r="B423" s="634" t="s">
        <v>2331</v>
      </c>
      <c r="C423" s="634"/>
      <c r="D423" s="635" t="s">
        <v>591</v>
      </c>
      <c r="E423" s="635" t="s">
        <v>592</v>
      </c>
      <c r="F423" s="636">
        <v>2022</v>
      </c>
      <c r="G423" s="637">
        <v>2022</v>
      </c>
      <c r="H423" s="696">
        <v>2023</v>
      </c>
      <c r="I423" s="634" t="s">
        <v>1063</v>
      </c>
      <c r="J423" s="634">
        <v>6785861</v>
      </c>
      <c r="K423" s="634" t="s">
        <v>2192</v>
      </c>
      <c r="L423" s="638" t="s">
        <v>974</v>
      </c>
      <c r="M423" s="638" t="s">
        <v>569</v>
      </c>
      <c r="N423" s="634" t="s">
        <v>1063</v>
      </c>
      <c r="O423" s="638" t="s">
        <v>974</v>
      </c>
      <c r="P423" s="638" t="s">
        <v>569</v>
      </c>
      <c r="Q423" s="634">
        <v>6785861</v>
      </c>
      <c r="R423" s="634" t="s">
        <v>2192</v>
      </c>
      <c r="S423" s="634" t="s">
        <v>61</v>
      </c>
      <c r="T423" s="638" t="s">
        <v>908</v>
      </c>
      <c r="U423" s="638" t="s">
        <v>569</v>
      </c>
      <c r="V423" s="634">
        <v>6768348</v>
      </c>
      <c r="W423" s="634" t="s">
        <v>2332</v>
      </c>
      <c r="X423" s="634" t="s">
        <v>1049</v>
      </c>
      <c r="Y423" s="638" t="s">
        <v>1046</v>
      </c>
      <c r="Z423" s="638" t="s">
        <v>569</v>
      </c>
      <c r="AA423" s="638">
        <v>6756289</v>
      </c>
      <c r="AB423" s="638" t="s">
        <v>2043</v>
      </c>
      <c r="AC423" s="640" t="s">
        <v>2333</v>
      </c>
      <c r="AD423" s="638" t="s">
        <v>974</v>
      </c>
      <c r="AE423" s="638" t="s">
        <v>569</v>
      </c>
      <c r="AF423" s="640" t="s">
        <v>1230</v>
      </c>
      <c r="AG423" s="640">
        <v>1205210058</v>
      </c>
      <c r="AH423" s="640" t="s">
        <v>2334</v>
      </c>
      <c r="AI423" s="638" t="s">
        <v>640</v>
      </c>
      <c r="AJ423" s="638" t="s">
        <v>569</v>
      </c>
      <c r="AK423" s="640" t="s">
        <v>1230</v>
      </c>
      <c r="AL423" s="640">
        <v>1203202090</v>
      </c>
      <c r="AM423" s="640" t="s">
        <v>2335</v>
      </c>
      <c r="AN423" s="638" t="s">
        <v>908</v>
      </c>
      <c r="AO423" s="638" t="s">
        <v>569</v>
      </c>
      <c r="AP423" s="640" t="s">
        <v>1230</v>
      </c>
      <c r="AQ423" s="640">
        <v>1203210034</v>
      </c>
      <c r="AR423" s="640"/>
      <c r="AS423" s="640"/>
      <c r="AT423" s="640"/>
      <c r="AU423" s="640"/>
      <c r="AV423" s="641"/>
    </row>
    <row r="424" spans="1:48" ht="28.8" hidden="1">
      <c r="A424" s="669" t="s">
        <v>2336</v>
      </c>
      <c r="B424" s="640" t="s">
        <v>2110</v>
      </c>
      <c r="C424" s="640"/>
      <c r="D424" s="660" t="s">
        <v>856</v>
      </c>
      <c r="E424" s="660" t="s">
        <v>1410</v>
      </c>
      <c r="F424" s="637"/>
      <c r="G424" s="637"/>
      <c r="H424" s="696">
        <v>2023</v>
      </c>
      <c r="I424" s="640" t="s">
        <v>221</v>
      </c>
      <c r="J424" s="639"/>
      <c r="K424" s="639"/>
      <c r="L424" s="639" t="s">
        <v>568</v>
      </c>
      <c r="M424" s="639"/>
      <c r="N424" s="640" t="s">
        <v>221</v>
      </c>
      <c r="O424" s="639" t="s">
        <v>568</v>
      </c>
      <c r="P424" s="638" t="s">
        <v>569</v>
      </c>
      <c r="Q424" s="639"/>
      <c r="R424" s="639"/>
      <c r="S424" s="640" t="s">
        <v>2337</v>
      </c>
      <c r="T424" s="639"/>
      <c r="U424" s="639" t="s">
        <v>2338</v>
      </c>
      <c r="V424" s="640"/>
      <c r="W424" s="640"/>
      <c r="X424" s="640" t="s">
        <v>2112</v>
      </c>
      <c r="Y424" s="639"/>
      <c r="Z424" s="639" t="s">
        <v>2338</v>
      </c>
      <c r="AA424" s="640"/>
      <c r="AB424" s="640"/>
      <c r="AC424" s="640" t="s">
        <v>2113</v>
      </c>
      <c r="AD424" s="639"/>
      <c r="AE424" s="639" t="s">
        <v>2338</v>
      </c>
      <c r="AF424" s="640"/>
      <c r="AG424" s="640"/>
      <c r="AH424" s="640"/>
      <c r="AI424" s="639"/>
      <c r="AJ424" s="639"/>
      <c r="AK424" s="640"/>
      <c r="AL424" s="640"/>
      <c r="AM424" s="640"/>
      <c r="AN424" s="640"/>
      <c r="AO424" s="639"/>
      <c r="AP424" s="640"/>
      <c r="AQ424" s="640"/>
      <c r="AR424" s="640"/>
      <c r="AS424" s="640"/>
      <c r="AT424" s="640"/>
      <c r="AU424" s="640"/>
      <c r="AV424" s="641"/>
    </row>
    <row r="425" spans="1:48" ht="43.2" hidden="1">
      <c r="A425" s="670" t="s">
        <v>2339</v>
      </c>
      <c r="B425" s="684" t="s">
        <v>2340</v>
      </c>
      <c r="C425" s="684"/>
      <c r="D425" s="635" t="s">
        <v>566</v>
      </c>
      <c r="E425" s="43" t="s">
        <v>1410</v>
      </c>
      <c r="F425" s="27"/>
      <c r="G425" s="27"/>
      <c r="H425" s="697">
        <v>2023</v>
      </c>
      <c r="I425" s="44" t="s">
        <v>34</v>
      </c>
      <c r="J425" s="165"/>
      <c r="K425" s="165"/>
      <c r="L425" s="165"/>
      <c r="M425" s="165"/>
      <c r="N425" s="44" t="s">
        <v>34</v>
      </c>
      <c r="O425" s="165"/>
      <c r="P425" s="165"/>
      <c r="Q425" s="165"/>
      <c r="R425" s="165"/>
      <c r="S425" s="44" t="s">
        <v>138</v>
      </c>
      <c r="T425" s="165" t="s">
        <v>598</v>
      </c>
      <c r="U425" s="165"/>
      <c r="V425" s="44"/>
      <c r="W425" s="44"/>
      <c r="X425" s="44" t="s">
        <v>2341</v>
      </c>
      <c r="Y425" s="165"/>
      <c r="Z425" s="165"/>
      <c r="AA425" s="44"/>
      <c r="AB425" s="44"/>
      <c r="AC425" s="44"/>
      <c r="AD425" s="165"/>
      <c r="AE425" s="165"/>
      <c r="AF425" s="44"/>
      <c r="AG425" s="44"/>
      <c r="AH425" s="44"/>
      <c r="AI425" s="165"/>
      <c r="AJ425" s="165"/>
      <c r="AK425" s="44"/>
      <c r="AL425" s="44"/>
      <c r="AM425" s="44"/>
      <c r="AN425" s="44"/>
      <c r="AO425" s="165"/>
      <c r="AP425" s="44"/>
      <c r="AQ425" s="44"/>
      <c r="AR425" s="44"/>
      <c r="AS425" s="44"/>
      <c r="AT425" s="44"/>
      <c r="AU425" s="44"/>
      <c r="AV425" s="646"/>
    </row>
    <row r="426" spans="1:48" ht="43.2" hidden="1">
      <c r="A426" s="669" t="s">
        <v>2342</v>
      </c>
      <c r="B426" s="685" t="s">
        <v>2343</v>
      </c>
      <c r="C426" s="685"/>
      <c r="D426" s="660" t="s">
        <v>790</v>
      </c>
      <c r="E426" s="660" t="s">
        <v>1410</v>
      </c>
      <c r="F426" s="637"/>
      <c r="G426" s="637"/>
      <c r="H426" s="696">
        <v>2023</v>
      </c>
      <c r="I426" s="640"/>
      <c r="J426" s="639"/>
      <c r="K426" s="639"/>
      <c r="L426" s="639"/>
      <c r="M426" s="639"/>
      <c r="N426" s="640" t="s">
        <v>2344</v>
      </c>
      <c r="O426" s="639"/>
      <c r="P426" s="639"/>
      <c r="Q426" s="639"/>
      <c r="R426" s="639"/>
      <c r="S426" s="640" t="s">
        <v>2345</v>
      </c>
      <c r="T426" s="639"/>
      <c r="U426" s="639"/>
      <c r="V426" s="640"/>
      <c r="W426" s="640"/>
      <c r="X426" s="640" t="s">
        <v>2346</v>
      </c>
      <c r="Y426" s="639"/>
      <c r="Z426" s="639"/>
      <c r="AA426" s="640"/>
      <c r="AB426" s="640"/>
      <c r="AC426" s="640"/>
      <c r="AD426" s="639"/>
      <c r="AE426" s="639"/>
      <c r="AF426" s="640"/>
      <c r="AG426" s="640"/>
      <c r="AH426" s="640"/>
      <c r="AI426" s="639"/>
      <c r="AJ426" s="639"/>
      <c r="AK426" s="640"/>
      <c r="AL426" s="640"/>
      <c r="AM426" s="640"/>
      <c r="AN426" s="640"/>
      <c r="AO426" s="639"/>
      <c r="AP426" s="640"/>
      <c r="AQ426" s="640"/>
      <c r="AR426" s="640"/>
      <c r="AS426" s="640"/>
      <c r="AT426" s="640"/>
      <c r="AU426" s="640"/>
      <c r="AV426" s="641"/>
    </row>
    <row r="427" spans="1:48" hidden="1">
      <c r="A427" s="717" t="s">
        <v>2347</v>
      </c>
      <c r="B427" s="684" t="s">
        <v>1234</v>
      </c>
      <c r="C427" s="684"/>
      <c r="D427" s="43" t="s">
        <v>790</v>
      </c>
      <c r="E427" s="43" t="s">
        <v>1410</v>
      </c>
      <c r="F427" s="27"/>
      <c r="G427" s="27"/>
      <c r="H427" s="697">
        <v>2023</v>
      </c>
      <c r="I427" s="44"/>
      <c r="J427" s="165"/>
      <c r="K427" s="165"/>
      <c r="L427" s="165"/>
      <c r="M427" s="165"/>
      <c r="N427" s="44"/>
      <c r="O427" s="165"/>
      <c r="P427" s="165"/>
      <c r="Q427" s="165"/>
      <c r="R427" s="165"/>
      <c r="S427" s="44"/>
      <c r="T427" s="165"/>
      <c r="U427" s="165"/>
      <c r="V427" s="44"/>
      <c r="W427" s="44"/>
      <c r="X427" s="44"/>
      <c r="Y427" s="165"/>
      <c r="Z427" s="165"/>
      <c r="AA427" s="44"/>
      <c r="AB427" s="44"/>
      <c r="AC427" s="44"/>
      <c r="AD427" s="165"/>
      <c r="AE427" s="165"/>
      <c r="AF427" s="44"/>
      <c r="AG427" s="44"/>
      <c r="AH427" s="44"/>
      <c r="AI427" s="165"/>
      <c r="AJ427" s="165"/>
      <c r="AK427" s="44"/>
      <c r="AL427" s="44"/>
      <c r="AM427" s="44"/>
      <c r="AN427" s="44"/>
      <c r="AO427" s="165"/>
      <c r="AP427" s="44"/>
      <c r="AQ427" s="44"/>
      <c r="AR427" s="44"/>
      <c r="AS427" s="44"/>
      <c r="AT427" s="44"/>
      <c r="AU427" s="44"/>
      <c r="AV427" s="646"/>
    </row>
    <row r="428" spans="1:48" ht="28.8" hidden="1">
      <c r="A428" s="669" t="s">
        <v>2348</v>
      </c>
      <c r="B428" s="685" t="s">
        <v>2349</v>
      </c>
      <c r="C428" s="685"/>
      <c r="D428" s="660" t="s">
        <v>856</v>
      </c>
      <c r="E428" s="660" t="s">
        <v>1410</v>
      </c>
      <c r="F428" s="637"/>
      <c r="G428" s="637"/>
      <c r="H428" s="696">
        <v>2023</v>
      </c>
      <c r="I428" s="640" t="s">
        <v>1420</v>
      </c>
      <c r="J428" s="639"/>
      <c r="K428" s="639"/>
      <c r="L428" s="639"/>
      <c r="M428" s="639"/>
      <c r="N428" s="640" t="s">
        <v>1419</v>
      </c>
      <c r="O428" s="639" t="s">
        <v>782</v>
      </c>
      <c r="P428" s="639"/>
      <c r="Q428" s="639"/>
      <c r="R428" s="639"/>
      <c r="S428" s="640" t="s">
        <v>1420</v>
      </c>
      <c r="T428" s="639"/>
      <c r="U428" s="639"/>
      <c r="V428" s="640"/>
      <c r="W428" s="640"/>
      <c r="X428" s="640" t="s">
        <v>1420</v>
      </c>
      <c r="Y428" s="639"/>
      <c r="Z428" s="639"/>
      <c r="AA428" s="640"/>
      <c r="AB428" s="640"/>
      <c r="AC428" s="640"/>
      <c r="AD428" s="639"/>
      <c r="AE428" s="639"/>
      <c r="AF428" s="640"/>
      <c r="AG428" s="640"/>
      <c r="AH428" s="640"/>
      <c r="AI428" s="639"/>
      <c r="AJ428" s="639"/>
      <c r="AK428" s="640"/>
      <c r="AL428" s="640"/>
      <c r="AM428" s="640"/>
      <c r="AN428" s="640"/>
      <c r="AO428" s="639"/>
      <c r="AP428" s="640"/>
      <c r="AQ428" s="640"/>
      <c r="AR428" s="640"/>
      <c r="AS428" s="640"/>
      <c r="AT428" s="640"/>
      <c r="AU428" s="640"/>
      <c r="AV428" s="641"/>
    </row>
    <row r="429" spans="1:48" ht="57.6" hidden="1">
      <c r="A429" s="670" t="s">
        <v>2350</v>
      </c>
      <c r="B429" s="684" t="s">
        <v>2351</v>
      </c>
      <c r="C429" s="684"/>
      <c r="D429" s="635" t="s">
        <v>566</v>
      </c>
      <c r="E429" s="43" t="s">
        <v>1410</v>
      </c>
      <c r="F429" s="27"/>
      <c r="G429" s="27"/>
      <c r="H429" s="697">
        <v>2023</v>
      </c>
      <c r="I429" s="44" t="s">
        <v>419</v>
      </c>
      <c r="J429" s="165" t="s">
        <v>641</v>
      </c>
      <c r="K429" s="165"/>
      <c r="L429" s="165"/>
      <c r="M429" s="165"/>
      <c r="N429" s="44" t="s">
        <v>419</v>
      </c>
      <c r="O429" s="165" t="s">
        <v>641</v>
      </c>
      <c r="P429" s="165"/>
      <c r="Q429" s="165"/>
      <c r="R429" s="165"/>
      <c r="S429" s="44" t="s">
        <v>2352</v>
      </c>
      <c r="T429" s="165"/>
      <c r="U429" s="165"/>
      <c r="V429" s="44"/>
      <c r="W429" s="44"/>
      <c r="X429" s="44"/>
      <c r="Y429" s="165"/>
      <c r="Z429" s="165"/>
      <c r="AA429" s="44"/>
      <c r="AB429" s="44"/>
      <c r="AC429" s="44"/>
      <c r="AD429" s="165"/>
      <c r="AE429" s="165"/>
      <c r="AF429" s="44"/>
      <c r="AG429" s="44"/>
      <c r="AH429" s="44"/>
      <c r="AI429" s="165"/>
      <c r="AJ429" s="165"/>
      <c r="AK429" s="44"/>
      <c r="AL429" s="44"/>
      <c r="AM429" s="44"/>
      <c r="AN429" s="44"/>
      <c r="AO429" s="165"/>
      <c r="AP429" s="44"/>
      <c r="AQ429" s="44"/>
      <c r="AR429" s="44"/>
      <c r="AS429" s="44"/>
      <c r="AT429" s="44"/>
      <c r="AU429" s="44"/>
      <c r="AV429" s="646"/>
    </row>
    <row r="430" spans="1:48" ht="57.6" hidden="1">
      <c r="A430" s="669" t="s">
        <v>2353</v>
      </c>
      <c r="B430" s="685" t="s">
        <v>2354</v>
      </c>
      <c r="C430" s="685"/>
      <c r="D430" s="635" t="s">
        <v>566</v>
      </c>
      <c r="E430" s="660" t="s">
        <v>1410</v>
      </c>
      <c r="F430" s="637"/>
      <c r="G430" s="637"/>
      <c r="H430" s="696">
        <v>2023</v>
      </c>
      <c r="I430" s="640" t="s">
        <v>28</v>
      </c>
      <c r="J430" s="639" t="s">
        <v>598</v>
      </c>
      <c r="K430" s="639"/>
      <c r="L430" s="639"/>
      <c r="M430" s="639"/>
      <c r="N430" s="640" t="s">
        <v>28</v>
      </c>
      <c r="O430" s="639" t="s">
        <v>598</v>
      </c>
      <c r="P430" s="639"/>
      <c r="Q430" s="639"/>
      <c r="R430" s="639"/>
      <c r="S430" s="640" t="s">
        <v>138</v>
      </c>
      <c r="T430" s="639" t="s">
        <v>598</v>
      </c>
      <c r="U430" s="639"/>
      <c r="V430" s="640"/>
      <c r="W430" s="640"/>
      <c r="X430" s="640" t="s">
        <v>2355</v>
      </c>
      <c r="Y430" s="639"/>
      <c r="Z430" s="639"/>
      <c r="AA430" s="640"/>
      <c r="AB430" s="640"/>
      <c r="AC430" s="640" t="s">
        <v>772</v>
      </c>
      <c r="AD430" s="639"/>
      <c r="AE430" s="639"/>
      <c r="AF430" s="640"/>
      <c r="AG430" s="640"/>
      <c r="AH430" s="640"/>
      <c r="AI430" s="639"/>
      <c r="AJ430" s="639"/>
      <c r="AK430" s="640"/>
      <c r="AL430" s="640"/>
      <c r="AM430" s="640"/>
      <c r="AN430" s="640"/>
      <c r="AO430" s="639"/>
      <c r="AP430" s="640"/>
      <c r="AQ430" s="640"/>
      <c r="AR430" s="640"/>
      <c r="AS430" s="640"/>
      <c r="AT430" s="640"/>
      <c r="AU430" s="640"/>
      <c r="AV430" s="641"/>
    </row>
    <row r="431" spans="1:48" ht="57.6" hidden="1">
      <c r="A431" s="670" t="s">
        <v>2356</v>
      </c>
      <c r="B431" s="44" t="s">
        <v>2354</v>
      </c>
      <c r="C431" s="44"/>
      <c r="D431" s="635" t="s">
        <v>566</v>
      </c>
      <c r="E431" s="43" t="s">
        <v>1410</v>
      </c>
      <c r="F431" s="27"/>
      <c r="G431" s="27"/>
      <c r="H431" s="697">
        <v>2023</v>
      </c>
      <c r="I431" s="44"/>
      <c r="J431" s="165"/>
      <c r="K431" s="165"/>
      <c r="L431" s="165"/>
      <c r="M431" s="165"/>
      <c r="N431" s="44" t="s">
        <v>2357</v>
      </c>
      <c r="O431" s="165"/>
      <c r="P431" s="165"/>
      <c r="Q431" s="165"/>
      <c r="R431" s="165"/>
      <c r="S431" s="44" t="s">
        <v>767</v>
      </c>
      <c r="T431" s="165"/>
      <c r="U431" s="165"/>
      <c r="V431" s="44"/>
      <c r="W431" s="44"/>
      <c r="X431" s="44" t="s">
        <v>2358</v>
      </c>
      <c r="Y431" s="165"/>
      <c r="Z431" s="165"/>
      <c r="AA431" s="44"/>
      <c r="AB431" s="44"/>
      <c r="AC431" s="44" t="s">
        <v>26</v>
      </c>
      <c r="AD431" s="165" t="s">
        <v>598</v>
      </c>
      <c r="AE431" s="165"/>
      <c r="AF431" s="44"/>
      <c r="AG431" s="44"/>
      <c r="AH431" s="44" t="s">
        <v>2359</v>
      </c>
      <c r="AI431" s="165"/>
      <c r="AJ431" s="165"/>
      <c r="AK431" s="44"/>
      <c r="AL431" s="44"/>
      <c r="AM431" s="44" t="s">
        <v>770</v>
      </c>
      <c r="AN431" s="44"/>
      <c r="AO431" s="165"/>
      <c r="AP431" s="44"/>
      <c r="AQ431" s="44"/>
      <c r="AR431" s="44"/>
      <c r="AS431" s="44"/>
      <c r="AT431" s="44"/>
      <c r="AU431" s="44"/>
      <c r="AV431" s="646"/>
    </row>
    <row r="432" spans="1:48" ht="28.8" hidden="1">
      <c r="A432" s="669" t="s">
        <v>2360</v>
      </c>
      <c r="B432" s="685" t="s">
        <v>2361</v>
      </c>
      <c r="C432" s="685"/>
      <c r="D432" s="660" t="s">
        <v>856</v>
      </c>
      <c r="E432" s="660" t="s">
        <v>1410</v>
      </c>
      <c r="F432" s="637"/>
      <c r="G432" s="637"/>
      <c r="H432" s="696">
        <v>2023</v>
      </c>
      <c r="I432" s="640" t="s">
        <v>1762</v>
      </c>
      <c r="J432" s="639" t="s">
        <v>202</v>
      </c>
      <c r="K432" s="639"/>
      <c r="L432" s="639"/>
      <c r="M432" s="639" t="s">
        <v>2362</v>
      </c>
      <c r="N432" s="640" t="s">
        <v>1762</v>
      </c>
      <c r="O432" s="639"/>
      <c r="P432" s="639" t="s">
        <v>2362</v>
      </c>
      <c r="Q432" s="639"/>
      <c r="R432" s="639"/>
      <c r="S432" s="640" t="s">
        <v>1763</v>
      </c>
      <c r="T432" s="639"/>
      <c r="U432" s="639" t="s">
        <v>2362</v>
      </c>
      <c r="V432" s="640"/>
      <c r="W432" s="640"/>
      <c r="X432" s="640" t="s">
        <v>1764</v>
      </c>
      <c r="Y432" s="639"/>
      <c r="Z432" s="639" t="s">
        <v>2362</v>
      </c>
      <c r="AA432" s="640"/>
      <c r="AB432" s="640"/>
      <c r="AC432" s="640" t="s">
        <v>136</v>
      </c>
      <c r="AD432" s="639" t="s">
        <v>908</v>
      </c>
      <c r="AE432" s="638" t="s">
        <v>569</v>
      </c>
      <c r="AF432" s="640"/>
      <c r="AG432" s="640"/>
      <c r="AH432" s="640"/>
      <c r="AI432" s="639"/>
      <c r="AJ432" s="639"/>
      <c r="AK432" s="640"/>
      <c r="AL432" s="640"/>
      <c r="AM432" s="640"/>
      <c r="AN432" s="640"/>
      <c r="AO432" s="639"/>
      <c r="AP432" s="640"/>
      <c r="AQ432" s="640"/>
      <c r="AR432" s="640"/>
      <c r="AS432" s="640"/>
      <c r="AT432" s="640"/>
      <c r="AU432" s="640"/>
      <c r="AV432" s="641"/>
    </row>
    <row r="433" spans="1:48" ht="28.8" hidden="1">
      <c r="A433" s="670" t="s">
        <v>2363</v>
      </c>
      <c r="B433" s="735" t="s">
        <v>2364</v>
      </c>
      <c r="C433" s="735"/>
      <c r="D433" s="43" t="s">
        <v>704</v>
      </c>
      <c r="E433" s="43" t="s">
        <v>1410</v>
      </c>
      <c r="F433" s="27"/>
      <c r="G433" s="27"/>
      <c r="H433" s="697">
        <v>2023</v>
      </c>
      <c r="I433" s="44"/>
      <c r="J433" s="165"/>
      <c r="K433" s="165"/>
      <c r="L433" s="165"/>
      <c r="M433" s="165"/>
      <c r="N433" s="44" t="s">
        <v>2365</v>
      </c>
      <c r="O433" s="165"/>
      <c r="P433" s="165"/>
      <c r="Q433" s="165"/>
      <c r="R433" s="165"/>
      <c r="S433" s="44" t="s">
        <v>2366</v>
      </c>
      <c r="T433" s="165" t="s">
        <v>598</v>
      </c>
      <c r="U433" s="165"/>
      <c r="V433" s="44"/>
      <c r="W433" s="44"/>
      <c r="X433" s="44" t="s">
        <v>19</v>
      </c>
      <c r="Y433" s="165" t="s">
        <v>598</v>
      </c>
      <c r="Z433" s="165"/>
      <c r="AA433" s="44"/>
      <c r="AB433" s="44"/>
      <c r="AC433" s="44" t="s">
        <v>2367</v>
      </c>
      <c r="AD433" s="165"/>
      <c r="AE433" s="165"/>
      <c r="AF433" s="44"/>
      <c r="AG433" s="44"/>
      <c r="AH433" s="44" t="s">
        <v>874</v>
      </c>
      <c r="AI433" s="165"/>
      <c r="AJ433" s="165"/>
      <c r="AK433" s="44"/>
      <c r="AL433" s="44"/>
      <c r="AM433" s="44" t="s">
        <v>2368</v>
      </c>
      <c r="AN433" s="44"/>
      <c r="AO433" s="165"/>
      <c r="AP433" s="44"/>
      <c r="AQ433" s="44"/>
      <c r="AR433" s="44" t="s">
        <v>2369</v>
      </c>
      <c r="AS433" s="44"/>
      <c r="AT433" s="44"/>
      <c r="AU433" s="44"/>
      <c r="AV433" s="646"/>
    </row>
    <row r="434" spans="1:48" ht="28.8" hidden="1">
      <c r="A434" s="669" t="s">
        <v>2370</v>
      </c>
      <c r="B434" s="685" t="s">
        <v>1234</v>
      </c>
      <c r="C434" s="685"/>
      <c r="D434" s="660" t="s">
        <v>790</v>
      </c>
      <c r="E434" s="660" t="s">
        <v>1410</v>
      </c>
      <c r="F434" s="637"/>
      <c r="G434" s="637"/>
      <c r="H434" s="696">
        <v>2023</v>
      </c>
      <c r="I434" s="640"/>
      <c r="J434" s="639"/>
      <c r="K434" s="639"/>
      <c r="L434" s="639"/>
      <c r="M434" s="639"/>
      <c r="N434" s="640" t="s">
        <v>2211</v>
      </c>
      <c r="O434" s="639"/>
      <c r="P434" s="639"/>
      <c r="Q434" s="639"/>
      <c r="R434" s="639"/>
      <c r="S434" s="640" t="s">
        <v>234</v>
      </c>
      <c r="T434" s="639"/>
      <c r="U434" s="639"/>
      <c r="V434" s="640"/>
      <c r="W434" s="640"/>
      <c r="X434" s="640" t="s">
        <v>2212</v>
      </c>
      <c r="Y434" s="639"/>
      <c r="Z434" s="639"/>
      <c r="AA434" s="640"/>
      <c r="AB434" s="640"/>
      <c r="AC434" s="640" t="s">
        <v>2215</v>
      </c>
      <c r="AD434" s="639"/>
      <c r="AE434" s="639"/>
      <c r="AF434" s="640"/>
      <c r="AG434" s="640"/>
      <c r="AH434" s="640" t="s">
        <v>19</v>
      </c>
      <c r="AI434" s="639" t="s">
        <v>598</v>
      </c>
      <c r="AJ434" s="639"/>
      <c r="AK434" s="640"/>
      <c r="AL434" s="640"/>
      <c r="AM434" s="640"/>
      <c r="AN434" s="640"/>
      <c r="AO434" s="639"/>
      <c r="AP434" s="640"/>
      <c r="AQ434" s="640"/>
      <c r="AR434" s="640"/>
      <c r="AS434" s="640"/>
      <c r="AT434" s="640"/>
      <c r="AU434" s="640"/>
      <c r="AV434" s="641"/>
    </row>
    <row r="435" spans="1:48" ht="28.8" hidden="1">
      <c r="A435" s="669" t="s">
        <v>2371</v>
      </c>
      <c r="B435" s="640" t="s">
        <v>2372</v>
      </c>
      <c r="C435" s="640"/>
      <c r="D435" s="660" t="s">
        <v>856</v>
      </c>
      <c r="E435" s="660" t="s">
        <v>1410</v>
      </c>
      <c r="F435" s="637"/>
      <c r="G435" s="637"/>
      <c r="H435" s="696">
        <v>2023</v>
      </c>
      <c r="I435" s="640"/>
      <c r="J435" s="639"/>
      <c r="K435" s="639"/>
      <c r="L435" s="639"/>
      <c r="M435" s="639"/>
      <c r="N435" s="640" t="s">
        <v>221</v>
      </c>
      <c r="O435" s="639" t="s">
        <v>568</v>
      </c>
      <c r="P435" s="639"/>
      <c r="Q435" s="639"/>
      <c r="R435" s="639"/>
      <c r="S435" s="640" t="s">
        <v>930</v>
      </c>
      <c r="T435" s="639"/>
      <c r="U435" s="639" t="s">
        <v>923</v>
      </c>
      <c r="V435" s="640"/>
      <c r="W435" s="640"/>
      <c r="X435" s="640" t="s">
        <v>2373</v>
      </c>
      <c r="Y435" s="639"/>
      <c r="Z435" s="639" t="s">
        <v>923</v>
      </c>
      <c r="AA435" s="640"/>
      <c r="AB435" s="640"/>
      <c r="AC435" s="640" t="s">
        <v>925</v>
      </c>
      <c r="AD435" s="639"/>
      <c r="AE435" s="639" t="s">
        <v>923</v>
      </c>
      <c r="AF435" s="640"/>
      <c r="AG435" s="640"/>
      <c r="AH435" s="640"/>
      <c r="AI435" s="639"/>
      <c r="AJ435" s="639"/>
      <c r="AK435" s="640"/>
      <c r="AL435" s="640"/>
      <c r="AM435" s="640"/>
      <c r="AN435" s="640"/>
      <c r="AO435" s="639"/>
      <c r="AP435" s="640"/>
      <c r="AQ435" s="640"/>
      <c r="AR435" s="640"/>
      <c r="AS435" s="640"/>
      <c r="AT435" s="640"/>
      <c r="AU435" s="640"/>
      <c r="AV435" s="641"/>
    </row>
    <row r="436" spans="1:48" ht="28.8" hidden="1">
      <c r="A436" s="670" t="s">
        <v>1846</v>
      </c>
      <c r="B436" s="44" t="s">
        <v>2374</v>
      </c>
      <c r="C436" s="44"/>
      <c r="D436" s="43" t="s">
        <v>816</v>
      </c>
      <c r="E436" s="43" t="s">
        <v>1410</v>
      </c>
      <c r="F436" s="697">
        <v>2022</v>
      </c>
      <c r="G436" s="697">
        <v>2022</v>
      </c>
      <c r="H436" s="697">
        <v>2022</v>
      </c>
      <c r="I436" s="44"/>
      <c r="J436" s="165"/>
      <c r="K436" s="165"/>
      <c r="L436" s="165"/>
      <c r="M436" s="165"/>
      <c r="N436" s="44" t="s">
        <v>1848</v>
      </c>
      <c r="O436" s="165"/>
      <c r="P436" s="165"/>
      <c r="Q436" s="165"/>
      <c r="R436" s="165"/>
      <c r="S436" s="44" t="s">
        <v>1849</v>
      </c>
      <c r="T436" s="165"/>
      <c r="U436" s="165"/>
      <c r="V436" s="44"/>
      <c r="W436" s="44"/>
      <c r="X436" s="44" t="s">
        <v>1850</v>
      </c>
      <c r="Y436" s="165"/>
      <c r="Z436" s="165"/>
      <c r="AA436" s="44"/>
      <c r="AB436" s="44"/>
      <c r="AC436" s="44" t="s">
        <v>131</v>
      </c>
      <c r="AD436" s="165" t="s">
        <v>737</v>
      </c>
      <c r="AE436" s="165"/>
      <c r="AF436" s="44"/>
      <c r="AG436" s="44"/>
      <c r="AH436" s="44" t="s">
        <v>1125</v>
      </c>
      <c r="AI436" s="165"/>
      <c r="AJ436" s="165"/>
      <c r="AK436" s="44"/>
      <c r="AL436" s="44"/>
      <c r="AM436" s="44" t="s">
        <v>1851</v>
      </c>
      <c r="AN436" s="44"/>
      <c r="AO436" s="165"/>
      <c r="AP436" s="44"/>
      <c r="AQ436" s="44"/>
      <c r="AR436" s="44"/>
      <c r="AS436" s="44"/>
      <c r="AT436" s="44"/>
      <c r="AU436" s="44"/>
      <c r="AV436" s="646"/>
    </row>
    <row r="437" spans="1:48" hidden="1">
      <c r="A437" s="669" t="s">
        <v>2375</v>
      </c>
      <c r="B437" s="640" t="s">
        <v>2376</v>
      </c>
      <c r="C437" s="640"/>
      <c r="D437" s="660" t="s">
        <v>602</v>
      </c>
      <c r="E437" s="660"/>
      <c r="F437" s="637"/>
      <c r="G437" s="637"/>
      <c r="H437" s="696">
        <v>2023</v>
      </c>
      <c r="I437" s="640"/>
      <c r="J437" s="639"/>
      <c r="K437" s="639"/>
      <c r="L437" s="639"/>
      <c r="M437" s="639"/>
      <c r="N437" s="640" t="s">
        <v>2377</v>
      </c>
      <c r="O437" s="639"/>
      <c r="P437" s="639"/>
      <c r="Q437" s="639"/>
      <c r="R437" s="639"/>
      <c r="S437" s="640" t="s">
        <v>401</v>
      </c>
      <c r="T437" s="639" t="s">
        <v>202</v>
      </c>
      <c r="U437" s="639"/>
      <c r="V437" s="640"/>
      <c r="W437" s="640"/>
      <c r="X437" s="640"/>
      <c r="Y437" s="639"/>
      <c r="Z437" s="639"/>
      <c r="AA437" s="640"/>
      <c r="AB437" s="640"/>
      <c r="AC437" s="640"/>
      <c r="AD437" s="639"/>
      <c r="AE437" s="639"/>
      <c r="AF437" s="640"/>
      <c r="AG437" s="640"/>
      <c r="AH437" s="640"/>
      <c r="AI437" s="639"/>
      <c r="AJ437" s="639"/>
      <c r="AK437" s="640"/>
      <c r="AL437" s="640"/>
      <c r="AM437" s="640"/>
      <c r="AN437" s="640"/>
      <c r="AO437" s="639"/>
      <c r="AP437" s="640"/>
      <c r="AQ437" s="640"/>
      <c r="AR437" s="640"/>
      <c r="AS437" s="640"/>
      <c r="AT437" s="640"/>
      <c r="AU437" s="640"/>
      <c r="AV437" s="641"/>
    </row>
    <row r="438" spans="1:48" ht="28.8" hidden="1">
      <c r="A438" s="670" t="s">
        <v>2378</v>
      </c>
      <c r="B438" s="44" t="s">
        <v>2376</v>
      </c>
      <c r="C438" s="44"/>
      <c r="D438" s="660" t="s">
        <v>602</v>
      </c>
      <c r="E438" s="43"/>
      <c r="F438" s="27"/>
      <c r="G438" s="27"/>
      <c r="H438" s="697">
        <v>2023</v>
      </c>
      <c r="I438" s="44"/>
      <c r="J438" s="165"/>
      <c r="K438" s="165"/>
      <c r="L438" s="165"/>
      <c r="M438" s="165"/>
      <c r="N438" s="44" t="s">
        <v>2379</v>
      </c>
      <c r="O438" s="165"/>
      <c r="P438" s="165"/>
      <c r="Q438" s="165"/>
      <c r="R438" s="165"/>
      <c r="S438" s="44" t="s">
        <v>401</v>
      </c>
      <c r="T438" s="639" t="s">
        <v>202</v>
      </c>
      <c r="U438" s="165"/>
      <c r="V438" s="44"/>
      <c r="W438" s="44"/>
      <c r="X438" s="44"/>
      <c r="Y438" s="165"/>
      <c r="Z438" s="165"/>
      <c r="AA438" s="44"/>
      <c r="AB438" s="44"/>
      <c r="AC438" s="44"/>
      <c r="AD438" s="165"/>
      <c r="AE438" s="165"/>
      <c r="AF438" s="44"/>
      <c r="AG438" s="44"/>
      <c r="AH438" s="44"/>
      <c r="AI438" s="165"/>
      <c r="AJ438" s="165"/>
      <c r="AK438" s="44"/>
      <c r="AL438" s="44"/>
      <c r="AM438" s="44"/>
      <c r="AN438" s="44"/>
      <c r="AO438" s="165"/>
      <c r="AP438" s="44"/>
      <c r="AQ438" s="44"/>
      <c r="AR438" s="44"/>
      <c r="AS438" s="44"/>
      <c r="AT438" s="44"/>
      <c r="AU438" s="44"/>
      <c r="AV438" s="646"/>
    </row>
    <row r="439" spans="1:48" ht="43.2" hidden="1">
      <c r="A439" s="669" t="s">
        <v>2380</v>
      </c>
      <c r="B439" s="685" t="s">
        <v>2381</v>
      </c>
      <c r="C439" s="685"/>
      <c r="D439" s="660" t="s">
        <v>602</v>
      </c>
      <c r="E439" s="660"/>
      <c r="F439" s="637"/>
      <c r="G439" s="637"/>
      <c r="H439" s="696">
        <v>2023</v>
      </c>
      <c r="I439" s="640"/>
      <c r="J439" s="639"/>
      <c r="K439" s="639"/>
      <c r="L439" s="639"/>
      <c r="M439" s="639"/>
      <c r="N439" s="640" t="s">
        <v>211</v>
      </c>
      <c r="O439" s="639" t="s">
        <v>202</v>
      </c>
      <c r="P439" s="639"/>
      <c r="Q439" s="639"/>
      <c r="R439" s="639"/>
      <c r="S439" s="640" t="s">
        <v>39</v>
      </c>
      <c r="T439" s="639" t="s">
        <v>202</v>
      </c>
      <c r="U439" s="639"/>
      <c r="V439" s="640"/>
      <c r="W439" s="640"/>
      <c r="X439" s="640" t="s">
        <v>45</v>
      </c>
      <c r="Y439" s="639" t="s">
        <v>202</v>
      </c>
      <c r="Z439" s="639"/>
      <c r="AA439" s="640"/>
      <c r="AB439" s="640"/>
      <c r="AC439" s="640"/>
      <c r="AD439" s="639"/>
      <c r="AE439" s="639"/>
      <c r="AF439" s="640"/>
      <c r="AG439" s="640"/>
      <c r="AH439" s="640"/>
      <c r="AI439" s="639"/>
      <c r="AJ439" s="639"/>
      <c r="AK439" s="640"/>
      <c r="AL439" s="640"/>
      <c r="AM439" s="640"/>
      <c r="AN439" s="640"/>
      <c r="AO439" s="639"/>
      <c r="AP439" s="640"/>
      <c r="AQ439" s="640"/>
      <c r="AR439" s="640"/>
      <c r="AS439" s="640"/>
      <c r="AT439" s="640"/>
      <c r="AU439" s="640"/>
      <c r="AV439" s="641"/>
    </row>
    <row r="440" spans="1:48" ht="28.8" hidden="1">
      <c r="A440" s="670" t="s">
        <v>2382</v>
      </c>
      <c r="B440" s="684" t="s">
        <v>2383</v>
      </c>
      <c r="C440" s="684"/>
      <c r="D440" s="43" t="s">
        <v>1070</v>
      </c>
      <c r="E440" s="43" t="s">
        <v>592</v>
      </c>
      <c r="F440" s="27"/>
      <c r="G440" s="27"/>
      <c r="H440" s="697">
        <v>2023</v>
      </c>
      <c r="I440" s="44"/>
      <c r="J440" s="165"/>
      <c r="K440" s="165"/>
      <c r="L440" s="165"/>
      <c r="M440" s="165"/>
      <c r="N440" s="44" t="s">
        <v>34</v>
      </c>
      <c r="O440" s="165" t="s">
        <v>568</v>
      </c>
      <c r="P440" s="165"/>
      <c r="Q440" s="165"/>
      <c r="R440" s="165"/>
      <c r="S440" s="44" t="s">
        <v>94</v>
      </c>
      <c r="T440" s="165" t="s">
        <v>568</v>
      </c>
      <c r="U440" s="165"/>
      <c r="V440" s="44"/>
      <c r="W440" s="44"/>
      <c r="X440" s="44" t="s">
        <v>25</v>
      </c>
      <c r="Y440" s="165" t="s">
        <v>737</v>
      </c>
      <c r="Z440" s="165"/>
      <c r="AA440" s="44"/>
      <c r="AB440" s="44"/>
      <c r="AC440" s="44"/>
      <c r="AD440" s="165"/>
      <c r="AE440" s="165"/>
      <c r="AF440" s="44"/>
      <c r="AG440" s="44"/>
      <c r="AH440" s="44"/>
      <c r="AI440" s="165"/>
      <c r="AJ440" s="165"/>
      <c r="AK440" s="44"/>
      <c r="AL440" s="44"/>
      <c r="AM440" s="44"/>
      <c r="AN440" s="44"/>
      <c r="AO440" s="165"/>
      <c r="AP440" s="44"/>
      <c r="AQ440" s="44"/>
      <c r="AR440" s="44"/>
      <c r="AS440" s="44"/>
      <c r="AT440" s="44"/>
      <c r="AU440" s="44"/>
      <c r="AV440" s="646"/>
    </row>
    <row r="441" spans="1:48" ht="28.8" hidden="1">
      <c r="A441" s="669" t="s">
        <v>2384</v>
      </c>
      <c r="B441" s="685" t="s">
        <v>2385</v>
      </c>
      <c r="C441" s="685"/>
      <c r="D441" s="43" t="s">
        <v>610</v>
      </c>
      <c r="E441" s="43" t="s">
        <v>592</v>
      </c>
      <c r="F441" s="637"/>
      <c r="G441" s="637"/>
      <c r="H441" s="696">
        <v>2023</v>
      </c>
      <c r="I441" s="640"/>
      <c r="J441" s="639"/>
      <c r="K441" s="639"/>
      <c r="L441" s="639"/>
      <c r="M441" s="639"/>
      <c r="N441" s="640" t="s">
        <v>2386</v>
      </c>
      <c r="O441" s="639" t="s">
        <v>568</v>
      </c>
      <c r="P441" s="639"/>
      <c r="Q441" s="639"/>
      <c r="R441" s="639"/>
      <c r="S441" s="640" t="s">
        <v>2387</v>
      </c>
      <c r="T441" s="639"/>
      <c r="U441" s="639"/>
      <c r="V441" s="640"/>
      <c r="W441" s="640"/>
      <c r="X441" s="640"/>
      <c r="Y441" s="639"/>
      <c r="Z441" s="639"/>
      <c r="AA441" s="640"/>
      <c r="AB441" s="640"/>
      <c r="AC441" s="640"/>
      <c r="AD441" s="639"/>
      <c r="AE441" s="639"/>
      <c r="AF441" s="640"/>
      <c r="AG441" s="640"/>
      <c r="AH441" s="640"/>
      <c r="AI441" s="639"/>
      <c r="AJ441" s="639"/>
      <c r="AK441" s="640"/>
      <c r="AL441" s="640"/>
      <c r="AM441" s="640"/>
      <c r="AN441" s="640"/>
      <c r="AO441" s="639"/>
      <c r="AP441" s="640"/>
      <c r="AQ441" s="640"/>
      <c r="AR441" s="640"/>
      <c r="AS441" s="640"/>
      <c r="AT441" s="640"/>
      <c r="AU441" s="640"/>
      <c r="AV441" s="641"/>
    </row>
    <row r="442" spans="1:48" ht="28.8" hidden="1">
      <c r="A442" s="670" t="s">
        <v>2388</v>
      </c>
      <c r="B442" s="684" t="s">
        <v>2389</v>
      </c>
      <c r="C442" s="684"/>
      <c r="D442" s="43" t="s">
        <v>595</v>
      </c>
      <c r="E442" s="43" t="s">
        <v>592</v>
      </c>
      <c r="F442" s="27"/>
      <c r="G442" s="27"/>
      <c r="H442" s="697">
        <v>2023</v>
      </c>
      <c r="I442" s="44"/>
      <c r="J442" s="165"/>
      <c r="K442" s="165"/>
      <c r="L442" s="165"/>
      <c r="M442" s="165"/>
      <c r="N442" s="44" t="s">
        <v>28</v>
      </c>
      <c r="O442" s="165" t="s">
        <v>598</v>
      </c>
      <c r="P442" s="165"/>
      <c r="Q442" s="165"/>
      <c r="R442" s="165"/>
      <c r="S442" s="44" t="s">
        <v>92</v>
      </c>
      <c r="T442" s="165" t="s">
        <v>568</v>
      </c>
      <c r="U442" s="165"/>
      <c r="V442" s="44"/>
      <c r="W442" s="44"/>
      <c r="X442" s="44" t="s">
        <v>1527</v>
      </c>
      <c r="Y442" s="165"/>
      <c r="Z442" s="165"/>
      <c r="AA442" s="44"/>
      <c r="AB442" s="44"/>
      <c r="AC442" s="44"/>
      <c r="AD442" s="165"/>
      <c r="AE442" s="165"/>
      <c r="AF442" s="44"/>
      <c r="AG442" s="44"/>
      <c r="AH442" s="44"/>
      <c r="AI442" s="165"/>
      <c r="AJ442" s="165"/>
      <c r="AK442" s="44"/>
      <c r="AL442" s="44"/>
      <c r="AM442" s="44"/>
      <c r="AN442" s="44"/>
      <c r="AO442" s="165"/>
      <c r="AP442" s="44"/>
      <c r="AQ442" s="44"/>
      <c r="AR442" s="44"/>
      <c r="AS442" s="44"/>
      <c r="AT442" s="44"/>
      <c r="AU442" s="44"/>
      <c r="AV442" s="646"/>
    </row>
    <row r="443" spans="1:48" ht="43.2" hidden="1">
      <c r="A443" s="669" t="s">
        <v>2390</v>
      </c>
      <c r="B443" s="685" t="s">
        <v>2391</v>
      </c>
      <c r="C443" s="685"/>
      <c r="D443" s="660" t="s">
        <v>591</v>
      </c>
      <c r="E443" s="43" t="s">
        <v>592</v>
      </c>
      <c r="F443" s="637"/>
      <c r="G443" s="637"/>
      <c r="H443" s="696">
        <v>2023</v>
      </c>
      <c r="I443" s="640"/>
      <c r="J443" s="639"/>
      <c r="K443" s="639"/>
      <c r="L443" s="639"/>
      <c r="M443" s="639"/>
      <c r="N443" s="640" t="s">
        <v>2392</v>
      </c>
      <c r="O443" s="639"/>
      <c r="P443" s="639"/>
      <c r="Q443" s="639"/>
      <c r="R443" s="639"/>
      <c r="S443" s="640" t="s">
        <v>19</v>
      </c>
      <c r="T443" s="639" t="s">
        <v>598</v>
      </c>
      <c r="U443" s="639"/>
      <c r="V443" s="640"/>
      <c r="W443" s="640"/>
      <c r="X443" s="640" t="s">
        <v>26</v>
      </c>
      <c r="Y443" s="639" t="s">
        <v>598</v>
      </c>
      <c r="Z443" s="639"/>
      <c r="AA443" s="640"/>
      <c r="AB443" s="640"/>
      <c r="AC443" s="640"/>
      <c r="AD443" s="639"/>
      <c r="AE443" s="639"/>
      <c r="AF443" s="640"/>
      <c r="AG443" s="640"/>
      <c r="AH443" s="640"/>
      <c r="AI443" s="639"/>
      <c r="AJ443" s="639"/>
      <c r="AK443" s="640"/>
      <c r="AL443" s="640"/>
      <c r="AM443" s="640"/>
      <c r="AN443" s="640"/>
      <c r="AO443" s="639"/>
      <c r="AP443" s="640"/>
      <c r="AQ443" s="640"/>
      <c r="AR443" s="640"/>
      <c r="AS443" s="640"/>
      <c r="AT443" s="640"/>
      <c r="AU443" s="640"/>
      <c r="AV443" s="641"/>
    </row>
    <row r="444" spans="1:48" ht="28.8" hidden="1">
      <c r="A444" s="670" t="s">
        <v>2393</v>
      </c>
      <c r="B444" s="684" t="s">
        <v>2394</v>
      </c>
      <c r="C444" s="684"/>
      <c r="D444" s="43" t="s">
        <v>610</v>
      </c>
      <c r="E444" s="43" t="s">
        <v>592</v>
      </c>
      <c r="F444" s="27"/>
      <c r="G444" s="27"/>
      <c r="H444" s="697">
        <v>2023</v>
      </c>
      <c r="I444" s="44"/>
      <c r="J444" s="165"/>
      <c r="K444" s="165"/>
      <c r="L444" s="165"/>
      <c r="M444" s="165"/>
      <c r="N444" s="44" t="s">
        <v>2395</v>
      </c>
      <c r="O444" s="165"/>
      <c r="P444" s="165"/>
      <c r="Q444" s="165"/>
      <c r="R444" s="165"/>
      <c r="S444" s="44" t="s">
        <v>13</v>
      </c>
      <c r="T444" s="165" t="s">
        <v>640</v>
      </c>
      <c r="U444" s="165"/>
      <c r="V444" s="44"/>
      <c r="W444" s="44"/>
      <c r="X444" s="44"/>
      <c r="Y444" s="165"/>
      <c r="Z444" s="165"/>
      <c r="AA444" s="44"/>
      <c r="AB444" s="44"/>
      <c r="AC444" s="44"/>
      <c r="AD444" s="165"/>
      <c r="AE444" s="165"/>
      <c r="AF444" s="44"/>
      <c r="AG444" s="44"/>
      <c r="AH444" s="44"/>
      <c r="AI444" s="165"/>
      <c r="AJ444" s="165"/>
      <c r="AK444" s="44"/>
      <c r="AL444" s="44"/>
      <c r="AM444" s="44"/>
      <c r="AN444" s="44"/>
      <c r="AO444" s="165"/>
      <c r="AP444" s="44"/>
      <c r="AQ444" s="44"/>
      <c r="AR444" s="44"/>
      <c r="AS444" s="44"/>
      <c r="AT444" s="44"/>
      <c r="AU444" s="44"/>
      <c r="AV444" s="646"/>
    </row>
    <row r="445" spans="1:48" ht="28.8" hidden="1">
      <c r="A445" s="669" t="s">
        <v>2396</v>
      </c>
      <c r="B445" s="685" t="s">
        <v>2397</v>
      </c>
      <c r="C445" s="685"/>
      <c r="D445" s="660" t="s">
        <v>591</v>
      </c>
      <c r="E445" s="43" t="s">
        <v>592</v>
      </c>
      <c r="F445" s="637"/>
      <c r="G445" s="637"/>
      <c r="H445" s="696">
        <v>2023</v>
      </c>
      <c r="I445" s="640"/>
      <c r="J445" s="639"/>
      <c r="K445" s="639"/>
      <c r="L445" s="639"/>
      <c r="M445" s="639"/>
      <c r="N445" s="640" t="s">
        <v>1063</v>
      </c>
      <c r="O445" s="639" t="s">
        <v>974</v>
      </c>
      <c r="P445" s="639"/>
      <c r="Q445" s="639"/>
      <c r="R445" s="639"/>
      <c r="S445" s="640" t="s">
        <v>1049</v>
      </c>
      <c r="T445" s="639"/>
      <c r="U445" s="639"/>
      <c r="V445" s="640"/>
      <c r="W445" s="640"/>
      <c r="X445" s="640"/>
      <c r="Y445" s="639"/>
      <c r="Z445" s="639"/>
      <c r="AA445" s="640"/>
      <c r="AB445" s="640"/>
      <c r="AC445" s="640"/>
      <c r="AD445" s="639"/>
      <c r="AE445" s="639"/>
      <c r="AF445" s="640"/>
      <c r="AG445" s="640"/>
      <c r="AH445" s="640"/>
      <c r="AI445" s="639"/>
      <c r="AJ445" s="639"/>
      <c r="AK445" s="640"/>
      <c r="AL445" s="640"/>
      <c r="AM445" s="640"/>
      <c r="AN445" s="640"/>
      <c r="AO445" s="639"/>
      <c r="AP445" s="640"/>
      <c r="AQ445" s="640"/>
      <c r="AR445" s="640"/>
      <c r="AS445" s="640"/>
      <c r="AT445" s="640"/>
      <c r="AU445" s="640"/>
      <c r="AV445" s="641"/>
    </row>
    <row r="446" spans="1:48" ht="28.8" hidden="1">
      <c r="A446" s="670" t="s">
        <v>2398</v>
      </c>
      <c r="B446" s="684" t="s">
        <v>2399</v>
      </c>
      <c r="C446" s="684"/>
      <c r="D446" s="43" t="s">
        <v>662</v>
      </c>
      <c r="E446" s="43" t="s">
        <v>592</v>
      </c>
      <c r="F446" s="27"/>
      <c r="G446" s="27"/>
      <c r="H446" s="697">
        <v>2023</v>
      </c>
      <c r="I446" s="44"/>
      <c r="J446" s="165"/>
      <c r="K446" s="165"/>
      <c r="L446" s="165"/>
      <c r="M446" s="165"/>
      <c r="N446" s="44" t="s">
        <v>51</v>
      </c>
      <c r="O446" s="165" t="s">
        <v>1046</v>
      </c>
      <c r="P446" s="165"/>
      <c r="Q446" s="165"/>
      <c r="R446" s="165"/>
      <c r="S446" s="44" t="s">
        <v>136</v>
      </c>
      <c r="T446" s="165" t="s">
        <v>908</v>
      </c>
      <c r="U446" s="165"/>
      <c r="V446" s="44"/>
      <c r="W446" s="44"/>
      <c r="X446" s="44" t="s">
        <v>1049</v>
      </c>
      <c r="Y446" s="165"/>
      <c r="Z446" s="165"/>
      <c r="AA446" s="44"/>
      <c r="AB446" s="44"/>
      <c r="AC446" s="44" t="s">
        <v>2400</v>
      </c>
      <c r="AD446" s="165"/>
      <c r="AE446" s="165"/>
      <c r="AF446" s="44"/>
      <c r="AG446" s="44"/>
      <c r="AH446" s="44"/>
      <c r="AI446" s="165"/>
      <c r="AJ446" s="165"/>
      <c r="AK446" s="44"/>
      <c r="AL446" s="44"/>
      <c r="AM446" s="44"/>
      <c r="AN446" s="44"/>
      <c r="AO446" s="165"/>
      <c r="AP446" s="44"/>
      <c r="AQ446" s="44"/>
      <c r="AR446" s="44"/>
      <c r="AS446" s="44"/>
      <c r="AT446" s="44"/>
      <c r="AU446" s="44"/>
      <c r="AV446" s="646"/>
    </row>
    <row r="447" spans="1:48" ht="28.8" hidden="1">
      <c r="A447" s="659" t="s">
        <v>2401</v>
      </c>
      <c r="B447" s="685" t="s">
        <v>2402</v>
      </c>
      <c r="C447" s="685"/>
      <c r="D447" s="660" t="s">
        <v>591</v>
      </c>
      <c r="E447" s="43" t="s">
        <v>592</v>
      </c>
      <c r="F447" s="637"/>
      <c r="G447" s="637"/>
      <c r="H447" s="696">
        <v>2023</v>
      </c>
      <c r="I447" s="640"/>
      <c r="J447" s="639"/>
      <c r="K447" s="639"/>
      <c r="L447" s="639"/>
      <c r="M447" s="639"/>
      <c r="N447" s="640" t="s">
        <v>2403</v>
      </c>
      <c r="O447" s="639" t="s">
        <v>974</v>
      </c>
      <c r="P447" s="639"/>
      <c r="Q447" s="639"/>
      <c r="R447" s="639"/>
      <c r="S447" s="640" t="s">
        <v>2404</v>
      </c>
      <c r="T447" s="639"/>
      <c r="U447" s="639"/>
      <c r="V447" s="640"/>
      <c r="W447" s="640"/>
      <c r="X447" s="640"/>
      <c r="Y447" s="639"/>
      <c r="Z447" s="639"/>
      <c r="AA447" s="640"/>
      <c r="AB447" s="640"/>
      <c r="AC447" s="640"/>
      <c r="AD447" s="639"/>
      <c r="AE447" s="639"/>
      <c r="AF447" s="640"/>
      <c r="AG447" s="640"/>
      <c r="AH447" s="640"/>
      <c r="AI447" s="639"/>
      <c r="AJ447" s="639"/>
      <c r="AK447" s="640"/>
      <c r="AL447" s="640"/>
      <c r="AM447" s="640"/>
      <c r="AN447" s="640"/>
      <c r="AO447" s="639"/>
      <c r="AP447" s="640"/>
      <c r="AQ447" s="640"/>
      <c r="AR447" s="640"/>
      <c r="AS447" s="640"/>
      <c r="AT447" s="640"/>
      <c r="AU447" s="640"/>
      <c r="AV447" s="641"/>
    </row>
    <row r="448" spans="1:48" ht="28.8" hidden="1">
      <c r="A448" s="670" t="s">
        <v>2405</v>
      </c>
      <c r="B448" s="684" t="s">
        <v>2406</v>
      </c>
      <c r="C448" s="684"/>
      <c r="D448" s="43" t="s">
        <v>2230</v>
      </c>
      <c r="E448" s="43"/>
      <c r="F448" s="27"/>
      <c r="G448" s="27"/>
      <c r="H448" s="697">
        <v>2023</v>
      </c>
      <c r="I448" s="44"/>
      <c r="J448" s="165"/>
      <c r="K448" s="165"/>
      <c r="L448" s="165"/>
      <c r="M448" s="165"/>
      <c r="N448" s="44" t="s">
        <v>2407</v>
      </c>
      <c r="O448" s="165"/>
      <c r="P448" s="165"/>
      <c r="Q448" s="165"/>
      <c r="R448" s="165"/>
      <c r="S448" s="44" t="s">
        <v>2408</v>
      </c>
      <c r="T448" s="165"/>
      <c r="U448" s="165"/>
      <c r="V448" s="44"/>
      <c r="W448" s="44"/>
      <c r="X448" s="44" t="s">
        <v>1063</v>
      </c>
      <c r="Y448" s="165" t="s">
        <v>974</v>
      </c>
      <c r="Z448" s="165"/>
      <c r="AA448" s="44"/>
      <c r="AB448" s="44"/>
      <c r="AC448" s="44" t="s">
        <v>2409</v>
      </c>
      <c r="AD448" s="165" t="s">
        <v>974</v>
      </c>
      <c r="AE448" s="165"/>
      <c r="AF448" s="44"/>
      <c r="AG448" s="44"/>
      <c r="AH448" s="44"/>
      <c r="AI448" s="165"/>
      <c r="AJ448" s="165"/>
      <c r="AK448" s="44"/>
      <c r="AL448" s="44"/>
      <c r="AM448" s="44"/>
      <c r="AN448" s="44"/>
      <c r="AO448" s="165"/>
      <c r="AP448" s="44"/>
      <c r="AQ448" s="44"/>
      <c r="AR448" s="44"/>
      <c r="AS448" s="44"/>
      <c r="AT448" s="44"/>
      <c r="AU448" s="44"/>
      <c r="AV448" s="646"/>
    </row>
    <row r="449" spans="1:48" ht="43.2" hidden="1">
      <c r="A449" s="669" t="s">
        <v>2410</v>
      </c>
      <c r="B449" s="685" t="s">
        <v>2331</v>
      </c>
      <c r="C449" s="685"/>
      <c r="D449" s="660" t="s">
        <v>610</v>
      </c>
      <c r="E449" s="43" t="s">
        <v>592</v>
      </c>
      <c r="F449" s="637"/>
      <c r="G449" s="637"/>
      <c r="H449" s="696">
        <v>2023</v>
      </c>
      <c r="I449" s="640"/>
      <c r="J449" s="639"/>
      <c r="K449" s="639"/>
      <c r="L449" s="639"/>
      <c r="M449" s="639"/>
      <c r="N449" s="640" t="s">
        <v>385</v>
      </c>
      <c r="O449" s="639" t="s">
        <v>737</v>
      </c>
      <c r="P449" s="639"/>
      <c r="Q449" s="639"/>
      <c r="R449" s="639"/>
      <c r="S449" s="640" t="s">
        <v>1063</v>
      </c>
      <c r="T449" s="639"/>
      <c r="U449" s="639"/>
      <c r="V449" s="640"/>
      <c r="W449" s="640"/>
      <c r="X449" s="640" t="s">
        <v>2411</v>
      </c>
      <c r="Y449" s="639" t="s">
        <v>737</v>
      </c>
      <c r="Z449" s="639"/>
      <c r="AA449" s="640"/>
      <c r="AB449" s="640"/>
      <c r="AC449" s="640" t="s">
        <v>2412</v>
      </c>
      <c r="AD449" s="639"/>
      <c r="AE449" s="639"/>
      <c r="AF449" s="640"/>
      <c r="AG449" s="640"/>
      <c r="AH449" s="640" t="s">
        <v>1700</v>
      </c>
      <c r="AI449" s="639"/>
      <c r="AJ449" s="639"/>
      <c r="AK449" s="640"/>
      <c r="AL449" s="640"/>
      <c r="AM449" s="640" t="s">
        <v>2413</v>
      </c>
      <c r="AN449" s="640"/>
      <c r="AO449" s="639"/>
      <c r="AP449" s="640"/>
      <c r="AQ449" s="640"/>
      <c r="AR449" s="640"/>
      <c r="AS449" s="640"/>
      <c r="AT449" s="640"/>
      <c r="AU449" s="640"/>
      <c r="AV449" s="641"/>
    </row>
    <row r="450" spans="1:48" ht="28.8" hidden="1">
      <c r="A450" s="670" t="s">
        <v>2414</v>
      </c>
      <c r="B450" s="684" t="s">
        <v>2415</v>
      </c>
      <c r="C450" s="684"/>
      <c r="D450" s="43" t="s">
        <v>591</v>
      </c>
      <c r="E450" s="43" t="s">
        <v>592</v>
      </c>
      <c r="F450" s="27"/>
      <c r="G450" s="27"/>
      <c r="H450" s="697">
        <v>2023</v>
      </c>
      <c r="I450" s="44"/>
      <c r="J450" s="165"/>
      <c r="K450" s="165"/>
      <c r="L450" s="165"/>
      <c r="M450" s="165"/>
      <c r="N450" s="44" t="s">
        <v>2416</v>
      </c>
      <c r="O450" s="165" t="s">
        <v>974</v>
      </c>
      <c r="P450" s="165"/>
      <c r="Q450" s="165"/>
      <c r="R450" s="165"/>
      <c r="S450" s="44" t="s">
        <v>2411</v>
      </c>
      <c r="T450" s="165" t="s">
        <v>737</v>
      </c>
      <c r="U450" s="165"/>
      <c r="V450" s="44"/>
      <c r="W450" s="44"/>
      <c r="X450" s="44" t="s">
        <v>385</v>
      </c>
      <c r="Y450" s="165" t="s">
        <v>737</v>
      </c>
      <c r="Z450" s="165"/>
      <c r="AA450" s="44"/>
      <c r="AB450" s="44"/>
      <c r="AC450" s="44"/>
      <c r="AD450" s="165"/>
      <c r="AE450" s="165"/>
      <c r="AF450" s="44"/>
      <c r="AG450" s="44"/>
      <c r="AH450" s="44"/>
      <c r="AI450" s="165"/>
      <c r="AJ450" s="165"/>
      <c r="AK450" s="44"/>
      <c r="AL450" s="44"/>
      <c r="AM450" s="44"/>
      <c r="AN450" s="44"/>
      <c r="AO450" s="165"/>
      <c r="AP450" s="44"/>
      <c r="AQ450" s="44"/>
      <c r="AR450" s="44"/>
      <c r="AS450" s="44"/>
      <c r="AT450" s="44"/>
      <c r="AU450" s="44"/>
      <c r="AV450" s="646"/>
    </row>
    <row r="451" spans="1:48" ht="28.8" hidden="1">
      <c r="A451" s="669" t="s">
        <v>2417</v>
      </c>
      <c r="B451" s="685" t="s">
        <v>2191</v>
      </c>
      <c r="C451" s="685"/>
      <c r="D451" s="43" t="s">
        <v>591</v>
      </c>
      <c r="E451" s="43" t="s">
        <v>592</v>
      </c>
      <c r="F451" s="637"/>
      <c r="G451" s="637"/>
      <c r="H451" s="696">
        <v>2023</v>
      </c>
      <c r="I451" s="640"/>
      <c r="J451" s="639"/>
      <c r="K451" s="639"/>
      <c r="L451" s="639"/>
      <c r="M451" s="639"/>
      <c r="N451" s="640" t="s">
        <v>2418</v>
      </c>
      <c r="O451" s="639" t="s">
        <v>641</v>
      </c>
      <c r="P451" s="639"/>
      <c r="Q451" s="639"/>
      <c r="R451" s="639"/>
      <c r="S451" s="640" t="s">
        <v>1063</v>
      </c>
      <c r="T451" s="639" t="s">
        <v>974</v>
      </c>
      <c r="U451" s="639"/>
      <c r="V451" s="640"/>
      <c r="W451" s="640"/>
      <c r="X451" s="640" t="s">
        <v>33</v>
      </c>
      <c r="Y451" s="639" t="s">
        <v>974</v>
      </c>
      <c r="Z451" s="639"/>
      <c r="AA451" s="640"/>
      <c r="AB451" s="640"/>
      <c r="AC451" s="640" t="s">
        <v>2419</v>
      </c>
      <c r="AD451" s="639"/>
      <c r="AE451" s="639" t="s">
        <v>2420</v>
      </c>
      <c r="AF451" s="640"/>
      <c r="AG451" s="640"/>
      <c r="AH451" s="640" t="s">
        <v>2421</v>
      </c>
      <c r="AI451" s="639"/>
      <c r="AJ451" s="639" t="s">
        <v>2422</v>
      </c>
      <c r="AK451" s="640"/>
      <c r="AL451" s="640"/>
      <c r="AM451" s="640"/>
      <c r="AN451" s="640"/>
      <c r="AO451" s="639"/>
      <c r="AP451" s="640"/>
      <c r="AQ451" s="640"/>
      <c r="AR451" s="640"/>
      <c r="AS451" s="640"/>
      <c r="AT451" s="640"/>
      <c r="AU451" s="640"/>
      <c r="AV451" s="641"/>
    </row>
    <row r="452" spans="1:48" ht="28.8" hidden="1">
      <c r="A452" s="670" t="s">
        <v>2423</v>
      </c>
      <c r="B452" s="684" t="s">
        <v>2424</v>
      </c>
      <c r="C452" s="684"/>
      <c r="D452" s="43" t="s">
        <v>662</v>
      </c>
      <c r="E452" s="43" t="s">
        <v>592</v>
      </c>
      <c r="F452" s="27"/>
      <c r="G452" s="27"/>
      <c r="H452" s="697">
        <v>2023</v>
      </c>
      <c r="I452" s="44"/>
      <c r="J452" s="165"/>
      <c r="K452" s="165"/>
      <c r="L452" s="165"/>
      <c r="M452" s="165"/>
      <c r="N452" s="44" t="s">
        <v>50</v>
      </c>
      <c r="O452" s="165" t="s">
        <v>1046</v>
      </c>
      <c r="P452" s="165"/>
      <c r="Q452" s="165"/>
      <c r="R452" s="165"/>
      <c r="S452" s="44" t="s">
        <v>321</v>
      </c>
      <c r="T452" s="165" t="s">
        <v>1046</v>
      </c>
      <c r="U452" s="165"/>
      <c r="V452" s="44"/>
      <c r="W452" s="44"/>
      <c r="X452" s="44"/>
      <c r="Y452" s="165"/>
      <c r="Z452" s="165"/>
      <c r="AA452" s="44"/>
      <c r="AB452" s="44"/>
      <c r="AC452" s="44" t="s">
        <v>2425</v>
      </c>
      <c r="AD452" s="165"/>
      <c r="AE452" s="165"/>
      <c r="AF452" s="44"/>
      <c r="AG452" s="44"/>
      <c r="AH452" s="44"/>
      <c r="AI452" s="165"/>
      <c r="AJ452" s="165"/>
      <c r="AK452" s="44"/>
      <c r="AL452" s="44"/>
      <c r="AM452" s="44"/>
      <c r="AN452" s="44"/>
      <c r="AO452" s="165"/>
      <c r="AP452" s="44"/>
      <c r="AQ452" s="44"/>
      <c r="AR452" s="44"/>
      <c r="AS452" s="44"/>
      <c r="AT452" s="44"/>
      <c r="AU452" s="44"/>
      <c r="AV452" s="646"/>
    </row>
    <row r="453" spans="1:48" ht="28.8" hidden="1">
      <c r="A453" s="669" t="s">
        <v>2426</v>
      </c>
      <c r="B453" s="685" t="s">
        <v>2427</v>
      </c>
      <c r="C453" s="685"/>
      <c r="D453" s="660" t="s">
        <v>591</v>
      </c>
      <c r="E453" s="43" t="s">
        <v>592</v>
      </c>
      <c r="F453" s="635">
        <v>2023</v>
      </c>
      <c r="G453" s="635">
        <v>2023</v>
      </c>
      <c r="H453" s="696">
        <v>2023</v>
      </c>
      <c r="I453" s="640"/>
      <c r="J453" s="639"/>
      <c r="K453" s="639"/>
      <c r="L453" s="639"/>
      <c r="M453" s="639"/>
      <c r="N453" s="640" t="s">
        <v>46</v>
      </c>
      <c r="O453" s="639" t="s">
        <v>641</v>
      </c>
      <c r="P453" s="639"/>
      <c r="Q453" s="639"/>
      <c r="R453" s="639"/>
      <c r="S453" s="640" t="s">
        <v>347</v>
      </c>
      <c r="T453" s="165" t="s">
        <v>641</v>
      </c>
      <c r="U453" s="639"/>
      <c r="V453" s="640"/>
      <c r="W453" s="640"/>
      <c r="X453" s="640" t="s">
        <v>344</v>
      </c>
      <c r="Y453" s="165" t="s">
        <v>641</v>
      </c>
      <c r="Z453" s="639"/>
      <c r="AA453" s="640"/>
      <c r="AB453" s="640"/>
      <c r="AC453" s="640" t="s">
        <v>2428</v>
      </c>
      <c r="AD453" s="639"/>
      <c r="AE453" s="639"/>
      <c r="AF453" s="640"/>
      <c r="AG453" s="640"/>
      <c r="AH453" s="640" t="s">
        <v>2429</v>
      </c>
      <c r="AI453" s="639"/>
      <c r="AJ453" s="639"/>
      <c r="AK453" s="640"/>
      <c r="AL453" s="640"/>
      <c r="AM453" s="640" t="s">
        <v>2430</v>
      </c>
      <c r="AN453" s="640"/>
      <c r="AO453" s="639"/>
      <c r="AP453" s="640"/>
      <c r="AQ453" s="640"/>
      <c r="AR453" s="640"/>
      <c r="AS453" s="640"/>
      <c r="AT453" s="640"/>
      <c r="AU453" s="640"/>
      <c r="AV453" s="641"/>
    </row>
    <row r="454" spans="1:48" ht="43.2" hidden="1">
      <c r="A454" s="670" t="s">
        <v>2431</v>
      </c>
      <c r="B454" s="684" t="s">
        <v>2432</v>
      </c>
      <c r="C454" s="684"/>
      <c r="D454" s="660" t="s">
        <v>591</v>
      </c>
      <c r="E454" s="43" t="s">
        <v>592</v>
      </c>
      <c r="F454" s="635">
        <v>2023</v>
      </c>
      <c r="G454" s="635">
        <v>2023</v>
      </c>
      <c r="H454" s="697">
        <v>2023</v>
      </c>
      <c r="I454" s="44"/>
      <c r="J454" s="165"/>
      <c r="K454" s="165"/>
      <c r="L454" s="165"/>
      <c r="M454" s="165"/>
      <c r="N454" s="44" t="s">
        <v>1670</v>
      </c>
      <c r="O454" s="165"/>
      <c r="P454" s="165"/>
      <c r="Q454" s="165"/>
      <c r="R454" s="165"/>
      <c r="S454" s="44" t="s">
        <v>37</v>
      </c>
      <c r="T454" s="165" t="s">
        <v>641</v>
      </c>
      <c r="U454" s="165"/>
      <c r="V454" s="44"/>
      <c r="W454" s="44"/>
      <c r="X454" s="44" t="s">
        <v>46</v>
      </c>
      <c r="Y454" s="165" t="s">
        <v>641</v>
      </c>
      <c r="Z454" s="165"/>
      <c r="AA454" s="44"/>
      <c r="AB454" s="44"/>
      <c r="AC454" s="44"/>
      <c r="AD454" s="165"/>
      <c r="AE454" s="165"/>
      <c r="AF454" s="44"/>
      <c r="AG454" s="44"/>
      <c r="AH454" s="44"/>
      <c r="AI454" s="165"/>
      <c r="AJ454" s="165"/>
      <c r="AK454" s="44"/>
      <c r="AL454" s="44"/>
      <c r="AM454" s="44"/>
      <c r="AN454" s="44"/>
      <c r="AO454" s="165"/>
      <c r="AP454" s="44"/>
      <c r="AQ454" s="44"/>
      <c r="AR454" s="44"/>
      <c r="AS454" s="44"/>
      <c r="AT454" s="44"/>
      <c r="AU454" s="44"/>
      <c r="AV454" s="646"/>
    </row>
    <row r="455" spans="1:48" ht="43.2" hidden="1">
      <c r="A455" s="669" t="s">
        <v>2433</v>
      </c>
      <c r="B455" s="685" t="s">
        <v>2434</v>
      </c>
      <c r="C455" s="685"/>
      <c r="D455" s="660" t="s">
        <v>595</v>
      </c>
      <c r="E455" s="43" t="s">
        <v>592</v>
      </c>
      <c r="F455" s="637"/>
      <c r="G455" s="637"/>
      <c r="H455" s="696">
        <v>2023</v>
      </c>
      <c r="I455" s="640"/>
      <c r="J455" s="639"/>
      <c r="K455" s="639"/>
      <c r="L455" s="639"/>
      <c r="M455" s="639"/>
      <c r="N455" s="640" t="s">
        <v>131</v>
      </c>
      <c r="O455" s="639" t="s">
        <v>737</v>
      </c>
      <c r="P455" s="639"/>
      <c r="Q455" s="639"/>
      <c r="R455" s="639"/>
      <c r="S455" s="640" t="s">
        <v>1125</v>
      </c>
      <c r="T455" s="639"/>
      <c r="U455" s="639" t="s">
        <v>739</v>
      </c>
      <c r="V455" s="640"/>
      <c r="W455" s="640"/>
      <c r="X455" s="640"/>
      <c r="Y455" s="639"/>
      <c r="Z455" s="639"/>
      <c r="AA455" s="640"/>
      <c r="AB455" s="640"/>
      <c r="AC455" s="640"/>
      <c r="AD455" s="639"/>
      <c r="AE455" s="639"/>
      <c r="AF455" s="640"/>
      <c r="AG455" s="640"/>
      <c r="AH455" s="640"/>
      <c r="AI455" s="639"/>
      <c r="AJ455" s="639"/>
      <c r="AK455" s="640"/>
      <c r="AL455" s="640"/>
      <c r="AM455" s="640"/>
      <c r="AN455" s="640"/>
      <c r="AO455" s="639"/>
      <c r="AP455" s="640"/>
      <c r="AQ455" s="640"/>
      <c r="AR455" s="640"/>
      <c r="AS455" s="640"/>
      <c r="AT455" s="640"/>
      <c r="AU455" s="640"/>
      <c r="AV455" s="641"/>
    </row>
    <row r="456" spans="1:48" ht="28.8" hidden="1">
      <c r="A456" s="670" t="s">
        <v>2435</v>
      </c>
      <c r="B456" s="684" t="s">
        <v>2436</v>
      </c>
      <c r="C456" s="684"/>
      <c r="D456" s="43" t="s">
        <v>591</v>
      </c>
      <c r="E456" s="43" t="s">
        <v>592</v>
      </c>
      <c r="F456" s="27"/>
      <c r="G456" s="27"/>
      <c r="H456" s="697">
        <v>2023</v>
      </c>
      <c r="I456" s="44"/>
      <c r="J456" s="165"/>
      <c r="K456" s="165"/>
      <c r="L456" s="165"/>
      <c r="M456" s="165"/>
      <c r="N456" s="44" t="s">
        <v>120</v>
      </c>
      <c r="O456" s="165" t="s">
        <v>1097</v>
      </c>
      <c r="P456" s="165"/>
      <c r="Q456" s="165"/>
      <c r="R456" s="165"/>
      <c r="S456" s="44" t="s">
        <v>59</v>
      </c>
      <c r="T456" s="165" t="s">
        <v>1097</v>
      </c>
      <c r="U456" s="165"/>
      <c r="V456" s="44"/>
      <c r="W456" s="44"/>
      <c r="X456" s="44"/>
      <c r="Y456" s="165"/>
      <c r="Z456" s="165"/>
      <c r="AA456" s="44"/>
      <c r="AB456" s="44"/>
      <c r="AC456" s="44"/>
      <c r="AD456" s="165"/>
      <c r="AE456" s="165"/>
      <c r="AF456" s="44"/>
      <c r="AG456" s="44"/>
      <c r="AH456" s="44"/>
      <c r="AI456" s="165"/>
      <c r="AJ456" s="165"/>
      <c r="AK456" s="44"/>
      <c r="AL456" s="44"/>
      <c r="AM456" s="44"/>
      <c r="AN456" s="44"/>
      <c r="AO456" s="165"/>
      <c r="AP456" s="44"/>
      <c r="AQ456" s="44"/>
      <c r="AR456" s="44"/>
      <c r="AS456" s="44"/>
      <c r="AT456" s="44"/>
      <c r="AU456" s="44"/>
      <c r="AV456" s="646"/>
    </row>
    <row r="457" spans="1:48" ht="43.2" hidden="1">
      <c r="A457" s="669" t="s">
        <v>2437</v>
      </c>
      <c r="B457" s="685" t="s">
        <v>2438</v>
      </c>
      <c r="C457" s="685"/>
      <c r="D457" s="43" t="s">
        <v>591</v>
      </c>
      <c r="E457" s="43" t="s">
        <v>592</v>
      </c>
      <c r="F457" s="635"/>
      <c r="G457" s="635"/>
      <c r="H457" s="696">
        <v>2023</v>
      </c>
      <c r="I457" s="640"/>
      <c r="J457" s="639"/>
      <c r="K457" s="639"/>
      <c r="L457" s="639"/>
      <c r="M457" s="639"/>
      <c r="N457" s="640" t="s">
        <v>94</v>
      </c>
      <c r="O457" s="639" t="s">
        <v>568</v>
      </c>
      <c r="P457" s="639"/>
      <c r="Q457" s="639"/>
      <c r="R457" s="639"/>
      <c r="S457" s="640" t="s">
        <v>404</v>
      </c>
      <c r="T457" s="639" t="s">
        <v>568</v>
      </c>
      <c r="U457" s="639"/>
      <c r="V457" s="640"/>
      <c r="W457" s="640"/>
      <c r="X457" s="640" t="s">
        <v>992</v>
      </c>
      <c r="Y457" s="639"/>
      <c r="Z457" s="639"/>
      <c r="AA457" s="640"/>
      <c r="AB457" s="640"/>
      <c r="AC457" s="640" t="s">
        <v>2439</v>
      </c>
      <c r="AD457" s="639"/>
      <c r="AE457" s="639"/>
      <c r="AF457" s="640"/>
      <c r="AG457" s="640"/>
      <c r="AH457" s="640"/>
      <c r="AI457" s="639"/>
      <c r="AJ457" s="639"/>
      <c r="AK457" s="640"/>
      <c r="AL457" s="640"/>
      <c r="AM457" s="640"/>
      <c r="AN457" s="640"/>
      <c r="AO457" s="639"/>
      <c r="AP457" s="640"/>
      <c r="AQ457" s="640"/>
      <c r="AR457" s="640"/>
      <c r="AS457" s="640"/>
      <c r="AT457" s="640"/>
      <c r="AU457" s="640"/>
      <c r="AV457" s="641"/>
    </row>
    <row r="458" spans="1:48" ht="43.2" hidden="1">
      <c r="A458" s="670" t="s">
        <v>2440</v>
      </c>
      <c r="B458" s="684" t="s">
        <v>2441</v>
      </c>
      <c r="C458" s="684"/>
      <c r="D458" s="43" t="s">
        <v>591</v>
      </c>
      <c r="E458" s="43" t="s">
        <v>592</v>
      </c>
      <c r="F458" s="27"/>
      <c r="G458" s="27"/>
      <c r="H458" s="697">
        <v>2023</v>
      </c>
      <c r="I458" s="44"/>
      <c r="J458" s="165"/>
      <c r="K458" s="165"/>
      <c r="L458" s="165"/>
      <c r="M458" s="165"/>
      <c r="N458" s="44" t="s">
        <v>401</v>
      </c>
      <c r="O458" s="165" t="s">
        <v>202</v>
      </c>
      <c r="P458" s="165"/>
      <c r="Q458" s="165"/>
      <c r="R458" s="165"/>
      <c r="S458" s="44" t="s">
        <v>2442</v>
      </c>
      <c r="T458" s="165"/>
      <c r="U458" s="165"/>
      <c r="V458" s="44"/>
      <c r="W458" s="44"/>
      <c r="X458" s="44" t="s">
        <v>2443</v>
      </c>
      <c r="Y458" s="165"/>
      <c r="Z458" s="165"/>
      <c r="AA458" s="44"/>
      <c r="AB458" s="44"/>
      <c r="AC458" s="44"/>
      <c r="AD458" s="165"/>
      <c r="AE458" s="165"/>
      <c r="AF458" s="44"/>
      <c r="AG458" s="44"/>
      <c r="AH458" s="44"/>
      <c r="AI458" s="165"/>
      <c r="AJ458" s="165"/>
      <c r="AK458" s="44"/>
      <c r="AL458" s="44"/>
      <c r="AM458" s="44"/>
      <c r="AN458" s="44"/>
      <c r="AO458" s="165"/>
      <c r="AP458" s="44"/>
      <c r="AQ458" s="44"/>
      <c r="AR458" s="44"/>
      <c r="AS458" s="44"/>
      <c r="AT458" s="44"/>
      <c r="AU458" s="44"/>
      <c r="AV458" s="646"/>
    </row>
    <row r="459" spans="1:48" hidden="1">
      <c r="A459" s="716" t="s">
        <v>2444</v>
      </c>
      <c r="B459" s="685" t="s">
        <v>2445</v>
      </c>
      <c r="C459" s="685"/>
      <c r="D459" s="660" t="s">
        <v>617</v>
      </c>
      <c r="E459" s="660"/>
      <c r="F459" s="637"/>
      <c r="G459" s="637"/>
      <c r="H459" s="696">
        <v>2023</v>
      </c>
      <c r="I459" s="640"/>
      <c r="J459" s="639"/>
      <c r="K459" s="639"/>
      <c r="L459" s="639"/>
      <c r="M459" s="639"/>
      <c r="N459" s="640"/>
      <c r="O459" s="639"/>
      <c r="P459" s="639"/>
      <c r="Q459" s="639"/>
      <c r="R459" s="639"/>
      <c r="S459" s="640"/>
      <c r="T459" s="639"/>
      <c r="U459" s="639"/>
      <c r="V459" s="640"/>
      <c r="W459" s="640"/>
      <c r="X459" s="640"/>
      <c r="Y459" s="639"/>
      <c r="Z459" s="639"/>
      <c r="AA459" s="640"/>
      <c r="AB459" s="640"/>
      <c r="AC459" s="640"/>
      <c r="AD459" s="639"/>
      <c r="AE459" s="639"/>
      <c r="AF459" s="640"/>
      <c r="AG459" s="640"/>
      <c r="AH459" s="640"/>
      <c r="AI459" s="639"/>
      <c r="AJ459" s="639"/>
      <c r="AK459" s="640"/>
      <c r="AL459" s="640"/>
      <c r="AM459" s="640"/>
      <c r="AN459" s="640"/>
      <c r="AO459" s="639"/>
      <c r="AP459" s="640"/>
      <c r="AQ459" s="640"/>
      <c r="AR459" s="640"/>
      <c r="AS459" s="640"/>
      <c r="AT459" s="640"/>
      <c r="AU459" s="640"/>
      <c r="AV459" s="641"/>
    </row>
    <row r="460" spans="1:48" hidden="1">
      <c r="A460" s="717" t="s">
        <v>2446</v>
      </c>
      <c r="B460" s="684" t="s">
        <v>2447</v>
      </c>
      <c r="C460" s="684"/>
      <c r="D460" s="660" t="s">
        <v>617</v>
      </c>
      <c r="E460" s="43"/>
      <c r="F460" s="27"/>
      <c r="G460" s="27"/>
      <c r="H460" s="697">
        <v>2023</v>
      </c>
      <c r="I460" s="44"/>
      <c r="J460" s="165"/>
      <c r="K460" s="165"/>
      <c r="L460" s="165"/>
      <c r="M460" s="165"/>
      <c r="N460" s="44"/>
      <c r="O460" s="165"/>
      <c r="P460" s="165"/>
      <c r="Q460" s="165"/>
      <c r="R460" s="165"/>
      <c r="S460" s="44"/>
      <c r="T460" s="165"/>
      <c r="U460" s="165"/>
      <c r="V460" s="44"/>
      <c r="W460" s="44"/>
      <c r="X460" s="44"/>
      <c r="Y460" s="165"/>
      <c r="Z460" s="165"/>
      <c r="AA460" s="44"/>
      <c r="AB460" s="44"/>
      <c r="AC460" s="44"/>
      <c r="AD460" s="165"/>
      <c r="AE460" s="165"/>
      <c r="AF460" s="44"/>
      <c r="AG460" s="44"/>
      <c r="AH460" s="44"/>
      <c r="AI460" s="165"/>
      <c r="AJ460" s="165"/>
      <c r="AK460" s="44"/>
      <c r="AL460" s="44"/>
      <c r="AM460" s="44"/>
      <c r="AN460" s="44"/>
      <c r="AO460" s="165"/>
      <c r="AP460" s="44"/>
      <c r="AQ460" s="44"/>
      <c r="AR460" s="44"/>
      <c r="AS460" s="44"/>
      <c r="AT460" s="44"/>
      <c r="AU460" s="44"/>
      <c r="AV460" s="646"/>
    </row>
    <row r="461" spans="1:48" ht="28.8" hidden="1">
      <c r="A461" s="669" t="s">
        <v>2448</v>
      </c>
      <c r="B461" s="685" t="s">
        <v>2449</v>
      </c>
      <c r="C461" s="685"/>
      <c r="D461" s="660" t="s">
        <v>662</v>
      </c>
      <c r="E461" s="660"/>
      <c r="F461" s="637"/>
      <c r="G461" s="637"/>
      <c r="H461" s="696">
        <v>2023</v>
      </c>
      <c r="I461" s="640" t="s">
        <v>33</v>
      </c>
      <c r="J461" s="639"/>
      <c r="K461" s="639"/>
      <c r="L461" s="639"/>
      <c r="M461" s="639"/>
      <c r="N461" s="640" t="s">
        <v>2450</v>
      </c>
      <c r="O461" s="639"/>
      <c r="P461" s="639"/>
      <c r="Q461" s="639"/>
      <c r="R461" s="639"/>
      <c r="S461" s="640" t="s">
        <v>33</v>
      </c>
      <c r="T461" s="639" t="s">
        <v>1097</v>
      </c>
      <c r="U461" s="639"/>
      <c r="V461" s="640"/>
      <c r="W461" s="640"/>
      <c r="X461" s="640" t="s">
        <v>89</v>
      </c>
      <c r="Y461" s="639" t="s">
        <v>202</v>
      </c>
      <c r="Z461" s="639"/>
      <c r="AA461" s="640"/>
      <c r="AB461" s="640"/>
      <c r="AC461" s="640"/>
      <c r="AD461" s="639"/>
      <c r="AE461" s="639"/>
      <c r="AF461" s="640"/>
      <c r="AG461" s="640"/>
      <c r="AH461" s="640"/>
      <c r="AI461" s="639"/>
      <c r="AJ461" s="639"/>
      <c r="AK461" s="640"/>
      <c r="AL461" s="640"/>
      <c r="AM461" s="640"/>
      <c r="AN461" s="640"/>
      <c r="AO461" s="639"/>
      <c r="AP461" s="640"/>
      <c r="AQ461" s="640"/>
      <c r="AR461" s="640"/>
      <c r="AS461" s="640"/>
      <c r="AT461" s="640"/>
      <c r="AU461" s="640"/>
      <c r="AV461" s="641"/>
    </row>
    <row r="462" spans="1:48" ht="28.8" hidden="1">
      <c r="A462" s="670" t="s">
        <v>2451</v>
      </c>
      <c r="B462" s="684" t="s">
        <v>1326</v>
      </c>
      <c r="C462" s="684"/>
      <c r="D462" s="43" t="s">
        <v>591</v>
      </c>
      <c r="E462" s="43" t="s">
        <v>592</v>
      </c>
      <c r="F462" s="27"/>
      <c r="G462" s="27"/>
      <c r="H462" s="697">
        <v>2023</v>
      </c>
      <c r="I462" s="44"/>
      <c r="J462" s="165"/>
      <c r="K462" s="165"/>
      <c r="L462" s="165"/>
      <c r="M462" s="165"/>
      <c r="N462" s="44" t="s">
        <v>98</v>
      </c>
      <c r="O462" s="165" t="s">
        <v>641</v>
      </c>
      <c r="P462" s="165"/>
      <c r="Q462" s="165"/>
      <c r="R462" s="165"/>
      <c r="S462" s="44" t="s">
        <v>1331</v>
      </c>
      <c r="T462" s="165"/>
      <c r="U462" s="165"/>
      <c r="V462" s="44"/>
      <c r="W462" s="44"/>
      <c r="X462" s="44" t="s">
        <v>2452</v>
      </c>
      <c r="Y462" s="165"/>
      <c r="Z462" s="165"/>
      <c r="AA462" s="44"/>
      <c r="AB462" s="44"/>
      <c r="AC462" s="44" t="s">
        <v>2453</v>
      </c>
      <c r="AD462" s="165"/>
      <c r="AE462" s="165"/>
      <c r="AF462" s="44"/>
      <c r="AG462" s="44"/>
      <c r="AH462" s="44"/>
      <c r="AI462" s="165"/>
      <c r="AJ462" s="165"/>
      <c r="AK462" s="44"/>
      <c r="AL462" s="44"/>
      <c r="AM462" s="44"/>
      <c r="AN462" s="44"/>
      <c r="AO462" s="165"/>
      <c r="AP462" s="44"/>
      <c r="AQ462" s="44"/>
      <c r="AR462" s="44"/>
      <c r="AS462" s="44"/>
      <c r="AT462" s="44"/>
      <c r="AU462" s="44"/>
      <c r="AV462" s="646"/>
    </row>
    <row r="463" spans="1:48" hidden="1">
      <c r="A463" s="669" t="s">
        <v>2454</v>
      </c>
      <c r="B463" s="685" t="s">
        <v>2455</v>
      </c>
      <c r="C463" s="685"/>
      <c r="D463" s="660" t="s">
        <v>602</v>
      </c>
      <c r="E463" s="660"/>
      <c r="F463" s="637"/>
      <c r="G463" s="637"/>
      <c r="H463" s="696">
        <v>2023</v>
      </c>
      <c r="I463" s="640"/>
      <c r="J463" s="639"/>
      <c r="K463" s="639"/>
      <c r="L463" s="639"/>
      <c r="M463" s="639"/>
      <c r="N463" s="640" t="s">
        <v>47</v>
      </c>
      <c r="O463" s="639" t="s">
        <v>640</v>
      </c>
      <c r="P463" s="639"/>
      <c r="Q463" s="639"/>
      <c r="R463" s="639"/>
      <c r="S463" s="640" t="s">
        <v>2456</v>
      </c>
      <c r="T463" s="639"/>
      <c r="U463" s="639"/>
      <c r="V463" s="640"/>
      <c r="W463" s="640"/>
      <c r="X463" s="640"/>
      <c r="Y463" s="639"/>
      <c r="Z463" s="639"/>
      <c r="AA463" s="640"/>
      <c r="AB463" s="640"/>
      <c r="AC463" s="640"/>
      <c r="AD463" s="639"/>
      <c r="AE463" s="639"/>
      <c r="AF463" s="640"/>
      <c r="AG463" s="640"/>
      <c r="AH463" s="640"/>
      <c r="AI463" s="639"/>
      <c r="AJ463" s="639"/>
      <c r="AK463" s="640"/>
      <c r="AL463" s="640"/>
      <c r="AM463" s="640"/>
      <c r="AN463" s="640"/>
      <c r="AO463" s="639"/>
      <c r="AP463" s="640"/>
      <c r="AQ463" s="640"/>
      <c r="AR463" s="640"/>
      <c r="AS463" s="640"/>
      <c r="AT463" s="640"/>
      <c r="AU463" s="640"/>
      <c r="AV463" s="641"/>
    </row>
    <row r="464" spans="1:48" ht="28.8" hidden="1">
      <c r="A464" s="670" t="s">
        <v>2457</v>
      </c>
      <c r="B464" s="684" t="s">
        <v>2458</v>
      </c>
      <c r="C464" s="684"/>
      <c r="D464" s="660" t="s">
        <v>602</v>
      </c>
      <c r="E464" s="43"/>
      <c r="F464" s="27"/>
      <c r="G464" s="27"/>
      <c r="H464" s="697">
        <v>2023</v>
      </c>
      <c r="I464" s="44"/>
      <c r="J464" s="165"/>
      <c r="K464" s="165"/>
      <c r="L464" s="165"/>
      <c r="M464" s="165"/>
      <c r="N464" s="44" t="s">
        <v>2459</v>
      </c>
      <c r="O464" s="165"/>
      <c r="P464" s="165"/>
      <c r="Q464" s="165"/>
      <c r="R464" s="165"/>
      <c r="S464" s="44" t="s">
        <v>2460</v>
      </c>
      <c r="T464" s="165"/>
      <c r="U464" s="165"/>
      <c r="V464" s="44"/>
      <c r="W464" s="44"/>
      <c r="X464" s="44" t="s">
        <v>2461</v>
      </c>
      <c r="Y464" s="165"/>
      <c r="Z464" s="165"/>
      <c r="AA464" s="44"/>
      <c r="AB464" s="44"/>
      <c r="AC464" s="44"/>
      <c r="AD464" s="165"/>
      <c r="AE464" s="165"/>
      <c r="AF464" s="44"/>
      <c r="AG464" s="44"/>
      <c r="AH464" s="44"/>
      <c r="AI464" s="165"/>
      <c r="AJ464" s="165"/>
      <c r="AK464" s="44"/>
      <c r="AL464" s="44"/>
      <c r="AM464" s="44"/>
      <c r="AN464" s="44"/>
      <c r="AO464" s="165"/>
      <c r="AP464" s="44"/>
      <c r="AQ464" s="44"/>
      <c r="AR464" s="44"/>
      <c r="AS464" s="44"/>
      <c r="AT464" s="44"/>
      <c r="AU464" s="44"/>
      <c r="AV464" s="646"/>
    </row>
    <row r="465" spans="1:48" ht="28.8" hidden="1">
      <c r="A465" s="669" t="s">
        <v>2462</v>
      </c>
      <c r="B465" s="685" t="s">
        <v>2463</v>
      </c>
      <c r="C465" s="685"/>
      <c r="D465" s="660" t="s">
        <v>1230</v>
      </c>
      <c r="E465" s="660"/>
      <c r="F465" s="637"/>
      <c r="G465" s="637"/>
      <c r="H465" s="696">
        <v>2023</v>
      </c>
      <c r="I465" s="640"/>
      <c r="J465" s="639"/>
      <c r="K465" s="639"/>
      <c r="L465" s="639"/>
      <c r="M465" s="639"/>
      <c r="N465" s="44" t="s">
        <v>2459</v>
      </c>
      <c r="O465" s="639"/>
      <c r="P465" s="639"/>
      <c r="Q465" s="639"/>
      <c r="R465" s="639"/>
      <c r="S465" s="640"/>
      <c r="T465" s="639"/>
      <c r="U465" s="639"/>
      <c r="V465" s="640"/>
      <c r="W465" s="640"/>
      <c r="X465" s="640"/>
      <c r="Y465" s="639"/>
      <c r="Z465" s="639"/>
      <c r="AA465" s="640"/>
      <c r="AB465" s="640"/>
      <c r="AC465" s="640"/>
      <c r="AD465" s="639"/>
      <c r="AE465" s="639"/>
      <c r="AF465" s="640"/>
      <c r="AG465" s="640"/>
      <c r="AH465" s="640"/>
      <c r="AI465" s="639"/>
      <c r="AJ465" s="639"/>
      <c r="AK465" s="640"/>
      <c r="AL465" s="640"/>
      <c r="AM465" s="640"/>
      <c r="AN465" s="640"/>
      <c r="AO465" s="639"/>
      <c r="AP465" s="640"/>
      <c r="AQ465" s="640"/>
      <c r="AR465" s="640"/>
      <c r="AS465" s="640"/>
      <c r="AT465" s="640"/>
      <c r="AU465" s="640"/>
      <c r="AV465" s="641"/>
    </row>
    <row r="466" spans="1:48" ht="28.8" hidden="1">
      <c r="A466" s="670" t="s">
        <v>2464</v>
      </c>
      <c r="B466" s="684" t="s">
        <v>2465</v>
      </c>
      <c r="C466" s="872"/>
      <c r="D466" s="672" t="s">
        <v>610</v>
      </c>
      <c r="E466" s="672" t="s">
        <v>592</v>
      </c>
      <c r="F466" s="27"/>
      <c r="G466" s="27"/>
      <c r="H466" s="697">
        <v>2023</v>
      </c>
      <c r="I466" s="44"/>
      <c r="J466" s="165"/>
      <c r="K466" s="165"/>
      <c r="L466" s="165"/>
      <c r="M466" s="165"/>
      <c r="N466" s="44" t="s">
        <v>2466</v>
      </c>
      <c r="O466" s="165"/>
      <c r="P466" s="165"/>
      <c r="Q466" s="165"/>
      <c r="R466" s="165"/>
      <c r="S466" s="44" t="s">
        <v>13</v>
      </c>
      <c r="T466" s="165" t="s">
        <v>640</v>
      </c>
      <c r="U466" s="165"/>
      <c r="V466" s="44"/>
      <c r="W466" s="44"/>
      <c r="X466" s="44" t="s">
        <v>27</v>
      </c>
      <c r="Y466" s="165" t="s">
        <v>737</v>
      </c>
      <c r="Z466" s="165"/>
      <c r="AA466" s="44"/>
      <c r="AB466" s="44"/>
      <c r="AC466" s="44" t="s">
        <v>2467</v>
      </c>
      <c r="AD466" s="165"/>
      <c r="AE466" s="165"/>
      <c r="AF466" s="44"/>
      <c r="AG466" s="44"/>
      <c r="AH466" s="44" t="s">
        <v>2468</v>
      </c>
      <c r="AI466" s="165"/>
      <c r="AJ466" s="165"/>
      <c r="AK466" s="44"/>
      <c r="AL466" s="44"/>
      <c r="AM466" s="44"/>
      <c r="AN466" s="44"/>
      <c r="AO466" s="165"/>
      <c r="AP466" s="44"/>
      <c r="AQ466" s="44"/>
      <c r="AR466" s="44"/>
      <c r="AS466" s="44"/>
      <c r="AT466" s="44"/>
      <c r="AU466" s="44"/>
      <c r="AV466" s="646"/>
    </row>
    <row r="467" spans="1:48" ht="43.2" hidden="1">
      <c r="A467" s="669" t="s">
        <v>2469</v>
      </c>
      <c r="B467" s="685" t="s">
        <v>2391</v>
      </c>
      <c r="C467" s="873"/>
      <c r="D467" s="688" t="s">
        <v>591</v>
      </c>
      <c r="E467" s="688" t="s">
        <v>592</v>
      </c>
      <c r="F467" s="637"/>
      <c r="G467" s="637"/>
      <c r="H467" s="696">
        <v>2023</v>
      </c>
      <c r="I467" s="640"/>
      <c r="J467" s="639"/>
      <c r="K467" s="639"/>
      <c r="L467" s="639"/>
      <c r="M467" s="639"/>
      <c r="N467" s="640" t="s">
        <v>2470</v>
      </c>
      <c r="O467" s="639"/>
      <c r="P467" s="639"/>
      <c r="Q467" s="639"/>
      <c r="R467" s="639"/>
      <c r="S467" s="640" t="s">
        <v>94</v>
      </c>
      <c r="T467" s="639" t="s">
        <v>568</v>
      </c>
      <c r="U467" s="639"/>
      <c r="V467" s="640"/>
      <c r="W467" s="640"/>
      <c r="X467" s="640" t="s">
        <v>92</v>
      </c>
      <c r="Y467" s="639" t="s">
        <v>568</v>
      </c>
      <c r="Z467" s="639"/>
      <c r="AA467" s="640"/>
      <c r="AB467" s="640"/>
      <c r="AC467" s="640" t="s">
        <v>2471</v>
      </c>
      <c r="AD467" s="639"/>
      <c r="AE467" s="639"/>
      <c r="AF467" s="640"/>
      <c r="AG467" s="640"/>
      <c r="AH467" s="640"/>
      <c r="AI467" s="639"/>
      <c r="AJ467" s="639"/>
      <c r="AK467" s="640"/>
      <c r="AL467" s="640"/>
      <c r="AM467" s="640"/>
      <c r="AN467" s="640"/>
      <c r="AO467" s="639"/>
      <c r="AP467" s="640"/>
      <c r="AQ467" s="640"/>
      <c r="AR467" s="640"/>
      <c r="AS467" s="640"/>
      <c r="AT467" s="640"/>
      <c r="AU467" s="640"/>
      <c r="AV467" s="641"/>
    </row>
    <row r="468" spans="1:48" ht="26.4" hidden="1">
      <c r="A468" s="680" t="s">
        <v>2472</v>
      </c>
      <c r="B468" s="681" t="s">
        <v>2284</v>
      </c>
      <c r="C468" s="681"/>
      <c r="D468" s="672" t="s">
        <v>610</v>
      </c>
      <c r="E468" s="672" t="s">
        <v>592</v>
      </c>
      <c r="F468" s="682">
        <v>2023</v>
      </c>
      <c r="G468" s="671">
        <v>2023</v>
      </c>
      <c r="H468" s="700">
        <v>2023</v>
      </c>
      <c r="I468" s="681" t="s">
        <v>13</v>
      </c>
      <c r="J468" s="683" t="s">
        <v>2473</v>
      </c>
      <c r="K468" s="683" t="s">
        <v>1945</v>
      </c>
      <c r="L468" s="683" t="s">
        <v>640</v>
      </c>
      <c r="M468" s="683" t="s">
        <v>569</v>
      </c>
      <c r="N468" s="681" t="s">
        <v>2474</v>
      </c>
      <c r="O468" s="683" t="s">
        <v>640</v>
      </c>
      <c r="P468" s="683" t="s">
        <v>569</v>
      </c>
      <c r="Q468" s="674" t="s">
        <v>2475</v>
      </c>
      <c r="R468" s="674" t="s">
        <v>2476</v>
      </c>
      <c r="S468" s="681" t="s">
        <v>868</v>
      </c>
      <c r="T468" s="683" t="s">
        <v>2477</v>
      </c>
      <c r="U468" s="683" t="s">
        <v>2478</v>
      </c>
      <c r="V468" s="681" t="s">
        <v>1230</v>
      </c>
      <c r="W468" s="681" t="s">
        <v>2479</v>
      </c>
      <c r="X468" s="681" t="s">
        <v>1947</v>
      </c>
      <c r="Y468" s="674" t="s">
        <v>2480</v>
      </c>
      <c r="Z468" s="683" t="s">
        <v>2481</v>
      </c>
      <c r="AA468" s="673" t="s">
        <v>2482</v>
      </c>
      <c r="AB468" s="673" t="s">
        <v>2483</v>
      </c>
      <c r="AC468" s="673" t="s">
        <v>24</v>
      </c>
      <c r="AD468" s="674" t="s">
        <v>641</v>
      </c>
      <c r="AE468" s="683" t="s">
        <v>2484</v>
      </c>
      <c r="AF468" s="673" t="s">
        <v>2485</v>
      </c>
      <c r="AG468" s="681" t="s">
        <v>1324</v>
      </c>
      <c r="AH468" s="673" t="s">
        <v>1946</v>
      </c>
      <c r="AI468" s="674" t="s">
        <v>2486</v>
      </c>
      <c r="AJ468" s="683" t="s">
        <v>2487</v>
      </c>
      <c r="AK468" s="673" t="s">
        <v>2488</v>
      </c>
      <c r="AL468" s="673" t="s">
        <v>2489</v>
      </c>
      <c r="AM468" s="673" t="s">
        <v>2490</v>
      </c>
      <c r="AN468" s="673" t="s">
        <v>2491</v>
      </c>
      <c r="AO468" s="673" t="s">
        <v>2492</v>
      </c>
      <c r="AP468" s="673" t="s">
        <v>2493</v>
      </c>
      <c r="AQ468" s="673" t="s">
        <v>2494</v>
      </c>
      <c r="AR468" s="673" t="s">
        <v>2495</v>
      </c>
      <c r="AS468" s="673" t="s">
        <v>2496</v>
      </c>
      <c r="AT468" s="673" t="s">
        <v>2497</v>
      </c>
      <c r="AU468" s="673" t="s">
        <v>2498</v>
      </c>
      <c r="AV468" s="675" t="s">
        <v>2499</v>
      </c>
    </row>
    <row r="469" spans="1:48" ht="43.2" hidden="1">
      <c r="A469" s="691" t="s">
        <v>2500</v>
      </c>
      <c r="B469" s="687" t="s">
        <v>2501</v>
      </c>
      <c r="C469" s="687"/>
      <c r="D469" s="688" t="s">
        <v>591</v>
      </c>
      <c r="E469" s="688" t="s">
        <v>592</v>
      </c>
      <c r="F469" s="682">
        <v>2023</v>
      </c>
      <c r="G469" s="671">
        <v>2023</v>
      </c>
      <c r="H469" s="700">
        <v>2023</v>
      </c>
      <c r="I469" s="673"/>
      <c r="J469" s="674"/>
      <c r="K469" s="674"/>
      <c r="L469" s="674"/>
      <c r="M469" s="674"/>
      <c r="N469" s="673" t="s">
        <v>2502</v>
      </c>
      <c r="O469" s="674" t="s">
        <v>202</v>
      </c>
      <c r="P469" s="683" t="s">
        <v>569</v>
      </c>
      <c r="Q469" s="674"/>
      <c r="R469" s="674"/>
      <c r="S469" s="673" t="s">
        <v>27</v>
      </c>
      <c r="T469" s="674" t="s">
        <v>737</v>
      </c>
      <c r="U469" s="683" t="s">
        <v>569</v>
      </c>
      <c r="V469" s="673"/>
      <c r="W469" s="673"/>
      <c r="X469" s="673" t="s">
        <v>32</v>
      </c>
      <c r="Y469" s="674" t="s">
        <v>641</v>
      </c>
      <c r="Z469" s="683" t="s">
        <v>569</v>
      </c>
      <c r="AA469" s="673"/>
      <c r="AB469" s="673"/>
      <c r="AC469" s="673" t="s">
        <v>2503</v>
      </c>
      <c r="AD469" s="674"/>
      <c r="AE469" s="683" t="s">
        <v>569</v>
      </c>
      <c r="AF469" s="673"/>
      <c r="AG469" s="673"/>
      <c r="AH469" s="673" t="s">
        <v>2504</v>
      </c>
      <c r="AI469" s="674"/>
      <c r="AJ469" s="674"/>
      <c r="AK469" s="673"/>
      <c r="AL469" s="673"/>
      <c r="AM469" s="673" t="s">
        <v>2505</v>
      </c>
      <c r="AN469" s="673"/>
      <c r="AO469" s="683" t="s">
        <v>569</v>
      </c>
      <c r="AP469" s="673"/>
      <c r="AQ469" s="673"/>
      <c r="AR469" s="673"/>
      <c r="AS469" s="673"/>
      <c r="AT469" s="673"/>
      <c r="AU469" s="673"/>
      <c r="AV469" s="675"/>
    </row>
    <row r="470" spans="1:48" ht="28.8" hidden="1">
      <c r="A470" s="686" t="s">
        <v>2506</v>
      </c>
      <c r="B470" s="687" t="s">
        <v>2507</v>
      </c>
      <c r="C470" s="687"/>
      <c r="D470" s="688" t="s">
        <v>610</v>
      </c>
      <c r="E470" s="688" t="s">
        <v>592</v>
      </c>
      <c r="F470" s="682">
        <v>2023</v>
      </c>
      <c r="G470" s="671">
        <v>2023</v>
      </c>
      <c r="H470" s="700">
        <v>2023</v>
      </c>
      <c r="I470" s="673"/>
      <c r="J470" s="674"/>
      <c r="K470" s="674"/>
      <c r="L470" s="674"/>
      <c r="M470" s="674"/>
      <c r="N470" s="692" t="s">
        <v>131</v>
      </c>
      <c r="O470" s="674" t="s">
        <v>737</v>
      </c>
      <c r="P470" s="683" t="s">
        <v>569</v>
      </c>
      <c r="Q470" s="674"/>
      <c r="R470" s="674"/>
      <c r="S470" s="673" t="s">
        <v>27</v>
      </c>
      <c r="T470" s="674" t="s">
        <v>737</v>
      </c>
      <c r="U470" s="683" t="s">
        <v>569</v>
      </c>
      <c r="V470" s="673"/>
      <c r="W470" s="673"/>
      <c r="X470" s="673" t="s">
        <v>25</v>
      </c>
      <c r="Y470" s="674" t="s">
        <v>737</v>
      </c>
      <c r="Z470" s="683" t="s">
        <v>569</v>
      </c>
      <c r="AA470" s="673"/>
      <c r="AB470" s="673"/>
      <c r="AC470" s="673" t="s">
        <v>612</v>
      </c>
      <c r="AD470" s="674"/>
      <c r="AE470" s="683" t="s">
        <v>569</v>
      </c>
      <c r="AF470" s="673"/>
      <c r="AG470" s="673"/>
      <c r="AH470" s="673"/>
      <c r="AI470" s="674"/>
      <c r="AJ470" s="674"/>
      <c r="AK470" s="673"/>
      <c r="AL470" s="673"/>
      <c r="AM470" s="673"/>
      <c r="AN470" s="673"/>
      <c r="AO470" s="674"/>
      <c r="AP470" s="673"/>
      <c r="AQ470" s="673"/>
      <c r="AR470" s="673"/>
      <c r="AS470" s="673"/>
      <c r="AT470" s="673"/>
      <c r="AU470" s="673"/>
      <c r="AV470" s="675"/>
    </row>
    <row r="471" spans="1:48" ht="43.2" hidden="1">
      <c r="A471" s="689" t="s">
        <v>2508</v>
      </c>
      <c r="B471" s="687" t="s">
        <v>2509</v>
      </c>
      <c r="C471" s="687"/>
      <c r="D471" s="635" t="s">
        <v>566</v>
      </c>
      <c r="E471" s="688" t="s">
        <v>1410</v>
      </c>
      <c r="F471" s="682">
        <v>2023</v>
      </c>
      <c r="G471" s="671">
        <v>2023</v>
      </c>
      <c r="H471" s="700">
        <v>2023</v>
      </c>
      <c r="I471" s="673"/>
      <c r="J471" s="674"/>
      <c r="K471" s="674"/>
      <c r="L471" s="674"/>
      <c r="M471" s="674"/>
      <c r="N471" s="673" t="s">
        <v>22</v>
      </c>
      <c r="O471" s="674" t="s">
        <v>737</v>
      </c>
      <c r="P471" s="683" t="s">
        <v>569</v>
      </c>
      <c r="Q471" s="674"/>
      <c r="R471" s="674"/>
      <c r="S471" s="673"/>
      <c r="T471" s="674"/>
      <c r="U471" s="674"/>
      <c r="V471" s="673"/>
      <c r="W471" s="673"/>
      <c r="X471" s="673"/>
      <c r="Y471" s="674"/>
      <c r="Z471" s="674"/>
      <c r="AA471" s="673"/>
      <c r="AB471" s="673"/>
      <c r="AC471" s="673"/>
      <c r="AD471" s="674"/>
      <c r="AE471" s="674"/>
      <c r="AF471" s="673"/>
      <c r="AG471" s="673"/>
      <c r="AH471" s="673"/>
      <c r="AI471" s="674"/>
      <c r="AJ471" s="674"/>
      <c r="AK471" s="673"/>
      <c r="AL471" s="673"/>
      <c r="AM471" s="673"/>
      <c r="AN471" s="673"/>
      <c r="AO471" s="674"/>
      <c r="AP471" s="673"/>
      <c r="AQ471" s="673"/>
      <c r="AR471" s="673"/>
      <c r="AS471" s="673"/>
      <c r="AT471" s="673"/>
      <c r="AU471" s="673"/>
      <c r="AV471" s="675"/>
    </row>
    <row r="472" spans="1:48" ht="28.8" hidden="1">
      <c r="A472" s="686" t="s">
        <v>2510</v>
      </c>
      <c r="B472" s="687" t="s">
        <v>2511</v>
      </c>
      <c r="C472" s="687"/>
      <c r="D472" s="688" t="s">
        <v>591</v>
      </c>
      <c r="E472" s="688" t="s">
        <v>592</v>
      </c>
      <c r="F472" s="682">
        <v>2023</v>
      </c>
      <c r="G472" s="671">
        <v>2023</v>
      </c>
      <c r="H472" s="700">
        <v>2023</v>
      </c>
      <c r="I472" s="673"/>
      <c r="J472" s="674"/>
      <c r="K472" s="674"/>
      <c r="L472" s="674"/>
      <c r="M472" s="674"/>
      <c r="N472" s="673" t="s">
        <v>2512</v>
      </c>
      <c r="O472" s="674"/>
      <c r="P472" s="683" t="s">
        <v>569</v>
      </c>
      <c r="Q472" s="674"/>
      <c r="R472" s="674"/>
      <c r="S472" s="673" t="s">
        <v>16</v>
      </c>
      <c r="T472" s="674" t="s">
        <v>737</v>
      </c>
      <c r="U472" s="683" t="s">
        <v>569</v>
      </c>
      <c r="V472" s="673"/>
      <c r="W472" s="673"/>
      <c r="X472" s="673" t="s">
        <v>22</v>
      </c>
      <c r="Y472" s="674" t="s">
        <v>737</v>
      </c>
      <c r="Z472" s="683" t="s">
        <v>569</v>
      </c>
      <c r="AA472" s="673"/>
      <c r="AB472" s="673"/>
      <c r="AC472" s="673"/>
      <c r="AD472" s="674"/>
      <c r="AE472" s="674"/>
      <c r="AF472" s="673"/>
      <c r="AG472" s="673"/>
      <c r="AH472" s="673"/>
      <c r="AI472" s="674"/>
      <c r="AJ472" s="674"/>
      <c r="AK472" s="673"/>
      <c r="AL472" s="673"/>
      <c r="AM472" s="673"/>
      <c r="AN472" s="673"/>
      <c r="AO472" s="674"/>
      <c r="AP472" s="673"/>
      <c r="AQ472" s="673"/>
      <c r="AR472" s="673"/>
      <c r="AS472" s="673"/>
      <c r="AT472" s="673"/>
      <c r="AU472" s="673"/>
      <c r="AV472" s="675"/>
    </row>
    <row r="473" spans="1:48" ht="28.8" hidden="1">
      <c r="A473" s="42" t="s">
        <v>2513</v>
      </c>
      <c r="B473" s="687" t="s">
        <v>2501</v>
      </c>
      <c r="C473" s="687"/>
      <c r="D473" s="688" t="s">
        <v>591</v>
      </c>
      <c r="E473" s="688" t="s">
        <v>592</v>
      </c>
      <c r="F473" s="682">
        <v>2023</v>
      </c>
      <c r="G473" s="671">
        <v>2023</v>
      </c>
      <c r="H473" s="700">
        <v>2023</v>
      </c>
      <c r="I473" s="673"/>
      <c r="J473" s="674"/>
      <c r="K473" s="674"/>
      <c r="L473" s="674"/>
      <c r="M473" s="674"/>
      <c r="N473" s="673" t="s">
        <v>2514</v>
      </c>
      <c r="O473" s="674"/>
      <c r="P473" s="674"/>
      <c r="Q473" s="674"/>
      <c r="R473" s="674"/>
      <c r="S473" s="673" t="s">
        <v>2502</v>
      </c>
      <c r="T473" s="674" t="s">
        <v>202</v>
      </c>
      <c r="U473" s="683" t="s">
        <v>569</v>
      </c>
      <c r="V473" s="673"/>
      <c r="W473" s="673"/>
      <c r="X473" s="673" t="s">
        <v>22</v>
      </c>
      <c r="Y473" s="674" t="s">
        <v>737</v>
      </c>
      <c r="Z473" s="683" t="s">
        <v>569</v>
      </c>
      <c r="AA473" s="673"/>
      <c r="AB473" s="673"/>
      <c r="AC473" s="673"/>
      <c r="AD473" s="674"/>
      <c r="AE473" s="674"/>
      <c r="AF473" s="673"/>
      <c r="AG473" s="673"/>
      <c r="AH473" s="673"/>
      <c r="AI473" s="674"/>
      <c r="AJ473" s="674"/>
      <c r="AK473" s="673"/>
      <c r="AL473" s="673"/>
      <c r="AM473" s="673"/>
      <c r="AN473" s="673"/>
      <c r="AO473" s="674"/>
      <c r="AP473" s="673"/>
      <c r="AQ473" s="673"/>
      <c r="AR473" s="673"/>
      <c r="AS473" s="673"/>
      <c r="AT473" s="673"/>
      <c r="AU473" s="673"/>
      <c r="AV473" s="675"/>
    </row>
    <row r="474" spans="1:48" ht="28.8" hidden="1">
      <c r="A474" s="689" t="s">
        <v>2515</v>
      </c>
      <c r="B474" s="687" t="s">
        <v>2516</v>
      </c>
      <c r="C474" s="687"/>
      <c r="D474" s="688" t="s">
        <v>591</v>
      </c>
      <c r="E474" s="688" t="s">
        <v>592</v>
      </c>
      <c r="F474" s="682">
        <v>2023</v>
      </c>
      <c r="G474" s="671">
        <v>2023</v>
      </c>
      <c r="H474" s="700">
        <v>2023</v>
      </c>
      <c r="I474" s="673"/>
      <c r="J474" s="674"/>
      <c r="K474" s="674"/>
      <c r="L474" s="674"/>
      <c r="M474" s="674"/>
      <c r="N474" s="673" t="s">
        <v>93</v>
      </c>
      <c r="O474" s="674" t="s">
        <v>737</v>
      </c>
      <c r="P474" s="683" t="s">
        <v>569</v>
      </c>
      <c r="Q474" s="674"/>
      <c r="R474" s="674"/>
      <c r="S474" s="673" t="s">
        <v>2411</v>
      </c>
      <c r="T474" s="674" t="s">
        <v>737</v>
      </c>
      <c r="U474" s="683" t="s">
        <v>569</v>
      </c>
      <c r="V474" s="673"/>
      <c r="W474" s="673"/>
      <c r="X474" s="673" t="s">
        <v>22</v>
      </c>
      <c r="Y474" s="674" t="s">
        <v>737</v>
      </c>
      <c r="Z474" s="683" t="s">
        <v>569</v>
      </c>
      <c r="AA474" s="673"/>
      <c r="AB474" s="673"/>
      <c r="AC474" s="673"/>
      <c r="AD474" s="674"/>
      <c r="AE474" s="674"/>
      <c r="AF474" s="673"/>
      <c r="AG474" s="673"/>
      <c r="AH474" s="673"/>
      <c r="AI474" s="674"/>
      <c r="AJ474" s="674"/>
      <c r="AK474" s="673"/>
      <c r="AL474" s="673"/>
      <c r="AM474" s="673"/>
      <c r="AN474" s="673"/>
      <c r="AO474" s="674"/>
      <c r="AP474" s="673"/>
      <c r="AQ474" s="673"/>
      <c r="AR474" s="673"/>
      <c r="AS474" s="673"/>
      <c r="AT474" s="673"/>
      <c r="AU474" s="673"/>
      <c r="AV474" s="675"/>
    </row>
    <row r="475" spans="1:48" ht="43.2" hidden="1">
      <c r="A475" s="42" t="s">
        <v>2517</v>
      </c>
      <c r="B475" s="687" t="s">
        <v>2518</v>
      </c>
      <c r="C475" s="687"/>
      <c r="D475" s="635" t="s">
        <v>566</v>
      </c>
      <c r="E475" s="688" t="s">
        <v>1410</v>
      </c>
      <c r="F475" s="682">
        <v>2023</v>
      </c>
      <c r="G475" s="671">
        <v>2023</v>
      </c>
      <c r="H475" s="700">
        <v>2023</v>
      </c>
      <c r="I475" s="673"/>
      <c r="J475" s="674"/>
      <c r="K475" s="674"/>
      <c r="L475" s="674"/>
      <c r="M475" s="674"/>
      <c r="N475" s="673" t="s">
        <v>2519</v>
      </c>
      <c r="O475" s="674"/>
      <c r="P475" s="674"/>
      <c r="Q475" s="674"/>
      <c r="R475" s="674"/>
      <c r="S475" s="673" t="s">
        <v>25</v>
      </c>
      <c r="T475" s="674" t="s">
        <v>737</v>
      </c>
      <c r="U475" s="683" t="s">
        <v>569</v>
      </c>
      <c r="V475" s="673"/>
      <c r="W475" s="673"/>
      <c r="X475" s="673" t="s">
        <v>131</v>
      </c>
      <c r="Y475" s="674" t="s">
        <v>737</v>
      </c>
      <c r="Z475" s="683" t="s">
        <v>569</v>
      </c>
      <c r="AA475" s="673"/>
      <c r="AB475" s="673"/>
      <c r="AC475" s="673"/>
      <c r="AD475" s="674"/>
      <c r="AE475" s="674"/>
      <c r="AF475" s="673"/>
      <c r="AG475" s="673"/>
      <c r="AH475" s="673"/>
      <c r="AI475" s="674"/>
      <c r="AJ475" s="674"/>
      <c r="AK475" s="673"/>
      <c r="AL475" s="673"/>
      <c r="AM475" s="673"/>
      <c r="AN475" s="673"/>
      <c r="AO475" s="674"/>
      <c r="AP475" s="673"/>
      <c r="AQ475" s="673"/>
      <c r="AR475" s="673"/>
      <c r="AS475" s="673"/>
      <c r="AT475" s="673"/>
      <c r="AU475" s="673"/>
      <c r="AV475" s="675"/>
    </row>
    <row r="476" spans="1:48" ht="28.8" hidden="1">
      <c r="A476" s="42" t="s">
        <v>2520</v>
      </c>
      <c r="B476" s="687" t="s">
        <v>2383</v>
      </c>
      <c r="C476" s="687"/>
      <c r="D476" s="688" t="s">
        <v>1070</v>
      </c>
      <c r="E476" s="688" t="s">
        <v>592</v>
      </c>
      <c r="F476" s="682">
        <v>2023</v>
      </c>
      <c r="G476" s="671">
        <v>2023</v>
      </c>
      <c r="H476" s="700">
        <v>2023</v>
      </c>
      <c r="I476" s="673"/>
      <c r="J476" s="674"/>
      <c r="K476" s="674"/>
      <c r="L476" s="674"/>
      <c r="M476" s="674"/>
      <c r="N476" s="673" t="s">
        <v>34</v>
      </c>
      <c r="O476" s="674" t="s">
        <v>568</v>
      </c>
      <c r="P476" s="683" t="s">
        <v>569</v>
      </c>
      <c r="Q476" s="674"/>
      <c r="R476" s="674"/>
      <c r="S476" s="673" t="s">
        <v>94</v>
      </c>
      <c r="T476" s="674" t="s">
        <v>568</v>
      </c>
      <c r="U476" s="683" t="s">
        <v>569</v>
      </c>
      <c r="V476" s="673"/>
      <c r="W476" s="673"/>
      <c r="X476" s="673" t="s">
        <v>25</v>
      </c>
      <c r="Y476" s="674" t="s">
        <v>737</v>
      </c>
      <c r="Z476" s="683" t="s">
        <v>569</v>
      </c>
      <c r="AA476" s="673"/>
      <c r="AB476" s="673"/>
      <c r="AC476" s="673"/>
      <c r="AD476" s="674"/>
      <c r="AE476" s="674"/>
      <c r="AF476" s="673"/>
      <c r="AG476" s="673"/>
      <c r="AH476" s="673"/>
      <c r="AI476" s="674"/>
      <c r="AJ476" s="674"/>
      <c r="AK476" s="673"/>
      <c r="AL476" s="673"/>
      <c r="AM476" s="673"/>
      <c r="AN476" s="673"/>
      <c r="AO476" s="674"/>
      <c r="AP476" s="673"/>
      <c r="AQ476" s="673"/>
      <c r="AR476" s="673"/>
      <c r="AS476" s="673"/>
      <c r="AT476" s="673"/>
      <c r="AU476" s="673"/>
      <c r="AV476" s="675"/>
    </row>
    <row r="477" spans="1:48" ht="43.2" hidden="1">
      <c r="A477" s="689" t="s">
        <v>2521</v>
      </c>
      <c r="B477" s="687" t="s">
        <v>2522</v>
      </c>
      <c r="C477" s="687"/>
      <c r="D477" s="688" t="s">
        <v>816</v>
      </c>
      <c r="E477" s="688" t="s">
        <v>592</v>
      </c>
      <c r="F477" s="682">
        <v>2023</v>
      </c>
      <c r="G477" s="671">
        <v>2023</v>
      </c>
      <c r="H477" s="700">
        <v>2023</v>
      </c>
      <c r="I477" s="673"/>
      <c r="J477" s="674"/>
      <c r="K477" s="674"/>
      <c r="L477" s="674"/>
      <c r="M477" s="674"/>
      <c r="N477" s="673" t="s">
        <v>203</v>
      </c>
      <c r="O477" s="674" t="s">
        <v>737</v>
      </c>
      <c r="P477" s="683" t="s">
        <v>569</v>
      </c>
      <c r="Q477" s="674"/>
      <c r="R477" s="674"/>
      <c r="S477" s="673" t="s">
        <v>740</v>
      </c>
      <c r="T477" s="674"/>
      <c r="U477" s="674"/>
      <c r="V477" s="673"/>
      <c r="W477" s="673"/>
      <c r="X477" s="673" t="s">
        <v>741</v>
      </c>
      <c r="Y477" s="674"/>
      <c r="Z477" s="674"/>
      <c r="AA477" s="673"/>
      <c r="AB477" s="673"/>
      <c r="AC477" s="673"/>
      <c r="AD477" s="674"/>
      <c r="AE477" s="674"/>
      <c r="AF477" s="673"/>
      <c r="AG477" s="673"/>
      <c r="AH477" s="673"/>
      <c r="AI477" s="674"/>
      <c r="AJ477" s="674"/>
      <c r="AK477" s="673"/>
      <c r="AL477" s="673"/>
      <c r="AM477" s="673"/>
      <c r="AN477" s="673"/>
      <c r="AO477" s="674"/>
      <c r="AP477" s="673"/>
      <c r="AQ477" s="673"/>
      <c r="AR477" s="673"/>
      <c r="AS477" s="673"/>
      <c r="AT477" s="673"/>
      <c r="AU477" s="673"/>
      <c r="AV477" s="675"/>
    </row>
    <row r="478" spans="1:48" ht="28.8" hidden="1">
      <c r="A478" s="686" t="s">
        <v>2523</v>
      </c>
      <c r="B478" s="687" t="s">
        <v>2524</v>
      </c>
      <c r="C478" s="687"/>
      <c r="D478" s="635" t="s">
        <v>566</v>
      </c>
      <c r="E478" s="688" t="s">
        <v>592</v>
      </c>
      <c r="F478" s="682">
        <v>2023</v>
      </c>
      <c r="G478" s="671">
        <v>2023</v>
      </c>
      <c r="H478" s="700">
        <v>2023</v>
      </c>
      <c r="I478" s="673"/>
      <c r="J478" s="674"/>
      <c r="K478" s="674"/>
      <c r="L478" s="674"/>
      <c r="M478" s="674"/>
      <c r="N478" s="687" t="s">
        <v>33</v>
      </c>
      <c r="O478" s="674"/>
      <c r="P478" s="674"/>
      <c r="Q478" s="674"/>
      <c r="R478" s="674"/>
      <c r="S478" s="673" t="s">
        <v>1063</v>
      </c>
      <c r="T478" s="674"/>
      <c r="U478" s="674"/>
      <c r="V478" s="673"/>
      <c r="W478" s="673"/>
      <c r="X478" s="673" t="s">
        <v>54</v>
      </c>
      <c r="Y478" s="674" t="s">
        <v>641</v>
      </c>
      <c r="Z478" s="674"/>
      <c r="AA478" s="673"/>
      <c r="AB478" s="673"/>
      <c r="AC478" s="673" t="s">
        <v>113</v>
      </c>
      <c r="AD478" s="674" t="s">
        <v>737</v>
      </c>
      <c r="AE478" s="674"/>
      <c r="AF478" s="673"/>
      <c r="AG478" s="673"/>
      <c r="AH478" s="673" t="s">
        <v>2525</v>
      </c>
      <c r="AI478" s="674"/>
      <c r="AJ478" s="674"/>
      <c r="AK478" s="673"/>
      <c r="AL478" s="673"/>
      <c r="AM478" s="673"/>
      <c r="AN478" s="673"/>
      <c r="AO478" s="674"/>
      <c r="AP478" s="673"/>
      <c r="AQ478" s="673"/>
      <c r="AR478" s="673"/>
      <c r="AS478" s="673"/>
      <c r="AT478" s="673"/>
      <c r="AU478" s="673"/>
      <c r="AV478" s="675"/>
    </row>
    <row r="479" spans="1:48" ht="28.8" hidden="1">
      <c r="A479" s="686" t="s">
        <v>2526</v>
      </c>
      <c r="B479" s="687" t="s">
        <v>2158</v>
      </c>
      <c r="C479" s="687"/>
      <c r="D479" s="688" t="s">
        <v>595</v>
      </c>
      <c r="E479" s="688" t="s">
        <v>592</v>
      </c>
      <c r="F479" s="682">
        <v>2023</v>
      </c>
      <c r="G479" s="671">
        <v>2023</v>
      </c>
      <c r="H479" s="700">
        <v>2023</v>
      </c>
      <c r="I479" s="673"/>
      <c r="J479" s="674"/>
      <c r="K479" s="674"/>
      <c r="L479" s="674"/>
      <c r="M479" s="674"/>
      <c r="N479" s="687" t="s">
        <v>93</v>
      </c>
      <c r="O479" s="674" t="s">
        <v>737</v>
      </c>
      <c r="P479" s="674"/>
      <c r="Q479" s="674"/>
      <c r="R479" s="674"/>
      <c r="S479" s="673" t="s">
        <v>2527</v>
      </c>
      <c r="T479" s="674" t="s">
        <v>737</v>
      </c>
      <c r="U479" s="674"/>
      <c r="V479" s="673"/>
      <c r="W479" s="673"/>
      <c r="X479" s="673" t="s">
        <v>37</v>
      </c>
      <c r="Y479" s="674" t="s">
        <v>2314</v>
      </c>
      <c r="Z479" s="674"/>
      <c r="AA479" s="673"/>
      <c r="AB479" s="673"/>
      <c r="AC479" s="673" t="s">
        <v>2528</v>
      </c>
      <c r="AD479" s="674"/>
      <c r="AE479" s="674" t="s">
        <v>2529</v>
      </c>
      <c r="AF479" s="673"/>
      <c r="AG479" s="673"/>
      <c r="AH479" s="673"/>
      <c r="AI479" s="674"/>
      <c r="AJ479" s="674"/>
      <c r="AK479" s="673"/>
      <c r="AL479" s="673"/>
      <c r="AM479" s="673"/>
      <c r="AN479" s="673"/>
      <c r="AO479" s="674"/>
      <c r="AP479" s="673"/>
      <c r="AQ479" s="673"/>
      <c r="AR479" s="673"/>
      <c r="AS479" s="673"/>
      <c r="AT479" s="673"/>
      <c r="AU479" s="673"/>
      <c r="AV479" s="675"/>
    </row>
    <row r="480" spans="1:48" ht="28.8" hidden="1">
      <c r="A480" s="686" t="s">
        <v>2414</v>
      </c>
      <c r="B480" s="687" t="s">
        <v>2530</v>
      </c>
      <c r="C480" s="687"/>
      <c r="D480" s="688" t="s">
        <v>591</v>
      </c>
      <c r="E480" s="688" t="s">
        <v>592</v>
      </c>
      <c r="F480" s="682">
        <v>2023</v>
      </c>
      <c r="G480" s="671">
        <v>2023</v>
      </c>
      <c r="H480" s="700">
        <v>2023</v>
      </c>
      <c r="I480" s="673"/>
      <c r="J480" s="674"/>
      <c r="K480" s="674"/>
      <c r="L480" s="674"/>
      <c r="M480" s="674"/>
      <c r="N480" s="673" t="s">
        <v>1063</v>
      </c>
      <c r="O480" s="674"/>
      <c r="P480" s="674"/>
      <c r="Q480" s="674"/>
      <c r="R480" s="674"/>
      <c r="S480" s="673" t="s">
        <v>2411</v>
      </c>
      <c r="T480" s="674" t="s">
        <v>737</v>
      </c>
      <c r="U480" s="674"/>
      <c r="V480" s="673"/>
      <c r="W480" s="673"/>
      <c r="X480" s="673" t="s">
        <v>385</v>
      </c>
      <c r="Y480" s="674" t="s">
        <v>737</v>
      </c>
      <c r="Z480" s="674"/>
      <c r="AA480" s="673"/>
      <c r="AB480" s="673"/>
      <c r="AC480" s="673"/>
      <c r="AD480" s="674"/>
      <c r="AE480" s="674"/>
      <c r="AF480" s="673"/>
      <c r="AG480" s="673"/>
      <c r="AH480" s="673"/>
      <c r="AI480" s="674"/>
      <c r="AJ480" s="674"/>
      <c r="AK480" s="673"/>
      <c r="AL480" s="673"/>
      <c r="AM480" s="673"/>
      <c r="AN480" s="673"/>
      <c r="AO480" s="674"/>
      <c r="AP480" s="673"/>
      <c r="AQ480" s="673"/>
      <c r="AR480" s="673"/>
      <c r="AS480" s="673"/>
      <c r="AT480" s="673"/>
      <c r="AU480" s="673"/>
      <c r="AV480" s="675"/>
    </row>
    <row r="481" spans="1:48" ht="28.8" hidden="1">
      <c r="A481" s="686" t="s">
        <v>2531</v>
      </c>
      <c r="B481" s="687" t="s">
        <v>2532</v>
      </c>
      <c r="C481" s="687"/>
      <c r="D481" s="635" t="s">
        <v>566</v>
      </c>
      <c r="E481" s="688" t="s">
        <v>1410</v>
      </c>
      <c r="F481" s="682">
        <v>2023</v>
      </c>
      <c r="G481" s="671">
        <v>2023</v>
      </c>
      <c r="H481" s="700">
        <v>2023</v>
      </c>
      <c r="I481" s="673"/>
      <c r="J481" s="674"/>
      <c r="K481" s="674"/>
      <c r="L481" s="674"/>
      <c r="M481" s="674"/>
      <c r="N481" s="673" t="s">
        <v>131</v>
      </c>
      <c r="O481" s="674" t="s">
        <v>737</v>
      </c>
      <c r="P481" s="674"/>
      <c r="Q481" s="674"/>
      <c r="R481" s="674"/>
      <c r="S481" s="673"/>
      <c r="T481" s="674"/>
      <c r="U481" s="674"/>
      <c r="V481" s="673"/>
      <c r="W481" s="673"/>
      <c r="X481" s="673"/>
      <c r="Y481" s="674"/>
      <c r="Z481" s="674"/>
      <c r="AA481" s="673"/>
      <c r="AB481" s="673"/>
      <c r="AC481" s="673"/>
      <c r="AD481" s="674"/>
      <c r="AE481" s="674"/>
      <c r="AF481" s="673"/>
      <c r="AG481" s="673"/>
      <c r="AH481" s="673"/>
      <c r="AI481" s="674"/>
      <c r="AJ481" s="674"/>
      <c r="AK481" s="673"/>
      <c r="AL481" s="673"/>
      <c r="AM481" s="673"/>
      <c r="AN481" s="673"/>
      <c r="AO481" s="674"/>
      <c r="AP481" s="673"/>
      <c r="AQ481" s="673"/>
      <c r="AR481" s="673"/>
      <c r="AS481" s="673"/>
      <c r="AT481" s="673"/>
      <c r="AU481" s="673"/>
      <c r="AV481" s="675"/>
    </row>
    <row r="482" spans="1:48" ht="28.8" hidden="1">
      <c r="A482" s="686" t="s">
        <v>2533</v>
      </c>
      <c r="B482" s="687" t="s">
        <v>2434</v>
      </c>
      <c r="C482" s="687"/>
      <c r="D482" s="688" t="s">
        <v>595</v>
      </c>
      <c r="E482" s="688" t="s">
        <v>592</v>
      </c>
      <c r="F482" s="682">
        <v>2023</v>
      </c>
      <c r="G482" s="671">
        <v>2023</v>
      </c>
      <c r="H482" s="700">
        <v>2023</v>
      </c>
      <c r="I482" s="673"/>
      <c r="J482" s="674"/>
      <c r="K482" s="674"/>
      <c r="L482" s="674"/>
      <c r="M482" s="674"/>
      <c r="N482" s="673" t="s">
        <v>131</v>
      </c>
      <c r="O482" s="674" t="s">
        <v>737</v>
      </c>
      <c r="P482" s="674"/>
      <c r="Q482" s="674"/>
      <c r="R482" s="674"/>
      <c r="S482" s="673"/>
      <c r="T482" s="674"/>
      <c r="U482" s="674"/>
      <c r="V482" s="673"/>
      <c r="W482" s="673"/>
      <c r="X482" s="673"/>
      <c r="Y482" s="674"/>
      <c r="Z482" s="674"/>
      <c r="AA482" s="673"/>
      <c r="AB482" s="673"/>
      <c r="AC482" s="673"/>
      <c r="AD482" s="674"/>
      <c r="AE482" s="674"/>
      <c r="AF482" s="673"/>
      <c r="AG482" s="673"/>
      <c r="AH482" s="673"/>
      <c r="AI482" s="674"/>
      <c r="AJ482" s="674"/>
      <c r="AK482" s="673"/>
      <c r="AL482" s="673"/>
      <c r="AM482" s="673"/>
      <c r="AN482" s="673"/>
      <c r="AO482" s="674"/>
      <c r="AP482" s="673"/>
      <c r="AQ482" s="673"/>
      <c r="AR482" s="673"/>
      <c r="AS482" s="673"/>
      <c r="AT482" s="673"/>
      <c r="AU482" s="673"/>
      <c r="AV482" s="675"/>
    </row>
    <row r="483" spans="1:48" ht="28.8" hidden="1">
      <c r="A483" s="686" t="s">
        <v>2534</v>
      </c>
      <c r="B483" s="687" t="s">
        <v>2535</v>
      </c>
      <c r="C483" s="687"/>
      <c r="D483" s="688" t="s">
        <v>1478</v>
      </c>
      <c r="E483" s="688" t="s">
        <v>592</v>
      </c>
      <c r="F483" s="682">
        <v>2023</v>
      </c>
      <c r="G483" s="671">
        <v>2023</v>
      </c>
      <c r="H483" s="700">
        <v>2023</v>
      </c>
      <c r="I483" s="673"/>
      <c r="J483" s="674"/>
      <c r="K483" s="674"/>
      <c r="L483" s="674"/>
      <c r="M483" s="674"/>
      <c r="N483" s="673" t="s">
        <v>85</v>
      </c>
      <c r="O483" s="674" t="s">
        <v>598</v>
      </c>
      <c r="P483" s="674"/>
      <c r="Q483" s="674"/>
      <c r="R483" s="674"/>
      <c r="S483" s="673" t="s">
        <v>131</v>
      </c>
      <c r="T483" s="674" t="s">
        <v>737</v>
      </c>
      <c r="U483" s="674"/>
      <c r="V483" s="673"/>
      <c r="W483" s="673"/>
      <c r="X483" s="673"/>
      <c r="Y483" s="674"/>
      <c r="Z483" s="674"/>
      <c r="AA483" s="673"/>
      <c r="AB483" s="673"/>
      <c r="AC483" s="673"/>
      <c r="AD483" s="674"/>
      <c r="AE483" s="674"/>
      <c r="AF483" s="673"/>
      <c r="AG483" s="673"/>
      <c r="AH483" s="673"/>
      <c r="AI483" s="674"/>
      <c r="AJ483" s="674"/>
      <c r="AK483" s="673"/>
      <c r="AL483" s="673"/>
      <c r="AM483" s="673"/>
      <c r="AN483" s="673"/>
      <c r="AO483" s="674"/>
      <c r="AP483" s="673"/>
      <c r="AQ483" s="673"/>
      <c r="AR483" s="673"/>
      <c r="AS483" s="673"/>
      <c r="AT483" s="673"/>
      <c r="AU483" s="673"/>
      <c r="AV483" s="675"/>
    </row>
    <row r="484" spans="1:48" ht="28.8" hidden="1">
      <c r="A484" s="686" t="s">
        <v>2534</v>
      </c>
      <c r="B484" s="687" t="s">
        <v>2535</v>
      </c>
      <c r="C484" s="687"/>
      <c r="D484" s="688" t="s">
        <v>704</v>
      </c>
      <c r="E484" s="688" t="s">
        <v>1410</v>
      </c>
      <c r="F484" s="682">
        <v>2023</v>
      </c>
      <c r="G484" s="671">
        <v>2023</v>
      </c>
      <c r="H484" s="700">
        <v>2023</v>
      </c>
      <c r="I484" s="673"/>
      <c r="J484" s="674"/>
      <c r="K484" s="674"/>
      <c r="L484" s="674"/>
      <c r="M484" s="674"/>
      <c r="N484" s="673" t="s">
        <v>85</v>
      </c>
      <c r="O484" s="674" t="s">
        <v>598</v>
      </c>
      <c r="P484" s="674"/>
      <c r="Q484" s="674"/>
      <c r="R484" s="674"/>
      <c r="S484" s="673" t="s">
        <v>131</v>
      </c>
      <c r="T484" s="674" t="s">
        <v>737</v>
      </c>
      <c r="U484" s="674"/>
      <c r="V484" s="673"/>
      <c r="W484" s="673"/>
      <c r="X484" s="673"/>
      <c r="Y484" s="674"/>
      <c r="Z484" s="674"/>
      <c r="AA484" s="673"/>
      <c r="AB484" s="673"/>
      <c r="AC484" s="673"/>
      <c r="AD484" s="674"/>
      <c r="AE484" s="674"/>
      <c r="AF484" s="673"/>
      <c r="AG484" s="673"/>
      <c r="AH484" s="673"/>
      <c r="AI484" s="674"/>
      <c r="AJ484" s="674"/>
      <c r="AK484" s="673"/>
      <c r="AL484" s="673"/>
      <c r="AM484" s="673"/>
      <c r="AN484" s="673"/>
      <c r="AO484" s="674"/>
      <c r="AP484" s="673"/>
      <c r="AQ484" s="673"/>
      <c r="AR484" s="673"/>
      <c r="AS484" s="673"/>
      <c r="AT484" s="673"/>
      <c r="AU484" s="673"/>
      <c r="AV484" s="675"/>
    </row>
    <row r="485" spans="1:48" ht="28.8" hidden="1">
      <c r="A485" s="686" t="s">
        <v>2536</v>
      </c>
      <c r="B485" s="687" t="s">
        <v>191</v>
      </c>
      <c r="C485" s="687"/>
      <c r="D485" s="688" t="s">
        <v>2537</v>
      </c>
      <c r="E485" s="688" t="s">
        <v>1230</v>
      </c>
      <c r="F485" s="682">
        <v>2023</v>
      </c>
      <c r="G485" s="671">
        <v>2023</v>
      </c>
      <c r="H485" s="700">
        <v>2023</v>
      </c>
      <c r="I485" s="673"/>
      <c r="J485" s="674"/>
      <c r="K485" s="674"/>
      <c r="L485" s="674"/>
      <c r="M485" s="674"/>
      <c r="N485" s="673" t="s">
        <v>450</v>
      </c>
      <c r="O485" s="674" t="s">
        <v>737</v>
      </c>
      <c r="P485" s="674"/>
      <c r="Q485" s="674"/>
      <c r="R485" s="674"/>
      <c r="S485" s="673"/>
      <c r="T485" s="674"/>
      <c r="U485" s="674"/>
      <c r="V485" s="673"/>
      <c r="W485" s="673"/>
      <c r="X485" s="673"/>
      <c r="Y485" s="674"/>
      <c r="Z485" s="674"/>
      <c r="AA485" s="673"/>
      <c r="AB485" s="673"/>
      <c r="AC485" s="673"/>
      <c r="AD485" s="674"/>
      <c r="AE485" s="674"/>
      <c r="AF485" s="673"/>
      <c r="AG485" s="673"/>
      <c r="AH485" s="673"/>
      <c r="AI485" s="674"/>
      <c r="AJ485" s="674"/>
      <c r="AK485" s="673"/>
      <c r="AL485" s="673"/>
      <c r="AM485" s="673"/>
      <c r="AN485" s="673"/>
      <c r="AO485" s="674"/>
      <c r="AP485" s="673"/>
      <c r="AQ485" s="673"/>
      <c r="AR485" s="673"/>
      <c r="AS485" s="673"/>
      <c r="AT485" s="673"/>
      <c r="AU485" s="673"/>
      <c r="AV485" s="675"/>
    </row>
    <row r="486" spans="1:48" ht="57.6" hidden="1">
      <c r="A486" s="686" t="s">
        <v>2538</v>
      </c>
      <c r="B486" s="687" t="s">
        <v>2539</v>
      </c>
      <c r="C486" s="687"/>
      <c r="D486" s="635" t="s">
        <v>566</v>
      </c>
      <c r="E486" s="688" t="s">
        <v>1410</v>
      </c>
      <c r="F486" s="682">
        <v>2023</v>
      </c>
      <c r="G486" s="671">
        <v>2023</v>
      </c>
      <c r="H486" s="700">
        <v>2023</v>
      </c>
      <c r="I486" s="673"/>
      <c r="J486" s="674"/>
      <c r="K486" s="674"/>
      <c r="L486" s="674"/>
      <c r="M486" s="674"/>
      <c r="N486" s="673" t="s">
        <v>131</v>
      </c>
      <c r="O486" s="674" t="s">
        <v>737</v>
      </c>
      <c r="P486" s="674"/>
      <c r="Q486" s="674"/>
      <c r="R486" s="674"/>
      <c r="S486" s="673" t="s">
        <v>2519</v>
      </c>
      <c r="T486" s="674"/>
      <c r="U486" s="674"/>
      <c r="V486" s="673"/>
      <c r="W486" s="673"/>
      <c r="X486" s="673" t="s">
        <v>98</v>
      </c>
      <c r="Y486" s="674" t="s">
        <v>641</v>
      </c>
      <c r="Z486" s="674"/>
      <c r="AA486" s="673"/>
      <c r="AB486" s="673"/>
      <c r="AC486" s="673" t="s">
        <v>2106</v>
      </c>
      <c r="AD486" s="674"/>
      <c r="AE486" s="674"/>
      <c r="AF486" s="673"/>
      <c r="AG486" s="673"/>
      <c r="AH486" s="673" t="s">
        <v>85</v>
      </c>
      <c r="AI486" s="674" t="s">
        <v>568</v>
      </c>
      <c r="AJ486" s="674"/>
      <c r="AK486" s="673"/>
      <c r="AL486" s="673"/>
      <c r="AM486" s="673"/>
      <c r="AN486" s="673"/>
      <c r="AO486" s="674"/>
      <c r="AP486" s="673"/>
      <c r="AQ486" s="673"/>
      <c r="AR486" s="673"/>
      <c r="AS486" s="673"/>
      <c r="AT486" s="673"/>
      <c r="AU486" s="673"/>
      <c r="AV486" s="675"/>
    </row>
    <row r="487" spans="1:48" ht="28.8" hidden="1">
      <c r="A487" s="686" t="s">
        <v>1846</v>
      </c>
      <c r="B487" s="687" t="s">
        <v>2374</v>
      </c>
      <c r="C487" s="687"/>
      <c r="D487" s="688" t="s">
        <v>816</v>
      </c>
      <c r="E487" s="688" t="s">
        <v>1410</v>
      </c>
      <c r="F487" s="682">
        <v>2023</v>
      </c>
      <c r="G487" s="671">
        <v>2023</v>
      </c>
      <c r="H487" s="700">
        <v>2023</v>
      </c>
      <c r="I487" s="673"/>
      <c r="J487" s="674"/>
      <c r="K487" s="674"/>
      <c r="L487" s="674"/>
      <c r="M487" s="674"/>
      <c r="N487" s="673" t="s">
        <v>1848</v>
      </c>
      <c r="O487" s="674"/>
      <c r="P487" s="674"/>
      <c r="Q487" s="674"/>
      <c r="R487" s="674"/>
      <c r="S487" s="673" t="s">
        <v>1849</v>
      </c>
      <c r="T487" s="674"/>
      <c r="U487" s="674"/>
      <c r="V487" s="673"/>
      <c r="W487" s="673"/>
      <c r="X487" s="673" t="s">
        <v>1850</v>
      </c>
      <c r="Y487" s="674"/>
      <c r="Z487" s="674"/>
      <c r="AA487" s="673"/>
      <c r="AB487" s="673"/>
      <c r="AC487" s="673" t="s">
        <v>131</v>
      </c>
      <c r="AD487" s="674" t="s">
        <v>737</v>
      </c>
      <c r="AE487" s="674"/>
      <c r="AF487" s="673"/>
      <c r="AG487" s="673"/>
      <c r="AH487" s="673" t="s">
        <v>1125</v>
      </c>
      <c r="AI487" s="674"/>
      <c r="AJ487" s="674"/>
      <c r="AK487" s="673"/>
      <c r="AL487" s="673"/>
      <c r="AM487" s="673" t="s">
        <v>1851</v>
      </c>
      <c r="AN487" s="673"/>
      <c r="AO487" s="674"/>
      <c r="AP487" s="673"/>
      <c r="AQ487" s="673"/>
      <c r="AR487" s="673"/>
      <c r="AS487" s="673"/>
      <c r="AT487" s="673"/>
      <c r="AU487" s="673"/>
      <c r="AV487" s="675"/>
    </row>
    <row r="488" spans="1:48" ht="43.2" hidden="1">
      <c r="A488" s="689" t="s">
        <v>2540</v>
      </c>
      <c r="B488" s="687" t="s">
        <v>2118</v>
      </c>
      <c r="C488" s="687"/>
      <c r="D488" s="688" t="s">
        <v>816</v>
      </c>
      <c r="E488" s="688" t="s">
        <v>1410</v>
      </c>
      <c r="F488" s="682">
        <v>2023</v>
      </c>
      <c r="G488" s="671">
        <v>2023</v>
      </c>
      <c r="H488" s="700">
        <v>2023</v>
      </c>
      <c r="I488" s="673" t="s">
        <v>19</v>
      </c>
      <c r="J488" s="674" t="s">
        <v>598</v>
      </c>
      <c r="K488" s="674"/>
      <c r="L488" s="674"/>
      <c r="M488" s="674"/>
      <c r="N488" s="692" t="s">
        <v>19</v>
      </c>
      <c r="O488" s="674" t="s">
        <v>598</v>
      </c>
      <c r="P488" s="674"/>
      <c r="Q488" s="674"/>
      <c r="R488" s="674"/>
      <c r="S488" s="673" t="s">
        <v>35</v>
      </c>
      <c r="T488" s="674" t="s">
        <v>641</v>
      </c>
      <c r="U488" s="674"/>
      <c r="V488" s="673"/>
      <c r="W488" s="673"/>
      <c r="X488" s="673" t="s">
        <v>234</v>
      </c>
      <c r="Y488" s="674"/>
      <c r="Z488" s="674"/>
      <c r="AA488" s="673"/>
      <c r="AB488" s="673"/>
      <c r="AC488" s="673" t="s">
        <v>874</v>
      </c>
      <c r="AD488" s="674"/>
      <c r="AE488" s="674"/>
      <c r="AF488" s="673"/>
      <c r="AG488" s="673"/>
      <c r="AH488" s="673" t="s">
        <v>2120</v>
      </c>
      <c r="AI488" s="674"/>
      <c r="AJ488" s="674"/>
      <c r="AK488" s="673"/>
      <c r="AL488" s="673"/>
      <c r="AM488" s="673"/>
      <c r="AN488" s="673"/>
      <c r="AO488" s="674"/>
      <c r="AP488" s="673"/>
      <c r="AQ488" s="673"/>
      <c r="AR488" s="673"/>
      <c r="AS488" s="673"/>
      <c r="AT488" s="673"/>
      <c r="AU488" s="673"/>
      <c r="AV488" s="675"/>
    </row>
    <row r="489" spans="1:48" ht="43.2" hidden="1">
      <c r="A489" s="689" t="s">
        <v>2541</v>
      </c>
      <c r="B489" s="687" t="s">
        <v>2542</v>
      </c>
      <c r="C489" s="687"/>
      <c r="D489" s="635" t="s">
        <v>566</v>
      </c>
      <c r="E489" s="672" t="s">
        <v>592</v>
      </c>
      <c r="F489" s="682">
        <v>2023</v>
      </c>
      <c r="G489" s="671">
        <v>2023</v>
      </c>
      <c r="H489" s="700">
        <v>2023</v>
      </c>
      <c r="I489" s="673"/>
      <c r="J489" s="674"/>
      <c r="K489" s="674"/>
      <c r="L489" s="674"/>
      <c r="M489" s="674"/>
      <c r="N489" s="692" t="s">
        <v>98</v>
      </c>
      <c r="O489" s="674" t="s">
        <v>641</v>
      </c>
      <c r="P489" s="674"/>
      <c r="Q489" s="674"/>
      <c r="R489" s="674"/>
      <c r="S489" s="673" t="s">
        <v>42</v>
      </c>
      <c r="T489" s="674" t="s">
        <v>641</v>
      </c>
      <c r="U489" s="674"/>
      <c r="V489" s="673"/>
      <c r="W489" s="673"/>
      <c r="X489" s="673" t="s">
        <v>335</v>
      </c>
      <c r="Y489" s="674" t="s">
        <v>641</v>
      </c>
      <c r="Z489" s="674"/>
      <c r="AA489" s="673"/>
      <c r="AB489" s="673"/>
      <c r="AC489" s="673" t="s">
        <v>46</v>
      </c>
      <c r="AD489" s="674" t="s">
        <v>641</v>
      </c>
      <c r="AE489" s="674"/>
      <c r="AF489" s="673"/>
      <c r="AG489" s="673"/>
      <c r="AH489" s="673" t="s">
        <v>54</v>
      </c>
      <c r="AI489" s="674" t="s">
        <v>641</v>
      </c>
      <c r="AJ489" s="674"/>
      <c r="AK489" s="673"/>
      <c r="AL489" s="673"/>
      <c r="AM489" s="673" t="s">
        <v>55</v>
      </c>
      <c r="AN489" s="674" t="s">
        <v>641</v>
      </c>
      <c r="AO489" s="674"/>
      <c r="AP489" s="673"/>
      <c r="AQ489" s="673"/>
      <c r="AR489" s="673" t="s">
        <v>35</v>
      </c>
      <c r="AS489" s="674" t="s">
        <v>641</v>
      </c>
      <c r="AT489" s="673"/>
      <c r="AU489" s="673"/>
      <c r="AV489" s="675"/>
    </row>
    <row r="490" spans="1:48" ht="28.8" hidden="1">
      <c r="A490" s="689" t="s">
        <v>2543</v>
      </c>
      <c r="B490" s="687" t="s">
        <v>2544</v>
      </c>
      <c r="C490" s="687"/>
      <c r="D490" s="688" t="s">
        <v>790</v>
      </c>
      <c r="E490" s="688" t="s">
        <v>1410</v>
      </c>
      <c r="F490" s="682">
        <v>2023</v>
      </c>
      <c r="G490" s="671">
        <v>2023</v>
      </c>
      <c r="H490" s="700">
        <v>2023</v>
      </c>
      <c r="I490" s="673"/>
      <c r="J490" s="674"/>
      <c r="K490" s="674"/>
      <c r="L490" s="674"/>
      <c r="M490" s="674"/>
      <c r="N490" s="673" t="s">
        <v>865</v>
      </c>
      <c r="O490" s="674"/>
      <c r="P490" s="674"/>
      <c r="Q490" s="674"/>
      <c r="R490" s="674"/>
      <c r="S490" s="673" t="s">
        <v>1542</v>
      </c>
      <c r="T490" s="674"/>
      <c r="U490" s="674"/>
      <c r="V490" s="673"/>
      <c r="W490" s="673"/>
      <c r="X490" s="673" t="s">
        <v>69</v>
      </c>
      <c r="Y490" s="674"/>
      <c r="Z490" s="674"/>
      <c r="AA490" s="673"/>
      <c r="AB490" s="673"/>
      <c r="AC490" s="673" t="s">
        <v>24</v>
      </c>
      <c r="AD490" s="674" t="s">
        <v>641</v>
      </c>
      <c r="AE490" s="674"/>
      <c r="AF490" s="673"/>
      <c r="AG490" s="673"/>
      <c r="AH490" s="673"/>
      <c r="AI490" s="674"/>
      <c r="AJ490" s="674"/>
      <c r="AK490" s="673"/>
      <c r="AL490" s="673"/>
      <c r="AM490" s="673"/>
      <c r="AN490" s="673"/>
      <c r="AO490" s="674"/>
      <c r="AP490" s="673"/>
      <c r="AQ490" s="673"/>
      <c r="AR490" s="673"/>
      <c r="AS490" s="673"/>
      <c r="AT490" s="673"/>
      <c r="AU490" s="673"/>
      <c r="AV490" s="675"/>
    </row>
    <row r="491" spans="1:48" ht="43.2" hidden="1">
      <c r="A491" s="694" t="s">
        <v>2545</v>
      </c>
      <c r="B491" s="690" t="s">
        <v>2546</v>
      </c>
      <c r="C491" s="690"/>
      <c r="D491" s="635" t="s">
        <v>566</v>
      </c>
      <c r="E491" s="635" t="s">
        <v>592</v>
      </c>
      <c r="F491" s="682">
        <v>2023</v>
      </c>
      <c r="G491" s="671">
        <v>2023</v>
      </c>
      <c r="H491" s="700">
        <v>2023</v>
      </c>
      <c r="I491" s="640"/>
      <c r="J491" s="639"/>
      <c r="K491" s="639"/>
      <c r="L491" s="639"/>
      <c r="M491" s="639"/>
      <c r="N491" s="640" t="s">
        <v>2547</v>
      </c>
      <c r="O491" s="674"/>
      <c r="P491" s="639"/>
      <c r="Q491" s="639"/>
      <c r="R491" s="639"/>
      <c r="S491" s="640" t="s">
        <v>2548</v>
      </c>
      <c r="T491" s="639"/>
      <c r="U491" s="639"/>
      <c r="V491" s="640"/>
      <c r="W491" s="640"/>
      <c r="X491" s="640" t="s">
        <v>24</v>
      </c>
      <c r="Y491" s="639" t="s">
        <v>641</v>
      </c>
      <c r="Z491" s="639"/>
      <c r="AA491" s="640"/>
      <c r="AB491" s="640"/>
      <c r="AC491" s="640" t="s">
        <v>2549</v>
      </c>
      <c r="AD491" s="639"/>
      <c r="AE491" s="639"/>
      <c r="AF491" s="640"/>
      <c r="AG491" s="640"/>
      <c r="AH491" s="640"/>
      <c r="AI491" s="639"/>
      <c r="AJ491" s="639"/>
      <c r="AK491" s="640"/>
      <c r="AL491" s="640"/>
      <c r="AM491" s="640"/>
      <c r="AN491" s="640"/>
      <c r="AO491" s="639"/>
      <c r="AP491" s="640"/>
      <c r="AQ491" s="640"/>
      <c r="AR491" s="640"/>
      <c r="AS491" s="640"/>
      <c r="AT491" s="640"/>
      <c r="AU491" s="640"/>
      <c r="AV491" s="641"/>
    </row>
    <row r="492" spans="1:48" hidden="1">
      <c r="A492" s="693" t="s">
        <v>2550</v>
      </c>
      <c r="B492" s="690" t="s">
        <v>1234</v>
      </c>
      <c r="C492" s="690"/>
      <c r="D492" s="635" t="s">
        <v>566</v>
      </c>
      <c r="E492" s="635" t="s">
        <v>592</v>
      </c>
      <c r="F492" s="682">
        <v>2023</v>
      </c>
      <c r="G492" s="671">
        <v>2023</v>
      </c>
      <c r="H492" s="700">
        <v>2023</v>
      </c>
      <c r="I492" s="640"/>
      <c r="J492" s="639"/>
      <c r="K492" s="639"/>
      <c r="L492" s="639"/>
      <c r="M492" s="639"/>
      <c r="N492" s="640"/>
      <c r="O492" s="674"/>
      <c r="P492" s="639"/>
      <c r="Q492" s="639"/>
      <c r="R492" s="639"/>
      <c r="S492" s="640"/>
      <c r="T492" s="639"/>
      <c r="U492" s="639"/>
      <c r="V492" s="640"/>
      <c r="W492" s="640"/>
      <c r="X492" s="640"/>
      <c r="Y492" s="639"/>
      <c r="Z492" s="639"/>
      <c r="AA492" s="640"/>
      <c r="AB492" s="640"/>
      <c r="AC492" s="640"/>
      <c r="AD492" s="639"/>
      <c r="AE492" s="639"/>
      <c r="AF492" s="640"/>
      <c r="AG492" s="640"/>
      <c r="AH492" s="640"/>
      <c r="AI492" s="639"/>
      <c r="AJ492" s="639"/>
      <c r="AK492" s="640"/>
      <c r="AL492" s="640"/>
      <c r="AM492" s="640"/>
      <c r="AN492" s="640"/>
      <c r="AO492" s="639"/>
      <c r="AP492" s="640"/>
      <c r="AQ492" s="640"/>
      <c r="AR492" s="640"/>
      <c r="AS492" s="640"/>
      <c r="AT492" s="640"/>
      <c r="AU492" s="640"/>
      <c r="AV492" s="641"/>
    </row>
    <row r="493" spans="1:48" ht="43.2" hidden="1">
      <c r="A493" s="686" t="s">
        <v>2050</v>
      </c>
      <c r="B493" s="687" t="s">
        <v>2051</v>
      </c>
      <c r="C493" s="687"/>
      <c r="D493" s="688" t="s">
        <v>595</v>
      </c>
      <c r="E493" s="672" t="s">
        <v>592</v>
      </c>
      <c r="F493" s="682">
        <v>2023</v>
      </c>
      <c r="G493" s="671">
        <v>2023</v>
      </c>
      <c r="H493" s="700">
        <v>2023</v>
      </c>
      <c r="I493" s="673"/>
      <c r="J493" s="674"/>
      <c r="K493" s="674"/>
      <c r="L493" s="674"/>
      <c r="M493" s="674"/>
      <c r="N493" s="673" t="s">
        <v>731</v>
      </c>
      <c r="O493" s="674"/>
      <c r="P493" s="674"/>
      <c r="Q493" s="674"/>
      <c r="R493" s="674"/>
      <c r="S493" s="673" t="s">
        <v>24</v>
      </c>
      <c r="T493" s="674" t="s">
        <v>641</v>
      </c>
      <c r="U493" s="674"/>
      <c r="V493" s="673"/>
      <c r="W493" s="673"/>
      <c r="X493" s="673" t="s">
        <v>46</v>
      </c>
      <c r="Y493" s="674" t="s">
        <v>641</v>
      </c>
      <c r="Z493" s="674"/>
      <c r="AA493" s="673"/>
      <c r="AB493" s="673"/>
      <c r="AC493" s="673"/>
      <c r="AD493" s="674"/>
      <c r="AE493" s="674"/>
      <c r="AF493" s="673"/>
      <c r="AG493" s="673"/>
      <c r="AH493" s="673"/>
      <c r="AI493" s="674"/>
      <c r="AJ493" s="674"/>
      <c r="AK493" s="673"/>
      <c r="AL493" s="673"/>
      <c r="AM493" s="673"/>
      <c r="AN493" s="673"/>
      <c r="AO493" s="674"/>
      <c r="AP493" s="673"/>
      <c r="AQ493" s="673"/>
      <c r="AR493" s="673"/>
      <c r="AS493" s="673"/>
      <c r="AT493" s="673"/>
      <c r="AU493" s="673"/>
      <c r="AV493" s="675"/>
    </row>
    <row r="494" spans="1:48" ht="28.8" hidden="1">
      <c r="A494" s="689" t="s">
        <v>2551</v>
      </c>
      <c r="B494" s="687" t="s">
        <v>1970</v>
      </c>
      <c r="C494" s="687"/>
      <c r="D494" s="688" t="s">
        <v>610</v>
      </c>
      <c r="E494" s="672" t="s">
        <v>592</v>
      </c>
      <c r="F494" s="682">
        <v>2023</v>
      </c>
      <c r="G494" s="671">
        <v>2023</v>
      </c>
      <c r="H494" s="700">
        <v>2023</v>
      </c>
      <c r="I494" s="673"/>
      <c r="J494" s="674"/>
      <c r="K494" s="674"/>
      <c r="L494" s="674"/>
      <c r="M494" s="674"/>
      <c r="N494" s="673" t="s">
        <v>46</v>
      </c>
      <c r="O494" s="674" t="s">
        <v>641</v>
      </c>
      <c r="P494" s="674"/>
      <c r="Q494" s="674"/>
      <c r="R494" s="674"/>
      <c r="S494" s="673" t="s">
        <v>42</v>
      </c>
      <c r="T494" s="674" t="s">
        <v>641</v>
      </c>
      <c r="U494" s="674"/>
      <c r="V494" s="673"/>
      <c r="W494" s="673"/>
      <c r="X494" s="673" t="s">
        <v>398</v>
      </c>
      <c r="Y494" s="674" t="s">
        <v>641</v>
      </c>
      <c r="Z494" s="674"/>
      <c r="AA494" s="673"/>
      <c r="AB494" s="673"/>
      <c r="AC494" s="673" t="s">
        <v>1664</v>
      </c>
      <c r="AD494" s="674"/>
      <c r="AE494" s="674"/>
      <c r="AF494" s="673"/>
      <c r="AG494" s="673"/>
      <c r="AH494" s="673" t="s">
        <v>2552</v>
      </c>
      <c r="AI494" s="674"/>
      <c r="AJ494" s="674"/>
      <c r="AK494" s="673"/>
      <c r="AL494" s="673"/>
      <c r="AM494" s="673" t="s">
        <v>2055</v>
      </c>
      <c r="AN494" s="673"/>
      <c r="AO494" s="674"/>
      <c r="AP494" s="673"/>
      <c r="AQ494" s="673"/>
      <c r="AR494" s="673"/>
      <c r="AS494" s="673"/>
      <c r="AT494" s="673"/>
      <c r="AU494" s="673"/>
      <c r="AV494" s="675"/>
    </row>
    <row r="495" spans="1:48" ht="28.8" hidden="1">
      <c r="A495" s="686" t="s">
        <v>2553</v>
      </c>
      <c r="B495" s="687" t="s">
        <v>2037</v>
      </c>
      <c r="C495" s="687"/>
      <c r="D495" s="688" t="s">
        <v>617</v>
      </c>
      <c r="E495" s="672"/>
      <c r="F495" s="682">
        <v>2023</v>
      </c>
      <c r="G495" s="671">
        <v>2023</v>
      </c>
      <c r="H495" s="700">
        <v>2023</v>
      </c>
      <c r="I495" s="673"/>
      <c r="J495" s="674"/>
      <c r="K495" s="674"/>
      <c r="L495" s="674"/>
      <c r="M495" s="674"/>
      <c r="N495" s="673" t="s">
        <v>2554</v>
      </c>
      <c r="O495" s="674" t="s">
        <v>641</v>
      </c>
      <c r="P495" s="674"/>
      <c r="Q495" s="674"/>
      <c r="R495" s="674"/>
      <c r="S495" s="673" t="s">
        <v>24</v>
      </c>
      <c r="T495" s="674" t="s">
        <v>641</v>
      </c>
      <c r="U495" s="674"/>
      <c r="V495" s="673"/>
      <c r="W495" s="673"/>
      <c r="X495" s="673" t="s">
        <v>46</v>
      </c>
      <c r="Y495" s="674" t="s">
        <v>641</v>
      </c>
      <c r="Z495" s="674"/>
      <c r="AA495" s="673"/>
      <c r="AB495" s="673"/>
      <c r="AC495" s="673"/>
      <c r="AD495" s="674"/>
      <c r="AE495" s="674"/>
      <c r="AF495" s="673"/>
      <c r="AG495" s="673"/>
      <c r="AH495" s="673"/>
      <c r="AI495" s="674"/>
      <c r="AJ495" s="674"/>
      <c r="AK495" s="673"/>
      <c r="AL495" s="673"/>
      <c r="AM495" s="673"/>
      <c r="AN495" s="673"/>
      <c r="AO495" s="674"/>
      <c r="AP495" s="673"/>
      <c r="AQ495" s="673"/>
      <c r="AR495" s="673"/>
      <c r="AS495" s="673"/>
      <c r="AT495" s="673"/>
      <c r="AU495" s="673"/>
      <c r="AV495" s="675"/>
    </row>
    <row r="496" spans="1:48" ht="28.8" hidden="1">
      <c r="A496" s="686" t="s">
        <v>2555</v>
      </c>
      <c r="B496" s="687" t="s">
        <v>1970</v>
      </c>
      <c r="C496" s="687"/>
      <c r="D496" s="688" t="s">
        <v>610</v>
      </c>
      <c r="E496" s="672" t="s">
        <v>592</v>
      </c>
      <c r="F496" s="682">
        <v>2023</v>
      </c>
      <c r="G496" s="671">
        <v>2023</v>
      </c>
      <c r="H496" s="700">
        <v>2023</v>
      </c>
      <c r="I496" s="673"/>
      <c r="J496" s="674"/>
      <c r="K496" s="674"/>
      <c r="L496" s="674"/>
      <c r="M496" s="674"/>
      <c r="N496" s="673" t="s">
        <v>46</v>
      </c>
      <c r="O496" s="674" t="s">
        <v>641</v>
      </c>
      <c r="P496" s="674"/>
      <c r="Q496" s="674"/>
      <c r="R496" s="674"/>
      <c r="S496" s="673" t="s">
        <v>42</v>
      </c>
      <c r="T496" s="674" t="s">
        <v>641</v>
      </c>
      <c r="U496" s="674"/>
      <c r="V496" s="673"/>
      <c r="W496" s="673"/>
      <c r="X496" s="673" t="s">
        <v>398</v>
      </c>
      <c r="Y496" s="674" t="s">
        <v>641</v>
      </c>
      <c r="Z496" s="674"/>
      <c r="AA496" s="673"/>
      <c r="AB496" s="673"/>
      <c r="AC496" s="673"/>
      <c r="AD496" s="674"/>
      <c r="AE496" s="674"/>
      <c r="AF496" s="673"/>
      <c r="AG496" s="673"/>
      <c r="AH496" s="673"/>
      <c r="AI496" s="674"/>
      <c r="AJ496" s="674"/>
      <c r="AK496" s="673"/>
      <c r="AL496" s="673"/>
      <c r="AM496" s="673"/>
      <c r="AN496" s="673"/>
      <c r="AO496" s="674"/>
      <c r="AP496" s="673"/>
      <c r="AQ496" s="673"/>
      <c r="AR496" s="673"/>
      <c r="AS496" s="673"/>
      <c r="AT496" s="673"/>
      <c r="AU496" s="673"/>
      <c r="AV496" s="675"/>
    </row>
    <row r="497" spans="1:48" ht="28.8">
      <c r="A497" s="686" t="s">
        <v>2556</v>
      </c>
      <c r="B497" s="687" t="s">
        <v>2557</v>
      </c>
      <c r="C497" s="687" t="s">
        <v>2558</v>
      </c>
      <c r="D497" s="688" t="s">
        <v>591</v>
      </c>
      <c r="E497" s="672" t="s">
        <v>592</v>
      </c>
      <c r="F497" s="671">
        <v>2024</v>
      </c>
      <c r="G497" s="671">
        <v>2024</v>
      </c>
      <c r="H497" s="701">
        <v>2024</v>
      </c>
      <c r="I497" s="673" t="s">
        <v>335</v>
      </c>
      <c r="J497" s="819">
        <v>6802117</v>
      </c>
      <c r="K497" s="810" t="s">
        <v>1266</v>
      </c>
      <c r="L497" s="674" t="s">
        <v>641</v>
      </c>
      <c r="M497" s="674" t="s">
        <v>2559</v>
      </c>
      <c r="N497" s="687" t="s">
        <v>335</v>
      </c>
      <c r="O497" s="674" t="s">
        <v>641</v>
      </c>
      <c r="P497" s="674" t="s">
        <v>2559</v>
      </c>
      <c r="Q497" s="819">
        <v>6802117</v>
      </c>
      <c r="R497" s="810" t="s">
        <v>1266</v>
      </c>
      <c r="S497" s="673" t="s">
        <v>37</v>
      </c>
      <c r="T497" s="674" t="s">
        <v>641</v>
      </c>
      <c r="U497" s="674" t="s">
        <v>2559</v>
      </c>
      <c r="V497" s="673">
        <v>6680623</v>
      </c>
      <c r="W497" s="811" t="s">
        <v>2129</v>
      </c>
      <c r="X497" s="673" t="s">
        <v>25</v>
      </c>
      <c r="Y497" s="674" t="s">
        <v>737</v>
      </c>
      <c r="Z497" s="674" t="s">
        <v>2559</v>
      </c>
      <c r="AA497" s="673">
        <v>6680633</v>
      </c>
      <c r="AB497" s="811" t="s">
        <v>1991</v>
      </c>
      <c r="AC497" s="673" t="s">
        <v>2560</v>
      </c>
      <c r="AD497" s="674"/>
      <c r="AE497" s="674"/>
      <c r="AF497" s="673"/>
      <c r="AG497" s="673"/>
      <c r="AH497" s="673" t="s">
        <v>2560</v>
      </c>
      <c r="AI497" s="674"/>
      <c r="AJ497" s="674"/>
      <c r="AK497" s="673"/>
      <c r="AL497" s="673"/>
      <c r="AM497" s="673"/>
      <c r="AN497" s="673"/>
      <c r="AO497" s="674"/>
      <c r="AP497" s="673"/>
      <c r="AQ497" s="673"/>
      <c r="AR497" s="673"/>
      <c r="AS497" s="673"/>
      <c r="AT497" s="673"/>
      <c r="AU497" s="673"/>
      <c r="AV497" s="675"/>
    </row>
    <row r="498" spans="1:48" ht="28.8">
      <c r="A498" s="686" t="s">
        <v>2561</v>
      </c>
      <c r="B498" s="687" t="s">
        <v>2562</v>
      </c>
      <c r="C498" s="687" t="s">
        <v>2563</v>
      </c>
      <c r="D498" s="688" t="s">
        <v>610</v>
      </c>
      <c r="E498" s="672" t="s">
        <v>592</v>
      </c>
      <c r="F498" s="671">
        <v>2024</v>
      </c>
      <c r="G498" s="671">
        <v>2024</v>
      </c>
      <c r="H498" s="701">
        <v>2024</v>
      </c>
      <c r="I498" s="673"/>
      <c r="J498" s="674"/>
      <c r="K498" s="674"/>
      <c r="L498" s="674"/>
      <c r="M498" s="674"/>
      <c r="N498" s="673" t="s">
        <v>113</v>
      </c>
      <c r="O498" s="674" t="s">
        <v>737</v>
      </c>
      <c r="P498" s="674" t="s">
        <v>2559</v>
      </c>
      <c r="Q498" s="674">
        <v>6826727</v>
      </c>
      <c r="R498" s="810" t="s">
        <v>2564</v>
      </c>
      <c r="S498" s="673" t="s">
        <v>2565</v>
      </c>
      <c r="T498" s="674"/>
      <c r="U498" s="674"/>
      <c r="V498" s="673"/>
      <c r="W498" s="673"/>
      <c r="X498" s="673" t="s">
        <v>37</v>
      </c>
      <c r="Y498" s="674" t="s">
        <v>641</v>
      </c>
      <c r="Z498" s="674" t="s">
        <v>2559</v>
      </c>
      <c r="AA498" s="673">
        <v>6680623</v>
      </c>
      <c r="AB498" s="811" t="s">
        <v>2129</v>
      </c>
      <c r="AC498" s="673" t="s">
        <v>2566</v>
      </c>
      <c r="AD498" s="674" t="s">
        <v>737</v>
      </c>
      <c r="AE498" s="674" t="s">
        <v>2559</v>
      </c>
      <c r="AF498" s="673"/>
      <c r="AG498" s="673">
        <v>1202200014</v>
      </c>
      <c r="AH498" s="673" t="s">
        <v>2567</v>
      </c>
      <c r="AI498" s="674" t="s">
        <v>737</v>
      </c>
      <c r="AJ498" s="674" t="s">
        <v>2559</v>
      </c>
      <c r="AK498" s="673"/>
      <c r="AL498" s="673">
        <v>1202191064</v>
      </c>
      <c r="AM498" s="673" t="s">
        <v>2568</v>
      </c>
      <c r="AN498" s="673" t="s">
        <v>737</v>
      </c>
      <c r="AO498" s="674" t="s">
        <v>2559</v>
      </c>
      <c r="AP498" s="673"/>
      <c r="AQ498" s="673">
        <v>1202210474</v>
      </c>
      <c r="AR498" s="673"/>
      <c r="AS498" s="673"/>
      <c r="AT498" s="673"/>
      <c r="AU498" s="673"/>
      <c r="AV498" s="675"/>
    </row>
    <row r="499" spans="1:48" ht="28.8">
      <c r="A499" s="686" t="s">
        <v>2569</v>
      </c>
      <c r="B499" s="687" t="s">
        <v>2570</v>
      </c>
      <c r="C499" s="687" t="s">
        <v>2558</v>
      </c>
      <c r="D499" s="688" t="s">
        <v>662</v>
      </c>
      <c r="E499" s="672" t="s">
        <v>592</v>
      </c>
      <c r="F499" s="671">
        <v>2024</v>
      </c>
      <c r="G499" s="671">
        <v>2024</v>
      </c>
      <c r="H499" s="701">
        <v>2024</v>
      </c>
      <c r="I499" s="673"/>
      <c r="J499" s="674"/>
      <c r="K499" s="674"/>
      <c r="L499" s="674"/>
      <c r="M499" s="674"/>
      <c r="N499" s="673" t="s">
        <v>2571</v>
      </c>
      <c r="O499" s="674" t="s">
        <v>737</v>
      </c>
      <c r="P499" s="674" t="s">
        <v>2559</v>
      </c>
      <c r="Q499" s="674"/>
      <c r="R499" s="674">
        <v>1202200093</v>
      </c>
      <c r="S499" s="673" t="s">
        <v>89</v>
      </c>
      <c r="T499" s="674" t="s">
        <v>202</v>
      </c>
      <c r="U499" s="674" t="s">
        <v>2559</v>
      </c>
      <c r="V499" s="673">
        <v>6680628</v>
      </c>
      <c r="W499" s="811" t="s">
        <v>1295</v>
      </c>
      <c r="X499" s="673" t="s">
        <v>385</v>
      </c>
      <c r="Y499" s="674" t="s">
        <v>737</v>
      </c>
      <c r="Z499" s="674" t="s">
        <v>2559</v>
      </c>
      <c r="AA499" s="673">
        <v>6825598</v>
      </c>
      <c r="AB499" s="811" t="s">
        <v>2062</v>
      </c>
      <c r="AC499" s="673"/>
      <c r="AD499" s="674"/>
      <c r="AE499" s="674"/>
      <c r="AF499" s="673"/>
      <c r="AG499" s="673"/>
      <c r="AH499" s="673"/>
      <c r="AI499" s="674"/>
      <c r="AJ499" s="674"/>
      <c r="AK499" s="673"/>
      <c r="AL499" s="673"/>
      <c r="AM499" s="673"/>
      <c r="AN499" s="673"/>
      <c r="AO499" s="674"/>
      <c r="AP499" s="673"/>
      <c r="AQ499" s="673"/>
      <c r="AR499" s="673"/>
      <c r="AS499" s="673"/>
      <c r="AT499" s="673"/>
      <c r="AU499" s="673"/>
      <c r="AV499" s="675"/>
    </row>
    <row r="500" spans="1:48" ht="28.8">
      <c r="A500" s="686" t="s">
        <v>2572</v>
      </c>
      <c r="B500" s="687" t="s">
        <v>1234</v>
      </c>
      <c r="C500" s="687" t="s">
        <v>2563</v>
      </c>
      <c r="D500" s="688" t="s">
        <v>566</v>
      </c>
      <c r="E500" s="672" t="s">
        <v>1230</v>
      </c>
      <c r="F500" s="671">
        <v>2024</v>
      </c>
      <c r="G500" s="671">
        <v>2024</v>
      </c>
      <c r="H500" s="701">
        <v>2024</v>
      </c>
      <c r="I500" s="673"/>
      <c r="J500" s="674"/>
      <c r="K500" s="674"/>
      <c r="L500" s="674"/>
      <c r="M500" s="674"/>
      <c r="N500" s="673" t="s">
        <v>25</v>
      </c>
      <c r="O500" s="674" t="s">
        <v>737</v>
      </c>
      <c r="P500" s="674" t="s">
        <v>2559</v>
      </c>
      <c r="Q500" s="673">
        <v>6680633</v>
      </c>
      <c r="R500" s="811" t="s">
        <v>1991</v>
      </c>
      <c r="S500" s="673" t="s">
        <v>27</v>
      </c>
      <c r="T500" s="674" t="s">
        <v>737</v>
      </c>
      <c r="U500" s="674" t="s">
        <v>2559</v>
      </c>
      <c r="V500" s="673">
        <v>6682174</v>
      </c>
      <c r="W500" s="811" t="s">
        <v>2573</v>
      </c>
      <c r="X500" s="673"/>
      <c r="Y500" s="674"/>
      <c r="Z500" s="674"/>
      <c r="AA500" s="673"/>
      <c r="AB500" s="673"/>
      <c r="AC500" s="673"/>
      <c r="AD500" s="674"/>
      <c r="AE500" s="674"/>
      <c r="AF500" s="673"/>
      <c r="AG500" s="673"/>
      <c r="AH500" s="673"/>
      <c r="AI500" s="674"/>
      <c r="AJ500" s="674"/>
      <c r="AK500" s="673"/>
      <c r="AL500" s="673"/>
      <c r="AM500" s="673"/>
      <c r="AN500" s="673"/>
      <c r="AO500" s="674"/>
      <c r="AP500" s="673"/>
      <c r="AQ500" s="673"/>
      <c r="AR500" s="673"/>
      <c r="AS500" s="673"/>
      <c r="AT500" s="673"/>
      <c r="AU500" s="673"/>
      <c r="AV500" s="675"/>
    </row>
    <row r="501" spans="1:48" ht="28.8">
      <c r="A501" s="686" t="s">
        <v>2574</v>
      </c>
      <c r="B501" s="687" t="s">
        <v>1970</v>
      </c>
      <c r="C501" s="687" t="s">
        <v>2558</v>
      </c>
      <c r="D501" s="688" t="s">
        <v>610</v>
      </c>
      <c r="E501" s="672" t="s">
        <v>592</v>
      </c>
      <c r="F501" s="671">
        <v>2024</v>
      </c>
      <c r="G501" s="671">
        <v>2024</v>
      </c>
      <c r="H501" s="701">
        <v>2024</v>
      </c>
      <c r="I501" s="673"/>
      <c r="J501" s="674"/>
      <c r="K501" s="674"/>
      <c r="L501" s="674"/>
      <c r="M501" s="674"/>
      <c r="N501" s="673" t="s">
        <v>2575</v>
      </c>
      <c r="O501" s="674" t="s">
        <v>737</v>
      </c>
      <c r="P501" s="674" t="s">
        <v>2559</v>
      </c>
      <c r="Q501" s="674"/>
      <c r="R501" s="674">
        <v>1202202056</v>
      </c>
      <c r="S501" s="673" t="s">
        <v>56</v>
      </c>
      <c r="T501" s="674" t="s">
        <v>737</v>
      </c>
      <c r="U501" s="674" t="s">
        <v>2559</v>
      </c>
      <c r="V501" s="673">
        <v>6681205</v>
      </c>
      <c r="W501" s="811" t="s">
        <v>1993</v>
      </c>
      <c r="X501" s="673" t="s">
        <v>22</v>
      </c>
      <c r="Y501" s="674" t="s">
        <v>737</v>
      </c>
      <c r="Z501" s="674" t="s">
        <v>2559</v>
      </c>
      <c r="AA501" s="673">
        <v>6680664</v>
      </c>
      <c r="AB501" s="811" t="s">
        <v>2576</v>
      </c>
      <c r="AC501" s="673"/>
      <c r="AD501" s="674"/>
      <c r="AE501" s="674"/>
      <c r="AF501" s="673"/>
      <c r="AG501" s="673"/>
      <c r="AH501" s="673"/>
      <c r="AI501" s="674"/>
      <c r="AJ501" s="674"/>
      <c r="AK501" s="673"/>
      <c r="AL501" s="673"/>
      <c r="AM501" s="673"/>
      <c r="AN501" s="673"/>
      <c r="AO501" s="674"/>
      <c r="AP501" s="673"/>
      <c r="AQ501" s="673"/>
      <c r="AR501" s="673"/>
      <c r="AS501" s="673"/>
      <c r="AT501" s="673"/>
      <c r="AU501" s="673"/>
      <c r="AV501" s="675"/>
    </row>
    <row r="502" spans="1:48" ht="28.8" hidden="1">
      <c r="A502" s="686" t="s">
        <v>2577</v>
      </c>
      <c r="B502" s="687" t="s">
        <v>2562</v>
      </c>
      <c r="C502" s="687"/>
      <c r="D502" s="688" t="s">
        <v>610</v>
      </c>
      <c r="E502" s="672" t="s">
        <v>592</v>
      </c>
      <c r="F502" s="671">
        <v>2024</v>
      </c>
      <c r="G502" s="671">
        <v>2024</v>
      </c>
      <c r="H502" s="701">
        <v>2024</v>
      </c>
      <c r="I502" s="673"/>
      <c r="J502" s="674"/>
      <c r="K502" s="674"/>
      <c r="L502" s="674"/>
      <c r="M502" s="674"/>
      <c r="N502" s="673" t="s">
        <v>385</v>
      </c>
      <c r="O502" s="674" t="s">
        <v>737</v>
      </c>
      <c r="P502" s="674" t="s">
        <v>2559</v>
      </c>
      <c r="Q502" s="673">
        <v>6825598</v>
      </c>
      <c r="R502" s="811" t="s">
        <v>2062</v>
      </c>
      <c r="S502" s="673" t="s">
        <v>56</v>
      </c>
      <c r="T502" s="674" t="s">
        <v>737</v>
      </c>
      <c r="U502" s="674" t="s">
        <v>2559</v>
      </c>
      <c r="V502" s="673">
        <v>6681205</v>
      </c>
      <c r="W502" s="811" t="s">
        <v>1993</v>
      </c>
      <c r="X502" s="673"/>
      <c r="Y502" s="674"/>
      <c r="Z502" s="674"/>
      <c r="AA502" s="673"/>
      <c r="AB502" s="673"/>
      <c r="AC502" s="673"/>
      <c r="AD502" s="674"/>
      <c r="AE502" s="674"/>
      <c r="AF502" s="673"/>
      <c r="AG502" s="673"/>
      <c r="AH502" s="673"/>
      <c r="AI502" s="674"/>
      <c r="AJ502" s="674"/>
      <c r="AK502" s="673"/>
      <c r="AL502" s="673"/>
      <c r="AM502" s="673"/>
      <c r="AN502" s="673"/>
      <c r="AO502" s="674"/>
      <c r="AP502" s="673"/>
      <c r="AQ502" s="673"/>
      <c r="AR502" s="673"/>
      <c r="AS502" s="673"/>
      <c r="AT502" s="673"/>
      <c r="AU502" s="673"/>
      <c r="AV502" s="675"/>
    </row>
    <row r="503" spans="1:48" ht="28.8">
      <c r="A503" s="686" t="s">
        <v>2578</v>
      </c>
      <c r="B503" s="687" t="s">
        <v>1234</v>
      </c>
      <c r="C503" s="687" t="s">
        <v>2563</v>
      </c>
      <c r="D503" s="688" t="s">
        <v>790</v>
      </c>
      <c r="E503" s="688" t="s">
        <v>1410</v>
      </c>
      <c r="F503" s="671">
        <v>2024</v>
      </c>
      <c r="G503" s="671">
        <v>2024</v>
      </c>
      <c r="H503" s="701">
        <v>2024</v>
      </c>
      <c r="I503" s="673"/>
      <c r="J503" s="674"/>
      <c r="K503" s="674"/>
      <c r="L503" s="674"/>
      <c r="M503" s="674"/>
      <c r="N503" s="673" t="s">
        <v>25</v>
      </c>
      <c r="O503" s="674" t="s">
        <v>737</v>
      </c>
      <c r="P503" s="674" t="s">
        <v>2559</v>
      </c>
      <c r="Q503" s="673">
        <v>6680633</v>
      </c>
      <c r="R503" s="811" t="s">
        <v>1991</v>
      </c>
      <c r="S503" s="673"/>
      <c r="T503" s="674"/>
      <c r="U503" s="674"/>
      <c r="V503" s="673"/>
      <c r="W503" s="673"/>
      <c r="X503" s="673"/>
      <c r="Y503" s="674"/>
      <c r="Z503" s="674"/>
      <c r="AA503" s="673"/>
      <c r="AB503" s="673"/>
      <c r="AC503" s="673"/>
      <c r="AD503" s="674"/>
      <c r="AE503" s="674"/>
      <c r="AF503" s="673"/>
      <c r="AG503" s="673"/>
      <c r="AH503" s="673"/>
      <c r="AI503" s="674"/>
      <c r="AJ503" s="674"/>
      <c r="AK503" s="673"/>
      <c r="AL503" s="673"/>
      <c r="AM503" s="673"/>
      <c r="AN503" s="673"/>
      <c r="AO503" s="674"/>
      <c r="AP503" s="673"/>
      <c r="AQ503" s="673"/>
      <c r="AR503" s="673"/>
      <c r="AS503" s="673"/>
      <c r="AT503" s="673"/>
      <c r="AU503" s="673"/>
      <c r="AV503" s="675"/>
    </row>
    <row r="504" spans="1:48" ht="43.2" hidden="1">
      <c r="A504" s="686" t="s">
        <v>2579</v>
      </c>
      <c r="B504" s="687" t="s">
        <v>2522</v>
      </c>
      <c r="C504" s="687"/>
      <c r="D504" s="688" t="s">
        <v>816</v>
      </c>
      <c r="E504" s="688" t="s">
        <v>1410</v>
      </c>
      <c r="F504" s="671">
        <v>2024</v>
      </c>
      <c r="G504" s="671">
        <v>2024</v>
      </c>
      <c r="H504" s="701">
        <v>2024</v>
      </c>
      <c r="I504" s="673"/>
      <c r="J504" s="674"/>
      <c r="K504" s="674"/>
      <c r="L504" s="674"/>
      <c r="M504" s="674"/>
      <c r="N504" s="673" t="s">
        <v>203</v>
      </c>
      <c r="O504" s="674" t="s">
        <v>737</v>
      </c>
      <c r="P504" s="674" t="s">
        <v>2559</v>
      </c>
      <c r="Q504" s="674">
        <v>6679083</v>
      </c>
      <c r="R504" s="810" t="s">
        <v>2580</v>
      </c>
      <c r="S504" s="673"/>
      <c r="T504" s="674"/>
      <c r="U504" s="674"/>
      <c r="V504" s="673"/>
      <c r="W504" s="673"/>
      <c r="X504" s="673"/>
      <c r="Y504" s="674"/>
      <c r="Z504" s="674"/>
      <c r="AA504" s="673"/>
      <c r="AB504" s="673"/>
      <c r="AC504" s="673"/>
      <c r="AD504" s="674"/>
      <c r="AE504" s="674"/>
      <c r="AF504" s="673"/>
      <c r="AG504" s="673"/>
      <c r="AH504" s="673"/>
      <c r="AI504" s="674"/>
      <c r="AJ504" s="674"/>
      <c r="AK504" s="673"/>
      <c r="AL504" s="673"/>
      <c r="AM504" s="673"/>
      <c r="AN504" s="673"/>
      <c r="AO504" s="674"/>
      <c r="AP504" s="673"/>
      <c r="AQ504" s="673"/>
      <c r="AR504" s="673"/>
      <c r="AS504" s="673"/>
      <c r="AT504" s="673"/>
      <c r="AU504" s="673"/>
      <c r="AV504" s="675"/>
    </row>
    <row r="505" spans="1:48" ht="28.8" hidden="1">
      <c r="A505" s="686" t="s">
        <v>2581</v>
      </c>
      <c r="B505" s="687" t="s">
        <v>2072</v>
      </c>
      <c r="C505" s="687"/>
      <c r="D505" s="688" t="s">
        <v>816</v>
      </c>
      <c r="E505" s="688" t="s">
        <v>1410</v>
      </c>
      <c r="F505" s="671">
        <v>2024</v>
      </c>
      <c r="G505" s="671">
        <v>2024</v>
      </c>
      <c r="H505" s="701">
        <v>2024</v>
      </c>
      <c r="I505" s="673"/>
      <c r="J505" s="674"/>
      <c r="K505" s="674"/>
      <c r="L505" s="674"/>
      <c r="M505" s="674"/>
      <c r="N505" s="673" t="s">
        <v>2582</v>
      </c>
      <c r="O505" s="674"/>
      <c r="P505" s="674" t="s">
        <v>2559</v>
      </c>
      <c r="Q505" s="674"/>
      <c r="R505" s="674"/>
      <c r="S505" s="673" t="s">
        <v>22</v>
      </c>
      <c r="T505" s="674" t="s">
        <v>737</v>
      </c>
      <c r="U505" s="674" t="s">
        <v>2559</v>
      </c>
      <c r="V505" s="673">
        <v>6680664</v>
      </c>
      <c r="W505" s="811" t="s">
        <v>2576</v>
      </c>
      <c r="X505" s="673"/>
      <c r="Y505" s="674"/>
      <c r="Z505" s="674"/>
      <c r="AA505" s="673"/>
      <c r="AB505" s="673"/>
      <c r="AC505" s="673"/>
      <c r="AD505" s="674"/>
      <c r="AE505" s="674"/>
      <c r="AF505" s="673"/>
      <c r="AG505" s="673"/>
      <c r="AH505" s="673"/>
      <c r="AI505" s="674"/>
      <c r="AJ505" s="674"/>
      <c r="AK505" s="673"/>
      <c r="AL505" s="673"/>
      <c r="AM505" s="673"/>
      <c r="AN505" s="673"/>
      <c r="AO505" s="674"/>
      <c r="AP505" s="673"/>
      <c r="AQ505" s="673"/>
      <c r="AR505" s="673"/>
      <c r="AS505" s="673"/>
      <c r="AT505" s="673"/>
      <c r="AU505" s="673"/>
      <c r="AV505" s="675"/>
    </row>
    <row r="506" spans="1:48" ht="43.2" hidden="1">
      <c r="A506" s="42" t="s">
        <v>2583</v>
      </c>
      <c r="B506" s="687" t="s">
        <v>2584</v>
      </c>
      <c r="C506" s="687"/>
      <c r="D506" s="688" t="s">
        <v>816</v>
      </c>
      <c r="E506" s="672" t="s">
        <v>1410</v>
      </c>
      <c r="F506" s="671">
        <v>2024</v>
      </c>
      <c r="G506" s="671">
        <v>2024</v>
      </c>
      <c r="H506" s="701">
        <v>2024</v>
      </c>
      <c r="I506" s="673"/>
      <c r="J506" s="674"/>
      <c r="K506" s="674"/>
      <c r="L506" s="674"/>
      <c r="M506" s="674"/>
      <c r="N506" s="673" t="s">
        <v>2585</v>
      </c>
      <c r="O506" s="674"/>
      <c r="P506" s="674"/>
      <c r="Q506" s="674"/>
      <c r="R506" s="674"/>
      <c r="S506" s="673" t="s">
        <v>2586</v>
      </c>
      <c r="T506" s="674"/>
      <c r="U506" s="674"/>
      <c r="V506" s="673"/>
      <c r="W506" s="673"/>
      <c r="X506" s="673" t="s">
        <v>2587</v>
      </c>
      <c r="Y506" s="674"/>
      <c r="Z506" s="674"/>
      <c r="AA506" s="673"/>
      <c r="AB506" s="673"/>
      <c r="AC506" s="673" t="s">
        <v>2588</v>
      </c>
      <c r="AD506" s="674"/>
      <c r="AE506" s="674"/>
      <c r="AF506" s="673"/>
      <c r="AG506" s="673"/>
      <c r="AH506" s="673" t="s">
        <v>37</v>
      </c>
      <c r="AI506" s="674" t="s">
        <v>641</v>
      </c>
      <c r="AJ506" s="674"/>
      <c r="AK506" s="673"/>
      <c r="AL506" s="673"/>
      <c r="AM506" s="673" t="s">
        <v>36</v>
      </c>
      <c r="AN506" s="674" t="s">
        <v>640</v>
      </c>
      <c r="AO506" s="674"/>
      <c r="AP506" s="673"/>
      <c r="AQ506" s="673"/>
      <c r="AR506" s="673" t="s">
        <v>2589</v>
      </c>
      <c r="AS506" s="673"/>
      <c r="AT506" s="673"/>
      <c r="AU506" s="673"/>
      <c r="AV506" s="675"/>
    </row>
    <row r="507" spans="1:48" ht="28.8" hidden="1">
      <c r="A507" s="689" t="s">
        <v>2590</v>
      </c>
      <c r="B507" s="687" t="s">
        <v>2501</v>
      </c>
      <c r="C507" s="687"/>
      <c r="D507" s="688" t="s">
        <v>591</v>
      </c>
      <c r="E507" s="672" t="s">
        <v>592</v>
      </c>
      <c r="F507" s="671">
        <v>2024</v>
      </c>
      <c r="G507" s="671">
        <v>2024</v>
      </c>
      <c r="H507" s="701">
        <v>2024</v>
      </c>
      <c r="I507" s="673"/>
      <c r="J507" s="674"/>
      <c r="K507" s="674"/>
      <c r="L507" s="674"/>
      <c r="M507" s="674"/>
      <c r="N507" s="673" t="s">
        <v>2591</v>
      </c>
      <c r="O507" s="674" t="s">
        <v>641</v>
      </c>
      <c r="P507" s="674" t="s">
        <v>2559</v>
      </c>
      <c r="Q507" s="674"/>
      <c r="R507" s="674">
        <v>104183030</v>
      </c>
      <c r="S507" s="673" t="s">
        <v>37</v>
      </c>
      <c r="T507" s="674" t="s">
        <v>641</v>
      </c>
      <c r="U507" s="674" t="s">
        <v>2559</v>
      </c>
      <c r="V507" s="673">
        <v>6680623</v>
      </c>
      <c r="W507" s="811" t="s">
        <v>2129</v>
      </c>
      <c r="X507" s="673"/>
      <c r="Y507" s="674"/>
      <c r="Z507" s="674"/>
      <c r="AA507" s="673"/>
      <c r="AB507" s="673"/>
      <c r="AC507" s="673"/>
      <c r="AD507" s="674"/>
      <c r="AE507" s="674"/>
      <c r="AF507" s="673"/>
      <c r="AG507" s="673"/>
      <c r="AH507" s="673"/>
      <c r="AI507" s="674"/>
      <c r="AJ507" s="674"/>
      <c r="AK507" s="673"/>
      <c r="AL507" s="673"/>
      <c r="AM507" s="673"/>
      <c r="AN507" s="673"/>
      <c r="AO507" s="674"/>
      <c r="AP507" s="673"/>
      <c r="AQ507" s="673"/>
      <c r="AR507" s="673"/>
      <c r="AS507" s="673"/>
      <c r="AT507" s="673"/>
      <c r="AU507" s="673"/>
      <c r="AV507" s="675"/>
    </row>
    <row r="508" spans="1:48" ht="43.2" hidden="1">
      <c r="A508" s="689" t="s">
        <v>2127</v>
      </c>
      <c r="B508" s="687" t="s">
        <v>2128</v>
      </c>
      <c r="C508" s="687"/>
      <c r="D508" s="688" t="s">
        <v>591</v>
      </c>
      <c r="E508" s="672" t="s">
        <v>592</v>
      </c>
      <c r="F508" s="671">
        <v>2024</v>
      </c>
      <c r="G508" s="671">
        <v>2024</v>
      </c>
      <c r="H508" s="701">
        <v>2024</v>
      </c>
      <c r="I508" s="673"/>
      <c r="J508" s="674"/>
      <c r="K508" s="674"/>
      <c r="L508" s="674"/>
      <c r="M508" s="674"/>
      <c r="N508" s="673" t="s">
        <v>700</v>
      </c>
      <c r="O508" s="674" t="s">
        <v>641</v>
      </c>
      <c r="P508" s="674" t="s">
        <v>2559</v>
      </c>
      <c r="Q508" s="674"/>
      <c r="R508" s="674">
        <v>1204190069</v>
      </c>
      <c r="S508" s="673" t="s">
        <v>37</v>
      </c>
      <c r="T508" s="674" t="s">
        <v>641</v>
      </c>
      <c r="U508" s="674" t="s">
        <v>2559</v>
      </c>
      <c r="V508" s="673">
        <v>6680623</v>
      </c>
      <c r="W508" s="811" t="s">
        <v>2129</v>
      </c>
      <c r="X508" s="673" t="s">
        <v>46</v>
      </c>
      <c r="Y508" s="674" t="s">
        <v>641</v>
      </c>
      <c r="Z508" s="674" t="s">
        <v>2559</v>
      </c>
      <c r="AA508" s="673">
        <v>6801883</v>
      </c>
      <c r="AB508" s="811" t="s">
        <v>2039</v>
      </c>
      <c r="AC508" s="673"/>
      <c r="AD508" s="674"/>
      <c r="AE508" s="674"/>
      <c r="AF508" s="673"/>
      <c r="AG508" s="673"/>
      <c r="AH508" s="673"/>
      <c r="AI508" s="674"/>
      <c r="AJ508" s="674"/>
      <c r="AK508" s="673"/>
      <c r="AL508" s="673"/>
      <c r="AM508" s="673"/>
      <c r="AN508" s="673"/>
      <c r="AO508" s="674"/>
      <c r="AP508" s="673"/>
      <c r="AQ508" s="673"/>
      <c r="AR508" s="673"/>
      <c r="AS508" s="673"/>
      <c r="AT508" s="673"/>
      <c r="AU508" s="673"/>
      <c r="AV508" s="675"/>
    </row>
    <row r="509" spans="1:48" ht="28.8" hidden="1">
      <c r="A509" s="689" t="s">
        <v>2592</v>
      </c>
      <c r="B509" s="687" t="s">
        <v>2593</v>
      </c>
      <c r="C509" s="687"/>
      <c r="D509" s="688" t="s">
        <v>610</v>
      </c>
      <c r="E509" s="672" t="s">
        <v>592</v>
      </c>
      <c r="F509" s="671">
        <v>2024</v>
      </c>
      <c r="G509" s="671">
        <v>2024</v>
      </c>
      <c r="H509" s="701">
        <v>2024</v>
      </c>
      <c r="I509" s="673"/>
      <c r="J509" s="674"/>
      <c r="K509" s="674"/>
      <c r="L509" s="674"/>
      <c r="M509" s="674"/>
      <c r="N509" s="673" t="s">
        <v>13</v>
      </c>
      <c r="O509" s="674" t="s">
        <v>640</v>
      </c>
      <c r="P509" s="674" t="s">
        <v>2559</v>
      </c>
      <c r="Q509" s="674">
        <v>6681051</v>
      </c>
      <c r="R509" s="810" t="s">
        <v>1945</v>
      </c>
      <c r="S509" s="673" t="s">
        <v>2594</v>
      </c>
      <c r="T509" s="674" t="s">
        <v>640</v>
      </c>
      <c r="U509" s="674" t="s">
        <v>2559</v>
      </c>
      <c r="V509" s="673"/>
      <c r="W509" s="673">
        <v>1203200046</v>
      </c>
      <c r="X509" s="673" t="s">
        <v>58</v>
      </c>
      <c r="Y509" s="674" t="s">
        <v>640</v>
      </c>
      <c r="Z509" s="674" t="s">
        <v>2559</v>
      </c>
      <c r="AA509" s="673">
        <v>6826739</v>
      </c>
      <c r="AB509" s="811" t="s">
        <v>2595</v>
      </c>
      <c r="AC509" s="673" t="s">
        <v>24</v>
      </c>
      <c r="AD509" s="674" t="s">
        <v>641</v>
      </c>
      <c r="AE509" s="674" t="s">
        <v>2559</v>
      </c>
      <c r="AF509" s="673" t="s">
        <v>2596</v>
      </c>
      <c r="AG509" s="811" t="s">
        <v>1324</v>
      </c>
      <c r="AH509" s="673"/>
      <c r="AI509" s="674"/>
      <c r="AJ509" s="674"/>
      <c r="AK509" s="673"/>
      <c r="AL509" s="673"/>
      <c r="AM509" s="673"/>
      <c r="AN509" s="673"/>
      <c r="AO509" s="674"/>
      <c r="AP509" s="673"/>
      <c r="AQ509" s="673"/>
      <c r="AR509" s="673"/>
      <c r="AS509" s="673"/>
      <c r="AT509" s="673"/>
      <c r="AU509" s="673"/>
      <c r="AV509" s="675"/>
    </row>
    <row r="510" spans="1:48" ht="28.8" hidden="1">
      <c r="A510" s="689" t="s">
        <v>2597</v>
      </c>
      <c r="B510" s="687" t="s">
        <v>2598</v>
      </c>
      <c r="C510" s="687"/>
      <c r="D510" s="688" t="s">
        <v>566</v>
      </c>
      <c r="E510" s="672" t="s">
        <v>592</v>
      </c>
      <c r="F510" s="671">
        <v>2024</v>
      </c>
      <c r="G510" s="671">
        <v>2024</v>
      </c>
      <c r="H510" s="701">
        <v>2024</v>
      </c>
      <c r="I510" s="673" t="s">
        <v>58</v>
      </c>
      <c r="J510" s="673">
        <v>6826739</v>
      </c>
      <c r="K510" s="811" t="s">
        <v>2595</v>
      </c>
      <c r="L510" s="674" t="s">
        <v>640</v>
      </c>
      <c r="M510" s="674" t="s">
        <v>2559</v>
      </c>
      <c r="N510" s="673" t="s">
        <v>13</v>
      </c>
      <c r="O510" s="674" t="s">
        <v>640</v>
      </c>
      <c r="P510" s="674" t="s">
        <v>2559</v>
      </c>
      <c r="Q510" s="674">
        <v>6681051</v>
      </c>
      <c r="R510" s="810" t="s">
        <v>1945</v>
      </c>
      <c r="S510" s="673" t="s">
        <v>24</v>
      </c>
      <c r="T510" s="674" t="s">
        <v>641</v>
      </c>
      <c r="U510" s="674" t="s">
        <v>2559</v>
      </c>
      <c r="V510" s="673" t="s">
        <v>2596</v>
      </c>
      <c r="W510" s="811" t="s">
        <v>1324</v>
      </c>
      <c r="X510" s="673" t="s">
        <v>2456</v>
      </c>
      <c r="Y510" s="674" t="s">
        <v>640</v>
      </c>
      <c r="Z510" s="674" t="s">
        <v>2559</v>
      </c>
      <c r="AA510" s="673"/>
      <c r="AB510" s="673">
        <v>1203200038</v>
      </c>
      <c r="AC510" s="673" t="s">
        <v>2599</v>
      </c>
      <c r="AD510" s="674" t="s">
        <v>640</v>
      </c>
      <c r="AE510" s="674" t="s">
        <v>2559</v>
      </c>
      <c r="AF510" s="673"/>
      <c r="AG510" s="673">
        <v>1203200114</v>
      </c>
      <c r="AH510" s="673" t="s">
        <v>2594</v>
      </c>
      <c r="AI510" s="674" t="s">
        <v>640</v>
      </c>
      <c r="AJ510" s="674" t="s">
        <v>2559</v>
      </c>
      <c r="AK510" s="673"/>
      <c r="AL510" s="673">
        <v>1203200046</v>
      </c>
      <c r="AM510" s="673"/>
      <c r="AN510" s="673"/>
      <c r="AO510" s="674"/>
      <c r="AP510" s="673"/>
      <c r="AQ510" s="673"/>
      <c r="AR510" s="673"/>
      <c r="AS510" s="673"/>
      <c r="AT510" s="673"/>
      <c r="AU510" s="673"/>
      <c r="AV510" s="675"/>
    </row>
    <row r="511" spans="1:48" ht="28.8">
      <c r="A511" s="686" t="s">
        <v>2600</v>
      </c>
      <c r="B511" s="687" t="s">
        <v>2294</v>
      </c>
      <c r="C511" s="687" t="s">
        <v>2563</v>
      </c>
      <c r="D511" s="688" t="s">
        <v>591</v>
      </c>
      <c r="E511" s="672" t="s">
        <v>592</v>
      </c>
      <c r="F511" s="671">
        <v>2024</v>
      </c>
      <c r="G511" s="671">
        <v>2024</v>
      </c>
      <c r="H511" s="701">
        <v>2024</v>
      </c>
      <c r="I511" s="673"/>
      <c r="J511" s="674"/>
      <c r="K511" s="674"/>
      <c r="L511" s="674"/>
      <c r="M511" s="674"/>
      <c r="N511" s="673" t="s">
        <v>2601</v>
      </c>
      <c r="O511" s="674" t="s">
        <v>641</v>
      </c>
      <c r="P511" s="674" t="s">
        <v>2559</v>
      </c>
      <c r="Q511" s="674"/>
      <c r="R511" s="674">
        <v>1204200213</v>
      </c>
      <c r="S511" s="673" t="s">
        <v>32</v>
      </c>
      <c r="T511" s="674" t="s">
        <v>641</v>
      </c>
      <c r="U511" s="674" t="s">
        <v>2559</v>
      </c>
      <c r="V511" s="673">
        <v>6764236</v>
      </c>
      <c r="W511" s="811" t="s">
        <v>1972</v>
      </c>
      <c r="X511" s="673" t="s">
        <v>44</v>
      </c>
      <c r="Y511" s="674" t="s">
        <v>641</v>
      </c>
      <c r="Z511" s="674" t="s">
        <v>2559</v>
      </c>
      <c r="AA511" s="673">
        <v>6835039</v>
      </c>
      <c r="AB511" s="811" t="s">
        <v>2297</v>
      </c>
      <c r="AC511" s="673"/>
      <c r="AD511" s="674"/>
      <c r="AE511" s="674"/>
      <c r="AF511" s="673"/>
      <c r="AG511" s="673"/>
      <c r="AH511" s="673"/>
      <c r="AI511" s="674"/>
      <c r="AJ511" s="674"/>
      <c r="AK511" s="673"/>
      <c r="AL511" s="673"/>
      <c r="AM511" s="673"/>
      <c r="AN511" s="673"/>
      <c r="AO511" s="674"/>
      <c r="AP511" s="673"/>
      <c r="AQ511" s="673"/>
      <c r="AR511" s="673"/>
      <c r="AS511" s="673"/>
      <c r="AT511" s="673"/>
      <c r="AU511" s="673"/>
      <c r="AV511" s="675"/>
    </row>
    <row r="512" spans="1:48" ht="43.2">
      <c r="A512" s="686" t="s">
        <v>2602</v>
      </c>
      <c r="B512" s="687" t="s">
        <v>2603</v>
      </c>
      <c r="C512" s="687" t="s">
        <v>2563</v>
      </c>
      <c r="D512" s="688" t="s">
        <v>610</v>
      </c>
      <c r="E512" s="672" t="s">
        <v>592</v>
      </c>
      <c r="F512" s="671">
        <v>2024</v>
      </c>
      <c r="G512" s="671">
        <v>2024</v>
      </c>
      <c r="H512" s="701">
        <v>2024</v>
      </c>
      <c r="I512" s="673"/>
      <c r="J512" s="674"/>
      <c r="K512" s="674"/>
      <c r="L512" s="674"/>
      <c r="M512" s="674"/>
      <c r="N512" s="673" t="s">
        <v>2604</v>
      </c>
      <c r="O512" s="674" t="s">
        <v>641</v>
      </c>
      <c r="P512" s="674" t="s">
        <v>2559</v>
      </c>
      <c r="Q512" s="674"/>
      <c r="R512" s="674">
        <v>1204200011</v>
      </c>
      <c r="S512" s="673" t="s">
        <v>32</v>
      </c>
      <c r="T512" s="674" t="s">
        <v>641</v>
      </c>
      <c r="U512" s="674" t="s">
        <v>2559</v>
      </c>
      <c r="V512" s="673">
        <v>6764236</v>
      </c>
      <c r="W512" s="811" t="s">
        <v>1972</v>
      </c>
      <c r="X512" s="673" t="s">
        <v>48</v>
      </c>
      <c r="Y512" s="674" t="s">
        <v>641</v>
      </c>
      <c r="Z512" s="674" t="s">
        <v>2559</v>
      </c>
      <c r="AA512" s="673">
        <v>6843087</v>
      </c>
      <c r="AB512" s="811" t="s">
        <v>2298</v>
      </c>
      <c r="AC512" s="673"/>
      <c r="AD512" s="674"/>
      <c r="AE512" s="674"/>
      <c r="AF512" s="673"/>
      <c r="AG512" s="673"/>
      <c r="AH512" s="673"/>
      <c r="AI512" s="674"/>
      <c r="AJ512" s="674"/>
      <c r="AK512" s="673"/>
      <c r="AL512" s="673"/>
      <c r="AM512" s="673"/>
      <c r="AN512" s="673"/>
      <c r="AO512" s="674"/>
      <c r="AP512" s="673"/>
      <c r="AQ512" s="673"/>
      <c r="AR512" s="673"/>
      <c r="AS512" s="673"/>
      <c r="AT512" s="673"/>
      <c r="AU512" s="673"/>
      <c r="AV512" s="675"/>
    </row>
    <row r="513" spans="1:48" ht="28.8" hidden="1">
      <c r="A513" s="4" t="s">
        <v>2605</v>
      </c>
      <c r="B513" s="687" t="s">
        <v>2606</v>
      </c>
      <c r="C513" s="687"/>
      <c r="D513" s="688" t="s">
        <v>602</v>
      </c>
      <c r="E513" s="672" t="s">
        <v>592</v>
      </c>
      <c r="F513" s="671">
        <v>2024</v>
      </c>
      <c r="G513" s="671">
        <v>2024</v>
      </c>
      <c r="H513" s="701">
        <v>2024</v>
      </c>
      <c r="I513" s="673"/>
      <c r="J513" s="674"/>
      <c r="K513" s="674"/>
      <c r="L513" s="674"/>
      <c r="M513" s="674"/>
      <c r="N513" s="673" t="s">
        <v>2607</v>
      </c>
      <c r="O513" s="674" t="s">
        <v>641</v>
      </c>
      <c r="P513" s="674" t="s">
        <v>2559</v>
      </c>
      <c r="Q513" s="674"/>
      <c r="R513" s="674">
        <v>1204200088</v>
      </c>
      <c r="S513" s="673" t="s">
        <v>32</v>
      </c>
      <c r="T513" s="674" t="s">
        <v>641</v>
      </c>
      <c r="U513" s="674" t="s">
        <v>2559</v>
      </c>
      <c r="V513" s="673">
        <v>6764236</v>
      </c>
      <c r="W513" s="811" t="s">
        <v>1972</v>
      </c>
      <c r="X513" s="673" t="s">
        <v>48</v>
      </c>
      <c r="Y513" s="674" t="s">
        <v>641</v>
      </c>
      <c r="Z513" s="674" t="s">
        <v>2559</v>
      </c>
      <c r="AA513" s="673">
        <v>6843087</v>
      </c>
      <c r="AB513" s="811" t="s">
        <v>2298</v>
      </c>
      <c r="AC513" s="673"/>
      <c r="AD513" s="674"/>
      <c r="AE513" s="674"/>
      <c r="AF513" s="673"/>
      <c r="AG513" s="673"/>
      <c r="AH513" s="673"/>
      <c r="AI513" s="674"/>
      <c r="AJ513" s="674"/>
      <c r="AK513" s="673"/>
      <c r="AL513" s="673"/>
      <c r="AM513" s="673"/>
      <c r="AN513" s="673"/>
      <c r="AO513" s="674"/>
      <c r="AP513" s="673"/>
      <c r="AQ513" s="673"/>
      <c r="AR513" s="673"/>
      <c r="AS513" s="673"/>
      <c r="AT513" s="673"/>
      <c r="AU513" s="673"/>
      <c r="AV513" s="675"/>
    </row>
    <row r="514" spans="1:48" ht="28.8" hidden="1">
      <c r="A514" s="669" t="s">
        <v>2608</v>
      </c>
      <c r="B514" s="690" t="s">
        <v>2609</v>
      </c>
      <c r="C514" s="690"/>
      <c r="D514" s="660" t="s">
        <v>1410</v>
      </c>
      <c r="E514" s="660" t="s">
        <v>1410</v>
      </c>
      <c r="F514" s="637">
        <v>2024</v>
      </c>
      <c r="G514" s="637">
        <v>2024</v>
      </c>
      <c r="H514" s="696">
        <v>2024</v>
      </c>
      <c r="I514" s="640"/>
      <c r="J514" s="639"/>
      <c r="K514" s="639"/>
      <c r="L514" s="639"/>
      <c r="M514" s="639"/>
      <c r="N514" s="640" t="s">
        <v>32</v>
      </c>
      <c r="O514" s="639" t="s">
        <v>641</v>
      </c>
      <c r="P514" s="674" t="s">
        <v>2559</v>
      </c>
      <c r="Q514" s="673">
        <v>6764236</v>
      </c>
      <c r="R514" s="811" t="s">
        <v>1972</v>
      </c>
      <c r="S514" s="640" t="s">
        <v>54</v>
      </c>
      <c r="T514" s="639" t="s">
        <v>641</v>
      </c>
      <c r="U514" s="674" t="s">
        <v>2559</v>
      </c>
      <c r="V514" s="640">
        <v>6744406</v>
      </c>
      <c r="W514" s="812" t="s">
        <v>1273</v>
      </c>
      <c r="X514" s="640"/>
      <c r="Y514" s="639"/>
      <c r="Z514" s="639"/>
      <c r="AA514" s="640"/>
      <c r="AB514" s="640"/>
      <c r="AC514" s="640"/>
      <c r="AD514" s="639"/>
      <c r="AE514" s="639"/>
      <c r="AF514" s="640"/>
      <c r="AG514" s="640"/>
      <c r="AH514" s="640"/>
      <c r="AI514" s="639"/>
      <c r="AJ514" s="639"/>
      <c r="AK514" s="640"/>
      <c r="AL514" s="640"/>
      <c r="AM514" s="640"/>
      <c r="AN514" s="640"/>
      <c r="AO514" s="639"/>
      <c r="AP514" s="640"/>
      <c r="AQ514" s="640"/>
      <c r="AR514" s="640"/>
      <c r="AS514" s="640"/>
      <c r="AT514" s="640"/>
      <c r="AU514" s="640"/>
      <c r="AV514" s="641"/>
    </row>
    <row r="515" spans="1:48" ht="43.2" hidden="1">
      <c r="A515" s="669" t="s">
        <v>2610</v>
      </c>
      <c r="B515" s="690" t="s">
        <v>2611</v>
      </c>
      <c r="C515" s="690"/>
      <c r="D515" s="660" t="s">
        <v>790</v>
      </c>
      <c r="E515" s="660" t="s">
        <v>1410</v>
      </c>
      <c r="F515" s="637">
        <v>2024</v>
      </c>
      <c r="G515" s="637">
        <v>2024</v>
      </c>
      <c r="H515" s="696">
        <v>2024</v>
      </c>
      <c r="I515" s="640"/>
      <c r="J515" s="639"/>
      <c r="K515" s="639"/>
      <c r="L515" s="639"/>
      <c r="M515" s="639"/>
      <c r="N515" s="640" t="s">
        <v>2612</v>
      </c>
      <c r="O515" s="639" t="s">
        <v>641</v>
      </c>
      <c r="P515" s="674" t="s">
        <v>2559</v>
      </c>
      <c r="Q515" s="639">
        <v>6099359</v>
      </c>
      <c r="R515" s="813" t="s">
        <v>1265</v>
      </c>
      <c r="S515" s="640"/>
      <c r="T515" s="639"/>
      <c r="U515" s="639"/>
      <c r="V515" s="640"/>
      <c r="W515" s="640"/>
      <c r="X515" s="640"/>
      <c r="Y515" s="639"/>
      <c r="Z515" s="639"/>
      <c r="AA515" s="640"/>
      <c r="AB515" s="640"/>
      <c r="AC515" s="640"/>
      <c r="AD515" s="639"/>
      <c r="AE515" s="639"/>
      <c r="AF515" s="640"/>
      <c r="AG515" s="640"/>
      <c r="AH515" s="640"/>
      <c r="AI515" s="639"/>
      <c r="AJ515" s="639"/>
      <c r="AK515" s="640"/>
      <c r="AL515" s="640"/>
      <c r="AM515" s="640"/>
      <c r="AN515" s="640"/>
      <c r="AO515" s="639"/>
      <c r="AP515" s="640"/>
      <c r="AQ515" s="640"/>
      <c r="AR515" s="640"/>
      <c r="AS515" s="640"/>
      <c r="AT515" s="640"/>
      <c r="AU515" s="640"/>
      <c r="AV515" s="641"/>
    </row>
    <row r="516" spans="1:48" ht="28.8" hidden="1">
      <c r="A516" s="669" t="s">
        <v>2613</v>
      </c>
      <c r="B516" s="690" t="s">
        <v>2614</v>
      </c>
      <c r="C516" s="690"/>
      <c r="D516" s="660" t="s">
        <v>2615</v>
      </c>
      <c r="E516" s="660" t="s">
        <v>2615</v>
      </c>
      <c r="F516" s="637">
        <v>2024</v>
      </c>
      <c r="G516" s="637">
        <v>2024</v>
      </c>
      <c r="H516" s="696">
        <v>2024</v>
      </c>
      <c r="I516" s="640"/>
      <c r="J516" s="639"/>
      <c r="K516" s="639"/>
      <c r="L516" s="639"/>
      <c r="M516" s="639"/>
      <c r="N516" s="640" t="s">
        <v>2612</v>
      </c>
      <c r="O516" s="639" t="s">
        <v>641</v>
      </c>
      <c r="P516" s="674" t="s">
        <v>2559</v>
      </c>
      <c r="Q516" s="639">
        <v>6099359</v>
      </c>
      <c r="R516" s="813" t="s">
        <v>1265</v>
      </c>
      <c r="S516" s="640"/>
      <c r="T516" s="639"/>
      <c r="U516" s="639"/>
      <c r="V516" s="640"/>
      <c r="W516" s="640"/>
      <c r="X516" s="640"/>
      <c r="Y516" s="639"/>
      <c r="Z516" s="639"/>
      <c r="AA516" s="640"/>
      <c r="AB516" s="640"/>
      <c r="AC516" s="640"/>
      <c r="AD516" s="639"/>
      <c r="AE516" s="639"/>
      <c r="AF516" s="640"/>
      <c r="AG516" s="640"/>
      <c r="AH516" s="640"/>
      <c r="AI516" s="639"/>
      <c r="AJ516" s="639"/>
      <c r="AK516" s="640"/>
      <c r="AL516" s="640"/>
      <c r="AM516" s="640"/>
      <c r="AN516" s="640"/>
      <c r="AO516" s="639"/>
      <c r="AP516" s="640"/>
      <c r="AQ516" s="640"/>
      <c r="AR516" s="640"/>
      <c r="AS516" s="640"/>
      <c r="AT516" s="640"/>
      <c r="AU516" s="640"/>
      <c r="AV516" s="641"/>
    </row>
    <row r="517" spans="1:48" ht="43.2" hidden="1">
      <c r="A517" s="669" t="s">
        <v>2616</v>
      </c>
      <c r="B517" s="690" t="s">
        <v>2614</v>
      </c>
      <c r="C517" s="690"/>
      <c r="D517" s="660" t="s">
        <v>2615</v>
      </c>
      <c r="E517" s="660" t="s">
        <v>2615</v>
      </c>
      <c r="F517" s="637">
        <v>2024</v>
      </c>
      <c r="G517" s="637">
        <v>2024</v>
      </c>
      <c r="H517" s="696">
        <v>2024</v>
      </c>
      <c r="I517" s="640"/>
      <c r="J517" s="639"/>
      <c r="K517" s="639"/>
      <c r="L517" s="639"/>
      <c r="M517" s="639"/>
      <c r="N517" s="640" t="s">
        <v>2612</v>
      </c>
      <c r="O517" s="639" t="s">
        <v>641</v>
      </c>
      <c r="P517" s="674" t="s">
        <v>2559</v>
      </c>
      <c r="Q517" s="639">
        <v>6099359</v>
      </c>
      <c r="R517" s="813" t="s">
        <v>1265</v>
      </c>
      <c r="S517" s="640"/>
      <c r="T517" s="639"/>
      <c r="U517" s="639"/>
      <c r="V517" s="640"/>
      <c r="W517" s="640"/>
      <c r="X517" s="640"/>
      <c r="Y517" s="639"/>
      <c r="Z517" s="639"/>
      <c r="AA517" s="640"/>
      <c r="AB517" s="640"/>
      <c r="AC517" s="640"/>
      <c r="AD517" s="639"/>
      <c r="AE517" s="639"/>
      <c r="AF517" s="640"/>
      <c r="AG517" s="640"/>
      <c r="AH517" s="640"/>
      <c r="AI517" s="639"/>
      <c r="AJ517" s="639"/>
      <c r="AK517" s="640"/>
      <c r="AL517" s="640"/>
      <c r="AM517" s="640"/>
      <c r="AN517" s="640"/>
      <c r="AO517" s="639"/>
      <c r="AP517" s="640"/>
      <c r="AQ517" s="640"/>
      <c r="AR517" s="640"/>
      <c r="AS517" s="640"/>
      <c r="AT517" s="640"/>
      <c r="AU517" s="640"/>
      <c r="AV517" s="641"/>
    </row>
    <row r="518" spans="1:48" ht="28.8" hidden="1">
      <c r="A518" s="669" t="s">
        <v>2617</v>
      </c>
      <c r="B518" s="690"/>
      <c r="C518" s="690"/>
      <c r="D518" s="660" t="s">
        <v>816</v>
      </c>
      <c r="E518" s="660" t="s">
        <v>1410</v>
      </c>
      <c r="F518" s="637">
        <v>2024</v>
      </c>
      <c r="G518" s="637">
        <v>2024</v>
      </c>
      <c r="H518" s="696">
        <v>2024</v>
      </c>
      <c r="I518" s="640"/>
      <c r="J518" s="639"/>
      <c r="K518" s="639"/>
      <c r="L518" s="639"/>
      <c r="M518" s="639"/>
      <c r="N518" s="640" t="s">
        <v>78</v>
      </c>
      <c r="O518" s="639" t="s">
        <v>1097</v>
      </c>
      <c r="P518" s="674" t="s">
        <v>2559</v>
      </c>
      <c r="Q518" s="639" t="s">
        <v>2618</v>
      </c>
      <c r="R518" s="813" t="s">
        <v>1235</v>
      </c>
      <c r="S518" s="640"/>
      <c r="T518" s="639"/>
      <c r="U518" s="639"/>
      <c r="V518" s="640"/>
      <c r="W518" s="640"/>
      <c r="X518" s="640"/>
      <c r="Y518" s="639"/>
      <c r="Z518" s="639"/>
      <c r="AA518" s="640"/>
      <c r="AB518" s="640"/>
      <c r="AC518" s="640"/>
      <c r="AD518" s="639"/>
      <c r="AE518" s="639"/>
      <c r="AF518" s="640"/>
      <c r="AG518" s="640"/>
      <c r="AH518" s="640"/>
      <c r="AI518" s="639"/>
      <c r="AJ518" s="639"/>
      <c r="AK518" s="640"/>
      <c r="AL518" s="640"/>
      <c r="AM518" s="640"/>
      <c r="AN518" s="640"/>
      <c r="AO518" s="639"/>
      <c r="AP518" s="640"/>
      <c r="AQ518" s="640"/>
      <c r="AR518" s="640"/>
      <c r="AS518" s="640"/>
      <c r="AT518" s="640"/>
      <c r="AU518" s="640"/>
      <c r="AV518" s="641"/>
    </row>
    <row r="519" spans="1:48" ht="72" hidden="1">
      <c r="A519" s="669" t="s">
        <v>2619</v>
      </c>
      <c r="B519" s="690" t="s">
        <v>2620</v>
      </c>
      <c r="C519" s="687"/>
      <c r="D519" s="688" t="s">
        <v>566</v>
      </c>
      <c r="E519" s="660" t="s">
        <v>1410</v>
      </c>
      <c r="F519" s="637">
        <v>2024</v>
      </c>
      <c r="G519" s="637">
        <v>2024</v>
      </c>
      <c r="H519" s="696">
        <v>2024</v>
      </c>
      <c r="I519" s="640"/>
      <c r="J519" s="639"/>
      <c r="K519" s="639"/>
      <c r="L519" s="639"/>
      <c r="M519" s="639"/>
      <c r="N519" s="640" t="s">
        <v>120</v>
      </c>
      <c r="O519" s="639" t="s">
        <v>908</v>
      </c>
      <c r="P519" s="674" t="s">
        <v>2559</v>
      </c>
      <c r="Q519" s="639">
        <v>6806664</v>
      </c>
      <c r="R519" s="813" t="s">
        <v>2621</v>
      </c>
      <c r="S519" s="640" t="s">
        <v>2622</v>
      </c>
      <c r="T519" s="639" t="s">
        <v>641</v>
      </c>
      <c r="U519" s="674" t="s">
        <v>2559</v>
      </c>
      <c r="V519" s="812" t="s">
        <v>1964</v>
      </c>
      <c r="W519" s="640">
        <v>6787771</v>
      </c>
      <c r="X519" s="640"/>
      <c r="Y519" s="639"/>
      <c r="Z519" s="639"/>
      <c r="AA519" s="640"/>
      <c r="AB519" s="640"/>
      <c r="AC519" s="640"/>
      <c r="AD519" s="639"/>
      <c r="AE519" s="639"/>
      <c r="AF519" s="640"/>
      <c r="AG519" s="640"/>
      <c r="AH519" s="640"/>
      <c r="AI519" s="639"/>
      <c r="AJ519" s="639"/>
      <c r="AK519" s="640"/>
      <c r="AL519" s="640"/>
      <c r="AM519" s="640"/>
      <c r="AN519" s="640"/>
      <c r="AO519" s="639"/>
      <c r="AP519" s="640"/>
      <c r="AQ519" s="640"/>
      <c r="AR519" s="640"/>
      <c r="AS519" s="640"/>
      <c r="AT519" s="640"/>
      <c r="AU519" s="640"/>
      <c r="AV519" s="641"/>
    </row>
    <row r="520" spans="1:48" ht="28.8" hidden="1">
      <c r="A520" s="669" t="s">
        <v>2623</v>
      </c>
      <c r="B520" s="690" t="s">
        <v>2624</v>
      </c>
      <c r="C520" s="690"/>
      <c r="D520" s="660" t="s">
        <v>704</v>
      </c>
      <c r="E520" s="660" t="s">
        <v>1410</v>
      </c>
      <c r="F520" s="637">
        <v>2024</v>
      </c>
      <c r="G520" s="637">
        <v>2024</v>
      </c>
      <c r="H520" s="696">
        <v>2024</v>
      </c>
      <c r="I520" s="640"/>
      <c r="J520" s="639"/>
      <c r="K520" s="639"/>
      <c r="L520" s="639"/>
      <c r="M520" s="639"/>
      <c r="N520" s="640" t="s">
        <v>76</v>
      </c>
      <c r="O520" s="639" t="s">
        <v>598</v>
      </c>
      <c r="P520" s="674" t="s">
        <v>2559</v>
      </c>
      <c r="Q520" s="639">
        <v>6680631</v>
      </c>
      <c r="R520" s="813" t="s">
        <v>2058</v>
      </c>
      <c r="S520" s="640"/>
      <c r="T520" s="639"/>
      <c r="U520" s="639"/>
      <c r="V520" s="640"/>
      <c r="W520" s="640"/>
      <c r="X520" s="640"/>
      <c r="Y520" s="639"/>
      <c r="Z520" s="639"/>
      <c r="AA520" s="640"/>
      <c r="AB520" s="640"/>
      <c r="AC520" s="640"/>
      <c r="AD520" s="639"/>
      <c r="AE520" s="639"/>
      <c r="AF520" s="640"/>
      <c r="AG520" s="640"/>
      <c r="AH520" s="640"/>
      <c r="AI520" s="639"/>
      <c r="AJ520" s="639"/>
      <c r="AK520" s="640"/>
      <c r="AL520" s="640"/>
      <c r="AM520" s="640"/>
      <c r="AN520" s="640"/>
      <c r="AO520" s="639"/>
      <c r="AP520" s="640"/>
      <c r="AQ520" s="640"/>
      <c r="AR520" s="640"/>
      <c r="AS520" s="640"/>
      <c r="AT520" s="640"/>
      <c r="AU520" s="640"/>
      <c r="AV520" s="641"/>
    </row>
    <row r="521" spans="1:48" ht="28.8" hidden="1">
      <c r="A521" s="669" t="s">
        <v>2625</v>
      </c>
      <c r="B521" s="690" t="s">
        <v>2626</v>
      </c>
      <c r="C521" s="690"/>
      <c r="D521" s="660" t="s">
        <v>704</v>
      </c>
      <c r="E521" s="660" t="s">
        <v>1410</v>
      </c>
      <c r="F521" s="637">
        <v>2024</v>
      </c>
      <c r="G521" s="637">
        <v>2024</v>
      </c>
      <c r="H521" s="696">
        <v>2024</v>
      </c>
      <c r="I521" s="640" t="s">
        <v>2627</v>
      </c>
      <c r="J521" s="639"/>
      <c r="K521" s="639"/>
      <c r="L521" s="639"/>
      <c r="M521" s="639"/>
      <c r="N521" s="640" t="s">
        <v>18</v>
      </c>
      <c r="O521" s="639" t="s">
        <v>202</v>
      </c>
      <c r="P521" s="674" t="s">
        <v>2559</v>
      </c>
      <c r="Q521" s="639">
        <v>6680622</v>
      </c>
      <c r="R521" s="813" t="s">
        <v>1271</v>
      </c>
      <c r="S521" s="640"/>
      <c r="T521" s="639"/>
      <c r="U521" s="639"/>
      <c r="V521" s="640"/>
      <c r="W521" s="640"/>
      <c r="X521" s="640"/>
      <c r="Y521" s="639"/>
      <c r="Z521" s="639"/>
      <c r="AA521" s="640"/>
      <c r="AB521" s="640"/>
      <c r="AC521" s="640"/>
      <c r="AD521" s="639"/>
      <c r="AE521" s="639"/>
      <c r="AF521" s="640"/>
      <c r="AG521" s="640"/>
      <c r="AH521" s="640"/>
      <c r="AI521" s="639"/>
      <c r="AJ521" s="639"/>
      <c r="AK521" s="640"/>
      <c r="AL521" s="640"/>
      <c r="AM521" s="640"/>
      <c r="AN521" s="640"/>
      <c r="AO521" s="639"/>
      <c r="AP521" s="640"/>
      <c r="AQ521" s="640"/>
      <c r="AR521" s="640"/>
      <c r="AS521" s="640"/>
      <c r="AT521" s="640"/>
      <c r="AU521" s="640"/>
      <c r="AV521" s="641"/>
    </row>
    <row r="522" spans="1:48" ht="55.5" hidden="1" customHeight="1">
      <c r="A522" s="669" t="s">
        <v>2628</v>
      </c>
      <c r="B522" s="690" t="s">
        <v>2629</v>
      </c>
      <c r="C522" s="690"/>
      <c r="D522" s="660" t="s">
        <v>704</v>
      </c>
      <c r="E522" s="660" t="s">
        <v>1410</v>
      </c>
      <c r="F522" s="637">
        <v>2024</v>
      </c>
      <c r="G522" s="637">
        <v>2024</v>
      </c>
      <c r="H522" s="696">
        <v>2024</v>
      </c>
      <c r="I522" s="640" t="s">
        <v>48</v>
      </c>
      <c r="J522" s="673">
        <v>6843087</v>
      </c>
      <c r="K522" s="811" t="s">
        <v>2298</v>
      </c>
      <c r="L522" s="639" t="s">
        <v>641</v>
      </c>
      <c r="M522" s="674" t="s">
        <v>2559</v>
      </c>
      <c r="N522" s="640" t="s">
        <v>48</v>
      </c>
      <c r="O522" s="639" t="s">
        <v>641</v>
      </c>
      <c r="P522" s="674" t="s">
        <v>2559</v>
      </c>
      <c r="Q522" s="673">
        <v>6843087</v>
      </c>
      <c r="R522" s="811" t="s">
        <v>2298</v>
      </c>
      <c r="S522" s="640" t="s">
        <v>2630</v>
      </c>
      <c r="T522" s="639" t="s">
        <v>641</v>
      </c>
      <c r="U522" s="674" t="s">
        <v>2559</v>
      </c>
      <c r="V522" s="812" t="s">
        <v>2631</v>
      </c>
      <c r="W522" s="640">
        <v>6859382</v>
      </c>
      <c r="X522" s="640" t="s">
        <v>40</v>
      </c>
      <c r="Y522" s="639" t="s">
        <v>641</v>
      </c>
      <c r="Z522" s="674" t="s">
        <v>2559</v>
      </c>
      <c r="AA522" s="640" t="s">
        <v>2632</v>
      </c>
      <c r="AB522" s="812" t="s">
        <v>2193</v>
      </c>
      <c r="AC522" s="640"/>
      <c r="AD522" s="639"/>
      <c r="AE522" s="639"/>
      <c r="AF522" s="640"/>
      <c r="AG522" s="640"/>
      <c r="AH522" s="640"/>
      <c r="AI522" s="639"/>
      <c r="AJ522" s="639"/>
      <c r="AK522" s="640"/>
      <c r="AL522" s="640"/>
      <c r="AM522" s="640"/>
      <c r="AN522" s="640"/>
      <c r="AO522" s="639"/>
      <c r="AP522" s="640"/>
      <c r="AQ522" s="640"/>
      <c r="AR522" s="640"/>
      <c r="AS522" s="640"/>
      <c r="AT522" s="640"/>
      <c r="AU522" s="640"/>
      <c r="AV522" s="641"/>
    </row>
    <row r="523" spans="1:48" ht="28.8" hidden="1">
      <c r="A523" s="686" t="s">
        <v>2633</v>
      </c>
      <c r="B523" s="687" t="s">
        <v>2634</v>
      </c>
      <c r="C523" s="687"/>
      <c r="D523" s="688" t="s">
        <v>790</v>
      </c>
      <c r="E523" s="688" t="s">
        <v>2635</v>
      </c>
      <c r="F523" s="671">
        <v>2024</v>
      </c>
      <c r="G523" s="671">
        <v>2024</v>
      </c>
      <c r="H523" s="700">
        <v>2024</v>
      </c>
      <c r="I523" s="673"/>
      <c r="J523" s="674"/>
      <c r="K523" s="674"/>
      <c r="L523" s="674"/>
      <c r="M523" s="674"/>
      <c r="N523" s="673" t="s">
        <v>2636</v>
      </c>
      <c r="O523" s="674" t="s">
        <v>1230</v>
      </c>
      <c r="P523" s="674"/>
      <c r="Q523" s="674"/>
      <c r="R523" s="674"/>
      <c r="S523" s="673" t="s">
        <v>2637</v>
      </c>
      <c r="T523" s="674" t="s">
        <v>1230</v>
      </c>
      <c r="U523" s="674"/>
      <c r="V523" s="673"/>
      <c r="W523" s="673"/>
      <c r="X523" s="673" t="s">
        <v>2638</v>
      </c>
      <c r="Y523" s="674" t="s">
        <v>1230</v>
      </c>
      <c r="Z523" s="674"/>
      <c r="AA523" s="673"/>
      <c r="AB523" s="673"/>
      <c r="AC523" s="673" t="s">
        <v>48</v>
      </c>
      <c r="AD523" s="639" t="s">
        <v>641</v>
      </c>
      <c r="AE523" s="674" t="s">
        <v>2559</v>
      </c>
      <c r="AF523" s="673">
        <v>6843087</v>
      </c>
      <c r="AG523" s="811" t="s">
        <v>2298</v>
      </c>
      <c r="AH523" s="673"/>
      <c r="AI523" s="674"/>
      <c r="AJ523" s="674"/>
      <c r="AK523" s="673"/>
      <c r="AL523" s="673"/>
      <c r="AM523" s="673"/>
      <c r="AN523" s="673"/>
      <c r="AO523" s="674"/>
      <c r="AP523" s="673"/>
      <c r="AQ523" s="673"/>
      <c r="AR523" s="673"/>
      <c r="AS523" s="673"/>
      <c r="AT523" s="673"/>
      <c r="AU523" s="673"/>
      <c r="AV523" s="675"/>
    </row>
    <row r="524" spans="1:48" ht="43.2" hidden="1">
      <c r="A524" s="338" t="s">
        <v>2639</v>
      </c>
      <c r="B524" s="687" t="s">
        <v>2640</v>
      </c>
      <c r="C524" s="687"/>
      <c r="D524" s="688" t="s">
        <v>566</v>
      </c>
      <c r="E524" s="660" t="s">
        <v>1410</v>
      </c>
      <c r="F524" s="671">
        <v>2023</v>
      </c>
      <c r="G524" s="671">
        <v>2023</v>
      </c>
      <c r="H524" s="671">
        <v>2023</v>
      </c>
      <c r="I524" s="673"/>
      <c r="J524" s="674"/>
      <c r="K524" s="674"/>
      <c r="L524" s="674"/>
      <c r="M524" s="674"/>
      <c r="N524" s="673" t="s">
        <v>17</v>
      </c>
      <c r="O524" s="674" t="s">
        <v>202</v>
      </c>
      <c r="P524" s="674"/>
      <c r="Q524" s="674"/>
      <c r="R524" s="674"/>
      <c r="S524" s="673" t="s">
        <v>2641</v>
      </c>
      <c r="T524" s="674"/>
      <c r="U524" s="674"/>
      <c r="V524" s="673"/>
      <c r="W524" s="673"/>
      <c r="X524" s="673" t="s">
        <v>2642</v>
      </c>
      <c r="Y524" s="674"/>
      <c r="Z524" s="674"/>
      <c r="AA524" s="673"/>
      <c r="AB524" s="673"/>
      <c r="AC524" s="673"/>
      <c r="AD524" s="674"/>
      <c r="AE524" s="674"/>
      <c r="AF524" s="673"/>
      <c r="AG524" s="673"/>
      <c r="AH524" s="673"/>
      <c r="AI524" s="674"/>
      <c r="AJ524" s="674"/>
      <c r="AK524" s="673"/>
      <c r="AL524" s="673"/>
      <c r="AM524" s="673"/>
      <c r="AN524" s="673"/>
      <c r="AO524" s="674"/>
      <c r="AP524" s="673"/>
      <c r="AQ524" s="673"/>
      <c r="AR524" s="673"/>
      <c r="AS524" s="673"/>
      <c r="AT524" s="673"/>
      <c r="AU524" s="673"/>
      <c r="AV524" s="675"/>
    </row>
    <row r="525" spans="1:48" ht="57.6" hidden="1">
      <c r="A525" s="338" t="s">
        <v>2643</v>
      </c>
      <c r="B525" s="687" t="s">
        <v>2644</v>
      </c>
      <c r="C525" s="687"/>
      <c r="D525" s="688" t="s">
        <v>566</v>
      </c>
      <c r="E525" s="660" t="s">
        <v>1410</v>
      </c>
      <c r="F525" s="671">
        <v>2023</v>
      </c>
      <c r="G525" s="671">
        <v>2023</v>
      </c>
      <c r="H525" s="671">
        <v>2023</v>
      </c>
      <c r="I525" s="673"/>
      <c r="J525" s="674"/>
      <c r="K525" s="674"/>
      <c r="L525" s="674"/>
      <c r="M525" s="674"/>
      <c r="N525" s="673" t="s">
        <v>404</v>
      </c>
      <c r="O525" s="674" t="s">
        <v>568</v>
      </c>
      <c r="P525" s="674"/>
      <c r="Q525" s="674"/>
      <c r="R525" s="674"/>
      <c r="S525" s="673" t="s">
        <v>92</v>
      </c>
      <c r="T525" s="674" t="s">
        <v>568</v>
      </c>
      <c r="U525" s="674"/>
      <c r="V525" s="673"/>
      <c r="W525" s="673"/>
      <c r="X525" s="673" t="s">
        <v>17</v>
      </c>
      <c r="Y525" s="674" t="s">
        <v>202</v>
      </c>
      <c r="Z525" s="674"/>
      <c r="AA525" s="673"/>
      <c r="AB525" s="673"/>
      <c r="AC525" s="673" t="s">
        <v>2645</v>
      </c>
      <c r="AD525" s="674"/>
      <c r="AE525" s="674"/>
      <c r="AF525" s="673"/>
      <c r="AG525" s="673"/>
      <c r="AH525" s="673"/>
      <c r="AI525" s="674"/>
      <c r="AJ525" s="674"/>
      <c r="AK525" s="673"/>
      <c r="AL525" s="673"/>
      <c r="AM525" s="673"/>
      <c r="AN525" s="673"/>
      <c r="AO525" s="674"/>
      <c r="AP525" s="673"/>
      <c r="AQ525" s="673"/>
      <c r="AR525" s="673"/>
      <c r="AS525" s="673"/>
      <c r="AT525" s="673"/>
      <c r="AU525" s="673"/>
      <c r="AV525" s="675"/>
    </row>
    <row r="526" spans="1:48" hidden="1">
      <c r="A526" s="338" t="s">
        <v>2646</v>
      </c>
      <c r="B526" s="687" t="s">
        <v>2647</v>
      </c>
      <c r="C526" s="687"/>
      <c r="D526" s="660" t="s">
        <v>602</v>
      </c>
      <c r="E526" s="672" t="s">
        <v>592</v>
      </c>
      <c r="F526" s="671">
        <v>2023</v>
      </c>
      <c r="G526" s="671">
        <v>2023</v>
      </c>
      <c r="H526" s="671">
        <v>2023</v>
      </c>
      <c r="I526" s="673" t="s">
        <v>2377</v>
      </c>
      <c r="J526" s="674"/>
      <c r="K526" s="674"/>
      <c r="L526" s="674"/>
      <c r="M526" s="674"/>
      <c r="N526" s="673" t="s">
        <v>2377</v>
      </c>
      <c r="O526" s="674"/>
      <c r="P526" s="674"/>
      <c r="Q526" s="674"/>
      <c r="R526" s="674"/>
      <c r="S526" s="673" t="s">
        <v>401</v>
      </c>
      <c r="T526" s="674" t="s">
        <v>202</v>
      </c>
      <c r="U526" s="674"/>
      <c r="V526" s="673"/>
      <c r="W526" s="673"/>
      <c r="X526" s="673"/>
      <c r="Y526" s="674"/>
      <c r="Z526" s="674"/>
      <c r="AA526" s="673"/>
      <c r="AB526" s="673"/>
      <c r="AC526" s="673"/>
      <c r="AD526" s="674"/>
      <c r="AE526" s="674"/>
      <c r="AF526" s="673"/>
      <c r="AG526" s="673"/>
      <c r="AH526" s="673"/>
      <c r="AI526" s="674"/>
      <c r="AJ526" s="674"/>
      <c r="AK526" s="673"/>
      <c r="AL526" s="673"/>
      <c r="AM526" s="673"/>
      <c r="AN526" s="673"/>
      <c r="AO526" s="674"/>
      <c r="AP526" s="673"/>
      <c r="AQ526" s="673"/>
      <c r="AR526" s="673"/>
      <c r="AS526" s="673"/>
      <c r="AT526" s="673"/>
      <c r="AU526" s="673"/>
      <c r="AV526" s="675"/>
    </row>
    <row r="527" spans="1:48" ht="28.8" hidden="1">
      <c r="A527" s="338" t="s">
        <v>2440</v>
      </c>
      <c r="B527" s="687" t="s">
        <v>2648</v>
      </c>
      <c r="C527" s="687"/>
      <c r="D527" s="688" t="s">
        <v>591</v>
      </c>
      <c r="E527" s="672" t="s">
        <v>592</v>
      </c>
      <c r="F527" s="671">
        <v>2023</v>
      </c>
      <c r="G527" s="671">
        <v>2023</v>
      </c>
      <c r="H527" s="671">
        <v>2023</v>
      </c>
      <c r="I527" s="673" t="s">
        <v>401</v>
      </c>
      <c r="J527" s="674"/>
      <c r="K527" s="674"/>
      <c r="L527" s="674" t="s">
        <v>202</v>
      </c>
      <c r="M527" s="674"/>
      <c r="N527" s="673" t="s">
        <v>401</v>
      </c>
      <c r="O527" s="674" t="s">
        <v>202</v>
      </c>
      <c r="P527" s="674"/>
      <c r="Q527" s="674"/>
      <c r="R527" s="674"/>
      <c r="S527" s="673" t="s">
        <v>2442</v>
      </c>
      <c r="T527" s="674"/>
      <c r="U527" s="674"/>
      <c r="V527" s="673"/>
      <c r="W527" s="673"/>
      <c r="X527" s="673" t="s">
        <v>2443</v>
      </c>
      <c r="Y527" s="674"/>
      <c r="Z527" s="674"/>
      <c r="AA527" s="673"/>
      <c r="AB527" s="673"/>
      <c r="AC527" s="673"/>
      <c r="AD527" s="674"/>
      <c r="AE527" s="674"/>
      <c r="AF527" s="673"/>
      <c r="AG527" s="673"/>
      <c r="AH527" s="673"/>
      <c r="AI527" s="674"/>
      <c r="AJ527" s="674"/>
      <c r="AK527" s="673"/>
      <c r="AL527" s="673"/>
      <c r="AM527" s="673"/>
      <c r="AN527" s="673"/>
      <c r="AO527" s="674"/>
      <c r="AP527" s="673"/>
      <c r="AQ527" s="673"/>
      <c r="AR527" s="673"/>
      <c r="AS527" s="673"/>
      <c r="AT527" s="673"/>
      <c r="AU527" s="673"/>
      <c r="AV527" s="675"/>
    </row>
    <row r="528" spans="1:48" ht="28.8" hidden="1">
      <c r="A528" s="338" t="s">
        <v>2649</v>
      </c>
      <c r="B528" s="687" t="s">
        <v>2647</v>
      </c>
      <c r="C528" s="687"/>
      <c r="D528" s="660" t="s">
        <v>602</v>
      </c>
      <c r="E528" s="672" t="s">
        <v>592</v>
      </c>
      <c r="F528" s="671">
        <v>2023</v>
      </c>
      <c r="G528" s="671">
        <v>2023</v>
      </c>
      <c r="H528" s="671">
        <v>2023</v>
      </c>
      <c r="I528" s="673" t="s">
        <v>2650</v>
      </c>
      <c r="J528" s="674"/>
      <c r="K528" s="674"/>
      <c r="L528" s="674"/>
      <c r="M528" s="674"/>
      <c r="N528" s="673" t="s">
        <v>2650</v>
      </c>
      <c r="O528" s="674"/>
      <c r="P528" s="674"/>
      <c r="Q528" s="674"/>
      <c r="R528" s="674"/>
      <c r="S528" s="673" t="s">
        <v>401</v>
      </c>
      <c r="T528" s="674" t="s">
        <v>202</v>
      </c>
      <c r="U528" s="674"/>
      <c r="V528" s="673"/>
      <c r="W528" s="673"/>
      <c r="X528" s="673"/>
      <c r="Y528" s="674"/>
      <c r="Z528" s="674"/>
      <c r="AA528" s="673"/>
      <c r="AB528" s="673"/>
      <c r="AC528" s="673"/>
      <c r="AD528" s="674"/>
      <c r="AE528" s="674"/>
      <c r="AF528" s="673"/>
      <c r="AG528" s="673"/>
      <c r="AH528" s="673"/>
      <c r="AI528" s="674"/>
      <c r="AJ528" s="674"/>
      <c r="AK528" s="673"/>
      <c r="AL528" s="673"/>
      <c r="AM528" s="673"/>
      <c r="AN528" s="673"/>
      <c r="AO528" s="674"/>
      <c r="AP528" s="673"/>
      <c r="AQ528" s="673"/>
      <c r="AR528" s="673"/>
      <c r="AS528" s="673"/>
      <c r="AT528" s="673"/>
      <c r="AU528" s="673"/>
      <c r="AV528" s="675"/>
    </row>
    <row r="529" spans="1:48" ht="28.8" hidden="1">
      <c r="A529" s="338" t="s">
        <v>2651</v>
      </c>
      <c r="B529" s="687" t="s">
        <v>2072</v>
      </c>
      <c r="C529" s="687"/>
      <c r="D529" s="688" t="s">
        <v>816</v>
      </c>
      <c r="E529" s="688" t="s">
        <v>1410</v>
      </c>
      <c r="F529" s="671">
        <v>2023</v>
      </c>
      <c r="G529" s="671">
        <v>2023</v>
      </c>
      <c r="H529" s="671">
        <v>2023</v>
      </c>
      <c r="I529" s="673"/>
      <c r="J529" s="674"/>
      <c r="K529" s="674"/>
      <c r="L529" s="674"/>
      <c r="M529" s="674"/>
      <c r="N529" s="673" t="s">
        <v>1426</v>
      </c>
      <c r="O529" s="674"/>
      <c r="P529" s="674"/>
      <c r="Q529" s="674"/>
      <c r="R529" s="674"/>
      <c r="S529" s="673" t="s">
        <v>2652</v>
      </c>
      <c r="T529" s="674"/>
      <c r="U529" s="674"/>
      <c r="V529" s="673"/>
      <c r="W529" s="673"/>
      <c r="X529" s="673" t="s">
        <v>2653</v>
      </c>
      <c r="Y529" s="674"/>
      <c r="Z529" s="674"/>
      <c r="AA529" s="673"/>
      <c r="AB529" s="673"/>
      <c r="AC529" s="673" t="s">
        <v>401</v>
      </c>
      <c r="AD529" s="674" t="s">
        <v>202</v>
      </c>
      <c r="AE529" s="674"/>
      <c r="AF529" s="673"/>
      <c r="AG529" s="673"/>
      <c r="AH529" s="673"/>
      <c r="AI529" s="674"/>
      <c r="AJ529" s="674"/>
      <c r="AK529" s="673"/>
      <c r="AL529" s="673"/>
      <c r="AM529" s="673"/>
      <c r="AN529" s="673"/>
      <c r="AO529" s="674"/>
      <c r="AP529" s="673"/>
      <c r="AQ529" s="673"/>
      <c r="AR529" s="673"/>
      <c r="AS529" s="673"/>
      <c r="AT529" s="673"/>
      <c r="AU529" s="673"/>
      <c r="AV529" s="675"/>
    </row>
    <row r="530" spans="1:48" ht="28.8" hidden="1">
      <c r="A530" s="338" t="s">
        <v>2654</v>
      </c>
      <c r="B530" s="687" t="s">
        <v>2655</v>
      </c>
      <c r="C530" s="687"/>
      <c r="D530" s="688" t="s">
        <v>591</v>
      </c>
      <c r="E530" s="672" t="s">
        <v>592</v>
      </c>
      <c r="F530" s="671">
        <v>2023</v>
      </c>
      <c r="G530" s="671">
        <v>2023</v>
      </c>
      <c r="H530" s="671">
        <v>2023</v>
      </c>
      <c r="I530" s="673"/>
      <c r="J530" s="674"/>
      <c r="K530" s="674"/>
      <c r="L530" s="674"/>
      <c r="M530" s="674"/>
      <c r="N530" s="673" t="s">
        <v>33</v>
      </c>
      <c r="O530" s="674" t="s">
        <v>974</v>
      </c>
      <c r="P530" s="674"/>
      <c r="Q530" s="674"/>
      <c r="R530" s="674"/>
      <c r="S530" s="673" t="s">
        <v>401</v>
      </c>
      <c r="T530" s="674" t="s">
        <v>202</v>
      </c>
      <c r="U530" s="674"/>
      <c r="V530" s="673"/>
      <c r="W530" s="673"/>
      <c r="X530" s="673" t="s">
        <v>39</v>
      </c>
      <c r="Y530" s="674" t="s">
        <v>202</v>
      </c>
      <c r="Z530" s="674"/>
      <c r="AA530" s="673"/>
      <c r="AB530" s="673"/>
      <c r="AC530" s="673" t="s">
        <v>18</v>
      </c>
      <c r="AD530" s="674" t="s">
        <v>202</v>
      </c>
      <c r="AE530" s="674"/>
      <c r="AF530" s="673"/>
      <c r="AG530" s="673"/>
      <c r="AH530" s="673" t="s">
        <v>1063</v>
      </c>
      <c r="AI530" s="674" t="s">
        <v>974</v>
      </c>
      <c r="AJ530" s="674"/>
      <c r="AK530" s="673"/>
      <c r="AL530" s="673"/>
      <c r="AM530" s="673"/>
      <c r="AN530" s="673"/>
      <c r="AO530" s="674"/>
      <c r="AP530" s="673"/>
      <c r="AQ530" s="673"/>
      <c r="AR530" s="673"/>
      <c r="AS530" s="673"/>
      <c r="AT530" s="673"/>
      <c r="AU530" s="673"/>
      <c r="AV530" s="675"/>
    </row>
    <row r="531" spans="1:48" ht="28.8" hidden="1">
      <c r="A531" s="338" t="s">
        <v>2656</v>
      </c>
      <c r="B531" s="687" t="s">
        <v>2501</v>
      </c>
      <c r="C531" s="687"/>
      <c r="D531" s="688" t="s">
        <v>856</v>
      </c>
      <c r="E531" s="688" t="s">
        <v>1410</v>
      </c>
      <c r="F531" s="671">
        <v>2023</v>
      </c>
      <c r="G531" s="671">
        <v>2023</v>
      </c>
      <c r="H531" s="671">
        <v>2023</v>
      </c>
      <c r="I531" s="673" t="s">
        <v>39</v>
      </c>
      <c r="J531" s="674"/>
      <c r="K531" s="674"/>
      <c r="L531" s="674" t="s">
        <v>202</v>
      </c>
      <c r="M531" s="674"/>
      <c r="N531" s="673" t="s">
        <v>39</v>
      </c>
      <c r="O531" s="674" t="s">
        <v>202</v>
      </c>
      <c r="P531" s="674"/>
      <c r="Q531" s="674"/>
      <c r="R531" s="674"/>
      <c r="S531" s="673" t="s">
        <v>2657</v>
      </c>
      <c r="T531" s="674"/>
      <c r="U531" s="674"/>
      <c r="V531" s="673"/>
      <c r="W531" s="673"/>
      <c r="X531" s="673" t="s">
        <v>2658</v>
      </c>
      <c r="Y531" s="674"/>
      <c r="Z531" s="674"/>
      <c r="AA531" s="673"/>
      <c r="AB531" s="673"/>
      <c r="AC531" s="673" t="s">
        <v>2659</v>
      </c>
      <c r="AD531" s="674"/>
      <c r="AE531" s="674"/>
      <c r="AF531" s="673"/>
      <c r="AG531" s="673"/>
      <c r="AH531" s="673" t="s">
        <v>2660</v>
      </c>
      <c r="AI531" s="674"/>
      <c r="AJ531" s="674"/>
      <c r="AK531" s="673"/>
      <c r="AL531" s="673"/>
      <c r="AM531" s="673"/>
      <c r="AN531" s="673"/>
      <c r="AO531" s="674"/>
      <c r="AP531" s="673"/>
      <c r="AQ531" s="673"/>
      <c r="AR531" s="673"/>
      <c r="AS531" s="673"/>
      <c r="AT531" s="673"/>
      <c r="AU531" s="673"/>
      <c r="AV531" s="675"/>
    </row>
    <row r="532" spans="1:48" ht="28.8" hidden="1">
      <c r="A532" s="338" t="s">
        <v>2661</v>
      </c>
      <c r="B532" s="687" t="s">
        <v>1234</v>
      </c>
      <c r="C532" s="687"/>
      <c r="D532" s="688" t="s">
        <v>566</v>
      </c>
      <c r="E532" s="688" t="s">
        <v>592</v>
      </c>
      <c r="F532" s="671">
        <v>2024</v>
      </c>
      <c r="G532" s="671">
        <v>2024</v>
      </c>
      <c r="H532" s="671">
        <v>2024</v>
      </c>
      <c r="I532" s="673" t="s">
        <v>33</v>
      </c>
      <c r="J532" s="674">
        <v>259781</v>
      </c>
      <c r="K532" s="810" t="s">
        <v>1270</v>
      </c>
      <c r="L532" s="674" t="s">
        <v>974</v>
      </c>
      <c r="M532" s="674" t="s">
        <v>2559</v>
      </c>
      <c r="N532" s="673" t="s">
        <v>33</v>
      </c>
      <c r="O532" s="674" t="s">
        <v>974</v>
      </c>
      <c r="P532" s="674" t="s">
        <v>2559</v>
      </c>
      <c r="Q532" s="674">
        <v>259781</v>
      </c>
      <c r="R532" s="810" t="s">
        <v>1270</v>
      </c>
      <c r="S532" s="673" t="s">
        <v>39</v>
      </c>
      <c r="T532" s="674" t="s">
        <v>202</v>
      </c>
      <c r="U532" s="674" t="s">
        <v>2559</v>
      </c>
      <c r="V532" s="674">
        <v>6658755</v>
      </c>
      <c r="W532" s="810" t="s">
        <v>2189</v>
      </c>
      <c r="X532" s="673" t="s">
        <v>1063</v>
      </c>
      <c r="Y532" s="674" t="s">
        <v>974</v>
      </c>
      <c r="Z532" s="674" t="s">
        <v>2559</v>
      </c>
      <c r="AA532" s="673">
        <v>6785861</v>
      </c>
      <c r="AB532" s="811" t="s">
        <v>2192</v>
      </c>
      <c r="AC532" s="673" t="s">
        <v>2662</v>
      </c>
      <c r="AD532" s="674"/>
      <c r="AE532" s="674"/>
      <c r="AF532" s="673"/>
      <c r="AG532" s="673"/>
      <c r="AH532" s="673" t="s">
        <v>2663</v>
      </c>
      <c r="AI532" s="674"/>
      <c r="AJ532" s="674"/>
      <c r="AK532" s="673"/>
      <c r="AL532" s="673"/>
      <c r="AM532" s="673"/>
      <c r="AN532" s="673"/>
      <c r="AO532" s="674"/>
      <c r="AP532" s="673"/>
      <c r="AQ532" s="673"/>
      <c r="AR532" s="673"/>
      <c r="AS532" s="673"/>
      <c r="AT532" s="673"/>
      <c r="AU532" s="673"/>
      <c r="AV532" s="675"/>
    </row>
    <row r="533" spans="1:48" ht="28.8">
      <c r="A533" s="338" t="s">
        <v>2664</v>
      </c>
      <c r="B533" s="687" t="s">
        <v>2665</v>
      </c>
      <c r="C533" s="687" t="s">
        <v>2558</v>
      </c>
      <c r="D533" s="660" t="s">
        <v>602</v>
      </c>
      <c r="E533" s="688" t="s">
        <v>2666</v>
      </c>
      <c r="F533" s="671">
        <v>2024</v>
      </c>
      <c r="G533" s="671">
        <v>2024</v>
      </c>
      <c r="H533" s="671">
        <v>2024</v>
      </c>
      <c r="I533" s="673" t="s">
        <v>39</v>
      </c>
      <c r="J533" s="674">
        <v>6658755</v>
      </c>
      <c r="K533" s="810" t="s">
        <v>2189</v>
      </c>
      <c r="L533" s="674" t="s">
        <v>202</v>
      </c>
      <c r="M533" s="674" t="s">
        <v>2559</v>
      </c>
      <c r="N533" s="673" t="s">
        <v>39</v>
      </c>
      <c r="O533" s="674" t="s">
        <v>202</v>
      </c>
      <c r="P533" s="674" t="s">
        <v>2559</v>
      </c>
      <c r="Q533" s="674">
        <v>6658755</v>
      </c>
      <c r="R533" s="810" t="s">
        <v>2189</v>
      </c>
      <c r="S533" s="673" t="s">
        <v>2667</v>
      </c>
      <c r="T533" s="674"/>
      <c r="U533" s="674"/>
      <c r="V533" s="673"/>
      <c r="W533" s="673"/>
      <c r="X533" s="673" t="s">
        <v>2668</v>
      </c>
      <c r="Y533" s="674"/>
      <c r="Z533" s="674"/>
      <c r="AA533" s="673"/>
      <c r="AB533" s="673"/>
      <c r="AC533" s="673" t="s">
        <v>2669</v>
      </c>
      <c r="AD533" s="674"/>
      <c r="AE533" s="674"/>
      <c r="AF533" s="673"/>
      <c r="AG533" s="673"/>
      <c r="AH533" s="673"/>
      <c r="AI533" s="674"/>
      <c r="AJ533" s="674"/>
      <c r="AK533" s="673"/>
      <c r="AL533" s="673"/>
      <c r="AM533" s="673"/>
      <c r="AN533" s="673"/>
      <c r="AO533" s="674"/>
      <c r="AP533" s="673"/>
      <c r="AQ533" s="673"/>
      <c r="AR533" s="673"/>
      <c r="AS533" s="673"/>
      <c r="AT533" s="673"/>
      <c r="AU533" s="673"/>
      <c r="AV533" s="675"/>
    </row>
    <row r="534" spans="1:48" ht="28.8" hidden="1">
      <c r="A534" s="338" t="s">
        <v>2670</v>
      </c>
      <c r="B534" s="687" t="s">
        <v>2671</v>
      </c>
      <c r="C534" s="687"/>
      <c r="D534" s="688" t="s">
        <v>662</v>
      </c>
      <c r="E534" s="688" t="s">
        <v>2038</v>
      </c>
      <c r="F534" s="671">
        <v>2023</v>
      </c>
      <c r="G534" s="671">
        <v>2023</v>
      </c>
      <c r="H534" s="671">
        <v>2023</v>
      </c>
      <c r="I534" s="673" t="s">
        <v>2672</v>
      </c>
      <c r="J534" s="674"/>
      <c r="K534" s="674"/>
      <c r="L534" s="674"/>
      <c r="M534" s="674"/>
      <c r="N534" s="673" t="s">
        <v>2672</v>
      </c>
      <c r="O534" s="674"/>
      <c r="P534" s="674"/>
      <c r="Q534" s="674"/>
      <c r="R534" s="674"/>
      <c r="S534" s="673" t="s">
        <v>39</v>
      </c>
      <c r="T534" s="674" t="s">
        <v>202</v>
      </c>
      <c r="U534" s="674"/>
      <c r="V534" s="673"/>
      <c r="W534" s="673"/>
      <c r="X534" s="673"/>
      <c r="Y534" s="674"/>
      <c r="Z534" s="674"/>
      <c r="AA534" s="673"/>
      <c r="AB534" s="673"/>
      <c r="AC534" s="673"/>
      <c r="AD534" s="674"/>
      <c r="AE534" s="674"/>
      <c r="AF534" s="673"/>
      <c r="AG534" s="673"/>
      <c r="AH534" s="673"/>
      <c r="AI534" s="674"/>
      <c r="AJ534" s="674"/>
      <c r="AK534" s="673"/>
      <c r="AL534" s="673"/>
      <c r="AM534" s="673"/>
      <c r="AN534" s="673"/>
      <c r="AO534" s="674"/>
      <c r="AP534" s="673"/>
      <c r="AQ534" s="673"/>
      <c r="AR534" s="673"/>
      <c r="AS534" s="673"/>
      <c r="AT534" s="673"/>
      <c r="AU534" s="673"/>
      <c r="AV534" s="675"/>
    </row>
    <row r="535" spans="1:48" ht="28.8" hidden="1">
      <c r="A535" s="338" t="s">
        <v>2673</v>
      </c>
      <c r="B535" s="687" t="s">
        <v>2674</v>
      </c>
      <c r="C535" s="687"/>
      <c r="D535" s="688" t="s">
        <v>662</v>
      </c>
      <c r="E535" s="688" t="s">
        <v>2038</v>
      </c>
      <c r="F535" s="671">
        <v>2023</v>
      </c>
      <c r="G535" s="671">
        <v>2023</v>
      </c>
      <c r="H535" s="671">
        <v>2023</v>
      </c>
      <c r="I535" s="673" t="s">
        <v>419</v>
      </c>
      <c r="J535" s="674"/>
      <c r="K535" s="674"/>
      <c r="L535" s="674" t="s">
        <v>641</v>
      </c>
      <c r="M535" s="674"/>
      <c r="N535" s="673" t="s">
        <v>419</v>
      </c>
      <c r="O535" s="674" t="s">
        <v>641</v>
      </c>
      <c r="P535" s="674"/>
      <c r="Q535" s="674"/>
      <c r="R535" s="674"/>
      <c r="S535" s="673" t="s">
        <v>456</v>
      </c>
      <c r="T535" s="674" t="s">
        <v>908</v>
      </c>
      <c r="U535" s="674"/>
      <c r="V535" s="673"/>
      <c r="W535" s="673"/>
      <c r="X535" s="673" t="s">
        <v>430</v>
      </c>
      <c r="Y535" s="674" t="s">
        <v>908</v>
      </c>
      <c r="Z535" s="674"/>
      <c r="AA535" s="673"/>
      <c r="AB535" s="673"/>
      <c r="AC535" s="673" t="s">
        <v>426</v>
      </c>
      <c r="AD535" s="674" t="s">
        <v>202</v>
      </c>
      <c r="AE535" s="674"/>
      <c r="AF535" s="673"/>
      <c r="AG535" s="673"/>
      <c r="AH535" s="673"/>
      <c r="AI535" s="674"/>
      <c r="AJ535" s="674"/>
      <c r="AK535" s="673"/>
      <c r="AL535" s="673"/>
      <c r="AM535" s="673"/>
      <c r="AN535" s="673"/>
      <c r="AO535" s="674"/>
      <c r="AP535" s="673"/>
      <c r="AQ535" s="673"/>
      <c r="AR535" s="673"/>
      <c r="AS535" s="673"/>
      <c r="AT535" s="673"/>
      <c r="AU535" s="673"/>
      <c r="AV535" s="675"/>
    </row>
    <row r="536" spans="1:48" ht="49.5" hidden="1" customHeight="1">
      <c r="A536" s="874" t="s">
        <v>2675</v>
      </c>
      <c r="B536" s="687" t="s">
        <v>2676</v>
      </c>
      <c r="C536" s="687"/>
      <c r="D536" s="688" t="s">
        <v>856</v>
      </c>
      <c r="E536" s="688" t="s">
        <v>1410</v>
      </c>
      <c r="F536" s="671">
        <v>2024</v>
      </c>
      <c r="G536" s="671">
        <v>2024</v>
      </c>
      <c r="H536" s="671">
        <v>2024</v>
      </c>
      <c r="I536" s="673"/>
      <c r="J536" s="674"/>
      <c r="K536" s="674"/>
      <c r="L536" s="674"/>
      <c r="M536" s="674"/>
      <c r="N536" s="673" t="s">
        <v>2677</v>
      </c>
      <c r="O536" s="674"/>
      <c r="P536" s="674"/>
      <c r="Q536" s="674"/>
      <c r="R536" s="674"/>
      <c r="S536" s="673" t="s">
        <v>2678</v>
      </c>
      <c r="T536" s="674"/>
      <c r="U536" s="674"/>
      <c r="V536" s="673"/>
      <c r="W536" s="673"/>
      <c r="X536" s="673" t="s">
        <v>2679</v>
      </c>
      <c r="Y536" s="674"/>
      <c r="Z536" s="674"/>
      <c r="AA536" s="673"/>
      <c r="AB536" s="673"/>
      <c r="AC536" s="673" t="s">
        <v>2680</v>
      </c>
      <c r="AD536" s="674"/>
      <c r="AE536" s="674"/>
      <c r="AF536" s="673"/>
      <c r="AG536" s="673"/>
      <c r="AH536" s="673" t="s">
        <v>426</v>
      </c>
      <c r="AI536" s="674" t="s">
        <v>202</v>
      </c>
      <c r="AJ536" s="674" t="s">
        <v>2559</v>
      </c>
      <c r="AK536" s="673">
        <v>6868847</v>
      </c>
      <c r="AL536" s="811" t="s">
        <v>2681</v>
      </c>
      <c r="AM536" s="673"/>
      <c r="AN536" s="673"/>
      <c r="AO536" s="674"/>
      <c r="AP536" s="673"/>
      <c r="AQ536" s="673"/>
      <c r="AR536" s="673"/>
      <c r="AS536" s="673"/>
      <c r="AT536" s="673"/>
      <c r="AU536" s="673"/>
      <c r="AV536" s="675"/>
    </row>
    <row r="537" spans="1:48" ht="21" hidden="1" customHeight="1">
      <c r="A537" s="686" t="s">
        <v>2682</v>
      </c>
      <c r="B537" s="687" t="s">
        <v>1275</v>
      </c>
      <c r="C537" s="687"/>
      <c r="D537" s="688" t="s">
        <v>610</v>
      </c>
      <c r="E537" s="688" t="s">
        <v>2038</v>
      </c>
      <c r="F537" s="671">
        <v>2024</v>
      </c>
      <c r="G537" s="671">
        <v>2024</v>
      </c>
      <c r="H537" s="671">
        <v>2024</v>
      </c>
      <c r="I537" s="673"/>
      <c r="J537" s="674"/>
      <c r="K537" s="674"/>
      <c r="L537" s="674"/>
      <c r="M537" s="674"/>
      <c r="N537" s="673" t="s">
        <v>2683</v>
      </c>
      <c r="O537" s="674" t="s">
        <v>202</v>
      </c>
      <c r="P537" s="674" t="s">
        <v>2559</v>
      </c>
      <c r="Q537" s="674"/>
      <c r="R537" s="674">
        <v>1201200035</v>
      </c>
      <c r="S537" s="673" t="s">
        <v>89</v>
      </c>
      <c r="T537" s="674" t="s">
        <v>202</v>
      </c>
      <c r="U537" s="674" t="s">
        <v>2559</v>
      </c>
      <c r="V537" s="673">
        <v>6680628</v>
      </c>
      <c r="W537" s="811" t="s">
        <v>1295</v>
      </c>
      <c r="X537" s="673" t="s">
        <v>426</v>
      </c>
      <c r="Y537" s="674" t="s">
        <v>202</v>
      </c>
      <c r="Z537" s="674" t="s">
        <v>2559</v>
      </c>
      <c r="AA537" s="673">
        <v>6868847</v>
      </c>
      <c r="AB537" s="811" t="s">
        <v>2681</v>
      </c>
      <c r="AC537" s="673"/>
      <c r="AD537" s="674"/>
      <c r="AE537" s="674"/>
      <c r="AF537" s="673"/>
      <c r="AG537" s="673"/>
      <c r="AH537" s="673"/>
      <c r="AI537" s="674"/>
      <c r="AJ537" s="674"/>
      <c r="AK537" s="673"/>
      <c r="AL537" s="673"/>
      <c r="AM537" s="673"/>
      <c r="AN537" s="673"/>
      <c r="AO537" s="674"/>
      <c r="AP537" s="673"/>
      <c r="AQ537" s="673"/>
      <c r="AR537" s="673"/>
      <c r="AS537" s="673"/>
      <c r="AT537" s="673"/>
      <c r="AU537" s="673"/>
      <c r="AV537" s="675"/>
    </row>
    <row r="538" spans="1:48" ht="29.25" hidden="1" customHeight="1">
      <c r="A538" s="686" t="s">
        <v>2684</v>
      </c>
      <c r="B538" s="687" t="s">
        <v>2644</v>
      </c>
      <c r="C538" s="687"/>
      <c r="D538" s="688" t="s">
        <v>566</v>
      </c>
      <c r="E538" s="660" t="s">
        <v>1410</v>
      </c>
      <c r="F538" s="671">
        <v>2023</v>
      </c>
      <c r="G538" s="671">
        <v>2023</v>
      </c>
      <c r="H538" s="671">
        <v>2023</v>
      </c>
      <c r="I538" s="673"/>
      <c r="J538" s="674"/>
      <c r="K538" s="674"/>
      <c r="L538" s="674"/>
      <c r="M538" s="674"/>
      <c r="N538" s="673" t="s">
        <v>96</v>
      </c>
      <c r="O538" s="674" t="s">
        <v>568</v>
      </c>
      <c r="P538" s="674"/>
      <c r="Q538" s="674"/>
      <c r="R538" s="674"/>
      <c r="S538" s="673" t="s">
        <v>2685</v>
      </c>
      <c r="T538" s="674"/>
      <c r="U538" s="674"/>
      <c r="V538" s="673"/>
      <c r="W538" s="673"/>
      <c r="X538" s="673"/>
      <c r="Y538" s="674"/>
      <c r="Z538" s="674"/>
      <c r="AA538" s="673"/>
      <c r="AB538" s="673"/>
      <c r="AC538" s="673"/>
      <c r="AD538" s="674"/>
      <c r="AE538" s="674"/>
      <c r="AF538" s="673"/>
      <c r="AG538" s="673"/>
      <c r="AH538" s="673"/>
      <c r="AI538" s="674"/>
      <c r="AJ538" s="674"/>
      <c r="AK538" s="673"/>
      <c r="AL538" s="673"/>
      <c r="AM538" s="673"/>
      <c r="AN538" s="673"/>
      <c r="AO538" s="674"/>
      <c r="AP538" s="673"/>
      <c r="AQ538" s="673"/>
      <c r="AR538" s="673"/>
      <c r="AS538" s="673"/>
      <c r="AT538" s="673"/>
      <c r="AU538" s="673"/>
      <c r="AV538" s="675"/>
    </row>
    <row r="539" spans="1:48" ht="28.8" hidden="1">
      <c r="A539" s="686" t="s">
        <v>2686</v>
      </c>
      <c r="B539" s="687" t="s">
        <v>2687</v>
      </c>
      <c r="C539" s="687"/>
      <c r="D539" s="688" t="s">
        <v>790</v>
      </c>
      <c r="E539" s="688" t="s">
        <v>1410</v>
      </c>
      <c r="F539" s="671">
        <v>2024</v>
      </c>
      <c r="G539" s="671">
        <v>2024</v>
      </c>
      <c r="H539" s="671">
        <v>2024</v>
      </c>
      <c r="I539" s="673" t="s">
        <v>2688</v>
      </c>
      <c r="J539" s="674"/>
      <c r="K539" s="674"/>
      <c r="L539" s="674"/>
      <c r="M539" s="674"/>
      <c r="N539" s="673" t="s">
        <v>2689</v>
      </c>
      <c r="O539" s="674"/>
      <c r="P539" s="674"/>
      <c r="Q539" s="674"/>
      <c r="R539" s="674"/>
      <c r="S539" s="673" t="s">
        <v>2690</v>
      </c>
      <c r="T539" s="674"/>
      <c r="U539" s="674"/>
      <c r="V539" s="673"/>
      <c r="W539" s="673"/>
      <c r="X539" s="673" t="s">
        <v>2691</v>
      </c>
      <c r="Y539" s="674"/>
      <c r="Z539" s="674"/>
      <c r="AA539" s="673"/>
      <c r="AB539" s="673"/>
      <c r="AC539" s="673" t="s">
        <v>96</v>
      </c>
      <c r="AD539" s="674" t="s">
        <v>568</v>
      </c>
      <c r="AE539" s="674" t="s">
        <v>2559</v>
      </c>
      <c r="AF539" s="673">
        <v>210955</v>
      </c>
      <c r="AG539" s="811" t="s">
        <v>2692</v>
      </c>
      <c r="AH539" s="673" t="s">
        <v>2693</v>
      </c>
      <c r="AI539" s="674"/>
      <c r="AJ539" s="674"/>
      <c r="AK539" s="673"/>
      <c r="AL539" s="673"/>
      <c r="AM539" s="673"/>
      <c r="AN539" s="673"/>
      <c r="AO539" s="674"/>
      <c r="AP539" s="673"/>
      <c r="AQ539" s="673"/>
      <c r="AR539" s="673"/>
      <c r="AS539" s="673"/>
      <c r="AT539" s="673"/>
      <c r="AU539" s="673"/>
      <c r="AV539" s="675"/>
    </row>
    <row r="540" spans="1:48" ht="43.2" hidden="1">
      <c r="A540" s="686" t="s">
        <v>2694</v>
      </c>
      <c r="B540" s="687" t="s">
        <v>2695</v>
      </c>
      <c r="C540" s="687"/>
      <c r="D540" s="688" t="s">
        <v>591</v>
      </c>
      <c r="E540" s="688" t="s">
        <v>2038</v>
      </c>
      <c r="F540" s="671">
        <v>2023</v>
      </c>
      <c r="G540" s="671">
        <v>2023</v>
      </c>
      <c r="H540" s="671">
        <v>2023</v>
      </c>
      <c r="I540" s="673"/>
      <c r="J540" s="674"/>
      <c r="K540" s="674"/>
      <c r="L540" s="674"/>
      <c r="M540" s="674"/>
      <c r="N540" s="673" t="s">
        <v>2696</v>
      </c>
      <c r="O540" s="674"/>
      <c r="P540" s="674"/>
      <c r="Q540" s="674"/>
      <c r="R540" s="674"/>
      <c r="S540" s="673" t="s">
        <v>96</v>
      </c>
      <c r="T540" s="674" t="s">
        <v>568</v>
      </c>
      <c r="U540" s="674"/>
      <c r="V540" s="673"/>
      <c r="W540" s="673"/>
      <c r="X540" s="673" t="s">
        <v>2697</v>
      </c>
      <c r="Y540" s="674"/>
      <c r="Z540" s="674"/>
      <c r="AA540" s="673"/>
      <c r="AB540" s="673"/>
      <c r="AC540" s="673" t="s">
        <v>2698</v>
      </c>
      <c r="AD540" s="674"/>
      <c r="AE540" s="674"/>
      <c r="AF540" s="673"/>
      <c r="AG540" s="673"/>
      <c r="AH540" s="673"/>
      <c r="AI540" s="674"/>
      <c r="AJ540" s="674"/>
      <c r="AK540" s="673"/>
      <c r="AL540" s="673"/>
      <c r="AM540" s="673"/>
      <c r="AN540" s="673"/>
      <c r="AO540" s="674"/>
      <c r="AP540" s="673"/>
      <c r="AQ540" s="673"/>
      <c r="AR540" s="673"/>
      <c r="AS540" s="673"/>
      <c r="AT540" s="673"/>
      <c r="AU540" s="673"/>
      <c r="AV540" s="675"/>
    </row>
    <row r="541" spans="1:48" ht="28.8" hidden="1">
      <c r="A541" s="686" t="s">
        <v>2699</v>
      </c>
      <c r="B541" s="687" t="s">
        <v>2700</v>
      </c>
      <c r="C541" s="687"/>
      <c r="D541" s="688" t="s">
        <v>856</v>
      </c>
      <c r="E541" s="688" t="s">
        <v>1410</v>
      </c>
      <c r="F541" s="671">
        <v>2023</v>
      </c>
      <c r="G541" s="671">
        <v>2023</v>
      </c>
      <c r="H541" s="671">
        <v>2023</v>
      </c>
      <c r="I541" s="673"/>
      <c r="J541" s="674"/>
      <c r="K541" s="674"/>
      <c r="L541" s="674"/>
      <c r="M541" s="674"/>
      <c r="N541" s="673" t="s">
        <v>96</v>
      </c>
      <c r="O541" s="674" t="s">
        <v>568</v>
      </c>
      <c r="P541" s="674"/>
      <c r="Q541" s="674"/>
      <c r="R541" s="674"/>
      <c r="S541" s="673" t="s">
        <v>2701</v>
      </c>
      <c r="T541" s="674"/>
      <c r="U541" s="674"/>
      <c r="V541" s="673"/>
      <c r="W541" s="673"/>
      <c r="X541" s="673"/>
      <c r="Y541" s="674"/>
      <c r="Z541" s="674"/>
      <c r="AA541" s="673"/>
      <c r="AB541" s="673"/>
      <c r="AC541" s="673"/>
      <c r="AD541" s="674"/>
      <c r="AE541" s="674"/>
      <c r="AF541" s="673"/>
      <c r="AG541" s="673"/>
      <c r="AH541" s="673"/>
      <c r="AI541" s="674"/>
      <c r="AJ541" s="674"/>
      <c r="AK541" s="673"/>
      <c r="AL541" s="673"/>
      <c r="AM541" s="673"/>
      <c r="AN541" s="673"/>
      <c r="AO541" s="674"/>
      <c r="AP541" s="673"/>
      <c r="AQ541" s="673"/>
      <c r="AR541" s="673"/>
      <c r="AS541" s="673"/>
      <c r="AT541" s="673"/>
      <c r="AU541" s="673"/>
      <c r="AV541" s="675"/>
    </row>
    <row r="542" spans="1:48" ht="28.8" hidden="1">
      <c r="A542" s="686" t="s">
        <v>2702</v>
      </c>
      <c r="B542" s="687" t="s">
        <v>2695</v>
      </c>
      <c r="C542" s="687"/>
      <c r="D542" s="688" t="s">
        <v>591</v>
      </c>
      <c r="E542" s="688" t="s">
        <v>2038</v>
      </c>
      <c r="F542" s="671">
        <v>2023</v>
      </c>
      <c r="G542" s="671">
        <v>2023</v>
      </c>
      <c r="H542" s="671">
        <v>2023</v>
      </c>
      <c r="I542" s="673"/>
      <c r="J542" s="674"/>
      <c r="K542" s="674"/>
      <c r="L542" s="674"/>
      <c r="M542" s="674"/>
      <c r="N542" s="673" t="s">
        <v>2703</v>
      </c>
      <c r="O542" s="674"/>
      <c r="P542" s="674"/>
      <c r="Q542" s="674"/>
      <c r="R542" s="674"/>
      <c r="S542" s="673" t="s">
        <v>96</v>
      </c>
      <c r="T542" s="674" t="s">
        <v>568</v>
      </c>
      <c r="U542" s="674"/>
      <c r="V542" s="673"/>
      <c r="W542" s="673"/>
      <c r="X542" s="673" t="s">
        <v>2704</v>
      </c>
      <c r="Y542" s="674"/>
      <c r="Z542" s="674"/>
      <c r="AA542" s="673"/>
      <c r="AB542" s="673"/>
      <c r="AC542" s="673"/>
      <c r="AD542" s="674"/>
      <c r="AE542" s="674"/>
      <c r="AF542" s="673"/>
      <c r="AG542" s="673"/>
      <c r="AH542" s="673"/>
      <c r="AI542" s="674"/>
      <c r="AJ542" s="674"/>
      <c r="AK542" s="673"/>
      <c r="AL542" s="673"/>
      <c r="AM542" s="673"/>
      <c r="AN542" s="673"/>
      <c r="AO542" s="674"/>
      <c r="AP542" s="673"/>
      <c r="AQ542" s="673"/>
      <c r="AR542" s="673"/>
      <c r="AS542" s="673"/>
      <c r="AT542" s="673"/>
      <c r="AU542" s="673"/>
      <c r="AV542" s="675"/>
    </row>
    <row r="543" spans="1:48" ht="28.8" hidden="1">
      <c r="A543" s="686" t="s">
        <v>2705</v>
      </c>
      <c r="B543" s="687" t="s">
        <v>2695</v>
      </c>
      <c r="C543" s="687"/>
      <c r="D543" s="688" t="s">
        <v>591</v>
      </c>
      <c r="E543" s="688" t="s">
        <v>2038</v>
      </c>
      <c r="F543" s="671">
        <v>2024</v>
      </c>
      <c r="G543" s="671">
        <v>2024</v>
      </c>
      <c r="H543" s="671">
        <v>2024</v>
      </c>
      <c r="I543" s="673" t="s">
        <v>404</v>
      </c>
      <c r="J543" s="674">
        <v>6843797</v>
      </c>
      <c r="K543" s="810" t="s">
        <v>2706</v>
      </c>
      <c r="L543" s="674" t="s">
        <v>568</v>
      </c>
      <c r="M543" s="674" t="s">
        <v>2559</v>
      </c>
      <c r="N543" s="673" t="s">
        <v>404</v>
      </c>
      <c r="O543" s="674" t="s">
        <v>568</v>
      </c>
      <c r="P543" s="674" t="s">
        <v>2559</v>
      </c>
      <c r="Q543" s="674">
        <v>6843797</v>
      </c>
      <c r="R543" s="810" t="s">
        <v>2706</v>
      </c>
      <c r="S543" s="673" t="s">
        <v>1936</v>
      </c>
      <c r="T543" s="674"/>
      <c r="U543" s="674"/>
      <c r="V543" s="673"/>
      <c r="W543" s="673"/>
      <c r="X543" s="673" t="s">
        <v>96</v>
      </c>
      <c r="Y543" s="674" t="s">
        <v>568</v>
      </c>
      <c r="Z543" s="674" t="s">
        <v>2559</v>
      </c>
      <c r="AA543" s="673">
        <v>210955</v>
      </c>
      <c r="AB543" s="811" t="s">
        <v>2692</v>
      </c>
      <c r="AC543" s="673" t="s">
        <v>2707</v>
      </c>
      <c r="AD543" s="674"/>
      <c r="AE543" s="674"/>
      <c r="AF543" s="673"/>
      <c r="AG543" s="673"/>
      <c r="AH543" s="673" t="s">
        <v>1931</v>
      </c>
      <c r="AI543" s="674"/>
      <c r="AJ543" s="674"/>
      <c r="AK543" s="673"/>
      <c r="AL543" s="673"/>
      <c r="AM543" s="673"/>
      <c r="AN543" s="673"/>
      <c r="AO543" s="674"/>
      <c r="AP543" s="673"/>
      <c r="AQ543" s="673"/>
      <c r="AR543" s="673"/>
      <c r="AS543" s="673"/>
      <c r="AT543" s="673"/>
      <c r="AU543" s="673"/>
      <c r="AV543" s="675"/>
    </row>
    <row r="544" spans="1:48" ht="57.6" hidden="1">
      <c r="A544" s="338" t="s">
        <v>2708</v>
      </c>
      <c r="B544" s="687" t="s">
        <v>2644</v>
      </c>
      <c r="C544" s="687"/>
      <c r="D544" s="688" t="s">
        <v>566</v>
      </c>
      <c r="E544" s="660" t="s">
        <v>1410</v>
      </c>
      <c r="F544" s="671">
        <v>2023</v>
      </c>
      <c r="G544" s="671">
        <v>2023</v>
      </c>
      <c r="H544" s="671">
        <v>2023</v>
      </c>
      <c r="I544" s="673"/>
      <c r="J544" s="674"/>
      <c r="K544" s="674"/>
      <c r="L544" s="674"/>
      <c r="M544" s="674"/>
      <c r="N544" s="673" t="s">
        <v>21</v>
      </c>
      <c r="O544" s="674" t="s">
        <v>568</v>
      </c>
      <c r="P544" s="674"/>
      <c r="Q544" s="674"/>
      <c r="R544" s="674"/>
      <c r="S544" s="673" t="s">
        <v>2709</v>
      </c>
      <c r="T544" s="674"/>
      <c r="U544" s="674"/>
      <c r="V544" s="673"/>
      <c r="W544" s="673"/>
      <c r="X544" s="673" t="s">
        <v>964</v>
      </c>
      <c r="Y544" s="674"/>
      <c r="Z544" s="674"/>
      <c r="AA544" s="673"/>
      <c r="AB544" s="673"/>
      <c r="AC544" s="673"/>
      <c r="AD544" s="674"/>
      <c r="AE544" s="674"/>
      <c r="AF544" s="673"/>
      <c r="AG544" s="673"/>
      <c r="AH544" s="673"/>
      <c r="AI544" s="674"/>
      <c r="AJ544" s="674"/>
      <c r="AK544" s="673"/>
      <c r="AL544" s="673"/>
      <c r="AM544" s="673"/>
      <c r="AN544" s="673"/>
      <c r="AO544" s="674"/>
      <c r="AP544" s="673"/>
      <c r="AQ544" s="673"/>
      <c r="AR544" s="673"/>
      <c r="AS544" s="673"/>
      <c r="AT544" s="673"/>
      <c r="AU544" s="673"/>
      <c r="AV544" s="675"/>
    </row>
    <row r="545" spans="1:48" ht="28.8" hidden="1">
      <c r="A545" s="686" t="s">
        <v>2710</v>
      </c>
      <c r="B545" s="687" t="s">
        <v>2711</v>
      </c>
      <c r="C545" s="687"/>
      <c r="D545" s="688" t="s">
        <v>591</v>
      </c>
      <c r="E545" s="688" t="s">
        <v>2038</v>
      </c>
      <c r="F545" s="671">
        <v>2024</v>
      </c>
      <c r="G545" s="671">
        <v>2024</v>
      </c>
      <c r="H545" s="671">
        <v>2024</v>
      </c>
      <c r="I545" s="673"/>
      <c r="J545" s="674"/>
      <c r="K545" s="674"/>
      <c r="L545" s="674"/>
      <c r="M545" s="674"/>
      <c r="N545" s="673" t="s">
        <v>34</v>
      </c>
      <c r="O545" s="674" t="s">
        <v>568</v>
      </c>
      <c r="P545" s="674" t="s">
        <v>2559</v>
      </c>
      <c r="Q545" s="674">
        <v>6680629</v>
      </c>
      <c r="R545" s="810" t="s">
        <v>2712</v>
      </c>
      <c r="S545" s="673" t="s">
        <v>92</v>
      </c>
      <c r="T545" s="674" t="s">
        <v>568</v>
      </c>
      <c r="U545" s="674" t="s">
        <v>2559</v>
      </c>
      <c r="V545" s="673">
        <v>6680641</v>
      </c>
      <c r="W545" s="811" t="s">
        <v>2082</v>
      </c>
      <c r="X545" s="673" t="s">
        <v>25</v>
      </c>
      <c r="Y545" s="674" t="s">
        <v>737</v>
      </c>
      <c r="Z545" s="674" t="s">
        <v>2559</v>
      </c>
      <c r="AA545" s="673">
        <v>6680633</v>
      </c>
      <c r="AB545" s="811" t="s">
        <v>1991</v>
      </c>
      <c r="AC545" s="673" t="s">
        <v>2713</v>
      </c>
      <c r="AD545" s="674" t="s">
        <v>568</v>
      </c>
      <c r="AE545" s="674" t="s">
        <v>2559</v>
      </c>
      <c r="AF545" s="673"/>
      <c r="AG545" s="673">
        <v>1102180004</v>
      </c>
      <c r="AH545" s="673"/>
      <c r="AI545" s="674"/>
      <c r="AJ545" s="674"/>
      <c r="AK545" s="673"/>
      <c r="AL545" s="673"/>
      <c r="AM545" s="673"/>
      <c r="AN545" s="673"/>
      <c r="AO545" s="674"/>
      <c r="AP545" s="673"/>
      <c r="AQ545" s="673"/>
      <c r="AR545" s="673"/>
      <c r="AS545" s="673"/>
      <c r="AT545" s="673"/>
      <c r="AU545" s="673"/>
      <c r="AV545" s="675"/>
    </row>
    <row r="546" spans="1:48" ht="57.6" hidden="1">
      <c r="A546" s="686" t="s">
        <v>2714</v>
      </c>
      <c r="B546" s="687" t="s">
        <v>2644</v>
      </c>
      <c r="C546" s="687"/>
      <c r="D546" s="688" t="s">
        <v>566</v>
      </c>
      <c r="E546" s="660" t="s">
        <v>1410</v>
      </c>
      <c r="F546" s="671">
        <v>2023</v>
      </c>
      <c r="G546" s="671">
        <v>2023</v>
      </c>
      <c r="H546" s="671">
        <v>2023</v>
      </c>
      <c r="I546" s="673"/>
      <c r="J546" s="674"/>
      <c r="K546" s="674"/>
      <c r="L546" s="674"/>
      <c r="M546" s="674"/>
      <c r="N546" s="673" t="s">
        <v>92</v>
      </c>
      <c r="O546" s="674" t="s">
        <v>568</v>
      </c>
      <c r="P546" s="674"/>
      <c r="Q546" s="674"/>
      <c r="R546" s="674"/>
      <c r="S546" s="673" t="s">
        <v>2715</v>
      </c>
      <c r="T546" s="674"/>
      <c r="U546" s="674"/>
      <c r="V546" s="673"/>
      <c r="W546" s="673"/>
      <c r="X546" s="673"/>
      <c r="Y546" s="674"/>
      <c r="Z546" s="674"/>
      <c r="AA546" s="673"/>
      <c r="AB546" s="673"/>
      <c r="AC546" s="673"/>
      <c r="AD546" s="674"/>
      <c r="AE546" s="674"/>
      <c r="AF546" s="673"/>
      <c r="AG546" s="673"/>
      <c r="AH546" s="673"/>
      <c r="AI546" s="674"/>
      <c r="AJ546" s="674"/>
      <c r="AK546" s="673"/>
      <c r="AL546" s="673"/>
      <c r="AM546" s="673"/>
      <c r="AN546" s="673"/>
      <c r="AO546" s="674"/>
      <c r="AP546" s="673"/>
      <c r="AQ546" s="673"/>
      <c r="AR546" s="673"/>
      <c r="AS546" s="673"/>
      <c r="AT546" s="673"/>
      <c r="AU546" s="673"/>
      <c r="AV546" s="675"/>
    </row>
    <row r="547" spans="1:48" ht="28.8" hidden="1">
      <c r="A547" s="686" t="s">
        <v>2716</v>
      </c>
      <c r="B547" s="687" t="s">
        <v>2717</v>
      </c>
      <c r="C547" s="687"/>
      <c r="D547" s="688" t="s">
        <v>662</v>
      </c>
      <c r="E547" s="688" t="s">
        <v>2038</v>
      </c>
      <c r="F547" s="671">
        <v>2023</v>
      </c>
      <c r="G547" s="671">
        <v>2023</v>
      </c>
      <c r="H547" s="671">
        <v>2023</v>
      </c>
      <c r="I547" s="673"/>
      <c r="J547" s="674"/>
      <c r="K547" s="674"/>
      <c r="L547" s="674"/>
      <c r="M547" s="674"/>
      <c r="N547" s="673" t="s">
        <v>404</v>
      </c>
      <c r="O547" s="674" t="s">
        <v>568</v>
      </c>
      <c r="P547" s="674"/>
      <c r="Q547" s="674"/>
      <c r="R547" s="674"/>
      <c r="S547" s="673" t="s">
        <v>92</v>
      </c>
      <c r="T547" s="674" t="s">
        <v>568</v>
      </c>
      <c r="U547" s="674"/>
      <c r="V547" s="673"/>
      <c r="W547" s="673"/>
      <c r="X547" s="673" t="s">
        <v>17</v>
      </c>
      <c r="Y547" s="674" t="s">
        <v>202</v>
      </c>
      <c r="Z547" s="674"/>
      <c r="AA547" s="673"/>
      <c r="AB547" s="673"/>
      <c r="AC547" s="673" t="s">
        <v>2718</v>
      </c>
      <c r="AD547" s="674"/>
      <c r="AE547" s="674"/>
      <c r="AF547" s="673"/>
      <c r="AG547" s="673"/>
      <c r="AH547" s="673" t="s">
        <v>2719</v>
      </c>
      <c r="AI547" s="674"/>
      <c r="AJ547" s="674"/>
      <c r="AK547" s="673"/>
      <c r="AL547" s="673"/>
      <c r="AM547" s="673" t="s">
        <v>2720</v>
      </c>
      <c r="AN547" s="673"/>
      <c r="AO547" s="674"/>
      <c r="AP547" s="673"/>
      <c r="AQ547" s="673"/>
      <c r="AR547" s="673"/>
      <c r="AS547" s="673"/>
      <c r="AT547" s="673"/>
      <c r="AU547" s="673"/>
      <c r="AV547" s="675"/>
    </row>
    <row r="548" spans="1:48" ht="43.2" hidden="1">
      <c r="A548" s="686" t="s">
        <v>2721</v>
      </c>
      <c r="B548" s="687" t="s">
        <v>2722</v>
      </c>
      <c r="C548" s="687"/>
      <c r="D548" s="688" t="s">
        <v>566</v>
      </c>
      <c r="E548" s="688" t="s">
        <v>592</v>
      </c>
      <c r="F548" s="671">
        <v>2023</v>
      </c>
      <c r="G548" s="671">
        <v>2023</v>
      </c>
      <c r="H548" s="671">
        <v>2023</v>
      </c>
      <c r="I548" s="673"/>
      <c r="J548" s="674"/>
      <c r="K548" s="674"/>
      <c r="L548" s="674"/>
      <c r="M548" s="674"/>
      <c r="N548" s="673" t="s">
        <v>92</v>
      </c>
      <c r="O548" s="674" t="s">
        <v>568</v>
      </c>
      <c r="P548" s="674"/>
      <c r="Q548" s="674"/>
      <c r="R548" s="674"/>
      <c r="S548" s="673" t="s">
        <v>2715</v>
      </c>
      <c r="T548" s="674"/>
      <c r="U548" s="674"/>
      <c r="V548" s="673"/>
      <c r="W548" s="673"/>
      <c r="X548" s="673"/>
      <c r="Y548" s="674"/>
      <c r="Z548" s="674"/>
      <c r="AA548" s="673"/>
      <c r="AB548" s="673"/>
      <c r="AC548" s="673"/>
      <c r="AD548" s="674"/>
      <c r="AE548" s="674"/>
      <c r="AF548" s="673"/>
      <c r="AG548" s="673"/>
      <c r="AH548" s="673"/>
      <c r="AI548" s="674"/>
      <c r="AJ548" s="674"/>
      <c r="AK548" s="673"/>
      <c r="AL548" s="673"/>
      <c r="AM548" s="673"/>
      <c r="AN548" s="673"/>
      <c r="AO548" s="674"/>
      <c r="AP548" s="673"/>
      <c r="AQ548" s="673"/>
      <c r="AR548" s="673"/>
      <c r="AS548" s="673"/>
      <c r="AT548" s="673"/>
      <c r="AU548" s="673"/>
      <c r="AV548" s="675"/>
    </row>
    <row r="549" spans="1:48" ht="28.8">
      <c r="A549" s="686" t="s">
        <v>2723</v>
      </c>
      <c r="B549" s="687" t="s">
        <v>2023</v>
      </c>
      <c r="C549" s="687" t="s">
        <v>2558</v>
      </c>
      <c r="D549" s="688" t="s">
        <v>662</v>
      </c>
      <c r="E549" s="688" t="s">
        <v>2038</v>
      </c>
      <c r="F549" s="671">
        <v>2024</v>
      </c>
      <c r="G549" s="671">
        <v>2024</v>
      </c>
      <c r="H549" s="671">
        <v>2024</v>
      </c>
      <c r="I549" s="673" t="s">
        <v>85</v>
      </c>
      <c r="J549" s="674">
        <v>6680708</v>
      </c>
      <c r="K549" s="810" t="s">
        <v>2724</v>
      </c>
      <c r="L549" s="674" t="s">
        <v>598</v>
      </c>
      <c r="M549" s="674" t="s">
        <v>2559</v>
      </c>
      <c r="N549" s="673" t="s">
        <v>92</v>
      </c>
      <c r="O549" s="674" t="s">
        <v>568</v>
      </c>
      <c r="P549" s="674" t="s">
        <v>2559</v>
      </c>
      <c r="Q549" s="673">
        <v>6680641</v>
      </c>
      <c r="R549" s="811" t="s">
        <v>2082</v>
      </c>
      <c r="S549" s="673" t="s">
        <v>13</v>
      </c>
      <c r="T549" s="674" t="s">
        <v>640</v>
      </c>
      <c r="U549" s="674" t="s">
        <v>2559</v>
      </c>
      <c r="V549" s="674">
        <v>6681051</v>
      </c>
      <c r="W549" s="810" t="s">
        <v>1945</v>
      </c>
      <c r="X549" s="673" t="s">
        <v>2725</v>
      </c>
      <c r="Y549" s="674" t="s">
        <v>598</v>
      </c>
      <c r="Z549" s="674" t="s">
        <v>2559</v>
      </c>
      <c r="AA549" s="673"/>
      <c r="AB549" s="673">
        <v>1103210015</v>
      </c>
      <c r="AC549" s="673" t="s">
        <v>2726</v>
      </c>
      <c r="AD549" s="674" t="s">
        <v>598</v>
      </c>
      <c r="AE549" s="674" t="s">
        <v>2559</v>
      </c>
      <c r="AF549" s="673"/>
      <c r="AG549" s="673">
        <v>1103220005</v>
      </c>
      <c r="AH549" s="673" t="s">
        <v>2727</v>
      </c>
      <c r="AI549" s="674" t="s">
        <v>598</v>
      </c>
      <c r="AJ549" s="674" t="s">
        <v>2559</v>
      </c>
      <c r="AK549" s="673"/>
      <c r="AL549" s="673">
        <v>1103229001</v>
      </c>
      <c r="AM549" s="673" t="s">
        <v>2728</v>
      </c>
      <c r="AN549" s="673" t="s">
        <v>568</v>
      </c>
      <c r="AO549" s="674" t="s">
        <v>2559</v>
      </c>
      <c r="AP549" s="673"/>
      <c r="AQ549" s="673">
        <v>1102200020</v>
      </c>
      <c r="AR549" s="673" t="s">
        <v>2729</v>
      </c>
      <c r="AS549" s="673"/>
      <c r="AT549" s="673"/>
      <c r="AU549" s="673"/>
      <c r="AV549" s="675"/>
    </row>
    <row r="550" spans="1:48" ht="43.2" hidden="1">
      <c r="A550" s="686" t="s">
        <v>2730</v>
      </c>
      <c r="B550" s="687" t="s">
        <v>2731</v>
      </c>
      <c r="C550" s="687"/>
      <c r="D550" s="688" t="s">
        <v>566</v>
      </c>
      <c r="E550" s="660" t="s">
        <v>1410</v>
      </c>
      <c r="F550" s="671">
        <v>2023</v>
      </c>
      <c r="G550" s="671">
        <v>2023</v>
      </c>
      <c r="H550" s="671">
        <v>2023</v>
      </c>
      <c r="I550" s="673"/>
      <c r="J550" s="674"/>
      <c r="K550" s="674"/>
      <c r="L550" s="674"/>
      <c r="M550" s="674"/>
      <c r="N550" s="673" t="s">
        <v>768</v>
      </c>
      <c r="O550" s="674"/>
      <c r="P550" s="674"/>
      <c r="Q550" s="674"/>
      <c r="R550" s="674"/>
      <c r="S550" s="673" t="s">
        <v>2732</v>
      </c>
      <c r="T550" s="674"/>
      <c r="U550" s="674"/>
      <c r="V550" s="673"/>
      <c r="W550" s="673"/>
      <c r="X550" s="673" t="s">
        <v>2733</v>
      </c>
      <c r="Y550" s="674"/>
      <c r="Z550" s="674"/>
      <c r="AA550" s="673"/>
      <c r="AB550" s="673"/>
      <c r="AC550" s="673" t="s">
        <v>2734</v>
      </c>
      <c r="AD550" s="674"/>
      <c r="AE550" s="674"/>
      <c r="AF550" s="673"/>
      <c r="AG550" s="673"/>
      <c r="AH550" s="673" t="s">
        <v>2735</v>
      </c>
      <c r="AI550" s="674"/>
      <c r="AJ550" s="674"/>
      <c r="AK550" s="673"/>
      <c r="AL550" s="673"/>
      <c r="AM550" s="673" t="s">
        <v>404</v>
      </c>
      <c r="AN550" s="673" t="s">
        <v>568</v>
      </c>
      <c r="AO550" s="674"/>
      <c r="AP550" s="673"/>
      <c r="AQ550" s="673"/>
      <c r="AR550" s="673" t="s">
        <v>2736</v>
      </c>
      <c r="AS550" s="673"/>
      <c r="AT550" s="673"/>
      <c r="AU550" s="673"/>
      <c r="AV550" s="675"/>
    </row>
    <row r="551" spans="1:48" ht="72" hidden="1">
      <c r="A551" s="686" t="s">
        <v>2737</v>
      </c>
      <c r="B551" s="687" t="s">
        <v>2738</v>
      </c>
      <c r="C551" s="687"/>
      <c r="D551" s="688" t="s">
        <v>566</v>
      </c>
      <c r="E551" s="660" t="s">
        <v>1410</v>
      </c>
      <c r="F551" s="671">
        <v>2023</v>
      </c>
      <c r="G551" s="671">
        <v>2023</v>
      </c>
      <c r="H551" s="671">
        <v>2023</v>
      </c>
      <c r="I551" s="673" t="s">
        <v>109</v>
      </c>
      <c r="J551" s="674"/>
      <c r="K551" s="674"/>
      <c r="L551" s="674" t="s">
        <v>782</v>
      </c>
      <c r="M551" s="674"/>
      <c r="N551" s="673" t="s">
        <v>83</v>
      </c>
      <c r="O551" s="674" t="s">
        <v>782</v>
      </c>
      <c r="P551" s="674"/>
      <c r="Q551" s="674"/>
      <c r="R551" s="674"/>
      <c r="S551" s="673" t="s">
        <v>109</v>
      </c>
      <c r="T551" s="674" t="s">
        <v>782</v>
      </c>
      <c r="U551" s="674"/>
      <c r="V551" s="673"/>
      <c r="W551" s="673"/>
      <c r="X551" s="673" t="s">
        <v>404</v>
      </c>
      <c r="Y551" s="674" t="s">
        <v>568</v>
      </c>
      <c r="Z551" s="674"/>
      <c r="AA551" s="673"/>
      <c r="AB551" s="673"/>
      <c r="AC551" s="673" t="s">
        <v>30</v>
      </c>
      <c r="AD551" s="674" t="s">
        <v>782</v>
      </c>
      <c r="AE551" s="674"/>
      <c r="AF551" s="673"/>
      <c r="AG551" s="673"/>
      <c r="AH551" s="673" t="s">
        <v>23</v>
      </c>
      <c r="AI551" s="674" t="s">
        <v>782</v>
      </c>
      <c r="AJ551" s="674"/>
      <c r="AK551" s="673"/>
      <c r="AL551" s="673"/>
      <c r="AM551" s="673"/>
      <c r="AN551" s="673"/>
      <c r="AO551" s="674"/>
      <c r="AP551" s="673"/>
      <c r="AQ551" s="673"/>
      <c r="AR551" s="673"/>
      <c r="AS551" s="673"/>
      <c r="AT551" s="673"/>
      <c r="AU551" s="673"/>
      <c r="AV551" s="675"/>
    </row>
    <row r="552" spans="1:48" ht="28.8" hidden="1">
      <c r="A552" s="686" t="s">
        <v>2739</v>
      </c>
      <c r="B552" s="687" t="s">
        <v>2740</v>
      </c>
      <c r="C552" s="687"/>
      <c r="D552" s="688" t="s">
        <v>591</v>
      </c>
      <c r="E552" s="660" t="s">
        <v>592</v>
      </c>
      <c r="F552" s="671">
        <v>2024</v>
      </c>
      <c r="G552" s="671">
        <v>2024</v>
      </c>
      <c r="H552" s="671">
        <v>2024</v>
      </c>
      <c r="I552" s="673" t="s">
        <v>404</v>
      </c>
      <c r="J552" s="674">
        <v>6843797</v>
      </c>
      <c r="K552" s="810" t="s">
        <v>2706</v>
      </c>
      <c r="L552" s="674" t="s">
        <v>568</v>
      </c>
      <c r="M552" s="674" t="s">
        <v>2559</v>
      </c>
      <c r="N552" s="673" t="s">
        <v>404</v>
      </c>
      <c r="O552" s="674" t="s">
        <v>568</v>
      </c>
      <c r="P552" s="674" t="s">
        <v>2559</v>
      </c>
      <c r="Q552" s="674">
        <v>6843797</v>
      </c>
      <c r="R552" s="810" t="s">
        <v>2706</v>
      </c>
      <c r="S552" s="673" t="s">
        <v>2707</v>
      </c>
      <c r="T552" s="674"/>
      <c r="U552" s="674"/>
      <c r="V552" s="673"/>
      <c r="W552" s="673"/>
      <c r="X552" s="673" t="s">
        <v>1936</v>
      </c>
      <c r="Y552" s="674"/>
      <c r="Z552" s="674"/>
      <c r="AA552" s="673"/>
      <c r="AB552" s="673"/>
      <c r="AC552" s="673" t="s">
        <v>1199</v>
      </c>
      <c r="AD552" s="674"/>
      <c r="AE552" s="674"/>
      <c r="AF552" s="673"/>
      <c r="AG552" s="673"/>
      <c r="AH552" s="673"/>
      <c r="AI552" s="674"/>
      <c r="AJ552" s="674"/>
      <c r="AK552" s="673"/>
      <c r="AL552" s="673"/>
      <c r="AM552" s="673"/>
      <c r="AN552" s="673"/>
      <c r="AO552" s="674"/>
      <c r="AP552" s="673"/>
      <c r="AQ552" s="673"/>
      <c r="AR552" s="673"/>
      <c r="AS552" s="673"/>
      <c r="AT552" s="673"/>
      <c r="AU552" s="673"/>
      <c r="AV552" s="675"/>
    </row>
    <row r="553" spans="1:48" ht="28.8" hidden="1">
      <c r="A553" s="686" t="s">
        <v>2741</v>
      </c>
      <c r="B553" s="687" t="s">
        <v>2562</v>
      </c>
      <c r="C553" s="687"/>
      <c r="D553" s="688" t="s">
        <v>610</v>
      </c>
      <c r="E553" s="688" t="s">
        <v>2038</v>
      </c>
      <c r="F553" s="671">
        <v>2024</v>
      </c>
      <c r="G553" s="671">
        <v>2024</v>
      </c>
      <c r="H553" s="671">
        <v>2024</v>
      </c>
      <c r="I553" s="673" t="s">
        <v>404</v>
      </c>
      <c r="J553" s="674">
        <v>6843797</v>
      </c>
      <c r="K553" s="810" t="s">
        <v>2706</v>
      </c>
      <c r="L553" s="674" t="s">
        <v>568</v>
      </c>
      <c r="M553" s="674" t="s">
        <v>2559</v>
      </c>
      <c r="N553" s="673" t="s">
        <v>17</v>
      </c>
      <c r="O553" s="674" t="s">
        <v>202</v>
      </c>
      <c r="P553" s="674" t="s">
        <v>2559</v>
      </c>
      <c r="Q553" s="674">
        <v>6680683</v>
      </c>
      <c r="R553" s="810" t="s">
        <v>2742</v>
      </c>
      <c r="S553" s="673" t="s">
        <v>92</v>
      </c>
      <c r="T553" s="674" t="s">
        <v>568</v>
      </c>
      <c r="U553" s="674" t="s">
        <v>2559</v>
      </c>
      <c r="V553" s="673">
        <v>6680641</v>
      </c>
      <c r="W553" s="811" t="s">
        <v>2082</v>
      </c>
      <c r="X553" s="673"/>
      <c r="Y553" s="674"/>
      <c r="Z553" s="674"/>
      <c r="AA553" s="673"/>
      <c r="AB553" s="673"/>
      <c r="AC553" s="673"/>
      <c r="AD553" s="674"/>
      <c r="AE553" s="674"/>
      <c r="AF553" s="673"/>
      <c r="AG553" s="673"/>
      <c r="AH553" s="673"/>
      <c r="AI553" s="674"/>
      <c r="AJ553" s="674"/>
      <c r="AK553" s="673"/>
      <c r="AL553" s="673"/>
      <c r="AM553" s="673"/>
      <c r="AN553" s="673"/>
      <c r="AO553" s="674"/>
      <c r="AP553" s="673"/>
      <c r="AQ553" s="673"/>
      <c r="AR553" s="673"/>
      <c r="AS553" s="673"/>
      <c r="AT553" s="673"/>
      <c r="AU553" s="673"/>
      <c r="AV553" s="675"/>
    </row>
    <row r="554" spans="1:48" ht="28.8" hidden="1">
      <c r="A554" s="686" t="s">
        <v>2743</v>
      </c>
      <c r="B554" s="687" t="s">
        <v>2744</v>
      </c>
      <c r="C554" s="687"/>
      <c r="D554" s="688" t="s">
        <v>662</v>
      </c>
      <c r="E554" s="688" t="s">
        <v>2038</v>
      </c>
      <c r="F554" s="671">
        <v>2023</v>
      </c>
      <c r="G554" s="671">
        <v>2023</v>
      </c>
      <c r="H554" s="671">
        <v>2023</v>
      </c>
      <c r="I554" s="673" t="s">
        <v>2745</v>
      </c>
      <c r="J554" s="674"/>
      <c r="K554" s="674"/>
      <c r="L554" s="674"/>
      <c r="M554" s="674"/>
      <c r="N554" s="673" t="s">
        <v>2745</v>
      </c>
      <c r="O554" s="674"/>
      <c r="P554" s="674"/>
      <c r="Q554" s="674"/>
      <c r="R554" s="674"/>
      <c r="S554" s="673" t="s">
        <v>108</v>
      </c>
      <c r="T554" s="674" t="s">
        <v>568</v>
      </c>
      <c r="U554" s="674"/>
      <c r="V554" s="673"/>
      <c r="W554" s="673"/>
      <c r="X554" s="673" t="s">
        <v>2746</v>
      </c>
      <c r="Y554" s="674"/>
      <c r="Z554" s="674"/>
      <c r="AA554" s="673"/>
      <c r="AB554" s="673"/>
      <c r="AC554" s="673"/>
      <c r="AD554" s="674"/>
      <c r="AE554" s="674"/>
      <c r="AF554" s="673"/>
      <c r="AG554" s="673"/>
      <c r="AH554" s="673"/>
      <c r="AI554" s="674"/>
      <c r="AJ554" s="674"/>
      <c r="AK554" s="673"/>
      <c r="AL554" s="673"/>
      <c r="AM554" s="673"/>
      <c r="AN554" s="673"/>
      <c r="AO554" s="674"/>
      <c r="AP554" s="673"/>
      <c r="AQ554" s="673"/>
      <c r="AR554" s="673"/>
      <c r="AS554" s="673"/>
      <c r="AT554" s="673"/>
      <c r="AU554" s="673"/>
      <c r="AV554" s="675"/>
    </row>
    <row r="555" spans="1:48" ht="28.8" hidden="1">
      <c r="A555" s="686" t="s">
        <v>2747</v>
      </c>
      <c r="B555" s="687" t="s">
        <v>1949</v>
      </c>
      <c r="C555" s="687"/>
      <c r="D555" s="688" t="s">
        <v>595</v>
      </c>
      <c r="E555" s="688" t="s">
        <v>2038</v>
      </c>
      <c r="F555" s="671">
        <v>2024</v>
      </c>
      <c r="G555" s="671">
        <v>2024</v>
      </c>
      <c r="H555" s="671">
        <v>2024</v>
      </c>
      <c r="I555" s="673" t="s">
        <v>2745</v>
      </c>
      <c r="J555" s="674"/>
      <c r="K555" s="674"/>
      <c r="L555" s="674"/>
      <c r="M555" s="674"/>
      <c r="N555" s="673" t="s">
        <v>2745</v>
      </c>
      <c r="O555" s="674"/>
      <c r="P555" s="674"/>
      <c r="Q555" s="674"/>
      <c r="R555" s="674"/>
      <c r="S555" s="673" t="s">
        <v>2746</v>
      </c>
      <c r="T555" s="674"/>
      <c r="U555" s="674"/>
      <c r="V555" s="673"/>
      <c r="W555" s="673"/>
      <c r="X555" s="673" t="s">
        <v>108</v>
      </c>
      <c r="Y555" s="674" t="s">
        <v>568</v>
      </c>
      <c r="Z555" s="674" t="s">
        <v>2559</v>
      </c>
      <c r="AA555" s="673">
        <v>6898606</v>
      </c>
      <c r="AB555" s="811" t="s">
        <v>2748</v>
      </c>
      <c r="AC555" s="673" t="s">
        <v>2749</v>
      </c>
      <c r="AD555" s="674"/>
      <c r="AE555" s="674"/>
      <c r="AF555" s="673"/>
      <c r="AG555" s="673"/>
      <c r="AH555" s="673"/>
      <c r="AI555" s="674"/>
      <c r="AJ555" s="674"/>
      <c r="AK555" s="673"/>
      <c r="AL555" s="673"/>
      <c r="AM555" s="673"/>
      <c r="AN555" s="673"/>
      <c r="AO555" s="674"/>
      <c r="AP555" s="673"/>
      <c r="AQ555" s="673"/>
      <c r="AR555" s="673"/>
      <c r="AS555" s="673"/>
      <c r="AT555" s="673"/>
      <c r="AU555" s="673"/>
      <c r="AV555" s="675"/>
    </row>
    <row r="556" spans="1:48" ht="28.8">
      <c r="A556" s="686" t="s">
        <v>2750</v>
      </c>
      <c r="B556" s="687" t="s">
        <v>2751</v>
      </c>
      <c r="C556" s="687" t="s">
        <v>2558</v>
      </c>
      <c r="D556" s="688" t="s">
        <v>591</v>
      </c>
      <c r="E556" s="688" t="s">
        <v>2038</v>
      </c>
      <c r="F556" s="671">
        <v>2024</v>
      </c>
      <c r="G556" s="671">
        <v>2024</v>
      </c>
      <c r="H556" s="671">
        <v>2024</v>
      </c>
      <c r="I556" s="673" t="s">
        <v>2752</v>
      </c>
      <c r="J556" s="674"/>
      <c r="K556" s="674"/>
      <c r="L556" s="674"/>
      <c r="M556" s="674"/>
      <c r="N556" s="673" t="s">
        <v>108</v>
      </c>
      <c r="O556" s="674" t="s">
        <v>568</v>
      </c>
      <c r="P556" s="674" t="s">
        <v>2559</v>
      </c>
      <c r="Q556" s="673">
        <v>6898606</v>
      </c>
      <c r="R556" s="811" t="s">
        <v>2748</v>
      </c>
      <c r="S556" s="673" t="s">
        <v>2752</v>
      </c>
      <c r="T556" s="674"/>
      <c r="U556" s="674"/>
      <c r="V556" s="673"/>
      <c r="W556" s="673"/>
      <c r="X556" s="673" t="s">
        <v>2753</v>
      </c>
      <c r="Y556" s="674"/>
      <c r="Z556" s="674"/>
      <c r="AA556" s="673"/>
      <c r="AB556" s="673"/>
      <c r="AC556" s="673"/>
      <c r="AD556" s="674"/>
      <c r="AE556" s="674"/>
      <c r="AF556" s="673"/>
      <c r="AG556" s="673"/>
      <c r="AH556" s="673"/>
      <c r="AI556" s="674"/>
      <c r="AJ556" s="674"/>
      <c r="AK556" s="673"/>
      <c r="AL556" s="673"/>
      <c r="AM556" s="673"/>
      <c r="AN556" s="673"/>
      <c r="AO556" s="674"/>
      <c r="AP556" s="673"/>
      <c r="AQ556" s="673"/>
      <c r="AR556" s="673"/>
      <c r="AS556" s="673"/>
      <c r="AT556" s="673"/>
      <c r="AU556" s="673"/>
      <c r="AV556" s="675"/>
    </row>
    <row r="557" spans="1:48" ht="57.6" hidden="1">
      <c r="A557" s="686" t="s">
        <v>2754</v>
      </c>
      <c r="B557" s="687" t="s">
        <v>2644</v>
      </c>
      <c r="C557" s="687"/>
      <c r="D557" s="688" t="s">
        <v>566</v>
      </c>
      <c r="E557" s="660" t="s">
        <v>1410</v>
      </c>
      <c r="F557" s="671">
        <v>2023</v>
      </c>
      <c r="G557" s="671">
        <v>2023</v>
      </c>
      <c r="H557" s="671">
        <v>2023</v>
      </c>
      <c r="I557" s="673"/>
      <c r="J557" s="674"/>
      <c r="K557" s="674"/>
      <c r="L557" s="674"/>
      <c r="M557" s="674"/>
      <c r="N557" s="673" t="s">
        <v>2755</v>
      </c>
      <c r="O557" s="674"/>
      <c r="P557" s="674"/>
      <c r="Q557" s="674"/>
      <c r="R557" s="674"/>
      <c r="S557" s="673" t="s">
        <v>87</v>
      </c>
      <c r="T557" s="674" t="s">
        <v>782</v>
      </c>
      <c r="U557" s="674"/>
      <c r="V557" s="673"/>
      <c r="W557" s="673"/>
      <c r="X557" s="673" t="s">
        <v>23</v>
      </c>
      <c r="Y557" s="674" t="s">
        <v>782</v>
      </c>
      <c r="Z557" s="674"/>
      <c r="AA557" s="673"/>
      <c r="AB557" s="673"/>
      <c r="AC557" s="673" t="s">
        <v>83</v>
      </c>
      <c r="AD557" s="674" t="s">
        <v>782</v>
      </c>
      <c r="AE557" s="674"/>
      <c r="AF557" s="673"/>
      <c r="AG557" s="673"/>
      <c r="AH557" s="673" t="s">
        <v>30</v>
      </c>
      <c r="AI557" s="674" t="s">
        <v>782</v>
      </c>
      <c r="AJ557" s="674"/>
      <c r="AK557" s="673"/>
      <c r="AL557" s="673"/>
      <c r="AM557" s="673" t="s">
        <v>171</v>
      </c>
      <c r="AN557" s="673" t="s">
        <v>782</v>
      </c>
      <c r="AO557" s="674"/>
      <c r="AP557" s="673"/>
      <c r="AQ557" s="673"/>
      <c r="AR557" s="673"/>
      <c r="AS557" s="673"/>
      <c r="AT557" s="673"/>
      <c r="AU557" s="673"/>
      <c r="AV557" s="675"/>
    </row>
    <row r="558" spans="1:48" ht="28.8" hidden="1">
      <c r="A558" s="686" t="s">
        <v>2756</v>
      </c>
      <c r="B558" s="687" t="s">
        <v>2757</v>
      </c>
      <c r="C558" s="687"/>
      <c r="D558" s="688" t="s">
        <v>591</v>
      </c>
      <c r="E558" s="688" t="s">
        <v>2038</v>
      </c>
      <c r="F558" s="671">
        <v>2024</v>
      </c>
      <c r="G558" s="671">
        <v>2024</v>
      </c>
      <c r="H558" s="671">
        <v>2024</v>
      </c>
      <c r="I558" s="673" t="s">
        <v>2758</v>
      </c>
      <c r="J558" s="674"/>
      <c r="K558" s="674">
        <v>1101202569</v>
      </c>
      <c r="L558" s="674" t="s">
        <v>782</v>
      </c>
      <c r="M558" s="674" t="s">
        <v>2559</v>
      </c>
      <c r="N558" s="673" t="s">
        <v>2758</v>
      </c>
      <c r="O558" s="674" t="s">
        <v>782</v>
      </c>
      <c r="P558" s="674" t="s">
        <v>2559</v>
      </c>
      <c r="Q558" s="674"/>
      <c r="R558" s="674">
        <v>1101202569</v>
      </c>
      <c r="S558" s="673" t="s">
        <v>23</v>
      </c>
      <c r="T558" s="674" t="s">
        <v>782</v>
      </c>
      <c r="U558" s="674" t="s">
        <v>2559</v>
      </c>
      <c r="V558" s="673">
        <v>6680741</v>
      </c>
      <c r="W558" s="811" t="s">
        <v>2126</v>
      </c>
      <c r="X558" s="673" t="s">
        <v>87</v>
      </c>
      <c r="Y558" s="674" t="s">
        <v>782</v>
      </c>
      <c r="Z558" s="674" t="s">
        <v>2559</v>
      </c>
      <c r="AA558" s="673">
        <v>6786182</v>
      </c>
      <c r="AB558" s="811" t="s">
        <v>2759</v>
      </c>
      <c r="AC558" s="673"/>
      <c r="AD558" s="674"/>
      <c r="AE558" s="674"/>
      <c r="AF558" s="673"/>
      <c r="AG558" s="673"/>
      <c r="AH558" s="673"/>
      <c r="AI558" s="674"/>
      <c r="AJ558" s="674"/>
      <c r="AK558" s="673"/>
      <c r="AL558" s="673"/>
      <c r="AM558" s="673"/>
      <c r="AN558" s="673"/>
      <c r="AO558" s="674"/>
      <c r="AP558" s="673"/>
      <c r="AQ558" s="673"/>
      <c r="AR558" s="673"/>
      <c r="AS558" s="673"/>
      <c r="AT558" s="673"/>
      <c r="AU558" s="673"/>
      <c r="AV558" s="675"/>
    </row>
    <row r="559" spans="1:48" ht="28.8" hidden="1">
      <c r="A559" s="686" t="s">
        <v>2760</v>
      </c>
      <c r="B559" s="687" t="s">
        <v>2757</v>
      </c>
      <c r="C559" s="687"/>
      <c r="D559" s="688" t="s">
        <v>591</v>
      </c>
      <c r="E559" s="688" t="s">
        <v>2038</v>
      </c>
      <c r="F559" s="671">
        <v>2024</v>
      </c>
      <c r="G559" s="671">
        <v>2024</v>
      </c>
      <c r="H559" s="671">
        <v>2024</v>
      </c>
      <c r="I559" s="673" t="s">
        <v>2761</v>
      </c>
      <c r="J559" s="674"/>
      <c r="K559" s="674"/>
      <c r="L559" s="674"/>
      <c r="M559" s="674"/>
      <c r="N559" s="673" t="s">
        <v>2761</v>
      </c>
      <c r="O559" s="674"/>
      <c r="P559" s="674"/>
      <c r="Q559" s="674"/>
      <c r="R559" s="674"/>
      <c r="S559" s="673" t="s">
        <v>23</v>
      </c>
      <c r="T559" s="674" t="s">
        <v>782</v>
      </c>
      <c r="U559" s="674" t="s">
        <v>2559</v>
      </c>
      <c r="V559" s="673">
        <v>6680741</v>
      </c>
      <c r="W559" s="811" t="s">
        <v>2126</v>
      </c>
      <c r="X559" s="673" t="s">
        <v>87</v>
      </c>
      <c r="Y559" s="674" t="s">
        <v>782</v>
      </c>
      <c r="Z559" s="674" t="s">
        <v>2559</v>
      </c>
      <c r="AA559" s="673">
        <v>6786182</v>
      </c>
      <c r="AB559" s="811" t="s">
        <v>2759</v>
      </c>
      <c r="AC559" s="673"/>
      <c r="AD559" s="674"/>
      <c r="AE559" s="674"/>
      <c r="AF559" s="673"/>
      <c r="AG559" s="673"/>
      <c r="AH559" s="673"/>
      <c r="AI559" s="674"/>
      <c r="AJ559" s="674"/>
      <c r="AK559" s="673"/>
      <c r="AL559" s="673"/>
      <c r="AM559" s="673"/>
      <c r="AN559" s="673"/>
      <c r="AO559" s="674"/>
      <c r="AP559" s="673"/>
      <c r="AQ559" s="673"/>
      <c r="AR559" s="673"/>
      <c r="AS559" s="673"/>
      <c r="AT559" s="673"/>
      <c r="AU559" s="673"/>
      <c r="AV559" s="675"/>
    </row>
    <row r="560" spans="1:48" ht="28.8" hidden="1">
      <c r="A560" s="686" t="s">
        <v>2762</v>
      </c>
      <c r="B560" s="687" t="s">
        <v>2757</v>
      </c>
      <c r="C560" s="687"/>
      <c r="D560" s="688" t="s">
        <v>591</v>
      </c>
      <c r="E560" s="688" t="s">
        <v>2038</v>
      </c>
      <c r="F560" s="671">
        <v>2024</v>
      </c>
      <c r="G560" s="671">
        <v>2024</v>
      </c>
      <c r="H560" s="671">
        <v>2024</v>
      </c>
      <c r="I560" s="673" t="s">
        <v>2763</v>
      </c>
      <c r="J560" s="674"/>
      <c r="K560" s="674">
        <v>1101200034</v>
      </c>
      <c r="L560" s="674" t="s">
        <v>782</v>
      </c>
      <c r="M560" s="674" t="s">
        <v>2559</v>
      </c>
      <c r="N560" s="673" t="s">
        <v>2763</v>
      </c>
      <c r="O560" s="674" t="s">
        <v>782</v>
      </c>
      <c r="P560" s="674" t="s">
        <v>2559</v>
      </c>
      <c r="Q560" s="674"/>
      <c r="R560" s="674">
        <v>1101200034</v>
      </c>
      <c r="S560" s="673" t="s">
        <v>23</v>
      </c>
      <c r="T560" s="674" t="s">
        <v>782</v>
      </c>
      <c r="U560" s="674" t="s">
        <v>2559</v>
      </c>
      <c r="V560" s="673">
        <v>6680741</v>
      </c>
      <c r="W560" s="811" t="s">
        <v>2126</v>
      </c>
      <c r="X560" s="673" t="s">
        <v>87</v>
      </c>
      <c r="Y560" s="674" t="s">
        <v>782</v>
      </c>
      <c r="Z560" s="674" t="s">
        <v>2559</v>
      </c>
      <c r="AA560" s="673">
        <v>6786182</v>
      </c>
      <c r="AB560" s="811" t="s">
        <v>2759</v>
      </c>
      <c r="AC560" s="673"/>
      <c r="AD560" s="674"/>
      <c r="AE560" s="674"/>
      <c r="AF560" s="673"/>
      <c r="AG560" s="673"/>
      <c r="AH560" s="673"/>
      <c r="AI560" s="674"/>
      <c r="AJ560" s="674"/>
      <c r="AK560" s="673"/>
      <c r="AL560" s="673"/>
      <c r="AM560" s="673"/>
      <c r="AN560" s="673"/>
      <c r="AO560" s="674"/>
      <c r="AP560" s="673"/>
      <c r="AQ560" s="673"/>
      <c r="AR560" s="673"/>
      <c r="AS560" s="673"/>
      <c r="AT560" s="673"/>
      <c r="AU560" s="673"/>
      <c r="AV560" s="675"/>
    </row>
    <row r="561" spans="1:48" ht="28.8" hidden="1">
      <c r="A561" s="686" t="s">
        <v>2764</v>
      </c>
      <c r="B561" s="687" t="s">
        <v>2765</v>
      </c>
      <c r="C561" s="687"/>
      <c r="D561" s="688" t="s">
        <v>566</v>
      </c>
      <c r="E561" s="660" t="s">
        <v>1410</v>
      </c>
      <c r="F561" s="671">
        <v>2023</v>
      </c>
      <c r="G561" s="671">
        <v>2023</v>
      </c>
      <c r="H561" s="671">
        <v>2023</v>
      </c>
      <c r="I561" s="673"/>
      <c r="J561" s="674"/>
      <c r="K561" s="674"/>
      <c r="L561" s="674"/>
      <c r="M561" s="674"/>
      <c r="N561" s="673" t="s">
        <v>1419</v>
      </c>
      <c r="O561" s="674" t="s">
        <v>782</v>
      </c>
      <c r="P561" s="674"/>
      <c r="Q561" s="674"/>
      <c r="R561" s="674"/>
      <c r="S561" s="673" t="s">
        <v>1420</v>
      </c>
      <c r="T561" s="674"/>
      <c r="U561" s="674"/>
      <c r="V561" s="673"/>
      <c r="W561" s="673"/>
      <c r="X561" s="673" t="s">
        <v>1421</v>
      </c>
      <c r="Y561" s="674"/>
      <c r="Z561" s="674"/>
      <c r="AA561" s="673"/>
      <c r="AB561" s="673"/>
      <c r="AC561" s="673"/>
      <c r="AD561" s="674"/>
      <c r="AE561" s="674"/>
      <c r="AF561" s="673"/>
      <c r="AG561" s="673"/>
      <c r="AH561" s="673"/>
      <c r="AI561" s="674"/>
      <c r="AJ561" s="674"/>
      <c r="AK561" s="673"/>
      <c r="AL561" s="673"/>
      <c r="AM561" s="673"/>
      <c r="AN561" s="673"/>
      <c r="AO561" s="674"/>
      <c r="AP561" s="673"/>
      <c r="AQ561" s="673"/>
      <c r="AR561" s="673"/>
      <c r="AS561" s="673"/>
      <c r="AT561" s="673"/>
      <c r="AU561" s="673"/>
      <c r="AV561" s="675"/>
    </row>
    <row r="562" spans="1:48" ht="28.8" hidden="1">
      <c r="A562" s="686" t="s">
        <v>2766</v>
      </c>
      <c r="B562" s="687" t="s">
        <v>2765</v>
      </c>
      <c r="C562" s="687"/>
      <c r="D562" s="688" t="s">
        <v>566</v>
      </c>
      <c r="E562" s="660" t="s">
        <v>1410</v>
      </c>
      <c r="F562" s="671">
        <v>2023</v>
      </c>
      <c r="G562" s="671">
        <v>2023</v>
      </c>
      <c r="H562" s="671">
        <v>2023</v>
      </c>
      <c r="I562" s="673"/>
      <c r="J562" s="674"/>
      <c r="K562" s="674"/>
      <c r="L562" s="674"/>
      <c r="M562" s="674"/>
      <c r="N562" s="673" t="s">
        <v>2767</v>
      </c>
      <c r="O562" s="674"/>
      <c r="P562" s="674"/>
      <c r="Q562" s="674"/>
      <c r="R562" s="674"/>
      <c r="S562" s="673" t="s">
        <v>1419</v>
      </c>
      <c r="T562" s="674" t="s">
        <v>782</v>
      </c>
      <c r="U562" s="674"/>
      <c r="V562" s="674"/>
      <c r="W562" s="674"/>
      <c r="X562" s="673" t="s">
        <v>1420</v>
      </c>
      <c r="Y562" s="674"/>
      <c r="Z562" s="674"/>
      <c r="AA562" s="673"/>
      <c r="AB562" s="673"/>
      <c r="AC562" s="673" t="s">
        <v>1421</v>
      </c>
      <c r="AD562" s="674"/>
      <c r="AE562" s="674"/>
      <c r="AF562" s="673"/>
      <c r="AG562" s="673"/>
      <c r="AH562" s="673"/>
      <c r="AI562" s="674"/>
      <c r="AJ562" s="674"/>
      <c r="AK562" s="673"/>
      <c r="AL562" s="673"/>
      <c r="AM562" s="673"/>
      <c r="AN562" s="673"/>
      <c r="AO562" s="674"/>
      <c r="AP562" s="673"/>
      <c r="AQ562" s="673"/>
      <c r="AR562" s="673"/>
      <c r="AS562" s="673"/>
      <c r="AT562" s="673"/>
      <c r="AU562" s="673"/>
      <c r="AV562" s="675"/>
    </row>
    <row r="563" spans="1:48" ht="28.8" hidden="1">
      <c r="A563" s="686" t="s">
        <v>2768</v>
      </c>
      <c r="B563" s="687" t="s">
        <v>2072</v>
      </c>
      <c r="C563" s="687"/>
      <c r="D563" s="688" t="s">
        <v>566</v>
      </c>
      <c r="E563" s="660" t="s">
        <v>1410</v>
      </c>
      <c r="F563" s="671">
        <v>2024</v>
      </c>
      <c r="G563" s="671">
        <v>2024</v>
      </c>
      <c r="H563" s="671">
        <v>2024</v>
      </c>
      <c r="I563" s="673"/>
      <c r="J563" s="674"/>
      <c r="K563" s="674"/>
      <c r="L563" s="674"/>
      <c r="M563" s="674"/>
      <c r="N563" s="673" t="s">
        <v>1419</v>
      </c>
      <c r="O563" s="674" t="s">
        <v>782</v>
      </c>
      <c r="P563" s="674" t="s">
        <v>2559</v>
      </c>
      <c r="Q563" s="674">
        <v>6680615</v>
      </c>
      <c r="R563" s="810" t="s">
        <v>2769</v>
      </c>
      <c r="S563" s="673" t="s">
        <v>1420</v>
      </c>
      <c r="T563" s="674"/>
      <c r="U563" s="674"/>
      <c r="V563" s="673"/>
      <c r="W563" s="673"/>
      <c r="X563" s="673" t="s">
        <v>1421</v>
      </c>
      <c r="Y563" s="674"/>
      <c r="Z563" s="674"/>
      <c r="AA563" s="673"/>
      <c r="AB563" s="673"/>
      <c r="AC563" s="673" t="s">
        <v>2770</v>
      </c>
      <c r="AD563" s="674"/>
      <c r="AE563" s="674"/>
      <c r="AF563" s="673"/>
      <c r="AG563" s="673"/>
      <c r="AH563" s="673"/>
      <c r="AI563" s="674"/>
      <c r="AJ563" s="674"/>
      <c r="AK563" s="673"/>
      <c r="AL563" s="673"/>
      <c r="AM563" s="673"/>
      <c r="AN563" s="673"/>
      <c r="AO563" s="674"/>
      <c r="AP563" s="673"/>
      <c r="AQ563" s="673"/>
      <c r="AR563" s="673"/>
      <c r="AS563" s="673"/>
      <c r="AT563" s="673"/>
      <c r="AU563" s="673"/>
      <c r="AV563" s="675"/>
    </row>
    <row r="564" spans="1:48" ht="28.8" hidden="1">
      <c r="A564" s="686" t="s">
        <v>2771</v>
      </c>
      <c r="B564" s="687" t="s">
        <v>2772</v>
      </c>
      <c r="C564" s="687"/>
      <c r="D564" s="688" t="s">
        <v>591</v>
      </c>
      <c r="E564" s="688" t="s">
        <v>2038</v>
      </c>
      <c r="F564" s="671">
        <v>2024</v>
      </c>
      <c r="G564" s="671">
        <v>2024</v>
      </c>
      <c r="H564" s="671">
        <v>2024</v>
      </c>
      <c r="I564" s="673"/>
      <c r="J564" s="674"/>
      <c r="K564" s="674"/>
      <c r="L564" s="674"/>
      <c r="M564" s="674"/>
      <c r="N564" s="673" t="s">
        <v>2773</v>
      </c>
      <c r="O564" s="674"/>
      <c r="P564" s="674"/>
      <c r="Q564" s="674"/>
      <c r="R564" s="674"/>
      <c r="S564" s="673" t="s">
        <v>1419</v>
      </c>
      <c r="T564" s="674" t="s">
        <v>782</v>
      </c>
      <c r="U564" s="674" t="s">
        <v>2559</v>
      </c>
      <c r="V564" s="674">
        <v>6680615</v>
      </c>
      <c r="W564" s="810" t="s">
        <v>2769</v>
      </c>
      <c r="X564" s="673" t="s">
        <v>30</v>
      </c>
      <c r="Y564" s="674" t="s">
        <v>782</v>
      </c>
      <c r="Z564" s="674" t="s">
        <v>2559</v>
      </c>
      <c r="AA564" s="673">
        <v>6680625</v>
      </c>
      <c r="AB564" s="811" t="s">
        <v>2070</v>
      </c>
      <c r="AC564" s="673"/>
      <c r="AD564" s="674"/>
      <c r="AE564" s="674"/>
      <c r="AF564" s="673"/>
      <c r="AG564" s="673"/>
      <c r="AH564" s="673"/>
      <c r="AI564" s="674"/>
      <c r="AJ564" s="674"/>
      <c r="AK564" s="673"/>
      <c r="AL564" s="673"/>
      <c r="AM564" s="673"/>
      <c r="AN564" s="673"/>
      <c r="AO564" s="674"/>
      <c r="AP564" s="673"/>
      <c r="AQ564" s="673"/>
      <c r="AR564" s="673"/>
      <c r="AS564" s="673"/>
      <c r="AT564" s="673"/>
      <c r="AU564" s="673"/>
      <c r="AV564" s="675"/>
    </row>
    <row r="565" spans="1:48" ht="28.8">
      <c r="A565" s="686" t="s">
        <v>2774</v>
      </c>
      <c r="B565" s="687" t="s">
        <v>2775</v>
      </c>
      <c r="C565" s="687" t="s">
        <v>2558</v>
      </c>
      <c r="D565" s="688" t="s">
        <v>591</v>
      </c>
      <c r="E565" s="688" t="s">
        <v>2038</v>
      </c>
      <c r="F565" s="671">
        <v>2024</v>
      </c>
      <c r="G565" s="671">
        <v>2024</v>
      </c>
      <c r="H565" s="671">
        <v>2024</v>
      </c>
      <c r="I565" s="673"/>
      <c r="J565" s="674"/>
      <c r="K565" s="674"/>
      <c r="L565" s="674"/>
      <c r="M565" s="674"/>
      <c r="N565" s="673" t="s">
        <v>801</v>
      </c>
      <c r="O565" s="674"/>
      <c r="P565" s="674"/>
      <c r="Q565" s="674"/>
      <c r="R565" s="674"/>
      <c r="S565" s="673" t="s">
        <v>2776</v>
      </c>
      <c r="T565" s="674"/>
      <c r="U565" s="674"/>
      <c r="V565" s="673"/>
      <c r="W565" s="673"/>
      <c r="X565" s="673" t="s">
        <v>1419</v>
      </c>
      <c r="Y565" s="674" t="s">
        <v>782</v>
      </c>
      <c r="Z565" s="674" t="s">
        <v>2559</v>
      </c>
      <c r="AA565" s="674">
        <v>6680615</v>
      </c>
      <c r="AB565" s="810" t="s">
        <v>2769</v>
      </c>
      <c r="AC565" s="673"/>
      <c r="AD565" s="674"/>
      <c r="AE565" s="674"/>
      <c r="AF565" s="673"/>
      <c r="AG565" s="673"/>
      <c r="AH565" s="673"/>
      <c r="AI565" s="674"/>
      <c r="AJ565" s="674"/>
      <c r="AK565" s="673"/>
      <c r="AL565" s="673"/>
      <c r="AM565" s="673"/>
      <c r="AN565" s="673"/>
      <c r="AO565" s="674"/>
      <c r="AP565" s="673"/>
      <c r="AQ565" s="673"/>
      <c r="AR565" s="673"/>
      <c r="AS565" s="673"/>
      <c r="AT565" s="673"/>
      <c r="AU565" s="673"/>
      <c r="AV565" s="675"/>
    </row>
    <row r="566" spans="1:48" ht="28.8" hidden="1">
      <c r="A566" s="686" t="s">
        <v>2777</v>
      </c>
      <c r="B566" s="687" t="s">
        <v>2778</v>
      </c>
      <c r="C566" s="687"/>
      <c r="D566" s="688" t="s">
        <v>566</v>
      </c>
      <c r="E566" s="660" t="s">
        <v>1410</v>
      </c>
      <c r="F566" s="671">
        <v>2023</v>
      </c>
      <c r="G566" s="671">
        <v>2023</v>
      </c>
      <c r="H566" s="671">
        <v>2023</v>
      </c>
      <c r="I566" s="673"/>
      <c r="J566" s="674"/>
      <c r="K566" s="674"/>
      <c r="L566" s="674"/>
      <c r="M566" s="674"/>
      <c r="N566" s="673" t="s">
        <v>1891</v>
      </c>
      <c r="O566" s="674"/>
      <c r="P566" s="674"/>
      <c r="Q566" s="674"/>
      <c r="R566" s="674"/>
      <c r="S566" s="673" t="s">
        <v>28</v>
      </c>
      <c r="T566" s="674" t="s">
        <v>598</v>
      </c>
      <c r="U566" s="674"/>
      <c r="V566" s="673"/>
      <c r="W566" s="673"/>
      <c r="X566" s="673" t="s">
        <v>2779</v>
      </c>
      <c r="Y566" s="674"/>
      <c r="Z566" s="674"/>
      <c r="AA566" s="673"/>
      <c r="AB566" s="673"/>
      <c r="AC566" s="673" t="s">
        <v>767</v>
      </c>
      <c r="AD566" s="674"/>
      <c r="AE566" s="674"/>
      <c r="AF566" s="673"/>
      <c r="AG566" s="673"/>
      <c r="AH566" s="673" t="s">
        <v>2355</v>
      </c>
      <c r="AI566" s="674"/>
      <c r="AJ566" s="674"/>
      <c r="AK566" s="673"/>
      <c r="AL566" s="673"/>
      <c r="AM566" s="673" t="s">
        <v>772</v>
      </c>
      <c r="AN566" s="673"/>
      <c r="AO566" s="674"/>
      <c r="AP566" s="673"/>
      <c r="AQ566" s="673"/>
      <c r="AR566" s="673"/>
      <c r="AS566" s="673"/>
      <c r="AT566" s="673"/>
      <c r="AU566" s="673"/>
      <c r="AV566" s="675"/>
    </row>
    <row r="567" spans="1:48" ht="28.8">
      <c r="A567" s="686" t="s">
        <v>2780</v>
      </c>
      <c r="B567" s="687" t="s">
        <v>2781</v>
      </c>
      <c r="C567" s="687" t="s">
        <v>2563</v>
      </c>
      <c r="D567" s="688" t="s">
        <v>704</v>
      </c>
      <c r="E567" s="660" t="s">
        <v>1410</v>
      </c>
      <c r="F567" s="671">
        <v>2024</v>
      </c>
      <c r="G567" s="671">
        <v>2024</v>
      </c>
      <c r="H567" s="671">
        <v>2024</v>
      </c>
      <c r="I567" s="673"/>
      <c r="J567" s="674"/>
      <c r="K567" s="674"/>
      <c r="L567" s="674"/>
      <c r="M567" s="674"/>
      <c r="N567" s="673" t="s">
        <v>1371</v>
      </c>
      <c r="O567" s="674"/>
      <c r="P567" s="674"/>
      <c r="Q567" s="674"/>
      <c r="R567" s="674"/>
      <c r="S567" s="673" t="s">
        <v>19</v>
      </c>
      <c r="T567" s="674" t="s">
        <v>598</v>
      </c>
      <c r="U567" s="674" t="s">
        <v>2559</v>
      </c>
      <c r="V567" s="673">
        <v>6680651</v>
      </c>
      <c r="W567" s="811" t="s">
        <v>1304</v>
      </c>
      <c r="X567" s="673" t="s">
        <v>92</v>
      </c>
      <c r="Y567" s="674" t="s">
        <v>568</v>
      </c>
      <c r="Z567" s="674" t="s">
        <v>2559</v>
      </c>
      <c r="AA567" s="673">
        <v>6680641</v>
      </c>
      <c r="AB567" s="811" t="s">
        <v>2082</v>
      </c>
      <c r="AC567" s="673"/>
      <c r="AD567" s="674"/>
      <c r="AE567" s="674"/>
      <c r="AF567" s="673"/>
      <c r="AG567" s="673"/>
      <c r="AH567" s="673"/>
      <c r="AI567" s="674"/>
      <c r="AJ567" s="674"/>
      <c r="AK567" s="673"/>
      <c r="AL567" s="673"/>
      <c r="AM567" s="673"/>
      <c r="AN567" s="673"/>
      <c r="AO567" s="674"/>
      <c r="AP567" s="673"/>
      <c r="AQ567" s="673"/>
      <c r="AR567" s="673"/>
      <c r="AS567" s="673"/>
      <c r="AT567" s="673"/>
      <c r="AU567" s="673"/>
      <c r="AV567" s="675"/>
    </row>
    <row r="568" spans="1:48" ht="43.2">
      <c r="A568" s="686" t="s">
        <v>2782</v>
      </c>
      <c r="B568" s="687" t="s">
        <v>2783</v>
      </c>
      <c r="C568" s="687" t="s">
        <v>2558</v>
      </c>
      <c r="D568" s="688" t="s">
        <v>602</v>
      </c>
      <c r="E568" s="688"/>
      <c r="F568" s="671">
        <v>2024</v>
      </c>
      <c r="G568" s="671">
        <v>2024</v>
      </c>
      <c r="H568" s="671">
        <v>2024</v>
      </c>
      <c r="I568" s="673"/>
      <c r="J568" s="674"/>
      <c r="K568" s="674"/>
      <c r="L568" s="674"/>
      <c r="M568" s="674"/>
      <c r="N568" s="673" t="s">
        <v>19</v>
      </c>
      <c r="O568" s="674" t="s">
        <v>598</v>
      </c>
      <c r="P568" s="674" t="s">
        <v>2559</v>
      </c>
      <c r="Q568" s="673">
        <v>6680651</v>
      </c>
      <c r="R568" s="811" t="s">
        <v>1304</v>
      </c>
      <c r="S568" s="673" t="s">
        <v>15</v>
      </c>
      <c r="T568" s="674" t="s">
        <v>1046</v>
      </c>
      <c r="U568" s="674" t="s">
        <v>2559</v>
      </c>
      <c r="V568" s="673">
        <v>6680643</v>
      </c>
      <c r="W568" s="811" t="s">
        <v>1305</v>
      </c>
      <c r="X568" s="673" t="s">
        <v>60</v>
      </c>
      <c r="Y568" s="674" t="s">
        <v>598</v>
      </c>
      <c r="Z568" s="674" t="s">
        <v>2559</v>
      </c>
      <c r="AA568" s="673" t="s">
        <v>2784</v>
      </c>
      <c r="AB568" s="811" t="s">
        <v>2785</v>
      </c>
      <c r="AC568" s="673" t="s">
        <v>1313</v>
      </c>
      <c r="AD568" s="674" t="s">
        <v>202</v>
      </c>
      <c r="AE568" s="674" t="s">
        <v>2559</v>
      </c>
      <c r="AF568" s="673"/>
      <c r="AG568" s="673">
        <v>1201202040</v>
      </c>
      <c r="AH568" s="673" t="s">
        <v>2786</v>
      </c>
      <c r="AI568" s="674" t="s">
        <v>598</v>
      </c>
      <c r="AJ568" s="674" t="s">
        <v>2559</v>
      </c>
      <c r="AK568" s="673"/>
      <c r="AL568" s="673">
        <v>1103210019</v>
      </c>
      <c r="AM568" s="673" t="s">
        <v>2787</v>
      </c>
      <c r="AN568" s="673" t="s">
        <v>598</v>
      </c>
      <c r="AO568" s="674" t="s">
        <v>2559</v>
      </c>
      <c r="AP568" s="673"/>
      <c r="AQ568" s="673">
        <v>1103210269</v>
      </c>
      <c r="AR568" s="673"/>
      <c r="AS568" s="673"/>
      <c r="AT568" s="673"/>
      <c r="AU568" s="673"/>
      <c r="AV568" s="675"/>
    </row>
    <row r="569" spans="1:48" ht="43.2" hidden="1">
      <c r="A569" s="686" t="s">
        <v>2788</v>
      </c>
      <c r="B569" s="687" t="s">
        <v>2789</v>
      </c>
      <c r="C569" s="687"/>
      <c r="D569" s="688" t="s">
        <v>591</v>
      </c>
      <c r="E569" s="688" t="s">
        <v>2038</v>
      </c>
      <c r="F569" s="671">
        <v>2024</v>
      </c>
      <c r="G569" s="671">
        <v>2024</v>
      </c>
      <c r="H569" s="671">
        <v>2024</v>
      </c>
      <c r="I569" s="673"/>
      <c r="J569" s="674"/>
      <c r="K569" s="674"/>
      <c r="L569" s="674"/>
      <c r="M569" s="674"/>
      <c r="N569" s="673" t="s">
        <v>1369</v>
      </c>
      <c r="O569" s="674" t="s">
        <v>598</v>
      </c>
      <c r="P569" s="674" t="s">
        <v>2559</v>
      </c>
      <c r="Q569" s="674"/>
      <c r="R569" s="674">
        <v>1103199016</v>
      </c>
      <c r="S569" s="673" t="s">
        <v>19</v>
      </c>
      <c r="T569" s="674" t="s">
        <v>598</v>
      </c>
      <c r="U569" s="674" t="s">
        <v>2559</v>
      </c>
      <c r="V569" s="673">
        <v>6680651</v>
      </c>
      <c r="W569" s="811" t="s">
        <v>1304</v>
      </c>
      <c r="X569" s="673" t="s">
        <v>26</v>
      </c>
      <c r="Y569" s="674" t="s">
        <v>598</v>
      </c>
      <c r="Z569" s="674" t="s">
        <v>2559</v>
      </c>
      <c r="AA569" s="673">
        <v>6680612</v>
      </c>
      <c r="AB569" s="811" t="s">
        <v>1248</v>
      </c>
      <c r="AC569" s="673"/>
      <c r="AD569" s="674"/>
      <c r="AE569" s="674"/>
      <c r="AF569" s="673"/>
      <c r="AG569" s="673"/>
      <c r="AH569" s="673"/>
      <c r="AI569" s="674"/>
      <c r="AJ569" s="674"/>
      <c r="AK569" s="673"/>
      <c r="AL569" s="673"/>
      <c r="AM569" s="673"/>
      <c r="AN569" s="673"/>
      <c r="AO569" s="674"/>
      <c r="AP569" s="673"/>
      <c r="AQ569" s="673"/>
      <c r="AR569" s="673"/>
      <c r="AS569" s="673"/>
      <c r="AT569" s="673"/>
      <c r="AU569" s="673"/>
      <c r="AV569" s="675"/>
    </row>
    <row r="570" spans="1:48" ht="43.2" hidden="1">
      <c r="A570" s="686" t="s">
        <v>2790</v>
      </c>
      <c r="B570" s="687" t="s">
        <v>2783</v>
      </c>
      <c r="C570" s="687"/>
      <c r="D570" s="688" t="s">
        <v>602</v>
      </c>
      <c r="E570" s="688"/>
      <c r="F570" s="671">
        <v>2024</v>
      </c>
      <c r="G570" s="671">
        <v>2024</v>
      </c>
      <c r="H570" s="671">
        <v>2024</v>
      </c>
      <c r="I570" s="673"/>
      <c r="J570" s="674"/>
      <c r="K570" s="674"/>
      <c r="L570" s="674"/>
      <c r="M570" s="674"/>
      <c r="N570" s="673" t="s">
        <v>321</v>
      </c>
      <c r="O570" s="674" t="s">
        <v>1046</v>
      </c>
      <c r="P570" s="674" t="s">
        <v>2559</v>
      </c>
      <c r="Q570" s="674"/>
      <c r="R570" s="810" t="s">
        <v>2164</v>
      </c>
      <c r="S570" s="673" t="s">
        <v>19</v>
      </c>
      <c r="T570" s="674" t="s">
        <v>598</v>
      </c>
      <c r="U570" s="674" t="s">
        <v>2559</v>
      </c>
      <c r="V570" s="673">
        <v>6680651</v>
      </c>
      <c r="W570" s="811" t="s">
        <v>1304</v>
      </c>
      <c r="X570" s="673" t="s">
        <v>85</v>
      </c>
      <c r="Y570" s="674" t="s">
        <v>598</v>
      </c>
      <c r="Z570" s="674" t="s">
        <v>2559</v>
      </c>
      <c r="AA570" s="673">
        <v>6680708</v>
      </c>
      <c r="AB570" s="811" t="s">
        <v>2724</v>
      </c>
      <c r="AC570" s="673" t="s">
        <v>2791</v>
      </c>
      <c r="AD570" s="674" t="s">
        <v>598</v>
      </c>
      <c r="AE570" s="674" t="s">
        <v>2559</v>
      </c>
      <c r="AF570" s="673"/>
      <c r="AG570" s="673">
        <v>1103210026</v>
      </c>
      <c r="AH570" s="673" t="s">
        <v>2792</v>
      </c>
      <c r="AI570" s="674" t="s">
        <v>598</v>
      </c>
      <c r="AJ570" s="674" t="s">
        <v>2559</v>
      </c>
      <c r="AK570" s="673"/>
      <c r="AL570" s="673">
        <v>1103210023</v>
      </c>
      <c r="AM570" s="673" t="s">
        <v>2793</v>
      </c>
      <c r="AN570" s="673" t="s">
        <v>1046</v>
      </c>
      <c r="AO570" s="674" t="s">
        <v>2559</v>
      </c>
      <c r="AP570" s="673"/>
      <c r="AQ570" s="673">
        <v>1105210001</v>
      </c>
      <c r="AR570" s="673"/>
      <c r="AS570" s="673"/>
      <c r="AT570" s="673"/>
      <c r="AU570" s="673"/>
      <c r="AV570" s="675"/>
    </row>
    <row r="571" spans="1:48" ht="57.6" hidden="1">
      <c r="A571" s="686" t="s">
        <v>2794</v>
      </c>
      <c r="B571" s="687" t="s">
        <v>2795</v>
      </c>
      <c r="C571" s="687"/>
      <c r="D571" s="688" t="s">
        <v>595</v>
      </c>
      <c r="E571" s="688" t="s">
        <v>2038</v>
      </c>
      <c r="F571" s="671">
        <v>2023</v>
      </c>
      <c r="G571" s="671">
        <v>2023</v>
      </c>
      <c r="H571" s="671">
        <v>2023</v>
      </c>
      <c r="I571" s="673"/>
      <c r="J571" s="674"/>
      <c r="K571" s="674"/>
      <c r="L571" s="674"/>
      <c r="M571" s="674"/>
      <c r="N571" s="673" t="s">
        <v>19</v>
      </c>
      <c r="O571" s="674" t="s">
        <v>598</v>
      </c>
      <c r="P571" s="674"/>
      <c r="Q571" s="674"/>
      <c r="R571" s="674"/>
      <c r="S571" s="673"/>
      <c r="T571" s="674"/>
      <c r="U571" s="674"/>
      <c r="V571" s="673"/>
      <c r="W571" s="673"/>
      <c r="X571" s="673"/>
      <c r="Y571" s="674"/>
      <c r="Z571" s="674"/>
      <c r="AA571" s="673"/>
      <c r="AB571" s="673"/>
      <c r="AC571" s="673"/>
      <c r="AD571" s="674"/>
      <c r="AE571" s="674"/>
      <c r="AF571" s="673"/>
      <c r="AG571" s="673"/>
      <c r="AH571" s="673"/>
      <c r="AI571" s="674"/>
      <c r="AJ571" s="674"/>
      <c r="AK571" s="673"/>
      <c r="AL571" s="673"/>
      <c r="AM571" s="673"/>
      <c r="AN571" s="673"/>
      <c r="AO571" s="674"/>
      <c r="AP571" s="673"/>
      <c r="AQ571" s="673"/>
      <c r="AR571" s="673"/>
      <c r="AS571" s="673"/>
      <c r="AT571" s="673"/>
      <c r="AU571" s="673"/>
      <c r="AV571" s="675"/>
    </row>
    <row r="572" spans="1:48" ht="28.8" hidden="1">
      <c r="A572" s="686" t="s">
        <v>2796</v>
      </c>
      <c r="B572" s="687" t="s">
        <v>2797</v>
      </c>
      <c r="C572" s="687"/>
      <c r="D572" s="688" t="s">
        <v>704</v>
      </c>
      <c r="E572" s="660" t="s">
        <v>1410</v>
      </c>
      <c r="F572" s="671">
        <v>2024</v>
      </c>
      <c r="G572" s="671">
        <v>2024</v>
      </c>
      <c r="H572" s="671">
        <v>2024</v>
      </c>
      <c r="I572" s="673"/>
      <c r="J572" s="674"/>
      <c r="K572" s="674"/>
      <c r="L572" s="674"/>
      <c r="M572" s="674"/>
      <c r="N572" s="673" t="s">
        <v>2798</v>
      </c>
      <c r="O572" s="674"/>
      <c r="P572" s="674"/>
      <c r="Q572" s="674"/>
      <c r="R572" s="674"/>
      <c r="S572" s="673" t="s">
        <v>2355</v>
      </c>
      <c r="T572" s="674"/>
      <c r="U572" s="674"/>
      <c r="V572" s="673"/>
      <c r="W572" s="673"/>
      <c r="X572" s="673" t="s">
        <v>1891</v>
      </c>
      <c r="Y572" s="674"/>
      <c r="Z572" s="674"/>
      <c r="AA572" s="673"/>
      <c r="AB572" s="673"/>
      <c r="AC572" s="673" t="s">
        <v>26</v>
      </c>
      <c r="AD572" s="674" t="s">
        <v>598</v>
      </c>
      <c r="AE572" s="674" t="s">
        <v>2559</v>
      </c>
      <c r="AF572" s="673">
        <v>6680612</v>
      </c>
      <c r="AG572" s="811" t="s">
        <v>1248</v>
      </c>
      <c r="AH572" s="673" t="s">
        <v>767</v>
      </c>
      <c r="AI572" s="674"/>
      <c r="AJ572" s="674"/>
      <c r="AK572" s="673"/>
      <c r="AL572" s="673"/>
      <c r="AM572" s="673" t="s">
        <v>2799</v>
      </c>
      <c r="AN572" s="673"/>
      <c r="AO572" s="674"/>
      <c r="AP572" s="673"/>
      <c r="AQ572" s="673"/>
      <c r="AR572" s="673"/>
      <c r="AS572" s="673"/>
      <c r="AT572" s="673"/>
      <c r="AU572" s="673"/>
      <c r="AV572" s="675"/>
    </row>
    <row r="573" spans="1:48" ht="28.8" hidden="1">
      <c r="A573" s="686" t="s">
        <v>2800</v>
      </c>
      <c r="B573" s="687" t="s">
        <v>2801</v>
      </c>
      <c r="C573" s="687"/>
      <c r="D573" s="688" t="s">
        <v>790</v>
      </c>
      <c r="E573" s="660" t="s">
        <v>1410</v>
      </c>
      <c r="F573" s="671">
        <v>2024</v>
      </c>
      <c r="G573" s="671">
        <v>2024</v>
      </c>
      <c r="H573" s="671">
        <v>2024</v>
      </c>
      <c r="I573" s="673"/>
      <c r="J573" s="674"/>
      <c r="K573" s="674"/>
      <c r="L573" s="674"/>
      <c r="M573" s="674"/>
      <c r="N573" s="673" t="s">
        <v>2249</v>
      </c>
      <c r="O573" s="674"/>
      <c r="P573" s="674"/>
      <c r="Q573" s="674"/>
      <c r="R573" s="639"/>
      <c r="S573" s="673" t="s">
        <v>1891</v>
      </c>
      <c r="T573" s="674"/>
      <c r="U573" s="674"/>
      <c r="V573" s="673"/>
      <c r="W573" s="673"/>
      <c r="X573" s="673" t="s">
        <v>26</v>
      </c>
      <c r="Y573" s="674" t="s">
        <v>598</v>
      </c>
      <c r="Z573" s="674" t="s">
        <v>2559</v>
      </c>
      <c r="AA573" s="673">
        <v>6680612</v>
      </c>
      <c r="AB573" s="811" t="s">
        <v>1248</v>
      </c>
      <c r="AC573" s="673" t="s">
        <v>138</v>
      </c>
      <c r="AD573" s="674" t="s">
        <v>598</v>
      </c>
      <c r="AE573" s="674"/>
      <c r="AF573" s="673"/>
      <c r="AG573" s="673"/>
      <c r="AH573" s="673" t="s">
        <v>2252</v>
      </c>
      <c r="AI573" s="674"/>
      <c r="AJ573" s="674"/>
      <c r="AK573" s="673"/>
      <c r="AL573" s="673"/>
      <c r="AM573" s="673" t="s">
        <v>772</v>
      </c>
      <c r="AN573" s="673"/>
      <c r="AO573" s="674"/>
      <c r="AP573" s="673"/>
      <c r="AQ573" s="673"/>
      <c r="AR573" s="673"/>
      <c r="AS573" s="673"/>
      <c r="AT573" s="673"/>
      <c r="AU573" s="673"/>
      <c r="AV573" s="675"/>
    </row>
    <row r="574" spans="1:48" ht="28.8" hidden="1">
      <c r="A574" s="686" t="s">
        <v>2802</v>
      </c>
      <c r="B574" s="687" t="s">
        <v>1242</v>
      </c>
      <c r="C574" s="687"/>
      <c r="D574" s="688" t="s">
        <v>595</v>
      </c>
      <c r="E574" s="688" t="s">
        <v>2038</v>
      </c>
      <c r="F574" s="671">
        <v>2023</v>
      </c>
      <c r="G574" s="671">
        <v>2023</v>
      </c>
      <c r="H574" s="671">
        <v>2023</v>
      </c>
      <c r="I574" s="673" t="s">
        <v>772</v>
      </c>
      <c r="J574" s="674"/>
      <c r="K574" s="674"/>
      <c r="L574" s="674"/>
      <c r="M574" s="674"/>
      <c r="N574" s="673" t="s">
        <v>2798</v>
      </c>
      <c r="O574" s="674"/>
      <c r="P574" s="674"/>
      <c r="Q574" s="674"/>
      <c r="R574" s="674"/>
      <c r="S574" s="673" t="s">
        <v>2355</v>
      </c>
      <c r="T574" s="674"/>
      <c r="U574" s="674"/>
      <c r="V574" s="673"/>
      <c r="W574" s="673"/>
      <c r="X574" s="673" t="s">
        <v>26</v>
      </c>
      <c r="Y574" s="674" t="s">
        <v>598</v>
      </c>
      <c r="Z574" s="674"/>
      <c r="AA574" s="673"/>
      <c r="AB574" s="673"/>
      <c r="AC574" s="673" t="s">
        <v>2803</v>
      </c>
      <c r="AD574" s="674"/>
      <c r="AE574" s="674"/>
      <c r="AF574" s="673"/>
      <c r="AG574" s="673"/>
      <c r="AH574" s="673" t="s">
        <v>767</v>
      </c>
      <c r="AI574" s="674"/>
      <c r="AJ574" s="674"/>
      <c r="AK574" s="673"/>
      <c r="AL574" s="673"/>
      <c r="AM574" s="673" t="s">
        <v>772</v>
      </c>
      <c r="AN574" s="673"/>
      <c r="AO574" s="674"/>
      <c r="AP574" s="673"/>
      <c r="AQ574" s="673"/>
      <c r="AR574" s="673"/>
      <c r="AS574" s="673"/>
      <c r="AT574" s="673"/>
      <c r="AU574" s="673"/>
      <c r="AV574" s="675"/>
    </row>
    <row r="575" spans="1:48" ht="43.2" hidden="1">
      <c r="A575" s="686" t="s">
        <v>2804</v>
      </c>
      <c r="B575" s="687" t="s">
        <v>2391</v>
      </c>
      <c r="C575" s="687"/>
      <c r="D575" s="688" t="s">
        <v>591</v>
      </c>
      <c r="E575" s="688" t="s">
        <v>2038</v>
      </c>
      <c r="F575" s="671">
        <v>2023</v>
      </c>
      <c r="G575" s="671">
        <v>2023</v>
      </c>
      <c r="H575" s="671">
        <v>2023</v>
      </c>
      <c r="I575" s="673" t="s">
        <v>2805</v>
      </c>
      <c r="J575" s="674"/>
      <c r="K575" s="674"/>
      <c r="L575" s="674" t="s">
        <v>598</v>
      </c>
      <c r="M575" s="674"/>
      <c r="N575" s="673" t="s">
        <v>2806</v>
      </c>
      <c r="O575" s="674"/>
      <c r="P575" s="674"/>
      <c r="Q575" s="674"/>
      <c r="R575" s="674"/>
      <c r="S575" s="673" t="s">
        <v>26</v>
      </c>
      <c r="T575" s="674" t="s">
        <v>598</v>
      </c>
      <c r="U575" s="674"/>
      <c r="V575" s="673"/>
      <c r="W575" s="673"/>
      <c r="X575" s="673" t="s">
        <v>85</v>
      </c>
      <c r="Y575" s="674" t="s">
        <v>598</v>
      </c>
      <c r="Z575" s="674"/>
      <c r="AA575" s="673"/>
      <c r="AB575" s="673"/>
      <c r="AC575" s="673"/>
      <c r="AD575" s="674"/>
      <c r="AE575" s="674"/>
      <c r="AF575" s="673"/>
      <c r="AG575" s="673"/>
      <c r="AH575" s="673"/>
      <c r="AI575" s="674"/>
      <c r="AJ575" s="674"/>
      <c r="AK575" s="673"/>
      <c r="AL575" s="673"/>
      <c r="AM575" s="673"/>
      <c r="AN575" s="673"/>
      <c r="AO575" s="674"/>
      <c r="AP575" s="673"/>
      <c r="AQ575" s="673"/>
      <c r="AR575" s="673"/>
      <c r="AS575" s="673"/>
      <c r="AT575" s="673"/>
      <c r="AU575" s="673"/>
      <c r="AV575" s="675"/>
    </row>
    <row r="576" spans="1:48" ht="43.2" hidden="1">
      <c r="A576" s="686" t="s">
        <v>2807</v>
      </c>
      <c r="B576" s="687" t="s">
        <v>2781</v>
      </c>
      <c r="C576" s="687"/>
      <c r="D576" s="688" t="s">
        <v>1478</v>
      </c>
      <c r="E576" s="688" t="s">
        <v>2038</v>
      </c>
      <c r="F576" s="671">
        <v>2023</v>
      </c>
      <c r="G576" s="671">
        <v>2023</v>
      </c>
      <c r="H576" s="671">
        <v>2023</v>
      </c>
      <c r="I576" s="673"/>
      <c r="J576" s="674"/>
      <c r="K576" s="674"/>
      <c r="L576" s="674"/>
      <c r="M576" s="674"/>
      <c r="N576" s="673" t="s">
        <v>2260</v>
      </c>
      <c r="O576" s="674"/>
      <c r="P576" s="674"/>
      <c r="Q576" s="674"/>
      <c r="R576" s="674"/>
      <c r="S576" s="673" t="s">
        <v>2263</v>
      </c>
      <c r="T576" s="674"/>
      <c r="U576" s="674"/>
      <c r="V576" s="673"/>
      <c r="W576" s="673"/>
      <c r="X576" s="673" t="s">
        <v>2808</v>
      </c>
      <c r="Y576" s="674"/>
      <c r="Z576" s="674"/>
      <c r="AA576" s="673"/>
      <c r="AB576" s="673"/>
      <c r="AC576" s="673" t="s">
        <v>2267</v>
      </c>
      <c r="AD576" s="674"/>
      <c r="AE576" s="674"/>
      <c r="AF576" s="673"/>
      <c r="AG576" s="673"/>
      <c r="AH576" s="673" t="s">
        <v>76</v>
      </c>
      <c r="AI576" s="674" t="s">
        <v>598</v>
      </c>
      <c r="AJ576" s="674"/>
      <c r="AK576" s="673"/>
      <c r="AL576" s="673"/>
      <c r="AM576" s="673" t="s">
        <v>2270</v>
      </c>
      <c r="AN576" s="673"/>
      <c r="AO576" s="674"/>
      <c r="AP576" s="673"/>
      <c r="AQ576" s="673"/>
      <c r="AR576" s="673" t="s">
        <v>2273</v>
      </c>
      <c r="AS576" s="673"/>
      <c r="AT576" s="673"/>
      <c r="AU576" s="673"/>
      <c r="AV576" s="675"/>
    </row>
    <row r="577" spans="1:48" ht="28.8" hidden="1">
      <c r="A577" s="686" t="s">
        <v>2809</v>
      </c>
      <c r="B577" s="687" t="s">
        <v>2501</v>
      </c>
      <c r="C577" s="687"/>
      <c r="D577" s="688" t="s">
        <v>591</v>
      </c>
      <c r="E577" s="688" t="s">
        <v>2038</v>
      </c>
      <c r="F577" s="671">
        <v>2023</v>
      </c>
      <c r="G577" s="671">
        <v>2023</v>
      </c>
      <c r="H577" s="671">
        <v>2023</v>
      </c>
      <c r="I577" s="673" t="s">
        <v>41</v>
      </c>
      <c r="J577" s="639"/>
      <c r="K577" s="674"/>
      <c r="L577" s="674" t="s">
        <v>908</v>
      </c>
      <c r="M577" s="674"/>
      <c r="N577" s="673" t="s">
        <v>17</v>
      </c>
      <c r="O577" s="674" t="s">
        <v>202</v>
      </c>
      <c r="P577" s="674"/>
      <c r="Q577" s="673"/>
      <c r="R577" s="673"/>
      <c r="S577" s="640" t="s">
        <v>67</v>
      </c>
      <c r="T577" s="639" t="s">
        <v>598</v>
      </c>
      <c r="U577" s="639"/>
      <c r="V577" s="640"/>
      <c r="W577" s="640"/>
      <c r="X577" s="640" t="s">
        <v>45</v>
      </c>
      <c r="Y577" s="639" t="s">
        <v>202</v>
      </c>
      <c r="Z577" s="639"/>
      <c r="AA577" s="640"/>
      <c r="AB577" s="640"/>
      <c r="AC577" s="640" t="s">
        <v>136</v>
      </c>
      <c r="AD577" s="639" t="s">
        <v>908</v>
      </c>
      <c r="AE577" s="639"/>
      <c r="AF577" s="640"/>
      <c r="AG577" s="640"/>
      <c r="AH577" s="640"/>
      <c r="AI577" s="639"/>
      <c r="AJ577" s="674"/>
      <c r="AK577" s="673"/>
      <c r="AL577" s="673"/>
      <c r="AM577" s="673"/>
      <c r="AN577" s="673"/>
      <c r="AO577" s="674"/>
      <c r="AP577" s="673"/>
      <c r="AQ577" s="673"/>
      <c r="AR577" s="673"/>
      <c r="AS577" s="673"/>
      <c r="AT577" s="673"/>
      <c r="AU577" s="673"/>
      <c r="AV577" s="675"/>
    </row>
    <row r="578" spans="1:48" ht="28.8" hidden="1">
      <c r="A578" s="686" t="s">
        <v>2810</v>
      </c>
      <c r="B578" s="687" t="s">
        <v>2811</v>
      </c>
      <c r="C578" s="687"/>
      <c r="D578" s="688" t="s">
        <v>662</v>
      </c>
      <c r="E578" s="688" t="s">
        <v>2038</v>
      </c>
      <c r="F578" s="671">
        <v>2023</v>
      </c>
      <c r="G578" s="671">
        <v>2023</v>
      </c>
      <c r="H578" s="671">
        <v>2023</v>
      </c>
      <c r="I578" s="673"/>
      <c r="J578" s="674"/>
      <c r="K578" s="674"/>
      <c r="L578" s="674"/>
      <c r="M578" s="674"/>
      <c r="N578" s="673" t="s">
        <v>57</v>
      </c>
      <c r="O578" s="674" t="s">
        <v>202</v>
      </c>
      <c r="P578" s="674"/>
      <c r="Q578" s="674"/>
      <c r="R578" s="674"/>
      <c r="S578" s="673" t="s">
        <v>412</v>
      </c>
      <c r="T578" s="674" t="s">
        <v>598</v>
      </c>
      <c r="U578" s="674"/>
      <c r="V578" s="673"/>
      <c r="W578" s="673"/>
      <c r="X578" s="673"/>
      <c r="Y578" s="674"/>
      <c r="Z578" s="674"/>
      <c r="AA578" s="673"/>
      <c r="AB578" s="673"/>
      <c r="AC578" s="673"/>
      <c r="AD578" s="674"/>
      <c r="AE578" s="674"/>
      <c r="AF578" s="673"/>
      <c r="AG578" s="673"/>
      <c r="AH578" s="673"/>
      <c r="AI578" s="674"/>
      <c r="AJ578" s="674"/>
      <c r="AK578" s="673"/>
      <c r="AL578" s="673"/>
      <c r="AM578" s="673"/>
      <c r="AN578" s="673"/>
      <c r="AO578" s="674"/>
      <c r="AP578" s="673"/>
      <c r="AQ578" s="673"/>
      <c r="AR578" s="673"/>
      <c r="AS578" s="673"/>
      <c r="AT578" s="673"/>
      <c r="AU578" s="673"/>
      <c r="AV578" s="675"/>
    </row>
    <row r="579" spans="1:48" ht="28.8" hidden="1">
      <c r="A579" s="686" t="s">
        <v>2812</v>
      </c>
      <c r="B579" s="687" t="s">
        <v>2813</v>
      </c>
      <c r="C579" s="687"/>
      <c r="D579" s="688" t="s">
        <v>704</v>
      </c>
      <c r="E579" s="660" t="s">
        <v>1410</v>
      </c>
      <c r="F579" s="671">
        <v>2024</v>
      </c>
      <c r="G579" s="671">
        <v>2024</v>
      </c>
      <c r="H579" s="671">
        <v>2024</v>
      </c>
      <c r="I579" s="673" t="s">
        <v>36</v>
      </c>
      <c r="J579" s="674">
        <v>6680687</v>
      </c>
      <c r="K579" s="810" t="s">
        <v>1981</v>
      </c>
      <c r="L579" s="674" t="s">
        <v>640</v>
      </c>
      <c r="M579" s="674" t="s">
        <v>2559</v>
      </c>
      <c r="N579" s="673" t="s">
        <v>36</v>
      </c>
      <c r="O579" s="674" t="s">
        <v>640</v>
      </c>
      <c r="P579" s="674" t="s">
        <v>2559</v>
      </c>
      <c r="Q579" s="674">
        <v>6680687</v>
      </c>
      <c r="R579" s="810" t="s">
        <v>1981</v>
      </c>
      <c r="S579" s="673" t="s">
        <v>74</v>
      </c>
      <c r="T579" s="674" t="s">
        <v>1097</v>
      </c>
      <c r="U579" s="674" t="s">
        <v>2559</v>
      </c>
      <c r="V579" s="673">
        <v>6760392</v>
      </c>
      <c r="W579" s="811" t="s">
        <v>1236</v>
      </c>
      <c r="X579" s="673" t="s">
        <v>93</v>
      </c>
      <c r="Y579" s="674" t="s">
        <v>737</v>
      </c>
      <c r="Z579" s="674" t="s">
        <v>2559</v>
      </c>
      <c r="AA579" s="673">
        <v>6680726</v>
      </c>
      <c r="AB579" s="811" t="s">
        <v>1231</v>
      </c>
      <c r="AC579" s="673"/>
      <c r="AD579" s="674"/>
      <c r="AE579" s="674"/>
      <c r="AF579" s="673"/>
      <c r="AG579" s="673"/>
      <c r="AH579" s="673"/>
      <c r="AI579" s="674"/>
      <c r="AJ579" s="674"/>
      <c r="AK579" s="673"/>
      <c r="AL579" s="673"/>
      <c r="AM579" s="673"/>
      <c r="AN579" s="673"/>
      <c r="AO579" s="674"/>
      <c r="AP579" s="673"/>
      <c r="AQ579" s="673"/>
      <c r="AR579" s="673"/>
      <c r="AS579" s="673"/>
      <c r="AT579" s="673"/>
      <c r="AU579" s="673"/>
      <c r="AV579" s="675"/>
    </row>
    <row r="580" spans="1:48" ht="28.8" hidden="1">
      <c r="A580" s="686" t="s">
        <v>2814</v>
      </c>
      <c r="B580" s="687" t="s">
        <v>2815</v>
      </c>
      <c r="C580" s="687"/>
      <c r="D580" s="688" t="s">
        <v>610</v>
      </c>
      <c r="E580" s="688" t="s">
        <v>2038</v>
      </c>
      <c r="F580" s="671">
        <v>2024</v>
      </c>
      <c r="G580" s="671">
        <v>2024</v>
      </c>
      <c r="H580" s="671">
        <v>2024</v>
      </c>
      <c r="I580" s="673"/>
      <c r="J580" s="674"/>
      <c r="K580" s="674"/>
      <c r="L580" s="674"/>
      <c r="M580" s="674"/>
      <c r="N580" s="673" t="s">
        <v>680</v>
      </c>
      <c r="O580" s="674" t="s">
        <v>640</v>
      </c>
      <c r="P580" s="674" t="s">
        <v>2559</v>
      </c>
      <c r="Q580" s="674"/>
      <c r="R580" s="674">
        <v>1203190030</v>
      </c>
      <c r="S580" s="673" t="s">
        <v>13</v>
      </c>
      <c r="T580" s="674" t="s">
        <v>640</v>
      </c>
      <c r="U580" s="674" t="s">
        <v>2559</v>
      </c>
      <c r="V580" s="673">
        <v>6681051</v>
      </c>
      <c r="W580" s="811" t="s">
        <v>1945</v>
      </c>
      <c r="X580" s="673"/>
      <c r="Y580" s="674"/>
      <c r="Z580" s="674"/>
      <c r="AA580" s="673"/>
      <c r="AB580" s="673"/>
      <c r="AC580" s="673"/>
      <c r="AD580" s="674"/>
      <c r="AE580" s="674"/>
      <c r="AF580" s="673"/>
      <c r="AG580" s="673"/>
      <c r="AH580" s="673"/>
      <c r="AI580" s="674"/>
      <c r="AJ580" s="674"/>
      <c r="AK580" s="673"/>
      <c r="AL580" s="673"/>
      <c r="AM580" s="673"/>
      <c r="AN580" s="673"/>
      <c r="AO580" s="674"/>
      <c r="AP580" s="673"/>
      <c r="AQ580" s="673"/>
      <c r="AR580" s="673"/>
      <c r="AS580" s="673"/>
      <c r="AT580" s="673"/>
      <c r="AU580" s="673"/>
      <c r="AV580" s="675"/>
    </row>
    <row r="581" spans="1:48" ht="43.2">
      <c r="A581" s="686" t="s">
        <v>2816</v>
      </c>
      <c r="B581" s="687" t="s">
        <v>2817</v>
      </c>
      <c r="C581" s="687" t="s">
        <v>2558</v>
      </c>
      <c r="D581" s="688" t="s">
        <v>1070</v>
      </c>
      <c r="E581" s="688" t="s">
        <v>2038</v>
      </c>
      <c r="F581" s="671">
        <v>2024</v>
      </c>
      <c r="G581" s="671">
        <v>2024</v>
      </c>
      <c r="H581" s="671">
        <v>2024</v>
      </c>
      <c r="I581" s="673" t="s">
        <v>2818</v>
      </c>
      <c r="J581" s="674"/>
      <c r="K581" s="674"/>
      <c r="L581" s="674"/>
      <c r="M581" s="674"/>
      <c r="N581" s="673" t="s">
        <v>2818</v>
      </c>
      <c r="O581" s="674"/>
      <c r="P581" s="674"/>
      <c r="Q581" s="674"/>
      <c r="R581" s="674"/>
      <c r="S581" s="673" t="s">
        <v>13</v>
      </c>
      <c r="T581" s="674" t="s">
        <v>640</v>
      </c>
      <c r="U581" s="674" t="s">
        <v>2559</v>
      </c>
      <c r="V581" s="673">
        <v>6681051</v>
      </c>
      <c r="W581" s="811" t="s">
        <v>1945</v>
      </c>
      <c r="X581" s="673" t="s">
        <v>58</v>
      </c>
      <c r="Y581" s="674" t="s">
        <v>640</v>
      </c>
      <c r="Z581" s="674" t="s">
        <v>2559</v>
      </c>
      <c r="AA581" s="673">
        <v>6826739</v>
      </c>
      <c r="AB581" s="811" t="s">
        <v>2595</v>
      </c>
      <c r="AC581" s="673" t="s">
        <v>20</v>
      </c>
      <c r="AD581" s="674" t="s">
        <v>974</v>
      </c>
      <c r="AE581" s="674" t="s">
        <v>2559</v>
      </c>
      <c r="AF581" s="673">
        <v>6682237</v>
      </c>
      <c r="AG581" s="811" t="s">
        <v>2024</v>
      </c>
      <c r="AH581" s="673"/>
      <c r="AI581" s="674"/>
      <c r="AJ581" s="674"/>
      <c r="AK581" s="673"/>
      <c r="AL581" s="673"/>
      <c r="AM581" s="673"/>
      <c r="AN581" s="673"/>
      <c r="AO581" s="674"/>
      <c r="AP581" s="673"/>
      <c r="AQ581" s="673"/>
      <c r="AR581" s="673"/>
      <c r="AS581" s="673"/>
      <c r="AT581" s="673"/>
      <c r="AU581" s="673"/>
      <c r="AV581" s="675"/>
    </row>
    <row r="582" spans="1:48" ht="28.8" hidden="1">
      <c r="A582" s="686" t="s">
        <v>2819</v>
      </c>
      <c r="B582" s="687" t="s">
        <v>2820</v>
      </c>
      <c r="C582" s="687"/>
      <c r="D582" s="688" t="s">
        <v>610</v>
      </c>
      <c r="E582" s="688" t="s">
        <v>2038</v>
      </c>
      <c r="F582" s="671">
        <v>2024</v>
      </c>
      <c r="G582" s="671">
        <v>2024</v>
      </c>
      <c r="H582" s="671">
        <v>2024</v>
      </c>
      <c r="I582" s="673" t="s">
        <v>2170</v>
      </c>
      <c r="J582" s="674"/>
      <c r="K582" s="674">
        <v>1203200063</v>
      </c>
      <c r="L582" s="674" t="s">
        <v>640</v>
      </c>
      <c r="M582" s="674" t="s">
        <v>2559</v>
      </c>
      <c r="N582" s="673" t="s">
        <v>2170</v>
      </c>
      <c r="O582" s="674" t="s">
        <v>640</v>
      </c>
      <c r="P582" s="674" t="s">
        <v>2559</v>
      </c>
      <c r="Q582" s="674"/>
      <c r="R582" s="674">
        <v>1203200063</v>
      </c>
      <c r="S582" s="673" t="s">
        <v>58</v>
      </c>
      <c r="T582" s="674" t="s">
        <v>640</v>
      </c>
      <c r="U582" s="674" t="s">
        <v>2559</v>
      </c>
      <c r="V582" s="673">
        <v>6826739</v>
      </c>
      <c r="W582" s="811" t="s">
        <v>2595</v>
      </c>
      <c r="X582" s="673" t="s">
        <v>13</v>
      </c>
      <c r="Y582" s="674" t="s">
        <v>640</v>
      </c>
      <c r="Z582" s="674" t="s">
        <v>2559</v>
      </c>
      <c r="AA582" s="673">
        <v>6681051</v>
      </c>
      <c r="AB582" s="811" t="s">
        <v>1945</v>
      </c>
      <c r="AC582" s="673"/>
      <c r="AD582" s="674"/>
      <c r="AE582" s="674"/>
      <c r="AF582" s="673"/>
      <c r="AG582" s="673"/>
      <c r="AH582" s="673"/>
      <c r="AI582" s="674"/>
      <c r="AJ582" s="674"/>
      <c r="AK582" s="673"/>
      <c r="AL582" s="673"/>
      <c r="AM582" s="673"/>
      <c r="AN582" s="673"/>
      <c r="AO582" s="674"/>
      <c r="AP582" s="673"/>
      <c r="AQ582" s="673"/>
      <c r="AR582" s="673"/>
      <c r="AS582" s="673"/>
      <c r="AT582" s="673"/>
      <c r="AU582" s="673"/>
      <c r="AV582" s="675"/>
    </row>
    <row r="583" spans="1:48" ht="28.8" hidden="1">
      <c r="A583" s="686" t="s">
        <v>2821</v>
      </c>
      <c r="B583" s="687" t="s">
        <v>2593</v>
      </c>
      <c r="C583" s="687"/>
      <c r="D583" s="688" t="s">
        <v>610</v>
      </c>
      <c r="E583" s="688" t="s">
        <v>2038</v>
      </c>
      <c r="F583" s="671">
        <v>2024</v>
      </c>
      <c r="G583" s="671">
        <v>2024</v>
      </c>
      <c r="H583" s="671">
        <v>2024</v>
      </c>
      <c r="I583" s="673" t="s">
        <v>13</v>
      </c>
      <c r="J583" s="673">
        <v>6681051</v>
      </c>
      <c r="K583" s="811" t="s">
        <v>1945</v>
      </c>
      <c r="L583" s="674" t="s">
        <v>640</v>
      </c>
      <c r="M583" s="674" t="s">
        <v>2559</v>
      </c>
      <c r="N583" s="673" t="s">
        <v>13</v>
      </c>
      <c r="O583" s="674" t="s">
        <v>640</v>
      </c>
      <c r="P583" s="674" t="s">
        <v>2559</v>
      </c>
      <c r="Q583" s="673">
        <v>6681051</v>
      </c>
      <c r="R583" s="811" t="s">
        <v>1945</v>
      </c>
      <c r="S583" s="673" t="s">
        <v>2594</v>
      </c>
      <c r="T583" s="674"/>
      <c r="U583" s="674"/>
      <c r="V583" s="673"/>
      <c r="W583" s="673"/>
      <c r="X583" s="673" t="s">
        <v>58</v>
      </c>
      <c r="Y583" s="674" t="s">
        <v>640</v>
      </c>
      <c r="Z583" s="674" t="s">
        <v>2559</v>
      </c>
      <c r="AA583" s="673">
        <v>6826739</v>
      </c>
      <c r="AB583" s="811" t="s">
        <v>2595</v>
      </c>
      <c r="AC583" s="673" t="s">
        <v>24</v>
      </c>
      <c r="AD583" s="674" t="s">
        <v>641</v>
      </c>
      <c r="AE583" s="674" t="s">
        <v>2559</v>
      </c>
      <c r="AF583" s="673" t="s">
        <v>2596</v>
      </c>
      <c r="AG583" s="811" t="s">
        <v>1324</v>
      </c>
      <c r="AH583" s="673"/>
      <c r="AI583" s="674"/>
      <c r="AJ583" s="674"/>
      <c r="AK583" s="673"/>
      <c r="AL583" s="673"/>
      <c r="AM583" s="673"/>
      <c r="AN583" s="673"/>
      <c r="AO583" s="674"/>
      <c r="AP583" s="673"/>
      <c r="AQ583" s="673"/>
      <c r="AR583" s="673"/>
      <c r="AS583" s="673"/>
      <c r="AT583" s="673"/>
      <c r="AU583" s="673"/>
      <c r="AV583" s="675"/>
    </row>
    <row r="584" spans="1:48" ht="28.8" hidden="1">
      <c r="A584" s="686" t="s">
        <v>2822</v>
      </c>
      <c r="B584" s="687" t="s">
        <v>2817</v>
      </c>
      <c r="C584" s="687"/>
      <c r="D584" s="688" t="s">
        <v>1070</v>
      </c>
      <c r="E584" s="688" t="s">
        <v>2038</v>
      </c>
      <c r="F584" s="671">
        <v>2024</v>
      </c>
      <c r="G584" s="671">
        <v>2024</v>
      </c>
      <c r="H584" s="671">
        <v>2024</v>
      </c>
      <c r="I584" s="673" t="s">
        <v>13</v>
      </c>
      <c r="J584" s="673">
        <v>6681051</v>
      </c>
      <c r="K584" s="811" t="s">
        <v>1945</v>
      </c>
      <c r="L584" s="674" t="s">
        <v>640</v>
      </c>
      <c r="M584" s="674" t="s">
        <v>2559</v>
      </c>
      <c r="N584" s="673" t="s">
        <v>13</v>
      </c>
      <c r="O584" s="674" t="s">
        <v>640</v>
      </c>
      <c r="P584" s="674" t="s">
        <v>2559</v>
      </c>
      <c r="Q584" s="673">
        <v>6681051</v>
      </c>
      <c r="R584" s="811" t="s">
        <v>1945</v>
      </c>
      <c r="S584" s="673" t="s">
        <v>63</v>
      </c>
      <c r="T584" s="674" t="s">
        <v>640</v>
      </c>
      <c r="U584" s="674" t="s">
        <v>2559</v>
      </c>
      <c r="V584" s="673">
        <v>6795859</v>
      </c>
      <c r="W584" s="811" t="s">
        <v>1960</v>
      </c>
      <c r="X584" s="673" t="s">
        <v>58</v>
      </c>
      <c r="Y584" s="674" t="s">
        <v>640</v>
      </c>
      <c r="Z584" s="674" t="s">
        <v>2559</v>
      </c>
      <c r="AA584" s="673">
        <v>6826739</v>
      </c>
      <c r="AB584" s="811" t="s">
        <v>2595</v>
      </c>
      <c r="AC584" s="673" t="s">
        <v>2823</v>
      </c>
      <c r="AD584" s="674" t="s">
        <v>640</v>
      </c>
      <c r="AE584" s="674" t="s">
        <v>2559</v>
      </c>
      <c r="AF584" s="673"/>
      <c r="AG584" s="673">
        <v>1104210012</v>
      </c>
      <c r="AH584" s="673" t="s">
        <v>2824</v>
      </c>
      <c r="AI584" s="674" t="s">
        <v>640</v>
      </c>
      <c r="AJ584" s="674" t="s">
        <v>2559</v>
      </c>
      <c r="AK584" s="673"/>
      <c r="AL584" s="673">
        <v>1104220182</v>
      </c>
      <c r="AM584" s="673" t="s">
        <v>2825</v>
      </c>
      <c r="AN584" s="674" t="s">
        <v>640</v>
      </c>
      <c r="AO584" s="674" t="s">
        <v>2559</v>
      </c>
      <c r="AP584" s="673"/>
      <c r="AQ584" s="673">
        <v>1104220048</v>
      </c>
      <c r="AR584" s="673"/>
      <c r="AS584" s="673"/>
      <c r="AT584" s="673"/>
      <c r="AU584" s="673"/>
      <c r="AV584" s="675"/>
    </row>
    <row r="585" spans="1:48" ht="28.8" hidden="1">
      <c r="A585" s="686" t="s">
        <v>2826</v>
      </c>
      <c r="B585" s="687" t="s">
        <v>2820</v>
      </c>
      <c r="C585" s="687"/>
      <c r="D585" s="688" t="s">
        <v>610</v>
      </c>
      <c r="E585" s="688" t="s">
        <v>2038</v>
      </c>
      <c r="F585" s="671">
        <v>2024</v>
      </c>
      <c r="G585" s="671">
        <v>2024</v>
      </c>
      <c r="H585" s="671">
        <v>2024</v>
      </c>
      <c r="I585" s="673" t="s">
        <v>2169</v>
      </c>
      <c r="J585" s="674"/>
      <c r="K585" s="674">
        <v>1203200058</v>
      </c>
      <c r="L585" s="674" t="s">
        <v>640</v>
      </c>
      <c r="M585" s="674" t="s">
        <v>2559</v>
      </c>
      <c r="N585" s="673" t="s">
        <v>2169</v>
      </c>
      <c r="O585" s="674" t="s">
        <v>640</v>
      </c>
      <c r="P585" s="674" t="s">
        <v>2559</v>
      </c>
      <c r="Q585" s="674"/>
      <c r="R585" s="674">
        <v>1203200058</v>
      </c>
      <c r="S585" s="673" t="s">
        <v>13</v>
      </c>
      <c r="T585" s="674" t="s">
        <v>640</v>
      </c>
      <c r="U585" s="674" t="s">
        <v>2559</v>
      </c>
      <c r="V585" s="673">
        <v>6681051</v>
      </c>
      <c r="W585" s="811" t="s">
        <v>1945</v>
      </c>
      <c r="X585" s="673" t="s">
        <v>415</v>
      </c>
      <c r="Y585" s="674" t="s">
        <v>640</v>
      </c>
      <c r="Z585" s="674" t="s">
        <v>2559</v>
      </c>
      <c r="AA585" s="673" t="s">
        <v>2827</v>
      </c>
      <c r="AB585" s="811" t="s">
        <v>2828</v>
      </c>
      <c r="AC585" s="673"/>
      <c r="AD585" s="674"/>
      <c r="AE585" s="674"/>
      <c r="AF585" s="673"/>
      <c r="AG585" s="673"/>
      <c r="AH585" s="673"/>
      <c r="AI585" s="674"/>
      <c r="AJ585" s="674"/>
      <c r="AK585" s="673"/>
      <c r="AL585" s="673"/>
      <c r="AM585" s="673"/>
      <c r="AN585" s="673"/>
      <c r="AO585" s="674"/>
      <c r="AP585" s="673"/>
      <c r="AQ585" s="673"/>
      <c r="AR585" s="673"/>
      <c r="AS585" s="673"/>
      <c r="AT585" s="673"/>
      <c r="AU585" s="673"/>
      <c r="AV585" s="675"/>
    </row>
    <row r="586" spans="1:48" ht="28.8">
      <c r="A586" s="686" t="s">
        <v>2829</v>
      </c>
      <c r="B586" s="687" t="s">
        <v>2023</v>
      </c>
      <c r="C586" s="687" t="s">
        <v>2558</v>
      </c>
      <c r="D586" s="688" t="s">
        <v>662</v>
      </c>
      <c r="E586" s="688" t="s">
        <v>2038</v>
      </c>
      <c r="F586" s="671">
        <v>2024</v>
      </c>
      <c r="G586" s="671">
        <v>2024</v>
      </c>
      <c r="H586" s="671">
        <v>2024</v>
      </c>
      <c r="I586" s="673"/>
      <c r="J586" s="674"/>
      <c r="K586" s="674"/>
      <c r="L586" s="674"/>
      <c r="M586" s="674"/>
      <c r="N586" s="673" t="s">
        <v>13</v>
      </c>
      <c r="O586" s="674" t="s">
        <v>640</v>
      </c>
      <c r="P586" s="674" t="s">
        <v>2559</v>
      </c>
      <c r="Q586" s="673">
        <v>6681051</v>
      </c>
      <c r="R586" s="811" t="s">
        <v>1945</v>
      </c>
      <c r="S586" s="673" t="s">
        <v>94</v>
      </c>
      <c r="T586" s="674" t="s">
        <v>568</v>
      </c>
      <c r="U586" s="674" t="s">
        <v>2559</v>
      </c>
      <c r="V586" s="673">
        <v>6663582</v>
      </c>
      <c r="W586" s="811" t="s">
        <v>1956</v>
      </c>
      <c r="X586" s="673" t="s">
        <v>85</v>
      </c>
      <c r="Y586" s="674" t="s">
        <v>598</v>
      </c>
      <c r="Z586" s="674" t="s">
        <v>2559</v>
      </c>
      <c r="AA586" s="673">
        <v>6680708</v>
      </c>
      <c r="AB586" s="811" t="s">
        <v>2724</v>
      </c>
      <c r="AC586" s="673" t="s">
        <v>2830</v>
      </c>
      <c r="AD586" s="674" t="s">
        <v>640</v>
      </c>
      <c r="AE586" s="674" t="s">
        <v>2559</v>
      </c>
      <c r="AF586" s="673"/>
      <c r="AG586" s="673">
        <v>1104210094</v>
      </c>
      <c r="AH586" s="673" t="s">
        <v>2831</v>
      </c>
      <c r="AI586" s="674" t="s">
        <v>640</v>
      </c>
      <c r="AJ586" s="674" t="s">
        <v>2559</v>
      </c>
      <c r="AK586" s="673"/>
      <c r="AL586" s="673">
        <v>1104210051</v>
      </c>
      <c r="AM586" s="673" t="s">
        <v>2832</v>
      </c>
      <c r="AN586" s="674" t="s">
        <v>640</v>
      </c>
      <c r="AO586" s="674" t="s">
        <v>2559</v>
      </c>
      <c r="AP586" s="673"/>
      <c r="AQ586" s="673">
        <v>1102210014</v>
      </c>
      <c r="AR586" s="673" t="s">
        <v>2833</v>
      </c>
      <c r="AS586" s="673" t="s">
        <v>598</v>
      </c>
      <c r="AT586" s="673" t="s">
        <v>2559</v>
      </c>
      <c r="AU586" s="673"/>
      <c r="AV586" s="675">
        <v>1103220012</v>
      </c>
    </row>
    <row r="587" spans="1:48" ht="28.8" hidden="1">
      <c r="A587" s="686" t="s">
        <v>2834</v>
      </c>
      <c r="B587" s="687" t="s">
        <v>2820</v>
      </c>
      <c r="C587" s="687"/>
      <c r="D587" s="688" t="s">
        <v>610</v>
      </c>
      <c r="E587" s="688" t="s">
        <v>2038</v>
      </c>
      <c r="F587" s="671">
        <v>2024</v>
      </c>
      <c r="G587" s="671">
        <v>2024</v>
      </c>
      <c r="H587" s="671">
        <v>2024</v>
      </c>
      <c r="I587" s="673" t="s">
        <v>2456</v>
      </c>
      <c r="J587" s="674"/>
      <c r="K587" s="674">
        <v>1203200038</v>
      </c>
      <c r="L587" s="674" t="s">
        <v>640</v>
      </c>
      <c r="M587" s="674" t="s">
        <v>2559</v>
      </c>
      <c r="N587" s="673" t="s">
        <v>2456</v>
      </c>
      <c r="O587" s="674" t="s">
        <v>640</v>
      </c>
      <c r="P587" s="674" t="s">
        <v>2559</v>
      </c>
      <c r="Q587" s="674"/>
      <c r="R587" s="674">
        <v>1203200038</v>
      </c>
      <c r="S587" s="673" t="s">
        <v>58</v>
      </c>
      <c r="T587" s="674" t="s">
        <v>640</v>
      </c>
      <c r="U587" s="674" t="s">
        <v>2559</v>
      </c>
      <c r="V587" s="673">
        <v>6826739</v>
      </c>
      <c r="W587" s="811" t="s">
        <v>2595</v>
      </c>
      <c r="X587" s="673" t="s">
        <v>13</v>
      </c>
      <c r="Y587" s="674" t="s">
        <v>640</v>
      </c>
      <c r="Z587" s="674" t="s">
        <v>2559</v>
      </c>
      <c r="AA587" s="673">
        <v>6681051</v>
      </c>
      <c r="AB587" s="811" t="s">
        <v>1945</v>
      </c>
      <c r="AC587" s="673"/>
      <c r="AD587" s="674"/>
      <c r="AE587" s="674"/>
      <c r="AF587" s="673"/>
      <c r="AG587" s="673"/>
      <c r="AH587" s="673"/>
      <c r="AI587" s="674"/>
      <c r="AJ587" s="674"/>
      <c r="AK587" s="673"/>
      <c r="AL587" s="673"/>
      <c r="AM587" s="673"/>
      <c r="AN587" s="673"/>
      <c r="AO587" s="674"/>
      <c r="AP587" s="673"/>
      <c r="AQ587" s="673"/>
      <c r="AR587" s="673"/>
      <c r="AS587" s="673"/>
      <c r="AT587" s="673"/>
      <c r="AU587" s="673"/>
      <c r="AV587" s="675"/>
    </row>
    <row r="588" spans="1:48" ht="28.8" hidden="1">
      <c r="A588" s="686" t="s">
        <v>2835</v>
      </c>
      <c r="B588" s="687" t="s">
        <v>2836</v>
      </c>
      <c r="C588" s="687"/>
      <c r="D588" s="688" t="s">
        <v>610</v>
      </c>
      <c r="E588" s="688" t="s">
        <v>2038</v>
      </c>
      <c r="F588" s="671">
        <v>2024</v>
      </c>
      <c r="G588" s="671">
        <v>2024</v>
      </c>
      <c r="H588" s="671">
        <v>2024</v>
      </c>
      <c r="I588" s="673"/>
      <c r="J588" s="674"/>
      <c r="K588" s="674"/>
      <c r="L588" s="674"/>
      <c r="M588" s="674"/>
      <c r="N588" s="673" t="s">
        <v>2594</v>
      </c>
      <c r="O588" s="674"/>
      <c r="P588" s="674"/>
      <c r="Q588" s="674"/>
      <c r="R588" s="674"/>
      <c r="S588" s="673" t="s">
        <v>13</v>
      </c>
      <c r="T588" s="674" t="s">
        <v>640</v>
      </c>
      <c r="U588" s="674" t="s">
        <v>2559</v>
      </c>
      <c r="V588" s="673">
        <v>6681051</v>
      </c>
      <c r="W588" s="811" t="s">
        <v>1945</v>
      </c>
      <c r="X588" s="673" t="s">
        <v>58</v>
      </c>
      <c r="Y588" s="674" t="s">
        <v>640</v>
      </c>
      <c r="Z588" s="674" t="s">
        <v>2559</v>
      </c>
      <c r="AA588" s="673">
        <v>6826739</v>
      </c>
      <c r="AB588" s="811" t="s">
        <v>2595</v>
      </c>
      <c r="AC588" s="673"/>
      <c r="AD588" s="674"/>
      <c r="AE588" s="674"/>
      <c r="AF588" s="673"/>
      <c r="AG588" s="673"/>
      <c r="AH588" s="673"/>
      <c r="AI588" s="674"/>
      <c r="AJ588" s="674"/>
      <c r="AK588" s="673"/>
      <c r="AL588" s="673"/>
      <c r="AM588" s="673"/>
      <c r="AN588" s="673"/>
      <c r="AO588" s="674"/>
      <c r="AP588" s="673"/>
      <c r="AQ588" s="673"/>
      <c r="AR588" s="673"/>
      <c r="AS588" s="673"/>
      <c r="AT588" s="673"/>
      <c r="AU588" s="673"/>
      <c r="AV588" s="675"/>
    </row>
    <row r="589" spans="1:48" ht="28.8" hidden="1">
      <c r="A589" s="686" t="s">
        <v>2837</v>
      </c>
      <c r="B589" s="687" t="s">
        <v>2838</v>
      </c>
      <c r="C589" s="687"/>
      <c r="D589" s="688" t="s">
        <v>662</v>
      </c>
      <c r="E589" s="688" t="s">
        <v>2038</v>
      </c>
      <c r="F589" s="671">
        <v>2024</v>
      </c>
      <c r="G589" s="671">
        <v>2024</v>
      </c>
      <c r="H589" s="671">
        <v>2024</v>
      </c>
      <c r="I589" s="673" t="s">
        <v>2839</v>
      </c>
      <c r="J589" s="674"/>
      <c r="K589" s="674">
        <v>1203200099</v>
      </c>
      <c r="L589" s="674" t="s">
        <v>640</v>
      </c>
      <c r="M589" s="674" t="s">
        <v>2559</v>
      </c>
      <c r="N589" s="673" t="s">
        <v>2839</v>
      </c>
      <c r="O589" s="674" t="s">
        <v>640</v>
      </c>
      <c r="P589" s="674" t="s">
        <v>2559</v>
      </c>
      <c r="Q589" s="674"/>
      <c r="R589" s="674">
        <v>1203200099</v>
      </c>
      <c r="S589" s="673" t="s">
        <v>88</v>
      </c>
      <c r="T589" s="674" t="s">
        <v>640</v>
      </c>
      <c r="U589" s="674" t="s">
        <v>2559</v>
      </c>
      <c r="V589" s="673" t="s">
        <v>2840</v>
      </c>
      <c r="W589" s="811" t="s">
        <v>2200</v>
      </c>
      <c r="X589" s="673" t="s">
        <v>52</v>
      </c>
      <c r="Y589" s="674" t="s">
        <v>640</v>
      </c>
      <c r="Z589" s="674" t="s">
        <v>2559</v>
      </c>
      <c r="AA589" s="673">
        <v>6826743</v>
      </c>
      <c r="AB589" s="811" t="s">
        <v>2168</v>
      </c>
      <c r="AC589" s="673"/>
      <c r="AD589" s="674"/>
      <c r="AE589" s="674"/>
      <c r="AF589" s="673"/>
      <c r="AG589" s="673"/>
      <c r="AH589" s="673"/>
      <c r="AI589" s="674"/>
      <c r="AJ589" s="674"/>
      <c r="AK589" s="673"/>
      <c r="AL589" s="673"/>
      <c r="AM589" s="673"/>
      <c r="AN589" s="673"/>
      <c r="AO589" s="674"/>
      <c r="AP589" s="673"/>
      <c r="AQ589" s="673"/>
      <c r="AR589" s="673"/>
      <c r="AS589" s="673"/>
      <c r="AT589" s="673"/>
      <c r="AU589" s="673"/>
      <c r="AV589" s="675"/>
    </row>
    <row r="590" spans="1:48" ht="28.8" hidden="1">
      <c r="A590" s="686" t="s">
        <v>2841</v>
      </c>
      <c r="B590" s="687" t="s">
        <v>2501</v>
      </c>
      <c r="C590" s="687"/>
      <c r="D590" s="688" t="s">
        <v>591</v>
      </c>
      <c r="E590" s="688" t="s">
        <v>2038</v>
      </c>
      <c r="F590" s="671">
        <v>2024</v>
      </c>
      <c r="G590" s="671">
        <v>2024</v>
      </c>
      <c r="H590" s="671">
        <v>2024</v>
      </c>
      <c r="I590" s="673" t="s">
        <v>2842</v>
      </c>
      <c r="J590" s="674"/>
      <c r="K590" s="674">
        <v>1203200107</v>
      </c>
      <c r="L590" s="674" t="s">
        <v>640</v>
      </c>
      <c r="M590" s="674" t="s">
        <v>2559</v>
      </c>
      <c r="N590" s="673" t="s">
        <v>2842</v>
      </c>
      <c r="O590" s="674" t="s">
        <v>640</v>
      </c>
      <c r="P590" s="674" t="s">
        <v>2559</v>
      </c>
      <c r="Q590" s="674"/>
      <c r="R590" s="674">
        <v>1203200107</v>
      </c>
      <c r="S590" s="673" t="s">
        <v>88</v>
      </c>
      <c r="T590" s="674" t="s">
        <v>640</v>
      </c>
      <c r="U590" s="674" t="s">
        <v>2559</v>
      </c>
      <c r="V590" s="673" t="s">
        <v>2840</v>
      </c>
      <c r="W590" s="811" t="s">
        <v>2200</v>
      </c>
      <c r="X590" s="673" t="s">
        <v>52</v>
      </c>
      <c r="Y590" s="674" t="s">
        <v>640</v>
      </c>
      <c r="Z590" s="674" t="s">
        <v>2559</v>
      </c>
      <c r="AA590" s="673">
        <v>6826743</v>
      </c>
      <c r="AB590" s="811" t="s">
        <v>2168</v>
      </c>
      <c r="AC590" s="673"/>
      <c r="AD590" s="674"/>
      <c r="AE590" s="674"/>
      <c r="AF590" s="673"/>
      <c r="AG590" s="673"/>
      <c r="AH590" s="673"/>
      <c r="AI590" s="674"/>
      <c r="AJ590" s="674"/>
      <c r="AK590" s="673"/>
      <c r="AL590" s="673"/>
      <c r="AM590" s="673"/>
      <c r="AN590" s="673"/>
      <c r="AO590" s="674"/>
      <c r="AP590" s="673"/>
      <c r="AQ590" s="673"/>
      <c r="AR590" s="673"/>
      <c r="AS590" s="673"/>
      <c r="AT590" s="673"/>
      <c r="AU590" s="673"/>
      <c r="AV590" s="675"/>
    </row>
    <row r="591" spans="1:48" ht="43.2" hidden="1">
      <c r="A591" s="686" t="s">
        <v>2843</v>
      </c>
      <c r="B591" s="687" t="s">
        <v>2838</v>
      </c>
      <c r="C591" s="687"/>
      <c r="D591" s="688" t="s">
        <v>662</v>
      </c>
      <c r="E591" s="688" t="s">
        <v>2038</v>
      </c>
      <c r="F591" s="671">
        <v>2024</v>
      </c>
      <c r="G591" s="671">
        <v>2024</v>
      </c>
      <c r="H591" s="671">
        <v>2024</v>
      </c>
      <c r="I591" s="673" t="s">
        <v>2844</v>
      </c>
      <c r="J591" s="674"/>
      <c r="K591" s="674">
        <v>1203200076</v>
      </c>
      <c r="L591" s="674" t="s">
        <v>640</v>
      </c>
      <c r="M591" s="674" t="s">
        <v>2559</v>
      </c>
      <c r="N591" s="673" t="s">
        <v>2844</v>
      </c>
      <c r="O591" s="674" t="s">
        <v>640</v>
      </c>
      <c r="P591" s="674" t="s">
        <v>2559</v>
      </c>
      <c r="Q591" s="674"/>
      <c r="R591" s="674">
        <v>1203200076</v>
      </c>
      <c r="S591" s="673" t="s">
        <v>453</v>
      </c>
      <c r="T591" s="674" t="s">
        <v>640</v>
      </c>
      <c r="U591" s="674" t="s">
        <v>2559</v>
      </c>
      <c r="V591" s="673">
        <v>6892129</v>
      </c>
      <c r="W591" s="811" t="s">
        <v>2845</v>
      </c>
      <c r="X591" s="673" t="s">
        <v>47</v>
      </c>
      <c r="Y591" s="674" t="s">
        <v>640</v>
      </c>
      <c r="Z591" s="674" t="s">
        <v>2559</v>
      </c>
      <c r="AA591" s="673" t="s">
        <v>2846</v>
      </c>
      <c r="AB591" s="811" t="s">
        <v>1272</v>
      </c>
      <c r="AC591" s="673"/>
      <c r="AD591" s="674"/>
      <c r="AE591" s="674"/>
      <c r="AF591" s="673"/>
      <c r="AG591" s="673"/>
      <c r="AH591" s="673"/>
      <c r="AI591" s="674"/>
      <c r="AJ591" s="674"/>
      <c r="AK591" s="673"/>
      <c r="AL591" s="673"/>
      <c r="AM591" s="673"/>
      <c r="AN591" s="673"/>
      <c r="AO591" s="674"/>
      <c r="AP591" s="673"/>
      <c r="AQ591" s="673"/>
      <c r="AR591" s="673"/>
      <c r="AS591" s="673"/>
      <c r="AT591" s="673"/>
      <c r="AU591" s="673"/>
      <c r="AV591" s="675"/>
    </row>
    <row r="592" spans="1:48" ht="28.8" hidden="1">
      <c r="A592" s="686" t="s">
        <v>2847</v>
      </c>
      <c r="B592" s="687" t="s">
        <v>2848</v>
      </c>
      <c r="C592" s="687"/>
      <c r="D592" s="688" t="s">
        <v>591</v>
      </c>
      <c r="E592" s="688" t="s">
        <v>2038</v>
      </c>
      <c r="F592" s="671">
        <v>2024</v>
      </c>
      <c r="G592" s="671">
        <v>2024</v>
      </c>
      <c r="H592" s="671">
        <v>2024</v>
      </c>
      <c r="I592" s="673" t="s">
        <v>52</v>
      </c>
      <c r="J592" s="673">
        <v>6826743</v>
      </c>
      <c r="K592" s="811" t="s">
        <v>2168</v>
      </c>
      <c r="L592" s="674" t="s">
        <v>640</v>
      </c>
      <c r="M592" s="674" t="s">
        <v>2559</v>
      </c>
      <c r="N592" s="673" t="s">
        <v>52</v>
      </c>
      <c r="O592" s="674" t="s">
        <v>640</v>
      </c>
      <c r="P592" s="674" t="s">
        <v>2559</v>
      </c>
      <c r="Q592" s="673">
        <v>6826743</v>
      </c>
      <c r="R592" s="811" t="s">
        <v>2168</v>
      </c>
      <c r="S592" s="673" t="s">
        <v>47</v>
      </c>
      <c r="T592" s="674" t="s">
        <v>640</v>
      </c>
      <c r="U592" s="674"/>
      <c r="V592" s="673"/>
      <c r="W592" s="673"/>
      <c r="X592" s="673"/>
      <c r="Y592" s="674"/>
      <c r="Z592" s="674"/>
      <c r="AA592" s="673"/>
      <c r="AB592" s="673"/>
      <c r="AC592" s="673"/>
      <c r="AD592" s="674"/>
      <c r="AE592" s="674"/>
      <c r="AF592" s="673"/>
      <c r="AG592" s="673"/>
      <c r="AH592" s="673"/>
      <c r="AI592" s="674"/>
      <c r="AJ592" s="674"/>
      <c r="AK592" s="673"/>
      <c r="AL592" s="673"/>
      <c r="AM592" s="673"/>
      <c r="AN592" s="673"/>
      <c r="AO592" s="674"/>
      <c r="AP592" s="673"/>
      <c r="AQ592" s="673"/>
      <c r="AR592" s="673"/>
      <c r="AS592" s="673"/>
      <c r="AT592" s="673"/>
      <c r="AU592" s="673"/>
      <c r="AV592" s="675"/>
    </row>
    <row r="593" spans="1:48" ht="33.75" hidden="1" customHeight="1">
      <c r="A593" s="686" t="s">
        <v>2849</v>
      </c>
      <c r="B593" s="687" t="s">
        <v>2838</v>
      </c>
      <c r="C593" s="687"/>
      <c r="D593" s="688" t="s">
        <v>662</v>
      </c>
      <c r="E593" s="688" t="s">
        <v>2038</v>
      </c>
      <c r="F593" s="671">
        <v>2024</v>
      </c>
      <c r="G593" s="671">
        <v>2024</v>
      </c>
      <c r="H593" s="671">
        <v>2024</v>
      </c>
      <c r="I593" s="673" t="s">
        <v>2850</v>
      </c>
      <c r="J593" s="674"/>
      <c r="K593" s="674">
        <v>1203200054</v>
      </c>
      <c r="L593" s="674" t="s">
        <v>640</v>
      </c>
      <c r="M593" s="674" t="s">
        <v>2559</v>
      </c>
      <c r="N593" s="673" t="s">
        <v>2850</v>
      </c>
      <c r="O593" s="674" t="s">
        <v>640</v>
      </c>
      <c r="P593" s="674" t="s">
        <v>2559</v>
      </c>
      <c r="Q593" s="674"/>
      <c r="R593" s="674">
        <v>1203200054</v>
      </c>
      <c r="S593" s="673" t="s">
        <v>52</v>
      </c>
      <c r="T593" s="674" t="s">
        <v>640</v>
      </c>
      <c r="U593" s="674" t="s">
        <v>2559</v>
      </c>
      <c r="V593" s="673">
        <v>6826743</v>
      </c>
      <c r="W593" s="811" t="s">
        <v>2168</v>
      </c>
      <c r="X593" s="673" t="s">
        <v>47</v>
      </c>
      <c r="Y593" s="674" t="s">
        <v>640</v>
      </c>
      <c r="Z593" s="674" t="s">
        <v>2559</v>
      </c>
      <c r="AA593" s="673" t="s">
        <v>2846</v>
      </c>
      <c r="AB593" s="811" t="s">
        <v>1272</v>
      </c>
      <c r="AC593" s="673"/>
      <c r="AD593" s="674"/>
      <c r="AE593" s="674"/>
      <c r="AF593" s="673"/>
      <c r="AG593" s="673"/>
      <c r="AH593" s="673"/>
      <c r="AI593" s="674"/>
      <c r="AJ593" s="674"/>
      <c r="AK593" s="673"/>
      <c r="AL593" s="673"/>
      <c r="AM593" s="673"/>
      <c r="AN593" s="673"/>
      <c r="AO593" s="674"/>
      <c r="AP593" s="673"/>
      <c r="AQ593" s="673"/>
      <c r="AR593" s="673"/>
      <c r="AS593" s="673"/>
      <c r="AT593" s="673"/>
      <c r="AU593" s="673"/>
      <c r="AV593" s="675"/>
    </row>
    <row r="594" spans="1:48" ht="28.8" hidden="1">
      <c r="A594" s="686" t="s">
        <v>2851</v>
      </c>
      <c r="B594" s="687" t="s">
        <v>2817</v>
      </c>
      <c r="C594" s="687"/>
      <c r="D594" s="688" t="s">
        <v>1070</v>
      </c>
      <c r="E594" s="688" t="s">
        <v>2038</v>
      </c>
      <c r="F594" s="671">
        <v>2024</v>
      </c>
      <c r="G594" s="671">
        <v>2024</v>
      </c>
      <c r="H594" s="671">
        <v>2024</v>
      </c>
      <c r="I594" s="673" t="s">
        <v>52</v>
      </c>
      <c r="J594" s="673">
        <v>6826743</v>
      </c>
      <c r="K594" s="811" t="s">
        <v>2168</v>
      </c>
      <c r="L594" s="674" t="s">
        <v>640</v>
      </c>
      <c r="M594" s="674" t="s">
        <v>2559</v>
      </c>
      <c r="N594" s="673" t="s">
        <v>52</v>
      </c>
      <c r="O594" s="674" t="s">
        <v>640</v>
      </c>
      <c r="P594" s="674" t="s">
        <v>2559</v>
      </c>
      <c r="Q594" s="673">
        <v>6826743</v>
      </c>
      <c r="R594" s="811" t="s">
        <v>2168</v>
      </c>
      <c r="S594" s="673" t="s">
        <v>453</v>
      </c>
      <c r="T594" s="674" t="s">
        <v>640</v>
      </c>
      <c r="U594" s="674" t="s">
        <v>2559</v>
      </c>
      <c r="V594" s="673">
        <v>6892129</v>
      </c>
      <c r="W594" s="811" t="s">
        <v>2845</v>
      </c>
      <c r="X594" s="673" t="s">
        <v>47</v>
      </c>
      <c r="Y594" s="674" t="s">
        <v>640</v>
      </c>
      <c r="Z594" s="674" t="s">
        <v>2559</v>
      </c>
      <c r="AA594" s="673" t="s">
        <v>2846</v>
      </c>
      <c r="AB594" s="811" t="s">
        <v>1272</v>
      </c>
      <c r="AC594" s="673" t="s">
        <v>2852</v>
      </c>
      <c r="AD594" s="674" t="s">
        <v>640</v>
      </c>
      <c r="AE594" s="674" t="s">
        <v>2559</v>
      </c>
      <c r="AF594" s="673"/>
      <c r="AG594" s="673">
        <v>1104230040</v>
      </c>
      <c r="AH594" s="673" t="s">
        <v>2853</v>
      </c>
      <c r="AI594" s="674" t="s">
        <v>640</v>
      </c>
      <c r="AJ594" s="674" t="s">
        <v>2559</v>
      </c>
      <c r="AK594" s="673"/>
      <c r="AL594" s="673">
        <v>1104220168</v>
      </c>
      <c r="AM594" s="673" t="s">
        <v>2854</v>
      </c>
      <c r="AN594" s="674" t="s">
        <v>640</v>
      </c>
      <c r="AO594" s="674" t="s">
        <v>2559</v>
      </c>
      <c r="AP594" s="673"/>
      <c r="AQ594" s="673">
        <v>1104220163</v>
      </c>
      <c r="AR594" s="673" t="s">
        <v>2855</v>
      </c>
      <c r="AS594" s="674" t="s">
        <v>640</v>
      </c>
      <c r="AT594" s="674" t="s">
        <v>2559</v>
      </c>
      <c r="AU594" s="673"/>
      <c r="AV594" s="675">
        <v>1104220059</v>
      </c>
    </row>
    <row r="595" spans="1:48" ht="28.8" hidden="1">
      <c r="A595" s="686" t="s">
        <v>2856</v>
      </c>
      <c r="B595" s="687" t="s">
        <v>2857</v>
      </c>
      <c r="C595" s="687"/>
      <c r="D595" s="688" t="s">
        <v>610</v>
      </c>
      <c r="E595" s="688" t="s">
        <v>2038</v>
      </c>
      <c r="F595" s="671">
        <v>2023</v>
      </c>
      <c r="G595" s="671">
        <v>2023</v>
      </c>
      <c r="H595" s="671">
        <v>2023</v>
      </c>
      <c r="I595" s="673" t="s">
        <v>63</v>
      </c>
      <c r="J595" s="674"/>
      <c r="K595" s="674"/>
      <c r="L595" s="674" t="s">
        <v>640</v>
      </c>
      <c r="M595" s="674"/>
      <c r="N595" s="673" t="s">
        <v>63</v>
      </c>
      <c r="O595" s="674" t="s">
        <v>640</v>
      </c>
      <c r="P595" s="674"/>
      <c r="Q595" s="674"/>
      <c r="R595" s="674"/>
      <c r="S595" s="673" t="s">
        <v>58</v>
      </c>
      <c r="T595" s="674" t="s">
        <v>640</v>
      </c>
      <c r="U595" s="674"/>
      <c r="V595" s="673"/>
      <c r="W595" s="673"/>
      <c r="X595" s="673" t="s">
        <v>2858</v>
      </c>
      <c r="Y595" s="674"/>
      <c r="Z595" s="674"/>
      <c r="AA595" s="673"/>
      <c r="AB595" s="673"/>
      <c r="AC595" s="673" t="s">
        <v>2859</v>
      </c>
      <c r="AD595" s="674"/>
      <c r="AE595" s="674"/>
      <c r="AF595" s="673"/>
      <c r="AG595" s="673"/>
      <c r="AH595" s="673" t="s">
        <v>2860</v>
      </c>
      <c r="AI595" s="674"/>
      <c r="AJ595" s="674"/>
      <c r="AK595" s="673"/>
      <c r="AL595" s="673"/>
      <c r="AM595" s="673"/>
      <c r="AN595" s="673"/>
      <c r="AO595" s="674"/>
      <c r="AP595" s="673"/>
      <c r="AQ595" s="673"/>
      <c r="AR595" s="673"/>
      <c r="AS595" s="673"/>
      <c r="AT595" s="673"/>
      <c r="AU595" s="673"/>
      <c r="AV595" s="675"/>
    </row>
    <row r="596" spans="1:48" hidden="1">
      <c r="A596" s="686" t="s">
        <v>2861</v>
      </c>
      <c r="B596" s="687" t="s">
        <v>2862</v>
      </c>
      <c r="C596" s="687"/>
      <c r="D596" s="660" t="s">
        <v>602</v>
      </c>
      <c r="E596" s="688" t="s">
        <v>2666</v>
      </c>
      <c r="F596" s="671">
        <v>2023</v>
      </c>
      <c r="G596" s="671">
        <v>2023</v>
      </c>
      <c r="H596" s="671">
        <v>2023</v>
      </c>
      <c r="I596" s="673" t="s">
        <v>58</v>
      </c>
      <c r="J596" s="674"/>
      <c r="K596" s="674"/>
      <c r="L596" s="674" t="s">
        <v>640</v>
      </c>
      <c r="M596" s="674"/>
      <c r="N596" s="673" t="s">
        <v>58</v>
      </c>
      <c r="O596" s="674" t="s">
        <v>640</v>
      </c>
      <c r="P596" s="674"/>
      <c r="Q596" s="674"/>
      <c r="R596" s="674"/>
      <c r="S596" s="673" t="s">
        <v>2863</v>
      </c>
      <c r="T596" s="674"/>
      <c r="U596" s="674"/>
      <c r="V596" s="673"/>
      <c r="W596" s="673"/>
      <c r="X596" s="673"/>
      <c r="Y596" s="674"/>
      <c r="Z596" s="674"/>
      <c r="AA596" s="673"/>
      <c r="AB596" s="673"/>
      <c r="AC596" s="673"/>
      <c r="AD596" s="674"/>
      <c r="AE596" s="674"/>
      <c r="AF596" s="673"/>
      <c r="AG596" s="673"/>
      <c r="AH596" s="673"/>
      <c r="AI596" s="674"/>
      <c r="AJ596" s="674"/>
      <c r="AK596" s="673"/>
      <c r="AL596" s="673"/>
      <c r="AM596" s="673"/>
      <c r="AN596" s="673"/>
      <c r="AO596" s="674"/>
      <c r="AP596" s="673"/>
      <c r="AQ596" s="673"/>
      <c r="AR596" s="673"/>
      <c r="AS596" s="673"/>
      <c r="AT596" s="673"/>
      <c r="AU596" s="673"/>
      <c r="AV596" s="675"/>
    </row>
    <row r="597" spans="1:48" hidden="1">
      <c r="A597" s="686" t="s">
        <v>2864</v>
      </c>
      <c r="B597" s="687" t="s">
        <v>2862</v>
      </c>
      <c r="C597" s="687"/>
      <c r="D597" s="660" t="s">
        <v>602</v>
      </c>
      <c r="E597" s="688" t="s">
        <v>2666</v>
      </c>
      <c r="F597" s="671">
        <v>2023</v>
      </c>
      <c r="G597" s="671">
        <v>2023</v>
      </c>
      <c r="H597" s="671">
        <v>2023</v>
      </c>
      <c r="I597" s="673" t="s">
        <v>58</v>
      </c>
      <c r="J597" s="674"/>
      <c r="K597" s="674"/>
      <c r="L597" s="674" t="s">
        <v>640</v>
      </c>
      <c r="M597" s="674"/>
      <c r="N597" s="673" t="s">
        <v>63</v>
      </c>
      <c r="O597" s="674" t="s">
        <v>640</v>
      </c>
      <c r="P597" s="674"/>
      <c r="Q597" s="674"/>
      <c r="R597" s="674"/>
      <c r="S597" s="673" t="s">
        <v>58</v>
      </c>
      <c r="T597" s="674" t="s">
        <v>640</v>
      </c>
      <c r="U597" s="674"/>
      <c r="V597" s="673"/>
      <c r="W597" s="673"/>
      <c r="X597" s="673" t="s">
        <v>13</v>
      </c>
      <c r="Y597" s="674" t="s">
        <v>640</v>
      </c>
      <c r="Z597" s="674"/>
      <c r="AA597" s="673"/>
      <c r="AB597" s="673"/>
      <c r="AC597" s="673" t="s">
        <v>2865</v>
      </c>
      <c r="AD597" s="674"/>
      <c r="AE597" s="674"/>
      <c r="AF597" s="673"/>
      <c r="AG597" s="673"/>
      <c r="AH597" s="673"/>
      <c r="AI597" s="674"/>
      <c r="AJ597" s="674"/>
      <c r="AK597" s="673"/>
      <c r="AL597" s="673"/>
      <c r="AM597" s="673"/>
      <c r="AN597" s="673"/>
      <c r="AO597" s="674"/>
      <c r="AP597" s="673"/>
      <c r="AQ597" s="673"/>
      <c r="AR597" s="673"/>
      <c r="AS597" s="673"/>
      <c r="AT597" s="673"/>
      <c r="AU597" s="673"/>
      <c r="AV597" s="675"/>
    </row>
    <row r="598" spans="1:48" ht="28.8" hidden="1">
      <c r="A598" s="686" t="s">
        <v>2866</v>
      </c>
      <c r="B598" s="687" t="s">
        <v>2838</v>
      </c>
      <c r="C598" s="687"/>
      <c r="D598" s="688" t="s">
        <v>662</v>
      </c>
      <c r="E598" s="688" t="s">
        <v>2038</v>
      </c>
      <c r="F598" s="671">
        <v>2024</v>
      </c>
      <c r="G598" s="671">
        <v>2024</v>
      </c>
      <c r="H598" s="671">
        <v>2024</v>
      </c>
      <c r="I598" s="673" t="s">
        <v>2867</v>
      </c>
      <c r="J598" s="674"/>
      <c r="K598" s="674">
        <v>1203200093</v>
      </c>
      <c r="L598" s="674" t="s">
        <v>640</v>
      </c>
      <c r="M598" s="674" t="s">
        <v>2559</v>
      </c>
      <c r="N598" s="673" t="s">
        <v>2868</v>
      </c>
      <c r="O598" s="674" t="s">
        <v>640</v>
      </c>
      <c r="P598" s="674" t="s">
        <v>2559</v>
      </c>
      <c r="Q598" s="674"/>
      <c r="R598" s="674">
        <v>1203200093</v>
      </c>
      <c r="S598" s="673" t="s">
        <v>88</v>
      </c>
      <c r="T598" s="674" t="s">
        <v>640</v>
      </c>
      <c r="U598" s="674" t="s">
        <v>2559</v>
      </c>
      <c r="V598" s="673" t="s">
        <v>2840</v>
      </c>
      <c r="W598" s="811" t="s">
        <v>2200</v>
      </c>
      <c r="X598" s="673" t="s">
        <v>52</v>
      </c>
      <c r="Y598" s="674" t="s">
        <v>640</v>
      </c>
      <c r="Z598" s="674" t="s">
        <v>2559</v>
      </c>
      <c r="AA598" s="673">
        <v>6826743</v>
      </c>
      <c r="AB598" s="811" t="s">
        <v>2168</v>
      </c>
      <c r="AC598" s="673"/>
      <c r="AD598" s="674"/>
      <c r="AE598" s="674"/>
      <c r="AF598" s="673"/>
      <c r="AG598" s="673"/>
      <c r="AH598" s="673"/>
      <c r="AI598" s="674"/>
      <c r="AJ598" s="674"/>
      <c r="AK598" s="673"/>
      <c r="AL598" s="673"/>
      <c r="AM598" s="673"/>
      <c r="AN598" s="673"/>
      <c r="AO598" s="674"/>
      <c r="AP598" s="673"/>
      <c r="AQ598" s="673"/>
      <c r="AR598" s="673"/>
      <c r="AS598" s="673"/>
      <c r="AT598" s="673"/>
      <c r="AU598" s="673"/>
      <c r="AV598" s="675"/>
    </row>
    <row r="599" spans="1:48" ht="28.8" hidden="1">
      <c r="A599" s="686" t="s">
        <v>2869</v>
      </c>
      <c r="B599" s="687" t="s">
        <v>2870</v>
      </c>
      <c r="C599" s="687"/>
      <c r="D599" s="688" t="s">
        <v>610</v>
      </c>
      <c r="E599" s="688" t="s">
        <v>2038</v>
      </c>
      <c r="F599" s="671">
        <v>2024</v>
      </c>
      <c r="G599" s="671">
        <v>2024</v>
      </c>
      <c r="H599" s="671">
        <v>2024</v>
      </c>
      <c r="I599" s="673" t="s">
        <v>52</v>
      </c>
      <c r="J599" s="673">
        <v>6826743</v>
      </c>
      <c r="K599" s="811" t="s">
        <v>2168</v>
      </c>
      <c r="L599" s="674" t="s">
        <v>640</v>
      </c>
      <c r="M599" s="674" t="s">
        <v>2559</v>
      </c>
      <c r="N599" s="673" t="s">
        <v>52</v>
      </c>
      <c r="O599" s="674" t="s">
        <v>640</v>
      </c>
      <c r="P599" s="674" t="s">
        <v>2559</v>
      </c>
      <c r="Q599" s="673">
        <v>6826743</v>
      </c>
      <c r="R599" s="811" t="s">
        <v>2168</v>
      </c>
      <c r="S599" s="673" t="s">
        <v>2224</v>
      </c>
      <c r="T599" s="674" t="s">
        <v>640</v>
      </c>
      <c r="U599" s="674" t="s">
        <v>2559</v>
      </c>
      <c r="V599" s="673"/>
      <c r="W599" s="673">
        <v>1104210019</v>
      </c>
      <c r="X599" s="673" t="s">
        <v>2871</v>
      </c>
      <c r="Y599" s="674" t="s">
        <v>640</v>
      </c>
      <c r="Z599" s="674" t="s">
        <v>2559</v>
      </c>
      <c r="AA599" s="673"/>
      <c r="AB599" s="673">
        <v>1104210024</v>
      </c>
      <c r="AC599" s="673" t="s">
        <v>2872</v>
      </c>
      <c r="AD599" s="674" t="s">
        <v>640</v>
      </c>
      <c r="AE599" s="674" t="s">
        <v>2559</v>
      </c>
      <c r="AF599" s="673"/>
      <c r="AG599" s="673">
        <v>1104210028</v>
      </c>
      <c r="AH599" s="673" t="s">
        <v>2830</v>
      </c>
      <c r="AI599" s="674" t="s">
        <v>640</v>
      </c>
      <c r="AJ599" s="674" t="s">
        <v>2559</v>
      </c>
      <c r="AK599" s="673"/>
      <c r="AL599" s="673">
        <v>1104210094</v>
      </c>
      <c r="AM599" s="673"/>
      <c r="AN599" s="673"/>
      <c r="AO599" s="674"/>
      <c r="AP599" s="673"/>
      <c r="AQ599" s="673"/>
      <c r="AR599" s="673"/>
      <c r="AS599" s="673"/>
      <c r="AT599" s="673"/>
      <c r="AU599" s="673"/>
      <c r="AV599" s="675"/>
    </row>
    <row r="600" spans="1:48" ht="28.8" hidden="1">
      <c r="A600" s="686" t="s">
        <v>2873</v>
      </c>
      <c r="B600" s="687" t="s">
        <v>2874</v>
      </c>
      <c r="C600" s="687"/>
      <c r="D600" s="688" t="s">
        <v>610</v>
      </c>
      <c r="E600" s="688" t="s">
        <v>2038</v>
      </c>
      <c r="F600" s="671">
        <v>2024</v>
      </c>
      <c r="G600" s="671">
        <v>2024</v>
      </c>
      <c r="H600" s="671">
        <v>2024</v>
      </c>
      <c r="I600" s="673" t="s">
        <v>52</v>
      </c>
      <c r="J600" s="673">
        <v>6826743</v>
      </c>
      <c r="K600" s="811" t="s">
        <v>2168</v>
      </c>
      <c r="L600" s="674" t="s">
        <v>640</v>
      </c>
      <c r="M600" s="674" t="s">
        <v>2559</v>
      </c>
      <c r="N600" s="673" t="s">
        <v>2875</v>
      </c>
      <c r="O600" s="674"/>
      <c r="P600" s="674"/>
      <c r="Q600" s="674"/>
      <c r="R600" s="674"/>
      <c r="S600" s="673" t="s">
        <v>15</v>
      </c>
      <c r="T600" s="674" t="s">
        <v>1046</v>
      </c>
      <c r="U600" s="674" t="s">
        <v>2559</v>
      </c>
      <c r="V600" s="673">
        <v>6680643</v>
      </c>
      <c r="W600" s="811" t="s">
        <v>1305</v>
      </c>
      <c r="X600" s="673" t="s">
        <v>52</v>
      </c>
      <c r="Y600" s="674" t="s">
        <v>640</v>
      </c>
      <c r="Z600" s="674" t="s">
        <v>2559</v>
      </c>
      <c r="AA600" s="673">
        <v>6826743</v>
      </c>
      <c r="AB600" s="811" t="s">
        <v>2168</v>
      </c>
      <c r="AC600" s="673"/>
      <c r="AD600" s="674"/>
      <c r="AE600" s="674"/>
      <c r="AF600" s="673"/>
      <c r="AG600" s="673"/>
      <c r="AH600" s="673"/>
      <c r="AI600" s="674"/>
      <c r="AJ600" s="674"/>
      <c r="AK600" s="673"/>
      <c r="AL600" s="673"/>
      <c r="AM600" s="673"/>
      <c r="AN600" s="673"/>
      <c r="AO600" s="674"/>
      <c r="AP600" s="673"/>
      <c r="AQ600" s="673"/>
      <c r="AR600" s="673"/>
      <c r="AS600" s="673"/>
      <c r="AT600" s="673"/>
      <c r="AU600" s="673"/>
      <c r="AV600" s="675"/>
    </row>
    <row r="601" spans="1:48">
      <c r="A601" s="686" t="s">
        <v>2876</v>
      </c>
      <c r="B601" s="687" t="s">
        <v>2877</v>
      </c>
      <c r="C601" s="687" t="s">
        <v>2558</v>
      </c>
      <c r="D601" s="688" t="s">
        <v>662</v>
      </c>
      <c r="E601" s="688" t="s">
        <v>2038</v>
      </c>
      <c r="F601" s="671">
        <v>2024</v>
      </c>
      <c r="G601" s="671">
        <v>2024</v>
      </c>
      <c r="H601" s="671">
        <v>2024</v>
      </c>
      <c r="I601" s="673"/>
      <c r="J601" s="674"/>
      <c r="K601" s="674"/>
      <c r="L601" s="674"/>
      <c r="M601" s="674"/>
      <c r="N601" s="673" t="s">
        <v>52</v>
      </c>
      <c r="O601" s="674" t="s">
        <v>640</v>
      </c>
      <c r="P601" s="674" t="s">
        <v>2559</v>
      </c>
      <c r="Q601" s="673">
        <v>6826743</v>
      </c>
      <c r="R601" s="811" t="s">
        <v>2168</v>
      </c>
      <c r="S601" s="673" t="s">
        <v>58</v>
      </c>
      <c r="T601" s="674" t="s">
        <v>640</v>
      </c>
      <c r="U601" s="674" t="s">
        <v>2559</v>
      </c>
      <c r="V601" s="673">
        <v>6826739</v>
      </c>
      <c r="W601" s="811" t="s">
        <v>2595</v>
      </c>
      <c r="X601" s="673" t="s">
        <v>385</v>
      </c>
      <c r="Y601" s="674" t="s">
        <v>737</v>
      </c>
      <c r="Z601" s="674" t="s">
        <v>2559</v>
      </c>
      <c r="AA601" s="673">
        <v>6825598</v>
      </c>
      <c r="AB601" s="811" t="s">
        <v>2062</v>
      </c>
      <c r="AC601" s="673"/>
      <c r="AD601" s="674"/>
      <c r="AE601" s="674"/>
      <c r="AF601" s="673"/>
      <c r="AG601" s="673"/>
      <c r="AH601" s="673"/>
      <c r="AI601" s="674"/>
      <c r="AJ601" s="674"/>
      <c r="AK601" s="673"/>
      <c r="AL601" s="673"/>
      <c r="AM601" s="673"/>
      <c r="AN601" s="673"/>
      <c r="AO601" s="674"/>
      <c r="AP601" s="673"/>
      <c r="AQ601" s="673"/>
      <c r="AR601" s="673"/>
      <c r="AS601" s="673"/>
      <c r="AT601" s="673"/>
      <c r="AU601" s="673"/>
      <c r="AV601" s="675"/>
    </row>
    <row r="602" spans="1:48" ht="28.8" hidden="1">
      <c r="A602" s="686" t="s">
        <v>2878</v>
      </c>
      <c r="B602" s="687" t="s">
        <v>2879</v>
      </c>
      <c r="C602" s="687"/>
      <c r="D602" s="688" t="s">
        <v>610</v>
      </c>
      <c r="E602" s="688" t="s">
        <v>2038</v>
      </c>
      <c r="F602" s="671">
        <v>2023</v>
      </c>
      <c r="G602" s="671">
        <v>2023</v>
      </c>
      <c r="H602" s="671">
        <v>2023</v>
      </c>
      <c r="I602" s="673" t="s">
        <v>52</v>
      </c>
      <c r="J602" s="674"/>
      <c r="K602" s="674"/>
      <c r="L602" s="674" t="s">
        <v>640</v>
      </c>
      <c r="M602" s="674"/>
      <c r="N602" s="673" t="s">
        <v>52</v>
      </c>
      <c r="O602" s="674" t="s">
        <v>640</v>
      </c>
      <c r="P602" s="674"/>
      <c r="Q602" s="674"/>
      <c r="R602" s="674"/>
      <c r="S602" s="673" t="s">
        <v>63</v>
      </c>
      <c r="T602" s="674" t="s">
        <v>640</v>
      </c>
      <c r="U602" s="674"/>
      <c r="V602" s="673"/>
      <c r="W602" s="673"/>
      <c r="X602" s="673" t="s">
        <v>2170</v>
      </c>
      <c r="Y602" s="674"/>
      <c r="Z602" s="674"/>
      <c r="AA602" s="673"/>
      <c r="AB602" s="673"/>
      <c r="AC602" s="673" t="s">
        <v>2171</v>
      </c>
      <c r="AD602" s="674"/>
      <c r="AE602" s="674"/>
      <c r="AF602" s="673"/>
      <c r="AG602" s="673"/>
      <c r="AH602" s="673" t="s">
        <v>2169</v>
      </c>
      <c r="AI602" s="674"/>
      <c r="AJ602" s="674"/>
      <c r="AK602" s="673"/>
      <c r="AL602" s="673"/>
      <c r="AM602" s="673"/>
      <c r="AN602" s="673"/>
      <c r="AO602" s="674"/>
      <c r="AP602" s="673"/>
      <c r="AQ602" s="673"/>
      <c r="AR602" s="673"/>
      <c r="AS602" s="673"/>
      <c r="AT602" s="673"/>
      <c r="AU602" s="673"/>
      <c r="AV602" s="675"/>
    </row>
    <row r="603" spans="1:48" ht="28.8" hidden="1">
      <c r="A603" s="686" t="s">
        <v>2880</v>
      </c>
      <c r="B603" s="687" t="s">
        <v>1234</v>
      </c>
      <c r="C603" s="687"/>
      <c r="D603" s="688" t="s">
        <v>566</v>
      </c>
      <c r="E603" s="688" t="s">
        <v>1410</v>
      </c>
      <c r="F603" s="671">
        <v>2023</v>
      </c>
      <c r="G603" s="671">
        <v>2023</v>
      </c>
      <c r="H603" s="671">
        <v>2023</v>
      </c>
      <c r="I603" s="673"/>
      <c r="J603" s="674"/>
      <c r="K603" s="674"/>
      <c r="L603" s="674"/>
      <c r="M603" s="674"/>
      <c r="N603" s="673" t="s">
        <v>415</v>
      </c>
      <c r="O603" s="674" t="s">
        <v>640</v>
      </c>
      <c r="P603" s="674"/>
      <c r="Q603" s="674"/>
      <c r="R603" s="674"/>
      <c r="S603" s="673" t="s">
        <v>2881</v>
      </c>
      <c r="T603" s="674"/>
      <c r="U603" s="674"/>
      <c r="V603" s="673"/>
      <c r="W603" s="673"/>
      <c r="X603" s="673" t="s">
        <v>2882</v>
      </c>
      <c r="Y603" s="674"/>
      <c r="Z603" s="674"/>
      <c r="AA603" s="673"/>
      <c r="AB603" s="673"/>
      <c r="AC603" s="673" t="s">
        <v>2883</v>
      </c>
      <c r="AD603" s="674"/>
      <c r="AE603" s="674"/>
      <c r="AF603" s="673"/>
      <c r="AG603" s="673"/>
      <c r="AH603" s="673"/>
      <c r="AI603" s="674"/>
      <c r="AJ603" s="674"/>
      <c r="AK603" s="673"/>
      <c r="AL603" s="673"/>
      <c r="AM603" s="673"/>
      <c r="AN603" s="673"/>
      <c r="AO603" s="674"/>
      <c r="AP603" s="673"/>
      <c r="AQ603" s="673"/>
      <c r="AR603" s="673"/>
      <c r="AS603" s="673"/>
      <c r="AT603" s="673"/>
      <c r="AU603" s="673"/>
      <c r="AV603" s="675"/>
    </row>
    <row r="604" spans="1:48" ht="43.2" hidden="1">
      <c r="A604" s="686" t="s">
        <v>2884</v>
      </c>
      <c r="B604" s="687" t="s">
        <v>2885</v>
      </c>
      <c r="C604" s="687"/>
      <c r="D604" s="688" t="s">
        <v>610</v>
      </c>
      <c r="E604" s="688" t="s">
        <v>2038</v>
      </c>
      <c r="F604" s="671">
        <v>2024</v>
      </c>
      <c r="G604" s="671">
        <v>2024</v>
      </c>
      <c r="H604" s="671">
        <v>2024</v>
      </c>
      <c r="I604" s="673"/>
      <c r="J604" s="674"/>
      <c r="K604" s="674"/>
      <c r="L604" s="674"/>
      <c r="M604" s="674"/>
      <c r="N604" s="673" t="s">
        <v>433</v>
      </c>
      <c r="O604" s="674" t="s">
        <v>908</v>
      </c>
      <c r="P604" s="674" t="s">
        <v>2559</v>
      </c>
      <c r="Q604" s="674">
        <v>6867249</v>
      </c>
      <c r="R604" s="810" t="s">
        <v>2886</v>
      </c>
      <c r="S604" s="673" t="s">
        <v>347</v>
      </c>
      <c r="T604" s="674" t="s">
        <v>641</v>
      </c>
      <c r="U604" s="674" t="s">
        <v>2559</v>
      </c>
      <c r="V604" s="673">
        <v>6787771</v>
      </c>
      <c r="W604" s="811" t="s">
        <v>1964</v>
      </c>
      <c r="X604" s="673" t="s">
        <v>453</v>
      </c>
      <c r="Y604" s="674" t="s">
        <v>640</v>
      </c>
      <c r="Z604" s="674" t="s">
        <v>2559</v>
      </c>
      <c r="AA604" s="673">
        <v>6892129</v>
      </c>
      <c r="AB604" s="811" t="s">
        <v>2845</v>
      </c>
      <c r="AC604" s="673"/>
      <c r="AD604" s="674"/>
      <c r="AE604" s="674"/>
      <c r="AF604" s="673"/>
      <c r="AG604" s="673"/>
      <c r="AH604" s="673"/>
      <c r="AI604" s="674"/>
      <c r="AJ604" s="674"/>
      <c r="AK604" s="673"/>
      <c r="AL604" s="673"/>
      <c r="AM604" s="673"/>
      <c r="AN604" s="673"/>
      <c r="AO604" s="674"/>
      <c r="AP604" s="673"/>
      <c r="AQ604" s="673"/>
      <c r="AR604" s="673"/>
      <c r="AS604" s="673"/>
      <c r="AT604" s="673"/>
      <c r="AU604" s="673"/>
      <c r="AV604" s="675"/>
    </row>
    <row r="605" spans="1:48" ht="43.2" hidden="1">
      <c r="A605" s="686" t="s">
        <v>2887</v>
      </c>
      <c r="B605" s="687" t="s">
        <v>2888</v>
      </c>
      <c r="C605" s="687"/>
      <c r="D605" s="688" t="s">
        <v>591</v>
      </c>
      <c r="E605" s="688" t="s">
        <v>2038</v>
      </c>
      <c r="F605" s="671">
        <v>2023</v>
      </c>
      <c r="G605" s="671">
        <v>2023</v>
      </c>
      <c r="H605" s="671">
        <v>2023</v>
      </c>
      <c r="I605" s="673" t="s">
        <v>453</v>
      </c>
      <c r="J605" s="674"/>
      <c r="K605" s="674"/>
      <c r="L605" s="674" t="s">
        <v>640</v>
      </c>
      <c r="M605" s="674"/>
      <c r="N605" s="673" t="s">
        <v>453</v>
      </c>
      <c r="O605" s="674" t="s">
        <v>640</v>
      </c>
      <c r="P605" s="674"/>
      <c r="Q605" s="674"/>
      <c r="R605" s="674"/>
      <c r="S605" s="673" t="s">
        <v>2889</v>
      </c>
      <c r="T605" s="674"/>
      <c r="U605" s="674"/>
      <c r="V605" s="673"/>
      <c r="W605" s="673"/>
      <c r="X605" s="673"/>
      <c r="Y605" s="674"/>
      <c r="Z605" s="674"/>
      <c r="AA605" s="673"/>
      <c r="AB605" s="673"/>
      <c r="AC605" s="673"/>
      <c r="AD605" s="674"/>
      <c r="AE605" s="674"/>
      <c r="AF605" s="673"/>
      <c r="AG605" s="673"/>
      <c r="AH605" s="673"/>
      <c r="AI605" s="674"/>
      <c r="AJ605" s="674"/>
      <c r="AK605" s="673"/>
      <c r="AL605" s="673"/>
      <c r="AM605" s="673"/>
      <c r="AN605" s="673"/>
      <c r="AO605" s="674"/>
      <c r="AP605" s="673"/>
      <c r="AQ605" s="673"/>
      <c r="AR605" s="673"/>
      <c r="AS605" s="673"/>
      <c r="AT605" s="673"/>
      <c r="AU605" s="673"/>
      <c r="AV605" s="675"/>
    </row>
    <row r="606" spans="1:48" ht="43.2">
      <c r="A606" s="686" t="s">
        <v>2890</v>
      </c>
      <c r="B606" s="687" t="s">
        <v>2891</v>
      </c>
      <c r="C606" s="687" t="s">
        <v>2558</v>
      </c>
      <c r="D606" s="660" t="s">
        <v>602</v>
      </c>
      <c r="E606" s="688" t="s">
        <v>2038</v>
      </c>
      <c r="F606" s="671">
        <v>2024</v>
      </c>
      <c r="G606" s="671">
        <v>2024</v>
      </c>
      <c r="H606" s="671">
        <v>2024</v>
      </c>
      <c r="I606" s="673"/>
      <c r="J606" s="674"/>
      <c r="K606" s="674"/>
      <c r="L606" s="674"/>
      <c r="M606" s="674"/>
      <c r="N606" s="673" t="s">
        <v>50</v>
      </c>
      <c r="O606" s="674" t="s">
        <v>1046</v>
      </c>
      <c r="P606" s="674" t="s">
        <v>2559</v>
      </c>
      <c r="Q606" s="674" t="s">
        <v>2892</v>
      </c>
      <c r="R606" s="810" t="s">
        <v>2044</v>
      </c>
      <c r="S606" s="673" t="s">
        <v>51</v>
      </c>
      <c r="T606" s="674" t="s">
        <v>1046</v>
      </c>
      <c r="U606" s="674" t="s">
        <v>2559</v>
      </c>
      <c r="V606" s="673">
        <v>6784457</v>
      </c>
      <c r="W606" s="811" t="s">
        <v>2042</v>
      </c>
      <c r="X606" s="673" t="s">
        <v>15</v>
      </c>
      <c r="Y606" s="674" t="s">
        <v>1046</v>
      </c>
      <c r="Z606" s="674" t="s">
        <v>2559</v>
      </c>
      <c r="AA606" s="673">
        <v>6680643</v>
      </c>
      <c r="AB606" s="811" t="s">
        <v>1305</v>
      </c>
      <c r="AC606" s="673"/>
      <c r="AD606" s="674"/>
      <c r="AE606" s="674"/>
      <c r="AF606" s="673"/>
      <c r="AG606" s="673"/>
      <c r="AH606" s="673"/>
      <c r="AI606" s="674"/>
      <c r="AJ606" s="674"/>
      <c r="AK606" s="673"/>
      <c r="AL606" s="673"/>
      <c r="AM606" s="673"/>
      <c r="AN606" s="673"/>
      <c r="AO606" s="674"/>
      <c r="AP606" s="673"/>
      <c r="AQ606" s="673"/>
      <c r="AR606" s="673"/>
      <c r="AS606" s="673"/>
      <c r="AT606" s="673"/>
      <c r="AU606" s="673"/>
      <c r="AV606" s="675"/>
    </row>
    <row r="607" spans="1:48" ht="28.8" hidden="1">
      <c r="A607" s="686" t="s">
        <v>2893</v>
      </c>
      <c r="B607" s="687" t="s">
        <v>2894</v>
      </c>
      <c r="C607" s="687"/>
      <c r="D607" s="688" t="s">
        <v>662</v>
      </c>
      <c r="E607" s="688" t="s">
        <v>2038</v>
      </c>
      <c r="F607" s="671">
        <v>2024</v>
      </c>
      <c r="G607" s="671">
        <v>2024</v>
      </c>
      <c r="H607" s="671">
        <v>2024</v>
      </c>
      <c r="I607" s="673" t="s">
        <v>51</v>
      </c>
      <c r="J607" s="673">
        <v>6784457</v>
      </c>
      <c r="K607" s="811" t="s">
        <v>2042</v>
      </c>
      <c r="L607" s="674" t="s">
        <v>1046</v>
      </c>
      <c r="M607" s="674" t="s">
        <v>2559</v>
      </c>
      <c r="N607" s="673" t="s">
        <v>51</v>
      </c>
      <c r="O607" s="674" t="s">
        <v>1046</v>
      </c>
      <c r="P607" s="674" t="s">
        <v>2559</v>
      </c>
      <c r="Q607" s="673">
        <v>6784457</v>
      </c>
      <c r="R607" s="811" t="s">
        <v>2042</v>
      </c>
      <c r="S607" s="673" t="s">
        <v>50</v>
      </c>
      <c r="T607" s="674" t="s">
        <v>1046</v>
      </c>
      <c r="U607" s="674" t="s">
        <v>2559</v>
      </c>
      <c r="V607" s="674" t="s">
        <v>2892</v>
      </c>
      <c r="W607" s="810" t="s">
        <v>2044</v>
      </c>
      <c r="X607" s="673" t="s">
        <v>136</v>
      </c>
      <c r="Y607" s="674" t="s">
        <v>908</v>
      </c>
      <c r="Z607" s="674" t="s">
        <v>2559</v>
      </c>
      <c r="AA607" s="673">
        <v>6778837</v>
      </c>
      <c r="AB607" s="811" t="s">
        <v>1267</v>
      </c>
      <c r="AC607" s="673"/>
      <c r="AD607" s="674"/>
      <c r="AE607" s="674"/>
      <c r="AF607" s="673"/>
      <c r="AG607" s="673"/>
      <c r="AH607" s="673"/>
      <c r="AI607" s="674"/>
      <c r="AJ607" s="674"/>
      <c r="AK607" s="673"/>
      <c r="AL607" s="673"/>
      <c r="AM607" s="673"/>
      <c r="AN607" s="673"/>
      <c r="AO607" s="674"/>
      <c r="AP607" s="673"/>
      <c r="AQ607" s="673"/>
      <c r="AR607" s="673"/>
      <c r="AS607" s="673"/>
      <c r="AT607" s="673"/>
      <c r="AU607" s="673"/>
      <c r="AV607" s="675"/>
    </row>
    <row r="608" spans="1:48" ht="28.8" hidden="1">
      <c r="A608" s="686" t="s">
        <v>2895</v>
      </c>
      <c r="B608" s="687" t="s">
        <v>2041</v>
      </c>
      <c r="C608" s="687"/>
      <c r="D608" s="660" t="s">
        <v>602</v>
      </c>
      <c r="E608" s="688" t="s">
        <v>2038</v>
      </c>
      <c r="F608" s="671">
        <v>2023</v>
      </c>
      <c r="G608" s="671">
        <v>2023</v>
      </c>
      <c r="H608" s="671">
        <v>2023</v>
      </c>
      <c r="I608" s="673" t="s">
        <v>51</v>
      </c>
      <c r="J608" s="674"/>
      <c r="K608" s="674"/>
      <c r="L608" s="674" t="s">
        <v>1046</v>
      </c>
      <c r="M608" s="674"/>
      <c r="N608" s="673" t="s">
        <v>1049</v>
      </c>
      <c r="O608" s="674" t="s">
        <v>1046</v>
      </c>
      <c r="P608" s="674"/>
      <c r="Q608" s="674"/>
      <c r="R608" s="674"/>
      <c r="S608" s="673" t="s">
        <v>51</v>
      </c>
      <c r="T608" s="674" t="s">
        <v>1046</v>
      </c>
      <c r="U608" s="674"/>
      <c r="V608" s="673"/>
      <c r="W608" s="673"/>
      <c r="X608" s="673" t="s">
        <v>136</v>
      </c>
      <c r="Y608" s="674" t="s">
        <v>908</v>
      </c>
      <c r="Z608" s="674"/>
      <c r="AA608" s="673"/>
      <c r="AB608" s="673"/>
      <c r="AC608" s="673" t="s">
        <v>50</v>
      </c>
      <c r="AD608" s="674" t="s">
        <v>1046</v>
      </c>
      <c r="AE608" s="674"/>
      <c r="AF608" s="673"/>
      <c r="AG608" s="673"/>
      <c r="AH608" s="673" t="s">
        <v>2045</v>
      </c>
      <c r="AI608" s="674"/>
      <c r="AJ608" s="674"/>
      <c r="AK608" s="673"/>
      <c r="AL608" s="673"/>
      <c r="AM608" s="673"/>
      <c r="AN608" s="673"/>
      <c r="AO608" s="674"/>
      <c r="AP608" s="673"/>
      <c r="AQ608" s="673"/>
      <c r="AR608" s="673"/>
      <c r="AS608" s="673"/>
      <c r="AT608" s="673"/>
      <c r="AU608" s="673"/>
      <c r="AV608" s="675"/>
    </row>
    <row r="609" spans="1:48" ht="28.8" hidden="1">
      <c r="A609" s="686" t="s">
        <v>2896</v>
      </c>
      <c r="B609" s="687" t="s">
        <v>2897</v>
      </c>
      <c r="C609" s="687"/>
      <c r="D609" s="688" t="s">
        <v>566</v>
      </c>
      <c r="E609" s="688" t="s">
        <v>1410</v>
      </c>
      <c r="F609" s="671">
        <v>2023</v>
      </c>
      <c r="G609" s="671">
        <v>2023</v>
      </c>
      <c r="H609" s="671">
        <v>2023</v>
      </c>
      <c r="I609" s="673"/>
      <c r="J609" s="674"/>
      <c r="K609" s="674"/>
      <c r="L609" s="674"/>
      <c r="M609" s="674"/>
      <c r="N609" s="673" t="s">
        <v>98</v>
      </c>
      <c r="O609" s="674" t="s">
        <v>641</v>
      </c>
      <c r="P609" s="674"/>
      <c r="Q609" s="674"/>
      <c r="R609" s="674"/>
      <c r="S609" s="673" t="s">
        <v>2898</v>
      </c>
      <c r="T609" s="674"/>
      <c r="U609" s="674"/>
      <c r="V609" s="673"/>
      <c r="W609" s="673"/>
      <c r="X609" s="673" t="s">
        <v>321</v>
      </c>
      <c r="Y609" s="674" t="s">
        <v>1046</v>
      </c>
      <c r="Z609" s="674"/>
      <c r="AA609" s="673"/>
      <c r="AB609" s="673"/>
      <c r="AC609" s="673" t="s">
        <v>1058</v>
      </c>
      <c r="AD609" s="674"/>
      <c r="AE609" s="674"/>
      <c r="AF609" s="673"/>
      <c r="AG609" s="673"/>
      <c r="AH609" s="673"/>
      <c r="AI609" s="674"/>
      <c r="AJ609" s="674"/>
      <c r="AK609" s="673"/>
      <c r="AL609" s="673"/>
      <c r="AM609" s="673"/>
      <c r="AN609" s="673"/>
      <c r="AO609" s="674"/>
      <c r="AP609" s="673"/>
      <c r="AQ609" s="673"/>
      <c r="AR609" s="673"/>
      <c r="AS609" s="673"/>
      <c r="AT609" s="673"/>
      <c r="AU609" s="673"/>
      <c r="AV609" s="675"/>
    </row>
    <row r="610" spans="1:48" ht="28.8">
      <c r="A610" s="686" t="s">
        <v>2899</v>
      </c>
      <c r="B610" s="687" t="s">
        <v>2383</v>
      </c>
      <c r="C610" s="687" t="s">
        <v>2558</v>
      </c>
      <c r="D610" s="688" t="s">
        <v>1070</v>
      </c>
      <c r="E610" s="688" t="s">
        <v>2038</v>
      </c>
      <c r="F610" s="671">
        <v>2024</v>
      </c>
      <c r="G610" s="671">
        <v>2024</v>
      </c>
      <c r="H610" s="671">
        <v>2024</v>
      </c>
      <c r="I610" s="673"/>
      <c r="J610" s="674"/>
      <c r="K610" s="674"/>
      <c r="L610" s="674"/>
      <c r="M610" s="639"/>
      <c r="N610" s="673" t="s">
        <v>74</v>
      </c>
      <c r="O610" s="674" t="s">
        <v>1097</v>
      </c>
      <c r="P610" s="674" t="s">
        <v>2559</v>
      </c>
      <c r="Q610" s="674">
        <v>6760392</v>
      </c>
      <c r="R610" s="810" t="s">
        <v>1236</v>
      </c>
      <c r="S610" s="673" t="s">
        <v>120</v>
      </c>
      <c r="T610" s="674" t="s">
        <v>1097</v>
      </c>
      <c r="U610" s="674" t="s">
        <v>2559</v>
      </c>
      <c r="V610" s="673">
        <v>6806664</v>
      </c>
      <c r="W610" s="811" t="s">
        <v>2621</v>
      </c>
      <c r="X610" s="673" t="s">
        <v>78</v>
      </c>
      <c r="Y610" s="674" t="s">
        <v>1097</v>
      </c>
      <c r="Z610" s="674" t="s">
        <v>2559</v>
      </c>
      <c r="AA610" s="673">
        <v>6793410</v>
      </c>
      <c r="AB610" s="811" t="s">
        <v>1235</v>
      </c>
      <c r="AC610" s="673" t="s">
        <v>2900</v>
      </c>
      <c r="AD610" s="674" t="s">
        <v>2901</v>
      </c>
      <c r="AE610" s="674" t="s">
        <v>2559</v>
      </c>
      <c r="AF610" s="673"/>
      <c r="AG610" s="673">
        <v>1206220002</v>
      </c>
      <c r="AH610" s="673" t="s">
        <v>2902</v>
      </c>
      <c r="AI610" s="674" t="s">
        <v>2903</v>
      </c>
      <c r="AJ610" s="674" t="s">
        <v>2559</v>
      </c>
      <c r="AK610" s="673"/>
      <c r="AL610" s="673">
        <v>1205210006</v>
      </c>
      <c r="AM610" s="673"/>
      <c r="AN610" s="673"/>
      <c r="AO610" s="674"/>
      <c r="AP610" s="673"/>
      <c r="AQ610" s="673"/>
      <c r="AR610" s="673"/>
      <c r="AS610" s="673"/>
      <c r="AT610" s="673"/>
      <c r="AU610" s="673"/>
      <c r="AV610" s="675"/>
    </row>
    <row r="611" spans="1:48" ht="28.8" hidden="1">
      <c r="A611" s="686" t="s">
        <v>2904</v>
      </c>
      <c r="B611" s="687" t="s">
        <v>2905</v>
      </c>
      <c r="C611" s="687"/>
      <c r="D611" s="688" t="s">
        <v>591</v>
      </c>
      <c r="E611" s="688" t="s">
        <v>2038</v>
      </c>
      <c r="F611" s="671">
        <v>2023</v>
      </c>
      <c r="G611" s="671">
        <v>2023</v>
      </c>
      <c r="H611" s="671">
        <v>2023</v>
      </c>
      <c r="I611" s="673" t="s">
        <v>120</v>
      </c>
      <c r="J611" s="674"/>
      <c r="K611" s="674"/>
      <c r="L611" s="674" t="s">
        <v>1097</v>
      </c>
      <c r="M611" s="674"/>
      <c r="N611" s="673" t="s">
        <v>120</v>
      </c>
      <c r="O611" s="674" t="s">
        <v>1097</v>
      </c>
      <c r="P611" s="674"/>
      <c r="Q611" s="674"/>
      <c r="R611" s="674"/>
      <c r="S611" s="673" t="s">
        <v>74</v>
      </c>
      <c r="T611" s="674" t="s">
        <v>1097</v>
      </c>
      <c r="U611" s="674"/>
      <c r="V611" s="673"/>
      <c r="W611" s="673"/>
      <c r="X611" s="673" t="s">
        <v>78</v>
      </c>
      <c r="Y611" s="674" t="s">
        <v>1097</v>
      </c>
      <c r="Z611" s="674"/>
      <c r="AA611" s="673"/>
      <c r="AB611" s="673"/>
      <c r="AC611" s="673"/>
      <c r="AD611" s="674"/>
      <c r="AE611" s="674"/>
      <c r="AF611" s="673"/>
      <c r="AG611" s="673"/>
      <c r="AH611" s="673"/>
      <c r="AI611" s="674"/>
      <c r="AJ611" s="674"/>
      <c r="AK611" s="673"/>
      <c r="AL611" s="673"/>
      <c r="AM611" s="673"/>
      <c r="AN611" s="673"/>
      <c r="AO611" s="674"/>
      <c r="AP611" s="673"/>
      <c r="AQ611" s="673"/>
      <c r="AR611" s="673"/>
      <c r="AS611" s="673"/>
      <c r="AT611" s="673"/>
      <c r="AU611" s="673"/>
      <c r="AV611" s="675"/>
    </row>
    <row r="612" spans="1:48" ht="28.8" hidden="1">
      <c r="A612" s="686" t="s">
        <v>2906</v>
      </c>
      <c r="B612" s="687" t="s">
        <v>2383</v>
      </c>
      <c r="C612" s="687"/>
      <c r="D612" s="688" t="s">
        <v>1070</v>
      </c>
      <c r="E612" s="688" t="s">
        <v>2038</v>
      </c>
      <c r="F612" s="671">
        <v>2023</v>
      </c>
      <c r="G612" s="671">
        <v>2023</v>
      </c>
      <c r="H612" s="671">
        <v>2023</v>
      </c>
      <c r="I612" s="673" t="s">
        <v>61</v>
      </c>
      <c r="J612" s="674"/>
      <c r="K612" s="674"/>
      <c r="L612" s="674" t="s">
        <v>908</v>
      </c>
      <c r="M612" s="674"/>
      <c r="N612" s="673" t="s">
        <v>74</v>
      </c>
      <c r="O612" s="674" t="s">
        <v>1097</v>
      </c>
      <c r="P612" s="674"/>
      <c r="Q612" s="674"/>
      <c r="R612" s="674"/>
      <c r="S612" s="673" t="s">
        <v>61</v>
      </c>
      <c r="T612" s="674" t="s">
        <v>908</v>
      </c>
      <c r="U612" s="674"/>
      <c r="V612" s="673"/>
      <c r="W612" s="673"/>
      <c r="X612" s="673" t="s">
        <v>20</v>
      </c>
      <c r="Y612" s="674" t="s">
        <v>974</v>
      </c>
      <c r="Z612" s="674"/>
      <c r="AA612" s="673"/>
      <c r="AB612" s="673"/>
      <c r="AC612" s="673" t="s">
        <v>2907</v>
      </c>
      <c r="AD612" s="674"/>
      <c r="AE612" s="674"/>
      <c r="AF612" s="673"/>
      <c r="AG612" s="673"/>
      <c r="AH612" s="673" t="s">
        <v>2908</v>
      </c>
      <c r="AI612" s="674"/>
      <c r="AJ612" s="674"/>
      <c r="AK612" s="673"/>
      <c r="AL612" s="673"/>
      <c r="AM612" s="673" t="s">
        <v>2909</v>
      </c>
      <c r="AN612" s="673"/>
      <c r="AO612" s="674"/>
      <c r="AP612" s="673"/>
      <c r="AQ612" s="673"/>
      <c r="AR612" s="673"/>
      <c r="AS612" s="673"/>
      <c r="AT612" s="673"/>
      <c r="AU612" s="673"/>
      <c r="AV612" s="675"/>
    </row>
    <row r="613" spans="1:48" ht="28.8" hidden="1">
      <c r="A613" s="686" t="s">
        <v>2910</v>
      </c>
      <c r="B613" s="687" t="s">
        <v>2911</v>
      </c>
      <c r="C613" s="687"/>
      <c r="D613" s="688" t="s">
        <v>575</v>
      </c>
      <c r="E613" s="688"/>
      <c r="F613" s="671">
        <v>2023</v>
      </c>
      <c r="G613" s="671">
        <v>2023</v>
      </c>
      <c r="H613" s="671">
        <v>2023</v>
      </c>
      <c r="I613" s="673"/>
      <c r="J613" s="674"/>
      <c r="K613" s="674"/>
      <c r="L613" s="674"/>
      <c r="M613" s="674"/>
      <c r="N613" s="673" t="s">
        <v>1696</v>
      </c>
      <c r="O613" s="674"/>
      <c r="P613" s="674"/>
      <c r="Q613" s="674"/>
      <c r="R613" s="674"/>
      <c r="S613" s="673" t="s">
        <v>2912</v>
      </c>
      <c r="T613" s="674"/>
      <c r="U613" s="674"/>
      <c r="V613" s="673"/>
      <c r="W613" s="673"/>
      <c r="X613" s="673" t="s">
        <v>74</v>
      </c>
      <c r="Y613" s="674" t="s">
        <v>1097</v>
      </c>
      <c r="Z613" s="674"/>
      <c r="AA613" s="673"/>
      <c r="AB613" s="673"/>
      <c r="AC613" s="673"/>
      <c r="AD613" s="674"/>
      <c r="AE613" s="674"/>
      <c r="AF613" s="673"/>
      <c r="AG613" s="673"/>
      <c r="AH613" s="673"/>
      <c r="AI613" s="674"/>
      <c r="AJ613" s="674"/>
      <c r="AK613" s="673"/>
      <c r="AL613" s="673"/>
      <c r="AM613" s="673"/>
      <c r="AN613" s="673"/>
      <c r="AO613" s="674"/>
      <c r="AP613" s="673"/>
      <c r="AQ613" s="673"/>
      <c r="AR613" s="673"/>
      <c r="AS613" s="673"/>
      <c r="AT613" s="673"/>
      <c r="AU613" s="673"/>
      <c r="AV613" s="675"/>
    </row>
    <row r="614" spans="1:48" ht="28.8" hidden="1">
      <c r="A614" s="686" t="s">
        <v>2913</v>
      </c>
      <c r="B614" s="687" t="s">
        <v>2914</v>
      </c>
      <c r="C614" s="687"/>
      <c r="D614" s="688" t="s">
        <v>566</v>
      </c>
      <c r="E614" s="688" t="s">
        <v>1410</v>
      </c>
      <c r="F614" s="671">
        <v>2023</v>
      </c>
      <c r="G614" s="671">
        <v>2023</v>
      </c>
      <c r="H614" s="671">
        <v>2023</v>
      </c>
      <c r="I614" s="673"/>
      <c r="J614" s="674"/>
      <c r="K614" s="674"/>
      <c r="L614" s="674"/>
      <c r="M614" s="674"/>
      <c r="N614" s="673" t="s">
        <v>2915</v>
      </c>
      <c r="O614" s="674"/>
      <c r="P614" s="674"/>
      <c r="Q614" s="674"/>
      <c r="R614" s="674"/>
      <c r="S614" s="673" t="s">
        <v>1253</v>
      </c>
      <c r="T614" s="674"/>
      <c r="U614" s="674"/>
      <c r="V614" s="673"/>
      <c r="W614" s="673"/>
      <c r="X614" s="673" t="s">
        <v>78</v>
      </c>
      <c r="Y614" s="674" t="s">
        <v>1097</v>
      </c>
      <c r="Z614" s="674"/>
      <c r="AA614" s="673"/>
      <c r="AB614" s="673"/>
      <c r="AC614" s="673"/>
      <c r="AD614" s="674"/>
      <c r="AE614" s="674"/>
      <c r="AF614" s="673"/>
      <c r="AG614" s="673"/>
      <c r="AH614" s="673"/>
      <c r="AI614" s="674"/>
      <c r="AJ614" s="674"/>
      <c r="AK614" s="673"/>
      <c r="AL614" s="673"/>
      <c r="AM614" s="673"/>
      <c r="AN614" s="673"/>
      <c r="AO614" s="674"/>
      <c r="AP614" s="673"/>
      <c r="AQ614" s="673"/>
      <c r="AR614" s="673"/>
      <c r="AS614" s="673"/>
      <c r="AT614" s="673"/>
      <c r="AU614" s="673"/>
      <c r="AV614" s="675"/>
    </row>
    <row r="615" spans="1:48" ht="28.8" hidden="1">
      <c r="A615" s="686" t="s">
        <v>2916</v>
      </c>
      <c r="B615" s="687" t="s">
        <v>2917</v>
      </c>
      <c r="C615" s="687"/>
      <c r="D615" s="688" t="s">
        <v>595</v>
      </c>
      <c r="E615" s="688" t="s">
        <v>2038</v>
      </c>
      <c r="F615" s="671">
        <v>2024</v>
      </c>
      <c r="G615" s="671">
        <v>2024</v>
      </c>
      <c r="H615" s="671">
        <v>2024</v>
      </c>
      <c r="I615" s="673" t="s">
        <v>120</v>
      </c>
      <c r="J615" s="674" t="s">
        <v>2918</v>
      </c>
      <c r="K615" s="810" t="s">
        <v>2621</v>
      </c>
      <c r="L615" s="674" t="s">
        <v>1097</v>
      </c>
      <c r="M615" s="674" t="s">
        <v>2559</v>
      </c>
      <c r="N615" s="673" t="s">
        <v>120</v>
      </c>
      <c r="O615" s="674" t="s">
        <v>1097</v>
      </c>
      <c r="P615" s="674" t="s">
        <v>2559</v>
      </c>
      <c r="Q615" s="674" t="s">
        <v>2918</v>
      </c>
      <c r="R615" s="810" t="s">
        <v>2621</v>
      </c>
      <c r="S615" s="673" t="s">
        <v>1865</v>
      </c>
      <c r="T615" s="674"/>
      <c r="U615" s="674"/>
      <c r="V615" s="673"/>
      <c r="W615" s="673"/>
      <c r="X615" s="673" t="s">
        <v>347</v>
      </c>
      <c r="Y615" s="674" t="s">
        <v>641</v>
      </c>
      <c r="Z615" s="674" t="s">
        <v>2559</v>
      </c>
      <c r="AA615" s="673">
        <v>6787771</v>
      </c>
      <c r="AB615" s="811" t="s">
        <v>1964</v>
      </c>
      <c r="AC615" s="673"/>
      <c r="AD615" s="674"/>
      <c r="AE615" s="674"/>
      <c r="AF615" s="673"/>
      <c r="AG615" s="673"/>
      <c r="AH615" s="673"/>
      <c r="AI615" s="674"/>
      <c r="AJ615" s="674"/>
      <c r="AK615" s="673"/>
      <c r="AL615" s="673"/>
      <c r="AM615" s="673"/>
      <c r="AN615" s="673"/>
      <c r="AO615" s="674"/>
      <c r="AP615" s="673"/>
      <c r="AQ615" s="673"/>
      <c r="AR615" s="673"/>
      <c r="AS615" s="673"/>
      <c r="AT615" s="673"/>
      <c r="AU615" s="673"/>
      <c r="AV615" s="675"/>
    </row>
    <row r="616" spans="1:48" ht="28.8" hidden="1">
      <c r="A616" s="686" t="s">
        <v>2919</v>
      </c>
      <c r="B616" s="687" t="s">
        <v>2920</v>
      </c>
      <c r="C616" s="687"/>
      <c r="D616" s="688" t="s">
        <v>610</v>
      </c>
      <c r="E616" s="688" t="s">
        <v>2038</v>
      </c>
      <c r="F616" s="671">
        <v>2024</v>
      </c>
      <c r="G616" s="671">
        <v>2024</v>
      </c>
      <c r="H616" s="671">
        <v>2024</v>
      </c>
      <c r="I616" s="673"/>
      <c r="J616" s="674"/>
      <c r="K616" s="674"/>
      <c r="L616" s="674"/>
      <c r="M616" s="674"/>
      <c r="N616" s="673" t="s">
        <v>120</v>
      </c>
      <c r="O616" s="674" t="s">
        <v>1097</v>
      </c>
      <c r="P616" s="674" t="s">
        <v>2559</v>
      </c>
      <c r="Q616" s="674" t="s">
        <v>2918</v>
      </c>
      <c r="R616" s="810" t="s">
        <v>2621</v>
      </c>
      <c r="S616" s="673" t="s">
        <v>59</v>
      </c>
      <c r="T616" s="674" t="s">
        <v>1097</v>
      </c>
      <c r="U616" s="674" t="s">
        <v>2559</v>
      </c>
      <c r="V616" s="673">
        <v>6806662</v>
      </c>
      <c r="W616" s="811" t="s">
        <v>2185</v>
      </c>
      <c r="X616" s="673" t="s">
        <v>2921</v>
      </c>
      <c r="Y616" s="674"/>
      <c r="Z616" s="674"/>
      <c r="AA616" s="673"/>
      <c r="AB616" s="673"/>
      <c r="AC616" s="673"/>
      <c r="AD616" s="674"/>
      <c r="AE616" s="674"/>
      <c r="AF616" s="673"/>
      <c r="AG616" s="673"/>
      <c r="AH616" s="673"/>
      <c r="AI616" s="674"/>
      <c r="AJ616" s="674"/>
      <c r="AK616" s="673"/>
      <c r="AL616" s="673"/>
      <c r="AM616" s="673"/>
      <c r="AN616" s="673"/>
      <c r="AO616" s="674"/>
      <c r="AP616" s="673"/>
      <c r="AQ616" s="673"/>
      <c r="AR616" s="673"/>
      <c r="AS616" s="673"/>
      <c r="AT616" s="673"/>
      <c r="AU616" s="673"/>
      <c r="AV616" s="675"/>
    </row>
    <row r="617" spans="1:48" ht="28.8" hidden="1">
      <c r="A617" s="793" t="s">
        <v>2922</v>
      </c>
      <c r="B617" s="794" t="s">
        <v>2920</v>
      </c>
      <c r="C617" s="794"/>
      <c r="D617" s="795" t="s">
        <v>610</v>
      </c>
      <c r="E617" s="795" t="s">
        <v>2038</v>
      </c>
      <c r="F617" s="171">
        <v>2024</v>
      </c>
      <c r="G617" s="171">
        <v>2024</v>
      </c>
      <c r="H617" s="171">
        <v>2024</v>
      </c>
      <c r="I617" s="198"/>
      <c r="J617" s="173"/>
      <c r="K617" s="173"/>
      <c r="L617" s="173"/>
      <c r="M617" s="173"/>
      <c r="N617" s="198" t="s">
        <v>120</v>
      </c>
      <c r="O617" s="173" t="s">
        <v>1097</v>
      </c>
      <c r="P617" s="674" t="s">
        <v>2559</v>
      </c>
      <c r="Q617" s="674" t="s">
        <v>2918</v>
      </c>
      <c r="R617" s="810" t="s">
        <v>2621</v>
      </c>
      <c r="S617" s="198" t="s">
        <v>59</v>
      </c>
      <c r="T617" s="173" t="s">
        <v>1097</v>
      </c>
      <c r="U617" s="674" t="s">
        <v>2559</v>
      </c>
      <c r="V617" s="673">
        <v>6806662</v>
      </c>
      <c r="W617" s="811" t="s">
        <v>2185</v>
      </c>
      <c r="X617" s="198" t="s">
        <v>2921</v>
      </c>
      <c r="Y617" s="173"/>
      <c r="Z617" s="173"/>
      <c r="AA617" s="198"/>
      <c r="AB617" s="198"/>
      <c r="AC617" s="198"/>
      <c r="AD617" s="173"/>
      <c r="AE617" s="173"/>
      <c r="AF617" s="198"/>
      <c r="AG617" s="198"/>
      <c r="AH617" s="198"/>
      <c r="AI617" s="173"/>
      <c r="AJ617" s="173"/>
      <c r="AK617" s="198"/>
      <c r="AL617" s="198"/>
      <c r="AM617" s="198"/>
      <c r="AN617" s="198"/>
      <c r="AO617" s="173"/>
      <c r="AP617" s="198"/>
      <c r="AQ617" s="198"/>
      <c r="AR617" s="198"/>
      <c r="AS617" s="198"/>
      <c r="AT617" s="198"/>
      <c r="AU617" s="198"/>
      <c r="AV617" s="741"/>
    </row>
    <row r="618" spans="1:48" ht="28.8" hidden="1">
      <c r="A618" s="686" t="s">
        <v>2923</v>
      </c>
      <c r="B618" s="687" t="s">
        <v>2911</v>
      </c>
      <c r="C618" s="687"/>
      <c r="D618" s="688" t="s">
        <v>575</v>
      </c>
      <c r="E618" s="688"/>
      <c r="F618" s="671">
        <v>2023</v>
      </c>
      <c r="G618" s="671">
        <v>2023</v>
      </c>
      <c r="H618" s="671">
        <v>2023</v>
      </c>
      <c r="I618" s="673"/>
      <c r="J618" s="674"/>
      <c r="K618" s="674"/>
      <c r="L618" s="674"/>
      <c r="M618" s="674"/>
      <c r="N618" s="673" t="s">
        <v>1572</v>
      </c>
      <c r="O618" s="674"/>
      <c r="P618" s="674"/>
      <c r="Q618" s="674"/>
      <c r="R618" s="674"/>
      <c r="S618" s="673" t="s">
        <v>2912</v>
      </c>
      <c r="T618" s="674"/>
      <c r="U618" s="674"/>
      <c r="V618" s="673"/>
      <c r="W618" s="673"/>
      <c r="X618" s="673" t="s">
        <v>2924</v>
      </c>
      <c r="Y618" s="674"/>
      <c r="Z618" s="674"/>
      <c r="AA618" s="673"/>
      <c r="AB618" s="673"/>
      <c r="AC618" s="673" t="s">
        <v>120</v>
      </c>
      <c r="AD618" s="674" t="s">
        <v>1097</v>
      </c>
      <c r="AE618" s="674"/>
      <c r="AF618" s="673"/>
      <c r="AG618" s="673"/>
      <c r="AH618" s="673"/>
      <c r="AI618" s="674"/>
      <c r="AJ618" s="674"/>
      <c r="AK618" s="673"/>
      <c r="AL618" s="673"/>
      <c r="AM618" s="673"/>
      <c r="AN618" s="673"/>
      <c r="AO618" s="674"/>
      <c r="AP618" s="673"/>
      <c r="AQ618" s="673"/>
      <c r="AR618" s="673"/>
      <c r="AS618" s="673"/>
      <c r="AT618" s="673"/>
      <c r="AU618" s="673"/>
      <c r="AV618" s="675"/>
    </row>
    <row r="619" spans="1:48" ht="28.8" hidden="1">
      <c r="A619" s="686" t="s">
        <v>2925</v>
      </c>
      <c r="B619" s="687" t="s">
        <v>2926</v>
      </c>
      <c r="C619" s="687"/>
      <c r="D619" s="688" t="s">
        <v>610</v>
      </c>
      <c r="E619" s="688" t="s">
        <v>2038</v>
      </c>
      <c r="F619" s="671">
        <v>2023</v>
      </c>
      <c r="G619" s="671">
        <v>2023</v>
      </c>
      <c r="H619" s="671">
        <v>2023</v>
      </c>
      <c r="I619" s="673" t="s">
        <v>59</v>
      </c>
      <c r="J619" s="674"/>
      <c r="K619" s="674"/>
      <c r="L619" s="674" t="s">
        <v>1097</v>
      </c>
      <c r="M619" s="674"/>
      <c r="N619" s="673" t="s">
        <v>59</v>
      </c>
      <c r="O619" s="674" t="s">
        <v>1097</v>
      </c>
      <c r="P619" s="674"/>
      <c r="Q619" s="674"/>
      <c r="R619" s="674"/>
      <c r="S619" s="673" t="s">
        <v>120</v>
      </c>
      <c r="T619" s="674" t="s">
        <v>1097</v>
      </c>
      <c r="U619" s="674"/>
      <c r="V619" s="673"/>
      <c r="W619" s="673"/>
      <c r="X619" s="673"/>
      <c r="Y619" s="674"/>
      <c r="Z619" s="674"/>
      <c r="AA619" s="673"/>
      <c r="AB619" s="673"/>
      <c r="AC619" s="673"/>
      <c r="AD619" s="674"/>
      <c r="AE619" s="674"/>
      <c r="AF619" s="673"/>
      <c r="AG619" s="673"/>
      <c r="AH619" s="673"/>
      <c r="AI619" s="674"/>
      <c r="AJ619" s="674"/>
      <c r="AK619" s="673"/>
      <c r="AL619" s="673"/>
      <c r="AM619" s="673"/>
      <c r="AN619" s="673"/>
      <c r="AO619" s="674"/>
      <c r="AP619" s="673"/>
      <c r="AQ619" s="673"/>
      <c r="AR619" s="673"/>
      <c r="AS619" s="673"/>
      <c r="AT619" s="673"/>
      <c r="AU619" s="673"/>
      <c r="AV619" s="675"/>
    </row>
    <row r="620" spans="1:48" ht="43.2" hidden="1">
      <c r="A620" s="686" t="s">
        <v>2927</v>
      </c>
      <c r="B620" s="687" t="s">
        <v>2928</v>
      </c>
      <c r="C620" s="687"/>
      <c r="D620" s="688" t="s">
        <v>575</v>
      </c>
      <c r="E620" s="688"/>
      <c r="F620" s="671">
        <v>2023</v>
      </c>
      <c r="G620" s="671">
        <v>2023</v>
      </c>
      <c r="H620" s="671">
        <v>2023</v>
      </c>
      <c r="I620" s="673"/>
      <c r="J620" s="674"/>
      <c r="K620" s="674"/>
      <c r="L620" s="674"/>
      <c r="M620" s="674"/>
      <c r="N620" s="673" t="s">
        <v>120</v>
      </c>
      <c r="O620" s="674" t="s">
        <v>1097</v>
      </c>
      <c r="P620" s="674"/>
      <c r="Q620" s="674"/>
      <c r="R620" s="674"/>
      <c r="S620" s="673" t="s">
        <v>59</v>
      </c>
      <c r="T620" s="674" t="s">
        <v>1097</v>
      </c>
      <c r="U620" s="674"/>
      <c r="V620" s="673"/>
      <c r="W620" s="673"/>
      <c r="X620" s="673" t="s">
        <v>1572</v>
      </c>
      <c r="Y620" s="674"/>
      <c r="Z620" s="674"/>
      <c r="AA620" s="673"/>
      <c r="AB620" s="673"/>
      <c r="AC620" s="673"/>
      <c r="AD620" s="674"/>
      <c r="AE620" s="674"/>
      <c r="AF620" s="673"/>
      <c r="AG620" s="673"/>
      <c r="AH620" s="673"/>
      <c r="AI620" s="674"/>
      <c r="AJ620" s="674"/>
      <c r="AK620" s="673"/>
      <c r="AL620" s="673"/>
      <c r="AM620" s="673"/>
      <c r="AN620" s="673"/>
      <c r="AO620" s="674"/>
      <c r="AP620" s="673"/>
      <c r="AQ620" s="673"/>
      <c r="AR620" s="673"/>
      <c r="AS620" s="673"/>
      <c r="AT620" s="673"/>
      <c r="AU620" s="673"/>
      <c r="AV620" s="675"/>
    </row>
    <row r="621" spans="1:48" ht="28.8" hidden="1">
      <c r="A621" s="686" t="s">
        <v>2929</v>
      </c>
      <c r="B621" s="687" t="s">
        <v>2930</v>
      </c>
      <c r="C621" s="687"/>
      <c r="D621" s="688" t="s">
        <v>591</v>
      </c>
      <c r="E621" s="688" t="s">
        <v>2038</v>
      </c>
      <c r="F621" s="671">
        <v>2023</v>
      </c>
      <c r="G621" s="671">
        <v>2023</v>
      </c>
      <c r="H621" s="671">
        <v>2023</v>
      </c>
      <c r="I621" s="673"/>
      <c r="J621" s="674"/>
      <c r="K621" s="674"/>
      <c r="L621" s="674"/>
      <c r="M621" s="674"/>
      <c r="N621" s="673" t="s">
        <v>59</v>
      </c>
      <c r="O621" s="674" t="s">
        <v>1097</v>
      </c>
      <c r="P621" s="674"/>
      <c r="Q621" s="674"/>
      <c r="R621" s="674"/>
      <c r="S621" s="673"/>
      <c r="T621" s="674"/>
      <c r="U621" s="674"/>
      <c r="V621" s="673"/>
      <c r="W621" s="673"/>
      <c r="X621" s="673"/>
      <c r="Y621" s="674"/>
      <c r="Z621" s="674"/>
      <c r="AA621" s="673"/>
      <c r="AB621" s="673"/>
      <c r="AC621" s="673"/>
      <c r="AD621" s="674"/>
      <c r="AE621" s="674"/>
      <c r="AF621" s="673"/>
      <c r="AG621" s="673"/>
      <c r="AH621" s="673"/>
      <c r="AI621" s="674"/>
      <c r="AJ621" s="674"/>
      <c r="AK621" s="673"/>
      <c r="AL621" s="673"/>
      <c r="AM621" s="673"/>
      <c r="AN621" s="673"/>
      <c r="AO621" s="674"/>
      <c r="AP621" s="673"/>
      <c r="AQ621" s="673"/>
      <c r="AR621" s="673"/>
      <c r="AS621" s="673"/>
      <c r="AT621" s="673"/>
      <c r="AU621" s="673"/>
      <c r="AV621" s="675"/>
    </row>
    <row r="622" spans="1:48" ht="28.8" hidden="1">
      <c r="A622" s="686" t="s">
        <v>2931</v>
      </c>
      <c r="B622" s="687" t="s">
        <v>2932</v>
      </c>
      <c r="C622" s="687"/>
      <c r="D622" s="688" t="s">
        <v>610</v>
      </c>
      <c r="E622" s="688" t="s">
        <v>2038</v>
      </c>
      <c r="F622" s="671">
        <v>2023</v>
      </c>
      <c r="G622" s="671">
        <v>2023</v>
      </c>
      <c r="H622" s="671">
        <v>2023</v>
      </c>
      <c r="I622" s="673"/>
      <c r="J622" s="674"/>
      <c r="K622" s="674"/>
      <c r="L622" s="674"/>
      <c r="M622" s="674"/>
      <c r="N622" s="673" t="s">
        <v>61</v>
      </c>
      <c r="O622" s="674" t="s">
        <v>908</v>
      </c>
      <c r="P622" s="674"/>
      <c r="Q622" s="674"/>
      <c r="R622" s="674"/>
      <c r="S622" s="673" t="s">
        <v>45</v>
      </c>
      <c r="T622" s="674" t="s">
        <v>908</v>
      </c>
      <c r="U622" s="674"/>
      <c r="V622" s="673"/>
      <c r="W622" s="673"/>
      <c r="X622" s="673" t="s">
        <v>53</v>
      </c>
      <c r="Y622" s="674" t="s">
        <v>908</v>
      </c>
      <c r="Z622" s="674"/>
      <c r="AA622" s="673"/>
      <c r="AB622" s="673"/>
      <c r="AC622" s="673" t="s">
        <v>136</v>
      </c>
      <c r="AD622" s="674" t="s">
        <v>908</v>
      </c>
      <c r="AE622" s="674"/>
      <c r="AF622" s="673"/>
      <c r="AG622" s="673"/>
      <c r="AH622" s="673"/>
      <c r="AI622" s="674"/>
      <c r="AJ622" s="674"/>
      <c r="AK622" s="673"/>
      <c r="AL622" s="673"/>
      <c r="AM622" s="673"/>
      <c r="AN622" s="673"/>
      <c r="AO622" s="674"/>
      <c r="AP622" s="673"/>
      <c r="AQ622" s="673"/>
      <c r="AR622" s="673"/>
      <c r="AS622" s="673"/>
      <c r="AT622" s="673"/>
      <c r="AU622" s="673"/>
      <c r="AV622" s="675"/>
    </row>
    <row r="623" spans="1:48" s="762" customFormat="1" ht="28.8" hidden="1">
      <c r="A623" s="755" t="s">
        <v>2933</v>
      </c>
      <c r="B623" s="756" t="s">
        <v>2934</v>
      </c>
      <c r="C623" s="756"/>
      <c r="D623" s="757" t="s">
        <v>662</v>
      </c>
      <c r="E623" s="757" t="s">
        <v>2038</v>
      </c>
      <c r="F623" s="758">
        <v>2024</v>
      </c>
      <c r="G623" s="758">
        <v>2024</v>
      </c>
      <c r="H623" s="758">
        <v>2024</v>
      </c>
      <c r="I623" s="759"/>
      <c r="J623" s="760"/>
      <c r="K623" s="760"/>
      <c r="L623" s="760"/>
      <c r="M623" s="760"/>
      <c r="N623" s="759" t="s">
        <v>2935</v>
      </c>
      <c r="O623" s="760"/>
      <c r="P623" s="760"/>
      <c r="Q623" s="760"/>
      <c r="R623" s="760"/>
      <c r="S623" s="759" t="s">
        <v>2936</v>
      </c>
      <c r="T623" s="760"/>
      <c r="U623" s="760"/>
      <c r="V623" s="759"/>
      <c r="W623" s="759"/>
      <c r="X623" s="759" t="s">
        <v>2937</v>
      </c>
      <c r="Y623" s="760"/>
      <c r="Z623" s="760"/>
      <c r="AA623" s="759"/>
      <c r="AB623" s="759"/>
      <c r="AC623" s="759" t="s">
        <v>2938</v>
      </c>
      <c r="AD623" s="760"/>
      <c r="AE623" s="760"/>
      <c r="AF623" s="759"/>
      <c r="AG623" s="759"/>
      <c r="AH623" s="759" t="s">
        <v>2939</v>
      </c>
      <c r="AI623" s="760"/>
      <c r="AJ623" s="760"/>
      <c r="AK623" s="759"/>
      <c r="AL623" s="759"/>
      <c r="AM623" s="759" t="s">
        <v>2940</v>
      </c>
      <c r="AN623" s="759"/>
      <c r="AO623" s="760"/>
      <c r="AP623" s="759"/>
      <c r="AQ623" s="759"/>
      <c r="AR623" s="759"/>
      <c r="AS623" s="759"/>
      <c r="AT623" s="759"/>
      <c r="AU623" s="759"/>
      <c r="AV623" s="761"/>
    </row>
    <row r="624" spans="1:48" ht="28.8" hidden="1">
      <c r="A624" s="755" t="s">
        <v>2941</v>
      </c>
      <c r="B624" s="756" t="s">
        <v>2942</v>
      </c>
      <c r="C624" s="756"/>
      <c r="D624" s="757" t="s">
        <v>591</v>
      </c>
      <c r="E624" s="757" t="s">
        <v>2038</v>
      </c>
      <c r="F624" s="758">
        <v>2024</v>
      </c>
      <c r="G624" s="758">
        <v>2024</v>
      </c>
      <c r="H624" s="758">
        <v>2024</v>
      </c>
      <c r="I624" s="759" t="s">
        <v>2943</v>
      </c>
      <c r="J624" s="760"/>
      <c r="K624" s="760"/>
      <c r="L624" s="760"/>
      <c r="M624" s="760"/>
      <c r="N624" s="759" t="s">
        <v>2944</v>
      </c>
      <c r="O624" s="760"/>
      <c r="P624" s="760"/>
      <c r="Q624" s="760"/>
      <c r="R624" s="760"/>
      <c r="S624" s="759" t="s">
        <v>2945</v>
      </c>
      <c r="T624" s="760"/>
      <c r="U624" s="760"/>
      <c r="V624" s="759"/>
      <c r="W624" s="759"/>
      <c r="X624" s="759" t="s">
        <v>2946</v>
      </c>
      <c r="Y624" s="760"/>
      <c r="Z624" s="760"/>
      <c r="AA624" s="759"/>
      <c r="AB624" s="759"/>
      <c r="AC624" s="759" t="s">
        <v>2947</v>
      </c>
      <c r="AD624" s="760"/>
      <c r="AE624" s="760"/>
      <c r="AF624" s="759"/>
      <c r="AG624" s="759"/>
      <c r="AH624" s="759" t="s">
        <v>2939</v>
      </c>
      <c r="AI624" s="760"/>
      <c r="AJ624" s="760"/>
      <c r="AK624" s="759"/>
      <c r="AL624" s="759"/>
      <c r="AM624" s="759"/>
      <c r="AN624" s="759"/>
      <c r="AO624" s="760"/>
      <c r="AP624" s="759"/>
      <c r="AQ624" s="759"/>
      <c r="AR624" s="759"/>
      <c r="AS624" s="759"/>
      <c r="AT624" s="759"/>
      <c r="AU624" s="759"/>
      <c r="AV624" s="761"/>
    </row>
    <row r="625" spans="1:48" s="762" customFormat="1" ht="43.2" hidden="1">
      <c r="A625" s="755" t="s">
        <v>2948</v>
      </c>
      <c r="B625" s="756" t="s">
        <v>2949</v>
      </c>
      <c r="C625" s="756"/>
      <c r="D625" s="757"/>
      <c r="E625" s="757"/>
      <c r="F625" s="758">
        <v>2023</v>
      </c>
      <c r="G625" s="758">
        <v>2023</v>
      </c>
      <c r="H625" s="758">
        <v>2023</v>
      </c>
      <c r="I625" s="759" t="s">
        <v>2939</v>
      </c>
      <c r="J625" s="760"/>
      <c r="K625" s="760"/>
      <c r="L625" s="760"/>
      <c r="M625" s="760"/>
      <c r="N625" s="759" t="s">
        <v>2950</v>
      </c>
      <c r="O625" s="760"/>
      <c r="P625" s="760"/>
      <c r="Q625" s="760"/>
      <c r="R625" s="760"/>
      <c r="S625" s="759" t="s">
        <v>2951</v>
      </c>
      <c r="T625" s="760"/>
      <c r="U625" s="760"/>
      <c r="V625" s="759"/>
      <c r="W625" s="759"/>
      <c r="X625" s="759"/>
      <c r="Y625" s="760"/>
      <c r="Z625" s="760"/>
      <c r="AA625" s="759"/>
      <c r="AB625" s="759"/>
      <c r="AC625" s="759"/>
      <c r="AD625" s="760"/>
      <c r="AE625" s="760"/>
      <c r="AF625" s="759"/>
      <c r="AG625" s="759"/>
      <c r="AH625" s="759"/>
      <c r="AI625" s="760"/>
      <c r="AJ625" s="760"/>
      <c r="AK625" s="759"/>
      <c r="AL625" s="759"/>
      <c r="AM625" s="759"/>
      <c r="AN625" s="759"/>
      <c r="AO625" s="760"/>
      <c r="AP625" s="759"/>
      <c r="AQ625" s="759"/>
      <c r="AR625" s="759"/>
      <c r="AS625" s="759"/>
      <c r="AT625" s="759"/>
      <c r="AU625" s="759"/>
      <c r="AV625" s="761"/>
    </row>
    <row r="626" spans="1:48" ht="28.8" hidden="1">
      <c r="A626" s="686" t="s">
        <v>2398</v>
      </c>
      <c r="B626" s="687" t="s">
        <v>2399</v>
      </c>
      <c r="C626" s="687"/>
      <c r="D626" s="688" t="s">
        <v>602</v>
      </c>
      <c r="E626" s="688"/>
      <c r="F626" s="671">
        <v>2023</v>
      </c>
      <c r="G626" s="671">
        <v>2023</v>
      </c>
      <c r="H626" s="671">
        <v>2023</v>
      </c>
      <c r="I626" s="673" t="s">
        <v>51</v>
      </c>
      <c r="J626" s="674"/>
      <c r="K626" s="674"/>
      <c r="L626" s="674" t="s">
        <v>1046</v>
      </c>
      <c r="M626" s="674"/>
      <c r="N626" s="673" t="s">
        <v>51</v>
      </c>
      <c r="O626" s="674" t="s">
        <v>1046</v>
      </c>
      <c r="P626" s="674"/>
      <c r="Q626" s="674"/>
      <c r="R626" s="674"/>
      <c r="S626" s="673" t="s">
        <v>136</v>
      </c>
      <c r="T626" s="674" t="s">
        <v>908</v>
      </c>
      <c r="U626" s="674"/>
      <c r="V626" s="673"/>
      <c r="W626" s="673"/>
      <c r="X626" s="673" t="s">
        <v>1049</v>
      </c>
      <c r="Y626" s="674" t="s">
        <v>1046</v>
      </c>
      <c r="Z626" s="674"/>
      <c r="AA626" s="673"/>
      <c r="AB626" s="673"/>
      <c r="AC626" s="673" t="s">
        <v>2400</v>
      </c>
      <c r="AD626" s="674"/>
      <c r="AE626" s="674"/>
      <c r="AF626" s="673"/>
      <c r="AG626" s="673"/>
      <c r="AH626" s="673"/>
      <c r="AI626" s="674"/>
      <c r="AJ626" s="674"/>
      <c r="AK626" s="673"/>
      <c r="AL626" s="673"/>
      <c r="AM626" s="673"/>
      <c r="AN626" s="673"/>
      <c r="AO626" s="674"/>
      <c r="AP626" s="673"/>
      <c r="AQ626" s="673"/>
      <c r="AR626" s="673"/>
      <c r="AS626" s="673"/>
      <c r="AT626" s="673"/>
      <c r="AU626" s="673"/>
      <c r="AV626" s="675"/>
    </row>
    <row r="627" spans="1:48" ht="28.8" hidden="1">
      <c r="A627" s="686" t="s">
        <v>2952</v>
      </c>
      <c r="B627" s="687" t="s">
        <v>2953</v>
      </c>
      <c r="C627" s="687"/>
      <c r="D627" s="688" t="s">
        <v>595</v>
      </c>
      <c r="E627" s="688" t="s">
        <v>2038</v>
      </c>
      <c r="F627" s="671">
        <v>2023</v>
      </c>
      <c r="G627" s="671">
        <v>2023</v>
      </c>
      <c r="H627" s="671">
        <v>2023</v>
      </c>
      <c r="I627" s="673"/>
      <c r="J627" s="674"/>
      <c r="K627" s="674"/>
      <c r="L627" s="674"/>
      <c r="M627" s="674"/>
      <c r="N627" s="673" t="s">
        <v>53</v>
      </c>
      <c r="O627" s="674" t="s">
        <v>908</v>
      </c>
      <c r="P627" s="674"/>
      <c r="Q627" s="674"/>
      <c r="R627" s="674"/>
      <c r="S627" s="673" t="s">
        <v>390</v>
      </c>
      <c r="T627" s="674" t="s">
        <v>908</v>
      </c>
      <c r="U627" s="674"/>
      <c r="V627" s="673"/>
      <c r="W627" s="673"/>
      <c r="X627" s="673" t="s">
        <v>61</v>
      </c>
      <c r="Y627" s="674" t="s">
        <v>908</v>
      </c>
      <c r="Z627" s="674"/>
      <c r="AA627" s="673"/>
      <c r="AB627" s="673"/>
      <c r="AC627" s="673"/>
      <c r="AD627" s="674"/>
      <c r="AE627" s="674"/>
      <c r="AF627" s="673"/>
      <c r="AG627" s="673"/>
      <c r="AH627" s="673"/>
      <c r="AI627" s="674"/>
      <c r="AJ627" s="674"/>
      <c r="AK627" s="673"/>
      <c r="AL627" s="673"/>
      <c r="AM627" s="673"/>
      <c r="AN627" s="673"/>
      <c r="AO627" s="674"/>
      <c r="AP627" s="673"/>
      <c r="AQ627" s="673"/>
      <c r="AR627" s="673"/>
      <c r="AS627" s="673"/>
      <c r="AT627" s="673"/>
      <c r="AU627" s="673"/>
      <c r="AV627" s="675"/>
    </row>
    <row r="628" spans="1:48" ht="43.2" hidden="1">
      <c r="A628" s="686" t="s">
        <v>2954</v>
      </c>
      <c r="B628" s="687" t="s">
        <v>2955</v>
      </c>
      <c r="C628" s="687"/>
      <c r="D628" s="688" t="s">
        <v>591</v>
      </c>
      <c r="E628" s="688" t="s">
        <v>2038</v>
      </c>
      <c r="F628" s="671">
        <v>2023</v>
      </c>
      <c r="G628" s="671">
        <v>2023</v>
      </c>
      <c r="H628" s="671">
        <v>2023</v>
      </c>
      <c r="I628" s="673"/>
      <c r="J628" s="674"/>
      <c r="K628" s="674"/>
      <c r="L628" s="674"/>
      <c r="M628" s="674"/>
      <c r="N628" s="673" t="s">
        <v>61</v>
      </c>
      <c r="O628" s="674" t="s">
        <v>908</v>
      </c>
      <c r="P628" s="674"/>
      <c r="Q628" s="674"/>
      <c r="R628" s="674"/>
      <c r="S628" s="673" t="s">
        <v>2956</v>
      </c>
      <c r="T628" s="674"/>
      <c r="U628" s="674"/>
      <c r="V628" s="673"/>
      <c r="W628" s="673"/>
      <c r="X628" s="673" t="s">
        <v>898</v>
      </c>
      <c r="Y628" s="674"/>
      <c r="Z628" s="674"/>
      <c r="AA628" s="673"/>
      <c r="AB628" s="673"/>
      <c r="AC628" s="673" t="s">
        <v>2957</v>
      </c>
      <c r="AD628" s="674"/>
      <c r="AE628" s="674"/>
      <c r="AF628" s="673"/>
      <c r="AG628" s="673"/>
      <c r="AH628" s="673"/>
      <c r="AI628" s="674"/>
      <c r="AJ628" s="674"/>
      <c r="AK628" s="673"/>
      <c r="AL628" s="673"/>
      <c r="AM628" s="673"/>
      <c r="AN628" s="673"/>
      <c r="AO628" s="674"/>
      <c r="AP628" s="673"/>
      <c r="AQ628" s="673"/>
      <c r="AR628" s="673"/>
      <c r="AS628" s="673"/>
      <c r="AT628" s="673"/>
      <c r="AU628" s="673"/>
      <c r="AV628" s="675"/>
    </row>
    <row r="629" spans="1:48" ht="28.8">
      <c r="A629" s="686" t="s">
        <v>2958</v>
      </c>
      <c r="B629" s="687" t="s">
        <v>2383</v>
      </c>
      <c r="C629" s="687" t="s">
        <v>2558</v>
      </c>
      <c r="D629" s="688" t="s">
        <v>1070</v>
      </c>
      <c r="E629" s="688" t="s">
        <v>2038</v>
      </c>
      <c r="F629" s="671">
        <v>2024</v>
      </c>
      <c r="G629" s="671">
        <v>2024</v>
      </c>
      <c r="H629" s="671">
        <v>2024</v>
      </c>
      <c r="I629" s="673" t="s">
        <v>43</v>
      </c>
      <c r="J629" s="674">
        <v>6839500</v>
      </c>
      <c r="K629" s="810" t="s">
        <v>2959</v>
      </c>
      <c r="L629" s="674" t="s">
        <v>908</v>
      </c>
      <c r="M629" s="674" t="s">
        <v>2559</v>
      </c>
      <c r="N629" s="673" t="s">
        <v>43</v>
      </c>
      <c r="O629" s="674" t="s">
        <v>908</v>
      </c>
      <c r="P629" s="674" t="s">
        <v>2559</v>
      </c>
      <c r="Q629" s="674">
        <v>6839500</v>
      </c>
      <c r="R629" s="810" t="s">
        <v>2959</v>
      </c>
      <c r="S629" s="673" t="s">
        <v>390</v>
      </c>
      <c r="T629" s="674" t="s">
        <v>908</v>
      </c>
      <c r="U629" s="674" t="s">
        <v>2559</v>
      </c>
      <c r="V629" s="673">
        <v>6837723</v>
      </c>
      <c r="W629" s="811" t="s">
        <v>2960</v>
      </c>
      <c r="X629" s="673" t="s">
        <v>41</v>
      </c>
      <c r="Y629" s="674" t="s">
        <v>908</v>
      </c>
      <c r="Z629" s="674" t="s">
        <v>2559</v>
      </c>
      <c r="AA629" s="673">
        <v>6767777</v>
      </c>
      <c r="AB629" s="811" t="s">
        <v>2961</v>
      </c>
      <c r="AC629" s="673" t="s">
        <v>2962</v>
      </c>
      <c r="AD629" s="674" t="s">
        <v>908</v>
      </c>
      <c r="AE629" s="674" t="s">
        <v>2559</v>
      </c>
      <c r="AF629" s="673"/>
      <c r="AG629" s="673">
        <v>1203210005</v>
      </c>
      <c r="AH629" s="673" t="s">
        <v>2963</v>
      </c>
      <c r="AI629" s="674" t="s">
        <v>908</v>
      </c>
      <c r="AJ629" s="674" t="s">
        <v>2559</v>
      </c>
      <c r="AK629" s="673"/>
      <c r="AL629" s="673">
        <v>1203210086</v>
      </c>
      <c r="AM629" s="673" t="s">
        <v>2964</v>
      </c>
      <c r="AN629" s="674" t="s">
        <v>908</v>
      </c>
      <c r="AO629" s="674" t="s">
        <v>2559</v>
      </c>
      <c r="AP629" s="673"/>
      <c r="AQ629" s="673">
        <v>1203210141</v>
      </c>
      <c r="AR629" s="673"/>
      <c r="AS629" s="673"/>
      <c r="AT629" s="673"/>
      <c r="AU629" s="673"/>
      <c r="AV629" s="675"/>
    </row>
    <row r="630" spans="1:48" ht="28.8" hidden="1">
      <c r="A630" s="686" t="s">
        <v>2965</v>
      </c>
      <c r="B630" s="687" t="s">
        <v>2966</v>
      </c>
      <c r="C630" s="687"/>
      <c r="D630" s="688" t="s">
        <v>610</v>
      </c>
      <c r="E630" s="688" t="s">
        <v>2038</v>
      </c>
      <c r="F630" s="671">
        <v>2023</v>
      </c>
      <c r="G630" s="671">
        <v>2023</v>
      </c>
      <c r="H630" s="671">
        <v>2023</v>
      </c>
      <c r="I630" s="673" t="s">
        <v>390</v>
      </c>
      <c r="J630" s="674"/>
      <c r="K630" s="674"/>
      <c r="L630" s="674" t="s">
        <v>908</v>
      </c>
      <c r="M630" s="674"/>
      <c r="N630" s="673" t="s">
        <v>390</v>
      </c>
      <c r="O630" s="674" t="s">
        <v>908</v>
      </c>
      <c r="P630" s="674"/>
      <c r="Q630" s="674"/>
      <c r="R630" s="674"/>
      <c r="S630" s="673" t="s">
        <v>41</v>
      </c>
      <c r="T630" s="674" t="s">
        <v>908</v>
      </c>
      <c r="U630" s="674"/>
      <c r="V630" s="673"/>
      <c r="W630" s="673"/>
      <c r="X630" s="673" t="s">
        <v>2967</v>
      </c>
      <c r="Y630" s="674"/>
      <c r="Z630" s="674"/>
      <c r="AA630" s="673"/>
      <c r="AB630" s="673"/>
      <c r="AC630" s="673" t="s">
        <v>2968</v>
      </c>
      <c r="AD630" s="674"/>
      <c r="AE630" s="674"/>
      <c r="AF630" s="673"/>
      <c r="AG630" s="673"/>
      <c r="AH630" s="673" t="s">
        <v>2969</v>
      </c>
      <c r="AI630" s="674"/>
      <c r="AJ630" s="674"/>
      <c r="AK630" s="673"/>
      <c r="AL630" s="673"/>
      <c r="AM630" s="673"/>
      <c r="AN630" s="673"/>
      <c r="AO630" s="674"/>
      <c r="AP630" s="673"/>
      <c r="AQ630" s="673"/>
      <c r="AR630" s="673"/>
      <c r="AS630" s="673"/>
      <c r="AT630" s="673"/>
      <c r="AU630" s="673"/>
      <c r="AV630" s="675"/>
    </row>
    <row r="631" spans="1:48" ht="28.8" hidden="1">
      <c r="A631" s="686" t="s">
        <v>2970</v>
      </c>
      <c r="B631" s="687" t="s">
        <v>2971</v>
      </c>
      <c r="C631" s="687"/>
      <c r="D631" s="688" t="s">
        <v>602</v>
      </c>
      <c r="E631" s="688"/>
      <c r="F631" s="671">
        <v>2023</v>
      </c>
      <c r="G631" s="671">
        <v>2023</v>
      </c>
      <c r="H631" s="671">
        <v>2023</v>
      </c>
      <c r="I631" s="673"/>
      <c r="J631" s="674"/>
      <c r="K631" s="674"/>
      <c r="L631" s="674"/>
      <c r="M631" s="674"/>
      <c r="N631" s="673" t="s">
        <v>137</v>
      </c>
      <c r="O631" s="674" t="s">
        <v>974</v>
      </c>
      <c r="P631" s="674"/>
      <c r="Q631" s="674"/>
      <c r="R631" s="674"/>
      <c r="S631" s="673" t="s">
        <v>390</v>
      </c>
      <c r="T631" s="674" t="s">
        <v>908</v>
      </c>
      <c r="U631" s="674"/>
      <c r="V631" s="673"/>
      <c r="W631" s="673"/>
      <c r="X631" s="673" t="s">
        <v>43</v>
      </c>
      <c r="Y631" s="674" t="s">
        <v>908</v>
      </c>
      <c r="Z631" s="674"/>
      <c r="AA631" s="673"/>
      <c r="AB631" s="673"/>
      <c r="AC631" s="673" t="s">
        <v>2972</v>
      </c>
      <c r="AD631" s="674"/>
      <c r="AE631" s="674"/>
      <c r="AF631" s="673"/>
      <c r="AG631" s="673"/>
      <c r="AH631" s="673" t="s">
        <v>2973</v>
      </c>
      <c r="AI631" s="674"/>
      <c r="AJ631" s="674"/>
      <c r="AK631" s="673"/>
      <c r="AL631" s="673"/>
      <c r="AM631" s="673" t="s">
        <v>2974</v>
      </c>
      <c r="AN631" s="673"/>
      <c r="AO631" s="674"/>
      <c r="AP631" s="673"/>
      <c r="AQ631" s="673"/>
      <c r="AR631" s="673"/>
      <c r="AS631" s="673"/>
      <c r="AT631" s="673"/>
      <c r="AU631" s="673"/>
      <c r="AV631" s="675"/>
    </row>
    <row r="632" spans="1:48" ht="28.8" hidden="1">
      <c r="A632" s="686" t="s">
        <v>2975</v>
      </c>
      <c r="B632" s="687" t="s">
        <v>2976</v>
      </c>
      <c r="C632" s="687"/>
      <c r="D632" s="688" t="s">
        <v>610</v>
      </c>
      <c r="E632" s="688" t="s">
        <v>2038</v>
      </c>
      <c r="F632" s="671">
        <v>2023</v>
      </c>
      <c r="G632" s="671">
        <v>2023</v>
      </c>
      <c r="H632" s="671">
        <v>2023</v>
      </c>
      <c r="I632" s="673"/>
      <c r="J632" s="674"/>
      <c r="K632" s="674"/>
      <c r="L632" s="674"/>
      <c r="M632" s="674"/>
      <c r="N632" s="673" t="s">
        <v>43</v>
      </c>
      <c r="O632" s="674" t="s">
        <v>908</v>
      </c>
      <c r="P632" s="674"/>
      <c r="Q632" s="674"/>
      <c r="R632" s="674"/>
      <c r="S632" s="673" t="s">
        <v>377</v>
      </c>
      <c r="T632" s="674" t="s">
        <v>641</v>
      </c>
      <c r="U632" s="674"/>
      <c r="V632" s="673"/>
      <c r="W632" s="673"/>
      <c r="X632" s="673" t="s">
        <v>136</v>
      </c>
      <c r="Y632" s="674" t="s">
        <v>908</v>
      </c>
      <c r="Z632" s="674"/>
      <c r="AA632" s="673"/>
      <c r="AB632" s="673"/>
      <c r="AC632" s="673" t="s">
        <v>2977</v>
      </c>
      <c r="AD632" s="674"/>
      <c r="AE632" s="674"/>
      <c r="AF632" s="673"/>
      <c r="AG632" s="673"/>
      <c r="AH632" s="673" t="s">
        <v>2978</v>
      </c>
      <c r="AI632" s="674"/>
      <c r="AJ632" s="674"/>
      <c r="AK632" s="673"/>
      <c r="AL632" s="673"/>
      <c r="AM632" s="673" t="s">
        <v>2979</v>
      </c>
      <c r="AN632" s="673"/>
      <c r="AO632" s="674"/>
      <c r="AP632" s="673"/>
      <c r="AQ632" s="673"/>
      <c r="AR632" s="673"/>
      <c r="AS632" s="673"/>
      <c r="AT632" s="673"/>
      <c r="AU632" s="673"/>
      <c r="AV632" s="675"/>
    </row>
    <row r="633" spans="1:48" ht="28.8" hidden="1">
      <c r="A633" s="686" t="s">
        <v>2980</v>
      </c>
      <c r="B633" s="687" t="s">
        <v>2674</v>
      </c>
      <c r="C633" s="687"/>
      <c r="D633" s="688" t="s">
        <v>662</v>
      </c>
      <c r="E633" s="688" t="s">
        <v>2038</v>
      </c>
      <c r="F633" s="671">
        <v>2023</v>
      </c>
      <c r="G633" s="671">
        <v>2023</v>
      </c>
      <c r="H633" s="671">
        <v>2023</v>
      </c>
      <c r="I633" s="673"/>
      <c r="J633" s="674"/>
      <c r="K633" s="674"/>
      <c r="L633" s="674"/>
      <c r="M633" s="674"/>
      <c r="N633" s="673" t="s">
        <v>456</v>
      </c>
      <c r="O633" s="674" t="s">
        <v>908</v>
      </c>
      <c r="P633" s="674"/>
      <c r="Q633" s="674"/>
      <c r="R633" s="674"/>
      <c r="S633" s="673" t="s">
        <v>419</v>
      </c>
      <c r="T633" s="674" t="s">
        <v>641</v>
      </c>
      <c r="U633" s="674"/>
      <c r="V633" s="673"/>
      <c r="W633" s="673"/>
      <c r="X633" s="673" t="s">
        <v>433</v>
      </c>
      <c r="Y633" s="674" t="s">
        <v>908</v>
      </c>
      <c r="Z633" s="674"/>
      <c r="AA633" s="673"/>
      <c r="AB633" s="673"/>
      <c r="AC633" s="673"/>
      <c r="AD633" s="674"/>
      <c r="AE633" s="674"/>
      <c r="AF633" s="673"/>
      <c r="AG633" s="673"/>
      <c r="AH633" s="673"/>
      <c r="AI633" s="674"/>
      <c r="AJ633" s="674"/>
      <c r="AK633" s="673"/>
      <c r="AL633" s="673"/>
      <c r="AM633" s="673"/>
      <c r="AN633" s="673"/>
      <c r="AO633" s="674"/>
      <c r="AP633" s="673"/>
      <c r="AQ633" s="673"/>
      <c r="AR633" s="673"/>
      <c r="AS633" s="673"/>
      <c r="AT633" s="673"/>
      <c r="AU633" s="673"/>
      <c r="AV633" s="675"/>
    </row>
    <row r="634" spans="1:48" ht="57.6" hidden="1">
      <c r="A634" s="686" t="s">
        <v>2981</v>
      </c>
      <c r="B634" s="687" t="s">
        <v>2982</v>
      </c>
      <c r="C634" s="687"/>
      <c r="D634" s="688" t="s">
        <v>662</v>
      </c>
      <c r="E634" s="688" t="s">
        <v>2038</v>
      </c>
      <c r="F634" s="671">
        <v>2024</v>
      </c>
      <c r="G634" s="671">
        <v>2024</v>
      </c>
      <c r="H634" s="671">
        <v>2024</v>
      </c>
      <c r="I634" s="673" t="s">
        <v>419</v>
      </c>
      <c r="J634" s="674" t="s">
        <v>2983</v>
      </c>
      <c r="K634" s="810" t="s">
        <v>2984</v>
      </c>
      <c r="L634" s="674" t="s">
        <v>641</v>
      </c>
      <c r="M634" s="674" t="s">
        <v>2559</v>
      </c>
      <c r="N634" s="673" t="s">
        <v>419</v>
      </c>
      <c r="O634" s="674" t="s">
        <v>641</v>
      </c>
      <c r="P634" s="674" t="s">
        <v>2559</v>
      </c>
      <c r="Q634" s="674" t="s">
        <v>2983</v>
      </c>
      <c r="R634" s="810" t="s">
        <v>2984</v>
      </c>
      <c r="S634" s="673" t="s">
        <v>377</v>
      </c>
      <c r="T634" s="674" t="s">
        <v>641</v>
      </c>
      <c r="U634" s="674" t="s">
        <v>2559</v>
      </c>
      <c r="V634" s="673" t="s">
        <v>2985</v>
      </c>
      <c r="W634" s="811" t="s">
        <v>2986</v>
      </c>
      <c r="X634" s="673" t="s">
        <v>456</v>
      </c>
      <c r="Y634" s="674" t="s">
        <v>908</v>
      </c>
      <c r="Z634" s="674" t="s">
        <v>2559</v>
      </c>
      <c r="AA634" s="673">
        <v>6803558</v>
      </c>
      <c r="AB634" s="811" t="s">
        <v>2987</v>
      </c>
      <c r="AC634" s="673" t="s">
        <v>442</v>
      </c>
      <c r="AD634" s="674" t="s">
        <v>908</v>
      </c>
      <c r="AE634" s="674" t="s">
        <v>2559</v>
      </c>
      <c r="AF634" s="673">
        <v>6854678</v>
      </c>
      <c r="AG634" s="811" t="s">
        <v>2988</v>
      </c>
      <c r="AH634" s="673"/>
      <c r="AI634" s="674"/>
      <c r="AJ634" s="674"/>
      <c r="AK634" s="673"/>
      <c r="AL634" s="673"/>
      <c r="AM634" s="673"/>
      <c r="AN634" s="673"/>
      <c r="AO634" s="674"/>
      <c r="AP634" s="673"/>
      <c r="AQ634" s="673"/>
      <c r="AR634" s="673"/>
      <c r="AS634" s="673"/>
      <c r="AT634" s="673"/>
      <c r="AU634" s="673"/>
      <c r="AV634" s="675"/>
    </row>
    <row r="635" spans="1:48" ht="28.8" hidden="1">
      <c r="A635" s="686" t="s">
        <v>2989</v>
      </c>
      <c r="B635" s="687" t="s">
        <v>191</v>
      </c>
      <c r="C635" s="687"/>
      <c r="D635" s="688" t="s">
        <v>969</v>
      </c>
      <c r="E635" s="688"/>
      <c r="F635" s="671">
        <v>2023</v>
      </c>
      <c r="G635" s="671">
        <v>2023</v>
      </c>
      <c r="H635" s="671">
        <v>2023</v>
      </c>
      <c r="I635" s="673"/>
      <c r="J635" s="674"/>
      <c r="K635" s="674"/>
      <c r="L635" s="674"/>
      <c r="M635" s="674"/>
      <c r="N635" s="673" t="s">
        <v>442</v>
      </c>
      <c r="O635" s="674" t="s">
        <v>908</v>
      </c>
      <c r="P635" s="674"/>
      <c r="Q635" s="674"/>
      <c r="R635" s="674"/>
      <c r="S635" s="673"/>
      <c r="T635" s="674"/>
      <c r="U635" s="674"/>
      <c r="V635" s="673"/>
      <c r="W635" s="673"/>
      <c r="X635" s="673"/>
      <c r="Y635" s="674"/>
      <c r="Z635" s="674"/>
      <c r="AA635" s="673"/>
      <c r="AB635" s="673"/>
      <c r="AC635" s="673"/>
      <c r="AD635" s="674"/>
      <c r="AE635" s="674"/>
      <c r="AF635" s="673"/>
      <c r="AG635" s="673"/>
      <c r="AH635" s="673"/>
      <c r="AI635" s="674"/>
      <c r="AJ635" s="674"/>
      <c r="AK635" s="673"/>
      <c r="AL635" s="673"/>
      <c r="AM635" s="673"/>
      <c r="AN635" s="673"/>
      <c r="AO635" s="674"/>
      <c r="AP635" s="673"/>
      <c r="AQ635" s="673"/>
      <c r="AR635" s="673"/>
      <c r="AS635" s="673"/>
      <c r="AT635" s="673"/>
      <c r="AU635" s="673"/>
      <c r="AV635" s="675"/>
    </row>
    <row r="636" spans="1:48" ht="28.8" hidden="1">
      <c r="A636" s="689" t="s">
        <v>2990</v>
      </c>
      <c r="B636" s="687" t="s">
        <v>2991</v>
      </c>
      <c r="C636" s="687"/>
      <c r="D636" s="688" t="s">
        <v>617</v>
      </c>
      <c r="E636" s="688"/>
      <c r="F636" s="671"/>
      <c r="G636" s="671"/>
      <c r="H636" s="700">
        <v>2021</v>
      </c>
      <c r="I636" s="673"/>
      <c r="J636" s="674"/>
      <c r="K636" s="674"/>
      <c r="L636" s="674"/>
      <c r="M636" s="674"/>
      <c r="N636" s="673"/>
      <c r="O636" s="674"/>
      <c r="P636" s="674"/>
      <c r="Q636" s="674"/>
      <c r="R636" s="674"/>
      <c r="S636" s="673"/>
      <c r="T636" s="674"/>
      <c r="U636" s="674"/>
      <c r="V636" s="673"/>
      <c r="W636" s="673"/>
      <c r="X636" s="673"/>
      <c r="Y636" s="674"/>
      <c r="Z636" s="674"/>
      <c r="AA636" s="673"/>
      <c r="AB636" s="673"/>
      <c r="AC636" s="673"/>
      <c r="AD636" s="674"/>
      <c r="AE636" s="674"/>
      <c r="AF636" s="673"/>
      <c r="AG636" s="673"/>
      <c r="AH636" s="673"/>
      <c r="AI636" s="674"/>
      <c r="AJ636" s="674"/>
      <c r="AK636" s="673"/>
      <c r="AL636" s="673"/>
      <c r="AM636" s="673"/>
      <c r="AN636" s="673"/>
      <c r="AO636" s="674"/>
      <c r="AP636" s="673"/>
      <c r="AQ636" s="673"/>
      <c r="AR636" s="673"/>
      <c r="AS636" s="673"/>
      <c r="AT636" s="673"/>
      <c r="AU636" s="673"/>
      <c r="AV636" s="675"/>
    </row>
    <row r="637" spans="1:48" ht="28.8" hidden="1">
      <c r="A637" s="686" t="s">
        <v>2992</v>
      </c>
      <c r="B637" s="687" t="s">
        <v>2993</v>
      </c>
      <c r="C637" s="687"/>
      <c r="D637" s="688" t="s">
        <v>2132</v>
      </c>
      <c r="E637" s="688"/>
      <c r="F637" s="671"/>
      <c r="G637" s="671"/>
      <c r="H637" s="700"/>
      <c r="I637" s="673"/>
      <c r="J637" s="674"/>
      <c r="K637" s="674"/>
      <c r="L637" s="674"/>
      <c r="M637" s="674"/>
      <c r="N637" s="673"/>
      <c r="O637" s="674"/>
      <c r="P637" s="674"/>
      <c r="Q637" s="674"/>
      <c r="R637" s="674"/>
      <c r="S637" s="673"/>
      <c r="T637" s="674"/>
      <c r="U637" s="674"/>
      <c r="V637" s="673"/>
      <c r="W637" s="673"/>
      <c r="X637" s="673"/>
      <c r="Y637" s="674"/>
      <c r="Z637" s="674"/>
      <c r="AA637" s="673"/>
      <c r="AB637" s="673"/>
      <c r="AC637" s="673"/>
      <c r="AD637" s="674"/>
      <c r="AE637" s="674"/>
      <c r="AF637" s="673"/>
      <c r="AG637" s="673"/>
      <c r="AH637" s="673"/>
      <c r="AI637" s="674"/>
      <c r="AJ637" s="674"/>
      <c r="AK637" s="673"/>
      <c r="AL637" s="673"/>
      <c r="AM637" s="673"/>
      <c r="AN637" s="673"/>
      <c r="AO637" s="674"/>
      <c r="AP637" s="673"/>
      <c r="AQ637" s="673"/>
      <c r="AR637" s="673"/>
      <c r="AS637" s="673"/>
      <c r="AT637" s="673"/>
      <c r="AU637" s="673"/>
      <c r="AV637" s="675"/>
    </row>
    <row r="638" spans="1:48" ht="28.8" hidden="1">
      <c r="A638" s="686" t="s">
        <v>2994</v>
      </c>
      <c r="B638" s="687" t="s">
        <v>2995</v>
      </c>
      <c r="C638" s="687"/>
      <c r="D638" s="688" t="s">
        <v>1070</v>
      </c>
      <c r="E638" s="688" t="s">
        <v>2038</v>
      </c>
      <c r="F638" s="671">
        <v>2023</v>
      </c>
      <c r="G638" s="671">
        <v>2023</v>
      </c>
      <c r="H638" s="671">
        <v>2023</v>
      </c>
      <c r="I638" s="673" t="s">
        <v>20</v>
      </c>
      <c r="J638" s="674"/>
      <c r="K638" s="674"/>
      <c r="L638" s="674" t="s">
        <v>1097</v>
      </c>
      <c r="M638" s="674"/>
      <c r="N638" s="673" t="s">
        <v>20</v>
      </c>
      <c r="O638" s="674" t="s">
        <v>974</v>
      </c>
      <c r="P638" s="674"/>
      <c r="Q638" s="674"/>
      <c r="R638" s="674"/>
      <c r="S638" s="673" t="s">
        <v>2818</v>
      </c>
      <c r="T638" s="674"/>
      <c r="U638" s="674"/>
      <c r="V638" s="673"/>
      <c r="W638" s="673"/>
      <c r="X638" s="673" t="s">
        <v>2996</v>
      </c>
      <c r="Y638" s="674"/>
      <c r="Z638" s="674"/>
      <c r="AA638" s="673"/>
      <c r="AB638" s="673"/>
      <c r="AC638" s="673"/>
      <c r="AD638" s="674"/>
      <c r="AE638" s="674"/>
      <c r="AF638" s="673"/>
      <c r="AG638" s="673"/>
      <c r="AH638" s="673"/>
      <c r="AI638" s="674"/>
      <c r="AJ638" s="674"/>
      <c r="AK638" s="673"/>
      <c r="AL638" s="673"/>
      <c r="AM638" s="673"/>
      <c r="AN638" s="673"/>
      <c r="AO638" s="674"/>
      <c r="AP638" s="673"/>
      <c r="AQ638" s="673"/>
      <c r="AR638" s="673"/>
      <c r="AS638" s="673"/>
      <c r="AT638" s="673"/>
      <c r="AU638" s="673"/>
      <c r="AV638" s="675"/>
    </row>
    <row r="639" spans="1:48" ht="28.8" hidden="1">
      <c r="A639" s="686" t="s">
        <v>2997</v>
      </c>
      <c r="B639" s="687" t="s">
        <v>2971</v>
      </c>
      <c r="C639" s="687"/>
      <c r="D639" s="688" t="s">
        <v>662</v>
      </c>
      <c r="E639" s="688" t="s">
        <v>2038</v>
      </c>
      <c r="F639" s="671">
        <v>2023</v>
      </c>
      <c r="G639" s="671">
        <v>2023</v>
      </c>
      <c r="H639" s="671">
        <v>2023</v>
      </c>
      <c r="I639" s="673" t="s">
        <v>49</v>
      </c>
      <c r="J639" s="674"/>
      <c r="K639" s="674"/>
      <c r="L639" s="674" t="s">
        <v>974</v>
      </c>
      <c r="M639" s="674"/>
      <c r="N639" s="673" t="s">
        <v>20</v>
      </c>
      <c r="O639" s="674" t="s">
        <v>974</v>
      </c>
      <c r="P639" s="674"/>
      <c r="Q639" s="674"/>
      <c r="R639" s="674"/>
      <c r="S639" s="673" t="s">
        <v>95</v>
      </c>
      <c r="T639" s="674" t="s">
        <v>974</v>
      </c>
      <c r="U639" s="674"/>
      <c r="V639" s="673"/>
      <c r="W639" s="673"/>
      <c r="X639" s="673" t="s">
        <v>2998</v>
      </c>
      <c r="Y639" s="674"/>
      <c r="Z639" s="674"/>
      <c r="AA639" s="673"/>
      <c r="AB639" s="673"/>
      <c r="AC639" s="673" t="s">
        <v>2999</v>
      </c>
      <c r="AD639" s="674"/>
      <c r="AE639" s="674"/>
      <c r="AF639" s="673"/>
      <c r="AG639" s="673"/>
      <c r="AH639" s="673" t="s">
        <v>3000</v>
      </c>
      <c r="AI639" s="674"/>
      <c r="AJ639" s="674"/>
      <c r="AK639" s="673"/>
      <c r="AL639" s="673"/>
      <c r="AM639" s="673"/>
      <c r="AN639" s="673"/>
      <c r="AO639" s="674"/>
      <c r="AP639" s="673"/>
      <c r="AQ639" s="673"/>
      <c r="AR639" s="673"/>
      <c r="AS639" s="673"/>
      <c r="AT639" s="673"/>
      <c r="AU639" s="673"/>
      <c r="AV639" s="675"/>
    </row>
    <row r="640" spans="1:48" ht="57.6" hidden="1">
      <c r="A640" s="686" t="s">
        <v>3001</v>
      </c>
      <c r="B640" s="687" t="s">
        <v>3002</v>
      </c>
      <c r="C640" s="687"/>
      <c r="D640" s="688" t="s">
        <v>566</v>
      </c>
      <c r="E640" s="688"/>
      <c r="F640" s="671">
        <v>2023</v>
      </c>
      <c r="G640" s="671">
        <v>2023</v>
      </c>
      <c r="H640" s="671">
        <v>2023</v>
      </c>
      <c r="I640" s="673"/>
      <c r="J640" s="674"/>
      <c r="K640" s="674"/>
      <c r="L640" s="674"/>
      <c r="M640" s="674"/>
      <c r="N640" s="673" t="s">
        <v>3003</v>
      </c>
      <c r="O640" s="674"/>
      <c r="P640" s="674"/>
      <c r="Q640" s="674"/>
      <c r="R640" s="674"/>
      <c r="S640" s="673" t="s">
        <v>3004</v>
      </c>
      <c r="T640" s="674"/>
      <c r="U640" s="674"/>
      <c r="V640" s="673"/>
      <c r="W640" s="673"/>
      <c r="X640" s="673" t="s">
        <v>3005</v>
      </c>
      <c r="Y640" s="674"/>
      <c r="Z640" s="674"/>
      <c r="AA640" s="673"/>
      <c r="AB640" s="673"/>
      <c r="AC640" s="673" t="s">
        <v>33</v>
      </c>
      <c r="AD640" s="674" t="s">
        <v>974</v>
      </c>
      <c r="AE640" s="674"/>
      <c r="AF640" s="673"/>
      <c r="AG640" s="673"/>
      <c r="AH640" s="673" t="s">
        <v>3006</v>
      </c>
      <c r="AI640" s="674"/>
      <c r="AJ640" s="674"/>
      <c r="AK640" s="673"/>
      <c r="AL640" s="673"/>
      <c r="AM640" s="673" t="s">
        <v>3007</v>
      </c>
      <c r="AN640" s="673"/>
      <c r="AO640" s="674"/>
      <c r="AP640" s="673"/>
      <c r="AQ640" s="673"/>
      <c r="AR640" s="673"/>
      <c r="AS640" s="673"/>
      <c r="AT640" s="673"/>
      <c r="AU640" s="673"/>
      <c r="AV640" s="675"/>
    </row>
    <row r="641" spans="1:48" s="762" customFormat="1" hidden="1">
      <c r="A641" s="755" t="s">
        <v>3008</v>
      </c>
      <c r="B641" s="756"/>
      <c r="C641" s="756"/>
      <c r="D641" s="757"/>
      <c r="E641" s="757"/>
      <c r="F641" s="758">
        <v>2024</v>
      </c>
      <c r="G641" s="758">
        <v>2024</v>
      </c>
      <c r="H641" s="758">
        <v>2024</v>
      </c>
      <c r="I641" s="759"/>
      <c r="J641" s="760"/>
      <c r="K641" s="760"/>
      <c r="L641" s="760"/>
      <c r="M641" s="760"/>
      <c r="N641" s="759" t="s">
        <v>33</v>
      </c>
      <c r="O641" s="760" t="s">
        <v>974</v>
      </c>
      <c r="P641" s="760"/>
      <c r="Q641" s="760"/>
      <c r="R641" s="760"/>
      <c r="S641" s="759"/>
      <c r="T641" s="760"/>
      <c r="U641" s="760"/>
      <c r="V641" s="759"/>
      <c r="W641" s="759"/>
      <c r="X641" s="759"/>
      <c r="Y641" s="760"/>
      <c r="Z641" s="760"/>
      <c r="AA641" s="759"/>
      <c r="AB641" s="759"/>
      <c r="AC641" s="759"/>
      <c r="AD641" s="760"/>
      <c r="AE641" s="760"/>
      <c r="AF641" s="759"/>
      <c r="AG641" s="759"/>
      <c r="AH641" s="759"/>
      <c r="AI641" s="760"/>
      <c r="AJ641" s="760"/>
      <c r="AK641" s="759"/>
      <c r="AL641" s="759"/>
      <c r="AM641" s="759"/>
      <c r="AN641" s="759"/>
      <c r="AO641" s="760"/>
      <c r="AP641" s="759"/>
      <c r="AQ641" s="759"/>
      <c r="AR641" s="759"/>
      <c r="AS641" s="759"/>
      <c r="AT641" s="759"/>
      <c r="AU641" s="759"/>
      <c r="AV641" s="761"/>
    </row>
    <row r="642" spans="1:48" s="762" customFormat="1" hidden="1">
      <c r="A642" s="755" t="s">
        <v>3009</v>
      </c>
      <c r="B642" s="756"/>
      <c r="C642" s="756"/>
      <c r="D642" s="757"/>
      <c r="E642" s="757"/>
      <c r="F642" s="758">
        <v>2024</v>
      </c>
      <c r="G642" s="758">
        <v>2024</v>
      </c>
      <c r="H642" s="758">
        <v>2024</v>
      </c>
      <c r="I642" s="759"/>
      <c r="J642" s="760"/>
      <c r="K642" s="760"/>
      <c r="L642" s="760"/>
      <c r="M642" s="760"/>
      <c r="N642" s="759" t="s">
        <v>33</v>
      </c>
      <c r="O642" s="760" t="s">
        <v>974</v>
      </c>
      <c r="P642" s="760"/>
      <c r="Q642" s="760"/>
      <c r="R642" s="760"/>
      <c r="S642" s="759"/>
      <c r="T642" s="760"/>
      <c r="U642" s="760"/>
      <c r="V642" s="759"/>
      <c r="W642" s="759"/>
      <c r="X642" s="759"/>
      <c r="Y642" s="760"/>
      <c r="Z642" s="760"/>
      <c r="AA642" s="759"/>
      <c r="AB642" s="759"/>
      <c r="AC642" s="759"/>
      <c r="AD642" s="760"/>
      <c r="AE642" s="760"/>
      <c r="AF642" s="759"/>
      <c r="AG642" s="759"/>
      <c r="AH642" s="759"/>
      <c r="AI642" s="760"/>
      <c r="AJ642" s="760"/>
      <c r="AK642" s="759"/>
      <c r="AL642" s="759"/>
      <c r="AM642" s="759"/>
      <c r="AN642" s="759"/>
      <c r="AO642" s="760"/>
      <c r="AP642" s="759"/>
      <c r="AQ642" s="759"/>
      <c r="AR642" s="759"/>
      <c r="AS642" s="759"/>
      <c r="AT642" s="759"/>
      <c r="AU642" s="759"/>
      <c r="AV642" s="761"/>
    </row>
    <row r="643" spans="1:48" s="762" customFormat="1" hidden="1">
      <c r="A643" s="755" t="s">
        <v>3010</v>
      </c>
      <c r="B643" s="756"/>
      <c r="C643" s="756"/>
      <c r="D643" s="757"/>
      <c r="E643" s="757"/>
      <c r="F643" s="758">
        <v>2023</v>
      </c>
      <c r="G643" s="758">
        <v>2023</v>
      </c>
      <c r="H643" s="758">
        <v>2023</v>
      </c>
      <c r="I643" s="759"/>
      <c r="J643" s="760"/>
      <c r="K643" s="760"/>
      <c r="L643" s="760"/>
      <c r="M643" s="760"/>
      <c r="N643" s="759" t="s">
        <v>33</v>
      </c>
      <c r="O643" s="760" t="s">
        <v>974</v>
      </c>
      <c r="P643" s="760"/>
      <c r="Q643" s="760"/>
      <c r="R643" s="760"/>
      <c r="S643" s="759"/>
      <c r="T643" s="760"/>
      <c r="U643" s="760"/>
      <c r="V643" s="759"/>
      <c r="W643" s="759"/>
      <c r="X643" s="759"/>
      <c r="Y643" s="760"/>
      <c r="Z643" s="760"/>
      <c r="AA643" s="759"/>
      <c r="AB643" s="759"/>
      <c r="AC643" s="759"/>
      <c r="AD643" s="760"/>
      <c r="AE643" s="760"/>
      <c r="AF643" s="759"/>
      <c r="AG643" s="759"/>
      <c r="AH643" s="759"/>
      <c r="AI643" s="760"/>
      <c r="AJ643" s="760"/>
      <c r="AK643" s="759"/>
      <c r="AL643" s="759"/>
      <c r="AM643" s="759"/>
      <c r="AN643" s="759"/>
      <c r="AO643" s="760"/>
      <c r="AP643" s="759"/>
      <c r="AQ643" s="759"/>
      <c r="AR643" s="759"/>
      <c r="AS643" s="759"/>
      <c r="AT643" s="759"/>
      <c r="AU643" s="759"/>
      <c r="AV643" s="761"/>
    </row>
    <row r="644" spans="1:48" ht="28.8" hidden="1">
      <c r="A644" s="686" t="s">
        <v>3011</v>
      </c>
      <c r="B644" s="687" t="s">
        <v>3012</v>
      </c>
      <c r="C644" s="687"/>
      <c r="D644" s="688" t="s">
        <v>662</v>
      </c>
      <c r="E644" s="688" t="s">
        <v>2038</v>
      </c>
      <c r="F644" s="671">
        <v>2023</v>
      </c>
      <c r="G644" s="671">
        <v>2023</v>
      </c>
      <c r="H644" s="671">
        <v>2023</v>
      </c>
      <c r="I644" s="673"/>
      <c r="J644" s="674"/>
      <c r="K644" s="674"/>
      <c r="L644" s="674"/>
      <c r="M644" s="674"/>
      <c r="N644" s="673" t="s">
        <v>137</v>
      </c>
      <c r="O644" s="674" t="s">
        <v>974</v>
      </c>
      <c r="P644" s="674"/>
      <c r="Q644" s="674"/>
      <c r="R644" s="674"/>
      <c r="S644" s="673" t="s">
        <v>64</v>
      </c>
      <c r="T644" s="674" t="s">
        <v>974</v>
      </c>
      <c r="U644" s="674"/>
      <c r="V644" s="673"/>
      <c r="W644" s="673"/>
      <c r="X644" s="673" t="s">
        <v>95</v>
      </c>
      <c r="Y644" s="674" t="s">
        <v>974</v>
      </c>
      <c r="Z644" s="674"/>
      <c r="AA644" s="673"/>
      <c r="AB644" s="673"/>
      <c r="AC644" s="673" t="s">
        <v>3013</v>
      </c>
      <c r="AD644" s="674"/>
      <c r="AE644" s="674"/>
      <c r="AF644" s="673"/>
      <c r="AG644" s="673"/>
      <c r="AH644" s="673" t="s">
        <v>3014</v>
      </c>
      <c r="AI644" s="674"/>
      <c r="AJ644" s="674"/>
      <c r="AK644" s="673"/>
      <c r="AL644" s="673"/>
      <c r="AM644" s="673" t="s">
        <v>3015</v>
      </c>
      <c r="AN644" s="673"/>
      <c r="AO644" s="674"/>
      <c r="AP644" s="673"/>
      <c r="AQ644" s="673"/>
      <c r="AR644" s="673"/>
      <c r="AS644" s="673"/>
      <c r="AT644" s="673"/>
      <c r="AU644" s="673"/>
      <c r="AV644" s="675"/>
    </row>
    <row r="645" spans="1:48" ht="28.8" hidden="1">
      <c r="A645" s="686" t="s">
        <v>3016</v>
      </c>
      <c r="B645" s="687" t="s">
        <v>3017</v>
      </c>
      <c r="C645" s="687"/>
      <c r="D645" s="688" t="s">
        <v>662</v>
      </c>
      <c r="E645" s="688" t="s">
        <v>2038</v>
      </c>
      <c r="F645" s="671">
        <v>2024</v>
      </c>
      <c r="G645" s="671">
        <v>2024</v>
      </c>
      <c r="H645" s="671">
        <v>2024</v>
      </c>
      <c r="I645" s="673"/>
      <c r="J645" s="674"/>
      <c r="K645" s="674"/>
      <c r="L645" s="674"/>
      <c r="M645" s="674"/>
      <c r="N645" s="673" t="s">
        <v>49</v>
      </c>
      <c r="O645" s="674" t="s">
        <v>974</v>
      </c>
      <c r="P645" s="674" t="s">
        <v>2559</v>
      </c>
      <c r="Q645" s="674">
        <v>6843682</v>
      </c>
      <c r="R645" s="810" t="s">
        <v>3018</v>
      </c>
      <c r="S645" s="673" t="s">
        <v>3019</v>
      </c>
      <c r="T645" s="674" t="s">
        <v>974</v>
      </c>
      <c r="U645" s="674" t="s">
        <v>2559</v>
      </c>
      <c r="V645" s="673"/>
      <c r="W645" s="673">
        <v>1205210082</v>
      </c>
      <c r="X645" s="673" t="s">
        <v>3020</v>
      </c>
      <c r="Y645" s="674" t="s">
        <v>974</v>
      </c>
      <c r="Z645" s="674" t="s">
        <v>2559</v>
      </c>
      <c r="AA645" s="673"/>
      <c r="AB645" s="673">
        <v>1205210025</v>
      </c>
      <c r="AC645" s="673"/>
      <c r="AD645" s="674"/>
      <c r="AE645" s="674"/>
      <c r="AF645" s="673"/>
      <c r="AG645" s="673"/>
      <c r="AH645" s="673"/>
      <c r="AI645" s="674"/>
      <c r="AJ645" s="674"/>
      <c r="AK645" s="673"/>
      <c r="AL645" s="673"/>
      <c r="AM645" s="673"/>
      <c r="AN645" s="673"/>
      <c r="AO645" s="674"/>
      <c r="AP645" s="673"/>
      <c r="AQ645" s="673"/>
      <c r="AR645" s="673"/>
      <c r="AS645" s="673"/>
      <c r="AT645" s="673"/>
      <c r="AU645" s="673"/>
      <c r="AV645" s="675"/>
    </row>
    <row r="646" spans="1:48" ht="43.2" hidden="1">
      <c r="A646" s="686" t="s">
        <v>3021</v>
      </c>
      <c r="B646" s="687" t="s">
        <v>3017</v>
      </c>
      <c r="C646" s="687"/>
      <c r="D646" s="688" t="s">
        <v>662</v>
      </c>
      <c r="E646" s="688" t="s">
        <v>2038</v>
      </c>
      <c r="F646" s="671">
        <v>2024</v>
      </c>
      <c r="G646" s="671">
        <v>2024</v>
      </c>
      <c r="H646" s="671">
        <v>2024</v>
      </c>
      <c r="I646" s="673"/>
      <c r="J646" s="674"/>
      <c r="K646" s="674"/>
      <c r="L646" s="674"/>
      <c r="M646" s="674"/>
      <c r="N646" s="673" t="s">
        <v>95</v>
      </c>
      <c r="O646" s="674" t="s">
        <v>974</v>
      </c>
      <c r="P646" s="674" t="s">
        <v>2559</v>
      </c>
      <c r="Q646" s="674">
        <v>6727245</v>
      </c>
      <c r="R646" s="810" t="s">
        <v>2177</v>
      </c>
      <c r="S646" s="673" t="s">
        <v>137</v>
      </c>
      <c r="T646" s="674" t="s">
        <v>974</v>
      </c>
      <c r="U646" s="674" t="s">
        <v>2559</v>
      </c>
      <c r="V646" s="673">
        <v>6833162</v>
      </c>
      <c r="W646" s="811" t="s">
        <v>2319</v>
      </c>
      <c r="X646" s="673" t="s">
        <v>2902</v>
      </c>
      <c r="Y646" s="674" t="s">
        <v>974</v>
      </c>
      <c r="Z646" s="674" t="s">
        <v>2559</v>
      </c>
      <c r="AA646" s="673"/>
      <c r="AB646" s="673">
        <v>1205210006</v>
      </c>
      <c r="AC646" s="673" t="s">
        <v>1617</v>
      </c>
      <c r="AD646" s="674" t="s">
        <v>974</v>
      </c>
      <c r="AE646" s="674" t="s">
        <v>2559</v>
      </c>
      <c r="AF646" s="673"/>
      <c r="AG646" s="673">
        <v>1205210040</v>
      </c>
      <c r="AH646" s="673"/>
      <c r="AI646" s="674"/>
      <c r="AJ646" s="674"/>
      <c r="AK646" s="673"/>
      <c r="AL646" s="673"/>
      <c r="AM646" s="673"/>
      <c r="AN646" s="673"/>
      <c r="AO646" s="674"/>
      <c r="AP646" s="673"/>
      <c r="AQ646" s="673"/>
      <c r="AR646" s="673"/>
      <c r="AS646" s="673"/>
      <c r="AT646" s="673"/>
      <c r="AU646" s="673"/>
      <c r="AV646" s="675"/>
    </row>
    <row r="647" spans="1:48" s="762" customFormat="1" hidden="1">
      <c r="A647" s="755" t="s">
        <v>3022</v>
      </c>
      <c r="B647" s="756" t="s">
        <v>1285</v>
      </c>
      <c r="C647" s="756"/>
      <c r="D647" s="757"/>
      <c r="E647" s="757"/>
      <c r="F647" s="758">
        <v>2023</v>
      </c>
      <c r="G647" s="758">
        <v>2023</v>
      </c>
      <c r="H647" s="758">
        <v>2023</v>
      </c>
      <c r="I647" s="759"/>
      <c r="J647" s="760"/>
      <c r="K647" s="760"/>
      <c r="L647" s="760"/>
      <c r="M647" s="760"/>
      <c r="N647" s="759" t="s">
        <v>95</v>
      </c>
      <c r="O647" s="760" t="s">
        <v>974</v>
      </c>
      <c r="P647" s="760"/>
      <c r="Q647" s="760"/>
      <c r="R647" s="760"/>
      <c r="S647" s="759"/>
      <c r="T647" s="760"/>
      <c r="U647" s="760"/>
      <c r="V647" s="759"/>
      <c r="W647" s="759"/>
      <c r="X647" s="759"/>
      <c r="Y647" s="760"/>
      <c r="Z647" s="760"/>
      <c r="AA647" s="759"/>
      <c r="AB647" s="759"/>
      <c r="AC647" s="759"/>
      <c r="AD647" s="760"/>
      <c r="AE647" s="760"/>
      <c r="AF647" s="759"/>
      <c r="AG647" s="759"/>
      <c r="AH647" s="759"/>
      <c r="AI647" s="760"/>
      <c r="AJ647" s="760"/>
      <c r="AK647" s="759"/>
      <c r="AL647" s="759"/>
      <c r="AM647" s="759"/>
      <c r="AN647" s="759"/>
      <c r="AO647" s="760"/>
      <c r="AP647" s="759"/>
      <c r="AQ647" s="759"/>
      <c r="AR647" s="759"/>
      <c r="AS647" s="759"/>
      <c r="AT647" s="759"/>
      <c r="AU647" s="759"/>
      <c r="AV647" s="761"/>
    </row>
    <row r="648" spans="1:48" ht="30" hidden="1" customHeight="1">
      <c r="A648" s="686" t="s">
        <v>3023</v>
      </c>
      <c r="B648" s="687" t="s">
        <v>3024</v>
      </c>
      <c r="C648" s="687"/>
      <c r="D648" s="688" t="s">
        <v>602</v>
      </c>
      <c r="E648" s="688"/>
      <c r="F648" s="671">
        <v>2024</v>
      </c>
      <c r="G648" s="671">
        <v>2024</v>
      </c>
      <c r="H648" s="671">
        <v>2024</v>
      </c>
      <c r="I648" s="673"/>
      <c r="J648" s="674"/>
      <c r="K648" s="674"/>
      <c r="L648" s="674"/>
      <c r="M648" s="674"/>
      <c r="N648" s="673" t="s">
        <v>438</v>
      </c>
      <c r="O648" s="674" t="s">
        <v>974</v>
      </c>
      <c r="P648" s="674" t="s">
        <v>2559</v>
      </c>
      <c r="Q648" s="674">
        <v>6906149</v>
      </c>
      <c r="R648" s="810" t="s">
        <v>3025</v>
      </c>
      <c r="S648" s="673" t="s">
        <v>3026</v>
      </c>
      <c r="T648" s="674"/>
      <c r="U648" s="674"/>
      <c r="V648" s="673"/>
      <c r="W648" s="673"/>
      <c r="X648" s="673" t="s">
        <v>3027</v>
      </c>
      <c r="Y648" s="674"/>
      <c r="Z648" s="674"/>
      <c r="AA648" s="673"/>
      <c r="AB648" s="673"/>
      <c r="AC648" s="673" t="s">
        <v>3028</v>
      </c>
      <c r="AD648" s="674" t="s">
        <v>974</v>
      </c>
      <c r="AE648" s="674" t="s">
        <v>2559</v>
      </c>
      <c r="AF648" s="673"/>
      <c r="AG648" s="673">
        <v>1205222023</v>
      </c>
      <c r="AH648" s="673"/>
      <c r="AI648" s="674"/>
      <c r="AJ648" s="674"/>
      <c r="AK648" s="673"/>
      <c r="AL648" s="673"/>
      <c r="AM648" s="673"/>
      <c r="AN648" s="673"/>
      <c r="AO648" s="674"/>
      <c r="AP648" s="673"/>
      <c r="AQ648" s="673"/>
      <c r="AR648" s="673"/>
      <c r="AS648" s="673"/>
      <c r="AT648" s="673"/>
      <c r="AU648" s="673"/>
      <c r="AV648" s="675"/>
    </row>
    <row r="649" spans="1:48" ht="28.8" hidden="1">
      <c r="A649" s="686" t="s">
        <v>3029</v>
      </c>
      <c r="B649" s="687" t="s">
        <v>3030</v>
      </c>
      <c r="C649" s="687"/>
      <c r="D649" s="688" t="s">
        <v>566</v>
      </c>
      <c r="E649" s="688"/>
      <c r="F649" s="671">
        <v>2023</v>
      </c>
      <c r="G649" s="671">
        <v>2023</v>
      </c>
      <c r="H649" s="671">
        <v>2023</v>
      </c>
      <c r="I649" s="673" t="s">
        <v>3031</v>
      </c>
      <c r="J649" s="674"/>
      <c r="K649" s="674"/>
      <c r="L649" s="674"/>
      <c r="M649" s="674"/>
      <c r="N649" s="673" t="s">
        <v>3032</v>
      </c>
      <c r="O649" s="674"/>
      <c r="P649" s="674"/>
      <c r="Q649" s="674"/>
      <c r="R649" s="674"/>
      <c r="S649" s="673" t="s">
        <v>459</v>
      </c>
      <c r="T649" s="674" t="s">
        <v>974</v>
      </c>
      <c r="U649" s="674"/>
      <c r="V649" s="673"/>
      <c r="W649" s="673"/>
      <c r="X649" s="673" t="s">
        <v>3033</v>
      </c>
      <c r="Y649" s="674"/>
      <c r="Z649" s="674"/>
      <c r="AA649" s="673"/>
      <c r="AB649" s="673"/>
      <c r="AC649" s="673"/>
      <c r="AD649" s="674"/>
      <c r="AE649" s="674"/>
      <c r="AF649" s="673"/>
      <c r="AG649" s="673"/>
      <c r="AH649" s="673"/>
      <c r="AI649" s="674"/>
      <c r="AJ649" s="674"/>
      <c r="AK649" s="673"/>
      <c r="AL649" s="673"/>
      <c r="AM649" s="673"/>
      <c r="AN649" s="673"/>
      <c r="AO649" s="674"/>
      <c r="AP649" s="673"/>
      <c r="AQ649" s="673"/>
      <c r="AR649" s="673"/>
      <c r="AS649" s="673"/>
      <c r="AT649" s="673"/>
      <c r="AU649" s="673"/>
      <c r="AV649" s="675"/>
    </row>
    <row r="650" spans="1:48" ht="43.2" hidden="1">
      <c r="A650" s="686" t="s">
        <v>3034</v>
      </c>
      <c r="B650" s="687" t="s">
        <v>3035</v>
      </c>
      <c r="C650" s="687"/>
      <c r="D650" s="688" t="s">
        <v>575</v>
      </c>
      <c r="E650" s="688"/>
      <c r="F650" s="671">
        <v>2023</v>
      </c>
      <c r="G650" s="671">
        <v>2023</v>
      </c>
      <c r="H650" s="671">
        <v>2023</v>
      </c>
      <c r="I650" s="673" t="s">
        <v>3036</v>
      </c>
      <c r="J650" s="674"/>
      <c r="K650" s="674"/>
      <c r="L650" s="674"/>
      <c r="M650" s="674"/>
      <c r="N650" s="673" t="s">
        <v>3032</v>
      </c>
      <c r="O650" s="674"/>
      <c r="P650" s="674"/>
      <c r="Q650" s="674"/>
      <c r="R650" s="674"/>
      <c r="S650" s="673" t="s">
        <v>459</v>
      </c>
      <c r="T650" s="674" t="s">
        <v>974</v>
      </c>
      <c r="U650" s="674"/>
      <c r="V650" s="673"/>
      <c r="W650" s="673"/>
      <c r="X650" s="673"/>
      <c r="Y650" s="674"/>
      <c r="Z650" s="674"/>
      <c r="AA650" s="673"/>
      <c r="AB650" s="673"/>
      <c r="AC650" s="673"/>
      <c r="AD650" s="674"/>
      <c r="AE650" s="674"/>
      <c r="AF650" s="673"/>
      <c r="AG650" s="673"/>
      <c r="AH650" s="673"/>
      <c r="AI650" s="674"/>
      <c r="AJ650" s="674"/>
      <c r="AK650" s="673"/>
      <c r="AL650" s="673"/>
      <c r="AM650" s="673"/>
      <c r="AN650" s="673"/>
      <c r="AO650" s="674"/>
      <c r="AP650" s="673"/>
      <c r="AQ650" s="673"/>
      <c r="AR650" s="673"/>
      <c r="AS650" s="673"/>
      <c r="AT650" s="673"/>
      <c r="AU650" s="673"/>
      <c r="AV650" s="675"/>
    </row>
    <row r="651" spans="1:48" ht="43.2" hidden="1">
      <c r="A651" s="686" t="s">
        <v>3037</v>
      </c>
      <c r="B651" s="687" t="s">
        <v>3038</v>
      </c>
      <c r="C651" s="687"/>
      <c r="D651" s="688" t="s">
        <v>610</v>
      </c>
      <c r="E651" s="688" t="s">
        <v>2038</v>
      </c>
      <c r="F651" s="671">
        <v>2023</v>
      </c>
      <c r="G651" s="671">
        <v>2023</v>
      </c>
      <c r="H651" s="671">
        <v>2023</v>
      </c>
      <c r="I651" s="673"/>
      <c r="J651" s="674"/>
      <c r="K651" s="674"/>
      <c r="L651" s="674"/>
      <c r="M651" s="674"/>
      <c r="N651" s="673" t="s">
        <v>3039</v>
      </c>
      <c r="O651" s="674"/>
      <c r="P651" s="674"/>
      <c r="Q651" s="674"/>
      <c r="R651" s="674"/>
      <c r="S651" s="673" t="s">
        <v>3033</v>
      </c>
      <c r="T651" s="674"/>
      <c r="U651" s="674"/>
      <c r="V651" s="673"/>
      <c r="W651" s="673"/>
      <c r="X651" s="673" t="s">
        <v>459</v>
      </c>
      <c r="Y651" s="674" t="s">
        <v>974</v>
      </c>
      <c r="Z651" s="674"/>
      <c r="AA651" s="673"/>
      <c r="AB651" s="673"/>
      <c r="AC651" s="673" t="s">
        <v>3040</v>
      </c>
      <c r="AD651" s="674"/>
      <c r="AE651" s="674"/>
      <c r="AF651" s="673"/>
      <c r="AG651" s="673"/>
      <c r="AH651" s="673" t="s">
        <v>3041</v>
      </c>
      <c r="AI651" s="674"/>
      <c r="AJ651" s="674"/>
      <c r="AK651" s="673"/>
      <c r="AL651" s="673"/>
      <c r="AM651" s="673"/>
      <c r="AN651" s="673"/>
      <c r="AO651" s="674"/>
      <c r="AP651" s="673"/>
      <c r="AQ651" s="673"/>
      <c r="AR651" s="673"/>
      <c r="AS651" s="673"/>
      <c r="AT651" s="673"/>
      <c r="AU651" s="673"/>
      <c r="AV651" s="675"/>
    </row>
    <row r="652" spans="1:48" ht="28.8" hidden="1">
      <c r="A652" s="686" t="s">
        <v>3042</v>
      </c>
      <c r="B652" s="687" t="s">
        <v>3043</v>
      </c>
      <c r="C652" s="687"/>
      <c r="D652" s="688" t="s">
        <v>602</v>
      </c>
      <c r="E652" s="688"/>
      <c r="F652" s="671">
        <v>2023</v>
      </c>
      <c r="G652" s="671">
        <v>2023</v>
      </c>
      <c r="H652" s="671">
        <v>2023</v>
      </c>
      <c r="I652" s="673"/>
      <c r="J652" s="674"/>
      <c r="K652" s="674"/>
      <c r="L652" s="674"/>
      <c r="M652" s="674"/>
      <c r="N652" s="673" t="s">
        <v>3040</v>
      </c>
      <c r="O652" s="674"/>
      <c r="P652" s="674"/>
      <c r="Q652" s="674"/>
      <c r="R652" s="674"/>
      <c r="S652" s="673" t="s">
        <v>3039</v>
      </c>
      <c r="T652" s="674"/>
      <c r="U652" s="674"/>
      <c r="V652" s="673"/>
      <c r="W652" s="673"/>
      <c r="X652" s="673" t="s">
        <v>459</v>
      </c>
      <c r="Y652" s="674" t="s">
        <v>974</v>
      </c>
      <c r="Z652" s="674"/>
      <c r="AA652" s="673"/>
      <c r="AB652" s="673"/>
      <c r="AC652" s="673"/>
      <c r="AD652" s="674"/>
      <c r="AE652" s="674"/>
      <c r="AF652" s="673"/>
      <c r="AG652" s="673"/>
      <c r="AH652" s="673"/>
      <c r="AI652" s="674"/>
      <c r="AJ652" s="674"/>
      <c r="AK652" s="673"/>
      <c r="AL652" s="673"/>
      <c r="AM652" s="673"/>
      <c r="AN652" s="673"/>
      <c r="AO652" s="674"/>
      <c r="AP652" s="673"/>
      <c r="AQ652" s="673"/>
      <c r="AR652" s="673"/>
      <c r="AS652" s="673"/>
      <c r="AT652" s="673"/>
      <c r="AU652" s="673"/>
      <c r="AV652" s="675"/>
    </row>
    <row r="653" spans="1:48" ht="43.2" hidden="1">
      <c r="A653" s="686" t="s">
        <v>3044</v>
      </c>
      <c r="B653" s="687" t="s">
        <v>3045</v>
      </c>
      <c r="C653" s="687"/>
      <c r="D653" s="688" t="s">
        <v>816</v>
      </c>
      <c r="E653" s="688" t="s">
        <v>1410</v>
      </c>
      <c r="F653" s="671">
        <v>2024</v>
      </c>
      <c r="G653" s="671">
        <v>2024</v>
      </c>
      <c r="H653" s="671">
        <v>2024</v>
      </c>
      <c r="I653" s="673"/>
      <c r="J653" s="674"/>
      <c r="K653" s="674"/>
      <c r="L653" s="674"/>
      <c r="M653" s="674"/>
      <c r="N653" s="673" t="s">
        <v>1031</v>
      </c>
      <c r="O653" s="674"/>
      <c r="P653" s="674"/>
      <c r="Q653" s="674"/>
      <c r="R653" s="674"/>
      <c r="S653" s="673" t="s">
        <v>41</v>
      </c>
      <c r="T653" s="674" t="s">
        <v>908</v>
      </c>
      <c r="U653" s="674" t="s">
        <v>2559</v>
      </c>
      <c r="V653" s="673">
        <v>6767777</v>
      </c>
      <c r="W653" s="811" t="s">
        <v>2961</v>
      </c>
      <c r="X653" s="673" t="s">
        <v>1724</v>
      </c>
      <c r="Y653" s="674"/>
      <c r="Z653" s="674"/>
      <c r="AA653" s="673"/>
      <c r="AB653" s="673"/>
      <c r="AC653" s="673" t="s">
        <v>3046</v>
      </c>
      <c r="AD653" s="674"/>
      <c r="AE653" s="674"/>
      <c r="AF653" s="673"/>
      <c r="AG653" s="673"/>
      <c r="AH653" s="673" t="s">
        <v>3047</v>
      </c>
      <c r="AI653" s="674"/>
      <c r="AJ653" s="674"/>
      <c r="AK653" s="673"/>
      <c r="AL653" s="673"/>
      <c r="AM653" s="673"/>
      <c r="AN653" s="673"/>
      <c r="AO653" s="674"/>
      <c r="AP653" s="673"/>
      <c r="AQ653" s="673"/>
      <c r="AR653" s="673"/>
      <c r="AS653" s="673"/>
      <c r="AT653" s="673"/>
      <c r="AU653" s="673"/>
      <c r="AV653" s="675"/>
    </row>
    <row r="654" spans="1:48" ht="43.2" hidden="1">
      <c r="A654" s="686" t="s">
        <v>3048</v>
      </c>
      <c r="B654" s="687" t="s">
        <v>3049</v>
      </c>
      <c r="C654" s="687"/>
      <c r="D654" s="688" t="s">
        <v>856</v>
      </c>
      <c r="E654" s="688" t="s">
        <v>1410</v>
      </c>
      <c r="F654" s="671">
        <v>2024</v>
      </c>
      <c r="G654" s="671">
        <v>2024</v>
      </c>
      <c r="H654" s="671">
        <v>2024</v>
      </c>
      <c r="I654" s="673"/>
      <c r="J654" s="674"/>
      <c r="K654" s="674"/>
      <c r="L654" s="674"/>
      <c r="M654" s="674"/>
      <c r="N654" s="673" t="s">
        <v>98</v>
      </c>
      <c r="O654" s="639" t="s">
        <v>641</v>
      </c>
      <c r="P654" s="674" t="s">
        <v>2559</v>
      </c>
      <c r="Q654" s="639">
        <v>6099359</v>
      </c>
      <c r="R654" s="813" t="s">
        <v>1265</v>
      </c>
      <c r="S654" s="673"/>
      <c r="T654" s="674"/>
      <c r="U654" s="674"/>
      <c r="V654" s="673"/>
      <c r="W654" s="673"/>
      <c r="X654" s="673"/>
      <c r="Y654" s="674"/>
      <c r="Z654" s="674"/>
      <c r="AA654" s="673"/>
      <c r="AB654" s="673"/>
      <c r="AC654" s="673"/>
      <c r="AD654" s="674"/>
      <c r="AE654" s="674"/>
      <c r="AF654" s="673"/>
      <c r="AG654" s="673"/>
      <c r="AH654" s="673"/>
      <c r="AI654" s="674"/>
      <c r="AJ654" s="674"/>
      <c r="AK654" s="673"/>
      <c r="AL654" s="673"/>
      <c r="AM654" s="673"/>
      <c r="AN654" s="673"/>
      <c r="AO654" s="674"/>
      <c r="AP654" s="673"/>
      <c r="AQ654" s="673"/>
      <c r="AR654" s="673"/>
      <c r="AS654" s="673"/>
      <c r="AT654" s="673"/>
      <c r="AU654" s="673"/>
      <c r="AV654" s="675"/>
    </row>
    <row r="655" spans="1:48" ht="28.8" hidden="1">
      <c r="A655" s="686" t="s">
        <v>3050</v>
      </c>
      <c r="B655" s="687" t="s">
        <v>3051</v>
      </c>
      <c r="C655" s="687"/>
      <c r="D655" s="688" t="s">
        <v>704</v>
      </c>
      <c r="E655" s="688" t="s">
        <v>1410</v>
      </c>
      <c r="F655" s="671">
        <v>2024</v>
      </c>
      <c r="G655" s="671">
        <v>2024</v>
      </c>
      <c r="H655" s="671">
        <v>2024</v>
      </c>
      <c r="I655" s="673"/>
      <c r="J655" s="674"/>
      <c r="K655" s="674"/>
      <c r="L655" s="674"/>
      <c r="M655" s="674"/>
      <c r="N655" s="673" t="s">
        <v>131</v>
      </c>
      <c r="O655" s="674" t="s">
        <v>737</v>
      </c>
      <c r="P655" s="674" t="s">
        <v>2559</v>
      </c>
      <c r="Q655" s="674" t="s">
        <v>3052</v>
      </c>
      <c r="R655" s="810" t="s">
        <v>2011</v>
      </c>
      <c r="S655" s="673" t="s">
        <v>98</v>
      </c>
      <c r="T655" s="674" t="s">
        <v>641</v>
      </c>
      <c r="U655" s="674" t="s">
        <v>2559</v>
      </c>
      <c r="V655" s="639">
        <v>6099359</v>
      </c>
      <c r="W655" s="813" t="s">
        <v>1265</v>
      </c>
      <c r="X655" s="673"/>
      <c r="Y655" s="674"/>
      <c r="Z655" s="674"/>
      <c r="AA655" s="673"/>
      <c r="AB655" s="673"/>
      <c r="AC655" s="673"/>
      <c r="AD655" s="674"/>
      <c r="AE655" s="674"/>
      <c r="AF655" s="673"/>
      <c r="AG655" s="673"/>
      <c r="AH655" s="673"/>
      <c r="AI655" s="674"/>
      <c r="AJ655" s="674"/>
      <c r="AK655" s="673"/>
      <c r="AL655" s="673"/>
      <c r="AM655" s="673"/>
      <c r="AN655" s="673"/>
      <c r="AO655" s="674"/>
      <c r="AP655" s="673"/>
      <c r="AQ655" s="673"/>
      <c r="AR655" s="673"/>
      <c r="AS655" s="673"/>
      <c r="AT655" s="673"/>
      <c r="AU655" s="673"/>
      <c r="AV655" s="675"/>
    </row>
    <row r="656" spans="1:48" ht="28.8" hidden="1">
      <c r="A656" s="686" t="s">
        <v>3053</v>
      </c>
      <c r="B656" s="687" t="s">
        <v>1234</v>
      </c>
      <c r="C656" s="687"/>
      <c r="D656" s="688" t="s">
        <v>790</v>
      </c>
      <c r="E656" s="688" t="s">
        <v>1410</v>
      </c>
      <c r="F656" s="671">
        <v>2024</v>
      </c>
      <c r="G656" s="671">
        <v>2024</v>
      </c>
      <c r="H656" s="671">
        <v>2024</v>
      </c>
      <c r="I656" s="673" t="s">
        <v>3054</v>
      </c>
      <c r="J656" s="674"/>
      <c r="K656" s="674"/>
      <c r="L656" s="674"/>
      <c r="M656" s="674"/>
      <c r="N656" s="673" t="s">
        <v>377</v>
      </c>
      <c r="O656" s="674" t="s">
        <v>641</v>
      </c>
      <c r="P656" s="674" t="s">
        <v>2559</v>
      </c>
      <c r="Q656" s="673" t="s">
        <v>2985</v>
      </c>
      <c r="R656" s="811" t="s">
        <v>2986</v>
      </c>
      <c r="S656" s="673" t="s">
        <v>3055</v>
      </c>
      <c r="T656" s="674"/>
      <c r="U656" s="674"/>
      <c r="V656" s="673"/>
      <c r="W656" s="673"/>
      <c r="X656" s="640"/>
      <c r="Y656" s="674"/>
      <c r="Z656" s="674"/>
      <c r="AA656" s="673"/>
      <c r="AB656" s="673"/>
      <c r="AC656" s="673"/>
      <c r="AD656" s="674"/>
      <c r="AE656" s="674"/>
      <c r="AF656" s="673"/>
      <c r="AG656" s="673"/>
      <c r="AH656" s="673"/>
      <c r="AI656" s="674"/>
      <c r="AJ656" s="674"/>
      <c r="AK656" s="673"/>
      <c r="AL656" s="673"/>
      <c r="AM656" s="673"/>
      <c r="AN656" s="673"/>
      <c r="AO656" s="674"/>
      <c r="AP656" s="673"/>
      <c r="AQ656" s="673"/>
      <c r="AR656" s="673"/>
      <c r="AS656" s="673"/>
      <c r="AT656" s="673"/>
      <c r="AU656" s="673"/>
      <c r="AV656" s="675"/>
    </row>
    <row r="657" spans="1:48" ht="28.8" hidden="1">
      <c r="A657" s="686" t="s">
        <v>3056</v>
      </c>
      <c r="B657" s="687" t="s">
        <v>3057</v>
      </c>
      <c r="C657" s="687"/>
      <c r="D657" s="688" t="s">
        <v>856</v>
      </c>
      <c r="E657" s="688" t="s">
        <v>1410</v>
      </c>
      <c r="F657" s="671">
        <v>2024</v>
      </c>
      <c r="G657" s="671">
        <v>2024</v>
      </c>
      <c r="H657" s="671">
        <v>2024</v>
      </c>
      <c r="I657" s="673" t="s">
        <v>3058</v>
      </c>
      <c r="J657" s="674"/>
      <c r="K657" s="674"/>
      <c r="L657" s="674"/>
      <c r="M657" s="674"/>
      <c r="N657" s="673" t="s">
        <v>3059</v>
      </c>
      <c r="O657" s="674"/>
      <c r="P657" s="674"/>
      <c r="Q657" s="674"/>
      <c r="R657" s="674"/>
      <c r="S657" s="673" t="s">
        <v>3060</v>
      </c>
      <c r="T657" s="674"/>
      <c r="U657" s="674"/>
      <c r="V657" s="673"/>
      <c r="W657" s="673"/>
      <c r="X657" s="673" t="s">
        <v>3061</v>
      </c>
      <c r="Y657" s="674"/>
      <c r="Z657" s="674"/>
      <c r="AA657" s="673"/>
      <c r="AB657" s="673"/>
      <c r="AC657" s="673" t="s">
        <v>3062</v>
      </c>
      <c r="AD657" s="674"/>
      <c r="AE657" s="674"/>
      <c r="AF657" s="673"/>
      <c r="AG657" s="673"/>
      <c r="AH657" s="673" t="s">
        <v>377</v>
      </c>
      <c r="AI657" s="674" t="s">
        <v>641</v>
      </c>
      <c r="AJ657" s="674" t="s">
        <v>2559</v>
      </c>
      <c r="AK657" s="673" t="s">
        <v>2985</v>
      </c>
      <c r="AL657" s="811" t="s">
        <v>2986</v>
      </c>
      <c r="AM657" s="673" t="s">
        <v>3063</v>
      </c>
      <c r="AN657" s="673"/>
      <c r="AO657" s="674"/>
      <c r="AP657" s="673"/>
      <c r="AQ657" s="673"/>
      <c r="AR657" s="673" t="s">
        <v>3064</v>
      </c>
      <c r="AS657" s="673"/>
      <c r="AT657" s="673"/>
      <c r="AU657" s="673"/>
      <c r="AV657" s="675"/>
    </row>
    <row r="658" spans="1:48" ht="28.8" hidden="1">
      <c r="A658" s="686" t="s">
        <v>3065</v>
      </c>
      <c r="B658" s="687" t="s">
        <v>3066</v>
      </c>
      <c r="C658" s="687"/>
      <c r="D658" s="688" t="s">
        <v>856</v>
      </c>
      <c r="E658" s="688" t="s">
        <v>1410</v>
      </c>
      <c r="F658" s="671">
        <v>2024</v>
      </c>
      <c r="G658" s="671">
        <v>2024</v>
      </c>
      <c r="H658" s="671">
        <v>2024</v>
      </c>
      <c r="I658" s="673" t="s">
        <v>3054</v>
      </c>
      <c r="J658" s="674"/>
      <c r="K658" s="674"/>
      <c r="L658" s="674"/>
      <c r="M658" s="674"/>
      <c r="N658" s="673" t="s">
        <v>377</v>
      </c>
      <c r="O658" s="674" t="s">
        <v>641</v>
      </c>
      <c r="P658" s="674" t="s">
        <v>2559</v>
      </c>
      <c r="Q658" s="673" t="s">
        <v>2985</v>
      </c>
      <c r="R658" s="811" t="s">
        <v>2986</v>
      </c>
      <c r="S658" s="673" t="s">
        <v>3055</v>
      </c>
      <c r="T658" s="674"/>
      <c r="U658" s="674"/>
      <c r="V658" s="673"/>
      <c r="W658" s="673"/>
      <c r="X658" s="673"/>
      <c r="Y658" s="674"/>
      <c r="Z658" s="674"/>
      <c r="AA658" s="673"/>
      <c r="AB658" s="673"/>
      <c r="AC658" s="673"/>
      <c r="AD658" s="674"/>
      <c r="AE658" s="674"/>
      <c r="AF658" s="673"/>
      <c r="AG658" s="673"/>
      <c r="AH658" s="673"/>
      <c r="AI658" s="674"/>
      <c r="AJ658" s="674"/>
      <c r="AK658" s="673"/>
      <c r="AL658" s="673"/>
      <c r="AM658" s="673"/>
      <c r="AN658" s="673"/>
      <c r="AO658" s="674"/>
      <c r="AP658" s="673"/>
      <c r="AQ658" s="673"/>
      <c r="AR658" s="673"/>
      <c r="AS658" s="673"/>
      <c r="AT658" s="673"/>
      <c r="AU658" s="673"/>
      <c r="AV658" s="675"/>
    </row>
    <row r="659" spans="1:48" ht="28.8" hidden="1">
      <c r="A659" s="686" t="s">
        <v>3067</v>
      </c>
      <c r="B659" s="687" t="s">
        <v>3068</v>
      </c>
      <c r="C659" s="687"/>
      <c r="D659" s="688" t="s">
        <v>790</v>
      </c>
      <c r="E659" s="688" t="s">
        <v>1410</v>
      </c>
      <c r="F659" s="671">
        <v>2024</v>
      </c>
      <c r="G659" s="671">
        <v>2024</v>
      </c>
      <c r="H659" s="671">
        <v>2024</v>
      </c>
      <c r="I659" s="673" t="s">
        <v>3069</v>
      </c>
      <c r="J659" s="674"/>
      <c r="K659" s="674"/>
      <c r="L659" s="674"/>
      <c r="M659" s="674"/>
      <c r="N659" s="673" t="s">
        <v>2352</v>
      </c>
      <c r="O659" s="674"/>
      <c r="P659" s="674"/>
      <c r="Q659" s="674"/>
      <c r="R659" s="674"/>
      <c r="S659" s="673" t="s">
        <v>3070</v>
      </c>
      <c r="T659" s="674"/>
      <c r="U659" s="674"/>
      <c r="V659" s="673"/>
      <c r="W659" s="673"/>
      <c r="X659" s="673" t="s">
        <v>419</v>
      </c>
      <c r="Y659" s="674" t="s">
        <v>641</v>
      </c>
      <c r="Z659" s="674" t="s">
        <v>2559</v>
      </c>
      <c r="AA659" s="674" t="s">
        <v>2983</v>
      </c>
      <c r="AB659" s="810" t="s">
        <v>2984</v>
      </c>
      <c r="AC659" s="673"/>
      <c r="AD659" s="674"/>
      <c r="AE659" s="674"/>
      <c r="AF659" s="673"/>
      <c r="AG659" s="673"/>
      <c r="AH659" s="673"/>
      <c r="AI659" s="674"/>
      <c r="AJ659" s="674"/>
      <c r="AK659" s="673"/>
      <c r="AL659" s="673"/>
      <c r="AM659" s="673"/>
      <c r="AN659" s="673"/>
      <c r="AO659" s="674"/>
      <c r="AP659" s="673"/>
      <c r="AQ659" s="673"/>
      <c r="AR659" s="673"/>
      <c r="AS659" s="673"/>
      <c r="AT659" s="673"/>
      <c r="AU659" s="673"/>
      <c r="AV659" s="675"/>
    </row>
    <row r="660" spans="1:48" ht="28.8" hidden="1">
      <c r="A660" s="689" t="s">
        <v>3071</v>
      </c>
      <c r="B660" s="791" t="s">
        <v>3072</v>
      </c>
      <c r="C660" s="791"/>
      <c r="D660" s="688" t="s">
        <v>816</v>
      </c>
      <c r="E660" s="688" t="s">
        <v>1410</v>
      </c>
      <c r="F660" s="671">
        <v>2024</v>
      </c>
      <c r="G660" s="671">
        <v>2024</v>
      </c>
      <c r="H660" s="700">
        <v>2024</v>
      </c>
      <c r="I660" s="673"/>
      <c r="J660" s="674"/>
      <c r="K660" s="674"/>
      <c r="L660" s="674"/>
      <c r="M660" s="674"/>
      <c r="N660" s="673"/>
      <c r="O660" s="674"/>
      <c r="P660" s="674"/>
      <c r="Q660" s="674"/>
      <c r="R660" s="674"/>
      <c r="S660" s="673"/>
      <c r="T660" s="674"/>
      <c r="U660" s="674"/>
      <c r="V660" s="673"/>
      <c r="W660" s="673"/>
      <c r="X660" s="673"/>
      <c r="Y660" s="674"/>
      <c r="Z660" s="674"/>
      <c r="AA660" s="673"/>
      <c r="AB660" s="673"/>
      <c r="AC660" s="673"/>
      <c r="AD660" s="674"/>
      <c r="AE660" s="674"/>
      <c r="AF660" s="673"/>
      <c r="AG660" s="673"/>
      <c r="AH660" s="673"/>
      <c r="AI660" s="674"/>
      <c r="AJ660" s="674"/>
      <c r="AK660" s="673"/>
      <c r="AL660" s="673"/>
      <c r="AM660" s="673"/>
      <c r="AN660" s="673"/>
      <c r="AO660" s="674"/>
      <c r="AP660" s="673"/>
      <c r="AQ660" s="673"/>
      <c r="AR660" s="673"/>
      <c r="AS660" s="673"/>
      <c r="AT660" s="673"/>
      <c r="AU660" s="673"/>
      <c r="AV660" s="675"/>
    </row>
    <row r="661" spans="1:48" ht="28.8" hidden="1">
      <c r="A661" s="686" t="s">
        <v>3073</v>
      </c>
      <c r="B661" s="687"/>
      <c r="C661" s="687"/>
      <c r="D661" s="688" t="s">
        <v>610</v>
      </c>
      <c r="E661" s="688"/>
      <c r="F661" s="671"/>
      <c r="G661" s="671"/>
      <c r="H661" s="700"/>
      <c r="I661" s="640"/>
      <c r="J661" s="674"/>
      <c r="K661" s="674"/>
      <c r="L661" s="674"/>
      <c r="M661" s="674"/>
      <c r="N661" s="673"/>
      <c r="O661" s="674"/>
      <c r="P661" s="674"/>
      <c r="Q661" s="674"/>
      <c r="R661" s="674"/>
      <c r="S661" s="673"/>
      <c r="T661" s="674"/>
      <c r="U661" s="674"/>
      <c r="V661" s="673"/>
      <c r="W661" s="673"/>
      <c r="X661" s="673"/>
      <c r="Y661" s="674"/>
      <c r="Z661" s="674"/>
      <c r="AA661" s="673"/>
      <c r="AB661" s="673"/>
      <c r="AC661" s="673"/>
      <c r="AD661" s="674"/>
      <c r="AE661" s="674"/>
      <c r="AF661" s="673"/>
      <c r="AG661" s="673"/>
      <c r="AH661" s="673"/>
      <c r="AI661" s="674"/>
      <c r="AJ661" s="674"/>
      <c r="AK661" s="673"/>
      <c r="AL661" s="673"/>
      <c r="AM661" s="673"/>
      <c r="AN661" s="673"/>
      <c r="AO661" s="674"/>
      <c r="AP661" s="673"/>
      <c r="AQ661" s="673"/>
      <c r="AR661" s="673"/>
      <c r="AS661" s="673"/>
      <c r="AT661" s="673"/>
      <c r="AU661" s="673"/>
      <c r="AV661" s="675"/>
    </row>
    <row r="662" spans="1:48" ht="43.2" hidden="1">
      <c r="A662" s="686" t="s">
        <v>3074</v>
      </c>
      <c r="B662" s="687"/>
      <c r="C662" s="687"/>
      <c r="D662" s="688" t="s">
        <v>591</v>
      </c>
      <c r="E662" s="688"/>
      <c r="F662" s="671"/>
      <c r="G662" s="671"/>
      <c r="H662" s="700"/>
      <c r="I662" s="673"/>
      <c r="J662" s="674"/>
      <c r="K662" s="674"/>
      <c r="L662" s="674"/>
      <c r="M662" s="674"/>
      <c r="N662" s="673"/>
      <c r="O662" s="674"/>
      <c r="P662" s="674"/>
      <c r="Q662" s="674"/>
      <c r="R662" s="674"/>
      <c r="S662" s="673"/>
      <c r="T662" s="674"/>
      <c r="U662" s="674"/>
      <c r="V662" s="673"/>
      <c r="W662" s="673"/>
      <c r="X662" s="673"/>
      <c r="Y662" s="674"/>
      <c r="Z662" s="674"/>
      <c r="AA662" s="673"/>
      <c r="AB662" s="673"/>
      <c r="AC662" s="673"/>
      <c r="AD662" s="674"/>
      <c r="AE662" s="674"/>
      <c r="AF662" s="673"/>
      <c r="AG662" s="673"/>
      <c r="AH662" s="673"/>
      <c r="AI662" s="674"/>
      <c r="AJ662" s="674"/>
      <c r="AK662" s="673"/>
      <c r="AL662" s="673"/>
      <c r="AM662" s="673"/>
      <c r="AN662" s="673"/>
      <c r="AO662" s="674"/>
      <c r="AP662" s="673"/>
      <c r="AQ662" s="673"/>
      <c r="AR662" s="673"/>
      <c r="AS662" s="673"/>
      <c r="AT662" s="673"/>
      <c r="AU662" s="673"/>
      <c r="AV662" s="675"/>
    </row>
    <row r="663" spans="1:48" ht="43.2" hidden="1">
      <c r="A663" s="689" t="s">
        <v>3075</v>
      </c>
      <c r="B663" s="687" t="s">
        <v>3076</v>
      </c>
      <c r="C663" s="687"/>
      <c r="D663" s="688" t="s">
        <v>816</v>
      </c>
      <c r="E663" s="688" t="s">
        <v>1410</v>
      </c>
      <c r="F663" s="671">
        <v>2024</v>
      </c>
      <c r="G663" s="671">
        <v>2024</v>
      </c>
      <c r="H663" s="700">
        <v>2024</v>
      </c>
      <c r="I663" s="673"/>
      <c r="J663" s="674"/>
      <c r="K663" s="674"/>
      <c r="L663" s="674"/>
      <c r="M663" s="674"/>
      <c r="N663" s="673" t="s">
        <v>28</v>
      </c>
      <c r="O663" s="674" t="s">
        <v>598</v>
      </c>
      <c r="P663" s="674" t="s">
        <v>2559</v>
      </c>
      <c r="Q663" s="674">
        <v>6680685</v>
      </c>
      <c r="R663" s="810" t="s">
        <v>1232</v>
      </c>
      <c r="S663" s="673" t="s">
        <v>1891</v>
      </c>
      <c r="T663" s="674"/>
      <c r="U663" s="674"/>
      <c r="V663" s="673"/>
      <c r="W663" s="673"/>
      <c r="X663" s="673" t="s">
        <v>767</v>
      </c>
      <c r="Y663" s="674"/>
      <c r="Z663" s="674"/>
      <c r="AA663" s="673"/>
      <c r="AB663" s="673"/>
      <c r="AC663" s="673" t="s">
        <v>138</v>
      </c>
      <c r="AD663" s="674"/>
      <c r="AE663" s="674"/>
      <c r="AF663" s="673"/>
      <c r="AG663" s="673"/>
      <c r="AH663" s="673" t="s">
        <v>2355</v>
      </c>
      <c r="AI663" s="674"/>
      <c r="AJ663" s="674"/>
      <c r="AK663" s="673"/>
      <c r="AL663" s="673"/>
      <c r="AM663" s="673" t="s">
        <v>772</v>
      </c>
      <c r="AN663" s="673"/>
      <c r="AO663" s="674"/>
      <c r="AP663" s="673"/>
      <c r="AQ663" s="673"/>
      <c r="AR663" s="673"/>
      <c r="AS663" s="673"/>
      <c r="AT663" s="673"/>
      <c r="AU663" s="673"/>
      <c r="AV663" s="675"/>
    </row>
    <row r="664" spans="1:48" ht="28.8" hidden="1">
      <c r="A664" s="686" t="s">
        <v>3077</v>
      </c>
      <c r="B664" s="687"/>
      <c r="C664" s="687"/>
      <c r="D664" s="688" t="s">
        <v>610</v>
      </c>
      <c r="E664" s="688"/>
      <c r="F664" s="671"/>
      <c r="G664" s="671"/>
      <c r="H664" s="700"/>
      <c r="I664" s="673"/>
      <c r="J664" s="674"/>
      <c r="K664" s="674"/>
      <c r="L664" s="674"/>
      <c r="M664" s="674"/>
      <c r="N664" s="673"/>
      <c r="O664" s="674"/>
      <c r="P664" s="674"/>
      <c r="Q664" s="674"/>
      <c r="R664" s="674"/>
      <c r="S664" s="673"/>
      <c r="T664" s="674"/>
      <c r="U664" s="674"/>
      <c r="V664" s="673"/>
      <c r="W664" s="673"/>
      <c r="X664" s="673"/>
      <c r="Y664" s="674"/>
      <c r="Z664" s="674"/>
      <c r="AA664" s="673"/>
      <c r="AB664" s="673"/>
      <c r="AC664" s="673"/>
      <c r="AD664" s="674"/>
      <c r="AE664" s="674"/>
      <c r="AF664" s="673"/>
      <c r="AG664" s="673"/>
      <c r="AH664" s="673"/>
      <c r="AI664" s="674"/>
      <c r="AJ664" s="674"/>
      <c r="AK664" s="673"/>
      <c r="AL664" s="673"/>
      <c r="AM664" s="673"/>
      <c r="AN664" s="673"/>
      <c r="AO664" s="674"/>
      <c r="AP664" s="673"/>
      <c r="AQ664" s="673"/>
      <c r="AR664" s="673"/>
      <c r="AS664" s="673"/>
      <c r="AT664" s="673"/>
      <c r="AU664" s="673"/>
      <c r="AV664" s="675"/>
    </row>
    <row r="665" spans="1:48" ht="43.2" hidden="1">
      <c r="A665" s="686" t="s">
        <v>2843</v>
      </c>
      <c r="B665" s="687"/>
      <c r="C665" s="687"/>
      <c r="D665" s="688" t="s">
        <v>662</v>
      </c>
      <c r="E665" s="688"/>
      <c r="F665" s="671"/>
      <c r="G665" s="671"/>
      <c r="H665" s="700"/>
      <c r="I665" s="673"/>
      <c r="J665" s="674"/>
      <c r="K665" s="674"/>
      <c r="L665" s="674"/>
      <c r="M665" s="674"/>
      <c r="N665" s="673"/>
      <c r="O665" s="674"/>
      <c r="P665" s="674"/>
      <c r="Q665" s="674"/>
      <c r="R665" s="674"/>
      <c r="S665" s="673" t="s">
        <v>453</v>
      </c>
      <c r="T665" s="674"/>
      <c r="U665" s="674"/>
      <c r="V665" s="673"/>
      <c r="W665" s="673"/>
      <c r="X665" s="673"/>
      <c r="Y665" s="674"/>
      <c r="Z665" s="674"/>
      <c r="AA665" s="673"/>
      <c r="AB665" s="673"/>
      <c r="AC665" s="673"/>
      <c r="AD665" s="674"/>
      <c r="AE665" s="674"/>
      <c r="AF665" s="673"/>
      <c r="AG665" s="673"/>
      <c r="AH665" s="673"/>
      <c r="AI665" s="674"/>
      <c r="AJ665" s="674"/>
      <c r="AK665" s="673"/>
      <c r="AL665" s="673"/>
      <c r="AM665" s="673"/>
      <c r="AN665" s="673"/>
      <c r="AO665" s="674"/>
      <c r="AP665" s="673"/>
      <c r="AQ665" s="673"/>
      <c r="AR665" s="673"/>
      <c r="AS665" s="673"/>
      <c r="AT665" s="673"/>
      <c r="AU665" s="673"/>
      <c r="AV665" s="675"/>
    </row>
    <row r="666" spans="1:48" ht="43.2" hidden="1">
      <c r="A666" s="4" t="s">
        <v>3078</v>
      </c>
      <c r="B666" s="4" t="s">
        <v>3079</v>
      </c>
      <c r="D666" s="7" t="s">
        <v>1598</v>
      </c>
      <c r="F666" s="671">
        <v>2024</v>
      </c>
      <c r="G666" s="671">
        <v>2024</v>
      </c>
      <c r="H666" s="700">
        <v>2024</v>
      </c>
      <c r="I666" s="4" t="s">
        <v>3080</v>
      </c>
      <c r="N666" s="4" t="s">
        <v>3081</v>
      </c>
      <c r="S666" s="4" t="s">
        <v>3082</v>
      </c>
      <c r="X666" s="4" t="s">
        <v>3083</v>
      </c>
      <c r="AC666" s="4" t="s">
        <v>3084</v>
      </c>
      <c r="AH666" s="4" t="s">
        <v>3085</v>
      </c>
      <c r="AM666" s="4" t="s">
        <v>447</v>
      </c>
      <c r="AP666" s="4" t="s">
        <v>3086</v>
      </c>
      <c r="AQ666" s="818" t="s">
        <v>3087</v>
      </c>
    </row>
    <row r="667" spans="1:48" ht="28.8" hidden="1">
      <c r="A667" s="755" t="s">
        <v>3088</v>
      </c>
      <c r="B667" s="756"/>
      <c r="C667" s="756"/>
      <c r="D667" s="757"/>
      <c r="E667" s="757"/>
      <c r="F667" s="758"/>
      <c r="G667" s="758"/>
      <c r="H667" s="792"/>
      <c r="I667" s="759"/>
      <c r="J667" s="760"/>
      <c r="K667" s="760"/>
      <c r="L667" s="760"/>
      <c r="M667" s="760"/>
      <c r="N667" s="759"/>
      <c r="O667" s="760"/>
      <c r="P667" s="760"/>
      <c r="Q667" s="760"/>
      <c r="R667" s="760"/>
      <c r="S667" s="759"/>
      <c r="T667" s="760"/>
      <c r="U667" s="760"/>
      <c r="V667" s="759"/>
      <c r="W667" s="759"/>
      <c r="X667" s="759"/>
      <c r="Y667" s="760"/>
      <c r="Z667" s="760"/>
      <c r="AA667" s="759"/>
      <c r="AB667" s="759"/>
      <c r="AC667" s="759"/>
      <c r="AD667" s="760"/>
      <c r="AE667" s="760"/>
      <c r="AF667" s="759"/>
      <c r="AG667" s="759"/>
      <c r="AH667" s="759"/>
      <c r="AI667" s="760"/>
      <c r="AJ667" s="760"/>
      <c r="AK667" s="759"/>
      <c r="AL667" s="759"/>
      <c r="AM667" s="759"/>
      <c r="AN667" s="759"/>
      <c r="AO667" s="760"/>
      <c r="AP667" s="759"/>
      <c r="AQ667" s="759"/>
      <c r="AR667" s="759"/>
      <c r="AS667" s="759"/>
      <c r="AT667" s="759"/>
      <c r="AU667" s="759"/>
      <c r="AV667" s="761"/>
    </row>
    <row r="668" spans="1:48" ht="28.8" hidden="1">
      <c r="A668" s="686" t="s">
        <v>3023</v>
      </c>
      <c r="B668" s="687" t="s">
        <v>3024</v>
      </c>
      <c r="C668" s="687"/>
      <c r="D668" s="688" t="s">
        <v>602</v>
      </c>
      <c r="E668" s="688"/>
      <c r="F668" s="671">
        <v>2024</v>
      </c>
      <c r="G668" s="671">
        <v>2024</v>
      </c>
      <c r="H668" s="700">
        <v>2024</v>
      </c>
      <c r="I668" s="673"/>
      <c r="J668" s="674"/>
      <c r="K668" s="674"/>
      <c r="L668" s="674"/>
      <c r="M668" s="674"/>
      <c r="N668" s="673" t="s">
        <v>438</v>
      </c>
      <c r="O668" s="674" t="s">
        <v>974</v>
      </c>
      <c r="P668" s="674" t="s">
        <v>2559</v>
      </c>
      <c r="Q668" s="674">
        <v>6906149</v>
      </c>
      <c r="R668" s="810" t="s">
        <v>3025</v>
      </c>
      <c r="S668" s="673" t="s">
        <v>3026</v>
      </c>
      <c r="T668" s="674"/>
      <c r="U668" s="674"/>
      <c r="V668" s="673"/>
      <c r="W668" s="673"/>
      <c r="X668" s="673" t="s">
        <v>3027</v>
      </c>
      <c r="Y668" s="674"/>
      <c r="Z668" s="674"/>
      <c r="AA668" s="673"/>
      <c r="AB668" s="673"/>
      <c r="AC668" s="673" t="s">
        <v>3028</v>
      </c>
      <c r="AD668" s="674" t="s">
        <v>974</v>
      </c>
      <c r="AE668" s="674" t="s">
        <v>2559</v>
      </c>
      <c r="AF668" s="673"/>
      <c r="AG668" s="673">
        <v>1205222023</v>
      </c>
      <c r="AH668" s="673"/>
      <c r="AI668" s="674"/>
      <c r="AJ668" s="674"/>
      <c r="AK668" s="673"/>
      <c r="AL668" s="673"/>
      <c r="AM668" s="673"/>
      <c r="AN668" s="673"/>
      <c r="AO668" s="674"/>
      <c r="AP668" s="673"/>
      <c r="AQ668" s="673"/>
      <c r="AR668" s="673"/>
      <c r="AS668" s="673"/>
      <c r="AT668" s="673"/>
      <c r="AU668" s="673"/>
      <c r="AV668" s="675"/>
    </row>
    <row r="669" spans="1:48" ht="43.2" hidden="1">
      <c r="A669" s="686" t="s">
        <v>3089</v>
      </c>
      <c r="B669" s="687" t="s">
        <v>3090</v>
      </c>
      <c r="C669" s="687"/>
      <c r="D669" s="688" t="s">
        <v>602</v>
      </c>
      <c r="E669" s="688" t="s">
        <v>2038</v>
      </c>
      <c r="F669" s="671">
        <v>2024</v>
      </c>
      <c r="G669" s="671">
        <v>2024</v>
      </c>
      <c r="H669" s="700">
        <v>2024</v>
      </c>
      <c r="I669" s="673" t="s">
        <v>419</v>
      </c>
      <c r="J669" s="674" t="s">
        <v>2983</v>
      </c>
      <c r="K669" s="810" t="s">
        <v>2984</v>
      </c>
      <c r="L669" s="674" t="s">
        <v>641</v>
      </c>
      <c r="M669" s="674" t="s">
        <v>2559</v>
      </c>
      <c r="N669" s="673" t="s">
        <v>419</v>
      </c>
      <c r="O669" s="674" t="s">
        <v>641</v>
      </c>
      <c r="P669" s="674" t="s">
        <v>2559</v>
      </c>
      <c r="Q669" s="674" t="s">
        <v>2983</v>
      </c>
      <c r="R669" s="810" t="s">
        <v>2984</v>
      </c>
      <c r="S669" s="673" t="s">
        <v>442</v>
      </c>
      <c r="T669" s="674" t="s">
        <v>908</v>
      </c>
      <c r="U669" s="674" t="s">
        <v>2559</v>
      </c>
      <c r="V669" s="673">
        <v>6854678</v>
      </c>
      <c r="W669" s="811" t="s">
        <v>2988</v>
      </c>
      <c r="X669" s="673" t="s">
        <v>426</v>
      </c>
      <c r="Y669" s="674" t="s">
        <v>202</v>
      </c>
      <c r="Z669" s="674" t="s">
        <v>2559</v>
      </c>
      <c r="AA669" s="673">
        <v>6868847</v>
      </c>
      <c r="AB669" s="811" t="s">
        <v>2681</v>
      </c>
      <c r="AC669" s="673" t="s">
        <v>3091</v>
      </c>
      <c r="AD669" s="674" t="s">
        <v>641</v>
      </c>
      <c r="AE669" s="674" t="s">
        <v>2559</v>
      </c>
      <c r="AF669" s="673" t="s">
        <v>2985</v>
      </c>
      <c r="AG669" s="811" t="s">
        <v>2986</v>
      </c>
      <c r="AH669" s="673"/>
      <c r="AI669" s="674"/>
      <c r="AJ669" s="674"/>
      <c r="AK669" s="673"/>
      <c r="AL669" s="673"/>
      <c r="AM669" s="673"/>
      <c r="AN669" s="673"/>
      <c r="AO669" s="674"/>
      <c r="AP669" s="673"/>
      <c r="AQ669" s="673"/>
      <c r="AR669" s="673"/>
      <c r="AS669" s="673"/>
      <c r="AT669" s="673"/>
      <c r="AU669" s="673"/>
      <c r="AV669" s="675"/>
    </row>
    <row r="670" spans="1:48" ht="28.8" hidden="1">
      <c r="A670" s="686" t="s">
        <v>3092</v>
      </c>
      <c r="B670" s="687" t="s">
        <v>3093</v>
      </c>
      <c r="C670" s="687"/>
      <c r="D670" s="688" t="s">
        <v>662</v>
      </c>
      <c r="E670" s="688" t="s">
        <v>2038</v>
      </c>
      <c r="F670" s="671">
        <v>2024</v>
      </c>
      <c r="G670" s="671">
        <v>2024</v>
      </c>
      <c r="H670" s="700">
        <v>2024</v>
      </c>
      <c r="I670" s="673" t="s">
        <v>426</v>
      </c>
      <c r="J670" s="673">
        <v>6868847</v>
      </c>
      <c r="K670" s="811" t="s">
        <v>2681</v>
      </c>
      <c r="L670" s="674" t="s">
        <v>202</v>
      </c>
      <c r="M670" s="674" t="s">
        <v>2559</v>
      </c>
      <c r="N670" s="673" t="s">
        <v>426</v>
      </c>
      <c r="O670" s="674" t="s">
        <v>202</v>
      </c>
      <c r="P670" s="674" t="s">
        <v>2559</v>
      </c>
      <c r="Q670" s="673">
        <v>6868847</v>
      </c>
      <c r="R670" s="811" t="s">
        <v>2681</v>
      </c>
      <c r="S670" s="673" t="s">
        <v>3094</v>
      </c>
      <c r="T670" s="674" t="s">
        <v>202</v>
      </c>
      <c r="U670" s="674" t="s">
        <v>2559</v>
      </c>
      <c r="V670" s="673"/>
      <c r="W670" s="673">
        <v>1201202555</v>
      </c>
      <c r="X670" s="673" t="s">
        <v>3095</v>
      </c>
      <c r="Y670" s="674" t="s">
        <v>202</v>
      </c>
      <c r="Z670" s="674" t="s">
        <v>2559</v>
      </c>
      <c r="AA670" s="673"/>
      <c r="AB670" s="673">
        <v>1201200547</v>
      </c>
      <c r="AC670" s="673" t="s">
        <v>3096</v>
      </c>
      <c r="AD670" s="674" t="s">
        <v>202</v>
      </c>
      <c r="AE670" s="674" t="s">
        <v>2559</v>
      </c>
      <c r="AF670" s="673"/>
      <c r="AG670" s="673">
        <v>1201200016</v>
      </c>
      <c r="AH670" s="673" t="s">
        <v>433</v>
      </c>
      <c r="AI670" s="674" t="s">
        <v>908</v>
      </c>
      <c r="AJ670" s="674" t="s">
        <v>2559</v>
      </c>
      <c r="AK670" s="673">
        <v>6867249</v>
      </c>
      <c r="AL670" s="811" t="s">
        <v>2886</v>
      </c>
      <c r="AM670" s="673"/>
      <c r="AN670" s="673"/>
      <c r="AO670" s="674"/>
      <c r="AP670" s="673"/>
      <c r="AQ670" s="673"/>
      <c r="AR670" s="673"/>
      <c r="AS670" s="673"/>
      <c r="AT670" s="673"/>
      <c r="AU670" s="673"/>
      <c r="AV670" s="675"/>
    </row>
    <row r="671" spans="1:48" ht="43.2" hidden="1">
      <c r="A671" s="686" t="s">
        <v>3097</v>
      </c>
      <c r="B671" s="687"/>
      <c r="C671" s="687"/>
      <c r="D671" s="688" t="s">
        <v>617</v>
      </c>
      <c r="E671" s="688"/>
      <c r="F671" s="671">
        <v>2024</v>
      </c>
      <c r="G671" s="671">
        <v>2024</v>
      </c>
      <c r="H671" s="700">
        <v>2024</v>
      </c>
      <c r="I671" s="673"/>
      <c r="J671" s="674"/>
      <c r="K671" s="674"/>
      <c r="L671" s="674"/>
      <c r="M671" s="674"/>
      <c r="N671" s="673" t="s">
        <v>419</v>
      </c>
      <c r="O671" s="674" t="s">
        <v>641</v>
      </c>
      <c r="P671" s="674" t="s">
        <v>2559</v>
      </c>
      <c r="Q671" s="674" t="s">
        <v>2983</v>
      </c>
      <c r="R671" s="810" t="s">
        <v>2984</v>
      </c>
      <c r="S671" s="673" t="s">
        <v>3098</v>
      </c>
      <c r="T671" s="674" t="s">
        <v>641</v>
      </c>
      <c r="U671" s="674" t="s">
        <v>2559</v>
      </c>
      <c r="V671" s="673"/>
      <c r="W671" s="673">
        <v>1202184020</v>
      </c>
      <c r="X671" s="673" t="s">
        <v>3099</v>
      </c>
      <c r="Y671" s="674"/>
      <c r="Z671" s="674"/>
      <c r="AA671" s="673"/>
      <c r="AB671" s="673"/>
      <c r="AC671" s="673" t="s">
        <v>3100</v>
      </c>
      <c r="AD671" s="674"/>
      <c r="AE671" s="674"/>
      <c r="AF671" s="673"/>
      <c r="AG671" s="673"/>
      <c r="AH671" s="673" t="s">
        <v>3101</v>
      </c>
      <c r="AI671" s="674"/>
      <c r="AJ671" s="674"/>
      <c r="AK671" s="673"/>
      <c r="AL671" s="673"/>
      <c r="AM671" s="673" t="s">
        <v>3102</v>
      </c>
      <c r="AN671" s="673"/>
      <c r="AO671" s="674"/>
      <c r="AP671" s="673"/>
      <c r="AQ671" s="673"/>
      <c r="AR671" s="673" t="s">
        <v>3103</v>
      </c>
      <c r="AS671" s="673"/>
      <c r="AT671" s="673"/>
      <c r="AU671" s="673"/>
      <c r="AV671" s="675"/>
    </row>
    <row r="672" spans="1:48" ht="43.2" hidden="1">
      <c r="A672" s="689" t="s">
        <v>3104</v>
      </c>
      <c r="B672" s="687" t="s">
        <v>3105</v>
      </c>
      <c r="C672" s="687"/>
      <c r="D672" s="688" t="s">
        <v>816</v>
      </c>
      <c r="E672" s="688" t="s">
        <v>1410</v>
      </c>
      <c r="F672" s="671">
        <v>2024</v>
      </c>
      <c r="G672" s="671">
        <v>2024</v>
      </c>
      <c r="H672" s="700">
        <v>2024</v>
      </c>
      <c r="I672" s="673" t="s">
        <v>1461</v>
      </c>
      <c r="J672" s="674"/>
      <c r="K672" s="674"/>
      <c r="L672" s="674"/>
      <c r="M672" s="674"/>
      <c r="N672" s="673" t="s">
        <v>3106</v>
      </c>
      <c r="O672" s="674"/>
      <c r="P672" s="674"/>
      <c r="Q672" s="674"/>
      <c r="R672" s="674"/>
      <c r="S672" s="673" t="s">
        <v>3107</v>
      </c>
      <c r="T672" s="674"/>
      <c r="U672" s="674"/>
      <c r="V672" s="673"/>
      <c r="W672" s="673"/>
      <c r="X672" s="673" t="s">
        <v>2260</v>
      </c>
      <c r="Y672" s="674"/>
      <c r="Z672" s="674"/>
      <c r="AA672" s="673"/>
      <c r="AB672" s="673"/>
      <c r="AC672" s="673" t="s">
        <v>2263</v>
      </c>
      <c r="AD672" s="674"/>
      <c r="AE672" s="674"/>
      <c r="AF672" s="673"/>
      <c r="AG672" s="673"/>
      <c r="AH672" s="673" t="s">
        <v>2808</v>
      </c>
      <c r="AI672" s="674"/>
      <c r="AJ672" s="674"/>
      <c r="AK672" s="673"/>
      <c r="AL672" s="673"/>
      <c r="AM672" s="673" t="s">
        <v>76</v>
      </c>
      <c r="AN672" s="673" t="s">
        <v>598</v>
      </c>
      <c r="AO672" s="674" t="s">
        <v>2559</v>
      </c>
      <c r="AP672" s="673">
        <v>6680631</v>
      </c>
      <c r="AQ672" s="811" t="s">
        <v>2058</v>
      </c>
      <c r="AR672" s="673" t="s">
        <v>3108</v>
      </c>
      <c r="AS672" s="673"/>
      <c r="AT672" s="673"/>
      <c r="AU672" s="673"/>
      <c r="AV672" s="675"/>
    </row>
    <row r="673" spans="1:48" ht="43.2">
      <c r="A673" s="686" t="s">
        <v>3109</v>
      </c>
      <c r="B673" s="687" t="s">
        <v>2296</v>
      </c>
      <c r="C673" s="687" t="s">
        <v>2558</v>
      </c>
      <c r="D673" s="688" t="s">
        <v>610</v>
      </c>
      <c r="E673" s="688" t="s">
        <v>2038</v>
      </c>
      <c r="F673" s="671">
        <v>2024</v>
      </c>
      <c r="G673" s="671">
        <v>2024</v>
      </c>
      <c r="H673" s="700">
        <v>2024</v>
      </c>
      <c r="I673" s="673" t="s">
        <v>344</v>
      </c>
      <c r="J673" s="674" t="s">
        <v>3110</v>
      </c>
      <c r="K673" s="810" t="s">
        <v>2205</v>
      </c>
      <c r="L673" s="674" t="s">
        <v>641</v>
      </c>
      <c r="M673" s="674" t="s">
        <v>2559</v>
      </c>
      <c r="N673" s="673" t="s">
        <v>344</v>
      </c>
      <c r="O673" s="674" t="s">
        <v>641</v>
      </c>
      <c r="P673" s="674" t="s">
        <v>2559</v>
      </c>
      <c r="Q673" s="674" t="s">
        <v>3110</v>
      </c>
      <c r="R673" s="810" t="s">
        <v>2205</v>
      </c>
      <c r="S673" s="673" t="s">
        <v>419</v>
      </c>
      <c r="T673" s="674" t="s">
        <v>641</v>
      </c>
      <c r="U673" s="674" t="s">
        <v>2559</v>
      </c>
      <c r="V673" s="674" t="s">
        <v>2983</v>
      </c>
      <c r="W673" s="810" t="s">
        <v>2984</v>
      </c>
      <c r="X673" s="673" t="s">
        <v>415</v>
      </c>
      <c r="Y673" s="674" t="s">
        <v>640</v>
      </c>
      <c r="Z673" s="674" t="s">
        <v>2559</v>
      </c>
      <c r="AA673" s="673">
        <v>6879158</v>
      </c>
      <c r="AB673" s="811" t="s">
        <v>2828</v>
      </c>
      <c r="AC673" s="673" t="s">
        <v>3111</v>
      </c>
      <c r="AD673" s="674" t="s">
        <v>641</v>
      </c>
      <c r="AE673" s="674" t="s">
        <v>2559</v>
      </c>
      <c r="AF673" s="673"/>
      <c r="AG673" s="673">
        <v>1204230029</v>
      </c>
      <c r="AH673" s="673" t="s">
        <v>1844</v>
      </c>
      <c r="AI673" s="674" t="s">
        <v>641</v>
      </c>
      <c r="AJ673" s="674" t="s">
        <v>2559</v>
      </c>
      <c r="AK673" s="673"/>
      <c r="AL673" s="673">
        <v>1204210104</v>
      </c>
      <c r="AM673" s="673" t="s">
        <v>3112</v>
      </c>
      <c r="AN673" s="674" t="s">
        <v>641</v>
      </c>
      <c r="AO673" s="674" t="s">
        <v>2559</v>
      </c>
      <c r="AP673" s="673"/>
      <c r="AQ673" s="673">
        <v>1204228146</v>
      </c>
      <c r="AR673" s="673"/>
      <c r="AS673" s="673"/>
      <c r="AT673" s="673"/>
      <c r="AU673" s="673"/>
      <c r="AV673" s="675"/>
    </row>
    <row r="674" spans="1:48" hidden="1">
      <c r="A674" s="686" t="s">
        <v>3113</v>
      </c>
      <c r="B674" s="687"/>
      <c r="C674" s="687"/>
      <c r="D674" s="688" t="s">
        <v>617</v>
      </c>
      <c r="E674" s="688"/>
      <c r="F674" s="671"/>
      <c r="G674" s="671"/>
      <c r="H674" s="700"/>
      <c r="I674" s="673"/>
      <c r="J674" s="674"/>
      <c r="K674" s="674"/>
      <c r="L674" s="674"/>
      <c r="M674" s="674"/>
      <c r="N674" s="673"/>
      <c r="O674" s="674"/>
      <c r="P674" s="674"/>
      <c r="Q674" s="674"/>
      <c r="R674" s="674"/>
      <c r="S674" s="673"/>
      <c r="T674" s="674"/>
      <c r="U674" s="674"/>
      <c r="V674" s="673"/>
      <c r="W674" s="673"/>
      <c r="X674" s="673"/>
      <c r="Y674" s="674"/>
      <c r="Z674" s="674"/>
      <c r="AA674" s="673"/>
      <c r="AB674" s="673"/>
      <c r="AC674" s="673"/>
      <c r="AD674" s="674"/>
      <c r="AE674" s="674"/>
      <c r="AF674" s="673"/>
      <c r="AG674" s="673"/>
      <c r="AH674" s="673"/>
      <c r="AI674" s="674"/>
      <c r="AJ674" s="674"/>
      <c r="AK674" s="673"/>
      <c r="AL674" s="673"/>
      <c r="AM674" s="673"/>
      <c r="AN674" s="673"/>
      <c r="AO674" s="674"/>
      <c r="AP674" s="673"/>
      <c r="AQ674" s="673"/>
      <c r="AR674" s="673"/>
      <c r="AS674" s="673"/>
      <c r="AT674" s="673"/>
      <c r="AU674" s="673"/>
      <c r="AV674" s="675"/>
    </row>
    <row r="675" spans="1:48" hidden="1">
      <c r="A675" s="686" t="s">
        <v>3114</v>
      </c>
      <c r="B675" s="687"/>
      <c r="C675" s="687"/>
      <c r="D675" s="688" t="s">
        <v>617</v>
      </c>
      <c r="E675" s="688"/>
      <c r="F675" s="671"/>
      <c r="G675" s="671"/>
      <c r="H675" s="700"/>
      <c r="I675" s="673"/>
      <c r="J675" s="674"/>
      <c r="K675" s="674"/>
      <c r="L675" s="674"/>
      <c r="M675" s="674"/>
      <c r="N675" s="673"/>
      <c r="O675" s="674"/>
      <c r="P675" s="674"/>
      <c r="Q675" s="674"/>
      <c r="R675" s="674"/>
      <c r="S675" s="673"/>
      <c r="T675" s="674"/>
      <c r="U675" s="674"/>
      <c r="V675" s="673"/>
      <c r="W675" s="673"/>
      <c r="X675" s="673"/>
      <c r="Y675" s="674"/>
      <c r="Z675" s="674"/>
      <c r="AA675" s="673"/>
      <c r="AB675" s="673"/>
      <c r="AC675" s="673"/>
      <c r="AD675" s="674"/>
      <c r="AE675" s="674"/>
      <c r="AF675" s="673"/>
      <c r="AG675" s="673"/>
      <c r="AH675" s="673"/>
      <c r="AI675" s="674"/>
      <c r="AJ675" s="674"/>
      <c r="AK675" s="673"/>
      <c r="AL675" s="673"/>
      <c r="AM675" s="673"/>
      <c r="AN675" s="673"/>
      <c r="AO675" s="674"/>
      <c r="AP675" s="673"/>
      <c r="AQ675" s="673"/>
      <c r="AR675" s="673"/>
      <c r="AS675" s="673"/>
      <c r="AT675" s="673"/>
      <c r="AU675" s="673"/>
      <c r="AV675" s="675"/>
    </row>
    <row r="676" spans="1:48" hidden="1">
      <c r="A676" s="686" t="s">
        <v>3115</v>
      </c>
      <c r="B676" s="687"/>
      <c r="C676" s="687"/>
      <c r="D676" s="688" t="s">
        <v>617</v>
      </c>
      <c r="E676" s="688"/>
      <c r="F676" s="671"/>
      <c r="G676" s="671"/>
      <c r="H676" s="700"/>
      <c r="I676" s="673"/>
      <c r="J676" s="674"/>
      <c r="K676" s="674"/>
      <c r="L676" s="674"/>
      <c r="M676" s="674"/>
      <c r="N676" s="673"/>
      <c r="O676" s="674"/>
      <c r="P676" s="674"/>
      <c r="Q676" s="674"/>
      <c r="R676" s="674"/>
      <c r="S676" s="673"/>
      <c r="T676" s="674"/>
      <c r="U676" s="674"/>
      <c r="V676" s="673"/>
      <c r="W676" s="673"/>
      <c r="X676" s="673"/>
      <c r="Y676" s="674"/>
      <c r="Z676" s="674"/>
      <c r="AA676" s="673"/>
      <c r="AB676" s="673"/>
      <c r="AC676" s="673"/>
      <c r="AD676" s="674"/>
      <c r="AE676" s="674"/>
      <c r="AF676" s="673"/>
      <c r="AG676" s="673"/>
      <c r="AH676" s="673"/>
      <c r="AI676" s="674"/>
      <c r="AJ676" s="674"/>
      <c r="AK676" s="673"/>
      <c r="AL676" s="673"/>
      <c r="AM676" s="673"/>
      <c r="AN676" s="673"/>
      <c r="AO676" s="674"/>
      <c r="AP676" s="673"/>
      <c r="AQ676" s="673"/>
      <c r="AR676" s="673"/>
      <c r="AS676" s="673"/>
      <c r="AT676" s="673"/>
      <c r="AU676" s="673"/>
      <c r="AV676" s="675"/>
    </row>
    <row r="677" spans="1:48" ht="28.8" hidden="1">
      <c r="A677" s="686" t="s">
        <v>3116</v>
      </c>
      <c r="B677" s="687" t="s">
        <v>3117</v>
      </c>
      <c r="C677" s="687"/>
      <c r="D677" s="688" t="s">
        <v>591</v>
      </c>
      <c r="E677" s="688" t="s">
        <v>2038</v>
      </c>
      <c r="F677" s="671">
        <v>2024</v>
      </c>
      <c r="G677" s="671">
        <v>2024</v>
      </c>
      <c r="H677" s="700">
        <v>2024</v>
      </c>
      <c r="I677" s="673"/>
      <c r="J677" s="674"/>
      <c r="K677" s="674"/>
      <c r="L677" s="674"/>
      <c r="M677" s="674"/>
      <c r="N677" s="673" t="s">
        <v>3118</v>
      </c>
      <c r="O677" s="674" t="s">
        <v>641</v>
      </c>
      <c r="P677" s="674" t="s">
        <v>2559</v>
      </c>
      <c r="Q677" s="674"/>
      <c r="R677" s="674">
        <v>1204200189</v>
      </c>
      <c r="S677" s="673" t="s">
        <v>24</v>
      </c>
      <c r="T677" s="674" t="s">
        <v>641</v>
      </c>
      <c r="U677" s="674" t="s">
        <v>2559</v>
      </c>
      <c r="V677" s="673" t="s">
        <v>2596</v>
      </c>
      <c r="W677" s="811" t="s">
        <v>1324</v>
      </c>
      <c r="X677" s="673" t="s">
        <v>419</v>
      </c>
      <c r="Y677" s="674" t="s">
        <v>641</v>
      </c>
      <c r="Z677" s="674" t="s">
        <v>2559</v>
      </c>
      <c r="AA677" s="674" t="s">
        <v>2983</v>
      </c>
      <c r="AB677" s="810" t="s">
        <v>2984</v>
      </c>
      <c r="AC677" s="673"/>
      <c r="AD677" s="674"/>
      <c r="AE677" s="674"/>
      <c r="AF677" s="673"/>
      <c r="AG677" s="673"/>
      <c r="AH677" s="673"/>
      <c r="AI677" s="674"/>
      <c r="AJ677" s="674"/>
      <c r="AK677" s="673"/>
      <c r="AL677" s="673"/>
      <c r="AM677" s="673"/>
      <c r="AN677" s="673"/>
      <c r="AO677" s="674"/>
      <c r="AP677" s="673"/>
      <c r="AQ677" s="673"/>
      <c r="AR677" s="673"/>
      <c r="AS677" s="673"/>
      <c r="AT677" s="673"/>
      <c r="AU677" s="673"/>
      <c r="AV677" s="675"/>
    </row>
    <row r="678" spans="1:48" ht="43.2" hidden="1">
      <c r="A678" s="686" t="s">
        <v>3119</v>
      </c>
      <c r="B678" s="687" t="s">
        <v>3120</v>
      </c>
      <c r="C678" s="687"/>
      <c r="D678" s="688" t="s">
        <v>610</v>
      </c>
      <c r="E678" s="688" t="s">
        <v>2038</v>
      </c>
      <c r="F678" s="671">
        <v>2024</v>
      </c>
      <c r="G678" s="671">
        <v>2024</v>
      </c>
      <c r="H678" s="700">
        <v>2024</v>
      </c>
      <c r="I678" s="673" t="s">
        <v>419</v>
      </c>
      <c r="J678" s="674" t="s">
        <v>2983</v>
      </c>
      <c r="K678" s="810" t="s">
        <v>2984</v>
      </c>
      <c r="L678" s="674" t="s">
        <v>641</v>
      </c>
      <c r="M678" s="674" t="s">
        <v>2559</v>
      </c>
      <c r="N678" s="673" t="s">
        <v>2430</v>
      </c>
      <c r="O678" s="674" t="s">
        <v>641</v>
      </c>
      <c r="P678" s="674" t="s">
        <v>2559</v>
      </c>
      <c r="Q678" s="674"/>
      <c r="R678" s="674">
        <v>1204210123</v>
      </c>
      <c r="S678" s="673" t="s">
        <v>3121</v>
      </c>
      <c r="T678" s="674"/>
      <c r="U678" s="674"/>
      <c r="V678" s="673"/>
      <c r="W678" s="673"/>
      <c r="X678" s="673"/>
      <c r="Y678" s="674"/>
      <c r="Z678" s="674"/>
      <c r="AA678" s="673"/>
      <c r="AB678" s="673"/>
      <c r="AC678" s="673"/>
      <c r="AD678" s="674"/>
      <c r="AE678" s="674"/>
      <c r="AF678" s="673"/>
      <c r="AG678" s="673"/>
      <c r="AH678" s="673"/>
      <c r="AI678" s="674"/>
      <c r="AJ678" s="674"/>
      <c r="AK678" s="673"/>
      <c r="AL678" s="673"/>
      <c r="AM678" s="673"/>
      <c r="AN678" s="673"/>
      <c r="AO678" s="674"/>
      <c r="AP678" s="673"/>
      <c r="AQ678" s="673"/>
      <c r="AR678" s="673"/>
      <c r="AS678" s="673"/>
      <c r="AT678" s="673"/>
      <c r="AU678" s="673"/>
      <c r="AV678" s="675"/>
    </row>
    <row r="679" spans="1:48" ht="57.6" hidden="1">
      <c r="A679" s="694" t="s">
        <v>3122</v>
      </c>
      <c r="B679" s="690" t="s">
        <v>3123</v>
      </c>
      <c r="C679" s="690"/>
      <c r="D679" s="660" t="s">
        <v>816</v>
      </c>
      <c r="E679" s="660" t="s">
        <v>1410</v>
      </c>
      <c r="F679" s="671">
        <v>2024</v>
      </c>
      <c r="G679" s="671">
        <v>2024</v>
      </c>
      <c r="H679" s="700">
        <v>2024</v>
      </c>
      <c r="I679" s="640"/>
      <c r="J679" s="639"/>
      <c r="K679" s="639"/>
      <c r="L679" s="639"/>
      <c r="M679" s="639"/>
      <c r="N679" s="640" t="s">
        <v>211</v>
      </c>
      <c r="O679" s="639" t="s">
        <v>202</v>
      </c>
      <c r="P679" s="674" t="s">
        <v>2559</v>
      </c>
      <c r="Q679" s="639">
        <v>6680698</v>
      </c>
      <c r="R679" s="813" t="s">
        <v>1290</v>
      </c>
      <c r="S679" s="640" t="s">
        <v>821</v>
      </c>
      <c r="T679" s="639"/>
      <c r="U679" s="639"/>
      <c r="V679" s="640"/>
      <c r="W679" s="640"/>
      <c r="X679" s="640" t="s">
        <v>2291</v>
      </c>
      <c r="Y679" s="639"/>
      <c r="Z679" s="639"/>
      <c r="AA679" s="640"/>
      <c r="AB679" s="640"/>
      <c r="AC679" s="640"/>
      <c r="AD679" s="639"/>
      <c r="AE679" s="639"/>
      <c r="AF679" s="640"/>
      <c r="AG679" s="640"/>
      <c r="AH679" s="640"/>
      <c r="AI679" s="639"/>
      <c r="AJ679" s="639"/>
      <c r="AK679" s="640"/>
      <c r="AL679" s="640"/>
      <c r="AM679" s="640"/>
      <c r="AN679" s="640"/>
      <c r="AO679" s="639"/>
      <c r="AP679" s="640"/>
      <c r="AQ679" s="640"/>
      <c r="AR679" s="640"/>
      <c r="AS679" s="640"/>
      <c r="AT679" s="640"/>
      <c r="AU679" s="640"/>
      <c r="AV679" s="641"/>
    </row>
    <row r="680" spans="1:48" s="762" customFormat="1" ht="28.8">
      <c r="A680" s="755" t="s">
        <v>3124</v>
      </c>
      <c r="B680" s="756" t="s">
        <v>3125</v>
      </c>
      <c r="C680" s="756" t="s">
        <v>2558</v>
      </c>
      <c r="D680" s="688" t="s">
        <v>602</v>
      </c>
      <c r="E680" s="757" t="s">
        <v>2038</v>
      </c>
      <c r="F680" s="758">
        <v>2024</v>
      </c>
      <c r="G680" s="758">
        <v>2024</v>
      </c>
      <c r="H680" s="758">
        <v>2024</v>
      </c>
      <c r="I680" s="759" t="s">
        <v>33</v>
      </c>
      <c r="J680" s="760"/>
      <c r="K680" s="760"/>
      <c r="L680" s="760" t="s">
        <v>974</v>
      </c>
      <c r="M680" s="760"/>
      <c r="N680" s="759" t="s">
        <v>137</v>
      </c>
      <c r="O680" s="760" t="s">
        <v>974</v>
      </c>
      <c r="P680" s="760"/>
      <c r="Q680" s="760"/>
      <c r="R680" s="760"/>
      <c r="S680" s="759" t="s">
        <v>1063</v>
      </c>
      <c r="T680" s="760" t="s">
        <v>974</v>
      </c>
      <c r="U680" s="760"/>
      <c r="V680" s="759"/>
      <c r="W680" s="759"/>
      <c r="X680" s="759" t="s">
        <v>447</v>
      </c>
      <c r="Y680" s="760" t="s">
        <v>908</v>
      </c>
      <c r="Z680" s="760"/>
      <c r="AA680" s="759"/>
      <c r="AB680" s="759"/>
      <c r="AC680" s="759" t="s">
        <v>113</v>
      </c>
      <c r="AD680" s="760" t="s">
        <v>737</v>
      </c>
      <c r="AE680" s="760"/>
      <c r="AF680" s="759"/>
      <c r="AG680" s="759"/>
      <c r="AH680" s="759" t="s">
        <v>211</v>
      </c>
      <c r="AI680" s="760" t="s">
        <v>202</v>
      </c>
      <c r="AJ680" s="760"/>
      <c r="AK680" s="759"/>
      <c r="AL680" s="759"/>
      <c r="AM680" s="759" t="s">
        <v>456</v>
      </c>
      <c r="AN680" s="759" t="s">
        <v>908</v>
      </c>
      <c r="AO680" s="760"/>
      <c r="AP680" s="759"/>
      <c r="AQ680" s="759"/>
      <c r="AR680" s="759" t="s">
        <v>3126</v>
      </c>
      <c r="AS680" s="759" t="s">
        <v>3127</v>
      </c>
      <c r="AT680" s="759"/>
      <c r="AU680" s="759"/>
      <c r="AV680" s="761"/>
    </row>
    <row r="681" spans="1:48" ht="28.8" hidden="1">
      <c r="A681" s="689" t="s">
        <v>3128</v>
      </c>
      <c r="B681" s="4" t="s">
        <v>3129</v>
      </c>
      <c r="D681" s="688" t="s">
        <v>602</v>
      </c>
      <c r="E681" s="688"/>
      <c r="F681" s="671">
        <v>2024</v>
      </c>
      <c r="G681" s="671">
        <v>2024</v>
      </c>
      <c r="H681" s="700">
        <v>2024</v>
      </c>
      <c r="I681" s="673" t="s">
        <v>781</v>
      </c>
      <c r="J681" s="674">
        <v>6680741</v>
      </c>
      <c r="K681" s="810" t="s">
        <v>2126</v>
      </c>
      <c r="L681" s="674" t="s">
        <v>782</v>
      </c>
      <c r="M681" s="674" t="s">
        <v>2559</v>
      </c>
      <c r="N681" s="673" t="s">
        <v>3130</v>
      </c>
      <c r="O681" s="674" t="s">
        <v>782</v>
      </c>
      <c r="P681" s="674" t="s">
        <v>2559</v>
      </c>
      <c r="Q681" s="674"/>
      <c r="R681" s="674">
        <v>1101200058</v>
      </c>
      <c r="S681" s="673" t="s">
        <v>23</v>
      </c>
      <c r="T681" s="674" t="s">
        <v>782</v>
      </c>
      <c r="U681" s="674" t="s">
        <v>2559</v>
      </c>
      <c r="V681" s="674">
        <v>6680741</v>
      </c>
      <c r="W681" s="810" t="s">
        <v>2126</v>
      </c>
      <c r="X681" s="673" t="s">
        <v>109</v>
      </c>
      <c r="Y681" s="674" t="s">
        <v>782</v>
      </c>
      <c r="Z681" s="674" t="s">
        <v>2559</v>
      </c>
      <c r="AA681" s="673">
        <v>6724784</v>
      </c>
      <c r="AB681" s="811" t="s">
        <v>2069</v>
      </c>
      <c r="AC681" s="673"/>
      <c r="AD681" s="674"/>
      <c r="AE681" s="674"/>
      <c r="AF681" s="673"/>
      <c r="AG681" s="673"/>
      <c r="AH681" s="673"/>
      <c r="AI681" s="674"/>
      <c r="AJ681" s="674"/>
      <c r="AK681" s="673"/>
      <c r="AL681" s="673"/>
      <c r="AM681" s="673"/>
      <c r="AN681" s="673"/>
      <c r="AO681" s="674"/>
      <c r="AP681" s="673"/>
      <c r="AQ681" s="673"/>
      <c r="AR681" s="673"/>
      <c r="AS681" s="673"/>
      <c r="AT681" s="673"/>
      <c r="AU681" s="673"/>
      <c r="AV681" s="675"/>
    </row>
    <row r="682" spans="1:48" ht="28.8" hidden="1">
      <c r="A682" s="689" t="s">
        <v>2756</v>
      </c>
      <c r="B682" s="687" t="s">
        <v>3131</v>
      </c>
      <c r="C682" s="687"/>
      <c r="D682" s="688" t="s">
        <v>591</v>
      </c>
      <c r="E682" s="688" t="s">
        <v>2038</v>
      </c>
      <c r="F682" s="671">
        <v>2024</v>
      </c>
      <c r="G682" s="671">
        <v>2024</v>
      </c>
      <c r="H682" s="700">
        <v>2024</v>
      </c>
      <c r="I682" s="673" t="s">
        <v>2758</v>
      </c>
      <c r="J682" s="674"/>
      <c r="K682" s="674">
        <v>1101202569</v>
      </c>
      <c r="L682" s="674" t="s">
        <v>782</v>
      </c>
      <c r="M682" s="674" t="s">
        <v>2559</v>
      </c>
      <c r="N682" s="673" t="s">
        <v>2758</v>
      </c>
      <c r="O682" s="674" t="s">
        <v>782</v>
      </c>
      <c r="P682" s="674" t="s">
        <v>2559</v>
      </c>
      <c r="Q682" s="674"/>
      <c r="R682" s="674">
        <v>1101202569</v>
      </c>
      <c r="S682" s="673" t="s">
        <v>781</v>
      </c>
      <c r="T682" s="674" t="s">
        <v>782</v>
      </c>
      <c r="U682" s="674" t="s">
        <v>2559</v>
      </c>
      <c r="V682" s="674">
        <v>6680741</v>
      </c>
      <c r="W682" s="810" t="s">
        <v>2126</v>
      </c>
      <c r="X682" s="673" t="s">
        <v>87</v>
      </c>
      <c r="Y682" s="674" t="s">
        <v>782</v>
      </c>
      <c r="Z682" s="674" t="s">
        <v>2559</v>
      </c>
      <c r="AA682" s="673">
        <v>6786182</v>
      </c>
      <c r="AB682" s="811" t="s">
        <v>2759</v>
      </c>
      <c r="AC682" s="673"/>
      <c r="AD682" s="674"/>
      <c r="AE682" s="674"/>
      <c r="AF682" s="673"/>
      <c r="AG682" s="673"/>
      <c r="AH682" s="673"/>
      <c r="AI682" s="674"/>
      <c r="AJ682" s="674"/>
      <c r="AK682" s="673"/>
      <c r="AL682" s="673"/>
      <c r="AM682" s="673"/>
      <c r="AN682" s="673"/>
      <c r="AO682" s="674"/>
      <c r="AP682" s="673"/>
      <c r="AQ682" s="673"/>
      <c r="AR682" s="673"/>
      <c r="AS682" s="673"/>
      <c r="AT682" s="673"/>
      <c r="AU682" s="673"/>
      <c r="AV682" s="675"/>
    </row>
    <row r="683" spans="1:48" ht="28.8" hidden="1">
      <c r="A683" s="689" t="s">
        <v>3132</v>
      </c>
      <c r="B683" s="687" t="s">
        <v>3133</v>
      </c>
      <c r="C683" s="687"/>
      <c r="D683" s="688" t="s">
        <v>602</v>
      </c>
      <c r="E683" s="688"/>
      <c r="F683" s="671">
        <v>2024</v>
      </c>
      <c r="G683" s="671">
        <v>2024</v>
      </c>
      <c r="H683" s="700">
        <v>2024</v>
      </c>
      <c r="I683" s="673" t="s">
        <v>30</v>
      </c>
      <c r="J683" s="674">
        <v>6680625</v>
      </c>
      <c r="K683" s="810" t="s">
        <v>2070</v>
      </c>
      <c r="L683" s="674" t="s">
        <v>782</v>
      </c>
      <c r="M683" s="674" t="s">
        <v>2559</v>
      </c>
      <c r="N683" s="673" t="s">
        <v>3134</v>
      </c>
      <c r="O683" s="674" t="s">
        <v>782</v>
      </c>
      <c r="P683" s="674" t="s">
        <v>2559</v>
      </c>
      <c r="Q683" s="674"/>
      <c r="R683" s="674">
        <v>1101200042</v>
      </c>
      <c r="S683" s="673" t="s">
        <v>781</v>
      </c>
      <c r="T683" s="674" t="s">
        <v>782</v>
      </c>
      <c r="U683" s="674" t="s">
        <v>2559</v>
      </c>
      <c r="V683" s="674">
        <v>6680741</v>
      </c>
      <c r="W683" s="810" t="s">
        <v>2126</v>
      </c>
      <c r="X683" s="673" t="s">
        <v>30</v>
      </c>
      <c r="Y683" s="674" t="s">
        <v>782</v>
      </c>
      <c r="Z683" s="674" t="s">
        <v>2559</v>
      </c>
      <c r="AA683" s="674">
        <v>6680625</v>
      </c>
      <c r="AB683" s="810" t="s">
        <v>2070</v>
      </c>
      <c r="AC683" s="673"/>
      <c r="AD683" s="674"/>
      <c r="AE683" s="674"/>
      <c r="AF683" s="673"/>
      <c r="AG683" s="673"/>
      <c r="AH683" s="673"/>
      <c r="AI683" s="674"/>
      <c r="AJ683" s="674"/>
      <c r="AK683" s="673"/>
      <c r="AL683" s="673"/>
      <c r="AM683" s="673"/>
      <c r="AN683" s="673"/>
      <c r="AO683" s="674"/>
      <c r="AP683" s="673"/>
      <c r="AQ683" s="673"/>
      <c r="AR683" s="673"/>
      <c r="AS683" s="673"/>
      <c r="AT683" s="673"/>
      <c r="AU683" s="673"/>
      <c r="AV683" s="675"/>
    </row>
    <row r="684" spans="1:48" ht="43.2" hidden="1">
      <c r="A684" s="689" t="s">
        <v>3135</v>
      </c>
      <c r="B684" s="687" t="s">
        <v>3129</v>
      </c>
      <c r="C684" s="687"/>
      <c r="D684" s="688" t="s">
        <v>602</v>
      </c>
      <c r="E684" s="688"/>
      <c r="F684" s="671">
        <v>2024</v>
      </c>
      <c r="G684" s="671">
        <v>2024</v>
      </c>
      <c r="H684" s="700">
        <v>2024</v>
      </c>
      <c r="I684" s="673" t="s">
        <v>81</v>
      </c>
      <c r="J684" s="673" t="s">
        <v>3136</v>
      </c>
      <c r="K684" s="811" t="s">
        <v>3137</v>
      </c>
      <c r="L684" s="674" t="s">
        <v>782</v>
      </c>
      <c r="M684" s="674" t="s">
        <v>2559</v>
      </c>
      <c r="N684" s="673" t="s">
        <v>3138</v>
      </c>
      <c r="O684" s="674"/>
      <c r="P684" s="674"/>
      <c r="Q684" s="674"/>
      <c r="R684" s="674"/>
      <c r="S684" s="673" t="s">
        <v>81</v>
      </c>
      <c r="T684" s="674" t="s">
        <v>782</v>
      </c>
      <c r="U684" s="674" t="s">
        <v>2559</v>
      </c>
      <c r="V684" s="673" t="s">
        <v>3136</v>
      </c>
      <c r="W684" s="811" t="s">
        <v>3137</v>
      </c>
      <c r="X684" s="673" t="s">
        <v>23</v>
      </c>
      <c r="Y684" s="674" t="s">
        <v>782</v>
      </c>
      <c r="Z684" s="674" t="s">
        <v>2559</v>
      </c>
      <c r="AA684" s="674">
        <v>6680741</v>
      </c>
      <c r="AB684" s="810" t="s">
        <v>2126</v>
      </c>
      <c r="AC684" s="673"/>
      <c r="AD684" s="674"/>
      <c r="AE684" s="674"/>
      <c r="AF684" s="673"/>
      <c r="AG684" s="673"/>
      <c r="AH684" s="673"/>
      <c r="AI684" s="674"/>
      <c r="AJ684" s="674"/>
      <c r="AK684" s="673"/>
      <c r="AL684" s="673"/>
      <c r="AM684" s="673"/>
      <c r="AN684" s="673"/>
      <c r="AO684" s="674"/>
      <c r="AP684" s="673"/>
      <c r="AQ684" s="673"/>
      <c r="AR684" s="673"/>
      <c r="AS684" s="673"/>
      <c r="AT684" s="673"/>
      <c r="AU684" s="673"/>
      <c r="AV684" s="675"/>
    </row>
    <row r="685" spans="1:48" ht="72" hidden="1">
      <c r="A685" s="686" t="s">
        <v>3139</v>
      </c>
      <c r="B685" s="687" t="s">
        <v>3140</v>
      </c>
      <c r="C685" s="687"/>
      <c r="D685" s="688" t="s">
        <v>591</v>
      </c>
      <c r="E685" s="688" t="s">
        <v>2038</v>
      </c>
      <c r="F685" s="671">
        <v>2024</v>
      </c>
      <c r="G685" s="671">
        <v>2024</v>
      </c>
      <c r="H685" s="700">
        <v>2024</v>
      </c>
      <c r="I685" s="673" t="s">
        <v>709</v>
      </c>
      <c r="J685" s="674"/>
      <c r="K685" s="674"/>
      <c r="L685" s="674"/>
      <c r="M685" s="674"/>
      <c r="N685" s="673" t="s">
        <v>2818</v>
      </c>
      <c r="O685" s="674"/>
      <c r="P685" s="674"/>
      <c r="Q685" s="674"/>
      <c r="R685" s="674"/>
      <c r="S685" s="673" t="s">
        <v>3141</v>
      </c>
      <c r="T685" s="674"/>
      <c r="U685" s="674"/>
      <c r="V685" s="673"/>
      <c r="W685" s="673"/>
      <c r="X685" s="673" t="s">
        <v>3142</v>
      </c>
      <c r="Y685" s="674"/>
      <c r="Z685" s="674"/>
      <c r="AA685" s="673"/>
      <c r="AB685" s="673"/>
      <c r="AC685" s="673" t="s">
        <v>344</v>
      </c>
      <c r="AD685" s="674" t="s">
        <v>641</v>
      </c>
      <c r="AE685" s="674" t="s">
        <v>2559</v>
      </c>
      <c r="AF685" s="673">
        <v>6789028</v>
      </c>
      <c r="AG685" s="811" t="s">
        <v>2205</v>
      </c>
      <c r="AH685" s="673" t="s">
        <v>44</v>
      </c>
      <c r="AI685" s="674" t="s">
        <v>641</v>
      </c>
      <c r="AJ685" s="674" t="s">
        <v>2559</v>
      </c>
      <c r="AK685" s="673">
        <v>6835039</v>
      </c>
      <c r="AL685" s="811" t="s">
        <v>2297</v>
      </c>
      <c r="AM685" s="673" t="s">
        <v>48</v>
      </c>
      <c r="AN685" s="673" t="s">
        <v>641</v>
      </c>
      <c r="AO685" s="674" t="s">
        <v>2559</v>
      </c>
      <c r="AP685" s="673">
        <v>6843087</v>
      </c>
      <c r="AQ685" s="811" t="s">
        <v>2298</v>
      </c>
      <c r="AR685" s="673" t="s">
        <v>3143</v>
      </c>
      <c r="AS685" s="673"/>
      <c r="AT685" s="673"/>
      <c r="AU685" s="673"/>
      <c r="AV685" s="675"/>
    </row>
    <row r="686" spans="1:48" hidden="1">
      <c r="A686" s="686" t="s">
        <v>3144</v>
      </c>
      <c r="B686" s="687"/>
      <c r="C686" s="687"/>
      <c r="D686" s="688" t="s">
        <v>617</v>
      </c>
      <c r="E686" s="688"/>
      <c r="F686" s="671"/>
      <c r="G686" s="671"/>
      <c r="H686" s="700"/>
      <c r="I686" s="673"/>
      <c r="J686" s="674"/>
      <c r="K686" s="674"/>
      <c r="L686" s="674"/>
      <c r="M686" s="674"/>
      <c r="N686" s="673"/>
      <c r="O686" s="674"/>
      <c r="P686" s="674"/>
      <c r="Q686" s="674"/>
      <c r="R686" s="674"/>
      <c r="S686" s="673"/>
      <c r="T686" s="674"/>
      <c r="U686" s="674"/>
      <c r="V686" s="673"/>
      <c r="W686" s="673"/>
      <c r="X686" s="673"/>
      <c r="Y686" s="674"/>
      <c r="Z686" s="674"/>
      <c r="AA686" s="673"/>
      <c r="AB686" s="673"/>
      <c r="AC686" s="673"/>
      <c r="AD686" s="674"/>
      <c r="AE686" s="674"/>
      <c r="AF686" s="673"/>
      <c r="AG686" s="673"/>
      <c r="AH686" s="673"/>
      <c r="AI686" s="674"/>
      <c r="AJ686" s="674"/>
      <c r="AK686" s="673"/>
      <c r="AL686" s="673"/>
      <c r="AM686" s="673"/>
      <c r="AN686" s="673"/>
      <c r="AO686" s="674"/>
      <c r="AP686" s="673"/>
      <c r="AQ686" s="673"/>
      <c r="AR686" s="673"/>
      <c r="AS686" s="673"/>
      <c r="AT686" s="673"/>
      <c r="AU686" s="673"/>
      <c r="AV686" s="675"/>
    </row>
    <row r="687" spans="1:48" ht="28.8" hidden="1">
      <c r="A687" s="669" t="s">
        <v>3145</v>
      </c>
      <c r="B687" s="690" t="s">
        <v>3129</v>
      </c>
      <c r="C687" s="687"/>
      <c r="D687" s="660" t="s">
        <v>2230</v>
      </c>
      <c r="E687" s="660"/>
      <c r="F687" s="637">
        <v>2024</v>
      </c>
      <c r="G687" s="637">
        <v>2024</v>
      </c>
      <c r="H687" s="696">
        <v>2024</v>
      </c>
      <c r="I687" s="640" t="s">
        <v>30</v>
      </c>
      <c r="J687" s="639">
        <v>6680625</v>
      </c>
      <c r="K687" s="639" t="s">
        <v>2070</v>
      </c>
      <c r="L687" s="639" t="s">
        <v>782</v>
      </c>
      <c r="M687" s="639" t="s">
        <v>2559</v>
      </c>
      <c r="N687" s="640" t="s">
        <v>3146</v>
      </c>
      <c r="O687" s="639" t="s">
        <v>782</v>
      </c>
      <c r="P687" s="639" t="s">
        <v>2559</v>
      </c>
      <c r="Q687" s="639"/>
      <c r="R687" s="639">
        <v>1101200025</v>
      </c>
      <c r="S687" s="640" t="s">
        <v>30</v>
      </c>
      <c r="T687" s="639" t="s">
        <v>782</v>
      </c>
      <c r="U687" s="639" t="s">
        <v>2559</v>
      </c>
      <c r="V687" s="640">
        <v>6680625</v>
      </c>
      <c r="W687" s="640" t="s">
        <v>2070</v>
      </c>
      <c r="X687" s="640" t="s">
        <v>404</v>
      </c>
      <c r="Y687" s="639" t="s">
        <v>568</v>
      </c>
      <c r="Z687" s="639" t="s">
        <v>2559</v>
      </c>
      <c r="AA687" s="640">
        <v>6843797</v>
      </c>
      <c r="AB687" s="812" t="s">
        <v>2706</v>
      </c>
      <c r="AC687" s="640"/>
      <c r="AD687" s="639"/>
      <c r="AE687" s="639"/>
      <c r="AF687" s="640"/>
      <c r="AG687" s="640"/>
      <c r="AH687" s="640"/>
      <c r="AI687" s="639"/>
      <c r="AJ687" s="639"/>
      <c r="AK687" s="640"/>
      <c r="AL687" s="640"/>
      <c r="AM687" s="640"/>
      <c r="AN687" s="640"/>
      <c r="AO687" s="639"/>
      <c r="AP687" s="640"/>
      <c r="AQ687" s="640"/>
      <c r="AR687" s="640"/>
      <c r="AS687" s="640"/>
      <c r="AT687" s="640"/>
      <c r="AU687" s="640"/>
      <c r="AV687" s="641"/>
    </row>
    <row r="688" spans="1:48" ht="57.6" hidden="1">
      <c r="A688" s="669" t="s">
        <v>3147</v>
      </c>
      <c r="B688" s="690" t="s">
        <v>3148</v>
      </c>
      <c r="C688" s="875"/>
      <c r="D688" s="660" t="s">
        <v>1070</v>
      </c>
      <c r="E688" s="660" t="s">
        <v>2038</v>
      </c>
      <c r="F688" s="637">
        <v>2024</v>
      </c>
      <c r="G688" s="637">
        <v>2024</v>
      </c>
      <c r="H688" s="696">
        <v>2024</v>
      </c>
      <c r="I688" s="640" t="s">
        <v>3149</v>
      </c>
      <c r="J688" s="639"/>
      <c r="K688" s="639">
        <v>1203200010</v>
      </c>
      <c r="L688" s="639" t="s">
        <v>640</v>
      </c>
      <c r="M688" s="639" t="s">
        <v>2559</v>
      </c>
      <c r="N688" s="640" t="s">
        <v>3150</v>
      </c>
      <c r="O688" s="639" t="s">
        <v>640</v>
      </c>
      <c r="P688" s="639" t="s">
        <v>2559</v>
      </c>
      <c r="Q688" s="639"/>
      <c r="R688" s="639">
        <v>1203200010</v>
      </c>
      <c r="S688" s="640" t="s">
        <v>31</v>
      </c>
      <c r="T688" s="639" t="s">
        <v>640</v>
      </c>
      <c r="U688" s="639" t="s">
        <v>2559</v>
      </c>
      <c r="V688" s="640">
        <v>6680618</v>
      </c>
      <c r="W688" s="812" t="s">
        <v>2025</v>
      </c>
      <c r="X688" s="640" t="s">
        <v>63</v>
      </c>
      <c r="Y688" s="639" t="s">
        <v>640</v>
      </c>
      <c r="Z688" s="639" t="s">
        <v>2559</v>
      </c>
      <c r="AA688" s="640">
        <v>6795859</v>
      </c>
      <c r="AB688" s="812" t="s">
        <v>1960</v>
      </c>
      <c r="AC688" s="640"/>
      <c r="AD688" s="639"/>
      <c r="AE688" s="639"/>
      <c r="AF688" s="640"/>
      <c r="AG688" s="640"/>
      <c r="AH688" s="640"/>
      <c r="AI688" s="639"/>
      <c r="AJ688" s="639"/>
      <c r="AK688" s="640"/>
      <c r="AL688" s="640"/>
      <c r="AM688" s="640"/>
      <c r="AN688" s="640"/>
      <c r="AO688" s="639"/>
      <c r="AP688" s="640"/>
      <c r="AQ688" s="640"/>
      <c r="AR688" s="640"/>
      <c r="AS688" s="640"/>
      <c r="AT688" s="640"/>
      <c r="AU688" s="640"/>
      <c r="AV688" s="641"/>
    </row>
    <row r="689" spans="1:48" ht="28.8" hidden="1">
      <c r="A689" s="669" t="s">
        <v>3151</v>
      </c>
      <c r="B689" s="690" t="s">
        <v>3152</v>
      </c>
      <c r="C689" s="875"/>
      <c r="D689" s="660" t="s">
        <v>610</v>
      </c>
      <c r="E689" s="660" t="s">
        <v>2038</v>
      </c>
      <c r="F689" s="637">
        <v>2024</v>
      </c>
      <c r="G689" s="637">
        <v>2024</v>
      </c>
      <c r="H689" s="696">
        <v>2024</v>
      </c>
      <c r="I689" s="640" t="s">
        <v>398</v>
      </c>
      <c r="J689" s="639">
        <v>6833033</v>
      </c>
      <c r="K689" s="813" t="s">
        <v>2311</v>
      </c>
      <c r="L689" s="639" t="s">
        <v>641</v>
      </c>
      <c r="M689" s="639" t="s">
        <v>2559</v>
      </c>
      <c r="N689" s="640" t="s">
        <v>398</v>
      </c>
      <c r="O689" s="639" t="s">
        <v>641</v>
      </c>
      <c r="P689" s="639" t="s">
        <v>2559</v>
      </c>
      <c r="Q689" s="639">
        <v>6833033</v>
      </c>
      <c r="R689" s="813" t="s">
        <v>2311</v>
      </c>
      <c r="S689" s="640" t="s">
        <v>3153</v>
      </c>
      <c r="T689" s="639" t="s">
        <v>641</v>
      </c>
      <c r="U689" s="639" t="s">
        <v>2559</v>
      </c>
      <c r="V689" s="640"/>
      <c r="W689" s="640">
        <v>1204220023</v>
      </c>
      <c r="X689" s="640" t="s">
        <v>98</v>
      </c>
      <c r="Y689" s="639" t="s">
        <v>641</v>
      </c>
      <c r="Z689" s="639" t="s">
        <v>2559</v>
      </c>
      <c r="AA689" s="640">
        <v>6099359</v>
      </c>
      <c r="AB689" s="640" t="s">
        <v>1265</v>
      </c>
      <c r="AC689" s="640" t="s">
        <v>35</v>
      </c>
      <c r="AD689" s="639" t="s">
        <v>641</v>
      </c>
      <c r="AE689" s="639" t="s">
        <v>2559</v>
      </c>
      <c r="AF689" s="640">
        <v>6665306</v>
      </c>
      <c r="AG689" s="812" t="s">
        <v>2015</v>
      </c>
      <c r="AH689" s="640" t="s">
        <v>3154</v>
      </c>
      <c r="AI689" s="639" t="s">
        <v>641</v>
      </c>
      <c r="AJ689" s="639" t="s">
        <v>2559</v>
      </c>
      <c r="AK689" s="640"/>
      <c r="AL689" s="640">
        <v>1204220021</v>
      </c>
      <c r="AM689" s="640" t="s">
        <v>3155</v>
      </c>
      <c r="AN689" s="640" t="s">
        <v>641</v>
      </c>
      <c r="AO689" s="639" t="s">
        <v>2559</v>
      </c>
      <c r="AP689" s="640"/>
      <c r="AQ689" s="640">
        <v>1204220111</v>
      </c>
      <c r="AR689" s="640" t="s">
        <v>3156</v>
      </c>
      <c r="AS689" s="640" t="s">
        <v>641</v>
      </c>
      <c r="AT689" s="640" t="s">
        <v>2559</v>
      </c>
      <c r="AU689" s="640"/>
      <c r="AV689" s="641">
        <v>1204220008</v>
      </c>
    </row>
    <row r="690" spans="1:48" ht="28.8" hidden="1">
      <c r="A690" s="669" t="s">
        <v>3157</v>
      </c>
      <c r="B690" s="690" t="s">
        <v>2294</v>
      </c>
      <c r="C690" s="875"/>
      <c r="D690" s="660" t="s">
        <v>591</v>
      </c>
      <c r="E690" s="660" t="s">
        <v>2038</v>
      </c>
      <c r="F690" s="637">
        <v>2024</v>
      </c>
      <c r="G690" s="637">
        <v>2024</v>
      </c>
      <c r="H690" s="696">
        <v>2024</v>
      </c>
      <c r="I690" s="640"/>
      <c r="J690" s="639"/>
      <c r="K690" s="639"/>
      <c r="L690" s="639"/>
      <c r="M690" s="639"/>
      <c r="N690" s="640" t="s">
        <v>398</v>
      </c>
      <c r="O690" s="639" t="s">
        <v>641</v>
      </c>
      <c r="P690" s="639" t="s">
        <v>2559</v>
      </c>
      <c r="Q690" s="639">
        <v>6833033</v>
      </c>
      <c r="R690" s="813" t="s">
        <v>2311</v>
      </c>
      <c r="S690" s="640" t="s">
        <v>98</v>
      </c>
      <c r="T690" s="639" t="s">
        <v>641</v>
      </c>
      <c r="U690" s="639" t="s">
        <v>2559</v>
      </c>
      <c r="V690" s="640">
        <v>6099359</v>
      </c>
      <c r="W690" s="640" t="s">
        <v>1265</v>
      </c>
      <c r="X690" s="640"/>
      <c r="Y690" s="639"/>
      <c r="Z690" s="639"/>
      <c r="AA690" s="640"/>
      <c r="AB690" s="640"/>
      <c r="AC690" s="640"/>
      <c r="AD690" s="639"/>
      <c r="AE690" s="639"/>
      <c r="AF690" s="640"/>
      <c r="AG690" s="640"/>
      <c r="AH690" s="640"/>
      <c r="AI690" s="639"/>
      <c r="AJ690" s="639"/>
      <c r="AK690" s="640"/>
      <c r="AL690" s="640"/>
      <c r="AM690" s="640"/>
      <c r="AN690" s="640"/>
      <c r="AO690" s="639"/>
      <c r="AP690" s="640"/>
      <c r="AQ690" s="640"/>
      <c r="AR690" s="640"/>
      <c r="AS690" s="640"/>
      <c r="AT690" s="640"/>
      <c r="AU690" s="640"/>
      <c r="AV690" s="641"/>
    </row>
    <row r="691" spans="1:48" ht="28.8" hidden="1">
      <c r="A691" s="669" t="s">
        <v>3158</v>
      </c>
      <c r="B691" s="690" t="s">
        <v>3159</v>
      </c>
      <c r="C691" s="875"/>
      <c r="D691" s="660" t="s">
        <v>595</v>
      </c>
      <c r="E691" s="660" t="s">
        <v>2038</v>
      </c>
      <c r="F691" s="637">
        <v>2024</v>
      </c>
      <c r="G691" s="637">
        <v>2024</v>
      </c>
      <c r="H691" s="696">
        <v>2024</v>
      </c>
      <c r="I691" s="640" t="s">
        <v>13</v>
      </c>
      <c r="J691" s="639">
        <v>6681051</v>
      </c>
      <c r="K691" s="639" t="s">
        <v>1945</v>
      </c>
      <c r="L691" s="639" t="s">
        <v>640</v>
      </c>
      <c r="M691" s="639" t="s">
        <v>2559</v>
      </c>
      <c r="N691" s="640" t="s">
        <v>13</v>
      </c>
      <c r="O691" s="639" t="s">
        <v>640</v>
      </c>
      <c r="P691" s="639" t="s">
        <v>2559</v>
      </c>
      <c r="Q691" s="639">
        <v>6681051</v>
      </c>
      <c r="R691" s="639" t="s">
        <v>1945</v>
      </c>
      <c r="S691" s="640" t="s">
        <v>2831</v>
      </c>
      <c r="T691" s="639" t="s">
        <v>640</v>
      </c>
      <c r="U691" s="639" t="s">
        <v>2559</v>
      </c>
      <c r="V691" s="640"/>
      <c r="W691" s="640">
        <v>1104210051</v>
      </c>
      <c r="X691" s="640" t="s">
        <v>58</v>
      </c>
      <c r="Y691" s="639" t="s">
        <v>640</v>
      </c>
      <c r="Z691" s="639" t="s">
        <v>2559</v>
      </c>
      <c r="AA691" s="640">
        <v>6826739</v>
      </c>
      <c r="AB691" s="812" t="s">
        <v>2595</v>
      </c>
      <c r="AC691" s="640" t="s">
        <v>347</v>
      </c>
      <c r="AD691" s="639" t="s">
        <v>641</v>
      </c>
      <c r="AE691" s="639" t="s">
        <v>2559</v>
      </c>
      <c r="AF691" s="640" t="s">
        <v>3160</v>
      </c>
      <c r="AG691" s="812" t="s">
        <v>1964</v>
      </c>
      <c r="AH691" s="640" t="s">
        <v>52</v>
      </c>
      <c r="AI691" s="639" t="s">
        <v>640</v>
      </c>
      <c r="AJ691" s="639" t="s">
        <v>2559</v>
      </c>
      <c r="AK691" s="640">
        <v>6826743</v>
      </c>
      <c r="AL691" s="812" t="s">
        <v>2168</v>
      </c>
      <c r="AM691" s="640" t="s">
        <v>24</v>
      </c>
      <c r="AN691" s="640" t="s">
        <v>641</v>
      </c>
      <c r="AO691" s="639" t="s">
        <v>2559</v>
      </c>
      <c r="AP691" s="640" t="s">
        <v>2596</v>
      </c>
      <c r="AQ691" s="640" t="s">
        <v>1324</v>
      </c>
      <c r="AR691" s="640" t="s">
        <v>3161</v>
      </c>
      <c r="AS691" s="640"/>
      <c r="AT691" s="640"/>
      <c r="AU691" s="640"/>
      <c r="AV691" s="641"/>
    </row>
    <row r="692" spans="1:48" ht="43.2" hidden="1">
      <c r="A692" s="669" t="s">
        <v>3162</v>
      </c>
      <c r="B692" s="690" t="s">
        <v>2838</v>
      </c>
      <c r="C692" s="875"/>
      <c r="D692" s="660" t="s">
        <v>662</v>
      </c>
      <c r="E692" s="660" t="s">
        <v>2038</v>
      </c>
      <c r="F692" s="637">
        <v>2024</v>
      </c>
      <c r="G692" s="637">
        <v>2024</v>
      </c>
      <c r="H692" s="696">
        <v>2024</v>
      </c>
      <c r="I692" s="640" t="s">
        <v>2202</v>
      </c>
      <c r="J692" s="639"/>
      <c r="K692" s="639">
        <v>1203200101</v>
      </c>
      <c r="L692" s="639" t="s">
        <v>640</v>
      </c>
      <c r="M692" s="639" t="s">
        <v>2559</v>
      </c>
      <c r="N692" s="640" t="s">
        <v>2202</v>
      </c>
      <c r="O692" s="639" t="s">
        <v>640</v>
      </c>
      <c r="P692" s="639" t="s">
        <v>2559</v>
      </c>
      <c r="Q692" s="639"/>
      <c r="R692" s="639">
        <v>1203200101</v>
      </c>
      <c r="S692" s="640" t="s">
        <v>31</v>
      </c>
      <c r="T692" s="639" t="s">
        <v>640</v>
      </c>
      <c r="U692" s="639" t="s">
        <v>2559</v>
      </c>
      <c r="V692" s="640">
        <v>6680618</v>
      </c>
      <c r="W692" s="812" t="s">
        <v>2025</v>
      </c>
      <c r="X692" s="640" t="s">
        <v>63</v>
      </c>
      <c r="Y692" s="639" t="s">
        <v>640</v>
      </c>
      <c r="Z692" s="639" t="s">
        <v>2559</v>
      </c>
      <c r="AA692" s="640" t="s">
        <v>3163</v>
      </c>
      <c r="AB692" s="812" t="s">
        <v>1960</v>
      </c>
      <c r="AC692" s="640"/>
      <c r="AD692" s="639"/>
      <c r="AE692" s="639"/>
      <c r="AF692" s="640"/>
      <c r="AG692" s="640"/>
      <c r="AH692" s="640"/>
      <c r="AI692" s="639"/>
      <c r="AJ692" s="639"/>
      <c r="AK692" s="640"/>
      <c r="AL692" s="640"/>
      <c r="AM692" s="640"/>
      <c r="AN692" s="640"/>
      <c r="AO692" s="639"/>
      <c r="AP692" s="640"/>
      <c r="AQ692" s="640"/>
      <c r="AR692" s="640"/>
      <c r="AS692" s="640"/>
      <c r="AT692" s="640"/>
      <c r="AU692" s="640"/>
      <c r="AV692" s="641"/>
    </row>
    <row r="693" spans="1:48" ht="28.8" hidden="1">
      <c r="A693" s="669" t="s">
        <v>3164</v>
      </c>
      <c r="B693" s="690" t="s">
        <v>3165</v>
      </c>
      <c r="C693" s="875"/>
      <c r="D693" s="660" t="s">
        <v>610</v>
      </c>
      <c r="E693" s="660" t="s">
        <v>2038</v>
      </c>
      <c r="F693" s="637">
        <v>2024</v>
      </c>
      <c r="G693" s="637">
        <v>2024</v>
      </c>
      <c r="H693" s="696">
        <v>2024</v>
      </c>
      <c r="I693" s="640" t="s">
        <v>13</v>
      </c>
      <c r="J693" s="639">
        <v>6681051</v>
      </c>
      <c r="K693" s="639" t="s">
        <v>1945</v>
      </c>
      <c r="L693" s="639" t="s">
        <v>640</v>
      </c>
      <c r="M693" s="639" t="s">
        <v>2559</v>
      </c>
      <c r="N693" s="640" t="s">
        <v>3166</v>
      </c>
      <c r="O693" s="639" t="s">
        <v>640</v>
      </c>
      <c r="P693" s="639" t="s">
        <v>2559</v>
      </c>
      <c r="Q693" s="639"/>
      <c r="R693" s="639">
        <v>1104210050</v>
      </c>
      <c r="S693" s="640" t="s">
        <v>13</v>
      </c>
      <c r="T693" s="639" t="s">
        <v>640</v>
      </c>
      <c r="U693" s="639" t="s">
        <v>2559</v>
      </c>
      <c r="V693" s="640">
        <v>6681051</v>
      </c>
      <c r="W693" s="640" t="s">
        <v>1945</v>
      </c>
      <c r="X693" s="640" t="s">
        <v>52</v>
      </c>
      <c r="Y693" s="639" t="s">
        <v>640</v>
      </c>
      <c r="Z693" s="639" t="s">
        <v>2559</v>
      </c>
      <c r="AA693" s="640">
        <v>6826743</v>
      </c>
      <c r="AB693" s="812" t="s">
        <v>2168</v>
      </c>
      <c r="AC693" s="640" t="s">
        <v>58</v>
      </c>
      <c r="AD693" s="639" t="s">
        <v>640</v>
      </c>
      <c r="AE693" s="639" t="s">
        <v>2559</v>
      </c>
      <c r="AF693" s="640">
        <v>6826739</v>
      </c>
      <c r="AG693" s="812" t="s">
        <v>2595</v>
      </c>
      <c r="AH693" s="640" t="s">
        <v>347</v>
      </c>
      <c r="AI693" s="639" t="s">
        <v>641</v>
      </c>
      <c r="AJ693" s="639" t="s">
        <v>2559</v>
      </c>
      <c r="AK693" s="640" t="s">
        <v>3160</v>
      </c>
      <c r="AL693" s="812" t="s">
        <v>1964</v>
      </c>
      <c r="AM693" s="640" t="s">
        <v>24</v>
      </c>
      <c r="AN693" s="640" t="s">
        <v>641</v>
      </c>
      <c r="AO693" s="639" t="s">
        <v>2559</v>
      </c>
      <c r="AP693" s="640" t="s">
        <v>2596</v>
      </c>
      <c r="AQ693" s="640" t="s">
        <v>1324</v>
      </c>
      <c r="AR693" s="640"/>
      <c r="AS693" s="640"/>
      <c r="AT693" s="640"/>
      <c r="AU693" s="640"/>
      <c r="AV693" s="641"/>
    </row>
    <row r="694" spans="1:48" ht="28.8" hidden="1">
      <c r="A694" s="669" t="s">
        <v>3167</v>
      </c>
      <c r="B694" s="690"/>
      <c r="C694" s="875"/>
      <c r="D694" s="660" t="s">
        <v>610</v>
      </c>
      <c r="E694" s="660"/>
      <c r="F694" s="637"/>
      <c r="G694" s="637"/>
      <c r="H694" s="696"/>
      <c r="I694" s="640"/>
      <c r="J694" s="639"/>
      <c r="K694" s="639"/>
      <c r="L694" s="639"/>
      <c r="M694" s="639"/>
      <c r="N694" s="640"/>
      <c r="O694" s="639"/>
      <c r="P694" s="639"/>
      <c r="Q694" s="639"/>
      <c r="R694" s="639"/>
      <c r="S694" s="640"/>
      <c r="T694" s="639"/>
      <c r="U694" s="639"/>
      <c r="V694" s="640"/>
      <c r="W694" s="640"/>
      <c r="X694" s="640"/>
      <c r="Y694" s="639"/>
      <c r="Z694" s="639"/>
      <c r="AA694" s="640"/>
      <c r="AB694" s="640"/>
      <c r="AC694" s="640"/>
      <c r="AD694" s="639"/>
      <c r="AE694" s="639"/>
      <c r="AF694" s="640"/>
      <c r="AG694" s="640"/>
      <c r="AH694" s="640"/>
      <c r="AI694" s="639"/>
      <c r="AJ694" s="639"/>
      <c r="AK694" s="640"/>
      <c r="AL694" s="640"/>
      <c r="AM694" s="640"/>
      <c r="AN694" s="640"/>
      <c r="AO694" s="639"/>
      <c r="AP694" s="640"/>
      <c r="AQ694" s="640"/>
      <c r="AR694" s="640"/>
      <c r="AS694" s="640"/>
      <c r="AT694" s="640"/>
      <c r="AU694" s="640"/>
      <c r="AV694" s="641"/>
    </row>
    <row r="695" spans="1:48" ht="28.8" hidden="1">
      <c r="A695" s="669" t="s">
        <v>3168</v>
      </c>
      <c r="B695" s="690" t="s">
        <v>3165</v>
      </c>
      <c r="C695" s="875"/>
      <c r="D695" s="660" t="s">
        <v>610</v>
      </c>
      <c r="E695" s="660" t="s">
        <v>2038</v>
      </c>
      <c r="F695" s="637">
        <v>2024</v>
      </c>
      <c r="G695" s="637">
        <v>2024</v>
      </c>
      <c r="H695" s="696">
        <v>2024</v>
      </c>
      <c r="I695" s="640"/>
      <c r="J695" s="639"/>
      <c r="K695" s="639"/>
      <c r="L695" s="639"/>
      <c r="M695" s="639"/>
      <c r="N695" s="640" t="s">
        <v>2871</v>
      </c>
      <c r="O695" s="639" t="s">
        <v>640</v>
      </c>
      <c r="P695" s="639" t="s">
        <v>2559</v>
      </c>
      <c r="Q695" s="639"/>
      <c r="R695" s="639">
        <v>1104210024</v>
      </c>
      <c r="S695" s="640" t="s">
        <v>58</v>
      </c>
      <c r="T695" s="639" t="s">
        <v>640</v>
      </c>
      <c r="U695" s="639" t="s">
        <v>2559</v>
      </c>
      <c r="V695" s="640">
        <v>6826739</v>
      </c>
      <c r="W695" s="812" t="s">
        <v>2595</v>
      </c>
      <c r="X695" s="640" t="s">
        <v>13</v>
      </c>
      <c r="Y695" s="639" t="s">
        <v>640</v>
      </c>
      <c r="Z695" s="639" t="s">
        <v>2559</v>
      </c>
      <c r="AA695" s="640">
        <v>6681051</v>
      </c>
      <c r="AB695" s="640" t="s">
        <v>1945</v>
      </c>
      <c r="AC695" s="640" t="s">
        <v>347</v>
      </c>
      <c r="AD695" s="639" t="s">
        <v>641</v>
      </c>
      <c r="AE695" s="639" t="s">
        <v>2559</v>
      </c>
      <c r="AF695" s="640" t="s">
        <v>3160</v>
      </c>
      <c r="AG695" s="812" t="s">
        <v>1964</v>
      </c>
      <c r="AH695" s="640" t="s">
        <v>3169</v>
      </c>
      <c r="AI695" s="639" t="s">
        <v>641</v>
      </c>
      <c r="AJ695" s="639" t="s">
        <v>2559</v>
      </c>
      <c r="AK695" s="640" t="s">
        <v>2596</v>
      </c>
      <c r="AL695" s="640" t="s">
        <v>1324</v>
      </c>
      <c r="AM695" s="640" t="s">
        <v>52</v>
      </c>
      <c r="AN695" s="640" t="s">
        <v>640</v>
      </c>
      <c r="AO695" s="639" t="s">
        <v>2559</v>
      </c>
      <c r="AP695" s="640">
        <v>6826743</v>
      </c>
      <c r="AQ695" s="812" t="s">
        <v>2168</v>
      </c>
      <c r="AR695" s="640" t="s">
        <v>3170</v>
      </c>
      <c r="AS695" s="640" t="s">
        <v>640</v>
      </c>
      <c r="AT695" s="640" t="s">
        <v>2559</v>
      </c>
      <c r="AU695" s="640"/>
      <c r="AV695" s="641">
        <v>1104220037</v>
      </c>
    </row>
    <row r="696" spans="1:48" ht="28.8" hidden="1">
      <c r="A696" s="669" t="s">
        <v>3171</v>
      </c>
      <c r="B696" s="690" t="s">
        <v>3172</v>
      </c>
      <c r="C696" s="875"/>
      <c r="D696" s="660" t="s">
        <v>591</v>
      </c>
      <c r="E696" s="660" t="s">
        <v>2038</v>
      </c>
      <c r="F696" s="637">
        <v>2024</v>
      </c>
      <c r="G696" s="637">
        <v>2024</v>
      </c>
      <c r="H696" s="696">
        <v>2024</v>
      </c>
      <c r="I696" s="640" t="s">
        <v>1664</v>
      </c>
      <c r="J696" s="639"/>
      <c r="K696" s="639">
        <v>1204200004</v>
      </c>
      <c r="L696" s="639" t="s">
        <v>641</v>
      </c>
      <c r="M696" s="639" t="s">
        <v>2559</v>
      </c>
      <c r="N696" s="640" t="s">
        <v>1664</v>
      </c>
      <c r="O696" s="639" t="s">
        <v>641</v>
      </c>
      <c r="P696" s="639" t="s">
        <v>2559</v>
      </c>
      <c r="Q696" s="639"/>
      <c r="R696" s="639">
        <v>1204200004</v>
      </c>
      <c r="S696" s="640" t="s">
        <v>290</v>
      </c>
      <c r="T696" s="639" t="s">
        <v>641</v>
      </c>
      <c r="U696" s="639" t="s">
        <v>2559</v>
      </c>
      <c r="V696" s="812" t="s">
        <v>3173</v>
      </c>
      <c r="W696" s="812" t="s">
        <v>1273</v>
      </c>
      <c r="X696" s="640" t="s">
        <v>55</v>
      </c>
      <c r="Y696" s="639" t="s">
        <v>641</v>
      </c>
      <c r="Z696" s="639" t="s">
        <v>2559</v>
      </c>
      <c r="AA696" s="640">
        <v>6680634</v>
      </c>
      <c r="AB696" s="812" t="s">
        <v>1277</v>
      </c>
      <c r="AC696" s="640"/>
      <c r="AD696" s="639"/>
      <c r="AE696" s="639"/>
      <c r="AF696" s="640"/>
      <c r="AG696" s="640"/>
      <c r="AH696" s="640"/>
      <c r="AI696" s="639"/>
      <c r="AJ696" s="639"/>
      <c r="AK696" s="640"/>
      <c r="AL696" s="640"/>
      <c r="AM696" s="640"/>
      <c r="AN696" s="640"/>
      <c r="AO696" s="639"/>
      <c r="AP696" s="640"/>
      <c r="AQ696" s="640"/>
      <c r="AR696" s="640"/>
      <c r="AS696" s="640"/>
      <c r="AT696" s="640"/>
      <c r="AU696" s="640"/>
      <c r="AV696" s="641"/>
    </row>
    <row r="697" spans="1:48" ht="28.8" hidden="1">
      <c r="A697" s="669" t="s">
        <v>3174</v>
      </c>
      <c r="B697" s="690" t="s">
        <v>1275</v>
      </c>
      <c r="C697" s="875"/>
      <c r="D697" s="660" t="s">
        <v>610</v>
      </c>
      <c r="E697" s="660" t="s">
        <v>2038</v>
      </c>
      <c r="F697" s="637">
        <v>2024</v>
      </c>
      <c r="G697" s="637">
        <v>2024</v>
      </c>
      <c r="H697" s="696">
        <v>2024</v>
      </c>
      <c r="I697" s="640"/>
      <c r="J697" s="639"/>
      <c r="K697" s="639"/>
      <c r="L697" s="639"/>
      <c r="M697" s="639"/>
      <c r="N697" s="640" t="s">
        <v>55</v>
      </c>
      <c r="O697" s="639" t="s">
        <v>641</v>
      </c>
      <c r="P697" s="639" t="s">
        <v>2559</v>
      </c>
      <c r="Q697" s="639">
        <v>6680634</v>
      </c>
      <c r="R697" s="813" t="s">
        <v>1277</v>
      </c>
      <c r="S697" s="640" t="s">
        <v>290</v>
      </c>
      <c r="T697" s="639" t="s">
        <v>641</v>
      </c>
      <c r="U697" s="639" t="s">
        <v>2559</v>
      </c>
      <c r="V697" s="812" t="s">
        <v>3173</v>
      </c>
      <c r="W697" s="812" t="s">
        <v>1273</v>
      </c>
      <c r="X697" s="640" t="s">
        <v>3175</v>
      </c>
      <c r="Y697" s="639"/>
      <c r="Z697" s="639"/>
      <c r="AA697" s="640"/>
      <c r="AB697" s="640"/>
      <c r="AC697" s="640"/>
      <c r="AD697" s="639"/>
      <c r="AE697" s="639"/>
      <c r="AF697" s="640"/>
      <c r="AG697" s="640"/>
      <c r="AH697" s="640"/>
      <c r="AI697" s="639"/>
      <c r="AJ697" s="639"/>
      <c r="AK697" s="640"/>
      <c r="AL697" s="640"/>
      <c r="AM697" s="640"/>
      <c r="AN697" s="640"/>
      <c r="AO697" s="639"/>
      <c r="AP697" s="640"/>
      <c r="AQ697" s="640"/>
      <c r="AR697" s="640"/>
      <c r="AS697" s="640"/>
      <c r="AT697" s="640"/>
      <c r="AU697" s="640"/>
      <c r="AV697" s="641"/>
    </row>
    <row r="698" spans="1:48" ht="43.2">
      <c r="A698" s="669" t="s">
        <v>2816</v>
      </c>
      <c r="B698" s="690" t="s">
        <v>3176</v>
      </c>
      <c r="C698" s="875" t="s">
        <v>2558</v>
      </c>
      <c r="D698" s="660" t="s">
        <v>602</v>
      </c>
      <c r="E698" s="660"/>
      <c r="F698" s="637">
        <v>2024</v>
      </c>
      <c r="G698" s="637">
        <v>2024</v>
      </c>
      <c r="H698" s="696">
        <v>2024</v>
      </c>
      <c r="I698" s="640" t="s">
        <v>2818</v>
      </c>
      <c r="J698" s="639"/>
      <c r="K698" s="639"/>
      <c r="L698" s="639"/>
      <c r="M698" s="639"/>
      <c r="N698" s="640" t="s">
        <v>2818</v>
      </c>
      <c r="O698" s="639"/>
      <c r="P698" s="639"/>
      <c r="Q698" s="639"/>
      <c r="R698" s="639"/>
      <c r="S698" s="640" t="s">
        <v>13</v>
      </c>
      <c r="T698" s="639" t="s">
        <v>640</v>
      </c>
      <c r="U698" s="639" t="s">
        <v>2559</v>
      </c>
      <c r="V698" s="640">
        <v>6681051</v>
      </c>
      <c r="W698" s="640" t="s">
        <v>1945</v>
      </c>
      <c r="X698" s="640" t="s">
        <v>58</v>
      </c>
      <c r="Y698" s="639" t="s">
        <v>640</v>
      </c>
      <c r="Z698" s="639" t="s">
        <v>2559</v>
      </c>
      <c r="AA698" s="640">
        <v>6826739</v>
      </c>
      <c r="AB698" s="812" t="s">
        <v>2595</v>
      </c>
      <c r="AC698" s="640"/>
      <c r="AD698" s="639"/>
      <c r="AE698" s="639"/>
      <c r="AF698" s="640"/>
      <c r="AG698" s="640"/>
      <c r="AH698" s="640"/>
      <c r="AI698" s="639"/>
      <c r="AJ698" s="639"/>
      <c r="AK698" s="640"/>
      <c r="AL698" s="640"/>
      <c r="AM698" s="640"/>
      <c r="AN698" s="640"/>
      <c r="AO698" s="639"/>
      <c r="AP698" s="640"/>
      <c r="AQ698" s="640"/>
      <c r="AR698" s="640"/>
      <c r="AS698" s="640"/>
      <c r="AT698" s="640"/>
      <c r="AU698" s="640"/>
      <c r="AV698" s="641"/>
    </row>
    <row r="699" spans="1:48" ht="28.8">
      <c r="A699" s="669" t="s">
        <v>3177</v>
      </c>
      <c r="B699" s="690" t="s">
        <v>3178</v>
      </c>
      <c r="C699" s="875" t="s">
        <v>2563</v>
      </c>
      <c r="D699" s="660" t="s">
        <v>602</v>
      </c>
      <c r="E699" s="660"/>
      <c r="F699" s="637">
        <v>2024</v>
      </c>
      <c r="G699" s="637">
        <v>2024</v>
      </c>
      <c r="H699" s="696">
        <v>2024</v>
      </c>
      <c r="I699" s="640" t="s">
        <v>113</v>
      </c>
      <c r="J699" s="639">
        <v>6826727</v>
      </c>
      <c r="K699" s="813" t="s">
        <v>2564</v>
      </c>
      <c r="L699" s="639" t="s">
        <v>737</v>
      </c>
      <c r="M699" s="639" t="s">
        <v>2559</v>
      </c>
      <c r="N699" s="640" t="s">
        <v>113</v>
      </c>
      <c r="O699" s="639" t="s">
        <v>737</v>
      </c>
      <c r="P699" s="639" t="s">
        <v>2559</v>
      </c>
      <c r="Q699" s="639">
        <v>6826727</v>
      </c>
      <c r="R699" s="813" t="s">
        <v>2564</v>
      </c>
      <c r="S699" s="640" t="s">
        <v>290</v>
      </c>
      <c r="T699" s="639" t="s">
        <v>641</v>
      </c>
      <c r="U699" s="639" t="s">
        <v>2559</v>
      </c>
      <c r="V699" s="812" t="s">
        <v>3173</v>
      </c>
      <c r="W699" s="812" t="s">
        <v>1273</v>
      </c>
      <c r="X699" s="640" t="s">
        <v>37</v>
      </c>
      <c r="Y699" s="639" t="s">
        <v>641</v>
      </c>
      <c r="Z699" s="639" t="s">
        <v>2559</v>
      </c>
      <c r="AA699" s="640">
        <v>6680623</v>
      </c>
      <c r="AB699" s="812" t="s">
        <v>2129</v>
      </c>
      <c r="AC699" s="640" t="s">
        <v>3179</v>
      </c>
      <c r="AD699" s="639" t="s">
        <v>737</v>
      </c>
      <c r="AE699" s="639" t="s">
        <v>2559</v>
      </c>
      <c r="AF699" s="640"/>
      <c r="AG699" s="640">
        <v>1202202061</v>
      </c>
      <c r="AH699" s="640" t="s">
        <v>3180</v>
      </c>
      <c r="AI699" s="639" t="s">
        <v>640</v>
      </c>
      <c r="AJ699" s="639" t="s">
        <v>2559</v>
      </c>
      <c r="AK699" s="640"/>
      <c r="AL699" s="640">
        <v>1202202044</v>
      </c>
      <c r="AM699" s="640" t="s">
        <v>2566</v>
      </c>
      <c r="AN699" s="640" t="s">
        <v>640</v>
      </c>
      <c r="AO699" s="639" t="s">
        <v>2559</v>
      </c>
      <c r="AP699" s="640"/>
      <c r="AQ699" s="640">
        <v>1202200014</v>
      </c>
      <c r="AR699" s="640" t="s">
        <v>3181</v>
      </c>
      <c r="AS699" s="640"/>
      <c r="AT699" s="640"/>
      <c r="AU699" s="640"/>
      <c r="AV699" s="641"/>
    </row>
    <row r="700" spans="1:48" ht="43.2" hidden="1">
      <c r="A700" s="669" t="s">
        <v>3182</v>
      </c>
      <c r="B700" s="690" t="s">
        <v>3183</v>
      </c>
      <c r="C700" s="875"/>
      <c r="D700" s="660" t="s">
        <v>591</v>
      </c>
      <c r="E700" s="660" t="s">
        <v>2038</v>
      </c>
      <c r="F700" s="637">
        <v>2024</v>
      </c>
      <c r="G700" s="637">
        <v>2024</v>
      </c>
      <c r="H700" s="696">
        <v>2024</v>
      </c>
      <c r="I700" s="640"/>
      <c r="J700" s="639"/>
      <c r="K700" s="639"/>
      <c r="L700" s="639"/>
      <c r="M700" s="639"/>
      <c r="N700" s="640" t="s">
        <v>3184</v>
      </c>
      <c r="O700" s="639" t="s">
        <v>641</v>
      </c>
      <c r="P700" s="639" t="s">
        <v>2559</v>
      </c>
      <c r="Q700" s="639"/>
      <c r="R700" s="639">
        <v>1204200044</v>
      </c>
      <c r="S700" s="640" t="s">
        <v>37</v>
      </c>
      <c r="T700" s="639" t="s">
        <v>641</v>
      </c>
      <c r="U700" s="639" t="s">
        <v>2559</v>
      </c>
      <c r="V700" s="640">
        <v>6680623</v>
      </c>
      <c r="W700" s="812" t="s">
        <v>2129</v>
      </c>
      <c r="X700" s="640" t="s">
        <v>46</v>
      </c>
      <c r="Y700" s="639" t="s">
        <v>641</v>
      </c>
      <c r="Z700" s="639" t="s">
        <v>2559</v>
      </c>
      <c r="AA700" s="640">
        <v>6801883</v>
      </c>
      <c r="AB700" s="812" t="s">
        <v>2039</v>
      </c>
      <c r="AC700" s="640"/>
      <c r="AD700" s="639"/>
      <c r="AE700" s="639"/>
      <c r="AF700" s="640"/>
      <c r="AG700" s="640"/>
      <c r="AH700" s="640"/>
      <c r="AI700" s="639"/>
      <c r="AJ700" s="639"/>
      <c r="AK700" s="640"/>
      <c r="AL700" s="640"/>
      <c r="AM700" s="640"/>
      <c r="AN700" s="640"/>
      <c r="AO700" s="639"/>
      <c r="AP700" s="640"/>
      <c r="AQ700" s="640"/>
      <c r="AR700" s="640"/>
      <c r="AS700" s="640"/>
      <c r="AT700" s="640"/>
      <c r="AU700" s="640"/>
      <c r="AV700" s="641"/>
    </row>
    <row r="701" spans="1:48" ht="43.2">
      <c r="A701" s="669" t="s">
        <v>3185</v>
      </c>
      <c r="B701" s="690" t="s">
        <v>2023</v>
      </c>
      <c r="C701" s="875" t="s">
        <v>2558</v>
      </c>
      <c r="D701" s="660" t="s">
        <v>662</v>
      </c>
      <c r="E701" s="660" t="s">
        <v>2038</v>
      </c>
      <c r="F701" s="637">
        <v>2024</v>
      </c>
      <c r="G701" s="637">
        <v>2024</v>
      </c>
      <c r="H701" s="696">
        <v>2024</v>
      </c>
      <c r="I701" s="640" t="s">
        <v>85</v>
      </c>
      <c r="J701" s="639">
        <v>6680708</v>
      </c>
      <c r="K701" s="813" t="s">
        <v>2724</v>
      </c>
      <c r="L701" s="639" t="s">
        <v>598</v>
      </c>
      <c r="M701" s="639" t="s">
        <v>2559</v>
      </c>
      <c r="N701" s="640" t="s">
        <v>85</v>
      </c>
      <c r="O701" s="639" t="s">
        <v>598</v>
      </c>
      <c r="P701" s="639" t="s">
        <v>2559</v>
      </c>
      <c r="Q701" s="639">
        <v>6680708</v>
      </c>
      <c r="R701" s="813" t="s">
        <v>2724</v>
      </c>
      <c r="S701" s="640" t="s">
        <v>92</v>
      </c>
      <c r="T701" s="639" t="s">
        <v>568</v>
      </c>
      <c r="U701" s="639" t="s">
        <v>2559</v>
      </c>
      <c r="V701" s="640">
        <v>6680641</v>
      </c>
      <c r="W701" s="812" t="s">
        <v>2082</v>
      </c>
      <c r="X701" s="640" t="s">
        <v>13</v>
      </c>
      <c r="Y701" s="639" t="s">
        <v>640</v>
      </c>
      <c r="Z701" s="639" t="s">
        <v>2559</v>
      </c>
      <c r="AA701" s="640">
        <v>6681051</v>
      </c>
      <c r="AB701" s="640" t="s">
        <v>1945</v>
      </c>
      <c r="AC701" s="640" t="s">
        <v>1376</v>
      </c>
      <c r="AD701" s="639" t="s">
        <v>598</v>
      </c>
      <c r="AE701" s="639" t="s">
        <v>2559</v>
      </c>
      <c r="AF701" s="640"/>
      <c r="AG701" s="640">
        <v>1103210015</v>
      </c>
      <c r="AH701" s="640" t="s">
        <v>3186</v>
      </c>
      <c r="AI701" s="639" t="s">
        <v>598</v>
      </c>
      <c r="AJ701" s="639" t="s">
        <v>2559</v>
      </c>
      <c r="AK701" s="640"/>
      <c r="AL701" s="640">
        <v>1103220005</v>
      </c>
      <c r="AM701" s="640" t="s">
        <v>2727</v>
      </c>
      <c r="AN701" s="640" t="s">
        <v>598</v>
      </c>
      <c r="AO701" s="639" t="s">
        <v>2559</v>
      </c>
      <c r="AP701" s="640"/>
      <c r="AQ701" s="640">
        <v>1103229001</v>
      </c>
      <c r="AR701" s="640" t="s">
        <v>3187</v>
      </c>
      <c r="AS701" s="640"/>
      <c r="AT701" s="640"/>
      <c r="AU701" s="640"/>
      <c r="AV701" s="641"/>
    </row>
    <row r="702" spans="1:48" ht="28.8">
      <c r="A702" s="669" t="s">
        <v>3188</v>
      </c>
      <c r="B702" s="690" t="s">
        <v>3152</v>
      </c>
      <c r="C702" s="875" t="s">
        <v>2558</v>
      </c>
      <c r="D702" s="660" t="s">
        <v>610</v>
      </c>
      <c r="E702" s="660" t="s">
        <v>2038</v>
      </c>
      <c r="F702" s="637">
        <v>2024</v>
      </c>
      <c r="G702" s="637">
        <v>2024</v>
      </c>
      <c r="H702" s="696">
        <v>2024</v>
      </c>
      <c r="I702" s="640" t="s">
        <v>347</v>
      </c>
      <c r="J702" s="639" t="s">
        <v>3160</v>
      </c>
      <c r="K702" s="813" t="s">
        <v>1964</v>
      </c>
      <c r="L702" s="639" t="s">
        <v>641</v>
      </c>
      <c r="M702" s="639" t="s">
        <v>2559</v>
      </c>
      <c r="N702" s="640" t="s">
        <v>347</v>
      </c>
      <c r="O702" s="639" t="s">
        <v>641</v>
      </c>
      <c r="P702" s="639" t="s">
        <v>2559</v>
      </c>
      <c r="Q702" s="639">
        <v>6787771</v>
      </c>
      <c r="R702" s="813" t="s">
        <v>1964</v>
      </c>
      <c r="S702" s="640" t="s">
        <v>365</v>
      </c>
      <c r="T702" s="639" t="s">
        <v>641</v>
      </c>
      <c r="U702" s="639" t="s">
        <v>2559</v>
      </c>
      <c r="V702" s="640">
        <v>6832969</v>
      </c>
      <c r="W702" s="812" t="s">
        <v>3189</v>
      </c>
      <c r="X702" s="640" t="s">
        <v>377</v>
      </c>
      <c r="Y702" s="639" t="s">
        <v>641</v>
      </c>
      <c r="Z702" s="639" t="s">
        <v>2559</v>
      </c>
      <c r="AA702" s="640">
        <v>6834400</v>
      </c>
      <c r="AB702" s="812" t="s">
        <v>2986</v>
      </c>
      <c r="AC702" s="640" t="s">
        <v>3190</v>
      </c>
      <c r="AD702" s="639" t="s">
        <v>641</v>
      </c>
      <c r="AE702" s="639" t="s">
        <v>2559</v>
      </c>
      <c r="AF702" s="640"/>
      <c r="AG702" s="640">
        <v>1204200046</v>
      </c>
      <c r="AH702" s="640" t="s">
        <v>3191</v>
      </c>
      <c r="AI702" s="639" t="s">
        <v>641</v>
      </c>
      <c r="AJ702" s="639" t="s">
        <v>2559</v>
      </c>
      <c r="AK702" s="640"/>
      <c r="AL702" s="640">
        <v>1204200063</v>
      </c>
      <c r="AM702" s="640" t="s">
        <v>3192</v>
      </c>
      <c r="AN702" s="640" t="s">
        <v>641</v>
      </c>
      <c r="AO702" s="639" t="s">
        <v>2559</v>
      </c>
      <c r="AP702" s="640"/>
      <c r="AQ702" s="640">
        <v>1204200015</v>
      </c>
      <c r="AR702" s="640" t="s">
        <v>3193</v>
      </c>
      <c r="AS702" s="640" t="s">
        <v>908</v>
      </c>
      <c r="AT702" s="640" t="s">
        <v>2559</v>
      </c>
      <c r="AU702" s="640"/>
      <c r="AV702" s="641">
        <v>1203220158</v>
      </c>
    </row>
    <row r="703" spans="1:48" ht="57.6" hidden="1">
      <c r="A703" s="669" t="s">
        <v>3194</v>
      </c>
      <c r="B703" s="690" t="s">
        <v>3195</v>
      </c>
      <c r="C703" s="875"/>
      <c r="D703" s="660" t="s">
        <v>566</v>
      </c>
      <c r="E703" s="660"/>
      <c r="F703" s="637">
        <v>2024</v>
      </c>
      <c r="G703" s="637">
        <v>2024</v>
      </c>
      <c r="H703" s="696">
        <v>2024</v>
      </c>
      <c r="I703" s="640" t="s">
        <v>3058</v>
      </c>
      <c r="J703" s="639"/>
      <c r="K703" s="639"/>
      <c r="L703" s="639"/>
      <c r="M703" s="639"/>
      <c r="N703" s="640" t="s">
        <v>3196</v>
      </c>
      <c r="O703" s="639"/>
      <c r="P703" s="639"/>
      <c r="Q703" s="639"/>
      <c r="R703" s="639"/>
      <c r="S703" s="640" t="s">
        <v>377</v>
      </c>
      <c r="T703" s="639" t="s">
        <v>641</v>
      </c>
      <c r="U703" s="639" t="s">
        <v>2559</v>
      </c>
      <c r="V703" s="640">
        <v>6834400</v>
      </c>
      <c r="W703" s="812" t="s">
        <v>2986</v>
      </c>
      <c r="X703" s="640" t="s">
        <v>3197</v>
      </c>
      <c r="Y703" s="639"/>
      <c r="Z703" s="639"/>
      <c r="AA703" s="640"/>
      <c r="AB703" s="640"/>
      <c r="AC703" s="640" t="s">
        <v>3198</v>
      </c>
      <c r="AD703" s="639"/>
      <c r="AE703" s="639"/>
      <c r="AF703" s="640"/>
      <c r="AG703" s="640"/>
      <c r="AH703" s="640"/>
      <c r="AI703" s="639"/>
      <c r="AJ703" s="639"/>
      <c r="AK703" s="640"/>
      <c r="AL703" s="640"/>
      <c r="AM703" s="640"/>
      <c r="AN703" s="640"/>
      <c r="AO703" s="639"/>
      <c r="AP703" s="640"/>
      <c r="AQ703" s="640"/>
      <c r="AR703" s="640"/>
      <c r="AS703" s="640"/>
      <c r="AT703" s="640"/>
      <c r="AU703" s="640"/>
      <c r="AV703" s="641"/>
    </row>
    <row r="704" spans="1:48" ht="43.2" hidden="1">
      <c r="A704" s="669" t="s">
        <v>3199</v>
      </c>
      <c r="B704" s="690" t="s">
        <v>3200</v>
      </c>
      <c r="C704" s="875"/>
      <c r="D704" s="660" t="s">
        <v>566</v>
      </c>
      <c r="E704" s="660"/>
      <c r="F704" s="637">
        <v>2024</v>
      </c>
      <c r="G704" s="637">
        <v>2024</v>
      </c>
      <c r="H704" s="696">
        <v>2024</v>
      </c>
      <c r="I704" s="640"/>
      <c r="J704" s="639"/>
      <c r="K704" s="639"/>
      <c r="L704" s="639"/>
      <c r="M704" s="639"/>
      <c r="N704" s="640" t="s">
        <v>33</v>
      </c>
      <c r="O704" s="639" t="s">
        <v>974</v>
      </c>
      <c r="P704" s="639" t="s">
        <v>2559</v>
      </c>
      <c r="Q704" s="639" t="s">
        <v>3201</v>
      </c>
      <c r="R704" s="813" t="s">
        <v>1270</v>
      </c>
      <c r="S704" s="640" t="s">
        <v>3202</v>
      </c>
      <c r="T704" s="639"/>
      <c r="U704" s="639"/>
      <c r="V704" s="640"/>
      <c r="W704" s="640"/>
      <c r="X704" s="640" t="s">
        <v>2291</v>
      </c>
      <c r="Y704" s="639"/>
      <c r="Z704" s="639"/>
      <c r="AA704" s="640"/>
      <c r="AB704" s="640"/>
      <c r="AC704" s="640"/>
      <c r="AD704" s="639"/>
      <c r="AE704" s="639"/>
      <c r="AF704" s="640"/>
      <c r="AG704" s="640"/>
      <c r="AH704" s="640"/>
      <c r="AI704" s="639"/>
      <c r="AJ704" s="639"/>
      <c r="AK704" s="640"/>
      <c r="AL704" s="640"/>
      <c r="AM704" s="640"/>
      <c r="AN704" s="640"/>
      <c r="AO704" s="639"/>
      <c r="AP704" s="640"/>
      <c r="AQ704" s="640"/>
      <c r="AR704" s="640"/>
      <c r="AS704" s="640"/>
      <c r="AT704" s="640"/>
      <c r="AU704" s="640"/>
      <c r="AV704" s="641"/>
    </row>
    <row r="705" spans="1:48" ht="28.8" hidden="1">
      <c r="A705" s="669" t="s">
        <v>3203</v>
      </c>
      <c r="B705" s="690" t="s">
        <v>3204</v>
      </c>
      <c r="C705" s="875"/>
      <c r="D705" s="660" t="s">
        <v>602</v>
      </c>
      <c r="E705" s="660"/>
      <c r="F705" s="637">
        <v>2024</v>
      </c>
      <c r="G705" s="637">
        <v>2024</v>
      </c>
      <c r="H705" s="696">
        <v>2024</v>
      </c>
      <c r="I705" s="640"/>
      <c r="J705" s="639"/>
      <c r="K705" s="639"/>
      <c r="L705" s="639"/>
      <c r="M705" s="639"/>
      <c r="N705" s="640" t="s">
        <v>377</v>
      </c>
      <c r="O705" s="639" t="s">
        <v>641</v>
      </c>
      <c r="P705" s="639" t="s">
        <v>2559</v>
      </c>
      <c r="Q705" s="639">
        <v>6834400</v>
      </c>
      <c r="R705" s="813" t="s">
        <v>2986</v>
      </c>
      <c r="S705" s="640" t="s">
        <v>3058</v>
      </c>
      <c r="T705" s="639"/>
      <c r="U705" s="639"/>
      <c r="V705" s="640"/>
      <c r="W705" s="640"/>
      <c r="X705" s="640"/>
      <c r="Y705" s="639"/>
      <c r="Z705" s="639"/>
      <c r="AA705" s="640"/>
      <c r="AB705" s="640"/>
      <c r="AC705" s="640"/>
      <c r="AD705" s="639"/>
      <c r="AE705" s="639"/>
      <c r="AF705" s="640"/>
      <c r="AG705" s="640"/>
      <c r="AH705" s="640"/>
      <c r="AI705" s="639"/>
      <c r="AJ705" s="639"/>
      <c r="AK705" s="640"/>
      <c r="AL705" s="640"/>
      <c r="AM705" s="640"/>
      <c r="AN705" s="640"/>
      <c r="AO705" s="639"/>
      <c r="AP705" s="640"/>
      <c r="AQ705" s="640"/>
      <c r="AR705" s="640"/>
      <c r="AS705" s="640"/>
      <c r="AT705" s="640"/>
      <c r="AU705" s="640"/>
      <c r="AV705" s="641"/>
    </row>
    <row r="706" spans="1:48" ht="28.8" hidden="1">
      <c r="A706" s="669" t="s">
        <v>3205</v>
      </c>
      <c r="B706" s="690" t="s">
        <v>3206</v>
      </c>
      <c r="C706" s="875"/>
      <c r="D706" s="660" t="s">
        <v>662</v>
      </c>
      <c r="E706" s="660" t="s">
        <v>2038</v>
      </c>
      <c r="F706" s="637">
        <v>2024</v>
      </c>
      <c r="G706" s="637">
        <v>2024</v>
      </c>
      <c r="H706" s="696">
        <v>2024</v>
      </c>
      <c r="I706" s="640"/>
      <c r="J706" s="639"/>
      <c r="K706" s="639"/>
      <c r="L706" s="639"/>
      <c r="M706" s="639"/>
      <c r="N706" s="640" t="s">
        <v>3207</v>
      </c>
      <c r="O706" s="639"/>
      <c r="P706" s="639"/>
      <c r="Q706" s="639"/>
      <c r="R706" s="639"/>
      <c r="S706" s="640" t="s">
        <v>373</v>
      </c>
      <c r="T706" s="639" t="s">
        <v>641</v>
      </c>
      <c r="U706" s="639" t="s">
        <v>2559</v>
      </c>
      <c r="V706" s="640" t="s">
        <v>3208</v>
      </c>
      <c r="W706" s="812" t="s">
        <v>2631</v>
      </c>
      <c r="X706" s="640" t="s">
        <v>3209</v>
      </c>
      <c r="Y706" s="639"/>
      <c r="Z706" s="639"/>
      <c r="AA706" s="640"/>
      <c r="AB706" s="640"/>
      <c r="AC706" s="640"/>
      <c r="AD706" s="639"/>
      <c r="AE706" s="639"/>
      <c r="AF706" s="640"/>
      <c r="AG706" s="640"/>
      <c r="AH706" s="640"/>
      <c r="AI706" s="639"/>
      <c r="AJ706" s="639"/>
      <c r="AK706" s="640"/>
      <c r="AL706" s="640"/>
      <c r="AM706" s="640"/>
      <c r="AN706" s="640"/>
      <c r="AO706" s="639"/>
      <c r="AP706" s="640"/>
      <c r="AQ706" s="640"/>
      <c r="AR706" s="640"/>
      <c r="AS706" s="640"/>
      <c r="AT706" s="640"/>
      <c r="AU706" s="640"/>
      <c r="AV706" s="641"/>
    </row>
    <row r="707" spans="1:48" ht="28.8">
      <c r="A707" s="669" t="s">
        <v>3210</v>
      </c>
      <c r="B707" s="690" t="s">
        <v>3211</v>
      </c>
      <c r="C707" s="875" t="s">
        <v>2558</v>
      </c>
      <c r="D707" s="660" t="s">
        <v>602</v>
      </c>
      <c r="E707" s="660"/>
      <c r="F707" s="637">
        <v>2024</v>
      </c>
      <c r="G707" s="637">
        <v>2024</v>
      </c>
      <c r="H707" s="696">
        <v>2024</v>
      </c>
      <c r="I707" s="640" t="s">
        <v>3207</v>
      </c>
      <c r="J707" s="639"/>
      <c r="K707" s="639"/>
      <c r="L707" s="639"/>
      <c r="M707" s="639"/>
      <c r="N707" s="640" t="s">
        <v>3207</v>
      </c>
      <c r="O707" s="639"/>
      <c r="P707" s="639"/>
      <c r="Q707" s="639"/>
      <c r="R707" s="639"/>
      <c r="S707" s="640" t="s">
        <v>2818</v>
      </c>
      <c r="T707" s="639"/>
      <c r="U707" s="639"/>
      <c r="V707" s="640"/>
      <c r="W707" s="640"/>
      <c r="X707" s="640" t="s">
        <v>373</v>
      </c>
      <c r="Y707" s="639" t="s">
        <v>641</v>
      </c>
      <c r="Z707" s="639" t="s">
        <v>2559</v>
      </c>
      <c r="AA707" s="640" t="s">
        <v>3208</v>
      </c>
      <c r="AB707" s="812" t="s">
        <v>2631</v>
      </c>
      <c r="AC707" s="640" t="s">
        <v>3212</v>
      </c>
      <c r="AD707" s="639"/>
      <c r="AE707" s="639"/>
      <c r="AF707" s="640"/>
      <c r="AG707" s="640"/>
      <c r="AH707" s="640" t="s">
        <v>3213</v>
      </c>
      <c r="AI707" s="639"/>
      <c r="AJ707" s="639"/>
      <c r="AK707" s="640"/>
      <c r="AL707" s="640"/>
      <c r="AM707" s="640"/>
      <c r="AN707" s="640"/>
      <c r="AO707" s="639"/>
      <c r="AP707" s="640"/>
      <c r="AQ707" s="640"/>
      <c r="AR707" s="640"/>
      <c r="AS707" s="640"/>
      <c r="AT707" s="640"/>
      <c r="AU707" s="640"/>
      <c r="AV707" s="641"/>
    </row>
    <row r="708" spans="1:48" ht="28.8" hidden="1">
      <c r="A708" s="669" t="s">
        <v>3214</v>
      </c>
      <c r="B708" s="690" t="s">
        <v>3215</v>
      </c>
      <c r="C708" s="875"/>
      <c r="D708" s="660" t="s">
        <v>610</v>
      </c>
      <c r="E708" s="660" t="s">
        <v>2038</v>
      </c>
      <c r="F708" s="637">
        <v>2024</v>
      </c>
      <c r="G708" s="637">
        <v>2024</v>
      </c>
      <c r="H708" s="696">
        <v>2024</v>
      </c>
      <c r="I708" s="640" t="s">
        <v>344</v>
      </c>
      <c r="J708" s="639">
        <v>6789028</v>
      </c>
      <c r="K708" s="813" t="s">
        <v>2205</v>
      </c>
      <c r="L708" s="639" t="s">
        <v>641</v>
      </c>
      <c r="M708" s="639" t="s">
        <v>2559</v>
      </c>
      <c r="N708" s="640" t="s">
        <v>344</v>
      </c>
      <c r="O708" s="639" t="s">
        <v>641</v>
      </c>
      <c r="P708" s="639" t="s">
        <v>2559</v>
      </c>
      <c r="Q708" s="639">
        <v>6789028</v>
      </c>
      <c r="R708" s="813" t="s">
        <v>2205</v>
      </c>
      <c r="S708" s="640" t="s">
        <v>44</v>
      </c>
      <c r="T708" s="639" t="s">
        <v>641</v>
      </c>
      <c r="U708" s="639" t="s">
        <v>2559</v>
      </c>
      <c r="V708" s="640">
        <v>6835039</v>
      </c>
      <c r="W708" s="812" t="s">
        <v>2297</v>
      </c>
      <c r="X708" s="640" t="s">
        <v>40</v>
      </c>
      <c r="Y708" s="639" t="s">
        <v>641</v>
      </c>
      <c r="Z708" s="639" t="s">
        <v>2559</v>
      </c>
      <c r="AA708" s="640">
        <v>6826699</v>
      </c>
      <c r="AB708" s="812" t="s">
        <v>2193</v>
      </c>
      <c r="AC708" s="640" t="s">
        <v>3216</v>
      </c>
      <c r="AD708" s="639" t="s">
        <v>641</v>
      </c>
      <c r="AE708" s="639" t="s">
        <v>2559</v>
      </c>
      <c r="AF708" s="640"/>
      <c r="AG708" s="640">
        <v>1204210010</v>
      </c>
      <c r="AH708" s="640" t="s">
        <v>3217</v>
      </c>
      <c r="AI708" s="639" t="s">
        <v>641</v>
      </c>
      <c r="AJ708" s="639" t="s">
        <v>2559</v>
      </c>
      <c r="AK708" s="640"/>
      <c r="AL708" s="640">
        <v>1204210047</v>
      </c>
      <c r="AM708" s="640" t="s">
        <v>3218</v>
      </c>
      <c r="AN708" s="640" t="s">
        <v>641</v>
      </c>
      <c r="AO708" s="639" t="s">
        <v>2559</v>
      </c>
      <c r="AP708" s="640"/>
      <c r="AQ708" s="640">
        <v>1204210134</v>
      </c>
      <c r="AR708" s="640"/>
      <c r="AS708" s="640"/>
      <c r="AT708" s="640"/>
      <c r="AU708" s="640"/>
      <c r="AV708" s="641"/>
    </row>
    <row r="709" spans="1:48" hidden="1">
      <c r="A709" s="669" t="s">
        <v>3219</v>
      </c>
      <c r="B709" s="690"/>
      <c r="C709" s="875"/>
      <c r="D709" s="660" t="s">
        <v>610</v>
      </c>
      <c r="E709" s="660"/>
      <c r="F709" s="637"/>
      <c r="G709" s="637"/>
      <c r="H709" s="696"/>
      <c r="I709" s="640"/>
      <c r="J709" s="639"/>
      <c r="K709" s="639"/>
      <c r="L709" s="639"/>
      <c r="M709" s="639"/>
      <c r="N709" s="640"/>
      <c r="O709" s="639"/>
      <c r="P709" s="639"/>
      <c r="Q709" s="639"/>
      <c r="R709" s="639"/>
      <c r="S709" s="640"/>
      <c r="T709" s="639"/>
      <c r="U709" s="639"/>
      <c r="V709" s="640"/>
      <c r="W709" s="640"/>
      <c r="X709" s="640"/>
      <c r="Y709" s="639"/>
      <c r="Z709" s="639"/>
      <c r="AA709" s="640"/>
      <c r="AB709" s="640"/>
      <c r="AC709" s="640"/>
      <c r="AD709" s="639"/>
      <c r="AE709" s="639"/>
      <c r="AF709" s="640"/>
      <c r="AG709" s="640"/>
      <c r="AH709" s="640"/>
      <c r="AI709" s="639"/>
      <c r="AJ709" s="639"/>
      <c r="AK709" s="640"/>
      <c r="AL709" s="640"/>
      <c r="AM709" s="640"/>
      <c r="AN709" s="640"/>
      <c r="AO709" s="639"/>
      <c r="AP709" s="640"/>
      <c r="AQ709" s="640"/>
      <c r="AR709" s="640"/>
      <c r="AS709" s="640"/>
      <c r="AT709" s="640"/>
      <c r="AU709" s="640"/>
      <c r="AV709" s="641"/>
    </row>
    <row r="710" spans="1:48" ht="28.8" hidden="1">
      <c r="A710" s="669" t="s">
        <v>3220</v>
      </c>
      <c r="B710" s="690" t="s">
        <v>3221</v>
      </c>
      <c r="C710" s="875"/>
      <c r="D710" s="660" t="s">
        <v>662</v>
      </c>
      <c r="E710" s="660" t="s">
        <v>2038</v>
      </c>
      <c r="F710" s="637">
        <v>2024</v>
      </c>
      <c r="G710" s="637">
        <v>2024</v>
      </c>
      <c r="H710" s="696">
        <v>2024</v>
      </c>
      <c r="I710" s="640" t="s">
        <v>3222</v>
      </c>
      <c r="J710" s="639"/>
      <c r="K710" s="639">
        <v>1204200148</v>
      </c>
      <c r="L710" s="639" t="s">
        <v>641</v>
      </c>
      <c r="M710" s="639" t="s">
        <v>2559</v>
      </c>
      <c r="N710" s="640" t="s">
        <v>3222</v>
      </c>
      <c r="O710" s="639" t="s">
        <v>641</v>
      </c>
      <c r="P710" s="639" t="s">
        <v>2559</v>
      </c>
      <c r="Q710" s="639"/>
      <c r="R710" s="639">
        <v>1204200148</v>
      </c>
      <c r="S710" s="640" t="s">
        <v>82</v>
      </c>
      <c r="T710" s="639" t="s">
        <v>2901</v>
      </c>
      <c r="U710" s="639" t="s">
        <v>2559</v>
      </c>
      <c r="V710" s="640">
        <v>6756318</v>
      </c>
      <c r="W710" s="812" t="s">
        <v>1238</v>
      </c>
      <c r="X710" s="640" t="s">
        <v>44</v>
      </c>
      <c r="Y710" s="639" t="s">
        <v>641</v>
      </c>
      <c r="Z710" s="639" t="s">
        <v>2559</v>
      </c>
      <c r="AA710" s="640">
        <v>6835039</v>
      </c>
      <c r="AB710" s="812" t="s">
        <v>2297</v>
      </c>
      <c r="AC710" s="640"/>
      <c r="AD710" s="639"/>
      <c r="AE710" s="639"/>
      <c r="AF710" s="640"/>
      <c r="AG710" s="640"/>
      <c r="AH710" s="640"/>
      <c r="AI710" s="639"/>
      <c r="AJ710" s="639"/>
      <c r="AK710" s="640"/>
      <c r="AL710" s="640"/>
      <c r="AM710" s="640"/>
      <c r="AN710" s="640"/>
      <c r="AO710" s="639"/>
      <c r="AP710" s="640"/>
      <c r="AQ710" s="640"/>
      <c r="AR710" s="640"/>
      <c r="AS710" s="640"/>
      <c r="AT710" s="640"/>
      <c r="AU710" s="640"/>
      <c r="AV710" s="641"/>
    </row>
    <row r="711" spans="1:48" ht="28.8" hidden="1">
      <c r="A711" s="669" t="s">
        <v>3223</v>
      </c>
      <c r="B711" s="690" t="s">
        <v>3224</v>
      </c>
      <c r="C711" s="875"/>
      <c r="D711" s="660" t="s">
        <v>662</v>
      </c>
      <c r="E711" s="660" t="s">
        <v>2038</v>
      </c>
      <c r="F711" s="637">
        <v>2024</v>
      </c>
      <c r="G711" s="637">
        <v>2024</v>
      </c>
      <c r="H711" s="696">
        <v>2024</v>
      </c>
      <c r="I711" s="640" t="s">
        <v>44</v>
      </c>
      <c r="J711" s="639">
        <v>6835039</v>
      </c>
      <c r="K711" s="813" t="s">
        <v>2297</v>
      </c>
      <c r="L711" s="639" t="s">
        <v>641</v>
      </c>
      <c r="M711" s="639" t="s">
        <v>2559</v>
      </c>
      <c r="N711" s="640" t="s">
        <v>44</v>
      </c>
      <c r="O711" s="639" t="s">
        <v>641</v>
      </c>
      <c r="P711" s="639" t="s">
        <v>2559</v>
      </c>
      <c r="Q711" s="639">
        <v>6835039</v>
      </c>
      <c r="R711" s="813" t="s">
        <v>2297</v>
      </c>
      <c r="S711" s="640" t="s">
        <v>98</v>
      </c>
      <c r="T711" s="639" t="s">
        <v>641</v>
      </c>
      <c r="U711" s="639" t="s">
        <v>2559</v>
      </c>
      <c r="V711" s="640">
        <v>6099359</v>
      </c>
      <c r="W711" s="640" t="s">
        <v>1265</v>
      </c>
      <c r="X711" s="640"/>
      <c r="Y711" s="639"/>
      <c r="Z711" s="639"/>
      <c r="AA711" s="640"/>
      <c r="AB711" s="640"/>
      <c r="AC711" s="640"/>
      <c r="AD711" s="639"/>
      <c r="AE711" s="639"/>
      <c r="AF711" s="640"/>
      <c r="AG711" s="640"/>
      <c r="AH711" s="640"/>
      <c r="AI711" s="639"/>
      <c r="AJ711" s="639"/>
      <c r="AK711" s="640"/>
      <c r="AL711" s="640"/>
      <c r="AM711" s="640"/>
      <c r="AN711" s="640"/>
      <c r="AO711" s="639"/>
      <c r="AP711" s="640"/>
      <c r="AQ711" s="640"/>
      <c r="AR711" s="640"/>
      <c r="AS711" s="640"/>
      <c r="AT711" s="640"/>
      <c r="AU711" s="640"/>
      <c r="AV711" s="641"/>
    </row>
    <row r="712" spans="1:48" ht="28.8">
      <c r="A712" s="669" t="s">
        <v>3225</v>
      </c>
      <c r="B712" s="690" t="s">
        <v>3226</v>
      </c>
      <c r="C712" s="875" t="s">
        <v>2558</v>
      </c>
      <c r="D712" s="660" t="s">
        <v>602</v>
      </c>
      <c r="E712" s="660"/>
      <c r="F712" s="637">
        <v>2024</v>
      </c>
      <c r="G712" s="637">
        <v>2024</v>
      </c>
      <c r="H712" s="696">
        <v>2024</v>
      </c>
      <c r="I712" s="640"/>
      <c r="J712" s="639"/>
      <c r="K712" s="639"/>
      <c r="L712" s="639"/>
      <c r="M712" s="639"/>
      <c r="N712" s="640" t="s">
        <v>33</v>
      </c>
      <c r="O712" s="639" t="s">
        <v>974</v>
      </c>
      <c r="P712" s="639" t="s">
        <v>2559</v>
      </c>
      <c r="Q712" s="639" t="s">
        <v>3201</v>
      </c>
      <c r="R712" s="813" t="s">
        <v>1270</v>
      </c>
      <c r="S712" s="640" t="s">
        <v>137</v>
      </c>
      <c r="T712" s="639" t="s">
        <v>974</v>
      </c>
      <c r="U712" s="639" t="s">
        <v>2559</v>
      </c>
      <c r="V712" s="640">
        <v>6833162</v>
      </c>
      <c r="W712" s="812" t="s">
        <v>2319</v>
      </c>
      <c r="X712" s="640" t="s">
        <v>3227</v>
      </c>
      <c r="Y712" s="639"/>
      <c r="Z712" s="639"/>
      <c r="AA712" s="640"/>
      <c r="AB712" s="640"/>
      <c r="AC712" s="640" t="s">
        <v>3228</v>
      </c>
      <c r="AD712" s="639"/>
      <c r="AE712" s="639"/>
      <c r="AF712" s="640"/>
      <c r="AG712" s="640"/>
      <c r="AH712" s="640" t="s">
        <v>3229</v>
      </c>
      <c r="AI712" s="639" t="s">
        <v>2903</v>
      </c>
      <c r="AJ712" s="639" t="s">
        <v>2559</v>
      </c>
      <c r="AK712" s="640"/>
      <c r="AL712" s="640">
        <v>1205222067</v>
      </c>
      <c r="AM712" s="640" t="s">
        <v>2413</v>
      </c>
      <c r="AN712" s="640" t="s">
        <v>3230</v>
      </c>
      <c r="AO712" s="639" t="s">
        <v>2559</v>
      </c>
      <c r="AP712" s="640"/>
      <c r="AQ712" s="640">
        <v>1205220078</v>
      </c>
      <c r="AR712" s="640" t="s">
        <v>3231</v>
      </c>
      <c r="AS712" s="640" t="s">
        <v>2903</v>
      </c>
      <c r="AT712" s="640" t="s">
        <v>2559</v>
      </c>
      <c r="AU712" s="640"/>
      <c r="AV712" s="641">
        <v>1205222013</v>
      </c>
    </row>
    <row r="713" spans="1:48" ht="43.2" hidden="1">
      <c r="A713" s="669" t="s">
        <v>3232</v>
      </c>
      <c r="B713" s="690" t="s">
        <v>3233</v>
      </c>
      <c r="C713" s="875"/>
      <c r="D713" s="660" t="s">
        <v>591</v>
      </c>
      <c r="E713" s="660" t="s">
        <v>2038</v>
      </c>
      <c r="F713" s="637">
        <v>2024</v>
      </c>
      <c r="G713" s="637">
        <v>2024</v>
      </c>
      <c r="H713" s="696">
        <v>2024</v>
      </c>
      <c r="I713" s="640" t="s">
        <v>3234</v>
      </c>
      <c r="J713" s="639"/>
      <c r="K713" s="639">
        <v>1204202107</v>
      </c>
      <c r="L713" s="639" t="s">
        <v>641</v>
      </c>
      <c r="M713" s="639" t="s">
        <v>2559</v>
      </c>
      <c r="N713" s="640" t="s">
        <v>3234</v>
      </c>
      <c r="O713" s="639" t="s">
        <v>641</v>
      </c>
      <c r="P713" s="639" t="s">
        <v>2559</v>
      </c>
      <c r="Q713" s="639"/>
      <c r="R713" s="639">
        <v>1204202107</v>
      </c>
      <c r="S713" s="640" t="s">
        <v>42</v>
      </c>
      <c r="T713" s="639" t="s">
        <v>641</v>
      </c>
      <c r="U713" s="639" t="s">
        <v>2559</v>
      </c>
      <c r="V713" s="640">
        <v>6833034</v>
      </c>
      <c r="W713" s="812" t="s">
        <v>2310</v>
      </c>
      <c r="X713" s="640" t="s">
        <v>24</v>
      </c>
      <c r="Y713" s="639" t="s">
        <v>641</v>
      </c>
      <c r="Z713" s="639" t="s">
        <v>2559</v>
      </c>
      <c r="AA713" s="640" t="s">
        <v>2596</v>
      </c>
      <c r="AB713" s="640" t="s">
        <v>1324</v>
      </c>
      <c r="AC713" s="640"/>
      <c r="AD713" s="639"/>
      <c r="AE713" s="639"/>
      <c r="AF713" s="640"/>
      <c r="AG713" s="640"/>
      <c r="AH713" s="640"/>
      <c r="AI713" s="639"/>
      <c r="AJ713" s="639"/>
      <c r="AK713" s="640"/>
      <c r="AL713" s="640"/>
      <c r="AM713" s="640"/>
      <c r="AN713" s="640"/>
      <c r="AO713" s="639"/>
      <c r="AP713" s="640"/>
      <c r="AQ713" s="640"/>
      <c r="AR713" s="640"/>
      <c r="AS713" s="640"/>
      <c r="AT713" s="640"/>
      <c r="AU713" s="640"/>
      <c r="AV713" s="641"/>
    </row>
    <row r="714" spans="1:48" ht="43.2">
      <c r="A714" s="669" t="s">
        <v>3235</v>
      </c>
      <c r="B714" s="690" t="s">
        <v>3236</v>
      </c>
      <c r="C714" s="875" t="s">
        <v>2558</v>
      </c>
      <c r="D714" s="660" t="s">
        <v>610</v>
      </c>
      <c r="E714" s="660" t="s">
        <v>2038</v>
      </c>
      <c r="F714" s="637">
        <v>2024</v>
      </c>
      <c r="G714" s="637">
        <v>2024</v>
      </c>
      <c r="H714" s="696">
        <v>2024</v>
      </c>
      <c r="I714" s="640"/>
      <c r="J714" s="639"/>
      <c r="K714" s="639"/>
      <c r="L714" s="639"/>
      <c r="M714" s="639"/>
      <c r="N714" s="640" t="s">
        <v>40</v>
      </c>
      <c r="O714" s="639" t="s">
        <v>641</v>
      </c>
      <c r="P714" s="639" t="s">
        <v>2559</v>
      </c>
      <c r="Q714" s="639">
        <v>6826699</v>
      </c>
      <c r="R714" s="813" t="s">
        <v>2193</v>
      </c>
      <c r="S714" s="640" t="s">
        <v>62</v>
      </c>
      <c r="T714" s="639" t="s">
        <v>641</v>
      </c>
      <c r="U714" s="639" t="s">
        <v>2559</v>
      </c>
      <c r="V714" s="640">
        <v>6839112</v>
      </c>
      <c r="W714" s="812" t="s">
        <v>3237</v>
      </c>
      <c r="X714" s="640" t="s">
        <v>1063</v>
      </c>
      <c r="Y714" s="639" t="s">
        <v>974</v>
      </c>
      <c r="Z714" s="639" t="s">
        <v>2559</v>
      </c>
      <c r="AA714" s="640">
        <v>6785861</v>
      </c>
      <c r="AB714" s="812" t="s">
        <v>2192</v>
      </c>
      <c r="AC714" s="640" t="s">
        <v>1700</v>
      </c>
      <c r="AD714" s="639" t="s">
        <v>737</v>
      </c>
      <c r="AE714" s="639" t="s">
        <v>2559</v>
      </c>
      <c r="AF714" s="640"/>
      <c r="AG714" s="640">
        <v>1202210032</v>
      </c>
      <c r="AH714" s="640" t="s">
        <v>3238</v>
      </c>
      <c r="AI714" s="639" t="s">
        <v>641</v>
      </c>
      <c r="AJ714" s="639" t="s">
        <v>2559</v>
      </c>
      <c r="AK714" s="640"/>
      <c r="AL714" s="640">
        <v>1204210015</v>
      </c>
      <c r="AM714" s="640" t="s">
        <v>3239</v>
      </c>
      <c r="AN714" s="640" t="s">
        <v>3230</v>
      </c>
      <c r="AO714" s="639" t="s">
        <v>2559</v>
      </c>
      <c r="AP714" s="640"/>
      <c r="AQ714" s="640">
        <v>1205220080</v>
      </c>
      <c r="AR714" s="640"/>
      <c r="AS714" s="640"/>
      <c r="AT714" s="640"/>
      <c r="AU714" s="640"/>
      <c r="AV714" s="641"/>
    </row>
    <row r="715" spans="1:48" ht="28.8" hidden="1">
      <c r="A715" s="669" t="s">
        <v>3240</v>
      </c>
      <c r="B715" s="690"/>
      <c r="C715" s="875"/>
      <c r="D715" s="660" t="s">
        <v>610</v>
      </c>
      <c r="E715" s="660"/>
      <c r="F715" s="637"/>
      <c r="G715" s="637"/>
      <c r="H715" s="696"/>
      <c r="I715" s="640"/>
      <c r="J715" s="639"/>
      <c r="K715" s="639"/>
      <c r="L715" s="639"/>
      <c r="M715" s="639"/>
      <c r="N715" s="640"/>
      <c r="O715" s="639"/>
      <c r="P715" s="639"/>
      <c r="Q715" s="639"/>
      <c r="R715" s="639"/>
      <c r="S715" s="640"/>
      <c r="T715" s="639"/>
      <c r="U715" s="639"/>
      <c r="V715" s="640"/>
      <c r="W715" s="640"/>
      <c r="X715" s="640"/>
      <c r="Y715" s="639"/>
      <c r="Z715" s="639"/>
      <c r="AA715" s="640"/>
      <c r="AB715" s="640"/>
      <c r="AC715" s="640"/>
      <c r="AD715" s="639"/>
      <c r="AE715" s="639"/>
      <c r="AF715" s="640"/>
      <c r="AG715" s="640"/>
      <c r="AH715" s="640"/>
      <c r="AI715" s="639"/>
      <c r="AJ715" s="639"/>
      <c r="AK715" s="640"/>
      <c r="AL715" s="640"/>
      <c r="AM715" s="640"/>
      <c r="AN715" s="640"/>
      <c r="AO715" s="639"/>
      <c r="AP715" s="640"/>
      <c r="AQ715" s="640"/>
      <c r="AR715" s="640"/>
      <c r="AS715" s="640"/>
      <c r="AT715" s="640"/>
      <c r="AU715" s="640"/>
      <c r="AV715" s="641"/>
    </row>
    <row r="716" spans="1:48" ht="28.8" hidden="1">
      <c r="A716" s="669" t="s">
        <v>3241</v>
      </c>
      <c r="B716" s="690"/>
      <c r="C716" s="875"/>
      <c r="D716" s="660" t="s">
        <v>617</v>
      </c>
      <c r="E716" s="660"/>
      <c r="F716" s="637">
        <v>2024</v>
      </c>
      <c r="G716" s="637">
        <v>2024</v>
      </c>
      <c r="H716" s="696">
        <v>2024</v>
      </c>
      <c r="I716" s="640"/>
      <c r="J716" s="639"/>
      <c r="K716" s="639"/>
      <c r="L716" s="639"/>
      <c r="M716" s="639"/>
      <c r="N716" s="640" t="s">
        <v>89</v>
      </c>
      <c r="O716" s="639" t="s">
        <v>202</v>
      </c>
      <c r="P716" s="639" t="s">
        <v>2559</v>
      </c>
      <c r="Q716" s="639">
        <v>6680628</v>
      </c>
      <c r="R716" s="813" t="s">
        <v>1295</v>
      </c>
      <c r="S716" s="640" t="s">
        <v>2418</v>
      </c>
      <c r="T716" s="639" t="s">
        <v>641</v>
      </c>
      <c r="U716" s="639" t="s">
        <v>2559</v>
      </c>
      <c r="V716" s="640">
        <v>6826699</v>
      </c>
      <c r="W716" s="812" t="s">
        <v>2193</v>
      </c>
      <c r="X716" s="640" t="s">
        <v>1063</v>
      </c>
      <c r="Y716" s="639" t="s">
        <v>974</v>
      </c>
      <c r="Z716" s="639" t="s">
        <v>2559</v>
      </c>
      <c r="AA716" s="640">
        <v>6785861</v>
      </c>
      <c r="AB716" s="812" t="s">
        <v>2192</v>
      </c>
      <c r="AC716" s="640" t="s">
        <v>44</v>
      </c>
      <c r="AD716" s="639" t="s">
        <v>641</v>
      </c>
      <c r="AE716" s="639" t="s">
        <v>2559</v>
      </c>
      <c r="AF716" s="640">
        <v>6835039</v>
      </c>
      <c r="AG716" s="812" t="s">
        <v>2297</v>
      </c>
      <c r="AH716" s="640" t="s">
        <v>48</v>
      </c>
      <c r="AI716" s="639" t="s">
        <v>641</v>
      </c>
      <c r="AJ716" s="639" t="s">
        <v>2559</v>
      </c>
      <c r="AK716" s="640" t="s">
        <v>3242</v>
      </c>
      <c r="AL716" s="812" t="s">
        <v>2298</v>
      </c>
      <c r="AM716" s="640"/>
      <c r="AN716" s="640"/>
      <c r="AO716" s="639"/>
      <c r="AP716" s="640"/>
      <c r="AQ716" s="640"/>
      <c r="AR716" s="640"/>
      <c r="AS716" s="640"/>
      <c r="AT716" s="640"/>
      <c r="AU716" s="640"/>
      <c r="AV716" s="641"/>
    </row>
    <row r="717" spans="1:48" ht="28.8">
      <c r="A717" s="669" t="s">
        <v>3243</v>
      </c>
      <c r="B717" s="690" t="s">
        <v>2971</v>
      </c>
      <c r="C717" s="875" t="s">
        <v>2558</v>
      </c>
      <c r="D717" s="660" t="s">
        <v>602</v>
      </c>
      <c r="E717" s="660"/>
      <c r="F717" s="637">
        <v>2024</v>
      </c>
      <c r="G717" s="637">
        <v>2024</v>
      </c>
      <c r="H717" s="696">
        <v>2024</v>
      </c>
      <c r="I717" s="640" t="s">
        <v>18</v>
      </c>
      <c r="J717" s="639" t="s">
        <v>3244</v>
      </c>
      <c r="K717" s="813" t="s">
        <v>1271</v>
      </c>
      <c r="L717" s="639" t="s">
        <v>202</v>
      </c>
      <c r="M717" s="639" t="s">
        <v>2559</v>
      </c>
      <c r="N717" s="640" t="s">
        <v>18</v>
      </c>
      <c r="O717" s="639" t="s">
        <v>202</v>
      </c>
      <c r="P717" s="639" t="s">
        <v>2559</v>
      </c>
      <c r="Q717" s="639" t="s">
        <v>3244</v>
      </c>
      <c r="R717" s="813" t="s">
        <v>1271</v>
      </c>
      <c r="S717" s="640" t="s">
        <v>3245</v>
      </c>
      <c r="T717" s="639" t="s">
        <v>202</v>
      </c>
      <c r="U717" s="639" t="s">
        <v>2559</v>
      </c>
      <c r="V717" s="640" t="s">
        <v>3246</v>
      </c>
      <c r="W717" s="812" t="s">
        <v>3247</v>
      </c>
      <c r="X717" s="640" t="s">
        <v>33</v>
      </c>
      <c r="Y717" s="639" t="s">
        <v>974</v>
      </c>
      <c r="Z717" s="639" t="s">
        <v>2559</v>
      </c>
      <c r="AA717" s="640" t="s">
        <v>3201</v>
      </c>
      <c r="AB717" s="812" t="s">
        <v>1270</v>
      </c>
      <c r="AC717" s="640"/>
      <c r="AD717" s="639"/>
      <c r="AE717" s="639"/>
      <c r="AF717" s="640"/>
      <c r="AG717" s="640"/>
      <c r="AH717" s="640"/>
      <c r="AI717" s="639"/>
      <c r="AJ717" s="639"/>
      <c r="AK717" s="640"/>
      <c r="AL717" s="640"/>
      <c r="AM717" s="640"/>
      <c r="AN717" s="640"/>
      <c r="AO717" s="639"/>
      <c r="AP717" s="640"/>
      <c r="AQ717" s="640"/>
      <c r="AR717" s="640"/>
      <c r="AS717" s="640"/>
      <c r="AT717" s="640"/>
      <c r="AU717" s="640"/>
      <c r="AV717" s="641"/>
    </row>
    <row r="718" spans="1:48" ht="28.8">
      <c r="A718" s="669" t="s">
        <v>3248</v>
      </c>
      <c r="B718" s="690" t="s">
        <v>3125</v>
      </c>
      <c r="C718" s="875" t="s">
        <v>2558</v>
      </c>
      <c r="D718" s="660" t="s">
        <v>602</v>
      </c>
      <c r="E718" s="660"/>
      <c r="F718" s="637">
        <v>2024</v>
      </c>
      <c r="G718" s="637">
        <v>2024</v>
      </c>
      <c r="H718" s="696">
        <v>2024</v>
      </c>
      <c r="I718" s="640" t="s">
        <v>33</v>
      </c>
      <c r="J718" s="639" t="s">
        <v>3201</v>
      </c>
      <c r="K718" s="813" t="s">
        <v>1270</v>
      </c>
      <c r="L718" s="639" t="s">
        <v>974</v>
      </c>
      <c r="M718" s="639" t="s">
        <v>2559</v>
      </c>
      <c r="N718" s="640" t="s">
        <v>137</v>
      </c>
      <c r="O718" s="639" t="s">
        <v>974</v>
      </c>
      <c r="P718" s="639" t="s">
        <v>2559</v>
      </c>
      <c r="Q718" s="639">
        <v>6833162</v>
      </c>
      <c r="R718" s="813" t="s">
        <v>2319</v>
      </c>
      <c r="S718" s="640" t="s">
        <v>1063</v>
      </c>
      <c r="T718" s="639" t="s">
        <v>974</v>
      </c>
      <c r="U718" s="639" t="s">
        <v>2559</v>
      </c>
      <c r="V718" s="640">
        <v>6785861</v>
      </c>
      <c r="W718" s="812" t="s">
        <v>2192</v>
      </c>
      <c r="X718" s="640" t="s">
        <v>447</v>
      </c>
      <c r="Y718" s="639" t="s">
        <v>908</v>
      </c>
      <c r="Z718" s="639" t="s">
        <v>2559</v>
      </c>
      <c r="AA718" s="640">
        <v>6882289</v>
      </c>
      <c r="AB718" s="812" t="s">
        <v>3087</v>
      </c>
      <c r="AC718" s="640" t="s">
        <v>113</v>
      </c>
      <c r="AD718" s="639" t="s">
        <v>737</v>
      </c>
      <c r="AE718" s="639" t="s">
        <v>2559</v>
      </c>
      <c r="AF718" s="640">
        <v>6826727</v>
      </c>
      <c r="AG718" s="812" t="s">
        <v>2564</v>
      </c>
      <c r="AH718" s="640" t="s">
        <v>211</v>
      </c>
      <c r="AI718" s="639" t="s">
        <v>202</v>
      </c>
      <c r="AJ718" s="639" t="s">
        <v>2559</v>
      </c>
      <c r="AK718" s="640">
        <v>6680698</v>
      </c>
      <c r="AL718" s="812" t="s">
        <v>1290</v>
      </c>
      <c r="AM718" s="640" t="s">
        <v>456</v>
      </c>
      <c r="AN718" s="640" t="s">
        <v>908</v>
      </c>
      <c r="AO718" s="639" t="s">
        <v>2559</v>
      </c>
      <c r="AP718" s="640">
        <v>6803558</v>
      </c>
      <c r="AQ718" s="812" t="s">
        <v>2987</v>
      </c>
      <c r="AR718" s="640" t="s">
        <v>3126</v>
      </c>
      <c r="AS718" s="640" t="s">
        <v>3249</v>
      </c>
      <c r="AT718" s="640" t="s">
        <v>2559</v>
      </c>
      <c r="AU718" s="640">
        <v>6801883</v>
      </c>
      <c r="AV718" s="876" t="s">
        <v>2039</v>
      </c>
    </row>
    <row r="719" spans="1:48" ht="28.8" hidden="1">
      <c r="A719" s="669" t="s">
        <v>3250</v>
      </c>
      <c r="B719" s="685" t="s">
        <v>3251</v>
      </c>
      <c r="C719" s="875"/>
      <c r="D719" s="660" t="s">
        <v>662</v>
      </c>
      <c r="E719" s="660" t="s">
        <v>2038</v>
      </c>
      <c r="F719" s="637">
        <v>2024</v>
      </c>
      <c r="G719" s="637">
        <v>2024</v>
      </c>
      <c r="H719" s="696">
        <v>2024</v>
      </c>
      <c r="I719" s="640"/>
      <c r="J719" s="639"/>
      <c r="K719" s="639"/>
      <c r="L719" s="639"/>
      <c r="M719" s="639"/>
      <c r="N719" s="640" t="s">
        <v>3252</v>
      </c>
      <c r="O719" s="639"/>
      <c r="P719" s="639"/>
      <c r="Q719" s="639"/>
      <c r="R719" s="639"/>
      <c r="S719" s="640" t="s">
        <v>3253</v>
      </c>
      <c r="T719" s="639"/>
      <c r="U719" s="639"/>
      <c r="V719" s="640"/>
      <c r="W719" s="640"/>
      <c r="X719" s="640" t="s">
        <v>57</v>
      </c>
      <c r="Y719" s="639" t="s">
        <v>568</v>
      </c>
      <c r="Z719" s="639" t="s">
        <v>2559</v>
      </c>
      <c r="AA719" s="640">
        <v>6682794</v>
      </c>
      <c r="AB719" s="812" t="s">
        <v>2032</v>
      </c>
      <c r="AC719" s="640" t="s">
        <v>3254</v>
      </c>
      <c r="AD719" s="639"/>
      <c r="AE719" s="639"/>
      <c r="AF719" s="640"/>
      <c r="AG719" s="640"/>
      <c r="AH719" s="640"/>
      <c r="AI719" s="639"/>
      <c r="AJ719" s="639"/>
      <c r="AK719" s="640"/>
      <c r="AL719" s="640"/>
      <c r="AM719" s="640"/>
      <c r="AN719" s="640"/>
      <c r="AO719" s="639"/>
      <c r="AP719" s="640"/>
      <c r="AQ719" s="640"/>
      <c r="AR719" s="640"/>
      <c r="AS719" s="640"/>
      <c r="AT719" s="640"/>
      <c r="AU719" s="640"/>
      <c r="AV719" s="641"/>
    </row>
    <row r="720" spans="1:48" ht="28.8" hidden="1">
      <c r="A720" s="669" t="s">
        <v>3255</v>
      </c>
      <c r="B720" s="690" t="s">
        <v>3256</v>
      </c>
      <c r="C720" s="875"/>
      <c r="D720" s="660" t="s">
        <v>662</v>
      </c>
      <c r="E720" s="660" t="s">
        <v>2038</v>
      </c>
      <c r="F720" s="637">
        <v>2024</v>
      </c>
      <c r="G720" s="637">
        <v>2024</v>
      </c>
      <c r="H720" s="696">
        <v>2024</v>
      </c>
      <c r="I720" s="640"/>
      <c r="J720" s="639"/>
      <c r="K720" s="639"/>
      <c r="L720" s="639"/>
      <c r="M720" s="639"/>
      <c r="N720" s="640" t="s">
        <v>3253</v>
      </c>
      <c r="O720" s="639"/>
      <c r="P720" s="639"/>
      <c r="Q720" s="639"/>
      <c r="R720" s="639"/>
      <c r="S720" s="640" t="s">
        <v>3254</v>
      </c>
      <c r="T720" s="639"/>
      <c r="U720" s="639"/>
      <c r="V720" s="640"/>
      <c r="W720" s="640"/>
      <c r="X720" s="640" t="s">
        <v>3257</v>
      </c>
      <c r="Y720" s="639"/>
      <c r="Z720" s="639"/>
      <c r="AA720" s="640"/>
      <c r="AB720" s="640"/>
      <c r="AC720" s="640" t="s">
        <v>57</v>
      </c>
      <c r="AD720" s="639" t="s">
        <v>568</v>
      </c>
      <c r="AE720" s="639" t="s">
        <v>2559</v>
      </c>
      <c r="AF720" s="640">
        <v>6682794</v>
      </c>
      <c r="AG720" s="812" t="s">
        <v>2032</v>
      </c>
      <c r="AH720" s="640"/>
      <c r="AI720" s="639"/>
      <c r="AJ720" s="639"/>
      <c r="AK720" s="640"/>
      <c r="AL720" s="640"/>
      <c r="AM720" s="640"/>
      <c r="AN720" s="640"/>
      <c r="AO720" s="639"/>
      <c r="AP720" s="640"/>
      <c r="AQ720" s="640"/>
      <c r="AR720" s="640"/>
      <c r="AS720" s="640"/>
      <c r="AT720" s="640"/>
      <c r="AU720" s="640"/>
      <c r="AV720" s="641"/>
    </row>
    <row r="721" spans="1:48" ht="43.2">
      <c r="A721" s="669" t="s">
        <v>3258</v>
      </c>
      <c r="B721" s="690" t="s">
        <v>3259</v>
      </c>
      <c r="C721" s="875" t="s">
        <v>2558</v>
      </c>
      <c r="D721" s="660" t="s">
        <v>602</v>
      </c>
      <c r="E721" s="660"/>
      <c r="F721" s="637">
        <v>2024</v>
      </c>
      <c r="G721" s="637">
        <v>2024</v>
      </c>
      <c r="H721" s="696">
        <v>2024</v>
      </c>
      <c r="I721" s="640"/>
      <c r="J721" s="639"/>
      <c r="K721" s="639"/>
      <c r="L721" s="639"/>
      <c r="M721" s="639"/>
      <c r="N721" s="640" t="s">
        <v>19</v>
      </c>
      <c r="O721" s="639" t="s">
        <v>598</v>
      </c>
      <c r="P721" s="639" t="s">
        <v>2559</v>
      </c>
      <c r="Q721" s="639">
        <v>6680651</v>
      </c>
      <c r="R721" s="813" t="s">
        <v>1304</v>
      </c>
      <c r="S721" s="640" t="s">
        <v>15</v>
      </c>
      <c r="T721" s="639" t="s">
        <v>1046</v>
      </c>
      <c r="U721" s="639" t="s">
        <v>2559</v>
      </c>
      <c r="V721" s="640">
        <v>6680643</v>
      </c>
      <c r="W721" s="812" t="s">
        <v>1305</v>
      </c>
      <c r="X721" s="640" t="s">
        <v>60</v>
      </c>
      <c r="Y721" s="639" t="s">
        <v>598</v>
      </c>
      <c r="Z721" s="639" t="s">
        <v>2559</v>
      </c>
      <c r="AA721" s="640">
        <v>6859016</v>
      </c>
      <c r="AB721" s="812" t="s">
        <v>2785</v>
      </c>
      <c r="AC721" s="640" t="s">
        <v>2787</v>
      </c>
      <c r="AD721" s="639" t="s">
        <v>598</v>
      </c>
      <c r="AE721" s="639" t="s">
        <v>2559</v>
      </c>
      <c r="AF721" s="640"/>
      <c r="AG721" s="640">
        <v>1103210269</v>
      </c>
      <c r="AH721" s="640" t="s">
        <v>3260</v>
      </c>
      <c r="AI721" s="639" t="s">
        <v>598</v>
      </c>
      <c r="AJ721" s="639" t="s">
        <v>2559</v>
      </c>
      <c r="AK721" s="640"/>
      <c r="AL721" s="640">
        <v>1103210019</v>
      </c>
      <c r="AM721" s="640"/>
      <c r="AN721" s="640"/>
      <c r="AO721" s="639"/>
      <c r="AP721" s="640"/>
      <c r="AQ721" s="640"/>
      <c r="AR721" s="640"/>
      <c r="AS721" s="640"/>
      <c r="AT721" s="640"/>
      <c r="AU721" s="640"/>
      <c r="AV721" s="641"/>
    </row>
    <row r="722" spans="1:48" ht="28.8" hidden="1">
      <c r="A722" s="669" t="s">
        <v>3261</v>
      </c>
      <c r="B722" s="690" t="s">
        <v>3262</v>
      </c>
      <c r="C722" s="875"/>
      <c r="D722" s="660" t="s">
        <v>602</v>
      </c>
      <c r="E722" s="660"/>
      <c r="F722" s="637">
        <v>2024</v>
      </c>
      <c r="G722" s="637">
        <v>2024</v>
      </c>
      <c r="H722" s="696">
        <v>2024</v>
      </c>
      <c r="I722" s="640"/>
      <c r="J722" s="639"/>
      <c r="K722" s="639"/>
      <c r="L722" s="639"/>
      <c r="M722" s="639"/>
      <c r="N722" s="640" t="s">
        <v>3263</v>
      </c>
      <c r="O722" s="639" t="s">
        <v>2901</v>
      </c>
      <c r="P722" s="639" t="s">
        <v>2559</v>
      </c>
      <c r="Q722" s="639"/>
      <c r="R722" s="639">
        <v>1206220015</v>
      </c>
      <c r="S722" s="640" t="s">
        <v>74</v>
      </c>
      <c r="T722" s="639" t="s">
        <v>2901</v>
      </c>
      <c r="U722" s="639" t="s">
        <v>2559</v>
      </c>
      <c r="V722" s="640">
        <v>6760392</v>
      </c>
      <c r="W722" s="812" t="s">
        <v>1236</v>
      </c>
      <c r="X722" s="640" t="s">
        <v>3264</v>
      </c>
      <c r="Y722" s="639" t="s">
        <v>2901</v>
      </c>
      <c r="Z722" s="639" t="s">
        <v>2559</v>
      </c>
      <c r="AA722" s="640"/>
      <c r="AB722" s="640">
        <v>1206220007</v>
      </c>
      <c r="AC722" s="640" t="s">
        <v>3265</v>
      </c>
      <c r="AD722" s="639"/>
      <c r="AE722" s="639"/>
      <c r="AF722" s="640"/>
      <c r="AG722" s="640"/>
      <c r="AH722" s="640"/>
      <c r="AI722" s="639"/>
      <c r="AJ722" s="639"/>
      <c r="AK722" s="640"/>
      <c r="AL722" s="640"/>
      <c r="AM722" s="640"/>
      <c r="AN722" s="640"/>
      <c r="AO722" s="639"/>
      <c r="AP722" s="640"/>
      <c r="AQ722" s="640"/>
      <c r="AR722" s="640"/>
      <c r="AS722" s="640"/>
      <c r="AT722" s="640"/>
      <c r="AU722" s="640"/>
      <c r="AV722" s="641"/>
    </row>
    <row r="723" spans="1:48" ht="28.8" hidden="1">
      <c r="A723" s="669" t="s">
        <v>3266</v>
      </c>
      <c r="B723" s="690" t="s">
        <v>3267</v>
      </c>
      <c r="C723" s="875"/>
      <c r="D723" s="660" t="s">
        <v>602</v>
      </c>
      <c r="E723" s="660"/>
      <c r="F723" s="637">
        <v>2024</v>
      </c>
      <c r="G723" s="637">
        <v>2024</v>
      </c>
      <c r="H723" s="696">
        <v>2024</v>
      </c>
      <c r="I723" s="640" t="s">
        <v>3268</v>
      </c>
      <c r="J723" s="639"/>
      <c r="K723" s="639">
        <v>1203200012</v>
      </c>
      <c r="L723" s="639" t="s">
        <v>2901</v>
      </c>
      <c r="M723" s="639" t="s">
        <v>2559</v>
      </c>
      <c r="N723" s="640" t="s">
        <v>63</v>
      </c>
      <c r="O723" s="639" t="s">
        <v>640</v>
      </c>
      <c r="P723" s="639" t="s">
        <v>2559</v>
      </c>
      <c r="Q723" s="639">
        <v>6795859</v>
      </c>
      <c r="R723" s="813" t="s">
        <v>1960</v>
      </c>
      <c r="S723" s="640" t="s">
        <v>15</v>
      </c>
      <c r="T723" s="639" t="s">
        <v>1046</v>
      </c>
      <c r="U723" s="639" t="s">
        <v>2559</v>
      </c>
      <c r="V723" s="640">
        <v>6680643</v>
      </c>
      <c r="W723" s="812" t="s">
        <v>1305</v>
      </c>
      <c r="X723" s="640"/>
      <c r="Y723" s="639"/>
      <c r="Z723" s="639"/>
      <c r="AA723" s="640"/>
      <c r="AB723" s="640"/>
      <c r="AC723" s="640"/>
      <c r="AD723" s="639"/>
      <c r="AE723" s="639"/>
      <c r="AF723" s="640"/>
      <c r="AG723" s="640"/>
      <c r="AH723" s="640"/>
      <c r="AI723" s="639"/>
      <c r="AJ723" s="639"/>
      <c r="AK723" s="640"/>
      <c r="AL723" s="640"/>
      <c r="AM723" s="640"/>
      <c r="AN723" s="640"/>
      <c r="AO723" s="639"/>
      <c r="AP723" s="640"/>
      <c r="AQ723" s="640"/>
      <c r="AR723" s="640"/>
      <c r="AS723" s="640"/>
      <c r="AT723" s="640"/>
      <c r="AU723" s="640"/>
      <c r="AV723" s="641"/>
    </row>
    <row r="724" spans="1:48" ht="28.8" hidden="1">
      <c r="A724" s="669" t="s">
        <v>3269</v>
      </c>
      <c r="B724" s="690" t="s">
        <v>3270</v>
      </c>
      <c r="C724" s="875"/>
      <c r="D724" s="660" t="s">
        <v>610</v>
      </c>
      <c r="E724" s="660" t="s">
        <v>2038</v>
      </c>
      <c r="F724" s="637">
        <v>2024</v>
      </c>
      <c r="G724" s="637">
        <v>2024</v>
      </c>
      <c r="H724" s="696">
        <v>2024</v>
      </c>
      <c r="I724" s="640"/>
      <c r="J724" s="639"/>
      <c r="K724" s="639"/>
      <c r="L724" s="639"/>
      <c r="M724" s="639"/>
      <c r="N724" s="640" t="s">
        <v>3271</v>
      </c>
      <c r="O724" s="639" t="s">
        <v>2901</v>
      </c>
      <c r="P724" s="639" t="s">
        <v>2559</v>
      </c>
      <c r="Q724" s="639"/>
      <c r="R724" s="639">
        <v>1206220029</v>
      </c>
      <c r="S724" s="640" t="s">
        <v>74</v>
      </c>
      <c r="T724" s="639" t="s">
        <v>2901</v>
      </c>
      <c r="U724" s="639" t="s">
        <v>2559</v>
      </c>
      <c r="V724" s="640">
        <v>6760392</v>
      </c>
      <c r="W724" s="812" t="s">
        <v>1236</v>
      </c>
      <c r="X724" s="640" t="s">
        <v>3272</v>
      </c>
      <c r="Y724" s="639" t="s">
        <v>2901</v>
      </c>
      <c r="Z724" s="639" t="s">
        <v>2559</v>
      </c>
      <c r="AA724" s="640"/>
      <c r="AB724" s="640">
        <v>1206220010</v>
      </c>
      <c r="AC724" s="640" t="s">
        <v>3273</v>
      </c>
      <c r="AD724" s="639" t="s">
        <v>2901</v>
      </c>
      <c r="AE724" s="639" t="s">
        <v>2559</v>
      </c>
      <c r="AF724" s="640"/>
      <c r="AG724" s="640">
        <v>1206220043</v>
      </c>
      <c r="AH724" s="640" t="s">
        <v>3274</v>
      </c>
      <c r="AI724" s="639"/>
      <c r="AJ724" s="639"/>
      <c r="AK724" s="640"/>
      <c r="AL724" s="640"/>
      <c r="AM724" s="640"/>
      <c r="AN724" s="640"/>
      <c r="AO724" s="639"/>
      <c r="AP724" s="640"/>
      <c r="AQ724" s="640"/>
      <c r="AR724" s="640"/>
      <c r="AS724" s="640"/>
      <c r="AT724" s="640"/>
      <c r="AU724" s="640"/>
      <c r="AV724" s="641"/>
    </row>
    <row r="725" spans="1:48" ht="28.8" hidden="1">
      <c r="A725" s="669" t="s">
        <v>3275</v>
      </c>
      <c r="B725" s="690" t="s">
        <v>3276</v>
      </c>
      <c r="C725" s="875"/>
      <c r="D725" s="660" t="s">
        <v>602</v>
      </c>
      <c r="E725" s="660"/>
      <c r="F725" s="637">
        <v>2024</v>
      </c>
      <c r="G725" s="637">
        <v>2024</v>
      </c>
      <c r="H725" s="696">
        <v>2024</v>
      </c>
      <c r="I725" s="640" t="s">
        <v>347</v>
      </c>
      <c r="J725" s="639">
        <v>6787771</v>
      </c>
      <c r="K725" s="813" t="s">
        <v>1964</v>
      </c>
      <c r="L725" s="639" t="s">
        <v>641</v>
      </c>
      <c r="M725" s="639" t="s">
        <v>2559</v>
      </c>
      <c r="N725" s="640" t="s">
        <v>3277</v>
      </c>
      <c r="O725" s="639" t="s">
        <v>641</v>
      </c>
      <c r="P725" s="639" t="s">
        <v>2559</v>
      </c>
      <c r="Q725" s="639"/>
      <c r="R725" s="639">
        <v>1204210053</v>
      </c>
      <c r="S725" s="640" t="s">
        <v>3278</v>
      </c>
      <c r="T725" s="639" t="s">
        <v>641</v>
      </c>
      <c r="U725" s="639" t="s">
        <v>2559</v>
      </c>
      <c r="V725" s="640"/>
      <c r="W725" s="640">
        <v>1204210122</v>
      </c>
      <c r="X725" s="640" t="s">
        <v>2207</v>
      </c>
      <c r="Y725" s="639" t="s">
        <v>641</v>
      </c>
      <c r="Z725" s="639" t="s">
        <v>2559</v>
      </c>
      <c r="AA725" s="640"/>
      <c r="AB725" s="640">
        <v>1204210017</v>
      </c>
      <c r="AC725" s="640" t="s">
        <v>347</v>
      </c>
      <c r="AD725" s="639" t="s">
        <v>641</v>
      </c>
      <c r="AE725" s="639" t="s">
        <v>2559</v>
      </c>
      <c r="AF725" s="640">
        <v>6787771</v>
      </c>
      <c r="AG725" s="812" t="s">
        <v>1964</v>
      </c>
      <c r="AH725" s="640"/>
      <c r="AI725" s="639"/>
      <c r="AJ725" s="639"/>
      <c r="AK725" s="640"/>
      <c r="AL725" s="640"/>
      <c r="AM725" s="640"/>
      <c r="AN725" s="640"/>
      <c r="AO725" s="639"/>
      <c r="AP725" s="640"/>
      <c r="AQ725" s="640"/>
      <c r="AR725" s="640"/>
      <c r="AS725" s="640"/>
      <c r="AT725" s="640"/>
      <c r="AU725" s="640"/>
      <c r="AV725" s="641"/>
    </row>
    <row r="726" spans="1:48" ht="43.2" hidden="1">
      <c r="A726" s="669" t="s">
        <v>3279</v>
      </c>
      <c r="B726" s="690" t="s">
        <v>3280</v>
      </c>
      <c r="C726" s="875"/>
      <c r="D726" s="660" t="s">
        <v>610</v>
      </c>
      <c r="E726" s="660" t="s">
        <v>2038</v>
      </c>
      <c r="F726" s="637">
        <v>2024</v>
      </c>
      <c r="G726" s="637">
        <v>2024</v>
      </c>
      <c r="H726" s="696">
        <v>2024</v>
      </c>
      <c r="I726" s="640"/>
      <c r="J726" s="639"/>
      <c r="K726" s="639"/>
      <c r="L726" s="639"/>
      <c r="M726" s="639"/>
      <c r="N726" s="640" t="s">
        <v>3281</v>
      </c>
      <c r="O726" s="639" t="s">
        <v>641</v>
      </c>
      <c r="P726" s="639" t="s">
        <v>2559</v>
      </c>
      <c r="Q726" s="639"/>
      <c r="R726" s="639">
        <v>1204200042</v>
      </c>
      <c r="S726" s="640" t="s">
        <v>344</v>
      </c>
      <c r="T726" s="639" t="s">
        <v>641</v>
      </c>
      <c r="U726" s="639" t="s">
        <v>2559</v>
      </c>
      <c r="V726" s="640">
        <v>6789028</v>
      </c>
      <c r="W726" s="812" t="s">
        <v>2205</v>
      </c>
      <c r="X726" s="640" t="s">
        <v>24</v>
      </c>
      <c r="Y726" s="639" t="s">
        <v>641</v>
      </c>
      <c r="Z726" s="639" t="s">
        <v>2559</v>
      </c>
      <c r="AA726" s="640" t="s">
        <v>2596</v>
      </c>
      <c r="AB726" s="640" t="s">
        <v>1324</v>
      </c>
      <c r="AC726" s="640"/>
      <c r="AD726" s="639"/>
      <c r="AE726" s="639"/>
      <c r="AF726" s="640"/>
      <c r="AG726" s="640"/>
      <c r="AH726" s="640"/>
      <c r="AI726" s="639"/>
      <c r="AJ726" s="639"/>
      <c r="AK726" s="640"/>
      <c r="AL726" s="640"/>
      <c r="AM726" s="640"/>
      <c r="AN726" s="640"/>
      <c r="AO726" s="639"/>
      <c r="AP726" s="640"/>
      <c r="AQ726" s="640"/>
      <c r="AR726" s="640"/>
      <c r="AS726" s="640"/>
      <c r="AT726" s="640"/>
      <c r="AU726" s="640"/>
      <c r="AV726" s="641"/>
    </row>
    <row r="727" spans="1:48" ht="28.8" hidden="1">
      <c r="A727" s="669" t="s">
        <v>3282</v>
      </c>
      <c r="B727" s="690" t="s">
        <v>2501</v>
      </c>
      <c r="C727" s="875"/>
      <c r="D727" s="660" t="s">
        <v>591</v>
      </c>
      <c r="E727" s="660" t="s">
        <v>2038</v>
      </c>
      <c r="F727" s="637">
        <v>2024</v>
      </c>
      <c r="G727" s="637">
        <v>2024</v>
      </c>
      <c r="H727" s="696">
        <v>2024</v>
      </c>
      <c r="I727" s="640" t="s">
        <v>2842</v>
      </c>
      <c r="J727" s="639"/>
      <c r="K727" s="639">
        <v>1203200107</v>
      </c>
      <c r="L727" s="639" t="s">
        <v>640</v>
      </c>
      <c r="M727" s="639" t="s">
        <v>2559</v>
      </c>
      <c r="N727" s="640" t="s">
        <v>2842</v>
      </c>
      <c r="O727" s="639" t="s">
        <v>640</v>
      </c>
      <c r="P727" s="639" t="s">
        <v>2559</v>
      </c>
      <c r="Q727" s="639"/>
      <c r="R727" s="639">
        <v>1203200107</v>
      </c>
      <c r="S727" s="640" t="s">
        <v>88</v>
      </c>
      <c r="T727" s="639" t="s">
        <v>640</v>
      </c>
      <c r="U727" s="639" t="s">
        <v>2559</v>
      </c>
      <c r="V727" s="640" t="s">
        <v>2840</v>
      </c>
      <c r="W727" s="812" t="s">
        <v>2200</v>
      </c>
      <c r="X727" s="640" t="s">
        <v>52</v>
      </c>
      <c r="Y727" s="639" t="s">
        <v>640</v>
      </c>
      <c r="Z727" s="639" t="s">
        <v>2559</v>
      </c>
      <c r="AA727" s="640">
        <v>6826743</v>
      </c>
      <c r="AB727" s="812" t="s">
        <v>2168</v>
      </c>
      <c r="AC727" s="640"/>
      <c r="AD727" s="639"/>
      <c r="AE727" s="639"/>
      <c r="AF727" s="640"/>
      <c r="AG727" s="640"/>
      <c r="AH727" s="640"/>
      <c r="AI727" s="639"/>
      <c r="AJ727" s="639"/>
      <c r="AK727" s="640"/>
      <c r="AL727" s="640"/>
      <c r="AM727" s="640"/>
      <c r="AN727" s="640"/>
      <c r="AO727" s="639"/>
      <c r="AP727" s="640"/>
      <c r="AQ727" s="640"/>
      <c r="AR727" s="640"/>
      <c r="AS727" s="640"/>
      <c r="AT727" s="640"/>
      <c r="AU727" s="640"/>
      <c r="AV727" s="641"/>
    </row>
    <row r="728" spans="1:48" ht="28.8" hidden="1">
      <c r="A728" s="669" t="s">
        <v>3283</v>
      </c>
      <c r="B728" s="690" t="s">
        <v>3280</v>
      </c>
      <c r="C728" s="875"/>
      <c r="D728" s="660" t="s">
        <v>610</v>
      </c>
      <c r="E728" s="660" t="s">
        <v>2038</v>
      </c>
      <c r="F728" s="637">
        <v>2024</v>
      </c>
      <c r="G728" s="637">
        <v>2024</v>
      </c>
      <c r="H728" s="696">
        <v>2024</v>
      </c>
      <c r="I728" s="640"/>
      <c r="J728" s="639"/>
      <c r="K728" s="639"/>
      <c r="L728" s="639"/>
      <c r="M728" s="639"/>
      <c r="N728" s="640" t="s">
        <v>3284</v>
      </c>
      <c r="O728" s="639" t="s">
        <v>641</v>
      </c>
      <c r="P728" s="639" t="s">
        <v>2559</v>
      </c>
      <c r="Q728" s="639"/>
      <c r="R728" s="639">
        <v>1204200113</v>
      </c>
      <c r="S728" s="640" t="s">
        <v>1063</v>
      </c>
      <c r="T728" s="639" t="s">
        <v>974</v>
      </c>
      <c r="U728" s="639" t="s">
        <v>2559</v>
      </c>
      <c r="V728" s="640">
        <v>6785861</v>
      </c>
      <c r="W728" s="812" t="s">
        <v>2192</v>
      </c>
      <c r="X728" s="640" t="s">
        <v>344</v>
      </c>
      <c r="Y728" s="639" t="s">
        <v>641</v>
      </c>
      <c r="Z728" s="639" t="s">
        <v>2559</v>
      </c>
      <c r="AA728" s="640">
        <v>6789028</v>
      </c>
      <c r="AB728" s="812" t="s">
        <v>2205</v>
      </c>
      <c r="AC728" s="640"/>
      <c r="AD728" s="639"/>
      <c r="AE728" s="639"/>
      <c r="AF728" s="640"/>
      <c r="AG728" s="640"/>
      <c r="AH728" s="640"/>
      <c r="AI728" s="639"/>
      <c r="AJ728" s="639"/>
      <c r="AK728" s="640"/>
      <c r="AL728" s="640"/>
      <c r="AM728" s="640"/>
      <c r="AN728" s="640"/>
      <c r="AO728" s="639"/>
      <c r="AP728" s="640"/>
      <c r="AQ728" s="640"/>
      <c r="AR728" s="640"/>
      <c r="AS728" s="640"/>
      <c r="AT728" s="640"/>
      <c r="AU728" s="640"/>
      <c r="AV728" s="641"/>
    </row>
    <row r="729" spans="1:48" ht="28.8" hidden="1">
      <c r="A729" s="669" t="s">
        <v>3285</v>
      </c>
      <c r="B729" s="690" t="s">
        <v>3286</v>
      </c>
      <c r="C729" s="875"/>
      <c r="D729" s="660" t="s">
        <v>816</v>
      </c>
      <c r="E729" s="660" t="s">
        <v>1410</v>
      </c>
      <c r="F729" s="637">
        <v>2024</v>
      </c>
      <c r="G729" s="637">
        <v>2024</v>
      </c>
      <c r="H729" s="696">
        <v>2024</v>
      </c>
      <c r="I729" s="640" t="s">
        <v>1253</v>
      </c>
      <c r="J729" s="639"/>
      <c r="K729" s="639"/>
      <c r="L729" s="639"/>
      <c r="M729" s="639"/>
      <c r="N729" s="640" t="s">
        <v>2915</v>
      </c>
      <c r="O729" s="639"/>
      <c r="P729" s="639"/>
      <c r="Q729" s="639"/>
      <c r="R729" s="639"/>
      <c r="S729" s="640" t="s">
        <v>1253</v>
      </c>
      <c r="T729" s="639"/>
      <c r="U729" s="639"/>
      <c r="V729" s="640"/>
      <c r="W729" s="640"/>
      <c r="X729" s="640" t="s">
        <v>78</v>
      </c>
      <c r="Y729" s="639" t="s">
        <v>2901</v>
      </c>
      <c r="Z729" s="639" t="s">
        <v>2559</v>
      </c>
      <c r="AA729" s="640">
        <v>6793410</v>
      </c>
      <c r="AB729" s="812" t="s">
        <v>1235</v>
      </c>
      <c r="AC729" s="640"/>
      <c r="AD729" s="639"/>
      <c r="AE729" s="639"/>
      <c r="AF729" s="640"/>
      <c r="AG729" s="640"/>
      <c r="AH729" s="640"/>
      <c r="AI729" s="639"/>
      <c r="AJ729" s="639"/>
      <c r="AK729" s="640"/>
      <c r="AL729" s="640"/>
      <c r="AM729" s="640"/>
      <c r="AN729" s="640"/>
      <c r="AO729" s="639"/>
      <c r="AP729" s="640"/>
      <c r="AQ729" s="640"/>
      <c r="AR729" s="640"/>
      <c r="AS729" s="640"/>
      <c r="AT729" s="640"/>
      <c r="AU729" s="640"/>
      <c r="AV729" s="641"/>
    </row>
    <row r="730" spans="1:48" ht="28.8" hidden="1">
      <c r="A730" s="669" t="s">
        <v>3287</v>
      </c>
      <c r="B730" s="690" t="s">
        <v>3288</v>
      </c>
      <c r="C730" s="875"/>
      <c r="D730" s="660" t="s">
        <v>602</v>
      </c>
      <c r="E730" s="660"/>
      <c r="F730" s="637">
        <v>2024</v>
      </c>
      <c r="G730" s="637">
        <v>2024</v>
      </c>
      <c r="H730" s="696">
        <v>2024</v>
      </c>
      <c r="I730" s="640"/>
      <c r="J730" s="639"/>
      <c r="K730" s="639"/>
      <c r="L730" s="639"/>
      <c r="M730" s="639"/>
      <c r="N730" s="640" t="s">
        <v>2607</v>
      </c>
      <c r="O730" s="639" t="s">
        <v>641</v>
      </c>
      <c r="P730" s="639" t="s">
        <v>2559</v>
      </c>
      <c r="Q730" s="639"/>
      <c r="R730" s="639">
        <v>1204200088</v>
      </c>
      <c r="S730" s="640" t="s">
        <v>32</v>
      </c>
      <c r="T730" s="639" t="s">
        <v>641</v>
      </c>
      <c r="U730" s="639" t="s">
        <v>2559</v>
      </c>
      <c r="V730" s="640">
        <v>6764236</v>
      </c>
      <c r="W730" s="812" t="s">
        <v>1972</v>
      </c>
      <c r="X730" s="640" t="s">
        <v>48</v>
      </c>
      <c r="Y730" s="639" t="s">
        <v>641</v>
      </c>
      <c r="Z730" s="639" t="s">
        <v>2559</v>
      </c>
      <c r="AA730" s="640">
        <v>6843087</v>
      </c>
      <c r="AB730" s="640" t="s">
        <v>2298</v>
      </c>
      <c r="AC730" s="640"/>
      <c r="AD730" s="639"/>
      <c r="AE730" s="639"/>
      <c r="AF730" s="640"/>
      <c r="AG730" s="640"/>
      <c r="AH730" s="640"/>
      <c r="AI730" s="639"/>
      <c r="AJ730" s="639"/>
      <c r="AK730" s="640"/>
      <c r="AL730" s="640"/>
      <c r="AM730" s="640"/>
      <c r="AN730" s="640"/>
      <c r="AO730" s="639"/>
      <c r="AP730" s="640"/>
      <c r="AQ730" s="640"/>
      <c r="AR730" s="640"/>
      <c r="AS730" s="640"/>
      <c r="AT730" s="640"/>
      <c r="AU730" s="640"/>
      <c r="AV730" s="641"/>
    </row>
    <row r="731" spans="1:48" ht="28.8" hidden="1">
      <c r="A731" s="669" t="s">
        <v>3289</v>
      </c>
      <c r="B731" s="690" t="s">
        <v>3262</v>
      </c>
      <c r="C731" s="875"/>
      <c r="D731" s="660" t="s">
        <v>602</v>
      </c>
      <c r="E731" s="660"/>
      <c r="F731" s="637">
        <v>2024</v>
      </c>
      <c r="G731" s="637">
        <v>2024</v>
      </c>
      <c r="H731" s="696">
        <v>2024</v>
      </c>
      <c r="I731" s="640" t="s">
        <v>120</v>
      </c>
      <c r="J731" s="639">
        <v>6806664</v>
      </c>
      <c r="K731" s="813" t="s">
        <v>2621</v>
      </c>
      <c r="L731" s="639" t="s">
        <v>2901</v>
      </c>
      <c r="M731" s="639" t="s">
        <v>2559</v>
      </c>
      <c r="N731" s="640" t="s">
        <v>3290</v>
      </c>
      <c r="O731" s="639" t="s">
        <v>2901</v>
      </c>
      <c r="P731" s="639" t="s">
        <v>2559</v>
      </c>
      <c r="Q731" s="639"/>
      <c r="R731" s="639">
        <v>1206210019</v>
      </c>
      <c r="S731" s="640" t="s">
        <v>3291</v>
      </c>
      <c r="T731" s="639" t="s">
        <v>2901</v>
      </c>
      <c r="U731" s="639" t="s">
        <v>2559</v>
      </c>
      <c r="V731" s="640"/>
      <c r="W731" s="640">
        <v>1206220001</v>
      </c>
      <c r="X731" s="640" t="s">
        <v>2900</v>
      </c>
      <c r="Y731" s="639" t="s">
        <v>2901</v>
      </c>
      <c r="Z731" s="639" t="s">
        <v>2559</v>
      </c>
      <c r="AA731" s="640"/>
      <c r="AB731" s="640">
        <v>1206220002</v>
      </c>
      <c r="AC731" s="640" t="s">
        <v>120</v>
      </c>
      <c r="AD731" s="639" t="s">
        <v>2901</v>
      </c>
      <c r="AE731" s="639" t="s">
        <v>2559</v>
      </c>
      <c r="AF731" s="640">
        <v>6806664</v>
      </c>
      <c r="AG731" s="812" t="s">
        <v>2621</v>
      </c>
      <c r="AH731" s="640" t="s">
        <v>59</v>
      </c>
      <c r="AI731" s="639" t="s">
        <v>2901</v>
      </c>
      <c r="AJ731" s="639" t="s">
        <v>2559</v>
      </c>
      <c r="AK731" s="640">
        <v>6806662</v>
      </c>
      <c r="AL731" s="812" t="s">
        <v>2185</v>
      </c>
      <c r="AM731" s="640"/>
      <c r="AN731" s="640"/>
      <c r="AO731" s="639"/>
      <c r="AP731" s="640"/>
      <c r="AQ731" s="640"/>
      <c r="AR731" s="640"/>
      <c r="AS731" s="640"/>
      <c r="AT731" s="640"/>
      <c r="AU731" s="640"/>
      <c r="AV731" s="641"/>
    </row>
    <row r="732" spans="1:48" ht="43.2" hidden="1">
      <c r="A732" s="669" t="s">
        <v>3292</v>
      </c>
      <c r="B732" s="690" t="s">
        <v>3293</v>
      </c>
      <c r="C732" s="875"/>
      <c r="D732" s="660" t="s">
        <v>591</v>
      </c>
      <c r="E732" s="660" t="s">
        <v>2038</v>
      </c>
      <c r="F732" s="637">
        <v>2024</v>
      </c>
      <c r="G732" s="637">
        <v>2024</v>
      </c>
      <c r="H732" s="696">
        <v>2024</v>
      </c>
      <c r="I732" s="640" t="s">
        <v>3294</v>
      </c>
      <c r="J732" s="639"/>
      <c r="K732" s="639">
        <v>1204200064</v>
      </c>
      <c r="L732" s="639" t="s">
        <v>641</v>
      </c>
      <c r="M732" s="639" t="s">
        <v>2559</v>
      </c>
      <c r="N732" s="640" t="s">
        <v>3294</v>
      </c>
      <c r="O732" s="639" t="s">
        <v>641</v>
      </c>
      <c r="P732" s="639" t="s">
        <v>2559</v>
      </c>
      <c r="Q732" s="639"/>
      <c r="R732" s="639">
        <v>1204200064</v>
      </c>
      <c r="S732" s="640" t="s">
        <v>32</v>
      </c>
      <c r="T732" s="639" t="s">
        <v>641</v>
      </c>
      <c r="U732" s="639" t="s">
        <v>2559</v>
      </c>
      <c r="V732" s="640">
        <v>6764236</v>
      </c>
      <c r="W732" s="812" t="s">
        <v>1972</v>
      </c>
      <c r="X732" s="640" t="s">
        <v>48</v>
      </c>
      <c r="Y732" s="639" t="s">
        <v>641</v>
      </c>
      <c r="Z732" s="639" t="s">
        <v>2559</v>
      </c>
      <c r="AA732" s="640">
        <v>6843087</v>
      </c>
      <c r="AB732" s="640" t="s">
        <v>2298</v>
      </c>
      <c r="AC732" s="640"/>
      <c r="AD732" s="639"/>
      <c r="AE732" s="639"/>
      <c r="AF732" s="640"/>
      <c r="AG732" s="640"/>
      <c r="AH732" s="640"/>
      <c r="AI732" s="639"/>
      <c r="AJ732" s="639"/>
      <c r="AK732" s="640"/>
      <c r="AL732" s="640"/>
      <c r="AM732" s="640"/>
      <c r="AN732" s="640"/>
      <c r="AO732" s="639"/>
      <c r="AP732" s="640"/>
      <c r="AQ732" s="640"/>
      <c r="AR732" s="640"/>
      <c r="AS732" s="640"/>
      <c r="AT732" s="640"/>
      <c r="AU732" s="640"/>
      <c r="AV732" s="641"/>
    </row>
    <row r="733" spans="1:48" ht="43.2" hidden="1">
      <c r="A733" s="669" t="s">
        <v>3295</v>
      </c>
      <c r="B733" s="690" t="s">
        <v>3296</v>
      </c>
      <c r="C733" s="875"/>
      <c r="D733" s="660" t="s">
        <v>610</v>
      </c>
      <c r="E733" s="660" t="s">
        <v>2038</v>
      </c>
      <c r="F733" s="637">
        <v>2024</v>
      </c>
      <c r="G733" s="637">
        <v>2024</v>
      </c>
      <c r="H733" s="696">
        <v>2024</v>
      </c>
      <c r="I733" s="640"/>
      <c r="J733" s="639"/>
      <c r="K733" s="639"/>
      <c r="L733" s="639"/>
      <c r="M733" s="639"/>
      <c r="N733" s="640" t="s">
        <v>3297</v>
      </c>
      <c r="O733" s="639" t="s">
        <v>641</v>
      </c>
      <c r="P733" s="639" t="s">
        <v>2559</v>
      </c>
      <c r="Q733" s="639"/>
      <c r="R733" s="639">
        <v>1204200046</v>
      </c>
      <c r="S733" s="640" t="s">
        <v>1237</v>
      </c>
      <c r="T733" s="639" t="s">
        <v>2901</v>
      </c>
      <c r="U733" s="639" t="s">
        <v>2559</v>
      </c>
      <c r="V733" s="640">
        <v>6756318</v>
      </c>
      <c r="W733" s="812" t="s">
        <v>1238</v>
      </c>
      <c r="X733" s="640" t="s">
        <v>48</v>
      </c>
      <c r="Y733" s="639" t="s">
        <v>641</v>
      </c>
      <c r="Z733" s="639" t="s">
        <v>2559</v>
      </c>
      <c r="AA733" s="640">
        <v>6843087</v>
      </c>
      <c r="AB733" s="640" t="s">
        <v>2298</v>
      </c>
      <c r="AC733" s="640"/>
      <c r="AD733" s="639"/>
      <c r="AE733" s="639"/>
      <c r="AF733" s="640"/>
      <c r="AG733" s="640"/>
      <c r="AH733" s="640"/>
      <c r="AI733" s="639"/>
      <c r="AJ733" s="639"/>
      <c r="AK733" s="640"/>
      <c r="AL733" s="640"/>
      <c r="AM733" s="640"/>
      <c r="AN733" s="640"/>
      <c r="AO733" s="639"/>
      <c r="AP733" s="640"/>
      <c r="AQ733" s="640"/>
      <c r="AR733" s="640"/>
      <c r="AS733" s="640"/>
      <c r="AT733" s="640"/>
      <c r="AU733" s="640"/>
      <c r="AV733" s="641"/>
    </row>
    <row r="734" spans="1:48" ht="28.8" hidden="1">
      <c r="A734" s="669" t="s">
        <v>3298</v>
      </c>
      <c r="B734" s="690" t="s">
        <v>3299</v>
      </c>
      <c r="C734" s="875"/>
      <c r="D734" s="660" t="s">
        <v>595</v>
      </c>
      <c r="E734" s="660" t="s">
        <v>2038</v>
      </c>
      <c r="F734" s="637">
        <v>2024</v>
      </c>
      <c r="G734" s="637">
        <v>2024</v>
      </c>
      <c r="H734" s="696">
        <v>2024</v>
      </c>
      <c r="I734" s="640"/>
      <c r="J734" s="639"/>
      <c r="K734" s="639"/>
      <c r="L734" s="639"/>
      <c r="M734" s="639"/>
      <c r="N734" s="640" t="s">
        <v>1674</v>
      </c>
      <c r="O734" s="639"/>
      <c r="P734" s="639"/>
      <c r="Q734" s="639"/>
      <c r="R734" s="639"/>
      <c r="S734" s="640" t="s">
        <v>1237</v>
      </c>
      <c r="T734" s="639" t="s">
        <v>2901</v>
      </c>
      <c r="U734" s="639" t="s">
        <v>2559</v>
      </c>
      <c r="V734" s="640">
        <v>6756318</v>
      </c>
      <c r="W734" s="812" t="s">
        <v>1238</v>
      </c>
      <c r="X734" s="640" t="s">
        <v>136</v>
      </c>
      <c r="Y734" s="639" t="s">
        <v>908</v>
      </c>
      <c r="Z734" s="639" t="s">
        <v>2559</v>
      </c>
      <c r="AA734" s="640">
        <v>6778837</v>
      </c>
      <c r="AB734" s="812" t="s">
        <v>1267</v>
      </c>
      <c r="AC734" s="640"/>
      <c r="AD734" s="639"/>
      <c r="AE734" s="639"/>
      <c r="AF734" s="640"/>
      <c r="AG734" s="640"/>
      <c r="AH734" s="640"/>
      <c r="AI734" s="639"/>
      <c r="AJ734" s="639"/>
      <c r="AK734" s="640"/>
      <c r="AL734" s="640"/>
      <c r="AM734" s="640"/>
      <c r="AN734" s="640"/>
      <c r="AO734" s="639"/>
      <c r="AP734" s="640"/>
      <c r="AQ734" s="640"/>
      <c r="AR734" s="640"/>
      <c r="AS734" s="640"/>
      <c r="AT734" s="640"/>
      <c r="AU734" s="640"/>
      <c r="AV734" s="641"/>
    </row>
    <row r="735" spans="1:48" ht="28.8">
      <c r="A735" s="669" t="s">
        <v>3300</v>
      </c>
      <c r="B735" s="690" t="s">
        <v>3301</v>
      </c>
      <c r="C735" s="875" t="s">
        <v>2558</v>
      </c>
      <c r="D735" s="660" t="s">
        <v>602</v>
      </c>
      <c r="E735" s="660"/>
      <c r="F735" s="637">
        <v>2024</v>
      </c>
      <c r="G735" s="637">
        <v>2024</v>
      </c>
      <c r="H735" s="696">
        <v>2024</v>
      </c>
      <c r="I735" s="640"/>
      <c r="J735" s="639"/>
      <c r="K735" s="639"/>
      <c r="L735" s="639"/>
      <c r="M735" s="639"/>
      <c r="N735" s="640" t="s">
        <v>3302</v>
      </c>
      <c r="O735" s="639" t="s">
        <v>641</v>
      </c>
      <c r="P735" s="639" t="s">
        <v>2559</v>
      </c>
      <c r="Q735" s="639"/>
      <c r="R735" s="639">
        <v>1204200035</v>
      </c>
      <c r="S735" s="640" t="s">
        <v>32</v>
      </c>
      <c r="T735" s="639" t="s">
        <v>641</v>
      </c>
      <c r="U735" s="639" t="s">
        <v>2559</v>
      </c>
      <c r="V735" s="640">
        <v>6764236</v>
      </c>
      <c r="W735" s="812" t="s">
        <v>1972</v>
      </c>
      <c r="X735" s="640" t="s">
        <v>335</v>
      </c>
      <c r="Y735" s="639" t="s">
        <v>641</v>
      </c>
      <c r="Z735" s="639" t="s">
        <v>2559</v>
      </c>
      <c r="AA735" s="640">
        <v>6802117</v>
      </c>
      <c r="AB735" s="812" t="s">
        <v>1266</v>
      </c>
      <c r="AC735" s="640"/>
      <c r="AD735" s="639"/>
      <c r="AE735" s="639"/>
      <c r="AF735" s="640"/>
      <c r="AG735" s="640"/>
      <c r="AH735" s="640"/>
      <c r="AI735" s="639"/>
      <c r="AJ735" s="639"/>
      <c r="AK735" s="640"/>
      <c r="AL735" s="640"/>
      <c r="AM735" s="640"/>
      <c r="AN735" s="640"/>
      <c r="AO735" s="639"/>
      <c r="AP735" s="640"/>
      <c r="AQ735" s="640"/>
      <c r="AR735" s="640"/>
      <c r="AS735" s="640"/>
      <c r="AT735" s="640"/>
      <c r="AU735" s="640"/>
      <c r="AV735" s="641"/>
    </row>
    <row r="736" spans="1:48" ht="57.6" hidden="1">
      <c r="A736" s="669" t="s">
        <v>3303</v>
      </c>
      <c r="B736" s="690" t="s">
        <v>2603</v>
      </c>
      <c r="C736" s="875"/>
      <c r="D736" s="660" t="s">
        <v>602</v>
      </c>
      <c r="E736" s="660"/>
      <c r="F736" s="637">
        <v>2024</v>
      </c>
      <c r="G736" s="637">
        <v>2024</v>
      </c>
      <c r="H736" s="696">
        <v>2024</v>
      </c>
      <c r="I736" s="640" t="s">
        <v>2604</v>
      </c>
      <c r="J736" s="639"/>
      <c r="K736" s="639">
        <v>1204200011</v>
      </c>
      <c r="L736" s="639" t="s">
        <v>641</v>
      </c>
      <c r="M736" s="639" t="s">
        <v>2559</v>
      </c>
      <c r="N736" s="640" t="s">
        <v>2604</v>
      </c>
      <c r="O736" s="639" t="s">
        <v>641</v>
      </c>
      <c r="P736" s="639" t="s">
        <v>2559</v>
      </c>
      <c r="Q736" s="639"/>
      <c r="R736" s="639">
        <v>1204200011</v>
      </c>
      <c r="S736" s="640" t="s">
        <v>32</v>
      </c>
      <c r="T736" s="639" t="s">
        <v>641</v>
      </c>
      <c r="U736" s="639" t="s">
        <v>2559</v>
      </c>
      <c r="V736" s="640">
        <v>6764236</v>
      </c>
      <c r="W736" s="812" t="s">
        <v>1972</v>
      </c>
      <c r="X736" s="640" t="s">
        <v>48</v>
      </c>
      <c r="Y736" s="639" t="s">
        <v>641</v>
      </c>
      <c r="Z736" s="639" t="s">
        <v>2559</v>
      </c>
      <c r="AA736" s="640">
        <v>6843087</v>
      </c>
      <c r="AB736" s="640" t="s">
        <v>2298</v>
      </c>
      <c r="AC736" s="640"/>
      <c r="AD736" s="639"/>
      <c r="AE736" s="639"/>
      <c r="AF736" s="640"/>
      <c r="AG736" s="640"/>
      <c r="AH736" s="640"/>
      <c r="AI736" s="639"/>
      <c r="AJ736" s="639"/>
      <c r="AK736" s="640"/>
      <c r="AL736" s="640"/>
      <c r="AM736" s="640"/>
      <c r="AN736" s="640"/>
      <c r="AO736" s="639"/>
      <c r="AP736" s="640"/>
      <c r="AQ736" s="640"/>
      <c r="AR736" s="640"/>
      <c r="AS736" s="640"/>
      <c r="AT736" s="640"/>
      <c r="AU736" s="640"/>
      <c r="AV736" s="641"/>
    </row>
    <row r="737" spans="1:49" ht="28.8">
      <c r="A737" s="669" t="s">
        <v>2600</v>
      </c>
      <c r="B737" s="690" t="s">
        <v>2294</v>
      </c>
      <c r="C737" s="875" t="s">
        <v>2563</v>
      </c>
      <c r="D737" s="660" t="s">
        <v>591</v>
      </c>
      <c r="E737" s="660" t="s">
        <v>2038</v>
      </c>
      <c r="F737" s="637">
        <v>2024</v>
      </c>
      <c r="G737" s="637">
        <v>2024</v>
      </c>
      <c r="H737" s="696">
        <v>2024</v>
      </c>
      <c r="I737" s="640"/>
      <c r="J737" s="639"/>
      <c r="K737" s="639"/>
      <c r="L737" s="639"/>
      <c r="M737" s="639"/>
      <c r="N737" s="640" t="s">
        <v>3304</v>
      </c>
      <c r="O737" s="639" t="s">
        <v>641</v>
      </c>
      <c r="P737" s="639" t="s">
        <v>2559</v>
      </c>
      <c r="Q737" s="639"/>
      <c r="R737" s="639">
        <v>1204200213</v>
      </c>
      <c r="S737" s="640" t="s">
        <v>32</v>
      </c>
      <c r="T737" s="639" t="s">
        <v>641</v>
      </c>
      <c r="U737" s="639" t="s">
        <v>2559</v>
      </c>
      <c r="V737" s="640">
        <v>6764236</v>
      </c>
      <c r="W737" s="812" t="s">
        <v>1972</v>
      </c>
      <c r="X737" s="640" t="s">
        <v>44</v>
      </c>
      <c r="Y737" s="639" t="s">
        <v>641</v>
      </c>
      <c r="Z737" s="639" t="s">
        <v>2559</v>
      </c>
      <c r="AA737" s="640">
        <v>6835039</v>
      </c>
      <c r="AB737" s="812" t="s">
        <v>2297</v>
      </c>
      <c r="AC737" s="640"/>
      <c r="AD737" s="639"/>
      <c r="AE737" s="639"/>
      <c r="AF737" s="640"/>
      <c r="AG737" s="640"/>
      <c r="AH737" s="640"/>
      <c r="AI737" s="639"/>
      <c r="AJ737" s="639"/>
      <c r="AK737" s="640"/>
      <c r="AL737" s="640"/>
      <c r="AM737" s="640"/>
      <c r="AN737" s="640"/>
      <c r="AO737" s="639"/>
      <c r="AP737" s="640"/>
      <c r="AQ737" s="640"/>
      <c r="AR737" s="640"/>
      <c r="AS737" s="640"/>
      <c r="AT737" s="640"/>
      <c r="AU737" s="640"/>
      <c r="AV737" s="641"/>
    </row>
    <row r="738" spans="1:49" ht="28.8" hidden="1">
      <c r="A738" s="669" t="s">
        <v>3305</v>
      </c>
      <c r="B738" s="690" t="s">
        <v>3306</v>
      </c>
      <c r="C738" s="875"/>
      <c r="D738" s="660" t="s">
        <v>591</v>
      </c>
      <c r="E738" s="660" t="s">
        <v>2038</v>
      </c>
      <c r="F738" s="637">
        <v>2024</v>
      </c>
      <c r="G738" s="637">
        <v>2024</v>
      </c>
      <c r="H738" s="696">
        <v>2024</v>
      </c>
      <c r="I738" s="640" t="s">
        <v>30</v>
      </c>
      <c r="J738" s="639">
        <v>6680625</v>
      </c>
      <c r="K738" s="639" t="s">
        <v>2070</v>
      </c>
      <c r="L738" s="639" t="s">
        <v>782</v>
      </c>
      <c r="M738" s="639" t="s">
        <v>2559</v>
      </c>
      <c r="N738" s="640" t="s">
        <v>3307</v>
      </c>
      <c r="O738" s="639" t="s">
        <v>782</v>
      </c>
      <c r="P738" s="639" t="s">
        <v>2559</v>
      </c>
      <c r="Q738" s="639"/>
      <c r="R738" s="639">
        <v>1101200010</v>
      </c>
      <c r="S738" s="640" t="s">
        <v>30</v>
      </c>
      <c r="T738" s="639" t="s">
        <v>782</v>
      </c>
      <c r="U738" s="639" t="s">
        <v>2559</v>
      </c>
      <c r="V738" s="640">
        <v>6680625</v>
      </c>
      <c r="W738" s="640" t="s">
        <v>2070</v>
      </c>
      <c r="X738" s="640" t="s">
        <v>83</v>
      </c>
      <c r="Y738" s="639" t="s">
        <v>782</v>
      </c>
      <c r="Z738" s="639" t="s">
        <v>2559</v>
      </c>
      <c r="AA738" s="640">
        <v>6829130</v>
      </c>
      <c r="AB738" s="812" t="s">
        <v>3308</v>
      </c>
      <c r="AC738" s="640"/>
      <c r="AD738" s="639"/>
      <c r="AE738" s="639"/>
      <c r="AF738" s="640"/>
      <c r="AG738" s="640"/>
      <c r="AH738" s="640"/>
      <c r="AI738" s="639"/>
      <c r="AJ738" s="639"/>
      <c r="AK738" s="640"/>
      <c r="AL738" s="640"/>
      <c r="AM738" s="640"/>
      <c r="AN738" s="640"/>
      <c r="AO738" s="639"/>
      <c r="AP738" s="640"/>
      <c r="AQ738" s="640"/>
      <c r="AR738" s="640"/>
      <c r="AS738" s="640"/>
      <c r="AT738" s="640"/>
      <c r="AU738" s="640"/>
      <c r="AV738" s="641"/>
    </row>
    <row r="739" spans="1:49" ht="28.8" hidden="1">
      <c r="A739" s="669" t="s">
        <v>3309</v>
      </c>
      <c r="B739" s="690" t="s">
        <v>3262</v>
      </c>
      <c r="C739" s="875"/>
      <c r="D739" s="660" t="s">
        <v>602</v>
      </c>
      <c r="E739" s="660"/>
      <c r="F739" s="637">
        <v>2024</v>
      </c>
      <c r="G739" s="637">
        <v>2024</v>
      </c>
      <c r="H739" s="696">
        <v>2024</v>
      </c>
      <c r="I739" s="640" t="s">
        <v>3310</v>
      </c>
      <c r="J739" s="639"/>
      <c r="K739" s="639">
        <v>1206220006</v>
      </c>
      <c r="L739" s="639" t="s">
        <v>2901</v>
      </c>
      <c r="M739" s="639" t="s">
        <v>2559</v>
      </c>
      <c r="N739" s="640" t="s">
        <v>3311</v>
      </c>
      <c r="O739" s="639" t="s">
        <v>2901</v>
      </c>
      <c r="P739" s="639" t="s">
        <v>2559</v>
      </c>
      <c r="Q739" s="639"/>
      <c r="R739" s="639">
        <v>1206210015</v>
      </c>
      <c r="S739" s="640" t="s">
        <v>3310</v>
      </c>
      <c r="T739" s="639" t="s">
        <v>2901</v>
      </c>
      <c r="U739" s="639" t="s">
        <v>2559</v>
      </c>
      <c r="V739" s="640"/>
      <c r="W739" s="640">
        <v>1206220006</v>
      </c>
      <c r="X739" s="640" t="s">
        <v>3312</v>
      </c>
      <c r="Y739" s="639" t="s">
        <v>2901</v>
      </c>
      <c r="Z739" s="639" t="s">
        <v>2559</v>
      </c>
      <c r="AA739" s="640"/>
      <c r="AB739" s="640">
        <v>1206220020</v>
      </c>
      <c r="AC739" s="640" t="s">
        <v>59</v>
      </c>
      <c r="AD739" s="639" t="s">
        <v>2901</v>
      </c>
      <c r="AE739" s="639" t="s">
        <v>2559</v>
      </c>
      <c r="AF739" s="640">
        <v>6806662</v>
      </c>
      <c r="AG739" s="812" t="s">
        <v>2185</v>
      </c>
      <c r="AH739" s="640"/>
      <c r="AI739" s="639"/>
      <c r="AJ739" s="639"/>
      <c r="AK739" s="640"/>
      <c r="AL739" s="640"/>
      <c r="AM739" s="640"/>
      <c r="AN739" s="640"/>
      <c r="AO739" s="639"/>
      <c r="AP739" s="640"/>
      <c r="AQ739" s="640"/>
      <c r="AR739" s="640"/>
      <c r="AS739" s="640"/>
      <c r="AT739" s="640"/>
      <c r="AU739" s="640"/>
      <c r="AV739" s="641"/>
    </row>
    <row r="740" spans="1:49" ht="28.8">
      <c r="A740" s="669" t="s">
        <v>3313</v>
      </c>
      <c r="B740" s="690" t="s">
        <v>2817</v>
      </c>
      <c r="C740" s="875" t="s">
        <v>2558</v>
      </c>
      <c r="D740" s="660" t="s">
        <v>1070</v>
      </c>
      <c r="E740" s="660" t="s">
        <v>2038</v>
      </c>
      <c r="F740" s="637">
        <v>2024</v>
      </c>
      <c r="G740" s="637">
        <v>2024</v>
      </c>
      <c r="H740" s="696">
        <v>2024</v>
      </c>
      <c r="I740" s="640" t="s">
        <v>52</v>
      </c>
      <c r="J740" s="639">
        <v>6826743</v>
      </c>
      <c r="K740" s="813" t="s">
        <v>2168</v>
      </c>
      <c r="L740" s="639" t="s">
        <v>640</v>
      </c>
      <c r="M740" s="639" t="s">
        <v>2559</v>
      </c>
      <c r="N740" s="640" t="s">
        <v>52</v>
      </c>
      <c r="O740" s="639" t="s">
        <v>640</v>
      </c>
      <c r="P740" s="639" t="s">
        <v>2559</v>
      </c>
      <c r="Q740" s="639">
        <v>6826743</v>
      </c>
      <c r="R740" s="813" t="s">
        <v>2168</v>
      </c>
      <c r="S740" s="640" t="s">
        <v>453</v>
      </c>
      <c r="T740" s="639" t="s">
        <v>640</v>
      </c>
      <c r="U740" s="639" t="s">
        <v>2559</v>
      </c>
      <c r="V740" s="640">
        <v>6892129</v>
      </c>
      <c r="W740" s="812" t="s">
        <v>2845</v>
      </c>
      <c r="X740" s="640" t="s">
        <v>3314</v>
      </c>
      <c r="Y740" s="639" t="s">
        <v>640</v>
      </c>
      <c r="Z740" s="639" t="s">
        <v>2559</v>
      </c>
      <c r="AA740" s="640">
        <v>6658545</v>
      </c>
      <c r="AB740" s="812" t="s">
        <v>1272</v>
      </c>
      <c r="AC740" s="640" t="s">
        <v>3315</v>
      </c>
      <c r="AD740" s="639" t="s">
        <v>640</v>
      </c>
      <c r="AE740" s="639" t="s">
        <v>2559</v>
      </c>
      <c r="AF740" s="640"/>
      <c r="AG740" s="640">
        <v>1104230040</v>
      </c>
      <c r="AH740" s="640" t="s">
        <v>2853</v>
      </c>
      <c r="AI740" s="639" t="s">
        <v>640</v>
      </c>
      <c r="AJ740" s="639" t="s">
        <v>2559</v>
      </c>
      <c r="AK740" s="640"/>
      <c r="AL740" s="640">
        <v>1104220168</v>
      </c>
      <c r="AM740" s="640" t="s">
        <v>2854</v>
      </c>
      <c r="AN740" s="640" t="s">
        <v>640</v>
      </c>
      <c r="AO740" s="639" t="s">
        <v>2559</v>
      </c>
      <c r="AP740" s="640"/>
      <c r="AQ740" s="640">
        <v>1104220163</v>
      </c>
      <c r="AR740" s="640" t="s">
        <v>2855</v>
      </c>
      <c r="AS740" s="640" t="s">
        <v>640</v>
      </c>
      <c r="AT740" s="640" t="s">
        <v>2559</v>
      </c>
      <c r="AU740" s="640"/>
      <c r="AV740" s="641">
        <v>1104220059</v>
      </c>
    </row>
    <row r="741" spans="1:49" ht="28.8" hidden="1">
      <c r="A741" s="669" t="s">
        <v>3316</v>
      </c>
      <c r="B741" s="690"/>
      <c r="C741" s="875"/>
      <c r="D741" s="660" t="s">
        <v>602</v>
      </c>
      <c r="E741" s="660"/>
      <c r="F741" s="637"/>
      <c r="G741" s="637"/>
      <c r="H741" s="696"/>
      <c r="I741" s="640"/>
      <c r="J741" s="639"/>
      <c r="K741" s="639"/>
      <c r="L741" s="639"/>
      <c r="M741" s="639"/>
      <c r="N741" s="640"/>
      <c r="O741" s="639"/>
      <c r="P741" s="639"/>
      <c r="Q741" s="639"/>
      <c r="R741" s="639"/>
      <c r="S741" s="640"/>
      <c r="T741" s="639"/>
      <c r="U741" s="639"/>
      <c r="V741" s="640"/>
      <c r="W741" s="640"/>
      <c r="X741" s="640"/>
      <c r="Y741" s="639"/>
      <c r="Z741" s="639"/>
      <c r="AA741" s="640"/>
      <c r="AB741" s="640"/>
      <c r="AC741" s="640"/>
      <c r="AD741" s="639"/>
      <c r="AE741" s="639"/>
      <c r="AF741" s="640"/>
      <c r="AG741" s="640"/>
      <c r="AH741" s="640"/>
      <c r="AI741" s="639"/>
      <c r="AJ741" s="639"/>
      <c r="AK741" s="640"/>
      <c r="AL741" s="640"/>
      <c r="AM741" s="640"/>
      <c r="AN741" s="640"/>
      <c r="AO741" s="639"/>
      <c r="AP741" s="640"/>
      <c r="AQ741" s="640"/>
      <c r="AR741" s="640"/>
      <c r="AS741" s="640"/>
      <c r="AT741" s="640"/>
      <c r="AU741" s="640"/>
      <c r="AV741" s="641"/>
    </row>
    <row r="742" spans="1:49" ht="43.2">
      <c r="A742" s="669" t="s">
        <v>3317</v>
      </c>
      <c r="B742" s="690" t="s">
        <v>3318</v>
      </c>
      <c r="C742" s="875" t="s">
        <v>2563</v>
      </c>
      <c r="D742" s="660" t="s">
        <v>662</v>
      </c>
      <c r="E742" s="660" t="s">
        <v>2038</v>
      </c>
      <c r="F742" s="637">
        <v>2024</v>
      </c>
      <c r="G742" s="637">
        <v>2024</v>
      </c>
      <c r="H742" s="696">
        <v>2024</v>
      </c>
      <c r="I742" s="640" t="s">
        <v>2844</v>
      </c>
      <c r="J742" s="639"/>
      <c r="K742" s="639">
        <v>1203200076</v>
      </c>
      <c r="L742" s="639" t="s">
        <v>640</v>
      </c>
      <c r="M742" s="639" t="s">
        <v>2559</v>
      </c>
      <c r="N742" s="640" t="s">
        <v>2844</v>
      </c>
      <c r="O742" s="639" t="s">
        <v>640</v>
      </c>
      <c r="P742" s="639" t="s">
        <v>2559</v>
      </c>
      <c r="Q742" s="639"/>
      <c r="R742" s="639">
        <v>1203200076</v>
      </c>
      <c r="S742" s="640" t="s">
        <v>453</v>
      </c>
      <c r="T742" s="639" t="s">
        <v>640</v>
      </c>
      <c r="U742" s="639" t="s">
        <v>2559</v>
      </c>
      <c r="V742" s="640">
        <v>6892129</v>
      </c>
      <c r="W742" s="812" t="s">
        <v>2845</v>
      </c>
      <c r="X742" s="640" t="s">
        <v>47</v>
      </c>
      <c r="Y742" s="639" t="s">
        <v>640</v>
      </c>
      <c r="Z742" s="639" t="s">
        <v>2559</v>
      </c>
      <c r="AA742" s="640">
        <v>6658545</v>
      </c>
      <c r="AB742" s="812" t="s">
        <v>1272</v>
      </c>
      <c r="AC742" s="640"/>
      <c r="AD742" s="639"/>
      <c r="AE742" s="639"/>
      <c r="AF742" s="640"/>
      <c r="AG742" s="640"/>
      <c r="AH742" s="640"/>
      <c r="AI742" s="639"/>
      <c r="AJ742" s="639"/>
      <c r="AK742" s="640"/>
      <c r="AL742" s="640"/>
      <c r="AM742" s="640"/>
      <c r="AN742" s="640"/>
      <c r="AO742" s="639"/>
      <c r="AP742" s="640"/>
      <c r="AQ742" s="640"/>
      <c r="AR742" s="640"/>
      <c r="AS742" s="640"/>
      <c r="AT742" s="640"/>
      <c r="AU742" s="640"/>
      <c r="AV742" s="641"/>
    </row>
    <row r="743" spans="1:49" ht="28.8">
      <c r="A743" s="669" t="s">
        <v>3319</v>
      </c>
      <c r="B743" s="690" t="s">
        <v>3152</v>
      </c>
      <c r="C743" s="875" t="s">
        <v>2558</v>
      </c>
      <c r="D743" s="660" t="s">
        <v>610</v>
      </c>
      <c r="E743" s="660" t="s">
        <v>2038</v>
      </c>
      <c r="F743" s="637">
        <v>2024</v>
      </c>
      <c r="G743" s="637">
        <v>2024</v>
      </c>
      <c r="H743" s="696">
        <v>2024</v>
      </c>
      <c r="I743" s="640" t="s">
        <v>46</v>
      </c>
      <c r="J743" s="639">
        <v>6801883</v>
      </c>
      <c r="K743" s="813" t="s">
        <v>2039</v>
      </c>
      <c r="L743" s="639" t="s">
        <v>641</v>
      </c>
      <c r="M743" s="639" t="s">
        <v>2559</v>
      </c>
      <c r="N743" s="640" t="s">
        <v>46</v>
      </c>
      <c r="O743" s="639" t="s">
        <v>641</v>
      </c>
      <c r="P743" s="639" t="s">
        <v>2559</v>
      </c>
      <c r="Q743" s="639">
        <v>6801883</v>
      </c>
      <c r="R743" s="813" t="s">
        <v>2039</v>
      </c>
      <c r="S743" s="640" t="s">
        <v>2430</v>
      </c>
      <c r="T743" s="639" t="s">
        <v>641</v>
      </c>
      <c r="U743" s="639" t="s">
        <v>2559</v>
      </c>
      <c r="V743" s="640"/>
      <c r="W743" s="640">
        <v>1204210123</v>
      </c>
      <c r="X743" s="640" t="s">
        <v>3320</v>
      </c>
      <c r="Y743" s="639" t="s">
        <v>641</v>
      </c>
      <c r="Z743" s="639" t="s">
        <v>2559</v>
      </c>
      <c r="AA743" s="640"/>
      <c r="AB743" s="640">
        <v>1204210031</v>
      </c>
      <c r="AC743" s="640"/>
      <c r="AD743" s="639"/>
      <c r="AE743" s="639"/>
      <c r="AF743" s="640"/>
      <c r="AG743" s="640"/>
      <c r="AH743" s="640"/>
      <c r="AI743" s="639"/>
      <c r="AJ743" s="639"/>
      <c r="AK743" s="640"/>
      <c r="AL743" s="640"/>
      <c r="AM743" s="640"/>
      <c r="AN743" s="640"/>
      <c r="AO743" s="639"/>
      <c r="AP743" s="640"/>
      <c r="AQ743" s="640"/>
      <c r="AR743" s="640"/>
      <c r="AS743" s="640"/>
      <c r="AT743" s="640"/>
      <c r="AU743" s="640"/>
      <c r="AV743" s="641"/>
    </row>
    <row r="744" spans="1:49" ht="43.2" hidden="1">
      <c r="A744" s="669" t="s">
        <v>3321</v>
      </c>
      <c r="B744" s="690" t="s">
        <v>3280</v>
      </c>
      <c r="C744" s="875"/>
      <c r="D744" s="660" t="s">
        <v>662</v>
      </c>
      <c r="E744" s="660" t="s">
        <v>2038</v>
      </c>
      <c r="F744" s="637">
        <v>2024</v>
      </c>
      <c r="G744" s="637">
        <v>2024</v>
      </c>
      <c r="H744" s="696">
        <v>2024</v>
      </c>
      <c r="I744" s="640"/>
      <c r="J744" s="639"/>
      <c r="K744" s="639"/>
      <c r="L744" s="639"/>
      <c r="M744" s="639"/>
      <c r="N744" s="640" t="s">
        <v>3322</v>
      </c>
      <c r="O744" s="639" t="s">
        <v>641</v>
      </c>
      <c r="P744" s="639" t="s">
        <v>2559</v>
      </c>
      <c r="Q744" s="639"/>
      <c r="R744" s="639">
        <v>1204202151</v>
      </c>
      <c r="S744" s="640" t="s">
        <v>1063</v>
      </c>
      <c r="T744" s="639" t="s">
        <v>974</v>
      </c>
      <c r="U744" s="639" t="s">
        <v>2559</v>
      </c>
      <c r="V744" s="640">
        <v>6785861</v>
      </c>
      <c r="W744" s="812" t="s">
        <v>2192</v>
      </c>
      <c r="X744" s="640" t="s">
        <v>46</v>
      </c>
      <c r="Y744" s="639" t="s">
        <v>641</v>
      </c>
      <c r="Z744" s="639" t="s">
        <v>2559</v>
      </c>
      <c r="AA744" s="640">
        <v>6801883</v>
      </c>
      <c r="AB744" s="812" t="s">
        <v>2039</v>
      </c>
      <c r="AC744" s="640"/>
      <c r="AD744" s="639"/>
      <c r="AE744" s="639"/>
      <c r="AF744" s="640"/>
      <c r="AG744" s="640"/>
      <c r="AH744" s="640"/>
      <c r="AI744" s="639"/>
      <c r="AJ744" s="639"/>
      <c r="AK744" s="640"/>
      <c r="AL744" s="640"/>
      <c r="AM744" s="640"/>
      <c r="AN744" s="640"/>
      <c r="AO744" s="639"/>
      <c r="AP744" s="640"/>
      <c r="AQ744" s="640"/>
      <c r="AR744" s="640"/>
      <c r="AS744" s="640"/>
      <c r="AT744" s="640"/>
      <c r="AU744" s="640"/>
      <c r="AV744" s="641"/>
    </row>
    <row r="745" spans="1:49" ht="28.8" hidden="1">
      <c r="A745" s="669" t="s">
        <v>3323</v>
      </c>
      <c r="B745" s="690" t="s">
        <v>3324</v>
      </c>
      <c r="C745" s="875"/>
      <c r="D745" s="660" t="s">
        <v>591</v>
      </c>
      <c r="E745" s="660" t="s">
        <v>2038</v>
      </c>
      <c r="F745" s="637">
        <v>2024</v>
      </c>
      <c r="G745" s="637">
        <v>2024</v>
      </c>
      <c r="H745" s="696">
        <v>2024</v>
      </c>
      <c r="I745" s="640" t="s">
        <v>3325</v>
      </c>
      <c r="J745" s="639"/>
      <c r="K745" s="639">
        <v>1204200113</v>
      </c>
      <c r="L745" s="639" t="s">
        <v>641</v>
      </c>
      <c r="M745" s="639" t="s">
        <v>2559</v>
      </c>
      <c r="N745" s="640" t="s">
        <v>3325</v>
      </c>
      <c r="O745" s="639" t="s">
        <v>641</v>
      </c>
      <c r="P745" s="639" t="s">
        <v>2559</v>
      </c>
      <c r="Q745" s="639"/>
      <c r="R745" s="639">
        <v>1204200113</v>
      </c>
      <c r="S745" s="640" t="s">
        <v>290</v>
      </c>
      <c r="T745" s="639" t="s">
        <v>641</v>
      </c>
      <c r="U745" s="639" t="s">
        <v>2559</v>
      </c>
      <c r="V745" s="812" t="s">
        <v>3173</v>
      </c>
      <c r="W745" s="812" t="s">
        <v>1273</v>
      </c>
      <c r="X745" s="640" t="s">
        <v>46</v>
      </c>
      <c r="Y745" s="639" t="s">
        <v>641</v>
      </c>
      <c r="Z745" s="639" t="s">
        <v>2559</v>
      </c>
      <c r="AA745" s="640">
        <v>6801883</v>
      </c>
      <c r="AB745" s="812" t="s">
        <v>2039</v>
      </c>
      <c r="AC745" s="640"/>
      <c r="AD745" s="639"/>
      <c r="AE745" s="639"/>
      <c r="AF745" s="640"/>
      <c r="AG745" s="640"/>
      <c r="AH745" s="640"/>
      <c r="AI745" s="639"/>
      <c r="AJ745" s="639"/>
      <c r="AK745" s="640"/>
      <c r="AL745" s="640"/>
      <c r="AM745" s="640"/>
      <c r="AN745" s="640"/>
      <c r="AO745" s="639"/>
      <c r="AP745" s="640"/>
      <c r="AQ745" s="640"/>
      <c r="AR745" s="640"/>
      <c r="AS745" s="640"/>
      <c r="AT745" s="640"/>
      <c r="AU745" s="640"/>
      <c r="AV745" s="641"/>
    </row>
    <row r="746" spans="1:49" ht="28.8">
      <c r="A746" s="669" t="s">
        <v>3326</v>
      </c>
      <c r="B746" s="690" t="s">
        <v>2501</v>
      </c>
      <c r="C746" s="875" t="s">
        <v>2563</v>
      </c>
      <c r="D746" s="660" t="s">
        <v>591</v>
      </c>
      <c r="E746" s="660" t="s">
        <v>2038</v>
      </c>
      <c r="F746" s="637">
        <v>2024</v>
      </c>
      <c r="G746" s="637">
        <v>2024</v>
      </c>
      <c r="H746" s="696">
        <v>2024</v>
      </c>
      <c r="I746" s="640" t="s">
        <v>113</v>
      </c>
      <c r="J746" s="639">
        <v>6826727</v>
      </c>
      <c r="K746" s="813" t="s">
        <v>2564</v>
      </c>
      <c r="L746" s="639" t="s">
        <v>737</v>
      </c>
      <c r="M746" s="639" t="s">
        <v>2559</v>
      </c>
      <c r="N746" s="640" t="s">
        <v>290</v>
      </c>
      <c r="O746" s="639" t="s">
        <v>641</v>
      </c>
      <c r="P746" s="639" t="s">
        <v>2559</v>
      </c>
      <c r="Q746" s="813" t="s">
        <v>3173</v>
      </c>
      <c r="R746" s="813" t="s">
        <v>1273</v>
      </c>
      <c r="S746" s="640" t="s">
        <v>3179</v>
      </c>
      <c r="T746" s="639" t="s">
        <v>3327</v>
      </c>
      <c r="U746" s="639" t="s">
        <v>2559</v>
      </c>
      <c r="V746" s="640"/>
      <c r="W746" s="640">
        <v>1202202061</v>
      </c>
      <c r="X746" s="640" t="s">
        <v>2566</v>
      </c>
      <c r="Y746" s="639" t="s">
        <v>3327</v>
      </c>
      <c r="Z746" s="639" t="s">
        <v>2559</v>
      </c>
      <c r="AA746" s="640"/>
      <c r="AB746" s="640">
        <v>1202200014</v>
      </c>
      <c r="AC746" s="640" t="s">
        <v>1201</v>
      </c>
      <c r="AD746" s="639"/>
      <c r="AE746" s="639"/>
      <c r="AF746" s="640"/>
      <c r="AG746" s="640"/>
      <c r="AH746" s="640"/>
      <c r="AI746" s="639"/>
      <c r="AJ746" s="639"/>
      <c r="AK746" s="640"/>
      <c r="AL746" s="640"/>
      <c r="AM746" s="640"/>
      <c r="AN746" s="640"/>
      <c r="AO746" s="639"/>
      <c r="AP746" s="640"/>
      <c r="AQ746" s="640"/>
      <c r="AR746" s="640"/>
      <c r="AS746" s="640"/>
      <c r="AT746" s="640"/>
      <c r="AU746" s="640"/>
      <c r="AV746" s="641"/>
    </row>
    <row r="747" spans="1:49" ht="28.8" hidden="1">
      <c r="A747" s="669" t="s">
        <v>3328</v>
      </c>
      <c r="B747" s="690" t="s">
        <v>3329</v>
      </c>
      <c r="C747" s="875"/>
      <c r="D747" s="660" t="s">
        <v>602</v>
      </c>
      <c r="E747" s="660"/>
      <c r="F747" s="637">
        <v>2024</v>
      </c>
      <c r="G747" s="637">
        <v>2024</v>
      </c>
      <c r="H747" s="696">
        <v>2024</v>
      </c>
      <c r="I747" s="640"/>
      <c r="J747" s="639"/>
      <c r="K747" s="639"/>
      <c r="L747" s="639"/>
      <c r="M747" s="639"/>
      <c r="N747" s="640" t="s">
        <v>3330</v>
      </c>
      <c r="O747" s="639" t="s">
        <v>641</v>
      </c>
      <c r="P747" s="639" t="s">
        <v>2559</v>
      </c>
      <c r="Q747" s="639"/>
      <c r="R747" s="639">
        <v>1204200038</v>
      </c>
      <c r="S747" s="640" t="s">
        <v>46</v>
      </c>
      <c r="T747" s="639" t="s">
        <v>641</v>
      </c>
      <c r="U747" s="639" t="s">
        <v>2559</v>
      </c>
      <c r="V747" s="640">
        <v>6801883</v>
      </c>
      <c r="W747" s="812" t="s">
        <v>2039</v>
      </c>
      <c r="X747" s="640" t="s">
        <v>1063</v>
      </c>
      <c r="Y747" s="639" t="s">
        <v>974</v>
      </c>
      <c r="Z747" s="639" t="s">
        <v>2559</v>
      </c>
      <c r="AA747" s="640">
        <v>6785861</v>
      </c>
      <c r="AB747" s="812" t="s">
        <v>2192</v>
      </c>
      <c r="AC747" s="640"/>
      <c r="AD747" s="639"/>
      <c r="AE747" s="639"/>
      <c r="AF747" s="640"/>
      <c r="AG747" s="640"/>
      <c r="AH747" s="640"/>
      <c r="AI747" s="639"/>
      <c r="AJ747" s="639"/>
      <c r="AK747" s="640"/>
      <c r="AL747" s="640"/>
      <c r="AM747" s="640"/>
      <c r="AN747" s="640"/>
      <c r="AO747" s="639"/>
      <c r="AP747" s="640"/>
      <c r="AQ747" s="640"/>
      <c r="AR747" s="640"/>
      <c r="AS747" s="640"/>
      <c r="AT747" s="640"/>
      <c r="AU747" s="640"/>
      <c r="AV747" s="641"/>
    </row>
    <row r="748" spans="1:49" ht="43.2" hidden="1">
      <c r="A748" s="669" t="s">
        <v>3331</v>
      </c>
      <c r="B748" s="690" t="s">
        <v>3332</v>
      </c>
      <c r="C748" s="875"/>
      <c r="D748" s="660" t="s">
        <v>591</v>
      </c>
      <c r="E748" s="660" t="s">
        <v>2038</v>
      </c>
      <c r="F748" s="637">
        <v>2024</v>
      </c>
      <c r="G748" s="637">
        <v>2024</v>
      </c>
      <c r="H748" s="696">
        <v>2024</v>
      </c>
      <c r="I748" s="640"/>
      <c r="J748" s="639"/>
      <c r="K748" s="639"/>
      <c r="L748" s="639"/>
      <c r="M748" s="639"/>
      <c r="N748" s="640" t="s">
        <v>3184</v>
      </c>
      <c r="O748" s="639" t="s">
        <v>641</v>
      </c>
      <c r="P748" s="639" t="s">
        <v>2559</v>
      </c>
      <c r="Q748" s="639"/>
      <c r="R748" s="639">
        <v>1204200044</v>
      </c>
      <c r="S748" s="640" t="s">
        <v>37</v>
      </c>
      <c r="T748" s="639" t="s">
        <v>641</v>
      </c>
      <c r="U748" s="639" t="s">
        <v>2559</v>
      </c>
      <c r="V748" s="640">
        <v>6680623</v>
      </c>
      <c r="W748" s="812" t="s">
        <v>2129</v>
      </c>
      <c r="X748" s="640" t="s">
        <v>46</v>
      </c>
      <c r="Y748" s="639" t="s">
        <v>641</v>
      </c>
      <c r="Z748" s="639" t="s">
        <v>2559</v>
      </c>
      <c r="AA748" s="640">
        <v>6801883</v>
      </c>
      <c r="AB748" s="812" t="s">
        <v>2039</v>
      </c>
      <c r="AC748" s="640"/>
      <c r="AD748" s="639"/>
      <c r="AE748" s="639"/>
      <c r="AF748" s="640"/>
      <c r="AG748" s="640"/>
      <c r="AH748" s="640"/>
      <c r="AI748" s="639"/>
      <c r="AJ748" s="639"/>
      <c r="AK748" s="640"/>
      <c r="AL748" s="640"/>
      <c r="AM748" s="640"/>
      <c r="AN748" s="640"/>
      <c r="AO748" s="639"/>
      <c r="AP748" s="640"/>
      <c r="AQ748" s="640"/>
      <c r="AR748" s="640"/>
      <c r="AS748" s="640"/>
      <c r="AT748" s="640"/>
      <c r="AU748" s="640"/>
      <c r="AV748" s="641"/>
    </row>
    <row r="749" spans="1:49" ht="28.8">
      <c r="A749" s="669" t="s">
        <v>3333</v>
      </c>
      <c r="B749" s="690" t="s">
        <v>3334</v>
      </c>
      <c r="C749" s="875" t="s">
        <v>2563</v>
      </c>
      <c r="D749" s="660" t="s">
        <v>662</v>
      </c>
      <c r="E749" s="660" t="s">
        <v>2038</v>
      </c>
      <c r="F749" s="637">
        <v>2024</v>
      </c>
      <c r="G749" s="637">
        <v>2024</v>
      </c>
      <c r="H749" s="696">
        <v>2024</v>
      </c>
      <c r="I749" s="640" t="s">
        <v>3335</v>
      </c>
      <c r="J749" s="639"/>
      <c r="K749" s="639">
        <v>1204200135</v>
      </c>
      <c r="L749" s="639" t="s">
        <v>641</v>
      </c>
      <c r="M749" s="639" t="s">
        <v>2559</v>
      </c>
      <c r="N749" s="640" t="s">
        <v>3335</v>
      </c>
      <c r="O749" s="639" t="s">
        <v>641</v>
      </c>
      <c r="P749" s="639" t="s">
        <v>2559</v>
      </c>
      <c r="Q749" s="639"/>
      <c r="R749" s="639">
        <v>1204200135</v>
      </c>
      <c r="S749" s="640" t="s">
        <v>54</v>
      </c>
      <c r="T749" s="639" t="s">
        <v>641</v>
      </c>
      <c r="U749" s="639" t="s">
        <v>2559</v>
      </c>
      <c r="V749" s="812" t="s">
        <v>3173</v>
      </c>
      <c r="W749" s="812" t="s">
        <v>1273</v>
      </c>
      <c r="X749" s="640" t="s">
        <v>46</v>
      </c>
      <c r="Y749" s="639" t="s">
        <v>641</v>
      </c>
      <c r="Z749" s="639" t="s">
        <v>2559</v>
      </c>
      <c r="AA749" s="640">
        <v>6801883</v>
      </c>
      <c r="AB749" s="812" t="s">
        <v>2039</v>
      </c>
      <c r="AC749" s="640"/>
      <c r="AD749" s="639"/>
      <c r="AE749" s="639"/>
      <c r="AF749" s="640"/>
      <c r="AG749" s="640"/>
      <c r="AH749" s="640"/>
      <c r="AI749" s="639"/>
      <c r="AJ749" s="639"/>
      <c r="AK749" s="640"/>
      <c r="AL749" s="640"/>
      <c r="AM749" s="640"/>
      <c r="AN749" s="640"/>
      <c r="AO749" s="639"/>
      <c r="AP749" s="640"/>
      <c r="AQ749" s="640"/>
      <c r="AR749" s="640"/>
      <c r="AS749" s="640"/>
      <c r="AT749" s="640"/>
      <c r="AU749" s="640"/>
      <c r="AV749" s="641"/>
    </row>
    <row r="750" spans="1:49" s="4" customFormat="1" ht="43.2" hidden="1">
      <c r="A750" s="669" t="s">
        <v>3044</v>
      </c>
      <c r="B750" s="690" t="s">
        <v>3336</v>
      </c>
      <c r="C750" s="875"/>
      <c r="D750" s="660" t="s">
        <v>790</v>
      </c>
      <c r="E750" s="660" t="s">
        <v>1410</v>
      </c>
      <c r="F750" s="637">
        <v>2024</v>
      </c>
      <c r="G750" s="637">
        <v>2024</v>
      </c>
      <c r="H750" s="696">
        <v>2024</v>
      </c>
      <c r="I750" s="640" t="s">
        <v>1031</v>
      </c>
      <c r="J750" s="639"/>
      <c r="K750" s="639"/>
      <c r="L750" s="639"/>
      <c r="M750" s="639"/>
      <c r="N750" s="640" t="s">
        <v>1031</v>
      </c>
      <c r="O750" s="639"/>
      <c r="P750" s="639"/>
      <c r="Q750" s="639"/>
      <c r="R750" s="639"/>
      <c r="S750" s="640" t="s">
        <v>41</v>
      </c>
      <c r="T750" s="639" t="s">
        <v>908</v>
      </c>
      <c r="U750" s="639" t="s">
        <v>2559</v>
      </c>
      <c r="V750" s="640">
        <v>6767777</v>
      </c>
      <c r="W750" s="640" t="s">
        <v>2961</v>
      </c>
      <c r="X750" s="640" t="s">
        <v>1724</v>
      </c>
      <c r="Y750" s="639"/>
      <c r="Z750" s="639"/>
      <c r="AA750" s="640"/>
      <c r="AB750" s="640"/>
      <c r="AC750" s="640" t="s">
        <v>3046</v>
      </c>
      <c r="AD750" s="639"/>
      <c r="AE750" s="639"/>
      <c r="AF750" s="640"/>
      <c r="AG750" s="640"/>
      <c r="AH750" s="640" t="s">
        <v>3047</v>
      </c>
      <c r="AI750" s="639"/>
      <c r="AJ750" s="639"/>
      <c r="AK750" s="640"/>
      <c r="AL750" s="640"/>
      <c r="AM750" s="640"/>
      <c r="AN750" s="640"/>
      <c r="AO750" s="639"/>
      <c r="AP750" s="640"/>
      <c r="AQ750" s="640"/>
      <c r="AR750" s="640"/>
      <c r="AS750" s="640"/>
      <c r="AT750" s="640"/>
      <c r="AU750" s="640"/>
      <c r="AV750" s="641"/>
      <c r="AW750" s="37"/>
    </row>
    <row r="751" spans="1:49" s="4" customFormat="1" ht="28.8" hidden="1">
      <c r="A751" s="669" t="s">
        <v>3337</v>
      </c>
      <c r="B751" s="690" t="s">
        <v>1234</v>
      </c>
      <c r="C751" s="875"/>
      <c r="D751" s="660" t="s">
        <v>790</v>
      </c>
      <c r="E751" s="660" t="s">
        <v>1410</v>
      </c>
      <c r="F751" s="637">
        <v>2024</v>
      </c>
      <c r="G751" s="637">
        <v>2024</v>
      </c>
      <c r="H751" s="696">
        <v>2024</v>
      </c>
      <c r="I751" s="640" t="s">
        <v>98</v>
      </c>
      <c r="J751" s="639">
        <v>6099359</v>
      </c>
      <c r="K751" s="639" t="s">
        <v>1265</v>
      </c>
      <c r="L751" s="639" t="s">
        <v>641</v>
      </c>
      <c r="M751" s="639" t="s">
        <v>2559</v>
      </c>
      <c r="N751" s="640" t="s">
        <v>98</v>
      </c>
      <c r="O751" s="639" t="s">
        <v>641</v>
      </c>
      <c r="P751" s="639" t="s">
        <v>2559</v>
      </c>
      <c r="Q751" s="639">
        <v>6099359</v>
      </c>
      <c r="R751" s="639" t="s">
        <v>1265</v>
      </c>
      <c r="S751" s="640"/>
      <c r="T751" s="639"/>
      <c r="U751" s="639"/>
      <c r="V751" s="640"/>
      <c r="W751" s="640"/>
      <c r="X751" s="640"/>
      <c r="Y751" s="639"/>
      <c r="Z751" s="639"/>
      <c r="AA751" s="640"/>
      <c r="AB751" s="640"/>
      <c r="AC751" s="640"/>
      <c r="AD751" s="639"/>
      <c r="AE751" s="639"/>
      <c r="AF751" s="640"/>
      <c r="AG751" s="640"/>
      <c r="AH751" s="640"/>
      <c r="AI751" s="639"/>
      <c r="AJ751" s="639"/>
      <c r="AK751" s="640"/>
      <c r="AL751" s="640"/>
      <c r="AM751" s="640"/>
      <c r="AN751" s="640"/>
      <c r="AO751" s="639"/>
      <c r="AP751" s="640"/>
      <c r="AQ751" s="640"/>
      <c r="AR751" s="640"/>
      <c r="AS751" s="640"/>
      <c r="AT751" s="640"/>
      <c r="AU751" s="640"/>
      <c r="AV751" s="641"/>
      <c r="AW751" s="37"/>
    </row>
    <row r="752" spans="1:49" s="4" customFormat="1" ht="43.2" hidden="1">
      <c r="A752" s="669" t="s">
        <v>3338</v>
      </c>
      <c r="B752" s="690" t="s">
        <v>3339</v>
      </c>
      <c r="C752" s="875"/>
      <c r="D752" s="660" t="s">
        <v>595</v>
      </c>
      <c r="E752" s="660" t="s">
        <v>2038</v>
      </c>
      <c r="F752" s="637">
        <v>2024</v>
      </c>
      <c r="G752" s="637">
        <v>2024</v>
      </c>
      <c r="H752" s="696">
        <v>2024</v>
      </c>
      <c r="I752" s="640" t="s">
        <v>3340</v>
      </c>
      <c r="J752" s="639"/>
      <c r="K752" s="639"/>
      <c r="L752" s="639"/>
      <c r="M752" s="639"/>
      <c r="N752" s="640" t="s">
        <v>3340</v>
      </c>
      <c r="O752" s="639"/>
      <c r="P752" s="639"/>
      <c r="Q752" s="639"/>
      <c r="R752" s="639"/>
      <c r="S752" s="640" t="s">
        <v>98</v>
      </c>
      <c r="T752" s="639" t="s">
        <v>641</v>
      </c>
      <c r="U752" s="639" t="s">
        <v>2559</v>
      </c>
      <c r="V752" s="640">
        <v>6099359</v>
      </c>
      <c r="W752" s="640" t="s">
        <v>1265</v>
      </c>
      <c r="X752" s="640" t="s">
        <v>3341</v>
      </c>
      <c r="Y752" s="639"/>
      <c r="Z752" s="639"/>
      <c r="AA752" s="640"/>
      <c r="AB752" s="640"/>
      <c r="AC752" s="640" t="s">
        <v>3342</v>
      </c>
      <c r="AD752" s="639"/>
      <c r="AE752" s="639"/>
      <c r="AF752" s="640"/>
      <c r="AG752" s="640"/>
      <c r="AH752" s="640" t="s">
        <v>3343</v>
      </c>
      <c r="AI752" s="639"/>
      <c r="AJ752" s="639"/>
      <c r="AK752" s="640"/>
      <c r="AL752" s="640"/>
      <c r="AM752" s="640"/>
      <c r="AN752" s="640"/>
      <c r="AO752" s="639"/>
      <c r="AP752" s="640"/>
      <c r="AQ752" s="640"/>
      <c r="AR752" s="640"/>
      <c r="AS752" s="640"/>
      <c r="AT752" s="640"/>
      <c r="AU752" s="640"/>
      <c r="AV752" s="641"/>
      <c r="AW752" s="37"/>
    </row>
    <row r="753" spans="1:49" s="4" customFormat="1" ht="28.8" hidden="1">
      <c r="A753" s="669" t="s">
        <v>3344</v>
      </c>
      <c r="B753" s="690" t="s">
        <v>3345</v>
      </c>
      <c r="C753" s="875"/>
      <c r="D753" s="660" t="s">
        <v>610</v>
      </c>
      <c r="E753" s="660" t="s">
        <v>2038</v>
      </c>
      <c r="F753" s="637">
        <v>2024</v>
      </c>
      <c r="G753" s="637">
        <v>2024</v>
      </c>
      <c r="H753" s="696">
        <v>2024</v>
      </c>
      <c r="I753" s="640" t="s">
        <v>3340</v>
      </c>
      <c r="J753" s="639"/>
      <c r="K753" s="639"/>
      <c r="L753" s="639"/>
      <c r="M753" s="639"/>
      <c r="N753" s="640" t="s">
        <v>3340</v>
      </c>
      <c r="O753" s="639"/>
      <c r="P753" s="639"/>
      <c r="Q753" s="639"/>
      <c r="R753" s="639"/>
      <c r="S753" s="640" t="s">
        <v>98</v>
      </c>
      <c r="T753" s="639" t="s">
        <v>641</v>
      </c>
      <c r="U753" s="639" t="s">
        <v>2559</v>
      </c>
      <c r="V753" s="640">
        <v>6099359</v>
      </c>
      <c r="W753" s="640" t="s">
        <v>1265</v>
      </c>
      <c r="X753" s="640" t="s">
        <v>3346</v>
      </c>
      <c r="Y753" s="639"/>
      <c r="Z753" s="639"/>
      <c r="AA753" s="640"/>
      <c r="AB753" s="640"/>
      <c r="AC753" s="640" t="s">
        <v>3347</v>
      </c>
      <c r="AD753" s="639"/>
      <c r="AE753" s="639"/>
      <c r="AF753" s="640"/>
      <c r="AG753" s="640"/>
      <c r="AH753" s="640"/>
      <c r="AI753" s="639"/>
      <c r="AJ753" s="639"/>
      <c r="AK753" s="640"/>
      <c r="AL753" s="640"/>
      <c r="AM753" s="640"/>
      <c r="AN753" s="640"/>
      <c r="AO753" s="639"/>
      <c r="AP753" s="640"/>
      <c r="AQ753" s="640"/>
      <c r="AR753" s="640"/>
      <c r="AS753" s="640"/>
      <c r="AT753" s="640"/>
      <c r="AU753" s="640"/>
      <c r="AV753" s="641"/>
      <c r="AW753" s="37"/>
    </row>
    <row r="754" spans="1:49" hidden="1">
      <c r="A754" s="669"/>
      <c r="B754" s="690"/>
      <c r="C754" s="875"/>
      <c r="D754" s="660"/>
      <c r="E754" s="660"/>
      <c r="F754" s="637"/>
      <c r="G754" s="637"/>
      <c r="H754" s="696"/>
      <c r="I754" s="640"/>
      <c r="J754" s="639"/>
      <c r="K754" s="639"/>
      <c r="L754" s="639"/>
      <c r="M754" s="639"/>
      <c r="N754" s="640"/>
      <c r="O754" s="639"/>
      <c r="P754" s="639"/>
      <c r="Q754" s="639"/>
      <c r="R754" s="639"/>
      <c r="S754" s="640"/>
      <c r="T754" s="639"/>
      <c r="U754" s="639"/>
      <c r="V754" s="640"/>
      <c r="W754" s="640"/>
      <c r="X754" s="640"/>
      <c r="Y754" s="639"/>
      <c r="Z754" s="639"/>
      <c r="AA754" s="640"/>
      <c r="AB754" s="640"/>
      <c r="AC754" s="640"/>
      <c r="AD754" s="639"/>
      <c r="AE754" s="639"/>
      <c r="AF754" s="640"/>
      <c r="AG754" s="640"/>
      <c r="AH754" s="640"/>
      <c r="AI754" s="639"/>
      <c r="AJ754" s="639"/>
      <c r="AK754" s="640"/>
      <c r="AL754" s="640"/>
      <c r="AM754" s="640"/>
      <c r="AN754" s="640"/>
      <c r="AO754" s="639"/>
      <c r="AP754" s="640"/>
      <c r="AQ754" s="640"/>
      <c r="AR754" s="640"/>
      <c r="AS754" s="640"/>
      <c r="AT754" s="640"/>
      <c r="AU754" s="640"/>
      <c r="AV754" s="641"/>
    </row>
    <row r="755" spans="1:49" hidden="1">
      <c r="A755" s="669"/>
      <c r="B755" s="690"/>
      <c r="C755" s="875"/>
      <c r="D755" s="660"/>
      <c r="E755" s="660"/>
      <c r="F755" s="637"/>
      <c r="G755" s="637"/>
      <c r="H755" s="696"/>
      <c r="I755" s="640"/>
      <c r="J755" s="639"/>
      <c r="K755" s="639"/>
      <c r="L755" s="639"/>
      <c r="M755" s="639"/>
      <c r="N755" s="640"/>
      <c r="O755" s="639"/>
      <c r="P755" s="639"/>
      <c r="Q755" s="639"/>
      <c r="R755" s="639"/>
      <c r="S755" s="640"/>
      <c r="T755" s="639"/>
      <c r="U755" s="639"/>
      <c r="V755" s="640"/>
      <c r="W755" s="640"/>
      <c r="X755" s="640"/>
      <c r="Y755" s="639"/>
      <c r="Z755" s="639"/>
      <c r="AA755" s="640"/>
      <c r="AB755" s="640"/>
      <c r="AC755" s="640"/>
      <c r="AD755" s="639"/>
      <c r="AE755" s="639"/>
      <c r="AF755" s="640"/>
      <c r="AG755" s="640"/>
      <c r="AH755" s="640"/>
      <c r="AI755" s="639"/>
      <c r="AJ755" s="639"/>
      <c r="AK755" s="640"/>
      <c r="AL755" s="640"/>
      <c r="AM755" s="640"/>
      <c r="AN755" s="640"/>
      <c r="AO755" s="639"/>
      <c r="AP755" s="640"/>
      <c r="AQ755" s="640"/>
      <c r="AR755" s="640"/>
      <c r="AS755" s="640"/>
      <c r="AT755" s="640"/>
      <c r="AU755" s="640"/>
      <c r="AV755" s="641"/>
    </row>
    <row r="756" spans="1:49" hidden="1">
      <c r="A756" s="669"/>
      <c r="B756" s="690"/>
      <c r="C756" s="875"/>
      <c r="D756" s="660"/>
      <c r="E756" s="660"/>
      <c r="F756" s="637"/>
      <c r="G756" s="637"/>
      <c r="H756" s="696"/>
      <c r="I756" s="640"/>
      <c r="J756" s="639"/>
      <c r="K756" s="639"/>
      <c r="L756" s="639"/>
      <c r="M756" s="639"/>
      <c r="N756" s="640"/>
      <c r="O756" s="639"/>
      <c r="P756" s="639"/>
      <c r="Q756" s="639"/>
      <c r="R756" s="639"/>
      <c r="S756" s="640"/>
      <c r="T756" s="639"/>
      <c r="U756" s="639"/>
      <c r="V756" s="640"/>
      <c r="W756" s="640"/>
      <c r="X756" s="640"/>
      <c r="Y756" s="639"/>
      <c r="Z756" s="639"/>
      <c r="AA756" s="640"/>
      <c r="AB756" s="640"/>
      <c r="AC756" s="640"/>
      <c r="AD756" s="639"/>
      <c r="AE756" s="639"/>
      <c r="AF756" s="640"/>
      <c r="AG756" s="640"/>
      <c r="AH756" s="640"/>
      <c r="AI756" s="639"/>
      <c r="AJ756" s="639"/>
      <c r="AK756" s="640"/>
      <c r="AL756" s="640"/>
      <c r="AM756" s="640"/>
      <c r="AN756" s="640"/>
      <c r="AO756" s="639"/>
      <c r="AP756" s="640"/>
      <c r="AQ756" s="640"/>
      <c r="AR756" s="640"/>
      <c r="AS756" s="640"/>
      <c r="AT756" s="640"/>
      <c r="AU756" s="640"/>
      <c r="AV756" s="641"/>
    </row>
    <row r="757" spans="1:49" hidden="1">
      <c r="A757" s="669"/>
      <c r="B757" s="690"/>
      <c r="C757" s="875"/>
      <c r="D757" s="660"/>
      <c r="E757" s="660"/>
      <c r="F757" s="637"/>
      <c r="G757" s="637"/>
      <c r="H757" s="696"/>
      <c r="I757" s="640"/>
      <c r="J757" s="639"/>
      <c r="K757" s="639"/>
      <c r="L757" s="639"/>
      <c r="M757" s="639"/>
      <c r="N757" s="640"/>
      <c r="O757" s="639"/>
      <c r="P757" s="639"/>
      <c r="Q757" s="639"/>
      <c r="R757" s="639"/>
      <c r="S757" s="640"/>
      <c r="T757" s="639"/>
      <c r="U757" s="639"/>
      <c r="V757" s="640"/>
      <c r="W757" s="640"/>
      <c r="X757" s="640"/>
      <c r="Y757" s="639"/>
      <c r="Z757" s="639"/>
      <c r="AA757" s="640"/>
      <c r="AB757" s="640"/>
      <c r="AC757" s="640"/>
      <c r="AD757" s="639"/>
      <c r="AE757" s="639"/>
      <c r="AF757" s="640"/>
      <c r="AG757" s="640"/>
      <c r="AH757" s="640"/>
      <c r="AI757" s="639"/>
      <c r="AJ757" s="639"/>
      <c r="AK757" s="640"/>
      <c r="AL757" s="640"/>
      <c r="AM757" s="640"/>
      <c r="AN757" s="640"/>
      <c r="AO757" s="639"/>
      <c r="AP757" s="640"/>
      <c r="AQ757" s="640"/>
      <c r="AR757" s="640"/>
      <c r="AS757" s="640"/>
      <c r="AT757" s="640"/>
      <c r="AU757" s="640"/>
      <c r="AV757" s="641"/>
    </row>
    <row r="758" spans="1:49" hidden="1">
      <c r="A758" s="669"/>
      <c r="B758" s="690"/>
      <c r="C758" s="875"/>
      <c r="D758" s="660"/>
      <c r="E758" s="660"/>
      <c r="F758" s="637"/>
      <c r="G758" s="637"/>
      <c r="H758" s="696"/>
      <c r="I758" s="640"/>
      <c r="J758" s="639"/>
      <c r="K758" s="639"/>
      <c r="L758" s="639"/>
      <c r="M758" s="639"/>
      <c r="N758" s="640"/>
      <c r="O758" s="639"/>
      <c r="P758" s="639"/>
      <c r="Q758" s="639"/>
      <c r="R758" s="639"/>
      <c r="S758" s="640"/>
      <c r="T758" s="639"/>
      <c r="U758" s="639"/>
      <c r="V758" s="640"/>
      <c r="W758" s="640"/>
      <c r="X758" s="640"/>
      <c r="Y758" s="639"/>
      <c r="Z758" s="639"/>
      <c r="AA758" s="640"/>
      <c r="AB758" s="640"/>
      <c r="AC758" s="640"/>
      <c r="AD758" s="639"/>
      <c r="AE758" s="639"/>
      <c r="AF758" s="640"/>
      <c r="AG758" s="640"/>
      <c r="AH758" s="640"/>
      <c r="AI758" s="639"/>
      <c r="AJ758" s="639"/>
      <c r="AK758" s="640"/>
      <c r="AL758" s="640"/>
      <c r="AM758" s="640"/>
      <c r="AN758" s="640"/>
      <c r="AO758" s="639"/>
      <c r="AP758" s="640"/>
      <c r="AQ758" s="640"/>
      <c r="AR758" s="640"/>
      <c r="AS758" s="640"/>
      <c r="AT758" s="640"/>
      <c r="AU758" s="640"/>
      <c r="AV758" s="641"/>
    </row>
    <row r="759" spans="1:49" hidden="1">
      <c r="A759" s="669"/>
      <c r="B759" s="690"/>
      <c r="C759" s="875"/>
      <c r="D759" s="660"/>
      <c r="E759" s="660"/>
      <c r="F759" s="637"/>
      <c r="G759" s="637"/>
      <c r="H759" s="696"/>
      <c r="I759" s="640"/>
      <c r="J759" s="639"/>
      <c r="K759" s="639"/>
      <c r="L759" s="639"/>
      <c r="M759" s="639"/>
      <c r="N759" s="640"/>
      <c r="O759" s="639"/>
      <c r="P759" s="639"/>
      <c r="Q759" s="639"/>
      <c r="R759" s="639"/>
      <c r="S759" s="640"/>
      <c r="T759" s="639"/>
      <c r="U759" s="639"/>
      <c r="V759" s="640"/>
      <c r="W759" s="640"/>
      <c r="X759" s="640"/>
      <c r="Y759" s="639"/>
      <c r="Z759" s="639"/>
      <c r="AA759" s="640"/>
      <c r="AB759" s="640"/>
      <c r="AC759" s="640"/>
      <c r="AD759" s="639"/>
      <c r="AE759" s="639"/>
      <c r="AF759" s="640"/>
      <c r="AG759" s="640"/>
      <c r="AH759" s="640"/>
      <c r="AI759" s="639"/>
      <c r="AJ759" s="639"/>
      <c r="AK759" s="640"/>
      <c r="AL759" s="640"/>
      <c r="AM759" s="640"/>
      <c r="AN759" s="640"/>
      <c r="AO759" s="639"/>
      <c r="AP759" s="640"/>
      <c r="AQ759" s="640"/>
      <c r="AR759" s="640"/>
      <c r="AS759" s="640"/>
      <c r="AT759" s="640"/>
      <c r="AU759" s="640"/>
      <c r="AV759" s="641"/>
    </row>
    <row r="760" spans="1:49" hidden="1">
      <c r="A760" s="669"/>
      <c r="B760" s="690"/>
      <c r="C760" s="875"/>
      <c r="D760" s="660"/>
      <c r="E760" s="660"/>
      <c r="F760" s="637"/>
      <c r="G760" s="637"/>
      <c r="H760" s="696"/>
      <c r="I760" s="640"/>
      <c r="J760" s="639"/>
      <c r="K760" s="639"/>
      <c r="L760" s="639"/>
      <c r="M760" s="639"/>
      <c r="N760" s="640"/>
      <c r="O760" s="639"/>
      <c r="P760" s="639"/>
      <c r="Q760" s="639"/>
      <c r="R760" s="639"/>
      <c r="S760" s="640"/>
      <c r="T760" s="639"/>
      <c r="U760" s="639"/>
      <c r="V760" s="640"/>
      <c r="W760" s="640"/>
      <c r="X760" s="640"/>
      <c r="Y760" s="639"/>
      <c r="Z760" s="639"/>
      <c r="AA760" s="640"/>
      <c r="AB760" s="640"/>
      <c r="AC760" s="640"/>
      <c r="AD760" s="639"/>
      <c r="AE760" s="639"/>
      <c r="AF760" s="640"/>
      <c r="AG760" s="640"/>
      <c r="AH760" s="640"/>
      <c r="AI760" s="639"/>
      <c r="AJ760" s="639"/>
      <c r="AK760" s="640"/>
      <c r="AL760" s="640"/>
      <c r="AM760" s="640"/>
      <c r="AN760" s="640"/>
      <c r="AO760" s="639"/>
      <c r="AP760" s="640"/>
      <c r="AQ760" s="640"/>
      <c r="AR760" s="640"/>
      <c r="AS760" s="640"/>
      <c r="AT760" s="640"/>
      <c r="AU760" s="640"/>
      <c r="AV760" s="641"/>
    </row>
    <row r="761" spans="1:49" hidden="1">
      <c r="A761" s="669"/>
      <c r="B761" s="690"/>
      <c r="C761" s="875"/>
      <c r="D761" s="660"/>
      <c r="E761" s="660"/>
      <c r="F761" s="637"/>
      <c r="G761" s="637"/>
      <c r="H761" s="696"/>
      <c r="I761" s="640"/>
      <c r="J761" s="639"/>
      <c r="K761" s="639"/>
      <c r="L761" s="639"/>
      <c r="M761" s="639"/>
      <c r="N761" s="640"/>
      <c r="O761" s="639"/>
      <c r="P761" s="639"/>
      <c r="Q761" s="639"/>
      <c r="R761" s="639"/>
      <c r="S761" s="640"/>
      <c r="T761" s="639"/>
      <c r="U761" s="639"/>
      <c r="V761" s="640"/>
      <c r="W761" s="640"/>
      <c r="X761" s="640"/>
      <c r="Y761" s="639"/>
      <c r="Z761" s="639"/>
      <c r="AA761" s="640"/>
      <c r="AB761" s="640"/>
      <c r="AC761" s="640"/>
      <c r="AD761" s="639"/>
      <c r="AE761" s="639"/>
      <c r="AF761" s="640"/>
      <c r="AG761" s="640"/>
      <c r="AH761" s="640"/>
      <c r="AI761" s="639"/>
      <c r="AJ761" s="639"/>
      <c r="AK761" s="640"/>
      <c r="AL761" s="640"/>
      <c r="AM761" s="640"/>
      <c r="AN761" s="640"/>
      <c r="AO761" s="639"/>
      <c r="AP761" s="640"/>
      <c r="AQ761" s="640"/>
      <c r="AR761" s="640"/>
      <c r="AS761" s="640"/>
      <c r="AT761" s="640"/>
      <c r="AU761" s="640"/>
      <c r="AV761" s="641"/>
    </row>
    <row r="762" spans="1:49" hidden="1">
      <c r="A762" s="669"/>
      <c r="B762" s="690"/>
      <c r="C762" s="875"/>
      <c r="D762" s="660"/>
      <c r="E762" s="660"/>
      <c r="F762" s="637"/>
      <c r="G762" s="637"/>
      <c r="H762" s="696"/>
      <c r="I762" s="640"/>
      <c r="J762" s="639"/>
      <c r="K762" s="639"/>
      <c r="L762" s="639"/>
      <c r="M762" s="639"/>
      <c r="N762" s="640"/>
      <c r="O762" s="639"/>
      <c r="P762" s="639"/>
      <c r="Q762" s="639"/>
      <c r="R762" s="639"/>
      <c r="S762" s="640"/>
      <c r="T762" s="639"/>
      <c r="U762" s="639"/>
      <c r="V762" s="640"/>
      <c r="W762" s="640"/>
      <c r="X762" s="640"/>
      <c r="Y762" s="639"/>
      <c r="Z762" s="639"/>
      <c r="AA762" s="640"/>
      <c r="AB762" s="640"/>
      <c r="AC762" s="640"/>
      <c r="AD762" s="639"/>
      <c r="AE762" s="639"/>
      <c r="AF762" s="640"/>
      <c r="AG762" s="640"/>
      <c r="AH762" s="640"/>
      <c r="AI762" s="639"/>
      <c r="AJ762" s="639"/>
      <c r="AK762" s="640"/>
      <c r="AL762" s="640"/>
      <c r="AM762" s="640"/>
      <c r="AN762" s="640"/>
      <c r="AO762" s="639"/>
      <c r="AP762" s="640"/>
      <c r="AQ762" s="640"/>
      <c r="AR762" s="640"/>
      <c r="AS762" s="640"/>
      <c r="AT762" s="640"/>
      <c r="AU762" s="640"/>
      <c r="AV762" s="641"/>
    </row>
    <row r="763" spans="1:49" hidden="1">
      <c r="A763" s="669"/>
      <c r="B763" s="690"/>
      <c r="C763" s="875"/>
      <c r="D763" s="660"/>
      <c r="E763" s="660"/>
      <c r="F763" s="637"/>
      <c r="G763" s="637"/>
      <c r="H763" s="696"/>
      <c r="I763" s="640"/>
      <c r="J763" s="639"/>
      <c r="K763" s="639"/>
      <c r="L763" s="639"/>
      <c r="M763" s="639"/>
      <c r="N763" s="640"/>
      <c r="O763" s="639"/>
      <c r="P763" s="639"/>
      <c r="Q763" s="639"/>
      <c r="R763" s="639"/>
      <c r="S763" s="640"/>
      <c r="T763" s="639"/>
      <c r="U763" s="639"/>
      <c r="V763" s="640"/>
      <c r="W763" s="640"/>
      <c r="X763" s="640"/>
      <c r="Y763" s="639"/>
      <c r="Z763" s="639"/>
      <c r="AA763" s="640"/>
      <c r="AB763" s="640"/>
      <c r="AC763" s="640"/>
      <c r="AD763" s="639"/>
      <c r="AE763" s="639"/>
      <c r="AF763" s="640"/>
      <c r="AG763" s="640"/>
      <c r="AH763" s="640"/>
      <c r="AI763" s="639"/>
      <c r="AJ763" s="639"/>
      <c r="AK763" s="640"/>
      <c r="AL763" s="640"/>
      <c r="AM763" s="640"/>
      <c r="AN763" s="640"/>
      <c r="AO763" s="639"/>
      <c r="AP763" s="640"/>
      <c r="AQ763" s="640"/>
      <c r="AR763" s="640"/>
      <c r="AS763" s="640"/>
      <c r="AT763" s="640"/>
      <c r="AU763" s="640"/>
      <c r="AV763" s="641"/>
    </row>
    <row r="764" spans="1:49" hidden="1">
      <c r="A764" s="669"/>
      <c r="B764" s="690"/>
      <c r="C764" s="875"/>
      <c r="D764" s="660"/>
      <c r="E764" s="660"/>
      <c r="F764" s="637"/>
      <c r="G764" s="637"/>
      <c r="H764" s="696"/>
      <c r="I764" s="640"/>
      <c r="J764" s="639"/>
      <c r="K764" s="639"/>
      <c r="L764" s="639"/>
      <c r="M764" s="639"/>
      <c r="N764" s="640"/>
      <c r="O764" s="639"/>
      <c r="P764" s="639"/>
      <c r="Q764" s="639"/>
      <c r="R764" s="639"/>
      <c r="S764" s="640"/>
      <c r="T764" s="639"/>
      <c r="U764" s="639"/>
      <c r="V764" s="640"/>
      <c r="W764" s="640"/>
      <c r="X764" s="640"/>
      <c r="Y764" s="639"/>
      <c r="Z764" s="639"/>
      <c r="AA764" s="640"/>
      <c r="AB764" s="640"/>
      <c r="AC764" s="640"/>
      <c r="AD764" s="639"/>
      <c r="AE764" s="639"/>
      <c r="AF764" s="640"/>
      <c r="AG764" s="640"/>
      <c r="AH764" s="640"/>
      <c r="AI764" s="639"/>
      <c r="AJ764" s="639"/>
      <c r="AK764" s="640"/>
      <c r="AL764" s="640"/>
      <c r="AM764" s="640"/>
      <c r="AN764" s="640"/>
      <c r="AO764" s="639"/>
      <c r="AP764" s="640"/>
      <c r="AQ764" s="640"/>
      <c r="AR764" s="640"/>
      <c r="AS764" s="640"/>
      <c r="AT764" s="640"/>
      <c r="AU764" s="640"/>
      <c r="AV764" s="641"/>
    </row>
    <row r="765" spans="1:49" hidden="1">
      <c r="A765" s="669"/>
      <c r="B765" s="690"/>
      <c r="C765" s="875"/>
      <c r="D765" s="660"/>
      <c r="E765" s="660"/>
      <c r="F765" s="637"/>
      <c r="G765" s="637"/>
      <c r="H765" s="696"/>
      <c r="I765" s="640"/>
      <c r="J765" s="639"/>
      <c r="K765" s="639"/>
      <c r="L765" s="639"/>
      <c r="M765" s="639"/>
      <c r="N765" s="640"/>
      <c r="O765" s="639"/>
      <c r="P765" s="639"/>
      <c r="Q765" s="639"/>
      <c r="R765" s="639"/>
      <c r="S765" s="640"/>
      <c r="T765" s="639"/>
      <c r="U765" s="639"/>
      <c r="V765" s="640"/>
      <c r="W765" s="640"/>
      <c r="X765" s="640"/>
      <c r="Y765" s="639"/>
      <c r="Z765" s="639"/>
      <c r="AA765" s="640"/>
      <c r="AB765" s="640"/>
      <c r="AC765" s="640"/>
      <c r="AD765" s="639"/>
      <c r="AE765" s="639"/>
      <c r="AF765" s="640"/>
      <c r="AG765" s="640"/>
      <c r="AH765" s="640"/>
      <c r="AI765" s="639"/>
      <c r="AJ765" s="639"/>
      <c r="AK765" s="640"/>
      <c r="AL765" s="640"/>
      <c r="AM765" s="640"/>
      <c r="AN765" s="640"/>
      <c r="AO765" s="639"/>
      <c r="AP765" s="640"/>
      <c r="AQ765" s="640"/>
      <c r="AR765" s="640"/>
      <c r="AS765" s="640"/>
      <c r="AT765" s="640"/>
      <c r="AU765" s="640"/>
      <c r="AV765" s="641"/>
    </row>
    <row r="766" spans="1:49" hidden="1">
      <c r="A766" s="669"/>
      <c r="B766" s="690"/>
      <c r="C766" s="875"/>
      <c r="D766" s="660"/>
      <c r="E766" s="660"/>
      <c r="F766" s="637"/>
      <c r="G766" s="637"/>
      <c r="H766" s="696"/>
      <c r="I766" s="640"/>
      <c r="J766" s="639"/>
      <c r="K766" s="639"/>
      <c r="L766" s="639"/>
      <c r="M766" s="639"/>
      <c r="N766" s="640"/>
      <c r="O766" s="639"/>
      <c r="P766" s="639"/>
      <c r="Q766" s="639"/>
      <c r="R766" s="639"/>
      <c r="S766" s="640"/>
      <c r="T766" s="639"/>
      <c r="U766" s="639"/>
      <c r="V766" s="640"/>
      <c r="W766" s="640"/>
      <c r="X766" s="640"/>
      <c r="Y766" s="639"/>
      <c r="Z766" s="639"/>
      <c r="AA766" s="640"/>
      <c r="AB766" s="640"/>
      <c r="AC766" s="640"/>
      <c r="AD766" s="639"/>
      <c r="AE766" s="639"/>
      <c r="AF766" s="640"/>
      <c r="AG766" s="640"/>
      <c r="AH766" s="640"/>
      <c r="AI766" s="639"/>
      <c r="AJ766" s="639"/>
      <c r="AK766" s="640"/>
      <c r="AL766" s="640"/>
      <c r="AM766" s="640"/>
      <c r="AN766" s="640"/>
      <c r="AO766" s="639"/>
      <c r="AP766" s="640"/>
      <c r="AQ766" s="640"/>
      <c r="AR766" s="640"/>
      <c r="AS766" s="640"/>
      <c r="AT766" s="640"/>
      <c r="AU766" s="640"/>
      <c r="AV766" s="641"/>
    </row>
    <row r="767" spans="1:49" hidden="1">
      <c r="A767" s="669"/>
      <c r="B767" s="690"/>
      <c r="C767" s="875"/>
      <c r="D767" s="660"/>
      <c r="E767" s="660"/>
      <c r="F767" s="637"/>
      <c r="G767" s="637"/>
      <c r="H767" s="696"/>
      <c r="I767" s="640"/>
      <c r="J767" s="639"/>
      <c r="K767" s="639"/>
      <c r="L767" s="639"/>
      <c r="M767" s="639"/>
      <c r="N767" s="640"/>
      <c r="O767" s="639"/>
      <c r="P767" s="639"/>
      <c r="Q767" s="639"/>
      <c r="R767" s="639"/>
      <c r="S767" s="640"/>
      <c r="T767" s="639"/>
      <c r="U767" s="639"/>
      <c r="V767" s="640"/>
      <c r="W767" s="640"/>
      <c r="X767" s="640"/>
      <c r="Y767" s="639"/>
      <c r="Z767" s="639"/>
      <c r="AA767" s="640"/>
      <c r="AB767" s="640"/>
      <c r="AC767" s="640"/>
      <c r="AD767" s="639"/>
      <c r="AE767" s="639"/>
      <c r="AF767" s="640"/>
      <c r="AG767" s="640"/>
      <c r="AH767" s="640"/>
      <c r="AI767" s="639"/>
      <c r="AJ767" s="639"/>
      <c r="AK767" s="640"/>
      <c r="AL767" s="640"/>
      <c r="AM767" s="640"/>
      <c r="AN767" s="640"/>
      <c r="AO767" s="639"/>
      <c r="AP767" s="640"/>
      <c r="AQ767" s="640"/>
      <c r="AR767" s="640"/>
      <c r="AS767" s="640"/>
      <c r="AT767" s="640"/>
      <c r="AU767" s="640"/>
      <c r="AV767" s="641"/>
    </row>
    <row r="768" spans="1:49" hidden="1">
      <c r="A768" s="669"/>
      <c r="B768" s="690"/>
      <c r="C768" s="875"/>
      <c r="D768" s="660"/>
      <c r="E768" s="660"/>
      <c r="F768" s="637"/>
      <c r="G768" s="637"/>
      <c r="H768" s="696"/>
      <c r="I768" s="640"/>
      <c r="J768" s="639"/>
      <c r="K768" s="639"/>
      <c r="L768" s="639"/>
      <c r="M768" s="639"/>
      <c r="N768" s="640"/>
      <c r="O768" s="639"/>
      <c r="P768" s="639"/>
      <c r="Q768" s="639"/>
      <c r="R768" s="639"/>
      <c r="S768" s="640"/>
      <c r="T768" s="639"/>
      <c r="U768" s="639"/>
      <c r="V768" s="640"/>
      <c r="W768" s="640"/>
      <c r="X768" s="640"/>
      <c r="Y768" s="639"/>
      <c r="Z768" s="639"/>
      <c r="AA768" s="640"/>
      <c r="AB768" s="640"/>
      <c r="AC768" s="640"/>
      <c r="AD768" s="639"/>
      <c r="AE768" s="639"/>
      <c r="AF768" s="640"/>
      <c r="AG768" s="640"/>
      <c r="AH768" s="640"/>
      <c r="AI768" s="639"/>
      <c r="AJ768" s="639"/>
      <c r="AK768" s="640"/>
      <c r="AL768" s="640"/>
      <c r="AM768" s="640"/>
      <c r="AN768" s="640"/>
      <c r="AO768" s="639"/>
      <c r="AP768" s="640"/>
      <c r="AQ768" s="640"/>
      <c r="AR768" s="640"/>
      <c r="AS768" s="640"/>
      <c r="AT768" s="640"/>
      <c r="AU768" s="640"/>
      <c r="AV768" s="641"/>
    </row>
    <row r="769" spans="1:48" hidden="1">
      <c r="A769" s="669"/>
      <c r="B769" s="690"/>
      <c r="C769" s="875"/>
      <c r="D769" s="660"/>
      <c r="E769" s="660"/>
      <c r="F769" s="637"/>
      <c r="G769" s="637"/>
      <c r="H769" s="696"/>
      <c r="I769" s="640"/>
      <c r="J769" s="639"/>
      <c r="K769" s="639"/>
      <c r="L769" s="639"/>
      <c r="M769" s="639"/>
      <c r="N769" s="640"/>
      <c r="O769" s="639"/>
      <c r="P769" s="639"/>
      <c r="Q769" s="639"/>
      <c r="R769" s="639"/>
      <c r="S769" s="640"/>
      <c r="T769" s="639"/>
      <c r="U769" s="639"/>
      <c r="V769" s="640"/>
      <c r="W769" s="640"/>
      <c r="X769" s="640"/>
      <c r="Y769" s="639"/>
      <c r="Z769" s="639"/>
      <c r="AA769" s="640"/>
      <c r="AB769" s="640"/>
      <c r="AC769" s="640"/>
      <c r="AD769" s="639"/>
      <c r="AE769" s="639"/>
      <c r="AF769" s="640"/>
      <c r="AG769" s="640"/>
      <c r="AH769" s="640"/>
      <c r="AI769" s="639"/>
      <c r="AJ769" s="639"/>
      <c r="AK769" s="640"/>
      <c r="AL769" s="640"/>
      <c r="AM769" s="640"/>
      <c r="AN769" s="640"/>
      <c r="AO769" s="639"/>
      <c r="AP769" s="640"/>
      <c r="AQ769" s="640"/>
      <c r="AR769" s="640"/>
      <c r="AS769" s="640"/>
      <c r="AT769" s="640"/>
      <c r="AU769" s="640"/>
      <c r="AV769" s="641"/>
    </row>
    <row r="770" spans="1:48" hidden="1">
      <c r="A770" s="669"/>
      <c r="B770" s="690"/>
      <c r="C770" s="875"/>
      <c r="D770" s="660"/>
      <c r="E770" s="660"/>
      <c r="F770" s="637"/>
      <c r="G770" s="637"/>
      <c r="H770" s="696"/>
      <c r="I770" s="640"/>
      <c r="J770" s="639"/>
      <c r="K770" s="639"/>
      <c r="L770" s="639"/>
      <c r="M770" s="639"/>
      <c r="N770" s="640"/>
      <c r="O770" s="639"/>
      <c r="P770" s="639"/>
      <c r="Q770" s="639"/>
      <c r="R770" s="639"/>
      <c r="S770" s="640"/>
      <c r="T770" s="639"/>
      <c r="U770" s="639"/>
      <c r="V770" s="640"/>
      <c r="W770" s="640"/>
      <c r="X770" s="640"/>
      <c r="Y770" s="639"/>
      <c r="Z770" s="639"/>
      <c r="AA770" s="640"/>
      <c r="AB770" s="640"/>
      <c r="AC770" s="640"/>
      <c r="AD770" s="639"/>
      <c r="AE770" s="639"/>
      <c r="AF770" s="640"/>
      <c r="AG770" s="640"/>
      <c r="AH770" s="640"/>
      <c r="AI770" s="639"/>
      <c r="AJ770" s="639"/>
      <c r="AK770" s="640"/>
      <c r="AL770" s="640"/>
      <c r="AM770" s="640"/>
      <c r="AN770" s="640"/>
      <c r="AO770" s="639"/>
      <c r="AP770" s="640"/>
      <c r="AQ770" s="640"/>
      <c r="AR770" s="640"/>
      <c r="AS770" s="640"/>
      <c r="AT770" s="640"/>
      <c r="AU770" s="640"/>
      <c r="AV770" s="641"/>
    </row>
    <row r="771" spans="1:48" hidden="1">
      <c r="A771" s="669"/>
      <c r="B771" s="690"/>
      <c r="C771" s="875"/>
      <c r="D771" s="660"/>
      <c r="E771" s="660"/>
      <c r="F771" s="637"/>
      <c r="G771" s="637"/>
      <c r="H771" s="696"/>
      <c r="I771" s="640"/>
      <c r="J771" s="639"/>
      <c r="K771" s="639"/>
      <c r="L771" s="639"/>
      <c r="M771" s="639"/>
      <c r="N771" s="640"/>
      <c r="O771" s="639"/>
      <c r="P771" s="639"/>
      <c r="Q771" s="639"/>
      <c r="R771" s="639"/>
      <c r="S771" s="640"/>
      <c r="T771" s="639"/>
      <c r="U771" s="639"/>
      <c r="V771" s="640"/>
      <c r="W771" s="640"/>
      <c r="X771" s="640"/>
      <c r="Y771" s="639"/>
      <c r="Z771" s="639"/>
      <c r="AA771" s="640"/>
      <c r="AB771" s="640"/>
      <c r="AC771" s="640"/>
      <c r="AD771" s="639"/>
      <c r="AE771" s="639"/>
      <c r="AF771" s="640"/>
      <c r="AG771" s="640"/>
      <c r="AH771" s="640"/>
      <c r="AI771" s="639"/>
      <c r="AJ771" s="639"/>
      <c r="AK771" s="640"/>
      <c r="AL771" s="640"/>
      <c r="AM771" s="640"/>
      <c r="AN771" s="640"/>
      <c r="AO771" s="639"/>
      <c r="AP771" s="640"/>
      <c r="AQ771" s="640"/>
      <c r="AR771" s="640"/>
      <c r="AS771" s="640"/>
      <c r="AT771" s="640"/>
      <c r="AU771" s="640"/>
      <c r="AV771" s="641"/>
    </row>
    <row r="772" spans="1:48" hidden="1">
      <c r="A772" s="669"/>
      <c r="B772" s="690"/>
      <c r="C772" s="875"/>
      <c r="D772" s="660"/>
      <c r="E772" s="660"/>
      <c r="F772" s="637"/>
      <c r="G772" s="637"/>
      <c r="H772" s="696"/>
      <c r="I772" s="640"/>
      <c r="J772" s="639"/>
      <c r="K772" s="639"/>
      <c r="L772" s="639"/>
      <c r="M772" s="639"/>
      <c r="N772" s="640"/>
      <c r="O772" s="639"/>
      <c r="P772" s="639"/>
      <c r="Q772" s="639"/>
      <c r="R772" s="639"/>
      <c r="S772" s="640"/>
      <c r="T772" s="639"/>
      <c r="U772" s="639"/>
      <c r="V772" s="640"/>
      <c r="W772" s="640"/>
      <c r="X772" s="640"/>
      <c r="Y772" s="639"/>
      <c r="Z772" s="639"/>
      <c r="AA772" s="640"/>
      <c r="AB772" s="640"/>
      <c r="AC772" s="640"/>
      <c r="AD772" s="639"/>
      <c r="AE772" s="639"/>
      <c r="AF772" s="640"/>
      <c r="AG772" s="640"/>
      <c r="AH772" s="640"/>
      <c r="AI772" s="639"/>
      <c r="AJ772" s="639"/>
      <c r="AK772" s="640"/>
      <c r="AL772" s="640"/>
      <c r="AM772" s="640"/>
      <c r="AN772" s="640"/>
      <c r="AO772" s="639"/>
      <c r="AP772" s="640"/>
      <c r="AQ772" s="640"/>
      <c r="AR772" s="640"/>
      <c r="AS772" s="640"/>
      <c r="AT772" s="640"/>
      <c r="AU772" s="640"/>
      <c r="AV772" s="641"/>
    </row>
    <row r="773" spans="1:48" hidden="1">
      <c r="A773" s="669"/>
      <c r="B773" s="690"/>
      <c r="C773" s="875"/>
      <c r="D773" s="660"/>
      <c r="E773" s="660"/>
      <c r="F773" s="637"/>
      <c r="G773" s="637"/>
      <c r="H773" s="696"/>
      <c r="I773" s="640"/>
      <c r="J773" s="639"/>
      <c r="K773" s="639"/>
      <c r="L773" s="639"/>
      <c r="M773" s="639"/>
      <c r="N773" s="640"/>
      <c r="O773" s="639"/>
      <c r="P773" s="639"/>
      <c r="Q773" s="639"/>
      <c r="R773" s="639"/>
      <c r="S773" s="640"/>
      <c r="T773" s="639"/>
      <c r="U773" s="639"/>
      <c r="V773" s="640"/>
      <c r="W773" s="640"/>
      <c r="X773" s="640"/>
      <c r="Y773" s="639"/>
      <c r="Z773" s="639"/>
      <c r="AA773" s="640"/>
      <c r="AB773" s="640"/>
      <c r="AC773" s="640"/>
      <c r="AD773" s="639"/>
      <c r="AE773" s="639"/>
      <c r="AF773" s="640"/>
      <c r="AG773" s="640"/>
      <c r="AH773" s="640"/>
      <c r="AI773" s="639"/>
      <c r="AJ773" s="639"/>
      <c r="AK773" s="640"/>
      <c r="AL773" s="640"/>
      <c r="AM773" s="640"/>
      <c r="AN773" s="640"/>
      <c r="AO773" s="639"/>
      <c r="AP773" s="640"/>
      <c r="AQ773" s="640"/>
      <c r="AR773" s="640"/>
      <c r="AS773" s="640"/>
      <c r="AT773" s="640"/>
      <c r="AU773" s="640"/>
      <c r="AV773" s="641"/>
    </row>
    <row r="774" spans="1:48" hidden="1">
      <c r="A774" s="669"/>
      <c r="B774" s="690"/>
      <c r="C774" s="875"/>
      <c r="D774" s="660"/>
      <c r="E774" s="660"/>
      <c r="F774" s="637"/>
      <c r="G774" s="637"/>
      <c r="H774" s="696"/>
      <c r="I774" s="640"/>
      <c r="J774" s="639"/>
      <c r="K774" s="639"/>
      <c r="L774" s="639"/>
      <c r="M774" s="639"/>
      <c r="N774" s="640"/>
      <c r="O774" s="639"/>
      <c r="P774" s="639"/>
      <c r="Q774" s="639"/>
      <c r="R774" s="639"/>
      <c r="S774" s="640"/>
      <c r="T774" s="639"/>
      <c r="U774" s="639"/>
      <c r="V774" s="640"/>
      <c r="W774" s="640"/>
      <c r="X774" s="640"/>
      <c r="Y774" s="639"/>
      <c r="Z774" s="639"/>
      <c r="AA774" s="640"/>
      <c r="AB774" s="640"/>
      <c r="AC774" s="640"/>
      <c r="AD774" s="639"/>
      <c r="AE774" s="639"/>
      <c r="AF774" s="640"/>
      <c r="AG774" s="640"/>
      <c r="AH774" s="640"/>
      <c r="AI774" s="639"/>
      <c r="AJ774" s="639"/>
      <c r="AK774" s="640"/>
      <c r="AL774" s="640"/>
      <c r="AM774" s="640"/>
      <c r="AN774" s="640"/>
      <c r="AO774" s="639"/>
      <c r="AP774" s="640"/>
      <c r="AQ774" s="640"/>
      <c r="AR774" s="640"/>
      <c r="AS774" s="640"/>
      <c r="AT774" s="640"/>
      <c r="AU774" s="640"/>
      <c r="AV774" s="641"/>
    </row>
    <row r="775" spans="1:48" hidden="1">
      <c r="A775" s="669"/>
      <c r="B775" s="690"/>
      <c r="C775" s="875"/>
      <c r="D775" s="660"/>
      <c r="E775" s="660"/>
      <c r="F775" s="637"/>
      <c r="G775" s="637"/>
      <c r="H775" s="696"/>
      <c r="I775" s="640"/>
      <c r="J775" s="639"/>
      <c r="K775" s="639"/>
      <c r="L775" s="639"/>
      <c r="M775" s="639"/>
      <c r="N775" s="640"/>
      <c r="O775" s="639"/>
      <c r="P775" s="639"/>
      <c r="Q775" s="639"/>
      <c r="R775" s="639"/>
      <c r="S775" s="640"/>
      <c r="T775" s="639"/>
      <c r="U775" s="639"/>
      <c r="V775" s="640"/>
      <c r="W775" s="640"/>
      <c r="X775" s="640"/>
      <c r="Y775" s="639"/>
      <c r="Z775" s="639"/>
      <c r="AA775" s="640"/>
      <c r="AB775" s="640"/>
      <c r="AC775" s="640"/>
      <c r="AD775" s="639"/>
      <c r="AE775" s="639"/>
      <c r="AF775" s="640"/>
      <c r="AG775" s="640"/>
      <c r="AH775" s="640"/>
      <c r="AI775" s="639"/>
      <c r="AJ775" s="639"/>
      <c r="AK775" s="640"/>
      <c r="AL775" s="640"/>
      <c r="AM775" s="640"/>
      <c r="AN775" s="640"/>
      <c r="AO775" s="639"/>
      <c r="AP775" s="640"/>
      <c r="AQ775" s="640"/>
      <c r="AR775" s="640"/>
      <c r="AS775" s="640"/>
      <c r="AT775" s="640"/>
      <c r="AU775" s="640"/>
      <c r="AV775" s="641"/>
    </row>
    <row r="776" spans="1:48" hidden="1">
      <c r="A776" s="669"/>
      <c r="B776" s="690"/>
      <c r="C776" s="875"/>
      <c r="D776" s="660"/>
      <c r="E776" s="660"/>
      <c r="F776" s="637"/>
      <c r="G776" s="637"/>
      <c r="H776" s="696"/>
      <c r="I776" s="640"/>
      <c r="J776" s="639"/>
      <c r="K776" s="639"/>
      <c r="L776" s="639"/>
      <c r="M776" s="639"/>
      <c r="N776" s="640"/>
      <c r="O776" s="639"/>
      <c r="P776" s="639"/>
      <c r="Q776" s="639"/>
      <c r="R776" s="639"/>
      <c r="S776" s="640"/>
      <c r="T776" s="639"/>
      <c r="U776" s="639"/>
      <c r="V776" s="640"/>
      <c r="W776" s="640"/>
      <c r="X776" s="640"/>
      <c r="Y776" s="639"/>
      <c r="Z776" s="639"/>
      <c r="AA776" s="640"/>
      <c r="AB776" s="640"/>
      <c r="AC776" s="640"/>
      <c r="AD776" s="639"/>
      <c r="AE776" s="639"/>
      <c r="AF776" s="640"/>
      <c r="AG776" s="640"/>
      <c r="AH776" s="640"/>
      <c r="AI776" s="639"/>
      <c r="AJ776" s="639"/>
      <c r="AK776" s="640"/>
      <c r="AL776" s="640"/>
      <c r="AM776" s="640"/>
      <c r="AN776" s="640"/>
      <c r="AO776" s="639"/>
      <c r="AP776" s="640"/>
      <c r="AQ776" s="640"/>
      <c r="AR776" s="640"/>
      <c r="AS776" s="640"/>
      <c r="AT776" s="640"/>
      <c r="AU776" s="640"/>
      <c r="AV776" s="641"/>
    </row>
    <row r="777" spans="1:48" hidden="1">
      <c r="A777" s="669"/>
      <c r="B777" s="690"/>
      <c r="C777" s="875"/>
      <c r="D777" s="660"/>
      <c r="E777" s="660"/>
      <c r="F777" s="637"/>
      <c r="G777" s="637"/>
      <c r="H777" s="696"/>
      <c r="I777" s="640"/>
      <c r="J777" s="639"/>
      <c r="K777" s="639"/>
      <c r="L777" s="639"/>
      <c r="M777" s="639"/>
      <c r="N777" s="640"/>
      <c r="O777" s="639"/>
      <c r="P777" s="639"/>
      <c r="Q777" s="639"/>
      <c r="R777" s="639"/>
      <c r="S777" s="640"/>
      <c r="T777" s="639"/>
      <c r="U777" s="639"/>
      <c r="V777" s="640"/>
      <c r="W777" s="640"/>
      <c r="X777" s="640"/>
      <c r="Y777" s="639"/>
      <c r="Z777" s="639"/>
      <c r="AA777" s="640"/>
      <c r="AB777" s="640"/>
      <c r="AC777" s="640"/>
      <c r="AD777" s="639"/>
      <c r="AE777" s="639"/>
      <c r="AF777" s="640"/>
      <c r="AG777" s="640"/>
      <c r="AH777" s="640"/>
      <c r="AI777" s="639"/>
      <c r="AJ777" s="639"/>
      <c r="AK777" s="640"/>
      <c r="AL777" s="640"/>
      <c r="AM777" s="640"/>
      <c r="AN777" s="640"/>
      <c r="AO777" s="639"/>
      <c r="AP777" s="640"/>
      <c r="AQ777" s="640"/>
      <c r="AR777" s="640"/>
      <c r="AS777" s="640"/>
      <c r="AT777" s="640"/>
      <c r="AU777" s="640"/>
      <c r="AV777" s="641"/>
    </row>
    <row r="778" spans="1:48" hidden="1">
      <c r="A778" s="669"/>
      <c r="B778" s="690"/>
      <c r="C778" s="875"/>
      <c r="D778" s="660"/>
      <c r="E778" s="660"/>
      <c r="F778" s="637"/>
      <c r="G778" s="637"/>
      <c r="H778" s="696"/>
      <c r="I778" s="640"/>
      <c r="J778" s="639"/>
      <c r="K778" s="639"/>
      <c r="L778" s="639"/>
      <c r="M778" s="639"/>
      <c r="N778" s="640"/>
      <c r="O778" s="639"/>
      <c r="P778" s="639"/>
      <c r="Q778" s="639"/>
      <c r="R778" s="639"/>
      <c r="S778" s="640"/>
      <c r="T778" s="639"/>
      <c r="U778" s="639"/>
      <c r="V778" s="640"/>
      <c r="W778" s="640"/>
      <c r="X778" s="640"/>
      <c r="Y778" s="639"/>
      <c r="Z778" s="639"/>
      <c r="AA778" s="640"/>
      <c r="AB778" s="640"/>
      <c r="AC778" s="640"/>
      <c r="AD778" s="639"/>
      <c r="AE778" s="639"/>
      <c r="AF778" s="640"/>
      <c r="AG778" s="640"/>
      <c r="AH778" s="640"/>
      <c r="AI778" s="639"/>
      <c r="AJ778" s="639"/>
      <c r="AK778" s="640"/>
      <c r="AL778" s="640"/>
      <c r="AM778" s="640"/>
      <c r="AN778" s="640"/>
      <c r="AO778" s="639"/>
      <c r="AP778" s="640"/>
      <c r="AQ778" s="640"/>
      <c r="AR778" s="640"/>
      <c r="AS778" s="640"/>
      <c r="AT778" s="640"/>
      <c r="AU778" s="640"/>
      <c r="AV778" s="641"/>
    </row>
    <row r="779" spans="1:48" hidden="1">
      <c r="A779" s="669"/>
      <c r="B779" s="690"/>
      <c r="C779" s="875"/>
      <c r="D779" s="660"/>
      <c r="E779" s="660"/>
      <c r="F779" s="637"/>
      <c r="G779" s="637"/>
      <c r="H779" s="696"/>
      <c r="I779" s="640"/>
      <c r="J779" s="639"/>
      <c r="K779" s="639"/>
      <c r="L779" s="639"/>
      <c r="M779" s="639"/>
      <c r="N779" s="640"/>
      <c r="O779" s="639"/>
      <c r="P779" s="639"/>
      <c r="Q779" s="639"/>
      <c r="R779" s="639"/>
      <c r="S779" s="640"/>
      <c r="T779" s="639"/>
      <c r="U779" s="639"/>
      <c r="V779" s="640"/>
      <c r="W779" s="640"/>
      <c r="X779" s="640"/>
      <c r="Y779" s="639"/>
      <c r="Z779" s="639"/>
      <c r="AA779" s="640"/>
      <c r="AB779" s="640"/>
      <c r="AC779" s="640"/>
      <c r="AD779" s="639"/>
      <c r="AE779" s="639"/>
      <c r="AF779" s="640"/>
      <c r="AG779" s="640"/>
      <c r="AH779" s="640"/>
      <c r="AI779" s="639"/>
      <c r="AJ779" s="639"/>
      <c r="AK779" s="640"/>
      <c r="AL779" s="640"/>
      <c r="AM779" s="640"/>
      <c r="AN779" s="640"/>
      <c r="AO779" s="639"/>
      <c r="AP779" s="640"/>
      <c r="AQ779" s="640"/>
      <c r="AR779" s="640"/>
      <c r="AS779" s="640"/>
      <c r="AT779" s="640"/>
      <c r="AU779" s="640"/>
      <c r="AV779" s="641"/>
    </row>
    <row r="780" spans="1:48" hidden="1">
      <c r="A780" s="686"/>
      <c r="B780" s="687"/>
      <c r="C780" s="875"/>
      <c r="D780" s="688"/>
      <c r="E780" s="688"/>
      <c r="F780" s="671"/>
      <c r="G780" s="671"/>
      <c r="H780" s="700"/>
      <c r="I780" s="673"/>
      <c r="J780" s="674"/>
      <c r="K780" s="674"/>
      <c r="L780" s="674"/>
      <c r="M780" s="674"/>
      <c r="N780" s="673"/>
      <c r="O780" s="674"/>
      <c r="P780" s="674"/>
      <c r="Q780" s="674"/>
      <c r="R780" s="674"/>
      <c r="S780" s="673"/>
      <c r="T780" s="674"/>
      <c r="U780" s="674"/>
      <c r="V780" s="673"/>
      <c r="W780" s="673"/>
      <c r="X780" s="673"/>
      <c r="Y780" s="674"/>
      <c r="Z780" s="674"/>
      <c r="AA780" s="673"/>
      <c r="AB780" s="673"/>
      <c r="AC780" s="673"/>
      <c r="AD780" s="674"/>
      <c r="AE780" s="674"/>
      <c r="AF780" s="673"/>
      <c r="AG780" s="673"/>
      <c r="AH780" s="673"/>
      <c r="AI780" s="674"/>
      <c r="AJ780" s="674"/>
      <c r="AK780" s="673"/>
      <c r="AL780" s="673"/>
      <c r="AM780" s="673"/>
      <c r="AN780" s="673"/>
      <c r="AO780" s="674"/>
      <c r="AP780" s="673"/>
      <c r="AQ780" s="673"/>
      <c r="AR780" s="673"/>
      <c r="AS780" s="673"/>
      <c r="AT780" s="673"/>
      <c r="AU780" s="673"/>
      <c r="AV780" s="675"/>
    </row>
  </sheetData>
  <mergeCells count="9">
    <mergeCell ref="AH1:AL1"/>
    <mergeCell ref="AM1:AQ1"/>
    <mergeCell ref="AR1:AV1"/>
    <mergeCell ref="A1:H1"/>
    <mergeCell ref="I1:M1"/>
    <mergeCell ref="N1:R1"/>
    <mergeCell ref="S1:W1"/>
    <mergeCell ref="X1:AB1"/>
    <mergeCell ref="AC1:AG1"/>
  </mergeCells>
  <hyperlinks>
    <hyperlink ref="A636" r:id="rId1" location="!" display="https://sinta.kemdikbud.go.id/authors/profile/6724784/?view=books - !" xr:uid="{00000000-0004-0000-0700-000000000000}"/>
    <hyperlink ref="A494" r:id="rId2" display="https://scholar.google.com/scholar?oi=bibs&amp;cluster=617161536720735290&amp;btnI=1&amp;hl=en" xr:uid="{00000000-0004-0000-0700-000001000000}"/>
    <hyperlink ref="A492" r:id="rId3" display="https://scholar.google.com/scholar?oi=bibs&amp;cluster=0&amp;btnI=1&amp;hl=en" xr:uid="{00000000-0004-0000-0700-000002000000}"/>
    <hyperlink ref="A491" r:id="rId4" display="https://scholar.google.com/scholar?oi=bibs&amp;cluster=0&amp;btnI=1&amp;hl=en" xr:uid="{00000000-0004-0000-0700-000003000000}"/>
    <hyperlink ref="A510" r:id="rId5" display="https://scholar.google.com/scholar?oi=bibs&amp;cluster=14664676398032604455&amp;btnI=1&amp;hl=en" xr:uid="{00000000-0004-0000-0700-000004000000}"/>
    <hyperlink ref="A509" r:id="rId6" display="https://scholar.google.com/scholar?oi=bibs&amp;cluster=10444284999407507825&amp;btnI=1&amp;hl=en" xr:uid="{00000000-0004-0000-0700-000005000000}"/>
    <hyperlink ref="A490" r:id="rId7" display="https://www.scopus.com/record/display.uri?eid=2-s2.0-85178046330&amp;origin=resultslist" xr:uid="{00000000-0004-0000-0700-000006000000}"/>
    <hyperlink ref="A508" r:id="rId8" display="https://scholar.google.com/scholar?oi=bibs&amp;cluster=7303817139676722536&amp;btnI=1&amp;hl=en" xr:uid="{00000000-0004-0000-0700-000007000000}"/>
    <hyperlink ref="A507" r:id="rId9" display="https://scholar.google.com/scholar?oi=bibs&amp;cluster=0&amp;btnI=1&amp;hl=en" xr:uid="{00000000-0004-0000-0700-000008000000}"/>
    <hyperlink ref="A489" r:id="rId10" display="https://scholar.google.com/scholar?oi=bibs&amp;cluster=14146137180314713622&amp;btnI=1&amp;hl=en" xr:uid="{00000000-0004-0000-0700-000009000000}"/>
    <hyperlink ref="A488" r:id="rId11" display="https://www.scopus.com/record/display.uri?eid=2-s2.0-85149053697&amp;origin=resultslist" xr:uid="{00000000-0004-0000-0700-00000A000000}"/>
    <hyperlink ref="A477" r:id="rId12" display="https://www.scopus.com/record/display.uri?eid=2-s2.0-85189306999&amp;origin=resultslist" xr:uid="{00000000-0004-0000-0700-00000B000000}"/>
    <hyperlink ref="A474" r:id="rId13" display="https://scholar.google.com/scholar?oi=bibs&amp;cluster=0&amp;btnI=1&amp;hl=en" xr:uid="{00000000-0004-0000-0700-00000C000000}"/>
    <hyperlink ref="A471" r:id="rId14" display="https://www.scopus.com/record/display.uri?eid=2-s2.0-85186496673&amp;origin=resultslist" xr:uid="{00000000-0004-0000-0700-00000D000000}"/>
    <hyperlink ref="A660" r:id="rId15" display="https://scholar.google.com/scholar?oi=bibs&amp;cluster=0&amp;btnI=1&amp;hl=en" xr:uid="{00000000-0004-0000-0700-00000E000000}"/>
    <hyperlink ref="A663" r:id="rId16" display="https://scholar.google.com/scholar?oi=bibs&amp;cluster=0&amp;btnI=1&amp;hl=en" xr:uid="{00000000-0004-0000-0700-00000F000000}"/>
    <hyperlink ref="A672" r:id="rId17" display="https://www.scopus.com/record/display.uri?eid=2-s2.0-85204904759&amp;origin=resultslist" xr:uid="{00000000-0004-0000-0700-000010000000}"/>
    <hyperlink ref="A679" r:id="rId18" display="https://www.scopus.com/record/display.uri?eid=2-s2.0-85202297829&amp;origin=resultslist" xr:uid="{00000000-0004-0000-0700-000011000000}"/>
    <hyperlink ref="A681" r:id="rId19" display="https://scholar.google.com/scholar?oi=bibs&amp;cluster=0&amp;btnI=1&amp;hl=en" xr:uid="{00000000-0004-0000-0700-000012000000}"/>
    <hyperlink ref="A682" r:id="rId20" display="https://scholar.google.com/scholar?oi=bibs&amp;cluster=0&amp;btnI=1&amp;hl=en" xr:uid="{00000000-0004-0000-0700-000013000000}"/>
    <hyperlink ref="A683" r:id="rId21" display="https://scholar.google.com/scholar?oi=bibs&amp;cluster=0&amp;btnI=1&amp;hl=en" xr:uid="{00000000-0004-0000-0700-000014000000}"/>
    <hyperlink ref="A684" r:id="rId22" display="https://scholar.google.com/scholar?oi=bibs&amp;cluster=0&amp;btnI=1&amp;hl=en" xr:uid="{00000000-0004-0000-0700-000015000000}"/>
  </hyperlinks>
  <pageMargins left="0.7" right="0.7" top="0.75" bottom="0.75" header="0.3" footer="0.3"/>
  <pageSetup orientation="portrait" r:id="rId23"/>
  <tableParts count="1">
    <tablePart r:id="rId2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97558519241921"/>
  </sheetPr>
  <dimension ref="A1:B12"/>
  <sheetViews>
    <sheetView workbookViewId="0">
      <selection activeCell="E1" sqref="E1"/>
    </sheetView>
  </sheetViews>
  <sheetFormatPr defaultRowHeight="14.4"/>
  <cols>
    <col min="1" max="1" width="25.109375" bestFit="1" customWidth="1"/>
    <col min="2" max="2" width="30.109375" bestFit="1" customWidth="1"/>
  </cols>
  <sheetData>
    <row r="1" spans="1:2">
      <c r="A1" s="86" t="s">
        <v>524</v>
      </c>
      <c r="B1" s="206">
        <v>2025</v>
      </c>
    </row>
    <row r="2" spans="1:2">
      <c r="A2" s="86" t="s">
        <v>521</v>
      </c>
      <c r="B2" t="s">
        <v>3348</v>
      </c>
    </row>
    <row r="4" spans="1:2">
      <c r="A4" s="86" t="s">
        <v>520</v>
      </c>
      <c r="B4" t="s">
        <v>3349</v>
      </c>
    </row>
    <row r="5" spans="1:2">
      <c r="A5" t="s">
        <v>602</v>
      </c>
      <c r="B5">
        <v>2</v>
      </c>
    </row>
    <row r="6" spans="1:2">
      <c r="A6" t="s">
        <v>595</v>
      </c>
      <c r="B6">
        <v>2</v>
      </c>
    </row>
    <row r="7" spans="1:2">
      <c r="A7" t="s">
        <v>610</v>
      </c>
      <c r="B7">
        <v>13</v>
      </c>
    </row>
    <row r="8" spans="1:2">
      <c r="A8" t="s">
        <v>591</v>
      </c>
      <c r="B8">
        <v>10</v>
      </c>
    </row>
    <row r="9" spans="1:2">
      <c r="A9" t="s">
        <v>662</v>
      </c>
      <c r="B9">
        <v>3</v>
      </c>
    </row>
    <row r="10" spans="1:2">
      <c r="A10" t="s">
        <v>1070</v>
      </c>
      <c r="B10">
        <v>1</v>
      </c>
    </row>
    <row r="11" spans="1:2">
      <c r="A11" t="s">
        <v>3350</v>
      </c>
    </row>
    <row r="12" spans="1:2">
      <c r="A12" t="s">
        <v>3351</v>
      </c>
      <c r="B12">
        <v>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F6D1-FCB2-4094-88D0-8D445C083109}">
  <sheetPr>
    <tabColor rgb="FFFFC000"/>
  </sheetPr>
  <dimension ref="A1:F18"/>
  <sheetViews>
    <sheetView workbookViewId="0">
      <selection activeCell="F9" sqref="F9"/>
    </sheetView>
  </sheetViews>
  <sheetFormatPr defaultRowHeight="14.4"/>
  <cols>
    <col min="1" max="1" width="17.44140625" bestFit="1" customWidth="1"/>
    <col min="2" max="2" width="31.44140625" bestFit="1" customWidth="1"/>
    <col min="3" max="3" width="16.109375" bestFit="1" customWidth="1"/>
    <col min="4" max="4" width="8.109375" bestFit="1" customWidth="1"/>
    <col min="5" max="5" width="26.44140625" bestFit="1" customWidth="1"/>
    <col min="6" max="6" width="11.44140625" bestFit="1" customWidth="1"/>
    <col min="7" max="7" width="22.109375" bestFit="1" customWidth="1"/>
    <col min="8" max="8" width="26.44140625" bestFit="1" customWidth="1"/>
    <col min="9" max="9" width="21" bestFit="1" customWidth="1"/>
    <col min="10" max="11" width="11.44140625" bestFit="1" customWidth="1"/>
    <col min="12" max="12" width="81.88671875" bestFit="1" customWidth="1"/>
    <col min="13" max="13" width="55.33203125" bestFit="1" customWidth="1"/>
    <col min="14" max="14" width="63.6640625" bestFit="1" customWidth="1"/>
    <col min="15" max="15" width="72.33203125" bestFit="1" customWidth="1"/>
    <col min="16" max="16" width="81.6640625" bestFit="1" customWidth="1"/>
    <col min="17" max="17" width="42.44140625" bestFit="1" customWidth="1"/>
    <col min="18" max="18" width="38.44140625" bestFit="1" customWidth="1"/>
    <col min="19" max="19" width="33.5546875" bestFit="1" customWidth="1"/>
    <col min="20" max="20" width="41" bestFit="1" customWidth="1"/>
    <col min="21" max="21" width="41.44140625" bestFit="1" customWidth="1"/>
    <col min="22" max="23" width="83.5546875" bestFit="1" customWidth="1"/>
    <col min="24" max="24" width="45.6640625" bestFit="1" customWidth="1"/>
    <col min="25" max="25" width="45.88671875" bestFit="1" customWidth="1"/>
    <col min="26" max="26" width="101.109375" bestFit="1" customWidth="1"/>
    <col min="27" max="27" width="58.6640625" bestFit="1" customWidth="1"/>
    <col min="28" max="28" width="23.109375" bestFit="1" customWidth="1"/>
    <col min="29" max="29" width="16.44140625" bestFit="1" customWidth="1"/>
    <col min="30" max="30" width="29" bestFit="1" customWidth="1"/>
    <col min="31" max="31" width="38" bestFit="1" customWidth="1"/>
    <col min="32" max="32" width="48.33203125" bestFit="1" customWidth="1"/>
    <col min="33" max="33" width="48.44140625" bestFit="1" customWidth="1"/>
    <col min="34" max="34" width="86.109375" bestFit="1" customWidth="1"/>
    <col min="35" max="35" width="62" bestFit="1" customWidth="1"/>
    <col min="36" max="36" width="44.109375" bestFit="1" customWidth="1"/>
    <col min="37" max="37" width="24.88671875" bestFit="1" customWidth="1"/>
    <col min="38" max="38" width="52.33203125" bestFit="1" customWidth="1"/>
    <col min="39" max="39" width="43.6640625" bestFit="1" customWidth="1"/>
    <col min="40" max="40" width="102.33203125" bestFit="1" customWidth="1"/>
    <col min="41" max="41" width="40.33203125" bestFit="1" customWidth="1"/>
    <col min="42" max="42" width="70" bestFit="1" customWidth="1"/>
    <col min="43" max="43" width="85.88671875" bestFit="1" customWidth="1"/>
    <col min="44" max="44" width="72.88671875" bestFit="1" customWidth="1"/>
    <col min="45" max="45" width="60.44140625" bestFit="1" customWidth="1"/>
    <col min="46" max="46" width="27" bestFit="1" customWidth="1"/>
    <col min="47" max="47" width="27.33203125" bestFit="1" customWidth="1"/>
    <col min="48" max="48" width="69.44140625" bestFit="1" customWidth="1"/>
    <col min="49" max="49" width="30.109375" bestFit="1" customWidth="1"/>
    <col min="50" max="50" width="33.6640625" bestFit="1" customWidth="1"/>
    <col min="51" max="51" width="86" bestFit="1" customWidth="1"/>
    <col min="52" max="52" width="85.88671875" bestFit="1" customWidth="1"/>
    <col min="53" max="53" width="77.5546875" bestFit="1" customWidth="1"/>
    <col min="54" max="54" width="105.109375" bestFit="1" customWidth="1"/>
    <col min="55" max="55" width="96.5546875" bestFit="1" customWidth="1"/>
    <col min="56" max="56" width="78.5546875" bestFit="1" customWidth="1"/>
    <col min="57" max="57" width="81.5546875" bestFit="1" customWidth="1"/>
    <col min="58" max="58" width="72.88671875" bestFit="1" customWidth="1"/>
    <col min="59" max="59" width="37.33203125" bestFit="1" customWidth="1"/>
    <col min="60" max="60" width="111" bestFit="1" customWidth="1"/>
    <col min="61" max="61" width="29" bestFit="1" customWidth="1"/>
    <col min="62" max="62" width="79.88671875" bestFit="1" customWidth="1"/>
    <col min="63" max="63" width="70" bestFit="1" customWidth="1"/>
    <col min="64" max="64" width="138.44140625" bestFit="1" customWidth="1"/>
    <col min="65" max="65" width="93.33203125" bestFit="1" customWidth="1"/>
    <col min="66" max="66" width="5.5546875" bestFit="1" customWidth="1"/>
    <col min="67" max="67" width="33.44140625" bestFit="1" customWidth="1"/>
    <col min="68" max="68" width="84.5546875" bestFit="1" customWidth="1"/>
    <col min="69" max="69" width="81.33203125" bestFit="1" customWidth="1"/>
    <col min="70" max="70" width="30.44140625" bestFit="1" customWidth="1"/>
    <col min="71" max="71" width="85.6640625" bestFit="1" customWidth="1"/>
    <col min="72" max="72" width="107" bestFit="1" customWidth="1"/>
    <col min="73" max="73" width="55.33203125" bestFit="1" customWidth="1"/>
    <col min="74" max="74" width="74.5546875" bestFit="1" customWidth="1"/>
    <col min="75" max="75" width="85" bestFit="1" customWidth="1"/>
    <col min="76" max="76" width="58" bestFit="1" customWidth="1"/>
    <col min="77" max="77" width="37.109375" bestFit="1" customWidth="1"/>
    <col min="78" max="78" width="117.88671875" bestFit="1" customWidth="1"/>
    <col min="79" max="79" width="60.44140625" bestFit="1" customWidth="1"/>
    <col min="80" max="80" width="28.88671875" bestFit="1" customWidth="1"/>
    <col min="81" max="81" width="81.109375" bestFit="1" customWidth="1"/>
    <col min="82" max="82" width="28" bestFit="1" customWidth="1"/>
    <col min="83" max="83" width="29.6640625" bestFit="1" customWidth="1"/>
    <col min="84" max="84" width="50" bestFit="1" customWidth="1"/>
    <col min="85" max="85" width="82.6640625" bestFit="1" customWidth="1"/>
    <col min="86" max="86" width="62.6640625" bestFit="1" customWidth="1"/>
    <col min="87" max="87" width="63" bestFit="1" customWidth="1"/>
    <col min="88" max="88" width="55.88671875" bestFit="1" customWidth="1"/>
    <col min="89" max="89" width="68" bestFit="1" customWidth="1"/>
    <col min="90" max="90" width="80" bestFit="1" customWidth="1"/>
    <col min="91" max="91" width="65.6640625" bestFit="1" customWidth="1"/>
    <col min="92" max="92" width="116.6640625" bestFit="1" customWidth="1"/>
    <col min="93" max="93" width="56.88671875" bestFit="1" customWidth="1"/>
    <col min="94" max="94" width="79.5546875" bestFit="1" customWidth="1"/>
    <col min="95" max="95" width="93.33203125" bestFit="1" customWidth="1"/>
    <col min="96" max="96" width="85.109375" bestFit="1" customWidth="1"/>
    <col min="97" max="97" width="39" bestFit="1" customWidth="1"/>
    <col min="98" max="98" width="114.88671875" bestFit="1" customWidth="1"/>
    <col min="99" max="99" width="90.88671875" bestFit="1" customWidth="1"/>
    <col min="100" max="100" width="52" bestFit="1" customWidth="1"/>
    <col min="101" max="101" width="75.44140625" bestFit="1" customWidth="1"/>
    <col min="102" max="102" width="52.33203125" bestFit="1" customWidth="1"/>
    <col min="103" max="103" width="37.33203125" bestFit="1" customWidth="1"/>
    <col min="104" max="104" width="54.33203125" bestFit="1" customWidth="1"/>
    <col min="105" max="105" width="52.6640625" bestFit="1" customWidth="1"/>
    <col min="106" max="106" width="107.88671875" bestFit="1" customWidth="1"/>
    <col min="107" max="107" width="140.88671875" bestFit="1" customWidth="1"/>
    <col min="108" max="108" width="129.109375" bestFit="1" customWidth="1"/>
    <col min="109" max="109" width="128.6640625" bestFit="1" customWidth="1"/>
    <col min="110" max="110" width="133.44140625" bestFit="1" customWidth="1"/>
    <col min="111" max="111" width="54.33203125" bestFit="1" customWidth="1"/>
    <col min="112" max="112" width="59.88671875" bestFit="1" customWidth="1"/>
    <col min="113" max="113" width="59.6640625" bestFit="1" customWidth="1"/>
    <col min="114" max="114" width="77.44140625" bestFit="1" customWidth="1"/>
    <col min="115" max="115" width="68.5546875" bestFit="1" customWidth="1"/>
    <col min="116" max="116" width="47.44140625" bestFit="1" customWidth="1"/>
    <col min="117" max="117" width="57.5546875" bestFit="1" customWidth="1"/>
    <col min="118" max="118" width="5.5546875" bestFit="1" customWidth="1"/>
    <col min="119" max="119" width="52.44140625" bestFit="1" customWidth="1"/>
    <col min="120" max="120" width="85.109375" bestFit="1" customWidth="1"/>
    <col min="121" max="121" width="67.88671875" bestFit="1" customWidth="1"/>
    <col min="122" max="122" width="40.33203125" bestFit="1" customWidth="1"/>
    <col min="123" max="123" width="104.5546875" bestFit="1" customWidth="1"/>
    <col min="124" max="124" width="115.88671875" bestFit="1" customWidth="1"/>
    <col min="125" max="125" width="120.6640625" bestFit="1" customWidth="1"/>
    <col min="126" max="126" width="39.6640625" bestFit="1" customWidth="1"/>
    <col min="127" max="127" width="78.44140625" bestFit="1" customWidth="1"/>
    <col min="128" max="128" width="78.6640625" bestFit="1" customWidth="1"/>
    <col min="129" max="129" width="83.6640625" bestFit="1" customWidth="1"/>
    <col min="130" max="130" width="39.109375" bestFit="1" customWidth="1"/>
    <col min="131" max="131" width="37.109375" bestFit="1" customWidth="1"/>
    <col min="132" max="132" width="56.33203125" bestFit="1" customWidth="1"/>
    <col min="133" max="133" width="38.44140625" bestFit="1" customWidth="1"/>
    <col min="134" max="134" width="36.88671875" bestFit="1" customWidth="1"/>
    <col min="135" max="135" width="43.88671875" bestFit="1" customWidth="1"/>
    <col min="136" max="136" width="44.109375" bestFit="1" customWidth="1"/>
    <col min="137" max="137" width="25.109375" bestFit="1" customWidth="1"/>
    <col min="138" max="138" width="71.88671875" bestFit="1" customWidth="1"/>
    <col min="139" max="139" width="30.33203125" bestFit="1" customWidth="1"/>
    <col min="140" max="140" width="44" bestFit="1" customWidth="1"/>
    <col min="141" max="141" width="75.33203125" bestFit="1" customWidth="1"/>
    <col min="142" max="142" width="6.109375" bestFit="1" customWidth="1"/>
    <col min="143" max="143" width="34" bestFit="1" customWidth="1"/>
    <col min="144" max="144" width="69.44140625" bestFit="1" customWidth="1"/>
    <col min="145" max="145" width="44.88671875" bestFit="1" customWidth="1"/>
    <col min="146" max="146" width="38.33203125" bestFit="1" customWidth="1"/>
    <col min="147" max="147" width="29.44140625" bestFit="1" customWidth="1"/>
    <col min="148" max="148" width="99.109375" bestFit="1" customWidth="1"/>
    <col min="149" max="149" width="18.6640625" bestFit="1" customWidth="1"/>
    <col min="150" max="150" width="11.44140625" bestFit="1" customWidth="1"/>
  </cols>
  <sheetData>
    <row r="1" spans="1:6">
      <c r="A1" s="86" t="s">
        <v>3437</v>
      </c>
      <c r="B1" s="206">
        <v>2025</v>
      </c>
    </row>
    <row r="3" spans="1:6">
      <c r="A3" s="86" t="s">
        <v>3582</v>
      </c>
      <c r="C3" s="86" t="s">
        <v>3361</v>
      </c>
    </row>
    <row r="4" spans="1:6">
      <c r="A4" s="86" t="s">
        <v>3436</v>
      </c>
      <c r="B4" s="86" t="s">
        <v>3439</v>
      </c>
      <c r="C4" t="s">
        <v>3480</v>
      </c>
      <c r="D4" t="s">
        <v>3473</v>
      </c>
      <c r="E4" t="s">
        <v>3488</v>
      </c>
      <c r="F4" t="s">
        <v>7</v>
      </c>
    </row>
    <row r="5" spans="1:6">
      <c r="A5" t="s">
        <v>3470</v>
      </c>
      <c r="B5" t="s">
        <v>3471</v>
      </c>
      <c r="D5">
        <v>58</v>
      </c>
      <c r="F5">
        <v>58</v>
      </c>
    </row>
    <row r="6" spans="1:6">
      <c r="B6" t="s">
        <v>3482</v>
      </c>
      <c r="D6">
        <v>33</v>
      </c>
      <c r="F6">
        <v>33</v>
      </c>
    </row>
    <row r="7" spans="1:6">
      <c r="B7" t="s">
        <v>3547</v>
      </c>
      <c r="D7">
        <v>1</v>
      </c>
      <c r="F7">
        <v>1</v>
      </c>
    </row>
    <row r="8" spans="1:6">
      <c r="B8" t="s">
        <v>3548</v>
      </c>
      <c r="D8">
        <v>1</v>
      </c>
      <c r="F8">
        <v>1</v>
      </c>
    </row>
    <row r="9" spans="1:6">
      <c r="B9" t="s">
        <v>3580</v>
      </c>
      <c r="D9">
        <v>1</v>
      </c>
      <c r="F9">
        <v>1</v>
      </c>
    </row>
    <row r="10" spans="1:6">
      <c r="A10" t="s">
        <v>3583</v>
      </c>
      <c r="D10">
        <v>94</v>
      </c>
      <c r="F10">
        <v>94</v>
      </c>
    </row>
    <row r="11" spans="1:6">
      <c r="A11" t="s">
        <v>3527</v>
      </c>
      <c r="B11" t="s">
        <v>3478</v>
      </c>
      <c r="E11">
        <v>1</v>
      </c>
      <c r="F11">
        <v>1</v>
      </c>
    </row>
    <row r="12" spans="1:6">
      <c r="A12" t="s">
        <v>3584</v>
      </c>
      <c r="E12">
        <v>1</v>
      </c>
      <c r="F12">
        <v>1</v>
      </c>
    </row>
    <row r="13" spans="1:6">
      <c r="A13" t="s">
        <v>3477</v>
      </c>
      <c r="B13" t="s">
        <v>3478</v>
      </c>
      <c r="C13">
        <v>2</v>
      </c>
      <c r="F13">
        <v>2</v>
      </c>
    </row>
    <row r="14" spans="1:6">
      <c r="B14" t="s">
        <v>3481</v>
      </c>
      <c r="C14">
        <v>3</v>
      </c>
      <c r="E14">
        <v>4</v>
      </c>
      <c r="F14">
        <v>7</v>
      </c>
    </row>
    <row r="15" spans="1:6">
      <c r="A15" t="s">
        <v>3585</v>
      </c>
      <c r="C15">
        <v>5</v>
      </c>
      <c r="E15">
        <v>4</v>
      </c>
      <c r="F15">
        <v>9</v>
      </c>
    </row>
    <row r="16" spans="1:6">
      <c r="A16" t="s">
        <v>3545</v>
      </c>
      <c r="B16" t="s">
        <v>3546</v>
      </c>
      <c r="E16">
        <v>1</v>
      </c>
      <c r="F16">
        <v>1</v>
      </c>
    </row>
    <row r="17" spans="1:6">
      <c r="A17" t="s">
        <v>3586</v>
      </c>
      <c r="E17">
        <v>1</v>
      </c>
      <c r="F17">
        <v>1</v>
      </c>
    </row>
    <row r="18" spans="1:6">
      <c r="A18" t="s">
        <v>7</v>
      </c>
      <c r="C18">
        <v>5</v>
      </c>
      <c r="D18">
        <v>94</v>
      </c>
      <c r="E18">
        <v>6</v>
      </c>
      <c r="F18">
        <v>105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B54E-BAAA-4949-81AD-9F0AE94F6050}">
  <sheetPr>
    <tabColor theme="3" tint="-0.499984740745262"/>
  </sheetPr>
  <dimension ref="A2:D11"/>
  <sheetViews>
    <sheetView workbookViewId="0">
      <selection activeCell="H19" sqref="H19"/>
    </sheetView>
  </sheetViews>
  <sheetFormatPr defaultRowHeight="14.4"/>
  <cols>
    <col min="1" max="1" width="5.6640625" bestFit="1" customWidth="1"/>
    <col min="2" max="2" width="15.6640625" bestFit="1" customWidth="1"/>
    <col min="3" max="3" width="23.44140625" bestFit="1" customWidth="1"/>
    <col min="4" max="4" width="35" bestFit="1" customWidth="1"/>
  </cols>
  <sheetData>
    <row r="2" spans="1:4">
      <c r="A2" t="s">
        <v>153</v>
      </c>
      <c r="B2" t="s">
        <v>528</v>
      </c>
      <c r="C2" t="s">
        <v>3587</v>
      </c>
      <c r="D2" t="s">
        <v>3588</v>
      </c>
    </row>
    <row r="3" spans="1:4">
      <c r="A3">
        <v>1</v>
      </c>
      <c r="B3" t="s">
        <v>242</v>
      </c>
      <c r="C3" t="s">
        <v>3589</v>
      </c>
      <c r="D3" t="s">
        <v>3590</v>
      </c>
    </row>
    <row r="4" spans="1:4">
      <c r="A4">
        <v>2</v>
      </c>
      <c r="B4" t="s">
        <v>197</v>
      </c>
      <c r="C4" t="s">
        <v>3591</v>
      </c>
      <c r="D4" t="s">
        <v>3590</v>
      </c>
    </row>
    <row r="5" spans="1:4">
      <c r="A5">
        <v>3</v>
      </c>
      <c r="B5" t="s">
        <v>169</v>
      </c>
      <c r="C5" t="s">
        <v>3592</v>
      </c>
      <c r="D5" t="s">
        <v>3590</v>
      </c>
    </row>
    <row r="6" spans="1:4">
      <c r="A6">
        <v>4</v>
      </c>
      <c r="B6" t="s">
        <v>169</v>
      </c>
      <c r="C6" t="s">
        <v>3593</v>
      </c>
      <c r="D6" t="s">
        <v>3590</v>
      </c>
    </row>
    <row r="7" spans="1:4">
      <c r="A7">
        <v>5</v>
      </c>
      <c r="B7" t="s">
        <v>217</v>
      </c>
      <c r="C7" t="s">
        <v>3594</v>
      </c>
      <c r="D7" t="s">
        <v>3595</v>
      </c>
    </row>
    <row r="8" spans="1:4">
      <c r="A8">
        <v>6</v>
      </c>
      <c r="B8" t="s">
        <v>256</v>
      </c>
      <c r="C8" t="s">
        <v>3596</v>
      </c>
      <c r="D8" t="s">
        <v>3595</v>
      </c>
    </row>
    <row r="9" spans="1:4">
      <c r="A9">
        <v>7</v>
      </c>
      <c r="B9" t="s">
        <v>256</v>
      </c>
      <c r="C9" t="s">
        <v>3597</v>
      </c>
      <c r="D9" t="s">
        <v>3595</v>
      </c>
    </row>
    <row r="10" spans="1:4">
      <c r="A10">
        <v>8</v>
      </c>
      <c r="B10" t="s">
        <v>242</v>
      </c>
      <c r="C10" t="s">
        <v>3598</v>
      </c>
      <c r="D10" t="s">
        <v>3595</v>
      </c>
    </row>
    <row r="11" spans="1:4">
      <c r="A11">
        <v>9</v>
      </c>
      <c r="B11" t="s">
        <v>256</v>
      </c>
      <c r="C11" t="s">
        <v>3599</v>
      </c>
      <c r="D11" t="s">
        <v>3595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CM313"/>
  <sheetViews>
    <sheetView topLeftCell="A307" zoomScaleNormal="100" workbookViewId="0">
      <pane xSplit="5" topLeftCell="F1" activePane="topRight" state="frozen"/>
      <selection activeCell="J168" sqref="J168"/>
      <selection pane="topRight" activeCell="J311" sqref="J311"/>
    </sheetView>
  </sheetViews>
  <sheetFormatPr defaultColWidth="9.109375" defaultRowHeight="14.4"/>
  <cols>
    <col min="1" max="1" width="4.88671875" style="5" customWidth="1"/>
    <col min="2" max="2" width="8.6640625" style="6" customWidth="1"/>
    <col min="3" max="3" width="8.88671875" style="294" customWidth="1"/>
    <col min="4" max="4" width="27.33203125" style="195" customWidth="1"/>
    <col min="5" max="5" width="19.5546875" style="5" customWidth="1"/>
    <col min="6" max="6" width="12.5546875" style="5" customWidth="1"/>
    <col min="7" max="7" width="12.33203125" style="4" customWidth="1"/>
    <col min="8" max="8" width="10" style="5" customWidth="1"/>
    <col min="9" max="9" width="21.44140625" style="99" customWidth="1"/>
    <col min="10" max="10" width="17.5546875" style="224" customWidth="1"/>
    <col min="11" max="11" width="25.44140625" style="4" customWidth="1"/>
    <col min="12" max="12" width="15.6640625" style="5" customWidth="1"/>
    <col min="13" max="13" width="23" style="5" customWidth="1"/>
    <col min="14" max="14" width="24.44140625" style="5" customWidth="1"/>
    <col min="15" max="15" width="23" style="4" customWidth="1"/>
    <col min="16" max="16" width="17" style="5" customWidth="1"/>
    <col min="17" max="17" width="16" style="5" customWidth="1"/>
    <col min="18" max="18" width="14.33203125" style="5" customWidth="1"/>
    <col min="19" max="19" width="13.5546875" style="5" customWidth="1"/>
    <col min="20" max="20" width="16" style="225" customWidth="1"/>
    <col min="21" max="21" width="14.109375" style="5" customWidth="1"/>
    <col min="22" max="22" width="17.109375" style="5" customWidth="1"/>
    <col min="23" max="23" width="12.5546875" style="5" customWidth="1"/>
    <col min="24" max="24" width="8.88671875" style="4" customWidth="1"/>
    <col min="25" max="25" width="10" style="56" customWidth="1"/>
    <col min="26" max="26" width="11.109375" style="5" customWidth="1"/>
    <col min="27" max="27" width="17" style="502" customWidth="1"/>
    <col min="28" max="28" width="18.109375" style="5" customWidth="1"/>
    <col min="29" max="29" width="17.6640625" style="113" customWidth="1"/>
    <col min="30" max="30" width="11.44140625" style="5" customWidth="1"/>
    <col min="31" max="31" width="14.33203125" style="5" bestFit="1" customWidth="1"/>
    <col min="32" max="32" width="8.88671875" style="4" customWidth="1"/>
    <col min="33" max="33" width="7.44140625" style="5" customWidth="1"/>
    <col min="34" max="34" width="7.5546875" style="804" customWidth="1"/>
    <col min="35" max="35" width="18.109375" style="5" customWidth="1"/>
    <col min="36" max="36" width="17.6640625" style="113" customWidth="1"/>
    <col min="37" max="37" width="11" style="4" customWidth="1"/>
    <col min="38" max="38" width="12.109375" style="4" customWidth="1"/>
    <col min="39" max="39" width="9.109375" style="4" customWidth="1"/>
    <col min="40" max="40" width="16.109375" style="4" customWidth="1"/>
    <col min="41" max="41" width="17.109375" style="4" customWidth="1"/>
    <col min="42" max="42" width="18.109375" style="4" customWidth="1"/>
    <col min="43" max="43" width="17.6640625" style="226" customWidth="1"/>
    <col min="44" max="44" width="12.44140625" style="4" customWidth="1"/>
    <col min="45" max="45" width="12.109375" style="4" customWidth="1"/>
    <col min="46" max="46" width="8.5546875" style="4" customWidth="1"/>
    <col min="47" max="47" width="19.88671875" style="4" customWidth="1"/>
    <col min="48" max="48" width="17.109375" style="4" customWidth="1"/>
    <col min="49" max="49" width="18.109375" style="4" customWidth="1"/>
    <col min="50" max="50" width="17.6640625" style="226" customWidth="1"/>
    <col min="51" max="51" width="9.33203125" style="4" customWidth="1"/>
    <col min="52" max="52" width="13.33203125" style="4" customWidth="1"/>
    <col min="53" max="53" width="10.6640625" style="4" customWidth="1"/>
    <col min="54" max="54" width="19.88671875" style="4" customWidth="1"/>
    <col min="55" max="55" width="17.109375" style="4" customWidth="1"/>
    <col min="56" max="56" width="18.109375" style="4" customWidth="1"/>
    <col min="57" max="57" width="13.6640625" style="4" customWidth="1"/>
    <col min="58" max="58" width="13.33203125" style="4" customWidth="1"/>
    <col min="59" max="59" width="13.109375" style="4" customWidth="1"/>
    <col min="60" max="60" width="13.109375" style="5" customWidth="1"/>
    <col min="61" max="61" width="16.6640625" style="294" customWidth="1"/>
    <col min="62" max="62" width="13.5546875" style="294" customWidth="1"/>
    <col min="63" max="63" width="20" style="4" customWidth="1"/>
    <col min="64" max="64" width="13.5546875" style="4" hidden="1" customWidth="1"/>
    <col min="65" max="65" width="20" style="4" customWidth="1"/>
    <col min="66" max="66" width="13.5546875" style="4" hidden="1" customWidth="1"/>
    <col min="67" max="67" width="20" style="4" customWidth="1"/>
    <col min="68" max="68" width="13.5546875" style="4" hidden="1" customWidth="1"/>
    <col min="69" max="69" width="12.6640625" style="4" customWidth="1"/>
    <col min="70" max="70" width="13.5546875" style="4" hidden="1" customWidth="1"/>
    <col min="71" max="71" width="12.6640625" style="4" customWidth="1"/>
    <col min="72" max="72" width="13.5546875" style="4" customWidth="1"/>
    <col min="73" max="73" width="12.6640625" style="4" customWidth="1"/>
    <col min="74" max="74" width="13.5546875" style="4" customWidth="1"/>
    <col min="75" max="75" width="12.6640625" style="4" customWidth="1"/>
    <col min="76" max="76" width="14.44140625" style="4" customWidth="1"/>
    <col min="77" max="77" width="21.6640625" style="6" customWidth="1"/>
    <col min="78" max="78" width="18.44140625" style="4" customWidth="1"/>
    <col min="79" max="79" width="25.6640625" style="4" customWidth="1"/>
    <col min="80" max="80" width="18.109375" style="44" customWidth="1"/>
    <col min="81" max="81" width="24.33203125" style="4" customWidth="1"/>
    <col min="82" max="82" width="35.5546875" style="4" customWidth="1"/>
    <col min="83" max="16384" width="9.109375" style="4"/>
  </cols>
  <sheetData>
    <row r="1" spans="1:88" s="546" customFormat="1" ht="57.6">
      <c r="A1" s="703" t="s">
        <v>153</v>
      </c>
      <c r="B1" s="629" t="s">
        <v>3600</v>
      </c>
      <c r="C1" s="704" t="s">
        <v>3601</v>
      </c>
      <c r="D1" s="912" t="s">
        <v>3602</v>
      </c>
      <c r="E1" s="705" t="s">
        <v>476</v>
      </c>
      <c r="F1" s="705" t="s">
        <v>2</v>
      </c>
      <c r="G1" s="705" t="s">
        <v>507</v>
      </c>
      <c r="H1" s="705" t="s">
        <v>3603</v>
      </c>
      <c r="I1" s="705" t="s">
        <v>3604</v>
      </c>
      <c r="J1" s="706" t="s">
        <v>3605</v>
      </c>
      <c r="K1" s="705" t="s">
        <v>3606</v>
      </c>
      <c r="L1" s="705" t="s">
        <v>3607</v>
      </c>
      <c r="M1" s="705" t="s">
        <v>3608</v>
      </c>
      <c r="N1" s="705" t="s">
        <v>0</v>
      </c>
      <c r="O1" s="705" t="s">
        <v>3609</v>
      </c>
      <c r="P1" s="705" t="s">
        <v>8</v>
      </c>
      <c r="Q1" s="705" t="s">
        <v>3610</v>
      </c>
      <c r="R1" s="705" t="s">
        <v>3611</v>
      </c>
      <c r="S1" s="705" t="s">
        <v>3612</v>
      </c>
      <c r="T1" s="707" t="s">
        <v>3613</v>
      </c>
      <c r="U1" s="705" t="s">
        <v>3614</v>
      </c>
      <c r="V1" s="705" t="s">
        <v>3615</v>
      </c>
      <c r="W1" s="705" t="s">
        <v>3616</v>
      </c>
      <c r="X1" s="705" t="s">
        <v>3617</v>
      </c>
      <c r="Y1" s="705" t="s">
        <v>3618</v>
      </c>
      <c r="Z1" s="705" t="s">
        <v>3619</v>
      </c>
      <c r="AA1" s="705" t="s">
        <v>3620</v>
      </c>
      <c r="AB1" s="705" t="s">
        <v>3621</v>
      </c>
      <c r="AC1" s="705" t="s">
        <v>3622</v>
      </c>
      <c r="AD1" s="705" t="s">
        <v>3623</v>
      </c>
      <c r="AE1" s="708" t="s">
        <v>3624</v>
      </c>
      <c r="AF1" s="705" t="s">
        <v>3625</v>
      </c>
      <c r="AG1" s="705" t="s">
        <v>3626</v>
      </c>
      <c r="AH1" s="705" t="s">
        <v>3627</v>
      </c>
      <c r="AI1" s="705" t="s">
        <v>3628</v>
      </c>
      <c r="AJ1" s="705" t="s">
        <v>3629</v>
      </c>
      <c r="AK1" s="705" t="s">
        <v>3630</v>
      </c>
      <c r="AL1" s="800" t="s">
        <v>3631</v>
      </c>
      <c r="AM1" s="705" t="s">
        <v>3632</v>
      </c>
      <c r="AN1" s="708" t="s">
        <v>3633</v>
      </c>
      <c r="AO1" s="705" t="s">
        <v>3634</v>
      </c>
      <c r="AP1" s="705" t="s">
        <v>3635</v>
      </c>
      <c r="AQ1" s="705" t="s">
        <v>3636</v>
      </c>
      <c r="AR1" s="705" t="s">
        <v>3637</v>
      </c>
      <c r="AS1" s="705" t="s">
        <v>3638</v>
      </c>
      <c r="AT1" s="705" t="s">
        <v>3639</v>
      </c>
      <c r="AU1" s="705" t="s">
        <v>3640</v>
      </c>
      <c r="AV1" s="705" t="s">
        <v>3641</v>
      </c>
      <c r="AW1" s="708" t="s">
        <v>3642</v>
      </c>
      <c r="AX1" s="705" t="s">
        <v>3643</v>
      </c>
      <c r="AY1" s="705" t="s">
        <v>3644</v>
      </c>
      <c r="AZ1" s="705" t="s">
        <v>3645</v>
      </c>
      <c r="BA1" s="705" t="s">
        <v>3646</v>
      </c>
      <c r="BB1" s="705" t="s">
        <v>3647</v>
      </c>
      <c r="BC1" s="705" t="s">
        <v>3648</v>
      </c>
      <c r="BD1" s="705" t="s">
        <v>3649</v>
      </c>
      <c r="BE1" s="708" t="s">
        <v>3650</v>
      </c>
      <c r="BF1" s="705" t="s">
        <v>3651</v>
      </c>
      <c r="BG1" s="705" t="s">
        <v>3652</v>
      </c>
      <c r="BH1" s="705" t="s">
        <v>3653</v>
      </c>
      <c r="BI1" s="705" t="s">
        <v>3654</v>
      </c>
      <c r="BJ1" s="705" t="s">
        <v>3655</v>
      </c>
      <c r="BK1" s="705" t="s">
        <v>3656</v>
      </c>
      <c r="BL1" s="705" t="s">
        <v>3657</v>
      </c>
      <c r="BM1" s="709" t="s">
        <v>3658</v>
      </c>
      <c r="BN1" s="709" t="s">
        <v>3659</v>
      </c>
      <c r="BO1" s="708" t="s">
        <v>3660</v>
      </c>
      <c r="BP1" s="815" t="s">
        <v>480</v>
      </c>
      <c r="BQ1" s="710" t="s">
        <v>3661</v>
      </c>
      <c r="BR1" s="711" t="s">
        <v>3662</v>
      </c>
      <c r="BS1" s="712" t="s">
        <v>3663</v>
      </c>
      <c r="BT1" s="713" t="s">
        <v>3664</v>
      </c>
      <c r="BU1" s="713" t="s">
        <v>3665</v>
      </c>
      <c r="BV1" s="713" t="s">
        <v>3666</v>
      </c>
      <c r="BW1" s="713" t="s">
        <v>3667</v>
      </c>
      <c r="BX1" s="713" t="s">
        <v>3668</v>
      </c>
      <c r="BY1" s="713" t="s">
        <v>3669</v>
      </c>
      <c r="BZ1" s="713" t="s">
        <v>3670</v>
      </c>
      <c r="CA1" s="713" t="s">
        <v>3671</v>
      </c>
      <c r="CB1" s="713" t="s">
        <v>3672</v>
      </c>
      <c r="CC1" s="713" t="s">
        <v>3673</v>
      </c>
      <c r="CD1" s="713" t="s">
        <v>3674</v>
      </c>
      <c r="CE1" s="713" t="s">
        <v>3675</v>
      </c>
      <c r="CF1" s="713" t="s">
        <v>3676</v>
      </c>
      <c r="CG1" s="714" t="s">
        <v>3677</v>
      </c>
      <c r="CH1" s="715" t="s">
        <v>3678</v>
      </c>
      <c r="CI1" s="715" t="s">
        <v>3679</v>
      </c>
      <c r="CJ1" s="742" t="s">
        <v>3680</v>
      </c>
    </row>
    <row r="2" spans="1:88" s="546" customFormat="1" ht="57.6">
      <c r="A2" s="22"/>
      <c r="B2" s="602"/>
      <c r="C2" s="1039" t="s">
        <v>3681</v>
      </c>
      <c r="D2" s="1040" t="s">
        <v>3682</v>
      </c>
      <c r="E2" s="563" t="s">
        <v>3683</v>
      </c>
      <c r="F2" s="22" t="s">
        <v>3684</v>
      </c>
      <c r="G2" s="22" t="s">
        <v>3684</v>
      </c>
      <c r="H2" s="563"/>
      <c r="I2" s="1041" t="s">
        <v>3685</v>
      </c>
      <c r="J2" s="603">
        <v>16750000</v>
      </c>
      <c r="K2" s="22" t="s">
        <v>3472</v>
      </c>
      <c r="L2" s="563"/>
      <c r="M2" s="563"/>
      <c r="N2" s="563"/>
      <c r="O2" s="22" t="s">
        <v>3686</v>
      </c>
      <c r="P2" s="22" t="s">
        <v>3687</v>
      </c>
      <c r="Q2" s="563"/>
      <c r="R2" s="563" t="s">
        <v>35</v>
      </c>
      <c r="S2" s="584"/>
      <c r="T2" s="915">
        <f>J2</f>
        <v>16750000</v>
      </c>
      <c r="U2" s="563" t="s">
        <v>217</v>
      </c>
      <c r="V2" s="563"/>
      <c r="W2" s="563"/>
      <c r="X2" s="563" t="s">
        <v>3688</v>
      </c>
      <c r="Y2" s="563"/>
      <c r="Z2" s="563"/>
      <c r="AA2" s="1041"/>
      <c r="AB2" s="563"/>
      <c r="AC2" s="1041"/>
      <c r="AD2" s="1097" t="s">
        <v>3689</v>
      </c>
      <c r="AE2" s="915">
        <f>J2</f>
        <v>16750000</v>
      </c>
      <c r="AF2" s="563"/>
      <c r="AG2" s="563"/>
      <c r="AH2" s="563"/>
      <c r="AI2" s="563"/>
      <c r="AJ2" s="563"/>
      <c r="AK2" s="1041"/>
      <c r="AL2" s="803"/>
      <c r="AM2" s="563"/>
      <c r="AN2" s="915"/>
      <c r="AO2" s="1041"/>
      <c r="AP2" s="1041"/>
      <c r="AQ2" s="1041"/>
      <c r="AR2" s="1041"/>
      <c r="AS2" s="1041"/>
      <c r="AT2" s="1041"/>
      <c r="AU2" s="1041"/>
      <c r="AV2" s="1041"/>
      <c r="AW2" s="1042"/>
      <c r="AX2" s="1041"/>
      <c r="AY2" s="1041"/>
      <c r="AZ2" s="1041"/>
      <c r="BA2" s="1041"/>
      <c r="BB2" s="1041"/>
      <c r="BC2" s="1041"/>
      <c r="BD2" s="1041"/>
      <c r="BE2" s="1042"/>
      <c r="BF2" s="1043"/>
      <c r="BG2" s="1043"/>
      <c r="BH2" s="1043"/>
      <c r="BI2" s="1043"/>
      <c r="BJ2" s="1043"/>
      <c r="BK2" s="1043"/>
      <c r="BL2" s="1043"/>
      <c r="BM2" s="1043"/>
      <c r="BN2" s="1043"/>
      <c r="BO2" s="1042"/>
      <c r="BP2" s="1042"/>
      <c r="BQ2" s="596"/>
      <c r="BR2" s="22"/>
      <c r="BS2" s="30"/>
      <c r="BT2" s="889"/>
      <c r="BU2" s="30"/>
      <c r="BV2" s="889"/>
      <c r="BW2" s="889"/>
      <c r="BX2" s="889"/>
      <c r="BY2" s="889"/>
      <c r="BZ2" s="889"/>
      <c r="CA2" s="889"/>
      <c r="CB2" s="889"/>
      <c r="CC2" s="889"/>
      <c r="CD2" s="257"/>
      <c r="CE2" s="257"/>
      <c r="CF2" s="257"/>
      <c r="CG2" s="30"/>
      <c r="CH2" s="257"/>
      <c r="CI2" s="257"/>
      <c r="CJ2" s="742"/>
    </row>
    <row r="3" spans="1:88" s="1130" customFormat="1">
      <c r="A3" s="1131"/>
      <c r="B3" s="1149"/>
      <c r="C3" s="1150"/>
      <c r="D3" s="1200"/>
      <c r="E3" s="1138"/>
      <c r="F3" s="1131"/>
      <c r="G3" s="1131"/>
      <c r="H3" s="1138"/>
      <c r="I3" s="1123"/>
      <c r="J3" s="1135"/>
      <c r="K3" s="1131"/>
      <c r="L3" s="1138"/>
      <c r="M3" s="1138"/>
      <c r="N3" s="1138"/>
      <c r="O3" s="1131"/>
      <c r="P3" s="1131"/>
      <c r="Q3" s="1138"/>
      <c r="R3" s="1138"/>
      <c r="S3" s="1141"/>
      <c r="T3" s="1140"/>
      <c r="U3" s="1138"/>
      <c r="V3" s="1138"/>
      <c r="W3" s="1138"/>
      <c r="X3" s="1138"/>
      <c r="Y3" s="1138"/>
      <c r="Z3" s="1138"/>
      <c r="AA3" s="1123"/>
      <c r="AB3" s="1138"/>
      <c r="AC3" s="1123"/>
      <c r="AD3" s="1206"/>
      <c r="AE3" s="1140"/>
      <c r="AF3" s="1138"/>
      <c r="AG3" s="1138"/>
      <c r="AH3" s="1138"/>
      <c r="AI3" s="1138"/>
      <c r="AJ3" s="1138"/>
      <c r="AK3" s="1123"/>
      <c r="AL3" s="1124"/>
      <c r="AM3" s="1138"/>
      <c r="AN3" s="1140"/>
      <c r="AO3" s="1123"/>
      <c r="AP3" s="1123"/>
      <c r="AQ3" s="1123"/>
      <c r="AR3" s="1123"/>
      <c r="AS3" s="1123"/>
      <c r="AT3" s="1123"/>
      <c r="AU3" s="1123"/>
      <c r="AV3" s="1123"/>
      <c r="AW3" s="1125"/>
      <c r="AX3" s="1123"/>
      <c r="AY3" s="1123"/>
      <c r="AZ3" s="1123"/>
      <c r="BA3" s="1123"/>
      <c r="BB3" s="1123"/>
      <c r="BC3" s="1123"/>
      <c r="BD3" s="1123"/>
      <c r="BE3" s="1125"/>
      <c r="BF3" s="1126"/>
      <c r="BG3" s="1126"/>
      <c r="BH3" s="1126"/>
      <c r="BI3" s="1126"/>
      <c r="BJ3" s="1126"/>
      <c r="BK3" s="1126"/>
      <c r="BL3" s="1126"/>
      <c r="BM3" s="1126"/>
      <c r="BN3" s="1126"/>
      <c r="BO3" s="1125"/>
      <c r="BP3" s="1125"/>
      <c r="BQ3" s="1150"/>
      <c r="BR3" s="1131"/>
      <c r="BS3" s="1132"/>
      <c r="BT3" s="1127"/>
      <c r="BU3" s="1132"/>
      <c r="BV3" s="1127"/>
      <c r="BW3" s="1127"/>
      <c r="BX3" s="1127"/>
      <c r="BY3" s="1127"/>
      <c r="BZ3" s="1127"/>
      <c r="CA3" s="1127"/>
      <c r="CB3" s="1127"/>
      <c r="CC3" s="1127"/>
      <c r="CD3" s="1128"/>
      <c r="CE3" s="1128"/>
      <c r="CF3" s="1128"/>
      <c r="CG3" s="1132"/>
      <c r="CH3" s="1128"/>
      <c r="CI3" s="1128"/>
      <c r="CJ3" s="1129"/>
    </row>
    <row r="4" spans="1:88" s="546" customFormat="1" ht="48">
      <c r="A4" s="22"/>
      <c r="B4" s="602"/>
      <c r="C4" s="1039" t="s">
        <v>3690</v>
      </c>
      <c r="D4" s="1040" t="s">
        <v>3691</v>
      </c>
      <c r="E4" s="563" t="s">
        <v>14</v>
      </c>
      <c r="F4" s="22">
        <v>2019</v>
      </c>
      <c r="G4" s="22">
        <v>2019</v>
      </c>
      <c r="H4" s="22">
        <v>10</v>
      </c>
      <c r="I4" s="1041"/>
      <c r="J4" s="603">
        <v>8880000</v>
      </c>
      <c r="K4" s="22" t="s">
        <v>3472</v>
      </c>
      <c r="L4" s="563" t="s">
        <v>3692</v>
      </c>
      <c r="M4" s="22" t="s">
        <v>3693</v>
      </c>
      <c r="N4" s="22" t="s">
        <v>9</v>
      </c>
      <c r="O4" s="22" t="s">
        <v>3686</v>
      </c>
      <c r="P4" s="22" t="s">
        <v>3687</v>
      </c>
      <c r="Q4" s="563"/>
      <c r="R4" s="563" t="s">
        <v>34</v>
      </c>
      <c r="S4" s="584"/>
      <c r="T4" s="915">
        <f>J4</f>
        <v>8880000</v>
      </c>
      <c r="U4" s="563" t="s">
        <v>169</v>
      </c>
      <c r="V4" s="563"/>
      <c r="W4" s="563"/>
      <c r="X4" s="563" t="s">
        <v>3694</v>
      </c>
      <c r="Y4" s="563"/>
      <c r="Z4" s="563"/>
      <c r="AA4" s="1041"/>
      <c r="AB4" s="563"/>
      <c r="AC4" s="1041"/>
      <c r="AD4" s="1097" t="s">
        <v>25</v>
      </c>
      <c r="AE4" s="915">
        <f>J4</f>
        <v>8880000</v>
      </c>
      <c r="AF4" s="563" t="s">
        <v>179</v>
      </c>
      <c r="AG4" s="22" t="s">
        <v>217</v>
      </c>
      <c r="AH4" s="22"/>
      <c r="AI4" s="563" t="s">
        <v>3688</v>
      </c>
      <c r="AJ4" s="563"/>
      <c r="AK4" s="1041"/>
      <c r="AL4" s="803"/>
      <c r="AM4" s="563"/>
      <c r="AN4" s="915"/>
      <c r="AO4" s="1041"/>
      <c r="AP4" s="1041"/>
      <c r="AQ4" s="1041"/>
      <c r="AR4" s="1041"/>
      <c r="AS4" s="1041"/>
      <c r="AT4" s="1041"/>
      <c r="AU4" s="1041"/>
      <c r="AV4" s="1041"/>
      <c r="AW4" s="1042"/>
      <c r="AX4" s="1041"/>
      <c r="AY4" s="1041"/>
      <c r="AZ4" s="1041"/>
      <c r="BA4" s="1041"/>
      <c r="BB4" s="1041"/>
      <c r="BC4" s="1041"/>
      <c r="BD4" s="1041"/>
      <c r="BE4" s="1042"/>
      <c r="BF4" s="1043"/>
      <c r="BG4" s="1043"/>
      <c r="BH4" s="1043"/>
      <c r="BI4" s="1043"/>
      <c r="BJ4" s="1043"/>
      <c r="BK4" s="1043"/>
      <c r="BL4" s="1043"/>
      <c r="BM4" s="1043"/>
      <c r="BN4" s="1043"/>
      <c r="BO4" s="1042"/>
      <c r="BP4" s="1042"/>
      <c r="BQ4" s="1039" t="s">
        <v>3661</v>
      </c>
      <c r="BR4" s="1039" t="s">
        <v>3662</v>
      </c>
      <c r="BS4" s="30" t="s">
        <v>2083</v>
      </c>
      <c r="BT4" s="889"/>
      <c r="BU4" s="30" t="s">
        <v>3695</v>
      </c>
      <c r="BV4" s="889"/>
      <c r="BW4" s="889"/>
      <c r="BX4" s="889"/>
      <c r="BY4" s="889"/>
      <c r="BZ4" s="889"/>
      <c r="CA4" s="889"/>
      <c r="CB4" s="889"/>
      <c r="CC4" s="889"/>
      <c r="CD4" s="257"/>
      <c r="CE4" s="257"/>
      <c r="CF4" s="257"/>
      <c r="CG4" s="30"/>
      <c r="CH4" s="257"/>
      <c r="CI4" s="257"/>
      <c r="CJ4" s="742"/>
    </row>
    <row r="5" spans="1:88" s="546" customFormat="1" ht="60">
      <c r="A5" s="22"/>
      <c r="B5" s="602"/>
      <c r="C5" s="1039" t="s">
        <v>3690</v>
      </c>
      <c r="D5" s="1040" t="s">
        <v>3696</v>
      </c>
      <c r="E5" s="563" t="s">
        <v>14</v>
      </c>
      <c r="F5" s="22">
        <v>2019</v>
      </c>
      <c r="G5" s="22">
        <v>2019</v>
      </c>
      <c r="H5" s="22">
        <v>6</v>
      </c>
      <c r="I5" s="1041"/>
      <c r="J5" s="603">
        <v>4114000</v>
      </c>
      <c r="K5" s="22" t="s">
        <v>3472</v>
      </c>
      <c r="L5" s="563" t="s">
        <v>3697</v>
      </c>
      <c r="M5" s="22" t="s">
        <v>3693</v>
      </c>
      <c r="N5" s="22" t="s">
        <v>9</v>
      </c>
      <c r="O5" s="22" t="s">
        <v>3686</v>
      </c>
      <c r="P5" s="22" t="s">
        <v>3687</v>
      </c>
      <c r="Q5" s="563"/>
      <c r="R5" s="563" t="s">
        <v>21</v>
      </c>
      <c r="S5" s="584"/>
      <c r="T5" s="915">
        <f t="shared" ref="T5:T21" si="0">J5</f>
        <v>4114000</v>
      </c>
      <c r="U5" s="563" t="s">
        <v>169</v>
      </c>
      <c r="V5" s="563"/>
      <c r="W5" s="563"/>
      <c r="X5" s="563" t="s">
        <v>3694</v>
      </c>
      <c r="Y5" s="563"/>
      <c r="Z5" s="563"/>
      <c r="AA5" s="1041"/>
      <c r="AB5" s="563"/>
      <c r="AC5" s="1041"/>
      <c r="AD5" s="1097" t="s">
        <v>17</v>
      </c>
      <c r="AE5" s="915">
        <f t="shared" ref="AE5:AE21" si="1">J5</f>
        <v>4114000</v>
      </c>
      <c r="AF5" s="563" t="s">
        <v>169</v>
      </c>
      <c r="AG5" s="563"/>
      <c r="AH5" s="563"/>
      <c r="AI5" s="563" t="s">
        <v>3694</v>
      </c>
      <c r="AJ5" s="563"/>
      <c r="AK5" s="1041"/>
      <c r="AL5" s="803"/>
      <c r="AM5" s="563"/>
      <c r="AN5" s="915"/>
      <c r="AO5" s="1041"/>
      <c r="AP5" s="1041"/>
      <c r="AQ5" s="1041"/>
      <c r="AR5" s="1041"/>
      <c r="AS5" s="1041"/>
      <c r="AT5" s="1041"/>
      <c r="AU5" s="1041"/>
      <c r="AV5" s="1041"/>
      <c r="AW5" s="1042"/>
      <c r="AX5" s="1041"/>
      <c r="AY5" s="1041"/>
      <c r="AZ5" s="1041"/>
      <c r="BA5" s="1041"/>
      <c r="BB5" s="1041"/>
      <c r="BC5" s="1041"/>
      <c r="BD5" s="1041"/>
      <c r="BE5" s="1042"/>
      <c r="BF5" s="1043"/>
      <c r="BG5" s="1043"/>
      <c r="BH5" s="1043"/>
      <c r="BI5" s="1043"/>
      <c r="BJ5" s="1043"/>
      <c r="BK5" s="1043"/>
      <c r="BL5" s="1043"/>
      <c r="BM5" s="1043"/>
      <c r="BN5" s="1043"/>
      <c r="BO5" s="1042"/>
      <c r="BP5" s="1042"/>
      <c r="BQ5" s="1039" t="s">
        <v>3661</v>
      </c>
      <c r="BR5" s="1039" t="s">
        <v>3662</v>
      </c>
      <c r="BS5" s="30" t="s">
        <v>3698</v>
      </c>
      <c r="BT5" s="889"/>
      <c r="BU5" s="30" t="s">
        <v>3699</v>
      </c>
      <c r="BV5" s="889"/>
      <c r="BW5" s="889"/>
      <c r="BX5" s="889"/>
      <c r="BY5" s="889"/>
      <c r="BZ5" s="889"/>
      <c r="CA5" s="889"/>
      <c r="CB5" s="889"/>
      <c r="CC5" s="889"/>
      <c r="CD5" s="257"/>
      <c r="CE5" s="257"/>
      <c r="CF5" s="257"/>
      <c r="CG5" s="30"/>
      <c r="CH5" s="257"/>
      <c r="CI5" s="257"/>
      <c r="CJ5" s="742"/>
    </row>
    <row r="6" spans="1:88" s="546" customFormat="1" ht="48">
      <c r="A6" s="22"/>
      <c r="B6" s="602"/>
      <c r="C6" s="1039" t="s">
        <v>3690</v>
      </c>
      <c r="D6" s="1040" t="s">
        <v>3700</v>
      </c>
      <c r="E6" s="563" t="s">
        <v>14</v>
      </c>
      <c r="F6" s="22">
        <v>2019</v>
      </c>
      <c r="G6" s="22">
        <v>2019</v>
      </c>
      <c r="H6" s="22">
        <v>6</v>
      </c>
      <c r="I6" s="1041"/>
      <c r="J6" s="603">
        <v>4752000</v>
      </c>
      <c r="K6" s="22" t="s">
        <v>3472</v>
      </c>
      <c r="L6" s="563" t="s">
        <v>3697</v>
      </c>
      <c r="M6" s="22" t="s">
        <v>3693</v>
      </c>
      <c r="N6" s="22" t="s">
        <v>9</v>
      </c>
      <c r="O6" s="22" t="s">
        <v>3686</v>
      </c>
      <c r="P6" s="22" t="s">
        <v>3687</v>
      </c>
      <c r="Q6" s="563"/>
      <c r="R6" s="563" t="s">
        <v>21</v>
      </c>
      <c r="S6" s="584"/>
      <c r="T6" s="915">
        <f t="shared" si="0"/>
        <v>4752000</v>
      </c>
      <c r="U6" s="563" t="s">
        <v>169</v>
      </c>
      <c r="V6" s="563"/>
      <c r="W6" s="563"/>
      <c r="X6" s="563" t="s">
        <v>3694</v>
      </c>
      <c r="Y6" s="563"/>
      <c r="Z6" s="563"/>
      <c r="AA6" s="1041"/>
      <c r="AB6" s="563"/>
      <c r="AC6" s="1041"/>
      <c r="AD6" s="1097" t="s">
        <v>3701</v>
      </c>
      <c r="AE6" s="915">
        <f t="shared" si="1"/>
        <v>4752000</v>
      </c>
      <c r="AF6" s="563" t="s">
        <v>169</v>
      </c>
      <c r="AG6" s="563"/>
      <c r="AH6" s="563"/>
      <c r="AI6" s="563" t="s">
        <v>3694</v>
      </c>
      <c r="AJ6" s="563"/>
      <c r="AK6" s="1041"/>
      <c r="AL6" s="803"/>
      <c r="AM6" s="563"/>
      <c r="AN6" s="915"/>
      <c r="AO6" s="1097"/>
      <c r="AP6" s="1041"/>
      <c r="AQ6" s="1041"/>
      <c r="AR6" s="1041"/>
      <c r="AS6" s="1041"/>
      <c r="AT6" s="1041"/>
      <c r="AU6" s="1041"/>
      <c r="AV6" s="1041"/>
      <c r="AW6" s="1042"/>
      <c r="AX6" s="1041"/>
      <c r="AY6" s="1041"/>
      <c r="AZ6" s="1041"/>
      <c r="BA6" s="1041"/>
      <c r="BB6" s="1041"/>
      <c r="BC6" s="1041"/>
      <c r="BD6" s="1041"/>
      <c r="BE6" s="1042"/>
      <c r="BF6" s="1043"/>
      <c r="BG6" s="1043"/>
      <c r="BH6" s="1043"/>
      <c r="BI6" s="1043"/>
      <c r="BJ6" s="1043"/>
      <c r="BK6" s="1043"/>
      <c r="BL6" s="1043"/>
      <c r="BM6" s="1043"/>
      <c r="BN6" s="1043"/>
      <c r="BO6" s="1042"/>
      <c r="BP6" s="1042"/>
      <c r="BQ6" s="1039" t="s">
        <v>3661</v>
      </c>
      <c r="BR6" s="1039" t="s">
        <v>3662</v>
      </c>
      <c r="BS6" s="30" t="s">
        <v>1356</v>
      </c>
      <c r="BT6" s="889"/>
      <c r="BU6" s="30" t="s">
        <v>3702</v>
      </c>
      <c r="BV6" s="889"/>
      <c r="BW6" s="889"/>
      <c r="BX6" s="889"/>
      <c r="BY6" s="889"/>
      <c r="BZ6" s="889"/>
      <c r="CA6" s="889"/>
      <c r="CB6" s="889"/>
      <c r="CC6" s="889"/>
      <c r="CD6" s="257"/>
      <c r="CE6" s="257"/>
      <c r="CF6" s="257"/>
      <c r="CG6" s="30"/>
      <c r="CH6" s="257"/>
      <c r="CI6" s="257"/>
      <c r="CJ6" s="742"/>
    </row>
    <row r="7" spans="1:88" s="546" customFormat="1" ht="48">
      <c r="A7" s="22"/>
      <c r="B7" s="602"/>
      <c r="C7" s="1039" t="s">
        <v>3690</v>
      </c>
      <c r="D7" s="1040" t="s">
        <v>3703</v>
      </c>
      <c r="E7" s="563" t="s">
        <v>14</v>
      </c>
      <c r="F7" s="22">
        <v>2019</v>
      </c>
      <c r="G7" s="22">
        <v>2019</v>
      </c>
      <c r="H7" s="22">
        <v>8</v>
      </c>
      <c r="I7" s="1041"/>
      <c r="J7" s="603">
        <v>9627000</v>
      </c>
      <c r="K7" s="22" t="s">
        <v>3472</v>
      </c>
      <c r="L7" s="563"/>
      <c r="M7" s="22" t="s">
        <v>3693</v>
      </c>
      <c r="N7" s="22" t="s">
        <v>9</v>
      </c>
      <c r="O7" s="22" t="s">
        <v>3686</v>
      </c>
      <c r="P7" s="22" t="s">
        <v>3687</v>
      </c>
      <c r="Q7" s="563"/>
      <c r="R7" s="563" t="s">
        <v>24</v>
      </c>
      <c r="S7" s="584"/>
      <c r="T7" s="915">
        <f t="shared" si="0"/>
        <v>9627000</v>
      </c>
      <c r="U7" s="563" t="s">
        <v>217</v>
      </c>
      <c r="V7" s="563"/>
      <c r="W7" s="563"/>
      <c r="X7" s="563" t="s">
        <v>3688</v>
      </c>
      <c r="Y7" s="563"/>
      <c r="Z7" s="563"/>
      <c r="AA7" s="1041"/>
      <c r="AB7" s="563"/>
      <c r="AC7" s="1041"/>
      <c r="AD7" s="1097" t="s">
        <v>35</v>
      </c>
      <c r="AE7" s="915">
        <f t="shared" si="1"/>
        <v>9627000</v>
      </c>
      <c r="AF7" s="563" t="s">
        <v>217</v>
      </c>
      <c r="AG7" s="563"/>
      <c r="AH7" s="563"/>
      <c r="AI7" s="563" t="s">
        <v>3688</v>
      </c>
      <c r="AJ7" s="563"/>
      <c r="AK7" s="1041"/>
      <c r="AL7" s="803"/>
      <c r="AM7" s="563" t="s">
        <v>75</v>
      </c>
      <c r="AN7" s="915">
        <f t="shared" ref="AN7:AN21" si="2">J7</f>
        <v>9627000</v>
      </c>
      <c r="AO7" s="1097" t="s">
        <v>217</v>
      </c>
      <c r="AP7" s="1041"/>
      <c r="AQ7" s="1041"/>
      <c r="AR7" s="1041" t="s">
        <v>3688</v>
      </c>
      <c r="AS7" s="1041"/>
      <c r="AT7" s="1041"/>
      <c r="AU7" s="1041"/>
      <c r="AV7" s="1041" t="s">
        <v>13</v>
      </c>
      <c r="AW7" s="1042">
        <f t="shared" ref="AW7:AW59" si="3">J7</f>
        <v>9627000</v>
      </c>
      <c r="AX7" s="1041" t="s">
        <v>197</v>
      </c>
      <c r="AY7" s="1041"/>
      <c r="AZ7" s="1041" t="s">
        <v>3688</v>
      </c>
      <c r="BA7" s="1041"/>
      <c r="BB7" s="1041"/>
      <c r="BC7" s="1041"/>
      <c r="BD7" s="1041"/>
      <c r="BE7" s="1042"/>
      <c r="BF7" s="1043"/>
      <c r="BG7" s="1043"/>
      <c r="BH7" s="1043"/>
      <c r="BI7" s="1043"/>
      <c r="BJ7" s="1043"/>
      <c r="BK7" s="1043"/>
      <c r="BL7" s="1043"/>
      <c r="BM7" s="1043"/>
      <c r="BN7" s="1043"/>
      <c r="BO7" s="1042"/>
      <c r="BP7" s="1042"/>
      <c r="BQ7" s="1039" t="s">
        <v>3661</v>
      </c>
      <c r="BR7" s="1039" t="s">
        <v>3662</v>
      </c>
      <c r="BS7" s="30" t="s">
        <v>3704</v>
      </c>
      <c r="BT7" s="889"/>
      <c r="BU7" s="30"/>
      <c r="BV7" s="889"/>
      <c r="BW7" s="889"/>
      <c r="BX7" s="889"/>
      <c r="BY7" s="889"/>
      <c r="BZ7" s="889"/>
      <c r="CA7" s="889"/>
      <c r="CB7" s="889"/>
      <c r="CC7" s="889"/>
      <c r="CD7" s="257"/>
      <c r="CE7" s="257"/>
      <c r="CF7" s="257"/>
      <c r="CG7" s="30"/>
      <c r="CH7" s="257"/>
      <c r="CI7" s="257"/>
      <c r="CJ7" s="742"/>
    </row>
    <row r="8" spans="1:88" s="546" customFormat="1" ht="43.2">
      <c r="A8" s="22"/>
      <c r="B8" s="602"/>
      <c r="C8" s="1039" t="s">
        <v>3690</v>
      </c>
      <c r="D8" s="1040" t="s">
        <v>3705</v>
      </c>
      <c r="E8" s="563" t="s">
        <v>14</v>
      </c>
      <c r="F8" s="22">
        <v>2019</v>
      </c>
      <c r="G8" s="22">
        <v>2019</v>
      </c>
      <c r="H8" s="22">
        <v>6</v>
      </c>
      <c r="I8" s="1041"/>
      <c r="J8" s="603">
        <v>11120000</v>
      </c>
      <c r="K8" s="22" t="s">
        <v>3472</v>
      </c>
      <c r="L8" s="563" t="s">
        <v>3706</v>
      </c>
      <c r="M8" s="22" t="s">
        <v>3693</v>
      </c>
      <c r="N8" s="22" t="s">
        <v>9</v>
      </c>
      <c r="O8" s="22" t="s">
        <v>3686</v>
      </c>
      <c r="P8" s="22" t="s">
        <v>3687</v>
      </c>
      <c r="Q8" s="563"/>
      <c r="R8" s="563" t="s">
        <v>37</v>
      </c>
      <c r="S8" s="584"/>
      <c r="T8" s="915">
        <f t="shared" si="0"/>
        <v>11120000</v>
      </c>
      <c r="U8" s="563" t="s">
        <v>217</v>
      </c>
      <c r="V8" s="563"/>
      <c r="W8" s="563"/>
      <c r="X8" s="563" t="s">
        <v>3688</v>
      </c>
      <c r="Y8" s="563"/>
      <c r="Z8" s="563"/>
      <c r="AA8" s="1041"/>
      <c r="AB8" s="563"/>
      <c r="AC8" s="1041"/>
      <c r="AD8" s="1097" t="s">
        <v>19</v>
      </c>
      <c r="AE8" s="915">
        <f t="shared" si="1"/>
        <v>11120000</v>
      </c>
      <c r="AF8" s="563" t="s">
        <v>176</v>
      </c>
      <c r="AG8" s="563"/>
      <c r="AH8" s="563"/>
      <c r="AI8" s="563" t="s">
        <v>3694</v>
      </c>
      <c r="AJ8" s="563"/>
      <c r="AK8" s="1041"/>
      <c r="AL8" s="803"/>
      <c r="AM8" s="563" t="s">
        <v>89</v>
      </c>
      <c r="AN8" s="915">
        <f t="shared" si="2"/>
        <v>11120000</v>
      </c>
      <c r="AO8" s="1097" t="s">
        <v>207</v>
      </c>
      <c r="AP8" s="1041"/>
      <c r="AQ8" s="1041"/>
      <c r="AR8" s="1041" t="s">
        <v>3688</v>
      </c>
      <c r="AS8" s="1041"/>
      <c r="AT8" s="1041"/>
      <c r="AU8" s="1041"/>
      <c r="AV8" s="1041" t="s">
        <v>20</v>
      </c>
      <c r="AW8" s="1042">
        <f t="shared" si="3"/>
        <v>11120000</v>
      </c>
      <c r="AX8" s="1041" t="s">
        <v>197</v>
      </c>
      <c r="AY8" s="1041"/>
      <c r="AZ8" s="1041" t="s">
        <v>3688</v>
      </c>
      <c r="BA8" s="1041"/>
      <c r="BB8" s="1041"/>
      <c r="BC8" s="1041"/>
      <c r="BD8" s="1041" t="s">
        <v>55</v>
      </c>
      <c r="BE8" s="1042">
        <f t="shared" ref="BE8" si="4">J8</f>
        <v>11120000</v>
      </c>
      <c r="BF8" s="1043" t="s">
        <v>217</v>
      </c>
      <c r="BG8" s="1043"/>
      <c r="BH8" s="1043" t="s">
        <v>3688</v>
      </c>
      <c r="BI8" s="1043"/>
      <c r="BJ8" s="1043"/>
      <c r="BK8" s="1043"/>
      <c r="BL8" s="1043"/>
      <c r="BM8" s="1043"/>
      <c r="BN8" s="1043"/>
      <c r="BO8" s="1042"/>
      <c r="BP8" s="1042"/>
      <c r="BQ8" s="1039" t="s">
        <v>3661</v>
      </c>
      <c r="BR8" s="1039" t="s">
        <v>3662</v>
      </c>
      <c r="BS8" s="30" t="s">
        <v>3707</v>
      </c>
      <c r="BT8" s="889" t="s">
        <v>3708</v>
      </c>
      <c r="BU8" s="30" t="s">
        <v>1293</v>
      </c>
      <c r="BV8" s="889" t="s">
        <v>3709</v>
      </c>
      <c r="BW8" s="889"/>
      <c r="BX8" s="889"/>
      <c r="BY8" s="889"/>
      <c r="BZ8" s="889"/>
      <c r="CA8" s="889"/>
      <c r="CB8" s="889"/>
      <c r="CC8" s="889"/>
      <c r="CD8" s="257"/>
      <c r="CE8" s="257"/>
      <c r="CF8" s="257"/>
      <c r="CG8" s="30"/>
      <c r="CH8" s="257"/>
      <c r="CI8" s="257"/>
      <c r="CJ8" s="742"/>
    </row>
    <row r="9" spans="1:88" s="546" customFormat="1" ht="43.2">
      <c r="A9" s="22"/>
      <c r="B9" s="602"/>
      <c r="C9" s="1039" t="s">
        <v>3690</v>
      </c>
      <c r="D9" s="1040" t="s">
        <v>3710</v>
      </c>
      <c r="E9" s="563" t="s">
        <v>14</v>
      </c>
      <c r="F9" s="22">
        <v>2019</v>
      </c>
      <c r="G9" s="22">
        <v>2019</v>
      </c>
      <c r="H9" s="22">
        <v>9</v>
      </c>
      <c r="I9" s="1041"/>
      <c r="J9" s="603">
        <v>11400000</v>
      </c>
      <c r="K9" s="22" t="s">
        <v>3472</v>
      </c>
      <c r="L9" s="563" t="s">
        <v>3692</v>
      </c>
      <c r="M9" s="22" t="s">
        <v>3693</v>
      </c>
      <c r="N9" s="22" t="s">
        <v>9</v>
      </c>
      <c r="O9" s="22" t="s">
        <v>3686</v>
      </c>
      <c r="P9" s="22" t="s">
        <v>3687</v>
      </c>
      <c r="Q9" s="563"/>
      <c r="R9" s="563" t="s">
        <v>29</v>
      </c>
      <c r="S9" s="584"/>
      <c r="T9" s="915">
        <f t="shared" si="0"/>
        <v>11400000</v>
      </c>
      <c r="U9" s="563" t="s">
        <v>172</v>
      </c>
      <c r="V9" s="563" t="s">
        <v>176</v>
      </c>
      <c r="W9" s="563"/>
      <c r="X9" s="563" t="s">
        <v>3694</v>
      </c>
      <c r="Y9" s="563"/>
      <c r="Z9" s="563"/>
      <c r="AA9" s="1041"/>
      <c r="AB9" s="563"/>
      <c r="AC9" s="1041"/>
      <c r="AD9" s="1097" t="s">
        <v>81</v>
      </c>
      <c r="AE9" s="915">
        <f t="shared" si="1"/>
        <v>11400000</v>
      </c>
      <c r="AF9" s="563" t="s">
        <v>172</v>
      </c>
      <c r="AG9" s="563"/>
      <c r="AH9" s="563"/>
      <c r="AI9" s="563" t="s">
        <v>3694</v>
      </c>
      <c r="AJ9" s="563"/>
      <c r="AK9" s="1041"/>
      <c r="AL9" s="803"/>
      <c r="AM9" s="563" t="s">
        <v>171</v>
      </c>
      <c r="AN9" s="915">
        <f t="shared" si="2"/>
        <v>11400000</v>
      </c>
      <c r="AO9" s="1097" t="s">
        <v>172</v>
      </c>
      <c r="AP9" s="1041"/>
      <c r="AQ9" s="1041"/>
      <c r="AR9" s="1041" t="s">
        <v>3694</v>
      </c>
      <c r="AS9" s="1041"/>
      <c r="AT9" s="1041"/>
      <c r="AU9" s="1041"/>
      <c r="AV9" s="1041"/>
      <c r="AW9" s="1042"/>
      <c r="AX9" s="1041"/>
      <c r="AY9" s="1041"/>
      <c r="AZ9" s="1041"/>
      <c r="BA9" s="1041"/>
      <c r="BB9" s="1041"/>
      <c r="BC9" s="1041"/>
      <c r="BD9" s="1041"/>
      <c r="BE9" s="1042"/>
      <c r="BF9" s="1043"/>
      <c r="BG9" s="1043"/>
      <c r="BH9" s="1043"/>
      <c r="BI9" s="1043"/>
      <c r="BJ9" s="1043"/>
      <c r="BK9" s="1043"/>
      <c r="BL9" s="1043"/>
      <c r="BM9" s="1043"/>
      <c r="BN9" s="1043"/>
      <c r="BO9" s="1042"/>
      <c r="BP9" s="1042"/>
      <c r="BQ9" s="1039" t="s">
        <v>3661</v>
      </c>
      <c r="BR9" s="1039" t="s">
        <v>3662</v>
      </c>
      <c r="BS9" s="30" t="s">
        <v>3711</v>
      </c>
      <c r="BT9" s="889"/>
      <c r="BU9" s="30" t="s">
        <v>3712</v>
      </c>
      <c r="BV9" s="889"/>
      <c r="BW9" s="889" t="s">
        <v>3713</v>
      </c>
      <c r="BX9" s="889"/>
      <c r="BY9" s="889"/>
      <c r="BZ9" s="889"/>
      <c r="CA9" s="889"/>
      <c r="CB9" s="889"/>
      <c r="CC9" s="889"/>
      <c r="CD9" s="257"/>
      <c r="CE9" s="257"/>
      <c r="CF9" s="257"/>
      <c r="CG9" s="30"/>
      <c r="CH9" s="257"/>
      <c r="CI9" s="257"/>
      <c r="CJ9" s="742"/>
    </row>
    <row r="10" spans="1:88" s="546" customFormat="1" ht="48">
      <c r="A10" s="22"/>
      <c r="B10" s="602"/>
      <c r="C10" s="1039" t="s">
        <v>3690</v>
      </c>
      <c r="D10" s="1040" t="s">
        <v>3714</v>
      </c>
      <c r="E10" s="563" t="s">
        <v>14</v>
      </c>
      <c r="F10" s="22">
        <v>2019</v>
      </c>
      <c r="G10" s="22">
        <v>2019</v>
      </c>
      <c r="H10" s="22">
        <v>10</v>
      </c>
      <c r="I10" s="1041"/>
      <c r="J10" s="603">
        <v>10125000</v>
      </c>
      <c r="K10" s="22" t="s">
        <v>3472</v>
      </c>
      <c r="L10" s="563" t="s">
        <v>3715</v>
      </c>
      <c r="M10" s="22" t="s">
        <v>3693</v>
      </c>
      <c r="N10" s="22" t="s">
        <v>9</v>
      </c>
      <c r="O10" s="22" t="s">
        <v>3686</v>
      </c>
      <c r="P10" s="22" t="s">
        <v>3687</v>
      </c>
      <c r="Q10" s="563"/>
      <c r="R10" s="563" t="s">
        <v>30</v>
      </c>
      <c r="S10" s="584"/>
      <c r="T10" s="915">
        <f t="shared" si="0"/>
        <v>10125000</v>
      </c>
      <c r="U10" s="563" t="s">
        <v>172</v>
      </c>
      <c r="V10" s="563"/>
      <c r="W10" s="563"/>
      <c r="X10" s="563" t="s">
        <v>3694</v>
      </c>
      <c r="Y10" s="563"/>
      <c r="Z10" s="563"/>
      <c r="AA10" s="1041"/>
      <c r="AB10" s="563"/>
      <c r="AC10" s="1041"/>
      <c r="AD10" s="1097" t="s">
        <v>23</v>
      </c>
      <c r="AE10" s="915">
        <f t="shared" si="1"/>
        <v>10125000</v>
      </c>
      <c r="AF10" s="563" t="s">
        <v>172</v>
      </c>
      <c r="AG10" s="563"/>
      <c r="AH10" s="563"/>
      <c r="AI10" s="563" t="s">
        <v>3694</v>
      </c>
      <c r="AJ10" s="563"/>
      <c r="AK10" s="1041"/>
      <c r="AL10" s="803"/>
      <c r="AM10" s="563" t="s">
        <v>171</v>
      </c>
      <c r="AN10" s="915">
        <f t="shared" si="2"/>
        <v>10125000</v>
      </c>
      <c r="AO10" s="1097" t="s">
        <v>172</v>
      </c>
      <c r="AP10" s="1041"/>
      <c r="AQ10" s="1041"/>
      <c r="AR10" s="1041" t="s">
        <v>3694</v>
      </c>
      <c r="AS10" s="1041"/>
      <c r="AT10" s="1041"/>
      <c r="AU10" s="1041"/>
      <c r="AV10" s="1041"/>
      <c r="AW10" s="1042"/>
      <c r="AX10" s="1041"/>
      <c r="AY10" s="1041"/>
      <c r="AZ10" s="1041"/>
      <c r="BA10" s="1041"/>
      <c r="BB10" s="1041"/>
      <c r="BC10" s="1041"/>
      <c r="BD10" s="1041"/>
      <c r="BE10" s="1042"/>
      <c r="BF10" s="1043"/>
      <c r="BG10" s="1043"/>
      <c r="BH10" s="1043"/>
      <c r="BI10" s="1043"/>
      <c r="BJ10" s="1043"/>
      <c r="BK10" s="1043"/>
      <c r="BL10" s="1043"/>
      <c r="BM10" s="1043"/>
      <c r="BN10" s="1043"/>
      <c r="BO10" s="1042"/>
      <c r="BP10" s="1042"/>
      <c r="BQ10" s="1039" t="s">
        <v>3661</v>
      </c>
      <c r="BR10" t="s">
        <v>3662</v>
      </c>
      <c r="BS10" s="30" t="s">
        <v>3716</v>
      </c>
      <c r="BT10" s="889"/>
      <c r="BU10" s="30" t="s">
        <v>3717</v>
      </c>
      <c r="BV10" s="889"/>
      <c r="BW10" s="889"/>
      <c r="BX10" s="889"/>
      <c r="BY10" s="889"/>
      <c r="BZ10" s="889"/>
      <c r="CA10" s="889"/>
      <c r="CB10" s="889"/>
      <c r="CC10" s="889"/>
      <c r="CD10" s="257"/>
      <c r="CE10" s="257"/>
      <c r="CF10" s="257"/>
      <c r="CG10" s="30"/>
      <c r="CH10" s="257"/>
      <c r="CI10" s="257"/>
      <c r="CJ10" s="742"/>
    </row>
    <row r="11" spans="1:88" s="546" customFormat="1" ht="43.2">
      <c r="A11" s="22"/>
      <c r="B11" s="602"/>
      <c r="C11" s="1039" t="s">
        <v>3690</v>
      </c>
      <c r="D11" s="1040" t="s">
        <v>3718</v>
      </c>
      <c r="E11" s="563" t="s">
        <v>14</v>
      </c>
      <c r="F11" s="22">
        <v>2019</v>
      </c>
      <c r="G11" s="22">
        <v>2019</v>
      </c>
      <c r="H11" s="22">
        <v>5</v>
      </c>
      <c r="I11" s="1041"/>
      <c r="J11" s="603">
        <v>11875000</v>
      </c>
      <c r="K11" s="22" t="s">
        <v>3472</v>
      </c>
      <c r="L11" s="563" t="s">
        <v>3692</v>
      </c>
      <c r="M11" s="22" t="s">
        <v>3693</v>
      </c>
      <c r="N11" s="22" t="s">
        <v>9</v>
      </c>
      <c r="O11" s="22" t="s">
        <v>3686</v>
      </c>
      <c r="P11" s="22" t="s">
        <v>3687</v>
      </c>
      <c r="Q11" s="563"/>
      <c r="R11" s="563" t="s">
        <v>28</v>
      </c>
      <c r="S11" s="584"/>
      <c r="T11" s="915">
        <f t="shared" si="0"/>
        <v>11875000</v>
      </c>
      <c r="U11" s="563" t="s">
        <v>176</v>
      </c>
      <c r="V11" s="563"/>
      <c r="W11" s="563"/>
      <c r="X11" s="563" t="s">
        <v>3694</v>
      </c>
      <c r="Y11" s="563"/>
      <c r="Z11" s="563"/>
      <c r="AA11" s="1041"/>
      <c r="AB11" s="563"/>
      <c r="AC11" s="1041"/>
      <c r="AD11" s="1097" t="s">
        <v>85</v>
      </c>
      <c r="AE11" s="915">
        <f t="shared" si="1"/>
        <v>11875000</v>
      </c>
      <c r="AF11" s="563" t="s">
        <v>176</v>
      </c>
      <c r="AG11" s="563"/>
      <c r="AH11" s="563"/>
      <c r="AI11" s="563" t="s">
        <v>3694</v>
      </c>
      <c r="AJ11" s="563"/>
      <c r="AK11" s="1041"/>
      <c r="AL11" s="803"/>
      <c r="AM11" s="563"/>
      <c r="AN11" s="915"/>
      <c r="AO11" s="1097"/>
      <c r="AP11" s="1041"/>
      <c r="AQ11" s="1041"/>
      <c r="AR11" s="1041"/>
      <c r="AS11" s="1041"/>
      <c r="AT11" s="1041"/>
      <c r="AU11" s="1041"/>
      <c r="AV11" s="1041"/>
      <c r="AW11" s="1042"/>
      <c r="AX11" s="1041"/>
      <c r="AY11" s="1041"/>
      <c r="AZ11" s="1041"/>
      <c r="BA11" s="1041"/>
      <c r="BB11" s="1041"/>
      <c r="BC11" s="1041"/>
      <c r="BD11" s="1041"/>
      <c r="BE11" s="1042"/>
      <c r="BF11" s="1043"/>
      <c r="BG11" s="1043"/>
      <c r="BH11" s="1043"/>
      <c r="BI11" s="1043"/>
      <c r="BJ11" s="1043"/>
      <c r="BK11" s="1043"/>
      <c r="BL11" s="1043"/>
      <c r="BM11" s="1043"/>
      <c r="BN11" s="1043"/>
      <c r="BO11" s="1042"/>
      <c r="BP11" s="1042"/>
      <c r="BQ11" s="1039" t="s">
        <v>3661</v>
      </c>
      <c r="BR11" s="1039" t="s">
        <v>3662</v>
      </c>
      <c r="BS11" s="30" t="s">
        <v>1527</v>
      </c>
      <c r="BT11" s="889"/>
      <c r="BU11" s="30" t="s">
        <v>3719</v>
      </c>
      <c r="BV11" s="889"/>
      <c r="BW11" s="889"/>
      <c r="BX11" s="889"/>
      <c r="BY11" s="889"/>
      <c r="BZ11" s="889"/>
      <c r="CA11" s="889"/>
      <c r="CB11" s="889"/>
      <c r="CC11" s="889"/>
      <c r="CD11" s="257"/>
      <c r="CE11" s="257"/>
      <c r="CF11" s="257"/>
      <c r="CG11" s="30"/>
      <c r="CH11" s="257"/>
      <c r="CI11" s="257"/>
      <c r="CJ11" s="742"/>
    </row>
    <row r="12" spans="1:88" s="546" customFormat="1" ht="72">
      <c r="A12" s="22"/>
      <c r="B12" s="602"/>
      <c r="C12" s="1039" t="s">
        <v>3690</v>
      </c>
      <c r="D12" s="1040" t="s">
        <v>3720</v>
      </c>
      <c r="E12" s="563" t="s">
        <v>14</v>
      </c>
      <c r="F12" s="22">
        <v>2019</v>
      </c>
      <c r="G12" s="22">
        <v>2019</v>
      </c>
      <c r="H12" s="22">
        <v>8</v>
      </c>
      <c r="I12" s="1041"/>
      <c r="J12" s="603">
        <v>3748000</v>
      </c>
      <c r="K12" s="22" t="s">
        <v>3472</v>
      </c>
      <c r="L12" s="563" t="s">
        <v>3721</v>
      </c>
      <c r="M12" s="22" t="s">
        <v>3693</v>
      </c>
      <c r="N12" s="22" t="s">
        <v>9</v>
      </c>
      <c r="O12" s="22" t="s">
        <v>3686</v>
      </c>
      <c r="P12" s="22" t="s">
        <v>3687</v>
      </c>
      <c r="Q12" s="563"/>
      <c r="R12" s="563" t="s">
        <v>16</v>
      </c>
      <c r="S12" s="584"/>
      <c r="T12" s="915">
        <f t="shared" si="0"/>
        <v>3748000</v>
      </c>
      <c r="U12" s="563" t="s">
        <v>179</v>
      </c>
      <c r="V12" s="563"/>
      <c r="W12" s="563"/>
      <c r="X12" s="563" t="s">
        <v>3688</v>
      </c>
      <c r="Y12" s="563"/>
      <c r="Z12" s="563"/>
      <c r="AA12" s="1041"/>
      <c r="AB12" s="563"/>
      <c r="AC12" s="1041"/>
      <c r="AD12" s="1097" t="s">
        <v>57</v>
      </c>
      <c r="AE12" s="915">
        <f t="shared" si="1"/>
        <v>3748000</v>
      </c>
      <c r="AF12" s="563" t="s">
        <v>169</v>
      </c>
      <c r="AG12" s="563"/>
      <c r="AH12" s="563"/>
      <c r="AI12" s="563" t="s">
        <v>3694</v>
      </c>
      <c r="AJ12" s="563"/>
      <c r="AK12" s="1041"/>
      <c r="AL12" s="803"/>
      <c r="AM12" s="563" t="s">
        <v>93</v>
      </c>
      <c r="AN12" s="915">
        <f t="shared" si="2"/>
        <v>3748000</v>
      </c>
      <c r="AO12" s="1097" t="s">
        <v>179</v>
      </c>
      <c r="AP12" s="1041"/>
      <c r="AQ12" s="1041"/>
      <c r="AR12" s="1041" t="s">
        <v>3688</v>
      </c>
      <c r="AS12" s="1041"/>
      <c r="AT12" s="1041"/>
      <c r="AU12" s="1041"/>
      <c r="AV12" s="1041"/>
      <c r="AW12" s="1042"/>
      <c r="AX12" s="1041"/>
      <c r="AY12" s="1041"/>
      <c r="AZ12" s="1041"/>
      <c r="BA12" s="1041"/>
      <c r="BB12" s="1041"/>
      <c r="BC12" s="1041"/>
      <c r="BD12" s="1041"/>
      <c r="BE12" s="1042"/>
      <c r="BF12" s="1043"/>
      <c r="BG12" s="1043"/>
      <c r="BH12" s="1043"/>
      <c r="BI12" s="1043"/>
      <c r="BJ12" s="1043"/>
      <c r="BK12" s="1043"/>
      <c r="BL12" s="1043"/>
      <c r="BM12" s="1043"/>
      <c r="BN12" s="1043"/>
      <c r="BO12" s="1042"/>
      <c r="BP12" s="1042"/>
      <c r="BQ12" s="1039" t="s">
        <v>3661</v>
      </c>
      <c r="BR12" s="1039" t="s">
        <v>3662</v>
      </c>
      <c r="BS12" s="30" t="s">
        <v>3722</v>
      </c>
      <c r="BT12" s="889"/>
      <c r="BU12" s="30"/>
      <c r="BV12" s="889"/>
      <c r="BW12" s="889"/>
      <c r="BX12" s="889"/>
      <c r="BY12" s="889"/>
      <c r="BZ12" s="889"/>
      <c r="CA12" s="889"/>
      <c r="CB12" s="889"/>
      <c r="CC12" s="889"/>
      <c r="CD12" s="257"/>
      <c r="CE12" s="257"/>
      <c r="CF12" s="257"/>
      <c r="CG12" s="30"/>
      <c r="CH12" s="257"/>
      <c r="CI12" s="257"/>
      <c r="CJ12" s="742"/>
    </row>
    <row r="13" spans="1:88" s="546" customFormat="1" ht="43.2">
      <c r="A13" s="22"/>
      <c r="B13" s="602"/>
      <c r="C13" s="1039" t="s">
        <v>3690</v>
      </c>
      <c r="D13" s="1040" t="s">
        <v>3723</v>
      </c>
      <c r="E13" s="563" t="s">
        <v>14</v>
      </c>
      <c r="F13" s="22">
        <v>2019</v>
      </c>
      <c r="G13" s="22">
        <v>2019</v>
      </c>
      <c r="H13" s="22">
        <v>10</v>
      </c>
      <c r="I13" s="1041"/>
      <c r="J13" s="603">
        <v>9400000</v>
      </c>
      <c r="K13" s="22" t="s">
        <v>3472</v>
      </c>
      <c r="L13" s="563" t="s">
        <v>3724</v>
      </c>
      <c r="M13" s="22" t="s">
        <v>3693</v>
      </c>
      <c r="N13" s="22" t="s">
        <v>9</v>
      </c>
      <c r="O13" s="22" t="s">
        <v>3686</v>
      </c>
      <c r="P13" s="22" t="s">
        <v>3687</v>
      </c>
      <c r="Q13" s="563"/>
      <c r="R13" s="563" t="s">
        <v>23</v>
      </c>
      <c r="S13" s="584"/>
      <c r="T13" s="915">
        <f t="shared" si="0"/>
        <v>9400000</v>
      </c>
      <c r="U13" s="563" t="s">
        <v>172</v>
      </c>
      <c r="V13" s="563"/>
      <c r="W13" s="563"/>
      <c r="X13" s="563" t="s">
        <v>3694</v>
      </c>
      <c r="Y13" s="563"/>
      <c r="Z13" s="563"/>
      <c r="AA13" s="1041"/>
      <c r="AB13" s="563"/>
      <c r="AC13" s="1041"/>
      <c r="AD13" s="1097" t="s">
        <v>30</v>
      </c>
      <c r="AE13" s="915">
        <f t="shared" si="1"/>
        <v>9400000</v>
      </c>
      <c r="AF13" s="563" t="s">
        <v>172</v>
      </c>
      <c r="AG13" s="563"/>
      <c r="AH13" s="563"/>
      <c r="AI13" s="563" t="s">
        <v>3694</v>
      </c>
      <c r="AJ13" s="563"/>
      <c r="AK13" s="1041"/>
      <c r="AL13" s="803"/>
      <c r="AM13" s="1097" t="s">
        <v>81</v>
      </c>
      <c r="AN13" s="915">
        <f t="shared" si="2"/>
        <v>9400000</v>
      </c>
      <c r="AO13" s="1097" t="s">
        <v>172</v>
      </c>
      <c r="AP13" s="1041"/>
      <c r="AQ13" s="1041"/>
      <c r="AR13" s="1041" t="s">
        <v>3694</v>
      </c>
      <c r="AS13" s="1041"/>
      <c r="AT13" s="1041"/>
      <c r="AU13" s="1041"/>
      <c r="AV13" s="1041"/>
      <c r="AW13" s="1042"/>
      <c r="AX13" s="1041"/>
      <c r="AY13" s="1041"/>
      <c r="AZ13" s="1041"/>
      <c r="BA13" s="1041"/>
      <c r="BB13" s="1041"/>
      <c r="BC13" s="1041"/>
      <c r="BD13" s="1041"/>
      <c r="BE13" s="1042"/>
      <c r="BF13" s="1043"/>
      <c r="BG13" s="1043"/>
      <c r="BH13" s="1043"/>
      <c r="BI13" s="1043"/>
      <c r="BJ13" s="1043"/>
      <c r="BK13" s="1043"/>
      <c r="BL13" s="1043"/>
      <c r="BM13" s="1043"/>
      <c r="BN13" s="1043"/>
      <c r="BO13" s="1042"/>
      <c r="BP13" s="1042"/>
      <c r="BQ13" s="1039" t="s">
        <v>3661</v>
      </c>
      <c r="BR13" s="1039" t="s">
        <v>3662</v>
      </c>
      <c r="BS13" s="30" t="s">
        <v>3725</v>
      </c>
      <c r="BT13" s="889"/>
      <c r="BU13" s="30"/>
      <c r="BV13" s="889"/>
      <c r="BW13" s="889"/>
      <c r="BX13" s="889"/>
      <c r="BY13" s="889"/>
      <c r="BZ13" s="889"/>
      <c r="CA13" s="889"/>
      <c r="CB13" s="889"/>
      <c r="CC13" s="889"/>
      <c r="CD13" s="257"/>
      <c r="CE13" s="257"/>
      <c r="CF13" s="257"/>
      <c r="CG13" s="30"/>
      <c r="CH13" s="257"/>
      <c r="CI13" s="257"/>
      <c r="CJ13" s="742"/>
    </row>
    <row r="14" spans="1:88" s="546" customFormat="1" ht="43.2">
      <c r="A14" s="22"/>
      <c r="B14" s="602"/>
      <c r="C14" s="1039" t="s">
        <v>3690</v>
      </c>
      <c r="D14" s="1040" t="s">
        <v>3726</v>
      </c>
      <c r="E14" s="563" t="s">
        <v>14</v>
      </c>
      <c r="F14" s="22">
        <v>2019</v>
      </c>
      <c r="G14" s="22">
        <v>2019</v>
      </c>
      <c r="H14" s="22">
        <v>8</v>
      </c>
      <c r="I14" s="1041"/>
      <c r="J14" s="603">
        <v>5296000</v>
      </c>
      <c r="K14" s="22" t="s">
        <v>3472</v>
      </c>
      <c r="L14" s="563" t="s">
        <v>3697</v>
      </c>
      <c r="M14" s="22" t="s">
        <v>3693</v>
      </c>
      <c r="N14" s="22" t="s">
        <v>9</v>
      </c>
      <c r="O14" s="22" t="s">
        <v>3686</v>
      </c>
      <c r="P14" s="22" t="s">
        <v>3687</v>
      </c>
      <c r="Q14" s="563"/>
      <c r="R14" s="563" t="s">
        <v>15</v>
      </c>
      <c r="S14" s="584"/>
      <c r="T14" s="915">
        <f t="shared" si="0"/>
        <v>5296000</v>
      </c>
      <c r="U14" s="563" t="s">
        <v>197</v>
      </c>
      <c r="V14" s="563" t="s">
        <v>269</v>
      </c>
      <c r="W14" s="563"/>
      <c r="X14" s="563" t="s">
        <v>3688</v>
      </c>
      <c r="Y14" s="563"/>
      <c r="Z14" s="563"/>
      <c r="AA14" s="1041"/>
      <c r="AB14" s="563"/>
      <c r="AC14" s="1041"/>
      <c r="AD14" s="1097" t="s">
        <v>31</v>
      </c>
      <c r="AE14" s="915">
        <f t="shared" si="1"/>
        <v>5296000</v>
      </c>
      <c r="AF14" s="563" t="s">
        <v>197</v>
      </c>
      <c r="AG14" s="563"/>
      <c r="AH14" s="563"/>
      <c r="AI14" s="563" t="s">
        <v>3688</v>
      </c>
      <c r="AJ14" s="563"/>
      <c r="AK14" s="1041"/>
      <c r="AL14" s="803"/>
      <c r="AM14" s="563" t="s">
        <v>3727</v>
      </c>
      <c r="AN14" s="915">
        <f t="shared" si="2"/>
        <v>5296000</v>
      </c>
      <c r="AO14" s="1097"/>
      <c r="AP14" s="1041"/>
      <c r="AQ14" s="1041"/>
      <c r="AR14" s="1041"/>
      <c r="AS14" s="1041"/>
      <c r="AT14" s="1041"/>
      <c r="AU14" s="1041"/>
      <c r="AV14" s="1041"/>
      <c r="AW14" s="1042"/>
      <c r="AX14" s="1041"/>
      <c r="AY14" s="1041"/>
      <c r="AZ14" s="1041"/>
      <c r="BA14" s="1041"/>
      <c r="BB14" s="1041"/>
      <c r="BC14" s="1041"/>
      <c r="BD14" s="1041"/>
      <c r="BE14" s="1042"/>
      <c r="BF14" s="1043"/>
      <c r="BG14" s="1043"/>
      <c r="BH14" s="1043"/>
      <c r="BI14" s="1043"/>
      <c r="BJ14" s="1043"/>
      <c r="BK14" s="1043"/>
      <c r="BL14" s="1043"/>
      <c r="BM14" s="1043"/>
      <c r="BN14" s="1043"/>
      <c r="BO14" s="1042"/>
      <c r="BP14" s="1042"/>
      <c r="BQ14" s="1039" t="s">
        <v>3661</v>
      </c>
      <c r="BR14" s="1039" t="s">
        <v>3662</v>
      </c>
      <c r="BS14" s="30" t="s">
        <v>3728</v>
      </c>
      <c r="BT14" s="889"/>
      <c r="BU14" s="30"/>
      <c r="BV14" s="889"/>
      <c r="BW14" s="889"/>
      <c r="BX14" s="889"/>
      <c r="BY14" s="889"/>
      <c r="BZ14" s="889"/>
      <c r="CA14" s="889"/>
      <c r="CB14" s="889"/>
      <c r="CC14" s="889"/>
      <c r="CD14" s="257"/>
      <c r="CE14" s="257"/>
      <c r="CF14" s="257"/>
      <c r="CG14" s="30"/>
      <c r="CH14" s="257"/>
      <c r="CI14" s="257"/>
      <c r="CJ14" s="742"/>
    </row>
    <row r="15" spans="1:88" s="546" customFormat="1" ht="43.2">
      <c r="A15" s="22"/>
      <c r="B15" s="602"/>
      <c r="C15" s="1039" t="s">
        <v>3690</v>
      </c>
      <c r="D15" s="1040" t="s">
        <v>3729</v>
      </c>
      <c r="E15" s="563" t="s">
        <v>14</v>
      </c>
      <c r="F15" s="22">
        <v>2019</v>
      </c>
      <c r="G15" s="22">
        <v>2019</v>
      </c>
      <c r="H15" s="22">
        <v>6</v>
      </c>
      <c r="I15" s="1041"/>
      <c r="J15" s="603">
        <v>10250000</v>
      </c>
      <c r="K15" s="22" t="s">
        <v>3472</v>
      </c>
      <c r="L15" s="563" t="s">
        <v>3692</v>
      </c>
      <c r="M15" s="22" t="s">
        <v>3693</v>
      </c>
      <c r="N15" s="22" t="s">
        <v>9</v>
      </c>
      <c r="O15" s="22" t="s">
        <v>3686</v>
      </c>
      <c r="P15" s="22" t="s">
        <v>3687</v>
      </c>
      <c r="Q15" s="563"/>
      <c r="R15" s="563" t="s">
        <v>19</v>
      </c>
      <c r="S15" s="584"/>
      <c r="T15" s="915">
        <f t="shared" si="0"/>
        <v>10250000</v>
      </c>
      <c r="U15" s="563" t="s">
        <v>176</v>
      </c>
      <c r="V15" s="563"/>
      <c r="W15" s="563"/>
      <c r="X15" s="563" t="s">
        <v>3694</v>
      </c>
      <c r="Y15" s="563"/>
      <c r="Z15" s="563"/>
      <c r="AA15" s="1041"/>
      <c r="AB15" s="563"/>
      <c r="AC15" s="1041"/>
      <c r="AD15" s="1097" t="s">
        <v>76</v>
      </c>
      <c r="AE15" s="915">
        <f t="shared" si="1"/>
        <v>10250000</v>
      </c>
      <c r="AF15" s="563" t="s">
        <v>176</v>
      </c>
      <c r="AG15" s="563"/>
      <c r="AH15" s="563"/>
      <c r="AI15" s="563" t="s">
        <v>3694</v>
      </c>
      <c r="AJ15" s="563"/>
      <c r="AK15" s="1041"/>
      <c r="AL15" s="803"/>
      <c r="AM15" s="563" t="s">
        <v>28</v>
      </c>
      <c r="AN15" s="915">
        <f t="shared" si="2"/>
        <v>10250000</v>
      </c>
      <c r="AO15" s="1097" t="s">
        <v>176</v>
      </c>
      <c r="AP15" s="1041"/>
      <c r="AQ15" s="1041"/>
      <c r="AR15" s="1041" t="s">
        <v>3694</v>
      </c>
      <c r="AS15" s="1041"/>
      <c r="AT15" s="1041"/>
      <c r="AU15" s="1041"/>
      <c r="AV15" s="1041" t="s">
        <v>17</v>
      </c>
      <c r="AW15" s="1042">
        <f t="shared" si="3"/>
        <v>10250000</v>
      </c>
      <c r="AX15" s="1041" t="s">
        <v>169</v>
      </c>
      <c r="AY15" s="1041"/>
      <c r="AZ15" s="1041" t="s">
        <v>3694</v>
      </c>
      <c r="BA15" s="1041"/>
      <c r="BB15" s="1041"/>
      <c r="BC15" s="1041"/>
      <c r="BD15" s="1041"/>
      <c r="BE15" s="1042"/>
      <c r="BF15" s="1043"/>
      <c r="BG15" s="1043"/>
      <c r="BH15" s="1043"/>
      <c r="BI15" s="1043"/>
      <c r="BJ15" s="1043"/>
      <c r="BK15" s="1043"/>
      <c r="BL15" s="1043"/>
      <c r="BM15" s="1043"/>
      <c r="BN15" s="1043"/>
      <c r="BO15" s="1042"/>
      <c r="BP15" s="1042"/>
      <c r="BQ15" s="1039" t="s">
        <v>3661</v>
      </c>
      <c r="BR15" s="1039" t="s">
        <v>3662</v>
      </c>
      <c r="BS15" s="30" t="s">
        <v>3730</v>
      </c>
      <c r="BT15" s="889"/>
      <c r="BU15" s="30" t="s">
        <v>3731</v>
      </c>
      <c r="BV15" s="889"/>
      <c r="BW15" s="889"/>
      <c r="BX15" s="889"/>
      <c r="BY15" s="889"/>
      <c r="BZ15" s="889"/>
      <c r="CA15" s="889"/>
      <c r="CB15" s="889"/>
      <c r="CC15" s="889"/>
      <c r="CD15" s="257"/>
      <c r="CE15" s="257"/>
      <c r="CF15" s="257"/>
      <c r="CG15" s="30"/>
      <c r="CH15" s="257"/>
      <c r="CI15" s="257"/>
      <c r="CJ15" s="742"/>
    </row>
    <row r="16" spans="1:88" s="546" customFormat="1" ht="43.2">
      <c r="A16" s="22" t="s">
        <v>1357</v>
      </c>
      <c r="B16" s="602"/>
      <c r="C16" s="1039" t="s">
        <v>3690</v>
      </c>
      <c r="D16" s="1040" t="s">
        <v>3732</v>
      </c>
      <c r="E16" s="563" t="s">
        <v>14</v>
      </c>
      <c r="F16" s="22">
        <v>2019</v>
      </c>
      <c r="G16" s="22">
        <v>2019</v>
      </c>
      <c r="H16" s="22">
        <v>6</v>
      </c>
      <c r="I16" s="1041"/>
      <c r="J16" s="603">
        <v>6800000</v>
      </c>
      <c r="K16" s="22" t="s">
        <v>3472</v>
      </c>
      <c r="L16" s="563" t="s">
        <v>3733</v>
      </c>
      <c r="M16" s="22" t="s">
        <v>3693</v>
      </c>
      <c r="N16" s="22" t="s">
        <v>9</v>
      </c>
      <c r="O16" s="22" t="s">
        <v>3686</v>
      </c>
      <c r="P16" s="22" t="s">
        <v>3687</v>
      </c>
      <c r="Q16" s="563"/>
      <c r="R16" s="563" t="s">
        <v>36</v>
      </c>
      <c r="S16" s="584"/>
      <c r="T16" s="915">
        <f t="shared" si="0"/>
        <v>6800000</v>
      </c>
      <c r="U16" s="563" t="s">
        <v>197</v>
      </c>
      <c r="V16" s="563"/>
      <c r="W16" s="563"/>
      <c r="X16" s="563" t="s">
        <v>3688</v>
      </c>
      <c r="Y16" s="563"/>
      <c r="Z16" s="563"/>
      <c r="AA16" s="1041"/>
      <c r="AB16" s="563"/>
      <c r="AC16" s="1041"/>
      <c r="AD16" s="1097" t="s">
        <v>3727</v>
      </c>
      <c r="AE16" s="915">
        <f t="shared" si="1"/>
        <v>6800000</v>
      </c>
      <c r="AF16" s="563"/>
      <c r="AG16" s="563"/>
      <c r="AH16" s="563"/>
      <c r="AI16" s="563"/>
      <c r="AJ16" s="563"/>
      <c r="AK16" s="1041"/>
      <c r="AL16" s="803"/>
      <c r="AM16" s="563" t="s">
        <v>13</v>
      </c>
      <c r="AN16" s="915">
        <f t="shared" si="2"/>
        <v>6800000</v>
      </c>
      <c r="AO16" s="1097" t="s">
        <v>197</v>
      </c>
      <c r="AP16" s="1041"/>
      <c r="AQ16" s="1041"/>
      <c r="AR16" s="1041" t="s">
        <v>3688</v>
      </c>
      <c r="AS16" s="1041"/>
      <c r="AT16" s="1041"/>
      <c r="AU16" s="1041"/>
      <c r="AV16" s="1041"/>
      <c r="AW16" s="1042"/>
      <c r="AX16" s="1041"/>
      <c r="AY16" s="1041"/>
      <c r="AZ16" s="1041"/>
      <c r="BA16" s="1041"/>
      <c r="BB16" s="1041"/>
      <c r="BC16" s="1041"/>
      <c r="BD16" s="1041"/>
      <c r="BE16" s="1042"/>
      <c r="BF16" s="1043"/>
      <c r="BG16" s="1043"/>
      <c r="BH16" s="1043"/>
      <c r="BI16" s="1043"/>
      <c r="BJ16" s="1043"/>
      <c r="BK16" s="1043"/>
      <c r="BL16" s="1043"/>
      <c r="BM16" s="1043"/>
      <c r="BN16" s="1043"/>
      <c r="BO16" s="1042"/>
      <c r="BP16" s="1042"/>
      <c r="BQ16" s="1039" t="s">
        <v>3661</v>
      </c>
      <c r="BR16" s="1039" t="s">
        <v>3662</v>
      </c>
      <c r="BS16" s="30" t="s">
        <v>3734</v>
      </c>
      <c r="BT16" s="889"/>
      <c r="BU16" s="30"/>
      <c r="BV16" s="889"/>
      <c r="BW16" s="889"/>
      <c r="BX16" s="889"/>
      <c r="BY16" s="889"/>
      <c r="BZ16" s="889"/>
      <c r="CA16" s="889"/>
      <c r="CB16" s="889"/>
      <c r="CC16" s="889"/>
      <c r="CD16" s="257"/>
      <c r="CE16" s="257"/>
      <c r="CF16" s="257"/>
      <c r="CG16" s="30"/>
      <c r="CH16" s="257"/>
      <c r="CI16" s="257"/>
      <c r="CJ16" s="742"/>
    </row>
    <row r="17" spans="1:88" s="546" customFormat="1" ht="43.2">
      <c r="A17" s="22"/>
      <c r="B17" s="602"/>
      <c r="C17" s="1039" t="s">
        <v>3690</v>
      </c>
      <c r="D17" s="1040" t="s">
        <v>3735</v>
      </c>
      <c r="E17" s="563" t="s">
        <v>14</v>
      </c>
      <c r="F17" s="22">
        <v>2019</v>
      </c>
      <c r="G17" s="22">
        <v>2019</v>
      </c>
      <c r="H17" s="22">
        <v>10</v>
      </c>
      <c r="I17" s="1041"/>
      <c r="J17" s="603">
        <v>4800000</v>
      </c>
      <c r="K17" s="22" t="s">
        <v>3472</v>
      </c>
      <c r="L17" s="563" t="s">
        <v>3697</v>
      </c>
      <c r="M17" s="22" t="s">
        <v>3693</v>
      </c>
      <c r="N17" s="22" t="s">
        <v>9</v>
      </c>
      <c r="O17" s="22" t="s">
        <v>3686</v>
      </c>
      <c r="P17" s="22" t="s">
        <v>3687</v>
      </c>
      <c r="Q17" s="563"/>
      <c r="R17" s="563" t="s">
        <v>31</v>
      </c>
      <c r="S17" s="584"/>
      <c r="T17" s="915">
        <f t="shared" si="0"/>
        <v>4800000</v>
      </c>
      <c r="U17" s="563" t="s">
        <v>197</v>
      </c>
      <c r="V17" s="563"/>
      <c r="W17" s="563"/>
      <c r="X17" s="563" t="s">
        <v>3688</v>
      </c>
      <c r="Y17" s="563"/>
      <c r="Z17" s="563"/>
      <c r="AA17" s="1041"/>
      <c r="AB17" s="563"/>
      <c r="AC17" s="1041"/>
      <c r="AD17" s="1097" t="s">
        <v>15</v>
      </c>
      <c r="AE17" s="915">
        <f t="shared" si="1"/>
        <v>4800000</v>
      </c>
      <c r="AF17" s="563" t="s">
        <v>197</v>
      </c>
      <c r="AG17" s="563" t="s">
        <v>269</v>
      </c>
      <c r="AH17" s="563"/>
      <c r="AI17" s="563" t="s">
        <v>3688</v>
      </c>
      <c r="AJ17" s="563"/>
      <c r="AK17" s="1041"/>
      <c r="AL17" s="803"/>
      <c r="AM17" s="563" t="s">
        <v>20</v>
      </c>
      <c r="AN17" s="915">
        <f t="shared" si="2"/>
        <v>4800000</v>
      </c>
      <c r="AO17" s="1097" t="s">
        <v>197</v>
      </c>
      <c r="AP17" s="1041"/>
      <c r="AQ17" s="1041"/>
      <c r="AR17" s="1041" t="s">
        <v>3688</v>
      </c>
      <c r="AS17" s="1041"/>
      <c r="AT17" s="1041"/>
      <c r="AU17" s="1041"/>
      <c r="AV17" s="1041"/>
      <c r="AW17" s="1042"/>
      <c r="AX17" s="1041"/>
      <c r="AY17" s="1041"/>
      <c r="AZ17" s="1041"/>
      <c r="BA17" s="1041"/>
      <c r="BB17" s="1041"/>
      <c r="BC17" s="1041"/>
      <c r="BD17" s="1041"/>
      <c r="BE17" s="1042"/>
      <c r="BF17" s="1043"/>
      <c r="BG17" s="1043"/>
      <c r="BH17" s="1043"/>
      <c r="BI17" s="1043"/>
      <c r="BJ17" s="1043"/>
      <c r="BK17" s="1043"/>
      <c r="BL17" s="1043"/>
      <c r="BM17" s="1043"/>
      <c r="BN17" s="1043"/>
      <c r="BO17" s="1042"/>
      <c r="BP17" s="1042"/>
      <c r="BQ17" s="1039" t="s">
        <v>3661</v>
      </c>
      <c r="BR17" s="1039" t="s">
        <v>3662</v>
      </c>
      <c r="BS17" s="30" t="s">
        <v>715</v>
      </c>
      <c r="BT17" s="889"/>
      <c r="BU17" s="30"/>
      <c r="BV17" s="889"/>
      <c r="BW17" s="889"/>
      <c r="BX17" s="889"/>
      <c r="BY17" s="889"/>
      <c r="BZ17" s="889"/>
      <c r="CA17" s="889"/>
      <c r="CB17" s="889"/>
      <c r="CC17" s="889"/>
      <c r="CD17" s="257"/>
      <c r="CE17" s="257"/>
      <c r="CF17" s="257"/>
      <c r="CG17" s="30"/>
      <c r="CH17" s="257"/>
      <c r="CI17" s="257"/>
      <c r="CJ17" s="742"/>
    </row>
    <row r="18" spans="1:88" s="546" customFormat="1" ht="72">
      <c r="A18" s="22"/>
      <c r="B18" s="602"/>
      <c r="C18" s="1039" t="s">
        <v>3690</v>
      </c>
      <c r="D18" s="1040" t="s">
        <v>3736</v>
      </c>
      <c r="E18" s="563" t="s">
        <v>14</v>
      </c>
      <c r="F18" s="22">
        <v>2019</v>
      </c>
      <c r="G18" s="22">
        <v>2019</v>
      </c>
      <c r="H18" s="22">
        <v>10</v>
      </c>
      <c r="I18" s="1041"/>
      <c r="J18" s="603">
        <v>10748000</v>
      </c>
      <c r="K18" s="22" t="s">
        <v>3472</v>
      </c>
      <c r="L18" s="563" t="s">
        <v>3737</v>
      </c>
      <c r="M18" s="22" t="s">
        <v>3693</v>
      </c>
      <c r="N18" s="22" t="s">
        <v>9</v>
      </c>
      <c r="O18" s="22" t="s">
        <v>3686</v>
      </c>
      <c r="P18" s="22" t="s">
        <v>3687</v>
      </c>
      <c r="Q18" s="563"/>
      <c r="R18" s="563" t="s">
        <v>22</v>
      </c>
      <c r="S18" s="584"/>
      <c r="T18" s="915">
        <f t="shared" si="0"/>
        <v>10748000</v>
      </c>
      <c r="U18" s="563" t="s">
        <v>179</v>
      </c>
      <c r="V18" s="563"/>
      <c r="W18" s="563"/>
      <c r="X18" s="563" t="s">
        <v>3688</v>
      </c>
      <c r="Y18" s="563"/>
      <c r="Z18" s="563"/>
      <c r="AA18" s="1041"/>
      <c r="AB18" s="563"/>
      <c r="AC18" s="1041"/>
      <c r="AD18" s="1097" t="s">
        <v>27</v>
      </c>
      <c r="AE18" s="915">
        <f t="shared" si="1"/>
        <v>10748000</v>
      </c>
      <c r="AF18" s="563" t="s">
        <v>179</v>
      </c>
      <c r="AG18" s="563"/>
      <c r="AH18" s="563"/>
      <c r="AI18" s="563" t="s">
        <v>3688</v>
      </c>
      <c r="AJ18" s="563"/>
      <c r="AK18" s="1041"/>
      <c r="AL18" s="803"/>
      <c r="AM18" s="563" t="s">
        <v>56</v>
      </c>
      <c r="AN18" s="915">
        <f t="shared" si="2"/>
        <v>10748000</v>
      </c>
      <c r="AO18" s="1097" t="s">
        <v>179</v>
      </c>
      <c r="AP18" s="1041"/>
      <c r="AQ18" s="1041"/>
      <c r="AR18" s="1041" t="s">
        <v>3688</v>
      </c>
      <c r="AS18" s="1041"/>
      <c r="AT18" s="1041"/>
      <c r="AU18" s="1041"/>
      <c r="AV18" s="1041" t="s">
        <v>203</v>
      </c>
      <c r="AW18" s="1042">
        <f t="shared" si="3"/>
        <v>10748000</v>
      </c>
      <c r="AX18" s="1041" t="s">
        <v>179</v>
      </c>
      <c r="AY18" s="1041"/>
      <c r="AZ18" s="1041" t="s">
        <v>3688</v>
      </c>
      <c r="BA18" s="1041"/>
      <c r="BB18" s="1041"/>
      <c r="BC18" s="1041"/>
      <c r="BD18" s="1041"/>
      <c r="BE18" s="1042"/>
      <c r="BF18" s="1043"/>
      <c r="BG18" s="1043"/>
      <c r="BH18" s="1043"/>
      <c r="BI18" s="1043"/>
      <c r="BJ18" s="1043"/>
      <c r="BK18" s="1043"/>
      <c r="BL18" s="1043"/>
      <c r="BM18" s="1043"/>
      <c r="BN18" s="1043"/>
      <c r="BO18" s="1042"/>
      <c r="BP18" s="1042"/>
      <c r="BQ18" s="1039" t="s">
        <v>3661</v>
      </c>
      <c r="BR18" s="1039" t="s">
        <v>3662</v>
      </c>
      <c r="BS18" s="30" t="s">
        <v>1388</v>
      </c>
      <c r="BT18" s="889"/>
      <c r="BU18" s="30"/>
      <c r="BV18" s="889"/>
      <c r="BW18" s="889"/>
      <c r="BX18" s="889"/>
      <c r="BY18" s="889"/>
      <c r="BZ18" s="889"/>
      <c r="CA18" s="889"/>
      <c r="CB18" s="889"/>
      <c r="CC18" s="889"/>
      <c r="CD18" s="257"/>
      <c r="CE18" s="257"/>
      <c r="CF18" s="257"/>
      <c r="CG18" s="30"/>
      <c r="CH18" s="257"/>
      <c r="CI18" s="257"/>
      <c r="CJ18" s="742"/>
    </row>
    <row r="19" spans="1:88" s="546" customFormat="1" ht="43.2">
      <c r="A19" s="22"/>
      <c r="B19" s="602"/>
      <c r="C19" s="1039" t="s">
        <v>3690</v>
      </c>
      <c r="D19" s="1040" t="s">
        <v>3738</v>
      </c>
      <c r="E19" s="563" t="s">
        <v>14</v>
      </c>
      <c r="F19" s="22">
        <v>2019</v>
      </c>
      <c r="G19" s="22">
        <v>2019</v>
      </c>
      <c r="H19" s="22">
        <v>3</v>
      </c>
      <c r="I19" s="1041"/>
      <c r="J19" s="603">
        <v>8681500</v>
      </c>
      <c r="K19" s="22" t="s">
        <v>3472</v>
      </c>
      <c r="L19" s="563" t="s">
        <v>3739</v>
      </c>
      <c r="M19" s="22" t="s">
        <v>3693</v>
      </c>
      <c r="N19" s="22" t="s">
        <v>9</v>
      </c>
      <c r="O19" s="22" t="s">
        <v>3686</v>
      </c>
      <c r="P19" s="22" t="s">
        <v>3687</v>
      </c>
      <c r="Q19" s="563"/>
      <c r="R19" s="563" t="s">
        <v>17</v>
      </c>
      <c r="S19" s="584"/>
      <c r="T19" s="915">
        <f t="shared" si="0"/>
        <v>8681500</v>
      </c>
      <c r="U19" s="563" t="s">
        <v>169</v>
      </c>
      <c r="V19" s="563"/>
      <c r="W19" s="563"/>
      <c r="X19" s="563" t="s">
        <v>3694</v>
      </c>
      <c r="Y19" s="563"/>
      <c r="Z19" s="563"/>
      <c r="AA19" s="1041"/>
      <c r="AB19" s="563"/>
      <c r="AC19" s="1041"/>
      <c r="AD19" s="1097" t="s">
        <v>3701</v>
      </c>
      <c r="AE19" s="915">
        <f t="shared" si="1"/>
        <v>8681500</v>
      </c>
      <c r="AF19" s="563" t="s">
        <v>169</v>
      </c>
      <c r="AG19" s="563"/>
      <c r="AH19" s="563"/>
      <c r="AI19" s="563" t="s">
        <v>3694</v>
      </c>
      <c r="AJ19" s="563"/>
      <c r="AK19" s="1041"/>
      <c r="AL19" s="803"/>
      <c r="AM19" s="563"/>
      <c r="AN19" s="915"/>
      <c r="AO19" s="1097"/>
      <c r="AP19" s="1041"/>
      <c r="AQ19" s="1041"/>
      <c r="AR19" s="1041"/>
      <c r="AS19" s="1041"/>
      <c r="AT19" s="1041"/>
      <c r="AU19" s="1041"/>
      <c r="AV19" s="1041"/>
      <c r="AW19" s="1042"/>
      <c r="AX19" s="1041"/>
      <c r="AY19" s="1041"/>
      <c r="AZ19" s="1041"/>
      <c r="BA19" s="1041"/>
      <c r="BB19" s="1041"/>
      <c r="BC19" s="1041"/>
      <c r="BD19" s="1041"/>
      <c r="BE19" s="1042"/>
      <c r="BF19" s="1043"/>
      <c r="BG19" s="1043"/>
      <c r="BH19" s="1043"/>
      <c r="BI19" s="1043"/>
      <c r="BJ19" s="1043"/>
      <c r="BK19" s="1043"/>
      <c r="BL19" s="1043"/>
      <c r="BM19" s="1043"/>
      <c r="BN19" s="1043"/>
      <c r="BO19" s="1042"/>
      <c r="BP19" s="1042"/>
      <c r="BQ19" s="1039" t="s">
        <v>3661</v>
      </c>
      <c r="BR19" s="1039" t="s">
        <v>3662</v>
      </c>
      <c r="BS19" s="30" t="s">
        <v>3740</v>
      </c>
      <c r="BT19" s="889"/>
      <c r="BU19" s="30" t="s">
        <v>3741</v>
      </c>
      <c r="BV19" s="889"/>
      <c r="BW19" s="889"/>
      <c r="BX19" s="889"/>
      <c r="BY19" s="889"/>
      <c r="BZ19" s="889"/>
      <c r="CA19" s="889"/>
      <c r="CB19" s="889"/>
      <c r="CC19" s="889"/>
      <c r="CD19" s="257"/>
      <c r="CE19" s="257"/>
      <c r="CF19" s="257"/>
      <c r="CG19" s="30"/>
      <c r="CH19" s="257"/>
      <c r="CI19" s="257"/>
      <c r="CJ19" s="742"/>
    </row>
    <row r="20" spans="1:88" s="546" customFormat="1" ht="60">
      <c r="A20" s="22"/>
      <c r="B20" s="602"/>
      <c r="C20" s="1039" t="s">
        <v>3690</v>
      </c>
      <c r="D20" s="1040" t="s">
        <v>3742</v>
      </c>
      <c r="E20" s="563" t="s">
        <v>14</v>
      </c>
      <c r="F20" s="22">
        <v>2019</v>
      </c>
      <c r="G20" s="22">
        <v>2019</v>
      </c>
      <c r="H20" s="22">
        <v>10</v>
      </c>
      <c r="I20" s="1041"/>
      <c r="J20" s="603">
        <v>10025000</v>
      </c>
      <c r="K20" s="22" t="s">
        <v>3472</v>
      </c>
      <c r="L20" s="563" t="s">
        <v>3697</v>
      </c>
      <c r="M20" s="22" t="s">
        <v>3693</v>
      </c>
      <c r="N20" s="22" t="s">
        <v>9</v>
      </c>
      <c r="O20" s="22" t="s">
        <v>3686</v>
      </c>
      <c r="P20" s="22" t="s">
        <v>3687</v>
      </c>
      <c r="Q20" s="563"/>
      <c r="R20" s="563" t="s">
        <v>18</v>
      </c>
      <c r="S20" s="584"/>
      <c r="T20" s="915">
        <f t="shared" si="0"/>
        <v>10025000</v>
      </c>
      <c r="U20" s="563" t="s">
        <v>207</v>
      </c>
      <c r="V20" s="563"/>
      <c r="W20" s="563"/>
      <c r="X20" s="563" t="s">
        <v>3688</v>
      </c>
      <c r="Y20" s="563"/>
      <c r="Z20" s="563"/>
      <c r="AA20" s="1041"/>
      <c r="AB20" s="563"/>
      <c r="AC20" s="1041"/>
      <c r="AD20" s="1097" t="s">
        <v>45</v>
      </c>
      <c r="AE20" s="915">
        <f t="shared" si="1"/>
        <v>10025000</v>
      </c>
      <c r="AF20" s="563" t="s">
        <v>256</v>
      </c>
      <c r="AG20" s="563"/>
      <c r="AH20" s="563"/>
      <c r="AI20" s="563" t="s">
        <v>3688</v>
      </c>
      <c r="AJ20" s="563"/>
      <c r="AK20" s="1041"/>
      <c r="AL20" s="803"/>
      <c r="AM20" s="563" t="s">
        <v>27</v>
      </c>
      <c r="AN20" s="915">
        <f t="shared" si="2"/>
        <v>10025000</v>
      </c>
      <c r="AO20" s="1097" t="s">
        <v>179</v>
      </c>
      <c r="AP20" s="1041"/>
      <c r="AQ20" s="1041"/>
      <c r="AR20" s="1041" t="s">
        <v>3688</v>
      </c>
      <c r="AS20" s="1041"/>
      <c r="AT20" s="1041"/>
      <c r="AU20" s="1041"/>
      <c r="AV20" s="1041" t="s">
        <v>33</v>
      </c>
      <c r="AW20" s="1042">
        <f t="shared" si="3"/>
        <v>10025000</v>
      </c>
      <c r="AX20" s="1041" t="s">
        <v>207</v>
      </c>
      <c r="AY20" s="1041" t="s">
        <v>217</v>
      </c>
      <c r="AZ20" s="1041" t="s">
        <v>3688</v>
      </c>
      <c r="BA20" s="1041"/>
      <c r="BB20" s="1041"/>
      <c r="BC20" s="1041"/>
      <c r="BD20" s="1041"/>
      <c r="BE20" s="1042"/>
      <c r="BF20" s="1043"/>
      <c r="BG20" s="1043"/>
      <c r="BH20" s="1043"/>
      <c r="BI20" s="1043"/>
      <c r="BJ20" s="1043"/>
      <c r="BK20" s="1043"/>
      <c r="BL20" s="1043"/>
      <c r="BM20" s="1043"/>
      <c r="BN20" s="1043"/>
      <c r="BO20" s="1042"/>
      <c r="BP20" s="1042"/>
      <c r="BQ20" s="1039" t="s">
        <v>3661</v>
      </c>
      <c r="BR20" s="1039" t="s">
        <v>3662</v>
      </c>
      <c r="BS20" s="30"/>
      <c r="BT20" s="889"/>
      <c r="BU20" s="30"/>
      <c r="BV20" s="889"/>
      <c r="BW20" s="889"/>
      <c r="BX20" s="889"/>
      <c r="BY20" s="889"/>
      <c r="BZ20" s="889"/>
      <c r="CA20" s="889"/>
      <c r="CB20" s="889"/>
      <c r="CC20" s="889"/>
      <c r="CD20" s="257"/>
      <c r="CE20" s="257"/>
      <c r="CF20" s="257"/>
      <c r="CG20" s="30"/>
      <c r="CH20" s="257"/>
      <c r="CI20" s="257"/>
      <c r="CJ20" s="742"/>
    </row>
    <row r="21" spans="1:88" s="546" customFormat="1" ht="43.2">
      <c r="A21" s="22"/>
      <c r="B21" s="602"/>
      <c r="C21" s="1039" t="s">
        <v>3690</v>
      </c>
      <c r="D21" s="1040" t="s">
        <v>3743</v>
      </c>
      <c r="E21" s="563" t="s">
        <v>14</v>
      </c>
      <c r="F21" s="22">
        <v>2019</v>
      </c>
      <c r="G21" s="22">
        <v>2019</v>
      </c>
      <c r="H21" s="22">
        <v>6</v>
      </c>
      <c r="I21" s="1041"/>
      <c r="J21" s="603">
        <v>6574000</v>
      </c>
      <c r="K21" s="22" t="s">
        <v>3472</v>
      </c>
      <c r="L21" s="563" t="s">
        <v>3744</v>
      </c>
      <c r="M21" s="22" t="s">
        <v>3693</v>
      </c>
      <c r="N21" s="22" t="s">
        <v>9</v>
      </c>
      <c r="O21" s="22" t="s">
        <v>3686</v>
      </c>
      <c r="P21" s="22" t="s">
        <v>3687</v>
      </c>
      <c r="Q21" s="563"/>
      <c r="R21" s="563" t="s">
        <v>26</v>
      </c>
      <c r="S21" s="584"/>
      <c r="T21" s="915">
        <f t="shared" si="0"/>
        <v>6574000</v>
      </c>
      <c r="U21" s="563" t="s">
        <v>176</v>
      </c>
      <c r="V21" s="563"/>
      <c r="W21" s="563"/>
      <c r="X21" s="563" t="s">
        <v>3694</v>
      </c>
      <c r="Y21" s="563"/>
      <c r="Z21" s="563"/>
      <c r="AA21" s="1041"/>
      <c r="AB21" s="563"/>
      <c r="AC21" s="1041"/>
      <c r="AD21" s="1097" t="s">
        <v>28</v>
      </c>
      <c r="AE21" s="915">
        <f t="shared" si="1"/>
        <v>6574000</v>
      </c>
      <c r="AF21" s="563" t="s">
        <v>176</v>
      </c>
      <c r="AG21" s="563"/>
      <c r="AH21" s="563"/>
      <c r="AI21" s="563" t="s">
        <v>3694</v>
      </c>
      <c r="AJ21" s="563"/>
      <c r="AK21" s="1041"/>
      <c r="AL21" s="803"/>
      <c r="AM21" s="563" t="s">
        <v>19</v>
      </c>
      <c r="AN21" s="915">
        <f t="shared" si="2"/>
        <v>6574000</v>
      </c>
      <c r="AO21" s="1097" t="s">
        <v>176</v>
      </c>
      <c r="AP21" s="1041"/>
      <c r="AQ21" s="1041"/>
      <c r="AR21" s="1041" t="s">
        <v>3694</v>
      </c>
      <c r="AS21" s="1041"/>
      <c r="AT21" s="1041"/>
      <c r="AU21" s="1041"/>
      <c r="AV21" s="1041"/>
      <c r="AW21" s="1042"/>
      <c r="AX21" s="1041"/>
      <c r="AY21" s="1041"/>
      <c r="AZ21" s="1041"/>
      <c r="BA21" s="1041"/>
      <c r="BB21" s="1041"/>
      <c r="BC21" s="1041"/>
      <c r="BD21" s="1041"/>
      <c r="BE21" s="1042"/>
      <c r="BF21" s="1043"/>
      <c r="BG21" s="1043"/>
      <c r="BH21" s="1043"/>
      <c r="BI21" s="1043"/>
      <c r="BJ21" s="1043"/>
      <c r="BK21" s="1043"/>
      <c r="BL21" s="1043"/>
      <c r="BM21" s="1043"/>
      <c r="BN21" s="1043"/>
      <c r="BO21" s="1042"/>
      <c r="BP21" s="1042"/>
      <c r="BQ21" s="1039" t="s">
        <v>3661</v>
      </c>
      <c r="BR21" s="1039" t="s">
        <v>3662</v>
      </c>
      <c r="BS21" s="30" t="s">
        <v>3745</v>
      </c>
      <c r="BT21" s="889"/>
      <c r="BU21" s="30" t="s">
        <v>3746</v>
      </c>
      <c r="BV21" s="889"/>
      <c r="BW21" s="889"/>
      <c r="BX21" s="889"/>
      <c r="BY21" s="889"/>
      <c r="BZ21" s="889"/>
      <c r="CA21" s="889"/>
      <c r="CB21" s="889"/>
      <c r="CC21" s="889"/>
      <c r="CD21" s="257"/>
      <c r="CE21" s="257"/>
      <c r="CF21" s="257"/>
      <c r="CG21" s="30"/>
      <c r="CH21" s="257"/>
      <c r="CI21" s="257"/>
      <c r="CJ21" s="742"/>
    </row>
    <row r="22" spans="1:88" s="1171" customFormat="1">
      <c r="A22" s="1156"/>
      <c r="B22" s="1157"/>
      <c r="C22" s="1158"/>
      <c r="D22" s="1159"/>
      <c r="E22" s="1160"/>
      <c r="F22" s="1160"/>
      <c r="G22" s="1160"/>
      <c r="H22" s="1156"/>
      <c r="I22" s="1161"/>
      <c r="J22" s="1162"/>
      <c r="K22" s="1156"/>
      <c r="L22" s="1160"/>
      <c r="M22" s="1156"/>
      <c r="N22" s="1156"/>
      <c r="O22" s="1156"/>
      <c r="P22" s="1156"/>
      <c r="Q22" s="1160"/>
      <c r="R22" s="1160"/>
      <c r="S22" s="1163"/>
      <c r="T22" s="1164"/>
      <c r="U22" s="1160"/>
      <c r="V22" s="1160"/>
      <c r="W22" s="1160"/>
      <c r="X22" s="1160"/>
      <c r="Y22" s="1160"/>
      <c r="Z22" s="1160"/>
      <c r="AA22" s="1161"/>
      <c r="AB22" s="1160"/>
      <c r="AC22" s="1161"/>
      <c r="AD22" s="1161"/>
      <c r="AE22" s="1164"/>
      <c r="AF22" s="1160"/>
      <c r="AG22" s="1160"/>
      <c r="AH22" s="1160"/>
      <c r="AI22" s="1160"/>
      <c r="AJ22" s="1160"/>
      <c r="AK22" s="1161"/>
      <c r="AL22" s="1165"/>
      <c r="AM22" s="1160"/>
      <c r="AN22" s="1164"/>
      <c r="AO22" s="1161"/>
      <c r="AP22" s="1161"/>
      <c r="AQ22" s="1161"/>
      <c r="AR22" s="1161"/>
      <c r="AS22" s="1161"/>
      <c r="AT22" s="1161"/>
      <c r="AU22" s="1161"/>
      <c r="AV22" s="1161"/>
      <c r="AW22" s="1166"/>
      <c r="AX22" s="1161"/>
      <c r="AY22" s="1161"/>
      <c r="AZ22" s="1161"/>
      <c r="BA22" s="1161"/>
      <c r="BB22" s="1161"/>
      <c r="BC22" s="1161"/>
      <c r="BD22" s="1161"/>
      <c r="BE22" s="1166"/>
      <c r="BF22" s="1167"/>
      <c r="BG22" s="1167"/>
      <c r="BH22" s="1167"/>
      <c r="BI22" s="1167"/>
      <c r="BJ22" s="1167"/>
      <c r="BK22" s="1167"/>
      <c r="BL22" s="1167"/>
      <c r="BM22" s="1167"/>
      <c r="BN22" s="1167"/>
      <c r="BO22" s="1166"/>
      <c r="BP22" s="1166"/>
      <c r="BQ22" s="1158"/>
      <c r="BR22" s="1156"/>
      <c r="BS22" s="589"/>
      <c r="BT22" s="1168"/>
      <c r="BU22" s="589"/>
      <c r="BV22" s="1168"/>
      <c r="BW22" s="1168"/>
      <c r="BX22" s="1168"/>
      <c r="BY22" s="1168"/>
      <c r="BZ22" s="1168"/>
      <c r="CA22" s="1168"/>
      <c r="CB22" s="1168"/>
      <c r="CC22" s="1168"/>
      <c r="CD22" s="1169"/>
      <c r="CE22" s="1169"/>
      <c r="CF22" s="1169"/>
      <c r="CG22" s="589"/>
      <c r="CH22" s="1169"/>
      <c r="CI22" s="1169"/>
      <c r="CJ22" s="1170"/>
    </row>
    <row r="23" spans="1:88" s="6" customFormat="1" ht="87" customHeight="1">
      <c r="A23" s="22">
        <v>1</v>
      </c>
      <c r="B23" s="602" t="s">
        <v>3747</v>
      </c>
      <c r="C23" s="22" t="s">
        <v>3748</v>
      </c>
      <c r="D23" s="560" t="s">
        <v>3749</v>
      </c>
      <c r="E23" s="22" t="s">
        <v>14</v>
      </c>
      <c r="F23" s="22">
        <v>2020</v>
      </c>
      <c r="G23" s="22">
        <v>2020</v>
      </c>
      <c r="H23" s="22">
        <v>10</v>
      </c>
      <c r="I23" s="22" t="s">
        <v>3750</v>
      </c>
      <c r="J23" s="603">
        <v>4563200</v>
      </c>
      <c r="K23" s="22" t="s">
        <v>3472</v>
      </c>
      <c r="L23" s="22">
        <v>1</v>
      </c>
      <c r="M23" s="22"/>
      <c r="N23" s="22" t="s">
        <v>9</v>
      </c>
      <c r="O23" s="22" t="s">
        <v>3686</v>
      </c>
      <c r="P23" s="22" t="s">
        <v>3687</v>
      </c>
      <c r="Q23" s="562">
        <v>6681051</v>
      </c>
      <c r="R23" s="22" t="s">
        <v>13</v>
      </c>
      <c r="S23" s="1044" t="s">
        <v>1945</v>
      </c>
      <c r="T23" s="1008">
        <f>J23</f>
        <v>4563200</v>
      </c>
      <c r="U23" s="22" t="s">
        <v>197</v>
      </c>
      <c r="V23" s="22"/>
      <c r="W23" s="22"/>
      <c r="X23" s="22" t="s">
        <v>3751</v>
      </c>
      <c r="Y23" s="22"/>
      <c r="Z23" s="22"/>
      <c r="AA23" s="563"/>
      <c r="AB23" s="22">
        <v>6680627</v>
      </c>
      <c r="AC23" s="564" t="s">
        <v>2200</v>
      </c>
      <c r="AD23" s="22" t="s">
        <v>88</v>
      </c>
      <c r="AE23" s="915">
        <f>J23</f>
        <v>4563200</v>
      </c>
      <c r="AF23" s="22" t="s">
        <v>197</v>
      </c>
      <c r="AG23" s="22"/>
      <c r="AH23" s="22"/>
      <c r="AI23" s="22" t="s">
        <v>3751</v>
      </c>
      <c r="AJ23" s="22" t="s">
        <v>3687</v>
      </c>
      <c r="AK23" s="22"/>
      <c r="AL23" s="564"/>
      <c r="AM23" s="22"/>
      <c r="AN23" s="915"/>
      <c r="AO23" s="22"/>
      <c r="AP23" s="22"/>
      <c r="AQ23" s="22"/>
      <c r="AR23" s="22"/>
      <c r="AS23" s="22"/>
      <c r="AT23" s="30"/>
      <c r="AU23" s="30"/>
      <c r="AV23" s="30"/>
      <c r="AW23" s="1099"/>
      <c r="AX23" s="30"/>
      <c r="AY23" s="30"/>
      <c r="AZ23" s="30"/>
      <c r="BA23" s="30"/>
      <c r="BB23" s="30"/>
      <c r="BC23" s="30"/>
      <c r="BD23" s="30"/>
      <c r="BE23" s="1099"/>
      <c r="BF23" s="30"/>
      <c r="BG23" s="30"/>
      <c r="BH23" s="30"/>
      <c r="BI23" s="30"/>
      <c r="BJ23" s="30"/>
      <c r="BK23" s="30"/>
      <c r="BL23" s="30"/>
      <c r="BM23" s="30"/>
      <c r="BN23" s="30"/>
      <c r="BO23" s="30"/>
      <c r="BP23" s="30"/>
      <c r="BQ23" s="596" t="s">
        <v>3661</v>
      </c>
      <c r="BR23" s="596" t="s">
        <v>3662</v>
      </c>
      <c r="BS23" s="30"/>
      <c r="BT23" s="21"/>
      <c r="BU23" s="30"/>
      <c r="BV23" s="30"/>
      <c r="BW23" s="30"/>
      <c r="BX23" s="21"/>
      <c r="BY23" s="30"/>
      <c r="BZ23" s="30"/>
      <c r="CA23" s="30"/>
      <c r="CB23" s="30"/>
      <c r="CC23" s="30"/>
      <c r="CD23" s="30"/>
      <c r="CE23" s="30"/>
      <c r="CF23" s="30"/>
      <c r="CG23" s="30" t="s">
        <v>3721</v>
      </c>
      <c r="CH23" s="30"/>
      <c r="CI23" s="736" t="s">
        <v>3752</v>
      </c>
      <c r="CJ23" s="30"/>
    </row>
    <row r="24" spans="1:88" s="897" customFormat="1" ht="48" customHeight="1">
      <c r="A24" s="22">
        <v>2</v>
      </c>
      <c r="B24" s="602" t="s">
        <v>3747</v>
      </c>
      <c r="C24" s="22" t="s">
        <v>3753</v>
      </c>
      <c r="D24" s="560" t="s">
        <v>3754</v>
      </c>
      <c r="E24" s="22" t="s">
        <v>14</v>
      </c>
      <c r="F24" s="22">
        <v>2020</v>
      </c>
      <c r="G24" s="22">
        <v>2020</v>
      </c>
      <c r="H24" s="22">
        <v>10</v>
      </c>
      <c r="I24" s="22" t="s">
        <v>3755</v>
      </c>
      <c r="J24" s="603">
        <v>5820000</v>
      </c>
      <c r="K24" s="22" t="s">
        <v>3472</v>
      </c>
      <c r="L24" s="22">
        <v>3</v>
      </c>
      <c r="M24" s="22"/>
      <c r="N24" s="22" t="s">
        <v>9</v>
      </c>
      <c r="O24" s="22" t="s">
        <v>3686</v>
      </c>
      <c r="P24" s="22" t="s">
        <v>3687</v>
      </c>
      <c r="Q24" s="562">
        <v>6682237</v>
      </c>
      <c r="R24" s="22" t="s">
        <v>20</v>
      </c>
      <c r="S24" s="1044" t="s">
        <v>2024</v>
      </c>
      <c r="T24" s="1008">
        <f t="shared" ref="T24:T59" si="5">J24</f>
        <v>5820000</v>
      </c>
      <c r="U24" s="22" t="s">
        <v>3486</v>
      </c>
      <c r="V24" s="22"/>
      <c r="W24" s="22"/>
      <c r="X24" s="22" t="s">
        <v>3756</v>
      </c>
      <c r="Y24" s="22"/>
      <c r="Z24" s="22"/>
      <c r="AA24" s="563"/>
      <c r="AB24" s="22">
        <v>6680626</v>
      </c>
      <c r="AC24" s="564" t="s">
        <v>1296</v>
      </c>
      <c r="AD24" s="22" t="s">
        <v>45</v>
      </c>
      <c r="AE24" s="915">
        <f t="shared" ref="AE24:AE54" si="6">J24</f>
        <v>5820000</v>
      </c>
      <c r="AF24" s="22" t="s">
        <v>256</v>
      </c>
      <c r="AG24" s="22"/>
      <c r="AH24" s="22"/>
      <c r="AI24" s="22" t="s">
        <v>3756</v>
      </c>
      <c r="AJ24" s="22" t="s">
        <v>3687</v>
      </c>
      <c r="AK24" s="22">
        <v>6680628</v>
      </c>
      <c r="AL24" s="564" t="s">
        <v>1295</v>
      </c>
      <c r="AM24" s="22" t="s">
        <v>89</v>
      </c>
      <c r="AN24" s="915">
        <f>J24</f>
        <v>5820000</v>
      </c>
      <c r="AO24" s="22" t="s">
        <v>207</v>
      </c>
      <c r="AP24" s="22"/>
      <c r="AQ24" s="22"/>
      <c r="AR24" s="22" t="s">
        <v>3756</v>
      </c>
      <c r="AS24" s="22" t="s">
        <v>3687</v>
      </c>
      <c r="AT24" s="30"/>
      <c r="AU24" s="30"/>
      <c r="AV24" s="30"/>
      <c r="AW24" s="1099"/>
      <c r="AX24" s="30"/>
      <c r="AY24" s="30"/>
      <c r="AZ24" s="30"/>
      <c r="BA24" s="30"/>
      <c r="BB24" s="30"/>
      <c r="BC24" s="30"/>
      <c r="BD24" s="30"/>
      <c r="BE24" s="1099"/>
      <c r="BF24" s="30"/>
      <c r="BG24" s="30"/>
      <c r="BH24" s="30"/>
      <c r="BI24" s="30"/>
      <c r="BJ24" s="30"/>
      <c r="BK24" s="30"/>
      <c r="BL24" s="30"/>
      <c r="BM24" s="30"/>
      <c r="BN24" s="30"/>
      <c r="BO24" s="30"/>
      <c r="BP24" s="30"/>
      <c r="BQ24" s="596" t="s">
        <v>3661</v>
      </c>
      <c r="BR24" s="596" t="s">
        <v>3662</v>
      </c>
      <c r="BS24" s="30"/>
      <c r="BT24" s="21"/>
      <c r="BU24" s="30"/>
      <c r="BV24" s="30"/>
      <c r="BW24" s="30"/>
      <c r="BX24" s="21"/>
      <c r="BY24" s="30"/>
      <c r="BZ24" s="30"/>
      <c r="CA24" s="30"/>
      <c r="CB24" s="30"/>
      <c r="CC24" s="30"/>
      <c r="CD24" s="30"/>
      <c r="CE24" s="30"/>
      <c r="CF24" s="30"/>
      <c r="CG24" s="30" t="s">
        <v>3432</v>
      </c>
      <c r="CH24" s="30"/>
      <c r="CI24" s="736"/>
      <c r="CJ24" s="30"/>
    </row>
    <row r="25" spans="1:88" s="897" customFormat="1" ht="48" customHeight="1">
      <c r="A25" s="22">
        <v>3</v>
      </c>
      <c r="B25" s="602" t="s">
        <v>3747</v>
      </c>
      <c r="C25" s="1039" t="s">
        <v>3757</v>
      </c>
      <c r="D25" s="560" t="s">
        <v>3758</v>
      </c>
      <c r="E25" s="22" t="s">
        <v>14</v>
      </c>
      <c r="F25" s="22">
        <v>2020</v>
      </c>
      <c r="G25" s="22">
        <v>2020</v>
      </c>
      <c r="H25" s="22">
        <v>10</v>
      </c>
      <c r="I25" s="22" t="s">
        <v>3759</v>
      </c>
      <c r="J25" s="603">
        <v>13337500</v>
      </c>
      <c r="K25" s="22" t="s">
        <v>3472</v>
      </c>
      <c r="L25" s="22">
        <v>3</v>
      </c>
      <c r="M25" s="22" t="s">
        <v>3693</v>
      </c>
      <c r="N25" s="22" t="s">
        <v>9</v>
      </c>
      <c r="O25" s="22" t="s">
        <v>3686</v>
      </c>
      <c r="P25" s="22" t="s">
        <v>3687</v>
      </c>
      <c r="Q25" s="562">
        <v>6680622</v>
      </c>
      <c r="R25" s="22" t="s">
        <v>18</v>
      </c>
      <c r="S25" s="1044" t="s">
        <v>1271</v>
      </c>
      <c r="T25" s="1008">
        <f t="shared" si="5"/>
        <v>13337500</v>
      </c>
      <c r="U25" s="22" t="s">
        <v>207</v>
      </c>
      <c r="V25" s="22"/>
      <c r="W25" s="22"/>
      <c r="X25" s="22" t="s">
        <v>3756</v>
      </c>
      <c r="Y25" s="22" t="s">
        <v>3687</v>
      </c>
      <c r="Z25" s="22">
        <v>8140</v>
      </c>
      <c r="AA25" s="563" t="s">
        <v>3760</v>
      </c>
      <c r="AB25" s="22">
        <v>6680626</v>
      </c>
      <c r="AC25" s="564" t="s">
        <v>1296</v>
      </c>
      <c r="AD25" s="22" t="s">
        <v>45</v>
      </c>
      <c r="AE25" s="915">
        <f t="shared" si="6"/>
        <v>13337500</v>
      </c>
      <c r="AF25" s="22" t="s">
        <v>256</v>
      </c>
      <c r="AG25" s="22"/>
      <c r="AH25" s="22"/>
      <c r="AI25" s="22" t="s">
        <v>3756</v>
      </c>
      <c r="AJ25" s="22" t="s">
        <v>3687</v>
      </c>
      <c r="AK25" s="22"/>
      <c r="AL25" s="564"/>
      <c r="AM25" s="22"/>
      <c r="AN25" s="915"/>
      <c r="AO25" s="22"/>
      <c r="AP25" s="22"/>
      <c r="AQ25" s="22"/>
      <c r="AR25" s="22"/>
      <c r="AS25" s="22"/>
      <c r="AT25" s="30"/>
      <c r="AU25" s="30"/>
      <c r="AV25" s="30"/>
      <c r="AW25" s="1099"/>
      <c r="AX25" s="30"/>
      <c r="AY25" s="30"/>
      <c r="AZ25" s="30"/>
      <c r="BA25" s="30"/>
      <c r="BB25" s="30"/>
      <c r="BC25" s="30"/>
      <c r="BD25" s="30"/>
      <c r="BE25" s="1099"/>
      <c r="BF25" s="30"/>
      <c r="BG25" s="30"/>
      <c r="BH25" s="30"/>
      <c r="BI25" s="30"/>
      <c r="BJ25" s="30"/>
      <c r="BK25" s="30"/>
      <c r="BL25" s="30"/>
      <c r="BM25" s="30"/>
      <c r="BN25" s="30"/>
      <c r="BO25" s="30"/>
      <c r="BP25" s="30"/>
      <c r="BQ25" s="596" t="s">
        <v>3661</v>
      </c>
      <c r="BR25" s="596" t="s">
        <v>3662</v>
      </c>
      <c r="BS25" s="30"/>
      <c r="BT25" s="21"/>
      <c r="BU25" s="30"/>
      <c r="BV25" s="30"/>
      <c r="BW25" s="30"/>
      <c r="BX25" s="21"/>
      <c r="BY25" s="30"/>
      <c r="BZ25" s="30"/>
      <c r="CA25" s="30"/>
      <c r="CB25" s="30"/>
      <c r="CC25" s="30"/>
      <c r="CD25" s="30"/>
      <c r="CE25" s="30"/>
      <c r="CF25" s="30"/>
      <c r="CG25" s="30" t="s">
        <v>3721</v>
      </c>
      <c r="CH25" s="30"/>
      <c r="CI25" s="736" t="s">
        <v>3752</v>
      </c>
      <c r="CJ25" s="30"/>
    </row>
    <row r="26" spans="1:88" s="6" customFormat="1" ht="48" customHeight="1">
      <c r="A26" s="22">
        <v>4</v>
      </c>
      <c r="B26" s="602" t="s">
        <v>3747</v>
      </c>
      <c r="C26" s="22" t="s">
        <v>3761</v>
      </c>
      <c r="D26" s="560" t="s">
        <v>3762</v>
      </c>
      <c r="E26" s="22" t="s">
        <v>14</v>
      </c>
      <c r="F26" s="22">
        <v>2020</v>
      </c>
      <c r="G26" s="22">
        <v>2020</v>
      </c>
      <c r="H26" s="22">
        <v>10</v>
      </c>
      <c r="I26" s="22" t="s">
        <v>3763</v>
      </c>
      <c r="J26" s="603">
        <v>15883750</v>
      </c>
      <c r="K26" s="22" t="s">
        <v>3472</v>
      </c>
      <c r="L26" s="22">
        <v>4</v>
      </c>
      <c r="M26" s="22"/>
      <c r="N26" s="22" t="s">
        <v>9</v>
      </c>
      <c r="O26" s="22" t="s">
        <v>3686</v>
      </c>
      <c r="P26" s="22" t="s">
        <v>3687</v>
      </c>
      <c r="Q26" s="562">
        <v>6680651</v>
      </c>
      <c r="R26" s="22" t="s">
        <v>19</v>
      </c>
      <c r="S26" s="1044" t="s">
        <v>1304</v>
      </c>
      <c r="T26" s="1008">
        <f t="shared" si="5"/>
        <v>15883750</v>
      </c>
      <c r="U26" s="22" t="s">
        <v>176</v>
      </c>
      <c r="V26" s="22"/>
      <c r="W26" s="22"/>
      <c r="X26" s="22" t="s">
        <v>3751</v>
      </c>
      <c r="Y26" s="22"/>
      <c r="Z26" s="22"/>
      <c r="AA26" s="563"/>
      <c r="AB26" s="22">
        <v>6680631</v>
      </c>
      <c r="AC26" s="564" t="s">
        <v>2058</v>
      </c>
      <c r="AD26" s="22" t="s">
        <v>76</v>
      </c>
      <c r="AE26" s="915">
        <f t="shared" si="6"/>
        <v>15883750</v>
      </c>
      <c r="AF26" s="22" t="s">
        <v>176</v>
      </c>
      <c r="AG26" s="22"/>
      <c r="AH26" s="22"/>
      <c r="AI26" s="22" t="s">
        <v>3751</v>
      </c>
      <c r="AJ26" s="22" t="s">
        <v>3687</v>
      </c>
      <c r="AK26" s="22">
        <v>6680685</v>
      </c>
      <c r="AL26" s="564" t="s">
        <v>1232</v>
      </c>
      <c r="AM26" s="22" t="s">
        <v>28</v>
      </c>
      <c r="AN26" s="915">
        <f t="shared" ref="AN26:AN30" si="7">J26</f>
        <v>15883750</v>
      </c>
      <c r="AO26" s="22" t="s">
        <v>176</v>
      </c>
      <c r="AP26" s="22"/>
      <c r="AQ26" s="22"/>
      <c r="AR26" s="22" t="s">
        <v>3751</v>
      </c>
      <c r="AS26" s="22" t="s">
        <v>3687</v>
      </c>
      <c r="AT26" s="30"/>
      <c r="AU26" s="30"/>
      <c r="AV26" s="30"/>
      <c r="AW26" s="1099"/>
      <c r="AX26" s="30"/>
      <c r="AY26" s="30"/>
      <c r="AZ26" s="30"/>
      <c r="BA26" s="30"/>
      <c r="BB26" s="30"/>
      <c r="BC26" s="30"/>
      <c r="BD26" s="30"/>
      <c r="BE26" s="1099"/>
      <c r="BF26" s="30"/>
      <c r="BG26" s="30"/>
      <c r="BH26" s="30"/>
      <c r="BI26" s="30"/>
      <c r="BJ26" s="30"/>
      <c r="BK26" s="30"/>
      <c r="BL26" s="30"/>
      <c r="BM26" s="30"/>
      <c r="BN26" s="30"/>
      <c r="BO26" s="30"/>
      <c r="BP26" s="30"/>
      <c r="BQ26" s="596" t="s">
        <v>3661</v>
      </c>
      <c r="BR26" s="22" t="s">
        <v>3662</v>
      </c>
      <c r="BS26" s="30"/>
      <c r="BT26" s="21"/>
      <c r="BU26" s="30"/>
      <c r="BV26" s="30"/>
      <c r="BW26" s="30"/>
      <c r="BX26" s="21"/>
      <c r="BY26" s="30"/>
      <c r="BZ26" s="30"/>
      <c r="CA26" s="30"/>
      <c r="CB26" s="30"/>
      <c r="CC26" s="30"/>
      <c r="CD26" s="30"/>
      <c r="CE26" s="30"/>
      <c r="CF26" s="30"/>
      <c r="CG26" s="30" t="s">
        <v>3764</v>
      </c>
      <c r="CH26" s="30"/>
      <c r="CI26" s="736" t="s">
        <v>3765</v>
      </c>
      <c r="CJ26" s="30"/>
    </row>
    <row r="27" spans="1:88" s="6" customFormat="1" ht="48" customHeight="1">
      <c r="A27" s="22">
        <v>5</v>
      </c>
      <c r="B27" s="602" t="s">
        <v>3747</v>
      </c>
      <c r="C27" s="22" t="s">
        <v>3766</v>
      </c>
      <c r="D27" s="560" t="s">
        <v>3767</v>
      </c>
      <c r="E27" s="22" t="s">
        <v>14</v>
      </c>
      <c r="F27" s="22">
        <v>2020</v>
      </c>
      <c r="G27" s="22">
        <v>2020</v>
      </c>
      <c r="H27" s="22">
        <v>10</v>
      </c>
      <c r="I27" s="22" t="s">
        <v>3768</v>
      </c>
      <c r="J27" s="603">
        <v>5796000</v>
      </c>
      <c r="K27" s="22" t="s">
        <v>3472</v>
      </c>
      <c r="L27" s="22">
        <v>3</v>
      </c>
      <c r="M27" s="22"/>
      <c r="N27" s="22" t="s">
        <v>9</v>
      </c>
      <c r="O27" s="22" t="s">
        <v>3686</v>
      </c>
      <c r="P27" s="22" t="s">
        <v>3687</v>
      </c>
      <c r="Q27" s="562">
        <v>6680618</v>
      </c>
      <c r="R27" s="22" t="s">
        <v>31</v>
      </c>
      <c r="S27" s="1044" t="s">
        <v>2025</v>
      </c>
      <c r="T27" s="1008">
        <f t="shared" si="5"/>
        <v>5796000</v>
      </c>
      <c r="U27" s="22" t="s">
        <v>197</v>
      </c>
      <c r="V27" s="22"/>
      <c r="W27" s="22"/>
      <c r="X27" s="22" t="s">
        <v>3751</v>
      </c>
      <c r="Y27" s="22"/>
      <c r="Z27" s="22"/>
      <c r="AA27" s="563"/>
      <c r="AB27" s="22">
        <v>6680643</v>
      </c>
      <c r="AC27" s="564" t="s">
        <v>1305</v>
      </c>
      <c r="AD27" s="22" t="s">
        <v>15</v>
      </c>
      <c r="AE27" s="915">
        <f t="shared" si="6"/>
        <v>5796000</v>
      </c>
      <c r="AF27" s="22" t="s">
        <v>269</v>
      </c>
      <c r="AG27" s="22" t="s">
        <v>197</v>
      </c>
      <c r="AH27" s="22"/>
      <c r="AI27" s="22" t="s">
        <v>3751</v>
      </c>
      <c r="AJ27" s="22" t="s">
        <v>3687</v>
      </c>
      <c r="AK27" s="22">
        <v>6682237</v>
      </c>
      <c r="AL27" s="564">
        <v>722069004</v>
      </c>
      <c r="AM27" s="22" t="s">
        <v>3769</v>
      </c>
      <c r="AN27" s="915">
        <f t="shared" si="7"/>
        <v>5796000</v>
      </c>
      <c r="AO27" s="22" t="s">
        <v>3486</v>
      </c>
      <c r="AP27" s="22"/>
      <c r="AQ27" s="22"/>
      <c r="AR27" s="22" t="s">
        <v>3756</v>
      </c>
      <c r="AS27" s="22" t="s">
        <v>3687</v>
      </c>
      <c r="AT27" s="30"/>
      <c r="AU27" s="30"/>
      <c r="AV27" s="30"/>
      <c r="AW27" s="1099"/>
      <c r="AX27" s="30"/>
      <c r="AY27" s="30"/>
      <c r="AZ27" s="30"/>
      <c r="BA27" s="30"/>
      <c r="BB27" s="30"/>
      <c r="BC27" s="30"/>
      <c r="BD27" s="30"/>
      <c r="BE27" s="1099"/>
      <c r="BF27" s="30"/>
      <c r="BG27" s="30"/>
      <c r="BH27" s="30"/>
      <c r="BI27" s="30"/>
      <c r="BJ27" s="30"/>
      <c r="BK27" s="30"/>
      <c r="BL27" s="30"/>
      <c r="BM27" s="30"/>
      <c r="BN27" s="30"/>
      <c r="BO27" s="30"/>
      <c r="BP27" s="30"/>
      <c r="BQ27" s="596" t="s">
        <v>3661</v>
      </c>
      <c r="BR27" s="22" t="s">
        <v>3662</v>
      </c>
      <c r="BS27" s="30"/>
      <c r="BT27" s="21"/>
      <c r="BU27" s="30"/>
      <c r="BV27" s="30"/>
      <c r="BW27" s="30"/>
      <c r="BX27" s="21"/>
      <c r="BY27" s="30"/>
      <c r="BZ27" s="30"/>
      <c r="CA27" s="30"/>
      <c r="CB27" s="30"/>
      <c r="CC27" s="30"/>
      <c r="CD27" s="30"/>
      <c r="CE27" s="30"/>
      <c r="CF27" s="30"/>
      <c r="CG27" s="30" t="s">
        <v>3721</v>
      </c>
      <c r="CH27" s="30"/>
      <c r="CI27" s="736" t="s">
        <v>3752</v>
      </c>
      <c r="CJ27" s="30"/>
    </row>
    <row r="28" spans="1:88" s="897" customFormat="1" ht="48" customHeight="1">
      <c r="A28" s="22">
        <v>6</v>
      </c>
      <c r="B28" s="602" t="s">
        <v>3747</v>
      </c>
      <c r="C28" s="22" t="s">
        <v>3770</v>
      </c>
      <c r="D28" s="560" t="s">
        <v>3771</v>
      </c>
      <c r="E28" s="22" t="s">
        <v>14</v>
      </c>
      <c r="F28" s="22">
        <v>2020</v>
      </c>
      <c r="G28" s="22">
        <v>2020</v>
      </c>
      <c r="H28" s="22">
        <v>10</v>
      </c>
      <c r="I28" s="22" t="s">
        <v>3685</v>
      </c>
      <c r="J28" s="603">
        <v>15035000</v>
      </c>
      <c r="K28" s="22" t="s">
        <v>3472</v>
      </c>
      <c r="L28" s="22">
        <v>2</v>
      </c>
      <c r="M28" s="22"/>
      <c r="N28" s="22" t="s">
        <v>9</v>
      </c>
      <c r="O28" s="22" t="s">
        <v>3686</v>
      </c>
      <c r="P28" s="22" t="s">
        <v>3687</v>
      </c>
      <c r="Q28" s="22">
        <v>6680612</v>
      </c>
      <c r="R28" s="22" t="s">
        <v>26</v>
      </c>
      <c r="S28" s="564" t="s">
        <v>3772</v>
      </c>
      <c r="T28" s="1008">
        <f t="shared" si="5"/>
        <v>15035000</v>
      </c>
      <c r="U28" s="22" t="s">
        <v>176</v>
      </c>
      <c r="V28" s="22"/>
      <c r="W28" s="22"/>
      <c r="X28" s="22" t="s">
        <v>3751</v>
      </c>
      <c r="Y28" s="22"/>
      <c r="Z28" s="22"/>
      <c r="AA28" s="563"/>
      <c r="AB28" s="22">
        <v>6680683</v>
      </c>
      <c r="AC28" s="564" t="s">
        <v>2742</v>
      </c>
      <c r="AD28" s="22" t="s">
        <v>17</v>
      </c>
      <c r="AE28" s="915">
        <f t="shared" si="6"/>
        <v>15035000</v>
      </c>
      <c r="AF28" s="22" t="s">
        <v>207</v>
      </c>
      <c r="AG28" s="22"/>
      <c r="AH28" s="22"/>
      <c r="AI28" s="22" t="s">
        <v>3756</v>
      </c>
      <c r="AJ28" s="22" t="s">
        <v>3687</v>
      </c>
      <c r="AK28" s="22">
        <v>6680741</v>
      </c>
      <c r="AL28" s="564">
        <v>727059002</v>
      </c>
      <c r="AM28" s="22" t="s">
        <v>23</v>
      </c>
      <c r="AN28" s="915">
        <f t="shared" si="7"/>
        <v>15035000</v>
      </c>
      <c r="AO28" s="22" t="s">
        <v>172</v>
      </c>
      <c r="AP28" s="22"/>
      <c r="AQ28" s="22"/>
      <c r="AR28" s="22" t="s">
        <v>3751</v>
      </c>
      <c r="AS28" s="22" t="s">
        <v>3687</v>
      </c>
      <c r="AT28" s="30"/>
      <c r="AU28" s="30"/>
      <c r="AV28" s="30"/>
      <c r="AW28" s="1099"/>
      <c r="AX28" s="30"/>
      <c r="AY28" s="30"/>
      <c r="AZ28" s="30"/>
      <c r="BA28" s="30"/>
      <c r="BB28" s="30"/>
      <c r="BC28" s="30"/>
      <c r="BD28" s="30"/>
      <c r="BE28" s="1099"/>
      <c r="BF28" s="30"/>
      <c r="BG28" s="30"/>
      <c r="BH28" s="30"/>
      <c r="BI28" s="30"/>
      <c r="BJ28" s="30"/>
      <c r="BK28" s="30"/>
      <c r="BL28" s="30"/>
      <c r="BM28" s="30"/>
      <c r="BN28" s="30"/>
      <c r="BO28" s="30"/>
      <c r="BP28" s="30"/>
      <c r="BQ28" s="596" t="s">
        <v>3661</v>
      </c>
      <c r="BR28" s="596" t="s">
        <v>3662</v>
      </c>
      <c r="BS28" s="30"/>
      <c r="BT28" s="21"/>
      <c r="BU28" s="30"/>
      <c r="BV28" s="30"/>
      <c r="BW28" s="30"/>
      <c r="BX28" s="21"/>
      <c r="BY28" s="30"/>
      <c r="BZ28" s="30"/>
      <c r="CA28" s="30"/>
      <c r="CB28" s="30"/>
      <c r="CC28" s="30"/>
      <c r="CD28" s="30"/>
      <c r="CE28" s="30"/>
      <c r="CF28" s="30"/>
      <c r="CG28" s="30" t="s">
        <v>3764</v>
      </c>
      <c r="CH28" s="30"/>
      <c r="CI28" s="736" t="s">
        <v>3773</v>
      </c>
      <c r="CJ28" s="30"/>
    </row>
    <row r="29" spans="1:88" s="6" customFormat="1" ht="48" customHeight="1">
      <c r="A29" s="22">
        <v>7</v>
      </c>
      <c r="B29" s="602" t="s">
        <v>3747</v>
      </c>
      <c r="C29" s="22" t="s">
        <v>3774</v>
      </c>
      <c r="D29" s="560" t="s">
        <v>3775</v>
      </c>
      <c r="E29" s="22" t="s">
        <v>14</v>
      </c>
      <c r="F29" s="22">
        <v>2020</v>
      </c>
      <c r="G29" s="22">
        <v>2020</v>
      </c>
      <c r="H29" s="22">
        <v>10</v>
      </c>
      <c r="I29" s="22" t="s">
        <v>3776</v>
      </c>
      <c r="J29" s="603">
        <v>12530400</v>
      </c>
      <c r="K29" s="22" t="s">
        <v>3472</v>
      </c>
      <c r="L29" s="22">
        <v>2</v>
      </c>
      <c r="M29" s="22"/>
      <c r="N29" s="22" t="s">
        <v>9</v>
      </c>
      <c r="O29" s="22" t="s">
        <v>3686</v>
      </c>
      <c r="P29" s="22" t="s">
        <v>3687</v>
      </c>
      <c r="Q29" s="22">
        <v>6682174</v>
      </c>
      <c r="R29" s="22" t="s">
        <v>27</v>
      </c>
      <c r="S29" s="564" t="s">
        <v>3777</v>
      </c>
      <c r="T29" s="1008">
        <f t="shared" si="5"/>
        <v>12530400</v>
      </c>
      <c r="U29" s="22" t="s">
        <v>179</v>
      </c>
      <c r="V29" s="22"/>
      <c r="W29" s="22"/>
      <c r="X29" s="22" t="s">
        <v>3756</v>
      </c>
      <c r="Y29" s="22"/>
      <c r="Z29" s="22"/>
      <c r="AA29" s="563"/>
      <c r="AB29" s="22">
        <v>6680664</v>
      </c>
      <c r="AC29" s="564" t="s">
        <v>2576</v>
      </c>
      <c r="AD29" s="22" t="s">
        <v>22</v>
      </c>
      <c r="AE29" s="915">
        <f t="shared" si="6"/>
        <v>12530400</v>
      </c>
      <c r="AF29" s="22" t="s">
        <v>179</v>
      </c>
      <c r="AG29" s="22"/>
      <c r="AH29" s="22"/>
      <c r="AI29" s="22" t="s">
        <v>3756</v>
      </c>
      <c r="AJ29" s="22" t="s">
        <v>3687</v>
      </c>
      <c r="AK29" s="22">
        <v>6680680</v>
      </c>
      <c r="AL29" s="564">
        <v>704039202</v>
      </c>
      <c r="AM29" s="22" t="s">
        <v>16</v>
      </c>
      <c r="AN29" s="915">
        <f t="shared" si="7"/>
        <v>12530400</v>
      </c>
      <c r="AO29" s="22" t="s">
        <v>179</v>
      </c>
      <c r="AP29" s="22"/>
      <c r="AQ29" s="22"/>
      <c r="AR29" s="22" t="s">
        <v>3756</v>
      </c>
      <c r="AS29" s="22" t="s">
        <v>3687</v>
      </c>
      <c r="AT29" s="30"/>
      <c r="AU29" s="30"/>
      <c r="AV29" s="30"/>
      <c r="AW29" s="1099"/>
      <c r="AX29" s="30"/>
      <c r="AY29" s="30"/>
      <c r="AZ29" s="30"/>
      <c r="BA29" s="30"/>
      <c r="BB29" s="30"/>
      <c r="BC29" s="30"/>
      <c r="BD29" s="30"/>
      <c r="BE29" s="1099"/>
      <c r="BF29" s="30"/>
      <c r="BG29" s="30"/>
      <c r="BH29" s="30"/>
      <c r="BI29" s="30"/>
      <c r="BJ29" s="30"/>
      <c r="BK29" s="30"/>
      <c r="BL29" s="30"/>
      <c r="BM29" s="30"/>
      <c r="BN29" s="30"/>
      <c r="BO29" s="30"/>
      <c r="BP29" s="30"/>
      <c r="BQ29" s="596" t="s">
        <v>3661</v>
      </c>
      <c r="BR29" s="596" t="s">
        <v>3662</v>
      </c>
      <c r="BS29" s="30"/>
      <c r="BT29" s="21"/>
      <c r="BU29" s="30"/>
      <c r="BV29" s="30"/>
      <c r="BW29" s="30"/>
      <c r="BX29" s="21"/>
      <c r="BY29" s="30"/>
      <c r="BZ29" s="30"/>
      <c r="CA29" s="30"/>
      <c r="CB29" s="30"/>
      <c r="CC29" s="30"/>
      <c r="CD29" s="30"/>
      <c r="CE29" s="30"/>
      <c r="CF29" s="30"/>
      <c r="CG29" s="30" t="s">
        <v>3721</v>
      </c>
      <c r="CH29" s="30"/>
      <c r="CI29" s="736" t="s">
        <v>3778</v>
      </c>
      <c r="CJ29" s="30"/>
    </row>
    <row r="30" spans="1:88" s="897" customFormat="1" ht="60" customHeight="1">
      <c r="A30" s="22">
        <v>8</v>
      </c>
      <c r="B30" s="602" t="s">
        <v>3747</v>
      </c>
      <c r="C30" s="22" t="s">
        <v>3779</v>
      </c>
      <c r="D30" s="560" t="s">
        <v>3780</v>
      </c>
      <c r="E30" s="22" t="s">
        <v>14</v>
      </c>
      <c r="F30" s="22">
        <v>2020</v>
      </c>
      <c r="G30" s="22">
        <v>2020</v>
      </c>
      <c r="H30" s="22">
        <v>10</v>
      </c>
      <c r="I30" s="22" t="s">
        <v>3685</v>
      </c>
      <c r="J30" s="603">
        <v>6661475</v>
      </c>
      <c r="K30" s="22" t="s">
        <v>3472</v>
      </c>
      <c r="L30" s="22">
        <v>3</v>
      </c>
      <c r="M30" s="22"/>
      <c r="N30" s="22" t="s">
        <v>9</v>
      </c>
      <c r="O30" s="22" t="s">
        <v>3686</v>
      </c>
      <c r="P30" s="22" t="s">
        <v>3687</v>
      </c>
      <c r="Q30" s="22">
        <v>259781</v>
      </c>
      <c r="R30" s="22" t="s">
        <v>33</v>
      </c>
      <c r="S30" s="564" t="s">
        <v>3781</v>
      </c>
      <c r="T30" s="1008">
        <f t="shared" si="5"/>
        <v>6661475</v>
      </c>
      <c r="U30" s="22" t="s">
        <v>3486</v>
      </c>
      <c r="V30" s="22" t="s">
        <v>217</v>
      </c>
      <c r="W30" s="22"/>
      <c r="X30" s="22" t="s">
        <v>3756</v>
      </c>
      <c r="Y30" s="22"/>
      <c r="Z30" s="22"/>
      <c r="AA30" s="563"/>
      <c r="AB30" s="1045" t="s">
        <v>3782</v>
      </c>
      <c r="AC30" s="564" t="s">
        <v>1290</v>
      </c>
      <c r="AD30" s="22" t="s">
        <v>211</v>
      </c>
      <c r="AE30" s="915">
        <f t="shared" si="6"/>
        <v>6661475</v>
      </c>
      <c r="AF30" s="22" t="s">
        <v>207</v>
      </c>
      <c r="AG30" s="22"/>
      <c r="AH30" s="22"/>
      <c r="AI30" s="22" t="s">
        <v>3756</v>
      </c>
      <c r="AJ30" s="22" t="s">
        <v>3687</v>
      </c>
      <c r="AK30" s="22">
        <v>6744406</v>
      </c>
      <c r="AL30" s="564" t="s">
        <v>1273</v>
      </c>
      <c r="AM30" s="22" t="s">
        <v>290</v>
      </c>
      <c r="AN30" s="915">
        <f t="shared" si="7"/>
        <v>6661475</v>
      </c>
      <c r="AO30" s="22" t="s">
        <v>217</v>
      </c>
      <c r="AP30" s="22"/>
      <c r="AQ30" s="22"/>
      <c r="AR30" s="22" t="s">
        <v>3756</v>
      </c>
      <c r="AS30" s="22" t="s">
        <v>3687</v>
      </c>
      <c r="AT30" s="30"/>
      <c r="AU30" s="30"/>
      <c r="AV30" s="30"/>
      <c r="AW30" s="1099"/>
      <c r="AX30" s="30"/>
      <c r="AY30" s="30"/>
      <c r="AZ30" s="30"/>
      <c r="BA30" s="30"/>
      <c r="BB30" s="30"/>
      <c r="BC30" s="30"/>
      <c r="BD30" s="30"/>
      <c r="BE30" s="1099"/>
      <c r="BF30" s="30"/>
      <c r="BG30" s="30"/>
      <c r="BH30" s="30"/>
      <c r="BI30" s="30"/>
      <c r="BJ30" s="30"/>
      <c r="BK30" s="30"/>
      <c r="BL30" s="30"/>
      <c r="BM30" s="30"/>
      <c r="BN30" s="30"/>
      <c r="BO30" s="30"/>
      <c r="BP30" s="30"/>
      <c r="BQ30" s="596" t="s">
        <v>3661</v>
      </c>
      <c r="BR30" s="596" t="s">
        <v>3662</v>
      </c>
      <c r="BS30" s="30"/>
      <c r="BT30" s="21"/>
      <c r="BU30" s="30"/>
      <c r="BV30" s="30"/>
      <c r="BW30" s="30"/>
      <c r="BX30" s="21"/>
      <c r="BY30" s="30"/>
      <c r="BZ30" s="30"/>
      <c r="CA30" s="30"/>
      <c r="CB30" s="30"/>
      <c r="CC30" s="30"/>
      <c r="CD30" s="30"/>
      <c r="CE30" s="30"/>
      <c r="CF30" s="30"/>
      <c r="CG30" s="30" t="s">
        <v>3721</v>
      </c>
      <c r="CH30" s="30"/>
      <c r="CI30" s="736" t="s">
        <v>3783</v>
      </c>
      <c r="CJ30" s="30"/>
    </row>
    <row r="31" spans="1:88" s="6" customFormat="1" ht="48" customHeight="1">
      <c r="A31" s="22">
        <v>9</v>
      </c>
      <c r="B31" s="602" t="s">
        <v>3747</v>
      </c>
      <c r="C31" s="22" t="s">
        <v>3784</v>
      </c>
      <c r="D31" s="560" t="s">
        <v>3785</v>
      </c>
      <c r="E31" s="22" t="s">
        <v>14</v>
      </c>
      <c r="F31" s="22">
        <v>2020</v>
      </c>
      <c r="G31" s="22">
        <v>2020</v>
      </c>
      <c r="H31" s="22">
        <v>6</v>
      </c>
      <c r="I31" s="22" t="s">
        <v>3786</v>
      </c>
      <c r="J31" s="603">
        <v>4600000</v>
      </c>
      <c r="K31" s="22" t="s">
        <v>3472</v>
      </c>
      <c r="L31" s="22">
        <v>3</v>
      </c>
      <c r="M31" s="22"/>
      <c r="N31" s="22" t="s">
        <v>9</v>
      </c>
      <c r="O31" s="22" t="s">
        <v>3686</v>
      </c>
      <c r="P31" s="22" t="s">
        <v>3687</v>
      </c>
      <c r="Q31" s="22">
        <v>6764236</v>
      </c>
      <c r="R31" s="22" t="s">
        <v>32</v>
      </c>
      <c r="S31" s="564" t="s">
        <v>3787</v>
      </c>
      <c r="T31" s="1008">
        <f t="shared" si="5"/>
        <v>4600000</v>
      </c>
      <c r="U31" s="22" t="s">
        <v>217</v>
      </c>
      <c r="V31" s="22"/>
      <c r="W31" s="22"/>
      <c r="X31" s="22" t="s">
        <v>3756</v>
      </c>
      <c r="Y31" s="22"/>
      <c r="Z31" s="22"/>
      <c r="AA31" s="563"/>
      <c r="AB31" s="22">
        <v>6665306</v>
      </c>
      <c r="AC31" s="564" t="s">
        <v>2015</v>
      </c>
      <c r="AD31" s="22" t="s">
        <v>35</v>
      </c>
      <c r="AE31" s="915">
        <f t="shared" si="6"/>
        <v>4600000</v>
      </c>
      <c r="AF31" s="22" t="s">
        <v>217</v>
      </c>
      <c r="AG31" s="22"/>
      <c r="AH31" s="22"/>
      <c r="AI31" s="22" t="s">
        <v>3756</v>
      </c>
      <c r="AJ31" s="22" t="s">
        <v>3687</v>
      </c>
      <c r="AK31" s="22"/>
      <c r="AL31" s="564"/>
      <c r="AM31" s="22"/>
      <c r="AN31" s="915"/>
      <c r="AO31" s="22"/>
      <c r="AP31" s="22"/>
      <c r="AQ31" s="22"/>
      <c r="AR31" s="22"/>
      <c r="AS31" s="22"/>
      <c r="AT31" s="30"/>
      <c r="AU31" s="30"/>
      <c r="AV31" s="30"/>
      <c r="AW31" s="1099"/>
      <c r="AX31" s="30"/>
      <c r="AY31" s="30"/>
      <c r="AZ31" s="30"/>
      <c r="BA31" s="30"/>
      <c r="BB31" s="30"/>
      <c r="BC31" s="30"/>
      <c r="BD31" s="30"/>
      <c r="BE31" s="1099"/>
      <c r="BF31" s="30"/>
      <c r="BG31" s="30"/>
      <c r="BH31" s="30"/>
      <c r="BI31" s="30"/>
      <c r="BJ31" s="30"/>
      <c r="BK31" s="30"/>
      <c r="BL31" s="30"/>
      <c r="BM31" s="30"/>
      <c r="BN31" s="30"/>
      <c r="BO31" s="30"/>
      <c r="BP31" s="30"/>
      <c r="BQ31" s="596" t="s">
        <v>3661</v>
      </c>
      <c r="BR31" s="596" t="s">
        <v>3662</v>
      </c>
      <c r="BS31" s="30"/>
      <c r="BT31" s="21"/>
      <c r="BU31" s="30"/>
      <c r="BV31" s="30"/>
      <c r="BW31" s="30"/>
      <c r="BX31" s="21"/>
      <c r="BY31" s="30"/>
      <c r="BZ31" s="30"/>
      <c r="CA31" s="30"/>
      <c r="CB31" s="30"/>
      <c r="CC31" s="30"/>
      <c r="CD31" s="30"/>
      <c r="CE31" s="30"/>
      <c r="CF31" s="30"/>
      <c r="CG31" s="30" t="s">
        <v>3788</v>
      </c>
      <c r="CH31" s="30"/>
      <c r="CI31" s="736" t="s">
        <v>3752</v>
      </c>
      <c r="CJ31" s="30"/>
    </row>
    <row r="32" spans="1:88" s="6" customFormat="1" ht="48" customHeight="1">
      <c r="A32" s="22">
        <v>10</v>
      </c>
      <c r="B32" s="602" t="s">
        <v>3747</v>
      </c>
      <c r="C32" s="22" t="s">
        <v>3789</v>
      </c>
      <c r="D32" s="560" t="s">
        <v>3790</v>
      </c>
      <c r="E32" s="22" t="s">
        <v>14</v>
      </c>
      <c r="F32" s="22">
        <v>2020</v>
      </c>
      <c r="G32" s="22">
        <v>2020</v>
      </c>
      <c r="H32" s="22">
        <v>7</v>
      </c>
      <c r="I32" s="22" t="s">
        <v>3776</v>
      </c>
      <c r="J32" s="603">
        <v>11932940</v>
      </c>
      <c r="K32" s="22" t="s">
        <v>3472</v>
      </c>
      <c r="L32" s="22">
        <v>4</v>
      </c>
      <c r="M32" s="22"/>
      <c r="N32" s="22" t="s">
        <v>9</v>
      </c>
      <c r="O32" s="22" t="s">
        <v>3686</v>
      </c>
      <c r="P32" s="22" t="s">
        <v>3687</v>
      </c>
      <c r="Q32" s="22">
        <v>6680633</v>
      </c>
      <c r="R32" s="22" t="s">
        <v>25</v>
      </c>
      <c r="S32" s="564" t="s">
        <v>3791</v>
      </c>
      <c r="T32" s="1008">
        <f t="shared" si="5"/>
        <v>11932940</v>
      </c>
      <c r="U32" s="22" t="s">
        <v>179</v>
      </c>
      <c r="V32" s="22" t="s">
        <v>217</v>
      </c>
      <c r="W32" s="22"/>
      <c r="X32" s="22" t="s">
        <v>3756</v>
      </c>
      <c r="Y32" s="22"/>
      <c r="Z32" s="22"/>
      <c r="AA32" s="563"/>
      <c r="AB32" s="22">
        <v>6680629</v>
      </c>
      <c r="AC32" s="564" t="s">
        <v>2712</v>
      </c>
      <c r="AD32" s="22" t="s">
        <v>34</v>
      </c>
      <c r="AE32" s="915">
        <f t="shared" si="6"/>
        <v>11932940</v>
      </c>
      <c r="AF32" s="22" t="s">
        <v>169</v>
      </c>
      <c r="AG32" s="22"/>
      <c r="AH32" s="22"/>
      <c r="AI32" s="22" t="s">
        <v>3751</v>
      </c>
      <c r="AJ32" s="22" t="s">
        <v>3687</v>
      </c>
      <c r="AK32" s="22"/>
      <c r="AL32" s="564"/>
      <c r="AM32" s="22"/>
      <c r="AN32" s="915"/>
      <c r="AO32" s="22"/>
      <c r="AP32" s="22"/>
      <c r="AQ32" s="22"/>
      <c r="AR32" s="22"/>
      <c r="AS32" s="22"/>
      <c r="AT32" s="30"/>
      <c r="AU32" s="30"/>
      <c r="AV32" s="30"/>
      <c r="AW32" s="1099"/>
      <c r="AX32" s="30"/>
      <c r="AY32" s="30"/>
      <c r="AZ32" s="30"/>
      <c r="BA32" s="30"/>
      <c r="BB32" s="30"/>
      <c r="BC32" s="30"/>
      <c r="BD32" s="30"/>
      <c r="BE32" s="1099"/>
      <c r="BF32" s="30"/>
      <c r="BG32" s="30"/>
      <c r="BH32" s="30"/>
      <c r="BI32" s="30"/>
      <c r="BJ32" s="30"/>
      <c r="BK32" s="30"/>
      <c r="BL32" s="30"/>
      <c r="BM32" s="30"/>
      <c r="BN32" s="30"/>
      <c r="BO32" s="30"/>
      <c r="BP32" s="30"/>
      <c r="BQ32" s="596" t="s">
        <v>3661</v>
      </c>
      <c r="BR32" s="596" t="s">
        <v>3662</v>
      </c>
      <c r="BS32" s="30"/>
      <c r="BT32" s="21"/>
      <c r="BU32" s="30"/>
      <c r="BV32" s="30"/>
      <c r="BW32" s="30"/>
      <c r="BX32" s="21"/>
      <c r="BY32" s="30"/>
      <c r="BZ32" s="30"/>
      <c r="CA32" s="30"/>
      <c r="CB32" s="30"/>
      <c r="CC32" s="30"/>
      <c r="CD32" s="30"/>
      <c r="CE32" s="30"/>
      <c r="CF32" s="30"/>
      <c r="CG32" s="30" t="s">
        <v>3399</v>
      </c>
      <c r="CH32" s="30"/>
      <c r="CI32" s="736"/>
      <c r="CJ32" s="30"/>
    </row>
    <row r="33" spans="1:88" s="6" customFormat="1" ht="48" customHeight="1">
      <c r="A33" s="22">
        <v>11</v>
      </c>
      <c r="B33" s="602" t="s">
        <v>3747</v>
      </c>
      <c r="C33" s="22" t="s">
        <v>3792</v>
      </c>
      <c r="D33" s="560" t="s">
        <v>3793</v>
      </c>
      <c r="E33" s="22" t="s">
        <v>14</v>
      </c>
      <c r="F33" s="22">
        <v>2020</v>
      </c>
      <c r="G33" s="22">
        <v>2020</v>
      </c>
      <c r="H33" s="22">
        <v>10</v>
      </c>
      <c r="I33" s="22" t="s">
        <v>3685</v>
      </c>
      <c r="J33" s="603">
        <v>11270000</v>
      </c>
      <c r="K33" s="22" t="s">
        <v>3472</v>
      </c>
      <c r="L33" s="22">
        <v>4</v>
      </c>
      <c r="M33" s="22"/>
      <c r="N33" s="22" t="s">
        <v>9</v>
      </c>
      <c r="O33" s="22" t="s">
        <v>3686</v>
      </c>
      <c r="P33" s="22" t="s">
        <v>3687</v>
      </c>
      <c r="Q33" s="22">
        <v>6680615</v>
      </c>
      <c r="R33" s="22" t="s">
        <v>29</v>
      </c>
      <c r="S33" s="564" t="s">
        <v>3794</v>
      </c>
      <c r="T33" s="1008">
        <f t="shared" si="5"/>
        <v>11270000</v>
      </c>
      <c r="U33" s="22" t="s">
        <v>172</v>
      </c>
      <c r="V33" s="22" t="s">
        <v>176</v>
      </c>
      <c r="W33" s="22"/>
      <c r="X33" s="22" t="s">
        <v>3751</v>
      </c>
      <c r="Y33" s="22"/>
      <c r="Z33" s="22"/>
      <c r="AA33" s="563"/>
      <c r="AB33" s="22">
        <v>6680645</v>
      </c>
      <c r="AC33" s="564" t="s">
        <v>3137</v>
      </c>
      <c r="AD33" s="22" t="s">
        <v>81</v>
      </c>
      <c r="AE33" s="915">
        <f t="shared" si="6"/>
        <v>11270000</v>
      </c>
      <c r="AF33" s="22" t="s">
        <v>172</v>
      </c>
      <c r="AG33" s="22"/>
      <c r="AH33" s="22"/>
      <c r="AI33" s="22" t="s">
        <v>3751</v>
      </c>
      <c r="AJ33" s="22" t="s">
        <v>3687</v>
      </c>
      <c r="AK33" s="22"/>
      <c r="AL33" s="564"/>
      <c r="AM33" s="22"/>
      <c r="AN33" s="915"/>
      <c r="AO33" s="22"/>
      <c r="AP33" s="22"/>
      <c r="AQ33" s="22"/>
      <c r="AR33" s="22"/>
      <c r="AS33" s="22"/>
      <c r="AT33" s="30"/>
      <c r="AU33" s="30"/>
      <c r="AV33" s="30"/>
      <c r="AW33" s="1099"/>
      <c r="AX33" s="30"/>
      <c r="AY33" s="30"/>
      <c r="AZ33" s="30"/>
      <c r="BA33" s="30"/>
      <c r="BB33" s="30"/>
      <c r="BC33" s="30"/>
      <c r="BD33" s="30"/>
      <c r="BE33" s="1099"/>
      <c r="BF33" s="30"/>
      <c r="BG33" s="30"/>
      <c r="BH33" s="30"/>
      <c r="BI33" s="30"/>
      <c r="BJ33" s="30"/>
      <c r="BK33" s="30"/>
      <c r="BL33" s="30"/>
      <c r="BM33" s="30"/>
      <c r="BN33" s="30"/>
      <c r="BO33" s="30"/>
      <c r="BP33" s="30"/>
      <c r="BQ33" s="596" t="s">
        <v>3661</v>
      </c>
      <c r="BR33" s="596" t="s">
        <v>3662</v>
      </c>
      <c r="BS33" s="30"/>
      <c r="BT33" s="21"/>
      <c r="BU33" s="30"/>
      <c r="BV33" s="30"/>
      <c r="BW33" s="30"/>
      <c r="BX33" s="21"/>
      <c r="BY33" s="30"/>
      <c r="BZ33" s="30"/>
      <c r="CA33" s="30"/>
      <c r="CB33" s="30"/>
      <c r="CC33" s="30"/>
      <c r="CD33" s="30"/>
      <c r="CE33" s="30"/>
      <c r="CF33" s="30"/>
      <c r="CG33" s="30" t="s">
        <v>3399</v>
      </c>
      <c r="CH33" s="30"/>
      <c r="CI33" s="736"/>
      <c r="CJ33" s="30"/>
    </row>
    <row r="34" spans="1:88" s="6" customFormat="1" ht="48" customHeight="1">
      <c r="A34" s="22">
        <v>12</v>
      </c>
      <c r="B34" s="602" t="s">
        <v>3747</v>
      </c>
      <c r="C34" s="22" t="s">
        <v>3795</v>
      </c>
      <c r="D34" s="560" t="s">
        <v>3796</v>
      </c>
      <c r="E34" s="22" t="s">
        <v>14</v>
      </c>
      <c r="F34" s="22">
        <v>2020</v>
      </c>
      <c r="G34" s="22">
        <v>2020</v>
      </c>
      <c r="H34" s="22">
        <v>10</v>
      </c>
      <c r="I34" s="22" t="s">
        <v>3776</v>
      </c>
      <c r="J34" s="603">
        <v>13337500</v>
      </c>
      <c r="K34" s="22" t="s">
        <v>3472</v>
      </c>
      <c r="L34" s="22">
        <v>4</v>
      </c>
      <c r="M34" s="22"/>
      <c r="N34" s="22" t="s">
        <v>9</v>
      </c>
      <c r="O34" s="22" t="s">
        <v>3686</v>
      </c>
      <c r="P34" s="22" t="s">
        <v>3687</v>
      </c>
      <c r="Q34" s="22">
        <v>6680685</v>
      </c>
      <c r="R34" s="22" t="s">
        <v>28</v>
      </c>
      <c r="S34" s="564" t="s">
        <v>3797</v>
      </c>
      <c r="T34" s="1008">
        <f t="shared" si="5"/>
        <v>13337500</v>
      </c>
      <c r="U34" s="22" t="s">
        <v>176</v>
      </c>
      <c r="V34" s="22"/>
      <c r="W34" s="22"/>
      <c r="X34" s="22" t="s">
        <v>3751</v>
      </c>
      <c r="Y34" s="22"/>
      <c r="Z34" s="22"/>
      <c r="AA34" s="563"/>
      <c r="AB34" s="22">
        <v>6680708</v>
      </c>
      <c r="AC34" s="564" t="s">
        <v>2724</v>
      </c>
      <c r="AD34" s="22" t="s">
        <v>85</v>
      </c>
      <c r="AE34" s="915">
        <f t="shared" si="6"/>
        <v>13337500</v>
      </c>
      <c r="AF34" s="22" t="s">
        <v>176</v>
      </c>
      <c r="AG34" s="22"/>
      <c r="AH34" s="22"/>
      <c r="AI34" s="22" t="s">
        <v>3751</v>
      </c>
      <c r="AJ34" s="22" t="s">
        <v>3687</v>
      </c>
      <c r="AK34" s="22"/>
      <c r="AL34" s="564"/>
      <c r="AM34" s="22"/>
      <c r="AN34" s="915"/>
      <c r="AO34" s="22"/>
      <c r="AP34" s="22"/>
      <c r="AQ34" s="22"/>
      <c r="AR34" s="22"/>
      <c r="AS34" s="22"/>
      <c r="AT34" s="30"/>
      <c r="AU34" s="30"/>
      <c r="AV34" s="30"/>
      <c r="AW34" s="1099"/>
      <c r="AX34" s="30"/>
      <c r="AY34" s="30"/>
      <c r="AZ34" s="30"/>
      <c r="BA34" s="30"/>
      <c r="BB34" s="30"/>
      <c r="BC34" s="30"/>
      <c r="BD34" s="30"/>
      <c r="BE34" s="1099"/>
      <c r="BF34" s="30"/>
      <c r="BG34" s="30"/>
      <c r="BH34" s="30"/>
      <c r="BI34" s="30"/>
      <c r="BJ34" s="30"/>
      <c r="BK34" s="30"/>
      <c r="BL34" s="30"/>
      <c r="BM34" s="30"/>
      <c r="BN34" s="30"/>
      <c r="BO34" s="30"/>
      <c r="BP34" s="30"/>
      <c r="BQ34" s="596" t="s">
        <v>3661</v>
      </c>
      <c r="BR34" s="596" t="s">
        <v>3662</v>
      </c>
      <c r="BS34" s="30"/>
      <c r="BT34" s="21"/>
      <c r="BU34" s="30"/>
      <c r="BV34" s="30"/>
      <c r="BW34" s="30"/>
      <c r="BX34" s="21"/>
      <c r="BY34" s="30"/>
      <c r="BZ34" s="30"/>
      <c r="CA34" s="30"/>
      <c r="CB34" s="30"/>
      <c r="CC34" s="30"/>
      <c r="CD34" s="30"/>
      <c r="CE34" s="30"/>
      <c r="CF34" s="30"/>
      <c r="CG34" s="30" t="s">
        <v>3764</v>
      </c>
      <c r="CH34" s="30"/>
      <c r="CI34" s="736" t="s">
        <v>3765</v>
      </c>
      <c r="CJ34" s="30"/>
    </row>
    <row r="35" spans="1:88" s="6" customFormat="1" ht="48" customHeight="1">
      <c r="A35" s="22">
        <v>13</v>
      </c>
      <c r="B35" s="602" t="s">
        <v>3747</v>
      </c>
      <c r="C35" s="22" t="s">
        <v>3798</v>
      </c>
      <c r="D35" s="560" t="s">
        <v>3799</v>
      </c>
      <c r="E35" s="22" t="s">
        <v>14</v>
      </c>
      <c r="F35" s="22">
        <v>2020</v>
      </c>
      <c r="G35" s="22">
        <v>2020</v>
      </c>
      <c r="H35" s="22">
        <v>10</v>
      </c>
      <c r="I35" s="22" t="s">
        <v>3800</v>
      </c>
      <c r="J35" s="603">
        <v>13579200</v>
      </c>
      <c r="K35" s="22" t="s">
        <v>3472</v>
      </c>
      <c r="L35" s="22">
        <v>2</v>
      </c>
      <c r="M35" s="22"/>
      <c r="N35" s="22" t="s">
        <v>9</v>
      </c>
      <c r="O35" s="22" t="s">
        <v>3686</v>
      </c>
      <c r="P35" s="22" t="s">
        <v>3687</v>
      </c>
      <c r="Q35" s="22">
        <v>6680664</v>
      </c>
      <c r="R35" s="22" t="s">
        <v>22</v>
      </c>
      <c r="S35" s="564" t="s">
        <v>3801</v>
      </c>
      <c r="T35" s="1008">
        <f t="shared" si="5"/>
        <v>13579200</v>
      </c>
      <c r="U35" s="22" t="s">
        <v>179</v>
      </c>
      <c r="V35" s="22"/>
      <c r="W35" s="22"/>
      <c r="X35" s="22" t="s">
        <v>3756</v>
      </c>
      <c r="Y35" s="22"/>
      <c r="Z35" s="22"/>
      <c r="AA35" s="563"/>
      <c r="AB35" s="22">
        <v>6682174</v>
      </c>
      <c r="AC35" s="564" t="s">
        <v>2573</v>
      </c>
      <c r="AD35" s="22" t="s">
        <v>27</v>
      </c>
      <c r="AE35" s="915">
        <f t="shared" si="6"/>
        <v>13579200</v>
      </c>
      <c r="AF35" s="22" t="s">
        <v>179</v>
      </c>
      <c r="AG35" s="22"/>
      <c r="AH35" s="22"/>
      <c r="AI35" s="22" t="s">
        <v>3756</v>
      </c>
      <c r="AJ35" s="22" t="s">
        <v>3687</v>
      </c>
      <c r="AK35" s="22">
        <v>6679083</v>
      </c>
      <c r="AL35" s="564" t="s">
        <v>2580</v>
      </c>
      <c r="AM35" s="22" t="s">
        <v>203</v>
      </c>
      <c r="AN35" s="915">
        <f>J35</f>
        <v>13579200</v>
      </c>
      <c r="AO35" s="22" t="s">
        <v>179</v>
      </c>
      <c r="AP35" s="22"/>
      <c r="AQ35" s="22"/>
      <c r="AR35" s="22" t="s">
        <v>3756</v>
      </c>
      <c r="AS35" s="22" t="s">
        <v>3687</v>
      </c>
      <c r="AT35" s="30"/>
      <c r="AU35" s="30"/>
      <c r="AV35" s="30"/>
      <c r="AW35" s="1099"/>
      <c r="AX35" s="30"/>
      <c r="AY35" s="30"/>
      <c r="AZ35" s="30"/>
      <c r="BA35" s="30"/>
      <c r="BB35" s="30"/>
      <c r="BC35" s="30"/>
      <c r="BD35" s="30"/>
      <c r="BE35" s="1099"/>
      <c r="BF35" s="30"/>
      <c r="BG35" s="30"/>
      <c r="BH35" s="30"/>
      <c r="BI35" s="30"/>
      <c r="BJ35" s="30"/>
      <c r="BK35" s="30"/>
      <c r="BL35" s="30"/>
      <c r="BM35" s="30"/>
      <c r="BN35" s="30"/>
      <c r="BO35" s="30"/>
      <c r="BP35" s="30"/>
      <c r="BQ35" s="596" t="s">
        <v>3661</v>
      </c>
      <c r="BR35" s="596" t="s">
        <v>3662</v>
      </c>
      <c r="BS35" s="30"/>
      <c r="BT35" s="21"/>
      <c r="BU35" s="30"/>
      <c r="BV35" s="30"/>
      <c r="BW35" s="30"/>
      <c r="BX35" s="21"/>
      <c r="BY35" s="30"/>
      <c r="BZ35" s="30"/>
      <c r="CA35" s="30"/>
      <c r="CB35" s="30"/>
      <c r="CC35" s="30"/>
      <c r="CD35" s="30"/>
      <c r="CE35" s="30"/>
      <c r="CF35" s="30"/>
      <c r="CG35" s="30" t="s">
        <v>3721</v>
      </c>
      <c r="CH35" s="30"/>
      <c r="CI35" s="736" t="s">
        <v>3778</v>
      </c>
      <c r="CJ35" s="30"/>
    </row>
    <row r="36" spans="1:88" s="6" customFormat="1" ht="48" customHeight="1">
      <c r="A36" s="22">
        <v>14</v>
      </c>
      <c r="B36" s="602" t="s">
        <v>3747</v>
      </c>
      <c r="C36" s="22" t="s">
        <v>3802</v>
      </c>
      <c r="D36" s="560" t="s">
        <v>3803</v>
      </c>
      <c r="E36" s="22" t="s">
        <v>14</v>
      </c>
      <c r="F36" s="22">
        <v>2020</v>
      </c>
      <c r="G36" s="22">
        <v>2020</v>
      </c>
      <c r="H36" s="22">
        <v>10</v>
      </c>
      <c r="I36" s="22" t="s">
        <v>3804</v>
      </c>
      <c r="J36" s="603">
        <v>8320250</v>
      </c>
      <c r="K36" s="22" t="s">
        <v>3472</v>
      </c>
      <c r="L36" s="22">
        <v>2</v>
      </c>
      <c r="M36" s="22"/>
      <c r="N36" s="22" t="s">
        <v>9</v>
      </c>
      <c r="O36" s="22" t="s">
        <v>3686</v>
      </c>
      <c r="P36" s="22" t="s">
        <v>3687</v>
      </c>
      <c r="Q36" s="22">
        <v>6665306</v>
      </c>
      <c r="R36" s="22" t="s">
        <v>35</v>
      </c>
      <c r="S36" s="564" t="s">
        <v>3805</v>
      </c>
      <c r="T36" s="1008">
        <f t="shared" si="5"/>
        <v>8320250</v>
      </c>
      <c r="U36" s="22" t="s">
        <v>217</v>
      </c>
      <c r="V36" s="22"/>
      <c r="W36" s="22"/>
      <c r="X36" s="22" t="s">
        <v>3756</v>
      </c>
      <c r="Y36" s="22"/>
      <c r="Z36" s="22"/>
      <c r="AA36" s="563"/>
      <c r="AB36" s="22">
        <v>6680623</v>
      </c>
      <c r="AC36" s="564" t="s">
        <v>2129</v>
      </c>
      <c r="AD36" s="22" t="s">
        <v>37</v>
      </c>
      <c r="AE36" s="915">
        <f t="shared" si="6"/>
        <v>8320250</v>
      </c>
      <c r="AF36" s="22" t="s">
        <v>217</v>
      </c>
      <c r="AG36" s="22"/>
      <c r="AH36" s="22"/>
      <c r="AI36" s="22" t="s">
        <v>3756</v>
      </c>
      <c r="AJ36" s="22" t="s">
        <v>3687</v>
      </c>
      <c r="AK36" s="22">
        <v>6680627</v>
      </c>
      <c r="AL36" s="564" t="s">
        <v>2200</v>
      </c>
      <c r="AM36" s="22" t="s">
        <v>88</v>
      </c>
      <c r="AN36" s="915">
        <f>J36</f>
        <v>8320250</v>
      </c>
      <c r="AO36" s="22" t="s">
        <v>197</v>
      </c>
      <c r="AP36" s="22"/>
      <c r="AQ36" s="22"/>
      <c r="AR36" s="22" t="s">
        <v>3751</v>
      </c>
      <c r="AS36" s="22" t="s">
        <v>3687</v>
      </c>
      <c r="AT36" s="30"/>
      <c r="AU36" s="30"/>
      <c r="AV36" s="30"/>
      <c r="AW36" s="1099"/>
      <c r="AX36" s="30"/>
      <c r="AY36" s="30"/>
      <c r="AZ36" s="30"/>
      <c r="BA36" s="30"/>
      <c r="BB36" s="30"/>
      <c r="BC36" s="30"/>
      <c r="BD36" s="30"/>
      <c r="BE36" s="1099"/>
      <c r="BF36" s="30"/>
      <c r="BG36" s="30"/>
      <c r="BH36" s="30"/>
      <c r="BI36" s="30"/>
      <c r="BJ36" s="30"/>
      <c r="BK36" s="30"/>
      <c r="BL36" s="30"/>
      <c r="BM36" s="30"/>
      <c r="BN36" s="30"/>
      <c r="BO36" s="30"/>
      <c r="BP36" s="30"/>
      <c r="BQ36" s="596" t="s">
        <v>3661</v>
      </c>
      <c r="BR36" s="596" t="s">
        <v>3662</v>
      </c>
      <c r="BS36" s="30"/>
      <c r="BT36" s="21"/>
      <c r="BU36" s="30"/>
      <c r="BV36" s="30"/>
      <c r="BW36" s="30"/>
      <c r="BX36" s="21"/>
      <c r="BY36" s="30"/>
      <c r="BZ36" s="30"/>
      <c r="CA36" s="30"/>
      <c r="CB36" s="30"/>
      <c r="CC36" s="30"/>
      <c r="CD36" s="30"/>
      <c r="CE36" s="30"/>
      <c r="CF36" s="30"/>
      <c r="CG36" s="30" t="s">
        <v>3432</v>
      </c>
      <c r="CH36" s="30"/>
      <c r="CI36" s="736" t="s">
        <v>3470</v>
      </c>
      <c r="CJ36" s="30"/>
    </row>
    <row r="37" spans="1:88" s="6" customFormat="1" ht="48" customHeight="1">
      <c r="A37" s="22">
        <v>15</v>
      </c>
      <c r="B37" s="602" t="s">
        <v>3806</v>
      </c>
      <c r="C37" s="22" t="s">
        <v>3807</v>
      </c>
      <c r="D37" s="560" t="s">
        <v>3808</v>
      </c>
      <c r="E37" s="22" t="s">
        <v>3809</v>
      </c>
      <c r="F37" s="22">
        <v>2020</v>
      </c>
      <c r="G37" s="22">
        <v>2020</v>
      </c>
      <c r="H37" s="22">
        <v>10</v>
      </c>
      <c r="I37" s="22" t="s">
        <v>3763</v>
      </c>
      <c r="J37" s="603">
        <v>19765000</v>
      </c>
      <c r="K37" s="22" t="s">
        <v>3472</v>
      </c>
      <c r="L37" s="22">
        <v>2</v>
      </c>
      <c r="M37" s="22" t="s">
        <v>3810</v>
      </c>
      <c r="N37" s="22" t="s">
        <v>3811</v>
      </c>
      <c r="O37" s="22" t="s">
        <v>3686</v>
      </c>
      <c r="P37" s="22"/>
      <c r="Q37" s="22">
        <v>6680629</v>
      </c>
      <c r="R37" s="22" t="s">
        <v>34</v>
      </c>
      <c r="S37" s="564" t="s">
        <v>2712</v>
      </c>
      <c r="T37" s="1008">
        <f t="shared" si="5"/>
        <v>19765000</v>
      </c>
      <c r="U37" s="22" t="s">
        <v>169</v>
      </c>
      <c r="V37" s="22"/>
      <c r="W37" s="22"/>
      <c r="X37" s="22" t="s">
        <v>3751</v>
      </c>
      <c r="Y37" s="22"/>
      <c r="Z37" s="22"/>
      <c r="AA37" s="563"/>
      <c r="AB37" s="22">
        <v>6680633</v>
      </c>
      <c r="AC37" s="564" t="s">
        <v>3791</v>
      </c>
      <c r="AD37" s="22" t="s">
        <v>25</v>
      </c>
      <c r="AE37" s="915">
        <f t="shared" si="6"/>
        <v>19765000</v>
      </c>
      <c r="AF37" s="22" t="s">
        <v>179</v>
      </c>
      <c r="AG37" s="22" t="s">
        <v>217</v>
      </c>
      <c r="AH37" s="22"/>
      <c r="AI37" s="22" t="s">
        <v>3756</v>
      </c>
      <c r="AJ37" s="22" t="s">
        <v>3687</v>
      </c>
      <c r="AK37" s="22"/>
      <c r="AL37" s="564"/>
      <c r="AM37" s="22"/>
      <c r="AN37" s="915"/>
      <c r="AO37" s="22"/>
      <c r="AP37" s="22"/>
      <c r="AQ37" s="22"/>
      <c r="AR37" s="22"/>
      <c r="AS37" s="22"/>
      <c r="AT37" s="30"/>
      <c r="AU37" s="30"/>
      <c r="AV37" s="30"/>
      <c r="AW37" s="1099"/>
      <c r="AX37" s="30"/>
      <c r="AY37" s="30"/>
      <c r="AZ37" s="30"/>
      <c r="BA37" s="30"/>
      <c r="BB37" s="30"/>
      <c r="BC37" s="30"/>
      <c r="BD37" s="30"/>
      <c r="BE37" s="1099"/>
      <c r="BF37" s="30"/>
      <c r="BG37" s="30"/>
      <c r="BH37" s="30"/>
      <c r="BI37" s="30"/>
      <c r="BJ37" s="30"/>
      <c r="BK37" s="30"/>
      <c r="BL37" s="30"/>
      <c r="BM37" s="30"/>
      <c r="BN37" s="30"/>
      <c r="BO37" s="30"/>
      <c r="BP37" s="30"/>
      <c r="BQ37" s="596" t="s">
        <v>3661</v>
      </c>
      <c r="BR37" s="596" t="s">
        <v>3661</v>
      </c>
      <c r="BS37" s="30"/>
      <c r="BT37" s="21"/>
      <c r="BU37" s="30"/>
      <c r="BV37" s="30"/>
      <c r="BW37" s="30"/>
      <c r="BX37" s="21"/>
      <c r="BY37" s="30"/>
      <c r="BZ37" s="30"/>
      <c r="CA37" s="30"/>
      <c r="CB37" s="30"/>
      <c r="CC37" s="30"/>
      <c r="CD37" s="30"/>
      <c r="CE37" s="30"/>
      <c r="CF37" s="30"/>
      <c r="CG37" s="30" t="s">
        <v>3764</v>
      </c>
      <c r="CH37" s="30"/>
      <c r="CI37" s="736" t="s">
        <v>3765</v>
      </c>
      <c r="CJ37" s="30"/>
    </row>
    <row r="38" spans="1:88" s="6" customFormat="1" ht="48" customHeight="1">
      <c r="A38" s="22">
        <v>16</v>
      </c>
      <c r="B38" s="602" t="s">
        <v>3806</v>
      </c>
      <c r="C38" s="22" t="s">
        <v>3812</v>
      </c>
      <c r="D38" s="560" t="s">
        <v>3813</v>
      </c>
      <c r="E38" s="22" t="s">
        <v>3809</v>
      </c>
      <c r="F38" s="22">
        <v>2020</v>
      </c>
      <c r="G38" s="22">
        <v>2020</v>
      </c>
      <c r="H38" s="22">
        <v>12</v>
      </c>
      <c r="I38" s="22"/>
      <c r="J38" s="603">
        <v>19355000</v>
      </c>
      <c r="K38" s="22" t="s">
        <v>3472</v>
      </c>
      <c r="L38" s="22">
        <v>2</v>
      </c>
      <c r="M38" s="22"/>
      <c r="N38" s="22" t="s">
        <v>3811</v>
      </c>
      <c r="O38" s="22" t="s">
        <v>3686</v>
      </c>
      <c r="P38" s="22"/>
      <c r="Q38" s="22">
        <v>6681051</v>
      </c>
      <c r="R38" s="22" t="s">
        <v>13</v>
      </c>
      <c r="S38" s="564" t="s">
        <v>3814</v>
      </c>
      <c r="T38" s="1008">
        <f t="shared" si="5"/>
        <v>19355000</v>
      </c>
      <c r="U38" s="22" t="s">
        <v>197</v>
      </c>
      <c r="V38" s="22"/>
      <c r="W38" s="22"/>
      <c r="X38" s="22" t="s">
        <v>3751</v>
      </c>
      <c r="Y38" s="22"/>
      <c r="Z38" s="22"/>
      <c r="AA38" s="563"/>
      <c r="AB38" s="22">
        <v>6680687</v>
      </c>
      <c r="AC38" s="564" t="s">
        <v>1981</v>
      </c>
      <c r="AD38" s="22" t="s">
        <v>36</v>
      </c>
      <c r="AE38" s="915">
        <f t="shared" si="6"/>
        <v>19355000</v>
      </c>
      <c r="AF38" s="22" t="s">
        <v>197</v>
      </c>
      <c r="AG38" s="22"/>
      <c r="AH38" s="22"/>
      <c r="AI38" s="22" t="s">
        <v>3751</v>
      </c>
      <c r="AJ38" s="22" t="s">
        <v>3687</v>
      </c>
      <c r="AK38" s="22"/>
      <c r="AL38" s="564"/>
      <c r="AM38" s="22"/>
      <c r="AN38" s="915"/>
      <c r="AO38" s="22"/>
      <c r="AP38" s="22"/>
      <c r="AQ38" s="22"/>
      <c r="AR38" s="22"/>
      <c r="AS38" s="22"/>
      <c r="AT38" s="30"/>
      <c r="AU38" s="30"/>
      <c r="AV38" s="30"/>
      <c r="AW38" s="1099"/>
      <c r="AX38" s="30"/>
      <c r="AY38" s="30"/>
      <c r="AZ38" s="30"/>
      <c r="BA38" s="30"/>
      <c r="BB38" s="30"/>
      <c r="BC38" s="30"/>
      <c r="BD38" s="30"/>
      <c r="BE38" s="1099"/>
      <c r="BF38" s="30"/>
      <c r="BG38" s="30"/>
      <c r="BH38" s="30"/>
      <c r="BI38" s="30"/>
      <c r="BJ38" s="30"/>
      <c r="BK38" s="30"/>
      <c r="BL38" s="30"/>
      <c r="BM38" s="30"/>
      <c r="BN38" s="30"/>
      <c r="BO38" s="30"/>
      <c r="BP38" s="30"/>
      <c r="BQ38" s="596" t="s">
        <v>3661</v>
      </c>
      <c r="BR38" s="22" t="s">
        <v>3662</v>
      </c>
      <c r="BS38" s="30"/>
      <c r="BT38" s="21"/>
      <c r="BU38" s="30"/>
      <c r="BV38" s="30"/>
      <c r="BW38" s="30"/>
      <c r="BX38" s="21"/>
      <c r="BY38" s="30"/>
      <c r="BZ38" s="30"/>
      <c r="CA38" s="30"/>
      <c r="CB38" s="30"/>
      <c r="CC38" s="30"/>
      <c r="CD38" s="30"/>
      <c r="CE38" s="30"/>
      <c r="CF38" s="30"/>
      <c r="CG38" s="30" t="s">
        <v>3721</v>
      </c>
      <c r="CH38" s="30"/>
      <c r="CI38" s="736" t="s">
        <v>3815</v>
      </c>
      <c r="CJ38" s="30"/>
    </row>
    <row r="39" spans="1:88" s="897" customFormat="1" ht="60" customHeight="1">
      <c r="A39" s="22">
        <v>17</v>
      </c>
      <c r="B39" s="602" t="s">
        <v>3806</v>
      </c>
      <c r="C39" s="22" t="s">
        <v>3816</v>
      </c>
      <c r="D39" s="560" t="s">
        <v>3817</v>
      </c>
      <c r="E39" s="22" t="s">
        <v>3809</v>
      </c>
      <c r="F39" s="22">
        <v>2020</v>
      </c>
      <c r="G39" s="22">
        <v>2020</v>
      </c>
      <c r="H39" s="22">
        <v>12</v>
      </c>
      <c r="I39" s="22"/>
      <c r="J39" s="603">
        <v>18860000</v>
      </c>
      <c r="K39" s="22" t="s">
        <v>3472</v>
      </c>
      <c r="L39" s="22">
        <v>2</v>
      </c>
      <c r="M39" s="22"/>
      <c r="N39" s="22" t="s">
        <v>3811</v>
      </c>
      <c r="O39" s="22" t="s">
        <v>3686</v>
      </c>
      <c r="P39" s="22"/>
      <c r="Q39" s="22">
        <v>6680634</v>
      </c>
      <c r="R39" s="22" t="s">
        <v>55</v>
      </c>
      <c r="S39" s="564" t="s">
        <v>3818</v>
      </c>
      <c r="T39" s="1008">
        <f t="shared" si="5"/>
        <v>18860000</v>
      </c>
      <c r="U39" s="22" t="s">
        <v>217</v>
      </c>
      <c r="V39" s="22"/>
      <c r="W39" s="22"/>
      <c r="X39" s="22" t="s">
        <v>3756</v>
      </c>
      <c r="Y39" s="22"/>
      <c r="Z39" s="22"/>
      <c r="AA39" s="563"/>
      <c r="AB39" s="22">
        <v>6680622</v>
      </c>
      <c r="AC39" s="564" t="s">
        <v>1271</v>
      </c>
      <c r="AD39" s="22" t="s">
        <v>18</v>
      </c>
      <c r="AE39" s="915">
        <f t="shared" si="6"/>
        <v>18860000</v>
      </c>
      <c r="AF39" s="22" t="s">
        <v>207</v>
      </c>
      <c r="AG39" s="22"/>
      <c r="AH39" s="22"/>
      <c r="AI39" s="22" t="s">
        <v>3756</v>
      </c>
      <c r="AJ39" s="22" t="s">
        <v>3687</v>
      </c>
      <c r="AK39" s="22"/>
      <c r="AL39" s="564"/>
      <c r="AM39" s="22"/>
      <c r="AN39" s="915"/>
      <c r="AO39" s="22"/>
      <c r="AP39" s="22"/>
      <c r="AQ39" s="22"/>
      <c r="AR39" s="22"/>
      <c r="AS39" s="22"/>
      <c r="AT39" s="30"/>
      <c r="AU39" s="30"/>
      <c r="AV39" s="30"/>
      <c r="AW39" s="1099"/>
      <c r="AX39" s="30"/>
      <c r="AY39" s="30"/>
      <c r="AZ39" s="30"/>
      <c r="BA39" s="30"/>
      <c r="BB39" s="30"/>
      <c r="BC39" s="30"/>
      <c r="BD39" s="30"/>
      <c r="BE39" s="1099"/>
      <c r="BF39" s="30"/>
      <c r="BG39" s="30"/>
      <c r="BH39" s="30"/>
      <c r="BI39" s="30"/>
      <c r="BJ39" s="30"/>
      <c r="BK39" s="30"/>
      <c r="BL39" s="30"/>
      <c r="BM39" s="30"/>
      <c r="BN39" s="30"/>
      <c r="BO39" s="30"/>
      <c r="BP39" s="30"/>
      <c r="BQ39" s="22" t="s">
        <v>3661</v>
      </c>
      <c r="BR39" s="22" t="s">
        <v>3662</v>
      </c>
      <c r="BS39" s="30"/>
      <c r="BT39" s="21"/>
      <c r="BU39" s="30"/>
      <c r="BV39" s="30"/>
      <c r="BW39" s="30"/>
      <c r="BX39" s="21"/>
      <c r="BY39" s="30"/>
      <c r="BZ39" s="30"/>
      <c r="CA39" s="30"/>
      <c r="CB39" s="30"/>
      <c r="CC39" s="30"/>
      <c r="CD39" s="30"/>
      <c r="CE39" s="30"/>
      <c r="CF39" s="30"/>
      <c r="CG39" s="30" t="s">
        <v>3721</v>
      </c>
      <c r="CH39" s="30"/>
      <c r="CI39" s="736"/>
      <c r="CJ39" s="30"/>
    </row>
    <row r="40" spans="1:88" s="6" customFormat="1" ht="48" customHeight="1">
      <c r="A40" s="22">
        <v>18</v>
      </c>
      <c r="B40" s="602" t="s">
        <v>3806</v>
      </c>
      <c r="C40" s="22" t="s">
        <v>3819</v>
      </c>
      <c r="D40" s="560" t="s">
        <v>3820</v>
      </c>
      <c r="E40" s="22" t="s">
        <v>3809</v>
      </c>
      <c r="F40" s="22">
        <v>2020</v>
      </c>
      <c r="G40" s="22">
        <v>2020</v>
      </c>
      <c r="H40" s="22">
        <v>12</v>
      </c>
      <c r="I40" s="22"/>
      <c r="J40" s="603">
        <v>19721000</v>
      </c>
      <c r="K40" s="22" t="s">
        <v>3472</v>
      </c>
      <c r="L40" s="22">
        <v>2</v>
      </c>
      <c r="M40" s="22"/>
      <c r="N40" s="22" t="s">
        <v>3811</v>
      </c>
      <c r="O40" s="22" t="s">
        <v>3686</v>
      </c>
      <c r="P40" s="22"/>
      <c r="Q40" s="22">
        <v>259781</v>
      </c>
      <c r="R40" s="22" t="s">
        <v>33</v>
      </c>
      <c r="S40" s="564" t="s">
        <v>3781</v>
      </c>
      <c r="T40" s="1008">
        <f t="shared" si="5"/>
        <v>19721000</v>
      </c>
      <c r="U40" s="22" t="s">
        <v>3486</v>
      </c>
      <c r="V40" s="22" t="s">
        <v>217</v>
      </c>
      <c r="W40" s="22"/>
      <c r="X40" s="22" t="s">
        <v>3756</v>
      </c>
      <c r="Y40" s="22"/>
      <c r="Z40" s="22"/>
      <c r="AA40" s="563"/>
      <c r="AB40" s="22">
        <v>6680645</v>
      </c>
      <c r="AC40" s="564" t="s">
        <v>3137</v>
      </c>
      <c r="AD40" s="22" t="s">
        <v>81</v>
      </c>
      <c r="AE40" s="915">
        <f t="shared" si="6"/>
        <v>19721000</v>
      </c>
      <c r="AF40" s="22" t="s">
        <v>172</v>
      </c>
      <c r="AG40" s="22"/>
      <c r="AH40" s="22"/>
      <c r="AI40" s="22" t="s">
        <v>3751</v>
      </c>
      <c r="AJ40" s="22" t="s">
        <v>3687</v>
      </c>
      <c r="AK40" s="22"/>
      <c r="AL40" s="564"/>
      <c r="AM40" s="22"/>
      <c r="AN40" s="915"/>
      <c r="AO40" s="22"/>
      <c r="AP40" s="22"/>
      <c r="AQ40" s="22"/>
      <c r="AR40" s="22"/>
      <c r="AS40" s="22"/>
      <c r="AT40" s="30"/>
      <c r="AU40" s="30"/>
      <c r="AV40" s="30"/>
      <c r="AW40" s="1099"/>
      <c r="AX40" s="30"/>
      <c r="AY40" s="30"/>
      <c r="AZ40" s="30"/>
      <c r="BA40" s="30"/>
      <c r="BB40" s="30"/>
      <c r="BC40" s="30"/>
      <c r="BD40" s="30"/>
      <c r="BE40" s="1099"/>
      <c r="BF40" s="30"/>
      <c r="BG40" s="30"/>
      <c r="BH40" s="30"/>
      <c r="BI40" s="30"/>
      <c r="BJ40" s="30"/>
      <c r="BK40" s="30"/>
      <c r="BL40" s="30"/>
      <c r="BM40" s="30"/>
      <c r="BN40" s="30"/>
      <c r="BO40" s="30"/>
      <c r="BP40" s="30"/>
      <c r="BQ40" s="22" t="s">
        <v>3661</v>
      </c>
      <c r="BR40" s="22" t="s">
        <v>3662</v>
      </c>
      <c r="BS40" s="30"/>
      <c r="BT40" s="21"/>
      <c r="BU40" s="30"/>
      <c r="BV40" s="30"/>
      <c r="BW40" s="30"/>
      <c r="BX40" s="21"/>
      <c r="BY40" s="30"/>
      <c r="BZ40" s="30"/>
      <c r="CA40" s="30"/>
      <c r="CB40" s="30"/>
      <c r="CC40" s="30"/>
      <c r="CD40" s="30"/>
      <c r="CE40" s="30"/>
      <c r="CF40" s="30"/>
      <c r="CG40" s="30" t="s">
        <v>3721</v>
      </c>
      <c r="CH40" s="30"/>
      <c r="CI40" s="736" t="s">
        <v>3821</v>
      </c>
      <c r="CJ40" s="30"/>
    </row>
    <row r="41" spans="1:88" s="897" customFormat="1" ht="66.75" customHeight="1">
      <c r="A41" s="22">
        <v>19</v>
      </c>
      <c r="B41" s="602" t="s">
        <v>3806</v>
      </c>
      <c r="C41" s="22" t="s">
        <v>3822</v>
      </c>
      <c r="D41" s="560" t="s">
        <v>3823</v>
      </c>
      <c r="E41" s="22" t="s">
        <v>3809</v>
      </c>
      <c r="F41" s="22">
        <v>2020</v>
      </c>
      <c r="G41" s="22">
        <v>2020</v>
      </c>
      <c r="H41" s="22">
        <v>12</v>
      </c>
      <c r="I41" s="22" t="s">
        <v>3824</v>
      </c>
      <c r="J41" s="603">
        <v>16000000</v>
      </c>
      <c r="K41" s="22" t="s">
        <v>3472</v>
      </c>
      <c r="L41" s="22"/>
      <c r="M41" s="22"/>
      <c r="N41" s="22" t="s">
        <v>3811</v>
      </c>
      <c r="O41" s="22" t="s">
        <v>3686</v>
      </c>
      <c r="P41" s="22"/>
      <c r="Q41" s="22">
        <v>6680628</v>
      </c>
      <c r="R41" s="22" t="s">
        <v>89</v>
      </c>
      <c r="S41" s="564" t="s">
        <v>3825</v>
      </c>
      <c r="T41" s="1008">
        <f t="shared" si="5"/>
        <v>16000000</v>
      </c>
      <c r="U41" s="22" t="s">
        <v>207</v>
      </c>
      <c r="V41" s="22"/>
      <c r="W41" s="22"/>
      <c r="X41" s="22" t="s">
        <v>3756</v>
      </c>
      <c r="Y41" s="22" t="s">
        <v>3687</v>
      </c>
      <c r="Z41" s="22">
        <v>8140</v>
      </c>
      <c r="AA41" s="563" t="s">
        <v>3760</v>
      </c>
      <c r="AB41" s="22">
        <v>6680626</v>
      </c>
      <c r="AC41" s="564" t="s">
        <v>1296</v>
      </c>
      <c r="AD41" s="22" t="s">
        <v>45</v>
      </c>
      <c r="AE41" s="915">
        <f t="shared" si="6"/>
        <v>16000000</v>
      </c>
      <c r="AF41" s="22" t="s">
        <v>256</v>
      </c>
      <c r="AG41" s="22"/>
      <c r="AH41" s="22"/>
      <c r="AI41" s="22" t="s">
        <v>3756</v>
      </c>
      <c r="AJ41" s="22" t="s">
        <v>3687</v>
      </c>
      <c r="AK41" s="22">
        <v>6680698</v>
      </c>
      <c r="AL41" s="564" t="s">
        <v>1290</v>
      </c>
      <c r="AM41" s="22" t="s">
        <v>211</v>
      </c>
      <c r="AN41" s="915">
        <f>J41</f>
        <v>16000000</v>
      </c>
      <c r="AO41" s="22" t="s">
        <v>207</v>
      </c>
      <c r="AP41" s="22"/>
      <c r="AQ41" s="22"/>
      <c r="AR41" s="22" t="s">
        <v>3756</v>
      </c>
      <c r="AS41" s="22" t="s">
        <v>3687</v>
      </c>
      <c r="AT41" s="30"/>
      <c r="AU41" s="30"/>
      <c r="AV41" s="30"/>
      <c r="AW41" s="1099"/>
      <c r="AX41" s="30"/>
      <c r="AY41" s="30"/>
      <c r="AZ41" s="30"/>
      <c r="BA41" s="30"/>
      <c r="BB41" s="30"/>
      <c r="BC41" s="30"/>
      <c r="BD41" s="30"/>
      <c r="BE41" s="1099"/>
      <c r="BF41" s="30"/>
      <c r="BG41" s="30"/>
      <c r="BH41" s="30"/>
      <c r="BI41" s="30"/>
      <c r="BJ41" s="30"/>
      <c r="BK41" s="30"/>
      <c r="BL41" s="30"/>
      <c r="BM41" s="30"/>
      <c r="BN41" s="30"/>
      <c r="BO41" s="30"/>
      <c r="BP41" s="30"/>
      <c r="BQ41" s="22" t="s">
        <v>3661</v>
      </c>
      <c r="BR41" s="22" t="s">
        <v>3662</v>
      </c>
      <c r="BS41" s="30"/>
      <c r="BT41" s="21"/>
      <c r="BU41" s="30"/>
      <c r="BV41" s="30"/>
      <c r="BW41" s="30"/>
      <c r="BX41" s="21"/>
      <c r="BY41" s="30"/>
      <c r="BZ41" s="30"/>
      <c r="CA41" s="30"/>
      <c r="CB41" s="30"/>
      <c r="CC41" s="30"/>
      <c r="CD41" s="30"/>
      <c r="CE41" s="30"/>
      <c r="CF41" s="30"/>
      <c r="CG41" s="30"/>
      <c r="CH41" s="30"/>
      <c r="CI41" s="736"/>
      <c r="CJ41" s="30"/>
    </row>
    <row r="42" spans="1:88" s="6" customFormat="1" ht="48" customHeight="1">
      <c r="A42" s="22">
        <v>20</v>
      </c>
      <c r="B42" s="602" t="s">
        <v>3806</v>
      </c>
      <c r="C42" s="22" t="s">
        <v>3826</v>
      </c>
      <c r="D42" s="560" t="s">
        <v>3827</v>
      </c>
      <c r="E42" s="22" t="s">
        <v>3809</v>
      </c>
      <c r="F42" s="22">
        <v>2020</v>
      </c>
      <c r="G42" s="22">
        <v>2020</v>
      </c>
      <c r="H42" s="22"/>
      <c r="I42" s="22"/>
      <c r="J42" s="603">
        <v>19770000</v>
      </c>
      <c r="K42" s="22" t="s">
        <v>3472</v>
      </c>
      <c r="L42" s="22"/>
      <c r="M42" s="22"/>
      <c r="N42" s="22" t="s">
        <v>3811</v>
      </c>
      <c r="O42" s="22" t="s">
        <v>3686</v>
      </c>
      <c r="P42" s="22"/>
      <c r="Q42" s="22">
        <v>6681205</v>
      </c>
      <c r="R42" s="22" t="s">
        <v>56</v>
      </c>
      <c r="S42" s="564" t="s">
        <v>3828</v>
      </c>
      <c r="T42" s="1008">
        <f t="shared" si="5"/>
        <v>19770000</v>
      </c>
      <c r="U42" s="22" t="s">
        <v>179</v>
      </c>
      <c r="V42" s="22"/>
      <c r="W42" s="22"/>
      <c r="X42" s="22" t="s">
        <v>3756</v>
      </c>
      <c r="Y42" s="22"/>
      <c r="Z42" s="22"/>
      <c r="AA42" s="563"/>
      <c r="AB42" s="22">
        <v>6682174</v>
      </c>
      <c r="AC42" s="564" t="s">
        <v>2573</v>
      </c>
      <c r="AD42" s="22" t="s">
        <v>27</v>
      </c>
      <c r="AE42" s="915">
        <f t="shared" si="6"/>
        <v>19770000</v>
      </c>
      <c r="AF42" s="22" t="s">
        <v>179</v>
      </c>
      <c r="AG42" s="22"/>
      <c r="AH42" s="22"/>
      <c r="AI42" s="22" t="s">
        <v>3756</v>
      </c>
      <c r="AJ42" s="22" t="s">
        <v>3687</v>
      </c>
      <c r="AK42" s="22"/>
      <c r="AL42" s="564"/>
      <c r="AM42" s="22"/>
      <c r="AN42" s="915"/>
      <c r="AO42" s="22"/>
      <c r="AP42" s="22"/>
      <c r="AQ42" s="22"/>
      <c r="AR42" s="22"/>
      <c r="AS42" s="22"/>
      <c r="AT42" s="30"/>
      <c r="AU42" s="30"/>
      <c r="AV42" s="30"/>
      <c r="AW42" s="1099"/>
      <c r="AX42" s="30"/>
      <c r="AY42" s="30"/>
      <c r="AZ42" s="30"/>
      <c r="BA42" s="30"/>
      <c r="BB42" s="30"/>
      <c r="BC42" s="30"/>
      <c r="BD42" s="30"/>
      <c r="BE42" s="1099"/>
      <c r="BF42" s="30"/>
      <c r="BG42" s="30"/>
      <c r="BH42" s="30"/>
      <c r="BI42" s="30"/>
      <c r="BJ42" s="30"/>
      <c r="BK42" s="30"/>
      <c r="BL42" s="30"/>
      <c r="BM42" s="30"/>
      <c r="BN42" s="30"/>
      <c r="BO42" s="30"/>
      <c r="BP42" s="30"/>
      <c r="BQ42" s="22" t="s">
        <v>3661</v>
      </c>
      <c r="BR42" s="22" t="s">
        <v>3662</v>
      </c>
      <c r="BS42" s="30"/>
      <c r="BT42" s="21"/>
      <c r="BU42" s="30"/>
      <c r="BV42" s="30"/>
      <c r="BW42" s="30"/>
      <c r="BX42" s="21"/>
      <c r="BY42" s="30"/>
      <c r="BZ42" s="30"/>
      <c r="CA42" s="30"/>
      <c r="CB42" s="30"/>
      <c r="CC42" s="30"/>
      <c r="CD42" s="30"/>
      <c r="CE42" s="30"/>
      <c r="CF42" s="30"/>
      <c r="CG42" s="30"/>
      <c r="CH42" s="30"/>
      <c r="CI42" s="736"/>
      <c r="CJ42" s="30"/>
    </row>
    <row r="43" spans="1:88" s="897" customFormat="1" ht="48" customHeight="1">
      <c r="A43" s="22">
        <v>21</v>
      </c>
      <c r="B43" s="602" t="s">
        <v>3806</v>
      </c>
      <c r="C43" s="22" t="s">
        <v>3829</v>
      </c>
      <c r="D43" s="560" t="s">
        <v>3830</v>
      </c>
      <c r="E43" s="22" t="s">
        <v>3809</v>
      </c>
      <c r="F43" s="22">
        <v>2020</v>
      </c>
      <c r="G43" s="22">
        <v>2020</v>
      </c>
      <c r="H43" s="22">
        <v>12</v>
      </c>
      <c r="I43" s="22" t="s">
        <v>3685</v>
      </c>
      <c r="J43" s="603">
        <v>16097000</v>
      </c>
      <c r="K43" s="22" t="s">
        <v>3472</v>
      </c>
      <c r="L43" s="22">
        <v>2</v>
      </c>
      <c r="M43" s="22"/>
      <c r="N43" s="22" t="s">
        <v>3811</v>
      </c>
      <c r="O43" s="22" t="s">
        <v>3686</v>
      </c>
      <c r="P43" s="22"/>
      <c r="Q43" s="22">
        <v>6680683</v>
      </c>
      <c r="R43" s="22" t="s">
        <v>17</v>
      </c>
      <c r="S43" s="564" t="s">
        <v>3831</v>
      </c>
      <c r="T43" s="1008">
        <f t="shared" si="5"/>
        <v>16097000</v>
      </c>
      <c r="U43" s="22" t="s">
        <v>207</v>
      </c>
      <c r="V43" s="22"/>
      <c r="W43" s="22"/>
      <c r="X43" s="22" t="s">
        <v>3756</v>
      </c>
      <c r="Y43" s="22" t="s">
        <v>3687</v>
      </c>
      <c r="Z43" s="22">
        <v>8140</v>
      </c>
      <c r="AA43" s="563" t="s">
        <v>3760</v>
      </c>
      <c r="AB43" s="22">
        <v>6680741</v>
      </c>
      <c r="AC43" s="564" t="s">
        <v>3832</v>
      </c>
      <c r="AD43" s="22" t="s">
        <v>23</v>
      </c>
      <c r="AE43" s="915">
        <f t="shared" si="6"/>
        <v>16097000</v>
      </c>
      <c r="AF43" s="22" t="s">
        <v>172</v>
      </c>
      <c r="AG43" s="22"/>
      <c r="AH43" s="22"/>
      <c r="AI43" s="22" t="s">
        <v>3751</v>
      </c>
      <c r="AJ43" s="22" t="s">
        <v>3687</v>
      </c>
      <c r="AK43" s="22"/>
      <c r="AL43" s="564"/>
      <c r="AM43" s="22"/>
      <c r="AN43" s="915"/>
      <c r="AO43" s="22"/>
      <c r="AP43" s="22"/>
      <c r="AQ43" s="22"/>
      <c r="AR43" s="22"/>
      <c r="AS43" s="22"/>
      <c r="AT43" s="30"/>
      <c r="AU43" s="30"/>
      <c r="AV43" s="30"/>
      <c r="AW43" s="1099"/>
      <c r="AX43" s="30"/>
      <c r="AY43" s="30"/>
      <c r="AZ43" s="30"/>
      <c r="BA43" s="30"/>
      <c r="BB43" s="30"/>
      <c r="BC43" s="30"/>
      <c r="BD43" s="30"/>
      <c r="BE43" s="1099"/>
      <c r="BF43" s="30"/>
      <c r="BG43" s="30"/>
      <c r="BH43" s="30"/>
      <c r="BI43" s="30"/>
      <c r="BJ43" s="30"/>
      <c r="BK43" s="30"/>
      <c r="BL43" s="30"/>
      <c r="BM43" s="30"/>
      <c r="BN43" s="30"/>
      <c r="BO43" s="30"/>
      <c r="BP43" s="30"/>
      <c r="BQ43" s="22" t="s">
        <v>3661</v>
      </c>
      <c r="BR43" s="22" t="s">
        <v>3662</v>
      </c>
      <c r="BS43" s="30"/>
      <c r="BT43" s="21"/>
      <c r="BU43" s="30"/>
      <c r="BV43" s="30"/>
      <c r="BW43" s="30"/>
      <c r="BX43" s="21"/>
      <c r="BY43" s="30"/>
      <c r="BZ43" s="30"/>
      <c r="CA43" s="30"/>
      <c r="CB43" s="30"/>
      <c r="CC43" s="30"/>
      <c r="CD43" s="30"/>
      <c r="CE43" s="30"/>
      <c r="CF43" s="30"/>
      <c r="CG43" s="30" t="s">
        <v>3721</v>
      </c>
      <c r="CH43" s="30"/>
      <c r="CI43" s="736"/>
      <c r="CJ43" s="30"/>
    </row>
    <row r="44" spans="1:88" s="6" customFormat="1" ht="48" customHeight="1">
      <c r="A44" s="22">
        <v>22</v>
      </c>
      <c r="B44" s="602" t="s">
        <v>3806</v>
      </c>
      <c r="C44" s="22" t="s">
        <v>3833</v>
      </c>
      <c r="D44" s="560" t="s">
        <v>3834</v>
      </c>
      <c r="E44" s="22" t="s">
        <v>3809</v>
      </c>
      <c r="F44" s="22">
        <v>2020</v>
      </c>
      <c r="G44" s="22">
        <v>2020</v>
      </c>
      <c r="H44" s="22">
        <v>12</v>
      </c>
      <c r="I44" s="22" t="s">
        <v>3763</v>
      </c>
      <c r="J44" s="603">
        <v>19431000</v>
      </c>
      <c r="K44" s="22" t="s">
        <v>3472</v>
      </c>
      <c r="L44" s="22">
        <v>3</v>
      </c>
      <c r="M44" s="22"/>
      <c r="N44" s="22" t="s">
        <v>3811</v>
      </c>
      <c r="O44" s="22" t="s">
        <v>3686</v>
      </c>
      <c r="P44" s="22"/>
      <c r="Q44" s="22">
        <v>6680627</v>
      </c>
      <c r="R44" s="22" t="s">
        <v>88</v>
      </c>
      <c r="S44" s="564" t="s">
        <v>3835</v>
      </c>
      <c r="T44" s="1008">
        <f t="shared" si="5"/>
        <v>19431000</v>
      </c>
      <c r="U44" s="22" t="s">
        <v>197</v>
      </c>
      <c r="V44" s="22"/>
      <c r="W44" s="22"/>
      <c r="X44" s="22" t="s">
        <v>3751</v>
      </c>
      <c r="Y44" s="22"/>
      <c r="Z44" s="22"/>
      <c r="AA44" s="563"/>
      <c r="AB44" s="22">
        <v>6665306</v>
      </c>
      <c r="AC44" s="564" t="s">
        <v>3805</v>
      </c>
      <c r="AD44" s="22" t="s">
        <v>35</v>
      </c>
      <c r="AE44" s="915">
        <f t="shared" si="6"/>
        <v>19431000</v>
      </c>
      <c r="AF44" s="22" t="s">
        <v>217</v>
      </c>
      <c r="AG44" s="22"/>
      <c r="AH44" s="22"/>
      <c r="AI44" s="22" t="s">
        <v>3756</v>
      </c>
      <c r="AJ44" s="22" t="s">
        <v>3687</v>
      </c>
      <c r="AK44" s="22">
        <v>6680648</v>
      </c>
      <c r="AL44" s="564">
        <v>724089201</v>
      </c>
      <c r="AM44" s="22" t="s">
        <v>24</v>
      </c>
      <c r="AN44" s="915">
        <f>J44</f>
        <v>19431000</v>
      </c>
      <c r="AO44" s="22" t="s">
        <v>217</v>
      </c>
      <c r="AP44" s="22"/>
      <c r="AQ44" s="22"/>
      <c r="AR44" s="22" t="s">
        <v>3756</v>
      </c>
      <c r="AS44" s="22" t="s">
        <v>3687</v>
      </c>
      <c r="AT44" s="30"/>
      <c r="AU44" s="30"/>
      <c r="AV44" s="30"/>
      <c r="AW44" s="1099"/>
      <c r="AX44" s="30"/>
      <c r="AY44" s="30"/>
      <c r="AZ44" s="30"/>
      <c r="BA44" s="30"/>
      <c r="BB44" s="30"/>
      <c r="BC44" s="30"/>
      <c r="BD44" s="30"/>
      <c r="BE44" s="1099"/>
      <c r="BF44" s="30"/>
      <c r="BG44" s="30"/>
      <c r="BH44" s="30"/>
      <c r="BI44" s="30"/>
      <c r="BJ44" s="30"/>
      <c r="BK44" s="30"/>
      <c r="BL44" s="30"/>
      <c r="BM44" s="30"/>
      <c r="BN44" s="30"/>
      <c r="BO44" s="30"/>
      <c r="BP44" s="30"/>
      <c r="BQ44" s="22" t="s">
        <v>3661</v>
      </c>
      <c r="BR44" s="22" t="s">
        <v>3662</v>
      </c>
      <c r="BS44" s="30"/>
      <c r="BT44" s="21"/>
      <c r="BU44" s="30"/>
      <c r="BV44" s="30"/>
      <c r="BW44" s="30"/>
      <c r="BX44" s="21"/>
      <c r="BY44" s="30"/>
      <c r="BZ44" s="30"/>
      <c r="CA44" s="30"/>
      <c r="CB44" s="30"/>
      <c r="CC44" s="30"/>
      <c r="CD44" s="30"/>
      <c r="CE44" s="30"/>
      <c r="CF44" s="30"/>
      <c r="CG44" s="30" t="s">
        <v>3721</v>
      </c>
      <c r="CH44" s="30"/>
      <c r="CI44" s="736" t="s">
        <v>3836</v>
      </c>
      <c r="CJ44" s="30"/>
    </row>
    <row r="45" spans="1:88" s="6" customFormat="1" ht="48" customHeight="1">
      <c r="A45" s="22">
        <v>23</v>
      </c>
      <c r="B45" s="602" t="s">
        <v>3806</v>
      </c>
      <c r="C45" s="22" t="s">
        <v>3837</v>
      </c>
      <c r="D45" s="560" t="s">
        <v>3838</v>
      </c>
      <c r="E45" s="22" t="s">
        <v>3809</v>
      </c>
      <c r="F45" s="22">
        <v>2020</v>
      </c>
      <c r="G45" s="22">
        <v>2020</v>
      </c>
      <c r="H45" s="22">
        <v>12</v>
      </c>
      <c r="I45" s="22" t="s">
        <v>3776</v>
      </c>
      <c r="J45" s="603">
        <v>19990000</v>
      </c>
      <c r="K45" s="22" t="s">
        <v>3472</v>
      </c>
      <c r="L45" s="22">
        <v>2</v>
      </c>
      <c r="M45" s="22"/>
      <c r="N45" s="22" t="s">
        <v>3811</v>
      </c>
      <c r="O45" s="22" t="s">
        <v>3686</v>
      </c>
      <c r="P45" s="22"/>
      <c r="Q45" s="22">
        <v>6680726</v>
      </c>
      <c r="R45" s="22" t="s">
        <v>93</v>
      </c>
      <c r="S45" s="564" t="s">
        <v>3839</v>
      </c>
      <c r="T45" s="1008">
        <f t="shared" si="5"/>
        <v>19990000</v>
      </c>
      <c r="U45" s="22" t="s">
        <v>179</v>
      </c>
      <c r="V45" s="22"/>
      <c r="W45" s="22"/>
      <c r="X45" s="22" t="s">
        <v>3756</v>
      </c>
      <c r="Y45" s="22"/>
      <c r="Z45" s="22"/>
      <c r="AA45" s="563"/>
      <c r="AB45" s="22">
        <v>6680680</v>
      </c>
      <c r="AC45" s="564" t="s">
        <v>3840</v>
      </c>
      <c r="AD45" s="22" t="s">
        <v>1246</v>
      </c>
      <c r="AE45" s="915">
        <f t="shared" si="6"/>
        <v>19990000</v>
      </c>
      <c r="AF45" s="22" t="s">
        <v>179</v>
      </c>
      <c r="AG45" s="22"/>
      <c r="AH45" s="22"/>
      <c r="AI45" s="22" t="s">
        <v>3756</v>
      </c>
      <c r="AJ45" s="22" t="s">
        <v>3687</v>
      </c>
      <c r="AK45" s="22">
        <v>6680623</v>
      </c>
      <c r="AL45" s="564">
        <v>721088602</v>
      </c>
      <c r="AM45" s="22" t="s">
        <v>37</v>
      </c>
      <c r="AN45" s="915">
        <f t="shared" ref="AN45:AN49" si="8">J45</f>
        <v>19990000</v>
      </c>
      <c r="AO45" s="22" t="s">
        <v>217</v>
      </c>
      <c r="AP45" s="22"/>
      <c r="AQ45" s="22"/>
      <c r="AR45" s="22" t="s">
        <v>3756</v>
      </c>
      <c r="AS45" s="22" t="s">
        <v>3687</v>
      </c>
      <c r="AT45" s="30"/>
      <c r="AU45" s="30"/>
      <c r="AV45" s="30"/>
      <c r="AW45" s="1099"/>
      <c r="AX45" s="30"/>
      <c r="AY45" s="30"/>
      <c r="AZ45" s="30"/>
      <c r="BA45" s="30"/>
      <c r="BB45" s="30"/>
      <c r="BC45" s="30"/>
      <c r="BD45" s="30"/>
      <c r="BE45" s="1099"/>
      <c r="BF45" s="30"/>
      <c r="BG45" s="30"/>
      <c r="BH45" s="30"/>
      <c r="BI45" s="30"/>
      <c r="BJ45" s="30"/>
      <c r="BK45" s="30"/>
      <c r="BL45" s="30"/>
      <c r="BM45" s="30"/>
      <c r="BN45" s="30"/>
      <c r="BO45" s="30"/>
      <c r="BP45" s="30"/>
      <c r="BQ45" s="22" t="s">
        <v>3661</v>
      </c>
      <c r="BR45" s="22" t="s">
        <v>3662</v>
      </c>
      <c r="BS45" s="30"/>
      <c r="BT45" s="21"/>
      <c r="BU45" s="30"/>
      <c r="BV45" s="30"/>
      <c r="BW45" s="30"/>
      <c r="BX45" s="21"/>
      <c r="BY45" s="30"/>
      <c r="BZ45" s="30"/>
      <c r="CA45" s="30"/>
      <c r="CB45" s="30"/>
      <c r="CC45" s="30"/>
      <c r="CD45" s="30"/>
      <c r="CE45" s="30"/>
      <c r="CF45" s="30"/>
      <c r="CG45" s="30" t="s">
        <v>3721</v>
      </c>
      <c r="CH45" s="30"/>
      <c r="CI45" s="736"/>
      <c r="CJ45" s="30"/>
    </row>
    <row r="46" spans="1:88" s="6" customFormat="1" ht="48" customHeight="1">
      <c r="A46" s="22">
        <v>24</v>
      </c>
      <c r="B46" s="602" t="s">
        <v>3806</v>
      </c>
      <c r="C46" s="22" t="s">
        <v>3841</v>
      </c>
      <c r="D46" s="560" t="s">
        <v>3842</v>
      </c>
      <c r="E46" s="22" t="s">
        <v>3809</v>
      </c>
      <c r="F46" s="22">
        <v>2020</v>
      </c>
      <c r="G46" s="22">
        <v>2020</v>
      </c>
      <c r="H46" s="22">
        <v>12</v>
      </c>
      <c r="I46" s="22"/>
      <c r="J46" s="603">
        <v>19800000</v>
      </c>
      <c r="K46" s="22" t="s">
        <v>3472</v>
      </c>
      <c r="L46" s="22">
        <v>3</v>
      </c>
      <c r="M46" s="22"/>
      <c r="N46" s="22" t="s">
        <v>3811</v>
      </c>
      <c r="O46" s="22" t="s">
        <v>3686</v>
      </c>
      <c r="P46" s="22"/>
      <c r="Q46" s="22">
        <v>6680641</v>
      </c>
      <c r="R46" s="22" t="s">
        <v>92</v>
      </c>
      <c r="S46" s="564" t="s">
        <v>3843</v>
      </c>
      <c r="T46" s="1008">
        <f t="shared" si="5"/>
        <v>19800000</v>
      </c>
      <c r="U46" s="22" t="s">
        <v>169</v>
      </c>
      <c r="V46" s="22"/>
      <c r="W46" s="22"/>
      <c r="X46" s="22" t="s">
        <v>3751</v>
      </c>
      <c r="Y46" s="22"/>
      <c r="Z46" s="22"/>
      <c r="AA46" s="563"/>
      <c r="AB46" s="22">
        <v>6680685</v>
      </c>
      <c r="AC46" s="564" t="s">
        <v>3797</v>
      </c>
      <c r="AD46" s="22" t="s">
        <v>3844</v>
      </c>
      <c r="AE46" s="915">
        <f t="shared" si="6"/>
        <v>19800000</v>
      </c>
      <c r="AF46" s="22" t="s">
        <v>176</v>
      </c>
      <c r="AG46" s="22"/>
      <c r="AH46" s="22"/>
      <c r="AI46" s="22" t="s">
        <v>3751</v>
      </c>
      <c r="AJ46" s="22" t="s">
        <v>3687</v>
      </c>
      <c r="AK46" s="22"/>
      <c r="AL46" s="564"/>
      <c r="AM46" s="22"/>
      <c r="AN46" s="915"/>
      <c r="AO46" s="22"/>
      <c r="AP46" s="22"/>
      <c r="AQ46" s="22"/>
      <c r="AR46" s="22"/>
      <c r="AS46" s="22"/>
      <c r="AT46" s="30"/>
      <c r="AU46" s="30"/>
      <c r="AV46" s="30"/>
      <c r="AW46" s="1099"/>
      <c r="AX46" s="30"/>
      <c r="AY46" s="30"/>
      <c r="AZ46" s="30"/>
      <c r="BA46" s="30"/>
      <c r="BB46" s="30"/>
      <c r="BC46" s="30"/>
      <c r="BD46" s="30"/>
      <c r="BE46" s="1099"/>
      <c r="BF46" s="30"/>
      <c r="BG46" s="30"/>
      <c r="BH46" s="30"/>
      <c r="BI46" s="30"/>
      <c r="BJ46" s="30"/>
      <c r="BK46" s="30"/>
      <c r="BL46" s="30"/>
      <c r="BM46" s="30"/>
      <c r="BN46" s="30"/>
      <c r="BO46" s="30"/>
      <c r="BP46" s="30"/>
      <c r="BQ46" s="22" t="s">
        <v>3661</v>
      </c>
      <c r="BR46" s="22" t="s">
        <v>3662</v>
      </c>
      <c r="BS46" s="30"/>
      <c r="BT46" s="21"/>
      <c r="BU46" s="30"/>
      <c r="BV46" s="30"/>
      <c r="BW46" s="30"/>
      <c r="BX46" s="21"/>
      <c r="BY46" s="30"/>
      <c r="BZ46" s="30"/>
      <c r="CA46" s="30"/>
      <c r="CB46" s="30"/>
      <c r="CC46" s="30"/>
      <c r="CD46" s="30"/>
      <c r="CE46" s="30"/>
      <c r="CF46" s="30"/>
      <c r="CG46" s="30" t="s">
        <v>3721</v>
      </c>
      <c r="CH46" s="30"/>
      <c r="CI46" s="736" t="s">
        <v>3845</v>
      </c>
      <c r="CJ46" s="30"/>
    </row>
    <row r="47" spans="1:88" s="899" customFormat="1" ht="69.75" customHeight="1">
      <c r="A47" s="1047">
        <v>25</v>
      </c>
      <c r="B47" s="607" t="s">
        <v>3846</v>
      </c>
      <c r="C47" s="1048" t="s">
        <v>3847</v>
      </c>
      <c r="D47" s="1049" t="s">
        <v>3848</v>
      </c>
      <c r="E47" s="1047" t="s">
        <v>86</v>
      </c>
      <c r="F47" s="1047">
        <v>2020</v>
      </c>
      <c r="G47" s="1047">
        <v>2020</v>
      </c>
      <c r="H47" s="1047">
        <v>12</v>
      </c>
      <c r="I47" s="1047"/>
      <c r="J47" s="1050">
        <v>85000000</v>
      </c>
      <c r="K47" s="1047" t="s">
        <v>3472</v>
      </c>
      <c r="L47" s="1047"/>
      <c r="M47" s="1047"/>
      <c r="N47" s="1047" t="s">
        <v>9</v>
      </c>
      <c r="O47" s="1047" t="s">
        <v>3686</v>
      </c>
      <c r="P47" s="1047"/>
      <c r="Q47" s="1047">
        <v>6680628</v>
      </c>
      <c r="R47" s="1047" t="s">
        <v>89</v>
      </c>
      <c r="S47" s="1051" t="s">
        <v>3825</v>
      </c>
      <c r="T47" s="1008">
        <f t="shared" si="5"/>
        <v>85000000</v>
      </c>
      <c r="U47" s="1047" t="s">
        <v>207</v>
      </c>
      <c r="V47" s="1047"/>
      <c r="W47" s="1047"/>
      <c r="X47" s="1047" t="s">
        <v>3756</v>
      </c>
      <c r="Y47" s="1047" t="s">
        <v>3687</v>
      </c>
      <c r="Z47" s="1047">
        <v>8140</v>
      </c>
      <c r="AA47" s="1053" t="s">
        <v>3760</v>
      </c>
      <c r="AB47" s="1047">
        <v>6680685</v>
      </c>
      <c r="AC47" s="1051" t="s">
        <v>3797</v>
      </c>
      <c r="AD47" s="1047" t="s">
        <v>3844</v>
      </c>
      <c r="AE47" s="915">
        <f t="shared" si="6"/>
        <v>85000000</v>
      </c>
      <c r="AF47" s="1047" t="s">
        <v>176</v>
      </c>
      <c r="AG47" s="1047"/>
      <c r="AH47" s="1047"/>
      <c r="AI47" s="1047" t="s">
        <v>3751</v>
      </c>
      <c r="AJ47" s="1047" t="s">
        <v>3687</v>
      </c>
      <c r="AK47" s="1047">
        <v>6680648</v>
      </c>
      <c r="AL47" s="1051">
        <v>724089201</v>
      </c>
      <c r="AM47" s="1047" t="s">
        <v>24</v>
      </c>
      <c r="AN47" s="915">
        <f t="shared" si="8"/>
        <v>85000000</v>
      </c>
      <c r="AO47" s="1047" t="s">
        <v>217</v>
      </c>
      <c r="AP47" s="1047"/>
      <c r="AQ47" s="1047"/>
      <c r="AR47" s="1047" t="s">
        <v>3756</v>
      </c>
      <c r="AS47" s="1047" t="s">
        <v>3687</v>
      </c>
      <c r="AT47" s="630">
        <v>6680678</v>
      </c>
      <c r="AU47" s="1055" t="s">
        <v>2013</v>
      </c>
      <c r="AV47" s="630" t="s">
        <v>21</v>
      </c>
      <c r="AW47" s="1099">
        <f t="shared" si="3"/>
        <v>85000000</v>
      </c>
      <c r="AX47" s="1047" t="s">
        <v>169</v>
      </c>
      <c r="AY47" s="1047"/>
      <c r="AZ47" s="1047" t="s">
        <v>3751</v>
      </c>
      <c r="BA47" s="1047" t="s">
        <v>3687</v>
      </c>
      <c r="BB47" s="630"/>
      <c r="BC47" s="630"/>
      <c r="BD47" s="630"/>
      <c r="BE47" s="1099"/>
      <c r="BF47" s="630"/>
      <c r="BG47" s="630"/>
      <c r="BH47" s="630"/>
      <c r="BI47" s="630"/>
      <c r="BJ47" s="630"/>
      <c r="BK47" s="630"/>
      <c r="BL47" s="630"/>
      <c r="BM47" s="630"/>
      <c r="BN47" s="630"/>
      <c r="BO47" s="630"/>
      <c r="BP47" s="630"/>
      <c r="BQ47" s="1047" t="s">
        <v>3661</v>
      </c>
      <c r="BR47" s="1047" t="s">
        <v>3662</v>
      </c>
      <c r="BS47" s="630"/>
      <c r="BT47" s="1049"/>
      <c r="BU47" s="630"/>
      <c r="BV47" s="630"/>
      <c r="BW47" s="630"/>
      <c r="BX47" s="1049"/>
      <c r="BY47" s="630"/>
      <c r="BZ47" s="630"/>
      <c r="CA47" s="630"/>
      <c r="CB47" s="630"/>
      <c r="CC47" s="630"/>
      <c r="CD47" s="630"/>
      <c r="CE47" s="630"/>
      <c r="CF47" s="630"/>
      <c r="CG47" s="630"/>
      <c r="CH47" s="630"/>
      <c r="CI47" s="1057"/>
      <c r="CJ47" s="630"/>
    </row>
    <row r="48" spans="1:88" s="6" customFormat="1" ht="72" customHeight="1">
      <c r="A48" s="22">
        <v>26</v>
      </c>
      <c r="B48" s="602" t="s">
        <v>3846</v>
      </c>
      <c r="C48" s="596" t="s">
        <v>3849</v>
      </c>
      <c r="D48" s="560" t="s">
        <v>3850</v>
      </c>
      <c r="E48" s="22" t="s">
        <v>86</v>
      </c>
      <c r="F48" s="22">
        <v>2020</v>
      </c>
      <c r="G48" s="22">
        <v>2020</v>
      </c>
      <c r="H48" s="22">
        <v>5</v>
      </c>
      <c r="I48" s="22"/>
      <c r="J48" s="603">
        <v>50000000</v>
      </c>
      <c r="K48" s="22" t="s">
        <v>3472</v>
      </c>
      <c r="L48" s="22">
        <v>3</v>
      </c>
      <c r="M48" s="22"/>
      <c r="N48" s="22" t="s">
        <v>9</v>
      </c>
      <c r="O48" s="22" t="s">
        <v>3686</v>
      </c>
      <c r="P48" s="22"/>
      <c r="Q48" s="22">
        <v>6680678</v>
      </c>
      <c r="R48" s="22" t="s">
        <v>21</v>
      </c>
      <c r="S48" s="564" t="s">
        <v>3851</v>
      </c>
      <c r="T48" s="1008">
        <f t="shared" si="5"/>
        <v>50000000</v>
      </c>
      <c r="U48" s="22" t="s">
        <v>169</v>
      </c>
      <c r="V48" s="22"/>
      <c r="W48" s="22"/>
      <c r="X48" s="22" t="s">
        <v>3751</v>
      </c>
      <c r="Y48" s="22"/>
      <c r="Z48" s="22"/>
      <c r="AA48" s="563"/>
      <c r="AB48" s="22">
        <v>6680741</v>
      </c>
      <c r="AC48" s="564">
        <v>727059002</v>
      </c>
      <c r="AD48" s="22" t="s">
        <v>23</v>
      </c>
      <c r="AE48" s="915">
        <f t="shared" si="6"/>
        <v>50000000</v>
      </c>
      <c r="AF48" s="22" t="s">
        <v>172</v>
      </c>
      <c r="AG48" s="22"/>
      <c r="AH48" s="22"/>
      <c r="AI48" s="22" t="s">
        <v>3751</v>
      </c>
      <c r="AJ48" s="22" t="s">
        <v>3687</v>
      </c>
      <c r="AK48" s="22">
        <v>6682794</v>
      </c>
      <c r="AL48" s="564">
        <v>721058310</v>
      </c>
      <c r="AM48" s="22" t="s">
        <v>57</v>
      </c>
      <c r="AN48" s="915">
        <f t="shared" si="8"/>
        <v>50000000</v>
      </c>
      <c r="AO48" s="22" t="s">
        <v>169</v>
      </c>
      <c r="AP48" s="22"/>
      <c r="AQ48" s="22"/>
      <c r="AR48" s="22" t="s">
        <v>3751</v>
      </c>
      <c r="AS48" s="22" t="s">
        <v>3687</v>
      </c>
      <c r="AT48" s="30">
        <v>6764236</v>
      </c>
      <c r="AU48" s="1058" t="s">
        <v>1972</v>
      </c>
      <c r="AV48" s="30" t="s">
        <v>32</v>
      </c>
      <c r="AW48" s="1099">
        <f t="shared" si="3"/>
        <v>50000000</v>
      </c>
      <c r="AX48" s="22" t="s">
        <v>217</v>
      </c>
      <c r="AY48" s="22"/>
      <c r="AZ48" s="22" t="s">
        <v>3756</v>
      </c>
      <c r="BA48" s="22" t="s">
        <v>3687</v>
      </c>
      <c r="BB48" s="30"/>
      <c r="BC48" s="30"/>
      <c r="BD48" s="30"/>
      <c r="BE48" s="1099"/>
      <c r="BF48" s="30"/>
      <c r="BG48" s="30"/>
      <c r="BH48" s="30"/>
      <c r="BI48" s="30"/>
      <c r="BJ48" s="30"/>
      <c r="BK48" s="30"/>
      <c r="BL48" s="30"/>
      <c r="BM48" s="30"/>
      <c r="BN48" s="30"/>
      <c r="BO48" s="30"/>
      <c r="BP48" s="30"/>
      <c r="BQ48" s="596" t="s">
        <v>3661</v>
      </c>
      <c r="BR48" s="22" t="s">
        <v>3662</v>
      </c>
      <c r="BS48" s="30"/>
      <c r="BT48" s="21"/>
      <c r="BU48" s="30"/>
      <c r="BV48" s="30"/>
      <c r="BW48" s="30"/>
      <c r="BX48" s="21"/>
      <c r="BY48" s="30"/>
      <c r="BZ48" s="30"/>
      <c r="CA48" s="30"/>
      <c r="CB48" s="30"/>
      <c r="CC48" s="30"/>
      <c r="CD48" s="30"/>
      <c r="CE48" s="30"/>
      <c r="CF48" s="30"/>
      <c r="CG48" s="30" t="s">
        <v>3852</v>
      </c>
      <c r="CH48" s="30"/>
      <c r="CI48" s="736"/>
      <c r="CJ48" s="30"/>
    </row>
    <row r="49" spans="1:88" s="897" customFormat="1" ht="48" customHeight="1">
      <c r="A49" s="22">
        <v>27</v>
      </c>
      <c r="B49" s="602" t="s">
        <v>3846</v>
      </c>
      <c r="C49" s="596" t="s">
        <v>3853</v>
      </c>
      <c r="D49" s="560" t="s">
        <v>3854</v>
      </c>
      <c r="E49" s="22" t="s">
        <v>86</v>
      </c>
      <c r="F49" s="22">
        <v>2020</v>
      </c>
      <c r="G49" s="22">
        <v>2020</v>
      </c>
      <c r="H49" s="22">
        <v>10</v>
      </c>
      <c r="I49" s="22" t="s">
        <v>3685</v>
      </c>
      <c r="J49" s="603">
        <v>7500000</v>
      </c>
      <c r="K49" s="22" t="s">
        <v>3472</v>
      </c>
      <c r="L49" s="22">
        <v>2</v>
      </c>
      <c r="M49" s="22"/>
      <c r="N49" s="22" t="s">
        <v>9</v>
      </c>
      <c r="O49" s="22" t="s">
        <v>3686</v>
      </c>
      <c r="P49" s="22"/>
      <c r="Q49" s="22">
        <v>6680683</v>
      </c>
      <c r="R49" s="22" t="s">
        <v>17</v>
      </c>
      <c r="S49" s="564" t="s">
        <v>3831</v>
      </c>
      <c r="T49" s="1008">
        <f t="shared" si="5"/>
        <v>7500000</v>
      </c>
      <c r="U49" s="22" t="s">
        <v>207</v>
      </c>
      <c r="V49" s="22"/>
      <c r="W49" s="22"/>
      <c r="X49" s="22" t="s">
        <v>3756</v>
      </c>
      <c r="Y49" s="22" t="s">
        <v>3687</v>
      </c>
      <c r="Z49" s="22">
        <v>8140</v>
      </c>
      <c r="AA49" s="563" t="s">
        <v>3760</v>
      </c>
      <c r="AB49" s="22">
        <v>6680612</v>
      </c>
      <c r="AC49" s="564" t="s">
        <v>3855</v>
      </c>
      <c r="AD49" s="22" t="s">
        <v>26</v>
      </c>
      <c r="AE49" s="915">
        <f t="shared" si="6"/>
        <v>7500000</v>
      </c>
      <c r="AF49" s="22" t="s">
        <v>176</v>
      </c>
      <c r="AG49" s="22"/>
      <c r="AH49" s="22"/>
      <c r="AI49" s="22" t="s">
        <v>3751</v>
      </c>
      <c r="AJ49" s="22" t="s">
        <v>3687</v>
      </c>
      <c r="AK49" s="22">
        <v>6680633</v>
      </c>
      <c r="AL49" s="564" t="s">
        <v>3791</v>
      </c>
      <c r="AM49" s="22" t="s">
        <v>25</v>
      </c>
      <c r="AN49" s="915">
        <f t="shared" si="8"/>
        <v>7500000</v>
      </c>
      <c r="AO49" s="22" t="s">
        <v>179</v>
      </c>
      <c r="AP49" s="22" t="s">
        <v>217</v>
      </c>
      <c r="AQ49" s="22"/>
      <c r="AR49" s="22" t="s">
        <v>3756</v>
      </c>
      <c r="AS49" s="22" t="s">
        <v>3687</v>
      </c>
      <c r="AT49" s="30"/>
      <c r="AU49" s="30"/>
      <c r="AV49" s="30"/>
      <c r="AW49" s="1099"/>
      <c r="AX49" s="30"/>
      <c r="AY49" s="30"/>
      <c r="AZ49" s="30"/>
      <c r="BA49" s="30"/>
      <c r="BB49" s="30"/>
      <c r="BC49" s="30"/>
      <c r="BD49" s="30"/>
      <c r="BE49" s="1099"/>
      <c r="BF49" s="30"/>
      <c r="BG49" s="30"/>
      <c r="BH49" s="30"/>
      <c r="BI49" s="30"/>
      <c r="BJ49" s="30"/>
      <c r="BK49" s="30"/>
      <c r="BL49" s="30"/>
      <c r="BM49" s="30"/>
      <c r="BN49" s="30"/>
      <c r="BO49" s="30"/>
      <c r="BP49" s="30"/>
      <c r="BQ49" s="596" t="s">
        <v>3661</v>
      </c>
      <c r="BR49" s="22" t="s">
        <v>3662</v>
      </c>
      <c r="BS49" s="30"/>
      <c r="BT49" s="21"/>
      <c r="BU49" s="30"/>
      <c r="BV49" s="30"/>
      <c r="BW49" s="30"/>
      <c r="BX49" s="21"/>
      <c r="BY49" s="30"/>
      <c r="BZ49" s="30"/>
      <c r="CA49" s="30"/>
      <c r="CB49" s="30"/>
      <c r="CC49" s="30"/>
      <c r="CD49" s="30"/>
      <c r="CE49" s="30"/>
      <c r="CF49" s="30"/>
      <c r="CG49" s="30" t="s">
        <v>3764</v>
      </c>
      <c r="CH49" s="30"/>
      <c r="CI49" s="736"/>
      <c r="CJ49" s="30"/>
    </row>
    <row r="50" spans="1:88" s="897" customFormat="1" ht="48" customHeight="1">
      <c r="A50" s="387">
        <v>28</v>
      </c>
      <c r="B50" s="602" t="s">
        <v>3846</v>
      </c>
      <c r="C50" s="596" t="s">
        <v>3856</v>
      </c>
      <c r="D50" s="569" t="s">
        <v>3857</v>
      </c>
      <c r="E50" s="387" t="s">
        <v>86</v>
      </c>
      <c r="F50" s="387">
        <v>2020</v>
      </c>
      <c r="G50" s="387">
        <v>2020</v>
      </c>
      <c r="H50" s="387">
        <v>3</v>
      </c>
      <c r="I50" s="387"/>
      <c r="J50" s="898">
        <v>45000000</v>
      </c>
      <c r="K50" s="387" t="s">
        <v>3472</v>
      </c>
      <c r="L50" s="387">
        <v>2</v>
      </c>
      <c r="M50" s="387"/>
      <c r="N50" s="387" t="s">
        <v>9</v>
      </c>
      <c r="O50" s="387" t="s">
        <v>3686</v>
      </c>
      <c r="P50" s="387"/>
      <c r="Q50" s="387">
        <v>6680633</v>
      </c>
      <c r="R50" s="387" t="s">
        <v>25</v>
      </c>
      <c r="S50" s="571" t="s">
        <v>3791</v>
      </c>
      <c r="T50" s="1008">
        <f t="shared" si="5"/>
        <v>45000000</v>
      </c>
      <c r="U50" s="387" t="s">
        <v>179</v>
      </c>
      <c r="V50" s="387" t="s">
        <v>217</v>
      </c>
      <c r="W50" s="387"/>
      <c r="X50" s="387" t="s">
        <v>3756</v>
      </c>
      <c r="Y50" s="387"/>
      <c r="Z50" s="387"/>
      <c r="AA50" s="573"/>
      <c r="AB50" s="387">
        <v>6680685</v>
      </c>
      <c r="AC50" s="571" t="s">
        <v>3797</v>
      </c>
      <c r="AD50" s="387" t="s">
        <v>3844</v>
      </c>
      <c r="AE50" s="915">
        <f t="shared" si="6"/>
        <v>45000000</v>
      </c>
      <c r="AF50" s="387" t="s">
        <v>176</v>
      </c>
      <c r="AG50" s="387"/>
      <c r="AH50" s="387"/>
      <c r="AI50" s="387" t="s">
        <v>3751</v>
      </c>
      <c r="AJ50" s="387" t="s">
        <v>3687</v>
      </c>
      <c r="AK50" s="387">
        <v>6680683</v>
      </c>
      <c r="AL50" s="571">
        <v>729088704</v>
      </c>
      <c r="AM50" s="387" t="s">
        <v>17</v>
      </c>
      <c r="AN50" s="915">
        <f>J50</f>
        <v>45000000</v>
      </c>
      <c r="AO50" s="387" t="s">
        <v>207</v>
      </c>
      <c r="AP50" s="387"/>
      <c r="AQ50" s="387"/>
      <c r="AR50" s="387" t="s">
        <v>3756</v>
      </c>
      <c r="AS50" s="387" t="s">
        <v>3687</v>
      </c>
      <c r="AT50" s="236"/>
      <c r="AU50" s="236"/>
      <c r="AV50" s="236"/>
      <c r="AW50" s="1099"/>
      <c r="AX50" s="236"/>
      <c r="AY50" s="236"/>
      <c r="AZ50" s="236"/>
      <c r="BA50" s="236"/>
      <c r="BB50" s="236"/>
      <c r="BC50" s="236"/>
      <c r="BD50" s="236"/>
      <c r="BE50" s="1099"/>
      <c r="BF50" s="236"/>
      <c r="BG50" s="236"/>
      <c r="BH50" s="236"/>
      <c r="BI50" s="236"/>
      <c r="BJ50" s="236"/>
      <c r="BK50" s="236"/>
      <c r="BL50" s="236"/>
      <c r="BM50" s="236"/>
      <c r="BN50" s="236"/>
      <c r="BO50" s="236"/>
      <c r="BP50" s="236"/>
      <c r="BQ50" s="596" t="s">
        <v>3661</v>
      </c>
      <c r="BR50" s="22" t="s">
        <v>3662</v>
      </c>
      <c r="BS50" s="236"/>
      <c r="BT50" s="569"/>
      <c r="BU50" s="236"/>
      <c r="BV50" s="236"/>
      <c r="BW50" s="236"/>
      <c r="BX50" s="569"/>
      <c r="BY50" s="236"/>
      <c r="BZ50" s="236"/>
      <c r="CA50" s="236"/>
      <c r="CB50" s="236"/>
      <c r="CC50" s="236"/>
      <c r="CD50" s="236"/>
      <c r="CE50" s="236"/>
      <c r="CF50" s="236"/>
      <c r="CG50" s="236" t="s">
        <v>3724</v>
      </c>
      <c r="CH50" s="236"/>
      <c r="CI50" s="737" t="s">
        <v>3764</v>
      </c>
      <c r="CJ50" s="30"/>
    </row>
    <row r="51" spans="1:88" s="6" customFormat="1" ht="48" customHeight="1">
      <c r="A51" s="387">
        <v>29</v>
      </c>
      <c r="B51" s="602" t="s">
        <v>3846</v>
      </c>
      <c r="C51" s="596" t="s">
        <v>3858</v>
      </c>
      <c r="D51" s="569" t="s">
        <v>3859</v>
      </c>
      <c r="E51" s="387" t="s">
        <v>86</v>
      </c>
      <c r="F51" s="387">
        <v>2020</v>
      </c>
      <c r="G51" s="387">
        <v>2020</v>
      </c>
      <c r="H51" s="387">
        <v>12</v>
      </c>
      <c r="I51" s="387" t="s">
        <v>3860</v>
      </c>
      <c r="J51" s="898">
        <v>40000000</v>
      </c>
      <c r="K51" s="387" t="s">
        <v>3472</v>
      </c>
      <c r="L51" s="387"/>
      <c r="M51" s="387"/>
      <c r="N51" s="387" t="s">
        <v>9</v>
      </c>
      <c r="O51" s="387" t="s">
        <v>3686</v>
      </c>
      <c r="P51" s="387"/>
      <c r="Q51" s="387">
        <v>6680741</v>
      </c>
      <c r="R51" s="387" t="s">
        <v>23</v>
      </c>
      <c r="S51" s="571" t="s">
        <v>3832</v>
      </c>
      <c r="T51" s="1008">
        <f t="shared" si="5"/>
        <v>40000000</v>
      </c>
      <c r="U51" s="387" t="s">
        <v>172</v>
      </c>
      <c r="V51" s="387"/>
      <c r="W51" s="387"/>
      <c r="X51" s="387" t="s">
        <v>3751</v>
      </c>
      <c r="Y51" s="387"/>
      <c r="Z51" s="387"/>
      <c r="AA51" s="573"/>
      <c r="AB51" s="387">
        <v>6680627</v>
      </c>
      <c r="AC51" s="571" t="s">
        <v>3835</v>
      </c>
      <c r="AD51" s="387" t="s">
        <v>88</v>
      </c>
      <c r="AE51" s="915">
        <f t="shared" si="6"/>
        <v>40000000</v>
      </c>
      <c r="AF51" s="387" t="s">
        <v>197</v>
      </c>
      <c r="AG51" s="387"/>
      <c r="AH51" s="387"/>
      <c r="AI51" s="387" t="s">
        <v>3751</v>
      </c>
      <c r="AJ51" s="387" t="s">
        <v>3687</v>
      </c>
      <c r="AK51" s="387"/>
      <c r="AL51" s="571"/>
      <c r="AM51" s="387"/>
      <c r="AN51" s="915"/>
      <c r="AO51" s="387"/>
      <c r="AP51" s="387"/>
      <c r="AQ51" s="387"/>
      <c r="AR51" s="387"/>
      <c r="AS51" s="387"/>
      <c r="AT51" s="236"/>
      <c r="AU51" s="236"/>
      <c r="AV51" s="236"/>
      <c r="AW51" s="1099"/>
      <c r="AX51" s="236"/>
      <c r="AY51" s="236"/>
      <c r="AZ51" s="236"/>
      <c r="BA51" s="236"/>
      <c r="BB51" s="236"/>
      <c r="BC51" s="236"/>
      <c r="BD51" s="236"/>
      <c r="BE51" s="1099"/>
      <c r="BF51" s="236"/>
      <c r="BG51" s="236"/>
      <c r="BH51" s="236"/>
      <c r="BI51" s="236"/>
      <c r="BJ51" s="236"/>
      <c r="BK51" s="236"/>
      <c r="BL51" s="236"/>
      <c r="BM51" s="236"/>
      <c r="BN51" s="236"/>
      <c r="BO51" s="236"/>
      <c r="BP51" s="236"/>
      <c r="BQ51" s="596" t="s">
        <v>3661</v>
      </c>
      <c r="BR51" s="596" t="s">
        <v>3662</v>
      </c>
      <c r="BS51" s="236"/>
      <c r="BT51" s="569"/>
      <c r="BU51" s="236"/>
      <c r="BV51" s="236"/>
      <c r="BW51" s="236"/>
      <c r="BX51" s="569"/>
      <c r="BY51" s="236"/>
      <c r="BZ51" s="236"/>
      <c r="CA51" s="236"/>
      <c r="CB51" s="236"/>
      <c r="CC51" s="236"/>
      <c r="CD51" s="236"/>
      <c r="CE51" s="236"/>
      <c r="CF51" s="236"/>
      <c r="CG51" s="236" t="s">
        <v>3861</v>
      </c>
      <c r="CH51" s="236"/>
      <c r="CI51" s="737"/>
      <c r="CJ51" s="30"/>
    </row>
    <row r="52" spans="1:88" s="897" customFormat="1" ht="66.75" customHeight="1">
      <c r="A52" s="22">
        <v>30</v>
      </c>
      <c r="B52" s="602" t="s">
        <v>3846</v>
      </c>
      <c r="C52" s="596" t="s">
        <v>3862</v>
      </c>
      <c r="D52" s="560" t="s">
        <v>3863</v>
      </c>
      <c r="E52" s="22" t="s">
        <v>86</v>
      </c>
      <c r="F52" s="22">
        <v>2020</v>
      </c>
      <c r="G52" s="22">
        <v>2020</v>
      </c>
      <c r="H52" s="22">
        <v>5</v>
      </c>
      <c r="I52" s="22" t="s">
        <v>3864</v>
      </c>
      <c r="J52" s="603">
        <v>23317000</v>
      </c>
      <c r="K52" s="22" t="s">
        <v>3472</v>
      </c>
      <c r="L52" s="22">
        <v>4</v>
      </c>
      <c r="M52" s="22"/>
      <c r="N52" s="22" t="s">
        <v>9</v>
      </c>
      <c r="O52" s="22" t="s">
        <v>3686</v>
      </c>
      <c r="P52" s="22"/>
      <c r="Q52" s="22">
        <v>6680651</v>
      </c>
      <c r="R52" s="22" t="s">
        <v>19</v>
      </c>
      <c r="S52" s="564" t="s">
        <v>3865</v>
      </c>
      <c r="T52" s="1008">
        <f t="shared" si="5"/>
        <v>23317000</v>
      </c>
      <c r="U52" s="22" t="s">
        <v>176</v>
      </c>
      <c r="V52" s="22"/>
      <c r="W52" s="22"/>
      <c r="X52" s="22" t="s">
        <v>3751</v>
      </c>
      <c r="Y52" s="22"/>
      <c r="Z52" s="22"/>
      <c r="AA52" s="563"/>
      <c r="AB52" s="22">
        <v>6680633</v>
      </c>
      <c r="AC52" s="564" t="s">
        <v>3791</v>
      </c>
      <c r="AD52" s="22" t="s">
        <v>25</v>
      </c>
      <c r="AE52" s="915">
        <f t="shared" si="6"/>
        <v>23317000</v>
      </c>
      <c r="AF52" s="22" t="s">
        <v>179</v>
      </c>
      <c r="AG52" s="22" t="s">
        <v>217</v>
      </c>
      <c r="AH52" s="22"/>
      <c r="AI52" s="22" t="s">
        <v>3756</v>
      </c>
      <c r="AJ52" s="22" t="s">
        <v>3687</v>
      </c>
      <c r="AK52" s="22">
        <v>6680683</v>
      </c>
      <c r="AL52" s="564">
        <v>729088704</v>
      </c>
      <c r="AM52" s="22" t="s">
        <v>17</v>
      </c>
      <c r="AN52" s="915">
        <f>J52</f>
        <v>23317000</v>
      </c>
      <c r="AO52" s="22" t="s">
        <v>207</v>
      </c>
      <c r="AP52" s="22"/>
      <c r="AQ52" s="22"/>
      <c r="AR52" s="22" t="s">
        <v>3756</v>
      </c>
      <c r="AS52" s="22"/>
      <c r="AT52" s="22">
        <v>6680627</v>
      </c>
      <c r="AU52" s="564" t="s">
        <v>3835</v>
      </c>
      <c r="AV52" s="30" t="s">
        <v>88</v>
      </c>
      <c r="AW52" s="1099">
        <f t="shared" si="3"/>
        <v>23317000</v>
      </c>
      <c r="AX52" s="22" t="s">
        <v>197</v>
      </c>
      <c r="AY52" s="22"/>
      <c r="AZ52" s="22" t="s">
        <v>3751</v>
      </c>
      <c r="BA52" s="22" t="s">
        <v>3687</v>
      </c>
      <c r="BB52" s="30">
        <v>6680612</v>
      </c>
      <c r="BC52" s="1058" t="s">
        <v>1248</v>
      </c>
      <c r="BD52" s="30" t="s">
        <v>26</v>
      </c>
      <c r="BE52" s="1099">
        <f t="shared" ref="BE52" si="9">J52</f>
        <v>23317000</v>
      </c>
      <c r="BF52" s="22" t="s">
        <v>197</v>
      </c>
      <c r="BG52" s="22"/>
      <c r="BH52" s="22" t="s">
        <v>3751</v>
      </c>
      <c r="BI52" s="22" t="s">
        <v>3687</v>
      </c>
      <c r="BJ52" s="30"/>
      <c r="BK52" s="30"/>
      <c r="BL52" s="30"/>
      <c r="BM52" s="30"/>
      <c r="BN52" s="30"/>
      <c r="BO52" s="30"/>
      <c r="BP52" s="30"/>
      <c r="BQ52" s="596" t="s">
        <v>3661</v>
      </c>
      <c r="BR52" s="596" t="s">
        <v>3662</v>
      </c>
      <c r="BS52" s="30"/>
      <c r="BT52" s="21"/>
      <c r="BU52" s="30"/>
      <c r="BV52" s="30"/>
      <c r="BW52" s="30"/>
      <c r="BX52" s="21"/>
      <c r="BY52" s="30"/>
      <c r="BZ52" s="30"/>
      <c r="CA52" s="30"/>
      <c r="CB52" s="30"/>
      <c r="CC52" s="30"/>
      <c r="CD52" s="30"/>
      <c r="CE52" s="30"/>
      <c r="CF52" s="30"/>
      <c r="CG52" s="30" t="s">
        <v>3866</v>
      </c>
      <c r="CH52" s="30"/>
      <c r="CI52" s="736"/>
      <c r="CJ52" s="30"/>
    </row>
    <row r="53" spans="1:88" s="6" customFormat="1" ht="48" customHeight="1">
      <c r="A53" s="22">
        <v>31</v>
      </c>
      <c r="B53" s="602" t="s">
        <v>3846</v>
      </c>
      <c r="C53" s="596" t="s">
        <v>3867</v>
      </c>
      <c r="D53" s="560" t="s">
        <v>3868</v>
      </c>
      <c r="E53" s="22" t="s">
        <v>86</v>
      </c>
      <c r="F53" s="22">
        <v>2020</v>
      </c>
      <c r="G53" s="22">
        <v>2020</v>
      </c>
      <c r="H53" s="22">
        <v>2</v>
      </c>
      <c r="I53" s="22"/>
      <c r="J53" s="603">
        <v>2067000</v>
      </c>
      <c r="K53" s="22" t="s">
        <v>3472</v>
      </c>
      <c r="L53" s="22">
        <v>6</v>
      </c>
      <c r="M53" s="22"/>
      <c r="N53" s="22" t="s">
        <v>9</v>
      </c>
      <c r="O53" s="22" t="s">
        <v>3686</v>
      </c>
      <c r="P53" s="22"/>
      <c r="Q53" s="22">
        <v>6680627</v>
      </c>
      <c r="R53" s="22" t="s">
        <v>88</v>
      </c>
      <c r="S53" s="564" t="s">
        <v>3835</v>
      </c>
      <c r="T53" s="1008">
        <f t="shared" si="5"/>
        <v>2067000</v>
      </c>
      <c r="U53" s="22" t="s">
        <v>197</v>
      </c>
      <c r="V53" s="22"/>
      <c r="W53" s="22"/>
      <c r="X53" s="22" t="s">
        <v>3751</v>
      </c>
      <c r="Y53" s="22"/>
      <c r="Z53" s="22"/>
      <c r="AA53" s="563"/>
      <c r="AB53" s="562">
        <v>6682237</v>
      </c>
      <c r="AC53" s="1044" t="s">
        <v>2024</v>
      </c>
      <c r="AD53" s="22" t="s">
        <v>20</v>
      </c>
      <c r="AE53" s="915">
        <f t="shared" si="6"/>
        <v>2067000</v>
      </c>
      <c r="AF53" s="22" t="s">
        <v>3486</v>
      </c>
      <c r="AG53" s="22"/>
      <c r="AH53" s="22"/>
      <c r="AI53" s="22" t="s">
        <v>3756</v>
      </c>
      <c r="AJ53" s="22" t="s">
        <v>3687</v>
      </c>
      <c r="AK53" s="22">
        <v>6681051</v>
      </c>
      <c r="AL53" s="564">
        <v>711069301</v>
      </c>
      <c r="AM53" s="22" t="s">
        <v>13</v>
      </c>
      <c r="AN53" s="915">
        <f t="shared" ref="AN53" si="10">J53</f>
        <v>2067000</v>
      </c>
      <c r="AO53" s="22" t="s">
        <v>197</v>
      </c>
      <c r="AP53" s="22"/>
      <c r="AQ53" s="22"/>
      <c r="AR53" s="22" t="s">
        <v>3751</v>
      </c>
      <c r="AS53" s="22"/>
      <c r="AT53" s="22">
        <v>6665306</v>
      </c>
      <c r="AU53" s="564" t="s">
        <v>3805</v>
      </c>
      <c r="AV53" s="30" t="s">
        <v>35</v>
      </c>
      <c r="AW53" s="1099">
        <f t="shared" si="3"/>
        <v>2067000</v>
      </c>
      <c r="AX53" s="22" t="s">
        <v>217</v>
      </c>
      <c r="AY53" s="22"/>
      <c r="AZ53" s="22" t="s">
        <v>3756</v>
      </c>
      <c r="BA53" s="22" t="s">
        <v>3687</v>
      </c>
      <c r="BB53" s="30"/>
      <c r="BC53" s="30"/>
      <c r="BD53" s="30"/>
      <c r="BE53" s="1099"/>
      <c r="BF53" s="30"/>
      <c r="BG53" s="30"/>
      <c r="BH53" s="30"/>
      <c r="BI53" s="30"/>
      <c r="BJ53" s="30"/>
      <c r="BK53" s="30"/>
      <c r="BL53" s="30"/>
      <c r="BM53" s="30"/>
      <c r="BN53" s="30"/>
      <c r="BO53" s="30"/>
      <c r="BP53" s="30"/>
      <c r="BQ53" s="596" t="s">
        <v>3661</v>
      </c>
      <c r="BR53" s="22" t="s">
        <v>3662</v>
      </c>
      <c r="BS53" s="30"/>
      <c r="BT53" s="21"/>
      <c r="BU53" s="30"/>
      <c r="BV53" s="30"/>
      <c r="BW53" s="30"/>
      <c r="BX53" s="21"/>
      <c r="BY53" s="30"/>
      <c r="BZ53" s="30"/>
      <c r="CA53" s="30"/>
      <c r="CB53" s="30"/>
      <c r="CC53" s="30"/>
      <c r="CD53" s="30"/>
      <c r="CE53" s="30"/>
      <c r="CF53" s="30"/>
      <c r="CG53" s="30" t="s">
        <v>3470</v>
      </c>
      <c r="CH53" s="30"/>
      <c r="CI53" s="736" t="s">
        <v>3869</v>
      </c>
      <c r="CJ53" s="30"/>
    </row>
    <row r="54" spans="1:88" s="6" customFormat="1" ht="48" customHeight="1">
      <c r="A54" s="22">
        <v>32</v>
      </c>
      <c r="B54" s="602" t="s">
        <v>3870</v>
      </c>
      <c r="C54" s="22"/>
      <c r="D54" s="560" t="s">
        <v>3871</v>
      </c>
      <c r="E54" s="22" t="s">
        <v>3872</v>
      </c>
      <c r="F54" s="22">
        <v>2020</v>
      </c>
      <c r="G54" s="22">
        <v>2020</v>
      </c>
      <c r="H54" s="22"/>
      <c r="I54" s="22"/>
      <c r="J54" s="603">
        <v>100000000</v>
      </c>
      <c r="K54" s="22" t="s">
        <v>3472</v>
      </c>
      <c r="L54" s="22"/>
      <c r="M54" s="22"/>
      <c r="N54" s="22" t="s">
        <v>3811</v>
      </c>
      <c r="O54" s="22" t="s">
        <v>3686</v>
      </c>
      <c r="P54" s="22"/>
      <c r="Q54" s="22">
        <v>6680651</v>
      </c>
      <c r="R54" s="22" t="s">
        <v>19</v>
      </c>
      <c r="S54" s="564" t="s">
        <v>3865</v>
      </c>
      <c r="T54" s="1008">
        <f t="shared" si="5"/>
        <v>100000000</v>
      </c>
      <c r="U54" s="22" t="s">
        <v>176</v>
      </c>
      <c r="V54" s="22"/>
      <c r="W54" s="22"/>
      <c r="X54" s="22" t="s">
        <v>3751</v>
      </c>
      <c r="Y54" s="22"/>
      <c r="Z54" s="22"/>
      <c r="AA54" s="563"/>
      <c r="AB54" s="22">
        <v>6805206</v>
      </c>
      <c r="AC54" s="564">
        <v>8920230021</v>
      </c>
      <c r="AD54" s="22" t="s">
        <v>72</v>
      </c>
      <c r="AE54" s="915">
        <f t="shared" si="6"/>
        <v>100000000</v>
      </c>
      <c r="AF54" s="22" t="s">
        <v>217</v>
      </c>
      <c r="AG54" s="22"/>
      <c r="AH54" s="22"/>
      <c r="AI54" s="22" t="s">
        <v>3756</v>
      </c>
      <c r="AJ54" s="22" t="s">
        <v>3687</v>
      </c>
      <c r="AK54" s="22"/>
      <c r="AL54" s="564"/>
      <c r="AM54" s="22"/>
      <c r="AN54" s="915"/>
      <c r="AO54" s="22"/>
      <c r="AP54" s="22"/>
      <c r="AQ54" s="22"/>
      <c r="AR54" s="22"/>
      <c r="AS54" s="22"/>
      <c r="AT54" s="30">
        <v>6859016</v>
      </c>
      <c r="AU54" s="370" t="s">
        <v>2785</v>
      </c>
      <c r="AV54" s="30" t="s">
        <v>60</v>
      </c>
      <c r="AW54" s="1099">
        <f t="shared" si="3"/>
        <v>100000000</v>
      </c>
      <c r="AX54" s="22" t="s">
        <v>176</v>
      </c>
      <c r="AY54" s="22"/>
      <c r="AZ54" s="22" t="s">
        <v>3751</v>
      </c>
      <c r="BA54" s="22" t="s">
        <v>3687</v>
      </c>
      <c r="BB54" s="30"/>
      <c r="BC54" s="30"/>
      <c r="BD54" s="30"/>
      <c r="BE54" s="1099"/>
      <c r="BF54" s="30"/>
      <c r="BG54" s="30"/>
      <c r="BH54" s="30"/>
      <c r="BI54" s="30"/>
      <c r="BJ54" s="30"/>
      <c r="BK54" s="30"/>
      <c r="BL54" s="30"/>
      <c r="BM54" s="30"/>
      <c r="BN54" s="30"/>
      <c r="BO54" s="30"/>
      <c r="BP54" s="30"/>
      <c r="BQ54" s="22" t="s">
        <v>3661</v>
      </c>
      <c r="BR54" s="22" t="s">
        <v>3662</v>
      </c>
      <c r="BS54" s="30"/>
      <c r="BT54" s="21"/>
      <c r="BU54" s="30"/>
      <c r="BV54" s="30"/>
      <c r="BW54" s="30"/>
      <c r="BX54" s="21"/>
      <c r="BY54" s="30"/>
      <c r="BZ54" s="30"/>
      <c r="CA54" s="30"/>
      <c r="CB54" s="30"/>
      <c r="CC54" s="30"/>
      <c r="CD54" s="30"/>
      <c r="CE54" s="30"/>
      <c r="CF54" s="30"/>
      <c r="CG54" s="30"/>
      <c r="CH54" s="30"/>
      <c r="CI54" s="736"/>
      <c r="CJ54" s="581"/>
    </row>
    <row r="55" spans="1:88" s="234" customFormat="1" ht="48" customHeight="1">
      <c r="A55" s="387">
        <v>33</v>
      </c>
      <c r="B55" s="602" t="s">
        <v>3873</v>
      </c>
      <c r="C55" s="596" t="s">
        <v>3874</v>
      </c>
      <c r="D55" s="569" t="s">
        <v>3875</v>
      </c>
      <c r="E55" s="387" t="s">
        <v>86</v>
      </c>
      <c r="F55" s="387">
        <v>2020</v>
      </c>
      <c r="G55" s="387">
        <v>2020</v>
      </c>
      <c r="H55" s="387">
        <v>3</v>
      </c>
      <c r="I55" s="387"/>
      <c r="J55" s="898">
        <v>10055000</v>
      </c>
      <c r="K55" s="387" t="s">
        <v>3472</v>
      </c>
      <c r="L55" s="387"/>
      <c r="M55" s="387"/>
      <c r="N55" s="387" t="s">
        <v>9</v>
      </c>
      <c r="O55" s="387" t="s">
        <v>3686</v>
      </c>
      <c r="P55" s="387"/>
      <c r="Q55" s="387">
        <v>6682174</v>
      </c>
      <c r="R55" s="387" t="s">
        <v>27</v>
      </c>
      <c r="S55" s="571" t="s">
        <v>3777</v>
      </c>
      <c r="T55" s="1008">
        <f t="shared" si="5"/>
        <v>10055000</v>
      </c>
      <c r="U55" s="387" t="s">
        <v>179</v>
      </c>
      <c r="V55" s="387"/>
      <c r="W55" s="387"/>
      <c r="X55" s="387" t="s">
        <v>3756</v>
      </c>
      <c r="Y55" s="387"/>
      <c r="Z55" s="387"/>
      <c r="AA55" s="573"/>
      <c r="AB55" s="387"/>
      <c r="AC55" s="571"/>
      <c r="AD55" s="387"/>
      <c r="AE55" s="1060"/>
      <c r="AF55" s="387"/>
      <c r="AG55" s="387"/>
      <c r="AH55" s="387"/>
      <c r="AI55" s="387"/>
      <c r="AJ55" s="387"/>
      <c r="AK55" s="387"/>
      <c r="AL55" s="571"/>
      <c r="AM55" s="387"/>
      <c r="AN55" s="915"/>
      <c r="AO55" s="387"/>
      <c r="AP55" s="387"/>
      <c r="AQ55" s="387"/>
      <c r="AR55" s="387"/>
      <c r="AS55" s="387"/>
      <c r="AT55" s="236"/>
      <c r="AU55" s="236"/>
      <c r="AV55" s="236"/>
      <c r="AW55" s="1099"/>
      <c r="AX55" s="236"/>
      <c r="AY55" s="236"/>
      <c r="AZ55" s="236"/>
      <c r="BA55" s="236"/>
      <c r="BB55" s="236"/>
      <c r="BC55" s="236"/>
      <c r="BD55" s="236"/>
      <c r="BE55" s="1099"/>
      <c r="BF55" s="236"/>
      <c r="BG55" s="236"/>
      <c r="BH55" s="236"/>
      <c r="BI55" s="236"/>
      <c r="BJ55" s="236"/>
      <c r="BK55" s="236"/>
      <c r="BL55" s="236"/>
      <c r="BM55" s="236"/>
      <c r="BN55" s="236"/>
      <c r="BO55" s="236"/>
      <c r="BP55" s="236"/>
      <c r="BQ55" s="596" t="s">
        <v>3661</v>
      </c>
      <c r="BR55" s="596" t="s">
        <v>3662</v>
      </c>
      <c r="BS55" s="236"/>
      <c r="BT55" s="569"/>
      <c r="BU55" s="236"/>
      <c r="BV55" s="236"/>
      <c r="BW55" s="236"/>
      <c r="BX55" s="569"/>
      <c r="BY55" s="236"/>
      <c r="BZ55" s="236"/>
      <c r="CA55" s="236"/>
      <c r="CB55" s="236"/>
      <c r="CC55" s="236"/>
      <c r="CD55" s="236"/>
      <c r="CE55" s="236"/>
      <c r="CF55" s="236"/>
      <c r="CG55" s="236" t="s">
        <v>3866</v>
      </c>
      <c r="CH55" s="236"/>
      <c r="CI55" s="737" t="s">
        <v>3724</v>
      </c>
      <c r="CJ55" s="236"/>
    </row>
    <row r="56" spans="1:88" s="234" customFormat="1" ht="48" customHeight="1">
      <c r="A56" s="387">
        <v>34</v>
      </c>
      <c r="B56" s="602" t="s">
        <v>3873</v>
      </c>
      <c r="C56" s="596" t="s">
        <v>3876</v>
      </c>
      <c r="D56" s="569" t="s">
        <v>3877</v>
      </c>
      <c r="E56" s="387" t="s">
        <v>86</v>
      </c>
      <c r="F56" s="387">
        <v>2020</v>
      </c>
      <c r="G56" s="387">
        <v>2020</v>
      </c>
      <c r="H56" s="387">
        <v>3</v>
      </c>
      <c r="I56" s="387"/>
      <c r="J56" s="898">
        <v>9145000</v>
      </c>
      <c r="K56" s="387" t="s">
        <v>3472</v>
      </c>
      <c r="L56" s="387"/>
      <c r="M56" s="387"/>
      <c r="N56" s="387" t="s">
        <v>9</v>
      </c>
      <c r="O56" s="387" t="s">
        <v>3686</v>
      </c>
      <c r="P56" s="387"/>
      <c r="Q56" s="387">
        <v>6680633</v>
      </c>
      <c r="R56" s="387" t="s">
        <v>25</v>
      </c>
      <c r="S56" s="571" t="s">
        <v>3791</v>
      </c>
      <c r="T56" s="1008">
        <f t="shared" si="5"/>
        <v>9145000</v>
      </c>
      <c r="U56" s="387" t="s">
        <v>179</v>
      </c>
      <c r="V56" s="387" t="s">
        <v>217</v>
      </c>
      <c r="W56" s="387"/>
      <c r="X56" s="387" t="s">
        <v>3756</v>
      </c>
      <c r="Y56" s="387"/>
      <c r="Z56" s="387"/>
      <c r="AA56" s="573"/>
      <c r="AB56" s="387"/>
      <c r="AC56" s="571"/>
      <c r="AD56" s="387"/>
      <c r="AE56" s="1060"/>
      <c r="AF56" s="387"/>
      <c r="AG56" s="387"/>
      <c r="AH56" s="387"/>
      <c r="AI56" s="387"/>
      <c r="AJ56" s="387"/>
      <c r="AK56" s="387"/>
      <c r="AL56" s="571"/>
      <c r="AM56" s="387"/>
      <c r="AN56" s="915"/>
      <c r="AO56" s="387"/>
      <c r="AP56" s="387"/>
      <c r="AQ56" s="387"/>
      <c r="AR56" s="387"/>
      <c r="AS56" s="387"/>
      <c r="AT56" s="236"/>
      <c r="AU56" s="236"/>
      <c r="AV56" s="236"/>
      <c r="AW56" s="1099"/>
      <c r="AX56" s="236"/>
      <c r="AY56" s="236"/>
      <c r="AZ56" s="236"/>
      <c r="BA56" s="236"/>
      <c r="BB56" s="236"/>
      <c r="BC56" s="236"/>
      <c r="BD56" s="236"/>
      <c r="BE56" s="1099"/>
      <c r="BF56" s="236"/>
      <c r="BG56" s="236"/>
      <c r="BH56" s="236"/>
      <c r="BI56" s="236"/>
      <c r="BJ56" s="236"/>
      <c r="BK56" s="236"/>
      <c r="BL56" s="236"/>
      <c r="BM56" s="236"/>
      <c r="BN56" s="236"/>
      <c r="BO56" s="236"/>
      <c r="BP56" s="236"/>
      <c r="BQ56" s="596" t="s">
        <v>3661</v>
      </c>
      <c r="BR56" s="596" t="s">
        <v>3662</v>
      </c>
      <c r="BS56" s="236"/>
      <c r="BT56" s="569"/>
      <c r="BU56" s="236"/>
      <c r="BV56" s="236"/>
      <c r="BW56" s="236"/>
      <c r="BX56" s="569"/>
      <c r="BY56" s="236"/>
      <c r="BZ56" s="236"/>
      <c r="CA56" s="236"/>
      <c r="CB56" s="236"/>
      <c r="CC56" s="236"/>
      <c r="CD56" s="236"/>
      <c r="CE56" s="236"/>
      <c r="CF56" s="236"/>
      <c r="CG56" s="236" t="s">
        <v>3866</v>
      </c>
      <c r="CH56" s="236"/>
      <c r="CI56" s="737"/>
      <c r="CJ56" s="236"/>
    </row>
    <row r="57" spans="1:88" s="234" customFormat="1" ht="48" customHeight="1">
      <c r="A57" s="387">
        <v>35</v>
      </c>
      <c r="B57" s="602" t="s">
        <v>3873</v>
      </c>
      <c r="C57" s="596" t="s">
        <v>3878</v>
      </c>
      <c r="D57" s="569" t="s">
        <v>3879</v>
      </c>
      <c r="E57" s="387" t="s">
        <v>86</v>
      </c>
      <c r="F57" s="387">
        <v>2020</v>
      </c>
      <c r="G57" s="387">
        <v>2020</v>
      </c>
      <c r="H57" s="387">
        <v>3</v>
      </c>
      <c r="I57" s="387"/>
      <c r="J57" s="898">
        <v>8555000</v>
      </c>
      <c r="K57" s="387" t="s">
        <v>3472</v>
      </c>
      <c r="L57" s="387"/>
      <c r="M57" s="387"/>
      <c r="N57" s="387" t="s">
        <v>9</v>
      </c>
      <c r="O57" s="387" t="s">
        <v>3686</v>
      </c>
      <c r="P57" s="387"/>
      <c r="Q57" s="387">
        <v>6680680</v>
      </c>
      <c r="R57" s="387" t="s">
        <v>16</v>
      </c>
      <c r="S57" s="571" t="s">
        <v>3840</v>
      </c>
      <c r="T57" s="1008">
        <f t="shared" si="5"/>
        <v>8555000</v>
      </c>
      <c r="U57" s="387" t="s">
        <v>179</v>
      </c>
      <c r="V57" s="387"/>
      <c r="W57" s="387"/>
      <c r="X57" s="387" t="s">
        <v>3756</v>
      </c>
      <c r="Y57" s="387"/>
      <c r="Z57" s="387"/>
      <c r="AA57" s="573"/>
      <c r="AB57" s="387"/>
      <c r="AC57" s="571"/>
      <c r="AD57" s="387"/>
      <c r="AE57" s="1060"/>
      <c r="AF57" s="387"/>
      <c r="AG57" s="387"/>
      <c r="AH57" s="387"/>
      <c r="AI57" s="387"/>
      <c r="AJ57" s="387"/>
      <c r="AK57" s="387"/>
      <c r="AL57" s="571"/>
      <c r="AM57" s="387"/>
      <c r="AN57" s="915"/>
      <c r="AO57" s="387"/>
      <c r="AP57" s="387"/>
      <c r="AQ57" s="387"/>
      <c r="AR57" s="387"/>
      <c r="AS57" s="387"/>
      <c r="AT57" s="236"/>
      <c r="AU57" s="236"/>
      <c r="AV57" s="236"/>
      <c r="AW57" s="1099"/>
      <c r="AX57" s="236"/>
      <c r="AY57" s="236"/>
      <c r="AZ57" s="236"/>
      <c r="BA57" s="236"/>
      <c r="BB57" s="236"/>
      <c r="BC57" s="236"/>
      <c r="BD57" s="236"/>
      <c r="BE57" s="1099"/>
      <c r="BF57" s="236"/>
      <c r="BG57" s="236"/>
      <c r="BH57" s="236"/>
      <c r="BI57" s="236"/>
      <c r="BJ57" s="236"/>
      <c r="BK57" s="236"/>
      <c r="BL57" s="236"/>
      <c r="BM57" s="236"/>
      <c r="BN57" s="236"/>
      <c r="BO57" s="236"/>
      <c r="BP57" s="236"/>
      <c r="BQ57" s="596" t="s">
        <v>3661</v>
      </c>
      <c r="BR57" s="596" t="s">
        <v>3662</v>
      </c>
      <c r="BS57" s="236"/>
      <c r="BT57" s="569"/>
      <c r="BU57" s="236"/>
      <c r="BV57" s="236"/>
      <c r="BW57" s="236"/>
      <c r="BX57" s="569"/>
      <c r="BY57" s="236"/>
      <c r="BZ57" s="236"/>
      <c r="CA57" s="236"/>
      <c r="CB57" s="236"/>
      <c r="CC57" s="236"/>
      <c r="CD57" s="236"/>
      <c r="CE57" s="236"/>
      <c r="CF57" s="236"/>
      <c r="CG57" s="236" t="s">
        <v>3866</v>
      </c>
      <c r="CH57" s="236"/>
      <c r="CI57" s="737"/>
      <c r="CJ57" s="236"/>
    </row>
    <row r="58" spans="1:88" s="6" customFormat="1" ht="48" customHeight="1">
      <c r="A58" s="22">
        <v>36</v>
      </c>
      <c r="B58" s="602" t="s">
        <v>3880</v>
      </c>
      <c r="C58" s="22"/>
      <c r="D58" s="560" t="s">
        <v>3881</v>
      </c>
      <c r="E58" s="22" t="s">
        <v>3872</v>
      </c>
      <c r="F58" s="22">
        <v>2020</v>
      </c>
      <c r="G58" s="22">
        <v>2020</v>
      </c>
      <c r="H58" s="22"/>
      <c r="I58" s="22"/>
      <c r="J58" s="603">
        <v>86400000</v>
      </c>
      <c r="K58" s="22" t="s">
        <v>3472</v>
      </c>
      <c r="L58" s="22"/>
      <c r="M58" s="22"/>
      <c r="N58" s="22" t="s">
        <v>3811</v>
      </c>
      <c r="O58" s="22" t="s">
        <v>3686</v>
      </c>
      <c r="P58" s="22"/>
      <c r="Q58" s="22">
        <v>6665306</v>
      </c>
      <c r="R58" s="22" t="s">
        <v>35</v>
      </c>
      <c r="S58" s="564" t="s">
        <v>3805</v>
      </c>
      <c r="T58" s="1008">
        <f t="shared" si="5"/>
        <v>86400000</v>
      </c>
      <c r="U58" s="22" t="s">
        <v>217</v>
      </c>
      <c r="V58" s="22"/>
      <c r="W58" s="22"/>
      <c r="X58" s="22" t="s">
        <v>3756</v>
      </c>
      <c r="Y58" s="22"/>
      <c r="Z58" s="22"/>
      <c r="AA58" s="563"/>
      <c r="AB58" s="22"/>
      <c r="AC58" s="564"/>
      <c r="AD58" s="22"/>
      <c r="AE58" s="915"/>
      <c r="AF58" s="22"/>
      <c r="AG58" s="22"/>
      <c r="AH58" s="22"/>
      <c r="AI58" s="22"/>
      <c r="AJ58" s="22"/>
      <c r="AK58" s="22">
        <v>6859016</v>
      </c>
      <c r="AL58" s="564" t="s">
        <v>2785</v>
      </c>
      <c r="AM58" s="22" t="s">
        <v>60</v>
      </c>
      <c r="AN58" s="915">
        <f>J58</f>
        <v>86400000</v>
      </c>
      <c r="AO58" s="22" t="s">
        <v>176</v>
      </c>
      <c r="AP58" s="22"/>
      <c r="AQ58" s="22"/>
      <c r="AR58" s="22" t="s">
        <v>3751</v>
      </c>
      <c r="AS58" s="22" t="s">
        <v>3687</v>
      </c>
      <c r="AT58" s="30"/>
      <c r="AU58" s="30"/>
      <c r="AV58" s="30"/>
      <c r="AW58" s="1099"/>
      <c r="AX58" s="30"/>
      <c r="AY58" s="30"/>
      <c r="AZ58" s="30"/>
      <c r="BA58" s="30"/>
      <c r="BB58" s="30"/>
      <c r="BC58" s="30"/>
      <c r="BD58" s="30"/>
      <c r="BE58" s="1099"/>
      <c r="BF58" s="30"/>
      <c r="BG58" s="30"/>
      <c r="BH58" s="30"/>
      <c r="BI58" s="30"/>
      <c r="BJ58" s="30"/>
      <c r="BK58" s="30"/>
      <c r="BL58" s="30"/>
      <c r="BM58" s="30"/>
      <c r="BN58" s="30"/>
      <c r="BO58" s="30"/>
      <c r="BP58" s="30"/>
      <c r="BQ58" s="22" t="s">
        <v>3661</v>
      </c>
      <c r="BR58" s="22" t="s">
        <v>3662</v>
      </c>
      <c r="BS58" s="30"/>
      <c r="BT58" s="21"/>
      <c r="BU58" s="30"/>
      <c r="BV58" s="30"/>
      <c r="BW58" s="30"/>
      <c r="BX58" s="21"/>
      <c r="BY58" s="30"/>
      <c r="BZ58" s="30"/>
      <c r="CA58" s="30"/>
      <c r="CB58" s="30"/>
      <c r="CC58" s="30"/>
      <c r="CD58" s="30"/>
      <c r="CE58" s="30"/>
      <c r="CF58" s="30"/>
      <c r="CG58" s="30"/>
      <c r="CH58" s="30"/>
      <c r="CI58" s="736"/>
      <c r="CJ58" s="581"/>
    </row>
    <row r="59" spans="1:88" s="6" customFormat="1" ht="48" customHeight="1">
      <c r="A59" s="22">
        <v>37</v>
      </c>
      <c r="B59" s="602" t="s">
        <v>3882</v>
      </c>
      <c r="C59" s="22"/>
      <c r="D59" s="560" t="s">
        <v>3883</v>
      </c>
      <c r="E59" s="22" t="s">
        <v>3872</v>
      </c>
      <c r="F59" s="22">
        <v>2020</v>
      </c>
      <c r="G59" s="22">
        <v>2020</v>
      </c>
      <c r="H59" s="22"/>
      <c r="I59" s="22"/>
      <c r="J59" s="603">
        <v>200000000</v>
      </c>
      <c r="K59" s="22" t="s">
        <v>3472</v>
      </c>
      <c r="L59" s="22"/>
      <c r="M59" s="22"/>
      <c r="N59" s="22" t="s">
        <v>3811</v>
      </c>
      <c r="O59" s="22" t="s">
        <v>3686</v>
      </c>
      <c r="P59" s="22"/>
      <c r="Q59" s="22">
        <v>6680633</v>
      </c>
      <c r="R59" s="22" t="s">
        <v>25</v>
      </c>
      <c r="S59" s="564" t="s">
        <v>3791</v>
      </c>
      <c r="T59" s="1008">
        <f t="shared" si="5"/>
        <v>200000000</v>
      </c>
      <c r="U59" s="22" t="s">
        <v>179</v>
      </c>
      <c r="V59" s="22" t="s">
        <v>217</v>
      </c>
      <c r="W59" s="22"/>
      <c r="X59" s="22" t="s">
        <v>3756</v>
      </c>
      <c r="Y59" s="22"/>
      <c r="Z59" s="22"/>
      <c r="AA59" s="563"/>
      <c r="AB59" s="22">
        <v>6665306</v>
      </c>
      <c r="AC59" s="564" t="s">
        <v>3805</v>
      </c>
      <c r="AD59" s="22" t="s">
        <v>35</v>
      </c>
      <c r="AE59" s="915">
        <f>T59</f>
        <v>200000000</v>
      </c>
      <c r="AF59" s="22" t="s">
        <v>217</v>
      </c>
      <c r="AG59" s="22"/>
      <c r="AH59" s="22"/>
      <c r="AI59" s="22" t="s">
        <v>3756</v>
      </c>
      <c r="AJ59" s="22" t="s">
        <v>3687</v>
      </c>
      <c r="AK59" s="22"/>
      <c r="AL59" s="564"/>
      <c r="AM59" s="22"/>
      <c r="AN59" s="915"/>
      <c r="AO59" s="22"/>
      <c r="AP59" s="22"/>
      <c r="AQ59" s="22"/>
      <c r="AR59" s="22"/>
      <c r="AS59" s="22"/>
      <c r="AT59" s="22">
        <v>6665306</v>
      </c>
      <c r="AU59" s="564" t="s">
        <v>3805</v>
      </c>
      <c r="AV59" s="30" t="s">
        <v>35</v>
      </c>
      <c r="AW59" s="1099">
        <f t="shared" si="3"/>
        <v>200000000</v>
      </c>
      <c r="AX59" s="22" t="s">
        <v>217</v>
      </c>
      <c r="AY59" s="22"/>
      <c r="AZ59" s="22" t="s">
        <v>3756</v>
      </c>
      <c r="BA59" s="22" t="s">
        <v>3687</v>
      </c>
      <c r="BB59" s="30"/>
      <c r="BC59" s="30"/>
      <c r="BD59" s="30"/>
      <c r="BE59" s="1099"/>
      <c r="BF59" s="30"/>
      <c r="BG59" s="30"/>
      <c r="BH59" s="30"/>
      <c r="BI59" s="30"/>
      <c r="BJ59" s="30"/>
      <c r="BK59" s="30"/>
      <c r="BL59" s="30"/>
      <c r="BM59" s="30"/>
      <c r="BN59" s="30"/>
      <c r="BO59" s="30"/>
      <c r="BP59" s="30"/>
      <c r="BQ59" s="22" t="s">
        <v>3661</v>
      </c>
      <c r="BR59" s="22" t="s">
        <v>3662</v>
      </c>
      <c r="BS59" s="30"/>
      <c r="BT59" s="21"/>
      <c r="BU59" s="30"/>
      <c r="BV59" s="30"/>
      <c r="BW59" s="30"/>
      <c r="BX59" s="21"/>
      <c r="BY59" s="30"/>
      <c r="BZ59" s="30"/>
      <c r="CA59" s="30"/>
      <c r="CB59" s="30"/>
      <c r="CC59" s="30"/>
      <c r="CD59" s="30"/>
      <c r="CE59" s="30"/>
      <c r="CF59" s="30"/>
      <c r="CG59" s="30"/>
      <c r="CH59" s="30"/>
      <c r="CI59" s="736"/>
      <c r="CJ59" s="581"/>
    </row>
    <row r="60" spans="1:88" s="316" customFormat="1" ht="12" customHeight="1">
      <c r="A60" s="1156"/>
      <c r="B60" s="1157"/>
      <c r="C60" s="1158"/>
      <c r="D60" s="1177"/>
      <c r="E60" s="1156"/>
      <c r="F60" s="1156"/>
      <c r="G60" s="1156"/>
      <c r="H60" s="1156"/>
      <c r="I60" s="1156"/>
      <c r="J60" s="1162"/>
      <c r="K60" s="1156"/>
      <c r="L60" s="1156"/>
      <c r="M60" s="1156"/>
      <c r="N60" s="1156"/>
      <c r="O60" s="1156"/>
      <c r="P60" s="1156"/>
      <c r="Q60" s="1156"/>
      <c r="R60" s="1156"/>
      <c r="S60" s="1173"/>
      <c r="T60" s="1207"/>
      <c r="U60" s="1156"/>
      <c r="V60" s="1156"/>
      <c r="W60" s="1156"/>
      <c r="X60" s="1156"/>
      <c r="Y60" s="1156"/>
      <c r="Z60" s="1156"/>
      <c r="AA60" s="1160"/>
      <c r="AB60" s="1156"/>
      <c r="AC60" s="1173"/>
      <c r="AD60" s="1156"/>
      <c r="AE60" s="1164"/>
      <c r="AF60" s="1156"/>
      <c r="AG60" s="1156"/>
      <c r="AH60" s="1156"/>
      <c r="AI60" s="1156"/>
      <c r="AJ60" s="1156"/>
      <c r="AK60" s="1156"/>
      <c r="AL60" s="1173"/>
      <c r="AM60" s="1156"/>
      <c r="AN60" s="1164"/>
      <c r="AO60" s="1156"/>
      <c r="AP60" s="1156"/>
      <c r="AQ60" s="1156"/>
      <c r="AR60" s="1156"/>
      <c r="AS60" s="1156"/>
      <c r="AT60" s="1156"/>
      <c r="AU60" s="1173"/>
      <c r="AV60" s="589"/>
      <c r="AW60" s="1176"/>
      <c r="AX60" s="1156"/>
      <c r="AY60" s="1156"/>
      <c r="AZ60" s="1156"/>
      <c r="BA60" s="1156"/>
      <c r="BB60" s="589"/>
      <c r="BC60" s="589"/>
      <c r="BD60" s="589"/>
      <c r="BE60" s="1176"/>
      <c r="BF60" s="589"/>
      <c r="BG60" s="589"/>
      <c r="BH60" s="589"/>
      <c r="BI60" s="589"/>
      <c r="BJ60" s="589"/>
      <c r="BK60" s="589"/>
      <c r="BL60" s="589"/>
      <c r="BM60" s="589"/>
      <c r="BN60" s="589"/>
      <c r="BO60" s="589"/>
      <c r="BP60" s="589"/>
      <c r="BQ60" s="1158"/>
      <c r="BR60" s="1156"/>
      <c r="BS60" s="589"/>
      <c r="BT60" s="1177"/>
      <c r="BU60" s="589"/>
      <c r="BV60" s="589"/>
      <c r="BW60" s="589"/>
      <c r="BX60" s="1177"/>
      <c r="BY60" s="589"/>
      <c r="BZ60" s="589"/>
      <c r="CA60" s="589"/>
      <c r="CB60" s="589"/>
      <c r="CC60" s="589"/>
      <c r="CD60" s="589"/>
      <c r="CE60" s="589"/>
      <c r="CF60" s="589"/>
      <c r="CG60" s="589"/>
      <c r="CH60" s="589"/>
      <c r="CI60" s="1178"/>
      <c r="CJ60" s="589"/>
    </row>
    <row r="61" spans="1:88" s="882" customFormat="1" ht="48" customHeight="1">
      <c r="A61" s="22">
        <v>1</v>
      </c>
      <c r="B61" s="602" t="s">
        <v>3884</v>
      </c>
      <c r="C61" s="596" t="s">
        <v>3885</v>
      </c>
      <c r="D61" s="560" t="s">
        <v>3886</v>
      </c>
      <c r="E61" s="22" t="s">
        <v>12</v>
      </c>
      <c r="F61" s="22">
        <v>2021</v>
      </c>
      <c r="G61" s="22">
        <v>2021</v>
      </c>
      <c r="H61" s="22">
        <v>12</v>
      </c>
      <c r="I61" s="22" t="s">
        <v>3685</v>
      </c>
      <c r="J61" s="603">
        <v>6750000</v>
      </c>
      <c r="K61" s="22" t="s">
        <v>3472</v>
      </c>
      <c r="L61" s="22">
        <v>1</v>
      </c>
      <c r="M61" s="22" t="s">
        <v>3693</v>
      </c>
      <c r="N61" s="22" t="s">
        <v>9</v>
      </c>
      <c r="O61" s="22" t="s">
        <v>3686</v>
      </c>
      <c r="P61" s="22" t="s">
        <v>3687</v>
      </c>
      <c r="Q61" s="22">
        <v>6681051</v>
      </c>
      <c r="R61" s="22" t="s">
        <v>13</v>
      </c>
      <c r="S61" s="564" t="s">
        <v>1945</v>
      </c>
      <c r="T61" s="1046">
        <f>J61</f>
        <v>6750000</v>
      </c>
      <c r="U61" s="22" t="s">
        <v>197</v>
      </c>
      <c r="V61" s="22"/>
      <c r="W61" s="22"/>
      <c r="X61" s="22" t="s">
        <v>3688</v>
      </c>
      <c r="Y61" s="22" t="s">
        <v>3687</v>
      </c>
      <c r="Z61" s="22">
        <v>8140</v>
      </c>
      <c r="AA61" s="563" t="s">
        <v>3760</v>
      </c>
      <c r="AB61" s="22">
        <v>6680648</v>
      </c>
      <c r="AC61" s="564" t="s">
        <v>1324</v>
      </c>
      <c r="AD61" s="22" t="s">
        <v>24</v>
      </c>
      <c r="AE61" s="915">
        <f t="shared" ref="AE61:AE79" si="11">T61</f>
        <v>6750000</v>
      </c>
      <c r="AF61" s="22" t="s">
        <v>217</v>
      </c>
      <c r="AG61" s="22"/>
      <c r="AH61" s="22"/>
      <c r="AI61" s="22" t="s">
        <v>3688</v>
      </c>
      <c r="AJ61" s="22" t="s">
        <v>3687</v>
      </c>
      <c r="AK61" s="22"/>
      <c r="AL61" s="584"/>
      <c r="AM61" s="22"/>
      <c r="AN61" s="915"/>
      <c r="AO61" s="22"/>
      <c r="AP61" s="22"/>
      <c r="AQ61" s="22"/>
      <c r="AR61" s="22"/>
      <c r="AS61" s="22"/>
      <c r="AT61" s="30"/>
      <c r="AU61" s="30"/>
      <c r="AV61" s="30"/>
      <c r="AW61" s="808"/>
      <c r="AX61" s="30"/>
      <c r="AY61" s="30"/>
      <c r="AZ61" s="30"/>
      <c r="BA61" s="30"/>
      <c r="BB61" s="30"/>
      <c r="BC61" s="30"/>
      <c r="BD61" s="30"/>
      <c r="BE61" s="808"/>
      <c r="BF61" s="30"/>
      <c r="BG61" s="30"/>
      <c r="BH61" s="30"/>
      <c r="BI61" s="30"/>
      <c r="BJ61" s="30"/>
      <c r="BK61" s="30"/>
      <c r="BL61" s="30"/>
      <c r="BM61" s="30"/>
      <c r="BN61" s="30"/>
      <c r="BO61" s="30"/>
      <c r="BP61" s="30"/>
      <c r="BQ61" s="596" t="s">
        <v>3661</v>
      </c>
      <c r="BR61" s="596" t="s">
        <v>3662</v>
      </c>
      <c r="BS61" s="30" t="s">
        <v>3887</v>
      </c>
      <c r="BT61" s="21"/>
      <c r="BU61" s="30"/>
      <c r="BV61" s="30"/>
      <c r="BW61" s="30"/>
      <c r="BX61" s="21"/>
      <c r="BY61" s="30"/>
      <c r="BZ61" s="30"/>
      <c r="CA61" s="30"/>
      <c r="CB61" s="30"/>
      <c r="CC61" s="30"/>
      <c r="CD61" s="30"/>
      <c r="CE61" s="30"/>
      <c r="CF61" s="30"/>
      <c r="CG61" s="30" t="s">
        <v>3721</v>
      </c>
      <c r="CH61" s="30" t="s">
        <v>3888</v>
      </c>
      <c r="CI61" s="736" t="s">
        <v>3752</v>
      </c>
      <c r="CJ61" s="30" t="s">
        <v>3889</v>
      </c>
    </row>
    <row r="62" spans="1:88" s="882" customFormat="1" ht="48" customHeight="1">
      <c r="A62" s="22">
        <v>2</v>
      </c>
      <c r="B62" s="602" t="s">
        <v>3884</v>
      </c>
      <c r="C62" s="596" t="s">
        <v>3890</v>
      </c>
      <c r="D62" s="560" t="s">
        <v>3891</v>
      </c>
      <c r="E62" s="22" t="s">
        <v>38</v>
      </c>
      <c r="F62" s="22">
        <v>2021</v>
      </c>
      <c r="G62" s="22">
        <v>2021</v>
      </c>
      <c r="H62" s="22">
        <v>10</v>
      </c>
      <c r="I62" s="22" t="s">
        <v>3685</v>
      </c>
      <c r="J62" s="603">
        <v>3750000</v>
      </c>
      <c r="K62" s="22" t="s">
        <v>3472</v>
      </c>
      <c r="L62" s="22">
        <v>3</v>
      </c>
      <c r="M62" s="22" t="s">
        <v>3693</v>
      </c>
      <c r="N62" s="22" t="s">
        <v>9</v>
      </c>
      <c r="O62" s="22" t="s">
        <v>3686</v>
      </c>
      <c r="P62" s="22" t="s">
        <v>3687</v>
      </c>
      <c r="Q62" s="22">
        <v>6764236</v>
      </c>
      <c r="R62" s="22" t="s">
        <v>32</v>
      </c>
      <c r="S62" s="564" t="s">
        <v>1972</v>
      </c>
      <c r="T62" s="1046">
        <f t="shared" ref="T62:T124" si="12">J62</f>
        <v>3750000</v>
      </c>
      <c r="U62" s="22" t="s">
        <v>217</v>
      </c>
      <c r="V62" s="22"/>
      <c r="W62" s="22"/>
      <c r="X62" s="22" t="s">
        <v>3688</v>
      </c>
      <c r="Y62" s="22" t="s">
        <v>3687</v>
      </c>
      <c r="Z62" s="22">
        <v>8140</v>
      </c>
      <c r="AA62" s="563" t="s">
        <v>3760</v>
      </c>
      <c r="AB62" s="22">
        <v>6744406</v>
      </c>
      <c r="AC62" s="564" t="s">
        <v>1273</v>
      </c>
      <c r="AD62" s="22" t="s">
        <v>54</v>
      </c>
      <c r="AE62" s="915">
        <f t="shared" si="11"/>
        <v>3750000</v>
      </c>
      <c r="AF62" s="22" t="s">
        <v>217</v>
      </c>
      <c r="AG62" s="22"/>
      <c r="AH62" s="22"/>
      <c r="AI62" s="22" t="s">
        <v>3688</v>
      </c>
      <c r="AJ62" s="22" t="s">
        <v>3687</v>
      </c>
      <c r="AK62" s="22">
        <v>6681032</v>
      </c>
      <c r="AL62" s="564" t="s">
        <v>3892</v>
      </c>
      <c r="AM62" s="22" t="s">
        <v>75</v>
      </c>
      <c r="AN62" s="915">
        <f>T62</f>
        <v>3750000</v>
      </c>
      <c r="AO62" s="22" t="s">
        <v>217</v>
      </c>
      <c r="AP62" s="22"/>
      <c r="AQ62" s="22"/>
      <c r="AR62" s="22" t="s">
        <v>3688</v>
      </c>
      <c r="AS62" s="22" t="s">
        <v>3687</v>
      </c>
      <c r="AT62" s="30"/>
      <c r="AU62" s="30"/>
      <c r="AV62" s="30"/>
      <c r="AW62" s="808"/>
      <c r="AX62" s="30"/>
      <c r="AY62" s="30"/>
      <c r="AZ62" s="30"/>
      <c r="BA62" s="30"/>
      <c r="BB62" s="30"/>
      <c r="BC62" s="30"/>
      <c r="BD62" s="30"/>
      <c r="BE62" s="808"/>
      <c r="BF62" s="30"/>
      <c r="BG62" s="30"/>
      <c r="BH62" s="30"/>
      <c r="BI62" s="30"/>
      <c r="BJ62" s="30"/>
      <c r="BK62" s="30"/>
      <c r="BL62" s="30"/>
      <c r="BM62" s="30"/>
      <c r="BN62" s="30"/>
      <c r="BO62" s="30"/>
      <c r="BP62" s="30"/>
      <c r="BQ62" s="596" t="s">
        <v>3661</v>
      </c>
      <c r="BR62" s="596" t="s">
        <v>3662</v>
      </c>
      <c r="BS62" s="30" t="s">
        <v>3893</v>
      </c>
      <c r="BT62" s="21"/>
      <c r="BU62" s="30" t="s">
        <v>3894</v>
      </c>
      <c r="BV62" s="30"/>
      <c r="BW62" s="30" t="s">
        <v>3895</v>
      </c>
      <c r="BX62" s="21"/>
      <c r="BY62" s="30"/>
      <c r="BZ62" s="30"/>
      <c r="CA62" s="30"/>
      <c r="CB62" s="30"/>
      <c r="CC62" s="30"/>
      <c r="CD62" s="30"/>
      <c r="CE62" s="30"/>
      <c r="CF62" s="30"/>
      <c r="CG62" s="30" t="s">
        <v>3721</v>
      </c>
      <c r="CH62" s="30" t="s">
        <v>1230</v>
      </c>
      <c r="CI62" s="736" t="s">
        <v>3778</v>
      </c>
      <c r="CJ62" s="30"/>
    </row>
    <row r="63" spans="1:88" s="882" customFormat="1" ht="60" customHeight="1">
      <c r="A63" s="22">
        <v>3</v>
      </c>
      <c r="B63" s="602" t="s">
        <v>3884</v>
      </c>
      <c r="C63" s="596" t="s">
        <v>3896</v>
      </c>
      <c r="D63" s="560" t="s">
        <v>3897</v>
      </c>
      <c r="E63" s="22" t="s">
        <v>38</v>
      </c>
      <c r="F63" s="22">
        <v>2021</v>
      </c>
      <c r="G63" s="22">
        <v>2021</v>
      </c>
      <c r="H63" s="22">
        <v>10</v>
      </c>
      <c r="I63" s="22" t="s">
        <v>3763</v>
      </c>
      <c r="J63" s="603">
        <v>7000000</v>
      </c>
      <c r="K63" s="22" t="s">
        <v>3472</v>
      </c>
      <c r="L63" s="22">
        <v>1</v>
      </c>
      <c r="M63" s="22" t="s">
        <v>3693</v>
      </c>
      <c r="N63" s="22" t="s">
        <v>9</v>
      </c>
      <c r="O63" s="22" t="s">
        <v>3686</v>
      </c>
      <c r="P63" s="22" t="s">
        <v>3687</v>
      </c>
      <c r="Q63" s="22">
        <v>6680648</v>
      </c>
      <c r="R63" s="22" t="s">
        <v>24</v>
      </c>
      <c r="S63" s="564" t="s">
        <v>1324</v>
      </c>
      <c r="T63" s="1046">
        <f t="shared" si="12"/>
        <v>7000000</v>
      </c>
      <c r="U63" s="22" t="s">
        <v>217</v>
      </c>
      <c r="V63" s="22"/>
      <c r="W63" s="22"/>
      <c r="X63" s="22" t="s">
        <v>3688</v>
      </c>
      <c r="Y63" s="22" t="s">
        <v>3687</v>
      </c>
      <c r="Z63" s="22">
        <v>8140</v>
      </c>
      <c r="AA63" s="563" t="s">
        <v>3760</v>
      </c>
      <c r="AB63" s="22">
        <v>6681051</v>
      </c>
      <c r="AC63" s="564" t="s">
        <v>1945</v>
      </c>
      <c r="AD63" s="22" t="s">
        <v>13</v>
      </c>
      <c r="AE63" s="915">
        <f t="shared" si="11"/>
        <v>7000000</v>
      </c>
      <c r="AF63" s="22" t="s">
        <v>197</v>
      </c>
      <c r="AG63" s="22"/>
      <c r="AH63" s="22"/>
      <c r="AI63" s="22" t="s">
        <v>3688</v>
      </c>
      <c r="AJ63" s="22" t="s">
        <v>3687</v>
      </c>
      <c r="AK63" s="22">
        <v>6680627</v>
      </c>
      <c r="AL63" s="564" t="s">
        <v>2200</v>
      </c>
      <c r="AM63" s="22" t="s">
        <v>88</v>
      </c>
      <c r="AN63" s="915">
        <f>T63</f>
        <v>7000000</v>
      </c>
      <c r="AO63" s="22" t="s">
        <v>197</v>
      </c>
      <c r="AP63" s="22"/>
      <c r="AQ63" s="22"/>
      <c r="AR63" s="22" t="s">
        <v>3688</v>
      </c>
      <c r="AS63" s="22" t="s">
        <v>3687</v>
      </c>
      <c r="AT63" s="30"/>
      <c r="AU63" s="30"/>
      <c r="AV63" s="30"/>
      <c r="AW63" s="808"/>
      <c r="AX63" s="30"/>
      <c r="AY63" s="30"/>
      <c r="AZ63" s="30"/>
      <c r="BA63" s="30"/>
      <c r="BB63" s="30"/>
      <c r="BC63" s="30"/>
      <c r="BD63" s="30"/>
      <c r="BE63" s="808"/>
      <c r="BF63" s="30"/>
      <c r="BG63" s="30"/>
      <c r="BH63" s="30"/>
      <c r="BI63" s="30"/>
      <c r="BJ63" s="30"/>
      <c r="BK63" s="30"/>
      <c r="BL63" s="30"/>
      <c r="BM63" s="30"/>
      <c r="BN63" s="30"/>
      <c r="BO63" s="30"/>
      <c r="BP63" s="30"/>
      <c r="BQ63" s="596" t="s">
        <v>3661</v>
      </c>
      <c r="BR63" s="596" t="s">
        <v>3662</v>
      </c>
      <c r="BS63" s="30" t="s">
        <v>3898</v>
      </c>
      <c r="BT63" s="21"/>
      <c r="BU63" s="30" t="s">
        <v>3899</v>
      </c>
      <c r="BV63" s="30"/>
      <c r="BW63" s="30" t="s">
        <v>3900</v>
      </c>
      <c r="BX63" s="21"/>
      <c r="BY63" s="30"/>
      <c r="BZ63" s="30"/>
      <c r="CA63" s="30"/>
      <c r="CB63" s="30"/>
      <c r="CC63" s="30"/>
      <c r="CD63" s="30"/>
      <c r="CE63" s="30"/>
      <c r="CF63" s="30"/>
      <c r="CG63" s="30" t="s">
        <v>1230</v>
      </c>
      <c r="CH63" s="30" t="s">
        <v>1230</v>
      </c>
      <c r="CI63" s="736" t="s">
        <v>1230</v>
      </c>
      <c r="CJ63" s="30"/>
    </row>
    <row r="64" spans="1:88" s="6" customFormat="1" ht="48" customHeight="1">
      <c r="A64" s="22">
        <v>4</v>
      </c>
      <c r="B64" s="602" t="s">
        <v>3884</v>
      </c>
      <c r="C64" s="596" t="s">
        <v>3901</v>
      </c>
      <c r="D64" s="560" t="s">
        <v>3902</v>
      </c>
      <c r="E64" s="22" t="s">
        <v>38</v>
      </c>
      <c r="F64" s="22">
        <v>2021</v>
      </c>
      <c r="G64" s="22">
        <v>2021</v>
      </c>
      <c r="H64" s="22">
        <v>10</v>
      </c>
      <c r="I64" s="22" t="s">
        <v>3903</v>
      </c>
      <c r="J64" s="603">
        <v>6995000</v>
      </c>
      <c r="K64" s="22" t="s">
        <v>3472</v>
      </c>
      <c r="L64" s="22">
        <v>3</v>
      </c>
      <c r="M64" s="22" t="s">
        <v>3693</v>
      </c>
      <c r="N64" s="22" t="s">
        <v>9</v>
      </c>
      <c r="O64" s="22" t="s">
        <v>3686</v>
      </c>
      <c r="P64" s="22" t="s">
        <v>3687</v>
      </c>
      <c r="Q64" s="22">
        <v>6680680</v>
      </c>
      <c r="R64" s="22" t="s">
        <v>16</v>
      </c>
      <c r="S64" s="564" t="s">
        <v>1247</v>
      </c>
      <c r="T64" s="1046">
        <f t="shared" si="12"/>
        <v>6995000</v>
      </c>
      <c r="U64" s="22" t="s">
        <v>179</v>
      </c>
      <c r="V64" s="22"/>
      <c r="W64" s="22"/>
      <c r="X64" s="22" t="s">
        <v>3688</v>
      </c>
      <c r="Y64" s="22" t="s">
        <v>3687</v>
      </c>
      <c r="Z64" s="22">
        <v>8140</v>
      </c>
      <c r="AA64" s="563" t="s">
        <v>3760</v>
      </c>
      <c r="AB64" s="22">
        <v>6681205</v>
      </c>
      <c r="AC64" s="564" t="s">
        <v>1993</v>
      </c>
      <c r="AD64" s="22" t="s">
        <v>56</v>
      </c>
      <c r="AE64" s="915">
        <f t="shared" si="11"/>
        <v>6995000</v>
      </c>
      <c r="AF64" s="22" t="s">
        <v>179</v>
      </c>
      <c r="AG64" s="22"/>
      <c r="AH64" s="22"/>
      <c r="AI64" s="22" t="s">
        <v>3688</v>
      </c>
      <c r="AJ64" s="22" t="s">
        <v>3687</v>
      </c>
      <c r="AK64" s="22">
        <v>6680664</v>
      </c>
      <c r="AL64" s="564" t="s">
        <v>2576</v>
      </c>
      <c r="AM64" s="22" t="s">
        <v>22</v>
      </c>
      <c r="AN64" s="915">
        <f>T64</f>
        <v>6995000</v>
      </c>
      <c r="AO64" s="22" t="s">
        <v>179</v>
      </c>
      <c r="AP64" s="22"/>
      <c r="AQ64" s="22"/>
      <c r="AR64" s="22" t="s">
        <v>3688</v>
      </c>
      <c r="AS64" s="22" t="s">
        <v>3687</v>
      </c>
      <c r="AT64" s="30"/>
      <c r="AU64" s="30"/>
      <c r="AV64" s="30"/>
      <c r="AW64" s="808"/>
      <c r="AX64" s="30"/>
      <c r="AY64" s="30"/>
      <c r="AZ64" s="30"/>
      <c r="BA64" s="30"/>
      <c r="BB64" s="30"/>
      <c r="BC64" s="30"/>
      <c r="BD64" s="30"/>
      <c r="BE64" s="808"/>
      <c r="BF64" s="30"/>
      <c r="BG64" s="30"/>
      <c r="BH64" s="30"/>
      <c r="BI64" s="30"/>
      <c r="BJ64" s="30"/>
      <c r="BK64" s="30"/>
      <c r="BL64" s="30"/>
      <c r="BM64" s="30"/>
      <c r="BN64" s="30"/>
      <c r="BO64" s="30"/>
      <c r="BP64" s="30"/>
      <c r="BQ64" s="596" t="s">
        <v>3661</v>
      </c>
      <c r="BR64" s="596" t="s">
        <v>3662</v>
      </c>
      <c r="BS64" s="30" t="s">
        <v>3532</v>
      </c>
      <c r="BT64" s="21"/>
      <c r="BU64" s="30" t="s">
        <v>3904</v>
      </c>
      <c r="BV64" s="30"/>
      <c r="BW64" s="30"/>
      <c r="BX64" s="21"/>
      <c r="BY64" s="30"/>
      <c r="BZ64" s="30"/>
      <c r="CA64" s="30"/>
      <c r="CB64" s="30"/>
      <c r="CC64" s="30"/>
      <c r="CD64" s="30"/>
      <c r="CE64" s="30"/>
      <c r="CF64" s="30"/>
      <c r="CG64" s="30" t="s">
        <v>3375</v>
      </c>
      <c r="CH64" s="30" t="s">
        <v>1230</v>
      </c>
      <c r="CI64" s="736"/>
      <c r="CJ64" s="30"/>
    </row>
    <row r="65" spans="1:88" s="882" customFormat="1" ht="48" customHeight="1">
      <c r="A65" s="22">
        <v>5</v>
      </c>
      <c r="B65" s="602" t="s">
        <v>3884</v>
      </c>
      <c r="C65" s="596" t="s">
        <v>3905</v>
      </c>
      <c r="D65" s="560" t="s">
        <v>3906</v>
      </c>
      <c r="E65" s="22" t="s">
        <v>38</v>
      </c>
      <c r="F65" s="22">
        <v>2021</v>
      </c>
      <c r="G65" s="22">
        <v>2021</v>
      </c>
      <c r="H65" s="22">
        <v>10</v>
      </c>
      <c r="I65" s="22" t="s">
        <v>3685</v>
      </c>
      <c r="J65" s="603">
        <v>6316000</v>
      </c>
      <c r="K65" s="22" t="s">
        <v>3472</v>
      </c>
      <c r="L65" s="22">
        <v>3</v>
      </c>
      <c r="M65" s="22" t="s">
        <v>3693</v>
      </c>
      <c r="N65" s="22" t="s">
        <v>9</v>
      </c>
      <c r="O65" s="22" t="s">
        <v>3686</v>
      </c>
      <c r="P65" s="22" t="s">
        <v>3687</v>
      </c>
      <c r="Q65" s="22">
        <v>6744406</v>
      </c>
      <c r="R65" s="22" t="s">
        <v>54</v>
      </c>
      <c r="S65" s="564" t="s">
        <v>1273</v>
      </c>
      <c r="T65" s="1046">
        <f t="shared" si="12"/>
        <v>6316000</v>
      </c>
      <c r="U65" s="22" t="s">
        <v>217</v>
      </c>
      <c r="V65" s="22"/>
      <c r="W65" s="22"/>
      <c r="X65" s="22" t="s">
        <v>3688</v>
      </c>
      <c r="Y65" s="22" t="s">
        <v>3687</v>
      </c>
      <c r="Z65" s="22">
        <v>8140</v>
      </c>
      <c r="AA65" s="563" t="s">
        <v>3760</v>
      </c>
      <c r="AB65" s="22">
        <v>6764236</v>
      </c>
      <c r="AC65" s="564" t="s">
        <v>1972</v>
      </c>
      <c r="AD65" s="22" t="s">
        <v>32</v>
      </c>
      <c r="AE65" s="915">
        <f t="shared" si="11"/>
        <v>6316000</v>
      </c>
      <c r="AF65" s="22" t="s">
        <v>217</v>
      </c>
      <c r="AG65" s="22"/>
      <c r="AH65" s="22"/>
      <c r="AI65" s="22" t="s">
        <v>3688</v>
      </c>
      <c r="AJ65" s="22" t="s">
        <v>3687</v>
      </c>
      <c r="AK65" s="22">
        <v>6680634</v>
      </c>
      <c r="AL65" s="564" t="s">
        <v>1277</v>
      </c>
      <c r="AM65" s="22" t="s">
        <v>3907</v>
      </c>
      <c r="AN65" s="915">
        <f>T65</f>
        <v>6316000</v>
      </c>
      <c r="AO65" s="22" t="s">
        <v>217</v>
      </c>
      <c r="AP65" s="22"/>
      <c r="AQ65" s="22"/>
      <c r="AR65" s="22" t="s">
        <v>3688</v>
      </c>
      <c r="AS65" s="22" t="s">
        <v>3687</v>
      </c>
      <c r="AT65" s="30"/>
      <c r="AU65" s="30"/>
      <c r="AV65" s="30"/>
      <c r="AW65" s="808"/>
      <c r="AX65" s="30"/>
      <c r="AY65" s="30"/>
      <c r="AZ65" s="30"/>
      <c r="BA65" s="30"/>
      <c r="BB65" s="30"/>
      <c r="BC65" s="30"/>
      <c r="BD65" s="30"/>
      <c r="BE65" s="808"/>
      <c r="BF65" s="30"/>
      <c r="BG65" s="30"/>
      <c r="BH65" s="30"/>
      <c r="BI65" s="30"/>
      <c r="BJ65" s="30"/>
      <c r="BK65" s="30"/>
      <c r="BL65" s="30"/>
      <c r="BM65" s="30"/>
      <c r="BN65" s="30"/>
      <c r="BO65" s="30"/>
      <c r="BP65" s="30"/>
      <c r="BQ65" s="596" t="s">
        <v>3661</v>
      </c>
      <c r="BR65" s="596" t="s">
        <v>3662</v>
      </c>
      <c r="BS65" s="30" t="s">
        <v>3908</v>
      </c>
      <c r="BT65" s="21"/>
      <c r="BU65" s="30" t="s">
        <v>3909</v>
      </c>
      <c r="BV65" s="30"/>
      <c r="BW65" s="30" t="s">
        <v>3910</v>
      </c>
      <c r="BX65" s="21"/>
      <c r="BY65" s="30"/>
      <c r="BZ65" s="30"/>
      <c r="CA65" s="30"/>
      <c r="CB65" s="30"/>
      <c r="CC65" s="30"/>
      <c r="CD65" s="30"/>
      <c r="CE65" s="30"/>
      <c r="CF65" s="30"/>
      <c r="CG65" s="30" t="s">
        <v>3721</v>
      </c>
      <c r="CH65" s="30" t="s">
        <v>3911</v>
      </c>
      <c r="CI65" s="736" t="s">
        <v>3752</v>
      </c>
      <c r="CJ65" s="30" t="s">
        <v>3912</v>
      </c>
    </row>
    <row r="66" spans="1:88" s="6" customFormat="1" ht="48" customHeight="1">
      <c r="A66" s="22">
        <v>6</v>
      </c>
      <c r="B66" s="602" t="s">
        <v>3884</v>
      </c>
      <c r="C66" s="596" t="s">
        <v>3913</v>
      </c>
      <c r="D66" s="560" t="s">
        <v>3914</v>
      </c>
      <c r="E66" s="22" t="s">
        <v>38</v>
      </c>
      <c r="F66" s="22">
        <v>2021</v>
      </c>
      <c r="G66" s="22">
        <v>2021</v>
      </c>
      <c r="H66" s="22">
        <v>10</v>
      </c>
      <c r="I66" s="22" t="s">
        <v>3685</v>
      </c>
      <c r="J66" s="603">
        <v>6750000</v>
      </c>
      <c r="K66" s="22" t="s">
        <v>3472</v>
      </c>
      <c r="L66" s="22">
        <v>3</v>
      </c>
      <c r="M66" s="22" t="s">
        <v>3693</v>
      </c>
      <c r="N66" s="22" t="s">
        <v>9</v>
      </c>
      <c r="O66" s="22" t="s">
        <v>3686</v>
      </c>
      <c r="P66" s="22" t="s">
        <v>3687</v>
      </c>
      <c r="Q66" s="22">
        <v>6680687</v>
      </c>
      <c r="R66" s="22" t="s">
        <v>36</v>
      </c>
      <c r="S66" s="564" t="s">
        <v>1981</v>
      </c>
      <c r="T66" s="1046">
        <f t="shared" si="12"/>
        <v>6750000</v>
      </c>
      <c r="U66" s="22" t="s">
        <v>197</v>
      </c>
      <c r="V66" s="22"/>
      <c r="W66" s="22"/>
      <c r="X66" s="22" t="s">
        <v>3694</v>
      </c>
      <c r="Y66" s="22" t="s">
        <v>3687</v>
      </c>
      <c r="Z66" s="22">
        <v>8140</v>
      </c>
      <c r="AA66" s="563" t="s">
        <v>3760</v>
      </c>
      <c r="AB66" s="22">
        <v>6778837</v>
      </c>
      <c r="AC66" s="370" t="s">
        <v>1267</v>
      </c>
      <c r="AD66" s="22" t="s">
        <v>136</v>
      </c>
      <c r="AE66" s="915">
        <f t="shared" si="11"/>
        <v>6750000</v>
      </c>
      <c r="AF66" s="22" t="s">
        <v>256</v>
      </c>
      <c r="AG66" s="22"/>
      <c r="AH66" s="22"/>
      <c r="AI66" s="22" t="s">
        <v>3688</v>
      </c>
      <c r="AJ66" s="22" t="s">
        <v>3687</v>
      </c>
      <c r="AK66" s="22"/>
      <c r="AL66" s="584"/>
      <c r="AM66" s="22"/>
      <c r="AN66" s="915"/>
      <c r="AO66" s="22"/>
      <c r="AP66" s="22"/>
      <c r="AQ66" s="22"/>
      <c r="AR66" s="22"/>
      <c r="AS66" s="22"/>
      <c r="AT66" s="30"/>
      <c r="AU66" s="30"/>
      <c r="AV66" s="30"/>
      <c r="AW66" s="808"/>
      <c r="AX66" s="30"/>
      <c r="AY66" s="30"/>
      <c r="AZ66" s="30"/>
      <c r="BA66" s="30"/>
      <c r="BB66" s="30"/>
      <c r="BC66" s="30"/>
      <c r="BD66" s="30"/>
      <c r="BE66" s="808"/>
      <c r="BF66" s="30"/>
      <c r="BG66" s="30"/>
      <c r="BH66" s="30"/>
      <c r="BI66" s="30"/>
      <c r="BJ66" s="30"/>
      <c r="BK66" s="30"/>
      <c r="BL66" s="30"/>
      <c r="BM66" s="30"/>
      <c r="BN66" s="30"/>
      <c r="BO66" s="30"/>
      <c r="BP66" s="30"/>
      <c r="BQ66" s="596" t="s">
        <v>3661</v>
      </c>
      <c r="BR66" s="596" t="s">
        <v>3662</v>
      </c>
      <c r="BS66" s="30" t="s">
        <v>3915</v>
      </c>
      <c r="BT66" s="21"/>
      <c r="BU66" s="30" t="s">
        <v>3916</v>
      </c>
      <c r="BV66" s="30"/>
      <c r="BW66" s="30"/>
      <c r="BX66" s="21"/>
      <c r="BY66" s="30"/>
      <c r="BZ66" s="30"/>
      <c r="CA66" s="30"/>
      <c r="CB66" s="30"/>
      <c r="CC66" s="30"/>
      <c r="CD66" s="30"/>
      <c r="CE66" s="30"/>
      <c r="CF66" s="30"/>
      <c r="CG66" s="30" t="s">
        <v>3917</v>
      </c>
      <c r="CH66" s="30" t="s">
        <v>1230</v>
      </c>
      <c r="CI66" s="736" t="s">
        <v>1230</v>
      </c>
      <c r="CJ66" s="30"/>
    </row>
    <row r="67" spans="1:88" s="6" customFormat="1" ht="72.75" customHeight="1">
      <c r="A67" s="22">
        <v>7</v>
      </c>
      <c r="B67" s="602" t="s">
        <v>3884</v>
      </c>
      <c r="C67" s="596" t="s">
        <v>3918</v>
      </c>
      <c r="D67" s="560" t="s">
        <v>3919</v>
      </c>
      <c r="E67" s="22" t="s">
        <v>38</v>
      </c>
      <c r="F67" s="22">
        <v>2021</v>
      </c>
      <c r="G67" s="22">
        <v>2021</v>
      </c>
      <c r="H67" s="22">
        <v>12</v>
      </c>
      <c r="I67" s="22" t="s">
        <v>3920</v>
      </c>
      <c r="J67" s="603">
        <v>6800000</v>
      </c>
      <c r="K67" s="22" t="s">
        <v>3472</v>
      </c>
      <c r="L67" s="22">
        <v>3</v>
      </c>
      <c r="M67" s="22" t="s">
        <v>3693</v>
      </c>
      <c r="N67" s="22" t="s">
        <v>9</v>
      </c>
      <c r="O67" s="22" t="s">
        <v>3686</v>
      </c>
      <c r="P67" s="22" t="s">
        <v>3687</v>
      </c>
      <c r="Q67" s="22">
        <v>6680626</v>
      </c>
      <c r="R67" s="22" t="s">
        <v>45</v>
      </c>
      <c r="S67" s="564" t="s">
        <v>1296</v>
      </c>
      <c r="T67" s="1046">
        <f t="shared" si="12"/>
        <v>6800000</v>
      </c>
      <c r="U67" s="22" t="s">
        <v>207</v>
      </c>
      <c r="V67" s="22"/>
      <c r="W67" s="22"/>
      <c r="X67" s="22" t="s">
        <v>3688</v>
      </c>
      <c r="Y67" s="22" t="s">
        <v>3687</v>
      </c>
      <c r="Z67" s="22">
        <v>8140</v>
      </c>
      <c r="AA67" s="563" t="s">
        <v>3760</v>
      </c>
      <c r="AB67" s="22">
        <v>6680628</v>
      </c>
      <c r="AC67" s="564" t="s">
        <v>1295</v>
      </c>
      <c r="AD67" s="22" t="s">
        <v>89</v>
      </c>
      <c r="AE67" s="915">
        <f t="shared" si="11"/>
        <v>6800000</v>
      </c>
      <c r="AF67" s="22" t="s">
        <v>207</v>
      </c>
      <c r="AG67" s="22"/>
      <c r="AH67" s="22"/>
      <c r="AI67" s="22" t="s">
        <v>3688</v>
      </c>
      <c r="AJ67" s="22" t="s">
        <v>3687</v>
      </c>
      <c r="AK67" s="22">
        <v>6767777</v>
      </c>
      <c r="AL67" s="564" t="s">
        <v>2961</v>
      </c>
      <c r="AM67" s="22" t="s">
        <v>3921</v>
      </c>
      <c r="AN67" s="915">
        <f>T67</f>
        <v>6800000</v>
      </c>
      <c r="AO67" s="22" t="s">
        <v>256</v>
      </c>
      <c r="AP67" s="22"/>
      <c r="AQ67" s="22"/>
      <c r="AR67" s="22" t="s">
        <v>3688</v>
      </c>
      <c r="AS67" s="22" t="s">
        <v>3687</v>
      </c>
      <c r="AT67" s="30"/>
      <c r="AU67" s="30"/>
      <c r="AV67" s="30"/>
      <c r="AW67" s="808"/>
      <c r="AX67" s="30"/>
      <c r="AY67" s="30"/>
      <c r="AZ67" s="30"/>
      <c r="BA67" s="30"/>
      <c r="BB67" s="30"/>
      <c r="BC67" s="30"/>
      <c r="BD67" s="30"/>
      <c r="BE67" s="808"/>
      <c r="BF67" s="30"/>
      <c r="BG67" s="30"/>
      <c r="BH67" s="30"/>
      <c r="BI67" s="30"/>
      <c r="BJ67" s="30"/>
      <c r="BK67" s="30"/>
      <c r="BL67" s="30"/>
      <c r="BM67" s="30"/>
      <c r="BN67" s="30"/>
      <c r="BO67" s="30"/>
      <c r="BP67" s="30"/>
      <c r="BQ67" s="596" t="s">
        <v>3661</v>
      </c>
      <c r="BR67" s="596" t="s">
        <v>3662</v>
      </c>
      <c r="BS67" s="30" t="s">
        <v>3922</v>
      </c>
      <c r="BT67" s="21"/>
      <c r="BU67" s="30" t="s">
        <v>3923</v>
      </c>
      <c r="BV67" s="30"/>
      <c r="BW67" s="30" t="s">
        <v>3924</v>
      </c>
      <c r="BX67" s="21"/>
      <c r="BY67" s="30"/>
      <c r="BZ67" s="30"/>
      <c r="CA67" s="30"/>
      <c r="CB67" s="30"/>
      <c r="CC67" s="30"/>
      <c r="CD67" s="30"/>
      <c r="CE67" s="30"/>
      <c r="CF67" s="30"/>
      <c r="CG67" s="30" t="s">
        <v>3375</v>
      </c>
      <c r="CH67" s="30" t="s">
        <v>1230</v>
      </c>
      <c r="CI67" s="736" t="s">
        <v>1230</v>
      </c>
      <c r="CJ67" s="30"/>
    </row>
    <row r="68" spans="1:88" s="6" customFormat="1" ht="51.75" customHeight="1">
      <c r="A68" s="22">
        <v>8</v>
      </c>
      <c r="B68" s="602" t="s">
        <v>3884</v>
      </c>
      <c r="C68" s="596" t="s">
        <v>3925</v>
      </c>
      <c r="D68" s="560" t="s">
        <v>3926</v>
      </c>
      <c r="E68" s="22" t="s">
        <v>38</v>
      </c>
      <c r="F68" s="22">
        <v>2021</v>
      </c>
      <c r="G68" s="22">
        <v>2021</v>
      </c>
      <c r="H68" s="22">
        <v>12</v>
      </c>
      <c r="I68" s="22" t="s">
        <v>3685</v>
      </c>
      <c r="J68" s="603">
        <v>6750000</v>
      </c>
      <c r="K68" s="22" t="s">
        <v>3472</v>
      </c>
      <c r="L68" s="22">
        <v>3</v>
      </c>
      <c r="M68" s="22" t="s">
        <v>3693</v>
      </c>
      <c r="N68" s="22" t="s">
        <v>9</v>
      </c>
      <c r="O68" s="22" t="s">
        <v>3686</v>
      </c>
      <c r="P68" s="22" t="s">
        <v>3687</v>
      </c>
      <c r="Q68" s="22">
        <v>6658545</v>
      </c>
      <c r="R68" s="22" t="s">
        <v>47</v>
      </c>
      <c r="S68" s="564" t="s">
        <v>1272</v>
      </c>
      <c r="T68" s="1046">
        <f t="shared" si="12"/>
        <v>6750000</v>
      </c>
      <c r="U68" s="22" t="s">
        <v>197</v>
      </c>
      <c r="V68" s="22"/>
      <c r="W68" s="22"/>
      <c r="X68" s="22" t="s">
        <v>3688</v>
      </c>
      <c r="Y68" s="22" t="s">
        <v>3687</v>
      </c>
      <c r="Z68" s="22">
        <v>8140</v>
      </c>
      <c r="AA68" s="563" t="s">
        <v>3760</v>
      </c>
      <c r="AB68" s="22">
        <v>6658545</v>
      </c>
      <c r="AC68" s="564" t="s">
        <v>1272</v>
      </c>
      <c r="AD68" s="22" t="s">
        <v>47</v>
      </c>
      <c r="AE68" s="915">
        <f t="shared" si="11"/>
        <v>6750000</v>
      </c>
      <c r="AF68" s="22" t="s">
        <v>197</v>
      </c>
      <c r="AG68" s="22"/>
      <c r="AH68" s="22"/>
      <c r="AI68" s="22" t="s">
        <v>3688</v>
      </c>
      <c r="AJ68" s="22" t="s">
        <v>3687</v>
      </c>
      <c r="AK68" s="22">
        <v>6682237</v>
      </c>
      <c r="AL68" s="564" t="s">
        <v>2024</v>
      </c>
      <c r="AM68" s="22" t="s">
        <v>20</v>
      </c>
      <c r="AN68" s="915">
        <f>T68</f>
        <v>6750000</v>
      </c>
      <c r="AO68" s="22" t="s">
        <v>3486</v>
      </c>
      <c r="AP68" s="22"/>
      <c r="AQ68" s="22"/>
      <c r="AR68" s="22" t="s">
        <v>3688</v>
      </c>
      <c r="AS68" s="22" t="s">
        <v>3687</v>
      </c>
      <c r="AT68" s="30"/>
      <c r="AU68" s="30"/>
      <c r="AV68" s="30"/>
      <c r="AW68" s="808"/>
      <c r="AX68" s="30"/>
      <c r="AY68" s="30"/>
      <c r="AZ68" s="30"/>
      <c r="BA68" s="30"/>
      <c r="BB68" s="30"/>
      <c r="BC68" s="30"/>
      <c r="BD68" s="30"/>
      <c r="BE68" s="808"/>
      <c r="BF68" s="30"/>
      <c r="BG68" s="30"/>
      <c r="BH68" s="30"/>
      <c r="BI68" s="30"/>
      <c r="BJ68" s="30"/>
      <c r="BK68" s="30"/>
      <c r="BL68" s="30"/>
      <c r="BM68" s="30"/>
      <c r="BN68" s="30"/>
      <c r="BO68" s="30"/>
      <c r="BP68" s="30"/>
      <c r="BQ68" s="596" t="s">
        <v>3661</v>
      </c>
      <c r="BR68" s="596" t="s">
        <v>3662</v>
      </c>
      <c r="BS68" s="30" t="s">
        <v>3927</v>
      </c>
      <c r="BT68" s="21"/>
      <c r="BU68" s="30" t="s">
        <v>3928</v>
      </c>
      <c r="BV68" s="30"/>
      <c r="BW68" s="30" t="s">
        <v>3929</v>
      </c>
      <c r="BX68" s="21"/>
      <c r="BY68" s="30"/>
      <c r="BZ68" s="30"/>
      <c r="CA68" s="30"/>
      <c r="CB68" s="30"/>
      <c r="CC68" s="30"/>
      <c r="CD68" s="30"/>
      <c r="CE68" s="30"/>
      <c r="CF68" s="30"/>
      <c r="CG68" s="30" t="s">
        <v>3721</v>
      </c>
      <c r="CH68" s="30" t="s">
        <v>3911</v>
      </c>
      <c r="CI68" s="736" t="s">
        <v>3752</v>
      </c>
      <c r="CJ68" s="30"/>
    </row>
    <row r="69" spans="1:88" s="6" customFormat="1" ht="48" customHeight="1">
      <c r="A69" s="22">
        <v>9</v>
      </c>
      <c r="B69" s="602" t="s">
        <v>3884</v>
      </c>
      <c r="C69" s="596" t="s">
        <v>3930</v>
      </c>
      <c r="D69" s="560" t="s">
        <v>3931</v>
      </c>
      <c r="E69" s="22" t="s">
        <v>38</v>
      </c>
      <c r="F69" s="22">
        <v>2021</v>
      </c>
      <c r="G69" s="22">
        <v>2021</v>
      </c>
      <c r="H69" s="22">
        <v>8</v>
      </c>
      <c r="I69" s="22" t="s">
        <v>3685</v>
      </c>
      <c r="J69" s="603">
        <v>6750000</v>
      </c>
      <c r="K69" s="22" t="s">
        <v>3472</v>
      </c>
      <c r="L69" s="22">
        <v>2</v>
      </c>
      <c r="M69" s="22" t="s">
        <v>3693</v>
      </c>
      <c r="N69" s="22" t="s">
        <v>9</v>
      </c>
      <c r="O69" s="22" t="s">
        <v>3686</v>
      </c>
      <c r="P69" s="22" t="s">
        <v>3687</v>
      </c>
      <c r="Q69" s="22">
        <v>6681205</v>
      </c>
      <c r="R69" s="22" t="s">
        <v>56</v>
      </c>
      <c r="S69" s="564" t="s">
        <v>1993</v>
      </c>
      <c r="T69" s="1046">
        <f t="shared" si="12"/>
        <v>6750000</v>
      </c>
      <c r="U69" s="22" t="s">
        <v>179</v>
      </c>
      <c r="V69" s="22"/>
      <c r="W69" s="22"/>
      <c r="X69" s="22" t="s">
        <v>3688</v>
      </c>
      <c r="Y69" s="22" t="s">
        <v>3687</v>
      </c>
      <c r="Z69" s="22">
        <v>8140</v>
      </c>
      <c r="AA69" s="563" t="s">
        <v>3760</v>
      </c>
      <c r="AB69" s="22">
        <v>6680664</v>
      </c>
      <c r="AC69" s="583" t="s">
        <v>2576</v>
      </c>
      <c r="AD69" s="22" t="s">
        <v>22</v>
      </c>
      <c r="AE69" s="915">
        <f t="shared" si="11"/>
        <v>6750000</v>
      </c>
      <c r="AF69" s="22" t="s">
        <v>179</v>
      </c>
      <c r="AG69" s="22"/>
      <c r="AH69" s="22"/>
      <c r="AI69" s="22" t="s">
        <v>3688</v>
      </c>
      <c r="AJ69" s="22" t="s">
        <v>3687</v>
      </c>
      <c r="AK69" s="22">
        <v>6680680</v>
      </c>
      <c r="AL69" s="564" t="s">
        <v>1247</v>
      </c>
      <c r="AM69" s="22" t="s">
        <v>16</v>
      </c>
      <c r="AN69" s="915">
        <f>T69</f>
        <v>6750000</v>
      </c>
      <c r="AO69" s="22" t="s">
        <v>179</v>
      </c>
      <c r="AP69" s="22"/>
      <c r="AQ69" s="22"/>
      <c r="AR69" s="22" t="s">
        <v>3688</v>
      </c>
      <c r="AS69" s="22" t="s">
        <v>3687</v>
      </c>
      <c r="AT69" s="30"/>
      <c r="AU69" s="30"/>
      <c r="AV69" s="30"/>
      <c r="AW69" s="808"/>
      <c r="AX69" s="30"/>
      <c r="AY69" s="30"/>
      <c r="AZ69" s="30"/>
      <c r="BA69" s="30"/>
      <c r="BB69" s="30"/>
      <c r="BC69" s="30"/>
      <c r="BD69" s="30"/>
      <c r="BE69" s="808"/>
      <c r="BF69" s="30"/>
      <c r="BG69" s="30"/>
      <c r="BH69" s="30"/>
      <c r="BI69" s="30"/>
      <c r="BJ69" s="30"/>
      <c r="BK69" s="30"/>
      <c r="BL69" s="30"/>
      <c r="BM69" s="30"/>
      <c r="BN69" s="30"/>
      <c r="BO69" s="30"/>
      <c r="BP69" s="30"/>
      <c r="BQ69" s="596" t="s">
        <v>3661</v>
      </c>
      <c r="BR69" s="596" t="s">
        <v>3662</v>
      </c>
      <c r="BS69" s="30" t="s">
        <v>3932</v>
      </c>
      <c r="BT69" s="21"/>
      <c r="BU69" s="30" t="s">
        <v>3933</v>
      </c>
      <c r="BV69" s="30"/>
      <c r="BW69" s="30"/>
      <c r="BX69" s="21"/>
      <c r="BY69" s="30"/>
      <c r="BZ69" s="30"/>
      <c r="CA69" s="30"/>
      <c r="CB69" s="30"/>
      <c r="CC69" s="30"/>
      <c r="CD69" s="30"/>
      <c r="CE69" s="30"/>
      <c r="CF69" s="30"/>
      <c r="CG69" s="30" t="s">
        <v>3917</v>
      </c>
      <c r="CH69" s="30" t="s">
        <v>1230</v>
      </c>
      <c r="CI69" s="736" t="s">
        <v>3778</v>
      </c>
      <c r="CJ69" s="30"/>
    </row>
    <row r="70" spans="1:88" s="882" customFormat="1" ht="48" customHeight="1">
      <c r="A70" s="22">
        <v>10</v>
      </c>
      <c r="B70" s="602" t="s">
        <v>3884</v>
      </c>
      <c r="C70" s="596" t="s">
        <v>3934</v>
      </c>
      <c r="D70" s="560" t="s">
        <v>3935</v>
      </c>
      <c r="E70" s="22" t="s">
        <v>38</v>
      </c>
      <c r="F70" s="22">
        <v>2021</v>
      </c>
      <c r="G70" s="22">
        <v>2021</v>
      </c>
      <c r="H70" s="22">
        <v>10</v>
      </c>
      <c r="I70" s="22" t="s">
        <v>3685</v>
      </c>
      <c r="J70" s="603">
        <v>6500000</v>
      </c>
      <c r="K70" s="22" t="s">
        <v>3472</v>
      </c>
      <c r="L70" s="22">
        <v>1</v>
      </c>
      <c r="M70" s="22" t="s">
        <v>3693</v>
      </c>
      <c r="N70" s="22" t="s">
        <v>9</v>
      </c>
      <c r="O70" s="22" t="s">
        <v>3686</v>
      </c>
      <c r="P70" s="22" t="s">
        <v>3687</v>
      </c>
      <c r="Q70" s="22">
        <v>6680623</v>
      </c>
      <c r="R70" s="22" t="s">
        <v>37</v>
      </c>
      <c r="S70" s="564" t="s">
        <v>2129</v>
      </c>
      <c r="T70" s="1046">
        <f t="shared" si="12"/>
        <v>6500000</v>
      </c>
      <c r="U70" s="22" t="s">
        <v>217</v>
      </c>
      <c r="V70" s="22"/>
      <c r="W70" s="22"/>
      <c r="X70" s="22" t="s">
        <v>3688</v>
      </c>
      <c r="Y70" s="22" t="s">
        <v>3687</v>
      </c>
      <c r="Z70" s="22">
        <v>8140</v>
      </c>
      <c r="AA70" s="563" t="s">
        <v>3760</v>
      </c>
      <c r="AB70" s="22">
        <v>6680626</v>
      </c>
      <c r="AC70" s="564" t="s">
        <v>1296</v>
      </c>
      <c r="AD70" s="22" t="s">
        <v>45</v>
      </c>
      <c r="AE70" s="915">
        <f t="shared" si="11"/>
        <v>6500000</v>
      </c>
      <c r="AF70" s="22" t="s">
        <v>207</v>
      </c>
      <c r="AG70" s="22"/>
      <c r="AH70" s="22"/>
      <c r="AI70" s="22" t="s">
        <v>3688</v>
      </c>
      <c r="AJ70" s="22" t="s">
        <v>3687</v>
      </c>
      <c r="AK70" s="22">
        <v>6787821</v>
      </c>
      <c r="AL70" s="564" t="s">
        <v>2044</v>
      </c>
      <c r="AM70" s="22" t="s">
        <v>3936</v>
      </c>
      <c r="AN70" s="915">
        <f>T70</f>
        <v>6500000</v>
      </c>
      <c r="AO70" s="22" t="s">
        <v>269</v>
      </c>
      <c r="AP70" s="22"/>
      <c r="AQ70" s="22"/>
      <c r="AR70" s="22" t="s">
        <v>3694</v>
      </c>
      <c r="AS70" s="22" t="s">
        <v>3687</v>
      </c>
      <c r="AT70" s="30"/>
      <c r="AU70" s="30"/>
      <c r="AV70" s="30"/>
      <c r="AW70" s="808"/>
      <c r="AX70" s="30"/>
      <c r="AY70" s="30"/>
      <c r="AZ70" s="30"/>
      <c r="BA70" s="30"/>
      <c r="BB70" s="30"/>
      <c r="BC70" s="30"/>
      <c r="BD70" s="30"/>
      <c r="BE70" s="808"/>
      <c r="BF70" s="30"/>
      <c r="BG70" s="30"/>
      <c r="BH70" s="30"/>
      <c r="BI70" s="30"/>
      <c r="BJ70" s="30"/>
      <c r="BK70" s="30"/>
      <c r="BL70" s="30"/>
      <c r="BM70" s="30"/>
      <c r="BN70" s="30"/>
      <c r="BO70" s="30"/>
      <c r="BP70" s="30"/>
      <c r="BQ70" s="596" t="s">
        <v>3661</v>
      </c>
      <c r="BR70" s="596" t="s">
        <v>3662</v>
      </c>
      <c r="BS70" s="30" t="s">
        <v>3937</v>
      </c>
      <c r="BT70" s="21"/>
      <c r="BU70" s="30" t="s">
        <v>3938</v>
      </c>
      <c r="BV70" s="30"/>
      <c r="BW70" s="30" t="s">
        <v>3939</v>
      </c>
      <c r="BX70" s="21"/>
      <c r="BY70" s="30"/>
      <c r="BZ70" s="30"/>
      <c r="CA70" s="30"/>
      <c r="CB70" s="30"/>
      <c r="CC70" s="30"/>
      <c r="CD70" s="30"/>
      <c r="CE70" s="30"/>
      <c r="CF70" s="30"/>
      <c r="CG70" s="30" t="s">
        <v>3373</v>
      </c>
      <c r="CH70" s="30" t="s">
        <v>1230</v>
      </c>
      <c r="CI70" s="736" t="s">
        <v>1230</v>
      </c>
      <c r="CJ70" s="30"/>
    </row>
    <row r="71" spans="1:88" s="6" customFormat="1" ht="48" customHeight="1">
      <c r="A71" s="22">
        <v>11</v>
      </c>
      <c r="B71" s="602" t="s">
        <v>3884</v>
      </c>
      <c r="C71" s="596" t="s">
        <v>3940</v>
      </c>
      <c r="D71" s="560" t="s">
        <v>3941</v>
      </c>
      <c r="E71" s="22" t="s">
        <v>38</v>
      </c>
      <c r="F71" s="22">
        <v>2021</v>
      </c>
      <c r="G71" s="22">
        <v>2021</v>
      </c>
      <c r="H71" s="22">
        <v>10</v>
      </c>
      <c r="I71" s="22" t="s">
        <v>3920</v>
      </c>
      <c r="J71" s="603">
        <v>6750000</v>
      </c>
      <c r="K71" s="22" t="s">
        <v>3472</v>
      </c>
      <c r="L71" s="22">
        <v>2</v>
      </c>
      <c r="M71" s="22" t="s">
        <v>3693</v>
      </c>
      <c r="N71" s="22" t="s">
        <v>9</v>
      </c>
      <c r="O71" s="22" t="s">
        <v>3686</v>
      </c>
      <c r="P71" s="22" t="s">
        <v>3687</v>
      </c>
      <c r="Q71" s="22">
        <v>6682794</v>
      </c>
      <c r="R71" s="22" t="s">
        <v>57</v>
      </c>
      <c r="S71" s="564" t="s">
        <v>2032</v>
      </c>
      <c r="T71" s="1046">
        <f t="shared" si="12"/>
        <v>6750000</v>
      </c>
      <c r="U71" s="22" t="s">
        <v>207</v>
      </c>
      <c r="V71" s="22"/>
      <c r="W71" s="22"/>
      <c r="X71" s="22" t="s">
        <v>3688</v>
      </c>
      <c r="Y71" s="22" t="s">
        <v>3687</v>
      </c>
      <c r="Z71" s="22">
        <v>8140</v>
      </c>
      <c r="AA71" s="563" t="s">
        <v>3760</v>
      </c>
      <c r="AB71" s="22">
        <v>6778837</v>
      </c>
      <c r="AC71" s="370" t="s">
        <v>1267</v>
      </c>
      <c r="AD71" s="22" t="s">
        <v>136</v>
      </c>
      <c r="AE71" s="915">
        <f t="shared" si="11"/>
        <v>6750000</v>
      </c>
      <c r="AF71" s="22" t="s">
        <v>256</v>
      </c>
      <c r="AG71" s="22"/>
      <c r="AH71" s="22"/>
      <c r="AI71" s="22" t="s">
        <v>3688</v>
      </c>
      <c r="AJ71" s="22" t="s">
        <v>3687</v>
      </c>
      <c r="AK71" s="22"/>
      <c r="AL71" s="584"/>
      <c r="AM71" s="22"/>
      <c r="AN71" s="915"/>
      <c r="AO71" s="22"/>
      <c r="AP71" s="22"/>
      <c r="AQ71" s="22"/>
      <c r="AR71" s="22"/>
      <c r="AS71" s="22"/>
      <c r="AT71" s="30"/>
      <c r="AU71" s="30"/>
      <c r="AV71" s="30"/>
      <c r="AW71" s="808"/>
      <c r="AX71" s="30"/>
      <c r="AY71" s="30"/>
      <c r="AZ71" s="30"/>
      <c r="BA71" s="30"/>
      <c r="BB71" s="30"/>
      <c r="BC71" s="30"/>
      <c r="BD71" s="30"/>
      <c r="BE71" s="808"/>
      <c r="BF71" s="30"/>
      <c r="BG71" s="30"/>
      <c r="BH71" s="30"/>
      <c r="BI71" s="30"/>
      <c r="BJ71" s="30"/>
      <c r="BK71" s="30"/>
      <c r="BL71" s="30"/>
      <c r="BM71" s="30"/>
      <c r="BN71" s="30"/>
      <c r="BO71" s="30"/>
      <c r="BP71" s="30"/>
      <c r="BQ71" s="596" t="s">
        <v>3661</v>
      </c>
      <c r="BR71" s="596" t="s">
        <v>3662</v>
      </c>
      <c r="BS71" s="30" t="s">
        <v>3387</v>
      </c>
      <c r="BT71" s="21"/>
      <c r="BU71" s="30"/>
      <c r="BV71" s="30"/>
      <c r="BW71" s="30"/>
      <c r="BX71" s="21"/>
      <c r="BY71" s="30"/>
      <c r="BZ71" s="30"/>
      <c r="CA71" s="30"/>
      <c r="CB71" s="30"/>
      <c r="CC71" s="30"/>
      <c r="CD71" s="30"/>
      <c r="CE71" s="30"/>
      <c r="CF71" s="30"/>
      <c r="CG71" s="30" t="s">
        <v>3721</v>
      </c>
      <c r="CH71" s="30" t="s">
        <v>1230</v>
      </c>
      <c r="CI71" s="736" t="s">
        <v>1230</v>
      </c>
      <c r="CJ71" s="30"/>
    </row>
    <row r="72" spans="1:88" s="6" customFormat="1" ht="48" customHeight="1">
      <c r="A72" s="22">
        <v>12</v>
      </c>
      <c r="B72" s="602" t="s">
        <v>3884</v>
      </c>
      <c r="C72" s="596" t="s">
        <v>3942</v>
      </c>
      <c r="D72" s="560" t="s">
        <v>3943</v>
      </c>
      <c r="E72" s="22" t="s">
        <v>91</v>
      </c>
      <c r="F72" s="22">
        <v>2021</v>
      </c>
      <c r="G72" s="22">
        <v>2021</v>
      </c>
      <c r="H72" s="22">
        <v>6</v>
      </c>
      <c r="I72" s="22" t="s">
        <v>3944</v>
      </c>
      <c r="J72" s="603">
        <v>12137500</v>
      </c>
      <c r="K72" s="22" t="s">
        <v>3472</v>
      </c>
      <c r="L72" s="22">
        <v>3</v>
      </c>
      <c r="M72" s="22" t="s">
        <v>3693</v>
      </c>
      <c r="N72" s="22" t="s">
        <v>9</v>
      </c>
      <c r="O72" s="22" t="s">
        <v>3686</v>
      </c>
      <c r="P72" s="22" t="s">
        <v>3687</v>
      </c>
      <c r="Q72" s="22">
        <v>6680612</v>
      </c>
      <c r="R72" s="22" t="s">
        <v>26</v>
      </c>
      <c r="S72" s="564" t="s">
        <v>1248</v>
      </c>
      <c r="T72" s="1046">
        <f t="shared" si="12"/>
        <v>12137500</v>
      </c>
      <c r="U72" s="22" t="s">
        <v>176</v>
      </c>
      <c r="V72" s="22"/>
      <c r="W72" s="22"/>
      <c r="X72" s="22" t="s">
        <v>3694</v>
      </c>
      <c r="Y72" s="22" t="s">
        <v>3687</v>
      </c>
      <c r="Z72" s="22">
        <v>8140</v>
      </c>
      <c r="AA72" s="563" t="s">
        <v>3760</v>
      </c>
      <c r="AB72" s="22">
        <v>6680683</v>
      </c>
      <c r="AC72" s="583" t="s">
        <v>2742</v>
      </c>
      <c r="AD72" s="22" t="s">
        <v>17</v>
      </c>
      <c r="AE72" s="915">
        <f t="shared" si="11"/>
        <v>12137500</v>
      </c>
      <c r="AF72" s="22" t="s">
        <v>3945</v>
      </c>
      <c r="AG72" s="22"/>
      <c r="AH72" s="22"/>
      <c r="AI72" s="22" t="s">
        <v>3694</v>
      </c>
      <c r="AJ72" s="22" t="s">
        <v>3687</v>
      </c>
      <c r="AK72" s="22">
        <v>6859016</v>
      </c>
      <c r="AL72" s="564" t="s">
        <v>2785</v>
      </c>
      <c r="AM72" s="22" t="s">
        <v>60</v>
      </c>
      <c r="AN72" s="915">
        <f>T72</f>
        <v>12137500</v>
      </c>
      <c r="AO72" s="22" t="s">
        <v>176</v>
      </c>
      <c r="AP72" s="22"/>
      <c r="AQ72" s="22"/>
      <c r="AR72" s="22" t="s">
        <v>3694</v>
      </c>
      <c r="AS72" s="22" t="s">
        <v>3687</v>
      </c>
      <c r="AT72" s="30"/>
      <c r="AU72" s="30"/>
      <c r="AV72" s="30"/>
      <c r="AW72" s="808"/>
      <c r="AX72" s="30"/>
      <c r="AY72" s="30"/>
      <c r="AZ72" s="30"/>
      <c r="BA72" s="30"/>
      <c r="BB72" s="30"/>
      <c r="BC72" s="30"/>
      <c r="BD72" s="30"/>
      <c r="BE72" s="808"/>
      <c r="BF72" s="30"/>
      <c r="BG72" s="30"/>
      <c r="BH72" s="30"/>
      <c r="BI72" s="30"/>
      <c r="BJ72" s="30"/>
      <c r="BK72" s="30"/>
      <c r="BL72" s="30"/>
      <c r="BM72" s="30"/>
      <c r="BN72" s="30"/>
      <c r="BO72" s="30"/>
      <c r="BP72" s="30"/>
      <c r="BQ72" s="22" t="s">
        <v>3661</v>
      </c>
      <c r="BR72" s="596" t="s">
        <v>3662</v>
      </c>
      <c r="BS72" s="30" t="s">
        <v>3946</v>
      </c>
      <c r="BT72" s="21"/>
      <c r="BU72" s="30" t="s">
        <v>3947</v>
      </c>
      <c r="BV72" s="30" t="s">
        <v>3948</v>
      </c>
      <c r="BW72" s="30" t="s">
        <v>3949</v>
      </c>
      <c r="BX72" s="21" t="s">
        <v>3950</v>
      </c>
      <c r="BY72" s="30"/>
      <c r="BZ72" s="30"/>
      <c r="CA72" s="30"/>
      <c r="CB72" s="30"/>
      <c r="CC72" s="30"/>
      <c r="CD72" s="30"/>
      <c r="CE72" s="30"/>
      <c r="CF72" s="30"/>
      <c r="CG72" s="30" t="s">
        <v>3951</v>
      </c>
      <c r="CH72" s="30" t="s">
        <v>3911</v>
      </c>
      <c r="CI72" s="736" t="s">
        <v>1230</v>
      </c>
      <c r="CJ72" s="30"/>
    </row>
    <row r="73" spans="1:88" s="6" customFormat="1" ht="48" customHeight="1">
      <c r="A73" s="22">
        <v>13</v>
      </c>
      <c r="B73" s="602" t="s">
        <v>3884</v>
      </c>
      <c r="C73" s="596" t="s">
        <v>3952</v>
      </c>
      <c r="D73" s="560" t="s">
        <v>3953</v>
      </c>
      <c r="E73" s="22" t="s">
        <v>91</v>
      </c>
      <c r="F73" s="22">
        <v>2021</v>
      </c>
      <c r="G73" s="22">
        <v>2021</v>
      </c>
      <c r="H73" s="22">
        <v>12</v>
      </c>
      <c r="I73" s="22" t="s">
        <v>3920</v>
      </c>
      <c r="J73" s="603">
        <v>16750000</v>
      </c>
      <c r="K73" s="22" t="s">
        <v>3472</v>
      </c>
      <c r="L73" s="22">
        <v>5</v>
      </c>
      <c r="M73" s="22" t="s">
        <v>3693</v>
      </c>
      <c r="N73" s="22" t="s">
        <v>9</v>
      </c>
      <c r="O73" s="22" t="s">
        <v>3686</v>
      </c>
      <c r="P73" s="22" t="s">
        <v>3687</v>
      </c>
      <c r="Q73" s="22">
        <v>6680651</v>
      </c>
      <c r="R73" s="22" t="s">
        <v>19</v>
      </c>
      <c r="S73" s="564" t="s">
        <v>1304</v>
      </c>
      <c r="T73" s="1046">
        <f t="shared" si="12"/>
        <v>16750000</v>
      </c>
      <c r="U73" s="22" t="s">
        <v>176</v>
      </c>
      <c r="V73" s="22"/>
      <c r="W73" s="22"/>
      <c r="X73" s="22" t="s">
        <v>3694</v>
      </c>
      <c r="Y73" s="22" t="s">
        <v>3687</v>
      </c>
      <c r="Z73" s="22">
        <v>8140</v>
      </c>
      <c r="AA73" s="563" t="s">
        <v>3760</v>
      </c>
      <c r="AB73" s="22">
        <v>6682794</v>
      </c>
      <c r="AC73" s="583" t="s">
        <v>2032</v>
      </c>
      <c r="AD73" s="22" t="s">
        <v>57</v>
      </c>
      <c r="AE73" s="915">
        <f t="shared" si="11"/>
        <v>16750000</v>
      </c>
      <c r="AF73" s="22" t="s">
        <v>3954</v>
      </c>
      <c r="AG73" s="22"/>
      <c r="AH73" s="22"/>
      <c r="AI73" s="22" t="s">
        <v>3688</v>
      </c>
      <c r="AJ73" s="22" t="s">
        <v>3687</v>
      </c>
      <c r="AK73" s="22"/>
      <c r="AL73" s="584"/>
      <c r="AM73" s="22"/>
      <c r="AN73" s="915"/>
      <c r="AO73" s="22"/>
      <c r="AP73" s="22"/>
      <c r="AQ73" s="22"/>
      <c r="AR73" s="22"/>
      <c r="AS73" s="22"/>
      <c r="AT73" s="30"/>
      <c r="AU73" s="30"/>
      <c r="AV73" s="30"/>
      <c r="AW73" s="808"/>
      <c r="AX73" s="30"/>
      <c r="AY73" s="30"/>
      <c r="AZ73" s="30"/>
      <c r="BA73" s="30"/>
      <c r="BB73" s="30"/>
      <c r="BC73" s="30"/>
      <c r="BD73" s="30"/>
      <c r="BE73" s="808"/>
      <c r="BF73" s="30"/>
      <c r="BG73" s="30"/>
      <c r="BH73" s="30"/>
      <c r="BI73" s="30"/>
      <c r="BJ73" s="30"/>
      <c r="BK73" s="30"/>
      <c r="BL73" s="30"/>
      <c r="BM73" s="30"/>
      <c r="BN73" s="30"/>
      <c r="BO73" s="30"/>
      <c r="BP73" s="30"/>
      <c r="BQ73" s="596" t="s">
        <v>3661</v>
      </c>
      <c r="BR73" s="596" t="s">
        <v>3662</v>
      </c>
      <c r="BS73" s="39" t="s">
        <v>2033</v>
      </c>
      <c r="BT73" s="21" t="s">
        <v>3955</v>
      </c>
      <c r="BU73" s="30" t="s">
        <v>3956</v>
      </c>
      <c r="BV73" s="30" t="s">
        <v>3948</v>
      </c>
      <c r="BW73" s="30" t="s">
        <v>3957</v>
      </c>
      <c r="BX73" s="30" t="s">
        <v>3948</v>
      </c>
      <c r="BY73" s="30"/>
      <c r="BZ73" s="30"/>
      <c r="CA73" s="30"/>
      <c r="CB73" s="30"/>
      <c r="CC73" s="30"/>
      <c r="CD73" s="30"/>
      <c r="CE73" s="30"/>
      <c r="CF73" s="30"/>
      <c r="CG73" s="30" t="s">
        <v>3951</v>
      </c>
      <c r="CH73" s="30" t="s">
        <v>3911</v>
      </c>
      <c r="CI73" s="736" t="s">
        <v>3958</v>
      </c>
      <c r="CJ73" s="30" t="s">
        <v>3911</v>
      </c>
    </row>
    <row r="74" spans="1:88" s="6" customFormat="1" ht="48" customHeight="1">
      <c r="A74" s="22">
        <v>14</v>
      </c>
      <c r="B74" s="602" t="s">
        <v>3884</v>
      </c>
      <c r="C74" s="596" t="s">
        <v>3959</v>
      </c>
      <c r="D74" s="560" t="s">
        <v>3960</v>
      </c>
      <c r="E74" s="22" t="s">
        <v>91</v>
      </c>
      <c r="F74" s="22">
        <v>2021</v>
      </c>
      <c r="G74" s="22">
        <v>2021</v>
      </c>
      <c r="H74" s="22">
        <v>12</v>
      </c>
      <c r="I74" s="22" t="s">
        <v>3920</v>
      </c>
      <c r="J74" s="603">
        <v>17000000</v>
      </c>
      <c r="K74" s="22" t="s">
        <v>3472</v>
      </c>
      <c r="L74" s="22">
        <v>3</v>
      </c>
      <c r="M74" s="22" t="s">
        <v>3693</v>
      </c>
      <c r="N74" s="22" t="s">
        <v>9</v>
      </c>
      <c r="O74" s="22" t="s">
        <v>3686</v>
      </c>
      <c r="P74" s="22" t="s">
        <v>3687</v>
      </c>
      <c r="Q74" s="22">
        <v>6680708</v>
      </c>
      <c r="R74" s="22" t="s">
        <v>85</v>
      </c>
      <c r="S74" s="564" t="s">
        <v>2724</v>
      </c>
      <c r="T74" s="1046">
        <f t="shared" si="12"/>
        <v>17000000</v>
      </c>
      <c r="U74" s="22" t="s">
        <v>176</v>
      </c>
      <c r="V74" s="22"/>
      <c r="W74" s="22"/>
      <c r="X74" s="22" t="s">
        <v>3694</v>
      </c>
      <c r="Y74" s="22" t="s">
        <v>3687</v>
      </c>
      <c r="Z74" s="22">
        <v>8140</v>
      </c>
      <c r="AA74" s="563" t="s">
        <v>3760</v>
      </c>
      <c r="AB74" s="22">
        <v>6680685</v>
      </c>
      <c r="AC74" s="583" t="s">
        <v>1232</v>
      </c>
      <c r="AD74" s="22" t="s">
        <v>28</v>
      </c>
      <c r="AE74" s="915">
        <f t="shared" si="11"/>
        <v>17000000</v>
      </c>
      <c r="AF74" s="22" t="s">
        <v>176</v>
      </c>
      <c r="AG74" s="22"/>
      <c r="AH74" s="22"/>
      <c r="AI74" s="22" t="s">
        <v>3694</v>
      </c>
      <c r="AJ74" s="22" t="s">
        <v>3687</v>
      </c>
      <c r="AK74" s="22">
        <v>6680627</v>
      </c>
      <c r="AL74" s="564" t="s">
        <v>2200</v>
      </c>
      <c r="AM74" s="22" t="s">
        <v>88</v>
      </c>
      <c r="AN74" s="915">
        <f>T74</f>
        <v>17000000</v>
      </c>
      <c r="AO74" s="22" t="s">
        <v>3961</v>
      </c>
      <c r="AP74" s="22"/>
      <c r="AQ74" s="22"/>
      <c r="AR74" s="22" t="s">
        <v>3694</v>
      </c>
      <c r="AS74" s="22" t="s">
        <v>3687</v>
      </c>
      <c r="AT74" s="30"/>
      <c r="AU74" s="30"/>
      <c r="AV74" s="30"/>
      <c r="AW74" s="808"/>
      <c r="AX74" s="30"/>
      <c r="AY74" s="30"/>
      <c r="AZ74" s="30"/>
      <c r="BA74" s="30"/>
      <c r="BB74" s="30"/>
      <c r="BC74" s="30"/>
      <c r="BD74" s="30"/>
      <c r="BE74" s="808"/>
      <c r="BF74" s="30"/>
      <c r="BG74" s="30"/>
      <c r="BH74" s="30"/>
      <c r="BI74" s="30"/>
      <c r="BJ74" s="30"/>
      <c r="BK74" s="30"/>
      <c r="BL74" s="30"/>
      <c r="BM74" s="30"/>
      <c r="BN74" s="30"/>
      <c r="BO74" s="30"/>
      <c r="BP74" s="30"/>
      <c r="BQ74" s="596" t="s">
        <v>3661</v>
      </c>
      <c r="BR74" s="596" t="s">
        <v>3662</v>
      </c>
      <c r="BS74" s="30" t="s">
        <v>3962</v>
      </c>
      <c r="BT74" s="21" t="s">
        <v>3955</v>
      </c>
      <c r="BU74" s="30" t="s">
        <v>3963</v>
      </c>
      <c r="BV74" s="21" t="s">
        <v>3955</v>
      </c>
      <c r="BW74" s="30" t="s">
        <v>3384</v>
      </c>
      <c r="BX74" s="21" t="s">
        <v>3955</v>
      </c>
      <c r="BY74" s="30"/>
      <c r="BZ74" s="30"/>
      <c r="CA74" s="30"/>
      <c r="CB74" s="30"/>
      <c r="CC74" s="30"/>
      <c r="CD74" s="30"/>
      <c r="CE74" s="30"/>
      <c r="CF74" s="30"/>
      <c r="CG74" s="30" t="s">
        <v>3964</v>
      </c>
      <c r="CH74" s="30" t="s">
        <v>3965</v>
      </c>
      <c r="CI74" s="736" t="s">
        <v>3367</v>
      </c>
      <c r="CJ74" s="30" t="s">
        <v>3888</v>
      </c>
    </row>
    <row r="75" spans="1:88" s="6" customFormat="1" ht="48" customHeight="1">
      <c r="A75" s="22">
        <v>15</v>
      </c>
      <c r="B75" s="602" t="s">
        <v>3884</v>
      </c>
      <c r="C75" s="596" t="s">
        <v>3966</v>
      </c>
      <c r="D75" s="560" t="s">
        <v>3967</v>
      </c>
      <c r="E75" s="22" t="s">
        <v>91</v>
      </c>
      <c r="F75" s="22">
        <v>2021</v>
      </c>
      <c r="G75" s="22">
        <v>2021</v>
      </c>
      <c r="H75" s="22">
        <v>12</v>
      </c>
      <c r="I75" s="22" t="s">
        <v>3920</v>
      </c>
      <c r="J75" s="603">
        <v>17000000</v>
      </c>
      <c r="K75" s="22" t="s">
        <v>3472</v>
      </c>
      <c r="L75" s="22">
        <v>6</v>
      </c>
      <c r="M75" s="22" t="s">
        <v>3693</v>
      </c>
      <c r="N75" s="22" t="s">
        <v>9</v>
      </c>
      <c r="O75" s="22" t="s">
        <v>3686</v>
      </c>
      <c r="P75" s="22" t="s">
        <v>3687</v>
      </c>
      <c r="Q75" s="22">
        <v>6680645</v>
      </c>
      <c r="R75" s="22" t="s">
        <v>81</v>
      </c>
      <c r="S75" s="564" t="s">
        <v>3137</v>
      </c>
      <c r="T75" s="1046">
        <f t="shared" si="12"/>
        <v>17000000</v>
      </c>
      <c r="U75" s="22" t="s">
        <v>172</v>
      </c>
      <c r="V75" s="22"/>
      <c r="W75" s="22"/>
      <c r="X75" s="22" t="s">
        <v>3694</v>
      </c>
      <c r="Y75" s="22" t="s">
        <v>3687</v>
      </c>
      <c r="Z75" s="22">
        <v>8140</v>
      </c>
      <c r="AA75" s="563" t="s">
        <v>3760</v>
      </c>
      <c r="AB75" s="22">
        <v>6724784</v>
      </c>
      <c r="AC75" s="583" t="s">
        <v>2069</v>
      </c>
      <c r="AD75" s="22" t="s">
        <v>109</v>
      </c>
      <c r="AE75" s="915">
        <f t="shared" si="11"/>
        <v>17000000</v>
      </c>
      <c r="AF75" s="22" t="s">
        <v>172</v>
      </c>
      <c r="AG75" s="22"/>
      <c r="AH75" s="22"/>
      <c r="AI75" s="22" t="s">
        <v>3694</v>
      </c>
      <c r="AJ75" s="22" t="s">
        <v>3687</v>
      </c>
      <c r="AK75" s="22">
        <v>6680741</v>
      </c>
      <c r="AL75" s="564" t="s">
        <v>2126</v>
      </c>
      <c r="AM75" s="22" t="s">
        <v>23</v>
      </c>
      <c r="AN75" s="915">
        <f>T75</f>
        <v>17000000</v>
      </c>
      <c r="AO75" s="22" t="s">
        <v>172</v>
      </c>
      <c r="AP75" s="22"/>
      <c r="AQ75" s="22"/>
      <c r="AR75" s="22" t="s">
        <v>3694</v>
      </c>
      <c r="AS75" s="22" t="s">
        <v>3687</v>
      </c>
      <c r="AT75" s="30"/>
      <c r="AU75" s="30"/>
      <c r="AV75" s="30"/>
      <c r="AW75" s="808"/>
      <c r="AX75" s="30"/>
      <c r="AY75" s="30"/>
      <c r="AZ75" s="30"/>
      <c r="BA75" s="30"/>
      <c r="BB75" s="30"/>
      <c r="BC75" s="30"/>
      <c r="BD75" s="30"/>
      <c r="BE75" s="808"/>
      <c r="BF75" s="30"/>
      <c r="BG75" s="30"/>
      <c r="BH75" s="30"/>
      <c r="BI75" s="30"/>
      <c r="BJ75" s="30"/>
      <c r="BK75" s="30"/>
      <c r="BL75" s="30"/>
      <c r="BM75" s="30"/>
      <c r="BN75" s="30"/>
      <c r="BO75" s="30"/>
      <c r="BP75" s="30"/>
      <c r="BQ75" s="596" t="s">
        <v>3661</v>
      </c>
      <c r="BR75" s="596" t="s">
        <v>3662</v>
      </c>
      <c r="BS75" s="30"/>
      <c r="BT75" s="21"/>
      <c r="BU75" s="30"/>
      <c r="BV75" s="30"/>
      <c r="BW75" s="30"/>
      <c r="BX75" s="21"/>
      <c r="BY75" s="30"/>
      <c r="BZ75" s="30"/>
      <c r="CA75" s="30"/>
      <c r="CB75" s="30"/>
      <c r="CC75" s="30"/>
      <c r="CD75" s="30"/>
      <c r="CE75" s="30"/>
      <c r="CF75" s="30"/>
      <c r="CG75" s="30" t="s">
        <v>3968</v>
      </c>
      <c r="CH75" s="30" t="s">
        <v>3911</v>
      </c>
      <c r="CI75" s="736" t="s">
        <v>1230</v>
      </c>
      <c r="CJ75" s="30"/>
    </row>
    <row r="76" spans="1:88" s="6" customFormat="1" ht="48" customHeight="1">
      <c r="A76" s="22">
        <v>16</v>
      </c>
      <c r="B76" s="602" t="s">
        <v>3884</v>
      </c>
      <c r="C76" s="596" t="s">
        <v>3969</v>
      </c>
      <c r="D76" s="560" t="s">
        <v>3970</v>
      </c>
      <c r="E76" s="22" t="s">
        <v>91</v>
      </c>
      <c r="F76" s="22">
        <v>2021</v>
      </c>
      <c r="G76" s="22">
        <v>2021</v>
      </c>
      <c r="H76" s="22">
        <v>12</v>
      </c>
      <c r="I76" s="22" t="s">
        <v>3971</v>
      </c>
      <c r="J76" s="603">
        <v>16976100</v>
      </c>
      <c r="K76" s="22" t="s">
        <v>3472</v>
      </c>
      <c r="L76" s="22">
        <v>4</v>
      </c>
      <c r="M76" s="22" t="s">
        <v>3693</v>
      </c>
      <c r="N76" s="22" t="s">
        <v>9</v>
      </c>
      <c r="O76" s="22" t="s">
        <v>3686</v>
      </c>
      <c r="P76" s="22" t="s">
        <v>3687</v>
      </c>
      <c r="Q76" s="22">
        <v>258471</v>
      </c>
      <c r="R76" s="22" t="s">
        <v>67</v>
      </c>
      <c r="S76" s="564" t="s">
        <v>3972</v>
      </c>
      <c r="T76" s="1046">
        <f t="shared" si="12"/>
        <v>16976100</v>
      </c>
      <c r="U76" s="22" t="s">
        <v>176</v>
      </c>
      <c r="V76" s="22"/>
      <c r="W76" s="22"/>
      <c r="X76" s="22" t="s">
        <v>3694</v>
      </c>
      <c r="Y76" s="22" t="s">
        <v>3687</v>
      </c>
      <c r="Z76" s="22">
        <v>8140</v>
      </c>
      <c r="AA76" s="563" t="s">
        <v>3760</v>
      </c>
      <c r="AB76" s="22">
        <v>6680641</v>
      </c>
      <c r="AC76" s="583" t="s">
        <v>2082</v>
      </c>
      <c r="AD76" s="22" t="s">
        <v>3701</v>
      </c>
      <c r="AE76" s="915">
        <f t="shared" si="11"/>
        <v>16976100</v>
      </c>
      <c r="AF76" s="22" t="s">
        <v>3945</v>
      </c>
      <c r="AG76" s="22"/>
      <c r="AH76" s="22"/>
      <c r="AI76" s="22" t="s">
        <v>3694</v>
      </c>
      <c r="AJ76" s="22" t="s">
        <v>3687</v>
      </c>
      <c r="AK76" s="22"/>
      <c r="AL76" s="584"/>
      <c r="AM76" s="22"/>
      <c r="AN76" s="915"/>
      <c r="AO76" s="22"/>
      <c r="AP76" s="22"/>
      <c r="AQ76" s="22"/>
      <c r="AR76" s="22"/>
      <c r="AS76" s="22"/>
      <c r="AT76" s="30"/>
      <c r="AU76" s="30"/>
      <c r="AV76" s="30"/>
      <c r="AW76" s="808"/>
      <c r="AX76" s="30"/>
      <c r="AY76" s="30"/>
      <c r="AZ76" s="30"/>
      <c r="BA76" s="30"/>
      <c r="BB76" s="30"/>
      <c r="BC76" s="30"/>
      <c r="BD76" s="30"/>
      <c r="BE76" s="808"/>
      <c r="BF76" s="30"/>
      <c r="BG76" s="30"/>
      <c r="BH76" s="30"/>
      <c r="BI76" s="30"/>
      <c r="BJ76" s="30"/>
      <c r="BK76" s="30"/>
      <c r="BL76" s="30"/>
      <c r="BM76" s="30"/>
      <c r="BN76" s="30"/>
      <c r="BO76" s="30"/>
      <c r="BP76" s="30"/>
      <c r="BQ76" s="596" t="s">
        <v>3661</v>
      </c>
      <c r="BR76" s="596" t="s">
        <v>3662</v>
      </c>
      <c r="BS76" s="30" t="s">
        <v>3973</v>
      </c>
      <c r="BT76" s="21" t="s">
        <v>3955</v>
      </c>
      <c r="BU76" s="30" t="s">
        <v>3386</v>
      </c>
      <c r="BV76" s="21" t="s">
        <v>3955</v>
      </c>
      <c r="BW76" s="30" t="s">
        <v>3507</v>
      </c>
      <c r="BX76" s="21"/>
      <c r="BY76" s="30"/>
      <c r="BZ76" s="30"/>
      <c r="CA76" s="30"/>
      <c r="CB76" s="30"/>
      <c r="CC76" s="30"/>
      <c r="CD76" s="30"/>
      <c r="CE76" s="30"/>
      <c r="CF76" s="30"/>
      <c r="CG76" s="30" t="s">
        <v>3974</v>
      </c>
      <c r="CH76" s="30" t="s">
        <v>1230</v>
      </c>
      <c r="CI76" s="736" t="s">
        <v>3975</v>
      </c>
      <c r="CJ76" s="30"/>
    </row>
    <row r="77" spans="1:88" s="6" customFormat="1" ht="48" customHeight="1">
      <c r="A77" s="22">
        <v>17</v>
      </c>
      <c r="B77" s="602" t="s">
        <v>3884</v>
      </c>
      <c r="C77" s="596" t="s">
        <v>3976</v>
      </c>
      <c r="D77" s="560" t="s">
        <v>3977</v>
      </c>
      <c r="E77" s="22" t="s">
        <v>91</v>
      </c>
      <c r="F77" s="22">
        <v>2021</v>
      </c>
      <c r="G77" s="22">
        <v>2021</v>
      </c>
      <c r="H77" s="22">
        <v>12</v>
      </c>
      <c r="I77" s="22" t="s">
        <v>3920</v>
      </c>
      <c r="J77" s="603">
        <v>14500000</v>
      </c>
      <c r="K77" s="22" t="s">
        <v>3472</v>
      </c>
      <c r="L77" s="22">
        <v>4</v>
      </c>
      <c r="M77" s="22" t="s">
        <v>3693</v>
      </c>
      <c r="N77" s="22" t="s">
        <v>9</v>
      </c>
      <c r="O77" s="22" t="s">
        <v>3686</v>
      </c>
      <c r="P77" s="22" t="s">
        <v>3687</v>
      </c>
      <c r="Q77" s="22">
        <v>6680618</v>
      </c>
      <c r="R77" s="22" t="s">
        <v>31</v>
      </c>
      <c r="S77" s="564" t="s">
        <v>2025</v>
      </c>
      <c r="T77" s="1046">
        <f t="shared" si="12"/>
        <v>14500000</v>
      </c>
      <c r="U77" s="22" t="s">
        <v>197</v>
      </c>
      <c r="V77" s="22"/>
      <c r="W77" s="22"/>
      <c r="X77" s="22" t="s">
        <v>3688</v>
      </c>
      <c r="Y77" s="22" t="s">
        <v>3687</v>
      </c>
      <c r="Z77" s="22">
        <v>8140</v>
      </c>
      <c r="AA77" s="563" t="s">
        <v>3760</v>
      </c>
      <c r="AB77" s="22">
        <v>6680651</v>
      </c>
      <c r="AC77" s="583" t="s">
        <v>1304</v>
      </c>
      <c r="AD77" s="22" t="s">
        <v>19</v>
      </c>
      <c r="AE77" s="915">
        <f t="shared" si="11"/>
        <v>14500000</v>
      </c>
      <c r="AF77" s="22" t="s">
        <v>176</v>
      </c>
      <c r="AG77" s="22"/>
      <c r="AH77" s="22"/>
      <c r="AI77" s="22" t="s">
        <v>3694</v>
      </c>
      <c r="AJ77" s="22" t="s">
        <v>3687</v>
      </c>
      <c r="AK77" s="22">
        <v>6658545</v>
      </c>
      <c r="AL77" s="564" t="s">
        <v>1272</v>
      </c>
      <c r="AM77" s="22" t="s">
        <v>47</v>
      </c>
      <c r="AN77" s="915">
        <f>T77</f>
        <v>14500000</v>
      </c>
      <c r="AO77" s="22" t="s">
        <v>197</v>
      </c>
      <c r="AP77" s="22"/>
      <c r="AQ77" s="22"/>
      <c r="AR77" s="22" t="s">
        <v>3694</v>
      </c>
      <c r="AS77" s="22" t="s">
        <v>3687</v>
      </c>
      <c r="AT77" s="30"/>
      <c r="AU77" s="30"/>
      <c r="AV77" s="30"/>
      <c r="AW77" s="808"/>
      <c r="AX77" s="30"/>
      <c r="AY77" s="30"/>
      <c r="AZ77" s="30"/>
      <c r="BA77" s="30"/>
      <c r="BB77" s="30"/>
      <c r="BC77" s="30"/>
      <c r="BD77" s="30"/>
      <c r="BE77" s="808"/>
      <c r="BF77" s="30"/>
      <c r="BG77" s="30"/>
      <c r="BH77" s="30"/>
      <c r="BI77" s="30"/>
      <c r="BJ77" s="30"/>
      <c r="BK77" s="30"/>
      <c r="BL77" s="30"/>
      <c r="BM77" s="30"/>
      <c r="BN77" s="30"/>
      <c r="BO77" s="30"/>
      <c r="BP77" s="30"/>
      <c r="BQ77" s="596" t="s">
        <v>3661</v>
      </c>
      <c r="BR77" s="596" t="s">
        <v>3662</v>
      </c>
      <c r="BS77" s="30" t="s">
        <v>3978</v>
      </c>
      <c r="BT77" s="30"/>
      <c r="BU77" s="30" t="s">
        <v>3979</v>
      </c>
      <c r="BV77" s="30"/>
      <c r="BW77" s="30"/>
      <c r="BX77" s="30"/>
      <c r="BY77" s="30"/>
      <c r="BZ77" s="30"/>
      <c r="CA77" s="30"/>
      <c r="CB77" s="30"/>
      <c r="CC77" s="30"/>
      <c r="CD77" s="30"/>
      <c r="CE77" s="30"/>
      <c r="CF77" s="30"/>
      <c r="CG77" s="30" t="s">
        <v>3980</v>
      </c>
      <c r="CH77" s="30" t="s">
        <v>1230</v>
      </c>
      <c r="CI77" s="736" t="s">
        <v>3981</v>
      </c>
      <c r="CJ77" s="30"/>
    </row>
    <row r="78" spans="1:88" s="6" customFormat="1" ht="48" customHeight="1">
      <c r="A78" s="22">
        <v>18</v>
      </c>
      <c r="B78" s="602" t="s">
        <v>3884</v>
      </c>
      <c r="C78" s="596" t="s">
        <v>3982</v>
      </c>
      <c r="D78" s="560" t="s">
        <v>3983</v>
      </c>
      <c r="E78" s="22" t="s">
        <v>91</v>
      </c>
      <c r="F78" s="22">
        <v>2021</v>
      </c>
      <c r="G78" s="22">
        <v>2021</v>
      </c>
      <c r="H78" s="22">
        <v>12</v>
      </c>
      <c r="I78" s="22" t="s">
        <v>3984</v>
      </c>
      <c r="J78" s="603">
        <v>16750000</v>
      </c>
      <c r="K78" s="22" t="s">
        <v>3472</v>
      </c>
      <c r="L78" s="22">
        <v>3</v>
      </c>
      <c r="M78" s="22" t="s">
        <v>3693</v>
      </c>
      <c r="N78" s="22" t="s">
        <v>9</v>
      </c>
      <c r="O78" s="22" t="s">
        <v>3686</v>
      </c>
      <c r="P78" s="22" t="s">
        <v>3687</v>
      </c>
      <c r="Q78" s="22">
        <v>6680726</v>
      </c>
      <c r="R78" s="22" t="s">
        <v>93</v>
      </c>
      <c r="S78" s="564" t="s">
        <v>1231</v>
      </c>
      <c r="T78" s="1046">
        <f t="shared" si="12"/>
        <v>16750000</v>
      </c>
      <c r="U78" s="22" t="s">
        <v>179</v>
      </c>
      <c r="V78" s="22"/>
      <c r="W78" s="22"/>
      <c r="X78" s="22" t="s">
        <v>3694</v>
      </c>
      <c r="Y78" s="22" t="s">
        <v>3687</v>
      </c>
      <c r="Z78" s="22">
        <v>8140</v>
      </c>
      <c r="AA78" s="563" t="s">
        <v>3760</v>
      </c>
      <c r="AB78" s="22">
        <v>6681051</v>
      </c>
      <c r="AC78" s="564" t="s">
        <v>1945</v>
      </c>
      <c r="AD78" s="22" t="s">
        <v>13</v>
      </c>
      <c r="AE78" s="915">
        <f t="shared" si="11"/>
        <v>16750000</v>
      </c>
      <c r="AF78" s="22" t="s">
        <v>197</v>
      </c>
      <c r="AG78" s="22"/>
      <c r="AH78" s="22"/>
      <c r="AI78" s="22" t="s">
        <v>3694</v>
      </c>
      <c r="AJ78" s="22" t="s">
        <v>3687</v>
      </c>
      <c r="AK78" s="22"/>
      <c r="AL78" s="584"/>
      <c r="AM78" s="22" t="s">
        <v>3485</v>
      </c>
      <c r="AN78" s="915"/>
      <c r="AO78" s="22"/>
      <c r="AP78" s="22"/>
      <c r="AQ78" s="22"/>
      <c r="AR78" s="22"/>
      <c r="AS78" s="22"/>
      <c r="AT78" s="30"/>
      <c r="AU78" s="30"/>
      <c r="AV78" s="30"/>
      <c r="AW78" s="808"/>
      <c r="AX78" s="30"/>
      <c r="AY78" s="30"/>
      <c r="AZ78" s="30"/>
      <c r="BA78" s="30"/>
      <c r="BB78" s="30"/>
      <c r="BC78" s="30"/>
      <c r="BD78" s="30"/>
      <c r="BE78" s="808"/>
      <c r="BF78" s="30"/>
      <c r="BG78" s="30"/>
      <c r="BH78" s="30"/>
      <c r="BI78" s="30"/>
      <c r="BJ78" s="30"/>
      <c r="BK78" s="30"/>
      <c r="BL78" s="30"/>
      <c r="BM78" s="30"/>
      <c r="BN78" s="30"/>
      <c r="BO78" s="30"/>
      <c r="BP78" s="30"/>
      <c r="BQ78" s="596" t="s">
        <v>3661</v>
      </c>
      <c r="BR78" s="596" t="s">
        <v>3662</v>
      </c>
      <c r="BS78" s="30" t="s">
        <v>3433</v>
      </c>
      <c r="BT78" s="30"/>
      <c r="BU78" s="30" t="s">
        <v>3985</v>
      </c>
      <c r="BV78" s="30"/>
      <c r="BW78" s="30" t="s">
        <v>3403</v>
      </c>
      <c r="BX78" s="30"/>
      <c r="BY78" s="30"/>
      <c r="BZ78" s="30"/>
      <c r="CA78" s="30"/>
      <c r="CB78" s="30"/>
      <c r="CC78" s="30"/>
      <c r="CD78" s="30"/>
      <c r="CE78" s="30"/>
      <c r="CF78" s="30"/>
      <c r="CG78" s="30" t="s">
        <v>3986</v>
      </c>
      <c r="CH78" s="30" t="s">
        <v>1230</v>
      </c>
      <c r="CI78" s="1063" t="s">
        <v>3778</v>
      </c>
      <c r="CJ78" s="30"/>
    </row>
    <row r="79" spans="1:88" s="6" customFormat="1" ht="48" customHeight="1">
      <c r="A79" s="22">
        <v>19</v>
      </c>
      <c r="B79" s="602" t="s">
        <v>3884</v>
      </c>
      <c r="C79" s="596" t="s">
        <v>3987</v>
      </c>
      <c r="D79" s="560" t="s">
        <v>3988</v>
      </c>
      <c r="E79" s="22" t="s">
        <v>91</v>
      </c>
      <c r="F79" s="22">
        <v>2021</v>
      </c>
      <c r="G79" s="22">
        <v>2021</v>
      </c>
      <c r="H79" s="22">
        <v>12</v>
      </c>
      <c r="I79" s="22" t="s">
        <v>3920</v>
      </c>
      <c r="J79" s="603">
        <v>13980000</v>
      </c>
      <c r="K79" s="22" t="s">
        <v>3472</v>
      </c>
      <c r="L79" s="22">
        <v>3</v>
      </c>
      <c r="M79" s="22" t="s">
        <v>3693</v>
      </c>
      <c r="N79" s="22" t="s">
        <v>9</v>
      </c>
      <c r="O79" s="22" t="s">
        <v>3686</v>
      </c>
      <c r="P79" s="22" t="s">
        <v>3687</v>
      </c>
      <c r="Q79" s="22">
        <v>6680627</v>
      </c>
      <c r="R79" s="22" t="s">
        <v>3989</v>
      </c>
      <c r="S79" s="564" t="s">
        <v>2200</v>
      </c>
      <c r="T79" s="1046">
        <f t="shared" si="12"/>
        <v>13980000</v>
      </c>
      <c r="U79" s="22" t="s">
        <v>197</v>
      </c>
      <c r="V79" s="22"/>
      <c r="W79" s="22"/>
      <c r="X79" s="22" t="s">
        <v>3688</v>
      </c>
      <c r="Y79" s="22" t="s">
        <v>3687</v>
      </c>
      <c r="Z79" s="22">
        <v>8140</v>
      </c>
      <c r="AA79" s="563" t="s">
        <v>3760</v>
      </c>
      <c r="AB79" s="22">
        <v>6682237</v>
      </c>
      <c r="AC79" s="583" t="s">
        <v>2024</v>
      </c>
      <c r="AD79" s="22" t="s">
        <v>20</v>
      </c>
      <c r="AE79" s="915">
        <f t="shared" si="11"/>
        <v>13980000</v>
      </c>
      <c r="AF79" s="22" t="s">
        <v>3486</v>
      </c>
      <c r="AG79" s="22"/>
      <c r="AH79" s="22"/>
      <c r="AI79" s="22" t="s">
        <v>3688</v>
      </c>
      <c r="AJ79" s="22" t="s">
        <v>3687</v>
      </c>
      <c r="AK79" s="22"/>
      <c r="AL79" s="584"/>
      <c r="AM79" s="22"/>
      <c r="AN79" s="915"/>
      <c r="AO79" s="22"/>
      <c r="AP79" s="22"/>
      <c r="AQ79" s="22"/>
      <c r="AR79" s="22"/>
      <c r="AS79" s="22"/>
      <c r="AT79" s="30"/>
      <c r="AU79" s="30"/>
      <c r="AV79" s="30"/>
      <c r="AW79" s="808"/>
      <c r="AX79" s="30"/>
      <c r="AY79" s="30"/>
      <c r="AZ79" s="30"/>
      <c r="BA79" s="30"/>
      <c r="BB79" s="30"/>
      <c r="BC79" s="30"/>
      <c r="BD79" s="30"/>
      <c r="BE79" s="808"/>
      <c r="BF79" s="30"/>
      <c r="BG79" s="30"/>
      <c r="BH79" s="30"/>
      <c r="BI79" s="30"/>
      <c r="BJ79" s="30"/>
      <c r="BK79" s="30"/>
      <c r="BL79" s="30"/>
      <c r="BM79" s="30"/>
      <c r="BN79" s="30"/>
      <c r="BO79" s="30"/>
      <c r="BP79" s="30"/>
      <c r="BQ79" s="596" t="s">
        <v>3661</v>
      </c>
      <c r="BR79" s="596" t="s">
        <v>3662</v>
      </c>
      <c r="BS79" s="30" t="s">
        <v>3990</v>
      </c>
      <c r="BT79" s="30"/>
      <c r="BU79" s="30" t="s">
        <v>3991</v>
      </c>
      <c r="BV79" s="30"/>
      <c r="BW79" s="30" t="s">
        <v>3992</v>
      </c>
      <c r="BX79" s="30"/>
      <c r="BY79" s="30" t="s">
        <v>3993</v>
      </c>
      <c r="BZ79" s="30"/>
      <c r="CA79" s="30"/>
      <c r="CB79" s="30"/>
      <c r="CC79" s="30"/>
      <c r="CD79" s="30"/>
      <c r="CE79" s="30"/>
      <c r="CF79" s="30"/>
      <c r="CG79" s="30" t="s">
        <v>3994</v>
      </c>
      <c r="CH79" s="30" t="s">
        <v>3995</v>
      </c>
      <c r="CI79" s="736" t="s">
        <v>3996</v>
      </c>
      <c r="CJ79" s="30"/>
    </row>
    <row r="80" spans="1:88" s="6" customFormat="1" ht="60.75" customHeight="1">
      <c r="A80" s="22">
        <v>20</v>
      </c>
      <c r="B80" s="602" t="s">
        <v>3884</v>
      </c>
      <c r="C80" s="596" t="s">
        <v>3997</v>
      </c>
      <c r="D80" s="560" t="s">
        <v>3998</v>
      </c>
      <c r="E80" s="22" t="s">
        <v>91</v>
      </c>
      <c r="F80" s="22">
        <v>2021</v>
      </c>
      <c r="G80" s="22">
        <v>2021</v>
      </c>
      <c r="H80" s="22">
        <v>24</v>
      </c>
      <c r="I80" s="22" t="s">
        <v>3999</v>
      </c>
      <c r="J80" s="603">
        <v>17000000</v>
      </c>
      <c r="K80" s="22" t="s">
        <v>3472</v>
      </c>
      <c r="L80" s="22">
        <v>3</v>
      </c>
      <c r="M80" s="22" t="s">
        <v>3693</v>
      </c>
      <c r="N80" s="22" t="s">
        <v>9</v>
      </c>
      <c r="O80" s="22" t="s">
        <v>3686</v>
      </c>
      <c r="P80" s="22" t="s">
        <v>3687</v>
      </c>
      <c r="Q80" s="22">
        <v>6680633</v>
      </c>
      <c r="R80" s="22" t="s">
        <v>25</v>
      </c>
      <c r="S80" s="564" t="s">
        <v>3791</v>
      </c>
      <c r="T80" s="1046">
        <f t="shared" si="12"/>
        <v>17000000</v>
      </c>
      <c r="U80" s="22" t="s">
        <v>179</v>
      </c>
      <c r="V80" s="22" t="s">
        <v>217</v>
      </c>
      <c r="W80" s="22"/>
      <c r="X80" s="22" t="s">
        <v>3688</v>
      </c>
      <c r="Y80" s="22" t="s">
        <v>3687</v>
      </c>
      <c r="Z80" s="22">
        <v>8140</v>
      </c>
      <c r="AA80" s="563" t="s">
        <v>3760</v>
      </c>
      <c r="AB80" s="22"/>
      <c r="AC80" s="583"/>
      <c r="AD80" s="22"/>
      <c r="AE80" s="915"/>
      <c r="AF80" s="22"/>
      <c r="AG80" s="22"/>
      <c r="AH80" s="22"/>
      <c r="AI80" s="22"/>
      <c r="AJ80" s="22"/>
      <c r="AK80" s="22"/>
      <c r="AL80" s="584"/>
      <c r="AM80" s="22"/>
      <c r="AN80" s="915"/>
      <c r="AO80" s="22"/>
      <c r="AP80" s="22"/>
      <c r="AQ80" s="22"/>
      <c r="AR80" s="22"/>
      <c r="AS80" s="22"/>
      <c r="AT80" s="30"/>
      <c r="AU80" s="30"/>
      <c r="AV80" s="30"/>
      <c r="AW80" s="808"/>
      <c r="AX80" s="30"/>
      <c r="AY80" s="30"/>
      <c r="AZ80" s="30"/>
      <c r="BA80" s="30"/>
      <c r="BB80" s="30"/>
      <c r="BC80" s="30"/>
      <c r="BD80" s="30"/>
      <c r="BE80" s="808"/>
      <c r="BF80" s="30"/>
      <c r="BG80" s="30"/>
      <c r="BH80" s="30"/>
      <c r="BI80" s="30"/>
      <c r="BJ80" s="30"/>
      <c r="BK80" s="30"/>
      <c r="BL80" s="30"/>
      <c r="BM80" s="30"/>
      <c r="BN80" s="30"/>
      <c r="BO80" s="30"/>
      <c r="BP80" s="30"/>
      <c r="BQ80" s="596" t="s">
        <v>3661</v>
      </c>
      <c r="BR80" s="22" t="s">
        <v>3662</v>
      </c>
      <c r="BS80" s="30"/>
      <c r="BT80" s="30"/>
      <c r="BU80" s="30"/>
      <c r="BV80" s="30"/>
      <c r="BW80" s="30"/>
      <c r="BX80" s="30"/>
      <c r="BY80" s="30"/>
      <c r="BZ80" s="30"/>
      <c r="CA80" s="30"/>
      <c r="CB80" s="30"/>
      <c r="CC80" s="30"/>
      <c r="CD80" s="30"/>
      <c r="CE80" s="30"/>
      <c r="CF80" s="30"/>
      <c r="CG80" s="30" t="s">
        <v>3866</v>
      </c>
      <c r="CH80" s="30" t="s">
        <v>1230</v>
      </c>
      <c r="CI80" s="736" t="s">
        <v>3399</v>
      </c>
      <c r="CJ80" s="30" t="s">
        <v>3911</v>
      </c>
    </row>
    <row r="81" spans="1:88" s="882" customFormat="1" ht="64.5" customHeight="1">
      <c r="A81" s="22">
        <v>21</v>
      </c>
      <c r="B81" s="602" t="s">
        <v>3884</v>
      </c>
      <c r="C81" s="596" t="s">
        <v>4000</v>
      </c>
      <c r="D81" s="560" t="s">
        <v>4001</v>
      </c>
      <c r="E81" s="22" t="s">
        <v>91</v>
      </c>
      <c r="F81" s="22">
        <v>2021</v>
      </c>
      <c r="G81" s="22">
        <v>2021</v>
      </c>
      <c r="H81" s="22">
        <v>12</v>
      </c>
      <c r="I81" s="22" t="s">
        <v>3984</v>
      </c>
      <c r="J81" s="603">
        <v>14500000</v>
      </c>
      <c r="K81" s="22" t="s">
        <v>3472</v>
      </c>
      <c r="L81" s="22">
        <v>6</v>
      </c>
      <c r="M81" s="22" t="s">
        <v>3693</v>
      </c>
      <c r="N81" s="22" t="s">
        <v>9</v>
      </c>
      <c r="O81" s="22" t="s">
        <v>3686</v>
      </c>
      <c r="P81" s="22" t="s">
        <v>3687</v>
      </c>
      <c r="Q81" s="22">
        <v>6680628</v>
      </c>
      <c r="R81" s="22" t="s">
        <v>89</v>
      </c>
      <c r="S81" s="564" t="s">
        <v>1295</v>
      </c>
      <c r="T81" s="1046">
        <f t="shared" si="12"/>
        <v>14500000</v>
      </c>
      <c r="U81" s="22" t="s">
        <v>207</v>
      </c>
      <c r="V81" s="22"/>
      <c r="W81" s="22"/>
      <c r="X81" s="22" t="s">
        <v>3688</v>
      </c>
      <c r="Y81" s="22" t="s">
        <v>3687</v>
      </c>
      <c r="Z81" s="22">
        <v>8140</v>
      </c>
      <c r="AA81" s="563" t="s">
        <v>3760</v>
      </c>
      <c r="AB81" s="22">
        <v>6682174</v>
      </c>
      <c r="AC81" s="22" t="s">
        <v>2573</v>
      </c>
      <c r="AD81" s="22" t="s">
        <v>27</v>
      </c>
      <c r="AE81" s="915">
        <f>T81</f>
        <v>14500000</v>
      </c>
      <c r="AF81" s="22" t="s">
        <v>179</v>
      </c>
      <c r="AG81" s="22"/>
      <c r="AH81" s="22"/>
      <c r="AI81" s="22" t="s">
        <v>3688</v>
      </c>
      <c r="AJ81" s="22" t="s">
        <v>3687</v>
      </c>
      <c r="AK81" s="22">
        <v>6764236</v>
      </c>
      <c r="AL81" s="584" t="s">
        <v>1972</v>
      </c>
      <c r="AM81" s="22" t="s">
        <v>32</v>
      </c>
      <c r="AN81" s="915">
        <f>T81</f>
        <v>14500000</v>
      </c>
      <c r="AO81" s="22" t="s">
        <v>217</v>
      </c>
      <c r="AP81" s="22"/>
      <c r="AQ81" s="22"/>
      <c r="AR81" s="22" t="s">
        <v>3688</v>
      </c>
      <c r="AS81" s="22" t="s">
        <v>3687</v>
      </c>
      <c r="AT81" s="30"/>
      <c r="AU81" s="30"/>
      <c r="AV81" s="30"/>
      <c r="AW81" s="808"/>
      <c r="AX81" s="30"/>
      <c r="AY81" s="30"/>
      <c r="AZ81" s="30"/>
      <c r="BA81" s="30"/>
      <c r="BB81" s="30"/>
      <c r="BC81" s="30"/>
      <c r="BD81" s="30"/>
      <c r="BE81" s="808"/>
      <c r="BF81" s="30"/>
      <c r="BG81" s="30"/>
      <c r="BH81" s="30"/>
      <c r="BI81" s="30"/>
      <c r="BJ81" s="30"/>
      <c r="BK81" s="30"/>
      <c r="BL81" s="30"/>
      <c r="BM81" s="30"/>
      <c r="BN81" s="30"/>
      <c r="BO81" s="30"/>
      <c r="BP81" s="30"/>
      <c r="BQ81" s="596" t="s">
        <v>3661</v>
      </c>
      <c r="BR81" s="596" t="s">
        <v>3662</v>
      </c>
      <c r="BS81" s="30" t="s">
        <v>4002</v>
      </c>
      <c r="BT81" s="30"/>
      <c r="BU81" s="30" t="s">
        <v>4003</v>
      </c>
      <c r="BV81" s="30"/>
      <c r="BW81" s="30" t="s">
        <v>4004</v>
      </c>
      <c r="BX81" s="30"/>
      <c r="BY81" s="30"/>
      <c r="BZ81" s="30"/>
      <c r="CA81" s="30"/>
      <c r="CB81" s="30"/>
      <c r="CC81" s="30"/>
      <c r="CD81" s="30"/>
      <c r="CE81" s="30"/>
      <c r="CF81" s="30"/>
      <c r="CG81" s="30" t="s">
        <v>4005</v>
      </c>
      <c r="CH81" s="30" t="s">
        <v>1230</v>
      </c>
      <c r="CI81" s="736" t="s">
        <v>3752</v>
      </c>
      <c r="CJ81" s="30"/>
    </row>
    <row r="82" spans="1:88" s="6" customFormat="1" ht="48" customHeight="1">
      <c r="A82" s="22">
        <v>22</v>
      </c>
      <c r="B82" s="602" t="s">
        <v>3884</v>
      </c>
      <c r="C82" s="596" t="s">
        <v>4006</v>
      </c>
      <c r="D82" s="560" t="s">
        <v>4007</v>
      </c>
      <c r="E82" s="22" t="s">
        <v>84</v>
      </c>
      <c r="F82" s="22">
        <v>2021</v>
      </c>
      <c r="G82" s="22">
        <v>2021</v>
      </c>
      <c r="H82" s="22">
        <v>6</v>
      </c>
      <c r="I82" s="22" t="s">
        <v>3999</v>
      </c>
      <c r="J82" s="603">
        <v>23600000</v>
      </c>
      <c r="K82" s="22" t="s">
        <v>3472</v>
      </c>
      <c r="L82" s="22">
        <v>6</v>
      </c>
      <c r="M82" s="22" t="s">
        <v>3693</v>
      </c>
      <c r="N82" s="22" t="s">
        <v>9</v>
      </c>
      <c r="O82" s="22" t="s">
        <v>3686</v>
      </c>
      <c r="P82" s="22" t="s">
        <v>3687</v>
      </c>
      <c r="Q82" s="22">
        <v>6680683</v>
      </c>
      <c r="R82" s="22" t="s">
        <v>17</v>
      </c>
      <c r="S82" s="564" t="s">
        <v>2742</v>
      </c>
      <c r="T82" s="1046">
        <f t="shared" si="12"/>
        <v>23600000</v>
      </c>
      <c r="U82" s="22" t="s">
        <v>169</v>
      </c>
      <c r="V82" s="22"/>
      <c r="W82" s="22"/>
      <c r="X82" s="22" t="s">
        <v>3694</v>
      </c>
      <c r="Y82" s="22" t="s">
        <v>3687</v>
      </c>
      <c r="Z82" s="22">
        <v>8140</v>
      </c>
      <c r="AA82" s="563" t="s">
        <v>3760</v>
      </c>
      <c r="AB82" s="22">
        <v>6680651</v>
      </c>
      <c r="AC82" s="563" t="s">
        <v>1304</v>
      </c>
      <c r="AD82" s="22" t="s">
        <v>19</v>
      </c>
      <c r="AE82" s="915">
        <f>T82</f>
        <v>23600000</v>
      </c>
      <c r="AF82" s="22" t="s">
        <v>176</v>
      </c>
      <c r="AG82" s="22"/>
      <c r="AH82" s="22"/>
      <c r="AI82" s="22" t="s">
        <v>3694</v>
      </c>
      <c r="AJ82" s="22" t="s">
        <v>3687</v>
      </c>
      <c r="AK82" s="22">
        <v>6859016</v>
      </c>
      <c r="AL82" s="564" t="s">
        <v>2785</v>
      </c>
      <c r="AM82" s="22" t="s">
        <v>60</v>
      </c>
      <c r="AN82" s="915">
        <f>T82</f>
        <v>23600000</v>
      </c>
      <c r="AO82" s="22" t="s">
        <v>176</v>
      </c>
      <c r="AP82" s="22"/>
      <c r="AQ82" s="22"/>
      <c r="AR82" s="22" t="s">
        <v>3694</v>
      </c>
      <c r="AS82" s="22" t="s">
        <v>3687</v>
      </c>
      <c r="AT82" s="22">
        <v>6680612</v>
      </c>
      <c r="AU82" s="22">
        <v>728059203</v>
      </c>
      <c r="AV82" s="22" t="s">
        <v>26</v>
      </c>
      <c r="AW82" s="915">
        <f>T82</f>
        <v>23600000</v>
      </c>
      <c r="AX82" s="22" t="s">
        <v>176</v>
      </c>
      <c r="AY82" s="22"/>
      <c r="AZ82" s="22" t="s">
        <v>3751</v>
      </c>
      <c r="BA82" s="22" t="s">
        <v>3687</v>
      </c>
      <c r="BB82" s="30"/>
      <c r="BC82" s="30"/>
      <c r="BD82" s="30"/>
      <c r="BE82" s="808"/>
      <c r="BF82" s="30"/>
      <c r="BG82" s="30"/>
      <c r="BH82" s="30"/>
      <c r="BI82" s="30"/>
      <c r="BJ82" s="30"/>
      <c r="BK82" s="30"/>
      <c r="BL82" s="30"/>
      <c r="BM82" s="30"/>
      <c r="BN82" s="30"/>
      <c r="BO82" s="30"/>
      <c r="BP82" s="30"/>
      <c r="BQ82" s="596" t="s">
        <v>3661</v>
      </c>
      <c r="BR82" s="596" t="s">
        <v>3662</v>
      </c>
      <c r="BS82" s="30" t="s">
        <v>4008</v>
      </c>
      <c r="BT82" s="30"/>
      <c r="BU82" s="30" t="s">
        <v>4009</v>
      </c>
      <c r="BV82" s="30"/>
      <c r="BW82" s="30" t="s">
        <v>3413</v>
      </c>
      <c r="BX82" s="30"/>
      <c r="BY82" s="30"/>
      <c r="BZ82" s="30"/>
      <c r="CA82" s="30"/>
      <c r="CB82" s="30"/>
      <c r="CC82" s="30"/>
      <c r="CD82" s="30"/>
      <c r="CE82" s="30"/>
      <c r="CF82" s="30"/>
      <c r="CG82" s="30" t="s">
        <v>4010</v>
      </c>
      <c r="CH82" s="30" t="s">
        <v>1230</v>
      </c>
      <c r="CI82" s="736" t="s">
        <v>1230</v>
      </c>
      <c r="CJ82" s="30"/>
    </row>
    <row r="83" spans="1:88" s="6" customFormat="1" ht="48" customHeight="1">
      <c r="A83" s="22">
        <v>23</v>
      </c>
      <c r="B83" s="602" t="s">
        <v>4011</v>
      </c>
      <c r="C83" s="596" t="s">
        <v>4012</v>
      </c>
      <c r="D83" s="560" t="s">
        <v>4013</v>
      </c>
      <c r="E83" s="22" t="s">
        <v>66</v>
      </c>
      <c r="F83" s="22">
        <v>2021</v>
      </c>
      <c r="G83" s="22">
        <v>2021</v>
      </c>
      <c r="H83" s="22">
        <v>8</v>
      </c>
      <c r="I83" s="22" t="s">
        <v>4014</v>
      </c>
      <c r="J83" s="603">
        <v>40000000</v>
      </c>
      <c r="K83" s="22" t="s">
        <v>3472</v>
      </c>
      <c r="L83" s="22">
        <v>4</v>
      </c>
      <c r="M83" s="22" t="s">
        <v>4015</v>
      </c>
      <c r="N83" s="22" t="s">
        <v>9</v>
      </c>
      <c r="O83" s="22" t="s">
        <v>3686</v>
      </c>
      <c r="P83" s="22" t="s">
        <v>3687</v>
      </c>
      <c r="Q83" s="22">
        <v>258471</v>
      </c>
      <c r="R83" s="22" t="s">
        <v>67</v>
      </c>
      <c r="S83" s="564" t="s">
        <v>3972</v>
      </c>
      <c r="T83" s="1046">
        <f t="shared" si="12"/>
        <v>40000000</v>
      </c>
      <c r="U83" s="22" t="s">
        <v>176</v>
      </c>
      <c r="V83" s="22"/>
      <c r="W83" s="22"/>
      <c r="X83" s="22" t="s">
        <v>3694</v>
      </c>
      <c r="Y83" s="22" t="s">
        <v>3687</v>
      </c>
      <c r="Z83" s="22">
        <v>8140</v>
      </c>
      <c r="AA83" s="563" t="s">
        <v>3760</v>
      </c>
      <c r="AB83" s="22"/>
      <c r="AC83" s="583"/>
      <c r="AD83" s="22"/>
      <c r="AE83" s="915"/>
      <c r="AF83" s="22"/>
      <c r="AG83" s="22"/>
      <c r="AH83" s="22"/>
      <c r="AI83" s="22"/>
      <c r="AJ83" s="22"/>
      <c r="AK83" s="22"/>
      <c r="AL83" s="584"/>
      <c r="AM83" s="22"/>
      <c r="AN83" s="915"/>
      <c r="AO83" s="22"/>
      <c r="AP83" s="22"/>
      <c r="AQ83" s="22"/>
      <c r="AR83" s="22"/>
      <c r="AS83" s="22"/>
      <c r="AT83" s="30"/>
      <c r="AU83" s="30"/>
      <c r="AV83" s="30"/>
      <c r="AW83" s="808"/>
      <c r="AX83" s="30"/>
      <c r="AY83" s="30"/>
      <c r="AZ83" s="30"/>
      <c r="BA83" s="30"/>
      <c r="BB83" s="30"/>
      <c r="BC83" s="30"/>
      <c r="BD83" s="30"/>
      <c r="BE83" s="808"/>
      <c r="BF83" s="30"/>
      <c r="BG83" s="30"/>
      <c r="BH83" s="30"/>
      <c r="BI83" s="30"/>
      <c r="BJ83" s="30"/>
      <c r="BK83" s="30"/>
      <c r="BL83" s="30"/>
      <c r="BM83" s="30"/>
      <c r="BN83" s="30"/>
      <c r="BO83" s="30"/>
      <c r="BP83" s="30"/>
      <c r="BQ83" s="596" t="s">
        <v>3661</v>
      </c>
      <c r="BR83" s="596" t="s">
        <v>3662</v>
      </c>
      <c r="BS83" s="30" t="s">
        <v>4016</v>
      </c>
      <c r="BT83" s="30" t="s">
        <v>3955</v>
      </c>
      <c r="BU83" s="30" t="s">
        <v>612</v>
      </c>
      <c r="BV83" s="30" t="s">
        <v>3955</v>
      </c>
      <c r="BW83" s="30" t="s">
        <v>1371</v>
      </c>
      <c r="BX83" s="30" t="s">
        <v>3955</v>
      </c>
      <c r="BY83" s="30" t="s">
        <v>1448</v>
      </c>
      <c r="BZ83" s="30" t="s">
        <v>3955</v>
      </c>
      <c r="CA83" s="30" t="s">
        <v>4017</v>
      </c>
      <c r="CB83" s="30" t="s">
        <v>3955</v>
      </c>
      <c r="CC83" s="30" t="s">
        <v>1370</v>
      </c>
      <c r="CD83" s="30" t="s">
        <v>3955</v>
      </c>
      <c r="CE83" s="30"/>
      <c r="CF83" s="30"/>
      <c r="CG83" s="30" t="s">
        <v>4018</v>
      </c>
      <c r="CH83" s="30" t="s">
        <v>3911</v>
      </c>
      <c r="CI83" s="736" t="s">
        <v>4019</v>
      </c>
      <c r="CJ83" s="30" t="s">
        <v>4020</v>
      </c>
    </row>
    <row r="84" spans="1:88" s="6" customFormat="1" ht="72" customHeight="1">
      <c r="A84" s="22">
        <v>24</v>
      </c>
      <c r="B84" s="602" t="s">
        <v>4011</v>
      </c>
      <c r="C84" s="22" t="s">
        <v>1230</v>
      </c>
      <c r="D84" s="560" t="s">
        <v>4021</v>
      </c>
      <c r="E84" s="22" t="s">
        <v>66</v>
      </c>
      <c r="F84" s="22">
        <v>2021</v>
      </c>
      <c r="G84" s="22">
        <v>2021</v>
      </c>
      <c r="H84" s="22">
        <v>12</v>
      </c>
      <c r="I84" s="22" t="s">
        <v>4014</v>
      </c>
      <c r="J84" s="603">
        <v>40000000</v>
      </c>
      <c r="K84" s="22" t="s">
        <v>3472</v>
      </c>
      <c r="L84" s="22">
        <v>4</v>
      </c>
      <c r="M84" s="22" t="s">
        <v>4015</v>
      </c>
      <c r="N84" s="22" t="s">
        <v>9</v>
      </c>
      <c r="O84" s="22" t="s">
        <v>3686</v>
      </c>
      <c r="P84" s="22" t="s">
        <v>3687</v>
      </c>
      <c r="Q84" s="22">
        <v>6680683</v>
      </c>
      <c r="R84" s="22" t="s">
        <v>17</v>
      </c>
      <c r="S84" s="564" t="s">
        <v>2742</v>
      </c>
      <c r="T84" s="1046">
        <f t="shared" si="12"/>
        <v>40000000</v>
      </c>
      <c r="U84" s="22" t="s">
        <v>169</v>
      </c>
      <c r="V84" s="22"/>
      <c r="W84" s="22"/>
      <c r="X84" s="22" t="s">
        <v>3694</v>
      </c>
      <c r="Y84" s="22" t="s">
        <v>3687</v>
      </c>
      <c r="Z84" s="22">
        <v>8140</v>
      </c>
      <c r="AA84" s="563" t="s">
        <v>3760</v>
      </c>
      <c r="AB84" s="22">
        <v>6778837</v>
      </c>
      <c r="AC84" s="22" t="s">
        <v>1267</v>
      </c>
      <c r="AD84" s="22" t="s">
        <v>136</v>
      </c>
      <c r="AE84" s="915">
        <f>T84</f>
        <v>40000000</v>
      </c>
      <c r="AF84" s="22" t="s">
        <v>256</v>
      </c>
      <c r="AG84" s="22"/>
      <c r="AH84" s="22"/>
      <c r="AI84" s="22" t="s">
        <v>3688</v>
      </c>
      <c r="AJ84" s="22" t="s">
        <v>3687</v>
      </c>
      <c r="AK84" s="22">
        <v>6767777</v>
      </c>
      <c r="AL84" s="584" t="s">
        <v>2961</v>
      </c>
      <c r="AM84" s="22" t="s">
        <v>4022</v>
      </c>
      <c r="AN84" s="915">
        <f>T84</f>
        <v>40000000</v>
      </c>
      <c r="AO84" s="22" t="s">
        <v>256</v>
      </c>
      <c r="AP84" s="22"/>
      <c r="AQ84" s="22"/>
      <c r="AR84" s="22" t="s">
        <v>3688</v>
      </c>
      <c r="AS84" s="22" t="s">
        <v>3687</v>
      </c>
      <c r="AT84" s="30"/>
      <c r="AU84" s="30"/>
      <c r="AV84" s="30"/>
      <c r="AW84" s="808"/>
      <c r="AX84" s="30"/>
      <c r="AY84" s="30"/>
      <c r="AZ84" s="30"/>
      <c r="BA84" s="30"/>
      <c r="BB84" s="30"/>
      <c r="BC84" s="30"/>
      <c r="BD84" s="30"/>
      <c r="BE84" s="808"/>
      <c r="BF84" s="30"/>
      <c r="BG84" s="30"/>
      <c r="BH84" s="30"/>
      <c r="BI84" s="30"/>
      <c r="BJ84" s="30"/>
      <c r="BK84" s="30"/>
      <c r="BL84" s="30"/>
      <c r="BM84" s="30"/>
      <c r="BN84" s="30"/>
      <c r="BO84" s="30"/>
      <c r="BP84" s="30"/>
      <c r="BQ84" s="596" t="s">
        <v>3661</v>
      </c>
      <c r="BR84" s="596" t="s">
        <v>3662</v>
      </c>
      <c r="BS84" s="30" t="s">
        <v>2392</v>
      </c>
      <c r="BT84" s="30" t="s">
        <v>3955</v>
      </c>
      <c r="BU84" s="30" t="s">
        <v>3745</v>
      </c>
      <c r="BV84" s="30" t="s">
        <v>3955</v>
      </c>
      <c r="BW84" s="30" t="s">
        <v>1451</v>
      </c>
      <c r="BX84" s="30" t="s">
        <v>3955</v>
      </c>
      <c r="BY84" s="30" t="s">
        <v>4023</v>
      </c>
      <c r="BZ84" s="30" t="s">
        <v>3955</v>
      </c>
      <c r="CA84" s="30" t="s">
        <v>4024</v>
      </c>
      <c r="CB84" s="30" t="s">
        <v>3955</v>
      </c>
      <c r="CC84" s="30"/>
      <c r="CD84" s="30" t="s">
        <v>3955</v>
      </c>
      <c r="CE84" s="30"/>
      <c r="CF84" s="30"/>
      <c r="CG84" s="30" t="s">
        <v>4025</v>
      </c>
      <c r="CH84" s="30" t="s">
        <v>1230</v>
      </c>
      <c r="CI84" s="736" t="s">
        <v>4026</v>
      </c>
      <c r="CJ84" s="30"/>
    </row>
    <row r="85" spans="1:88" s="882" customFormat="1" ht="48" customHeight="1">
      <c r="A85" s="22">
        <v>25</v>
      </c>
      <c r="B85" s="602" t="s">
        <v>4027</v>
      </c>
      <c r="C85" s="596" t="s">
        <v>4028</v>
      </c>
      <c r="D85" s="560" t="s">
        <v>4029</v>
      </c>
      <c r="E85" s="22" t="s">
        <v>68</v>
      </c>
      <c r="F85" s="22">
        <v>2021</v>
      </c>
      <c r="G85" s="22">
        <v>2021</v>
      </c>
      <c r="H85" s="22">
        <v>8</v>
      </c>
      <c r="I85" s="22" t="s">
        <v>3685</v>
      </c>
      <c r="J85" s="603">
        <f>8103000+12474000</f>
        <v>20577000</v>
      </c>
      <c r="K85" s="22" t="s">
        <v>3472</v>
      </c>
      <c r="L85" s="22">
        <v>2</v>
      </c>
      <c r="M85" s="22"/>
      <c r="N85" s="22" t="s">
        <v>9</v>
      </c>
      <c r="O85" s="30"/>
      <c r="P85" s="30"/>
      <c r="Q85" s="22">
        <v>6070770</v>
      </c>
      <c r="R85" s="22" t="s">
        <v>69</v>
      </c>
      <c r="S85" s="564" t="s">
        <v>4030</v>
      </c>
      <c r="T85" s="1046">
        <f t="shared" si="12"/>
        <v>20577000</v>
      </c>
      <c r="U85" s="22" t="s">
        <v>197</v>
      </c>
      <c r="V85" s="22"/>
      <c r="W85" s="22"/>
      <c r="X85" s="22"/>
      <c r="Y85" s="22" t="s">
        <v>4031</v>
      </c>
      <c r="Z85" s="22">
        <v>228</v>
      </c>
      <c r="AA85" s="563" t="s">
        <v>4032</v>
      </c>
      <c r="AB85" s="22">
        <v>6699792</v>
      </c>
      <c r="AC85" s="583" t="s">
        <v>4033</v>
      </c>
      <c r="AD85" s="22" t="s">
        <v>864</v>
      </c>
      <c r="AE85" s="915"/>
      <c r="AF85" s="22" t="s">
        <v>197</v>
      </c>
      <c r="AG85" s="22"/>
      <c r="AH85" s="22"/>
      <c r="AI85" s="22"/>
      <c r="AJ85" s="22" t="s">
        <v>4031</v>
      </c>
      <c r="AK85" s="22">
        <v>6753293</v>
      </c>
      <c r="AL85" s="564" t="s">
        <v>4034</v>
      </c>
      <c r="AM85" s="22" t="s">
        <v>865</v>
      </c>
      <c r="AN85" s="1046"/>
      <c r="AO85" s="22" t="s">
        <v>197</v>
      </c>
      <c r="AP85" s="22"/>
      <c r="AQ85" s="22"/>
      <c r="AR85" s="22"/>
      <c r="AS85" s="22" t="s">
        <v>4031</v>
      </c>
      <c r="AT85" s="22">
        <v>6680648</v>
      </c>
      <c r="AU85" s="564" t="s">
        <v>1324</v>
      </c>
      <c r="AV85" s="21" t="s">
        <v>24</v>
      </c>
      <c r="AW85" s="1046">
        <f>J85</f>
        <v>20577000</v>
      </c>
      <c r="AX85" s="22" t="s">
        <v>217</v>
      </c>
      <c r="AY85" s="22"/>
      <c r="AZ85" s="22" t="s">
        <v>3688</v>
      </c>
      <c r="BA85" s="22" t="s">
        <v>3687</v>
      </c>
      <c r="BB85" s="30"/>
      <c r="BC85" s="30"/>
      <c r="BD85" s="30"/>
      <c r="BE85" s="808"/>
      <c r="BF85" s="30"/>
      <c r="BG85" s="30"/>
      <c r="BH85" s="30"/>
      <c r="BI85" s="30"/>
      <c r="BJ85" s="30"/>
      <c r="BK85" s="30"/>
      <c r="BL85" s="30"/>
      <c r="BM85" s="30"/>
      <c r="BN85" s="30"/>
      <c r="BO85" s="30"/>
      <c r="BP85" s="30"/>
      <c r="BQ85" s="596" t="s">
        <v>3661</v>
      </c>
      <c r="BR85" s="596" t="s">
        <v>3662</v>
      </c>
      <c r="BS85" s="30"/>
      <c r="BT85" s="30"/>
      <c r="BU85" s="30"/>
      <c r="BV85" s="30"/>
      <c r="BW85" s="30"/>
      <c r="BX85" s="30"/>
      <c r="BY85" s="30"/>
      <c r="BZ85" s="30"/>
      <c r="CA85" s="30"/>
      <c r="CB85" s="30"/>
      <c r="CC85" s="30"/>
      <c r="CD85" s="30"/>
      <c r="CE85" s="30"/>
      <c r="CF85" s="30"/>
      <c r="CG85" s="30" t="s">
        <v>4035</v>
      </c>
      <c r="CH85" s="30" t="s">
        <v>4036</v>
      </c>
      <c r="CI85" s="736" t="s">
        <v>3752</v>
      </c>
      <c r="CJ85" s="30" t="s">
        <v>4037</v>
      </c>
    </row>
    <row r="86" spans="1:88" s="6" customFormat="1" ht="48" customHeight="1">
      <c r="A86" s="22">
        <v>26</v>
      </c>
      <c r="B86" s="602" t="s">
        <v>4038</v>
      </c>
      <c r="C86" s="596" t="s">
        <v>4039</v>
      </c>
      <c r="D86" s="560" t="s">
        <v>4040</v>
      </c>
      <c r="E86" s="22" t="s">
        <v>68</v>
      </c>
      <c r="F86" s="22">
        <v>2021</v>
      </c>
      <c r="G86" s="22">
        <v>2021</v>
      </c>
      <c r="H86" s="22">
        <v>12</v>
      </c>
      <c r="I86" s="22" t="s">
        <v>1230</v>
      </c>
      <c r="J86" s="603">
        <v>40000000</v>
      </c>
      <c r="K86" s="22" t="s">
        <v>3472</v>
      </c>
      <c r="L86" s="22">
        <v>4</v>
      </c>
      <c r="M86" s="22"/>
      <c r="N86" s="22" t="s">
        <v>9</v>
      </c>
      <c r="O86" s="22"/>
      <c r="P86" s="22"/>
      <c r="Q86" s="22">
        <v>6680622</v>
      </c>
      <c r="R86" s="22" t="s">
        <v>4041</v>
      </c>
      <c r="S86" s="564" t="s">
        <v>1271</v>
      </c>
      <c r="T86" s="1046">
        <f t="shared" si="12"/>
        <v>40000000</v>
      </c>
      <c r="U86" s="22" t="s">
        <v>207</v>
      </c>
      <c r="V86" s="22"/>
      <c r="W86" s="22"/>
      <c r="X86" s="22" t="s">
        <v>3688</v>
      </c>
      <c r="Y86" s="22" t="s">
        <v>3687</v>
      </c>
      <c r="Z86" s="22">
        <v>8140</v>
      </c>
      <c r="AA86" s="563" t="s">
        <v>3760</v>
      </c>
      <c r="AB86" s="22"/>
      <c r="AC86" s="583"/>
      <c r="AD86" s="22"/>
      <c r="AE86" s="915"/>
      <c r="AF86" s="22"/>
      <c r="AG86" s="22"/>
      <c r="AH86" s="22"/>
      <c r="AI86" s="22"/>
      <c r="AJ86" s="22"/>
      <c r="AK86" s="22"/>
      <c r="AL86" s="584"/>
      <c r="AM86" s="22"/>
      <c r="AN86" s="915"/>
      <c r="AO86" s="22"/>
      <c r="AP86" s="22"/>
      <c r="AQ86" s="22"/>
      <c r="AR86" s="22"/>
      <c r="AS86" s="22"/>
      <c r="AT86" s="30"/>
      <c r="AU86" s="30"/>
      <c r="AV86" s="30"/>
      <c r="AW86" s="808"/>
      <c r="AX86" s="30"/>
      <c r="AY86" s="30"/>
      <c r="AZ86" s="30"/>
      <c r="BA86" s="30"/>
      <c r="BB86" s="30"/>
      <c r="BC86" s="30"/>
      <c r="BD86" s="30"/>
      <c r="BE86" s="808"/>
      <c r="BF86" s="30"/>
      <c r="BG86" s="30"/>
      <c r="BH86" s="30"/>
      <c r="BI86" s="30"/>
      <c r="BJ86" s="30"/>
      <c r="BK86" s="30"/>
      <c r="BL86" s="30"/>
      <c r="BM86" s="30"/>
      <c r="BN86" s="30"/>
      <c r="BO86" s="30"/>
      <c r="BP86" s="30"/>
      <c r="BQ86" s="596" t="s">
        <v>3661</v>
      </c>
      <c r="BR86" s="22" t="s">
        <v>3662</v>
      </c>
      <c r="BS86" s="30" t="s">
        <v>4042</v>
      </c>
      <c r="BT86" s="21"/>
      <c r="BU86" s="30" t="s">
        <v>4043</v>
      </c>
      <c r="BV86" s="30"/>
      <c r="BW86" s="30" t="s">
        <v>4044</v>
      </c>
      <c r="BX86" s="21"/>
      <c r="BY86" s="30"/>
      <c r="BZ86" s="30"/>
      <c r="CA86" s="30"/>
      <c r="CB86" s="30"/>
      <c r="CC86" s="30"/>
      <c r="CD86" s="30"/>
      <c r="CE86" s="30"/>
      <c r="CF86" s="30"/>
      <c r="CG86" s="30" t="s">
        <v>3399</v>
      </c>
      <c r="CH86" s="30" t="s">
        <v>1230</v>
      </c>
      <c r="CI86" s="736" t="s">
        <v>566</v>
      </c>
      <c r="CJ86" s="30"/>
    </row>
    <row r="87" spans="1:88" s="6" customFormat="1" ht="48" customHeight="1">
      <c r="A87" s="22">
        <v>27</v>
      </c>
      <c r="B87" s="602" t="s">
        <v>4045</v>
      </c>
      <c r="C87" s="596" t="s">
        <v>4046</v>
      </c>
      <c r="D87" s="560" t="s">
        <v>4047</v>
      </c>
      <c r="E87" s="22" t="s">
        <v>68</v>
      </c>
      <c r="F87" s="22">
        <v>2021</v>
      </c>
      <c r="G87" s="22">
        <v>2021</v>
      </c>
      <c r="H87" s="22">
        <v>11</v>
      </c>
      <c r="I87" s="22" t="s">
        <v>1230</v>
      </c>
      <c r="J87" s="603">
        <f>16750000*2</f>
        <v>33500000</v>
      </c>
      <c r="K87" s="22"/>
      <c r="L87" s="22">
        <v>6</v>
      </c>
      <c r="M87" s="22"/>
      <c r="N87" s="22" t="s">
        <v>9</v>
      </c>
      <c r="O87" s="22"/>
      <c r="P87" s="22"/>
      <c r="Q87" s="22"/>
      <c r="R87" s="22" t="s">
        <v>70</v>
      </c>
      <c r="S87" s="564"/>
      <c r="T87" s="1046">
        <f t="shared" si="12"/>
        <v>33500000</v>
      </c>
      <c r="U87" s="22"/>
      <c r="V87" s="22"/>
      <c r="W87" s="22"/>
      <c r="X87" s="22"/>
      <c r="Y87" s="22"/>
      <c r="Z87" s="22"/>
      <c r="AA87" s="563"/>
      <c r="AB87" s="22"/>
      <c r="AC87" s="583"/>
      <c r="AD87" s="22" t="s">
        <v>4048</v>
      </c>
      <c r="AE87" s="915"/>
      <c r="AF87" s="22"/>
      <c r="AG87" s="22"/>
      <c r="AH87" s="22"/>
      <c r="AI87" s="22"/>
      <c r="AJ87" s="22"/>
      <c r="AK87" s="22"/>
      <c r="AL87" s="584"/>
      <c r="AM87" s="22" t="s">
        <v>72</v>
      </c>
      <c r="AN87" s="915"/>
      <c r="AO87" s="22"/>
      <c r="AP87" s="22"/>
      <c r="AQ87" s="22"/>
      <c r="AR87" s="22"/>
      <c r="AS87" s="22"/>
      <c r="AT87" s="30"/>
      <c r="AU87" s="30"/>
      <c r="AV87" s="21" t="s">
        <v>1063</v>
      </c>
      <c r="AW87" s="808"/>
      <c r="AX87" s="30"/>
      <c r="AY87" s="30"/>
      <c r="AZ87" s="30"/>
      <c r="BA87" s="30"/>
      <c r="BB87" s="30"/>
      <c r="BC87" s="30"/>
      <c r="BD87" s="30"/>
      <c r="BE87" s="808"/>
      <c r="BF87" s="30"/>
      <c r="BG87" s="30"/>
      <c r="BH87" s="30"/>
      <c r="BI87" s="30"/>
      <c r="BJ87" s="30"/>
      <c r="BK87" s="30"/>
      <c r="BL87" s="30"/>
      <c r="BM87" s="30"/>
      <c r="BN87" s="30"/>
      <c r="BO87" s="30"/>
      <c r="BP87" s="30"/>
      <c r="BQ87" s="596" t="s">
        <v>3661</v>
      </c>
      <c r="BR87" s="22" t="s">
        <v>3662</v>
      </c>
      <c r="BS87" s="30" t="s">
        <v>4049</v>
      </c>
      <c r="BT87" s="21"/>
      <c r="BU87" s="30"/>
      <c r="BV87" s="30"/>
      <c r="BW87" s="30"/>
      <c r="BX87" s="21"/>
      <c r="BY87" s="30"/>
      <c r="BZ87" s="30"/>
      <c r="CA87" s="30"/>
      <c r="CB87" s="30"/>
      <c r="CC87" s="30"/>
      <c r="CD87" s="30"/>
      <c r="CE87" s="30"/>
      <c r="CF87" s="30"/>
      <c r="CG87" s="30" t="s">
        <v>4050</v>
      </c>
      <c r="CH87" s="30" t="s">
        <v>1230</v>
      </c>
      <c r="CI87" s="736" t="s">
        <v>1230</v>
      </c>
      <c r="CJ87" s="30"/>
    </row>
    <row r="88" spans="1:88" s="6" customFormat="1" ht="48" customHeight="1">
      <c r="A88" s="22">
        <v>28</v>
      </c>
      <c r="B88" s="602" t="s">
        <v>4051</v>
      </c>
      <c r="C88" s="596" t="s">
        <v>4052</v>
      </c>
      <c r="D88" s="560" t="s">
        <v>4053</v>
      </c>
      <c r="E88" s="22" t="s">
        <v>90</v>
      </c>
      <c r="F88" s="22">
        <v>2021</v>
      </c>
      <c r="G88" s="22">
        <v>2021</v>
      </c>
      <c r="H88" s="22">
        <v>12</v>
      </c>
      <c r="I88" s="22" t="s">
        <v>4054</v>
      </c>
      <c r="J88" s="603">
        <v>100000000</v>
      </c>
      <c r="K88" s="22" t="s">
        <v>3472</v>
      </c>
      <c r="L88" s="22">
        <v>4</v>
      </c>
      <c r="M88" s="22" t="s">
        <v>3693</v>
      </c>
      <c r="N88" s="22" t="s">
        <v>9</v>
      </c>
      <c r="O88" s="22" t="s">
        <v>3686</v>
      </c>
      <c r="P88" s="22" t="s">
        <v>3687</v>
      </c>
      <c r="Q88" s="22">
        <v>6680685</v>
      </c>
      <c r="R88" s="22" t="s">
        <v>28</v>
      </c>
      <c r="S88" s="583" t="s">
        <v>1232</v>
      </c>
      <c r="T88" s="1046">
        <f t="shared" si="12"/>
        <v>100000000</v>
      </c>
      <c r="U88" s="22" t="s">
        <v>176</v>
      </c>
      <c r="V88" s="22"/>
      <c r="W88" s="22"/>
      <c r="X88" s="22" t="s">
        <v>3694</v>
      </c>
      <c r="Y88" s="22" t="s">
        <v>3687</v>
      </c>
      <c r="Z88" s="22">
        <v>8140</v>
      </c>
      <c r="AA88" s="563" t="s">
        <v>3760</v>
      </c>
      <c r="AB88" s="22"/>
      <c r="AC88" s="583"/>
      <c r="AD88" s="22"/>
      <c r="AE88" s="915"/>
      <c r="AF88" s="22"/>
      <c r="AG88" s="22"/>
      <c r="AH88" s="22"/>
      <c r="AI88" s="22"/>
      <c r="AJ88" s="22"/>
      <c r="AK88" s="22"/>
      <c r="AL88" s="584"/>
      <c r="AM88" s="22"/>
      <c r="AN88" s="915"/>
      <c r="AO88" s="22"/>
      <c r="AP88" s="22"/>
      <c r="AQ88" s="22"/>
      <c r="AR88" s="22"/>
      <c r="AS88" s="22"/>
      <c r="AT88" s="30"/>
      <c r="AU88" s="30"/>
      <c r="AV88" s="30"/>
      <c r="AW88" s="808"/>
      <c r="AX88" s="30"/>
      <c r="AY88" s="30"/>
      <c r="AZ88" s="30"/>
      <c r="BA88" s="30"/>
      <c r="BB88" s="30"/>
      <c r="BC88" s="30"/>
      <c r="BD88" s="30"/>
      <c r="BE88" s="808"/>
      <c r="BF88" s="30"/>
      <c r="BG88" s="30"/>
      <c r="BH88" s="30"/>
      <c r="BI88" s="30"/>
      <c r="BJ88" s="30"/>
      <c r="BK88" s="30"/>
      <c r="BL88" s="30"/>
      <c r="BM88" s="30"/>
      <c r="BN88" s="30"/>
      <c r="BO88" s="30"/>
      <c r="BP88" s="30"/>
      <c r="BQ88" s="596" t="s">
        <v>3661</v>
      </c>
      <c r="BR88" s="596" t="s">
        <v>3662</v>
      </c>
      <c r="BS88" s="30" t="s">
        <v>4055</v>
      </c>
      <c r="BT88" s="21" t="s">
        <v>4056</v>
      </c>
      <c r="BU88" s="30" t="s">
        <v>4057</v>
      </c>
      <c r="BV88" s="30"/>
      <c r="BW88" s="30" t="s">
        <v>4016</v>
      </c>
      <c r="BX88" s="21"/>
      <c r="BY88" s="30" t="s">
        <v>4058</v>
      </c>
      <c r="BZ88" s="30" t="s">
        <v>3955</v>
      </c>
      <c r="CA88" s="30" t="s">
        <v>4059</v>
      </c>
      <c r="CB88" s="30"/>
      <c r="CC88" s="30" t="s">
        <v>4060</v>
      </c>
      <c r="CD88" s="30"/>
      <c r="CE88" s="30" t="s">
        <v>2842</v>
      </c>
      <c r="CF88" s="30"/>
      <c r="CG88" s="30" t="s">
        <v>4061</v>
      </c>
      <c r="CH88" s="30" t="s">
        <v>1230</v>
      </c>
      <c r="CI88" s="736" t="s">
        <v>3861</v>
      </c>
      <c r="CJ88" s="30"/>
    </row>
    <row r="89" spans="1:88" s="6" customFormat="1" ht="60" customHeight="1">
      <c r="A89" s="22">
        <v>29</v>
      </c>
      <c r="B89" s="602" t="s">
        <v>4051</v>
      </c>
      <c r="C89" s="596" t="s">
        <v>4062</v>
      </c>
      <c r="D89" s="560" t="s">
        <v>4063</v>
      </c>
      <c r="E89" s="22" t="s">
        <v>90</v>
      </c>
      <c r="F89" s="22">
        <v>2021</v>
      </c>
      <c r="G89" s="22">
        <v>2021</v>
      </c>
      <c r="H89" s="22">
        <v>12</v>
      </c>
      <c r="I89" s="22" t="s">
        <v>4064</v>
      </c>
      <c r="J89" s="603">
        <v>100000000</v>
      </c>
      <c r="K89" s="22" t="s">
        <v>3472</v>
      </c>
      <c r="L89" s="22">
        <v>4</v>
      </c>
      <c r="M89" s="22" t="s">
        <v>3693</v>
      </c>
      <c r="N89" s="22" t="s">
        <v>9</v>
      </c>
      <c r="O89" s="22" t="s">
        <v>3686</v>
      </c>
      <c r="P89" s="22" t="s">
        <v>3687</v>
      </c>
      <c r="Q89" s="22">
        <v>6680633</v>
      </c>
      <c r="R89" s="22" t="s">
        <v>25</v>
      </c>
      <c r="S89" s="564" t="s">
        <v>3791</v>
      </c>
      <c r="T89" s="1046">
        <f t="shared" si="12"/>
        <v>100000000</v>
      </c>
      <c r="U89" s="22" t="s">
        <v>179</v>
      </c>
      <c r="V89" s="22" t="s">
        <v>217</v>
      </c>
      <c r="W89" s="22"/>
      <c r="X89" s="22" t="s">
        <v>3688</v>
      </c>
      <c r="Y89" s="22" t="s">
        <v>3687</v>
      </c>
      <c r="Z89" s="22">
        <v>8140</v>
      </c>
      <c r="AA89" s="563" t="s">
        <v>3760</v>
      </c>
      <c r="AB89" s="22"/>
      <c r="AC89" s="583"/>
      <c r="AD89" s="22"/>
      <c r="AE89" s="915"/>
      <c r="AF89" s="22"/>
      <c r="AG89" s="22"/>
      <c r="AH89" s="22"/>
      <c r="AI89" s="22"/>
      <c r="AJ89" s="22"/>
      <c r="AK89" s="22"/>
      <c r="AL89" s="584"/>
      <c r="AM89" s="22"/>
      <c r="AN89" s="915"/>
      <c r="AO89" s="22"/>
      <c r="AP89" s="22"/>
      <c r="AQ89" s="22"/>
      <c r="AR89" s="22"/>
      <c r="AS89" s="22"/>
      <c r="AT89" s="30"/>
      <c r="AU89" s="30"/>
      <c r="AV89" s="30"/>
      <c r="AW89" s="808"/>
      <c r="AX89" s="30"/>
      <c r="AY89" s="30"/>
      <c r="AZ89" s="30"/>
      <c r="BA89" s="30"/>
      <c r="BB89" s="30"/>
      <c r="BC89" s="30"/>
      <c r="BD89" s="30"/>
      <c r="BE89" s="808"/>
      <c r="BF89" s="30"/>
      <c r="BG89" s="30"/>
      <c r="BH89" s="30"/>
      <c r="BI89" s="30"/>
      <c r="BJ89" s="30"/>
      <c r="BK89" s="30"/>
      <c r="BL89" s="30"/>
      <c r="BM89" s="30"/>
      <c r="BN89" s="30"/>
      <c r="BO89" s="30"/>
      <c r="BP89" s="30"/>
      <c r="BQ89" s="596" t="s">
        <v>3661</v>
      </c>
      <c r="BR89" s="22" t="s">
        <v>3662</v>
      </c>
      <c r="BS89" s="30" t="s">
        <v>1511</v>
      </c>
      <c r="BT89" s="21" t="s">
        <v>4056</v>
      </c>
      <c r="BU89" s="30" t="s">
        <v>3698</v>
      </c>
      <c r="BV89" s="30"/>
      <c r="BW89" s="30" t="s">
        <v>4065</v>
      </c>
      <c r="BX89" s="21" t="s">
        <v>4056</v>
      </c>
      <c r="BY89" s="30" t="s">
        <v>1356</v>
      </c>
      <c r="BZ89" s="30"/>
      <c r="CA89" s="30" t="s">
        <v>3740</v>
      </c>
      <c r="CB89" s="30" t="s">
        <v>3950</v>
      </c>
      <c r="CC89" s="30" t="s">
        <v>4066</v>
      </c>
      <c r="CD89" s="30" t="s">
        <v>4056</v>
      </c>
      <c r="CE89" s="30"/>
      <c r="CF89" s="30"/>
      <c r="CG89" s="30" t="s">
        <v>3399</v>
      </c>
      <c r="CH89" s="30" t="s">
        <v>1230</v>
      </c>
      <c r="CI89" s="736" t="s">
        <v>4067</v>
      </c>
      <c r="CJ89" s="30"/>
    </row>
    <row r="90" spans="1:88" s="6" customFormat="1" ht="36.75" customHeight="1">
      <c r="A90" s="22">
        <v>30</v>
      </c>
      <c r="B90" s="602" t="s">
        <v>3884</v>
      </c>
      <c r="C90" s="596" t="s">
        <v>4068</v>
      </c>
      <c r="D90" s="560" t="s">
        <v>4069</v>
      </c>
      <c r="E90" s="22" t="s">
        <v>99</v>
      </c>
      <c r="F90" s="22">
        <v>2021</v>
      </c>
      <c r="G90" s="22">
        <v>2021</v>
      </c>
      <c r="H90" s="22">
        <v>10</v>
      </c>
      <c r="I90" s="22" t="s">
        <v>4070</v>
      </c>
      <c r="J90" s="603">
        <v>3500000</v>
      </c>
      <c r="K90" s="22" t="s">
        <v>3472</v>
      </c>
      <c r="L90" s="22" t="s">
        <v>4071</v>
      </c>
      <c r="M90" s="22" t="s">
        <v>3693</v>
      </c>
      <c r="N90" s="22" t="s">
        <v>9</v>
      </c>
      <c r="O90" s="22" t="s">
        <v>3686</v>
      </c>
      <c r="P90" s="22" t="s">
        <v>3687</v>
      </c>
      <c r="Q90" s="22">
        <v>6682237</v>
      </c>
      <c r="R90" s="22" t="s">
        <v>20</v>
      </c>
      <c r="S90" s="564" t="s">
        <v>2024</v>
      </c>
      <c r="T90" s="1046">
        <f t="shared" si="12"/>
        <v>3500000</v>
      </c>
      <c r="U90" s="22" t="s">
        <v>197</v>
      </c>
      <c r="V90" s="22"/>
      <c r="W90" s="22"/>
      <c r="X90" s="22" t="s">
        <v>3688</v>
      </c>
      <c r="Y90" s="22" t="s">
        <v>3687</v>
      </c>
      <c r="Z90" s="22">
        <v>8140</v>
      </c>
      <c r="AA90" s="563" t="s">
        <v>3760</v>
      </c>
      <c r="AB90" s="22">
        <v>6680618</v>
      </c>
      <c r="AC90" s="22" t="s">
        <v>2025</v>
      </c>
      <c r="AD90" s="22" t="s">
        <v>31</v>
      </c>
      <c r="AE90" s="915">
        <f>T90</f>
        <v>3500000</v>
      </c>
      <c r="AF90" s="22" t="s">
        <v>197</v>
      </c>
      <c r="AG90" s="22"/>
      <c r="AH90" s="22"/>
      <c r="AI90" s="22" t="s">
        <v>3694</v>
      </c>
      <c r="AJ90" s="22" t="s">
        <v>3687</v>
      </c>
      <c r="AK90" s="22">
        <v>6680627</v>
      </c>
      <c r="AL90" s="584" t="s">
        <v>2200</v>
      </c>
      <c r="AM90" s="21" t="s">
        <v>3989</v>
      </c>
      <c r="AN90" s="1064">
        <f>T90</f>
        <v>3500000</v>
      </c>
      <c r="AO90" s="22" t="s">
        <v>197</v>
      </c>
      <c r="AP90" s="22"/>
      <c r="AQ90" s="22"/>
      <c r="AR90" s="22" t="s">
        <v>3694</v>
      </c>
      <c r="AS90" s="22" t="s">
        <v>3687</v>
      </c>
      <c r="AT90" s="30"/>
      <c r="AU90" s="30"/>
      <c r="AV90" s="30"/>
      <c r="AW90" s="808"/>
      <c r="AX90" s="30"/>
      <c r="AY90" s="30"/>
      <c r="AZ90" s="30"/>
      <c r="BA90" s="30"/>
      <c r="BB90" s="30"/>
      <c r="BC90" s="30"/>
      <c r="BD90" s="30"/>
      <c r="BE90" s="808"/>
      <c r="BF90" s="30"/>
      <c r="BG90" s="30"/>
      <c r="BH90" s="30"/>
      <c r="BI90" s="30"/>
      <c r="BJ90" s="30"/>
      <c r="BK90" s="30"/>
      <c r="BL90" s="30"/>
      <c r="BM90" s="30"/>
      <c r="BN90" s="30"/>
      <c r="BO90" s="30"/>
      <c r="BP90" s="30"/>
      <c r="BQ90" s="596" t="s">
        <v>3661</v>
      </c>
      <c r="BR90" s="596" t="s">
        <v>3662</v>
      </c>
      <c r="BS90" s="30"/>
      <c r="BT90" s="21"/>
      <c r="BU90" s="30"/>
      <c r="BV90" s="30"/>
      <c r="BW90" s="30"/>
      <c r="BX90" s="21"/>
      <c r="BY90" s="30"/>
      <c r="BZ90" s="30"/>
      <c r="CA90" s="30"/>
      <c r="CB90" s="30"/>
      <c r="CC90" s="30"/>
      <c r="CD90" s="30"/>
      <c r="CE90" s="30"/>
      <c r="CF90" s="30"/>
      <c r="CG90" s="30" t="s">
        <v>4072</v>
      </c>
      <c r="CH90" s="30" t="s">
        <v>1230</v>
      </c>
      <c r="CI90" s="736" t="s">
        <v>1230</v>
      </c>
      <c r="CJ90" s="30"/>
    </row>
    <row r="91" spans="1:88" s="882" customFormat="1" ht="37.5" customHeight="1">
      <c r="A91" s="22">
        <v>31</v>
      </c>
      <c r="B91" s="602" t="s">
        <v>3884</v>
      </c>
      <c r="C91" s="596" t="s">
        <v>4073</v>
      </c>
      <c r="D91" s="560" t="s">
        <v>4074</v>
      </c>
      <c r="E91" s="22" t="s">
        <v>99</v>
      </c>
      <c r="F91" s="22">
        <v>2021</v>
      </c>
      <c r="G91" s="22">
        <v>2021</v>
      </c>
      <c r="H91" s="22">
        <v>8</v>
      </c>
      <c r="I91" s="22" t="s">
        <v>3944</v>
      </c>
      <c r="J91" s="603">
        <v>3000000</v>
      </c>
      <c r="K91" s="22" t="s">
        <v>3472</v>
      </c>
      <c r="L91" s="22" t="s">
        <v>1230</v>
      </c>
      <c r="M91" s="22" t="s">
        <v>3693</v>
      </c>
      <c r="N91" s="22" t="s">
        <v>9</v>
      </c>
      <c r="O91" s="22" t="s">
        <v>3686</v>
      </c>
      <c r="P91" s="22" t="s">
        <v>3687</v>
      </c>
      <c r="Q91" s="22">
        <v>6665306</v>
      </c>
      <c r="R91" s="22" t="s">
        <v>35</v>
      </c>
      <c r="S91" s="564" t="s">
        <v>2015</v>
      </c>
      <c r="T91" s="1046">
        <f t="shared" si="12"/>
        <v>3000000</v>
      </c>
      <c r="U91" s="22" t="s">
        <v>217</v>
      </c>
      <c r="V91" s="22"/>
      <c r="W91" s="22"/>
      <c r="X91" s="22" t="s">
        <v>3688</v>
      </c>
      <c r="Y91" s="22" t="s">
        <v>3687</v>
      </c>
      <c r="Z91" s="22">
        <v>8140</v>
      </c>
      <c r="AA91" s="563" t="s">
        <v>3760</v>
      </c>
      <c r="AB91" s="22">
        <v>6680648</v>
      </c>
      <c r="AC91" s="22" t="s">
        <v>1324</v>
      </c>
      <c r="AD91" s="22" t="s">
        <v>24</v>
      </c>
      <c r="AE91" s="915">
        <f>T91</f>
        <v>3000000</v>
      </c>
      <c r="AF91" s="22" t="s">
        <v>217</v>
      </c>
      <c r="AG91" s="22"/>
      <c r="AH91" s="22"/>
      <c r="AI91" s="22" t="s">
        <v>3688</v>
      </c>
      <c r="AJ91" s="22" t="s">
        <v>3687</v>
      </c>
      <c r="AK91" s="22">
        <v>6744406</v>
      </c>
      <c r="AL91" s="584" t="s">
        <v>1273</v>
      </c>
      <c r="AM91" s="22" t="s">
        <v>54</v>
      </c>
      <c r="AN91" s="1064">
        <f>T91</f>
        <v>3000000</v>
      </c>
      <c r="AO91" s="22" t="s">
        <v>217</v>
      </c>
      <c r="AP91" s="22"/>
      <c r="AQ91" s="22"/>
      <c r="AR91" s="22" t="s">
        <v>3688</v>
      </c>
      <c r="AS91" s="22" t="s">
        <v>3687</v>
      </c>
      <c r="AT91" s="30"/>
      <c r="AU91" s="30"/>
      <c r="AV91" s="30"/>
      <c r="AW91" s="808"/>
      <c r="AX91" s="30"/>
      <c r="AY91" s="30"/>
      <c r="AZ91" s="30"/>
      <c r="BA91" s="30"/>
      <c r="BB91" s="30"/>
      <c r="BC91" s="30"/>
      <c r="BD91" s="30"/>
      <c r="BE91" s="808"/>
      <c r="BF91" s="30"/>
      <c r="BG91" s="30"/>
      <c r="BH91" s="30"/>
      <c r="BI91" s="30"/>
      <c r="BJ91" s="30"/>
      <c r="BK91" s="30"/>
      <c r="BL91" s="30"/>
      <c r="BM91" s="30"/>
      <c r="BN91" s="30"/>
      <c r="BO91" s="30"/>
      <c r="BP91" s="30"/>
      <c r="BQ91" s="596" t="s">
        <v>3661</v>
      </c>
      <c r="BR91" s="596" t="s">
        <v>3662</v>
      </c>
      <c r="BS91" s="30"/>
      <c r="BT91" s="21"/>
      <c r="BU91" s="30"/>
      <c r="BV91" s="30"/>
      <c r="BW91" s="30"/>
      <c r="BX91" s="21"/>
      <c r="BY91" s="30"/>
      <c r="BZ91" s="30"/>
      <c r="CA91" s="30"/>
      <c r="CB91" s="30"/>
      <c r="CC91" s="30"/>
      <c r="CD91" s="30"/>
      <c r="CE91" s="30"/>
      <c r="CF91" s="30"/>
      <c r="CG91" s="30" t="s">
        <v>4075</v>
      </c>
      <c r="CH91" s="30" t="s">
        <v>4076</v>
      </c>
      <c r="CI91" s="736" t="s">
        <v>1230</v>
      </c>
      <c r="CJ91" s="30"/>
    </row>
    <row r="92" spans="1:88" s="6" customFormat="1" ht="48" customHeight="1">
      <c r="A92" s="22">
        <v>32</v>
      </c>
      <c r="B92" s="602" t="s">
        <v>3884</v>
      </c>
      <c r="C92" s="596" t="s">
        <v>4077</v>
      </c>
      <c r="D92" s="560" t="s">
        <v>4078</v>
      </c>
      <c r="E92" s="22" t="s">
        <v>91</v>
      </c>
      <c r="F92" s="22">
        <v>2021</v>
      </c>
      <c r="G92" s="22">
        <v>2021</v>
      </c>
      <c r="H92" s="22">
        <v>12</v>
      </c>
      <c r="I92" s="22" t="s">
        <v>3920</v>
      </c>
      <c r="J92" s="603">
        <v>16800000</v>
      </c>
      <c r="K92" s="22" t="s">
        <v>3472</v>
      </c>
      <c r="L92" s="22">
        <v>3</v>
      </c>
      <c r="M92" s="22" t="s">
        <v>3693</v>
      </c>
      <c r="N92" s="22" t="s">
        <v>9</v>
      </c>
      <c r="O92" s="22" t="s">
        <v>3686</v>
      </c>
      <c r="P92" s="22" t="s">
        <v>3687</v>
      </c>
      <c r="Q92" s="22">
        <v>6680641</v>
      </c>
      <c r="R92" s="22" t="s">
        <v>92</v>
      </c>
      <c r="S92" s="564" t="s">
        <v>2082</v>
      </c>
      <c r="T92" s="1046">
        <f t="shared" si="12"/>
        <v>16800000</v>
      </c>
      <c r="U92" s="22" t="s">
        <v>169</v>
      </c>
      <c r="V92" s="22"/>
      <c r="W92" s="22"/>
      <c r="X92" s="22" t="s">
        <v>3694</v>
      </c>
      <c r="Y92" s="22" t="s">
        <v>3687</v>
      </c>
      <c r="Z92" s="22">
        <v>8140</v>
      </c>
      <c r="AA92" s="563" t="s">
        <v>3760</v>
      </c>
      <c r="AB92" s="22">
        <v>6680678</v>
      </c>
      <c r="AC92" s="22" t="s">
        <v>2013</v>
      </c>
      <c r="AD92" s="22" t="s">
        <v>21</v>
      </c>
      <c r="AE92" s="915">
        <f>T92</f>
        <v>16800000</v>
      </c>
      <c r="AF92" s="22" t="s">
        <v>3945</v>
      </c>
      <c r="AG92" s="22"/>
      <c r="AH92" s="22"/>
      <c r="AI92" s="22" t="s">
        <v>3694</v>
      </c>
      <c r="AJ92" s="22" t="s">
        <v>3687</v>
      </c>
      <c r="AK92" s="22"/>
      <c r="AL92" s="584"/>
      <c r="AM92" s="22"/>
      <c r="AN92" s="1064"/>
      <c r="AO92" s="22"/>
      <c r="AP92" s="22"/>
      <c r="AQ92" s="22"/>
      <c r="AR92" s="22"/>
      <c r="AS92" s="22"/>
      <c r="AT92" s="30"/>
      <c r="AU92" s="30"/>
      <c r="AV92" s="30"/>
      <c r="AW92" s="808"/>
      <c r="AX92" s="30"/>
      <c r="AY92" s="30"/>
      <c r="AZ92" s="30"/>
      <c r="BA92" s="30"/>
      <c r="BB92" s="30"/>
      <c r="BC92" s="30"/>
      <c r="BD92" s="30"/>
      <c r="BE92" s="808"/>
      <c r="BF92" s="30"/>
      <c r="BG92" s="30"/>
      <c r="BH92" s="30"/>
      <c r="BI92" s="30"/>
      <c r="BJ92" s="30"/>
      <c r="BK92" s="30"/>
      <c r="BL92" s="30"/>
      <c r="BM92" s="30"/>
      <c r="BN92" s="30"/>
      <c r="BO92" s="30"/>
      <c r="BP92" s="30"/>
      <c r="BQ92" s="596" t="s">
        <v>3661</v>
      </c>
      <c r="BR92" s="596" t="s">
        <v>3662</v>
      </c>
      <c r="BS92" s="30" t="s">
        <v>838</v>
      </c>
      <c r="BT92" s="21" t="s">
        <v>3950</v>
      </c>
      <c r="BU92" s="30" t="s">
        <v>4079</v>
      </c>
      <c r="BV92" s="21" t="s">
        <v>3950</v>
      </c>
      <c r="BW92" s="30"/>
      <c r="BX92" s="21"/>
      <c r="BY92" s="30"/>
      <c r="BZ92" s="30"/>
      <c r="CA92" s="30"/>
      <c r="CB92" s="30"/>
      <c r="CC92" s="30"/>
      <c r="CD92" s="30"/>
      <c r="CE92" s="30"/>
      <c r="CF92" s="30"/>
      <c r="CG92" s="30" t="s">
        <v>4080</v>
      </c>
      <c r="CH92" s="30" t="s">
        <v>3888</v>
      </c>
      <c r="CI92" s="736" t="s">
        <v>4081</v>
      </c>
      <c r="CJ92" s="30"/>
    </row>
    <row r="93" spans="1:88" s="6" customFormat="1" ht="36" customHeight="1">
      <c r="A93" s="22">
        <v>33</v>
      </c>
      <c r="B93" s="602" t="s">
        <v>4082</v>
      </c>
      <c r="C93" s="22" t="s">
        <v>1230</v>
      </c>
      <c r="D93" s="560" t="s">
        <v>4083</v>
      </c>
      <c r="E93" s="22" t="s">
        <v>71</v>
      </c>
      <c r="F93" s="22">
        <v>2021</v>
      </c>
      <c r="G93" s="22">
        <v>2021</v>
      </c>
      <c r="H93" s="22">
        <v>6</v>
      </c>
      <c r="I93" s="22" t="s">
        <v>3944</v>
      </c>
      <c r="J93" s="603">
        <v>0</v>
      </c>
      <c r="K93" s="22" t="s">
        <v>3472</v>
      </c>
      <c r="L93" s="22">
        <v>2</v>
      </c>
      <c r="M93" s="22" t="s">
        <v>4084</v>
      </c>
      <c r="N93" s="22" t="s">
        <v>9</v>
      </c>
      <c r="O93" s="22" t="s">
        <v>3686</v>
      </c>
      <c r="P93" s="22" t="s">
        <v>3687</v>
      </c>
      <c r="Q93" s="22">
        <v>6680612</v>
      </c>
      <c r="R93" s="22" t="s">
        <v>26</v>
      </c>
      <c r="S93" s="564" t="s">
        <v>1248</v>
      </c>
      <c r="T93" s="1046">
        <f t="shared" si="12"/>
        <v>0</v>
      </c>
      <c r="U93" s="22" t="s">
        <v>176</v>
      </c>
      <c r="V93" s="22"/>
      <c r="W93" s="22"/>
      <c r="X93" s="22" t="s">
        <v>3694</v>
      </c>
      <c r="Y93" s="22" t="s">
        <v>3687</v>
      </c>
      <c r="Z93" s="22">
        <v>8140</v>
      </c>
      <c r="AA93" s="563" t="s">
        <v>3760</v>
      </c>
      <c r="AB93" s="22"/>
      <c r="AC93" s="22"/>
      <c r="AD93" s="22"/>
      <c r="AE93" s="915"/>
      <c r="AF93" s="22"/>
      <c r="AG93" s="22"/>
      <c r="AH93" s="22"/>
      <c r="AI93" s="22"/>
      <c r="AJ93" s="22"/>
      <c r="AK93" s="22"/>
      <c r="AL93" s="584"/>
      <c r="AM93" s="22"/>
      <c r="AN93" s="1064"/>
      <c r="AO93" s="22"/>
      <c r="AP93" s="22"/>
      <c r="AQ93" s="22"/>
      <c r="AR93" s="22"/>
      <c r="AS93" s="22"/>
      <c r="AT93" s="30"/>
      <c r="AU93" s="30"/>
      <c r="AV93" s="30"/>
      <c r="AW93" s="808"/>
      <c r="AX93" s="30"/>
      <c r="AY93" s="30"/>
      <c r="AZ93" s="30"/>
      <c r="BA93" s="30"/>
      <c r="BB93" s="30"/>
      <c r="BC93" s="30"/>
      <c r="BD93" s="30"/>
      <c r="BE93" s="808"/>
      <c r="BF93" s="30"/>
      <c r="BG93" s="30"/>
      <c r="BH93" s="30"/>
      <c r="BI93" s="30"/>
      <c r="BJ93" s="30"/>
      <c r="BK93" s="30"/>
      <c r="BL93" s="30"/>
      <c r="BM93" s="30"/>
      <c r="BN93" s="30"/>
      <c r="BO93" s="30"/>
      <c r="BP93" s="30"/>
      <c r="BQ93" s="22" t="s">
        <v>3661</v>
      </c>
      <c r="BR93" s="596" t="s">
        <v>3662</v>
      </c>
      <c r="BS93" s="30" t="s">
        <v>3946</v>
      </c>
      <c r="BT93" s="21" t="s">
        <v>3955</v>
      </c>
      <c r="BU93" s="30" t="s">
        <v>777</v>
      </c>
      <c r="BV93" s="21" t="s">
        <v>3955</v>
      </c>
      <c r="BW93" s="30"/>
      <c r="BX93" s="21"/>
      <c r="BY93" s="30"/>
      <c r="BZ93" s="30"/>
      <c r="CA93" s="30"/>
      <c r="CB93" s="30"/>
      <c r="CC93" s="30"/>
      <c r="CD93" s="30"/>
      <c r="CE93" s="30"/>
      <c r="CF93" s="30"/>
      <c r="CG93" s="30" t="s">
        <v>3752</v>
      </c>
      <c r="CH93" s="30" t="s">
        <v>3888</v>
      </c>
      <c r="CI93" s="736" t="s">
        <v>1230</v>
      </c>
      <c r="CJ93" s="30"/>
    </row>
    <row r="94" spans="1:88" s="882" customFormat="1" ht="72" customHeight="1">
      <c r="A94" s="22">
        <v>34</v>
      </c>
      <c r="B94" s="602" t="s">
        <v>4082</v>
      </c>
      <c r="C94" s="22" t="s">
        <v>1230</v>
      </c>
      <c r="D94" s="560" t="s">
        <v>4085</v>
      </c>
      <c r="E94" s="22" t="s">
        <v>71</v>
      </c>
      <c r="F94" s="22">
        <v>2021</v>
      </c>
      <c r="G94" s="22">
        <v>2021</v>
      </c>
      <c r="H94" s="22">
        <v>6</v>
      </c>
      <c r="I94" s="22" t="s">
        <v>3685</v>
      </c>
      <c r="J94" s="603">
        <v>0</v>
      </c>
      <c r="K94" s="22" t="s">
        <v>3472</v>
      </c>
      <c r="L94" s="22">
        <v>3</v>
      </c>
      <c r="M94" s="22" t="s">
        <v>4084</v>
      </c>
      <c r="N94" s="22" t="s">
        <v>9</v>
      </c>
      <c r="O94" s="22" t="s">
        <v>3686</v>
      </c>
      <c r="P94" s="22" t="s">
        <v>3687</v>
      </c>
      <c r="Q94" s="22">
        <v>6680631</v>
      </c>
      <c r="R94" s="22" t="s">
        <v>76</v>
      </c>
      <c r="S94" s="564" t="s">
        <v>2058</v>
      </c>
      <c r="T94" s="1046">
        <f t="shared" si="12"/>
        <v>0</v>
      </c>
      <c r="U94" s="22" t="s">
        <v>176</v>
      </c>
      <c r="V94" s="22"/>
      <c r="W94" s="22"/>
      <c r="X94" s="22" t="s">
        <v>3694</v>
      </c>
      <c r="Y94" s="22" t="s">
        <v>3687</v>
      </c>
      <c r="Z94" s="22">
        <v>8140</v>
      </c>
      <c r="AA94" s="563" t="s">
        <v>3760</v>
      </c>
      <c r="AB94" s="22">
        <v>6680648</v>
      </c>
      <c r="AC94" s="22" t="s">
        <v>1324</v>
      </c>
      <c r="AD94" s="22" t="s">
        <v>24</v>
      </c>
      <c r="AE94" s="915">
        <f>T94</f>
        <v>0</v>
      </c>
      <c r="AF94" s="22" t="s">
        <v>217</v>
      </c>
      <c r="AG94" s="22"/>
      <c r="AH94" s="22"/>
      <c r="AI94" s="22" t="s">
        <v>3688</v>
      </c>
      <c r="AJ94" s="22" t="s">
        <v>3687</v>
      </c>
      <c r="AK94" s="22">
        <v>6718390</v>
      </c>
      <c r="AL94" s="564" t="s">
        <v>4086</v>
      </c>
      <c r="AM94" s="22" t="s">
        <v>1463</v>
      </c>
      <c r="AN94" s="1064">
        <f t="shared" ref="AN94:AN101" si="13">T94</f>
        <v>0</v>
      </c>
      <c r="AO94" s="22" t="s">
        <v>4087</v>
      </c>
      <c r="AP94" s="22"/>
      <c r="AQ94" s="22"/>
      <c r="AR94" s="22" t="s">
        <v>4088</v>
      </c>
      <c r="AS94" s="22" t="s">
        <v>464</v>
      </c>
      <c r="AT94" s="30">
        <v>5999348</v>
      </c>
      <c r="AU94" s="1058" t="s">
        <v>4089</v>
      </c>
      <c r="AV94" s="30" t="s">
        <v>1479</v>
      </c>
      <c r="AW94" s="808">
        <f>T94</f>
        <v>0</v>
      </c>
      <c r="AX94" s="30" t="s">
        <v>4090</v>
      </c>
      <c r="AY94" s="30"/>
      <c r="AZ94" s="30" t="s">
        <v>4091</v>
      </c>
      <c r="BA94" s="30" t="s">
        <v>4092</v>
      </c>
      <c r="BB94" s="30"/>
      <c r="BC94" s="30"/>
      <c r="BD94" s="30"/>
      <c r="BE94" s="808"/>
      <c r="BF94" s="30"/>
      <c r="BG94" s="30"/>
      <c r="BH94" s="30"/>
      <c r="BI94" s="30"/>
      <c r="BJ94" s="30"/>
      <c r="BK94" s="30"/>
      <c r="BL94" s="30"/>
      <c r="BM94" s="30"/>
      <c r="BN94" s="30"/>
      <c r="BO94" s="30"/>
      <c r="BP94" s="30"/>
      <c r="BQ94" s="596" t="s">
        <v>3661</v>
      </c>
      <c r="BR94" s="596" t="s">
        <v>3662</v>
      </c>
      <c r="BS94" s="30" t="s">
        <v>4093</v>
      </c>
      <c r="BT94" s="21"/>
      <c r="BU94" s="30" t="s">
        <v>3384</v>
      </c>
      <c r="BV94" s="21" t="s">
        <v>3955</v>
      </c>
      <c r="BW94" s="30"/>
      <c r="BX94" s="21"/>
      <c r="BY94" s="30"/>
      <c r="BZ94" s="30"/>
      <c r="CA94" s="30"/>
      <c r="CB94" s="30"/>
      <c r="CC94" s="30"/>
      <c r="CD94" s="30"/>
      <c r="CE94" s="30"/>
      <c r="CF94" s="30"/>
      <c r="CG94" s="30" t="s">
        <v>4094</v>
      </c>
      <c r="CH94" s="30" t="s">
        <v>3911</v>
      </c>
      <c r="CI94" s="736" t="s">
        <v>4095</v>
      </c>
      <c r="CJ94" s="30" t="s">
        <v>3888</v>
      </c>
    </row>
    <row r="95" spans="1:88" s="6" customFormat="1" ht="48" customHeight="1">
      <c r="A95" s="22">
        <v>35</v>
      </c>
      <c r="B95" s="602" t="s">
        <v>4082</v>
      </c>
      <c r="C95" s="22" t="s">
        <v>1230</v>
      </c>
      <c r="D95" s="560" t="s">
        <v>4096</v>
      </c>
      <c r="E95" s="22" t="s">
        <v>71</v>
      </c>
      <c r="F95" s="22">
        <v>2021</v>
      </c>
      <c r="G95" s="22">
        <v>2021</v>
      </c>
      <c r="H95" s="22">
        <v>12</v>
      </c>
      <c r="I95" s="22" t="s">
        <v>3984</v>
      </c>
      <c r="J95" s="603">
        <v>0</v>
      </c>
      <c r="K95" s="22" t="s">
        <v>3472</v>
      </c>
      <c r="L95" s="22">
        <v>3</v>
      </c>
      <c r="M95" s="22" t="s">
        <v>4084</v>
      </c>
      <c r="N95" s="22" t="s">
        <v>9</v>
      </c>
      <c r="O95" s="22" t="s">
        <v>3686</v>
      </c>
      <c r="P95" s="22" t="s">
        <v>3687</v>
      </c>
      <c r="Q95" s="22">
        <v>6680629</v>
      </c>
      <c r="R95" s="22" t="s">
        <v>34</v>
      </c>
      <c r="S95" s="564" t="s">
        <v>2712</v>
      </c>
      <c r="T95" s="1046">
        <f t="shared" si="12"/>
        <v>0</v>
      </c>
      <c r="U95" s="22" t="s">
        <v>169</v>
      </c>
      <c r="V95" s="22"/>
      <c r="W95" s="22"/>
      <c r="X95" s="22" t="s">
        <v>3694</v>
      </c>
      <c r="Y95" s="22" t="s">
        <v>3687</v>
      </c>
      <c r="Z95" s="22">
        <v>8140</v>
      </c>
      <c r="AA95" s="563" t="s">
        <v>3760</v>
      </c>
      <c r="AB95" s="22"/>
      <c r="AC95" s="22"/>
      <c r="AD95" s="22"/>
      <c r="AE95" s="915"/>
      <c r="AF95" s="22"/>
      <c r="AG95" s="22"/>
      <c r="AH95" s="22"/>
      <c r="AI95" s="22"/>
      <c r="AJ95" s="22"/>
      <c r="AK95" s="22">
        <v>6680633</v>
      </c>
      <c r="AL95" s="564" t="s">
        <v>3791</v>
      </c>
      <c r="AM95" s="22" t="s">
        <v>25</v>
      </c>
      <c r="AN95" s="1064">
        <f t="shared" si="13"/>
        <v>0</v>
      </c>
      <c r="AO95" s="22" t="s">
        <v>179</v>
      </c>
      <c r="AP95" s="22" t="s">
        <v>217</v>
      </c>
      <c r="AQ95" s="22"/>
      <c r="AR95" s="22" t="s">
        <v>3688</v>
      </c>
      <c r="AS95" s="22" t="s">
        <v>3687</v>
      </c>
      <c r="AT95" s="30"/>
      <c r="AU95" s="30"/>
      <c r="AV95" s="30"/>
      <c r="AW95" s="808"/>
      <c r="AX95" s="30"/>
      <c r="AY95" s="30"/>
      <c r="AZ95" s="30"/>
      <c r="BA95" s="30"/>
      <c r="BB95" s="30"/>
      <c r="BC95" s="30"/>
      <c r="BD95" s="30"/>
      <c r="BE95" s="808"/>
      <c r="BF95" s="30"/>
      <c r="BG95" s="30"/>
      <c r="BH95" s="30"/>
      <c r="BI95" s="30"/>
      <c r="BJ95" s="30"/>
      <c r="BK95" s="30"/>
      <c r="BL95" s="30"/>
      <c r="BM95" s="30"/>
      <c r="BN95" s="30"/>
      <c r="BO95" s="30"/>
      <c r="BP95" s="30"/>
      <c r="BQ95" s="596" t="s">
        <v>3661</v>
      </c>
      <c r="BR95" s="22" t="s">
        <v>3662</v>
      </c>
      <c r="BS95" s="30" t="s">
        <v>4097</v>
      </c>
      <c r="BT95" s="21"/>
      <c r="BU95" s="30" t="s">
        <v>4098</v>
      </c>
      <c r="BV95" s="30"/>
      <c r="BW95" s="30"/>
      <c r="BX95" s="21"/>
      <c r="BY95" s="30"/>
      <c r="BZ95" s="30"/>
      <c r="CA95" s="30"/>
      <c r="CB95" s="30"/>
      <c r="CC95" s="30"/>
      <c r="CD95" s="30"/>
      <c r="CE95" s="30"/>
      <c r="CF95" s="30"/>
      <c r="CG95" s="30" t="s">
        <v>3721</v>
      </c>
      <c r="CH95" s="30" t="s">
        <v>1230</v>
      </c>
      <c r="CI95" s="736" t="s">
        <v>1230</v>
      </c>
      <c r="CJ95" s="30"/>
    </row>
    <row r="96" spans="1:88" s="882" customFormat="1" ht="48" customHeight="1">
      <c r="A96" s="22">
        <v>36</v>
      </c>
      <c r="B96" s="602" t="s">
        <v>4082</v>
      </c>
      <c r="C96" s="22" t="s">
        <v>1230</v>
      </c>
      <c r="D96" s="560" t="s">
        <v>4099</v>
      </c>
      <c r="E96" s="22" t="s">
        <v>71</v>
      </c>
      <c r="F96" s="22">
        <v>2021</v>
      </c>
      <c r="G96" s="22">
        <v>2021</v>
      </c>
      <c r="H96" s="22">
        <v>6</v>
      </c>
      <c r="I96" s="22" t="s">
        <v>3685</v>
      </c>
      <c r="J96" s="603">
        <v>0</v>
      </c>
      <c r="K96" s="22" t="s">
        <v>3472</v>
      </c>
      <c r="L96" s="22">
        <v>3</v>
      </c>
      <c r="M96" s="22" t="s">
        <v>4084</v>
      </c>
      <c r="N96" s="22" t="s">
        <v>9</v>
      </c>
      <c r="O96" s="22" t="s">
        <v>3686</v>
      </c>
      <c r="P96" s="22" t="s">
        <v>3687</v>
      </c>
      <c r="Q96" s="22">
        <v>6680645</v>
      </c>
      <c r="R96" s="22" t="s">
        <v>81</v>
      </c>
      <c r="S96" s="564" t="s">
        <v>3137</v>
      </c>
      <c r="T96" s="1046">
        <f t="shared" si="12"/>
        <v>0</v>
      </c>
      <c r="U96" s="22" t="s">
        <v>172</v>
      </c>
      <c r="V96" s="22"/>
      <c r="W96" s="22"/>
      <c r="X96" s="22" t="s">
        <v>3694</v>
      </c>
      <c r="Y96" s="22" t="s">
        <v>3687</v>
      </c>
      <c r="Z96" s="22">
        <v>8140</v>
      </c>
      <c r="AA96" s="563" t="s">
        <v>3760</v>
      </c>
      <c r="AB96" s="22">
        <v>6805206</v>
      </c>
      <c r="AC96" s="22">
        <v>8920230021</v>
      </c>
      <c r="AD96" s="22" t="s">
        <v>72</v>
      </c>
      <c r="AE96" s="915">
        <f>T96</f>
        <v>0</v>
      </c>
      <c r="AF96" s="22" t="s">
        <v>217</v>
      </c>
      <c r="AG96" s="22"/>
      <c r="AH96" s="22"/>
      <c r="AI96" s="22" t="s">
        <v>3688</v>
      </c>
      <c r="AJ96" s="22" t="s">
        <v>3687</v>
      </c>
      <c r="AK96" s="22">
        <v>6680678</v>
      </c>
      <c r="AL96" s="584" t="s">
        <v>2013</v>
      </c>
      <c r="AM96" s="22" t="s">
        <v>21</v>
      </c>
      <c r="AN96" s="1064">
        <f t="shared" si="13"/>
        <v>0</v>
      </c>
      <c r="AO96" s="22" t="s">
        <v>3945</v>
      </c>
      <c r="AP96" s="22"/>
      <c r="AQ96" s="22"/>
      <c r="AR96" s="22" t="s">
        <v>3694</v>
      </c>
      <c r="AS96" s="22" t="s">
        <v>3687</v>
      </c>
      <c r="AT96" s="30"/>
      <c r="AU96" s="30"/>
      <c r="AV96" s="30"/>
      <c r="AW96" s="808"/>
      <c r="AX96" s="30"/>
      <c r="AY96" s="30"/>
      <c r="AZ96" s="30"/>
      <c r="BA96" s="30"/>
      <c r="BB96" s="30"/>
      <c r="BC96" s="30"/>
      <c r="BD96" s="30"/>
      <c r="BE96" s="808"/>
      <c r="BF96" s="30"/>
      <c r="BG96" s="30"/>
      <c r="BH96" s="30"/>
      <c r="BI96" s="30"/>
      <c r="BJ96" s="30"/>
      <c r="BK96" s="30"/>
      <c r="BL96" s="30"/>
      <c r="BM96" s="30"/>
      <c r="BN96" s="30"/>
      <c r="BO96" s="30"/>
      <c r="BP96" s="30"/>
      <c r="BQ96" s="596" t="s">
        <v>3661</v>
      </c>
      <c r="BR96" s="596" t="s">
        <v>3662</v>
      </c>
      <c r="BS96" s="30" t="s">
        <v>4100</v>
      </c>
      <c r="BT96" s="21"/>
      <c r="BU96" s="30" t="s">
        <v>3138</v>
      </c>
      <c r="BV96" s="30"/>
      <c r="BW96" s="30"/>
      <c r="BX96" s="21"/>
      <c r="BY96" s="30"/>
      <c r="BZ96" s="30"/>
      <c r="CA96" s="30"/>
      <c r="CB96" s="30"/>
      <c r="CC96" s="30"/>
      <c r="CD96" s="30"/>
      <c r="CE96" s="30"/>
      <c r="CF96" s="30"/>
      <c r="CG96" s="30" t="s">
        <v>4101</v>
      </c>
      <c r="CH96" s="30" t="s">
        <v>1230</v>
      </c>
      <c r="CI96" s="736" t="s">
        <v>1230</v>
      </c>
      <c r="CJ96" s="30"/>
    </row>
    <row r="97" spans="1:88" s="882" customFormat="1" ht="60" customHeight="1">
      <c r="A97" s="22">
        <v>37</v>
      </c>
      <c r="B97" s="602" t="s">
        <v>4082</v>
      </c>
      <c r="C97" s="22" t="s">
        <v>1230</v>
      </c>
      <c r="D97" s="560" t="s">
        <v>4102</v>
      </c>
      <c r="E97" s="22" t="s">
        <v>71</v>
      </c>
      <c r="F97" s="22">
        <v>2021</v>
      </c>
      <c r="G97" s="22">
        <v>2021</v>
      </c>
      <c r="H97" s="22">
        <v>12</v>
      </c>
      <c r="I97" s="22" t="s">
        <v>3776</v>
      </c>
      <c r="J97" s="603">
        <v>0</v>
      </c>
      <c r="K97" s="22" t="s">
        <v>3472</v>
      </c>
      <c r="L97" s="22">
        <v>3</v>
      </c>
      <c r="M97" s="22" t="s">
        <v>4084</v>
      </c>
      <c r="N97" s="22" t="s">
        <v>9</v>
      </c>
      <c r="O97" s="22" t="s">
        <v>3686</v>
      </c>
      <c r="P97" s="22" t="s">
        <v>3687</v>
      </c>
      <c r="Q97" s="22">
        <v>6680622</v>
      </c>
      <c r="R97" s="22" t="s">
        <v>4041</v>
      </c>
      <c r="S97" s="564" t="s">
        <v>1271</v>
      </c>
      <c r="T97" s="1046">
        <f t="shared" si="12"/>
        <v>0</v>
      </c>
      <c r="U97" s="22" t="s">
        <v>207</v>
      </c>
      <c r="V97" s="22"/>
      <c r="W97" s="22"/>
      <c r="X97" s="22" t="s">
        <v>3688</v>
      </c>
      <c r="Y97" s="22" t="s">
        <v>3687</v>
      </c>
      <c r="Z97" s="22">
        <v>8140</v>
      </c>
      <c r="AA97" s="563" t="s">
        <v>3760</v>
      </c>
      <c r="AB97" s="22">
        <v>6680623</v>
      </c>
      <c r="AC97" s="22" t="s">
        <v>2129</v>
      </c>
      <c r="AD97" s="22" t="s">
        <v>37</v>
      </c>
      <c r="AE97" s="915">
        <f>T97</f>
        <v>0</v>
      </c>
      <c r="AF97" s="22" t="s">
        <v>217</v>
      </c>
      <c r="AG97" s="22"/>
      <c r="AH97" s="22"/>
      <c r="AI97" s="22" t="s">
        <v>3688</v>
      </c>
      <c r="AJ97" s="22" t="s">
        <v>3687</v>
      </c>
      <c r="AK97" s="22">
        <v>259781</v>
      </c>
      <c r="AL97" s="584" t="s">
        <v>1270</v>
      </c>
      <c r="AM97" s="22" t="s">
        <v>33</v>
      </c>
      <c r="AN97" s="1064">
        <f t="shared" si="13"/>
        <v>0</v>
      </c>
      <c r="AO97" s="22" t="s">
        <v>207</v>
      </c>
      <c r="AP97" s="22" t="s">
        <v>217</v>
      </c>
      <c r="AQ97" s="22"/>
      <c r="AR97" s="22" t="s">
        <v>3688</v>
      </c>
      <c r="AS97" s="22" t="s">
        <v>3687</v>
      </c>
      <c r="AT97" s="30"/>
      <c r="AU97" s="30"/>
      <c r="AV97" s="30"/>
      <c r="AW97" s="808"/>
      <c r="AX97" s="30"/>
      <c r="AY97" s="30"/>
      <c r="AZ97" s="30"/>
      <c r="BA97" s="30"/>
      <c r="BB97" s="30"/>
      <c r="BC97" s="30"/>
      <c r="BD97" s="30"/>
      <c r="BE97" s="808"/>
      <c r="BF97" s="30"/>
      <c r="BG97" s="30"/>
      <c r="BH97" s="30"/>
      <c r="BI97" s="30"/>
      <c r="BJ97" s="30"/>
      <c r="BK97" s="30"/>
      <c r="BL97" s="30"/>
      <c r="BM97" s="30"/>
      <c r="BN97" s="30"/>
      <c r="BO97" s="30"/>
      <c r="BP97" s="30"/>
      <c r="BQ97" s="596" t="s">
        <v>3661</v>
      </c>
      <c r="BR97" s="596" t="s">
        <v>3662</v>
      </c>
      <c r="BS97" s="30" t="s">
        <v>4103</v>
      </c>
      <c r="BT97" s="21"/>
      <c r="BU97" s="30" t="s">
        <v>4104</v>
      </c>
      <c r="BV97" s="30"/>
      <c r="BW97" s="30"/>
      <c r="BX97" s="21"/>
      <c r="BY97" s="30"/>
      <c r="BZ97" s="30"/>
      <c r="CA97" s="30"/>
      <c r="CB97" s="30"/>
      <c r="CC97" s="30"/>
      <c r="CD97" s="30"/>
      <c r="CE97" s="30"/>
      <c r="CF97" s="30"/>
      <c r="CG97" s="30" t="s">
        <v>3370</v>
      </c>
      <c r="CH97" s="30" t="s">
        <v>3911</v>
      </c>
      <c r="CI97" s="736" t="s">
        <v>4105</v>
      </c>
      <c r="CJ97" s="30" t="s">
        <v>3911</v>
      </c>
    </row>
    <row r="98" spans="1:88" s="6" customFormat="1" ht="48" customHeight="1">
      <c r="A98" s="22">
        <v>38</v>
      </c>
      <c r="B98" s="602" t="s">
        <v>4082</v>
      </c>
      <c r="C98" s="22" t="s">
        <v>1230</v>
      </c>
      <c r="D98" s="560" t="s">
        <v>4106</v>
      </c>
      <c r="E98" s="22" t="s">
        <v>71</v>
      </c>
      <c r="F98" s="22">
        <v>2021</v>
      </c>
      <c r="G98" s="22">
        <v>2021</v>
      </c>
      <c r="H98" s="22">
        <v>6</v>
      </c>
      <c r="I98" s="22" t="s">
        <v>4070</v>
      </c>
      <c r="J98" s="603">
        <v>0</v>
      </c>
      <c r="K98" s="22" t="s">
        <v>3472</v>
      </c>
      <c r="L98" s="22" t="s">
        <v>4107</v>
      </c>
      <c r="M98" s="22" t="s">
        <v>4084</v>
      </c>
      <c r="N98" s="22" t="s">
        <v>9</v>
      </c>
      <c r="O98" s="22" t="s">
        <v>3686</v>
      </c>
      <c r="P98" s="22" t="s">
        <v>3687</v>
      </c>
      <c r="Q98" s="22">
        <v>6805206</v>
      </c>
      <c r="R98" s="22" t="s">
        <v>72</v>
      </c>
      <c r="S98" s="588">
        <v>8920230021</v>
      </c>
      <c r="T98" s="1046">
        <f t="shared" si="12"/>
        <v>0</v>
      </c>
      <c r="U98" s="22" t="s">
        <v>207</v>
      </c>
      <c r="V98" s="22"/>
      <c r="W98" s="22"/>
      <c r="X98" s="22" t="s">
        <v>3688</v>
      </c>
      <c r="Y98" s="22" t="s">
        <v>3687</v>
      </c>
      <c r="Z98" s="22">
        <v>8140</v>
      </c>
      <c r="AA98" s="563" t="s">
        <v>3760</v>
      </c>
      <c r="AB98" s="22">
        <v>6805479</v>
      </c>
      <c r="AC98" s="22" t="s">
        <v>4108</v>
      </c>
      <c r="AD98" s="22" t="s">
        <v>3485</v>
      </c>
      <c r="AE98" s="915">
        <f>T98</f>
        <v>0</v>
      </c>
      <c r="AF98" s="22"/>
      <c r="AG98" s="22"/>
      <c r="AH98" s="22"/>
      <c r="AI98" s="22"/>
      <c r="AJ98" s="22"/>
      <c r="AK98" s="22">
        <v>6680726</v>
      </c>
      <c r="AL98" s="584" t="s">
        <v>1231</v>
      </c>
      <c r="AM98" s="22" t="s">
        <v>93</v>
      </c>
      <c r="AN98" s="1064">
        <f t="shared" si="13"/>
        <v>0</v>
      </c>
      <c r="AO98" s="22" t="s">
        <v>179</v>
      </c>
      <c r="AP98" s="22"/>
      <c r="AQ98" s="22"/>
      <c r="AR98" s="22" t="s">
        <v>3694</v>
      </c>
      <c r="AS98" s="22" t="s">
        <v>3687</v>
      </c>
      <c r="AT98" s="30"/>
      <c r="AU98" s="30"/>
      <c r="AV98" s="30"/>
      <c r="AW98" s="808"/>
      <c r="AX98" s="30"/>
      <c r="AY98" s="30"/>
      <c r="AZ98" s="30"/>
      <c r="BA98" s="30"/>
      <c r="BB98" s="30"/>
      <c r="BC98" s="30"/>
      <c r="BD98" s="30"/>
      <c r="BE98" s="808"/>
      <c r="BF98" s="30"/>
      <c r="BG98" s="30"/>
      <c r="BH98" s="30"/>
      <c r="BI98" s="30"/>
      <c r="BJ98" s="30"/>
      <c r="BK98" s="30"/>
      <c r="BL98" s="30"/>
      <c r="BM98" s="30"/>
      <c r="BN98" s="30"/>
      <c r="BO98" s="30"/>
      <c r="BP98" s="30"/>
      <c r="BQ98" s="596" t="s">
        <v>3661</v>
      </c>
      <c r="BR98" s="596" t="s">
        <v>3662</v>
      </c>
      <c r="BS98" s="30" t="s">
        <v>4109</v>
      </c>
      <c r="BT98" s="21"/>
      <c r="BU98" s="30"/>
      <c r="BV98" s="30"/>
      <c r="BW98" s="30"/>
      <c r="BX98" s="21"/>
      <c r="BY98" s="30"/>
      <c r="BZ98" s="30"/>
      <c r="CA98" s="30"/>
      <c r="CB98" s="30"/>
      <c r="CC98" s="30"/>
      <c r="CD98" s="30"/>
      <c r="CE98" s="30"/>
      <c r="CF98" s="30"/>
      <c r="CG98" s="30" t="s">
        <v>4107</v>
      </c>
      <c r="CH98" s="30" t="s">
        <v>1230</v>
      </c>
      <c r="CI98" s="736" t="s">
        <v>4110</v>
      </c>
      <c r="CJ98" s="30"/>
    </row>
    <row r="99" spans="1:88" s="6" customFormat="1" ht="48" customHeight="1">
      <c r="A99" s="22">
        <v>39</v>
      </c>
      <c r="B99" s="602" t="s">
        <v>4082</v>
      </c>
      <c r="C99" s="22" t="s">
        <v>1230</v>
      </c>
      <c r="D99" s="560" t="s">
        <v>4111</v>
      </c>
      <c r="E99" s="22" t="s">
        <v>71</v>
      </c>
      <c r="F99" s="22">
        <v>2021</v>
      </c>
      <c r="G99" s="22">
        <v>2021</v>
      </c>
      <c r="H99" s="22">
        <v>6</v>
      </c>
      <c r="I99" s="22" t="s">
        <v>4070</v>
      </c>
      <c r="J99" s="603">
        <v>0</v>
      </c>
      <c r="K99" s="22" t="s">
        <v>3472</v>
      </c>
      <c r="L99" s="22">
        <v>3</v>
      </c>
      <c r="M99" s="22" t="s">
        <v>4084</v>
      </c>
      <c r="N99" s="22" t="s">
        <v>9</v>
      </c>
      <c r="O99" s="22" t="s">
        <v>3686</v>
      </c>
      <c r="P99" s="22" t="s">
        <v>3687</v>
      </c>
      <c r="Q99" s="22">
        <v>6756289</v>
      </c>
      <c r="R99" s="22" t="s">
        <v>80</v>
      </c>
      <c r="S99" s="564" t="s">
        <v>2043</v>
      </c>
      <c r="T99" s="1046">
        <f t="shared" si="12"/>
        <v>0</v>
      </c>
      <c r="U99" s="22" t="s">
        <v>269</v>
      </c>
      <c r="V99" s="22"/>
      <c r="W99" s="22"/>
      <c r="X99" s="22" t="s">
        <v>3694</v>
      </c>
      <c r="Y99" s="22" t="s">
        <v>3687</v>
      </c>
      <c r="Z99" s="22">
        <v>8140</v>
      </c>
      <c r="AA99" s="563" t="s">
        <v>3760</v>
      </c>
      <c r="AB99" s="22">
        <v>6778519</v>
      </c>
      <c r="AC99" s="22" t="s">
        <v>2164</v>
      </c>
      <c r="AD99" s="22" t="s">
        <v>321</v>
      </c>
      <c r="AE99" s="915">
        <f>T99</f>
        <v>0</v>
      </c>
      <c r="AF99" s="22" t="s">
        <v>269</v>
      </c>
      <c r="AG99" s="22"/>
      <c r="AH99" s="22"/>
      <c r="AI99" s="22" t="s">
        <v>3694</v>
      </c>
      <c r="AJ99" s="22" t="s">
        <v>3687</v>
      </c>
      <c r="AK99" s="22">
        <v>6784457</v>
      </c>
      <c r="AL99" s="584" t="s">
        <v>2042</v>
      </c>
      <c r="AM99" s="21" t="s">
        <v>51</v>
      </c>
      <c r="AN99" s="1064">
        <f t="shared" si="13"/>
        <v>0</v>
      </c>
      <c r="AO99" s="22" t="s">
        <v>269</v>
      </c>
      <c r="AP99" s="22"/>
      <c r="AQ99" s="22"/>
      <c r="AR99" s="22" t="s">
        <v>3694</v>
      </c>
      <c r="AS99" s="22" t="s">
        <v>3687</v>
      </c>
      <c r="AT99" s="30"/>
      <c r="AU99" s="30"/>
      <c r="AV99" s="30"/>
      <c r="AW99" s="808"/>
      <c r="AX99" s="30"/>
      <c r="AY99" s="30"/>
      <c r="AZ99" s="30"/>
      <c r="BA99" s="30"/>
      <c r="BB99" s="30"/>
      <c r="BC99" s="30"/>
      <c r="BD99" s="30"/>
      <c r="BE99" s="808"/>
      <c r="BF99" s="30"/>
      <c r="BG99" s="30"/>
      <c r="BH99" s="30"/>
      <c r="BI99" s="30"/>
      <c r="BJ99" s="30"/>
      <c r="BK99" s="30"/>
      <c r="BL99" s="30"/>
      <c r="BM99" s="30"/>
      <c r="BN99" s="30"/>
      <c r="BO99" s="30"/>
      <c r="BP99" s="30"/>
      <c r="BQ99" s="596" t="s">
        <v>3661</v>
      </c>
      <c r="BR99" s="596" t="s">
        <v>3662</v>
      </c>
      <c r="BS99" s="30" t="s">
        <v>4112</v>
      </c>
      <c r="BT99" s="21"/>
      <c r="BU99" s="30" t="s">
        <v>3433</v>
      </c>
      <c r="BV99" s="30"/>
      <c r="BW99" s="30"/>
      <c r="BX99" s="21"/>
      <c r="BY99" s="30"/>
      <c r="BZ99" s="30"/>
      <c r="CA99" s="30"/>
      <c r="CB99" s="30"/>
      <c r="CC99" s="30"/>
      <c r="CD99" s="30"/>
      <c r="CE99" s="30"/>
      <c r="CF99" s="30"/>
      <c r="CG99" s="30" t="s">
        <v>566</v>
      </c>
      <c r="CH99" s="30" t="s">
        <v>3911</v>
      </c>
      <c r="CI99" s="736" t="s">
        <v>4110</v>
      </c>
      <c r="CJ99" s="30"/>
    </row>
    <row r="100" spans="1:88" s="882" customFormat="1" ht="48" customHeight="1">
      <c r="A100" s="22">
        <v>40</v>
      </c>
      <c r="B100" s="602" t="s">
        <v>4082</v>
      </c>
      <c r="C100" s="22" t="s">
        <v>1230</v>
      </c>
      <c r="D100" s="560" t="s">
        <v>4113</v>
      </c>
      <c r="E100" s="22" t="s">
        <v>71</v>
      </c>
      <c r="F100" s="22">
        <v>2021</v>
      </c>
      <c r="G100" s="22">
        <v>2021</v>
      </c>
      <c r="H100" s="22">
        <v>10</v>
      </c>
      <c r="I100" s="22" t="s">
        <v>3944</v>
      </c>
      <c r="J100" s="603">
        <v>0</v>
      </c>
      <c r="K100" s="22" t="s">
        <v>3472</v>
      </c>
      <c r="L100" s="22">
        <v>2</v>
      </c>
      <c r="M100" s="22" t="s">
        <v>3693</v>
      </c>
      <c r="N100" s="22" t="s">
        <v>9</v>
      </c>
      <c r="O100" s="22" t="s">
        <v>3686</v>
      </c>
      <c r="P100" s="22" t="s">
        <v>3687</v>
      </c>
      <c r="Q100" s="22">
        <v>6680643</v>
      </c>
      <c r="R100" s="22" t="s">
        <v>15</v>
      </c>
      <c r="S100" s="564" t="s">
        <v>1305</v>
      </c>
      <c r="T100" s="1046">
        <f t="shared" si="12"/>
        <v>0</v>
      </c>
      <c r="U100" s="22" t="s">
        <v>197</v>
      </c>
      <c r="V100" s="22" t="s">
        <v>269</v>
      </c>
      <c r="W100" s="22"/>
      <c r="X100" s="22" t="s">
        <v>3688</v>
      </c>
      <c r="Y100" s="22" t="s">
        <v>3687</v>
      </c>
      <c r="Z100" s="22">
        <v>8140</v>
      </c>
      <c r="AA100" s="563" t="s">
        <v>3760</v>
      </c>
      <c r="AB100" s="22">
        <v>6680648</v>
      </c>
      <c r="AC100" s="22" t="s">
        <v>1324</v>
      </c>
      <c r="AD100" s="22" t="s">
        <v>24</v>
      </c>
      <c r="AE100" s="915">
        <f>T100</f>
        <v>0</v>
      </c>
      <c r="AF100" s="22" t="s">
        <v>217</v>
      </c>
      <c r="AG100" s="22"/>
      <c r="AH100" s="22"/>
      <c r="AI100" s="22" t="s">
        <v>3688</v>
      </c>
      <c r="AJ100" s="22" t="s">
        <v>3687</v>
      </c>
      <c r="AK100" s="22">
        <v>6680618</v>
      </c>
      <c r="AL100" s="584" t="s">
        <v>2025</v>
      </c>
      <c r="AM100" s="22" t="s">
        <v>31</v>
      </c>
      <c r="AN100" s="1064">
        <f t="shared" si="13"/>
        <v>0</v>
      </c>
      <c r="AO100" s="22" t="s">
        <v>197</v>
      </c>
      <c r="AP100" s="22"/>
      <c r="AQ100" s="22"/>
      <c r="AR100" s="22" t="s">
        <v>3688</v>
      </c>
      <c r="AS100" s="22" t="s">
        <v>3687</v>
      </c>
      <c r="AT100" s="30"/>
      <c r="AU100" s="30"/>
      <c r="AV100" s="30"/>
      <c r="AW100" s="808"/>
      <c r="AX100" s="30"/>
      <c r="AY100" s="30"/>
      <c r="AZ100" s="30"/>
      <c r="BA100" s="30"/>
      <c r="BB100" s="30"/>
      <c r="BC100" s="30"/>
      <c r="BD100" s="30"/>
      <c r="BE100" s="808"/>
      <c r="BF100" s="30"/>
      <c r="BG100" s="30"/>
      <c r="BH100" s="30"/>
      <c r="BI100" s="30"/>
      <c r="BJ100" s="30"/>
      <c r="BK100" s="30"/>
      <c r="BL100" s="30"/>
      <c r="BM100" s="30"/>
      <c r="BN100" s="30"/>
      <c r="BO100" s="30"/>
      <c r="BP100" s="30"/>
      <c r="BQ100" s="22" t="s">
        <v>3661</v>
      </c>
      <c r="BR100" s="22" t="s">
        <v>3662</v>
      </c>
      <c r="BS100" s="30" t="s">
        <v>3915</v>
      </c>
      <c r="BT100" s="21"/>
      <c r="BU100" s="30"/>
      <c r="BV100" s="30"/>
      <c r="BW100" s="30"/>
      <c r="BX100" s="21"/>
      <c r="BY100" s="30"/>
      <c r="BZ100" s="30"/>
      <c r="CA100" s="30"/>
      <c r="CB100" s="30"/>
      <c r="CC100" s="30"/>
      <c r="CD100" s="30"/>
      <c r="CE100" s="30"/>
      <c r="CF100" s="30"/>
      <c r="CG100" s="30" t="s">
        <v>4114</v>
      </c>
      <c r="CH100" s="30" t="s">
        <v>1230</v>
      </c>
      <c r="CI100" s="736" t="s">
        <v>1230</v>
      </c>
      <c r="CJ100" s="30"/>
    </row>
    <row r="101" spans="1:88" s="882" customFormat="1" ht="48" customHeight="1">
      <c r="A101" s="22">
        <v>41</v>
      </c>
      <c r="B101" s="602" t="s">
        <v>4082</v>
      </c>
      <c r="C101" s="22" t="s">
        <v>1230</v>
      </c>
      <c r="D101" s="560" t="s">
        <v>4115</v>
      </c>
      <c r="E101" s="22" t="s">
        <v>71</v>
      </c>
      <c r="F101" s="22">
        <v>2021</v>
      </c>
      <c r="G101" s="22">
        <v>2021</v>
      </c>
      <c r="H101" s="22">
        <v>10</v>
      </c>
      <c r="I101" s="22" t="s">
        <v>3984</v>
      </c>
      <c r="J101" s="603">
        <v>0</v>
      </c>
      <c r="K101" s="22" t="s">
        <v>3472</v>
      </c>
      <c r="L101" s="22">
        <v>3</v>
      </c>
      <c r="M101" s="22" t="s">
        <v>3693</v>
      </c>
      <c r="N101" s="22" t="s">
        <v>9</v>
      </c>
      <c r="O101" s="22" t="s">
        <v>3686</v>
      </c>
      <c r="P101" s="22" t="s">
        <v>3687</v>
      </c>
      <c r="Q101" s="22">
        <v>6681032</v>
      </c>
      <c r="R101" s="22" t="s">
        <v>75</v>
      </c>
      <c r="S101" s="564" t="s">
        <v>3892</v>
      </c>
      <c r="T101" s="1046">
        <f t="shared" si="12"/>
        <v>0</v>
      </c>
      <c r="U101" s="22" t="s">
        <v>217</v>
      </c>
      <c r="V101" s="22"/>
      <c r="W101" s="22"/>
      <c r="X101" s="22" t="s">
        <v>3688</v>
      </c>
      <c r="Y101" s="22" t="s">
        <v>3687</v>
      </c>
      <c r="Z101" s="22">
        <v>8140</v>
      </c>
      <c r="AA101" s="563" t="s">
        <v>3760</v>
      </c>
      <c r="AB101" s="22"/>
      <c r="AC101" s="22"/>
      <c r="AD101" s="22"/>
      <c r="AE101" s="915"/>
      <c r="AF101" s="22"/>
      <c r="AG101" s="22"/>
      <c r="AH101" s="22"/>
      <c r="AI101" s="22"/>
      <c r="AJ101" s="22"/>
      <c r="AK101" s="22">
        <v>6764236</v>
      </c>
      <c r="AL101" s="584" t="s">
        <v>1972</v>
      </c>
      <c r="AM101" s="22" t="s">
        <v>32</v>
      </c>
      <c r="AN101" s="1064">
        <f t="shared" si="13"/>
        <v>0</v>
      </c>
      <c r="AO101" s="22" t="s">
        <v>217</v>
      </c>
      <c r="AP101" s="22"/>
      <c r="AQ101" s="22"/>
      <c r="AR101" s="22" t="s">
        <v>3688</v>
      </c>
      <c r="AS101" s="22" t="s">
        <v>3687</v>
      </c>
      <c r="AT101" s="30"/>
      <c r="AU101" s="30"/>
      <c r="AV101" s="30"/>
      <c r="AW101" s="808"/>
      <c r="AX101" s="30"/>
      <c r="AY101" s="30"/>
      <c r="AZ101" s="30"/>
      <c r="BA101" s="30"/>
      <c r="BB101" s="30"/>
      <c r="BC101" s="30"/>
      <c r="BD101" s="30"/>
      <c r="BE101" s="808"/>
      <c r="BF101" s="30"/>
      <c r="BG101" s="30"/>
      <c r="BH101" s="30"/>
      <c r="BI101" s="30"/>
      <c r="BJ101" s="30"/>
      <c r="BK101" s="30"/>
      <c r="BL101" s="30"/>
      <c r="BM101" s="30"/>
      <c r="BN101" s="30"/>
      <c r="BO101" s="30"/>
      <c r="BP101" s="30"/>
      <c r="BQ101" s="596" t="s">
        <v>3661</v>
      </c>
      <c r="BR101" s="596" t="s">
        <v>3662</v>
      </c>
      <c r="BS101" s="30" t="s">
        <v>4116</v>
      </c>
      <c r="BT101" s="30"/>
      <c r="BU101" s="21" t="s">
        <v>4117</v>
      </c>
      <c r="BV101" s="30"/>
      <c r="BW101" s="30" t="s">
        <v>4118</v>
      </c>
      <c r="BX101" s="21"/>
      <c r="BY101" s="30"/>
      <c r="BZ101" s="30"/>
      <c r="CA101" s="30"/>
      <c r="CB101" s="30"/>
      <c r="CC101" s="30"/>
      <c r="CD101" s="30"/>
      <c r="CE101" s="30"/>
      <c r="CF101" s="30"/>
      <c r="CG101" s="30" t="s">
        <v>4119</v>
      </c>
      <c r="CH101" s="30" t="s">
        <v>3911</v>
      </c>
      <c r="CI101" s="736" t="s">
        <v>4120</v>
      </c>
      <c r="CJ101" s="30"/>
    </row>
    <row r="102" spans="1:88" s="6" customFormat="1" ht="48" customHeight="1">
      <c r="A102" s="22">
        <v>42</v>
      </c>
      <c r="B102" s="602" t="s">
        <v>4082</v>
      </c>
      <c r="C102" s="596" t="s">
        <v>4121</v>
      </c>
      <c r="D102" s="560" t="s">
        <v>4122</v>
      </c>
      <c r="E102" s="22" t="s">
        <v>71</v>
      </c>
      <c r="F102" s="22">
        <v>2021</v>
      </c>
      <c r="G102" s="22">
        <v>2021</v>
      </c>
      <c r="H102" s="22">
        <v>6</v>
      </c>
      <c r="I102" s="22" t="s">
        <v>4014</v>
      </c>
      <c r="J102" s="603">
        <v>0</v>
      </c>
      <c r="K102" s="22" t="s">
        <v>3472</v>
      </c>
      <c r="L102" s="22">
        <v>3</v>
      </c>
      <c r="M102" s="22" t="s">
        <v>4084</v>
      </c>
      <c r="N102" s="22" t="s">
        <v>9</v>
      </c>
      <c r="O102" s="22" t="s">
        <v>3686</v>
      </c>
      <c r="P102" s="22" t="s">
        <v>3687</v>
      </c>
      <c r="Q102" s="22">
        <v>6756318</v>
      </c>
      <c r="R102" s="22" t="s">
        <v>4123</v>
      </c>
      <c r="S102" s="564" t="s">
        <v>1238</v>
      </c>
      <c r="T102" s="1046">
        <f t="shared" si="12"/>
        <v>0</v>
      </c>
      <c r="U102" s="22" t="s">
        <v>311</v>
      </c>
      <c r="V102" s="22"/>
      <c r="W102" s="22"/>
      <c r="X102" s="22" t="s">
        <v>3688</v>
      </c>
      <c r="Y102" s="22" t="s">
        <v>3687</v>
      </c>
      <c r="Z102" s="22">
        <v>8140</v>
      </c>
      <c r="AA102" s="22" t="s">
        <v>3760</v>
      </c>
      <c r="AB102" s="22">
        <v>6793410</v>
      </c>
      <c r="AC102" s="22" t="s">
        <v>1235</v>
      </c>
      <c r="AD102" s="22" t="s">
        <v>78</v>
      </c>
      <c r="AE102" s="915">
        <f>T102</f>
        <v>0</v>
      </c>
      <c r="AF102" s="22" t="s">
        <v>311</v>
      </c>
      <c r="AG102" s="22"/>
      <c r="AH102" s="22"/>
      <c r="AI102" s="22" t="s">
        <v>3688</v>
      </c>
      <c r="AJ102" s="22" t="s">
        <v>3687</v>
      </c>
      <c r="AK102" s="22"/>
      <c r="AL102" s="584"/>
      <c r="AM102" s="22"/>
      <c r="AN102" s="1064"/>
      <c r="AO102" s="22"/>
      <c r="AP102" s="22"/>
      <c r="AQ102" s="22"/>
      <c r="AR102" s="22"/>
      <c r="AS102" s="22"/>
      <c r="AT102" s="30"/>
      <c r="AU102" s="30"/>
      <c r="AV102" s="30"/>
      <c r="AW102" s="808"/>
      <c r="AX102" s="30"/>
      <c r="AY102" s="30"/>
      <c r="AZ102" s="30"/>
      <c r="BA102" s="30"/>
      <c r="BB102" s="30"/>
      <c r="BC102" s="30"/>
      <c r="BD102" s="30"/>
      <c r="BE102" s="808"/>
      <c r="BF102" s="30"/>
      <c r="BG102" s="30"/>
      <c r="BH102" s="30"/>
      <c r="BI102" s="30"/>
      <c r="BJ102" s="30"/>
      <c r="BK102" s="30"/>
      <c r="BL102" s="30"/>
      <c r="BM102" s="30"/>
      <c r="BN102" s="30"/>
      <c r="BO102" s="30"/>
      <c r="BP102" s="30"/>
      <c r="BQ102" s="596" t="s">
        <v>3661</v>
      </c>
      <c r="BR102" s="596" t="s">
        <v>3662</v>
      </c>
      <c r="BS102" s="30" t="s">
        <v>4124</v>
      </c>
      <c r="BT102" s="21"/>
      <c r="BU102" s="30"/>
      <c r="BV102" s="30"/>
      <c r="BW102" s="30"/>
      <c r="BX102" s="21"/>
      <c r="BY102" s="30"/>
      <c r="BZ102" s="30"/>
      <c r="CA102" s="30"/>
      <c r="CB102" s="30"/>
      <c r="CC102" s="30"/>
      <c r="CD102" s="30"/>
      <c r="CE102" s="30"/>
      <c r="CF102" s="30"/>
      <c r="CG102" s="30" t="s">
        <v>4107</v>
      </c>
      <c r="CH102" s="30" t="s">
        <v>1230</v>
      </c>
      <c r="CI102" s="736" t="s">
        <v>4125</v>
      </c>
      <c r="CJ102" s="30"/>
    </row>
    <row r="103" spans="1:88" s="6" customFormat="1" ht="48" customHeight="1">
      <c r="A103" s="22">
        <v>43</v>
      </c>
      <c r="B103" s="602" t="s">
        <v>4082</v>
      </c>
      <c r="C103" s="22" t="s">
        <v>1230</v>
      </c>
      <c r="D103" s="560" t="s">
        <v>4126</v>
      </c>
      <c r="E103" s="22" t="s">
        <v>71</v>
      </c>
      <c r="F103" s="22">
        <v>2021</v>
      </c>
      <c r="G103" s="22">
        <v>2021</v>
      </c>
      <c r="H103" s="22">
        <v>6</v>
      </c>
      <c r="I103" s="22" t="s">
        <v>3685</v>
      </c>
      <c r="J103" s="603">
        <v>0</v>
      </c>
      <c r="K103" s="22" t="s">
        <v>3472</v>
      </c>
      <c r="L103" s="22">
        <v>3</v>
      </c>
      <c r="M103" s="22" t="s">
        <v>4084</v>
      </c>
      <c r="N103" s="22" t="s">
        <v>9</v>
      </c>
      <c r="O103" s="22" t="s">
        <v>3686</v>
      </c>
      <c r="P103" s="22" t="s">
        <v>3687</v>
      </c>
      <c r="Q103" s="22">
        <v>6767777</v>
      </c>
      <c r="R103" s="22" t="s">
        <v>41</v>
      </c>
      <c r="S103" s="564" t="s">
        <v>2961</v>
      </c>
      <c r="T103" s="1046">
        <f t="shared" si="12"/>
        <v>0</v>
      </c>
      <c r="U103" s="22" t="s">
        <v>256</v>
      </c>
      <c r="V103" s="22"/>
      <c r="W103" s="22"/>
      <c r="X103" s="22" t="s">
        <v>3688</v>
      </c>
      <c r="Y103" s="22" t="s">
        <v>3687</v>
      </c>
      <c r="Z103" s="22">
        <v>8140</v>
      </c>
      <c r="AA103" s="22" t="s">
        <v>3760</v>
      </c>
      <c r="AB103" s="22">
        <v>6801989</v>
      </c>
      <c r="AC103" s="22" t="s">
        <v>2178</v>
      </c>
      <c r="AD103" s="22" t="s">
        <v>64</v>
      </c>
      <c r="AE103" s="915">
        <f>T103</f>
        <v>0</v>
      </c>
      <c r="AF103" s="22" t="s">
        <v>3486</v>
      </c>
      <c r="AG103" s="22"/>
      <c r="AH103" s="22"/>
      <c r="AI103" s="22" t="s">
        <v>3688</v>
      </c>
      <c r="AJ103" s="22" t="s">
        <v>3687</v>
      </c>
      <c r="AK103" s="22">
        <v>6784457</v>
      </c>
      <c r="AL103" s="584" t="s">
        <v>2042</v>
      </c>
      <c r="AM103" s="21" t="s">
        <v>51</v>
      </c>
      <c r="AN103" s="1064">
        <f>T103</f>
        <v>0</v>
      </c>
      <c r="AO103" s="22" t="s">
        <v>269</v>
      </c>
      <c r="AP103" s="22"/>
      <c r="AQ103" s="22"/>
      <c r="AR103" s="22" t="s">
        <v>3694</v>
      </c>
      <c r="AS103" s="22" t="s">
        <v>3687</v>
      </c>
      <c r="AT103" s="30"/>
      <c r="AU103" s="30"/>
      <c r="AV103" s="30"/>
      <c r="AW103" s="808"/>
      <c r="AX103" s="30"/>
      <c r="AY103" s="30"/>
      <c r="AZ103" s="30"/>
      <c r="BA103" s="30"/>
      <c r="BB103" s="30"/>
      <c r="BC103" s="30"/>
      <c r="BD103" s="30"/>
      <c r="BE103" s="808"/>
      <c r="BF103" s="30"/>
      <c r="BG103" s="30"/>
      <c r="BH103" s="30"/>
      <c r="BI103" s="30"/>
      <c r="BJ103" s="30"/>
      <c r="BK103" s="30"/>
      <c r="BL103" s="30"/>
      <c r="BM103" s="30"/>
      <c r="BN103" s="30"/>
      <c r="BO103" s="30"/>
      <c r="BP103" s="30"/>
      <c r="BQ103" s="596" t="s">
        <v>3661</v>
      </c>
      <c r="BR103" s="596" t="s">
        <v>3662</v>
      </c>
      <c r="BS103" s="30" t="s">
        <v>4127</v>
      </c>
      <c r="BT103" s="21"/>
      <c r="BU103" s="30" t="s">
        <v>3895</v>
      </c>
      <c r="BV103" s="30"/>
      <c r="BW103" s="30"/>
      <c r="BX103" s="21"/>
      <c r="BY103" s="30"/>
      <c r="BZ103" s="30"/>
      <c r="CA103" s="30"/>
      <c r="CB103" s="30"/>
      <c r="CC103" s="30"/>
      <c r="CD103" s="30"/>
      <c r="CE103" s="30"/>
      <c r="CF103" s="30"/>
      <c r="CG103" s="30" t="s">
        <v>4128</v>
      </c>
      <c r="CH103" s="30" t="s">
        <v>3888</v>
      </c>
      <c r="CI103" s="736" t="s">
        <v>1230</v>
      </c>
      <c r="CJ103" s="30"/>
    </row>
    <row r="104" spans="1:88" s="6" customFormat="1" ht="48" customHeight="1">
      <c r="A104" s="22">
        <v>44</v>
      </c>
      <c r="B104" s="30" t="s">
        <v>1230</v>
      </c>
      <c r="C104" s="22" t="s">
        <v>1230</v>
      </c>
      <c r="D104" s="560" t="s">
        <v>4129</v>
      </c>
      <c r="E104" s="22" t="s">
        <v>38</v>
      </c>
      <c r="F104" s="22">
        <v>2021</v>
      </c>
      <c r="G104" s="22">
        <v>2021</v>
      </c>
      <c r="H104" s="22">
        <v>10</v>
      </c>
      <c r="I104" s="22" t="s">
        <v>3685</v>
      </c>
      <c r="J104" s="603"/>
      <c r="K104" s="22" t="s">
        <v>3472</v>
      </c>
      <c r="L104" s="22">
        <v>2</v>
      </c>
      <c r="M104" s="22" t="s">
        <v>3693</v>
      </c>
      <c r="N104" s="22" t="s">
        <v>9</v>
      </c>
      <c r="O104" s="22" t="s">
        <v>3686</v>
      </c>
      <c r="P104" s="22" t="s">
        <v>3687</v>
      </c>
      <c r="Q104" s="22">
        <v>259781</v>
      </c>
      <c r="R104" s="22" t="s">
        <v>33</v>
      </c>
      <c r="S104" s="564" t="s">
        <v>1270</v>
      </c>
      <c r="T104" s="1046">
        <f t="shared" si="12"/>
        <v>0</v>
      </c>
      <c r="U104" s="22" t="s">
        <v>207</v>
      </c>
      <c r="V104" s="22" t="s">
        <v>217</v>
      </c>
      <c r="W104" s="22"/>
      <c r="X104" s="22" t="s">
        <v>3688</v>
      </c>
      <c r="Y104" s="22" t="s">
        <v>3687</v>
      </c>
      <c r="Z104" s="22">
        <v>8140</v>
      </c>
      <c r="AA104" s="22" t="s">
        <v>3760</v>
      </c>
      <c r="AB104" s="22">
        <v>6680622</v>
      </c>
      <c r="AC104" s="22" t="s">
        <v>1271</v>
      </c>
      <c r="AD104" s="22" t="s">
        <v>18</v>
      </c>
      <c r="AE104" s="915">
        <f>T104</f>
        <v>0</v>
      </c>
      <c r="AF104" s="22" t="s">
        <v>207</v>
      </c>
      <c r="AG104" s="22"/>
      <c r="AH104" s="22"/>
      <c r="AI104" s="22" t="s">
        <v>3688</v>
      </c>
      <c r="AJ104" s="22" t="s">
        <v>3687</v>
      </c>
      <c r="AK104" s="22">
        <v>6744406</v>
      </c>
      <c r="AL104" s="584" t="s">
        <v>1273</v>
      </c>
      <c r="AM104" s="22" t="s">
        <v>54</v>
      </c>
      <c r="AN104" s="1064">
        <f>T104</f>
        <v>0</v>
      </c>
      <c r="AO104" s="22" t="s">
        <v>217</v>
      </c>
      <c r="AP104" s="22"/>
      <c r="AQ104" s="22"/>
      <c r="AR104" s="22" t="s">
        <v>3688</v>
      </c>
      <c r="AS104" s="22" t="s">
        <v>3687</v>
      </c>
      <c r="AT104" s="30"/>
      <c r="AU104" s="30"/>
      <c r="AV104" s="30"/>
      <c r="AW104" s="808"/>
      <c r="AX104" s="30"/>
      <c r="AY104" s="30"/>
      <c r="AZ104" s="30"/>
      <c r="BA104" s="30"/>
      <c r="BB104" s="30"/>
      <c r="BC104" s="30"/>
      <c r="BD104" s="30"/>
      <c r="BE104" s="808"/>
      <c r="BF104" s="30"/>
      <c r="BG104" s="30"/>
      <c r="BH104" s="30"/>
      <c r="BI104" s="30"/>
      <c r="BJ104" s="30"/>
      <c r="BK104" s="30"/>
      <c r="BL104" s="30"/>
      <c r="BM104" s="30"/>
      <c r="BN104" s="30"/>
      <c r="BO104" s="30"/>
      <c r="BP104" s="30"/>
      <c r="BQ104" s="22" t="s">
        <v>3661</v>
      </c>
      <c r="BR104" s="22" t="s">
        <v>3662</v>
      </c>
      <c r="BS104" s="30" t="s">
        <v>4130</v>
      </c>
      <c r="BT104" s="21"/>
      <c r="BU104" s="30" t="s">
        <v>4131</v>
      </c>
      <c r="BV104" s="30"/>
      <c r="BW104" s="30"/>
      <c r="BX104" s="21"/>
      <c r="BY104" s="30"/>
      <c r="BZ104" s="30"/>
      <c r="CA104" s="30"/>
      <c r="CB104" s="30"/>
      <c r="CC104" s="30"/>
      <c r="CD104" s="30"/>
      <c r="CE104" s="30"/>
      <c r="CF104" s="30"/>
      <c r="CG104" s="30" t="s">
        <v>4132</v>
      </c>
      <c r="CH104" s="30" t="s">
        <v>1230</v>
      </c>
      <c r="CI104" s="736" t="s">
        <v>4133</v>
      </c>
      <c r="CJ104" s="30"/>
    </row>
    <row r="105" spans="1:88" s="882" customFormat="1" ht="48" customHeight="1">
      <c r="A105" s="22">
        <v>45</v>
      </c>
      <c r="B105" s="602" t="s">
        <v>4134</v>
      </c>
      <c r="C105" s="596" t="s">
        <v>3952</v>
      </c>
      <c r="D105" s="560" t="s">
        <v>4135</v>
      </c>
      <c r="E105" s="22" t="s">
        <v>71</v>
      </c>
      <c r="F105" s="22">
        <v>2021</v>
      </c>
      <c r="G105" s="22">
        <v>2021</v>
      </c>
      <c r="H105" s="22">
        <v>12</v>
      </c>
      <c r="I105" s="22" t="s">
        <v>4014</v>
      </c>
      <c r="J105" s="603">
        <v>17000000</v>
      </c>
      <c r="K105" s="22" t="s">
        <v>3472</v>
      </c>
      <c r="L105" s="22">
        <v>5</v>
      </c>
      <c r="M105" s="22" t="s">
        <v>3693</v>
      </c>
      <c r="N105" s="22" t="s">
        <v>9</v>
      </c>
      <c r="O105" s="22" t="s">
        <v>3686</v>
      </c>
      <c r="P105" s="22" t="s">
        <v>3687</v>
      </c>
      <c r="Q105" s="22">
        <v>6680651</v>
      </c>
      <c r="R105" s="22" t="s">
        <v>19</v>
      </c>
      <c r="S105" s="564" t="s">
        <v>1304</v>
      </c>
      <c r="T105" s="1046">
        <f t="shared" si="12"/>
        <v>17000000</v>
      </c>
      <c r="U105" s="22" t="s">
        <v>176</v>
      </c>
      <c r="V105" s="22"/>
      <c r="W105" s="22"/>
      <c r="X105" s="22" t="s">
        <v>3694</v>
      </c>
      <c r="Y105" s="22" t="s">
        <v>3687</v>
      </c>
      <c r="Z105" s="22">
        <v>8140</v>
      </c>
      <c r="AA105" s="22" t="s">
        <v>3760</v>
      </c>
      <c r="AB105" s="22">
        <v>6665306</v>
      </c>
      <c r="AC105" s="22" t="s">
        <v>2015</v>
      </c>
      <c r="AD105" s="22" t="s">
        <v>35</v>
      </c>
      <c r="AE105" s="915">
        <f>T105</f>
        <v>17000000</v>
      </c>
      <c r="AF105" s="22" t="s">
        <v>217</v>
      </c>
      <c r="AG105" s="22"/>
      <c r="AH105" s="22"/>
      <c r="AI105" s="22" t="s">
        <v>3688</v>
      </c>
      <c r="AJ105" s="22" t="s">
        <v>3687</v>
      </c>
      <c r="AK105" s="22"/>
      <c r="AL105" s="584"/>
      <c r="AM105" s="22"/>
      <c r="AN105" s="915"/>
      <c r="AO105" s="22"/>
      <c r="AP105" s="22"/>
      <c r="AQ105" s="22"/>
      <c r="AR105" s="22"/>
      <c r="AS105" s="22"/>
      <c r="AT105" s="30"/>
      <c r="AU105" s="30"/>
      <c r="AV105" s="30"/>
      <c r="AW105" s="808"/>
      <c r="AX105" s="30"/>
      <c r="AY105" s="30"/>
      <c r="AZ105" s="30"/>
      <c r="BA105" s="30"/>
      <c r="BB105" s="30"/>
      <c r="BC105" s="30"/>
      <c r="BD105" s="30"/>
      <c r="BE105" s="808"/>
      <c r="BF105" s="30"/>
      <c r="BG105" s="30"/>
      <c r="BH105" s="30"/>
      <c r="BI105" s="30"/>
      <c r="BJ105" s="30"/>
      <c r="BK105" s="30"/>
      <c r="BL105" s="30"/>
      <c r="BM105" s="30"/>
      <c r="BN105" s="30"/>
      <c r="BO105" s="30"/>
      <c r="BP105" s="30"/>
      <c r="BQ105" s="596" t="s">
        <v>3661</v>
      </c>
      <c r="BR105" s="22" t="s">
        <v>3662</v>
      </c>
      <c r="BS105" s="30"/>
      <c r="BT105" s="21"/>
      <c r="BU105" s="30"/>
      <c r="BV105" s="30"/>
      <c r="BW105" s="30"/>
      <c r="BX105" s="21"/>
      <c r="BY105" s="30"/>
      <c r="BZ105" s="30"/>
      <c r="CA105" s="30"/>
      <c r="CB105" s="30"/>
      <c r="CC105" s="30"/>
      <c r="CD105" s="30"/>
      <c r="CE105" s="30"/>
      <c r="CF105" s="30"/>
      <c r="CG105" s="30" t="s">
        <v>4136</v>
      </c>
      <c r="CH105" s="30" t="s">
        <v>3888</v>
      </c>
      <c r="CI105" s="736" t="s">
        <v>4137</v>
      </c>
      <c r="CJ105" s="30"/>
    </row>
    <row r="106" spans="1:88" s="6" customFormat="1" ht="48" customHeight="1">
      <c r="A106" s="22">
        <v>46</v>
      </c>
      <c r="B106" s="30" t="s">
        <v>1230</v>
      </c>
      <c r="C106" s="22" t="s">
        <v>1230</v>
      </c>
      <c r="D106" s="560" t="s">
        <v>4138</v>
      </c>
      <c r="E106" s="22" t="s">
        <v>91</v>
      </c>
      <c r="F106" s="22">
        <v>2021</v>
      </c>
      <c r="G106" s="22">
        <v>2021</v>
      </c>
      <c r="H106" s="22">
        <v>24</v>
      </c>
      <c r="I106" s="22" t="s">
        <v>3920</v>
      </c>
      <c r="J106" s="603"/>
      <c r="K106" s="22" t="s">
        <v>3472</v>
      </c>
      <c r="L106" s="22">
        <v>6</v>
      </c>
      <c r="M106" s="22" t="s">
        <v>3693</v>
      </c>
      <c r="N106" s="22" t="s">
        <v>9</v>
      </c>
      <c r="O106" s="22" t="s">
        <v>3686</v>
      </c>
      <c r="P106" s="22" t="s">
        <v>3687</v>
      </c>
      <c r="Q106" s="22">
        <v>6829130</v>
      </c>
      <c r="R106" s="22" t="s">
        <v>4139</v>
      </c>
      <c r="S106" s="564" t="s">
        <v>3308</v>
      </c>
      <c r="T106" s="1046">
        <f t="shared" si="12"/>
        <v>0</v>
      </c>
      <c r="U106" s="22" t="s">
        <v>172</v>
      </c>
      <c r="V106" s="22"/>
      <c r="W106" s="22"/>
      <c r="X106" s="22" t="s">
        <v>3694</v>
      </c>
      <c r="Y106" s="22" t="s">
        <v>3687</v>
      </c>
      <c r="Z106" s="22">
        <v>8140</v>
      </c>
      <c r="AA106" s="22" t="s">
        <v>3760</v>
      </c>
      <c r="AB106" s="22"/>
      <c r="AC106" s="22"/>
      <c r="AD106" s="22"/>
      <c r="AE106" s="915"/>
      <c r="AF106" s="22"/>
      <c r="AG106" s="22"/>
      <c r="AH106" s="22"/>
      <c r="AI106" s="22"/>
      <c r="AJ106" s="22"/>
      <c r="AK106" s="22"/>
      <c r="AL106" s="584"/>
      <c r="AM106" s="22"/>
      <c r="AN106" s="915"/>
      <c r="AO106" s="22"/>
      <c r="AP106" s="22"/>
      <c r="AQ106" s="22"/>
      <c r="AR106" s="22"/>
      <c r="AS106" s="22"/>
      <c r="AT106" s="30"/>
      <c r="AU106" s="30"/>
      <c r="AV106" s="30"/>
      <c r="AW106" s="808"/>
      <c r="AX106" s="30"/>
      <c r="AY106" s="30"/>
      <c r="AZ106" s="30"/>
      <c r="BA106" s="30"/>
      <c r="BB106" s="30"/>
      <c r="BC106" s="30"/>
      <c r="BD106" s="30"/>
      <c r="BE106" s="808"/>
      <c r="BF106" s="30"/>
      <c r="BG106" s="30"/>
      <c r="BH106" s="30"/>
      <c r="BI106" s="30"/>
      <c r="BJ106" s="30"/>
      <c r="BK106" s="30"/>
      <c r="BL106" s="30"/>
      <c r="BM106" s="30"/>
      <c r="BN106" s="30"/>
      <c r="BO106" s="30"/>
      <c r="BP106" s="30"/>
      <c r="BQ106" s="596" t="s">
        <v>3661</v>
      </c>
      <c r="BR106" s="22" t="s">
        <v>3662</v>
      </c>
      <c r="BS106" s="30"/>
      <c r="BT106" s="21"/>
      <c r="BU106" s="30"/>
      <c r="BV106" s="30"/>
      <c r="BW106" s="30"/>
      <c r="BX106" s="21"/>
      <c r="BY106" s="30"/>
      <c r="BZ106" s="30"/>
      <c r="CA106" s="30"/>
      <c r="CB106" s="30"/>
      <c r="CC106" s="30"/>
      <c r="CD106" s="30"/>
      <c r="CE106" s="30"/>
      <c r="CF106" s="30"/>
      <c r="CG106" s="30" t="s">
        <v>4140</v>
      </c>
      <c r="CH106" s="30" t="s">
        <v>1230</v>
      </c>
      <c r="CI106" s="736" t="s">
        <v>1230</v>
      </c>
      <c r="CJ106" s="30"/>
    </row>
    <row r="107" spans="1:88" ht="60" customHeight="1">
      <c r="A107" s="22">
        <v>47</v>
      </c>
      <c r="B107" s="30" t="s">
        <v>1230</v>
      </c>
      <c r="C107" s="22" t="s">
        <v>1230</v>
      </c>
      <c r="D107" s="560" t="s">
        <v>4141</v>
      </c>
      <c r="E107" s="22" t="s">
        <v>71</v>
      </c>
      <c r="F107" s="22">
        <v>2021</v>
      </c>
      <c r="G107" s="22">
        <v>2021</v>
      </c>
      <c r="H107" s="22">
        <v>6</v>
      </c>
      <c r="I107" s="22" t="s">
        <v>3984</v>
      </c>
      <c r="J107" s="603">
        <v>0</v>
      </c>
      <c r="K107" s="22" t="s">
        <v>3472</v>
      </c>
      <c r="L107" s="22">
        <v>3</v>
      </c>
      <c r="M107" s="22" t="s">
        <v>4084</v>
      </c>
      <c r="N107" s="22" t="s">
        <v>9</v>
      </c>
      <c r="O107" s="22" t="s">
        <v>3686</v>
      </c>
      <c r="P107" s="22" t="s">
        <v>3687</v>
      </c>
      <c r="Q107" s="22">
        <v>6680625</v>
      </c>
      <c r="R107" s="22" t="s">
        <v>30</v>
      </c>
      <c r="S107" s="564" t="s">
        <v>2070</v>
      </c>
      <c r="T107" s="1046">
        <f t="shared" si="12"/>
        <v>0</v>
      </c>
      <c r="U107" s="22" t="s">
        <v>172</v>
      </c>
      <c r="V107" s="22"/>
      <c r="W107" s="22"/>
      <c r="X107" s="22" t="s">
        <v>3694</v>
      </c>
      <c r="Y107" s="22" t="s">
        <v>3687</v>
      </c>
      <c r="Z107" s="22">
        <v>8140</v>
      </c>
      <c r="AA107" s="22" t="s">
        <v>3760</v>
      </c>
      <c r="AB107" s="22">
        <v>6680645</v>
      </c>
      <c r="AC107" s="22" t="s">
        <v>3137</v>
      </c>
      <c r="AD107" s="22" t="s">
        <v>81</v>
      </c>
      <c r="AE107" s="915">
        <f t="shared" ref="AE107:AE115" si="14">T107</f>
        <v>0</v>
      </c>
      <c r="AF107" s="22" t="s">
        <v>172</v>
      </c>
      <c r="AG107" s="22"/>
      <c r="AH107" s="22"/>
      <c r="AI107" s="22" t="s">
        <v>3694</v>
      </c>
      <c r="AJ107" s="22" t="s">
        <v>3687</v>
      </c>
      <c r="AK107" s="22"/>
      <c r="AL107" s="584"/>
      <c r="AM107" s="22"/>
      <c r="AN107" s="915"/>
      <c r="AO107" s="22"/>
      <c r="AP107" s="22"/>
      <c r="AQ107" s="22"/>
      <c r="AR107" s="22"/>
      <c r="AS107" s="22"/>
      <c r="AT107" s="30"/>
      <c r="AU107" s="30"/>
      <c r="AV107" s="30"/>
      <c r="AW107" s="808"/>
      <c r="AX107" s="30"/>
      <c r="AY107" s="30"/>
      <c r="AZ107" s="30"/>
      <c r="BA107" s="30"/>
      <c r="BB107" s="30"/>
      <c r="BC107" s="30"/>
      <c r="BD107" s="30"/>
      <c r="BE107" s="808"/>
      <c r="BF107" s="30"/>
      <c r="BG107" s="30"/>
      <c r="BH107" s="30"/>
      <c r="BI107" s="30"/>
      <c r="BJ107" s="30"/>
      <c r="BK107" s="30"/>
      <c r="BL107" s="30"/>
      <c r="BM107" s="30"/>
      <c r="BN107" s="30"/>
      <c r="BO107" s="30"/>
      <c r="BP107" s="30"/>
      <c r="BQ107" s="596" t="s">
        <v>3661</v>
      </c>
      <c r="BR107" s="22" t="s">
        <v>3662</v>
      </c>
      <c r="BS107" s="30" t="s">
        <v>4124</v>
      </c>
      <c r="BT107" s="21"/>
      <c r="BU107" s="30" t="s">
        <v>4142</v>
      </c>
      <c r="BV107" s="30"/>
      <c r="BW107" s="30"/>
      <c r="BX107" s="21"/>
      <c r="BY107" s="30"/>
      <c r="BZ107" s="30"/>
      <c r="CA107" s="30"/>
      <c r="CB107" s="30"/>
      <c r="CC107" s="30"/>
      <c r="CD107" s="30"/>
      <c r="CE107" s="30"/>
      <c r="CF107" s="30"/>
      <c r="CG107" s="30" t="s">
        <v>4143</v>
      </c>
      <c r="CH107" s="30" t="s">
        <v>1230</v>
      </c>
      <c r="CI107" s="736" t="s">
        <v>1230</v>
      </c>
      <c r="CJ107" s="30"/>
    </row>
    <row r="108" spans="1:88" ht="48" customHeight="1">
      <c r="A108" s="22">
        <v>48</v>
      </c>
      <c r="B108" s="30" t="s">
        <v>1230</v>
      </c>
      <c r="C108" s="22" t="s">
        <v>1230</v>
      </c>
      <c r="D108" s="560" t="s">
        <v>4144</v>
      </c>
      <c r="E108" s="22" t="s">
        <v>71</v>
      </c>
      <c r="F108" s="22">
        <v>2021</v>
      </c>
      <c r="G108" s="22">
        <v>2021</v>
      </c>
      <c r="H108" s="22">
        <v>12</v>
      </c>
      <c r="I108" s="22" t="s">
        <v>4054</v>
      </c>
      <c r="J108" s="603">
        <v>0</v>
      </c>
      <c r="K108" s="22" t="s">
        <v>3472</v>
      </c>
      <c r="L108" s="22">
        <v>4</v>
      </c>
      <c r="M108" s="22" t="s">
        <v>4084</v>
      </c>
      <c r="N108" s="22" t="s">
        <v>9</v>
      </c>
      <c r="O108" s="22" t="s">
        <v>3686</v>
      </c>
      <c r="P108" s="22" t="s">
        <v>3687</v>
      </c>
      <c r="Q108" s="22">
        <v>6680741</v>
      </c>
      <c r="R108" s="22" t="s">
        <v>23</v>
      </c>
      <c r="S108" s="564" t="s">
        <v>2126</v>
      </c>
      <c r="T108" s="1046">
        <f t="shared" si="12"/>
        <v>0</v>
      </c>
      <c r="U108" s="22" t="s">
        <v>172</v>
      </c>
      <c r="V108" s="22"/>
      <c r="W108" s="22"/>
      <c r="X108" s="22" t="s">
        <v>3694</v>
      </c>
      <c r="Y108" s="22" t="s">
        <v>3687</v>
      </c>
      <c r="Z108" s="22">
        <v>8140</v>
      </c>
      <c r="AA108" s="22" t="s">
        <v>3760</v>
      </c>
      <c r="AB108" s="22">
        <v>6680645</v>
      </c>
      <c r="AC108" s="22" t="s">
        <v>3137</v>
      </c>
      <c r="AD108" s="22" t="s">
        <v>81</v>
      </c>
      <c r="AE108" s="915">
        <f t="shared" si="14"/>
        <v>0</v>
      </c>
      <c r="AF108" s="22" t="s">
        <v>172</v>
      </c>
      <c r="AG108" s="22"/>
      <c r="AH108" s="22"/>
      <c r="AI108" s="22" t="s">
        <v>3694</v>
      </c>
      <c r="AJ108" s="22" t="s">
        <v>3687</v>
      </c>
      <c r="AK108" s="22">
        <v>6829130</v>
      </c>
      <c r="AL108" s="584" t="s">
        <v>3308</v>
      </c>
      <c r="AM108" s="22" t="s">
        <v>83</v>
      </c>
      <c r="AN108" s="915">
        <f>T108</f>
        <v>0</v>
      </c>
      <c r="AO108" s="22" t="s">
        <v>172</v>
      </c>
      <c r="AP108" s="22" t="s">
        <v>176</v>
      </c>
      <c r="AQ108" s="22"/>
      <c r="AR108" s="22" t="s">
        <v>3694</v>
      </c>
      <c r="AS108" s="22" t="s">
        <v>3687</v>
      </c>
      <c r="AT108" s="30"/>
      <c r="AU108" s="30"/>
      <c r="AV108" s="30"/>
      <c r="AW108" s="808"/>
      <c r="AX108" s="30"/>
      <c r="AY108" s="30"/>
      <c r="AZ108" s="30"/>
      <c r="BA108" s="30"/>
      <c r="BB108" s="30"/>
      <c r="BC108" s="30"/>
      <c r="BD108" s="30"/>
      <c r="BE108" s="808"/>
      <c r="BF108" s="30"/>
      <c r="BG108" s="30"/>
      <c r="BH108" s="30"/>
      <c r="BI108" s="30"/>
      <c r="BJ108" s="30"/>
      <c r="BK108" s="30"/>
      <c r="BL108" s="30"/>
      <c r="BM108" s="30"/>
      <c r="BN108" s="30"/>
      <c r="BO108" s="30"/>
      <c r="BP108" s="30"/>
      <c r="BQ108" s="596" t="s">
        <v>3661</v>
      </c>
      <c r="BR108" s="22" t="s">
        <v>3662</v>
      </c>
      <c r="BS108" s="30" t="s">
        <v>4145</v>
      </c>
      <c r="BT108" s="21"/>
      <c r="BU108" s="30" t="s">
        <v>4146</v>
      </c>
      <c r="BV108" s="30"/>
      <c r="BW108" s="30"/>
      <c r="BX108" s="21"/>
      <c r="BY108" s="30"/>
      <c r="BZ108" s="30"/>
      <c r="CA108" s="30"/>
      <c r="CB108" s="30"/>
      <c r="CC108" s="30"/>
      <c r="CD108" s="30"/>
      <c r="CE108" s="30"/>
      <c r="CF108" s="30"/>
      <c r="CG108" s="30" t="s">
        <v>4143</v>
      </c>
      <c r="CH108" s="30" t="s">
        <v>1230</v>
      </c>
      <c r="CI108" s="736" t="s">
        <v>1230</v>
      </c>
      <c r="CJ108" s="30"/>
    </row>
    <row r="109" spans="1:88" ht="48" customHeight="1">
      <c r="A109" s="22">
        <v>49</v>
      </c>
      <c r="B109" s="602" t="s">
        <v>4134</v>
      </c>
      <c r="C109" s="22" t="s">
        <v>1230</v>
      </c>
      <c r="D109" s="560" t="s">
        <v>4147</v>
      </c>
      <c r="E109" s="22" t="s">
        <v>71</v>
      </c>
      <c r="F109" s="22">
        <v>2021</v>
      </c>
      <c r="G109" s="22">
        <v>2021</v>
      </c>
      <c r="H109" s="22">
        <v>6</v>
      </c>
      <c r="I109" s="22" t="s">
        <v>1230</v>
      </c>
      <c r="J109" s="603">
        <v>0</v>
      </c>
      <c r="K109" s="22" t="s">
        <v>3472</v>
      </c>
      <c r="L109" s="22">
        <v>2</v>
      </c>
      <c r="M109" s="22" t="s">
        <v>4084</v>
      </c>
      <c r="N109" s="22" t="s">
        <v>9</v>
      </c>
      <c r="O109" s="22" t="s">
        <v>3686</v>
      </c>
      <c r="P109" s="22" t="s">
        <v>3687</v>
      </c>
      <c r="Q109" s="563">
        <v>6680678</v>
      </c>
      <c r="R109" s="22" t="s">
        <v>21</v>
      </c>
      <c r="S109" s="22" t="s">
        <v>2013</v>
      </c>
      <c r="T109" s="1046">
        <f t="shared" si="12"/>
        <v>0</v>
      </c>
      <c r="U109" s="22" t="s">
        <v>4148</v>
      </c>
      <c r="V109" s="22"/>
      <c r="W109" s="22"/>
      <c r="X109" s="22" t="s">
        <v>3694</v>
      </c>
      <c r="Y109" s="22" t="s">
        <v>3687</v>
      </c>
      <c r="Z109" s="22">
        <v>8140</v>
      </c>
      <c r="AA109" s="22" t="s">
        <v>3760</v>
      </c>
      <c r="AB109" s="22">
        <v>6680683</v>
      </c>
      <c r="AC109" s="563" t="s">
        <v>2742</v>
      </c>
      <c r="AD109" s="22" t="s">
        <v>17</v>
      </c>
      <c r="AE109" s="915">
        <f t="shared" si="14"/>
        <v>0</v>
      </c>
      <c r="AF109" s="22" t="s">
        <v>3945</v>
      </c>
      <c r="AG109" s="22"/>
      <c r="AH109" s="22"/>
      <c r="AI109" s="22" t="s">
        <v>3694</v>
      </c>
      <c r="AJ109" s="22" t="s">
        <v>3687</v>
      </c>
      <c r="AK109" s="22"/>
      <c r="AL109" s="584"/>
      <c r="AM109" s="22"/>
      <c r="AN109" s="915"/>
      <c r="AO109" s="22"/>
      <c r="AP109" s="22"/>
      <c r="AQ109" s="22"/>
      <c r="AR109" s="22"/>
      <c r="AS109" s="22"/>
      <c r="AT109" s="30"/>
      <c r="AU109" s="30"/>
      <c r="AV109" s="30"/>
      <c r="AW109" s="808"/>
      <c r="AX109" s="30"/>
      <c r="AY109" s="30"/>
      <c r="AZ109" s="30"/>
      <c r="BA109" s="30"/>
      <c r="BB109" s="30"/>
      <c r="BC109" s="30"/>
      <c r="BD109" s="30"/>
      <c r="BE109" s="808"/>
      <c r="BF109" s="30"/>
      <c r="BG109" s="30"/>
      <c r="BH109" s="30"/>
      <c r="BI109" s="30"/>
      <c r="BJ109" s="30"/>
      <c r="BK109" s="30"/>
      <c r="BL109" s="30"/>
      <c r="BM109" s="30"/>
      <c r="BN109" s="30"/>
      <c r="BO109" s="30"/>
      <c r="BP109" s="30"/>
      <c r="BQ109" s="596" t="s">
        <v>3661</v>
      </c>
      <c r="BR109" s="22" t="s">
        <v>3662</v>
      </c>
      <c r="BS109" s="30" t="s">
        <v>4149</v>
      </c>
      <c r="BT109" s="21"/>
      <c r="BU109" s="30" t="s">
        <v>4150</v>
      </c>
      <c r="BV109" s="30"/>
      <c r="BW109" s="30"/>
      <c r="BX109" s="21"/>
      <c r="BY109" s="30"/>
      <c r="BZ109" s="30"/>
      <c r="CA109" s="30"/>
      <c r="CB109" s="30"/>
      <c r="CC109" s="30"/>
      <c r="CD109" s="30"/>
      <c r="CE109" s="30"/>
      <c r="CF109" s="30"/>
      <c r="CG109" s="30" t="s">
        <v>3432</v>
      </c>
      <c r="CH109" s="30" t="s">
        <v>1230</v>
      </c>
      <c r="CI109" s="736" t="s">
        <v>1230</v>
      </c>
      <c r="CJ109" s="30"/>
    </row>
    <row r="110" spans="1:88" ht="60" customHeight="1">
      <c r="A110" s="22">
        <v>50</v>
      </c>
      <c r="B110" s="602" t="s">
        <v>4134</v>
      </c>
      <c r="C110" s="22" t="s">
        <v>1230</v>
      </c>
      <c r="D110" s="560" t="s">
        <v>4151</v>
      </c>
      <c r="E110" s="22" t="s">
        <v>71</v>
      </c>
      <c r="F110" s="22">
        <v>2021</v>
      </c>
      <c r="G110" s="22">
        <v>2021</v>
      </c>
      <c r="H110" s="22">
        <v>3</v>
      </c>
      <c r="I110" s="22" t="s">
        <v>3984</v>
      </c>
      <c r="J110" s="603">
        <v>0</v>
      </c>
      <c r="K110" s="22" t="s">
        <v>3472</v>
      </c>
      <c r="L110" s="22">
        <v>3</v>
      </c>
      <c r="M110" s="22" t="s">
        <v>4084</v>
      </c>
      <c r="N110" s="22" t="s">
        <v>9</v>
      </c>
      <c r="O110" s="22" t="s">
        <v>3686</v>
      </c>
      <c r="P110" s="22" t="s">
        <v>3687</v>
      </c>
      <c r="Q110" s="22">
        <v>6768348</v>
      </c>
      <c r="R110" s="22" t="s">
        <v>61</v>
      </c>
      <c r="S110" s="564" t="s">
        <v>2332</v>
      </c>
      <c r="T110" s="1046">
        <f t="shared" si="12"/>
        <v>0</v>
      </c>
      <c r="U110" s="22" t="s">
        <v>256</v>
      </c>
      <c r="V110" s="22"/>
      <c r="W110" s="22"/>
      <c r="X110" s="22" t="s">
        <v>3688</v>
      </c>
      <c r="Y110" s="22" t="s">
        <v>3687</v>
      </c>
      <c r="Z110" s="22">
        <v>8140</v>
      </c>
      <c r="AA110" s="22" t="s">
        <v>3760</v>
      </c>
      <c r="AB110" s="22">
        <v>6773159</v>
      </c>
      <c r="AC110" s="22" t="s">
        <v>4152</v>
      </c>
      <c r="AD110" s="22" t="s">
        <v>53</v>
      </c>
      <c r="AE110" s="915">
        <f t="shared" si="14"/>
        <v>0</v>
      </c>
      <c r="AF110" s="22" t="s">
        <v>256</v>
      </c>
      <c r="AG110" s="22"/>
      <c r="AH110" s="22"/>
      <c r="AI110" s="22" t="s">
        <v>3688</v>
      </c>
      <c r="AJ110" s="22" t="s">
        <v>3687</v>
      </c>
      <c r="AK110" s="22">
        <v>6680626</v>
      </c>
      <c r="AL110" s="564" t="s">
        <v>1296</v>
      </c>
      <c r="AM110" s="22" t="s">
        <v>45</v>
      </c>
      <c r="AN110" s="915">
        <f>T110</f>
        <v>0</v>
      </c>
      <c r="AO110" s="22" t="s">
        <v>256</v>
      </c>
      <c r="AP110" s="22"/>
      <c r="AQ110" s="22"/>
      <c r="AR110" s="22" t="s">
        <v>3688</v>
      </c>
      <c r="AS110" s="22" t="s">
        <v>3687</v>
      </c>
      <c r="AT110" s="22">
        <v>6680629</v>
      </c>
      <c r="AU110" s="1065" t="s">
        <v>2712</v>
      </c>
      <c r="AV110" s="564" t="s">
        <v>34</v>
      </c>
      <c r="AW110" s="1062">
        <f>T110</f>
        <v>0</v>
      </c>
      <c r="AX110" s="22" t="s">
        <v>169</v>
      </c>
      <c r="AY110" s="22"/>
      <c r="AZ110" s="22" t="s">
        <v>3694</v>
      </c>
      <c r="BA110" s="22" t="s">
        <v>3687</v>
      </c>
      <c r="BB110" s="30"/>
      <c r="BC110" s="30"/>
      <c r="BD110" s="30"/>
      <c r="BE110" s="808"/>
      <c r="BF110" s="30"/>
      <c r="BG110" s="30"/>
      <c r="BH110" s="30"/>
      <c r="BI110" s="30"/>
      <c r="BJ110" s="30"/>
      <c r="BK110" s="30"/>
      <c r="BL110" s="30"/>
      <c r="BM110" s="30"/>
      <c r="BN110" s="30"/>
      <c r="BO110" s="30"/>
      <c r="BP110" s="30"/>
      <c r="BQ110" s="596" t="s">
        <v>3661</v>
      </c>
      <c r="BR110" s="596" t="s">
        <v>3662</v>
      </c>
      <c r="BS110" s="30" t="s">
        <v>4097</v>
      </c>
      <c r="BT110" s="21"/>
      <c r="BU110" s="30" t="s">
        <v>4098</v>
      </c>
      <c r="BV110" s="30"/>
      <c r="BW110" s="30"/>
      <c r="BX110" s="21"/>
      <c r="BY110" s="30"/>
      <c r="BZ110" s="30"/>
      <c r="CA110" s="30"/>
      <c r="CB110" s="30"/>
      <c r="CC110" s="30"/>
      <c r="CD110" s="30"/>
      <c r="CE110" s="30"/>
      <c r="CF110" s="30"/>
      <c r="CG110" s="30" t="s">
        <v>3721</v>
      </c>
      <c r="CH110" s="30" t="s">
        <v>1230</v>
      </c>
      <c r="CI110" s="736" t="s">
        <v>4153</v>
      </c>
      <c r="CJ110" s="30"/>
    </row>
    <row r="111" spans="1:88" ht="51.9" customHeight="1">
      <c r="A111" s="22">
        <v>51</v>
      </c>
      <c r="B111" s="602" t="s">
        <v>4134</v>
      </c>
      <c r="C111" s="1066" t="s">
        <v>4154</v>
      </c>
      <c r="D111" s="560" t="s">
        <v>4155</v>
      </c>
      <c r="E111" s="22" t="s">
        <v>71</v>
      </c>
      <c r="F111" s="22">
        <v>2021</v>
      </c>
      <c r="G111" s="22">
        <v>2021</v>
      </c>
      <c r="H111" s="22">
        <v>6</v>
      </c>
      <c r="I111" s="22" t="s">
        <v>4156</v>
      </c>
      <c r="J111" s="603">
        <v>0</v>
      </c>
      <c r="K111" s="22" t="s">
        <v>3472</v>
      </c>
      <c r="L111" s="22">
        <v>3</v>
      </c>
      <c r="M111" s="22" t="s">
        <v>4084</v>
      </c>
      <c r="N111" s="22" t="s">
        <v>9</v>
      </c>
      <c r="O111" s="22" t="s">
        <v>3686</v>
      </c>
      <c r="P111" s="22" t="s">
        <v>3687</v>
      </c>
      <c r="Q111" s="22">
        <v>6793410</v>
      </c>
      <c r="R111" s="22" t="s">
        <v>78</v>
      </c>
      <c r="S111" s="564" t="s">
        <v>4157</v>
      </c>
      <c r="T111" s="1046">
        <f t="shared" si="12"/>
        <v>0</v>
      </c>
      <c r="U111" s="22" t="s">
        <v>311</v>
      </c>
      <c r="V111" s="22"/>
      <c r="W111" s="22"/>
      <c r="X111" s="22" t="s">
        <v>3688</v>
      </c>
      <c r="Y111" s="22" t="s">
        <v>3687</v>
      </c>
      <c r="Z111" s="22">
        <v>8140</v>
      </c>
      <c r="AA111" s="22" t="s">
        <v>3760</v>
      </c>
      <c r="AB111" s="22">
        <v>6756318</v>
      </c>
      <c r="AC111" s="22" t="s">
        <v>1238</v>
      </c>
      <c r="AD111" s="22" t="s">
        <v>4123</v>
      </c>
      <c r="AE111" s="915">
        <f t="shared" si="14"/>
        <v>0</v>
      </c>
      <c r="AF111" s="22" t="s">
        <v>311</v>
      </c>
      <c r="AG111" s="22"/>
      <c r="AH111" s="22"/>
      <c r="AI111" s="22" t="s">
        <v>3688</v>
      </c>
      <c r="AJ111" s="22" t="s">
        <v>3687</v>
      </c>
      <c r="AK111" s="22">
        <v>6760392</v>
      </c>
      <c r="AL111" s="564" t="s">
        <v>1236</v>
      </c>
      <c r="AM111" s="22" t="s">
        <v>74</v>
      </c>
      <c r="AN111" s="915">
        <f>T111</f>
        <v>0</v>
      </c>
      <c r="AO111" s="22" t="s">
        <v>311</v>
      </c>
      <c r="AP111" s="22"/>
      <c r="AQ111" s="22"/>
      <c r="AR111" s="22" t="s">
        <v>3688</v>
      </c>
      <c r="AS111" s="22" t="s">
        <v>3687</v>
      </c>
      <c r="AT111" s="44"/>
      <c r="AU111" s="44"/>
      <c r="AV111" s="44"/>
      <c r="AW111" s="1067"/>
      <c r="AX111" s="44"/>
      <c r="AY111" s="44"/>
      <c r="AZ111" s="44"/>
      <c r="BA111" s="44"/>
      <c r="BB111" s="30"/>
      <c r="BC111" s="30"/>
      <c r="BD111" s="30"/>
      <c r="BE111" s="808"/>
      <c r="BF111" s="30"/>
      <c r="BG111" s="30"/>
      <c r="BH111" s="30"/>
      <c r="BI111" s="30"/>
      <c r="BJ111" s="30"/>
      <c r="BK111" s="30"/>
      <c r="BL111" s="30"/>
      <c r="BM111" s="30"/>
      <c r="BN111" s="30"/>
      <c r="BO111" s="30"/>
      <c r="BP111" s="30"/>
      <c r="BQ111" s="596" t="s">
        <v>3661</v>
      </c>
      <c r="BR111" s="596" t="s">
        <v>3662</v>
      </c>
      <c r="BS111" s="30" t="s">
        <v>4158</v>
      </c>
      <c r="BT111" s="21"/>
      <c r="BU111" s="30"/>
      <c r="BV111" s="30"/>
      <c r="BW111" s="30"/>
      <c r="BX111" s="21"/>
      <c r="BY111" s="30"/>
      <c r="BZ111" s="30"/>
      <c r="CA111" s="30"/>
      <c r="CB111" s="30"/>
      <c r="CC111" s="30"/>
      <c r="CD111" s="30"/>
      <c r="CE111" s="30"/>
      <c r="CF111" s="30"/>
      <c r="CG111" s="30" t="s">
        <v>4107</v>
      </c>
      <c r="CH111" s="30" t="s">
        <v>3888</v>
      </c>
      <c r="CI111" s="736" t="s">
        <v>4125</v>
      </c>
      <c r="CJ111" s="30" t="s">
        <v>3888</v>
      </c>
    </row>
    <row r="112" spans="1:88" ht="51.9" customHeight="1">
      <c r="A112" s="22">
        <v>52</v>
      </c>
      <c r="B112" s="602" t="s">
        <v>4134</v>
      </c>
      <c r="C112" s="1066" t="s">
        <v>4159</v>
      </c>
      <c r="D112" s="560" t="s">
        <v>4160</v>
      </c>
      <c r="E112" s="22" t="s">
        <v>71</v>
      </c>
      <c r="F112" s="22">
        <v>2021</v>
      </c>
      <c r="G112" s="22">
        <v>2021</v>
      </c>
      <c r="H112" s="22">
        <v>6</v>
      </c>
      <c r="I112" s="22" t="s">
        <v>3984</v>
      </c>
      <c r="J112" s="603">
        <v>0</v>
      </c>
      <c r="K112" s="22" t="s">
        <v>3472</v>
      </c>
      <c r="L112" s="22">
        <v>5</v>
      </c>
      <c r="M112" s="22" t="s">
        <v>4084</v>
      </c>
      <c r="N112" s="22" t="s">
        <v>9</v>
      </c>
      <c r="O112" s="22" t="s">
        <v>3686</v>
      </c>
      <c r="P112" s="22" t="s">
        <v>3687</v>
      </c>
      <c r="Q112" s="22" t="s">
        <v>1230</v>
      </c>
      <c r="R112" s="22" t="s">
        <v>73</v>
      </c>
      <c r="S112" s="564" t="s">
        <v>1230</v>
      </c>
      <c r="T112" s="1046">
        <f t="shared" si="12"/>
        <v>0</v>
      </c>
      <c r="U112" s="22" t="s">
        <v>311</v>
      </c>
      <c r="V112" s="22"/>
      <c r="W112" s="22"/>
      <c r="X112" s="22" t="s">
        <v>3688</v>
      </c>
      <c r="Y112" s="22" t="s">
        <v>3687</v>
      </c>
      <c r="Z112" s="22">
        <v>8140</v>
      </c>
      <c r="AA112" s="22" t="s">
        <v>3760</v>
      </c>
      <c r="AB112" s="22">
        <v>6760392</v>
      </c>
      <c r="AC112" s="564" t="s">
        <v>1236</v>
      </c>
      <c r="AD112" s="22" t="s">
        <v>74</v>
      </c>
      <c r="AE112" s="915">
        <f t="shared" si="14"/>
        <v>0</v>
      </c>
      <c r="AF112" s="22" t="s">
        <v>311</v>
      </c>
      <c r="AG112" s="22"/>
      <c r="AH112" s="22"/>
      <c r="AI112" s="22" t="s">
        <v>3688</v>
      </c>
      <c r="AJ112" s="22" t="s">
        <v>3687</v>
      </c>
      <c r="AK112" s="22">
        <v>6829959</v>
      </c>
      <c r="AL112" s="564" t="s">
        <v>4161</v>
      </c>
      <c r="AM112" s="22" t="s">
        <v>79</v>
      </c>
      <c r="AN112" s="915">
        <f>T112</f>
        <v>0</v>
      </c>
      <c r="AO112" s="22" t="s">
        <v>311</v>
      </c>
      <c r="AP112" s="22"/>
      <c r="AQ112" s="22"/>
      <c r="AR112" s="22" t="s">
        <v>3688</v>
      </c>
      <c r="AS112" s="22" t="s">
        <v>3687</v>
      </c>
      <c r="AT112" s="30"/>
      <c r="AU112" s="30"/>
      <c r="AV112" s="30"/>
      <c r="AW112" s="808"/>
      <c r="AX112" s="30"/>
      <c r="AY112" s="30"/>
      <c r="AZ112" s="30"/>
      <c r="BA112" s="30"/>
      <c r="BB112" s="30"/>
      <c r="BC112" s="30"/>
      <c r="BD112" s="30"/>
      <c r="BE112" s="808"/>
      <c r="BF112" s="30"/>
      <c r="BG112" s="30"/>
      <c r="BH112" s="30"/>
      <c r="BI112" s="30"/>
      <c r="BJ112" s="30"/>
      <c r="BK112" s="30"/>
      <c r="BL112" s="30"/>
      <c r="BM112" s="30"/>
      <c r="BN112" s="30"/>
      <c r="BO112" s="30"/>
      <c r="BP112" s="30"/>
      <c r="BQ112" s="596" t="s">
        <v>3661</v>
      </c>
      <c r="BR112" s="596" t="s">
        <v>3662</v>
      </c>
      <c r="BS112" s="30" t="s">
        <v>4162</v>
      </c>
      <c r="BT112" s="21"/>
      <c r="BU112" s="30" t="s">
        <v>4163</v>
      </c>
      <c r="BV112" s="30"/>
      <c r="BW112" s="30"/>
      <c r="BX112" s="21"/>
      <c r="BY112" s="30"/>
      <c r="BZ112" s="30"/>
      <c r="CA112" s="30"/>
      <c r="CB112" s="30"/>
      <c r="CC112" s="30"/>
      <c r="CD112" s="30"/>
      <c r="CE112" s="30"/>
      <c r="CF112" s="30"/>
      <c r="CG112" s="30" t="s">
        <v>3721</v>
      </c>
      <c r="CH112" s="30" t="s">
        <v>1230</v>
      </c>
      <c r="CI112" s="736" t="s">
        <v>1230</v>
      </c>
      <c r="CJ112" s="30"/>
    </row>
    <row r="113" spans="1:88" ht="72" customHeight="1">
      <c r="A113" s="22">
        <v>53</v>
      </c>
      <c r="B113" s="602" t="s">
        <v>4134</v>
      </c>
      <c r="C113" s="22" t="s">
        <v>1230</v>
      </c>
      <c r="D113" s="560" t="s">
        <v>4164</v>
      </c>
      <c r="E113" s="22" t="s">
        <v>71</v>
      </c>
      <c r="F113" s="22">
        <v>2021</v>
      </c>
      <c r="G113" s="22">
        <v>2021</v>
      </c>
      <c r="H113" s="22">
        <v>6</v>
      </c>
      <c r="I113" s="22" t="s">
        <v>3984</v>
      </c>
      <c r="J113" s="603">
        <v>0</v>
      </c>
      <c r="K113" s="22" t="s">
        <v>3472</v>
      </c>
      <c r="L113" s="22">
        <v>1</v>
      </c>
      <c r="M113" s="22" t="s">
        <v>4084</v>
      </c>
      <c r="N113" s="22" t="s">
        <v>9</v>
      </c>
      <c r="O113" s="22" t="s">
        <v>3686</v>
      </c>
      <c r="P113" s="22" t="s">
        <v>3687</v>
      </c>
      <c r="Q113" s="22">
        <v>6828913</v>
      </c>
      <c r="R113" s="22" t="s">
        <v>77</v>
      </c>
      <c r="S113" s="564" t="s">
        <v>4165</v>
      </c>
      <c r="T113" s="1046">
        <f t="shared" si="12"/>
        <v>0</v>
      </c>
      <c r="U113" s="22" t="s">
        <v>3486</v>
      </c>
      <c r="V113" s="22"/>
      <c r="W113" s="22"/>
      <c r="X113" s="22" t="s">
        <v>3688</v>
      </c>
      <c r="Y113" s="22" t="s">
        <v>3687</v>
      </c>
      <c r="Z113" s="22">
        <v>8140</v>
      </c>
      <c r="AA113" s="563" t="s">
        <v>3760</v>
      </c>
      <c r="AB113" s="22" t="s">
        <v>1230</v>
      </c>
      <c r="AC113" s="583" t="s">
        <v>4166</v>
      </c>
      <c r="AD113" s="22" t="s">
        <v>1861</v>
      </c>
      <c r="AE113" s="915">
        <f t="shared" si="14"/>
        <v>0</v>
      </c>
      <c r="AF113" s="22" t="s">
        <v>3486</v>
      </c>
      <c r="AG113" s="22"/>
      <c r="AH113" s="22"/>
      <c r="AI113" s="22" t="s">
        <v>3688</v>
      </c>
      <c r="AJ113" s="22" t="s">
        <v>3687</v>
      </c>
      <c r="AK113" s="22"/>
      <c r="AL113" s="584"/>
      <c r="AM113" s="22"/>
      <c r="AN113" s="915"/>
      <c r="AO113" s="22"/>
      <c r="AP113" s="22"/>
      <c r="AQ113" s="22"/>
      <c r="AR113" s="22"/>
      <c r="AS113" s="22"/>
      <c r="AT113" s="30"/>
      <c r="AU113" s="30"/>
      <c r="AV113" s="30"/>
      <c r="AW113" s="808"/>
      <c r="AX113" s="30"/>
      <c r="AY113" s="30"/>
      <c r="AZ113" s="30"/>
      <c r="BA113" s="30"/>
      <c r="BB113" s="30"/>
      <c r="BC113" s="30"/>
      <c r="BD113" s="30"/>
      <c r="BE113" s="808"/>
      <c r="BF113" s="30"/>
      <c r="BG113" s="30"/>
      <c r="BH113" s="30"/>
      <c r="BI113" s="30"/>
      <c r="BJ113" s="30"/>
      <c r="BK113" s="30"/>
      <c r="BL113" s="30"/>
      <c r="BM113" s="30"/>
      <c r="BN113" s="30"/>
      <c r="BO113" s="30"/>
      <c r="BP113" s="30"/>
      <c r="BQ113" s="596" t="s">
        <v>3661</v>
      </c>
      <c r="BR113" s="596" t="s">
        <v>3662</v>
      </c>
      <c r="BS113" s="30" t="s">
        <v>4167</v>
      </c>
      <c r="BT113" s="21"/>
      <c r="BU113" s="30"/>
      <c r="BV113" s="30"/>
      <c r="BW113" s="30"/>
      <c r="BX113" s="21"/>
      <c r="BY113" s="30"/>
      <c r="BZ113" s="30"/>
      <c r="CA113" s="30"/>
      <c r="CB113" s="30"/>
      <c r="CC113" s="30"/>
      <c r="CD113" s="30"/>
      <c r="CE113" s="30"/>
      <c r="CF113" s="30"/>
      <c r="CG113" s="30" t="s">
        <v>3721</v>
      </c>
      <c r="CH113" s="30" t="s">
        <v>4168</v>
      </c>
      <c r="CI113" s="736" t="s">
        <v>1230</v>
      </c>
      <c r="CJ113" s="30"/>
    </row>
    <row r="114" spans="1:88" ht="60" customHeight="1">
      <c r="A114" s="22">
        <v>54</v>
      </c>
      <c r="B114" s="602" t="s">
        <v>4134</v>
      </c>
      <c r="C114" s="22" t="s">
        <v>1230</v>
      </c>
      <c r="D114" s="560" t="s">
        <v>4169</v>
      </c>
      <c r="E114" s="22" t="s">
        <v>71</v>
      </c>
      <c r="F114" s="22">
        <v>2021</v>
      </c>
      <c r="G114" s="22">
        <v>2021</v>
      </c>
      <c r="H114" s="22">
        <v>6</v>
      </c>
      <c r="I114" s="22" t="s">
        <v>3984</v>
      </c>
      <c r="J114" s="603">
        <v>0</v>
      </c>
      <c r="K114" s="22" t="s">
        <v>3472</v>
      </c>
      <c r="L114" s="22">
        <v>3</v>
      </c>
      <c r="M114" s="22" t="s">
        <v>4084</v>
      </c>
      <c r="N114" s="22" t="s">
        <v>9</v>
      </c>
      <c r="O114" s="22" t="s">
        <v>3686</v>
      </c>
      <c r="P114" s="22" t="s">
        <v>3687</v>
      </c>
      <c r="Q114" s="22">
        <v>6829959</v>
      </c>
      <c r="R114" s="22" t="s">
        <v>79</v>
      </c>
      <c r="S114" s="564" t="s">
        <v>4161</v>
      </c>
      <c r="T114" s="1046">
        <f t="shared" si="12"/>
        <v>0</v>
      </c>
      <c r="U114" s="22" t="s">
        <v>311</v>
      </c>
      <c r="V114" s="22"/>
      <c r="W114" s="22"/>
      <c r="X114" s="22" t="s">
        <v>3688</v>
      </c>
      <c r="Y114" s="22" t="s">
        <v>3687</v>
      </c>
      <c r="Z114" s="22">
        <v>8140</v>
      </c>
      <c r="AA114" s="563" t="s">
        <v>3760</v>
      </c>
      <c r="AB114" s="165" t="s">
        <v>1230</v>
      </c>
      <c r="AC114" s="583" t="s">
        <v>1230</v>
      </c>
      <c r="AD114" s="22" t="s">
        <v>73</v>
      </c>
      <c r="AE114" s="915">
        <f t="shared" si="14"/>
        <v>0</v>
      </c>
      <c r="AF114" s="22" t="s">
        <v>311</v>
      </c>
      <c r="AG114" s="22"/>
      <c r="AH114" s="22"/>
      <c r="AI114" s="22" t="s">
        <v>3688</v>
      </c>
      <c r="AJ114" s="22" t="s">
        <v>3687</v>
      </c>
      <c r="AK114" s="22">
        <v>6680622</v>
      </c>
      <c r="AL114" s="564" t="s">
        <v>1271</v>
      </c>
      <c r="AM114" s="22" t="s">
        <v>18</v>
      </c>
      <c r="AN114" s="915">
        <f>T114</f>
        <v>0</v>
      </c>
      <c r="AO114" s="22" t="s">
        <v>207</v>
      </c>
      <c r="AP114" s="22"/>
      <c r="AQ114" s="22"/>
      <c r="AR114" s="22" t="s">
        <v>3688</v>
      </c>
      <c r="AS114" s="22" t="s">
        <v>3687</v>
      </c>
      <c r="AT114" s="30"/>
      <c r="AU114" s="30"/>
      <c r="AV114" s="30"/>
      <c r="AW114" s="808"/>
      <c r="AX114" s="30"/>
      <c r="AY114" s="30"/>
      <c r="AZ114" s="30"/>
      <c r="BA114" s="30"/>
      <c r="BB114" s="30"/>
      <c r="BC114" s="30"/>
      <c r="BD114" s="30"/>
      <c r="BE114" s="808"/>
      <c r="BF114" s="30"/>
      <c r="BG114" s="30"/>
      <c r="BH114" s="30"/>
      <c r="BI114" s="30"/>
      <c r="BJ114" s="30"/>
      <c r="BK114" s="30"/>
      <c r="BL114" s="30"/>
      <c r="BM114" s="30"/>
      <c r="BN114" s="30"/>
      <c r="BO114" s="30"/>
      <c r="BP114" s="30"/>
      <c r="BQ114" s="596" t="s">
        <v>3661</v>
      </c>
      <c r="BR114" s="596" t="s">
        <v>3662</v>
      </c>
      <c r="BS114" s="30" t="s">
        <v>4170</v>
      </c>
      <c r="BT114" s="21"/>
      <c r="BU114" s="30"/>
      <c r="BV114" s="30"/>
      <c r="BW114" s="30"/>
      <c r="BX114" s="21"/>
      <c r="BY114" s="30"/>
      <c r="BZ114" s="30"/>
      <c r="CA114" s="30"/>
      <c r="CB114" s="30"/>
      <c r="CC114" s="30"/>
      <c r="CD114" s="30"/>
      <c r="CE114" s="30"/>
      <c r="CF114" s="30"/>
      <c r="CG114" s="30" t="s">
        <v>4128</v>
      </c>
      <c r="CH114" s="30" t="s">
        <v>1230</v>
      </c>
      <c r="CI114" s="736" t="s">
        <v>1230</v>
      </c>
      <c r="CJ114" s="30"/>
    </row>
    <row r="115" spans="1:88" ht="48" customHeight="1">
      <c r="A115" s="22">
        <v>55</v>
      </c>
      <c r="B115" s="602" t="s">
        <v>4134</v>
      </c>
      <c r="C115" s="22" t="s">
        <v>1230</v>
      </c>
      <c r="D115" s="560" t="s">
        <v>4171</v>
      </c>
      <c r="E115" s="22" t="s">
        <v>71</v>
      </c>
      <c r="F115" s="22">
        <v>2021</v>
      </c>
      <c r="G115" s="22">
        <v>2021</v>
      </c>
      <c r="H115" s="22">
        <v>6</v>
      </c>
      <c r="I115" s="22" t="s">
        <v>4172</v>
      </c>
      <c r="J115" s="603">
        <v>0</v>
      </c>
      <c r="K115" s="22" t="s">
        <v>3472</v>
      </c>
      <c r="L115" s="22">
        <v>3</v>
      </c>
      <c r="M115" s="22" t="s">
        <v>4084</v>
      </c>
      <c r="N115" s="22" t="s">
        <v>9</v>
      </c>
      <c r="O115" s="22" t="s">
        <v>3686</v>
      </c>
      <c r="P115" s="22" t="s">
        <v>3687</v>
      </c>
      <c r="Q115" s="22">
        <v>6680741</v>
      </c>
      <c r="R115" s="22" t="s">
        <v>23</v>
      </c>
      <c r="S115" s="564" t="s">
        <v>2126</v>
      </c>
      <c r="T115" s="1046">
        <f t="shared" si="12"/>
        <v>0</v>
      </c>
      <c r="U115" s="22" t="s">
        <v>172</v>
      </c>
      <c r="V115" s="22"/>
      <c r="W115" s="22"/>
      <c r="X115" s="22" t="s">
        <v>3694</v>
      </c>
      <c r="Y115" s="22" t="s">
        <v>3687</v>
      </c>
      <c r="Z115" s="22">
        <v>8140</v>
      </c>
      <c r="AA115" s="563" t="s">
        <v>3760</v>
      </c>
      <c r="AB115" s="22">
        <v>6829130</v>
      </c>
      <c r="AC115" s="583" t="s">
        <v>3308</v>
      </c>
      <c r="AD115" s="22" t="s">
        <v>83</v>
      </c>
      <c r="AE115" s="915">
        <f t="shared" si="14"/>
        <v>0</v>
      </c>
      <c r="AF115" s="22" t="s">
        <v>172</v>
      </c>
      <c r="AG115" s="22" t="s">
        <v>176</v>
      </c>
      <c r="AH115" s="22"/>
      <c r="AI115" s="22" t="s">
        <v>3694</v>
      </c>
      <c r="AJ115" s="22" t="s">
        <v>3687</v>
      </c>
      <c r="AK115" s="22"/>
      <c r="AL115" s="584"/>
      <c r="AM115" s="22"/>
      <c r="AN115" s="915"/>
      <c r="AO115" s="22"/>
      <c r="AP115" s="22"/>
      <c r="AQ115" s="22"/>
      <c r="AR115" s="22"/>
      <c r="AS115" s="22"/>
      <c r="AT115" s="30"/>
      <c r="AU115" s="30"/>
      <c r="AV115" s="30"/>
      <c r="AW115" s="808"/>
      <c r="AX115" s="30"/>
      <c r="AY115" s="30"/>
      <c r="AZ115" s="30"/>
      <c r="BA115" s="30"/>
      <c r="BB115" s="30"/>
      <c r="BC115" s="30"/>
      <c r="BD115" s="30"/>
      <c r="BE115" s="808"/>
      <c r="BF115" s="30"/>
      <c r="BG115" s="30"/>
      <c r="BH115" s="30"/>
      <c r="BI115" s="30"/>
      <c r="BJ115" s="30"/>
      <c r="BK115" s="30"/>
      <c r="BL115" s="30"/>
      <c r="BM115" s="30"/>
      <c r="BN115" s="30"/>
      <c r="BO115" s="30"/>
      <c r="BP115" s="30"/>
      <c r="BQ115" s="596" t="s">
        <v>3661</v>
      </c>
      <c r="BR115" s="596" t="s">
        <v>3662</v>
      </c>
      <c r="BS115" s="30" t="s">
        <v>4173</v>
      </c>
      <c r="BT115" s="21"/>
      <c r="BU115" s="30" t="s">
        <v>4174</v>
      </c>
      <c r="BV115" s="30"/>
      <c r="BW115" s="30" t="s">
        <v>4175</v>
      </c>
      <c r="BX115" s="21"/>
      <c r="BY115" s="30" t="s">
        <v>4176</v>
      </c>
      <c r="BZ115" s="30"/>
      <c r="CA115" s="30"/>
      <c r="CB115" s="30"/>
      <c r="CC115" s="30"/>
      <c r="CD115" s="30"/>
      <c r="CE115" s="30"/>
      <c r="CF115" s="30"/>
      <c r="CG115" s="30" t="s">
        <v>4177</v>
      </c>
      <c r="CH115" s="30" t="s">
        <v>1230</v>
      </c>
      <c r="CI115" s="736" t="s">
        <v>1230</v>
      </c>
      <c r="CJ115" s="30"/>
    </row>
    <row r="116" spans="1:88" ht="51" customHeight="1">
      <c r="A116" s="22">
        <v>56</v>
      </c>
      <c r="B116" s="602" t="s">
        <v>4134</v>
      </c>
      <c r="C116" s="1066" t="s">
        <v>4178</v>
      </c>
      <c r="D116" s="560" t="s">
        <v>4179</v>
      </c>
      <c r="E116" s="22" t="s">
        <v>71</v>
      </c>
      <c r="F116" s="22">
        <v>2021</v>
      </c>
      <c r="G116" s="22">
        <v>2021</v>
      </c>
      <c r="H116" s="22">
        <v>6</v>
      </c>
      <c r="I116" s="22" t="s">
        <v>3984</v>
      </c>
      <c r="J116" s="603">
        <v>0</v>
      </c>
      <c r="K116" s="22" t="s">
        <v>3472</v>
      </c>
      <c r="L116" s="22">
        <v>5</v>
      </c>
      <c r="M116" s="22" t="s">
        <v>4084</v>
      </c>
      <c r="N116" s="22" t="s">
        <v>9</v>
      </c>
      <c r="O116" s="22" t="s">
        <v>3686</v>
      </c>
      <c r="P116" s="22" t="s">
        <v>3687</v>
      </c>
      <c r="Q116" s="22">
        <v>6760392</v>
      </c>
      <c r="R116" s="22" t="s">
        <v>74</v>
      </c>
      <c r="S116" s="564" t="s">
        <v>1236</v>
      </c>
      <c r="T116" s="1046">
        <f t="shared" si="12"/>
        <v>0</v>
      </c>
      <c r="U116" s="22" t="s">
        <v>311</v>
      </c>
      <c r="V116" s="22"/>
      <c r="W116" s="22"/>
      <c r="X116" s="22" t="s">
        <v>3688</v>
      </c>
      <c r="Y116" s="22" t="s">
        <v>3687</v>
      </c>
      <c r="Z116" s="22">
        <v>8140</v>
      </c>
      <c r="AA116" s="563" t="s">
        <v>3760</v>
      </c>
      <c r="AB116" s="22"/>
      <c r="AC116" s="583"/>
      <c r="AD116" s="22"/>
      <c r="AE116" s="915"/>
      <c r="AF116" s="22"/>
      <c r="AG116" s="22"/>
      <c r="AH116" s="22"/>
      <c r="AI116" s="22"/>
      <c r="AJ116" s="22"/>
      <c r="AK116" s="22"/>
      <c r="AL116" s="584"/>
      <c r="AM116" s="22"/>
      <c r="AN116" s="915"/>
      <c r="AO116" s="22"/>
      <c r="AP116" s="22"/>
      <c r="AQ116" s="22"/>
      <c r="AR116" s="22"/>
      <c r="AS116" s="22"/>
      <c r="AT116" s="30"/>
      <c r="AU116" s="30"/>
      <c r="AV116" s="30"/>
      <c r="AW116" s="808"/>
      <c r="AX116" s="30"/>
      <c r="AY116" s="30"/>
      <c r="AZ116" s="30"/>
      <c r="BA116" s="30"/>
      <c r="BB116" s="30"/>
      <c r="BC116" s="30"/>
      <c r="BD116" s="30"/>
      <c r="BE116" s="808"/>
      <c r="BF116" s="30"/>
      <c r="BG116" s="30"/>
      <c r="BH116" s="30"/>
      <c r="BI116" s="30"/>
      <c r="BJ116" s="30"/>
      <c r="BK116" s="30"/>
      <c r="BL116" s="30"/>
      <c r="BM116" s="30"/>
      <c r="BN116" s="30"/>
      <c r="BO116" s="30"/>
      <c r="BP116" s="30"/>
      <c r="BQ116" s="596" t="s">
        <v>3661</v>
      </c>
      <c r="BR116" s="596" t="s">
        <v>3662</v>
      </c>
      <c r="BS116" s="30" t="s">
        <v>3497</v>
      </c>
      <c r="BT116" s="21"/>
      <c r="BU116" s="30" t="s">
        <v>4180</v>
      </c>
      <c r="BV116" s="30" t="s">
        <v>4181</v>
      </c>
      <c r="BW116" s="30"/>
      <c r="BX116" s="21"/>
      <c r="BY116" s="30"/>
      <c r="BZ116" s="30"/>
      <c r="CA116" s="30"/>
      <c r="CB116" s="30"/>
      <c r="CC116" s="30"/>
      <c r="CD116" s="30"/>
      <c r="CE116" s="30"/>
      <c r="CF116" s="30"/>
      <c r="CG116" s="30" t="s">
        <v>3721</v>
      </c>
      <c r="CH116" s="30" t="s">
        <v>1230</v>
      </c>
      <c r="CI116" s="736" t="s">
        <v>1230</v>
      </c>
      <c r="CJ116" s="30"/>
    </row>
    <row r="117" spans="1:88" ht="48" customHeight="1">
      <c r="A117" s="22">
        <v>57</v>
      </c>
      <c r="B117" s="602" t="s">
        <v>4134</v>
      </c>
      <c r="C117" s="22" t="s">
        <v>1230</v>
      </c>
      <c r="D117" s="560" t="s">
        <v>4182</v>
      </c>
      <c r="E117" s="22" t="s">
        <v>71</v>
      </c>
      <c r="F117" s="22">
        <v>2021</v>
      </c>
      <c r="G117" s="22">
        <v>2021</v>
      </c>
      <c r="H117" s="22">
        <v>3</v>
      </c>
      <c r="I117" s="22" t="s">
        <v>3920</v>
      </c>
      <c r="J117" s="603">
        <v>0</v>
      </c>
      <c r="K117" s="22" t="s">
        <v>3472</v>
      </c>
      <c r="L117" s="22">
        <v>3</v>
      </c>
      <c r="M117" s="22" t="s">
        <v>4084</v>
      </c>
      <c r="N117" s="22" t="s">
        <v>9</v>
      </c>
      <c r="O117" s="22" t="s">
        <v>3686</v>
      </c>
      <c r="P117" s="22" t="s">
        <v>3687</v>
      </c>
      <c r="Q117" s="22">
        <v>6829130</v>
      </c>
      <c r="R117" s="22" t="s">
        <v>4139</v>
      </c>
      <c r="S117" s="564" t="s">
        <v>3308</v>
      </c>
      <c r="T117" s="1046">
        <f t="shared" si="12"/>
        <v>0</v>
      </c>
      <c r="U117" s="22" t="s">
        <v>172</v>
      </c>
      <c r="V117" s="22"/>
      <c r="W117" s="22"/>
      <c r="X117" s="22" t="s">
        <v>3694</v>
      </c>
      <c r="Y117" s="22" t="s">
        <v>3687</v>
      </c>
      <c r="Z117" s="22">
        <v>8140</v>
      </c>
      <c r="AA117" s="563" t="s">
        <v>3760</v>
      </c>
      <c r="AB117" s="22"/>
      <c r="AC117" s="583"/>
      <c r="AD117" s="22"/>
      <c r="AE117" s="915"/>
      <c r="AF117" s="22"/>
      <c r="AG117" s="22"/>
      <c r="AH117" s="22"/>
      <c r="AI117" s="22"/>
      <c r="AJ117" s="22"/>
      <c r="AK117" s="22"/>
      <c r="AL117" s="584"/>
      <c r="AM117" s="22"/>
      <c r="AN117" s="915"/>
      <c r="AO117" s="22"/>
      <c r="AP117" s="22"/>
      <c r="AQ117" s="22"/>
      <c r="AR117" s="22"/>
      <c r="AS117" s="22"/>
      <c r="AT117" s="30"/>
      <c r="AU117" s="30"/>
      <c r="AV117" s="30"/>
      <c r="AW117" s="808"/>
      <c r="AX117" s="30"/>
      <c r="AY117" s="30"/>
      <c r="AZ117" s="30"/>
      <c r="BA117" s="30"/>
      <c r="BB117" s="30"/>
      <c r="BC117" s="30"/>
      <c r="BD117" s="30"/>
      <c r="BE117" s="808"/>
      <c r="BF117" s="30"/>
      <c r="BG117" s="30"/>
      <c r="BH117" s="30"/>
      <c r="BI117" s="30"/>
      <c r="BJ117" s="30"/>
      <c r="BK117" s="30"/>
      <c r="BL117" s="30"/>
      <c r="BM117" s="30"/>
      <c r="BN117" s="30"/>
      <c r="BO117" s="30"/>
      <c r="BP117" s="30"/>
      <c r="BQ117" s="596" t="s">
        <v>3661</v>
      </c>
      <c r="BR117" s="596" t="s">
        <v>3662</v>
      </c>
      <c r="BS117" s="30" t="s">
        <v>813</v>
      </c>
      <c r="BT117" s="21"/>
      <c r="BU117" s="30" t="s">
        <v>4183</v>
      </c>
      <c r="BV117" s="30"/>
      <c r="BW117" s="30"/>
      <c r="BX117" s="21"/>
      <c r="BY117" s="30"/>
      <c r="BZ117" s="30"/>
      <c r="CA117" s="30"/>
      <c r="CB117" s="30"/>
      <c r="CC117" s="30"/>
      <c r="CD117" s="30"/>
      <c r="CE117" s="30"/>
      <c r="CF117" s="30"/>
      <c r="CG117" s="30" t="s">
        <v>4110</v>
      </c>
      <c r="CH117" s="30" t="s">
        <v>1230</v>
      </c>
      <c r="CI117" s="736" t="s">
        <v>4184</v>
      </c>
      <c r="CJ117" s="30"/>
    </row>
    <row r="118" spans="1:88" s="877" customFormat="1" ht="48" customHeight="1">
      <c r="A118" s="22">
        <v>58</v>
      </c>
      <c r="B118" s="602" t="s">
        <v>4134</v>
      </c>
      <c r="C118" s="22" t="s">
        <v>1230</v>
      </c>
      <c r="D118" s="560" t="s">
        <v>4185</v>
      </c>
      <c r="E118" s="22" t="s">
        <v>71</v>
      </c>
      <c r="F118" s="22">
        <v>2021</v>
      </c>
      <c r="G118" s="22">
        <v>2021</v>
      </c>
      <c r="H118" s="22">
        <v>6</v>
      </c>
      <c r="I118" s="22" t="s">
        <v>3984</v>
      </c>
      <c r="J118" s="603">
        <v>0</v>
      </c>
      <c r="K118" s="22" t="s">
        <v>3472</v>
      </c>
      <c r="L118" s="22">
        <v>2</v>
      </c>
      <c r="M118" s="22" t="s">
        <v>4084</v>
      </c>
      <c r="N118" s="22" t="s">
        <v>9</v>
      </c>
      <c r="O118" s="22" t="s">
        <v>3686</v>
      </c>
      <c r="P118" s="22" t="s">
        <v>3687</v>
      </c>
      <c r="Q118" s="22">
        <v>6665306</v>
      </c>
      <c r="R118" s="22" t="s">
        <v>35</v>
      </c>
      <c r="S118" s="564" t="s">
        <v>2015</v>
      </c>
      <c r="T118" s="1046">
        <f t="shared" si="12"/>
        <v>0</v>
      </c>
      <c r="U118" s="22" t="s">
        <v>217</v>
      </c>
      <c r="V118" s="22"/>
      <c r="W118" s="22"/>
      <c r="X118" s="22" t="s">
        <v>3688</v>
      </c>
      <c r="Y118" s="22" t="s">
        <v>3687</v>
      </c>
      <c r="Z118" s="22">
        <v>8140</v>
      </c>
      <c r="AA118" s="563" t="s">
        <v>3760</v>
      </c>
      <c r="AB118" s="22"/>
      <c r="AC118" s="583"/>
      <c r="AD118" s="22"/>
      <c r="AE118" s="915"/>
      <c r="AF118" s="22"/>
      <c r="AG118" s="22"/>
      <c r="AH118" s="22"/>
      <c r="AI118" s="22"/>
      <c r="AJ118" s="22"/>
      <c r="AK118" s="22"/>
      <c r="AL118" s="584"/>
      <c r="AM118" s="22"/>
      <c r="AN118" s="915"/>
      <c r="AO118" s="22"/>
      <c r="AP118" s="22"/>
      <c r="AQ118" s="22"/>
      <c r="AR118" s="22"/>
      <c r="AS118" s="22"/>
      <c r="AT118" s="30"/>
      <c r="AU118" s="30"/>
      <c r="AV118" s="30"/>
      <c r="AW118" s="808"/>
      <c r="AX118" s="30"/>
      <c r="AY118" s="30"/>
      <c r="AZ118" s="30"/>
      <c r="BA118" s="30"/>
      <c r="BB118" s="30"/>
      <c r="BC118" s="30"/>
      <c r="BD118" s="30"/>
      <c r="BE118" s="808"/>
      <c r="BF118" s="30"/>
      <c r="BG118" s="30"/>
      <c r="BH118" s="30"/>
      <c r="BI118" s="30"/>
      <c r="BJ118" s="30"/>
      <c r="BK118" s="30"/>
      <c r="BL118" s="30"/>
      <c r="BM118" s="30"/>
      <c r="BN118" s="30"/>
      <c r="BO118" s="30"/>
      <c r="BP118" s="30"/>
      <c r="BQ118" s="596" t="s">
        <v>3661</v>
      </c>
      <c r="BR118" s="22" t="s">
        <v>3662</v>
      </c>
      <c r="BS118" s="30" t="s">
        <v>3475</v>
      </c>
      <c r="BT118" s="21" t="s">
        <v>4181</v>
      </c>
      <c r="BU118" s="30" t="s">
        <v>4186</v>
      </c>
      <c r="BV118" s="30"/>
      <c r="BW118" s="30" t="s">
        <v>4187</v>
      </c>
      <c r="BX118" s="21" t="s">
        <v>4181</v>
      </c>
      <c r="BY118" s="30"/>
      <c r="BZ118" s="30"/>
      <c r="CA118" s="30"/>
      <c r="CB118" s="30"/>
      <c r="CC118" s="30"/>
      <c r="CD118" s="30"/>
      <c r="CE118" s="30"/>
      <c r="CF118" s="30"/>
      <c r="CG118" s="30" t="s">
        <v>3721</v>
      </c>
      <c r="CH118" s="30" t="s">
        <v>1230</v>
      </c>
      <c r="CI118" s="736" t="s">
        <v>3778</v>
      </c>
      <c r="CJ118" s="30"/>
    </row>
    <row r="119" spans="1:88" ht="36" customHeight="1">
      <c r="A119" s="22">
        <v>59</v>
      </c>
      <c r="B119" s="602" t="s">
        <v>4134</v>
      </c>
      <c r="C119" s="22" t="s">
        <v>1230</v>
      </c>
      <c r="D119" s="560" t="s">
        <v>4188</v>
      </c>
      <c r="E119" s="22" t="s">
        <v>71</v>
      </c>
      <c r="F119" s="22">
        <v>2021</v>
      </c>
      <c r="G119" s="22">
        <v>2021</v>
      </c>
      <c r="H119" s="22">
        <v>6</v>
      </c>
      <c r="I119" s="22" t="s">
        <v>3971</v>
      </c>
      <c r="J119" s="603">
        <v>0</v>
      </c>
      <c r="K119" s="22" t="s">
        <v>3472</v>
      </c>
      <c r="L119" s="22">
        <v>5</v>
      </c>
      <c r="M119" s="22" t="s">
        <v>4084</v>
      </c>
      <c r="N119" s="22" t="s">
        <v>9</v>
      </c>
      <c r="O119" s="22" t="s">
        <v>3686</v>
      </c>
      <c r="P119" s="22" t="s">
        <v>3687</v>
      </c>
      <c r="Q119" s="22">
        <v>6680651</v>
      </c>
      <c r="R119" s="22" t="s">
        <v>19</v>
      </c>
      <c r="S119" s="564" t="s">
        <v>1304</v>
      </c>
      <c r="T119" s="1046">
        <f t="shared" si="12"/>
        <v>0</v>
      </c>
      <c r="U119" s="22" t="s">
        <v>176</v>
      </c>
      <c r="V119" s="22"/>
      <c r="W119" s="22"/>
      <c r="X119" s="22" t="s">
        <v>3694</v>
      </c>
      <c r="Y119" s="22" t="s">
        <v>3687</v>
      </c>
      <c r="Z119" s="22">
        <v>8140</v>
      </c>
      <c r="AA119" s="563" t="s">
        <v>3760</v>
      </c>
      <c r="AB119" s="22">
        <v>6680633</v>
      </c>
      <c r="AC119" s="583" t="s">
        <v>3791</v>
      </c>
      <c r="AD119" s="22" t="s">
        <v>25</v>
      </c>
      <c r="AE119" s="915"/>
      <c r="AF119" s="22"/>
      <c r="AG119" s="22" t="s">
        <v>217</v>
      </c>
      <c r="AH119" s="22"/>
      <c r="AI119" s="22"/>
      <c r="AJ119" s="22"/>
      <c r="AK119" s="22">
        <v>6665306</v>
      </c>
      <c r="AL119" s="584">
        <v>703129001</v>
      </c>
      <c r="AM119" s="22" t="s">
        <v>35</v>
      </c>
      <c r="AN119" s="915"/>
      <c r="AO119" s="22"/>
      <c r="AP119" s="22"/>
      <c r="AQ119" s="22"/>
      <c r="AR119" s="22"/>
      <c r="AS119" s="22"/>
      <c r="AT119" s="30">
        <v>6680648</v>
      </c>
      <c r="AU119" s="30">
        <v>724089201</v>
      </c>
      <c r="AV119" s="30" t="s">
        <v>24</v>
      </c>
      <c r="AW119" s="808"/>
      <c r="AX119" s="30"/>
      <c r="AY119" s="30"/>
      <c r="AZ119" s="30"/>
      <c r="BA119" s="30"/>
      <c r="BB119" s="30">
        <v>6680623</v>
      </c>
      <c r="BC119" s="30">
        <v>721088602</v>
      </c>
      <c r="BD119" s="30" t="s">
        <v>37</v>
      </c>
      <c r="BE119" s="808"/>
      <c r="BF119" s="30"/>
      <c r="BG119" s="30"/>
      <c r="BH119" s="30"/>
      <c r="BI119" s="30"/>
      <c r="BJ119" s="30"/>
      <c r="BK119" s="30"/>
      <c r="BL119" s="30"/>
      <c r="BM119" s="30"/>
      <c r="BN119" s="30"/>
      <c r="BO119" s="30"/>
      <c r="BP119" s="30"/>
      <c r="BQ119" s="22" t="s">
        <v>3661</v>
      </c>
      <c r="BR119" s="596" t="s">
        <v>3662</v>
      </c>
      <c r="BS119" s="30" t="s">
        <v>4189</v>
      </c>
      <c r="BT119" s="21"/>
      <c r="BU119" s="30"/>
      <c r="BV119" s="30"/>
      <c r="BW119" s="30"/>
      <c r="BX119" s="21"/>
      <c r="BY119" s="30"/>
      <c r="BZ119" s="30"/>
      <c r="CA119" s="30"/>
      <c r="CB119" s="30"/>
      <c r="CC119" s="30"/>
      <c r="CD119" s="30"/>
      <c r="CE119" s="30"/>
      <c r="CF119" s="30"/>
      <c r="CG119" s="30" t="s">
        <v>1230</v>
      </c>
      <c r="CH119" s="30" t="s">
        <v>1230</v>
      </c>
      <c r="CI119" s="736" t="s">
        <v>1230</v>
      </c>
      <c r="CJ119" s="30"/>
    </row>
    <row r="120" spans="1:88" ht="48" customHeight="1">
      <c r="A120" s="22">
        <v>60</v>
      </c>
      <c r="B120" s="602" t="s">
        <v>4134</v>
      </c>
      <c r="C120" s="596" t="s">
        <v>4190</v>
      </c>
      <c r="D120" s="560" t="s">
        <v>4191</v>
      </c>
      <c r="E120" s="22" t="s">
        <v>99</v>
      </c>
      <c r="F120" s="22">
        <v>2021</v>
      </c>
      <c r="G120" s="22">
        <v>2021</v>
      </c>
      <c r="H120" s="22">
        <v>5</v>
      </c>
      <c r="I120" s="22" t="s">
        <v>4070</v>
      </c>
      <c r="J120" s="603">
        <v>3000000</v>
      </c>
      <c r="K120" s="22" t="s">
        <v>3472</v>
      </c>
      <c r="L120" s="22" t="s">
        <v>1230</v>
      </c>
      <c r="M120" s="22" t="s">
        <v>99</v>
      </c>
      <c r="N120" s="22" t="s">
        <v>9</v>
      </c>
      <c r="O120" s="22" t="s">
        <v>3686</v>
      </c>
      <c r="P120" s="22" t="s">
        <v>3687</v>
      </c>
      <c r="Q120" s="22">
        <v>6801989</v>
      </c>
      <c r="R120" s="22" t="s">
        <v>4192</v>
      </c>
      <c r="S120" s="22" t="s">
        <v>2178</v>
      </c>
      <c r="T120" s="1046">
        <f t="shared" si="12"/>
        <v>3000000</v>
      </c>
      <c r="U120" s="22" t="s">
        <v>3486</v>
      </c>
      <c r="V120" s="22"/>
      <c r="W120" s="22"/>
      <c r="X120" s="22"/>
      <c r="Y120" s="22"/>
      <c r="Z120" s="22"/>
      <c r="AA120" s="563"/>
      <c r="AB120" s="22"/>
      <c r="AC120" s="583"/>
      <c r="AD120" s="22" t="s">
        <v>3484</v>
      </c>
      <c r="AE120" s="915">
        <f>J120/5</f>
        <v>600000</v>
      </c>
      <c r="AF120" s="22"/>
      <c r="AG120" s="22"/>
      <c r="AH120" s="22"/>
      <c r="AI120" s="22"/>
      <c r="AJ120" s="22"/>
      <c r="AK120" s="22">
        <v>6682237</v>
      </c>
      <c r="AL120" s="564" t="s">
        <v>2024</v>
      </c>
      <c r="AM120" s="22" t="s">
        <v>20</v>
      </c>
      <c r="AN120" s="915">
        <f>J120/5</f>
        <v>600000</v>
      </c>
      <c r="AO120" s="22" t="s">
        <v>3486</v>
      </c>
      <c r="AP120" s="22"/>
      <c r="AQ120" s="22"/>
      <c r="AR120" s="22" t="s">
        <v>3688</v>
      </c>
      <c r="AS120" s="22" t="s">
        <v>3687</v>
      </c>
      <c r="AT120" s="30"/>
      <c r="AU120" s="22"/>
      <c r="AV120" s="22" t="s">
        <v>3485</v>
      </c>
      <c r="AW120" s="808">
        <f>J120/5</f>
        <v>600000</v>
      </c>
      <c r="AX120" s="30"/>
      <c r="AY120" s="30"/>
      <c r="AZ120" s="30"/>
      <c r="BA120" s="30"/>
      <c r="BB120" s="22"/>
      <c r="BC120" s="370"/>
      <c r="BD120" s="22" t="s">
        <v>1861</v>
      </c>
      <c r="BE120" s="808">
        <f>J120/5</f>
        <v>600000</v>
      </c>
      <c r="BF120" s="30"/>
      <c r="BG120" s="30"/>
      <c r="BH120" s="30"/>
      <c r="BI120" s="30"/>
      <c r="BJ120" s="30"/>
      <c r="BK120" s="30"/>
      <c r="BL120" s="30"/>
      <c r="BM120" s="30"/>
      <c r="BN120" s="30"/>
      <c r="BO120" s="30"/>
      <c r="BP120" s="30"/>
      <c r="BQ120" s="596" t="s">
        <v>3661</v>
      </c>
      <c r="BR120" s="596" t="s">
        <v>3662</v>
      </c>
      <c r="BS120" s="30"/>
      <c r="BT120" s="21"/>
      <c r="BU120" s="30"/>
      <c r="BV120" s="30"/>
      <c r="BW120" s="30"/>
      <c r="BX120" s="21"/>
      <c r="BY120" s="30"/>
      <c r="BZ120" s="30"/>
      <c r="CA120" s="30"/>
      <c r="CB120" s="30"/>
      <c r="CC120" s="30"/>
      <c r="CD120" s="30"/>
      <c r="CE120" s="30"/>
      <c r="CF120" s="30"/>
      <c r="CG120" s="30" t="s">
        <v>4072</v>
      </c>
      <c r="CH120" s="30" t="s">
        <v>4076</v>
      </c>
      <c r="CI120" s="736" t="s">
        <v>1230</v>
      </c>
      <c r="CJ120" s="30"/>
    </row>
    <row r="121" spans="1:88" ht="48" customHeight="1">
      <c r="A121" s="22">
        <v>61</v>
      </c>
      <c r="B121" s="602" t="s">
        <v>4134</v>
      </c>
      <c r="C121" s="596" t="s">
        <v>4193</v>
      </c>
      <c r="D121" s="560" t="s">
        <v>4194</v>
      </c>
      <c r="E121" s="22" t="s">
        <v>99</v>
      </c>
      <c r="F121" s="22">
        <v>2021</v>
      </c>
      <c r="G121" s="22">
        <v>2021</v>
      </c>
      <c r="H121" s="22">
        <v>12</v>
      </c>
      <c r="I121" s="22" t="s">
        <v>4172</v>
      </c>
      <c r="J121" s="603">
        <v>3000000</v>
      </c>
      <c r="K121" s="22" t="s">
        <v>3472</v>
      </c>
      <c r="L121" s="22" t="s">
        <v>1230</v>
      </c>
      <c r="M121" s="22" t="s">
        <v>99</v>
      </c>
      <c r="N121" s="22" t="s">
        <v>9</v>
      </c>
      <c r="O121" s="22" t="s">
        <v>3686</v>
      </c>
      <c r="P121" s="22" t="s">
        <v>3687</v>
      </c>
      <c r="Q121" s="22">
        <v>6768348</v>
      </c>
      <c r="R121" s="22" t="s">
        <v>61</v>
      </c>
      <c r="S121" s="564" t="s">
        <v>2332</v>
      </c>
      <c r="T121" s="1046">
        <f t="shared" si="12"/>
        <v>3000000</v>
      </c>
      <c r="U121" s="22"/>
      <c r="V121" s="22"/>
      <c r="W121" s="22"/>
      <c r="X121" s="22"/>
      <c r="Y121" s="22"/>
      <c r="Z121" s="22"/>
      <c r="AA121" s="563"/>
      <c r="AB121" s="22">
        <v>6767777</v>
      </c>
      <c r="AC121" s="583" t="s">
        <v>2961</v>
      </c>
      <c r="AD121" s="22" t="s">
        <v>3921</v>
      </c>
      <c r="AE121" s="915">
        <f>J121/3</f>
        <v>1000000</v>
      </c>
      <c r="AF121" s="22" t="s">
        <v>256</v>
      </c>
      <c r="AG121" s="22"/>
      <c r="AH121" s="22"/>
      <c r="AI121" s="22" t="s">
        <v>3688</v>
      </c>
      <c r="AJ121" s="22" t="s">
        <v>3687</v>
      </c>
      <c r="AK121" s="22">
        <v>6773159</v>
      </c>
      <c r="AL121" s="584" t="s">
        <v>4152</v>
      </c>
      <c r="AM121" s="22" t="s">
        <v>53</v>
      </c>
      <c r="AN121" s="915">
        <f>J121/3</f>
        <v>1000000</v>
      </c>
      <c r="AO121" s="22" t="s">
        <v>256</v>
      </c>
      <c r="AP121" s="22"/>
      <c r="AQ121" s="22"/>
      <c r="AR121" s="22" t="s">
        <v>3688</v>
      </c>
      <c r="AS121" s="22" t="s">
        <v>3687</v>
      </c>
      <c r="AT121" s="30"/>
      <c r="AU121" s="30"/>
      <c r="AV121" s="30"/>
      <c r="AW121" s="808"/>
      <c r="AX121" s="30"/>
      <c r="AY121" s="30"/>
      <c r="AZ121" s="30"/>
      <c r="BA121" s="30"/>
      <c r="BB121" s="30"/>
      <c r="BC121" s="30"/>
      <c r="BD121" s="30"/>
      <c r="BE121" s="808"/>
      <c r="BF121" s="30"/>
      <c r="BG121" s="30"/>
      <c r="BH121" s="30"/>
      <c r="BI121" s="30"/>
      <c r="BJ121" s="30"/>
      <c r="BK121" s="30"/>
      <c r="BL121" s="30"/>
      <c r="BM121" s="30"/>
      <c r="BN121" s="30"/>
      <c r="BO121" s="30"/>
      <c r="BP121" s="30"/>
      <c r="BQ121" s="596" t="s">
        <v>3661</v>
      </c>
      <c r="BR121" s="596" t="s">
        <v>3662</v>
      </c>
      <c r="BS121" s="30"/>
      <c r="BT121" s="21"/>
      <c r="BU121" s="30"/>
      <c r="BV121" s="30"/>
      <c r="BW121" s="30"/>
      <c r="BX121" s="21"/>
      <c r="BY121" s="30"/>
      <c r="BZ121" s="30"/>
      <c r="CA121" s="30"/>
      <c r="CB121" s="30"/>
      <c r="CC121" s="30"/>
      <c r="CD121" s="30"/>
      <c r="CE121" s="30"/>
      <c r="CF121" s="30"/>
      <c r="CG121" s="30" t="s">
        <v>4072</v>
      </c>
      <c r="CH121" s="30" t="s">
        <v>4076</v>
      </c>
      <c r="CI121" s="736" t="s">
        <v>1230</v>
      </c>
      <c r="CJ121" s="30"/>
    </row>
    <row r="122" spans="1:88" ht="48" customHeight="1">
      <c r="A122" s="22">
        <v>62</v>
      </c>
      <c r="B122" s="602" t="s">
        <v>4134</v>
      </c>
      <c r="C122" s="596" t="s">
        <v>4195</v>
      </c>
      <c r="D122" s="560" t="s">
        <v>4196</v>
      </c>
      <c r="E122" s="22" t="s">
        <v>99</v>
      </c>
      <c r="F122" s="22">
        <v>2021</v>
      </c>
      <c r="G122" s="22">
        <v>2021</v>
      </c>
      <c r="H122" s="22">
        <v>5</v>
      </c>
      <c r="I122" s="22" t="s">
        <v>4197</v>
      </c>
      <c r="J122" s="603">
        <v>3000000</v>
      </c>
      <c r="K122" s="22" t="s">
        <v>3472</v>
      </c>
      <c r="L122" s="22" t="s">
        <v>1230</v>
      </c>
      <c r="M122" s="22" t="s">
        <v>99</v>
      </c>
      <c r="N122" s="22" t="s">
        <v>9</v>
      </c>
      <c r="O122" s="22" t="s">
        <v>3686</v>
      </c>
      <c r="P122" s="22" t="s">
        <v>3687</v>
      </c>
      <c r="Q122" s="22" t="s">
        <v>1230</v>
      </c>
      <c r="R122" s="22" t="s">
        <v>73</v>
      </c>
      <c r="S122" s="564" t="s">
        <v>1230</v>
      </c>
      <c r="T122" s="1046">
        <f t="shared" si="12"/>
        <v>3000000</v>
      </c>
      <c r="U122" s="22"/>
      <c r="V122" s="22"/>
      <c r="W122" s="22"/>
      <c r="X122" s="22"/>
      <c r="Y122" s="22"/>
      <c r="Z122" s="22"/>
      <c r="AA122" s="563"/>
      <c r="AB122" s="22">
        <v>6760392</v>
      </c>
      <c r="AC122" s="564" t="s">
        <v>1236</v>
      </c>
      <c r="AD122" s="22" t="s">
        <v>74</v>
      </c>
      <c r="AE122" s="915">
        <f>J122/3</f>
        <v>1000000</v>
      </c>
      <c r="AF122" s="22" t="s">
        <v>311</v>
      </c>
      <c r="AG122" s="22"/>
      <c r="AH122" s="22"/>
      <c r="AI122" s="22" t="s">
        <v>3688</v>
      </c>
      <c r="AJ122" s="22" t="s">
        <v>3687</v>
      </c>
      <c r="AK122" s="22"/>
      <c r="AL122" s="584"/>
      <c r="AM122" s="22" t="s">
        <v>79</v>
      </c>
      <c r="AN122" s="915">
        <f>J122/3</f>
        <v>1000000</v>
      </c>
      <c r="AO122" s="22"/>
      <c r="AP122" s="22"/>
      <c r="AQ122" s="22"/>
      <c r="AR122" s="22" t="s">
        <v>3688</v>
      </c>
      <c r="AS122" s="22" t="s">
        <v>3687</v>
      </c>
      <c r="AT122" s="30">
        <v>6680680</v>
      </c>
      <c r="AU122" s="30">
        <v>704039202</v>
      </c>
      <c r="AV122" s="30" t="s">
        <v>16</v>
      </c>
      <c r="AW122" s="808"/>
      <c r="AX122" s="30"/>
      <c r="AY122" s="30"/>
      <c r="AZ122" s="30"/>
      <c r="BA122" s="30"/>
      <c r="BB122" s="30">
        <v>6793410</v>
      </c>
      <c r="BC122" s="30">
        <v>707019501</v>
      </c>
      <c r="BD122" s="30" t="s">
        <v>78</v>
      </c>
      <c r="BE122" s="808"/>
      <c r="BF122" s="30"/>
      <c r="BG122" s="30"/>
      <c r="BH122" s="30"/>
      <c r="BI122" s="30"/>
      <c r="BJ122" s="30"/>
      <c r="BK122" s="30"/>
      <c r="BL122" s="30"/>
      <c r="BM122" s="30"/>
      <c r="BN122" s="30"/>
      <c r="BO122" s="30"/>
      <c r="BP122" s="30"/>
      <c r="BQ122" s="596" t="s">
        <v>3661</v>
      </c>
      <c r="BR122" s="596" t="s">
        <v>3662</v>
      </c>
      <c r="BS122" s="30"/>
      <c r="BT122" s="21"/>
      <c r="BU122" s="30"/>
      <c r="BV122" s="30"/>
      <c r="BW122" s="30"/>
      <c r="BX122" s="21"/>
      <c r="BY122" s="30"/>
      <c r="BZ122" s="30"/>
      <c r="CA122" s="30"/>
      <c r="CB122" s="30"/>
      <c r="CC122" s="30"/>
      <c r="CD122" s="30"/>
      <c r="CE122" s="30"/>
      <c r="CF122" s="30"/>
      <c r="CG122" s="30" t="s">
        <v>4198</v>
      </c>
      <c r="CH122" s="30" t="s">
        <v>4076</v>
      </c>
      <c r="CI122" s="736" t="s">
        <v>1230</v>
      </c>
      <c r="CJ122" s="30"/>
    </row>
    <row r="123" spans="1:88" s="877" customFormat="1" ht="72" customHeight="1">
      <c r="A123" s="22">
        <v>63</v>
      </c>
      <c r="B123" s="30" t="s">
        <v>1230</v>
      </c>
      <c r="C123" s="22" t="s">
        <v>1230</v>
      </c>
      <c r="D123" s="560" t="s">
        <v>4199</v>
      </c>
      <c r="E123" s="22" t="s">
        <v>71</v>
      </c>
      <c r="F123" s="22">
        <v>2021</v>
      </c>
      <c r="G123" s="22">
        <v>2021</v>
      </c>
      <c r="H123" s="22">
        <v>6</v>
      </c>
      <c r="I123" s="22" t="s">
        <v>3984</v>
      </c>
      <c r="J123" s="603">
        <v>0</v>
      </c>
      <c r="K123" s="22" t="s">
        <v>3472</v>
      </c>
      <c r="L123" s="22">
        <v>1</v>
      </c>
      <c r="M123" s="22" t="s">
        <v>4084</v>
      </c>
      <c r="N123" s="22" t="s">
        <v>9</v>
      </c>
      <c r="O123" s="22" t="s">
        <v>3686</v>
      </c>
      <c r="P123" s="22" t="s">
        <v>3687</v>
      </c>
      <c r="Q123" s="22">
        <v>6680634</v>
      </c>
      <c r="R123" s="22" t="s">
        <v>55</v>
      </c>
      <c r="S123" s="564" t="s">
        <v>1277</v>
      </c>
      <c r="T123" s="1046">
        <f t="shared" si="12"/>
        <v>0</v>
      </c>
      <c r="U123" s="22" t="s">
        <v>217</v>
      </c>
      <c r="V123" s="22"/>
      <c r="W123" s="22"/>
      <c r="X123" s="22" t="s">
        <v>3688</v>
      </c>
      <c r="Y123" s="22" t="s">
        <v>3687</v>
      </c>
      <c r="Z123" s="22">
        <v>8140</v>
      </c>
      <c r="AA123" s="563" t="s">
        <v>3760</v>
      </c>
      <c r="AB123" s="22">
        <v>6665306</v>
      </c>
      <c r="AC123" s="583" t="s">
        <v>2015</v>
      </c>
      <c r="AD123" s="22" t="s">
        <v>35</v>
      </c>
      <c r="AE123" s="915"/>
      <c r="AF123" s="22" t="s">
        <v>217</v>
      </c>
      <c r="AG123" s="22"/>
      <c r="AH123" s="22"/>
      <c r="AI123" s="22" t="s">
        <v>3688</v>
      </c>
      <c r="AJ123" s="22" t="s">
        <v>3687</v>
      </c>
      <c r="AK123" s="22">
        <v>6744406</v>
      </c>
      <c r="AL123" s="584">
        <v>709059004</v>
      </c>
      <c r="AM123" s="22" t="s">
        <v>54</v>
      </c>
      <c r="AN123" s="915"/>
      <c r="AO123" s="22"/>
      <c r="AP123" s="22"/>
      <c r="AQ123" s="22"/>
      <c r="AR123" s="22"/>
      <c r="AS123" s="22"/>
      <c r="AT123" s="30"/>
      <c r="AU123" s="30"/>
      <c r="AV123" s="30"/>
      <c r="AW123" s="808"/>
      <c r="AX123" s="30"/>
      <c r="AY123" s="30"/>
      <c r="AZ123" s="30"/>
      <c r="BA123" s="30"/>
      <c r="BB123" s="30"/>
      <c r="BC123" s="30"/>
      <c r="BD123" s="30"/>
      <c r="BE123" s="808"/>
      <c r="BF123" s="30"/>
      <c r="BG123" s="30"/>
      <c r="BH123" s="30"/>
      <c r="BI123" s="30"/>
      <c r="BJ123" s="30"/>
      <c r="BK123" s="30"/>
      <c r="BL123" s="30"/>
      <c r="BM123" s="30"/>
      <c r="BN123" s="30"/>
      <c r="BO123" s="30"/>
      <c r="BP123" s="30"/>
      <c r="BQ123" s="596" t="s">
        <v>3661</v>
      </c>
      <c r="BR123" s="22" t="s">
        <v>3662</v>
      </c>
      <c r="BS123" s="30"/>
      <c r="BT123" s="21"/>
      <c r="BU123" s="30"/>
      <c r="BV123" s="30"/>
      <c r="BW123" s="30"/>
      <c r="BX123" s="21"/>
      <c r="BY123" s="30"/>
      <c r="BZ123" s="30"/>
      <c r="CA123" s="30"/>
      <c r="CB123" s="30"/>
      <c r="CC123" s="30"/>
      <c r="CD123" s="30"/>
      <c r="CE123" s="30"/>
      <c r="CF123" s="30"/>
      <c r="CG123" s="30" t="s">
        <v>4200</v>
      </c>
      <c r="CH123" s="30" t="s">
        <v>1230</v>
      </c>
      <c r="CI123" s="736" t="s">
        <v>1230</v>
      </c>
      <c r="CJ123" s="30"/>
    </row>
    <row r="124" spans="1:88" ht="36">
      <c r="A124" s="22">
        <v>64</v>
      </c>
      <c r="B124" s="30" t="s">
        <v>1230</v>
      </c>
      <c r="C124" s="22" t="s">
        <v>1230</v>
      </c>
      <c r="D124" s="560" t="s">
        <v>4201</v>
      </c>
      <c r="E124" s="22" t="s">
        <v>66</v>
      </c>
      <c r="F124" s="22">
        <v>2021</v>
      </c>
      <c r="G124" s="22">
        <v>2021</v>
      </c>
      <c r="H124" s="22"/>
      <c r="I124" s="22"/>
      <c r="J124" s="603">
        <v>100000000</v>
      </c>
      <c r="K124" s="22"/>
      <c r="L124" s="22"/>
      <c r="M124" s="22"/>
      <c r="N124" s="22" t="s">
        <v>9</v>
      </c>
      <c r="O124" s="22"/>
      <c r="P124" s="22"/>
      <c r="Q124" s="22">
        <v>258471</v>
      </c>
      <c r="R124" s="22" t="s">
        <v>67</v>
      </c>
      <c r="S124" s="564" t="s">
        <v>3972</v>
      </c>
      <c r="T124" s="1046">
        <f t="shared" si="12"/>
        <v>100000000</v>
      </c>
      <c r="U124" s="22" t="s">
        <v>176</v>
      </c>
      <c r="V124" s="22"/>
      <c r="W124" s="22"/>
      <c r="X124" s="22" t="s">
        <v>3694</v>
      </c>
      <c r="Y124" s="22" t="s">
        <v>3687</v>
      </c>
      <c r="Z124" s="22"/>
      <c r="AA124" s="563"/>
      <c r="AB124" s="22">
        <v>6680683</v>
      </c>
      <c r="AC124" s="583" t="s">
        <v>2742</v>
      </c>
      <c r="AD124" s="22" t="s">
        <v>17</v>
      </c>
      <c r="AE124" s="915"/>
      <c r="AF124" s="22" t="s">
        <v>207</v>
      </c>
      <c r="AG124" s="22"/>
      <c r="AH124" s="22"/>
      <c r="AI124" s="22" t="s">
        <v>3688</v>
      </c>
      <c r="AJ124" s="22" t="s">
        <v>3687</v>
      </c>
      <c r="AK124" s="22">
        <v>6680685</v>
      </c>
      <c r="AL124" s="564" t="s">
        <v>3797</v>
      </c>
      <c r="AM124" s="22" t="s">
        <v>3844</v>
      </c>
      <c r="AN124" s="915"/>
      <c r="AO124" s="22" t="s">
        <v>176</v>
      </c>
      <c r="AP124" s="22"/>
      <c r="AQ124" s="22"/>
      <c r="AR124" s="22" t="s">
        <v>3694</v>
      </c>
      <c r="AS124" s="22" t="s">
        <v>3687</v>
      </c>
      <c r="AT124" s="22">
        <v>6778837</v>
      </c>
      <c r="AU124" s="370" t="s">
        <v>1267</v>
      </c>
      <c r="AV124" s="22" t="s">
        <v>136</v>
      </c>
      <c r="AW124" s="808"/>
      <c r="AX124" s="22" t="s">
        <v>256</v>
      </c>
      <c r="AY124" s="22"/>
      <c r="AZ124" s="22" t="s">
        <v>3756</v>
      </c>
      <c r="BA124" s="22" t="s">
        <v>3687</v>
      </c>
      <c r="BB124" s="30"/>
      <c r="BC124" s="30"/>
      <c r="BD124" s="30"/>
      <c r="BE124" s="808"/>
      <c r="BF124" s="30"/>
      <c r="BG124" s="30"/>
      <c r="BH124" s="30"/>
      <c r="BI124" s="30"/>
      <c r="BJ124" s="30"/>
      <c r="BK124" s="30"/>
      <c r="BL124" s="30"/>
      <c r="BM124" s="30"/>
      <c r="BN124" s="30"/>
      <c r="BO124" s="30"/>
      <c r="BP124" s="30"/>
      <c r="BQ124" s="596"/>
      <c r="BR124" s="22"/>
      <c r="BS124" s="30"/>
      <c r="BT124" s="21"/>
      <c r="BU124" s="30"/>
      <c r="BV124" s="30"/>
      <c r="BW124" s="30"/>
      <c r="BX124" s="21"/>
      <c r="BY124" s="30"/>
      <c r="BZ124" s="30"/>
      <c r="CA124" s="30"/>
      <c r="CB124" s="30"/>
      <c r="CC124" s="30"/>
      <c r="CD124" s="30"/>
      <c r="CE124" s="30"/>
      <c r="CF124" s="30"/>
      <c r="CG124" s="30"/>
      <c r="CH124" s="30"/>
      <c r="CI124" s="736"/>
      <c r="CJ124" s="30"/>
    </row>
    <row r="125" spans="1:88" s="315" customFormat="1" ht="14.4" customHeight="1">
      <c r="A125" s="1156"/>
      <c r="B125" s="589"/>
      <c r="C125" s="1156"/>
      <c r="D125" s="1172"/>
      <c r="E125" s="1156"/>
      <c r="F125" s="1156"/>
      <c r="G125" s="1156"/>
      <c r="H125" s="1156"/>
      <c r="I125" s="1156"/>
      <c r="J125" s="1162"/>
      <c r="K125" s="1156"/>
      <c r="L125" s="1156"/>
      <c r="M125" s="1156"/>
      <c r="N125" s="1156"/>
      <c r="O125" s="1156"/>
      <c r="P125" s="1156"/>
      <c r="Q125" s="1156"/>
      <c r="R125" s="1156"/>
      <c r="S125" s="1173"/>
      <c r="T125" s="1174"/>
      <c r="U125" s="1156"/>
      <c r="V125" s="1156"/>
      <c r="W125" s="1156"/>
      <c r="X125" s="1156"/>
      <c r="Y125" s="1156"/>
      <c r="Z125" s="1156"/>
      <c r="AA125" s="1160"/>
      <c r="AB125" s="1156"/>
      <c r="AC125" s="1175"/>
      <c r="AD125" s="1156"/>
      <c r="AE125" s="1164"/>
      <c r="AF125" s="1156"/>
      <c r="AG125" s="1156"/>
      <c r="AH125" s="1156"/>
      <c r="AI125" s="1156"/>
      <c r="AJ125" s="1156"/>
      <c r="AK125" s="1156"/>
      <c r="AL125" s="1163"/>
      <c r="AM125" s="1156"/>
      <c r="AN125" s="1164"/>
      <c r="AO125" s="1156"/>
      <c r="AP125" s="1156"/>
      <c r="AQ125" s="1156"/>
      <c r="AR125" s="1156"/>
      <c r="AS125" s="1156"/>
      <c r="AT125" s="589"/>
      <c r="AU125" s="589"/>
      <c r="AV125" s="589"/>
      <c r="AW125" s="1176"/>
      <c r="AX125" s="589"/>
      <c r="AY125" s="589"/>
      <c r="AZ125" s="589"/>
      <c r="BA125" s="589"/>
      <c r="BB125" s="589"/>
      <c r="BC125" s="589"/>
      <c r="BD125" s="589"/>
      <c r="BE125" s="1176"/>
      <c r="BF125" s="589"/>
      <c r="BG125" s="589"/>
      <c r="BH125" s="589"/>
      <c r="BI125" s="589"/>
      <c r="BJ125" s="589"/>
      <c r="BK125" s="589"/>
      <c r="BL125" s="589"/>
      <c r="BM125" s="589"/>
      <c r="BN125" s="589"/>
      <c r="BO125" s="589"/>
      <c r="BP125" s="589"/>
      <c r="BQ125" s="1158"/>
      <c r="BR125" s="1156"/>
      <c r="BS125" s="589"/>
      <c r="BT125" s="1177"/>
      <c r="BU125" s="589"/>
      <c r="BV125" s="589"/>
      <c r="BW125" s="589"/>
      <c r="BX125" s="1177"/>
      <c r="BY125" s="589"/>
      <c r="BZ125" s="589"/>
      <c r="CA125" s="589"/>
      <c r="CB125" s="589"/>
      <c r="CC125" s="589"/>
      <c r="CD125" s="589"/>
      <c r="CE125" s="589"/>
      <c r="CF125" s="589"/>
      <c r="CG125" s="589"/>
      <c r="CH125" s="589"/>
      <c r="CI125" s="1178"/>
      <c r="CJ125" s="589"/>
    </row>
    <row r="126" spans="1:88" s="6" customFormat="1" ht="48" customHeight="1">
      <c r="A126" s="22">
        <v>1</v>
      </c>
      <c r="B126" s="602" t="s">
        <v>4202</v>
      </c>
      <c r="C126" s="596" t="s">
        <v>4203</v>
      </c>
      <c r="D126" s="21" t="s">
        <v>4204</v>
      </c>
      <c r="E126" s="22" t="s">
        <v>38</v>
      </c>
      <c r="F126" s="22">
        <v>2022</v>
      </c>
      <c r="G126" s="22">
        <v>2022</v>
      </c>
      <c r="H126" s="22">
        <v>10</v>
      </c>
      <c r="I126" s="590" t="s">
        <v>3944</v>
      </c>
      <c r="J126" s="603">
        <v>6500000</v>
      </c>
      <c r="K126" s="22" t="s">
        <v>3472</v>
      </c>
      <c r="L126" s="22">
        <v>3</v>
      </c>
      <c r="M126" s="22" t="s">
        <v>3693</v>
      </c>
      <c r="N126" s="22" t="s">
        <v>9</v>
      </c>
      <c r="O126" s="22" t="s">
        <v>3686</v>
      </c>
      <c r="P126" s="22" t="s">
        <v>3687</v>
      </c>
      <c r="Q126" s="22">
        <v>6680643</v>
      </c>
      <c r="R126" s="22" t="s">
        <v>15</v>
      </c>
      <c r="S126" s="564" t="s">
        <v>1305</v>
      </c>
      <c r="T126" s="1046">
        <f>J126/1</f>
        <v>6500000</v>
      </c>
      <c r="U126" s="22" t="s">
        <v>269</v>
      </c>
      <c r="V126" s="22" t="s">
        <v>197</v>
      </c>
      <c r="W126" s="22"/>
      <c r="X126" s="22" t="s">
        <v>3751</v>
      </c>
      <c r="Y126" s="22" t="s">
        <v>3687</v>
      </c>
      <c r="Z126" s="22">
        <v>8140</v>
      </c>
      <c r="AA126" s="563" t="s">
        <v>3760</v>
      </c>
      <c r="AB126" s="22"/>
      <c r="AC126" s="583"/>
      <c r="AD126" s="22"/>
      <c r="AE126" s="915"/>
      <c r="AF126" s="22"/>
      <c r="AG126" s="22"/>
      <c r="AH126" s="22"/>
      <c r="AI126" s="22"/>
      <c r="AJ126" s="22"/>
      <c r="AK126" s="22"/>
      <c r="AL126" s="584"/>
      <c r="AM126" s="22"/>
      <c r="AN126" s="915"/>
      <c r="AO126" s="22"/>
      <c r="AP126" s="22"/>
      <c r="AQ126" s="22"/>
      <c r="AR126" s="22"/>
      <c r="AS126" s="22"/>
      <c r="AT126" s="30"/>
      <c r="AU126" s="30"/>
      <c r="AV126" s="30"/>
      <c r="AW126" s="808"/>
      <c r="AX126" s="30"/>
      <c r="AY126" s="30"/>
      <c r="AZ126" s="30"/>
      <c r="BA126" s="30"/>
      <c r="BB126" s="30"/>
      <c r="BC126" s="30"/>
      <c r="BD126" s="30"/>
      <c r="BE126" s="808"/>
      <c r="BF126" s="30"/>
      <c r="BG126" s="30"/>
      <c r="BH126" s="30"/>
      <c r="BI126" s="30"/>
      <c r="BJ126" s="30"/>
      <c r="BK126" s="30"/>
      <c r="BL126" s="30"/>
      <c r="BM126" s="30"/>
      <c r="BN126" s="30"/>
      <c r="BO126" s="30"/>
      <c r="BP126" s="30"/>
      <c r="BQ126" s="596" t="s">
        <v>3661</v>
      </c>
      <c r="BR126" s="596" t="s">
        <v>3662</v>
      </c>
      <c r="BS126" s="30" t="s">
        <v>4205</v>
      </c>
      <c r="BT126" s="21" t="s">
        <v>4206</v>
      </c>
      <c r="BU126" s="30"/>
      <c r="BV126" s="30"/>
      <c r="BW126" s="30"/>
      <c r="BX126" s="21"/>
      <c r="BY126" s="30"/>
      <c r="BZ126" s="30"/>
      <c r="CA126" s="30"/>
      <c r="CB126" s="30"/>
      <c r="CC126" s="30"/>
      <c r="CD126" s="30"/>
      <c r="CE126" s="30"/>
      <c r="CF126" s="30"/>
      <c r="CG126" s="30" t="s">
        <v>4207</v>
      </c>
      <c r="CH126" s="591" t="s">
        <v>3888</v>
      </c>
      <c r="CI126" s="736"/>
      <c r="CJ126" s="591" t="s">
        <v>4208</v>
      </c>
    </row>
    <row r="127" spans="1:88" s="882" customFormat="1" ht="48" customHeight="1">
      <c r="A127" s="22">
        <v>2</v>
      </c>
      <c r="B127" s="602" t="s">
        <v>4202</v>
      </c>
      <c r="C127" s="596" t="s">
        <v>4209</v>
      </c>
      <c r="D127" s="21" t="s">
        <v>4210</v>
      </c>
      <c r="E127" s="22" t="s">
        <v>38</v>
      </c>
      <c r="F127" s="22">
        <v>2022</v>
      </c>
      <c r="G127" s="22">
        <v>2022</v>
      </c>
      <c r="H127" s="22">
        <v>8</v>
      </c>
      <c r="I127" s="590" t="s">
        <v>3984</v>
      </c>
      <c r="J127" s="603">
        <v>6739000</v>
      </c>
      <c r="K127" s="22" t="s">
        <v>3472</v>
      </c>
      <c r="L127" s="22">
        <v>3</v>
      </c>
      <c r="M127" s="22" t="s">
        <v>3693</v>
      </c>
      <c r="N127" s="22" t="s">
        <v>9</v>
      </c>
      <c r="O127" s="22" t="s">
        <v>3686</v>
      </c>
      <c r="P127" s="22" t="s">
        <v>3687</v>
      </c>
      <c r="Q127" s="22">
        <v>6801883</v>
      </c>
      <c r="R127" s="22" t="s">
        <v>46</v>
      </c>
      <c r="S127" s="564" t="s">
        <v>2039</v>
      </c>
      <c r="T127" s="1046">
        <f>J127/2</f>
        <v>3369500</v>
      </c>
      <c r="U127" s="22" t="s">
        <v>217</v>
      </c>
      <c r="V127" s="22"/>
      <c r="W127" s="22"/>
      <c r="X127" s="22" t="s">
        <v>3756</v>
      </c>
      <c r="Y127" s="22" t="s">
        <v>3687</v>
      </c>
      <c r="Z127" s="22">
        <v>8140</v>
      </c>
      <c r="AA127" s="563" t="s">
        <v>3760</v>
      </c>
      <c r="AB127" s="22">
        <v>6665306</v>
      </c>
      <c r="AC127" s="22" t="s">
        <v>2015</v>
      </c>
      <c r="AD127" s="22" t="s">
        <v>35</v>
      </c>
      <c r="AE127" s="915">
        <f t="shared" ref="AE127:AE147" si="15">T127</f>
        <v>3369500</v>
      </c>
      <c r="AF127" s="22" t="s">
        <v>217</v>
      </c>
      <c r="AG127" s="22"/>
      <c r="AH127" s="22"/>
      <c r="AI127" s="22" t="s">
        <v>3756</v>
      </c>
      <c r="AJ127" s="22" t="s">
        <v>3687</v>
      </c>
      <c r="AK127" s="22"/>
      <c r="AL127" s="584"/>
      <c r="AM127" s="22"/>
      <c r="AN127" s="915"/>
      <c r="AO127" s="22"/>
      <c r="AP127" s="22"/>
      <c r="AQ127" s="22"/>
      <c r="AR127" s="22"/>
      <c r="AS127" s="22"/>
      <c r="AT127" s="30"/>
      <c r="AU127" s="30"/>
      <c r="AV127" s="30"/>
      <c r="AW127" s="808"/>
      <c r="AX127" s="30"/>
      <c r="AY127" s="30"/>
      <c r="AZ127" s="30"/>
      <c r="BA127" s="30"/>
      <c r="BB127" s="30"/>
      <c r="BC127" s="30"/>
      <c r="BD127" s="30"/>
      <c r="BE127" s="808"/>
      <c r="BF127" s="30"/>
      <c r="BG127" s="30"/>
      <c r="BH127" s="30"/>
      <c r="BI127" s="30"/>
      <c r="BJ127" s="30"/>
      <c r="BK127" s="30"/>
      <c r="BL127" s="30"/>
      <c r="BM127" s="30"/>
      <c r="BN127" s="30"/>
      <c r="BO127" s="30"/>
      <c r="BP127" s="30"/>
      <c r="BQ127" s="596" t="s">
        <v>3661</v>
      </c>
      <c r="BR127" s="596" t="s">
        <v>3662</v>
      </c>
      <c r="BS127" s="30" t="s">
        <v>4211</v>
      </c>
      <c r="BT127" s="21"/>
      <c r="BU127" s="30" t="s">
        <v>1839</v>
      </c>
      <c r="BV127" s="30"/>
      <c r="BW127" s="30"/>
      <c r="BX127" s="21"/>
      <c r="BY127" s="30"/>
      <c r="BZ127" s="30"/>
      <c r="CA127" s="30"/>
      <c r="CB127" s="30"/>
      <c r="CC127" s="30"/>
      <c r="CD127" s="30"/>
      <c r="CE127" s="30"/>
      <c r="CF127" s="30"/>
      <c r="CG127" s="30" t="s">
        <v>4212</v>
      </c>
      <c r="CH127" s="591" t="s">
        <v>4213</v>
      </c>
      <c r="CI127" s="736" t="s">
        <v>3964</v>
      </c>
      <c r="CJ127" s="591" t="s">
        <v>4208</v>
      </c>
    </row>
    <row r="128" spans="1:88" s="882" customFormat="1" ht="48" customHeight="1">
      <c r="A128" s="22">
        <v>3</v>
      </c>
      <c r="B128" s="602" t="s">
        <v>4202</v>
      </c>
      <c r="C128" s="596" t="s">
        <v>4214</v>
      </c>
      <c r="D128" s="21" t="s">
        <v>4215</v>
      </c>
      <c r="E128" s="22" t="s">
        <v>38</v>
      </c>
      <c r="F128" s="22">
        <v>2022</v>
      </c>
      <c r="G128" s="22">
        <v>2022</v>
      </c>
      <c r="H128" s="22">
        <v>10</v>
      </c>
      <c r="I128" s="590" t="s">
        <v>3920</v>
      </c>
      <c r="J128" s="603">
        <v>6810000</v>
      </c>
      <c r="K128" s="22" t="s">
        <v>3472</v>
      </c>
      <c r="L128" s="22">
        <v>3</v>
      </c>
      <c r="M128" s="22" t="s">
        <v>3693</v>
      </c>
      <c r="N128" s="22" t="s">
        <v>9</v>
      </c>
      <c r="O128" s="22" t="s">
        <v>3686</v>
      </c>
      <c r="P128" s="22" t="s">
        <v>3687</v>
      </c>
      <c r="Q128" s="22">
        <v>6801989</v>
      </c>
      <c r="R128" s="22" t="s">
        <v>4192</v>
      </c>
      <c r="S128" s="22" t="s">
        <v>2178</v>
      </c>
      <c r="T128" s="1046">
        <f>J128/2</f>
        <v>3405000</v>
      </c>
      <c r="U128" s="22" t="s">
        <v>217</v>
      </c>
      <c r="V128" s="22"/>
      <c r="W128" s="22"/>
      <c r="X128" s="22" t="s">
        <v>3756</v>
      </c>
      <c r="Y128" s="22" t="s">
        <v>3687</v>
      </c>
      <c r="Z128" s="22">
        <v>8140</v>
      </c>
      <c r="AA128" s="563" t="s">
        <v>3760</v>
      </c>
      <c r="AB128" s="22">
        <v>6682237</v>
      </c>
      <c r="AC128" s="583" t="s">
        <v>2024</v>
      </c>
      <c r="AD128" s="22" t="s">
        <v>20</v>
      </c>
      <c r="AE128" s="915">
        <f t="shared" si="15"/>
        <v>3405000</v>
      </c>
      <c r="AF128" s="22" t="s">
        <v>3486</v>
      </c>
      <c r="AG128" s="22"/>
      <c r="AH128" s="22"/>
      <c r="AI128" s="22" t="s">
        <v>3756</v>
      </c>
      <c r="AJ128" s="22" t="s">
        <v>3687</v>
      </c>
      <c r="AK128" s="22"/>
      <c r="AL128" s="584"/>
      <c r="AM128" s="22"/>
      <c r="AN128" s="915"/>
      <c r="AO128" s="22"/>
      <c r="AP128" s="22"/>
      <c r="AQ128" s="22"/>
      <c r="AR128" s="22"/>
      <c r="AS128" s="22"/>
      <c r="AT128" s="30"/>
      <c r="AU128" s="30"/>
      <c r="AV128" s="30"/>
      <c r="AW128" s="808"/>
      <c r="AX128" s="30"/>
      <c r="AY128" s="30"/>
      <c r="AZ128" s="30"/>
      <c r="BA128" s="30"/>
      <c r="BB128" s="30"/>
      <c r="BC128" s="30"/>
      <c r="BD128" s="30"/>
      <c r="BE128" s="808"/>
      <c r="BF128" s="30"/>
      <c r="BG128" s="30"/>
      <c r="BH128" s="30"/>
      <c r="BI128" s="30"/>
      <c r="BJ128" s="30"/>
      <c r="BK128" s="30"/>
      <c r="BL128" s="30"/>
      <c r="BM128" s="30"/>
      <c r="BN128" s="30"/>
      <c r="BO128" s="30"/>
      <c r="BP128" s="30"/>
      <c r="BQ128" s="596" t="s">
        <v>3661</v>
      </c>
      <c r="BR128" s="22" t="s">
        <v>3662</v>
      </c>
      <c r="BS128" s="30" t="s">
        <v>4216</v>
      </c>
      <c r="BT128" s="21" t="s">
        <v>4217</v>
      </c>
      <c r="BU128" s="30" t="s">
        <v>4218</v>
      </c>
      <c r="BV128" s="21" t="s">
        <v>4217</v>
      </c>
      <c r="BW128" s="30" t="s">
        <v>4219</v>
      </c>
      <c r="BX128" s="21"/>
      <c r="BY128" s="30"/>
      <c r="BZ128" s="30"/>
      <c r="CA128" s="30"/>
      <c r="CB128" s="30"/>
      <c r="CC128" s="30"/>
      <c r="CD128" s="30"/>
      <c r="CE128" s="30"/>
      <c r="CF128" s="30"/>
      <c r="CG128" s="30" t="s">
        <v>3721</v>
      </c>
      <c r="CH128" s="593" t="s">
        <v>4220</v>
      </c>
      <c r="CI128" s="736"/>
      <c r="CJ128" s="591" t="s">
        <v>4208</v>
      </c>
    </row>
    <row r="129" spans="1:88" s="6" customFormat="1" ht="48" customHeight="1">
      <c r="A129" s="22">
        <v>4</v>
      </c>
      <c r="B129" s="602" t="s">
        <v>4202</v>
      </c>
      <c r="C129" s="596" t="s">
        <v>4221</v>
      </c>
      <c r="D129" s="21" t="s">
        <v>4222</v>
      </c>
      <c r="E129" s="22" t="s">
        <v>38</v>
      </c>
      <c r="F129" s="22">
        <v>2022</v>
      </c>
      <c r="G129" s="22">
        <v>2022</v>
      </c>
      <c r="H129" s="22">
        <v>10</v>
      </c>
      <c r="I129" s="590" t="s">
        <v>3944</v>
      </c>
      <c r="J129" s="603">
        <v>6950000</v>
      </c>
      <c r="K129" s="22" t="s">
        <v>3472</v>
      </c>
      <c r="L129" s="1068" t="s">
        <v>3733</v>
      </c>
      <c r="M129" s="22" t="s">
        <v>3693</v>
      </c>
      <c r="N129" s="22" t="s">
        <v>9</v>
      </c>
      <c r="O129" s="22" t="s">
        <v>3686</v>
      </c>
      <c r="P129" s="22" t="s">
        <v>3687</v>
      </c>
      <c r="Q129" s="22">
        <v>6784457</v>
      </c>
      <c r="R129" s="22" t="s">
        <v>51</v>
      </c>
      <c r="S129" s="22" t="s">
        <v>2042</v>
      </c>
      <c r="T129" s="1008">
        <f>J129/3</f>
        <v>2316666.6666666665</v>
      </c>
      <c r="U129" s="22" t="s">
        <v>4223</v>
      </c>
      <c r="V129" s="22"/>
      <c r="W129" s="22"/>
      <c r="X129" s="22" t="s">
        <v>3751</v>
      </c>
      <c r="Y129" s="22" t="s">
        <v>3687</v>
      </c>
      <c r="Z129" s="22">
        <v>8140</v>
      </c>
      <c r="AA129" s="563" t="s">
        <v>3760</v>
      </c>
      <c r="AB129" s="22">
        <v>6778837</v>
      </c>
      <c r="AC129" s="370" t="s">
        <v>1267</v>
      </c>
      <c r="AD129" s="22" t="s">
        <v>136</v>
      </c>
      <c r="AE129" s="915">
        <f t="shared" si="15"/>
        <v>2316666.6666666665</v>
      </c>
      <c r="AF129" s="22" t="s">
        <v>256</v>
      </c>
      <c r="AG129" s="22"/>
      <c r="AH129" s="22"/>
      <c r="AI129" s="22" t="s">
        <v>3756</v>
      </c>
      <c r="AJ129" s="22" t="s">
        <v>3687</v>
      </c>
      <c r="AK129" s="22">
        <v>6778519</v>
      </c>
      <c r="AL129" s="564" t="s">
        <v>2164</v>
      </c>
      <c r="AM129" s="22" t="s">
        <v>321</v>
      </c>
      <c r="AN129" s="915">
        <f>T129</f>
        <v>2316666.6666666665</v>
      </c>
      <c r="AO129" s="22" t="s">
        <v>269</v>
      </c>
      <c r="AP129" s="22"/>
      <c r="AQ129" s="22"/>
      <c r="AR129" s="22" t="s">
        <v>3751</v>
      </c>
      <c r="AS129" s="22" t="s">
        <v>3687</v>
      </c>
      <c r="AT129" s="30"/>
      <c r="AU129" s="30"/>
      <c r="AV129" s="30"/>
      <c r="AW129" s="808"/>
      <c r="AX129" s="30"/>
      <c r="AY129" s="30"/>
      <c r="AZ129" s="30"/>
      <c r="BA129" s="30"/>
      <c r="BB129" s="30"/>
      <c r="BC129" s="30"/>
      <c r="BD129" s="30"/>
      <c r="BE129" s="808"/>
      <c r="BF129" s="30"/>
      <c r="BG129" s="30"/>
      <c r="BH129" s="30"/>
      <c r="BI129" s="30"/>
      <c r="BJ129" s="30"/>
      <c r="BK129" s="30"/>
      <c r="BL129" s="30"/>
      <c r="BM129" s="30"/>
      <c r="BN129" s="30"/>
      <c r="BO129" s="30"/>
      <c r="BP129" s="30"/>
      <c r="BQ129" s="596" t="s">
        <v>3661</v>
      </c>
      <c r="BR129" s="596" t="s">
        <v>3662</v>
      </c>
      <c r="BS129" s="30" t="s">
        <v>4224</v>
      </c>
      <c r="BT129" s="21"/>
      <c r="BU129" s="30" t="s">
        <v>4225</v>
      </c>
      <c r="BV129" s="30" t="s">
        <v>4226</v>
      </c>
      <c r="BW129" s="30" t="s">
        <v>4227</v>
      </c>
      <c r="BX129" s="21" t="s">
        <v>4228</v>
      </c>
      <c r="BY129" s="30"/>
      <c r="BZ129" s="30"/>
      <c r="CA129" s="30"/>
      <c r="CB129" s="30"/>
      <c r="CC129" s="30"/>
      <c r="CD129" s="30"/>
      <c r="CE129" s="30"/>
      <c r="CF129" s="30"/>
      <c r="CG129" s="30" t="s">
        <v>4229</v>
      </c>
      <c r="CH129" s="591" t="s">
        <v>3995</v>
      </c>
      <c r="CI129" s="736" t="s">
        <v>4229</v>
      </c>
      <c r="CJ129" s="591" t="s">
        <v>3888</v>
      </c>
    </row>
    <row r="130" spans="1:88" s="6" customFormat="1" ht="60" customHeight="1">
      <c r="A130" s="22">
        <v>5</v>
      </c>
      <c r="B130" s="602" t="s">
        <v>4202</v>
      </c>
      <c r="C130" s="596" t="s">
        <v>4230</v>
      </c>
      <c r="D130" s="21" t="s">
        <v>4231</v>
      </c>
      <c r="E130" s="22" t="s">
        <v>38</v>
      </c>
      <c r="F130" s="22">
        <v>2022</v>
      </c>
      <c r="G130" s="22">
        <v>2022</v>
      </c>
      <c r="H130" s="22">
        <v>6</v>
      </c>
      <c r="I130" s="590" t="s">
        <v>3984</v>
      </c>
      <c r="J130" s="603">
        <v>9750000</v>
      </c>
      <c r="K130" s="22" t="s">
        <v>3472</v>
      </c>
      <c r="L130" s="22">
        <v>3</v>
      </c>
      <c r="M130" s="22" t="s">
        <v>3693</v>
      </c>
      <c r="N130" s="22" t="s">
        <v>9</v>
      </c>
      <c r="O130" s="22" t="s">
        <v>3686</v>
      </c>
      <c r="P130" s="22" t="s">
        <v>3687</v>
      </c>
      <c r="Q130" s="22">
        <v>6768348</v>
      </c>
      <c r="R130" s="22" t="s">
        <v>61</v>
      </c>
      <c r="S130" s="564" t="s">
        <v>2332</v>
      </c>
      <c r="T130" s="1008">
        <f>J130/3</f>
        <v>3250000</v>
      </c>
      <c r="U130" s="22" t="s">
        <v>256</v>
      </c>
      <c r="V130" s="22"/>
      <c r="W130" s="22"/>
      <c r="X130" s="22" t="s">
        <v>3756</v>
      </c>
      <c r="Y130" s="22" t="s">
        <v>3687</v>
      </c>
      <c r="Z130" s="22">
        <v>8140</v>
      </c>
      <c r="AA130" s="563" t="s">
        <v>3760</v>
      </c>
      <c r="AB130" s="22">
        <v>6773159</v>
      </c>
      <c r="AC130" s="22" t="s">
        <v>4152</v>
      </c>
      <c r="AD130" s="22" t="s">
        <v>53</v>
      </c>
      <c r="AE130" s="915">
        <f t="shared" si="15"/>
        <v>3250000</v>
      </c>
      <c r="AF130" s="22" t="s">
        <v>256</v>
      </c>
      <c r="AG130" s="22"/>
      <c r="AH130" s="22"/>
      <c r="AI130" s="22" t="s">
        <v>3756</v>
      </c>
      <c r="AJ130" s="22" t="s">
        <v>3687</v>
      </c>
      <c r="AK130" s="22">
        <v>6680626</v>
      </c>
      <c r="AL130" s="564" t="s">
        <v>1296</v>
      </c>
      <c r="AM130" s="22" t="s">
        <v>45</v>
      </c>
      <c r="AN130" s="915">
        <f>T130</f>
        <v>3250000</v>
      </c>
      <c r="AO130" s="22" t="s">
        <v>256</v>
      </c>
      <c r="AP130" s="22"/>
      <c r="AQ130" s="22"/>
      <c r="AR130" s="22" t="s">
        <v>3756</v>
      </c>
      <c r="AS130" s="22" t="s">
        <v>3687</v>
      </c>
      <c r="AT130" s="30"/>
      <c r="AU130" s="30"/>
      <c r="AV130" s="30"/>
      <c r="AW130" s="808"/>
      <c r="AX130" s="30"/>
      <c r="AY130" s="30"/>
      <c r="AZ130" s="30"/>
      <c r="BA130" s="30"/>
      <c r="BB130" s="30"/>
      <c r="BC130" s="30"/>
      <c r="BD130" s="30"/>
      <c r="BE130" s="808"/>
      <c r="BF130" s="30"/>
      <c r="BG130" s="30"/>
      <c r="BH130" s="30"/>
      <c r="BI130" s="30"/>
      <c r="BJ130" s="30"/>
      <c r="BK130" s="30"/>
      <c r="BL130" s="30"/>
      <c r="BM130" s="30"/>
      <c r="BN130" s="30"/>
      <c r="BO130" s="30"/>
      <c r="BP130" s="30"/>
      <c r="BQ130" s="596" t="s">
        <v>3661</v>
      </c>
      <c r="BR130" s="596" t="s">
        <v>3662</v>
      </c>
      <c r="BS130" s="30" t="s">
        <v>4232</v>
      </c>
      <c r="BT130" s="21" t="s">
        <v>4056</v>
      </c>
      <c r="BU130" s="30" t="s">
        <v>4233</v>
      </c>
      <c r="BV130" s="30"/>
      <c r="BW130" s="30" t="s">
        <v>4234</v>
      </c>
      <c r="BX130" s="21"/>
      <c r="BY130" s="30"/>
      <c r="BZ130" s="30"/>
      <c r="CA130" s="30"/>
      <c r="CB130" s="30"/>
      <c r="CC130" s="30"/>
      <c r="CD130" s="30"/>
      <c r="CE130" s="30"/>
      <c r="CF130" s="30"/>
      <c r="CG130" s="30" t="s">
        <v>3721</v>
      </c>
      <c r="CH130" s="591" t="s">
        <v>3995</v>
      </c>
      <c r="CI130" s="736"/>
      <c r="CJ130" s="30"/>
    </row>
    <row r="131" spans="1:88" s="882" customFormat="1" ht="48" customHeight="1">
      <c r="A131" s="22">
        <v>6</v>
      </c>
      <c r="B131" s="602" t="s">
        <v>4202</v>
      </c>
      <c r="C131" s="596" t="s">
        <v>4235</v>
      </c>
      <c r="D131" s="21" t="s">
        <v>4236</v>
      </c>
      <c r="E131" s="22" t="s">
        <v>38</v>
      </c>
      <c r="F131" s="22">
        <v>2022</v>
      </c>
      <c r="G131" s="22">
        <v>2022</v>
      </c>
      <c r="H131" s="22">
        <v>8</v>
      </c>
      <c r="I131" s="590" t="s">
        <v>4054</v>
      </c>
      <c r="J131" s="603">
        <v>7000000</v>
      </c>
      <c r="K131" s="22" t="s">
        <v>3472</v>
      </c>
      <c r="L131" s="22">
        <v>3</v>
      </c>
      <c r="M131" s="22" t="s">
        <v>3693</v>
      </c>
      <c r="N131" s="22" t="s">
        <v>9</v>
      </c>
      <c r="O131" s="22" t="s">
        <v>3686</v>
      </c>
      <c r="P131" s="22" t="s">
        <v>3687</v>
      </c>
      <c r="Q131" s="22">
        <v>6764236</v>
      </c>
      <c r="R131" s="22" t="s">
        <v>32</v>
      </c>
      <c r="S131" s="564" t="s">
        <v>1972</v>
      </c>
      <c r="T131" s="1008">
        <f>J131/2</f>
        <v>3500000</v>
      </c>
      <c r="U131" s="22" t="s">
        <v>217</v>
      </c>
      <c r="V131" s="22"/>
      <c r="W131" s="22"/>
      <c r="X131" s="22" t="s">
        <v>3756</v>
      </c>
      <c r="Y131" s="22" t="s">
        <v>3687</v>
      </c>
      <c r="Z131" s="22">
        <v>8140</v>
      </c>
      <c r="AA131" s="563" t="s">
        <v>3760</v>
      </c>
      <c r="AB131" s="22">
        <v>6802117</v>
      </c>
      <c r="AC131" s="583" t="s">
        <v>1266</v>
      </c>
      <c r="AD131" s="22" t="s">
        <v>335</v>
      </c>
      <c r="AE131" s="915">
        <f t="shared" si="15"/>
        <v>3500000</v>
      </c>
      <c r="AF131" s="22" t="s">
        <v>217</v>
      </c>
      <c r="AG131" s="22"/>
      <c r="AH131" s="22"/>
      <c r="AI131" s="22" t="s">
        <v>3756</v>
      </c>
      <c r="AJ131" s="22" t="s">
        <v>3687</v>
      </c>
      <c r="AK131" s="22"/>
      <c r="AL131" s="584"/>
      <c r="AM131" s="22"/>
      <c r="AN131" s="915"/>
      <c r="AO131" s="22"/>
      <c r="AP131" s="22"/>
      <c r="AQ131" s="22"/>
      <c r="AR131" s="22"/>
      <c r="AS131" s="22"/>
      <c r="AT131" s="30"/>
      <c r="AU131" s="30"/>
      <c r="AV131" s="30"/>
      <c r="AW131" s="808"/>
      <c r="AX131" s="30"/>
      <c r="AY131" s="30"/>
      <c r="AZ131" s="30"/>
      <c r="BA131" s="30"/>
      <c r="BB131" s="30"/>
      <c r="BC131" s="30"/>
      <c r="BD131" s="30"/>
      <c r="BE131" s="808"/>
      <c r="BF131" s="30"/>
      <c r="BG131" s="30"/>
      <c r="BH131" s="30"/>
      <c r="BI131" s="30"/>
      <c r="BJ131" s="30"/>
      <c r="BK131" s="30"/>
      <c r="BL131" s="30"/>
      <c r="BM131" s="30"/>
      <c r="BN131" s="30"/>
      <c r="BO131" s="30"/>
      <c r="BP131" s="30"/>
      <c r="BQ131" s="596" t="s">
        <v>3661</v>
      </c>
      <c r="BR131" s="596" t="s">
        <v>3662</v>
      </c>
      <c r="BS131" s="30" t="s">
        <v>4237</v>
      </c>
      <c r="BT131" s="21" t="s">
        <v>4181</v>
      </c>
      <c r="BU131" s="30" t="s">
        <v>4238</v>
      </c>
      <c r="BV131" s="21" t="s">
        <v>4181</v>
      </c>
      <c r="BW131" s="30"/>
      <c r="BX131" s="21"/>
      <c r="BY131" s="30"/>
      <c r="BZ131" s="30"/>
      <c r="CA131" s="30"/>
      <c r="CB131" s="30"/>
      <c r="CC131" s="30"/>
      <c r="CD131" s="30"/>
      <c r="CE131" s="30"/>
      <c r="CF131" s="30"/>
      <c r="CG131" s="30" t="s">
        <v>3373</v>
      </c>
      <c r="CH131" s="591" t="s">
        <v>3911</v>
      </c>
      <c r="CI131" s="736" t="s">
        <v>575</v>
      </c>
      <c r="CJ131" s="30"/>
    </row>
    <row r="132" spans="1:88" s="882" customFormat="1" ht="60" customHeight="1">
      <c r="A132" s="22">
        <v>7</v>
      </c>
      <c r="B132" s="602" t="s">
        <v>4202</v>
      </c>
      <c r="C132" s="596" t="s">
        <v>4239</v>
      </c>
      <c r="D132" s="21" t="s">
        <v>4240</v>
      </c>
      <c r="E132" s="22" t="s">
        <v>38</v>
      </c>
      <c r="F132" s="22">
        <v>2022</v>
      </c>
      <c r="G132" s="22">
        <v>2022</v>
      </c>
      <c r="H132" s="22">
        <v>10</v>
      </c>
      <c r="I132" s="590" t="s">
        <v>4241</v>
      </c>
      <c r="J132" s="603">
        <v>6700000</v>
      </c>
      <c r="K132" s="22" t="s">
        <v>3472</v>
      </c>
      <c r="L132" s="22">
        <v>3</v>
      </c>
      <c r="M132" s="22" t="s">
        <v>3693</v>
      </c>
      <c r="N132" s="22" t="s">
        <v>9</v>
      </c>
      <c r="O132" s="22" t="s">
        <v>3686</v>
      </c>
      <c r="P132" s="22" t="s">
        <v>3687</v>
      </c>
      <c r="Q132" s="22">
        <v>6680634</v>
      </c>
      <c r="R132" s="22" t="s">
        <v>55</v>
      </c>
      <c r="S132" s="564" t="s">
        <v>1277</v>
      </c>
      <c r="T132" s="1008">
        <f t="shared" ref="T132:T139" si="16">J132/3</f>
        <v>2233333.3333333335</v>
      </c>
      <c r="U132" s="22" t="s">
        <v>217</v>
      </c>
      <c r="V132" s="22"/>
      <c r="W132" s="22"/>
      <c r="X132" s="22" t="s">
        <v>3756</v>
      </c>
      <c r="Y132" s="22" t="s">
        <v>3687</v>
      </c>
      <c r="Z132" s="22">
        <v>8140</v>
      </c>
      <c r="AA132" s="563" t="s">
        <v>3760</v>
      </c>
      <c r="AB132" s="22">
        <v>6744406</v>
      </c>
      <c r="AC132" s="564" t="s">
        <v>1273</v>
      </c>
      <c r="AD132" s="22" t="s">
        <v>54</v>
      </c>
      <c r="AE132" s="915">
        <f t="shared" si="15"/>
        <v>2233333.3333333335</v>
      </c>
      <c r="AF132" s="22" t="s">
        <v>217</v>
      </c>
      <c r="AG132" s="22"/>
      <c r="AH132" s="22"/>
      <c r="AI132" s="22" t="s">
        <v>3756</v>
      </c>
      <c r="AJ132" s="22" t="s">
        <v>3687</v>
      </c>
      <c r="AK132" s="22">
        <v>6680648</v>
      </c>
      <c r="AL132" s="564" t="s">
        <v>1324</v>
      </c>
      <c r="AM132" s="22" t="s">
        <v>24</v>
      </c>
      <c r="AN132" s="915">
        <f>T132</f>
        <v>2233333.3333333335</v>
      </c>
      <c r="AO132" s="22" t="s">
        <v>217</v>
      </c>
      <c r="AP132" s="22"/>
      <c r="AQ132" s="22"/>
      <c r="AR132" s="22" t="s">
        <v>3756</v>
      </c>
      <c r="AS132" s="22" t="s">
        <v>3687</v>
      </c>
      <c r="AT132" s="30"/>
      <c r="AU132" s="30"/>
      <c r="AV132" s="30"/>
      <c r="AW132" s="808"/>
      <c r="AX132" s="30"/>
      <c r="AY132" s="30"/>
      <c r="AZ132" s="30"/>
      <c r="BA132" s="30"/>
      <c r="BB132" s="30"/>
      <c r="BC132" s="30"/>
      <c r="BD132" s="30"/>
      <c r="BE132" s="808"/>
      <c r="BF132" s="30"/>
      <c r="BG132" s="30"/>
      <c r="BH132" s="30"/>
      <c r="BI132" s="30"/>
      <c r="BJ132" s="30"/>
      <c r="BK132" s="30"/>
      <c r="BL132" s="30"/>
      <c r="BM132" s="30"/>
      <c r="BN132" s="30"/>
      <c r="BO132" s="30"/>
      <c r="BP132" s="30"/>
      <c r="BQ132" s="596" t="s">
        <v>3661</v>
      </c>
      <c r="BR132" s="596" t="s">
        <v>3662</v>
      </c>
      <c r="BS132" s="30" t="s">
        <v>4242</v>
      </c>
      <c r="BT132" s="21" t="s">
        <v>4181</v>
      </c>
      <c r="BU132" s="30" t="s">
        <v>4243</v>
      </c>
      <c r="BV132" s="21" t="s">
        <v>4181</v>
      </c>
      <c r="BW132" s="30" t="s">
        <v>1664</v>
      </c>
      <c r="BX132" s="21" t="s">
        <v>4181</v>
      </c>
      <c r="BY132" s="30"/>
      <c r="BZ132" s="30"/>
      <c r="CA132" s="30"/>
      <c r="CB132" s="30"/>
      <c r="CC132" s="30"/>
      <c r="CD132" s="30"/>
      <c r="CE132" s="30"/>
      <c r="CF132" s="30"/>
      <c r="CG132" s="593" t="s">
        <v>4244</v>
      </c>
      <c r="CH132" s="593" t="s">
        <v>4245</v>
      </c>
      <c r="CI132" s="1069" t="s">
        <v>566</v>
      </c>
      <c r="CJ132" s="30"/>
    </row>
    <row r="133" spans="1:88" s="6" customFormat="1" ht="48" customHeight="1">
      <c r="A133" s="22">
        <v>8</v>
      </c>
      <c r="B133" s="602" t="s">
        <v>4202</v>
      </c>
      <c r="C133" s="596" t="s">
        <v>4246</v>
      </c>
      <c r="D133" s="21" t="s">
        <v>4247</v>
      </c>
      <c r="E133" s="22" t="s">
        <v>38</v>
      </c>
      <c r="F133" s="22">
        <v>2022</v>
      </c>
      <c r="G133" s="22">
        <v>2022</v>
      </c>
      <c r="H133" s="22">
        <v>10</v>
      </c>
      <c r="I133" s="590" t="s">
        <v>3984</v>
      </c>
      <c r="J133" s="603">
        <v>7000000</v>
      </c>
      <c r="K133" s="22" t="s">
        <v>3472</v>
      </c>
      <c r="L133" s="22">
        <v>3</v>
      </c>
      <c r="M133" s="22" t="s">
        <v>3693</v>
      </c>
      <c r="N133" s="22" t="s">
        <v>9</v>
      </c>
      <c r="O133" s="22" t="s">
        <v>3686</v>
      </c>
      <c r="P133" s="22" t="s">
        <v>3687</v>
      </c>
      <c r="Q133" s="22">
        <v>6658545</v>
      </c>
      <c r="R133" s="22" t="s">
        <v>47</v>
      </c>
      <c r="S133" s="564" t="s">
        <v>1272</v>
      </c>
      <c r="T133" s="1008">
        <f>J133/2</f>
        <v>3500000</v>
      </c>
      <c r="U133" s="22" t="s">
        <v>197</v>
      </c>
      <c r="V133" s="22"/>
      <c r="W133" s="22"/>
      <c r="X133" s="22" t="s">
        <v>3751</v>
      </c>
      <c r="Y133" s="22" t="s">
        <v>3687</v>
      </c>
      <c r="Z133" s="22">
        <v>8140</v>
      </c>
      <c r="AA133" s="563" t="s">
        <v>3760</v>
      </c>
      <c r="AB133" s="22">
        <v>6680618</v>
      </c>
      <c r="AC133" s="22" t="s">
        <v>2025</v>
      </c>
      <c r="AD133" s="22" t="s">
        <v>31</v>
      </c>
      <c r="AE133" s="915">
        <f t="shared" si="15"/>
        <v>3500000</v>
      </c>
      <c r="AF133" s="22" t="s">
        <v>197</v>
      </c>
      <c r="AG133" s="22"/>
      <c r="AH133" s="22"/>
      <c r="AI133" s="22" t="s">
        <v>3751</v>
      </c>
      <c r="AJ133" s="22" t="s">
        <v>3687</v>
      </c>
      <c r="AK133" s="22"/>
      <c r="AL133" s="584"/>
      <c r="AM133" s="22"/>
      <c r="AN133" s="915"/>
      <c r="AO133" s="22"/>
      <c r="AP133" s="22"/>
      <c r="AQ133" s="22"/>
      <c r="AR133" s="22"/>
      <c r="AS133" s="22"/>
      <c r="AT133" s="30"/>
      <c r="AU133" s="30"/>
      <c r="AV133" s="30"/>
      <c r="AW133" s="808"/>
      <c r="AX133" s="30"/>
      <c r="AY133" s="30"/>
      <c r="AZ133" s="30"/>
      <c r="BA133" s="30"/>
      <c r="BB133" s="30"/>
      <c r="BC133" s="30"/>
      <c r="BD133" s="30"/>
      <c r="BE133" s="808"/>
      <c r="BF133" s="30"/>
      <c r="BG133" s="30"/>
      <c r="BH133" s="30"/>
      <c r="BI133" s="30"/>
      <c r="BJ133" s="30"/>
      <c r="BK133" s="30"/>
      <c r="BL133" s="30"/>
      <c r="BM133" s="30"/>
      <c r="BN133" s="30"/>
      <c r="BO133" s="30"/>
      <c r="BP133" s="30"/>
      <c r="BQ133" s="596" t="s">
        <v>3661</v>
      </c>
      <c r="BR133" s="596" t="s">
        <v>3662</v>
      </c>
      <c r="BS133" s="30" t="s">
        <v>4248</v>
      </c>
      <c r="BT133" s="21" t="s">
        <v>4206</v>
      </c>
      <c r="BU133" s="30" t="s">
        <v>4249</v>
      </c>
      <c r="BV133" s="30"/>
      <c r="BW133" s="30" t="s">
        <v>4250</v>
      </c>
      <c r="BX133" s="21" t="s">
        <v>4206</v>
      </c>
      <c r="BY133" s="30"/>
      <c r="BZ133" s="30"/>
      <c r="CA133" s="30"/>
      <c r="CB133" s="30"/>
      <c r="CC133" s="30"/>
      <c r="CD133" s="30"/>
      <c r="CE133" s="30"/>
      <c r="CF133" s="30"/>
      <c r="CG133" s="30" t="s">
        <v>4251</v>
      </c>
      <c r="CH133" s="593" t="s">
        <v>4252</v>
      </c>
      <c r="CI133" s="736" t="s">
        <v>566</v>
      </c>
      <c r="CJ133" s="30"/>
    </row>
    <row r="134" spans="1:88" s="6" customFormat="1" ht="48" customHeight="1">
      <c r="A134" s="22">
        <v>9</v>
      </c>
      <c r="B134" s="602" t="s">
        <v>4202</v>
      </c>
      <c r="C134" s="596" t="s">
        <v>4253</v>
      </c>
      <c r="D134" s="21" t="s">
        <v>4254</v>
      </c>
      <c r="E134" s="22" t="s">
        <v>91</v>
      </c>
      <c r="F134" s="22">
        <v>2022</v>
      </c>
      <c r="G134" s="22">
        <v>2022</v>
      </c>
      <c r="H134" s="22">
        <v>12</v>
      </c>
      <c r="I134" s="590" t="s">
        <v>4054</v>
      </c>
      <c r="J134" s="603">
        <v>16000000</v>
      </c>
      <c r="K134" s="22" t="s">
        <v>3472</v>
      </c>
      <c r="L134" s="22">
        <v>3</v>
      </c>
      <c r="M134" s="22" t="s">
        <v>3693</v>
      </c>
      <c r="N134" s="22" t="s">
        <v>9</v>
      </c>
      <c r="O134" s="22" t="s">
        <v>3686</v>
      </c>
      <c r="P134" s="22" t="s">
        <v>3687</v>
      </c>
      <c r="Q134" s="22">
        <v>6680708</v>
      </c>
      <c r="R134" s="22" t="s">
        <v>85</v>
      </c>
      <c r="S134" s="564" t="s">
        <v>2724</v>
      </c>
      <c r="T134" s="1008">
        <f t="shared" si="16"/>
        <v>5333333.333333333</v>
      </c>
      <c r="U134" s="22" t="s">
        <v>176</v>
      </c>
      <c r="V134" s="22"/>
      <c r="W134" s="22"/>
      <c r="X134" s="22" t="s">
        <v>3751</v>
      </c>
      <c r="Y134" s="22" t="s">
        <v>3687</v>
      </c>
      <c r="Z134" s="22">
        <v>8140</v>
      </c>
      <c r="AA134" s="563" t="s">
        <v>3760</v>
      </c>
      <c r="AB134" s="22">
        <v>6680651</v>
      </c>
      <c r="AC134" s="583" t="s">
        <v>1304</v>
      </c>
      <c r="AD134" s="22" t="s">
        <v>19</v>
      </c>
      <c r="AE134" s="915">
        <f t="shared" si="15"/>
        <v>5333333.333333333</v>
      </c>
      <c r="AF134" s="22" t="s">
        <v>176</v>
      </c>
      <c r="AG134" s="22"/>
      <c r="AH134" s="22"/>
      <c r="AI134" s="22" t="s">
        <v>3751</v>
      </c>
      <c r="AJ134" s="22" t="s">
        <v>3687</v>
      </c>
      <c r="AK134" s="22">
        <v>6793410</v>
      </c>
      <c r="AL134" s="564" t="s">
        <v>1235</v>
      </c>
      <c r="AM134" s="22" t="s">
        <v>4255</v>
      </c>
      <c r="AN134" s="915">
        <f>T134</f>
        <v>5333333.333333333</v>
      </c>
      <c r="AO134" s="22" t="s">
        <v>311</v>
      </c>
      <c r="AP134" s="22"/>
      <c r="AQ134" s="22"/>
      <c r="AR134" s="22" t="s">
        <v>3756</v>
      </c>
      <c r="AS134" s="22" t="s">
        <v>3687</v>
      </c>
      <c r="AT134" s="30"/>
      <c r="AU134" s="30"/>
      <c r="AV134" s="30"/>
      <c r="AW134" s="808"/>
      <c r="AX134" s="30"/>
      <c r="AY134" s="30"/>
      <c r="AZ134" s="30"/>
      <c r="BA134" s="30"/>
      <c r="BB134" s="30"/>
      <c r="BC134" s="30"/>
      <c r="BD134" s="30"/>
      <c r="BE134" s="808"/>
      <c r="BF134" s="30"/>
      <c r="BG134" s="30"/>
      <c r="BH134" s="30"/>
      <c r="BI134" s="30"/>
      <c r="BJ134" s="30"/>
      <c r="BK134" s="30"/>
      <c r="BL134" s="30"/>
      <c r="BM134" s="30"/>
      <c r="BN134" s="30"/>
      <c r="BO134" s="30"/>
      <c r="BP134" s="30"/>
      <c r="BQ134" s="596" t="s">
        <v>3661</v>
      </c>
      <c r="BR134" s="596" t="s">
        <v>3662</v>
      </c>
      <c r="BS134" s="30" t="s">
        <v>4256</v>
      </c>
      <c r="BT134" s="21" t="s">
        <v>3955</v>
      </c>
      <c r="BU134" s="30" t="s">
        <v>4257</v>
      </c>
      <c r="BV134" s="30"/>
      <c r="BW134" s="30" t="s">
        <v>3422</v>
      </c>
      <c r="BX134" s="21"/>
      <c r="BY134" s="30"/>
      <c r="BZ134" s="30"/>
      <c r="CA134" s="30"/>
      <c r="CB134" s="30"/>
      <c r="CC134" s="30"/>
      <c r="CD134" s="30"/>
      <c r="CE134" s="30"/>
      <c r="CF134" s="30"/>
      <c r="CG134" s="593" t="s">
        <v>3964</v>
      </c>
      <c r="CH134" s="591" t="s">
        <v>3995</v>
      </c>
      <c r="CI134" s="1069" t="s">
        <v>566</v>
      </c>
      <c r="CJ134" s="30"/>
    </row>
    <row r="135" spans="1:88" s="6" customFormat="1" ht="48" customHeight="1">
      <c r="A135" s="22">
        <v>10</v>
      </c>
      <c r="B135" s="602" t="s">
        <v>4202</v>
      </c>
      <c r="C135" s="596" t="s">
        <v>4258</v>
      </c>
      <c r="D135" s="21" t="s">
        <v>4259</v>
      </c>
      <c r="E135" s="22" t="s">
        <v>91</v>
      </c>
      <c r="F135" s="22">
        <v>2022</v>
      </c>
      <c r="G135" s="22">
        <v>2022</v>
      </c>
      <c r="H135" s="22">
        <v>12</v>
      </c>
      <c r="I135" s="590" t="s">
        <v>3920</v>
      </c>
      <c r="J135" s="603">
        <v>16000000</v>
      </c>
      <c r="K135" s="22" t="s">
        <v>3472</v>
      </c>
      <c r="L135" s="22">
        <v>3</v>
      </c>
      <c r="M135" s="22" t="s">
        <v>3693</v>
      </c>
      <c r="N135" s="22" t="s">
        <v>9</v>
      </c>
      <c r="O135" s="22" t="s">
        <v>3686</v>
      </c>
      <c r="P135" s="22" t="s">
        <v>3687</v>
      </c>
      <c r="Q135" s="22">
        <v>6680627</v>
      </c>
      <c r="R135" s="22" t="s">
        <v>3989</v>
      </c>
      <c r="S135" s="564" t="s">
        <v>2200</v>
      </c>
      <c r="T135" s="1008">
        <f>J135/2</f>
        <v>8000000</v>
      </c>
      <c r="U135" s="22" t="s">
        <v>197</v>
      </c>
      <c r="V135" s="22"/>
      <c r="W135" s="22"/>
      <c r="X135" s="22" t="s">
        <v>3751</v>
      </c>
      <c r="Y135" s="22" t="s">
        <v>3687</v>
      </c>
      <c r="Z135" s="22">
        <v>8140</v>
      </c>
      <c r="AA135" s="563" t="s">
        <v>3760</v>
      </c>
      <c r="AB135" s="22">
        <v>6682237</v>
      </c>
      <c r="AC135" s="583" t="s">
        <v>2024</v>
      </c>
      <c r="AD135" s="22" t="s">
        <v>20</v>
      </c>
      <c r="AE135" s="915">
        <f t="shared" si="15"/>
        <v>8000000</v>
      </c>
      <c r="AF135" s="22" t="s">
        <v>3486</v>
      </c>
      <c r="AG135" s="22"/>
      <c r="AH135" s="22"/>
      <c r="AI135" s="22" t="s">
        <v>3756</v>
      </c>
      <c r="AJ135" s="22" t="s">
        <v>3687</v>
      </c>
      <c r="AK135" s="22">
        <v>6859016</v>
      </c>
      <c r="AL135" s="564" t="s">
        <v>2785</v>
      </c>
      <c r="AM135" s="22" t="s">
        <v>60</v>
      </c>
      <c r="AN135" s="915">
        <f>T135</f>
        <v>8000000</v>
      </c>
      <c r="AO135" s="22" t="s">
        <v>176</v>
      </c>
      <c r="AP135" s="22"/>
      <c r="AQ135" s="22"/>
      <c r="AR135" s="22" t="s">
        <v>3751</v>
      </c>
      <c r="AS135" s="22" t="s">
        <v>3687</v>
      </c>
      <c r="AT135" s="30"/>
      <c r="AU135" s="30"/>
      <c r="AV135" s="30"/>
      <c r="AW135" s="808"/>
      <c r="AX135" s="30"/>
      <c r="AY135" s="30"/>
      <c r="AZ135" s="30"/>
      <c r="BA135" s="30"/>
      <c r="BB135" s="30"/>
      <c r="BC135" s="30"/>
      <c r="BD135" s="30"/>
      <c r="BE135" s="808"/>
      <c r="BF135" s="30"/>
      <c r="BG135" s="30"/>
      <c r="BH135" s="30"/>
      <c r="BI135" s="30"/>
      <c r="BJ135" s="30"/>
      <c r="BK135" s="30"/>
      <c r="BL135" s="30"/>
      <c r="BM135" s="30"/>
      <c r="BN135" s="30"/>
      <c r="BO135" s="30"/>
      <c r="BP135" s="30"/>
      <c r="BQ135" s="596" t="s">
        <v>3661</v>
      </c>
      <c r="BR135" s="596" t="s">
        <v>3662</v>
      </c>
      <c r="BS135" s="30" t="s">
        <v>4260</v>
      </c>
      <c r="BT135" s="21" t="s">
        <v>4206</v>
      </c>
      <c r="BU135" s="30" t="s">
        <v>4261</v>
      </c>
      <c r="BV135" s="21" t="s">
        <v>4206</v>
      </c>
      <c r="BW135" s="30" t="s">
        <v>4262</v>
      </c>
      <c r="BX135" s="21" t="s">
        <v>4206</v>
      </c>
      <c r="BY135" s="30"/>
      <c r="BZ135" s="30"/>
      <c r="CA135" s="30"/>
      <c r="CB135" s="30"/>
      <c r="CC135" s="30"/>
      <c r="CD135" s="30"/>
      <c r="CE135" s="30"/>
      <c r="CF135" s="30"/>
      <c r="CG135" s="593" t="s">
        <v>4263</v>
      </c>
      <c r="CH135" s="591" t="s">
        <v>4264</v>
      </c>
      <c r="CI135" s="1069" t="s">
        <v>4265</v>
      </c>
      <c r="CJ135" s="30"/>
    </row>
    <row r="136" spans="1:88" s="6" customFormat="1" ht="48" customHeight="1">
      <c r="A136" s="22">
        <v>11</v>
      </c>
      <c r="B136" s="602" t="s">
        <v>4202</v>
      </c>
      <c r="C136" s="596" t="s">
        <v>4266</v>
      </c>
      <c r="D136" s="21" t="s">
        <v>4267</v>
      </c>
      <c r="E136" s="22" t="s">
        <v>91</v>
      </c>
      <c r="F136" s="22">
        <v>2022</v>
      </c>
      <c r="G136" s="22">
        <v>2022</v>
      </c>
      <c r="H136" s="22">
        <v>12</v>
      </c>
      <c r="I136" s="590" t="s">
        <v>3984</v>
      </c>
      <c r="J136" s="603">
        <v>16000000</v>
      </c>
      <c r="K136" s="22" t="s">
        <v>3472</v>
      </c>
      <c r="L136" s="22">
        <v>6</v>
      </c>
      <c r="M136" s="22" t="s">
        <v>3693</v>
      </c>
      <c r="N136" s="22" t="s">
        <v>9</v>
      </c>
      <c r="O136" s="22" t="s">
        <v>3686</v>
      </c>
      <c r="P136" s="22" t="s">
        <v>3687</v>
      </c>
      <c r="Q136" s="22">
        <v>6680625</v>
      </c>
      <c r="R136" s="22" t="s">
        <v>30</v>
      </c>
      <c r="S136" s="564" t="s">
        <v>2070</v>
      </c>
      <c r="T136" s="1008">
        <f t="shared" ref="T136:T137" si="17">J136/2</f>
        <v>8000000</v>
      </c>
      <c r="U136" s="22" t="s">
        <v>172</v>
      </c>
      <c r="V136" s="22"/>
      <c r="W136" s="22"/>
      <c r="X136" s="22" t="s">
        <v>3751</v>
      </c>
      <c r="Y136" s="22" t="s">
        <v>3687</v>
      </c>
      <c r="Z136" s="22">
        <v>8140</v>
      </c>
      <c r="AA136" s="563" t="s">
        <v>3760</v>
      </c>
      <c r="AB136" s="22">
        <v>6724784</v>
      </c>
      <c r="AC136" s="583" t="s">
        <v>2069</v>
      </c>
      <c r="AD136" s="22" t="s">
        <v>109</v>
      </c>
      <c r="AE136" s="915">
        <f t="shared" si="15"/>
        <v>8000000</v>
      </c>
      <c r="AF136" s="22" t="s">
        <v>172</v>
      </c>
      <c r="AG136" s="22"/>
      <c r="AH136" s="22"/>
      <c r="AI136" s="22" t="s">
        <v>3751</v>
      </c>
      <c r="AJ136" s="22" t="s">
        <v>3687</v>
      </c>
      <c r="AK136" s="22"/>
      <c r="AL136" s="584"/>
      <c r="AM136" s="22"/>
      <c r="AN136" s="915"/>
      <c r="AO136" s="22"/>
      <c r="AP136" s="22"/>
      <c r="AQ136" s="22"/>
      <c r="AR136" s="22"/>
      <c r="AS136" s="22"/>
      <c r="AT136" s="30"/>
      <c r="AU136" s="30"/>
      <c r="AV136" s="30"/>
      <c r="AW136" s="808"/>
      <c r="AX136" s="30"/>
      <c r="AY136" s="30"/>
      <c r="AZ136" s="30"/>
      <c r="BA136" s="30"/>
      <c r="BB136" s="30"/>
      <c r="BC136" s="30"/>
      <c r="BD136" s="30"/>
      <c r="BE136" s="808"/>
      <c r="BF136" s="30"/>
      <c r="BG136" s="30"/>
      <c r="BH136" s="30"/>
      <c r="BI136" s="30"/>
      <c r="BJ136" s="30"/>
      <c r="BK136" s="30"/>
      <c r="BL136" s="30"/>
      <c r="BM136" s="30"/>
      <c r="BN136" s="30"/>
      <c r="BO136" s="30"/>
      <c r="BP136" s="30"/>
      <c r="BQ136" s="596" t="s">
        <v>3661</v>
      </c>
      <c r="BR136" s="596" t="s">
        <v>3662</v>
      </c>
      <c r="BS136" s="30" t="s">
        <v>4268</v>
      </c>
      <c r="BT136" s="21" t="s">
        <v>4269</v>
      </c>
      <c r="BU136" s="30" t="s">
        <v>4270</v>
      </c>
      <c r="BV136" s="30"/>
      <c r="BW136" s="30"/>
      <c r="BX136" s="21"/>
      <c r="BY136" s="30"/>
      <c r="BZ136" s="30"/>
      <c r="CA136" s="30"/>
      <c r="CB136" s="30"/>
      <c r="CC136" s="30"/>
      <c r="CD136" s="30"/>
      <c r="CE136" s="30"/>
      <c r="CF136" s="30"/>
      <c r="CG136" s="593" t="s">
        <v>4140</v>
      </c>
      <c r="CH136" s="593" t="s">
        <v>4271</v>
      </c>
      <c r="CI136" s="1069" t="s">
        <v>4208</v>
      </c>
      <c r="CJ136" s="30"/>
    </row>
    <row r="137" spans="1:88" s="6" customFormat="1" ht="48" customHeight="1">
      <c r="A137" s="22">
        <v>12</v>
      </c>
      <c r="B137" s="602" t="s">
        <v>4202</v>
      </c>
      <c r="C137" s="596" t="s">
        <v>4272</v>
      </c>
      <c r="D137" s="21" t="s">
        <v>4273</v>
      </c>
      <c r="E137" s="22" t="s">
        <v>91</v>
      </c>
      <c r="F137" s="22">
        <v>2022</v>
      </c>
      <c r="G137" s="22">
        <v>2022</v>
      </c>
      <c r="H137" s="22">
        <v>12</v>
      </c>
      <c r="I137" s="590" t="s">
        <v>3944</v>
      </c>
      <c r="J137" s="603">
        <v>17000000</v>
      </c>
      <c r="K137" s="22" t="s">
        <v>3472</v>
      </c>
      <c r="L137" s="22">
        <v>7</v>
      </c>
      <c r="M137" s="22" t="s">
        <v>3693</v>
      </c>
      <c r="N137" s="22" t="s">
        <v>9</v>
      </c>
      <c r="O137" s="22" t="s">
        <v>3686</v>
      </c>
      <c r="P137" s="22" t="s">
        <v>3687</v>
      </c>
      <c r="Q137" s="22">
        <v>6680641</v>
      </c>
      <c r="R137" s="22" t="s">
        <v>92</v>
      </c>
      <c r="S137" s="564" t="s">
        <v>2082</v>
      </c>
      <c r="T137" s="1008">
        <f t="shared" si="17"/>
        <v>8500000</v>
      </c>
      <c r="U137" s="22" t="s">
        <v>169</v>
      </c>
      <c r="V137" s="22"/>
      <c r="W137" s="22"/>
      <c r="X137" s="22" t="s">
        <v>3751</v>
      </c>
      <c r="Y137" s="22" t="s">
        <v>3687</v>
      </c>
      <c r="Z137" s="22">
        <v>8140</v>
      </c>
      <c r="AA137" s="563" t="s">
        <v>3760</v>
      </c>
      <c r="AB137" s="22">
        <v>6680685</v>
      </c>
      <c r="AC137" s="583" t="s">
        <v>1232</v>
      </c>
      <c r="AD137" s="22" t="s">
        <v>28</v>
      </c>
      <c r="AE137" s="915">
        <f t="shared" si="15"/>
        <v>8500000</v>
      </c>
      <c r="AF137" s="22" t="s">
        <v>176</v>
      </c>
      <c r="AG137" s="22"/>
      <c r="AH137" s="22"/>
      <c r="AI137" s="22" t="s">
        <v>3751</v>
      </c>
      <c r="AJ137" s="22" t="s">
        <v>3687</v>
      </c>
      <c r="AK137" s="22"/>
      <c r="AL137" s="584"/>
      <c r="AM137" s="22"/>
      <c r="AN137" s="915"/>
      <c r="AO137" s="22"/>
      <c r="AP137" s="22"/>
      <c r="AQ137" s="22"/>
      <c r="AR137" s="22"/>
      <c r="AS137" s="22"/>
      <c r="AT137" s="30"/>
      <c r="AU137" s="30"/>
      <c r="AV137" s="30"/>
      <c r="AW137" s="808"/>
      <c r="AX137" s="30"/>
      <c r="AY137" s="30"/>
      <c r="AZ137" s="30"/>
      <c r="BA137" s="30"/>
      <c r="BB137" s="30"/>
      <c r="BC137" s="30"/>
      <c r="BD137" s="30"/>
      <c r="BE137" s="808"/>
      <c r="BF137" s="30"/>
      <c r="BG137" s="30"/>
      <c r="BH137" s="30"/>
      <c r="BI137" s="30"/>
      <c r="BJ137" s="30"/>
      <c r="BK137" s="30"/>
      <c r="BL137" s="30"/>
      <c r="BM137" s="30"/>
      <c r="BN137" s="30"/>
      <c r="BO137" s="30"/>
      <c r="BP137" s="30"/>
      <c r="BQ137" s="596" t="s">
        <v>3661</v>
      </c>
      <c r="BR137" s="596" t="s">
        <v>3662</v>
      </c>
      <c r="BS137" s="30" t="s">
        <v>4274</v>
      </c>
      <c r="BT137" s="21"/>
      <c r="BU137" s="30" t="s">
        <v>4275</v>
      </c>
      <c r="BV137" s="30"/>
      <c r="BW137" s="30"/>
      <c r="BX137" s="21"/>
      <c r="BY137" s="30"/>
      <c r="BZ137" s="30"/>
      <c r="CA137" s="30"/>
      <c r="CB137" s="30"/>
      <c r="CC137" s="30"/>
      <c r="CD137" s="30"/>
      <c r="CE137" s="30"/>
      <c r="CF137" s="30"/>
      <c r="CG137" s="593" t="s">
        <v>4276</v>
      </c>
      <c r="CH137" s="591" t="s">
        <v>3888</v>
      </c>
      <c r="CI137" s="1069" t="s">
        <v>4277</v>
      </c>
      <c r="CJ137" s="30"/>
    </row>
    <row r="138" spans="1:88" s="882" customFormat="1" ht="48" customHeight="1">
      <c r="A138" s="22">
        <v>13</v>
      </c>
      <c r="B138" s="602" t="s">
        <v>4202</v>
      </c>
      <c r="C138" s="596" t="s">
        <v>4278</v>
      </c>
      <c r="D138" s="21" t="s">
        <v>4279</v>
      </c>
      <c r="E138" s="22" t="s">
        <v>97</v>
      </c>
      <c r="F138" s="22">
        <v>2022</v>
      </c>
      <c r="G138" s="22">
        <v>2022</v>
      </c>
      <c r="H138" s="22">
        <v>12</v>
      </c>
      <c r="I138" s="590" t="s">
        <v>3984</v>
      </c>
      <c r="J138" s="603">
        <v>14995000</v>
      </c>
      <c r="K138" s="22" t="s">
        <v>3472</v>
      </c>
      <c r="L138" s="22">
        <v>6</v>
      </c>
      <c r="M138" s="22" t="s">
        <v>3693</v>
      </c>
      <c r="N138" s="22" t="s">
        <v>9</v>
      </c>
      <c r="O138" s="22" t="s">
        <v>3686</v>
      </c>
      <c r="P138" s="22" t="s">
        <v>3687</v>
      </c>
      <c r="Q138" s="22">
        <v>6680628</v>
      </c>
      <c r="R138" s="22" t="s">
        <v>89</v>
      </c>
      <c r="S138" s="564" t="s">
        <v>1295</v>
      </c>
      <c r="T138" s="1008">
        <f>J138/3</f>
        <v>4998333.333333333</v>
      </c>
      <c r="U138" s="22" t="s">
        <v>207</v>
      </c>
      <c r="V138" s="22"/>
      <c r="W138" s="22"/>
      <c r="X138" s="22" t="s">
        <v>3756</v>
      </c>
      <c r="Y138" s="22" t="s">
        <v>3687</v>
      </c>
      <c r="Z138" s="22">
        <v>8140</v>
      </c>
      <c r="AA138" s="563" t="s">
        <v>3760</v>
      </c>
      <c r="AB138" s="22">
        <v>6682174</v>
      </c>
      <c r="AC138" s="22" t="s">
        <v>2573</v>
      </c>
      <c r="AD138" s="22" t="s">
        <v>27</v>
      </c>
      <c r="AE138" s="915">
        <f t="shared" si="15"/>
        <v>4998333.333333333</v>
      </c>
      <c r="AF138" s="22" t="s">
        <v>179</v>
      </c>
      <c r="AG138" s="22"/>
      <c r="AH138" s="22"/>
      <c r="AI138" s="22" t="s">
        <v>3756</v>
      </c>
      <c r="AJ138" s="22" t="s">
        <v>3687</v>
      </c>
      <c r="AK138" s="22">
        <v>6764236</v>
      </c>
      <c r="AL138" s="564" t="s">
        <v>1972</v>
      </c>
      <c r="AM138" s="22" t="s">
        <v>32</v>
      </c>
      <c r="AN138" s="915">
        <f>T138</f>
        <v>4998333.333333333</v>
      </c>
      <c r="AO138" s="22" t="s">
        <v>217</v>
      </c>
      <c r="AP138" s="22"/>
      <c r="AQ138" s="22"/>
      <c r="AR138" s="22" t="s">
        <v>3756</v>
      </c>
      <c r="AS138" s="22" t="s">
        <v>3687</v>
      </c>
      <c r="AT138" s="30"/>
      <c r="AU138" s="30"/>
      <c r="AV138" s="30"/>
      <c r="AW138" s="808"/>
      <c r="AX138" s="30"/>
      <c r="AY138" s="30"/>
      <c r="AZ138" s="30"/>
      <c r="BA138" s="30"/>
      <c r="BB138" s="30"/>
      <c r="BC138" s="30"/>
      <c r="BD138" s="30"/>
      <c r="BE138" s="808"/>
      <c r="BF138" s="30"/>
      <c r="BG138" s="30"/>
      <c r="BH138" s="30"/>
      <c r="BI138" s="30"/>
      <c r="BJ138" s="30"/>
      <c r="BK138" s="30"/>
      <c r="BL138" s="30"/>
      <c r="BM138" s="30"/>
      <c r="BN138" s="30"/>
      <c r="BO138" s="30"/>
      <c r="BP138" s="30"/>
      <c r="BQ138" s="596" t="s">
        <v>3661</v>
      </c>
      <c r="BR138" s="596" t="s">
        <v>3662</v>
      </c>
      <c r="BS138" s="30" t="s">
        <v>4280</v>
      </c>
      <c r="BT138" s="21" t="s">
        <v>4281</v>
      </c>
      <c r="BU138" s="30" t="s">
        <v>2504</v>
      </c>
      <c r="BV138" s="30"/>
      <c r="BW138" s="30" t="s">
        <v>2505</v>
      </c>
      <c r="BX138" s="21"/>
      <c r="BY138" s="30"/>
      <c r="BZ138" s="30"/>
      <c r="CA138" s="30"/>
      <c r="CB138" s="30"/>
      <c r="CC138" s="30"/>
      <c r="CD138" s="30"/>
      <c r="CE138" s="30"/>
      <c r="CF138" s="30"/>
      <c r="CG138" s="593" t="s">
        <v>4282</v>
      </c>
      <c r="CH138" s="591" t="s">
        <v>4283</v>
      </c>
      <c r="CI138" s="1070" t="s">
        <v>4284</v>
      </c>
      <c r="CJ138" s="591" t="s">
        <v>4208</v>
      </c>
    </row>
    <row r="139" spans="1:88" s="882" customFormat="1" ht="60" customHeight="1">
      <c r="A139" s="22">
        <v>14</v>
      </c>
      <c r="B139" s="602" t="s">
        <v>4202</v>
      </c>
      <c r="C139" s="596" t="s">
        <v>4285</v>
      </c>
      <c r="D139" s="21" t="s">
        <v>4286</v>
      </c>
      <c r="E139" s="22" t="s">
        <v>97</v>
      </c>
      <c r="F139" s="22">
        <v>2022</v>
      </c>
      <c r="G139" s="22">
        <v>2022</v>
      </c>
      <c r="H139" s="22">
        <v>11</v>
      </c>
      <c r="I139" s="590" t="s">
        <v>3984</v>
      </c>
      <c r="J139" s="603">
        <v>9200000</v>
      </c>
      <c r="K139" s="22" t="s">
        <v>3472</v>
      </c>
      <c r="L139" s="22">
        <v>6</v>
      </c>
      <c r="M139" s="22" t="s">
        <v>3693</v>
      </c>
      <c r="N139" s="22" t="s">
        <v>9</v>
      </c>
      <c r="O139" s="22" t="s">
        <v>3686</v>
      </c>
      <c r="P139" s="22" t="s">
        <v>3687</v>
      </c>
      <c r="Q139" s="22">
        <v>6099359</v>
      </c>
      <c r="R139" s="22" t="s">
        <v>98</v>
      </c>
      <c r="S139" s="22" t="s">
        <v>1265</v>
      </c>
      <c r="T139" s="1008">
        <f t="shared" si="16"/>
        <v>3066666.6666666665</v>
      </c>
      <c r="U139" s="22" t="s">
        <v>217</v>
      </c>
      <c r="V139" s="22"/>
      <c r="W139" s="22"/>
      <c r="X139" s="22" t="s">
        <v>3756</v>
      </c>
      <c r="Y139" s="22" t="s">
        <v>3687</v>
      </c>
      <c r="Z139" s="22">
        <v>8140</v>
      </c>
      <c r="AA139" s="563" t="s">
        <v>3760</v>
      </c>
      <c r="AB139" s="22">
        <v>6778837</v>
      </c>
      <c r="AC139" s="370" t="s">
        <v>1267</v>
      </c>
      <c r="AD139" s="22" t="s">
        <v>136</v>
      </c>
      <c r="AE139" s="915">
        <f t="shared" si="15"/>
        <v>3066666.6666666665</v>
      </c>
      <c r="AF139" s="22" t="s">
        <v>256</v>
      </c>
      <c r="AG139" s="22"/>
      <c r="AH139" s="22"/>
      <c r="AI139" s="22" t="s">
        <v>3756</v>
      </c>
      <c r="AJ139" s="22" t="s">
        <v>3687</v>
      </c>
      <c r="AK139" s="22">
        <v>6802117</v>
      </c>
      <c r="AL139" s="564" t="s">
        <v>1266</v>
      </c>
      <c r="AM139" s="22" t="s">
        <v>335</v>
      </c>
      <c r="AN139" s="915">
        <f>T139</f>
        <v>3066666.6666666665</v>
      </c>
      <c r="AO139" s="22" t="s">
        <v>217</v>
      </c>
      <c r="AP139" s="22"/>
      <c r="AQ139" s="22"/>
      <c r="AR139" s="22" t="s">
        <v>3756</v>
      </c>
      <c r="AS139" s="22" t="s">
        <v>3687</v>
      </c>
      <c r="AT139" s="30"/>
      <c r="AU139" s="30"/>
      <c r="AV139" s="30"/>
      <c r="AW139" s="808"/>
      <c r="AX139" s="30"/>
      <c r="AY139" s="30"/>
      <c r="AZ139" s="30"/>
      <c r="BA139" s="30"/>
      <c r="BB139" s="30"/>
      <c r="BC139" s="30"/>
      <c r="BD139" s="30"/>
      <c r="BE139" s="808"/>
      <c r="BF139" s="30"/>
      <c r="BG139" s="30"/>
      <c r="BH139" s="30"/>
      <c r="BI139" s="30"/>
      <c r="BJ139" s="30"/>
      <c r="BK139" s="30"/>
      <c r="BL139" s="30"/>
      <c r="BM139" s="30"/>
      <c r="BN139" s="30"/>
      <c r="BO139" s="30"/>
      <c r="BP139" s="30"/>
      <c r="BQ139" s="596" t="s">
        <v>3661</v>
      </c>
      <c r="BR139" s="596" t="s">
        <v>3662</v>
      </c>
      <c r="BS139" s="30" t="s">
        <v>4287</v>
      </c>
      <c r="BT139" s="21"/>
      <c r="BU139" s="30" t="s">
        <v>3487</v>
      </c>
      <c r="BV139" s="21" t="s">
        <v>4281</v>
      </c>
      <c r="BW139" s="30"/>
      <c r="BX139" s="21"/>
      <c r="BY139" s="30"/>
      <c r="BZ139" s="30"/>
      <c r="CA139" s="30"/>
      <c r="CB139" s="30"/>
      <c r="CC139" s="30"/>
      <c r="CD139" s="30"/>
      <c r="CE139" s="30"/>
      <c r="CF139" s="30"/>
      <c r="CG139" s="593" t="s">
        <v>4288</v>
      </c>
      <c r="CH139" s="591" t="s">
        <v>4289</v>
      </c>
      <c r="CI139" s="1069" t="s">
        <v>4208</v>
      </c>
      <c r="CJ139" s="591" t="s">
        <v>4208</v>
      </c>
    </row>
    <row r="140" spans="1:88" s="882" customFormat="1" ht="48" customHeight="1">
      <c r="A140" s="22">
        <v>15</v>
      </c>
      <c r="B140" s="602" t="s">
        <v>4290</v>
      </c>
      <c r="C140" s="596" t="s">
        <v>4291</v>
      </c>
      <c r="D140" s="21" t="s">
        <v>4292</v>
      </c>
      <c r="E140" s="22" t="s">
        <v>4293</v>
      </c>
      <c r="F140" s="22">
        <v>2022</v>
      </c>
      <c r="G140" s="22">
        <v>2022</v>
      </c>
      <c r="H140" s="22">
        <v>12</v>
      </c>
      <c r="I140" s="590" t="s">
        <v>3984</v>
      </c>
      <c r="J140" s="603">
        <v>16000000</v>
      </c>
      <c r="K140" s="22" t="s">
        <v>3472</v>
      </c>
      <c r="L140" s="22">
        <v>3</v>
      </c>
      <c r="M140" s="22" t="s">
        <v>3693</v>
      </c>
      <c r="N140" s="22" t="s">
        <v>9</v>
      </c>
      <c r="O140" s="22" t="s">
        <v>3686</v>
      </c>
      <c r="P140" s="22" t="s">
        <v>3687</v>
      </c>
      <c r="Q140" s="22">
        <v>6681051</v>
      </c>
      <c r="R140" s="22" t="s">
        <v>13</v>
      </c>
      <c r="S140" s="564" t="s">
        <v>1945</v>
      </c>
      <c r="T140" s="1008">
        <f>J140/3</f>
        <v>5333333.333333333</v>
      </c>
      <c r="U140" s="22" t="s">
        <v>197</v>
      </c>
      <c r="V140" s="22"/>
      <c r="W140" s="22"/>
      <c r="X140" s="22" t="s">
        <v>3751</v>
      </c>
      <c r="Y140" s="22" t="s">
        <v>3687</v>
      </c>
      <c r="Z140" s="22">
        <v>8140</v>
      </c>
      <c r="AA140" s="563" t="s">
        <v>3760</v>
      </c>
      <c r="AB140" s="22">
        <v>6680648</v>
      </c>
      <c r="AC140" s="370" t="s">
        <v>1324</v>
      </c>
      <c r="AD140" s="22" t="s">
        <v>24</v>
      </c>
      <c r="AE140" s="915">
        <f t="shared" si="15"/>
        <v>5333333.333333333</v>
      </c>
      <c r="AF140" s="22" t="s">
        <v>217</v>
      </c>
      <c r="AG140" s="22"/>
      <c r="AH140" s="22"/>
      <c r="AI140" s="22" t="s">
        <v>3756</v>
      </c>
      <c r="AJ140" s="22" t="s">
        <v>3687</v>
      </c>
      <c r="AK140" s="594">
        <v>6680726</v>
      </c>
      <c r="AL140" s="1071">
        <v>719069101</v>
      </c>
      <c r="AM140" s="1072" t="s">
        <v>4294</v>
      </c>
      <c r="AN140" s="915">
        <f>T140</f>
        <v>5333333.333333333</v>
      </c>
      <c r="AO140" s="22" t="s">
        <v>179</v>
      </c>
      <c r="AP140" s="22"/>
      <c r="AQ140" s="22"/>
      <c r="AR140" s="22" t="s">
        <v>3756</v>
      </c>
      <c r="AS140" s="22" t="s">
        <v>3687</v>
      </c>
      <c r="AT140" s="30"/>
      <c r="AU140" s="30"/>
      <c r="AV140" s="30"/>
      <c r="AW140" s="808"/>
      <c r="AX140" s="30"/>
      <c r="AY140" s="30"/>
      <c r="AZ140" s="30"/>
      <c r="BA140" s="30"/>
      <c r="BB140" s="30"/>
      <c r="BC140" s="30"/>
      <c r="BD140" s="30"/>
      <c r="BE140" s="808"/>
      <c r="BF140" s="30"/>
      <c r="BG140" s="30"/>
      <c r="BH140" s="30"/>
      <c r="BI140" s="30"/>
      <c r="BJ140" s="30"/>
      <c r="BK140" s="30"/>
      <c r="BL140" s="30"/>
      <c r="BM140" s="30"/>
      <c r="BN140" s="30"/>
      <c r="BO140" s="30"/>
      <c r="BP140" s="30"/>
      <c r="BQ140" s="596" t="s">
        <v>3661</v>
      </c>
      <c r="BR140" s="596" t="s">
        <v>3662</v>
      </c>
      <c r="BS140" s="30" t="s">
        <v>4295</v>
      </c>
      <c r="BT140" s="21" t="s">
        <v>4206</v>
      </c>
      <c r="BU140" s="30" t="s">
        <v>4296</v>
      </c>
      <c r="BV140" s="21" t="s">
        <v>4206</v>
      </c>
      <c r="BW140" s="30" t="s">
        <v>4297</v>
      </c>
      <c r="BX140" s="21"/>
      <c r="BY140" s="30"/>
      <c r="BZ140" s="30"/>
      <c r="CA140" s="30"/>
      <c r="CB140" s="30"/>
      <c r="CC140" s="30"/>
      <c r="CD140" s="30"/>
      <c r="CE140" s="30"/>
      <c r="CF140" s="30"/>
      <c r="CG140" s="593" t="s">
        <v>3721</v>
      </c>
      <c r="CH140" s="591" t="s">
        <v>3888</v>
      </c>
      <c r="CI140" s="1069" t="s">
        <v>3752</v>
      </c>
      <c r="CJ140" s="591" t="s">
        <v>3911</v>
      </c>
    </row>
    <row r="141" spans="1:88" s="882" customFormat="1" ht="48" customHeight="1">
      <c r="A141" s="22">
        <v>16</v>
      </c>
      <c r="B141" s="602" t="s">
        <v>4290</v>
      </c>
      <c r="C141" s="596" t="s">
        <v>4298</v>
      </c>
      <c r="D141" s="21" t="s">
        <v>4299</v>
      </c>
      <c r="E141" s="22" t="s">
        <v>4293</v>
      </c>
      <c r="F141" s="22">
        <v>2022</v>
      </c>
      <c r="G141" s="22">
        <v>2022</v>
      </c>
      <c r="H141" s="22">
        <v>12</v>
      </c>
      <c r="I141" s="590" t="s">
        <v>3984</v>
      </c>
      <c r="J141" s="603">
        <v>13000000</v>
      </c>
      <c r="K141" s="22" t="s">
        <v>3472</v>
      </c>
      <c r="L141" s="22">
        <v>6</v>
      </c>
      <c r="M141" s="22" t="s">
        <v>3693</v>
      </c>
      <c r="N141" s="22" t="s">
        <v>9</v>
      </c>
      <c r="O141" s="22" t="s">
        <v>3686</v>
      </c>
      <c r="P141" s="22" t="s">
        <v>3687</v>
      </c>
      <c r="Q141" s="22">
        <v>6760392</v>
      </c>
      <c r="R141" s="22" t="s">
        <v>74</v>
      </c>
      <c r="S141" s="564" t="s">
        <v>1236</v>
      </c>
      <c r="T141" s="1008">
        <f t="shared" ref="T141:T154" si="18">J141/2</f>
        <v>6500000</v>
      </c>
      <c r="U141" s="22" t="s">
        <v>311</v>
      </c>
      <c r="V141" s="22"/>
      <c r="W141" s="22"/>
      <c r="X141" s="22" t="s">
        <v>3756</v>
      </c>
      <c r="Y141" s="22" t="s">
        <v>3687</v>
      </c>
      <c r="Z141" s="22">
        <v>8140</v>
      </c>
      <c r="AA141" s="563" t="s">
        <v>3760</v>
      </c>
      <c r="AB141" s="22">
        <v>6764236</v>
      </c>
      <c r="AC141" s="564" t="s">
        <v>1972</v>
      </c>
      <c r="AD141" s="22" t="s">
        <v>32</v>
      </c>
      <c r="AE141" s="915">
        <f t="shared" si="15"/>
        <v>6500000</v>
      </c>
      <c r="AF141" s="22" t="s">
        <v>217</v>
      </c>
      <c r="AG141" s="22"/>
      <c r="AH141" s="22"/>
      <c r="AI141" s="22" t="s">
        <v>3756</v>
      </c>
      <c r="AJ141" s="22" t="s">
        <v>3687</v>
      </c>
      <c r="AK141" s="22"/>
      <c r="AL141" s="584"/>
      <c r="AM141" s="22"/>
      <c r="AN141" s="915"/>
      <c r="AO141" s="22"/>
      <c r="AP141" s="22"/>
      <c r="AQ141" s="22"/>
      <c r="AR141" s="22"/>
      <c r="AS141" s="22"/>
      <c r="AT141" s="30"/>
      <c r="AU141" s="30"/>
      <c r="AV141" s="30"/>
      <c r="AW141" s="808"/>
      <c r="AX141" s="30"/>
      <c r="AY141" s="30"/>
      <c r="AZ141" s="30"/>
      <c r="BA141" s="30"/>
      <c r="BB141" s="30"/>
      <c r="BC141" s="30"/>
      <c r="BD141" s="30"/>
      <c r="BE141" s="808"/>
      <c r="BF141" s="30"/>
      <c r="BG141" s="30"/>
      <c r="BH141" s="30"/>
      <c r="BI141" s="30"/>
      <c r="BJ141" s="30"/>
      <c r="BK141" s="30"/>
      <c r="BL141" s="30"/>
      <c r="BM141" s="30"/>
      <c r="BN141" s="30"/>
      <c r="BO141" s="30"/>
      <c r="BP141" s="30"/>
      <c r="BQ141" s="596" t="s">
        <v>3661</v>
      </c>
      <c r="BR141" s="596" t="s">
        <v>3662</v>
      </c>
      <c r="BS141" s="30" t="s">
        <v>4300</v>
      </c>
      <c r="BT141" s="21" t="s">
        <v>4301</v>
      </c>
      <c r="BU141" s="30" t="s">
        <v>4302</v>
      </c>
      <c r="BV141" s="30" t="s">
        <v>4303</v>
      </c>
      <c r="BW141" s="30" t="s">
        <v>4304</v>
      </c>
      <c r="BX141" s="30" t="s">
        <v>4303</v>
      </c>
      <c r="BY141" s="30"/>
      <c r="BZ141" s="30"/>
      <c r="CA141" s="30"/>
      <c r="CB141" s="30"/>
      <c r="CC141" s="30"/>
      <c r="CD141" s="30"/>
      <c r="CE141" s="30"/>
      <c r="CF141" s="30"/>
      <c r="CG141" s="30" t="s">
        <v>4305</v>
      </c>
      <c r="CH141" s="591"/>
      <c r="CI141" s="736"/>
      <c r="CJ141" s="30"/>
    </row>
    <row r="142" spans="1:88" s="6" customFormat="1" ht="48" customHeight="1">
      <c r="A142" s="22">
        <v>17</v>
      </c>
      <c r="B142" s="602" t="s">
        <v>4290</v>
      </c>
      <c r="C142" s="596" t="s">
        <v>4306</v>
      </c>
      <c r="D142" s="21" t="s">
        <v>4307</v>
      </c>
      <c r="E142" s="22" t="s">
        <v>4293</v>
      </c>
      <c r="F142" s="22">
        <v>2022</v>
      </c>
      <c r="G142" s="22">
        <v>2022</v>
      </c>
      <c r="H142" s="22">
        <v>8</v>
      </c>
      <c r="I142" s="590" t="s">
        <v>4308</v>
      </c>
      <c r="J142" s="603">
        <v>14675000</v>
      </c>
      <c r="K142" s="22" t="s">
        <v>3472</v>
      </c>
      <c r="L142" s="22">
        <v>2</v>
      </c>
      <c r="M142" s="22" t="s">
        <v>3693</v>
      </c>
      <c r="N142" s="22" t="s">
        <v>9</v>
      </c>
      <c r="O142" s="22" t="s">
        <v>3686</v>
      </c>
      <c r="P142" s="22" t="s">
        <v>3687</v>
      </c>
      <c r="Q142" s="22">
        <v>6680612</v>
      </c>
      <c r="R142" s="22" t="s">
        <v>26</v>
      </c>
      <c r="S142" s="564" t="s">
        <v>1248</v>
      </c>
      <c r="T142" s="1008">
        <f t="shared" si="18"/>
        <v>7337500</v>
      </c>
      <c r="U142" s="22" t="s">
        <v>176</v>
      </c>
      <c r="V142" s="22"/>
      <c r="W142" s="22"/>
      <c r="X142" s="22" t="s">
        <v>3751</v>
      </c>
      <c r="Y142" s="22" t="s">
        <v>3687</v>
      </c>
      <c r="Z142" s="22">
        <v>8140</v>
      </c>
      <c r="AA142" s="563" t="s">
        <v>3760</v>
      </c>
      <c r="AB142" s="22">
        <v>6680683</v>
      </c>
      <c r="AC142" s="583" t="s">
        <v>2742</v>
      </c>
      <c r="AD142" s="22" t="s">
        <v>17</v>
      </c>
      <c r="AE142" s="915">
        <f t="shared" si="15"/>
        <v>7337500</v>
      </c>
      <c r="AF142" s="22" t="s">
        <v>169</v>
      </c>
      <c r="AG142" s="22"/>
      <c r="AH142" s="22"/>
      <c r="AI142" s="22" t="s">
        <v>3751</v>
      </c>
      <c r="AJ142" s="22" t="s">
        <v>3687</v>
      </c>
      <c r="AK142" s="22"/>
      <c r="AL142" s="584"/>
      <c r="AM142" s="22"/>
      <c r="AN142" s="915"/>
      <c r="AO142" s="22"/>
      <c r="AP142" s="22"/>
      <c r="AQ142" s="22"/>
      <c r="AR142" s="22"/>
      <c r="AS142" s="22"/>
      <c r="AT142" s="30"/>
      <c r="AU142" s="30"/>
      <c r="AV142" s="30"/>
      <c r="AW142" s="808"/>
      <c r="AX142" s="30"/>
      <c r="AY142" s="30"/>
      <c r="AZ142" s="30"/>
      <c r="BA142" s="30"/>
      <c r="BB142" s="30"/>
      <c r="BC142" s="30"/>
      <c r="BD142" s="30"/>
      <c r="BE142" s="808"/>
      <c r="BF142" s="30"/>
      <c r="BG142" s="30"/>
      <c r="BH142" s="30"/>
      <c r="BI142" s="30"/>
      <c r="BJ142" s="30"/>
      <c r="BK142" s="30"/>
      <c r="BL142" s="30"/>
      <c r="BM142" s="30"/>
      <c r="BN142" s="30"/>
      <c r="BO142" s="30"/>
      <c r="BP142" s="30"/>
      <c r="BQ142" s="596" t="s">
        <v>3661</v>
      </c>
      <c r="BR142" s="596" t="s">
        <v>3662</v>
      </c>
      <c r="BS142" s="30" t="s">
        <v>4309</v>
      </c>
      <c r="BT142" s="21" t="s">
        <v>4310</v>
      </c>
      <c r="BU142" s="30" t="s">
        <v>4311</v>
      </c>
      <c r="BV142" s="21" t="s">
        <v>4310</v>
      </c>
      <c r="BW142" s="30"/>
      <c r="BX142" s="21"/>
      <c r="BY142" s="30"/>
      <c r="BZ142" s="30"/>
      <c r="CA142" s="30"/>
      <c r="CB142" s="30"/>
      <c r="CC142" s="30"/>
      <c r="CD142" s="30"/>
      <c r="CE142" s="30"/>
      <c r="CF142" s="30"/>
      <c r="CG142" s="593" t="s">
        <v>4312</v>
      </c>
      <c r="CH142" s="591" t="s">
        <v>3995</v>
      </c>
      <c r="CI142" s="736" t="s">
        <v>3778</v>
      </c>
      <c r="CJ142" s="30"/>
    </row>
    <row r="143" spans="1:88" s="6" customFormat="1" ht="48" customHeight="1">
      <c r="A143" s="22">
        <v>18</v>
      </c>
      <c r="B143" s="602" t="s">
        <v>4290</v>
      </c>
      <c r="C143" s="596" t="s">
        <v>4313</v>
      </c>
      <c r="D143" s="21" t="s">
        <v>4314</v>
      </c>
      <c r="E143" s="22" t="s">
        <v>4293</v>
      </c>
      <c r="F143" s="22">
        <v>2022</v>
      </c>
      <c r="G143" s="22">
        <v>2022</v>
      </c>
      <c r="H143" s="22">
        <v>8</v>
      </c>
      <c r="I143" s="590" t="s">
        <v>4315</v>
      </c>
      <c r="J143" s="603">
        <v>14745000</v>
      </c>
      <c r="K143" s="22" t="s">
        <v>3472</v>
      </c>
      <c r="L143" s="22">
        <v>3</v>
      </c>
      <c r="M143" s="22" t="s">
        <v>3693</v>
      </c>
      <c r="N143" s="22" t="s">
        <v>9</v>
      </c>
      <c r="O143" s="22" t="s">
        <v>3686</v>
      </c>
      <c r="P143" s="22" t="s">
        <v>3687</v>
      </c>
      <c r="Q143" s="22">
        <v>6680629</v>
      </c>
      <c r="R143" s="22" t="s">
        <v>34</v>
      </c>
      <c r="S143" s="564" t="s">
        <v>2712</v>
      </c>
      <c r="T143" s="1008">
        <f t="shared" si="18"/>
        <v>7372500</v>
      </c>
      <c r="U143" s="22" t="s">
        <v>169</v>
      </c>
      <c r="V143" s="22"/>
      <c r="W143" s="22"/>
      <c r="X143" s="22" t="s">
        <v>3751</v>
      </c>
      <c r="Y143" s="22" t="s">
        <v>3687</v>
      </c>
      <c r="Z143" s="22">
        <v>8140</v>
      </c>
      <c r="AA143" s="563" t="s">
        <v>3760</v>
      </c>
      <c r="AB143" s="22">
        <v>6680641</v>
      </c>
      <c r="AC143" s="583" t="s">
        <v>2082</v>
      </c>
      <c r="AD143" s="22" t="s">
        <v>3701</v>
      </c>
      <c r="AE143" s="915">
        <f t="shared" si="15"/>
        <v>7372500</v>
      </c>
      <c r="AF143" s="22" t="s">
        <v>3945</v>
      </c>
      <c r="AG143" s="22"/>
      <c r="AH143" s="22"/>
      <c r="AI143" s="22" t="s">
        <v>3751</v>
      </c>
      <c r="AJ143" s="22" t="s">
        <v>3687</v>
      </c>
      <c r="AK143" s="22"/>
      <c r="AL143" s="584"/>
      <c r="AM143" s="22"/>
      <c r="AN143" s="915"/>
      <c r="AO143" s="22"/>
      <c r="AP143" s="22"/>
      <c r="AQ143" s="22"/>
      <c r="AR143" s="22"/>
      <c r="AS143" s="22"/>
      <c r="AT143" s="30"/>
      <c r="AU143" s="30"/>
      <c r="AV143" s="30"/>
      <c r="AW143" s="808"/>
      <c r="AX143" s="30"/>
      <c r="AY143" s="30"/>
      <c r="AZ143" s="30"/>
      <c r="BA143" s="30"/>
      <c r="BB143" s="30"/>
      <c r="BC143" s="30"/>
      <c r="BD143" s="30"/>
      <c r="BE143" s="808"/>
      <c r="BF143" s="30"/>
      <c r="BG143" s="30"/>
      <c r="BH143" s="30"/>
      <c r="BI143" s="30"/>
      <c r="BJ143" s="30"/>
      <c r="BK143" s="30"/>
      <c r="BL143" s="30"/>
      <c r="BM143" s="30"/>
      <c r="BN143" s="30"/>
      <c r="BO143" s="30"/>
      <c r="BP143" s="30"/>
      <c r="BQ143" s="596" t="s">
        <v>3661</v>
      </c>
      <c r="BR143" s="596" t="s">
        <v>3662</v>
      </c>
      <c r="BS143" s="30" t="s">
        <v>4316</v>
      </c>
      <c r="BT143" s="21" t="s">
        <v>4317</v>
      </c>
      <c r="BU143" s="30" t="s">
        <v>4318</v>
      </c>
      <c r="BV143" s="21" t="s">
        <v>4317</v>
      </c>
      <c r="BW143" s="30"/>
      <c r="BX143" s="21"/>
      <c r="BY143" s="30"/>
      <c r="BZ143" s="30"/>
      <c r="CA143" s="30"/>
      <c r="CB143" s="30"/>
      <c r="CC143" s="30"/>
      <c r="CD143" s="30"/>
      <c r="CE143" s="30"/>
      <c r="CF143" s="30"/>
      <c r="CG143" s="453" t="s">
        <v>4319</v>
      </c>
      <c r="CH143" s="453" t="s">
        <v>4320</v>
      </c>
      <c r="CI143" s="1073" t="s">
        <v>3470</v>
      </c>
      <c r="CJ143" s="30"/>
    </row>
    <row r="144" spans="1:88" s="6" customFormat="1" ht="48" customHeight="1">
      <c r="A144" s="22">
        <v>19</v>
      </c>
      <c r="B144" s="602" t="s">
        <v>4290</v>
      </c>
      <c r="C144" s="596" t="s">
        <v>4321</v>
      </c>
      <c r="D144" s="21" t="s">
        <v>4322</v>
      </c>
      <c r="E144" s="22" t="s">
        <v>4293</v>
      </c>
      <c r="F144" s="22">
        <v>2022</v>
      </c>
      <c r="G144" s="22">
        <v>2022</v>
      </c>
      <c r="H144" s="22">
        <v>8</v>
      </c>
      <c r="I144" s="590" t="s">
        <v>4315</v>
      </c>
      <c r="J144" s="603">
        <v>13500000</v>
      </c>
      <c r="K144" s="22" t="s">
        <v>3472</v>
      </c>
      <c r="L144" s="22">
        <v>4</v>
      </c>
      <c r="M144" s="22" t="s">
        <v>3693</v>
      </c>
      <c r="N144" s="22" t="s">
        <v>9</v>
      </c>
      <c r="O144" s="22" t="s">
        <v>3686</v>
      </c>
      <c r="P144" s="22" t="s">
        <v>3687</v>
      </c>
      <c r="Q144" s="22">
        <v>6680664</v>
      </c>
      <c r="R144" s="22" t="s">
        <v>22</v>
      </c>
      <c r="S144" s="370" t="s">
        <v>2576</v>
      </c>
      <c r="T144" s="1008">
        <f>J144/4</f>
        <v>3375000</v>
      </c>
      <c r="U144" s="22" t="s">
        <v>179</v>
      </c>
      <c r="V144" s="22"/>
      <c r="W144" s="22"/>
      <c r="X144" s="22" t="s">
        <v>3756</v>
      </c>
      <c r="Y144" s="22" t="s">
        <v>3687</v>
      </c>
      <c r="Z144" s="22">
        <v>8140</v>
      </c>
      <c r="AA144" s="563" t="s">
        <v>3760</v>
      </c>
      <c r="AB144" s="22">
        <v>6680680</v>
      </c>
      <c r="AC144" s="564" t="s">
        <v>1247</v>
      </c>
      <c r="AD144" s="22" t="s">
        <v>16</v>
      </c>
      <c r="AE144" s="915">
        <f t="shared" si="15"/>
        <v>3375000</v>
      </c>
      <c r="AF144" s="22" t="s">
        <v>179</v>
      </c>
      <c r="AG144" s="22"/>
      <c r="AH144" s="22"/>
      <c r="AI144" s="22" t="s">
        <v>3756</v>
      </c>
      <c r="AJ144" s="22" t="s">
        <v>3687</v>
      </c>
      <c r="AK144" s="594">
        <v>6756318</v>
      </c>
      <c r="AL144" s="1071">
        <v>724079501</v>
      </c>
      <c r="AM144" s="594" t="s">
        <v>4323</v>
      </c>
      <c r="AN144" s="1008">
        <f>AB144/4</f>
        <v>1670170</v>
      </c>
      <c r="AO144" s="22" t="s">
        <v>311</v>
      </c>
      <c r="AP144" s="22"/>
      <c r="AQ144" s="22"/>
      <c r="AR144" s="22" t="s">
        <v>3756</v>
      </c>
      <c r="AS144" s="22" t="s">
        <v>3687</v>
      </c>
      <c r="AT144" s="594">
        <v>6681205</v>
      </c>
      <c r="AU144" s="594">
        <v>705109002</v>
      </c>
      <c r="AV144" s="594" t="s">
        <v>4324</v>
      </c>
      <c r="AW144" s="1008">
        <f>AK144/4</f>
        <v>1689079.5</v>
      </c>
      <c r="AX144" s="22" t="s">
        <v>179</v>
      </c>
      <c r="AY144" s="22"/>
      <c r="AZ144" s="22" t="s">
        <v>4325</v>
      </c>
      <c r="BA144" s="22" t="s">
        <v>3687</v>
      </c>
      <c r="BB144" s="30"/>
      <c r="BC144" s="30"/>
      <c r="BD144" s="30"/>
      <c r="BE144" s="808"/>
      <c r="BF144" s="30"/>
      <c r="BG144" s="30"/>
      <c r="BH144" s="30"/>
      <c r="BI144" s="30"/>
      <c r="BJ144" s="30"/>
      <c r="BK144" s="30"/>
      <c r="BL144" s="30"/>
      <c r="BM144" s="30"/>
      <c r="BN144" s="30"/>
      <c r="BO144" s="30"/>
      <c r="BP144" s="30"/>
      <c r="BQ144" s="596" t="s">
        <v>3661</v>
      </c>
      <c r="BR144" s="596" t="s">
        <v>3662</v>
      </c>
      <c r="BS144" s="30" t="s">
        <v>3404</v>
      </c>
      <c r="BT144" s="21" t="s">
        <v>4326</v>
      </c>
      <c r="BU144" s="30"/>
      <c r="BV144" s="30"/>
      <c r="BW144" s="30"/>
      <c r="BX144" s="21"/>
      <c r="BY144" s="30"/>
      <c r="BZ144" s="30"/>
      <c r="CA144" s="30"/>
      <c r="CB144" s="30"/>
      <c r="CC144" s="30"/>
      <c r="CD144" s="30"/>
      <c r="CE144" s="30"/>
      <c r="CF144" s="30"/>
      <c r="CG144" s="453" t="s">
        <v>4327</v>
      </c>
      <c r="CH144" s="1074" t="s">
        <v>3995</v>
      </c>
      <c r="CI144" s="1073" t="s">
        <v>3470</v>
      </c>
      <c r="CJ144" s="30"/>
    </row>
    <row r="145" spans="1:88" s="6" customFormat="1" ht="48" customHeight="1">
      <c r="A145" s="22">
        <v>20</v>
      </c>
      <c r="B145" s="602" t="s">
        <v>4290</v>
      </c>
      <c r="C145" s="596" t="s">
        <v>4328</v>
      </c>
      <c r="D145" s="21" t="s">
        <v>4329</v>
      </c>
      <c r="E145" s="22" t="s">
        <v>4293</v>
      </c>
      <c r="F145" s="22">
        <v>2022</v>
      </c>
      <c r="G145" s="22">
        <v>2022</v>
      </c>
      <c r="H145" s="22">
        <v>12</v>
      </c>
      <c r="I145" s="590" t="s">
        <v>3920</v>
      </c>
      <c r="J145" s="603">
        <v>17000000</v>
      </c>
      <c r="K145" s="22" t="s">
        <v>3472</v>
      </c>
      <c r="L145" s="22">
        <v>6</v>
      </c>
      <c r="M145" s="22" t="s">
        <v>3693</v>
      </c>
      <c r="N145" s="22" t="s">
        <v>9</v>
      </c>
      <c r="O145" s="22" t="s">
        <v>3686</v>
      </c>
      <c r="P145" s="22" t="s">
        <v>3687</v>
      </c>
      <c r="Q145" s="22">
        <v>6680626</v>
      </c>
      <c r="R145" s="22" t="s">
        <v>45</v>
      </c>
      <c r="S145" s="564" t="s">
        <v>1296</v>
      </c>
      <c r="T145" s="1008">
        <f t="shared" si="18"/>
        <v>8500000</v>
      </c>
      <c r="U145" s="22" t="s">
        <v>207</v>
      </c>
      <c r="V145" s="22"/>
      <c r="W145" s="22"/>
      <c r="X145" s="22" t="s">
        <v>3756</v>
      </c>
      <c r="Y145" s="22" t="s">
        <v>3687</v>
      </c>
      <c r="Z145" s="22">
        <v>8140</v>
      </c>
      <c r="AA145" s="563" t="s">
        <v>3760</v>
      </c>
      <c r="AB145" s="22">
        <v>6680685</v>
      </c>
      <c r="AC145" s="583" t="s">
        <v>1232</v>
      </c>
      <c r="AD145" s="22" t="s">
        <v>28</v>
      </c>
      <c r="AE145" s="915">
        <f t="shared" si="15"/>
        <v>8500000</v>
      </c>
      <c r="AF145" s="22" t="s">
        <v>176</v>
      </c>
      <c r="AG145" s="22"/>
      <c r="AH145" s="22"/>
      <c r="AI145" s="22" t="s">
        <v>3751</v>
      </c>
      <c r="AJ145" s="22" t="s">
        <v>3687</v>
      </c>
      <c r="AK145" s="22"/>
      <c r="AL145" s="584"/>
      <c r="AM145" s="22"/>
      <c r="AN145" s="915"/>
      <c r="AO145" s="22"/>
      <c r="AP145" s="22"/>
      <c r="AQ145" s="22"/>
      <c r="AR145" s="22"/>
      <c r="AS145" s="22"/>
      <c r="AT145" s="22"/>
      <c r="AU145" s="22"/>
      <c r="AV145" s="22"/>
      <c r="AW145" s="915"/>
      <c r="AX145" s="22"/>
      <c r="AY145" s="22"/>
      <c r="AZ145" s="22"/>
      <c r="BA145" s="22"/>
      <c r="BB145" s="30"/>
      <c r="BC145" s="30"/>
      <c r="BD145" s="30"/>
      <c r="BE145" s="808"/>
      <c r="BF145" s="30"/>
      <c r="BG145" s="30"/>
      <c r="BH145" s="30"/>
      <c r="BI145" s="30"/>
      <c r="BJ145" s="30"/>
      <c r="BK145" s="30"/>
      <c r="BL145" s="30"/>
      <c r="BM145" s="30"/>
      <c r="BN145" s="30"/>
      <c r="BO145" s="30"/>
      <c r="BP145" s="30"/>
      <c r="BQ145" s="596" t="s">
        <v>3661</v>
      </c>
      <c r="BR145" s="596" t="s">
        <v>3662</v>
      </c>
      <c r="BS145" s="30" t="s">
        <v>4330</v>
      </c>
      <c r="BT145" s="21" t="s">
        <v>4331</v>
      </c>
      <c r="BU145" s="30" t="s">
        <v>3579</v>
      </c>
      <c r="BV145" s="21" t="s">
        <v>4331</v>
      </c>
      <c r="BW145" s="30"/>
      <c r="BX145" s="21"/>
      <c r="BY145" s="30"/>
      <c r="BZ145" s="30"/>
      <c r="CA145" s="30"/>
      <c r="CB145" s="30"/>
      <c r="CC145" s="30"/>
      <c r="CD145" s="30"/>
      <c r="CE145" s="30"/>
      <c r="CF145" s="30"/>
      <c r="CG145" s="453" t="s">
        <v>4208</v>
      </c>
      <c r="CH145" s="1074" t="s">
        <v>4208</v>
      </c>
      <c r="CI145" s="1073" t="s">
        <v>4208</v>
      </c>
      <c r="CJ145" s="30"/>
    </row>
    <row r="146" spans="1:88" s="6" customFormat="1" ht="46.5" customHeight="1">
      <c r="A146" s="22">
        <v>21</v>
      </c>
      <c r="B146" s="602" t="s">
        <v>4290</v>
      </c>
      <c r="C146" s="22" t="s">
        <v>4332</v>
      </c>
      <c r="D146" s="21" t="s">
        <v>4333</v>
      </c>
      <c r="E146" s="22" t="s">
        <v>4293</v>
      </c>
      <c r="F146" s="22">
        <v>2022</v>
      </c>
      <c r="G146" s="22">
        <v>2022</v>
      </c>
      <c r="H146" s="22" t="s">
        <v>1230</v>
      </c>
      <c r="I146" s="590" t="s">
        <v>1230</v>
      </c>
      <c r="J146" s="603">
        <v>12100000</v>
      </c>
      <c r="K146" s="22" t="s">
        <v>3472</v>
      </c>
      <c r="L146" s="22">
        <v>4</v>
      </c>
      <c r="M146" s="22" t="s">
        <v>3693</v>
      </c>
      <c r="N146" s="22" t="s">
        <v>9</v>
      </c>
      <c r="O146" s="22" t="s">
        <v>3686</v>
      </c>
      <c r="P146" s="22" t="s">
        <v>3687</v>
      </c>
      <c r="Q146" s="22">
        <v>6680683</v>
      </c>
      <c r="R146" s="22" t="s">
        <v>17</v>
      </c>
      <c r="S146" s="564" t="s">
        <v>2742</v>
      </c>
      <c r="T146" s="1008">
        <f>J146/4</f>
        <v>3025000</v>
      </c>
      <c r="U146" s="22" t="s">
        <v>169</v>
      </c>
      <c r="V146" s="22"/>
      <c r="W146" s="22"/>
      <c r="X146" s="22" t="s">
        <v>3751</v>
      </c>
      <c r="Y146" s="22" t="s">
        <v>3687</v>
      </c>
      <c r="Z146" s="22">
        <v>8140</v>
      </c>
      <c r="AA146" s="563" t="s">
        <v>3760</v>
      </c>
      <c r="AB146" s="594">
        <v>258471</v>
      </c>
      <c r="AC146" s="1075">
        <v>727097302</v>
      </c>
      <c r="AD146" s="22" t="s">
        <v>67</v>
      </c>
      <c r="AE146" s="915">
        <f t="shared" si="15"/>
        <v>3025000</v>
      </c>
      <c r="AF146" s="22" t="s">
        <v>176</v>
      </c>
      <c r="AG146" s="22"/>
      <c r="AH146" s="22"/>
      <c r="AI146" s="22" t="s">
        <v>3751</v>
      </c>
      <c r="AJ146" s="22" t="s">
        <v>3687</v>
      </c>
      <c r="AK146" s="594">
        <v>6778837</v>
      </c>
      <c r="AL146" s="1071">
        <v>711039403</v>
      </c>
      <c r="AM146" s="594" t="s">
        <v>3525</v>
      </c>
      <c r="AN146" s="1008">
        <f>T146</f>
        <v>3025000</v>
      </c>
      <c r="AO146" s="22" t="s">
        <v>256</v>
      </c>
      <c r="AP146" s="22"/>
      <c r="AQ146" s="22"/>
      <c r="AR146" s="22" t="s">
        <v>3756</v>
      </c>
      <c r="AS146" s="22" t="s">
        <v>3687</v>
      </c>
      <c r="AT146" s="594">
        <v>6767777</v>
      </c>
      <c r="AU146" s="594">
        <v>713059501</v>
      </c>
      <c r="AV146" s="594" t="s">
        <v>3519</v>
      </c>
      <c r="AW146" s="915">
        <f>T146</f>
        <v>3025000</v>
      </c>
      <c r="AX146" s="22" t="s">
        <v>256</v>
      </c>
      <c r="AY146" s="22"/>
      <c r="AZ146" s="22" t="s">
        <v>3756</v>
      </c>
      <c r="BA146" s="22" t="s">
        <v>3687</v>
      </c>
      <c r="BB146" s="30"/>
      <c r="BC146" s="30"/>
      <c r="BD146" s="30"/>
      <c r="BE146" s="808"/>
      <c r="BF146" s="30"/>
      <c r="BG146" s="30"/>
      <c r="BH146" s="30"/>
      <c r="BI146" s="30"/>
      <c r="BJ146" s="30"/>
      <c r="BK146" s="30"/>
      <c r="BL146" s="30"/>
      <c r="BM146" s="30"/>
      <c r="BN146" s="30"/>
      <c r="BO146" s="30"/>
      <c r="BP146" s="30"/>
      <c r="BQ146" s="22" t="s">
        <v>3661</v>
      </c>
      <c r="BR146" s="22" t="s">
        <v>3662</v>
      </c>
      <c r="BS146" s="30" t="s">
        <v>4334</v>
      </c>
      <c r="BT146" s="21"/>
      <c r="BU146" s="30" t="s">
        <v>4335</v>
      </c>
      <c r="BV146" s="30"/>
      <c r="BW146" s="30"/>
      <c r="BX146" s="21"/>
      <c r="BY146" s="30"/>
      <c r="BZ146" s="30"/>
      <c r="CA146" s="30"/>
      <c r="CB146" s="30"/>
      <c r="CC146" s="30"/>
      <c r="CD146" s="30"/>
      <c r="CE146" s="30"/>
      <c r="CF146" s="30"/>
      <c r="CG146" s="30" t="s">
        <v>4336</v>
      </c>
      <c r="CH146" s="591"/>
      <c r="CI146" s="736" t="s">
        <v>3432</v>
      </c>
      <c r="CJ146" s="30"/>
    </row>
    <row r="147" spans="1:88" s="882" customFormat="1" ht="48" customHeight="1">
      <c r="A147" s="22">
        <v>22</v>
      </c>
      <c r="B147" s="602" t="s">
        <v>4290</v>
      </c>
      <c r="C147" s="22" t="s">
        <v>1230</v>
      </c>
      <c r="D147" s="21" t="s">
        <v>4337</v>
      </c>
      <c r="E147" s="22" t="s">
        <v>68</v>
      </c>
      <c r="F147" s="22">
        <v>2022</v>
      </c>
      <c r="G147" s="22">
        <v>2022</v>
      </c>
      <c r="H147" s="22" t="s">
        <v>1230</v>
      </c>
      <c r="I147" s="590" t="s">
        <v>4172</v>
      </c>
      <c r="J147" s="603">
        <v>40000000</v>
      </c>
      <c r="K147" s="22" t="s">
        <v>3472</v>
      </c>
      <c r="L147" s="22">
        <v>3</v>
      </c>
      <c r="M147" s="30" t="s">
        <v>4338</v>
      </c>
      <c r="N147" s="30" t="s">
        <v>4339</v>
      </c>
      <c r="O147" s="22" t="s">
        <v>3686</v>
      </c>
      <c r="P147" s="22" t="s">
        <v>3406</v>
      </c>
      <c r="Q147" s="22">
        <v>6680629</v>
      </c>
      <c r="R147" s="22" t="s">
        <v>34</v>
      </c>
      <c r="S147" s="564" t="s">
        <v>2712</v>
      </c>
      <c r="T147" s="1008">
        <f t="shared" si="18"/>
        <v>20000000</v>
      </c>
      <c r="U147" s="22" t="s">
        <v>169</v>
      </c>
      <c r="V147" s="22"/>
      <c r="W147" s="22"/>
      <c r="X147" s="22" t="s">
        <v>3751</v>
      </c>
      <c r="Y147" s="22" t="s">
        <v>3687</v>
      </c>
      <c r="Z147" s="22">
        <v>8140</v>
      </c>
      <c r="AA147" s="563" t="s">
        <v>3760</v>
      </c>
      <c r="AB147" s="22">
        <v>6764236</v>
      </c>
      <c r="AC147" s="564" t="s">
        <v>1972</v>
      </c>
      <c r="AD147" s="22" t="s">
        <v>32</v>
      </c>
      <c r="AE147" s="915">
        <f t="shared" si="15"/>
        <v>20000000</v>
      </c>
      <c r="AF147" s="22" t="s">
        <v>217</v>
      </c>
      <c r="AG147" s="22"/>
      <c r="AH147" s="22"/>
      <c r="AI147" s="22" t="s">
        <v>3756</v>
      </c>
      <c r="AJ147" s="22" t="s">
        <v>3687</v>
      </c>
      <c r="AK147" s="22"/>
      <c r="AL147" s="584"/>
      <c r="AM147" s="22"/>
      <c r="AN147" s="915"/>
      <c r="AO147" s="22"/>
      <c r="AP147" s="22"/>
      <c r="AQ147" s="22"/>
      <c r="AR147" s="22"/>
      <c r="AS147" s="22"/>
      <c r="AT147" s="30"/>
      <c r="AU147" s="30"/>
      <c r="AV147" s="30"/>
      <c r="AW147" s="808"/>
      <c r="AX147" s="30"/>
      <c r="AY147" s="30"/>
      <c r="AZ147" s="30"/>
      <c r="BA147" s="30"/>
      <c r="BB147" s="30"/>
      <c r="BC147" s="30"/>
      <c r="BD147" s="30"/>
      <c r="BE147" s="808"/>
      <c r="BF147" s="30"/>
      <c r="BG147" s="30"/>
      <c r="BH147" s="30"/>
      <c r="BI147" s="30"/>
      <c r="BJ147" s="30"/>
      <c r="BK147" s="30"/>
      <c r="BL147" s="30"/>
      <c r="BM147" s="30"/>
      <c r="BN147" s="30"/>
      <c r="BO147" s="30"/>
      <c r="BP147" s="30"/>
      <c r="BQ147" s="596" t="s">
        <v>3661</v>
      </c>
      <c r="BR147" s="596" t="s">
        <v>3662</v>
      </c>
      <c r="BS147" s="30" t="s">
        <v>4340</v>
      </c>
      <c r="BT147" s="21"/>
      <c r="BU147" s="30" t="s">
        <v>4341</v>
      </c>
      <c r="BV147" s="30"/>
      <c r="BW147" s="30"/>
      <c r="BX147" s="21"/>
      <c r="BY147" s="30"/>
      <c r="BZ147" s="30"/>
      <c r="CA147" s="30"/>
      <c r="CB147" s="30"/>
      <c r="CC147" s="30"/>
      <c r="CD147" s="30"/>
      <c r="CE147" s="30"/>
      <c r="CF147" s="30"/>
      <c r="CG147" s="30"/>
      <c r="CH147" s="591"/>
      <c r="CI147" s="736"/>
      <c r="CJ147" s="30"/>
    </row>
    <row r="148" spans="1:88" s="6" customFormat="1" ht="84" customHeight="1">
      <c r="A148" s="22">
        <v>23</v>
      </c>
      <c r="B148" s="602" t="s">
        <v>4342</v>
      </c>
      <c r="C148" s="22" t="s">
        <v>1230</v>
      </c>
      <c r="D148" s="21" t="s">
        <v>4343</v>
      </c>
      <c r="E148" s="22" t="s">
        <v>68</v>
      </c>
      <c r="F148" s="22">
        <v>2022</v>
      </c>
      <c r="G148" s="22">
        <v>2022</v>
      </c>
      <c r="H148" s="22">
        <v>9</v>
      </c>
      <c r="I148" s="590" t="s">
        <v>4064</v>
      </c>
      <c r="J148" s="603">
        <v>13860000</v>
      </c>
      <c r="K148" s="22" t="s">
        <v>3472</v>
      </c>
      <c r="L148" s="22">
        <v>3</v>
      </c>
      <c r="M148" s="30" t="s">
        <v>4338</v>
      </c>
      <c r="N148" s="30" t="s">
        <v>4339</v>
      </c>
      <c r="O148" s="22" t="s">
        <v>3686</v>
      </c>
      <c r="P148" s="21" t="s">
        <v>2362</v>
      </c>
      <c r="Q148" s="22">
        <v>6778837</v>
      </c>
      <c r="R148" s="22" t="s">
        <v>136</v>
      </c>
      <c r="S148" s="370" t="s">
        <v>1267</v>
      </c>
      <c r="T148" s="1008">
        <f>J148/1</f>
        <v>13860000</v>
      </c>
      <c r="U148" s="22" t="s">
        <v>256</v>
      </c>
      <c r="V148" s="22"/>
      <c r="W148" s="22"/>
      <c r="X148" s="22" t="s">
        <v>3756</v>
      </c>
      <c r="Y148" s="22" t="s">
        <v>3687</v>
      </c>
      <c r="Z148" s="22">
        <v>8140</v>
      </c>
      <c r="AA148" s="563" t="s">
        <v>3760</v>
      </c>
      <c r="AB148" s="22"/>
      <c r="AC148" s="583"/>
      <c r="AD148" s="22" t="s">
        <v>1764</v>
      </c>
      <c r="AE148" s="915"/>
      <c r="AF148" s="22"/>
      <c r="AG148" s="22"/>
      <c r="AH148" s="22"/>
      <c r="AI148" s="22"/>
      <c r="AJ148" s="22" t="s">
        <v>2362</v>
      </c>
      <c r="AK148" s="22"/>
      <c r="AL148" s="584"/>
      <c r="AM148" s="22" t="s">
        <v>1762</v>
      </c>
      <c r="AN148" s="915"/>
      <c r="AO148" s="22"/>
      <c r="AP148" s="22"/>
      <c r="AQ148" s="22"/>
      <c r="AR148" s="22"/>
      <c r="AS148" s="22" t="s">
        <v>2362</v>
      </c>
      <c r="AT148" s="30"/>
      <c r="AU148" s="30"/>
      <c r="AV148" s="22" t="s">
        <v>1763</v>
      </c>
      <c r="AW148" s="915"/>
      <c r="AX148" s="30"/>
      <c r="AY148" s="30"/>
      <c r="AZ148" s="30"/>
      <c r="BA148" s="22" t="s">
        <v>2362</v>
      </c>
      <c r="BB148" s="30"/>
      <c r="BC148" s="30"/>
      <c r="BD148" s="30"/>
      <c r="BE148" s="808"/>
      <c r="BF148" s="30"/>
      <c r="BG148" s="30"/>
      <c r="BH148" s="30"/>
      <c r="BI148" s="30"/>
      <c r="BJ148" s="30"/>
      <c r="BK148" s="30"/>
      <c r="BL148" s="30"/>
      <c r="BM148" s="30"/>
      <c r="BN148" s="30"/>
      <c r="BO148" s="30"/>
      <c r="BP148" s="30"/>
      <c r="BQ148" s="596" t="s">
        <v>3661</v>
      </c>
      <c r="BR148" s="596" t="s">
        <v>3662</v>
      </c>
      <c r="BS148" s="30"/>
      <c r="BT148" s="21"/>
      <c r="BU148" s="30"/>
      <c r="BV148" s="30"/>
      <c r="BW148" s="30"/>
      <c r="BX148" s="21"/>
      <c r="BY148" s="30"/>
      <c r="BZ148" s="30"/>
      <c r="CA148" s="30"/>
      <c r="CB148" s="30"/>
      <c r="CC148" s="30"/>
      <c r="CD148" s="30"/>
      <c r="CE148" s="30"/>
      <c r="CF148" s="30"/>
      <c r="CG148" s="30"/>
      <c r="CH148" s="591"/>
      <c r="CI148" s="736"/>
      <c r="CJ148" s="30"/>
    </row>
    <row r="149" spans="1:88" s="294" customFormat="1" ht="84" customHeight="1">
      <c r="A149" s="22">
        <v>24</v>
      </c>
      <c r="B149" s="596" t="s">
        <v>4342</v>
      </c>
      <c r="C149" s="22" t="s">
        <v>1230</v>
      </c>
      <c r="D149" s="21" t="s">
        <v>4344</v>
      </c>
      <c r="E149" s="22" t="s">
        <v>68</v>
      </c>
      <c r="F149" s="22">
        <v>2022</v>
      </c>
      <c r="G149" s="22">
        <v>2022</v>
      </c>
      <c r="H149" s="22">
        <v>12</v>
      </c>
      <c r="I149" s="590" t="s">
        <v>4172</v>
      </c>
      <c r="J149" s="914">
        <v>17840000</v>
      </c>
      <c r="K149" s="22" t="s">
        <v>3472</v>
      </c>
      <c r="L149" s="22">
        <v>3</v>
      </c>
      <c r="M149" s="22" t="s">
        <v>4338</v>
      </c>
      <c r="N149" s="22" t="s">
        <v>4339</v>
      </c>
      <c r="O149" s="22" t="s">
        <v>3686</v>
      </c>
      <c r="P149" s="22" t="s">
        <v>2362</v>
      </c>
      <c r="Q149" s="563">
        <v>6680678</v>
      </c>
      <c r="R149" s="22" t="s">
        <v>21</v>
      </c>
      <c r="S149" s="22" t="s">
        <v>2013</v>
      </c>
      <c r="T149" s="1008">
        <f>J149/2</f>
        <v>8920000</v>
      </c>
      <c r="U149" s="22" t="s">
        <v>4148</v>
      </c>
      <c r="V149" s="22"/>
      <c r="W149" s="22"/>
      <c r="X149" s="22" t="s">
        <v>3751</v>
      </c>
      <c r="Y149" s="22" t="s">
        <v>3687</v>
      </c>
      <c r="Z149" s="22">
        <v>8140</v>
      </c>
      <c r="AA149" s="563" t="s">
        <v>3760</v>
      </c>
      <c r="AB149" s="594">
        <v>6786182</v>
      </c>
      <c r="AC149" s="594">
        <v>714029601</v>
      </c>
      <c r="AD149" s="22" t="s">
        <v>87</v>
      </c>
      <c r="AE149" s="915">
        <f>T149</f>
        <v>8920000</v>
      </c>
      <c r="AF149" s="22" t="s">
        <v>172</v>
      </c>
      <c r="AG149" s="22"/>
      <c r="AH149" s="22"/>
      <c r="AI149" s="22" t="s">
        <v>3751</v>
      </c>
      <c r="AJ149" s="22" t="s">
        <v>3472</v>
      </c>
      <c r="AK149" s="22"/>
      <c r="AL149" s="584"/>
      <c r="AM149" s="22" t="s">
        <v>1791</v>
      </c>
      <c r="AN149" s="915"/>
      <c r="AO149" s="22"/>
      <c r="AP149" s="22"/>
      <c r="AQ149" s="22"/>
      <c r="AR149" s="22"/>
      <c r="AS149" s="22" t="s">
        <v>2362</v>
      </c>
      <c r="AT149" s="22"/>
      <c r="AU149" s="22"/>
      <c r="AV149" s="22" t="s">
        <v>1790</v>
      </c>
      <c r="AW149" s="915"/>
      <c r="AX149" s="22"/>
      <c r="AY149" s="22"/>
      <c r="AZ149" s="22"/>
      <c r="BA149" s="22" t="s">
        <v>2362</v>
      </c>
      <c r="BB149" s="22"/>
      <c r="BC149" s="22"/>
      <c r="BD149" s="22"/>
      <c r="BE149" s="915"/>
      <c r="BF149" s="22"/>
      <c r="BG149" s="22"/>
      <c r="BH149" s="22"/>
      <c r="BI149" s="22"/>
      <c r="BJ149" s="22"/>
      <c r="BK149" s="22"/>
      <c r="BL149" s="22"/>
      <c r="BM149" s="22"/>
      <c r="BN149" s="22"/>
      <c r="BO149" s="22"/>
      <c r="BP149" s="22"/>
      <c r="BQ149" s="596" t="s">
        <v>3661</v>
      </c>
      <c r="BR149" s="22" t="s">
        <v>3662</v>
      </c>
      <c r="BS149" s="22"/>
      <c r="BT149" s="22"/>
      <c r="BU149" s="22"/>
      <c r="BV149" s="22"/>
      <c r="BW149" s="22"/>
      <c r="BX149" s="22"/>
      <c r="BY149" s="22"/>
      <c r="BZ149" s="22"/>
      <c r="CA149" s="22"/>
      <c r="CB149" s="22"/>
      <c r="CC149" s="22"/>
      <c r="CD149" s="22"/>
      <c r="CE149" s="22"/>
      <c r="CF149" s="22"/>
      <c r="CG149" s="594" t="s">
        <v>4345</v>
      </c>
      <c r="CH149" s="562" t="s">
        <v>4208</v>
      </c>
      <c r="CI149" s="739" t="s">
        <v>3432</v>
      </c>
      <c r="CJ149" s="22"/>
    </row>
    <row r="150" spans="1:88" s="6" customFormat="1" ht="72" customHeight="1">
      <c r="A150" s="22">
        <v>25</v>
      </c>
      <c r="B150" s="602" t="s">
        <v>4290</v>
      </c>
      <c r="C150" s="596" t="s">
        <v>4346</v>
      </c>
      <c r="D150" s="21" t="s">
        <v>4347</v>
      </c>
      <c r="E150" s="22" t="s">
        <v>4348</v>
      </c>
      <c r="F150" s="22">
        <v>2022</v>
      </c>
      <c r="G150" s="22">
        <v>2022</v>
      </c>
      <c r="H150" s="22">
        <v>12</v>
      </c>
      <c r="I150" s="590" t="s">
        <v>4014</v>
      </c>
      <c r="J150" s="603">
        <v>11000000</v>
      </c>
      <c r="K150" s="22" t="s">
        <v>3472</v>
      </c>
      <c r="L150" s="22">
        <v>3</v>
      </c>
      <c r="M150" s="22" t="s">
        <v>4349</v>
      </c>
      <c r="N150" s="30" t="s">
        <v>4339</v>
      </c>
      <c r="O150" s="22" t="s">
        <v>3686</v>
      </c>
      <c r="P150" s="21" t="s">
        <v>4350</v>
      </c>
      <c r="Q150" s="22">
        <v>6756318</v>
      </c>
      <c r="R150" s="22" t="s">
        <v>4123</v>
      </c>
      <c r="S150" s="564" t="s">
        <v>1238</v>
      </c>
      <c r="T150" s="1008">
        <f>J150/2</f>
        <v>5500000</v>
      </c>
      <c r="U150" s="22" t="s">
        <v>311</v>
      </c>
      <c r="V150" s="22"/>
      <c r="W150" s="22"/>
      <c r="X150" s="22" t="s">
        <v>3756</v>
      </c>
      <c r="Y150" s="22" t="s">
        <v>3687</v>
      </c>
      <c r="Z150" s="22">
        <v>8140</v>
      </c>
      <c r="AA150" s="563" t="s">
        <v>3760</v>
      </c>
      <c r="AB150" s="22"/>
      <c r="AC150" s="583"/>
      <c r="AD150" s="22" t="s">
        <v>1674</v>
      </c>
      <c r="AE150" s="915"/>
      <c r="AF150" s="22"/>
      <c r="AG150" s="22"/>
      <c r="AH150" s="22"/>
      <c r="AI150" s="22"/>
      <c r="AJ150" s="22" t="s">
        <v>4350</v>
      </c>
      <c r="AK150" s="22">
        <v>6680680</v>
      </c>
      <c r="AL150" s="564" t="s">
        <v>1247</v>
      </c>
      <c r="AM150" s="22" t="s">
        <v>16</v>
      </c>
      <c r="AN150" s="915">
        <f>T150</f>
        <v>5500000</v>
      </c>
      <c r="AO150" s="22" t="s">
        <v>179</v>
      </c>
      <c r="AP150" s="22"/>
      <c r="AQ150" s="22"/>
      <c r="AR150" s="22" t="s">
        <v>3756</v>
      </c>
      <c r="AS150" s="22" t="s">
        <v>3687</v>
      </c>
      <c r="AT150" s="30"/>
      <c r="AU150" s="30"/>
      <c r="AV150" s="30"/>
      <c r="AW150" s="808"/>
      <c r="AX150" s="30"/>
      <c r="AY150" s="30"/>
      <c r="AZ150" s="30"/>
      <c r="BA150" s="30"/>
      <c r="BB150" s="30"/>
      <c r="BC150" s="30"/>
      <c r="BD150" s="30"/>
      <c r="BE150" s="808"/>
      <c r="BF150" s="30"/>
      <c r="BG150" s="30"/>
      <c r="BH150" s="30"/>
      <c r="BI150" s="30"/>
      <c r="BJ150" s="30"/>
      <c r="BK150" s="30"/>
      <c r="BL150" s="30"/>
      <c r="BM150" s="30"/>
      <c r="BN150" s="30"/>
      <c r="BO150" s="30"/>
      <c r="BP150" s="30"/>
      <c r="BQ150" s="596" t="s">
        <v>3661</v>
      </c>
      <c r="BR150" s="596" t="s">
        <v>3662</v>
      </c>
      <c r="BS150" s="30" t="s">
        <v>4351</v>
      </c>
      <c r="BT150" s="21"/>
      <c r="BU150" s="30" t="s">
        <v>1688</v>
      </c>
      <c r="BV150" s="30"/>
      <c r="BW150" s="30" t="s">
        <v>1572</v>
      </c>
      <c r="BX150" s="21"/>
      <c r="BY150" s="30"/>
      <c r="BZ150" s="30"/>
      <c r="CA150" s="30"/>
      <c r="CB150" s="30"/>
      <c r="CC150" s="30"/>
      <c r="CD150" s="30"/>
      <c r="CE150" s="30"/>
      <c r="CF150" s="30"/>
      <c r="CG150" s="593" t="s">
        <v>4352</v>
      </c>
      <c r="CH150" s="591" t="s">
        <v>3995</v>
      </c>
      <c r="CI150" s="736"/>
      <c r="CJ150" s="30"/>
    </row>
    <row r="151" spans="1:88" s="6" customFormat="1" ht="48" customHeight="1">
      <c r="A151" s="22">
        <v>26</v>
      </c>
      <c r="B151" s="602" t="s">
        <v>4290</v>
      </c>
      <c r="C151" s="596" t="s">
        <v>4353</v>
      </c>
      <c r="D151" s="21" t="s">
        <v>4354</v>
      </c>
      <c r="E151" s="22" t="s">
        <v>65</v>
      </c>
      <c r="F151" s="22">
        <v>2022</v>
      </c>
      <c r="G151" s="22">
        <v>2022</v>
      </c>
      <c r="H151" s="22">
        <v>10</v>
      </c>
      <c r="I151" s="590" t="s">
        <v>4241</v>
      </c>
      <c r="J151" s="603">
        <v>10000000</v>
      </c>
      <c r="K151" s="22" t="s">
        <v>3472</v>
      </c>
      <c r="L151" s="22">
        <v>3</v>
      </c>
      <c r="M151" s="22" t="s">
        <v>3693</v>
      </c>
      <c r="N151" s="22" t="s">
        <v>9</v>
      </c>
      <c r="O151" s="22" t="s">
        <v>3686</v>
      </c>
      <c r="P151" s="22" t="s">
        <v>3687</v>
      </c>
      <c r="Q151" s="22">
        <v>6680687</v>
      </c>
      <c r="R151" s="22" t="s">
        <v>36</v>
      </c>
      <c r="S151" s="564" t="s">
        <v>1981</v>
      </c>
      <c r="T151" s="1008">
        <f t="shared" ref="T151" si="19">J151/3</f>
        <v>3333333.3333333335</v>
      </c>
      <c r="U151" s="22" t="s">
        <v>197</v>
      </c>
      <c r="V151" s="22"/>
      <c r="W151" s="22"/>
      <c r="X151" s="22" t="s">
        <v>3751</v>
      </c>
      <c r="Y151" s="22" t="s">
        <v>3687</v>
      </c>
      <c r="Z151" s="22">
        <v>8140</v>
      </c>
      <c r="AA151" s="563" t="s">
        <v>3760</v>
      </c>
      <c r="AB151" s="22">
        <v>6760392</v>
      </c>
      <c r="AC151" s="564" t="s">
        <v>1236</v>
      </c>
      <c r="AD151" s="22" t="s">
        <v>74</v>
      </c>
      <c r="AE151" s="915">
        <f t="shared" ref="AE151:AE158" si="20">T151</f>
        <v>3333333.3333333335</v>
      </c>
      <c r="AF151" s="22" t="s">
        <v>311</v>
      </c>
      <c r="AG151" s="22"/>
      <c r="AH151" s="22"/>
      <c r="AI151" s="22" t="s">
        <v>3756</v>
      </c>
      <c r="AJ151" s="22" t="s">
        <v>3687</v>
      </c>
      <c r="AK151" s="22">
        <v>6680726</v>
      </c>
      <c r="AL151" s="564" t="s">
        <v>1231</v>
      </c>
      <c r="AM151" s="22" t="s">
        <v>93</v>
      </c>
      <c r="AN151" s="915">
        <f>T151</f>
        <v>3333333.3333333335</v>
      </c>
      <c r="AO151" s="22" t="s">
        <v>179</v>
      </c>
      <c r="AP151" s="22"/>
      <c r="AQ151" s="22"/>
      <c r="AR151" s="22" t="s">
        <v>3756</v>
      </c>
      <c r="AS151" s="22" t="s">
        <v>3687</v>
      </c>
      <c r="AT151" s="30"/>
      <c r="AU151" s="30"/>
      <c r="AV151" s="30"/>
      <c r="AW151" s="808"/>
      <c r="AX151" s="30"/>
      <c r="AY151" s="30"/>
      <c r="AZ151" s="30"/>
      <c r="BA151" s="30"/>
      <c r="BB151" s="30"/>
      <c r="BC151" s="30"/>
      <c r="BD151" s="30"/>
      <c r="BE151" s="808"/>
      <c r="BF151" s="30"/>
      <c r="BG151" s="30"/>
      <c r="BH151" s="30"/>
      <c r="BI151" s="30"/>
      <c r="BJ151" s="30"/>
      <c r="BK151" s="30"/>
      <c r="BL151" s="30"/>
      <c r="BM151" s="30"/>
      <c r="BN151" s="30"/>
      <c r="BO151" s="30"/>
      <c r="BP151" s="30"/>
      <c r="BQ151" s="596" t="s">
        <v>3661</v>
      </c>
      <c r="BR151" s="596" t="s">
        <v>3662</v>
      </c>
      <c r="BS151" s="30" t="s">
        <v>3734</v>
      </c>
      <c r="BT151" s="21"/>
      <c r="BU151" s="30" t="s">
        <v>4355</v>
      </c>
      <c r="BV151" s="30" t="s">
        <v>4056</v>
      </c>
      <c r="BW151" s="30"/>
      <c r="BX151" s="21"/>
      <c r="BY151" s="30"/>
      <c r="BZ151" s="30"/>
      <c r="CA151" s="30"/>
      <c r="CB151" s="30"/>
      <c r="CC151" s="30"/>
      <c r="CD151" s="30"/>
      <c r="CE151" s="30"/>
      <c r="CF151" s="30"/>
      <c r="CG151" s="30" t="s">
        <v>3721</v>
      </c>
      <c r="CH151" s="591"/>
      <c r="CI151" s="736" t="s">
        <v>4356</v>
      </c>
      <c r="CJ151" s="30"/>
    </row>
    <row r="152" spans="1:88" s="6" customFormat="1" ht="48" customHeight="1">
      <c r="A152" s="22">
        <v>27</v>
      </c>
      <c r="B152" s="602" t="s">
        <v>4357</v>
      </c>
      <c r="C152" s="596" t="s">
        <v>4358</v>
      </c>
      <c r="D152" s="21" t="s">
        <v>4359</v>
      </c>
      <c r="E152" s="22" t="s">
        <v>90</v>
      </c>
      <c r="F152" s="22">
        <v>2022</v>
      </c>
      <c r="G152" s="22">
        <v>2022</v>
      </c>
      <c r="H152" s="22">
        <v>8</v>
      </c>
      <c r="I152" s="590" t="s">
        <v>4064</v>
      </c>
      <c r="J152" s="603">
        <v>150000000</v>
      </c>
      <c r="K152" s="22" t="s">
        <v>3472</v>
      </c>
      <c r="L152" s="22">
        <v>6</v>
      </c>
      <c r="M152" s="22" t="s">
        <v>90</v>
      </c>
      <c r="N152" s="22" t="s">
        <v>9</v>
      </c>
      <c r="O152" s="22" t="s">
        <v>3686</v>
      </c>
      <c r="P152" s="22" t="s">
        <v>3687</v>
      </c>
      <c r="Q152" s="22">
        <v>6680633</v>
      </c>
      <c r="R152" s="22" t="s">
        <v>25</v>
      </c>
      <c r="S152" s="564" t="s">
        <v>3791</v>
      </c>
      <c r="T152" s="1008">
        <f>J152/3</f>
        <v>50000000</v>
      </c>
      <c r="U152" s="22" t="s">
        <v>179</v>
      </c>
      <c r="V152" s="22" t="s">
        <v>217</v>
      </c>
      <c r="W152" s="22"/>
      <c r="X152" s="22" t="s">
        <v>3756</v>
      </c>
      <c r="Y152" s="22" t="s">
        <v>3687</v>
      </c>
      <c r="Z152" s="22">
        <v>8140</v>
      </c>
      <c r="AA152" s="563" t="s">
        <v>3760</v>
      </c>
      <c r="AB152" s="22">
        <v>6682174</v>
      </c>
      <c r="AC152" s="22" t="s">
        <v>2573</v>
      </c>
      <c r="AD152" s="22" t="s">
        <v>27</v>
      </c>
      <c r="AE152" s="915">
        <f t="shared" si="20"/>
        <v>50000000</v>
      </c>
      <c r="AF152" s="22" t="s">
        <v>179</v>
      </c>
      <c r="AG152" s="22"/>
      <c r="AH152" s="22"/>
      <c r="AI152" s="22" t="s">
        <v>3756</v>
      </c>
      <c r="AJ152" s="22" t="s">
        <v>3687</v>
      </c>
      <c r="AK152" s="1075">
        <v>6663582</v>
      </c>
      <c r="AL152" s="1076">
        <v>303069102</v>
      </c>
      <c r="AM152" s="22" t="s">
        <v>94</v>
      </c>
      <c r="AN152" s="915">
        <f>T152</f>
        <v>50000000</v>
      </c>
      <c r="AO152" s="22" t="s">
        <v>169</v>
      </c>
      <c r="AP152" s="22"/>
      <c r="AQ152" s="22"/>
      <c r="AR152" s="22" t="s">
        <v>3751</v>
      </c>
      <c r="AS152" s="22" t="s">
        <v>3687</v>
      </c>
      <c r="AT152" s="30"/>
      <c r="AU152" s="30"/>
      <c r="AV152" s="30"/>
      <c r="AW152" s="808"/>
      <c r="AX152" s="30"/>
      <c r="AY152" s="30"/>
      <c r="AZ152" s="30"/>
      <c r="BA152" s="30"/>
      <c r="BB152" s="30"/>
      <c r="BC152" s="30"/>
      <c r="BD152" s="30"/>
      <c r="BE152" s="808"/>
      <c r="BF152" s="30"/>
      <c r="BG152" s="30"/>
      <c r="BH152" s="30"/>
      <c r="BI152" s="30"/>
      <c r="BJ152" s="30"/>
      <c r="BK152" s="30"/>
      <c r="BL152" s="30"/>
      <c r="BM152" s="30"/>
      <c r="BN152" s="30"/>
      <c r="BO152" s="30"/>
      <c r="BP152" s="30"/>
      <c r="BQ152" s="596" t="s">
        <v>3661</v>
      </c>
      <c r="BR152" s="22" t="s">
        <v>3662</v>
      </c>
      <c r="BS152" s="30" t="s">
        <v>1511</v>
      </c>
      <c r="BT152" s="21"/>
      <c r="BU152" s="30" t="s">
        <v>4360</v>
      </c>
      <c r="BV152" s="30"/>
      <c r="BW152" s="30" t="s">
        <v>1356</v>
      </c>
      <c r="BX152" s="21"/>
      <c r="BY152" s="30" t="s">
        <v>3740</v>
      </c>
      <c r="BZ152" s="30"/>
      <c r="CA152" s="30"/>
      <c r="CB152" s="30"/>
      <c r="CC152" s="30"/>
      <c r="CD152" s="30"/>
      <c r="CE152" s="30"/>
      <c r="CF152" s="30"/>
      <c r="CG152" s="30"/>
      <c r="CH152" s="591"/>
      <c r="CI152" s="736"/>
      <c r="CJ152" s="30"/>
    </row>
    <row r="153" spans="1:88" s="6" customFormat="1" ht="66.75" customHeight="1">
      <c r="A153" s="22">
        <v>28</v>
      </c>
      <c r="B153" s="602" t="s">
        <v>4357</v>
      </c>
      <c r="C153" s="22" t="s">
        <v>1230</v>
      </c>
      <c r="D153" s="21" t="s">
        <v>4361</v>
      </c>
      <c r="E153" s="22" t="s">
        <v>90</v>
      </c>
      <c r="F153" s="22">
        <v>2022</v>
      </c>
      <c r="G153" s="22">
        <v>2022</v>
      </c>
      <c r="H153" s="22">
        <v>12</v>
      </c>
      <c r="I153" s="590" t="s">
        <v>4054</v>
      </c>
      <c r="J153" s="603">
        <v>100000000</v>
      </c>
      <c r="K153" s="22" t="s">
        <v>3472</v>
      </c>
      <c r="L153" s="22">
        <v>4</v>
      </c>
      <c r="M153" s="22" t="s">
        <v>90</v>
      </c>
      <c r="N153" s="22" t="s">
        <v>9</v>
      </c>
      <c r="O153" s="22" t="s">
        <v>3686</v>
      </c>
      <c r="P153" s="22" t="s">
        <v>3687</v>
      </c>
      <c r="Q153" s="22">
        <v>6680685</v>
      </c>
      <c r="R153" s="22" t="s">
        <v>28</v>
      </c>
      <c r="S153" s="583" t="s">
        <v>1232</v>
      </c>
      <c r="T153" s="1008">
        <f>J153/5</f>
        <v>20000000</v>
      </c>
      <c r="U153" s="22" t="s">
        <v>176</v>
      </c>
      <c r="V153" s="22"/>
      <c r="W153" s="22"/>
      <c r="X153" s="22" t="s">
        <v>3751</v>
      </c>
      <c r="Y153" s="22" t="s">
        <v>3687</v>
      </c>
      <c r="Z153" s="22">
        <v>8140</v>
      </c>
      <c r="AA153" s="563" t="s">
        <v>3760</v>
      </c>
      <c r="AB153" s="22">
        <v>6801989</v>
      </c>
      <c r="AC153" s="22" t="s">
        <v>2178</v>
      </c>
      <c r="AD153" s="22" t="s">
        <v>64</v>
      </c>
      <c r="AE153" s="915">
        <f t="shared" si="20"/>
        <v>20000000</v>
      </c>
      <c r="AF153" s="22" t="s">
        <v>3486</v>
      </c>
      <c r="AG153" s="22"/>
      <c r="AH153" s="22"/>
      <c r="AI153" s="22" t="s">
        <v>3756</v>
      </c>
      <c r="AJ153" s="22" t="s">
        <v>3687</v>
      </c>
      <c r="AK153" s="22">
        <v>6724784</v>
      </c>
      <c r="AL153" s="564" t="s">
        <v>2069</v>
      </c>
      <c r="AM153" s="22" t="s">
        <v>109</v>
      </c>
      <c r="AN153" s="915">
        <f>T153</f>
        <v>20000000</v>
      </c>
      <c r="AO153" s="22" t="s">
        <v>172</v>
      </c>
      <c r="AP153" s="22"/>
      <c r="AQ153" s="22"/>
      <c r="AR153" s="22" t="s">
        <v>3751</v>
      </c>
      <c r="AS153" s="22" t="s">
        <v>3687</v>
      </c>
      <c r="AT153" s="22">
        <v>6680626</v>
      </c>
      <c r="AU153" s="564" t="s">
        <v>1296</v>
      </c>
      <c r="AV153" s="22" t="s">
        <v>45</v>
      </c>
      <c r="AW153" s="915">
        <f>T153</f>
        <v>20000000</v>
      </c>
      <c r="AX153" s="22" t="s">
        <v>256</v>
      </c>
      <c r="AY153" s="22"/>
      <c r="AZ153" s="30" t="s">
        <v>3756</v>
      </c>
      <c r="BA153" s="22" t="s">
        <v>3687</v>
      </c>
      <c r="BB153" s="30">
        <v>6680627</v>
      </c>
      <c r="BC153" s="370" t="s">
        <v>2200</v>
      </c>
      <c r="BD153" s="22" t="s">
        <v>88</v>
      </c>
      <c r="BE153" s="915">
        <f>T153</f>
        <v>20000000</v>
      </c>
      <c r="BF153" s="22" t="s">
        <v>197</v>
      </c>
      <c r="BG153" s="22"/>
      <c r="BH153" s="30" t="s">
        <v>3756</v>
      </c>
      <c r="BI153" s="30"/>
      <c r="BJ153" s="30"/>
      <c r="BK153" s="30"/>
      <c r="BL153" s="30"/>
      <c r="BM153" s="30"/>
      <c r="BN153" s="30"/>
      <c r="BO153" s="30"/>
      <c r="BP153" s="30"/>
      <c r="BQ153" s="596" t="s">
        <v>3661</v>
      </c>
      <c r="BR153" s="22" t="s">
        <v>3662</v>
      </c>
      <c r="BS153" s="30" t="s">
        <v>775</v>
      </c>
      <c r="BT153" s="21"/>
      <c r="BU153" s="30" t="s">
        <v>3420</v>
      </c>
      <c r="BV153" s="30"/>
      <c r="BW153" s="30" t="s">
        <v>4362</v>
      </c>
      <c r="BX153" s="21"/>
      <c r="BY153" s="30" t="s">
        <v>4363</v>
      </c>
      <c r="BZ153" s="30"/>
      <c r="CA153" s="30" t="s">
        <v>4364</v>
      </c>
      <c r="CB153" s="30"/>
      <c r="CC153" s="30" t="s">
        <v>2033</v>
      </c>
      <c r="CD153" s="30"/>
      <c r="CE153" s="30" t="s">
        <v>2842</v>
      </c>
      <c r="CF153" s="30"/>
      <c r="CG153" s="30"/>
      <c r="CH153" s="591"/>
      <c r="CI153" s="736"/>
      <c r="CJ153" s="30"/>
    </row>
    <row r="154" spans="1:88" s="6" customFormat="1" ht="48" customHeight="1">
      <c r="A154" s="22">
        <v>29</v>
      </c>
      <c r="B154" s="602" t="s">
        <v>4357</v>
      </c>
      <c r="C154" s="22" t="s">
        <v>1230</v>
      </c>
      <c r="D154" s="21" t="s">
        <v>4365</v>
      </c>
      <c r="E154" s="22" t="s">
        <v>90</v>
      </c>
      <c r="F154" s="22">
        <v>2022</v>
      </c>
      <c r="G154" s="22">
        <v>2022</v>
      </c>
      <c r="H154" s="22">
        <v>12</v>
      </c>
      <c r="I154" s="590" t="s">
        <v>4064</v>
      </c>
      <c r="J154" s="603">
        <v>50000000</v>
      </c>
      <c r="K154" s="22" t="s">
        <v>3472</v>
      </c>
      <c r="L154" s="22">
        <v>4</v>
      </c>
      <c r="M154" s="22" t="s">
        <v>90</v>
      </c>
      <c r="N154" s="22" t="s">
        <v>9</v>
      </c>
      <c r="O154" s="22" t="s">
        <v>3686</v>
      </c>
      <c r="P154" s="22" t="s">
        <v>3687</v>
      </c>
      <c r="Q154" s="22">
        <v>6680685</v>
      </c>
      <c r="R154" s="22" t="s">
        <v>28</v>
      </c>
      <c r="S154" s="583" t="s">
        <v>1232</v>
      </c>
      <c r="T154" s="1008">
        <f t="shared" si="18"/>
        <v>25000000</v>
      </c>
      <c r="U154" s="22" t="s">
        <v>176</v>
      </c>
      <c r="V154" s="22"/>
      <c r="W154" s="22"/>
      <c r="X154" s="22" t="s">
        <v>3751</v>
      </c>
      <c r="Y154" s="22" t="s">
        <v>3687</v>
      </c>
      <c r="Z154" s="22">
        <v>8140</v>
      </c>
      <c r="AA154" s="563" t="s">
        <v>3760</v>
      </c>
      <c r="AB154" s="22">
        <v>6680641</v>
      </c>
      <c r="AC154" s="583" t="s">
        <v>2082</v>
      </c>
      <c r="AD154" s="22" t="s">
        <v>3701</v>
      </c>
      <c r="AE154" s="915">
        <f t="shared" si="20"/>
        <v>25000000</v>
      </c>
      <c r="AF154" s="22" t="s">
        <v>3945</v>
      </c>
      <c r="AG154" s="22"/>
      <c r="AH154" s="22"/>
      <c r="AI154" s="22" t="s">
        <v>3751</v>
      </c>
      <c r="AJ154" s="22" t="s">
        <v>3687</v>
      </c>
      <c r="AK154" s="22"/>
      <c r="AL154" s="584"/>
      <c r="AM154" s="22"/>
      <c r="AN154" s="915"/>
      <c r="AO154" s="22"/>
      <c r="AP154" s="22"/>
      <c r="AQ154" s="22"/>
      <c r="AR154" s="22"/>
      <c r="AS154" s="22"/>
      <c r="AT154" s="30"/>
      <c r="AU154" s="30"/>
      <c r="AV154" s="30"/>
      <c r="AW154" s="808"/>
      <c r="AX154" s="30"/>
      <c r="AY154" s="30"/>
      <c r="AZ154" s="30"/>
      <c r="BA154" s="30"/>
      <c r="BB154" s="30"/>
      <c r="BC154" s="30"/>
      <c r="BD154" s="30"/>
      <c r="BE154" s="808"/>
      <c r="BF154" s="30"/>
      <c r="BG154" s="30"/>
      <c r="BH154" s="30"/>
      <c r="BI154" s="30"/>
      <c r="BJ154" s="30"/>
      <c r="BK154" s="30"/>
      <c r="BL154" s="30"/>
      <c r="BM154" s="30"/>
      <c r="BN154" s="30"/>
      <c r="BO154" s="30"/>
      <c r="BP154" s="30"/>
      <c r="BQ154" s="596" t="s">
        <v>3661</v>
      </c>
      <c r="BR154" s="22" t="s">
        <v>3662</v>
      </c>
      <c r="BS154" s="30" t="s">
        <v>4057</v>
      </c>
      <c r="BT154" s="21"/>
      <c r="BU154" s="30" t="s">
        <v>4366</v>
      </c>
      <c r="BV154" s="30"/>
      <c r="BW154" s="30" t="s">
        <v>4367</v>
      </c>
      <c r="BX154" s="21"/>
      <c r="BY154" s="30" t="s">
        <v>4368</v>
      </c>
      <c r="BZ154" s="30"/>
      <c r="CA154" s="30" t="s">
        <v>4369</v>
      </c>
      <c r="CB154" s="30"/>
      <c r="CC154" s="30"/>
      <c r="CD154" s="30"/>
      <c r="CE154" s="30"/>
      <c r="CF154" s="30"/>
      <c r="CG154" s="593" t="s">
        <v>4370</v>
      </c>
      <c r="CH154" s="591" t="s">
        <v>4208</v>
      </c>
      <c r="CI154" s="1069" t="s">
        <v>3778</v>
      </c>
      <c r="CJ154" s="30"/>
    </row>
    <row r="155" spans="1:88" s="882" customFormat="1" ht="48" customHeight="1">
      <c r="A155" s="22">
        <v>30</v>
      </c>
      <c r="B155" s="602" t="s">
        <v>4202</v>
      </c>
      <c r="C155" s="22" t="s">
        <v>1230</v>
      </c>
      <c r="D155" s="21" t="s">
        <v>4371</v>
      </c>
      <c r="E155" s="22" t="s">
        <v>99</v>
      </c>
      <c r="F155" s="22">
        <v>2022</v>
      </c>
      <c r="G155" s="22">
        <v>2022</v>
      </c>
      <c r="H155" s="22">
        <v>7</v>
      </c>
      <c r="I155" s="590" t="s">
        <v>4054</v>
      </c>
      <c r="J155" s="603">
        <v>3000000</v>
      </c>
      <c r="K155" s="22" t="s">
        <v>3472</v>
      </c>
      <c r="L155" s="22" t="s">
        <v>1230</v>
      </c>
      <c r="M155" s="22" t="s">
        <v>3693</v>
      </c>
      <c r="N155" s="22" t="s">
        <v>9</v>
      </c>
      <c r="O155" s="22" t="s">
        <v>3686</v>
      </c>
      <c r="P155" s="22" t="s">
        <v>3687</v>
      </c>
      <c r="Q155" s="22">
        <v>6099359</v>
      </c>
      <c r="R155" s="22" t="s">
        <v>98</v>
      </c>
      <c r="S155" s="564" t="s">
        <v>1265</v>
      </c>
      <c r="T155" s="1008">
        <f>J155/3</f>
        <v>1000000</v>
      </c>
      <c r="U155" s="22" t="s">
        <v>217</v>
      </c>
      <c r="V155" s="22"/>
      <c r="W155" s="22"/>
      <c r="X155" s="22" t="s">
        <v>3756</v>
      </c>
      <c r="Y155" s="22" t="s">
        <v>3687</v>
      </c>
      <c r="Z155" s="22">
        <v>8140</v>
      </c>
      <c r="AA155" s="563" t="s">
        <v>3760</v>
      </c>
      <c r="AB155" s="22">
        <v>6680648</v>
      </c>
      <c r="AC155" s="370" t="s">
        <v>1324</v>
      </c>
      <c r="AD155" s="22" t="s">
        <v>24</v>
      </c>
      <c r="AE155" s="915">
        <f t="shared" si="20"/>
        <v>1000000</v>
      </c>
      <c r="AF155" s="22" t="s">
        <v>217</v>
      </c>
      <c r="AG155" s="22"/>
      <c r="AH155" s="22"/>
      <c r="AI155" s="22" t="s">
        <v>3756</v>
      </c>
      <c r="AJ155" s="22" t="s">
        <v>3687</v>
      </c>
      <c r="AK155" s="22"/>
      <c r="AL155" s="584"/>
      <c r="AM155" s="22" t="s">
        <v>46</v>
      </c>
      <c r="AN155" s="915">
        <f>T155</f>
        <v>1000000</v>
      </c>
      <c r="AO155" s="22" t="s">
        <v>217</v>
      </c>
      <c r="AP155" s="22"/>
      <c r="AQ155" s="22"/>
      <c r="AR155" s="22" t="s">
        <v>3756</v>
      </c>
      <c r="AS155" s="22" t="s">
        <v>3687</v>
      </c>
      <c r="AT155" s="30"/>
      <c r="AU155" s="30"/>
      <c r="AV155" s="30"/>
      <c r="AW155" s="808"/>
      <c r="AX155" s="30"/>
      <c r="AY155" s="30"/>
      <c r="AZ155" s="30"/>
      <c r="BA155" s="30"/>
      <c r="BB155" s="30"/>
      <c r="BC155" s="30"/>
      <c r="BD155" s="30"/>
      <c r="BE155" s="808"/>
      <c r="BF155" s="30"/>
      <c r="BG155" s="30"/>
      <c r="BH155" s="30"/>
      <c r="BI155" s="30"/>
      <c r="BJ155" s="30"/>
      <c r="BK155" s="30"/>
      <c r="BL155" s="30"/>
      <c r="BM155" s="30"/>
      <c r="BN155" s="30"/>
      <c r="BO155" s="30"/>
      <c r="BP155" s="30"/>
      <c r="BQ155" s="596" t="s">
        <v>3661</v>
      </c>
      <c r="BR155" s="22" t="s">
        <v>3662</v>
      </c>
      <c r="BS155" s="30" t="s">
        <v>3493</v>
      </c>
      <c r="BT155" s="21"/>
      <c r="BU155" s="30" t="s">
        <v>4369</v>
      </c>
      <c r="BV155" s="30"/>
      <c r="BW155" s="30"/>
      <c r="BX155" s="21"/>
      <c r="BY155" s="30"/>
      <c r="BZ155" s="30"/>
      <c r="CA155" s="30"/>
      <c r="CB155" s="30"/>
      <c r="CC155" s="30"/>
      <c r="CD155" s="30"/>
      <c r="CE155" s="30"/>
      <c r="CF155" s="30"/>
      <c r="CG155" s="30"/>
      <c r="CH155" s="591"/>
      <c r="CI155" s="736"/>
      <c r="CJ155" s="30"/>
    </row>
    <row r="156" spans="1:88" s="6" customFormat="1" ht="48" customHeight="1">
      <c r="A156" s="22">
        <v>31</v>
      </c>
      <c r="B156" s="602" t="s">
        <v>4202</v>
      </c>
      <c r="C156" s="22" t="s">
        <v>1230</v>
      </c>
      <c r="D156" s="21" t="s">
        <v>4372</v>
      </c>
      <c r="E156" s="22" t="s">
        <v>99</v>
      </c>
      <c r="F156" s="22">
        <v>2022</v>
      </c>
      <c r="G156" s="22">
        <v>2022</v>
      </c>
      <c r="H156" s="22" t="s">
        <v>1230</v>
      </c>
      <c r="I156" s="590" t="s">
        <v>1230</v>
      </c>
      <c r="J156" s="603">
        <v>3000000</v>
      </c>
      <c r="K156" s="22" t="s">
        <v>3472</v>
      </c>
      <c r="L156" s="22" t="s">
        <v>1230</v>
      </c>
      <c r="M156" s="22" t="s">
        <v>3693</v>
      </c>
      <c r="N156" s="22" t="s">
        <v>9</v>
      </c>
      <c r="O156" s="22" t="s">
        <v>3686</v>
      </c>
      <c r="P156" s="22" t="s">
        <v>3687</v>
      </c>
      <c r="Q156" s="22">
        <v>6680708</v>
      </c>
      <c r="R156" s="22" t="s">
        <v>85</v>
      </c>
      <c r="S156" s="564" t="s">
        <v>2724</v>
      </c>
      <c r="T156" s="1008">
        <f>J156/2</f>
        <v>1500000</v>
      </c>
      <c r="U156" s="22" t="s">
        <v>176</v>
      </c>
      <c r="V156" s="22"/>
      <c r="W156" s="22"/>
      <c r="X156" s="22" t="s">
        <v>3751</v>
      </c>
      <c r="Y156" s="22" t="s">
        <v>3687</v>
      </c>
      <c r="Z156" s="22">
        <v>8140</v>
      </c>
      <c r="AA156" s="563" t="s">
        <v>3760</v>
      </c>
      <c r="AB156" s="22" t="s">
        <v>4373</v>
      </c>
      <c r="AC156" s="583" t="s">
        <v>4374</v>
      </c>
      <c r="AD156" s="22" t="s">
        <v>412</v>
      </c>
      <c r="AE156" s="915">
        <f t="shared" si="20"/>
        <v>1500000</v>
      </c>
      <c r="AF156" s="22" t="s">
        <v>176</v>
      </c>
      <c r="AG156" s="22"/>
      <c r="AH156" s="22"/>
      <c r="AI156" s="22" t="s">
        <v>3751</v>
      </c>
      <c r="AJ156" s="22" t="s">
        <v>3687</v>
      </c>
      <c r="AK156" s="22"/>
      <c r="AL156" s="584"/>
      <c r="AM156" s="22"/>
      <c r="AN156" s="915"/>
      <c r="AO156" s="22"/>
      <c r="AP156" s="22"/>
      <c r="AQ156" s="22"/>
      <c r="AR156" s="22"/>
      <c r="AS156" s="22"/>
      <c r="AT156" s="30"/>
      <c r="AU156" s="30"/>
      <c r="AV156" s="30"/>
      <c r="AW156" s="808"/>
      <c r="AX156" s="30"/>
      <c r="AY156" s="30"/>
      <c r="AZ156" s="30"/>
      <c r="BA156" s="30"/>
      <c r="BB156" s="30"/>
      <c r="BC156" s="30"/>
      <c r="BD156" s="30"/>
      <c r="BE156" s="808"/>
      <c r="BF156" s="30"/>
      <c r="BG156" s="30"/>
      <c r="BH156" s="30"/>
      <c r="BI156" s="30"/>
      <c r="BJ156" s="30"/>
      <c r="BK156" s="30"/>
      <c r="BL156" s="30"/>
      <c r="BM156" s="30"/>
      <c r="BN156" s="30"/>
      <c r="BO156" s="30"/>
      <c r="BP156" s="30"/>
      <c r="BQ156" s="596" t="s">
        <v>3661</v>
      </c>
      <c r="BR156" s="22" t="s">
        <v>3662</v>
      </c>
      <c r="BS156" s="30"/>
      <c r="BT156" s="21"/>
      <c r="BU156" s="30"/>
      <c r="BV156" s="30"/>
      <c r="BW156" s="30"/>
      <c r="BX156" s="21"/>
      <c r="BY156" s="30"/>
      <c r="BZ156" s="30"/>
      <c r="CA156" s="30"/>
      <c r="CB156" s="30"/>
      <c r="CC156" s="30"/>
      <c r="CD156" s="30"/>
      <c r="CE156" s="30"/>
      <c r="CF156" s="30"/>
      <c r="CG156" s="30"/>
      <c r="CH156" s="591"/>
      <c r="CI156" s="736"/>
      <c r="CJ156" s="30"/>
    </row>
    <row r="157" spans="1:88" s="6" customFormat="1" ht="84" customHeight="1">
      <c r="A157" s="22">
        <v>32</v>
      </c>
      <c r="B157" s="602" t="s">
        <v>4375</v>
      </c>
      <c r="C157" s="22" t="s">
        <v>1230</v>
      </c>
      <c r="D157" s="21" t="s">
        <v>4376</v>
      </c>
      <c r="E157" s="22" t="s">
        <v>4377</v>
      </c>
      <c r="F157" s="22">
        <v>2022</v>
      </c>
      <c r="G157" s="22">
        <v>2022</v>
      </c>
      <c r="H157" s="22" t="s">
        <v>1230</v>
      </c>
      <c r="I157" s="590" t="s">
        <v>1230</v>
      </c>
      <c r="J157" s="603">
        <v>346210000</v>
      </c>
      <c r="K157" s="22" t="s">
        <v>3472</v>
      </c>
      <c r="L157" s="22" t="s">
        <v>1230</v>
      </c>
      <c r="M157" s="22" t="s">
        <v>4378</v>
      </c>
      <c r="N157" s="22" t="s">
        <v>3811</v>
      </c>
      <c r="O157" s="22" t="s">
        <v>3686</v>
      </c>
      <c r="P157" s="22" t="s">
        <v>4379</v>
      </c>
      <c r="Q157" s="22">
        <v>6680633</v>
      </c>
      <c r="R157" s="22" t="s">
        <v>25</v>
      </c>
      <c r="S157" s="564" t="s">
        <v>3791</v>
      </c>
      <c r="T157" s="1008">
        <f>J157/4</f>
        <v>86552500</v>
      </c>
      <c r="U157" s="22" t="s">
        <v>179</v>
      </c>
      <c r="V157" s="22" t="s">
        <v>217</v>
      </c>
      <c r="W157" s="22"/>
      <c r="X157" s="22" t="s">
        <v>3756</v>
      </c>
      <c r="Y157" s="22" t="s">
        <v>3687</v>
      </c>
      <c r="Z157" s="22">
        <v>8140</v>
      </c>
      <c r="AA157" s="563" t="s">
        <v>3760</v>
      </c>
      <c r="AB157" s="22">
        <v>6682174</v>
      </c>
      <c r="AC157" s="22" t="s">
        <v>2573</v>
      </c>
      <c r="AD157" s="22" t="s">
        <v>27</v>
      </c>
      <c r="AE157" s="915">
        <f t="shared" si="20"/>
        <v>86552500</v>
      </c>
      <c r="AF157" s="22" t="s">
        <v>179</v>
      </c>
      <c r="AG157" s="22"/>
      <c r="AH157" s="22"/>
      <c r="AI157" s="22" t="s">
        <v>3756</v>
      </c>
      <c r="AJ157" s="22" t="s">
        <v>3687</v>
      </c>
      <c r="AK157" s="22">
        <v>6681205</v>
      </c>
      <c r="AL157" s="564" t="s">
        <v>1993</v>
      </c>
      <c r="AM157" s="22" t="s">
        <v>56</v>
      </c>
      <c r="AN157" s="915">
        <f>T157</f>
        <v>86552500</v>
      </c>
      <c r="AO157" s="22" t="s">
        <v>179</v>
      </c>
      <c r="AP157" s="22"/>
      <c r="AQ157" s="22"/>
      <c r="AR157" s="22" t="s">
        <v>3756</v>
      </c>
      <c r="AS157" s="22" t="s">
        <v>3687</v>
      </c>
      <c r="AT157" s="22">
        <v>6773159</v>
      </c>
      <c r="AU157" s="22" t="s">
        <v>4152</v>
      </c>
      <c r="AV157" s="22" t="s">
        <v>53</v>
      </c>
      <c r="AW157" s="915">
        <f>T157</f>
        <v>86552500</v>
      </c>
      <c r="AX157" s="22" t="s">
        <v>256</v>
      </c>
      <c r="AY157" s="22"/>
      <c r="AZ157" s="30" t="s">
        <v>3756</v>
      </c>
      <c r="BA157" s="22" t="s">
        <v>3687</v>
      </c>
      <c r="BB157" s="30"/>
      <c r="BC157" s="30"/>
      <c r="BD157" s="30"/>
      <c r="BE157" s="808"/>
      <c r="BF157" s="30"/>
      <c r="BG157" s="30"/>
      <c r="BH157" s="30"/>
      <c r="BI157" s="30"/>
      <c r="BJ157" s="30"/>
      <c r="BK157" s="30"/>
      <c r="BL157" s="30"/>
      <c r="BM157" s="30"/>
      <c r="BN157" s="30"/>
      <c r="BO157" s="30"/>
      <c r="BP157" s="30"/>
      <c r="BQ157" s="22" t="s">
        <v>3661</v>
      </c>
      <c r="BR157" s="22" t="s">
        <v>3662</v>
      </c>
      <c r="BS157" s="30"/>
      <c r="BT157" s="21"/>
      <c r="BU157" s="30"/>
      <c r="BV157" s="30"/>
      <c r="BW157" s="30"/>
      <c r="BX157" s="21"/>
      <c r="BY157" s="30"/>
      <c r="BZ157" s="30"/>
      <c r="CA157" s="30"/>
      <c r="CB157" s="30"/>
      <c r="CC157" s="30"/>
      <c r="CD157" s="30"/>
      <c r="CE157" s="30"/>
      <c r="CF157" s="30"/>
      <c r="CG157" s="30"/>
      <c r="CH157" s="591"/>
      <c r="CI157" s="736"/>
      <c r="CJ157" s="30"/>
    </row>
    <row r="158" spans="1:88" s="310" customFormat="1" ht="66" customHeight="1">
      <c r="A158" s="22">
        <v>33</v>
      </c>
      <c r="B158" s="30" t="s">
        <v>1230</v>
      </c>
      <c r="C158" s="22" t="s">
        <v>1230</v>
      </c>
      <c r="D158" s="21" t="s">
        <v>4380</v>
      </c>
      <c r="E158" s="22" t="s">
        <v>4381</v>
      </c>
      <c r="F158" s="22">
        <v>2022</v>
      </c>
      <c r="G158" s="22">
        <v>2022</v>
      </c>
      <c r="H158" s="22">
        <v>6</v>
      </c>
      <c r="I158" s="590" t="s">
        <v>4064</v>
      </c>
      <c r="J158" s="603">
        <v>170110000</v>
      </c>
      <c r="K158" s="22" t="s">
        <v>3472</v>
      </c>
      <c r="L158" s="22">
        <v>7</v>
      </c>
      <c r="M158" s="22" t="s">
        <v>4382</v>
      </c>
      <c r="N158" s="22" t="s">
        <v>3811</v>
      </c>
      <c r="O158" s="22" t="s">
        <v>3686</v>
      </c>
      <c r="P158" s="22" t="s">
        <v>4383</v>
      </c>
      <c r="Q158" s="22">
        <v>6778837</v>
      </c>
      <c r="R158" s="22" t="s">
        <v>136</v>
      </c>
      <c r="S158" s="370" t="s">
        <v>1267</v>
      </c>
      <c r="T158" s="1008">
        <f>J158/6</f>
        <v>28351666.666666668</v>
      </c>
      <c r="U158" s="22" t="s">
        <v>256</v>
      </c>
      <c r="V158" s="22"/>
      <c r="W158" s="22"/>
      <c r="X158" s="22" t="s">
        <v>3756</v>
      </c>
      <c r="Y158" s="22" t="s">
        <v>3687</v>
      </c>
      <c r="Z158" s="22">
        <v>8140</v>
      </c>
      <c r="AA158" s="563" t="s">
        <v>3760</v>
      </c>
      <c r="AB158" s="22">
        <v>6680633</v>
      </c>
      <c r="AC158" s="370" t="s">
        <v>3791</v>
      </c>
      <c r="AD158" s="22" t="s">
        <v>25</v>
      </c>
      <c r="AE158" s="915">
        <f t="shared" si="20"/>
        <v>28351666.666666668</v>
      </c>
      <c r="AF158" s="22" t="s">
        <v>179</v>
      </c>
      <c r="AG158" s="22" t="s">
        <v>217</v>
      </c>
      <c r="AH158" s="22"/>
      <c r="AI158" s="22" t="s">
        <v>3756</v>
      </c>
      <c r="AJ158" s="22" t="s">
        <v>3687</v>
      </c>
      <c r="AK158" s="22">
        <v>258471</v>
      </c>
      <c r="AL158" s="564" t="s">
        <v>3972</v>
      </c>
      <c r="AM158" s="22" t="s">
        <v>67</v>
      </c>
      <c r="AN158" s="915">
        <f>T158</f>
        <v>28351666.666666668</v>
      </c>
      <c r="AO158" s="22" t="s">
        <v>176</v>
      </c>
      <c r="AP158" s="22"/>
      <c r="AQ158" s="22"/>
      <c r="AR158" s="22" t="s">
        <v>3751</v>
      </c>
      <c r="AS158" s="22" t="s">
        <v>3687</v>
      </c>
      <c r="AT158" s="22">
        <v>6680683</v>
      </c>
      <c r="AU158" s="583" t="s">
        <v>2742</v>
      </c>
      <c r="AV158" s="22" t="s">
        <v>17</v>
      </c>
      <c r="AW158" s="915">
        <f>T158</f>
        <v>28351666.666666668</v>
      </c>
      <c r="AX158" s="22" t="s">
        <v>3945</v>
      </c>
      <c r="AY158" s="22"/>
      <c r="AZ158" s="30" t="s">
        <v>3751</v>
      </c>
      <c r="BA158" s="22" t="s">
        <v>3687</v>
      </c>
      <c r="BB158" s="30">
        <v>6682174</v>
      </c>
      <c r="BC158" s="30">
        <v>708069202</v>
      </c>
      <c r="BD158" s="30" t="s">
        <v>27</v>
      </c>
      <c r="BE158" s="808">
        <f>AW158</f>
        <v>28351666.666666668</v>
      </c>
      <c r="BF158" s="22" t="s">
        <v>179</v>
      </c>
      <c r="BG158" s="22"/>
      <c r="BH158" s="22" t="s">
        <v>3756</v>
      </c>
      <c r="BI158" s="22" t="s">
        <v>3687</v>
      </c>
      <c r="BJ158" s="30">
        <v>6681205</v>
      </c>
      <c r="BK158" s="30">
        <v>705109002</v>
      </c>
      <c r="BL158" s="30" t="s">
        <v>56</v>
      </c>
      <c r="BM158" s="30"/>
      <c r="BN158" s="30"/>
      <c r="BO158" s="30"/>
      <c r="BP158" s="30"/>
      <c r="BQ158" s="596" t="s">
        <v>3661</v>
      </c>
      <c r="BR158" s="22" t="s">
        <v>3662</v>
      </c>
      <c r="BS158" s="30"/>
      <c r="BT158" s="21"/>
      <c r="BU158" s="30"/>
      <c r="BV158" s="30"/>
      <c r="BW158" s="30"/>
      <c r="BX158" s="21"/>
      <c r="BY158" s="30"/>
      <c r="BZ158" s="30"/>
      <c r="CA158" s="30"/>
      <c r="CB158" s="30"/>
      <c r="CC158" s="30"/>
      <c r="CD158" s="30"/>
      <c r="CE158" s="30"/>
      <c r="CF158" s="30"/>
      <c r="CG158" s="30" t="s">
        <v>1230</v>
      </c>
      <c r="CH158" s="591"/>
      <c r="CI158" s="736" t="s">
        <v>1230</v>
      </c>
      <c r="CJ158" s="581"/>
    </row>
    <row r="159" spans="1:88" s="6" customFormat="1" ht="66.75" customHeight="1">
      <c r="A159" s="22">
        <v>34</v>
      </c>
      <c r="B159" s="30" t="s">
        <v>1230</v>
      </c>
      <c r="C159" s="22" t="s">
        <v>1230</v>
      </c>
      <c r="D159" s="21" t="s">
        <v>4384</v>
      </c>
      <c r="E159" s="22" t="s">
        <v>4385</v>
      </c>
      <c r="F159" s="22">
        <v>2022</v>
      </c>
      <c r="G159" s="22">
        <v>2022</v>
      </c>
      <c r="H159" s="22">
        <v>12</v>
      </c>
      <c r="I159" s="590" t="s">
        <v>1230</v>
      </c>
      <c r="J159" s="603">
        <v>100000000</v>
      </c>
      <c r="K159" s="22" t="s">
        <v>3472</v>
      </c>
      <c r="L159" s="22" t="s">
        <v>1230</v>
      </c>
      <c r="M159" s="22" t="s">
        <v>3810</v>
      </c>
      <c r="N159" s="22" t="s">
        <v>3811</v>
      </c>
      <c r="O159" s="22" t="s">
        <v>3686</v>
      </c>
      <c r="P159" s="22" t="s">
        <v>4379</v>
      </c>
      <c r="Q159" s="22">
        <v>6680651</v>
      </c>
      <c r="R159" s="22" t="s">
        <v>19</v>
      </c>
      <c r="S159" s="564" t="s">
        <v>1304</v>
      </c>
      <c r="T159" s="1008">
        <f>J159/1</f>
        <v>100000000</v>
      </c>
      <c r="U159" s="22" t="s">
        <v>176</v>
      </c>
      <c r="V159" s="22"/>
      <c r="W159" s="22"/>
      <c r="X159" s="22" t="s">
        <v>3751</v>
      </c>
      <c r="Y159" s="22" t="s">
        <v>3687</v>
      </c>
      <c r="Z159" s="22">
        <v>8140</v>
      </c>
      <c r="AA159" s="563" t="s">
        <v>3760</v>
      </c>
      <c r="AB159" s="22"/>
      <c r="AC159" s="583"/>
      <c r="AD159" s="22"/>
      <c r="AE159" s="915"/>
      <c r="AF159" s="22"/>
      <c r="AG159" s="22"/>
      <c r="AH159" s="22"/>
      <c r="AI159" s="22"/>
      <c r="AJ159" s="22"/>
      <c r="AK159" s="22"/>
      <c r="AL159" s="584"/>
      <c r="AM159" s="22"/>
      <c r="AN159" s="915"/>
      <c r="AO159" s="22"/>
      <c r="AP159" s="22"/>
      <c r="AQ159" s="22"/>
      <c r="AR159" s="22"/>
      <c r="AS159" s="22"/>
      <c r="AT159" s="30"/>
      <c r="AU159" s="30"/>
      <c r="AV159" s="30"/>
      <c r="AW159" s="808"/>
      <c r="AX159" s="30"/>
      <c r="AY159" s="30"/>
      <c r="AZ159" s="30"/>
      <c r="BA159" s="30"/>
      <c r="BB159" s="30"/>
      <c r="BC159" s="30"/>
      <c r="BD159" s="30"/>
      <c r="BE159" s="808"/>
      <c r="BF159" s="30"/>
      <c r="BG159" s="30"/>
      <c r="BH159" s="30"/>
      <c r="BI159" s="30"/>
      <c r="BJ159" s="30"/>
      <c r="BK159" s="30"/>
      <c r="BL159" s="30"/>
      <c r="BM159" s="30"/>
      <c r="BN159" s="30"/>
      <c r="BO159" s="30"/>
      <c r="BP159" s="30"/>
      <c r="BQ159" s="596" t="s">
        <v>3661</v>
      </c>
      <c r="BR159" s="22" t="s">
        <v>3662</v>
      </c>
      <c r="BS159" s="30"/>
      <c r="BT159" s="21"/>
      <c r="BU159" s="30"/>
      <c r="BV159" s="30"/>
      <c r="BW159" s="30"/>
      <c r="BX159" s="21"/>
      <c r="BY159" s="30"/>
      <c r="BZ159" s="30"/>
      <c r="CA159" s="30"/>
      <c r="CB159" s="30"/>
      <c r="CC159" s="30"/>
      <c r="CD159" s="30"/>
      <c r="CE159" s="30"/>
      <c r="CF159" s="30"/>
      <c r="CG159" s="30"/>
      <c r="CH159" s="591"/>
      <c r="CI159" s="736"/>
      <c r="CJ159" s="30"/>
    </row>
    <row r="160" spans="1:88" s="6" customFormat="1" ht="51.75" customHeight="1">
      <c r="A160" s="22">
        <v>35</v>
      </c>
      <c r="B160" s="30" t="s">
        <v>1230</v>
      </c>
      <c r="C160" s="22" t="s">
        <v>1230</v>
      </c>
      <c r="D160" s="21" t="s">
        <v>4386</v>
      </c>
      <c r="E160" s="22" t="s">
        <v>4385</v>
      </c>
      <c r="F160" s="22">
        <v>2022</v>
      </c>
      <c r="G160" s="22">
        <v>2022</v>
      </c>
      <c r="H160" s="22">
        <v>12</v>
      </c>
      <c r="I160" s="590" t="s">
        <v>1230</v>
      </c>
      <c r="J160" s="603">
        <v>95000000</v>
      </c>
      <c r="K160" s="22" t="s">
        <v>3472</v>
      </c>
      <c r="L160" s="22" t="s">
        <v>1230</v>
      </c>
      <c r="M160" s="22" t="s">
        <v>3810</v>
      </c>
      <c r="N160" s="22" t="s">
        <v>3811</v>
      </c>
      <c r="O160" s="22" t="s">
        <v>3686</v>
      </c>
      <c r="P160" s="22" t="s">
        <v>4379</v>
      </c>
      <c r="Q160" s="22">
        <v>258471</v>
      </c>
      <c r="R160" s="22" t="s">
        <v>67</v>
      </c>
      <c r="S160" s="564" t="s">
        <v>3972</v>
      </c>
      <c r="T160" s="1008">
        <f>J160/1</f>
        <v>95000000</v>
      </c>
      <c r="U160" s="22" t="s">
        <v>176</v>
      </c>
      <c r="V160" s="22"/>
      <c r="W160" s="22"/>
      <c r="X160" s="22" t="s">
        <v>3751</v>
      </c>
      <c r="Y160" s="22" t="s">
        <v>3687</v>
      </c>
      <c r="Z160" s="22">
        <v>8140</v>
      </c>
      <c r="AA160" s="563" t="s">
        <v>3760</v>
      </c>
      <c r="AB160" s="22"/>
      <c r="AC160" s="583"/>
      <c r="AD160" s="22"/>
      <c r="AE160" s="915"/>
      <c r="AF160" s="22"/>
      <c r="AG160" s="22"/>
      <c r="AH160" s="22"/>
      <c r="AI160" s="22"/>
      <c r="AJ160" s="22"/>
      <c r="AK160" s="22"/>
      <c r="AL160" s="584"/>
      <c r="AM160" s="22"/>
      <c r="AN160" s="915"/>
      <c r="AO160" s="22"/>
      <c r="AP160" s="22"/>
      <c r="AQ160" s="22"/>
      <c r="AR160" s="22"/>
      <c r="AS160" s="22"/>
      <c r="AT160" s="30"/>
      <c r="AU160" s="30"/>
      <c r="AV160" s="30"/>
      <c r="AW160" s="808"/>
      <c r="AX160" s="30"/>
      <c r="AY160" s="30"/>
      <c r="AZ160" s="30"/>
      <c r="BA160" s="30"/>
      <c r="BB160" s="30"/>
      <c r="BC160" s="30"/>
      <c r="BD160" s="30"/>
      <c r="BE160" s="808"/>
      <c r="BF160" s="30"/>
      <c r="BG160" s="30"/>
      <c r="BH160" s="30"/>
      <c r="BI160" s="30"/>
      <c r="BJ160" s="30"/>
      <c r="BK160" s="30"/>
      <c r="BL160" s="30"/>
      <c r="BM160" s="30"/>
      <c r="BN160" s="30"/>
      <c r="BO160" s="30"/>
      <c r="BP160" s="30"/>
      <c r="BQ160" s="596" t="s">
        <v>3661</v>
      </c>
      <c r="BR160" s="22" t="s">
        <v>3662</v>
      </c>
      <c r="BS160" s="30"/>
      <c r="BT160" s="21"/>
      <c r="BU160" s="30"/>
      <c r="BV160" s="30"/>
      <c r="BW160" s="30"/>
      <c r="BX160" s="21"/>
      <c r="BY160" s="30"/>
      <c r="BZ160" s="30"/>
      <c r="CA160" s="30"/>
      <c r="CB160" s="30"/>
      <c r="CC160" s="30"/>
      <c r="CD160" s="30"/>
      <c r="CE160" s="30"/>
      <c r="CF160" s="30"/>
      <c r="CG160" s="30"/>
      <c r="CH160" s="591"/>
      <c r="CI160" s="736"/>
      <c r="CJ160" s="30"/>
    </row>
    <row r="161" spans="1:91" s="1145" customFormat="1" ht="9.75" customHeight="1">
      <c r="A161" s="1131"/>
      <c r="B161" s="1132"/>
      <c r="C161" s="1131"/>
      <c r="D161" s="1133"/>
      <c r="E161" s="1131"/>
      <c r="F161" s="1131"/>
      <c r="G161" s="1131"/>
      <c r="H161" s="1131"/>
      <c r="I161" s="1134"/>
      <c r="J161" s="1135"/>
      <c r="K161" s="1131"/>
      <c r="L161" s="1131"/>
      <c r="M161" s="1131"/>
      <c r="N161" s="1131"/>
      <c r="O161" s="1131"/>
      <c r="P161" s="1131"/>
      <c r="Q161" s="1131"/>
      <c r="R161" s="1131"/>
      <c r="S161" s="1136"/>
      <c r="T161" s="1137"/>
      <c r="U161" s="1131"/>
      <c r="V161" s="1131"/>
      <c r="W161" s="1131"/>
      <c r="X161" s="1131"/>
      <c r="Y161" s="1131"/>
      <c r="Z161" s="1131"/>
      <c r="AA161" s="1138"/>
      <c r="AB161" s="1131"/>
      <c r="AC161" s="1139"/>
      <c r="AD161" s="1131"/>
      <c r="AE161" s="1140"/>
      <c r="AF161" s="1131"/>
      <c r="AG161" s="1131"/>
      <c r="AH161" s="1131"/>
      <c r="AI161" s="1131"/>
      <c r="AJ161" s="1131"/>
      <c r="AK161" s="1131"/>
      <c r="AL161" s="1141"/>
      <c r="AM161" s="1131"/>
      <c r="AN161" s="1140"/>
      <c r="AO161" s="1131"/>
      <c r="AP161" s="1131"/>
      <c r="AQ161" s="1131"/>
      <c r="AR161" s="1131"/>
      <c r="AS161" s="1131"/>
      <c r="AT161" s="1132"/>
      <c r="AU161" s="1132"/>
      <c r="AV161" s="1132"/>
      <c r="AW161" s="1142"/>
      <c r="AX161" s="1132"/>
      <c r="AY161" s="1132"/>
      <c r="AZ161" s="1132"/>
      <c r="BA161" s="1132"/>
      <c r="BB161" s="1132"/>
      <c r="BC161" s="1132"/>
      <c r="BD161" s="1132"/>
      <c r="BE161" s="1142"/>
      <c r="BF161" s="1132"/>
      <c r="BG161" s="1132"/>
      <c r="BH161" s="1132"/>
      <c r="BI161" s="1132"/>
      <c r="BJ161" s="1132"/>
      <c r="BK161" s="1132"/>
      <c r="BL161" s="1132"/>
      <c r="BM161" s="1132"/>
      <c r="BN161" s="1132"/>
      <c r="BO161" s="1132"/>
      <c r="BP161" s="1132"/>
      <c r="BQ161" s="1131"/>
      <c r="BR161" s="1131"/>
      <c r="BS161" s="1132"/>
      <c r="BT161" s="1133"/>
      <c r="BU161" s="1132"/>
      <c r="BV161" s="1132"/>
      <c r="BW161" s="1132"/>
      <c r="BX161" s="1133"/>
      <c r="BY161" s="1132"/>
      <c r="BZ161" s="1132"/>
      <c r="CA161" s="1132"/>
      <c r="CB161" s="1132"/>
      <c r="CC161" s="1132"/>
      <c r="CD161" s="1132"/>
      <c r="CE161" s="1132"/>
      <c r="CF161" s="1132"/>
      <c r="CG161" s="1132"/>
      <c r="CH161" s="1143"/>
      <c r="CI161" s="1144"/>
      <c r="CJ161" s="1132"/>
    </row>
    <row r="162" spans="1:91" s="6" customFormat="1" ht="36">
      <c r="A162" s="22">
        <v>1</v>
      </c>
      <c r="B162" s="602" t="s">
        <v>4387</v>
      </c>
      <c r="C162" s="596" t="s">
        <v>4388</v>
      </c>
      <c r="D162" s="21" t="s">
        <v>4389</v>
      </c>
      <c r="E162" s="22" t="s">
        <v>4390</v>
      </c>
      <c r="F162" s="22">
        <v>2023</v>
      </c>
      <c r="G162" s="22">
        <v>2023</v>
      </c>
      <c r="H162" s="22">
        <v>7</v>
      </c>
      <c r="I162" s="22" t="s">
        <v>4391</v>
      </c>
      <c r="J162" s="603">
        <v>6752000</v>
      </c>
      <c r="K162" s="22" t="s">
        <v>3472</v>
      </c>
      <c r="L162" s="22">
        <v>3</v>
      </c>
      <c r="M162" s="22" t="s">
        <v>3693</v>
      </c>
      <c r="N162" s="22" t="s">
        <v>9</v>
      </c>
      <c r="O162" s="22" t="s">
        <v>3686</v>
      </c>
      <c r="P162" s="22" t="s">
        <v>4392</v>
      </c>
      <c r="Q162" s="22">
        <v>6773159</v>
      </c>
      <c r="R162" s="22" t="s">
        <v>53</v>
      </c>
      <c r="S162" s="564" t="s">
        <v>4152</v>
      </c>
      <c r="T162" s="1046">
        <f>J162/3</f>
        <v>2250666.6666666665</v>
      </c>
      <c r="U162" s="22" t="s">
        <v>256</v>
      </c>
      <c r="V162" s="22"/>
      <c r="W162" s="22"/>
      <c r="X162" s="22" t="s">
        <v>3756</v>
      </c>
      <c r="Y162" s="22" t="s">
        <v>3687</v>
      </c>
      <c r="Z162" s="22">
        <v>8140</v>
      </c>
      <c r="AA162" s="563">
        <v>72019</v>
      </c>
      <c r="AB162" s="22">
        <v>6768348</v>
      </c>
      <c r="AC162" s="583" t="s">
        <v>2332</v>
      </c>
      <c r="AD162" s="22" t="s">
        <v>61</v>
      </c>
      <c r="AE162" s="915">
        <f t="shared" ref="AE162:AE175" si="21">T162</f>
        <v>2250666.6666666665</v>
      </c>
      <c r="AF162" s="22" t="s">
        <v>256</v>
      </c>
      <c r="AG162" s="22"/>
      <c r="AH162" s="22"/>
      <c r="AI162" s="22" t="s">
        <v>3756</v>
      </c>
      <c r="AJ162" s="22" t="s">
        <v>3687</v>
      </c>
      <c r="AK162" s="370" t="s">
        <v>4393</v>
      </c>
      <c r="AL162" s="564" t="s">
        <v>2960</v>
      </c>
      <c r="AM162" s="22" t="s">
        <v>390</v>
      </c>
      <c r="AN162" s="915">
        <f>T162</f>
        <v>2250666.6666666665</v>
      </c>
      <c r="AO162" s="22" t="s">
        <v>256</v>
      </c>
      <c r="AP162" s="22"/>
      <c r="AQ162" s="22"/>
      <c r="AR162" s="22" t="s">
        <v>3756</v>
      </c>
      <c r="AS162" s="22" t="s">
        <v>3687</v>
      </c>
      <c r="AT162" s="30"/>
      <c r="AU162" s="30"/>
      <c r="AV162" s="30"/>
      <c r="AW162" s="808"/>
      <c r="AX162" s="30"/>
      <c r="AY162" s="30"/>
      <c r="AZ162" s="30"/>
      <c r="BA162" s="30"/>
      <c r="BB162" s="30"/>
      <c r="BC162" s="30"/>
      <c r="BD162" s="30"/>
      <c r="BE162" s="808"/>
      <c r="BF162" s="30"/>
      <c r="BG162" s="30"/>
      <c r="BH162" s="30"/>
      <c r="BI162" s="30"/>
      <c r="BJ162" s="30"/>
      <c r="BK162" s="30"/>
      <c r="BL162" s="30"/>
      <c r="BM162" s="30"/>
      <c r="BN162" s="30"/>
      <c r="BO162" s="30"/>
      <c r="BP162" s="30"/>
      <c r="BQ162" s="596" t="s">
        <v>3661</v>
      </c>
      <c r="BR162" s="596" t="s">
        <v>3662</v>
      </c>
      <c r="BS162" s="30" t="s">
        <v>3179</v>
      </c>
      <c r="BT162" s="21" t="s">
        <v>4326</v>
      </c>
      <c r="BU162" s="30" t="s">
        <v>4394</v>
      </c>
      <c r="BV162" s="30" t="s">
        <v>4326</v>
      </c>
      <c r="BW162" s="30" t="s">
        <v>4395</v>
      </c>
      <c r="BX162" s="21" t="s">
        <v>4326</v>
      </c>
      <c r="BY162" s="30"/>
      <c r="BZ162" s="30"/>
      <c r="CA162" s="30"/>
      <c r="CB162" s="30"/>
      <c r="CC162" s="30"/>
      <c r="CD162" s="30"/>
      <c r="CE162" s="30"/>
      <c r="CF162" s="30"/>
      <c r="CG162" s="30" t="s">
        <v>3367</v>
      </c>
      <c r="CH162" s="591" t="s">
        <v>4396</v>
      </c>
      <c r="CI162" s="736" t="s">
        <v>1230</v>
      </c>
      <c r="CJ162" s="30" t="s">
        <v>4397</v>
      </c>
      <c r="CK162" s="316"/>
      <c r="CL162" s="316"/>
    </row>
    <row r="163" spans="1:91" s="245" customFormat="1" ht="93.6">
      <c r="A163" s="1077">
        <v>2</v>
      </c>
      <c r="B163" s="602" t="s">
        <v>4387</v>
      </c>
      <c r="C163" s="596" t="s">
        <v>4398</v>
      </c>
      <c r="D163" s="1078" t="s">
        <v>4399</v>
      </c>
      <c r="E163" s="1077" t="s">
        <v>4390</v>
      </c>
      <c r="F163" s="1077">
        <v>2023</v>
      </c>
      <c r="G163" s="1077">
        <v>2023</v>
      </c>
      <c r="H163" s="1077">
        <v>8</v>
      </c>
      <c r="I163" s="1077" t="s">
        <v>4400</v>
      </c>
      <c r="J163" s="604">
        <v>7000000</v>
      </c>
      <c r="K163" s="1077" t="s">
        <v>3472</v>
      </c>
      <c r="L163" s="1077">
        <v>2</v>
      </c>
      <c r="M163" s="1077" t="s">
        <v>3693</v>
      </c>
      <c r="N163" s="22" t="s">
        <v>9</v>
      </c>
      <c r="O163" s="1077" t="s">
        <v>3686</v>
      </c>
      <c r="P163" s="1077" t="s">
        <v>4392</v>
      </c>
      <c r="Q163" s="1077">
        <v>6859016</v>
      </c>
      <c r="R163" s="1077" t="s">
        <v>60</v>
      </c>
      <c r="S163" s="1079" t="s">
        <v>4401</v>
      </c>
      <c r="T163" s="1080">
        <f>J163/2</f>
        <v>3500000</v>
      </c>
      <c r="U163" s="1077" t="s">
        <v>176</v>
      </c>
      <c r="V163" s="1077"/>
      <c r="W163" s="1077"/>
      <c r="X163" s="1077" t="s">
        <v>3751</v>
      </c>
      <c r="Y163" s="1077" t="s">
        <v>3687</v>
      </c>
      <c r="Z163" s="1077">
        <v>8140</v>
      </c>
      <c r="AA163" s="1081">
        <v>72019</v>
      </c>
      <c r="AB163" s="1077">
        <v>6767777</v>
      </c>
      <c r="AC163" s="1082" t="s">
        <v>2961</v>
      </c>
      <c r="AD163" s="1077" t="s">
        <v>3921</v>
      </c>
      <c r="AE163" s="1083">
        <f t="shared" si="21"/>
        <v>3500000</v>
      </c>
      <c r="AF163" s="1077" t="s">
        <v>256</v>
      </c>
      <c r="AG163" s="1077"/>
      <c r="AH163" s="1077"/>
      <c r="AI163" s="1077" t="s">
        <v>3756</v>
      </c>
      <c r="AJ163" s="1077" t="s">
        <v>3687</v>
      </c>
      <c r="AK163" s="1077"/>
      <c r="AL163" s="1079"/>
      <c r="AM163" s="1077"/>
      <c r="AN163" s="1083"/>
      <c r="AO163" s="605"/>
      <c r="AP163" s="605"/>
      <c r="AQ163" s="605"/>
      <c r="AR163" s="605"/>
      <c r="AS163" s="1078"/>
      <c r="AT163" s="605"/>
      <c r="AU163" s="605"/>
      <c r="AV163" s="605"/>
      <c r="AW163" s="1084"/>
      <c r="AX163" s="605"/>
      <c r="AY163" s="605"/>
      <c r="AZ163" s="605"/>
      <c r="BA163" s="605"/>
      <c r="BB163" s="605"/>
      <c r="BC163" s="605"/>
      <c r="BD163" s="605"/>
      <c r="BE163" s="1084"/>
      <c r="BF163" s="605"/>
      <c r="BG163" s="605"/>
      <c r="BH163" s="605"/>
      <c r="BI163" s="605"/>
      <c r="BJ163" s="605"/>
      <c r="BK163" s="605"/>
      <c r="BL163" s="605"/>
      <c r="BM163" s="605"/>
      <c r="BN163" s="605"/>
      <c r="BO163" s="605"/>
      <c r="BP163" s="605"/>
      <c r="BQ163" s="606" t="s">
        <v>3661</v>
      </c>
      <c r="BR163" s="596" t="s">
        <v>3662</v>
      </c>
      <c r="BS163" s="605" t="s">
        <v>4402</v>
      </c>
      <c r="BT163" s="1078" t="s">
        <v>4310</v>
      </c>
      <c r="BU163" s="605" t="s">
        <v>4403</v>
      </c>
      <c r="BV163" s="1078" t="s">
        <v>4310</v>
      </c>
      <c r="BW163" s="605" t="s">
        <v>4404</v>
      </c>
      <c r="BX163" s="1078" t="s">
        <v>4310</v>
      </c>
      <c r="BY163" s="605"/>
      <c r="BZ163" s="605"/>
      <c r="CA163" s="605"/>
      <c r="CB163" s="605"/>
      <c r="CC163" s="605"/>
      <c r="CD163" s="605"/>
      <c r="CE163" s="605"/>
      <c r="CF163" s="605"/>
      <c r="CG163" s="605" t="s">
        <v>3390</v>
      </c>
      <c r="CH163" s="1085" t="s">
        <v>4208</v>
      </c>
      <c r="CI163" s="1086"/>
      <c r="CJ163" s="605"/>
      <c r="CK163" s="892" t="s">
        <v>4405</v>
      </c>
      <c r="CL163" s="541" t="s">
        <v>4406</v>
      </c>
    </row>
    <row r="164" spans="1:91" s="6" customFormat="1" ht="79.5" customHeight="1">
      <c r="A164" s="22">
        <v>3</v>
      </c>
      <c r="B164" s="602" t="s">
        <v>4387</v>
      </c>
      <c r="C164" s="596" t="s">
        <v>4407</v>
      </c>
      <c r="D164" s="21" t="s">
        <v>4408</v>
      </c>
      <c r="E164" s="22" t="s">
        <v>4293</v>
      </c>
      <c r="F164" s="22">
        <v>2023</v>
      </c>
      <c r="G164" s="22">
        <v>2023</v>
      </c>
      <c r="H164" s="22">
        <v>7</v>
      </c>
      <c r="I164" s="22" t="s">
        <v>4400</v>
      </c>
      <c r="J164" s="603">
        <v>17000000</v>
      </c>
      <c r="K164" s="22" t="s">
        <v>3472</v>
      </c>
      <c r="L164" s="22">
        <v>6</v>
      </c>
      <c r="M164" s="22" t="s">
        <v>3693</v>
      </c>
      <c r="N164" s="22" t="s">
        <v>9</v>
      </c>
      <c r="O164" s="22" t="s">
        <v>3686</v>
      </c>
      <c r="P164" s="22" t="s">
        <v>4392</v>
      </c>
      <c r="Q164" s="22">
        <v>6680683</v>
      </c>
      <c r="R164" s="22" t="s">
        <v>17</v>
      </c>
      <c r="S164" s="564" t="s">
        <v>2742</v>
      </c>
      <c r="T164" s="1046">
        <f t="shared" ref="T164:T172" si="22">J164/3</f>
        <v>5666666.666666667</v>
      </c>
      <c r="U164" s="22" t="s">
        <v>169</v>
      </c>
      <c r="V164" s="22"/>
      <c r="W164" s="22"/>
      <c r="X164" s="22" t="s">
        <v>3751</v>
      </c>
      <c r="Y164" s="22" t="s">
        <v>3687</v>
      </c>
      <c r="Z164" s="22">
        <v>8140</v>
      </c>
      <c r="AA164" s="563">
        <v>72019</v>
      </c>
      <c r="AB164" s="22" t="s">
        <v>4409</v>
      </c>
      <c r="AC164" s="563">
        <v>8950850022</v>
      </c>
      <c r="AD164" s="22" t="s">
        <v>404</v>
      </c>
      <c r="AE164" s="915">
        <f t="shared" si="21"/>
        <v>5666666.666666667</v>
      </c>
      <c r="AF164" s="22" t="s">
        <v>169</v>
      </c>
      <c r="AG164" s="22"/>
      <c r="AH164" s="22"/>
      <c r="AI164" s="22" t="s">
        <v>3751</v>
      </c>
      <c r="AJ164" s="22" t="s">
        <v>3687</v>
      </c>
      <c r="AK164" s="22">
        <v>6680641</v>
      </c>
      <c r="AL164" s="564" t="s">
        <v>2082</v>
      </c>
      <c r="AM164" s="22" t="s">
        <v>92</v>
      </c>
      <c r="AN164" s="915">
        <f>T164</f>
        <v>5666666.666666667</v>
      </c>
      <c r="AO164" s="22" t="s">
        <v>169</v>
      </c>
      <c r="AP164" s="22"/>
      <c r="AQ164" s="22"/>
      <c r="AR164" s="22" t="s">
        <v>3751</v>
      </c>
      <c r="AS164" s="22" t="s">
        <v>3687</v>
      </c>
      <c r="AT164" s="30"/>
      <c r="AU164" s="30"/>
      <c r="AV164" s="30"/>
      <c r="AW164" s="808"/>
      <c r="AX164" s="30"/>
      <c r="AY164" s="30"/>
      <c r="AZ164" s="30"/>
      <c r="BA164" s="30"/>
      <c r="BB164" s="30"/>
      <c r="BC164" s="30"/>
      <c r="BD164" s="30"/>
      <c r="BE164" s="808"/>
      <c r="BF164" s="30"/>
      <c r="BG164" s="30"/>
      <c r="BH164" s="30"/>
      <c r="BI164" s="30"/>
      <c r="BJ164" s="30"/>
      <c r="BK164" s="30"/>
      <c r="BL164" s="30"/>
      <c r="BM164" s="30"/>
      <c r="BN164" s="30"/>
      <c r="BO164" s="30"/>
      <c r="BP164" s="30"/>
      <c r="BQ164" s="596" t="s">
        <v>3661</v>
      </c>
      <c r="BR164" s="596" t="s">
        <v>3662</v>
      </c>
      <c r="BS164" s="30" t="s">
        <v>3415</v>
      </c>
      <c r="BT164" s="21" t="s">
        <v>4317</v>
      </c>
      <c r="BU164" s="30" t="s">
        <v>4410</v>
      </c>
      <c r="BV164" s="21" t="s">
        <v>4317</v>
      </c>
      <c r="BW164" s="30"/>
      <c r="BX164" s="21"/>
      <c r="BY164" s="30"/>
      <c r="BZ164" s="30"/>
      <c r="CA164" s="30"/>
      <c r="CB164" s="30"/>
      <c r="CC164" s="30"/>
      <c r="CD164" s="30"/>
      <c r="CE164" s="30"/>
      <c r="CF164" s="30"/>
      <c r="CG164" s="30" t="s">
        <v>4411</v>
      </c>
      <c r="CH164" s="30"/>
      <c r="CI164" s="736" t="s">
        <v>4336</v>
      </c>
      <c r="CJ164" s="30"/>
      <c r="CK164" s="892" t="s">
        <v>4412</v>
      </c>
      <c r="CL164" s="542" t="s">
        <v>4413</v>
      </c>
    </row>
    <row r="165" spans="1:91" s="6" customFormat="1" ht="50.25" customHeight="1">
      <c r="A165" s="22">
        <v>4</v>
      </c>
      <c r="B165" s="602" t="s">
        <v>4387</v>
      </c>
      <c r="C165" s="596" t="s">
        <v>4414</v>
      </c>
      <c r="D165" s="21" t="s">
        <v>4415</v>
      </c>
      <c r="E165" s="22" t="s">
        <v>4293</v>
      </c>
      <c r="F165" s="22">
        <v>2023</v>
      </c>
      <c r="G165" s="22">
        <v>2023</v>
      </c>
      <c r="H165" s="387">
        <v>12</v>
      </c>
      <c r="I165" s="22" t="s">
        <v>4400</v>
      </c>
      <c r="J165" s="603">
        <v>15000000</v>
      </c>
      <c r="K165" s="22" t="s">
        <v>3472</v>
      </c>
      <c r="L165" s="22">
        <v>7</v>
      </c>
      <c r="M165" s="22" t="s">
        <v>3693</v>
      </c>
      <c r="N165" s="22" t="s">
        <v>9</v>
      </c>
      <c r="O165" s="22" t="s">
        <v>3686</v>
      </c>
      <c r="P165" s="22" t="s">
        <v>4392</v>
      </c>
      <c r="Q165" s="22">
        <v>6663582</v>
      </c>
      <c r="R165" s="22" t="s">
        <v>94</v>
      </c>
      <c r="S165" s="564" t="s">
        <v>1956</v>
      </c>
      <c r="T165" s="1046">
        <f t="shared" si="22"/>
        <v>5000000</v>
      </c>
      <c r="U165" s="22" t="s">
        <v>169</v>
      </c>
      <c r="V165" s="22"/>
      <c r="W165" s="22"/>
      <c r="X165" s="22" t="s">
        <v>3751</v>
      </c>
      <c r="Y165" s="22" t="s">
        <v>3687</v>
      </c>
      <c r="Z165" s="22">
        <v>8140</v>
      </c>
      <c r="AA165" s="563">
        <v>72019</v>
      </c>
      <c r="AB165" s="22">
        <v>6731906</v>
      </c>
      <c r="AC165" s="583" t="s">
        <v>1259</v>
      </c>
      <c r="AD165" s="22" t="s">
        <v>992</v>
      </c>
      <c r="AE165" s="915">
        <f t="shared" si="21"/>
        <v>5000000</v>
      </c>
      <c r="AF165" s="22" t="s">
        <v>169</v>
      </c>
      <c r="AG165" s="22"/>
      <c r="AH165" s="22"/>
      <c r="AI165" s="22" t="s">
        <v>3751</v>
      </c>
      <c r="AJ165" s="22" t="s">
        <v>3687</v>
      </c>
      <c r="AK165" s="22">
        <v>6680641</v>
      </c>
      <c r="AL165" s="564" t="s">
        <v>2082</v>
      </c>
      <c r="AM165" s="22" t="s">
        <v>92</v>
      </c>
      <c r="AN165" s="915">
        <f>T165</f>
        <v>5000000</v>
      </c>
      <c r="AO165" s="22" t="s">
        <v>169</v>
      </c>
      <c r="AP165" s="22"/>
      <c r="AQ165" s="22"/>
      <c r="AR165" s="22" t="s">
        <v>3751</v>
      </c>
      <c r="AS165" s="22" t="s">
        <v>3687</v>
      </c>
      <c r="AT165" s="30"/>
      <c r="AU165" s="30"/>
      <c r="AV165" s="30"/>
      <c r="AW165" s="808"/>
      <c r="AX165" s="30"/>
      <c r="AY165" s="30"/>
      <c r="AZ165" s="30"/>
      <c r="BA165" s="30"/>
      <c r="BB165" s="30"/>
      <c r="BC165" s="30"/>
      <c r="BD165" s="30"/>
      <c r="BE165" s="808"/>
      <c r="BF165" s="30"/>
      <c r="BG165" s="30"/>
      <c r="BH165" s="30"/>
      <c r="BI165" s="30"/>
      <c r="BJ165" s="30"/>
      <c r="BK165" s="30"/>
      <c r="BL165" s="30"/>
      <c r="BM165" s="30"/>
      <c r="BN165" s="30"/>
      <c r="BO165" s="30"/>
      <c r="BP165" s="30"/>
      <c r="BQ165" s="596" t="s">
        <v>3661</v>
      </c>
      <c r="BR165" s="596" t="s">
        <v>3662</v>
      </c>
      <c r="BS165" s="30" t="s">
        <v>2439</v>
      </c>
      <c r="BT165" s="21" t="s">
        <v>4317</v>
      </c>
      <c r="BU165" s="30" t="s">
        <v>4416</v>
      </c>
      <c r="BV165" s="21" t="s">
        <v>4317</v>
      </c>
      <c r="BW165" s="30" t="s">
        <v>4417</v>
      </c>
      <c r="BX165" s="21" t="s">
        <v>4317</v>
      </c>
      <c r="BY165" s="30"/>
      <c r="BZ165" s="30"/>
      <c r="CA165" s="30"/>
      <c r="CB165" s="30"/>
      <c r="CC165" s="30"/>
      <c r="CD165" s="30"/>
      <c r="CE165" s="30"/>
      <c r="CF165" s="30"/>
      <c r="CG165" s="30" t="s">
        <v>4411</v>
      </c>
      <c r="CH165" s="591" t="s">
        <v>4208</v>
      </c>
      <c r="CI165" s="736" t="s">
        <v>4336</v>
      </c>
      <c r="CJ165" s="30"/>
      <c r="CK165" s="892" t="s">
        <v>4418</v>
      </c>
      <c r="CL165" s="242" t="s">
        <v>4419</v>
      </c>
      <c r="CM165" s="543"/>
    </row>
    <row r="166" spans="1:91" s="885" customFormat="1" ht="204.75" customHeight="1">
      <c r="A166" s="594">
        <v>5</v>
      </c>
      <c r="B166" s="607" t="s">
        <v>4387</v>
      </c>
      <c r="C166" s="596" t="s">
        <v>4420</v>
      </c>
      <c r="D166" s="1072" t="s">
        <v>4421</v>
      </c>
      <c r="E166" s="594" t="s">
        <v>4390</v>
      </c>
      <c r="F166" s="594">
        <v>2023</v>
      </c>
      <c r="G166" s="594">
        <v>2023</v>
      </c>
      <c r="H166" s="594">
        <v>6</v>
      </c>
      <c r="I166" s="594" t="s">
        <v>4422</v>
      </c>
      <c r="J166" s="1087">
        <v>6000000</v>
      </c>
      <c r="K166" s="594" t="s">
        <v>3472</v>
      </c>
      <c r="L166" s="594">
        <v>2</v>
      </c>
      <c r="M166" s="594" t="s">
        <v>3693</v>
      </c>
      <c r="N166" s="22" t="s">
        <v>9</v>
      </c>
      <c r="O166" s="594" t="s">
        <v>3686</v>
      </c>
      <c r="P166" s="594" t="s">
        <v>4392</v>
      </c>
      <c r="Q166" s="594" t="s">
        <v>4423</v>
      </c>
      <c r="R166" s="594" t="s">
        <v>48</v>
      </c>
      <c r="S166" s="1088" t="s">
        <v>2298</v>
      </c>
      <c r="T166" s="1089">
        <f t="shared" si="22"/>
        <v>2000000</v>
      </c>
      <c r="U166" s="594" t="s">
        <v>217</v>
      </c>
      <c r="V166" s="594"/>
      <c r="W166" s="594"/>
      <c r="X166" s="594" t="s">
        <v>3756</v>
      </c>
      <c r="Y166" s="594" t="s">
        <v>3687</v>
      </c>
      <c r="Z166" s="594">
        <v>8140</v>
      </c>
      <c r="AA166" s="1090">
        <v>72019</v>
      </c>
      <c r="AB166" s="594">
        <v>6826699</v>
      </c>
      <c r="AC166" s="1091" t="s">
        <v>2193</v>
      </c>
      <c r="AD166" s="594" t="s">
        <v>40</v>
      </c>
      <c r="AE166" s="1092">
        <f t="shared" si="21"/>
        <v>2000000</v>
      </c>
      <c r="AF166" s="594" t="s">
        <v>217</v>
      </c>
      <c r="AG166" s="594"/>
      <c r="AH166" s="594"/>
      <c r="AI166" s="594" t="s">
        <v>3756</v>
      </c>
      <c r="AJ166" s="594" t="s">
        <v>3687</v>
      </c>
      <c r="AK166" s="594">
        <v>6859382</v>
      </c>
      <c r="AL166" s="1088" t="s">
        <v>2631</v>
      </c>
      <c r="AM166" s="594" t="s">
        <v>373</v>
      </c>
      <c r="AN166" s="1092">
        <f>T166</f>
        <v>2000000</v>
      </c>
      <c r="AO166" s="594" t="s">
        <v>217</v>
      </c>
      <c r="AP166" s="594"/>
      <c r="AQ166" s="594"/>
      <c r="AR166" s="594" t="s">
        <v>3756</v>
      </c>
      <c r="AS166" s="594" t="s">
        <v>3687</v>
      </c>
      <c r="AT166" s="593"/>
      <c r="AU166" s="593"/>
      <c r="AV166" s="593"/>
      <c r="AW166" s="1093"/>
      <c r="AX166" s="593"/>
      <c r="AY166" s="593"/>
      <c r="AZ166" s="593"/>
      <c r="BA166" s="593"/>
      <c r="BB166" s="593"/>
      <c r="BC166" s="593"/>
      <c r="BD166" s="593"/>
      <c r="BE166" s="1093"/>
      <c r="BF166" s="593"/>
      <c r="BG166" s="593"/>
      <c r="BH166" s="593"/>
      <c r="BI166" s="593"/>
      <c r="BJ166" s="593"/>
      <c r="BK166" s="593"/>
      <c r="BL166" s="593"/>
      <c r="BM166" s="593"/>
      <c r="BN166" s="593"/>
      <c r="BO166" s="593"/>
      <c r="BP166" s="593"/>
      <c r="BQ166" s="596" t="s">
        <v>3661</v>
      </c>
      <c r="BR166" s="596" t="s">
        <v>3662</v>
      </c>
      <c r="BS166" s="593" t="s">
        <v>3294</v>
      </c>
      <c r="BT166" s="1072" t="s">
        <v>4301</v>
      </c>
      <c r="BU166" s="593" t="s">
        <v>2604</v>
      </c>
      <c r="BV166" s="1072" t="s">
        <v>4301</v>
      </c>
      <c r="BW166" s="593" t="s">
        <v>2607</v>
      </c>
      <c r="BX166" s="1072" t="s">
        <v>4301</v>
      </c>
      <c r="BY166" s="593"/>
      <c r="BZ166" s="593"/>
      <c r="CA166" s="593"/>
      <c r="CB166" s="593"/>
      <c r="CC166" s="593"/>
      <c r="CD166" s="593"/>
      <c r="CE166" s="593"/>
      <c r="CF166" s="593"/>
      <c r="CG166" s="593" t="s">
        <v>3375</v>
      </c>
      <c r="CH166" s="591" t="s">
        <v>4208</v>
      </c>
      <c r="CI166" s="1070" t="s">
        <v>566</v>
      </c>
      <c r="CJ166" s="593" t="s">
        <v>4424</v>
      </c>
      <c r="CK166" s="1418"/>
      <c r="CL166" s="1418"/>
      <c r="CM166" s="884"/>
    </row>
    <row r="167" spans="1:91" s="6" customFormat="1" ht="36">
      <c r="A167" s="22">
        <v>6</v>
      </c>
      <c r="B167" s="602" t="s">
        <v>4387</v>
      </c>
      <c r="C167" s="596" t="s">
        <v>4425</v>
      </c>
      <c r="D167" s="21" t="s">
        <v>4426</v>
      </c>
      <c r="E167" s="22" t="s">
        <v>4390</v>
      </c>
      <c r="F167" s="22">
        <v>2023</v>
      </c>
      <c r="G167" s="22">
        <v>2023</v>
      </c>
      <c r="H167" s="22">
        <v>7</v>
      </c>
      <c r="I167" s="22" t="s">
        <v>4422</v>
      </c>
      <c r="J167" s="603">
        <v>7000000</v>
      </c>
      <c r="K167" s="22" t="s">
        <v>3472</v>
      </c>
      <c r="L167" s="22">
        <v>2</v>
      </c>
      <c r="M167" s="22" t="s">
        <v>3693</v>
      </c>
      <c r="N167" s="22" t="s">
        <v>9</v>
      </c>
      <c r="O167" s="22" t="s">
        <v>3686</v>
      </c>
      <c r="P167" s="22" t="s">
        <v>4392</v>
      </c>
      <c r="Q167" s="22">
        <v>6826743</v>
      </c>
      <c r="R167" s="22" t="s">
        <v>52</v>
      </c>
      <c r="S167" s="564" t="s">
        <v>2168</v>
      </c>
      <c r="T167" s="1046">
        <f>J167/2</f>
        <v>3500000</v>
      </c>
      <c r="U167" s="22" t="s">
        <v>197</v>
      </c>
      <c r="V167" s="22"/>
      <c r="W167" s="22"/>
      <c r="X167" s="22" t="s">
        <v>3751</v>
      </c>
      <c r="Y167" s="22" t="s">
        <v>3687</v>
      </c>
      <c r="Z167" s="22">
        <v>8140</v>
      </c>
      <c r="AA167" s="563">
        <v>72019</v>
      </c>
      <c r="AB167" s="22" t="s">
        <v>3163</v>
      </c>
      <c r="AC167" s="583" t="s">
        <v>1960</v>
      </c>
      <c r="AD167" s="22" t="s">
        <v>63</v>
      </c>
      <c r="AE167" s="915">
        <f t="shared" si="21"/>
        <v>3500000</v>
      </c>
      <c r="AF167" s="22" t="s">
        <v>197</v>
      </c>
      <c r="AG167" s="22"/>
      <c r="AH167" s="22"/>
      <c r="AI167" s="22" t="s">
        <v>3751</v>
      </c>
      <c r="AJ167" s="22" t="s">
        <v>3687</v>
      </c>
      <c r="AK167" s="22"/>
      <c r="AL167" s="584"/>
      <c r="AM167" s="22"/>
      <c r="AN167" s="915"/>
      <c r="AO167" s="30"/>
      <c r="AP167" s="30"/>
      <c r="AQ167" s="30"/>
      <c r="AR167" s="30"/>
      <c r="AS167" s="30"/>
      <c r="AT167" s="30"/>
      <c r="AU167" s="30"/>
      <c r="AV167" s="30"/>
      <c r="AW167" s="808"/>
      <c r="AX167" s="30"/>
      <c r="AY167" s="30"/>
      <c r="AZ167" s="30"/>
      <c r="BA167" s="30"/>
      <c r="BB167" s="30"/>
      <c r="BC167" s="30"/>
      <c r="BD167" s="30"/>
      <c r="BE167" s="808"/>
      <c r="BF167" s="30"/>
      <c r="BG167" s="30"/>
      <c r="BH167" s="30"/>
      <c r="BI167" s="30"/>
      <c r="BJ167" s="30"/>
      <c r="BK167" s="30"/>
      <c r="BL167" s="30"/>
      <c r="BM167" s="30"/>
      <c r="BN167" s="30"/>
      <c r="BO167" s="30"/>
      <c r="BP167" s="30"/>
      <c r="BQ167" s="606" t="s">
        <v>3661</v>
      </c>
      <c r="BR167" s="596" t="s">
        <v>3662</v>
      </c>
      <c r="BS167" s="30" t="s">
        <v>2171</v>
      </c>
      <c r="BT167" s="21" t="s">
        <v>4427</v>
      </c>
      <c r="BU167" s="30" t="s">
        <v>2172</v>
      </c>
      <c r="BV167" s="21" t="s">
        <v>4427</v>
      </c>
      <c r="BW167" s="30"/>
      <c r="BX167" s="21"/>
      <c r="BY167" s="30"/>
      <c r="BZ167" s="30"/>
      <c r="CA167" s="30"/>
      <c r="CB167" s="30"/>
      <c r="CC167" s="30"/>
      <c r="CD167" s="30"/>
      <c r="CE167" s="30"/>
      <c r="CF167" s="30"/>
      <c r="CG167" s="30" t="s">
        <v>3375</v>
      </c>
      <c r="CH167" s="591" t="s">
        <v>4428</v>
      </c>
      <c r="CI167" s="736"/>
      <c r="CJ167" s="30"/>
      <c r="CK167" s="806"/>
      <c r="CL167" s="806"/>
      <c r="CM167" s="544"/>
    </row>
    <row r="168" spans="1:91" s="6" customFormat="1" ht="36">
      <c r="A168" s="22">
        <v>7</v>
      </c>
      <c r="B168" s="602" t="s">
        <v>4387</v>
      </c>
      <c r="C168" s="596" t="s">
        <v>4429</v>
      </c>
      <c r="D168" s="21" t="s">
        <v>4430</v>
      </c>
      <c r="E168" s="22" t="s">
        <v>4390</v>
      </c>
      <c r="F168" s="22">
        <v>2023</v>
      </c>
      <c r="G168" s="22">
        <v>2023</v>
      </c>
      <c r="H168" s="22">
        <v>7</v>
      </c>
      <c r="I168" s="22" t="s">
        <v>4391</v>
      </c>
      <c r="J168" s="603">
        <v>6550000</v>
      </c>
      <c r="K168" s="22" t="s">
        <v>3472</v>
      </c>
      <c r="L168" s="22">
        <v>3</v>
      </c>
      <c r="M168" s="22" t="s">
        <v>3693</v>
      </c>
      <c r="N168" s="22" t="s">
        <v>9</v>
      </c>
      <c r="O168" s="22" t="s">
        <v>3686</v>
      </c>
      <c r="P168" s="22" t="s">
        <v>4392</v>
      </c>
      <c r="Q168" s="22" t="s">
        <v>3163</v>
      </c>
      <c r="R168" s="22" t="s">
        <v>63</v>
      </c>
      <c r="S168" s="1094" t="s">
        <v>1960</v>
      </c>
      <c r="T168" s="1046">
        <f t="shared" ref="T168:T169" si="23">J168/2</f>
        <v>3275000</v>
      </c>
      <c r="U168" s="22" t="s">
        <v>197</v>
      </c>
      <c r="V168" s="22"/>
      <c r="W168" s="22"/>
      <c r="X168" s="22" t="s">
        <v>3751</v>
      </c>
      <c r="Y168" s="22" t="s">
        <v>3687</v>
      </c>
      <c r="Z168" s="22">
        <v>8140</v>
      </c>
      <c r="AA168" s="563">
        <v>72019</v>
      </c>
      <c r="AB168" s="22">
        <v>6681051</v>
      </c>
      <c r="AC168" s="564" t="s">
        <v>1945</v>
      </c>
      <c r="AD168" s="22" t="s">
        <v>13</v>
      </c>
      <c r="AE168" s="915">
        <f t="shared" si="21"/>
        <v>3275000</v>
      </c>
      <c r="AF168" s="22" t="s">
        <v>197</v>
      </c>
      <c r="AG168" s="22"/>
      <c r="AH168" s="22"/>
      <c r="AI168" s="22" t="s">
        <v>3751</v>
      </c>
      <c r="AJ168" s="22" t="s">
        <v>3687</v>
      </c>
      <c r="AK168" s="22"/>
      <c r="AL168" s="584"/>
      <c r="AM168" s="22"/>
      <c r="AN168" s="915"/>
      <c r="AO168" s="30"/>
      <c r="AP168" s="30"/>
      <c r="AQ168" s="30"/>
      <c r="AR168" s="30"/>
      <c r="AS168" s="30"/>
      <c r="AT168" s="30"/>
      <c r="AU168" s="30"/>
      <c r="AV168" s="30"/>
      <c r="AW168" s="808"/>
      <c r="AX168" s="30"/>
      <c r="AY168" s="30"/>
      <c r="AZ168" s="30"/>
      <c r="BA168" s="30"/>
      <c r="BB168" s="30"/>
      <c r="BC168" s="30"/>
      <c r="BD168" s="30"/>
      <c r="BE168" s="808"/>
      <c r="BF168" s="30"/>
      <c r="BG168" s="30"/>
      <c r="BH168" s="30"/>
      <c r="BI168" s="30"/>
      <c r="BJ168" s="30"/>
      <c r="BK168" s="30"/>
      <c r="BL168" s="30"/>
      <c r="BM168" s="30"/>
      <c r="BN168" s="30"/>
      <c r="BO168" s="30"/>
      <c r="BP168" s="30"/>
      <c r="BQ168" s="596" t="s">
        <v>3661</v>
      </c>
      <c r="BR168" s="596" t="s">
        <v>3662</v>
      </c>
      <c r="BS168" s="30" t="s">
        <v>4431</v>
      </c>
      <c r="BT168" s="21" t="s">
        <v>4427</v>
      </c>
      <c r="BU168" s="30" t="s">
        <v>2865</v>
      </c>
      <c r="BV168" s="21" t="s">
        <v>4427</v>
      </c>
      <c r="BW168" s="30" t="s">
        <v>4432</v>
      </c>
      <c r="BX168" s="21" t="s">
        <v>4427</v>
      </c>
      <c r="BY168" s="30"/>
      <c r="BZ168" s="30"/>
      <c r="CA168" s="30"/>
      <c r="CB168" s="30"/>
      <c r="CC168" s="30"/>
      <c r="CD168" s="30"/>
      <c r="CE168" s="30"/>
      <c r="CF168" s="30"/>
      <c r="CG168" s="30" t="s">
        <v>3375</v>
      </c>
      <c r="CH168" s="591" t="s">
        <v>4433</v>
      </c>
      <c r="CI168" s="736" t="s">
        <v>566</v>
      </c>
      <c r="CJ168" s="30" t="s">
        <v>4434</v>
      </c>
      <c r="CK168" s="806"/>
      <c r="CL168" s="806"/>
    </row>
    <row r="169" spans="1:91" s="6" customFormat="1" ht="75" customHeight="1">
      <c r="A169" s="22">
        <v>8</v>
      </c>
      <c r="B169" s="602" t="s">
        <v>4387</v>
      </c>
      <c r="C169" s="596" t="s">
        <v>4435</v>
      </c>
      <c r="D169" s="21" t="s">
        <v>4436</v>
      </c>
      <c r="E169" s="22" t="s">
        <v>4390</v>
      </c>
      <c r="F169" s="22">
        <v>2023</v>
      </c>
      <c r="G169" s="22">
        <v>2023</v>
      </c>
      <c r="H169" s="22">
        <v>7</v>
      </c>
      <c r="I169" s="22" t="s">
        <v>4437</v>
      </c>
      <c r="J169" s="603">
        <v>7000000</v>
      </c>
      <c r="K169" s="22" t="s">
        <v>3472</v>
      </c>
      <c r="L169" s="22">
        <v>3</v>
      </c>
      <c r="M169" s="22" t="s">
        <v>3693</v>
      </c>
      <c r="N169" s="22" t="s">
        <v>9</v>
      </c>
      <c r="O169" s="22" t="s">
        <v>3686</v>
      </c>
      <c r="P169" s="22" t="s">
        <v>4392</v>
      </c>
      <c r="Q169" s="22">
        <v>6826739</v>
      </c>
      <c r="R169" s="22" t="s">
        <v>58</v>
      </c>
      <c r="S169" s="564" t="s">
        <v>2595</v>
      </c>
      <c r="T169" s="1046">
        <f t="shared" si="23"/>
        <v>3500000</v>
      </c>
      <c r="U169" s="22" t="s">
        <v>197</v>
      </c>
      <c r="V169" s="22"/>
      <c r="W169" s="22"/>
      <c r="X169" s="22" t="s">
        <v>3751</v>
      </c>
      <c r="Y169" s="22" t="s">
        <v>3687</v>
      </c>
      <c r="Z169" s="22">
        <v>8140</v>
      </c>
      <c r="AA169" s="563">
        <v>72019</v>
      </c>
      <c r="AB169" s="22">
        <v>6826743</v>
      </c>
      <c r="AC169" s="583" t="s">
        <v>2168</v>
      </c>
      <c r="AD169" s="22" t="s">
        <v>52</v>
      </c>
      <c r="AE169" s="915">
        <f t="shared" si="21"/>
        <v>3500000</v>
      </c>
      <c r="AF169" s="22" t="s">
        <v>197</v>
      </c>
      <c r="AG169" s="22"/>
      <c r="AH169" s="22"/>
      <c r="AI169" s="22" t="s">
        <v>3751</v>
      </c>
      <c r="AJ169" s="22" t="s">
        <v>3687</v>
      </c>
      <c r="AK169" s="22"/>
      <c r="AL169" s="584"/>
      <c r="AM169" s="22"/>
      <c r="AN169" s="915"/>
      <c r="AO169" s="30"/>
      <c r="AP169" s="30"/>
      <c r="AQ169" s="30"/>
      <c r="AR169" s="30"/>
      <c r="AS169" s="30"/>
      <c r="AT169" s="30"/>
      <c r="AU169" s="30"/>
      <c r="AV169" s="30"/>
      <c r="AW169" s="808"/>
      <c r="AX169" s="30"/>
      <c r="AY169" s="30"/>
      <c r="AZ169" s="30"/>
      <c r="BA169" s="30"/>
      <c r="BB169" s="30"/>
      <c r="BC169" s="30"/>
      <c r="BD169" s="30"/>
      <c r="BE169" s="808"/>
      <c r="BF169" s="30"/>
      <c r="BG169" s="30"/>
      <c r="BH169" s="30"/>
      <c r="BI169" s="30"/>
      <c r="BJ169" s="30"/>
      <c r="BK169" s="30"/>
      <c r="BL169" s="30"/>
      <c r="BM169" s="30"/>
      <c r="BN169" s="30"/>
      <c r="BO169" s="30"/>
      <c r="BP169" s="30"/>
      <c r="BQ169" s="596" t="s">
        <v>3661</v>
      </c>
      <c r="BR169" s="596" t="s">
        <v>3662</v>
      </c>
      <c r="BS169" s="30" t="s">
        <v>4438</v>
      </c>
      <c r="BT169" s="21" t="s">
        <v>4427</v>
      </c>
      <c r="BU169" s="30" t="s">
        <v>2222</v>
      </c>
      <c r="BV169" s="21" t="s">
        <v>4427</v>
      </c>
      <c r="BW169" s="30" t="s">
        <v>3498</v>
      </c>
      <c r="BX169" s="21" t="s">
        <v>4427</v>
      </c>
      <c r="BY169" s="30"/>
      <c r="BZ169" s="30"/>
      <c r="CA169" s="30"/>
      <c r="CB169" s="30"/>
      <c r="CC169" s="30"/>
      <c r="CD169" s="30"/>
      <c r="CE169" s="30"/>
      <c r="CF169" s="30"/>
      <c r="CG169" s="30" t="s">
        <v>3375</v>
      </c>
      <c r="CH169" s="591" t="s">
        <v>4439</v>
      </c>
      <c r="CI169" s="736" t="s">
        <v>566</v>
      </c>
      <c r="CJ169" s="30" t="s">
        <v>4440</v>
      </c>
      <c r="CK169" s="1419"/>
      <c r="CL169" s="1419"/>
    </row>
    <row r="170" spans="1:91" s="882" customFormat="1" ht="36">
      <c r="A170" s="22">
        <v>9</v>
      </c>
      <c r="B170" s="602" t="s">
        <v>4387</v>
      </c>
      <c r="C170" s="596" t="s">
        <v>4441</v>
      </c>
      <c r="D170" s="21" t="s">
        <v>4442</v>
      </c>
      <c r="E170" s="22" t="s">
        <v>4293</v>
      </c>
      <c r="F170" s="22">
        <v>2023</v>
      </c>
      <c r="G170" s="22">
        <v>2023</v>
      </c>
      <c r="H170" s="387">
        <v>12</v>
      </c>
      <c r="I170" s="22" t="s">
        <v>4422</v>
      </c>
      <c r="J170" s="603">
        <v>17000000</v>
      </c>
      <c r="K170" s="22" t="s">
        <v>3472</v>
      </c>
      <c r="L170" s="22">
        <v>4</v>
      </c>
      <c r="M170" s="22" t="s">
        <v>3693</v>
      </c>
      <c r="N170" s="22" t="s">
        <v>9</v>
      </c>
      <c r="O170" s="22" t="s">
        <v>3686</v>
      </c>
      <c r="P170" s="22" t="s">
        <v>4392</v>
      </c>
      <c r="Q170" s="22">
        <v>6681051</v>
      </c>
      <c r="R170" s="22" t="s">
        <v>13</v>
      </c>
      <c r="S170" s="564" t="s">
        <v>1945</v>
      </c>
      <c r="T170" s="1046">
        <f t="shared" si="22"/>
        <v>5666666.666666667</v>
      </c>
      <c r="U170" s="22" t="s">
        <v>197</v>
      </c>
      <c r="V170" s="22"/>
      <c r="W170" s="22"/>
      <c r="X170" s="22" t="s">
        <v>3751</v>
      </c>
      <c r="Y170" s="22" t="s">
        <v>3687</v>
      </c>
      <c r="Z170" s="22">
        <v>8140</v>
      </c>
      <c r="AA170" s="563">
        <v>72019</v>
      </c>
      <c r="AB170" s="22">
        <v>6826739</v>
      </c>
      <c r="AC170" s="583" t="s">
        <v>2595</v>
      </c>
      <c r="AD170" s="22" t="s">
        <v>58</v>
      </c>
      <c r="AE170" s="915">
        <f t="shared" si="21"/>
        <v>5666666.666666667</v>
      </c>
      <c r="AF170" s="22" t="s">
        <v>197</v>
      </c>
      <c r="AG170" s="22"/>
      <c r="AH170" s="22"/>
      <c r="AI170" s="22" t="s">
        <v>3751</v>
      </c>
      <c r="AJ170" s="22" t="s">
        <v>3687</v>
      </c>
      <c r="AK170" s="22">
        <v>6680648</v>
      </c>
      <c r="AL170" s="564" t="s">
        <v>1324</v>
      </c>
      <c r="AM170" s="22" t="s">
        <v>24</v>
      </c>
      <c r="AN170" s="915">
        <f>T170</f>
        <v>5666666.666666667</v>
      </c>
      <c r="AO170" s="22" t="s">
        <v>217</v>
      </c>
      <c r="AP170" s="22"/>
      <c r="AQ170" s="22"/>
      <c r="AR170" s="22" t="s">
        <v>3756</v>
      </c>
      <c r="AS170" s="22" t="s">
        <v>3687</v>
      </c>
      <c r="AT170" s="30"/>
      <c r="AU170" s="30"/>
      <c r="AV170" s="30"/>
      <c r="AW170" s="808"/>
      <c r="AX170" s="30"/>
      <c r="AY170" s="30"/>
      <c r="AZ170" s="30"/>
      <c r="BA170" s="30"/>
      <c r="BB170" s="30"/>
      <c r="BC170" s="30"/>
      <c r="BD170" s="30"/>
      <c r="BE170" s="808"/>
      <c r="BF170" s="30"/>
      <c r="BG170" s="30"/>
      <c r="BH170" s="30"/>
      <c r="BI170" s="30"/>
      <c r="BJ170" s="30"/>
      <c r="BK170" s="30"/>
      <c r="BL170" s="30"/>
      <c r="BM170" s="30"/>
      <c r="BN170" s="30"/>
      <c r="BO170" s="30"/>
      <c r="BP170" s="30"/>
      <c r="BQ170" s="596" t="s">
        <v>3661</v>
      </c>
      <c r="BR170" s="596" t="s">
        <v>3662</v>
      </c>
      <c r="BS170" s="30" t="s">
        <v>2456</v>
      </c>
      <c r="BT170" s="21" t="s">
        <v>4427</v>
      </c>
      <c r="BU170" s="30" t="s">
        <v>4443</v>
      </c>
      <c r="BV170" s="21" t="s">
        <v>4427</v>
      </c>
      <c r="BW170" s="30" t="s">
        <v>2594</v>
      </c>
      <c r="BX170" s="21" t="s">
        <v>4427</v>
      </c>
      <c r="BY170" s="30"/>
      <c r="BZ170" s="30"/>
      <c r="CA170" s="30"/>
      <c r="CB170" s="30"/>
      <c r="CC170" s="30"/>
      <c r="CD170" s="30"/>
      <c r="CE170" s="30"/>
      <c r="CF170" s="30"/>
      <c r="CG170" s="30" t="s">
        <v>3375</v>
      </c>
      <c r="CH170" s="591" t="s">
        <v>4444</v>
      </c>
      <c r="CI170" s="736" t="s">
        <v>566</v>
      </c>
      <c r="CJ170" s="30" t="s">
        <v>3889</v>
      </c>
    </row>
    <row r="171" spans="1:91" s="882" customFormat="1" ht="72">
      <c r="A171" s="22">
        <v>10</v>
      </c>
      <c r="B171" s="602" t="s">
        <v>4387</v>
      </c>
      <c r="C171" s="596" t="s">
        <v>4445</v>
      </c>
      <c r="D171" s="21" t="s">
        <v>4446</v>
      </c>
      <c r="E171" s="22" t="s">
        <v>4390</v>
      </c>
      <c r="F171" s="22">
        <v>2023</v>
      </c>
      <c r="G171" s="22">
        <v>2023</v>
      </c>
      <c r="H171" s="22">
        <v>6</v>
      </c>
      <c r="I171" s="22" t="s">
        <v>4391</v>
      </c>
      <c r="J171" s="603">
        <v>6995000</v>
      </c>
      <c r="K171" s="22" t="s">
        <v>3472</v>
      </c>
      <c r="L171" s="22">
        <v>3</v>
      </c>
      <c r="M171" s="22" t="s">
        <v>3693</v>
      </c>
      <c r="N171" s="22" t="s">
        <v>9</v>
      </c>
      <c r="O171" s="22" t="s">
        <v>3686</v>
      </c>
      <c r="P171" s="22" t="s">
        <v>4392</v>
      </c>
      <c r="Q171" s="370" t="s">
        <v>4447</v>
      </c>
      <c r="R171" s="22" t="s">
        <v>43</v>
      </c>
      <c r="S171" s="564" t="s">
        <v>2959</v>
      </c>
      <c r="T171" s="1046">
        <f t="shared" si="22"/>
        <v>2331666.6666666665</v>
      </c>
      <c r="U171" s="22" t="s">
        <v>256</v>
      </c>
      <c r="V171" s="22"/>
      <c r="W171" s="22"/>
      <c r="X171" s="22" t="s">
        <v>3756</v>
      </c>
      <c r="Y171" s="22" t="s">
        <v>3687</v>
      </c>
      <c r="Z171" s="22">
        <v>8140</v>
      </c>
      <c r="AA171" s="563">
        <v>72019</v>
      </c>
      <c r="AB171" s="22" t="s">
        <v>4448</v>
      </c>
      <c r="AC171" s="583" t="s">
        <v>2986</v>
      </c>
      <c r="AD171" s="22" t="s">
        <v>377</v>
      </c>
      <c r="AE171" s="915">
        <f t="shared" si="21"/>
        <v>2331666.6666666665</v>
      </c>
      <c r="AF171" s="22" t="s">
        <v>217</v>
      </c>
      <c r="AG171" s="22"/>
      <c r="AH171" s="22"/>
      <c r="AI171" s="22" t="s">
        <v>3756</v>
      </c>
      <c r="AJ171" s="22" t="s">
        <v>3687</v>
      </c>
      <c r="AK171" s="22">
        <v>6778837</v>
      </c>
      <c r="AL171" s="564" t="s">
        <v>1267</v>
      </c>
      <c r="AM171" s="22" t="s">
        <v>136</v>
      </c>
      <c r="AN171" s="915">
        <f>T171</f>
        <v>2331666.6666666665</v>
      </c>
      <c r="AO171" s="22" t="s">
        <v>256</v>
      </c>
      <c r="AP171" s="22"/>
      <c r="AQ171" s="22"/>
      <c r="AR171" s="22" t="s">
        <v>3756</v>
      </c>
      <c r="AS171" s="22" t="s">
        <v>3687</v>
      </c>
      <c r="AT171" s="30"/>
      <c r="AU171" s="30"/>
      <c r="AV171" s="30"/>
      <c r="AW171" s="808"/>
      <c r="AX171" s="30"/>
      <c r="AY171" s="30"/>
      <c r="AZ171" s="30"/>
      <c r="BA171" s="30"/>
      <c r="BB171" s="30"/>
      <c r="BC171" s="30"/>
      <c r="BD171" s="30"/>
      <c r="BE171" s="808"/>
      <c r="BF171" s="30"/>
      <c r="BG171" s="30"/>
      <c r="BH171" s="30"/>
      <c r="BI171" s="30"/>
      <c r="BJ171" s="30"/>
      <c r="BK171" s="30"/>
      <c r="BL171" s="30"/>
      <c r="BM171" s="30"/>
      <c r="BN171" s="30"/>
      <c r="BO171" s="30"/>
      <c r="BP171" s="30"/>
      <c r="BQ171" s="596" t="s">
        <v>3661</v>
      </c>
      <c r="BR171" s="596" t="s">
        <v>3662</v>
      </c>
      <c r="BS171" s="30" t="s">
        <v>2977</v>
      </c>
      <c r="BT171" s="21" t="s">
        <v>4331</v>
      </c>
      <c r="BU171" s="30" t="s">
        <v>2979</v>
      </c>
      <c r="BV171" s="21" t="s">
        <v>4331</v>
      </c>
      <c r="BW171" s="30" t="s">
        <v>2978</v>
      </c>
      <c r="BX171" s="21" t="s">
        <v>4331</v>
      </c>
      <c r="BY171" s="30"/>
      <c r="BZ171" s="30"/>
      <c r="CA171" s="30"/>
      <c r="CB171" s="30"/>
      <c r="CC171" s="30"/>
      <c r="CD171" s="30"/>
      <c r="CE171" s="30"/>
      <c r="CF171" s="30"/>
      <c r="CG171" s="30" t="s">
        <v>4449</v>
      </c>
      <c r="CH171" s="591" t="s">
        <v>4450</v>
      </c>
      <c r="CI171" s="736"/>
      <c r="CJ171" s="30"/>
    </row>
    <row r="172" spans="1:91" s="6" customFormat="1" ht="60">
      <c r="A172" s="22">
        <v>11</v>
      </c>
      <c r="B172" s="602" t="s">
        <v>4387</v>
      </c>
      <c r="C172" s="596" t="s">
        <v>4451</v>
      </c>
      <c r="D172" s="21" t="s">
        <v>4452</v>
      </c>
      <c r="E172" s="22" t="s">
        <v>4390</v>
      </c>
      <c r="F172" s="22">
        <v>2023</v>
      </c>
      <c r="G172" s="22">
        <v>2023</v>
      </c>
      <c r="H172" s="22">
        <v>7</v>
      </c>
      <c r="I172" s="22" t="s">
        <v>4391</v>
      </c>
      <c r="J172" s="603">
        <v>6648000</v>
      </c>
      <c r="K172" s="22" t="s">
        <v>3472</v>
      </c>
      <c r="L172" s="22">
        <v>6</v>
      </c>
      <c r="M172" s="22" t="s">
        <v>3693</v>
      </c>
      <c r="N172" s="22" t="s">
        <v>9</v>
      </c>
      <c r="O172" s="22" t="s">
        <v>3686</v>
      </c>
      <c r="P172" s="22" t="s">
        <v>4392</v>
      </c>
      <c r="Q172" s="370" t="s">
        <v>4453</v>
      </c>
      <c r="R172" s="22" t="s">
        <v>49</v>
      </c>
      <c r="S172" s="564" t="s">
        <v>3018</v>
      </c>
      <c r="T172" s="1046">
        <f t="shared" si="22"/>
        <v>2216000</v>
      </c>
      <c r="U172" s="22" t="s">
        <v>3486</v>
      </c>
      <c r="V172" s="22" t="s">
        <v>217</v>
      </c>
      <c r="W172" s="22"/>
      <c r="X172" s="22" t="s">
        <v>3756</v>
      </c>
      <c r="Y172" s="22" t="s">
        <v>3687</v>
      </c>
      <c r="Z172" s="22">
        <v>8140</v>
      </c>
      <c r="AA172" s="563">
        <v>72019</v>
      </c>
      <c r="AB172" s="22">
        <v>6768348</v>
      </c>
      <c r="AC172" s="583" t="s">
        <v>2332</v>
      </c>
      <c r="AD172" s="22" t="s">
        <v>61</v>
      </c>
      <c r="AE172" s="915">
        <f t="shared" si="21"/>
        <v>2216000</v>
      </c>
      <c r="AF172" s="22" t="s">
        <v>256</v>
      </c>
      <c r="AG172" s="22"/>
      <c r="AH172" s="22"/>
      <c r="AI172" s="22" t="s">
        <v>3756</v>
      </c>
      <c r="AJ172" s="22" t="s">
        <v>3687</v>
      </c>
      <c r="AK172" s="370" t="s">
        <v>4454</v>
      </c>
      <c r="AL172" s="564" t="s">
        <v>2319</v>
      </c>
      <c r="AM172" s="22" t="s">
        <v>137</v>
      </c>
      <c r="AN172" s="915">
        <f>T172</f>
        <v>2216000</v>
      </c>
      <c r="AO172" s="22" t="s">
        <v>3486</v>
      </c>
      <c r="AP172" s="22"/>
      <c r="AQ172" s="22"/>
      <c r="AR172" s="22" t="s">
        <v>3756</v>
      </c>
      <c r="AS172" s="22" t="s">
        <v>3687</v>
      </c>
      <c r="AT172" s="30"/>
      <c r="AU172" s="30"/>
      <c r="AV172" s="30"/>
      <c r="AW172" s="808"/>
      <c r="AX172" s="30"/>
      <c r="AY172" s="30"/>
      <c r="AZ172" s="30"/>
      <c r="BA172" s="30"/>
      <c r="BB172" s="30"/>
      <c r="BC172" s="30"/>
      <c r="BD172" s="30"/>
      <c r="BE172" s="808"/>
      <c r="BF172" s="30"/>
      <c r="BG172" s="30"/>
      <c r="BH172" s="30"/>
      <c r="BI172" s="30"/>
      <c r="BJ172" s="30"/>
      <c r="BK172" s="30"/>
      <c r="BL172" s="30"/>
      <c r="BM172" s="30"/>
      <c r="BN172" s="30"/>
      <c r="BO172" s="30"/>
      <c r="BP172" s="30"/>
      <c r="BQ172" s="596" t="s">
        <v>3661</v>
      </c>
      <c r="BR172" s="596" t="s">
        <v>3662</v>
      </c>
      <c r="BS172" s="30" t="s">
        <v>4455</v>
      </c>
      <c r="BT172" s="21"/>
      <c r="BU172" s="30" t="s">
        <v>3495</v>
      </c>
      <c r="BV172" s="30"/>
      <c r="BW172" s="30"/>
      <c r="BX172" s="21"/>
      <c r="BY172" s="30"/>
      <c r="BZ172" s="30"/>
      <c r="CA172" s="30"/>
      <c r="CB172" s="30"/>
      <c r="CC172" s="30"/>
      <c r="CD172" s="30"/>
      <c r="CE172" s="30"/>
      <c r="CF172" s="30"/>
      <c r="CG172" s="30" t="s">
        <v>3375</v>
      </c>
      <c r="CH172" s="591" t="s">
        <v>4208</v>
      </c>
      <c r="CI172" s="736"/>
      <c r="CJ172" s="30"/>
    </row>
    <row r="173" spans="1:91" s="6" customFormat="1" ht="72">
      <c r="A173" s="22">
        <v>12</v>
      </c>
      <c r="B173" s="602" t="s">
        <v>4387</v>
      </c>
      <c r="C173" s="596" t="s">
        <v>4456</v>
      </c>
      <c r="D173" s="21" t="s">
        <v>4457</v>
      </c>
      <c r="E173" s="22" t="s">
        <v>4293</v>
      </c>
      <c r="F173" s="22">
        <v>2023</v>
      </c>
      <c r="G173" s="22">
        <v>2023</v>
      </c>
      <c r="H173" s="22">
        <v>7</v>
      </c>
      <c r="I173" s="22" t="s">
        <v>4422</v>
      </c>
      <c r="J173" s="603">
        <v>15500000</v>
      </c>
      <c r="K173" s="22" t="s">
        <v>3472</v>
      </c>
      <c r="L173" s="22">
        <v>3</v>
      </c>
      <c r="M173" s="22" t="s">
        <v>3693</v>
      </c>
      <c r="N173" s="22" t="s">
        <v>9</v>
      </c>
      <c r="O173" s="22" t="s">
        <v>3686</v>
      </c>
      <c r="P173" s="22" t="s">
        <v>4392</v>
      </c>
      <c r="Q173" s="22">
        <v>6727245</v>
      </c>
      <c r="R173" s="22" t="s">
        <v>95</v>
      </c>
      <c r="S173" s="564" t="s">
        <v>2177</v>
      </c>
      <c r="T173" s="1046">
        <f t="shared" ref="T173:T174" si="24">J173/2</f>
        <v>7750000</v>
      </c>
      <c r="U173" s="22" t="s">
        <v>3486</v>
      </c>
      <c r="V173" s="22"/>
      <c r="W173" s="22"/>
      <c r="X173" s="22" t="s">
        <v>3756</v>
      </c>
      <c r="Y173" s="22" t="s">
        <v>3687</v>
      </c>
      <c r="Z173" s="22">
        <v>8140</v>
      </c>
      <c r="AA173" s="563">
        <v>72019</v>
      </c>
      <c r="AB173" s="22">
        <v>6663582</v>
      </c>
      <c r="AC173" s="583" t="s">
        <v>1956</v>
      </c>
      <c r="AD173" s="22" t="s">
        <v>94</v>
      </c>
      <c r="AE173" s="915">
        <f t="shared" si="21"/>
        <v>7750000</v>
      </c>
      <c r="AF173" s="22" t="s">
        <v>169</v>
      </c>
      <c r="AG173" s="22"/>
      <c r="AH173" s="22"/>
      <c r="AI173" s="22" t="s">
        <v>3751</v>
      </c>
      <c r="AJ173" s="22" t="s">
        <v>3687</v>
      </c>
      <c r="AK173" s="22"/>
      <c r="AL173" s="584"/>
      <c r="AM173" s="22"/>
      <c r="AN173" s="915"/>
      <c r="AO173" s="30"/>
      <c r="AP173" s="30"/>
      <c r="AQ173" s="30"/>
      <c r="AR173" s="30"/>
      <c r="AS173" s="30"/>
      <c r="AT173" s="30"/>
      <c r="AU173" s="30"/>
      <c r="AV173" s="30"/>
      <c r="AW173" s="808"/>
      <c r="AX173" s="30"/>
      <c r="AY173" s="30"/>
      <c r="AZ173" s="30"/>
      <c r="BA173" s="30"/>
      <c r="BB173" s="30"/>
      <c r="BC173" s="30"/>
      <c r="BD173" s="30"/>
      <c r="BE173" s="808"/>
      <c r="BF173" s="30"/>
      <c r="BG173" s="30"/>
      <c r="BH173" s="30"/>
      <c r="BI173" s="30"/>
      <c r="BJ173" s="30"/>
      <c r="BK173" s="30"/>
      <c r="BL173" s="30"/>
      <c r="BM173" s="30"/>
      <c r="BN173" s="30"/>
      <c r="BO173" s="30"/>
      <c r="BP173" s="30"/>
      <c r="BQ173" s="596" t="s">
        <v>3661</v>
      </c>
      <c r="BR173" s="596" t="s">
        <v>3662</v>
      </c>
      <c r="BS173" s="30" t="s">
        <v>3028</v>
      </c>
      <c r="BT173" s="21" t="s">
        <v>4458</v>
      </c>
      <c r="BU173" s="30" t="s">
        <v>4459</v>
      </c>
      <c r="BV173" s="21" t="s">
        <v>4458</v>
      </c>
      <c r="BW173" s="30" t="s">
        <v>4460</v>
      </c>
      <c r="BX173" s="21" t="s">
        <v>4458</v>
      </c>
      <c r="BY173" s="30"/>
      <c r="BZ173" s="30"/>
      <c r="CA173" s="30"/>
      <c r="CB173" s="30"/>
      <c r="CC173" s="30"/>
      <c r="CD173" s="30"/>
      <c r="CE173" s="30"/>
      <c r="CF173" s="30"/>
      <c r="CG173" s="30" t="s">
        <v>4411</v>
      </c>
      <c r="CH173" s="30"/>
      <c r="CI173" s="736" t="s">
        <v>4461</v>
      </c>
      <c r="CJ173" s="30"/>
    </row>
    <row r="174" spans="1:91" s="6" customFormat="1" ht="48">
      <c r="A174" s="22">
        <v>13</v>
      </c>
      <c r="B174" s="602" t="s">
        <v>4387</v>
      </c>
      <c r="C174" s="596" t="s">
        <v>4462</v>
      </c>
      <c r="D174" s="21" t="s">
        <v>4463</v>
      </c>
      <c r="E174" s="22" t="s">
        <v>4390</v>
      </c>
      <c r="F174" s="22">
        <v>2023</v>
      </c>
      <c r="G174" s="22">
        <v>2023</v>
      </c>
      <c r="H174" s="22">
        <v>7</v>
      </c>
      <c r="I174" s="22" t="s">
        <v>4400</v>
      </c>
      <c r="J174" s="603">
        <v>6700000</v>
      </c>
      <c r="K174" s="22" t="s">
        <v>3472</v>
      </c>
      <c r="L174" s="22">
        <v>3</v>
      </c>
      <c r="M174" s="22" t="s">
        <v>3693</v>
      </c>
      <c r="N174" s="22" t="s">
        <v>9</v>
      </c>
      <c r="O174" s="22" t="s">
        <v>3686</v>
      </c>
      <c r="P174" s="22" t="s">
        <v>4392</v>
      </c>
      <c r="Q174" s="22">
        <v>6767777</v>
      </c>
      <c r="R174" s="22" t="s">
        <v>41</v>
      </c>
      <c r="S174" s="564" t="s">
        <v>2961</v>
      </c>
      <c r="T174" s="1046">
        <f t="shared" si="24"/>
        <v>3350000</v>
      </c>
      <c r="U174" s="22" t="s">
        <v>256</v>
      </c>
      <c r="V174" s="22"/>
      <c r="W174" s="22"/>
      <c r="X174" s="22" t="s">
        <v>3756</v>
      </c>
      <c r="Y174" s="22" t="s">
        <v>3687</v>
      </c>
      <c r="Z174" s="22">
        <v>8140</v>
      </c>
      <c r="AA174" s="563">
        <v>72019</v>
      </c>
      <c r="AB174" s="370" t="s">
        <v>4393</v>
      </c>
      <c r="AC174" s="583" t="s">
        <v>2960</v>
      </c>
      <c r="AD174" s="22" t="s">
        <v>390</v>
      </c>
      <c r="AE174" s="915">
        <f t="shared" si="21"/>
        <v>3350000</v>
      </c>
      <c r="AF174" s="22" t="s">
        <v>256</v>
      </c>
      <c r="AG174" s="22"/>
      <c r="AH174" s="22"/>
      <c r="AI174" s="22" t="s">
        <v>3756</v>
      </c>
      <c r="AJ174" s="22" t="s">
        <v>3687</v>
      </c>
      <c r="AK174" s="22"/>
      <c r="AL174" s="584"/>
      <c r="AM174" s="22"/>
      <c r="AN174" s="915"/>
      <c r="AO174" s="30"/>
      <c r="AP174" s="30"/>
      <c r="AQ174" s="30"/>
      <c r="AR174" s="30"/>
      <c r="AS174" s="30"/>
      <c r="AT174" s="30"/>
      <c r="AU174" s="30"/>
      <c r="AV174" s="30"/>
      <c r="AW174" s="808"/>
      <c r="AX174" s="30"/>
      <c r="AY174" s="30"/>
      <c r="AZ174" s="30"/>
      <c r="BA174" s="30"/>
      <c r="BB174" s="30"/>
      <c r="BC174" s="30"/>
      <c r="BD174" s="30"/>
      <c r="BE174" s="808"/>
      <c r="BF174" s="30"/>
      <c r="BG174" s="30"/>
      <c r="BH174" s="30"/>
      <c r="BI174" s="30"/>
      <c r="BJ174" s="30"/>
      <c r="BK174" s="30"/>
      <c r="BL174" s="30"/>
      <c r="BM174" s="30"/>
      <c r="BN174" s="30"/>
      <c r="BO174" s="30"/>
      <c r="BP174" s="30"/>
      <c r="BQ174" s="596" t="s">
        <v>3661</v>
      </c>
      <c r="BR174" s="596" t="s">
        <v>3662</v>
      </c>
      <c r="BS174" s="30" t="s">
        <v>2967</v>
      </c>
      <c r="BT174" s="21" t="s">
        <v>4331</v>
      </c>
      <c r="BU174" s="30" t="s">
        <v>2968</v>
      </c>
      <c r="BV174" s="21" t="s">
        <v>4331</v>
      </c>
      <c r="BW174" s="30" t="s">
        <v>2969</v>
      </c>
      <c r="BX174" s="21" t="s">
        <v>4331</v>
      </c>
      <c r="BY174" s="30"/>
      <c r="BZ174" s="30"/>
      <c r="CA174" s="30"/>
      <c r="CB174" s="30"/>
      <c r="CC174" s="30"/>
      <c r="CD174" s="30"/>
      <c r="CE174" s="30"/>
      <c r="CF174" s="30"/>
      <c r="CG174" s="453" t="s">
        <v>4464</v>
      </c>
      <c r="CH174" s="1074" t="s">
        <v>4439</v>
      </c>
      <c r="CI174" s="1073" t="s">
        <v>3778</v>
      </c>
      <c r="CJ174" s="30"/>
    </row>
    <row r="175" spans="1:91" s="886" customFormat="1" ht="72">
      <c r="A175" s="609">
        <v>14</v>
      </c>
      <c r="B175" s="602" t="s">
        <v>4387</v>
      </c>
      <c r="C175" s="596" t="s">
        <v>4465</v>
      </c>
      <c r="D175" s="560" t="s">
        <v>4466</v>
      </c>
      <c r="E175" s="609" t="s">
        <v>4390</v>
      </c>
      <c r="F175" s="609">
        <v>2023</v>
      </c>
      <c r="G175" s="609">
        <v>2023</v>
      </c>
      <c r="H175" s="609">
        <v>12</v>
      </c>
      <c r="I175" s="609" t="s">
        <v>4422</v>
      </c>
      <c r="J175" s="610">
        <v>6000000</v>
      </c>
      <c r="K175" s="609" t="s">
        <v>3472</v>
      </c>
      <c r="L175" s="609">
        <v>3</v>
      </c>
      <c r="M175" s="609" t="s">
        <v>3693</v>
      </c>
      <c r="N175" s="22" t="s">
        <v>9</v>
      </c>
      <c r="O175" s="609" t="s">
        <v>3686</v>
      </c>
      <c r="P175" s="609" t="s">
        <v>4392</v>
      </c>
      <c r="Q175" s="1095" t="s">
        <v>4467</v>
      </c>
      <c r="R175" s="609" t="s">
        <v>44</v>
      </c>
      <c r="S175" s="611" t="s">
        <v>2297</v>
      </c>
      <c r="T175" s="1096">
        <f>J175/3</f>
        <v>2000000</v>
      </c>
      <c r="U175" s="609" t="s">
        <v>217</v>
      </c>
      <c r="V175" s="609"/>
      <c r="W175" s="609"/>
      <c r="X175" s="609" t="s">
        <v>3756</v>
      </c>
      <c r="Y175" s="609" t="s">
        <v>3687</v>
      </c>
      <c r="Z175" s="609">
        <v>8140</v>
      </c>
      <c r="AA175" s="1097">
        <v>72019</v>
      </c>
      <c r="AB175" s="609">
        <v>6787771</v>
      </c>
      <c r="AC175" s="613" t="s">
        <v>1964</v>
      </c>
      <c r="AD175" s="609" t="s">
        <v>347</v>
      </c>
      <c r="AE175" s="1098">
        <f t="shared" si="21"/>
        <v>2000000</v>
      </c>
      <c r="AF175" s="609" t="s">
        <v>217</v>
      </c>
      <c r="AG175" s="609"/>
      <c r="AH175" s="609"/>
      <c r="AI175" s="609" t="s">
        <v>3756</v>
      </c>
      <c r="AJ175" s="609" t="s">
        <v>3687</v>
      </c>
      <c r="AK175" s="1095" t="s">
        <v>4423</v>
      </c>
      <c r="AL175" s="611" t="s">
        <v>2298</v>
      </c>
      <c r="AM175" s="609" t="s">
        <v>48</v>
      </c>
      <c r="AN175" s="1098">
        <f>T175</f>
        <v>2000000</v>
      </c>
      <c r="AO175" s="609" t="s">
        <v>217</v>
      </c>
      <c r="AP175" s="609"/>
      <c r="AQ175" s="609"/>
      <c r="AR175" s="609" t="s">
        <v>3756</v>
      </c>
      <c r="AS175" s="609" t="s">
        <v>3687</v>
      </c>
      <c r="AT175" s="256"/>
      <c r="AU175" s="256"/>
      <c r="AV175" s="256"/>
      <c r="AW175" s="1099"/>
      <c r="AX175" s="256"/>
      <c r="AY175" s="256"/>
      <c r="AZ175" s="256"/>
      <c r="BA175" s="256"/>
      <c r="BB175" s="256"/>
      <c r="BC175" s="256"/>
      <c r="BD175" s="256"/>
      <c r="BE175" s="1099"/>
      <c r="BF175" s="256"/>
      <c r="BG175" s="256"/>
      <c r="BH175" s="256"/>
      <c r="BI175" s="256"/>
      <c r="BJ175" s="256"/>
      <c r="BK175" s="256"/>
      <c r="BL175" s="256"/>
      <c r="BM175" s="256"/>
      <c r="BN175" s="256"/>
      <c r="BO175" s="256"/>
      <c r="BP175" s="256"/>
      <c r="BQ175" s="596" t="s">
        <v>3661</v>
      </c>
      <c r="BR175" s="596" t="s">
        <v>3662</v>
      </c>
      <c r="BS175" s="256" t="s">
        <v>4468</v>
      </c>
      <c r="BT175" s="256" t="s">
        <v>4301</v>
      </c>
      <c r="BU175" s="256" t="s">
        <v>3294</v>
      </c>
      <c r="BV175" s="256" t="s">
        <v>4301</v>
      </c>
      <c r="BW175" s="256" t="s">
        <v>4469</v>
      </c>
      <c r="BX175" s="256" t="s">
        <v>4301</v>
      </c>
      <c r="BY175" s="256"/>
      <c r="BZ175" s="256"/>
      <c r="CA175" s="256"/>
      <c r="CB175" s="256"/>
      <c r="CC175" s="256"/>
      <c r="CD175" s="256"/>
      <c r="CE175" s="256"/>
      <c r="CF175" s="256"/>
      <c r="CG175" s="256" t="s">
        <v>4470</v>
      </c>
      <c r="CH175" s="256" t="s">
        <v>4471</v>
      </c>
      <c r="CI175" s="740"/>
      <c r="CJ175" s="256"/>
    </row>
    <row r="176" spans="1:91" s="6" customFormat="1" ht="36">
      <c r="A176" s="22">
        <v>15</v>
      </c>
      <c r="B176" s="602" t="s">
        <v>4472</v>
      </c>
      <c r="C176" s="596" t="s">
        <v>4473</v>
      </c>
      <c r="D176" s="21" t="s">
        <v>4474</v>
      </c>
      <c r="E176" s="22" t="s">
        <v>99</v>
      </c>
      <c r="F176" s="22">
        <v>2023</v>
      </c>
      <c r="G176" s="22">
        <v>2023</v>
      </c>
      <c r="H176" s="22">
        <v>7</v>
      </c>
      <c r="I176" s="22" t="s">
        <v>4475</v>
      </c>
      <c r="J176" s="603">
        <v>3000000</v>
      </c>
      <c r="K176" s="22" t="s">
        <v>3472</v>
      </c>
      <c r="L176" s="22" t="s">
        <v>1230</v>
      </c>
      <c r="M176" s="22" t="s">
        <v>3693</v>
      </c>
      <c r="N176" s="22" t="s">
        <v>9</v>
      </c>
      <c r="O176" s="22" t="s">
        <v>3686</v>
      </c>
      <c r="P176" s="22" t="s">
        <v>4392</v>
      </c>
      <c r="Q176" s="22">
        <v>6727245</v>
      </c>
      <c r="R176" s="22" t="s">
        <v>95</v>
      </c>
      <c r="S176" s="564" t="s">
        <v>2177</v>
      </c>
      <c r="T176" s="1046">
        <f>J176/1</f>
        <v>3000000</v>
      </c>
      <c r="U176" s="22" t="s">
        <v>3486</v>
      </c>
      <c r="V176" s="22"/>
      <c r="W176" s="22"/>
      <c r="X176" s="22" t="s">
        <v>3756</v>
      </c>
      <c r="Y176" s="22" t="s">
        <v>3687</v>
      </c>
      <c r="Z176" s="22">
        <v>8140</v>
      </c>
      <c r="AA176" s="563">
        <v>72019</v>
      </c>
      <c r="AB176" s="22"/>
      <c r="AC176" s="563"/>
      <c r="AD176" s="22"/>
      <c r="AE176" s="915"/>
      <c r="AF176" s="22"/>
      <c r="AG176" s="22"/>
      <c r="AH176" s="22"/>
      <c r="AI176" s="22"/>
      <c r="AJ176" s="30"/>
      <c r="AK176" s="22"/>
      <c r="AL176" s="584"/>
      <c r="AM176" s="22"/>
      <c r="AN176" s="915"/>
      <c r="AO176" s="30"/>
      <c r="AP176" s="30"/>
      <c r="AQ176" s="30"/>
      <c r="AR176" s="30"/>
      <c r="AS176" s="30"/>
      <c r="AT176" s="30"/>
      <c r="AU176" s="30"/>
      <c r="AV176" s="30"/>
      <c r="AW176" s="808"/>
      <c r="AX176" s="30"/>
      <c r="AY176" s="30"/>
      <c r="AZ176" s="30"/>
      <c r="BA176" s="30"/>
      <c r="BB176" s="30"/>
      <c r="BC176" s="30"/>
      <c r="BD176" s="30"/>
      <c r="BE176" s="808"/>
      <c r="BF176" s="30"/>
      <c r="BG176" s="30"/>
      <c r="BH176" s="30"/>
      <c r="BI176" s="30"/>
      <c r="BJ176" s="30"/>
      <c r="BK176" s="30"/>
      <c r="BL176" s="30"/>
      <c r="BM176" s="30"/>
      <c r="BN176" s="30"/>
      <c r="BO176" s="30"/>
      <c r="BP176" s="30"/>
      <c r="BQ176" s="596" t="s">
        <v>3661</v>
      </c>
      <c r="BR176" s="596" t="s">
        <v>3662</v>
      </c>
      <c r="BS176" s="30"/>
      <c r="BT176" s="30"/>
      <c r="BU176" s="30"/>
      <c r="BV176" s="30"/>
      <c r="BW176" s="30"/>
      <c r="BX176" s="30"/>
      <c r="BY176" s="30"/>
      <c r="BZ176" s="30"/>
      <c r="CA176" s="30"/>
      <c r="CB176" s="30"/>
      <c r="CC176" s="30"/>
      <c r="CD176" s="30"/>
      <c r="CE176" s="30"/>
      <c r="CF176" s="30"/>
      <c r="CG176" s="30" t="s">
        <v>4476</v>
      </c>
      <c r="CH176" s="30"/>
      <c r="CI176" s="736"/>
      <c r="CJ176" s="30"/>
    </row>
    <row r="177" spans="1:88" s="882" customFormat="1" ht="38.25" customHeight="1">
      <c r="A177" s="22">
        <v>16</v>
      </c>
      <c r="B177" s="602" t="s">
        <v>4472</v>
      </c>
      <c r="C177" s="596" t="s">
        <v>4477</v>
      </c>
      <c r="D177" s="21" t="s">
        <v>4478</v>
      </c>
      <c r="E177" s="22" t="s">
        <v>99</v>
      </c>
      <c r="F177" s="22">
        <v>2023</v>
      </c>
      <c r="G177" s="22">
        <v>2023</v>
      </c>
      <c r="H177" s="22">
        <v>7</v>
      </c>
      <c r="I177" s="22" t="s">
        <v>4479</v>
      </c>
      <c r="J177" s="603">
        <v>3000000</v>
      </c>
      <c r="K177" s="22" t="s">
        <v>3472</v>
      </c>
      <c r="L177" s="22" t="s">
        <v>1230</v>
      </c>
      <c r="M177" s="22" t="s">
        <v>3693</v>
      </c>
      <c r="N177" s="22" t="s">
        <v>9</v>
      </c>
      <c r="O177" s="22" t="s">
        <v>3686</v>
      </c>
      <c r="P177" s="22" t="s">
        <v>4392</v>
      </c>
      <c r="Q177" s="22">
        <v>6680628</v>
      </c>
      <c r="R177" s="22" t="s">
        <v>89</v>
      </c>
      <c r="S177" s="564" t="s">
        <v>1295</v>
      </c>
      <c r="T177" s="1046">
        <f>J177/5</f>
        <v>600000</v>
      </c>
      <c r="U177" s="22" t="s">
        <v>207</v>
      </c>
      <c r="V177" s="22"/>
      <c r="W177" s="22"/>
      <c r="X177" s="22" t="s">
        <v>3756</v>
      </c>
      <c r="Y177" s="22" t="s">
        <v>3687</v>
      </c>
      <c r="Z177" s="22">
        <v>8140</v>
      </c>
      <c r="AA177" s="563">
        <v>72019</v>
      </c>
      <c r="AB177" s="22">
        <v>6826699</v>
      </c>
      <c r="AC177" s="583" t="s">
        <v>2193</v>
      </c>
      <c r="AD177" s="22" t="s">
        <v>40</v>
      </c>
      <c r="AE177" s="915">
        <f t="shared" ref="AE177:AE182" si="25">T177</f>
        <v>600000</v>
      </c>
      <c r="AF177" s="22" t="s">
        <v>217</v>
      </c>
      <c r="AG177" s="22"/>
      <c r="AH177" s="22"/>
      <c r="AI177" s="22" t="s">
        <v>3756</v>
      </c>
      <c r="AJ177" s="22" t="s">
        <v>3687</v>
      </c>
      <c r="AK177" s="370" t="s">
        <v>4480</v>
      </c>
      <c r="AL177" s="564" t="s">
        <v>2192</v>
      </c>
      <c r="AM177" s="22" t="s">
        <v>1063</v>
      </c>
      <c r="AN177" s="915">
        <f t="shared" ref="AN177:AN182" si="26">T177</f>
        <v>600000</v>
      </c>
      <c r="AO177" s="609" t="s">
        <v>217</v>
      </c>
      <c r="AP177" s="609"/>
      <c r="AQ177" s="609"/>
      <c r="AR177" s="22" t="s">
        <v>3756</v>
      </c>
      <c r="AS177" s="22" t="s">
        <v>3687</v>
      </c>
      <c r="AT177" s="1058" t="s">
        <v>4423</v>
      </c>
      <c r="AU177" s="564" t="s">
        <v>2298</v>
      </c>
      <c r="AV177" s="22" t="s">
        <v>48</v>
      </c>
      <c r="AW177" s="915">
        <f>T177</f>
        <v>600000</v>
      </c>
      <c r="AX177" s="22" t="s">
        <v>217</v>
      </c>
      <c r="AY177" s="22"/>
      <c r="AZ177" s="22" t="s">
        <v>3756</v>
      </c>
      <c r="BA177" s="22" t="s">
        <v>3687</v>
      </c>
      <c r="BB177" s="370" t="s">
        <v>4467</v>
      </c>
      <c r="BC177" s="564" t="s">
        <v>2297</v>
      </c>
      <c r="BD177" s="22" t="s">
        <v>44</v>
      </c>
      <c r="BE177" s="915">
        <f>T177</f>
        <v>600000</v>
      </c>
      <c r="BF177" s="22" t="s">
        <v>217</v>
      </c>
      <c r="BG177" s="22"/>
      <c r="BH177" s="22" t="s">
        <v>3756</v>
      </c>
      <c r="BI177" s="22" t="s">
        <v>3687</v>
      </c>
      <c r="BJ177" s="30"/>
      <c r="BK177" s="30"/>
      <c r="BL177" s="30"/>
      <c r="BM177" s="30"/>
      <c r="BN177" s="30"/>
      <c r="BO177" s="30"/>
      <c r="BP177" s="30"/>
      <c r="BQ177" s="596" t="s">
        <v>3661</v>
      </c>
      <c r="BR177" s="596" t="s">
        <v>3662</v>
      </c>
      <c r="BS177" s="30"/>
      <c r="BT177" s="30"/>
      <c r="BU177" s="30"/>
      <c r="BV177" s="30"/>
      <c r="BW177" s="30"/>
      <c r="BX177" s="30"/>
      <c r="BY177" s="30"/>
      <c r="BZ177" s="30"/>
      <c r="CA177" s="30"/>
      <c r="CB177" s="30"/>
      <c r="CC177" s="30"/>
      <c r="CD177" s="30"/>
      <c r="CE177" s="30"/>
      <c r="CF177" s="30"/>
      <c r="CG177" s="30" t="s">
        <v>4476</v>
      </c>
      <c r="CH177" s="30"/>
      <c r="CI177" s="736"/>
      <c r="CJ177" s="30"/>
    </row>
    <row r="178" spans="1:88" s="882" customFormat="1" ht="36">
      <c r="A178" s="22">
        <v>17</v>
      </c>
      <c r="B178" s="602" t="s">
        <v>4472</v>
      </c>
      <c r="C178" s="596" t="s">
        <v>4481</v>
      </c>
      <c r="D178" s="21" t="s">
        <v>4482</v>
      </c>
      <c r="E178" s="22" t="s">
        <v>99</v>
      </c>
      <c r="F178" s="22">
        <v>2023</v>
      </c>
      <c r="G178" s="22">
        <v>2023</v>
      </c>
      <c r="H178" s="22">
        <v>7</v>
      </c>
      <c r="I178" s="22" t="s">
        <v>4391</v>
      </c>
      <c r="J178" s="603">
        <v>3000000</v>
      </c>
      <c r="K178" s="22" t="s">
        <v>3472</v>
      </c>
      <c r="L178" s="22" t="s">
        <v>1230</v>
      </c>
      <c r="M178" s="22" t="s">
        <v>3693</v>
      </c>
      <c r="N178" s="22" t="s">
        <v>9</v>
      </c>
      <c r="O178" s="22" t="s">
        <v>3686</v>
      </c>
      <c r="P178" s="22" t="s">
        <v>4392</v>
      </c>
      <c r="Q178" s="370" t="s">
        <v>4483</v>
      </c>
      <c r="R178" s="22" t="s">
        <v>98</v>
      </c>
      <c r="S178" s="370" t="s">
        <v>1265</v>
      </c>
      <c r="T178" s="1046">
        <f>J178/4</f>
        <v>750000</v>
      </c>
      <c r="U178" s="22" t="s">
        <v>217</v>
      </c>
      <c r="V178" s="22"/>
      <c r="W178" s="22"/>
      <c r="X178" s="22" t="s">
        <v>3756</v>
      </c>
      <c r="Y178" s="22" t="s">
        <v>3687</v>
      </c>
      <c r="Z178" s="22">
        <v>8140</v>
      </c>
      <c r="AA178" s="563">
        <v>72019</v>
      </c>
      <c r="AB178" s="370" t="s">
        <v>4423</v>
      </c>
      <c r="AC178" s="564" t="s">
        <v>2298</v>
      </c>
      <c r="AD178" s="22" t="s">
        <v>48</v>
      </c>
      <c r="AE178" s="915">
        <f t="shared" si="25"/>
        <v>750000</v>
      </c>
      <c r="AF178" s="22" t="s">
        <v>217</v>
      </c>
      <c r="AG178" s="22"/>
      <c r="AH178" s="22"/>
      <c r="AI178" s="22" t="s">
        <v>3756</v>
      </c>
      <c r="AJ178" s="22" t="s">
        <v>3687</v>
      </c>
      <c r="AK178" s="370" t="s">
        <v>4467</v>
      </c>
      <c r="AL178" s="564" t="s">
        <v>2297</v>
      </c>
      <c r="AM178" s="22" t="s">
        <v>44</v>
      </c>
      <c r="AN178" s="915">
        <f t="shared" si="26"/>
        <v>750000</v>
      </c>
      <c r="AO178" s="609" t="s">
        <v>217</v>
      </c>
      <c r="AP178" s="609"/>
      <c r="AQ178" s="609"/>
      <c r="AR178" s="22" t="s">
        <v>3756</v>
      </c>
      <c r="AS178" s="22" t="s">
        <v>3687</v>
      </c>
      <c r="AT178" s="22" t="s">
        <v>4448</v>
      </c>
      <c r="AU178" s="583" t="s">
        <v>2986</v>
      </c>
      <c r="AV178" s="22" t="s">
        <v>377</v>
      </c>
      <c r="AW178" s="915">
        <f>T178</f>
        <v>750000</v>
      </c>
      <c r="AX178" s="22" t="s">
        <v>217</v>
      </c>
      <c r="AY178" s="22"/>
      <c r="AZ178" s="22" t="s">
        <v>3756</v>
      </c>
      <c r="BA178" s="22" t="s">
        <v>3687</v>
      </c>
      <c r="BB178" s="30"/>
      <c r="BC178" s="30"/>
      <c r="BD178" s="30"/>
      <c r="BE178" s="808"/>
      <c r="BF178" s="30"/>
      <c r="BG178" s="30"/>
      <c r="BH178" s="30"/>
      <c r="BI178" s="30"/>
      <c r="BJ178" s="30"/>
      <c r="BK178" s="30"/>
      <c r="BL178" s="30"/>
      <c r="BM178" s="30"/>
      <c r="BN178" s="30"/>
      <c r="BO178" s="30"/>
      <c r="BP178" s="30"/>
      <c r="BQ178" s="596" t="s">
        <v>3661</v>
      </c>
      <c r="BR178" s="596" t="s">
        <v>3662</v>
      </c>
      <c r="BS178" s="30"/>
      <c r="BT178" s="30"/>
      <c r="BU178" s="30"/>
      <c r="BV178" s="30"/>
      <c r="BW178" s="30"/>
      <c r="BX178" s="30"/>
      <c r="BY178" s="30"/>
      <c r="BZ178" s="30"/>
      <c r="CA178" s="30"/>
      <c r="CB178" s="30"/>
      <c r="CC178" s="30"/>
      <c r="CD178" s="30"/>
      <c r="CE178" s="30"/>
      <c r="CF178" s="30"/>
      <c r="CG178" s="30" t="s">
        <v>4476</v>
      </c>
      <c r="CH178" s="30"/>
      <c r="CI178" s="736"/>
      <c r="CJ178" s="30"/>
    </row>
    <row r="179" spans="1:88" s="6" customFormat="1" ht="60">
      <c r="A179" s="22">
        <v>18</v>
      </c>
      <c r="B179" s="602" t="s">
        <v>4484</v>
      </c>
      <c r="C179" s="596" t="s">
        <v>4485</v>
      </c>
      <c r="D179" s="21" t="s">
        <v>4486</v>
      </c>
      <c r="E179" s="22" t="s">
        <v>90</v>
      </c>
      <c r="F179" s="22">
        <v>2023</v>
      </c>
      <c r="G179" s="22">
        <v>2023</v>
      </c>
      <c r="H179" s="22">
        <v>12</v>
      </c>
      <c r="I179" s="22" t="s">
        <v>4487</v>
      </c>
      <c r="J179" s="603">
        <v>100000000</v>
      </c>
      <c r="K179" s="22" t="s">
        <v>3472</v>
      </c>
      <c r="L179" s="22">
        <v>5</v>
      </c>
      <c r="M179" s="22" t="s">
        <v>4488</v>
      </c>
      <c r="N179" s="22" t="s">
        <v>9</v>
      </c>
      <c r="O179" s="22" t="s">
        <v>3686</v>
      </c>
      <c r="P179" s="22" t="s">
        <v>4392</v>
      </c>
      <c r="Q179" s="22">
        <v>6680633</v>
      </c>
      <c r="R179" s="22" t="s">
        <v>25</v>
      </c>
      <c r="S179" s="564" t="s">
        <v>3791</v>
      </c>
      <c r="T179" s="1046">
        <f>J179/3</f>
        <v>33333333.333333332</v>
      </c>
      <c r="U179" s="22" t="s">
        <v>179</v>
      </c>
      <c r="V179" s="22" t="s">
        <v>217</v>
      </c>
      <c r="W179" s="22"/>
      <c r="X179" s="22" t="s">
        <v>3756</v>
      </c>
      <c r="Y179" s="22" t="s">
        <v>3687</v>
      </c>
      <c r="Z179" s="22">
        <v>8140</v>
      </c>
      <c r="AA179" s="563">
        <v>72019</v>
      </c>
      <c r="AB179" s="370" t="s">
        <v>4489</v>
      </c>
      <c r="AC179" s="583" t="s">
        <v>2011</v>
      </c>
      <c r="AD179" s="22" t="s">
        <v>131</v>
      </c>
      <c r="AE179" s="915">
        <f t="shared" si="25"/>
        <v>33333333.333333332</v>
      </c>
      <c r="AF179" s="22" t="s">
        <v>4490</v>
      </c>
      <c r="AG179" s="22"/>
      <c r="AH179" s="22"/>
      <c r="AI179" s="22" t="s">
        <v>3756</v>
      </c>
      <c r="AJ179" s="22" t="s">
        <v>3687</v>
      </c>
      <c r="AK179" s="22">
        <v>6682174</v>
      </c>
      <c r="AL179" s="584" t="s">
        <v>2573</v>
      </c>
      <c r="AM179" s="22" t="s">
        <v>27</v>
      </c>
      <c r="AN179" s="915">
        <f t="shared" si="26"/>
        <v>33333333.333333332</v>
      </c>
      <c r="AO179" s="22" t="s">
        <v>179</v>
      </c>
      <c r="AP179" s="22"/>
      <c r="AQ179" s="22"/>
      <c r="AR179" s="22" t="s">
        <v>3756</v>
      </c>
      <c r="AS179" s="22" t="s">
        <v>3687</v>
      </c>
      <c r="AT179" s="30"/>
      <c r="AU179" s="30"/>
      <c r="AV179" s="22" t="s">
        <v>612</v>
      </c>
      <c r="AW179" s="915">
        <v>0</v>
      </c>
      <c r="AX179" s="30"/>
      <c r="AY179" s="30"/>
      <c r="AZ179" s="30"/>
      <c r="BA179" s="22"/>
      <c r="BB179" s="30"/>
      <c r="BC179" s="30"/>
      <c r="BD179" s="30"/>
      <c r="BE179" s="808"/>
      <c r="BF179" s="30"/>
      <c r="BG179" s="30"/>
      <c r="BH179" s="30"/>
      <c r="BI179" s="30"/>
      <c r="BJ179" s="30"/>
      <c r="BK179" s="30"/>
      <c r="BL179" s="30"/>
      <c r="BM179" s="30"/>
      <c r="BN179" s="30"/>
      <c r="BO179" s="30"/>
      <c r="BP179" s="30"/>
      <c r="BQ179" s="596" t="s">
        <v>3661</v>
      </c>
      <c r="BR179" s="596" t="s">
        <v>3662</v>
      </c>
      <c r="BS179" s="30" t="s">
        <v>4491</v>
      </c>
      <c r="BT179" s="30"/>
      <c r="BU179" s="30" t="s">
        <v>2519</v>
      </c>
      <c r="BV179" s="30"/>
      <c r="BW179" s="30"/>
      <c r="BX179" s="30"/>
      <c r="BY179" s="30"/>
      <c r="BZ179" s="30"/>
      <c r="CA179" s="30"/>
      <c r="CB179" s="30"/>
      <c r="CC179" s="30"/>
      <c r="CD179" s="30"/>
      <c r="CE179" s="30"/>
      <c r="CF179" s="30"/>
      <c r="CG179" s="30" t="s">
        <v>3866</v>
      </c>
      <c r="CH179" s="30"/>
      <c r="CI179" s="736" t="s">
        <v>4492</v>
      </c>
      <c r="CJ179" s="30" t="s">
        <v>4493</v>
      </c>
    </row>
    <row r="180" spans="1:88" s="255" customFormat="1" ht="48">
      <c r="A180" s="609">
        <v>19</v>
      </c>
      <c r="B180" s="602" t="s">
        <v>4484</v>
      </c>
      <c r="C180" s="596" t="s">
        <v>4494</v>
      </c>
      <c r="D180" s="560" t="s">
        <v>4495</v>
      </c>
      <c r="E180" s="609" t="s">
        <v>90</v>
      </c>
      <c r="F180" s="609">
        <v>2023</v>
      </c>
      <c r="G180" s="609">
        <v>2023</v>
      </c>
      <c r="H180" s="609">
        <v>12</v>
      </c>
      <c r="I180" s="609" t="s">
        <v>4496</v>
      </c>
      <c r="J180" s="610">
        <v>100000000</v>
      </c>
      <c r="K180" s="609" t="s">
        <v>3472</v>
      </c>
      <c r="L180" s="609">
        <v>6</v>
      </c>
      <c r="M180" s="22" t="s">
        <v>4488</v>
      </c>
      <c r="N180" s="22" t="s">
        <v>9</v>
      </c>
      <c r="O180" s="609" t="s">
        <v>3686</v>
      </c>
      <c r="P180" s="609" t="s">
        <v>4392</v>
      </c>
      <c r="Q180" s="609">
        <v>6859016</v>
      </c>
      <c r="R180" s="609" t="s">
        <v>60</v>
      </c>
      <c r="S180" s="1095" t="s">
        <v>2785</v>
      </c>
      <c r="T180" s="1096">
        <f>J180/5</f>
        <v>20000000</v>
      </c>
      <c r="U180" s="609" t="s">
        <v>176</v>
      </c>
      <c r="V180" s="609"/>
      <c r="W180" s="609"/>
      <c r="X180" s="609" t="s">
        <v>3751</v>
      </c>
      <c r="Y180" s="609" t="s">
        <v>3687</v>
      </c>
      <c r="Z180" s="609">
        <v>8140</v>
      </c>
      <c r="AA180" s="1097">
        <v>72019</v>
      </c>
      <c r="AB180" s="609">
        <v>6680618</v>
      </c>
      <c r="AC180" s="609" t="s">
        <v>2025</v>
      </c>
      <c r="AD180" s="609" t="s">
        <v>31</v>
      </c>
      <c r="AE180" s="1098">
        <f t="shared" si="25"/>
        <v>20000000</v>
      </c>
      <c r="AF180" s="609" t="s">
        <v>197</v>
      </c>
      <c r="AG180" s="609"/>
      <c r="AH180" s="609"/>
      <c r="AI180" s="609" t="s">
        <v>3751</v>
      </c>
      <c r="AJ180" s="609" t="s">
        <v>3687</v>
      </c>
      <c r="AK180" s="1095" t="s">
        <v>4497</v>
      </c>
      <c r="AL180" s="611" t="s">
        <v>3972</v>
      </c>
      <c r="AM180" s="609" t="s">
        <v>67</v>
      </c>
      <c r="AN180" s="1098">
        <f t="shared" si="26"/>
        <v>20000000</v>
      </c>
      <c r="AO180" s="256" t="s">
        <v>176</v>
      </c>
      <c r="AP180" s="256"/>
      <c r="AQ180" s="256"/>
      <c r="AR180" s="609" t="s">
        <v>3751</v>
      </c>
      <c r="AS180" s="609" t="s">
        <v>3687</v>
      </c>
      <c r="AT180" s="256">
        <v>6680641</v>
      </c>
      <c r="AU180" s="1100" t="s">
        <v>2082</v>
      </c>
      <c r="AV180" s="609" t="s">
        <v>92</v>
      </c>
      <c r="AW180" s="1098">
        <f>T180</f>
        <v>20000000</v>
      </c>
      <c r="AX180" s="609" t="s">
        <v>169</v>
      </c>
      <c r="AY180" s="609"/>
      <c r="AZ180" s="609" t="s">
        <v>3751</v>
      </c>
      <c r="BA180" s="609" t="s">
        <v>3687</v>
      </c>
      <c r="BB180" s="609">
        <v>6680683</v>
      </c>
      <c r="BC180" s="613" t="s">
        <v>2742</v>
      </c>
      <c r="BD180" s="609" t="s">
        <v>17</v>
      </c>
      <c r="BE180" s="1098">
        <f>T180</f>
        <v>20000000</v>
      </c>
      <c r="BF180" s="609" t="s">
        <v>3945</v>
      </c>
      <c r="BG180" s="609"/>
      <c r="BH180" s="609" t="s">
        <v>3751</v>
      </c>
      <c r="BI180" s="609" t="s">
        <v>3687</v>
      </c>
      <c r="BJ180" s="256"/>
      <c r="BK180" s="256"/>
      <c r="BL180" s="256"/>
      <c r="BM180" s="256"/>
      <c r="BN180" s="256"/>
      <c r="BO180" s="256"/>
      <c r="BP180" s="256"/>
      <c r="BQ180" s="596" t="s">
        <v>3661</v>
      </c>
      <c r="BR180" s="596" t="s">
        <v>3662</v>
      </c>
      <c r="BS180" s="256" t="s">
        <v>4498</v>
      </c>
      <c r="BT180" s="256"/>
      <c r="BU180" s="256" t="s">
        <v>4404</v>
      </c>
      <c r="BV180" s="256"/>
      <c r="BW180" s="256" t="s">
        <v>4403</v>
      </c>
      <c r="BX180" s="256"/>
      <c r="BY180" s="256" t="s">
        <v>4499</v>
      </c>
      <c r="BZ180" s="256"/>
      <c r="CA180" s="256" t="s">
        <v>3422</v>
      </c>
      <c r="CB180" s="256"/>
      <c r="CC180" s="256" t="s">
        <v>4500</v>
      </c>
      <c r="CD180" s="256"/>
      <c r="CE180" s="256" t="s">
        <v>2727</v>
      </c>
      <c r="CF180" s="256"/>
      <c r="CG180" s="256" t="s">
        <v>4501</v>
      </c>
      <c r="CH180" s="256" t="s">
        <v>3911</v>
      </c>
      <c r="CI180" s="740"/>
      <c r="CJ180" s="256"/>
    </row>
    <row r="181" spans="1:88" s="886" customFormat="1" ht="48">
      <c r="A181" s="609">
        <v>20</v>
      </c>
      <c r="B181" s="602" t="s">
        <v>4502</v>
      </c>
      <c r="C181" s="596" t="s">
        <v>4503</v>
      </c>
      <c r="D181" s="560" t="s">
        <v>4504</v>
      </c>
      <c r="E181" s="609" t="s">
        <v>68</v>
      </c>
      <c r="F181" s="609">
        <v>2023</v>
      </c>
      <c r="G181" s="609">
        <v>2023</v>
      </c>
      <c r="H181" s="609">
        <v>12</v>
      </c>
      <c r="I181" s="609" t="s">
        <v>4391</v>
      </c>
      <c r="J181" s="610">
        <v>40000000</v>
      </c>
      <c r="K181" s="609" t="s">
        <v>3472</v>
      </c>
      <c r="L181" s="609">
        <v>4</v>
      </c>
      <c r="M181" s="609" t="s">
        <v>4505</v>
      </c>
      <c r="N181" s="22" t="s">
        <v>9</v>
      </c>
      <c r="O181" s="609" t="s">
        <v>3686</v>
      </c>
      <c r="P181" s="609" t="s">
        <v>4506</v>
      </c>
      <c r="Q181" s="1095" t="s">
        <v>4507</v>
      </c>
      <c r="R181" s="609" t="s">
        <v>46</v>
      </c>
      <c r="S181" s="1095" t="s">
        <v>2039</v>
      </c>
      <c r="T181" s="1096">
        <f>J181/3</f>
        <v>13333333.333333334</v>
      </c>
      <c r="U181" s="609" t="s">
        <v>217</v>
      </c>
      <c r="V181" s="609"/>
      <c r="W181" s="609"/>
      <c r="X181" s="609" t="s">
        <v>3756</v>
      </c>
      <c r="Y181" s="609" t="s">
        <v>3687</v>
      </c>
      <c r="Z181" s="609">
        <v>8140</v>
      </c>
      <c r="AA181" s="1097">
        <v>72019</v>
      </c>
      <c r="AB181" s="609">
        <v>6744406</v>
      </c>
      <c r="AC181" s="611" t="s">
        <v>1273</v>
      </c>
      <c r="AD181" s="609" t="s">
        <v>54</v>
      </c>
      <c r="AE181" s="1098">
        <f t="shared" si="25"/>
        <v>13333333.333333334</v>
      </c>
      <c r="AF181" s="609" t="s">
        <v>217</v>
      </c>
      <c r="AG181" s="609"/>
      <c r="AH181" s="609"/>
      <c r="AI181" s="609" t="s">
        <v>3756</v>
      </c>
      <c r="AJ181" s="609" t="s">
        <v>3687</v>
      </c>
      <c r="AK181" s="1095" t="s">
        <v>4508</v>
      </c>
      <c r="AL181" s="611" t="s">
        <v>2311</v>
      </c>
      <c r="AM181" s="609" t="s">
        <v>398</v>
      </c>
      <c r="AN181" s="1098">
        <f t="shared" si="26"/>
        <v>13333333.333333334</v>
      </c>
      <c r="AO181" s="609" t="s">
        <v>217</v>
      </c>
      <c r="AP181" s="609"/>
      <c r="AQ181" s="609"/>
      <c r="AR181" s="609" t="s">
        <v>3756</v>
      </c>
      <c r="AS181" s="609" t="s">
        <v>3687</v>
      </c>
      <c r="AT181" s="256"/>
      <c r="AU181" s="256"/>
      <c r="AV181" s="256"/>
      <c r="AW181" s="1098"/>
      <c r="AX181" s="256"/>
      <c r="AY181" s="256"/>
      <c r="AZ181" s="256"/>
      <c r="BA181" s="256"/>
      <c r="BB181" s="256"/>
      <c r="BC181" s="256"/>
      <c r="BD181" s="256"/>
      <c r="BE181" s="1099"/>
      <c r="BF181" s="256"/>
      <c r="BG181" s="256"/>
      <c r="BH181" s="256"/>
      <c r="BI181" s="256"/>
      <c r="BJ181" s="256"/>
      <c r="BK181" s="256"/>
      <c r="BL181" s="256"/>
      <c r="BM181" s="256"/>
      <c r="BN181" s="256"/>
      <c r="BO181" s="256"/>
      <c r="BP181" s="256"/>
      <c r="BQ181" s="596" t="s">
        <v>3661</v>
      </c>
      <c r="BR181" s="596" t="s">
        <v>3662</v>
      </c>
      <c r="BS181" s="256" t="s">
        <v>4509</v>
      </c>
      <c r="BT181" s="256"/>
      <c r="BU181" s="256" t="s">
        <v>3556</v>
      </c>
      <c r="BV181" s="256"/>
      <c r="BW181" s="256" t="s">
        <v>4510</v>
      </c>
      <c r="BX181" s="256"/>
      <c r="BY181" s="256"/>
      <c r="BZ181" s="256"/>
      <c r="CA181" s="256"/>
      <c r="CB181" s="256"/>
      <c r="CC181" s="256"/>
      <c r="CD181" s="256"/>
      <c r="CE181" s="256"/>
      <c r="CF181" s="256"/>
      <c r="CG181" s="256" t="s">
        <v>3432</v>
      </c>
      <c r="CH181" s="256"/>
      <c r="CI181" s="740" t="s">
        <v>3778</v>
      </c>
      <c r="CJ181" s="256"/>
    </row>
    <row r="182" spans="1:88" s="6" customFormat="1" ht="48">
      <c r="A182" s="22">
        <v>21</v>
      </c>
      <c r="B182" s="602" t="s">
        <v>4511</v>
      </c>
      <c r="C182" s="22" t="s">
        <v>4512</v>
      </c>
      <c r="D182" s="21" t="s">
        <v>4513</v>
      </c>
      <c r="E182" s="22" t="s">
        <v>4377</v>
      </c>
      <c r="F182" s="22">
        <v>2023</v>
      </c>
      <c r="G182" s="22">
        <v>2023</v>
      </c>
      <c r="H182" s="22">
        <v>8</v>
      </c>
      <c r="I182" s="22" t="s">
        <v>4514</v>
      </c>
      <c r="J182" s="603">
        <v>698056500</v>
      </c>
      <c r="K182" s="22" t="s">
        <v>3472</v>
      </c>
      <c r="L182" s="22" t="s">
        <v>1230</v>
      </c>
      <c r="M182" s="22" t="s">
        <v>4378</v>
      </c>
      <c r="N182" s="22" t="s">
        <v>3811</v>
      </c>
      <c r="O182" s="22" t="s">
        <v>3686</v>
      </c>
      <c r="P182" s="22" t="s">
        <v>4515</v>
      </c>
      <c r="Q182" s="22">
        <v>6724784</v>
      </c>
      <c r="R182" s="22" t="s">
        <v>109</v>
      </c>
      <c r="S182" s="583" t="s">
        <v>2069</v>
      </c>
      <c r="T182" s="1046">
        <f>J182/4</f>
        <v>174514125</v>
      </c>
      <c r="U182" s="22" t="s">
        <v>172</v>
      </c>
      <c r="V182" s="22"/>
      <c r="W182" s="22"/>
      <c r="X182" s="22" t="s">
        <v>3751</v>
      </c>
      <c r="Y182" s="22" t="s">
        <v>3687</v>
      </c>
      <c r="Z182" s="22">
        <v>8140</v>
      </c>
      <c r="AA182" s="563">
        <v>72019</v>
      </c>
      <c r="AB182" s="22">
        <v>6680741</v>
      </c>
      <c r="AC182" s="370" t="s">
        <v>2126</v>
      </c>
      <c r="AD182" s="22" t="s">
        <v>23</v>
      </c>
      <c r="AE182" s="915">
        <f t="shared" si="25"/>
        <v>174514125</v>
      </c>
      <c r="AF182" s="22" t="s">
        <v>172</v>
      </c>
      <c r="AG182" s="22"/>
      <c r="AH182" s="22"/>
      <c r="AI182" s="22" t="s">
        <v>3751</v>
      </c>
      <c r="AJ182" s="22" t="s">
        <v>3687</v>
      </c>
      <c r="AK182" s="22">
        <v>6829130</v>
      </c>
      <c r="AL182" s="564" t="s">
        <v>3308</v>
      </c>
      <c r="AM182" s="22" t="s">
        <v>83</v>
      </c>
      <c r="AN182" s="915">
        <f t="shared" si="26"/>
        <v>174514125</v>
      </c>
      <c r="AO182" s="30" t="s">
        <v>172</v>
      </c>
      <c r="AP182" s="30" t="s">
        <v>176</v>
      </c>
      <c r="AQ182" s="30"/>
      <c r="AR182" s="22" t="s">
        <v>3751</v>
      </c>
      <c r="AS182" s="22" t="s">
        <v>3687</v>
      </c>
      <c r="AT182" s="22" t="s">
        <v>4409</v>
      </c>
      <c r="AU182" s="563">
        <v>8950850022</v>
      </c>
      <c r="AV182" s="30" t="s">
        <v>404</v>
      </c>
      <c r="AW182" s="915">
        <f>T182</f>
        <v>174514125</v>
      </c>
      <c r="AX182" s="30" t="s">
        <v>169</v>
      </c>
      <c r="AY182" s="30"/>
      <c r="AZ182" s="22" t="s">
        <v>3751</v>
      </c>
      <c r="BA182" s="22" t="s">
        <v>3687</v>
      </c>
      <c r="BB182" s="30"/>
      <c r="BC182" s="30"/>
      <c r="BD182" s="30"/>
      <c r="BE182" s="808"/>
      <c r="BF182" s="30"/>
      <c r="BG182" s="30"/>
      <c r="BH182" s="30"/>
      <c r="BI182" s="30"/>
      <c r="BJ182" s="30"/>
      <c r="BK182" s="30"/>
      <c r="BL182" s="30"/>
      <c r="BM182" s="30"/>
      <c r="BN182" s="30"/>
      <c r="BO182" s="30"/>
      <c r="BP182" s="30"/>
      <c r="BQ182" s="596" t="s">
        <v>3661</v>
      </c>
      <c r="BR182" s="22" t="s">
        <v>3662</v>
      </c>
      <c r="BS182" s="30" t="s">
        <v>4516</v>
      </c>
      <c r="BT182" s="30"/>
      <c r="BU182" s="30" t="s">
        <v>4517</v>
      </c>
      <c r="BV182" s="30"/>
      <c r="BW182" s="30" t="s">
        <v>4518</v>
      </c>
      <c r="BX182" s="30"/>
      <c r="BY182" s="30" t="s">
        <v>4519</v>
      </c>
      <c r="BZ182" s="30"/>
      <c r="CA182" s="30" t="s">
        <v>4520</v>
      </c>
      <c r="CB182" s="30"/>
      <c r="CC182" s="30" t="s">
        <v>3409</v>
      </c>
      <c r="CD182" s="30"/>
      <c r="CE182" s="30"/>
      <c r="CF182" s="30"/>
      <c r="CG182" s="30"/>
      <c r="CH182" s="30"/>
      <c r="CI182" s="736"/>
      <c r="CJ182" s="30"/>
    </row>
    <row r="183" spans="1:88" s="255" customFormat="1" ht="60">
      <c r="A183" s="609">
        <v>22</v>
      </c>
      <c r="B183" s="602" t="s">
        <v>4521</v>
      </c>
      <c r="C183" s="596" t="s">
        <v>4522</v>
      </c>
      <c r="D183" s="560" t="s">
        <v>4523</v>
      </c>
      <c r="E183" s="609" t="s">
        <v>4524</v>
      </c>
      <c r="F183" s="609">
        <v>2023</v>
      </c>
      <c r="G183" s="609">
        <v>2023</v>
      </c>
      <c r="H183" s="609">
        <v>7</v>
      </c>
      <c r="I183" s="609" t="s">
        <v>4479</v>
      </c>
      <c r="J183" s="610">
        <v>100000000</v>
      </c>
      <c r="K183" s="609" t="s">
        <v>3472</v>
      </c>
      <c r="L183" s="609">
        <v>5</v>
      </c>
      <c r="M183" s="609" t="s">
        <v>4525</v>
      </c>
      <c r="N183" s="22" t="s">
        <v>9</v>
      </c>
      <c r="O183" s="609" t="s">
        <v>3686</v>
      </c>
      <c r="P183" s="609" t="s">
        <v>4526</v>
      </c>
      <c r="Q183" s="609"/>
      <c r="R183" s="609" t="s">
        <v>4527</v>
      </c>
      <c r="S183" s="609"/>
      <c r="T183" s="1101">
        <f>J183/1</f>
        <v>100000000</v>
      </c>
      <c r="U183" s="609"/>
      <c r="V183" s="609"/>
      <c r="W183" s="609"/>
      <c r="X183" s="609"/>
      <c r="Y183" s="609" t="s">
        <v>708</v>
      </c>
      <c r="Z183" s="256"/>
      <c r="AA183" s="618"/>
      <c r="AB183" s="609">
        <v>6724784</v>
      </c>
      <c r="AC183" s="613" t="s">
        <v>2069</v>
      </c>
      <c r="AD183" s="609" t="s">
        <v>109</v>
      </c>
      <c r="AE183" s="1098"/>
      <c r="AF183" s="609" t="s">
        <v>172</v>
      </c>
      <c r="AG183" s="609"/>
      <c r="AH183" s="609"/>
      <c r="AI183" s="609" t="s">
        <v>3751</v>
      </c>
      <c r="AJ183" s="609" t="s">
        <v>3687</v>
      </c>
      <c r="AK183" s="609">
        <v>6843797</v>
      </c>
      <c r="AL183" s="803">
        <v>8950850022</v>
      </c>
      <c r="AM183" s="609" t="s">
        <v>404</v>
      </c>
      <c r="AN183" s="1098"/>
      <c r="AO183" s="256" t="s">
        <v>169</v>
      </c>
      <c r="AP183" s="256"/>
      <c r="AQ183" s="256"/>
      <c r="AR183" s="609" t="s">
        <v>3751</v>
      </c>
      <c r="AS183" s="609" t="s">
        <v>3687</v>
      </c>
      <c r="AT183" s="256"/>
      <c r="AU183" s="256"/>
      <c r="AV183" s="256"/>
      <c r="AW183" s="1099"/>
      <c r="AX183" s="256"/>
      <c r="AY183" s="256"/>
      <c r="AZ183" s="256"/>
      <c r="BA183" s="256"/>
      <c r="BB183" s="256"/>
      <c r="BC183" s="256"/>
      <c r="BD183" s="256"/>
      <c r="BE183" s="1099"/>
      <c r="BF183" s="256"/>
      <c r="BG183" s="256"/>
      <c r="BH183" s="256"/>
      <c r="BI183" s="256"/>
      <c r="BJ183" s="256"/>
      <c r="BK183" s="256"/>
      <c r="BL183" s="256"/>
      <c r="BM183" s="256"/>
      <c r="BN183" s="256"/>
      <c r="BO183" s="256"/>
      <c r="BP183" s="256"/>
      <c r="BQ183" s="596" t="s">
        <v>3661</v>
      </c>
      <c r="BR183" s="596" t="s">
        <v>3662</v>
      </c>
      <c r="BS183" s="256" t="s">
        <v>4528</v>
      </c>
      <c r="BT183" s="256"/>
      <c r="BU183" s="256" t="s">
        <v>4529</v>
      </c>
      <c r="BV183" s="256"/>
      <c r="BW183" s="256" t="s">
        <v>4530</v>
      </c>
      <c r="BX183" s="256"/>
      <c r="BY183" s="256"/>
      <c r="BZ183" s="256"/>
      <c r="CA183" s="256"/>
      <c r="CB183" s="256"/>
      <c r="CC183" s="256"/>
      <c r="CD183" s="256"/>
      <c r="CE183" s="256"/>
      <c r="CF183" s="256"/>
      <c r="CG183" s="256" t="s">
        <v>3399</v>
      </c>
      <c r="CH183" s="256"/>
      <c r="CI183" s="740"/>
      <c r="CJ183" s="256"/>
    </row>
    <row r="184" spans="1:88" s="886" customFormat="1" ht="84">
      <c r="A184" s="609">
        <v>23</v>
      </c>
      <c r="B184" s="602" t="s">
        <v>4521</v>
      </c>
      <c r="C184" s="596" t="s">
        <v>4531</v>
      </c>
      <c r="D184" s="560" t="s">
        <v>4532</v>
      </c>
      <c r="E184" s="609" t="s">
        <v>4524</v>
      </c>
      <c r="F184" s="609">
        <v>2023</v>
      </c>
      <c r="G184" s="609">
        <v>2023</v>
      </c>
      <c r="H184" s="609">
        <v>8</v>
      </c>
      <c r="I184" s="609" t="s">
        <v>4496</v>
      </c>
      <c r="J184" s="610">
        <v>56740000</v>
      </c>
      <c r="K184" s="609" t="s">
        <v>3472</v>
      </c>
      <c r="L184" s="609">
        <v>7</v>
      </c>
      <c r="M184" s="609" t="s">
        <v>4525</v>
      </c>
      <c r="N184" s="22" t="s">
        <v>9</v>
      </c>
      <c r="O184" s="609" t="s">
        <v>3686</v>
      </c>
      <c r="P184" s="609" t="s">
        <v>4526</v>
      </c>
      <c r="Q184" s="609"/>
      <c r="R184" s="609"/>
      <c r="S184" s="609"/>
      <c r="T184" s="1101">
        <f>J184/1</f>
        <v>56740000</v>
      </c>
      <c r="U184" s="609"/>
      <c r="V184" s="609"/>
      <c r="W184" s="609"/>
      <c r="X184" s="609"/>
      <c r="Y184" s="609" t="s">
        <v>708</v>
      </c>
      <c r="Z184" s="256"/>
      <c r="AA184" s="618"/>
      <c r="AB184" s="1095" t="s">
        <v>4483</v>
      </c>
      <c r="AC184" s="1095" t="s">
        <v>1265</v>
      </c>
      <c r="AD184" s="609" t="s">
        <v>98</v>
      </c>
      <c r="AE184" s="1098"/>
      <c r="AF184" s="609" t="s">
        <v>217</v>
      </c>
      <c r="AG184" s="609"/>
      <c r="AH184" s="609"/>
      <c r="AI184" s="609" t="s">
        <v>3756</v>
      </c>
      <c r="AJ184" s="609" t="s">
        <v>3687</v>
      </c>
      <c r="AK184" s="609">
        <v>6778519</v>
      </c>
      <c r="AL184" s="611" t="s">
        <v>2164</v>
      </c>
      <c r="AM184" s="609" t="s">
        <v>4533</v>
      </c>
      <c r="AN184" s="1098"/>
      <c r="AO184" s="256" t="s">
        <v>269</v>
      </c>
      <c r="AP184" s="256"/>
      <c r="AQ184" s="256"/>
      <c r="AR184" s="256" t="s">
        <v>3751</v>
      </c>
      <c r="AS184" s="609" t="s">
        <v>3687</v>
      </c>
      <c r="AT184" s="256"/>
      <c r="AU184" s="256"/>
      <c r="AV184" s="256" t="s">
        <v>4534</v>
      </c>
      <c r="AW184" s="1099"/>
      <c r="AX184" s="256"/>
      <c r="AY184" s="256"/>
      <c r="AZ184" s="256"/>
      <c r="BA184" s="256" t="s">
        <v>191</v>
      </c>
      <c r="BB184" s="256"/>
      <c r="BC184" s="256"/>
      <c r="BD184" s="256" t="s">
        <v>4535</v>
      </c>
      <c r="BE184" s="1099"/>
      <c r="BF184" s="256"/>
      <c r="BG184" s="256"/>
      <c r="BH184" s="256"/>
      <c r="BI184" s="256" t="s">
        <v>4536</v>
      </c>
      <c r="BJ184" s="256"/>
      <c r="BK184" s="256"/>
      <c r="BL184" s="256"/>
      <c r="BM184" s="256"/>
      <c r="BN184" s="256"/>
      <c r="BO184" s="256"/>
      <c r="BP184" s="256"/>
      <c r="BQ184" s="596" t="s">
        <v>3661</v>
      </c>
      <c r="BR184" s="596" t="s">
        <v>3662</v>
      </c>
      <c r="BS184" s="256" t="s">
        <v>4537</v>
      </c>
      <c r="BT184" s="256"/>
      <c r="BU184" s="256" t="s">
        <v>4538</v>
      </c>
      <c r="BV184" s="256"/>
      <c r="BW184" s="256" t="s">
        <v>4539</v>
      </c>
      <c r="BX184" s="256"/>
      <c r="BY184" s="256" t="s">
        <v>4540</v>
      </c>
      <c r="BZ184" s="256"/>
      <c r="CA184" s="256"/>
      <c r="CB184" s="256"/>
      <c r="CC184" s="256"/>
      <c r="CD184" s="256"/>
      <c r="CE184" s="256"/>
      <c r="CF184" s="256"/>
      <c r="CG184" s="256" t="s">
        <v>4541</v>
      </c>
      <c r="CH184" s="1102" t="s">
        <v>4542</v>
      </c>
      <c r="CI184" s="740" t="s">
        <v>3752</v>
      </c>
      <c r="CJ184" s="256"/>
    </row>
    <row r="185" spans="1:88" s="6" customFormat="1" ht="60">
      <c r="A185" s="22">
        <v>24</v>
      </c>
      <c r="B185" s="602" t="s">
        <v>4543</v>
      </c>
      <c r="C185" s="596" t="s">
        <v>4544</v>
      </c>
      <c r="D185" s="21" t="s">
        <v>4545</v>
      </c>
      <c r="E185" s="22" t="s">
        <v>4546</v>
      </c>
      <c r="F185" s="22">
        <v>2023</v>
      </c>
      <c r="G185" s="22">
        <v>2023</v>
      </c>
      <c r="H185" s="22">
        <v>12</v>
      </c>
      <c r="I185" s="22" t="s">
        <v>4547</v>
      </c>
      <c r="J185" s="603">
        <v>18200000</v>
      </c>
      <c r="K185" s="22" t="s">
        <v>3472</v>
      </c>
      <c r="L185" s="22">
        <v>3</v>
      </c>
      <c r="M185" s="22" t="s">
        <v>3810</v>
      </c>
      <c r="N185" s="22" t="s">
        <v>3423</v>
      </c>
      <c r="O185" s="22" t="s">
        <v>3686</v>
      </c>
      <c r="P185" s="22" t="s">
        <v>4548</v>
      </c>
      <c r="Q185" s="370" t="s">
        <v>4454</v>
      </c>
      <c r="R185" s="22" t="s">
        <v>137</v>
      </c>
      <c r="S185" s="370" t="s">
        <v>2319</v>
      </c>
      <c r="T185" s="1103">
        <f>J185/2</f>
        <v>9100000</v>
      </c>
      <c r="U185" s="22" t="s">
        <v>3486</v>
      </c>
      <c r="V185" s="22"/>
      <c r="W185" s="22"/>
      <c r="X185" s="22" t="s">
        <v>3756</v>
      </c>
      <c r="Y185" s="22" t="s">
        <v>3687</v>
      </c>
      <c r="Z185" s="22">
        <v>8140</v>
      </c>
      <c r="AA185" s="563">
        <v>72019</v>
      </c>
      <c r="AB185" s="22">
        <v>6727245</v>
      </c>
      <c r="AC185" s="564" t="s">
        <v>2177</v>
      </c>
      <c r="AD185" s="22" t="s">
        <v>95</v>
      </c>
      <c r="AE185" s="915">
        <f t="shared" ref="AE185:AE190" si="27">T185</f>
        <v>9100000</v>
      </c>
      <c r="AF185" s="22" t="s">
        <v>3486</v>
      </c>
      <c r="AG185" s="22"/>
      <c r="AH185" s="22"/>
      <c r="AI185" s="22" t="s">
        <v>3756</v>
      </c>
      <c r="AJ185" s="22" t="s">
        <v>3687</v>
      </c>
      <c r="AK185" s="22"/>
      <c r="AL185" s="584"/>
      <c r="AM185" s="22"/>
      <c r="AN185" s="915"/>
      <c r="AO185" s="30"/>
      <c r="AP185" s="30"/>
      <c r="AQ185" s="30"/>
      <c r="AR185" s="30"/>
      <c r="AS185" s="30"/>
      <c r="AT185" s="30"/>
      <c r="AU185" s="30"/>
      <c r="AV185" s="30"/>
      <c r="AW185" s="808"/>
      <c r="AX185" s="30"/>
      <c r="AY185" s="30"/>
      <c r="AZ185" s="30"/>
      <c r="BA185" s="30"/>
      <c r="BB185" s="30"/>
      <c r="BC185" s="30"/>
      <c r="BD185" s="30"/>
      <c r="BE185" s="808"/>
      <c r="BF185" s="30"/>
      <c r="BG185" s="30"/>
      <c r="BH185" s="30"/>
      <c r="BI185" s="30"/>
      <c r="BJ185" s="30"/>
      <c r="BK185" s="30"/>
      <c r="BL185" s="30"/>
      <c r="BM185" s="30"/>
      <c r="BN185" s="30"/>
      <c r="BO185" s="30"/>
      <c r="BP185" s="30"/>
      <c r="BQ185" s="596" t="s">
        <v>3661</v>
      </c>
      <c r="BR185" s="22" t="s">
        <v>3662</v>
      </c>
      <c r="BS185" s="30" t="s">
        <v>4549</v>
      </c>
      <c r="BT185" s="21" t="s">
        <v>4458</v>
      </c>
      <c r="BU185" s="30" t="s">
        <v>4550</v>
      </c>
      <c r="BV185" s="21" t="s">
        <v>4458</v>
      </c>
      <c r="BW185" s="30"/>
      <c r="BX185" s="30"/>
      <c r="BY185" s="30"/>
      <c r="BZ185" s="30"/>
      <c r="CA185" s="30"/>
      <c r="CB185" s="30"/>
      <c r="CC185" s="30"/>
      <c r="CD185" s="30"/>
      <c r="CE185" s="30"/>
      <c r="CF185" s="30"/>
      <c r="CG185" s="30" t="s">
        <v>3375</v>
      </c>
      <c r="CH185" s="30" t="s">
        <v>4551</v>
      </c>
      <c r="CI185" s="736"/>
      <c r="CJ185" s="30"/>
    </row>
    <row r="186" spans="1:88" s="882" customFormat="1" ht="60">
      <c r="A186" s="22">
        <v>25</v>
      </c>
      <c r="B186" s="602" t="s">
        <v>4543</v>
      </c>
      <c r="C186" s="596" t="s">
        <v>4552</v>
      </c>
      <c r="D186" s="21" t="s">
        <v>4553</v>
      </c>
      <c r="E186" s="22" t="s">
        <v>4546</v>
      </c>
      <c r="F186" s="22">
        <v>2023</v>
      </c>
      <c r="G186" s="22">
        <v>2023</v>
      </c>
      <c r="H186" s="22">
        <v>12</v>
      </c>
      <c r="I186" s="22" t="s">
        <v>3685</v>
      </c>
      <c r="J186" s="603">
        <v>16300000</v>
      </c>
      <c r="K186" s="22" t="s">
        <v>3472</v>
      </c>
      <c r="L186" s="22">
        <v>3</v>
      </c>
      <c r="M186" s="22" t="s">
        <v>3810</v>
      </c>
      <c r="N186" s="22" t="s">
        <v>3423</v>
      </c>
      <c r="O186" s="22" t="s">
        <v>3686</v>
      </c>
      <c r="P186" s="22" t="s">
        <v>4548</v>
      </c>
      <c r="Q186" s="370" t="s">
        <v>4554</v>
      </c>
      <c r="R186" s="22" t="s">
        <v>39</v>
      </c>
      <c r="S186" s="370" t="s">
        <v>2189</v>
      </c>
      <c r="T186" s="1103">
        <f>J186/3</f>
        <v>5433333.333333333</v>
      </c>
      <c r="U186" s="22" t="s">
        <v>207</v>
      </c>
      <c r="V186" s="22"/>
      <c r="W186" s="22"/>
      <c r="X186" s="22" t="s">
        <v>3756</v>
      </c>
      <c r="Y186" s="22" t="s">
        <v>3687</v>
      </c>
      <c r="Z186" s="22">
        <v>8140</v>
      </c>
      <c r="AA186" s="563">
        <v>72019</v>
      </c>
      <c r="AB186" s="22"/>
      <c r="AC186" s="563"/>
      <c r="AD186" s="22" t="s">
        <v>2657</v>
      </c>
      <c r="AE186" s="915">
        <f t="shared" si="27"/>
        <v>5433333.333333333</v>
      </c>
      <c r="AF186" s="22" t="s">
        <v>2153</v>
      </c>
      <c r="AG186" s="22"/>
      <c r="AH186" s="22"/>
      <c r="AI186" s="22"/>
      <c r="AJ186" s="30" t="s">
        <v>4555</v>
      </c>
      <c r="AK186" s="22">
        <v>6744406</v>
      </c>
      <c r="AL186" s="564" t="s">
        <v>1273</v>
      </c>
      <c r="AM186" s="22" t="s">
        <v>54</v>
      </c>
      <c r="AN186" s="915">
        <f>T186</f>
        <v>5433333.333333333</v>
      </c>
      <c r="AO186" s="22" t="s">
        <v>217</v>
      </c>
      <c r="AP186" s="22"/>
      <c r="AQ186" s="22"/>
      <c r="AR186" s="30" t="s">
        <v>3756</v>
      </c>
      <c r="AS186" s="22" t="s">
        <v>3687</v>
      </c>
      <c r="AT186" s="30"/>
      <c r="AU186" s="30"/>
      <c r="AV186" s="30"/>
      <c r="AW186" s="808"/>
      <c r="AX186" s="30"/>
      <c r="AY186" s="30"/>
      <c r="AZ186" s="30"/>
      <c r="BA186" s="30"/>
      <c r="BB186" s="30"/>
      <c r="BC186" s="30"/>
      <c r="BD186" s="30"/>
      <c r="BE186" s="808"/>
      <c r="BF186" s="30"/>
      <c r="BG186" s="30"/>
      <c r="BH186" s="30"/>
      <c r="BI186" s="30"/>
      <c r="BJ186" s="30"/>
      <c r="BK186" s="30"/>
      <c r="BL186" s="30"/>
      <c r="BM186" s="30"/>
      <c r="BN186" s="30"/>
      <c r="BO186" s="30"/>
      <c r="BP186" s="30"/>
      <c r="BQ186" s="596" t="s">
        <v>3661</v>
      </c>
      <c r="BR186" s="22" t="s">
        <v>3662</v>
      </c>
      <c r="BS186" s="30" t="s">
        <v>4556</v>
      </c>
      <c r="BT186" s="21" t="s">
        <v>4557</v>
      </c>
      <c r="BU186" s="30" t="s">
        <v>4558</v>
      </c>
      <c r="BV186" s="21" t="s">
        <v>4557</v>
      </c>
      <c r="BW186" s="30"/>
      <c r="BX186" s="30"/>
      <c r="BY186" s="30"/>
      <c r="BZ186" s="30"/>
      <c r="CA186" s="30"/>
      <c r="CB186" s="30"/>
      <c r="CC186" s="30"/>
      <c r="CD186" s="30"/>
      <c r="CE186" s="30"/>
      <c r="CF186" s="30"/>
      <c r="CG186" s="30" t="s">
        <v>3373</v>
      </c>
      <c r="CH186" s="30" t="s">
        <v>3995</v>
      </c>
      <c r="CI186" s="736"/>
      <c r="CJ186" s="30"/>
    </row>
    <row r="187" spans="1:88" s="6" customFormat="1" ht="48">
      <c r="A187" s="22">
        <v>26</v>
      </c>
      <c r="B187" s="602" t="s">
        <v>4543</v>
      </c>
      <c r="C187" s="596" t="s">
        <v>4559</v>
      </c>
      <c r="D187" s="21" t="s">
        <v>4560</v>
      </c>
      <c r="E187" s="22" t="s">
        <v>4546</v>
      </c>
      <c r="F187" s="22">
        <v>2023</v>
      </c>
      <c r="G187" s="22">
        <v>2023</v>
      </c>
      <c r="H187" s="22">
        <v>12</v>
      </c>
      <c r="I187" s="22" t="s">
        <v>4561</v>
      </c>
      <c r="J187" s="603">
        <v>19000000</v>
      </c>
      <c r="K187" s="22" t="s">
        <v>3472</v>
      </c>
      <c r="L187" s="22">
        <v>3</v>
      </c>
      <c r="M187" s="22" t="s">
        <v>3810</v>
      </c>
      <c r="N187" s="22" t="s">
        <v>3423</v>
      </c>
      <c r="O187" s="22" t="s">
        <v>3686</v>
      </c>
      <c r="P187" s="22" t="s">
        <v>4548</v>
      </c>
      <c r="Q187" s="22">
        <v>6756318</v>
      </c>
      <c r="R187" s="22" t="s">
        <v>4123</v>
      </c>
      <c r="S187" s="564" t="s">
        <v>1238</v>
      </c>
      <c r="T187" s="1103">
        <f>J187/2</f>
        <v>9500000</v>
      </c>
      <c r="U187" s="22" t="s">
        <v>311</v>
      </c>
      <c r="V187" s="22"/>
      <c r="W187" s="22"/>
      <c r="X187" s="22" t="s">
        <v>3756</v>
      </c>
      <c r="Y187" s="22" t="s">
        <v>3687</v>
      </c>
      <c r="Z187" s="22">
        <v>8140</v>
      </c>
      <c r="AA187" s="563">
        <v>72019</v>
      </c>
      <c r="AB187" s="22">
        <v>6778837</v>
      </c>
      <c r="AC187" s="370" t="s">
        <v>1267</v>
      </c>
      <c r="AD187" s="22" t="s">
        <v>136</v>
      </c>
      <c r="AE187" s="915">
        <f t="shared" si="27"/>
        <v>9500000</v>
      </c>
      <c r="AF187" s="22" t="s">
        <v>256</v>
      </c>
      <c r="AG187" s="22"/>
      <c r="AH187" s="22"/>
      <c r="AI187" s="22" t="s">
        <v>3756</v>
      </c>
      <c r="AJ187" s="22" t="s">
        <v>3687</v>
      </c>
      <c r="AK187" s="22"/>
      <c r="AL187" s="584"/>
      <c r="AM187" s="22"/>
      <c r="AN187" s="915"/>
      <c r="AO187" s="30"/>
      <c r="AP187" s="30"/>
      <c r="AQ187" s="30"/>
      <c r="AR187" s="30"/>
      <c r="AS187" s="30"/>
      <c r="AT187" s="30"/>
      <c r="AU187" s="30"/>
      <c r="AV187" s="30"/>
      <c r="AW187" s="808"/>
      <c r="AX187" s="30"/>
      <c r="AY187" s="30"/>
      <c r="AZ187" s="30"/>
      <c r="BA187" s="30"/>
      <c r="BB187" s="30"/>
      <c r="BC187" s="30"/>
      <c r="BD187" s="30"/>
      <c r="BE187" s="808"/>
      <c r="BF187" s="30"/>
      <c r="BG187" s="30"/>
      <c r="BH187" s="30"/>
      <c r="BI187" s="30"/>
      <c r="BJ187" s="30"/>
      <c r="BK187" s="30"/>
      <c r="BL187" s="30"/>
      <c r="BM187" s="30"/>
      <c r="BN187" s="30"/>
      <c r="BO187" s="30"/>
      <c r="BP187" s="30"/>
      <c r="BQ187" s="596" t="s">
        <v>3661</v>
      </c>
      <c r="BR187" s="22" t="s">
        <v>3662</v>
      </c>
      <c r="BS187" s="30" t="s">
        <v>4562</v>
      </c>
      <c r="BT187" s="21" t="s">
        <v>4563</v>
      </c>
      <c r="BU187" s="30" t="s">
        <v>4564</v>
      </c>
      <c r="BV187" s="21" t="s">
        <v>4563</v>
      </c>
      <c r="BW187" s="30"/>
      <c r="BX187" s="30"/>
      <c r="BY187" s="30"/>
      <c r="BZ187" s="30"/>
      <c r="CA187" s="30"/>
      <c r="CB187" s="30"/>
      <c r="CC187" s="30"/>
      <c r="CD187" s="30"/>
      <c r="CE187" s="30"/>
      <c r="CF187" s="30"/>
      <c r="CG187" s="30" t="s">
        <v>3367</v>
      </c>
      <c r="CH187" s="30"/>
      <c r="CI187" s="736"/>
      <c r="CJ187" s="30"/>
    </row>
    <row r="188" spans="1:88" s="882" customFormat="1" ht="48">
      <c r="A188" s="22">
        <v>27</v>
      </c>
      <c r="B188" s="602" t="s">
        <v>4543</v>
      </c>
      <c r="C188" s="596" t="s">
        <v>4565</v>
      </c>
      <c r="D188" s="21" t="s">
        <v>4566</v>
      </c>
      <c r="E188" s="22" t="s">
        <v>4546</v>
      </c>
      <c r="F188" s="22">
        <v>2023</v>
      </c>
      <c r="G188" s="22">
        <v>2023</v>
      </c>
      <c r="H188" s="22">
        <v>12</v>
      </c>
      <c r="I188" s="22" t="s">
        <v>3685</v>
      </c>
      <c r="J188" s="603">
        <v>15200000</v>
      </c>
      <c r="K188" s="22" t="s">
        <v>3472</v>
      </c>
      <c r="L188" s="22">
        <v>3</v>
      </c>
      <c r="M188" s="22" t="s">
        <v>3810</v>
      </c>
      <c r="N188" s="22" t="s">
        <v>3423</v>
      </c>
      <c r="O188" s="22" t="s">
        <v>3686</v>
      </c>
      <c r="P188" s="22" t="s">
        <v>4548</v>
      </c>
      <c r="Q188" s="370" t="s">
        <v>4567</v>
      </c>
      <c r="R188" s="22" t="s">
        <v>2411</v>
      </c>
      <c r="S188" s="370" t="s">
        <v>4568</v>
      </c>
      <c r="T188" s="1103">
        <f>J188/2</f>
        <v>7600000</v>
      </c>
      <c r="U188" s="22" t="s">
        <v>179</v>
      </c>
      <c r="V188" s="22"/>
      <c r="W188" s="22"/>
      <c r="X188" s="22" t="s">
        <v>3756</v>
      </c>
      <c r="Y188" s="22" t="s">
        <v>3687</v>
      </c>
      <c r="Z188" s="22">
        <v>8140</v>
      </c>
      <c r="AA188" s="563">
        <v>72019</v>
      </c>
      <c r="AB188" s="22" t="s">
        <v>4569</v>
      </c>
      <c r="AC188" s="370" t="s">
        <v>2192</v>
      </c>
      <c r="AD188" s="22" t="s">
        <v>1063</v>
      </c>
      <c r="AE188" s="915">
        <f t="shared" si="27"/>
        <v>7600000</v>
      </c>
      <c r="AF188" s="22" t="s">
        <v>217</v>
      </c>
      <c r="AG188" s="22"/>
      <c r="AH188" s="22"/>
      <c r="AI188" s="22" t="s">
        <v>3756</v>
      </c>
      <c r="AJ188" s="22" t="s">
        <v>3687</v>
      </c>
      <c r="AK188" s="22"/>
      <c r="AL188" s="584"/>
      <c r="AM188" s="22"/>
      <c r="AN188" s="915"/>
      <c r="AO188" s="30"/>
      <c r="AP188" s="30"/>
      <c r="AQ188" s="30"/>
      <c r="AR188" s="30"/>
      <c r="AS188" s="30"/>
      <c r="AT188" s="30"/>
      <c r="AU188" s="30"/>
      <c r="AV188" s="30"/>
      <c r="AW188" s="808"/>
      <c r="AX188" s="30"/>
      <c r="AY188" s="30"/>
      <c r="AZ188" s="30"/>
      <c r="BA188" s="30"/>
      <c r="BB188" s="30"/>
      <c r="BC188" s="30"/>
      <c r="BD188" s="30"/>
      <c r="BE188" s="808"/>
      <c r="BF188" s="30"/>
      <c r="BG188" s="30"/>
      <c r="BH188" s="30"/>
      <c r="BI188" s="30"/>
      <c r="BJ188" s="30"/>
      <c r="BK188" s="30"/>
      <c r="BL188" s="30"/>
      <c r="BM188" s="30"/>
      <c r="BN188" s="30"/>
      <c r="BO188" s="30"/>
      <c r="BP188" s="30"/>
      <c r="BQ188" s="596" t="s">
        <v>3661</v>
      </c>
      <c r="BR188" s="22" t="s">
        <v>3662</v>
      </c>
      <c r="BS188" s="30"/>
      <c r="BT188" s="30"/>
      <c r="BU188" s="30"/>
      <c r="BV188" s="30"/>
      <c r="BW188" s="30"/>
      <c r="BX188" s="30"/>
      <c r="BY188" s="30"/>
      <c r="BZ188" s="30"/>
      <c r="CA188" s="30"/>
      <c r="CB188" s="30"/>
      <c r="CC188" s="30"/>
      <c r="CD188" s="30"/>
      <c r="CE188" s="30"/>
      <c r="CF188" s="30"/>
      <c r="CG188" s="30" t="s">
        <v>4570</v>
      </c>
      <c r="CH188" s="30"/>
      <c r="CI188" s="736"/>
      <c r="CJ188" s="30"/>
    </row>
    <row r="189" spans="1:88" s="6" customFormat="1" ht="48">
      <c r="A189" s="22">
        <v>28</v>
      </c>
      <c r="B189" s="602" t="s">
        <v>4543</v>
      </c>
      <c r="C189" s="596" t="s">
        <v>4571</v>
      </c>
      <c r="D189" s="21" t="s">
        <v>4572</v>
      </c>
      <c r="E189" s="22" t="s">
        <v>4546</v>
      </c>
      <c r="F189" s="22">
        <v>2023</v>
      </c>
      <c r="G189" s="22">
        <v>2023</v>
      </c>
      <c r="H189" s="22">
        <v>12</v>
      </c>
      <c r="I189" s="22" t="s">
        <v>4573</v>
      </c>
      <c r="J189" s="603">
        <v>15000000</v>
      </c>
      <c r="K189" s="22" t="s">
        <v>3472</v>
      </c>
      <c r="L189" s="22">
        <v>3</v>
      </c>
      <c r="M189" s="22" t="s">
        <v>3810</v>
      </c>
      <c r="N189" s="22" t="s">
        <v>3423</v>
      </c>
      <c r="O189" s="22" t="s">
        <v>3686</v>
      </c>
      <c r="P189" s="22" t="s">
        <v>4548</v>
      </c>
      <c r="Q189" s="370" t="s">
        <v>4574</v>
      </c>
      <c r="R189" s="22" t="s">
        <v>78</v>
      </c>
      <c r="S189" s="370" t="s">
        <v>1235</v>
      </c>
      <c r="T189" s="1103">
        <f>J189/3</f>
        <v>5000000</v>
      </c>
      <c r="U189" s="22" t="s">
        <v>311</v>
      </c>
      <c r="V189" s="22"/>
      <c r="W189" s="22"/>
      <c r="X189" s="22" t="s">
        <v>3756</v>
      </c>
      <c r="Y189" s="22" t="s">
        <v>3687</v>
      </c>
      <c r="Z189" s="22">
        <v>8140</v>
      </c>
      <c r="AA189" s="563">
        <v>72019</v>
      </c>
      <c r="AB189" s="22">
        <v>6760392</v>
      </c>
      <c r="AC189" s="564" t="s">
        <v>1236</v>
      </c>
      <c r="AD189" s="22" t="s">
        <v>74</v>
      </c>
      <c r="AE189" s="915">
        <f t="shared" si="27"/>
        <v>5000000</v>
      </c>
      <c r="AF189" s="22" t="s">
        <v>311</v>
      </c>
      <c r="AG189" s="22"/>
      <c r="AH189" s="22"/>
      <c r="AI189" s="22" t="s">
        <v>3756</v>
      </c>
      <c r="AJ189" s="22" t="s">
        <v>3687</v>
      </c>
      <c r="AK189" s="370" t="s">
        <v>4393</v>
      </c>
      <c r="AL189" s="564" t="s">
        <v>2960</v>
      </c>
      <c r="AM189" s="22" t="s">
        <v>390</v>
      </c>
      <c r="AN189" s="915">
        <f>T189</f>
        <v>5000000</v>
      </c>
      <c r="AO189" s="30" t="s">
        <v>256</v>
      </c>
      <c r="AP189" s="30"/>
      <c r="AQ189" s="30"/>
      <c r="AR189" s="30" t="s">
        <v>3756</v>
      </c>
      <c r="AS189" s="22" t="s">
        <v>3687</v>
      </c>
      <c r="AT189" s="30"/>
      <c r="AU189" s="30"/>
      <c r="AV189" s="30"/>
      <c r="AW189" s="808"/>
      <c r="AX189" s="30"/>
      <c r="AY189" s="30"/>
      <c r="AZ189" s="30"/>
      <c r="BA189" s="30"/>
      <c r="BB189" s="30"/>
      <c r="BC189" s="30"/>
      <c r="BD189" s="30"/>
      <c r="BE189" s="808"/>
      <c r="BF189" s="30"/>
      <c r="BG189" s="30"/>
      <c r="BH189" s="30"/>
      <c r="BI189" s="30"/>
      <c r="BJ189" s="30"/>
      <c r="BK189" s="30"/>
      <c r="BL189" s="30"/>
      <c r="BM189" s="30"/>
      <c r="BN189" s="30"/>
      <c r="BO189" s="30"/>
      <c r="BP189" s="30"/>
      <c r="BQ189" s="596" t="s">
        <v>3661</v>
      </c>
      <c r="BR189" s="22" t="s">
        <v>3662</v>
      </c>
      <c r="BS189" s="30"/>
      <c r="BT189" s="30"/>
      <c r="BU189" s="30"/>
      <c r="BV189" s="30"/>
      <c r="BW189" s="30"/>
      <c r="BX189" s="30"/>
      <c r="BY189" s="30"/>
      <c r="BZ189" s="30"/>
      <c r="CA189" s="30"/>
      <c r="CB189" s="30"/>
      <c r="CC189" s="30"/>
      <c r="CD189" s="30"/>
      <c r="CE189" s="30"/>
      <c r="CF189" s="30"/>
      <c r="CG189" s="30" t="s">
        <v>4107</v>
      </c>
      <c r="CH189" s="30"/>
      <c r="CI189" s="736"/>
      <c r="CJ189" s="30"/>
    </row>
    <row r="190" spans="1:88" s="6" customFormat="1" ht="60">
      <c r="A190" s="22">
        <v>29</v>
      </c>
      <c r="B190" s="602" t="s">
        <v>4543</v>
      </c>
      <c r="C190" s="596" t="s">
        <v>4575</v>
      </c>
      <c r="D190" s="21" t="s">
        <v>4576</v>
      </c>
      <c r="E190" s="22" t="s">
        <v>4546</v>
      </c>
      <c r="F190" s="22">
        <v>2023</v>
      </c>
      <c r="G190" s="22">
        <v>2023</v>
      </c>
      <c r="H190" s="22">
        <v>12</v>
      </c>
      <c r="I190" s="22" t="s">
        <v>4547</v>
      </c>
      <c r="J190" s="603">
        <v>16900000</v>
      </c>
      <c r="K190" s="22" t="s">
        <v>3472</v>
      </c>
      <c r="L190" s="22">
        <v>3</v>
      </c>
      <c r="M190" s="22" t="s">
        <v>3810</v>
      </c>
      <c r="N190" s="22" t="s">
        <v>3423</v>
      </c>
      <c r="O190" s="22" t="s">
        <v>3686</v>
      </c>
      <c r="P190" s="22" t="s">
        <v>4548</v>
      </c>
      <c r="Q190" s="22">
        <v>6727245</v>
      </c>
      <c r="R190" s="22" t="s">
        <v>95</v>
      </c>
      <c r="S190" s="564" t="s">
        <v>2177</v>
      </c>
      <c r="T190" s="1103">
        <f t="shared" ref="T190:T191" si="28">J190/2</f>
        <v>8450000</v>
      </c>
      <c r="U190" s="22" t="s">
        <v>3486</v>
      </c>
      <c r="V190" s="22"/>
      <c r="W190" s="22"/>
      <c r="X190" s="22" t="s">
        <v>3756</v>
      </c>
      <c r="Y190" s="22" t="s">
        <v>3687</v>
      </c>
      <c r="Z190" s="22">
        <v>8140</v>
      </c>
      <c r="AA190" s="563">
        <v>72019</v>
      </c>
      <c r="AB190" s="370" t="s">
        <v>4454</v>
      </c>
      <c r="AC190" s="370" t="s">
        <v>2319</v>
      </c>
      <c r="AD190" s="22" t="s">
        <v>137</v>
      </c>
      <c r="AE190" s="915">
        <f t="shared" si="27"/>
        <v>8450000</v>
      </c>
      <c r="AF190" s="22" t="s">
        <v>3486</v>
      </c>
      <c r="AG190" s="22"/>
      <c r="AH190" s="22"/>
      <c r="AI190" s="22" t="s">
        <v>3756</v>
      </c>
      <c r="AJ190" s="22" t="s">
        <v>3687</v>
      </c>
      <c r="AK190" s="22"/>
      <c r="AL190" s="584"/>
      <c r="AM190" s="22"/>
      <c r="AN190" s="915"/>
      <c r="AO190" s="30"/>
      <c r="AP190" s="30"/>
      <c r="AQ190" s="30"/>
      <c r="AR190" s="30"/>
      <c r="AS190" s="30"/>
      <c r="AT190" s="30"/>
      <c r="AU190" s="30"/>
      <c r="AV190" s="30"/>
      <c r="AW190" s="808"/>
      <c r="AX190" s="30"/>
      <c r="AY190" s="30"/>
      <c r="AZ190" s="30"/>
      <c r="BA190" s="30"/>
      <c r="BB190" s="30"/>
      <c r="BC190" s="30"/>
      <c r="BD190" s="30"/>
      <c r="BE190" s="808"/>
      <c r="BF190" s="30"/>
      <c r="BG190" s="30"/>
      <c r="BH190" s="30"/>
      <c r="BI190" s="30"/>
      <c r="BJ190" s="30"/>
      <c r="BK190" s="30"/>
      <c r="BL190" s="30"/>
      <c r="BM190" s="30"/>
      <c r="BN190" s="30"/>
      <c r="BO190" s="30"/>
      <c r="BP190" s="30"/>
      <c r="BQ190" s="596" t="s">
        <v>3661</v>
      </c>
      <c r="BR190" s="22" t="s">
        <v>3662</v>
      </c>
      <c r="BS190" s="30" t="s">
        <v>4577</v>
      </c>
      <c r="BT190" s="21" t="s">
        <v>4458</v>
      </c>
      <c r="BU190" s="30" t="s">
        <v>4578</v>
      </c>
      <c r="BV190" s="21" t="s">
        <v>4458</v>
      </c>
      <c r="BW190" s="30"/>
      <c r="BX190" s="30"/>
      <c r="BY190" s="30"/>
      <c r="BZ190" s="30"/>
      <c r="CA190" s="30"/>
      <c r="CB190" s="30"/>
      <c r="CC190" s="30"/>
      <c r="CD190" s="30"/>
      <c r="CE190" s="30"/>
      <c r="CF190" s="30"/>
      <c r="CG190" s="30" t="s">
        <v>3367</v>
      </c>
      <c r="CH190" s="30" t="s">
        <v>4551</v>
      </c>
      <c r="CI190" s="736"/>
      <c r="CJ190" s="30"/>
    </row>
    <row r="191" spans="1:88" s="6" customFormat="1" ht="72">
      <c r="A191" s="22">
        <v>30</v>
      </c>
      <c r="B191" s="602" t="s">
        <v>4543</v>
      </c>
      <c r="C191" s="596" t="s">
        <v>4579</v>
      </c>
      <c r="D191" s="21" t="s">
        <v>4580</v>
      </c>
      <c r="E191" s="22" t="s">
        <v>4546</v>
      </c>
      <c r="F191" s="22">
        <v>2023</v>
      </c>
      <c r="G191" s="22">
        <v>2023</v>
      </c>
      <c r="H191" s="22">
        <v>12</v>
      </c>
      <c r="I191" s="22" t="s">
        <v>3685</v>
      </c>
      <c r="J191" s="603">
        <v>18500000</v>
      </c>
      <c r="K191" s="22" t="s">
        <v>3472</v>
      </c>
      <c r="L191" s="22">
        <v>3</v>
      </c>
      <c r="M191" s="22" t="s">
        <v>3810</v>
      </c>
      <c r="N191" s="22" t="s">
        <v>3423</v>
      </c>
      <c r="O191" s="22" t="s">
        <v>3686</v>
      </c>
      <c r="P191" s="22" t="s">
        <v>4548</v>
      </c>
      <c r="Q191" s="370" t="s">
        <v>4581</v>
      </c>
      <c r="R191" s="22" t="s">
        <v>113</v>
      </c>
      <c r="S191" s="370" t="s">
        <v>2564</v>
      </c>
      <c r="T191" s="1103">
        <f t="shared" si="28"/>
        <v>9250000</v>
      </c>
      <c r="U191" s="22" t="s">
        <v>179</v>
      </c>
      <c r="V191" s="22"/>
      <c r="W191" s="22"/>
      <c r="X191" s="22" t="s">
        <v>3756</v>
      </c>
      <c r="Y191" s="22" t="s">
        <v>3687</v>
      </c>
      <c r="Z191" s="22">
        <v>8140</v>
      </c>
      <c r="AA191" s="563">
        <v>72019</v>
      </c>
      <c r="AB191" s="22"/>
      <c r="AC191" s="563"/>
      <c r="AD191" s="22" t="s">
        <v>4582</v>
      </c>
      <c r="AE191" s="915">
        <v>0</v>
      </c>
      <c r="AF191" s="22" t="s">
        <v>4583</v>
      </c>
      <c r="AG191" s="22"/>
      <c r="AH191" s="22"/>
      <c r="AI191" s="22"/>
      <c r="AJ191" s="22" t="s">
        <v>4584</v>
      </c>
      <c r="AK191" s="22"/>
      <c r="AL191" s="584"/>
      <c r="AM191" s="22"/>
      <c r="AN191" s="915"/>
      <c r="AO191" s="30"/>
      <c r="AP191" s="30"/>
      <c r="AQ191" s="30"/>
      <c r="AR191" s="30"/>
      <c r="AS191" s="30"/>
      <c r="AT191" s="1100" t="s">
        <v>4423</v>
      </c>
      <c r="AU191" s="611" t="s">
        <v>2298</v>
      </c>
      <c r="AV191" s="30" t="s">
        <v>4585</v>
      </c>
      <c r="AW191" s="808">
        <f>T191</f>
        <v>9250000</v>
      </c>
      <c r="AX191" s="30"/>
      <c r="AY191" s="30"/>
      <c r="AZ191" s="30"/>
      <c r="BA191" s="30"/>
      <c r="BB191" s="30"/>
      <c r="BC191" s="30"/>
      <c r="BD191" s="30"/>
      <c r="BE191" s="808"/>
      <c r="BF191" s="30"/>
      <c r="BG191" s="30"/>
      <c r="BH191" s="30"/>
      <c r="BI191" s="30"/>
      <c r="BJ191" s="30"/>
      <c r="BK191" s="30"/>
      <c r="BL191" s="30"/>
      <c r="BM191" s="30"/>
      <c r="BN191" s="30"/>
      <c r="BO191" s="30"/>
      <c r="BP191" s="30"/>
      <c r="BQ191" s="596" t="s">
        <v>3661</v>
      </c>
      <c r="BR191" s="22" t="s">
        <v>3662</v>
      </c>
      <c r="BS191" s="30" t="s">
        <v>4586</v>
      </c>
      <c r="BT191" s="21" t="s">
        <v>4326</v>
      </c>
      <c r="BU191" s="30" t="s">
        <v>4587</v>
      </c>
      <c r="BV191" s="21" t="s">
        <v>4326</v>
      </c>
      <c r="BW191" s="30" t="s">
        <v>4588</v>
      </c>
      <c r="BX191" s="21" t="s">
        <v>4326</v>
      </c>
      <c r="BY191" s="30"/>
      <c r="BZ191" s="30"/>
      <c r="CA191" s="30"/>
      <c r="CB191" s="30"/>
      <c r="CC191" s="30"/>
      <c r="CD191" s="30"/>
      <c r="CE191" s="30"/>
      <c r="CF191" s="30"/>
      <c r="CG191" s="30" t="s">
        <v>3367</v>
      </c>
      <c r="CH191" s="30"/>
      <c r="CI191" s="736"/>
      <c r="CJ191" s="30"/>
    </row>
    <row r="192" spans="1:88" s="6" customFormat="1" ht="48">
      <c r="A192" s="22">
        <v>31</v>
      </c>
      <c r="B192" s="602" t="s">
        <v>4543</v>
      </c>
      <c r="C192" s="596" t="s">
        <v>4589</v>
      </c>
      <c r="D192" s="21" t="s">
        <v>4590</v>
      </c>
      <c r="E192" s="22" t="s">
        <v>4546</v>
      </c>
      <c r="F192" s="22">
        <v>2023</v>
      </c>
      <c r="G192" s="22">
        <v>2023</v>
      </c>
      <c r="H192" s="22">
        <v>12</v>
      </c>
      <c r="I192" s="22" t="s">
        <v>3685</v>
      </c>
      <c r="J192" s="603">
        <v>18300000</v>
      </c>
      <c r="K192" s="22" t="s">
        <v>3472</v>
      </c>
      <c r="L192" s="22">
        <v>3</v>
      </c>
      <c r="M192" s="22" t="s">
        <v>3810</v>
      </c>
      <c r="N192" s="22" t="s">
        <v>3423</v>
      </c>
      <c r="O192" s="22" t="s">
        <v>3686</v>
      </c>
      <c r="P192" s="22" t="s">
        <v>4548</v>
      </c>
      <c r="Q192" s="22">
        <v>258471</v>
      </c>
      <c r="R192" s="22" t="s">
        <v>67</v>
      </c>
      <c r="S192" s="564" t="s">
        <v>3972</v>
      </c>
      <c r="T192" s="1103">
        <f>J192/3</f>
        <v>6100000</v>
      </c>
      <c r="U192" s="22" t="s">
        <v>176</v>
      </c>
      <c r="V192" s="22"/>
      <c r="W192" s="22"/>
      <c r="X192" s="22" t="s">
        <v>3751</v>
      </c>
      <c r="Y192" s="22" t="s">
        <v>3687</v>
      </c>
      <c r="Z192" s="22">
        <v>8140</v>
      </c>
      <c r="AA192" s="563">
        <v>72019</v>
      </c>
      <c r="AB192" s="370" t="s">
        <v>4591</v>
      </c>
      <c r="AC192" s="370" t="s">
        <v>2961</v>
      </c>
      <c r="AD192" s="22" t="s">
        <v>41</v>
      </c>
      <c r="AE192" s="915">
        <f t="shared" ref="AE192:AE201" si="29">T192</f>
        <v>6100000</v>
      </c>
      <c r="AF192" s="22" t="s">
        <v>256</v>
      </c>
      <c r="AG192" s="22"/>
      <c r="AH192" s="22"/>
      <c r="AI192" s="22" t="s">
        <v>3756</v>
      </c>
      <c r="AJ192" s="22" t="s">
        <v>3687</v>
      </c>
      <c r="AK192" s="22">
        <v>6680626</v>
      </c>
      <c r="AL192" s="564" t="s">
        <v>1296</v>
      </c>
      <c r="AM192" s="22" t="s">
        <v>45</v>
      </c>
      <c r="AN192" s="915">
        <f>T192</f>
        <v>6100000</v>
      </c>
      <c r="AO192" s="22" t="s">
        <v>256</v>
      </c>
      <c r="AP192" s="22"/>
      <c r="AQ192" s="22"/>
      <c r="AR192" s="30" t="s">
        <v>3756</v>
      </c>
      <c r="AS192" s="22" t="s">
        <v>3687</v>
      </c>
      <c r="AT192" s="30"/>
      <c r="AU192" s="30"/>
      <c r="AV192" s="30"/>
      <c r="AW192" s="808"/>
      <c r="AX192" s="30"/>
      <c r="AY192" s="30"/>
      <c r="AZ192" s="30"/>
      <c r="BA192" s="30"/>
      <c r="BB192" s="30"/>
      <c r="BC192" s="30"/>
      <c r="BD192" s="30"/>
      <c r="BE192" s="808"/>
      <c r="BF192" s="30"/>
      <c r="BG192" s="30"/>
      <c r="BH192" s="30"/>
      <c r="BI192" s="30"/>
      <c r="BJ192" s="30"/>
      <c r="BK192" s="30"/>
      <c r="BL192" s="30"/>
      <c r="BM192" s="30"/>
      <c r="BN192" s="30"/>
      <c r="BO192" s="30"/>
      <c r="BP192" s="30"/>
      <c r="BQ192" s="596" t="s">
        <v>3661</v>
      </c>
      <c r="BR192" s="22" t="s">
        <v>3662</v>
      </c>
      <c r="BS192" s="30" t="s">
        <v>4592</v>
      </c>
      <c r="BT192" s="21" t="s">
        <v>4310</v>
      </c>
      <c r="BU192" s="30" t="s">
        <v>4593</v>
      </c>
      <c r="BV192" s="21" t="s">
        <v>4310</v>
      </c>
      <c r="BW192" s="30" t="s">
        <v>4594</v>
      </c>
      <c r="BX192" s="21" t="s">
        <v>4310</v>
      </c>
      <c r="BY192" s="30"/>
      <c r="BZ192" s="30"/>
      <c r="CA192" s="30"/>
      <c r="CB192" s="30"/>
      <c r="CC192" s="30"/>
      <c r="CD192" s="30"/>
      <c r="CE192" s="30"/>
      <c r="CF192" s="30"/>
      <c r="CG192" s="30" t="s">
        <v>3367</v>
      </c>
      <c r="CH192" s="30"/>
      <c r="CI192" s="736"/>
      <c r="CJ192" s="30"/>
    </row>
    <row r="193" spans="1:89" s="882" customFormat="1" ht="65.25" customHeight="1">
      <c r="A193" s="22">
        <v>32</v>
      </c>
      <c r="B193" s="602" t="s">
        <v>4543</v>
      </c>
      <c r="C193" s="596" t="s">
        <v>4595</v>
      </c>
      <c r="D193" s="21" t="s">
        <v>4596</v>
      </c>
      <c r="E193" s="22" t="s">
        <v>4546</v>
      </c>
      <c r="F193" s="22">
        <v>2023</v>
      </c>
      <c r="G193" s="22">
        <v>2023</v>
      </c>
      <c r="H193" s="22">
        <v>12</v>
      </c>
      <c r="I193" s="22" t="s">
        <v>3685</v>
      </c>
      <c r="J193" s="603">
        <v>17400000</v>
      </c>
      <c r="K193" s="22" t="s">
        <v>3472</v>
      </c>
      <c r="L193" s="22">
        <v>3</v>
      </c>
      <c r="M193" s="22" t="s">
        <v>3810</v>
      </c>
      <c r="N193" s="22" t="s">
        <v>3423</v>
      </c>
      <c r="O193" s="22" t="s">
        <v>3686</v>
      </c>
      <c r="P193" s="22" t="s">
        <v>4548</v>
      </c>
      <c r="Q193" s="370" t="s">
        <v>4597</v>
      </c>
      <c r="R193" s="22" t="s">
        <v>120</v>
      </c>
      <c r="S193" s="370" t="s">
        <v>2621</v>
      </c>
      <c r="T193" s="1103">
        <f>J193/3</f>
        <v>5800000</v>
      </c>
      <c r="U193" s="22" t="s">
        <v>311</v>
      </c>
      <c r="V193" s="22"/>
      <c r="W193" s="22"/>
      <c r="X193" s="22" t="s">
        <v>3756</v>
      </c>
      <c r="Y193" s="22" t="s">
        <v>3687</v>
      </c>
      <c r="Z193" s="22">
        <v>8140</v>
      </c>
      <c r="AA193" s="563">
        <v>72019</v>
      </c>
      <c r="AB193" s="22"/>
      <c r="AC193" s="563"/>
      <c r="AD193" s="22" t="s">
        <v>1865</v>
      </c>
      <c r="AE193" s="915">
        <f t="shared" si="29"/>
        <v>5800000</v>
      </c>
      <c r="AF193" s="22"/>
      <c r="AG193" s="22"/>
      <c r="AH193" s="22"/>
      <c r="AI193" s="22"/>
      <c r="AJ193" s="22" t="s">
        <v>4598</v>
      </c>
      <c r="AK193" s="370" t="s">
        <v>4599</v>
      </c>
      <c r="AL193" s="564" t="s">
        <v>1964</v>
      </c>
      <c r="AM193" s="22" t="s">
        <v>347</v>
      </c>
      <c r="AN193" s="915">
        <f>T193</f>
        <v>5800000</v>
      </c>
      <c r="AO193" s="30" t="s">
        <v>217</v>
      </c>
      <c r="AP193" s="30"/>
      <c r="AQ193" s="30"/>
      <c r="AR193" s="30" t="s">
        <v>3756</v>
      </c>
      <c r="AS193" s="22" t="s">
        <v>3687</v>
      </c>
      <c r="AT193" s="30"/>
      <c r="AU193" s="30"/>
      <c r="AV193" s="30"/>
      <c r="AW193" s="808"/>
      <c r="AX193" s="30"/>
      <c r="AY193" s="30"/>
      <c r="AZ193" s="30"/>
      <c r="BA193" s="30"/>
      <c r="BB193" s="30"/>
      <c r="BC193" s="30"/>
      <c r="BD193" s="30"/>
      <c r="BE193" s="808"/>
      <c r="BF193" s="30"/>
      <c r="BG193" s="30"/>
      <c r="BH193" s="30"/>
      <c r="BI193" s="30"/>
      <c r="BJ193" s="30"/>
      <c r="BK193" s="30"/>
      <c r="BL193" s="30"/>
      <c r="BM193" s="30"/>
      <c r="BN193" s="30"/>
      <c r="BO193" s="30"/>
      <c r="BP193" s="30"/>
      <c r="BQ193" s="596" t="s">
        <v>3661</v>
      </c>
      <c r="BR193" s="22" t="s">
        <v>3662</v>
      </c>
      <c r="BS193" s="30" t="s">
        <v>4586</v>
      </c>
      <c r="BT193" s="21" t="s">
        <v>4326</v>
      </c>
      <c r="BU193" s="30" t="s">
        <v>4587</v>
      </c>
      <c r="BV193" s="21" t="s">
        <v>4326</v>
      </c>
      <c r="BW193" s="30" t="s">
        <v>4564</v>
      </c>
      <c r="BX193" s="21" t="s">
        <v>4563</v>
      </c>
      <c r="BY193" s="30"/>
      <c r="BZ193" s="30"/>
      <c r="CA193" s="30"/>
      <c r="CB193" s="30"/>
      <c r="CC193" s="30"/>
      <c r="CD193" s="30"/>
      <c r="CE193" s="30"/>
      <c r="CF193" s="30"/>
      <c r="CG193" s="30" t="s">
        <v>3367</v>
      </c>
      <c r="CH193" s="30"/>
      <c r="CI193" s="736"/>
      <c r="CJ193" s="30"/>
    </row>
    <row r="194" spans="1:89" s="882" customFormat="1" ht="48">
      <c r="A194" s="22">
        <v>33</v>
      </c>
      <c r="B194" s="602" t="s">
        <v>4543</v>
      </c>
      <c r="C194" s="596" t="s">
        <v>4600</v>
      </c>
      <c r="D194" s="21" t="s">
        <v>4601</v>
      </c>
      <c r="E194" s="22" t="s">
        <v>4546</v>
      </c>
      <c r="F194" s="22">
        <v>2023</v>
      </c>
      <c r="G194" s="22">
        <v>2023</v>
      </c>
      <c r="H194" s="22">
        <v>12</v>
      </c>
      <c r="I194" s="22" t="s">
        <v>3685</v>
      </c>
      <c r="J194" s="603">
        <v>18900000</v>
      </c>
      <c r="K194" s="22" t="s">
        <v>3472</v>
      </c>
      <c r="L194" s="22">
        <v>3</v>
      </c>
      <c r="M194" s="22" t="s">
        <v>3810</v>
      </c>
      <c r="N194" s="22" t="s">
        <v>3423</v>
      </c>
      <c r="O194" s="22" t="s">
        <v>3686</v>
      </c>
      <c r="P194" s="22" t="s">
        <v>4548</v>
      </c>
      <c r="Q194" s="1104" t="s">
        <v>2011</v>
      </c>
      <c r="R194" s="22" t="s">
        <v>131</v>
      </c>
      <c r="S194" s="583" t="s">
        <v>2011</v>
      </c>
      <c r="T194" s="1103">
        <f>J194/2</f>
        <v>9450000</v>
      </c>
      <c r="U194" s="22" t="s">
        <v>179</v>
      </c>
      <c r="V194" s="22"/>
      <c r="W194" s="22"/>
      <c r="X194" s="22" t="s">
        <v>3756</v>
      </c>
      <c r="Y194" s="22" t="s">
        <v>3687</v>
      </c>
      <c r="Z194" s="22">
        <v>8140</v>
      </c>
      <c r="AA194" s="563">
        <v>72019</v>
      </c>
      <c r="AB194" s="370" t="s">
        <v>4483</v>
      </c>
      <c r="AC194" s="583" t="s">
        <v>1265</v>
      </c>
      <c r="AD194" s="22" t="s">
        <v>98</v>
      </c>
      <c r="AE194" s="915">
        <f t="shared" si="29"/>
        <v>9450000</v>
      </c>
      <c r="AF194" s="22" t="s">
        <v>217</v>
      </c>
      <c r="AG194" s="22"/>
      <c r="AH194" s="22"/>
      <c r="AI194" s="22" t="s">
        <v>3756</v>
      </c>
      <c r="AJ194" s="22" t="s">
        <v>3687</v>
      </c>
      <c r="AK194" s="22"/>
      <c r="AL194" s="584"/>
      <c r="AM194" s="22"/>
      <c r="AN194" s="915"/>
      <c r="AO194" s="30"/>
      <c r="AP194" s="30"/>
      <c r="AQ194" s="30"/>
      <c r="AR194" s="30"/>
      <c r="AS194" s="30"/>
      <c r="AT194" s="30"/>
      <c r="AU194" s="30"/>
      <c r="AV194" s="30"/>
      <c r="AW194" s="808"/>
      <c r="AX194" s="30"/>
      <c r="AY194" s="30"/>
      <c r="AZ194" s="30"/>
      <c r="BA194" s="30"/>
      <c r="BB194" s="30"/>
      <c r="BC194" s="30"/>
      <c r="BD194" s="30"/>
      <c r="BE194" s="808"/>
      <c r="BF194" s="30"/>
      <c r="BG194" s="30"/>
      <c r="BH194" s="30"/>
      <c r="BI194" s="30"/>
      <c r="BJ194" s="30"/>
      <c r="BK194" s="30"/>
      <c r="BL194" s="30"/>
      <c r="BM194" s="30"/>
      <c r="BN194" s="30"/>
      <c r="BO194" s="30"/>
      <c r="BP194" s="30"/>
      <c r="BQ194" s="596" t="s">
        <v>3661</v>
      </c>
      <c r="BR194" s="22" t="s">
        <v>3662</v>
      </c>
      <c r="BS194" s="30" t="s">
        <v>4602</v>
      </c>
      <c r="BT194" s="21" t="s">
        <v>4326</v>
      </c>
      <c r="BU194" s="30" t="s">
        <v>4603</v>
      </c>
      <c r="BV194" s="21" t="s">
        <v>4326</v>
      </c>
      <c r="BW194" s="30"/>
      <c r="BX194" s="30"/>
      <c r="BY194" s="30"/>
      <c r="BZ194" s="30"/>
      <c r="CA194" s="30"/>
      <c r="CB194" s="30"/>
      <c r="CC194" s="30"/>
      <c r="CD194" s="30"/>
      <c r="CE194" s="30"/>
      <c r="CF194" s="30"/>
      <c r="CG194" s="30" t="s">
        <v>3367</v>
      </c>
      <c r="CH194" s="30"/>
      <c r="CI194" s="736"/>
      <c r="CJ194" s="30"/>
    </row>
    <row r="195" spans="1:89" s="6" customFormat="1" ht="48">
      <c r="A195" s="22">
        <v>34</v>
      </c>
      <c r="B195" s="602" t="s">
        <v>4604</v>
      </c>
      <c r="C195" s="22" t="s">
        <v>4605</v>
      </c>
      <c r="D195" s="21" t="s">
        <v>4606</v>
      </c>
      <c r="E195" s="22" t="s">
        <v>4377</v>
      </c>
      <c r="F195" s="22">
        <v>2023</v>
      </c>
      <c r="G195" s="22">
        <v>2023</v>
      </c>
      <c r="H195" s="22">
        <v>8</v>
      </c>
      <c r="I195" s="22" t="s">
        <v>4514</v>
      </c>
      <c r="J195" s="603">
        <v>554749600</v>
      </c>
      <c r="K195" s="22" t="s">
        <v>3472</v>
      </c>
      <c r="L195" s="22">
        <v>3</v>
      </c>
      <c r="M195" s="22" t="s">
        <v>3810</v>
      </c>
      <c r="N195" s="22" t="s">
        <v>3423</v>
      </c>
      <c r="O195" s="22" t="s">
        <v>3686</v>
      </c>
      <c r="P195" s="22" t="s">
        <v>4548</v>
      </c>
      <c r="Q195" s="22">
        <v>6680641</v>
      </c>
      <c r="R195" s="22" t="s">
        <v>92</v>
      </c>
      <c r="S195" s="564" t="s">
        <v>2082</v>
      </c>
      <c r="T195" s="1103">
        <f>J195/4</f>
        <v>138687400</v>
      </c>
      <c r="U195" s="22" t="s">
        <v>169</v>
      </c>
      <c r="V195" s="22"/>
      <c r="W195" s="22"/>
      <c r="X195" s="22" t="s">
        <v>3751</v>
      </c>
      <c r="Y195" s="22" t="s">
        <v>3687</v>
      </c>
      <c r="Z195" s="22">
        <v>8140</v>
      </c>
      <c r="AA195" s="563">
        <v>72019</v>
      </c>
      <c r="AB195" s="370" t="s">
        <v>4607</v>
      </c>
      <c r="AC195" s="588">
        <v>1001017601</v>
      </c>
      <c r="AD195" s="22" t="s">
        <v>96</v>
      </c>
      <c r="AE195" s="915">
        <f t="shared" si="29"/>
        <v>138687400</v>
      </c>
      <c r="AF195" s="22" t="s">
        <v>169</v>
      </c>
      <c r="AG195" s="22" t="s">
        <v>217</v>
      </c>
      <c r="AH195" s="22" t="s">
        <v>176</v>
      </c>
      <c r="AI195" s="22" t="s">
        <v>3751</v>
      </c>
      <c r="AJ195" s="22" t="s">
        <v>3687</v>
      </c>
      <c r="AK195" s="22">
        <v>6680708</v>
      </c>
      <c r="AL195" s="564" t="s">
        <v>2724</v>
      </c>
      <c r="AM195" s="21" t="s">
        <v>85</v>
      </c>
      <c r="AN195" s="1064">
        <f>T195</f>
        <v>138687400</v>
      </c>
      <c r="AO195" s="30" t="s">
        <v>176</v>
      </c>
      <c r="AP195" s="30"/>
      <c r="AQ195" s="30"/>
      <c r="AR195" s="30" t="s">
        <v>3751</v>
      </c>
      <c r="AS195" s="22" t="s">
        <v>3687</v>
      </c>
      <c r="AT195" s="30">
        <v>6859016</v>
      </c>
      <c r="AU195" s="370" t="s">
        <v>2785</v>
      </c>
      <c r="AV195" s="22" t="s">
        <v>60</v>
      </c>
      <c r="AW195" s="915">
        <f>T195</f>
        <v>138687400</v>
      </c>
      <c r="AX195" s="30" t="s">
        <v>176</v>
      </c>
      <c r="AY195" s="30"/>
      <c r="AZ195" s="30" t="s">
        <v>3751</v>
      </c>
      <c r="BA195" s="22" t="s">
        <v>3687</v>
      </c>
      <c r="BB195" s="30"/>
      <c r="BC195" s="30"/>
      <c r="BD195" s="30"/>
      <c r="BE195" s="808"/>
      <c r="BF195" s="30"/>
      <c r="BG195" s="30"/>
      <c r="BH195" s="30"/>
      <c r="BI195" s="30"/>
      <c r="BJ195" s="30"/>
      <c r="BK195" s="30"/>
      <c r="BL195" s="30"/>
      <c r="BM195" s="30"/>
      <c r="BN195" s="30"/>
      <c r="BO195" s="30"/>
      <c r="BP195" s="30"/>
      <c r="BQ195" s="596" t="s">
        <v>3661</v>
      </c>
      <c r="BR195" s="22" t="s">
        <v>3662</v>
      </c>
      <c r="BS195" s="30" t="s">
        <v>4403</v>
      </c>
      <c r="BT195" s="21"/>
      <c r="BU195" s="30" t="s">
        <v>4608</v>
      </c>
      <c r="BV195" s="21"/>
      <c r="BW195" s="30" t="s">
        <v>4404</v>
      </c>
      <c r="BX195" s="30"/>
      <c r="BY195" s="30" t="s">
        <v>4609</v>
      </c>
      <c r="BZ195" s="30"/>
      <c r="CA195" s="30" t="s">
        <v>4610</v>
      </c>
      <c r="CB195" s="30"/>
      <c r="CC195" s="30" t="s">
        <v>4611</v>
      </c>
      <c r="CD195" s="30"/>
      <c r="CE195" s="30"/>
      <c r="CF195" s="30"/>
      <c r="CG195" s="30"/>
      <c r="CH195" s="30"/>
      <c r="CI195" s="736"/>
      <c r="CJ195" s="30"/>
    </row>
    <row r="196" spans="1:89" s="886" customFormat="1" ht="84">
      <c r="A196" s="609">
        <v>35</v>
      </c>
      <c r="B196" s="602" t="s">
        <v>4612</v>
      </c>
      <c r="C196" s="596" t="s">
        <v>4613</v>
      </c>
      <c r="D196" s="560" t="s">
        <v>4614</v>
      </c>
      <c r="E196" s="609" t="s">
        <v>91</v>
      </c>
      <c r="F196" s="609">
        <v>2023</v>
      </c>
      <c r="G196" s="609">
        <v>2023</v>
      </c>
      <c r="H196" s="609">
        <v>7</v>
      </c>
      <c r="I196" s="609" t="s">
        <v>4391</v>
      </c>
      <c r="J196" s="610">
        <v>17000000</v>
      </c>
      <c r="K196" s="609" t="s">
        <v>3472</v>
      </c>
      <c r="L196" s="609">
        <v>5</v>
      </c>
      <c r="M196" s="609" t="s">
        <v>3693</v>
      </c>
      <c r="N196" s="609" t="s">
        <v>9</v>
      </c>
      <c r="O196" s="609" t="s">
        <v>3686</v>
      </c>
      <c r="P196" s="609" t="s">
        <v>4392</v>
      </c>
      <c r="Q196" s="609">
        <v>6756318</v>
      </c>
      <c r="R196" s="609" t="s">
        <v>4123</v>
      </c>
      <c r="S196" s="611" t="s">
        <v>1238</v>
      </c>
      <c r="T196" s="1101">
        <f>J196/3</f>
        <v>5666666.666666667</v>
      </c>
      <c r="U196" s="609" t="s">
        <v>311</v>
      </c>
      <c r="V196" s="609"/>
      <c r="W196" s="609"/>
      <c r="X196" s="609" t="s">
        <v>3756</v>
      </c>
      <c r="Y196" s="609" t="s">
        <v>3687</v>
      </c>
      <c r="Z196" s="609">
        <v>8140</v>
      </c>
      <c r="AA196" s="1097">
        <v>72019</v>
      </c>
      <c r="AB196" s="1095" t="s">
        <v>4483</v>
      </c>
      <c r="AC196" s="613" t="s">
        <v>1265</v>
      </c>
      <c r="AD196" s="609" t="s">
        <v>4615</v>
      </c>
      <c r="AE196" s="1098">
        <f t="shared" si="29"/>
        <v>5666666.666666667</v>
      </c>
      <c r="AF196" s="609" t="s">
        <v>217</v>
      </c>
      <c r="AG196" s="609"/>
      <c r="AH196" s="609"/>
      <c r="AI196" s="609" t="s">
        <v>3756</v>
      </c>
      <c r="AJ196" s="609" t="s">
        <v>3687</v>
      </c>
      <c r="AK196" s="609">
        <v>6825598</v>
      </c>
      <c r="AL196" s="611" t="s">
        <v>2062</v>
      </c>
      <c r="AM196" s="609" t="s">
        <v>3564</v>
      </c>
      <c r="AN196" s="1098">
        <f>AE196</f>
        <v>5666666.666666667</v>
      </c>
      <c r="AO196" s="609" t="s">
        <v>179</v>
      </c>
      <c r="AP196" s="609"/>
      <c r="AQ196" s="609"/>
      <c r="AR196" s="609" t="s">
        <v>3756</v>
      </c>
      <c r="AS196" s="609" t="s">
        <v>3687</v>
      </c>
      <c r="AT196" s="256"/>
      <c r="AU196" s="256"/>
      <c r="AV196" s="256"/>
      <c r="AW196" s="1099"/>
      <c r="AX196" s="256"/>
      <c r="AY196" s="256"/>
      <c r="AZ196" s="256"/>
      <c r="BA196" s="256"/>
      <c r="BB196" s="256"/>
      <c r="BC196" s="256"/>
      <c r="BD196" s="256"/>
      <c r="BE196" s="1099"/>
      <c r="BF196" s="256"/>
      <c r="BG196" s="256"/>
      <c r="BH196" s="256"/>
      <c r="BI196" s="256"/>
      <c r="BJ196" s="256"/>
      <c r="BK196" s="256"/>
      <c r="BL196" s="256"/>
      <c r="BM196" s="256"/>
      <c r="BN196" s="256"/>
      <c r="BO196" s="256"/>
      <c r="BP196" s="256"/>
      <c r="BQ196" s="596" t="s">
        <v>3661</v>
      </c>
      <c r="BR196" s="596" t="s">
        <v>3662</v>
      </c>
      <c r="BS196" s="256" t="s">
        <v>4616</v>
      </c>
      <c r="BT196" s="256" t="s">
        <v>4301</v>
      </c>
      <c r="BU196" s="256" t="s">
        <v>4617</v>
      </c>
      <c r="BV196" s="256" t="s">
        <v>4303</v>
      </c>
      <c r="BW196" s="256" t="s">
        <v>3425</v>
      </c>
      <c r="BX196" s="256" t="s">
        <v>4303</v>
      </c>
      <c r="BY196" s="256"/>
      <c r="BZ196" s="256"/>
      <c r="CA196" s="256"/>
      <c r="CB196" s="256"/>
      <c r="CC196" s="256"/>
      <c r="CD196" s="256"/>
      <c r="CE196" s="256"/>
      <c r="CF196" s="256"/>
      <c r="CG196" s="1105" t="s">
        <v>4618</v>
      </c>
      <c r="CH196" s="256" t="s">
        <v>4619</v>
      </c>
      <c r="CI196" s="740" t="s">
        <v>4620</v>
      </c>
      <c r="CJ196" s="256"/>
    </row>
    <row r="197" spans="1:89" s="6" customFormat="1" ht="72">
      <c r="A197" s="22">
        <v>36</v>
      </c>
      <c r="B197" s="602" t="s">
        <v>4612</v>
      </c>
      <c r="C197" s="596" t="s">
        <v>4621</v>
      </c>
      <c r="D197" s="21" t="s">
        <v>4622</v>
      </c>
      <c r="E197" s="22" t="s">
        <v>91</v>
      </c>
      <c r="F197" s="22">
        <v>2023</v>
      </c>
      <c r="G197" s="22">
        <v>2023</v>
      </c>
      <c r="H197" s="22">
        <v>7</v>
      </c>
      <c r="I197" s="22" t="s">
        <v>4623</v>
      </c>
      <c r="J197" s="603">
        <v>17000000</v>
      </c>
      <c r="K197" s="22" t="s">
        <v>3472</v>
      </c>
      <c r="L197" s="22">
        <v>4</v>
      </c>
      <c r="M197" s="22" t="s">
        <v>3693</v>
      </c>
      <c r="N197" s="609" t="s">
        <v>9</v>
      </c>
      <c r="O197" s="22" t="s">
        <v>3686</v>
      </c>
      <c r="P197" s="22" t="s">
        <v>4392</v>
      </c>
      <c r="Q197" s="22">
        <v>6680643</v>
      </c>
      <c r="R197" s="22" t="s">
        <v>15</v>
      </c>
      <c r="S197" s="564" t="s">
        <v>1305</v>
      </c>
      <c r="T197" s="1103">
        <f>J197/3</f>
        <v>5666666.666666667</v>
      </c>
      <c r="U197" s="22" t="s">
        <v>269</v>
      </c>
      <c r="V197" s="22" t="s">
        <v>197</v>
      </c>
      <c r="W197" s="22"/>
      <c r="X197" s="22" t="s">
        <v>3751</v>
      </c>
      <c r="Y197" s="22" t="s">
        <v>3687</v>
      </c>
      <c r="Z197" s="22">
        <v>8140</v>
      </c>
      <c r="AA197" s="22">
        <v>72019</v>
      </c>
      <c r="AB197" s="370" t="s">
        <v>4489</v>
      </c>
      <c r="AC197" s="583" t="s">
        <v>2011</v>
      </c>
      <c r="AD197" s="22" t="s">
        <v>131</v>
      </c>
      <c r="AE197" s="915">
        <f t="shared" si="29"/>
        <v>5666666.666666667</v>
      </c>
      <c r="AF197" s="22" t="s">
        <v>179</v>
      </c>
      <c r="AG197" s="22"/>
      <c r="AH197" s="22"/>
      <c r="AI197" s="22" t="s">
        <v>3756</v>
      </c>
      <c r="AJ197" s="22" t="s">
        <v>3687</v>
      </c>
      <c r="AK197" s="22">
        <v>6680708</v>
      </c>
      <c r="AL197" s="564" t="s">
        <v>2724</v>
      </c>
      <c r="AM197" s="21" t="s">
        <v>85</v>
      </c>
      <c r="AN197" s="915">
        <f>AE197</f>
        <v>5666666.666666667</v>
      </c>
      <c r="AO197" s="30" t="s">
        <v>176</v>
      </c>
      <c r="AP197" s="30"/>
      <c r="AQ197" s="30"/>
      <c r="AR197" s="30" t="s">
        <v>3751</v>
      </c>
      <c r="AS197" s="22" t="s">
        <v>3687</v>
      </c>
      <c r="AT197" s="30"/>
      <c r="AU197" s="30"/>
      <c r="AV197" s="30"/>
      <c r="AW197" s="808"/>
      <c r="AX197" s="30"/>
      <c r="AY197" s="30"/>
      <c r="AZ197" s="30"/>
      <c r="BA197" s="30"/>
      <c r="BB197" s="30"/>
      <c r="BC197" s="30"/>
      <c r="BD197" s="30"/>
      <c r="BE197" s="808"/>
      <c r="BF197" s="30"/>
      <c r="BG197" s="30"/>
      <c r="BH197" s="30"/>
      <c r="BI197" s="30"/>
      <c r="BJ197" s="30"/>
      <c r="BK197" s="30"/>
      <c r="BL197" s="30"/>
      <c r="BM197" s="30"/>
      <c r="BN197" s="30"/>
      <c r="BO197" s="30"/>
      <c r="BP197" s="30"/>
      <c r="BQ197" s="596" t="s">
        <v>3661</v>
      </c>
      <c r="BR197" s="596" t="s">
        <v>3662</v>
      </c>
      <c r="BS197" s="30"/>
      <c r="BT197" s="30"/>
      <c r="BU197" s="30"/>
      <c r="BV197" s="30"/>
      <c r="BW197" s="30"/>
      <c r="BX197" s="30"/>
      <c r="BY197" s="30"/>
      <c r="BZ197" s="30"/>
      <c r="CA197" s="30"/>
      <c r="CB197" s="30"/>
      <c r="CC197" s="30"/>
      <c r="CD197" s="30"/>
      <c r="CE197" s="30"/>
      <c r="CF197" s="30"/>
      <c r="CG197" s="30" t="s">
        <v>4107</v>
      </c>
      <c r="CH197" s="30" t="s">
        <v>3995</v>
      </c>
      <c r="CI197" s="736" t="s">
        <v>4107</v>
      </c>
      <c r="CJ197" s="30"/>
    </row>
    <row r="198" spans="1:89" s="6" customFormat="1" ht="48">
      <c r="A198" s="22">
        <v>37</v>
      </c>
      <c r="B198" s="602" t="s">
        <v>4612</v>
      </c>
      <c r="C198" s="596" t="s">
        <v>4624</v>
      </c>
      <c r="D198" s="21" t="s">
        <v>4625</v>
      </c>
      <c r="E198" s="22" t="s">
        <v>91</v>
      </c>
      <c r="F198" s="22">
        <v>2023</v>
      </c>
      <c r="G198" s="22">
        <v>2023</v>
      </c>
      <c r="H198" s="22">
        <v>7</v>
      </c>
      <c r="I198" s="22" t="s">
        <v>4623</v>
      </c>
      <c r="J198" s="603">
        <v>17000000</v>
      </c>
      <c r="K198" s="22" t="s">
        <v>3472</v>
      </c>
      <c r="L198" s="22">
        <v>4</v>
      </c>
      <c r="M198" s="22" t="s">
        <v>3693</v>
      </c>
      <c r="N198" s="609" t="s">
        <v>9</v>
      </c>
      <c r="O198" s="22" t="s">
        <v>3686</v>
      </c>
      <c r="P198" s="22" t="s">
        <v>4392</v>
      </c>
      <c r="Q198" s="370" t="s">
        <v>4607</v>
      </c>
      <c r="R198" s="22" t="s">
        <v>96</v>
      </c>
      <c r="S198" s="588">
        <v>1001017601</v>
      </c>
      <c r="T198" s="1103">
        <f>J198/3</f>
        <v>5666666.666666667</v>
      </c>
      <c r="U198" s="22" t="s">
        <v>169</v>
      </c>
      <c r="V198" s="22" t="s">
        <v>217</v>
      </c>
      <c r="W198" s="22" t="s">
        <v>176</v>
      </c>
      <c r="X198" s="22" t="s">
        <v>3751</v>
      </c>
      <c r="Y198" s="22" t="s">
        <v>3687</v>
      </c>
      <c r="Z198" s="22">
        <v>8140</v>
      </c>
      <c r="AA198" s="22">
        <v>72019</v>
      </c>
      <c r="AB198" s="22">
        <v>6680633</v>
      </c>
      <c r="AC198" s="370" t="s">
        <v>3791</v>
      </c>
      <c r="AD198" s="22" t="s">
        <v>25</v>
      </c>
      <c r="AE198" s="915">
        <f t="shared" si="29"/>
        <v>5666666.666666667</v>
      </c>
      <c r="AF198" s="22" t="s">
        <v>4490</v>
      </c>
      <c r="AG198" s="22" t="s">
        <v>217</v>
      </c>
      <c r="AH198" s="22"/>
      <c r="AI198" s="22" t="s">
        <v>3756</v>
      </c>
      <c r="AJ198" s="22" t="s">
        <v>3687</v>
      </c>
      <c r="AK198" s="22">
        <v>6680678</v>
      </c>
      <c r="AL198" s="584" t="s">
        <v>2013</v>
      </c>
      <c r="AM198" s="22" t="s">
        <v>21</v>
      </c>
      <c r="AN198" s="915">
        <f>T198</f>
        <v>5666666.666666667</v>
      </c>
      <c r="AO198" s="22" t="s">
        <v>169</v>
      </c>
      <c r="AP198" s="22"/>
      <c r="AQ198" s="22"/>
      <c r="AR198" s="22" t="s">
        <v>3751</v>
      </c>
      <c r="AS198" s="22" t="s">
        <v>3687</v>
      </c>
      <c r="AT198" s="30"/>
      <c r="AU198" s="30"/>
      <c r="AV198" s="30"/>
      <c r="AW198" s="808"/>
      <c r="AX198" s="30"/>
      <c r="AY198" s="30"/>
      <c r="AZ198" s="30"/>
      <c r="BA198" s="30"/>
      <c r="BB198" s="30"/>
      <c r="BC198" s="30"/>
      <c r="BD198" s="30"/>
      <c r="BE198" s="808"/>
      <c r="BF198" s="30"/>
      <c r="BG198" s="30"/>
      <c r="BH198" s="30"/>
      <c r="BI198" s="30"/>
      <c r="BJ198" s="30"/>
      <c r="BK198" s="30"/>
      <c r="BL198" s="30"/>
      <c r="BM198" s="30"/>
      <c r="BN198" s="30"/>
      <c r="BO198" s="30"/>
      <c r="BP198" s="30"/>
      <c r="BQ198" s="606" t="s">
        <v>3661</v>
      </c>
      <c r="BR198" s="596" t="s">
        <v>3662</v>
      </c>
      <c r="BS198" s="30" t="s">
        <v>4626</v>
      </c>
      <c r="BT198" s="30" t="s">
        <v>4317</v>
      </c>
      <c r="BU198" s="30" t="s">
        <v>4627</v>
      </c>
      <c r="BV198" s="30" t="s">
        <v>4317</v>
      </c>
      <c r="BW198" s="30"/>
      <c r="BX198" s="30"/>
      <c r="BY198" s="30"/>
      <c r="BZ198" s="30"/>
      <c r="CA198" s="30"/>
      <c r="CB198" s="30"/>
      <c r="CC198" s="30"/>
      <c r="CD198" s="30"/>
      <c r="CE198" s="30"/>
      <c r="CF198" s="30"/>
      <c r="CG198" s="30"/>
      <c r="CH198" s="30" t="s">
        <v>4628</v>
      </c>
      <c r="CI198" s="736" t="s">
        <v>4629</v>
      </c>
      <c r="CJ198" s="30"/>
    </row>
    <row r="199" spans="1:89" s="6" customFormat="1" ht="48">
      <c r="A199" s="22">
        <v>38</v>
      </c>
      <c r="B199" s="602" t="s">
        <v>4612</v>
      </c>
      <c r="C199" s="596" t="s">
        <v>4630</v>
      </c>
      <c r="D199" s="21" t="s">
        <v>4631</v>
      </c>
      <c r="E199" s="22" t="s">
        <v>38</v>
      </c>
      <c r="F199" s="22">
        <v>2023</v>
      </c>
      <c r="G199" s="22">
        <v>2023</v>
      </c>
      <c r="H199" s="22">
        <v>7</v>
      </c>
      <c r="I199" s="22" t="s">
        <v>4391</v>
      </c>
      <c r="J199" s="603">
        <v>6490000</v>
      </c>
      <c r="K199" s="22" t="s">
        <v>3472</v>
      </c>
      <c r="L199" s="22">
        <v>3</v>
      </c>
      <c r="M199" s="22" t="s">
        <v>3693</v>
      </c>
      <c r="N199" s="609" t="s">
        <v>9</v>
      </c>
      <c r="O199" s="22" t="s">
        <v>3686</v>
      </c>
      <c r="P199" s="22" t="s">
        <v>4392</v>
      </c>
      <c r="Q199" s="370" t="s">
        <v>4632</v>
      </c>
      <c r="R199" s="22" t="s">
        <v>59</v>
      </c>
      <c r="S199" s="370" t="s">
        <v>2185</v>
      </c>
      <c r="T199" s="1103">
        <f>J199/2</f>
        <v>3245000</v>
      </c>
      <c r="U199" s="22" t="s">
        <v>311</v>
      </c>
      <c r="V199" s="22"/>
      <c r="W199" s="22"/>
      <c r="X199" s="22" t="s">
        <v>3756</v>
      </c>
      <c r="Y199" s="22" t="s">
        <v>3687</v>
      </c>
      <c r="Z199" s="22">
        <v>8140</v>
      </c>
      <c r="AA199" s="22">
        <v>72019</v>
      </c>
      <c r="AB199" s="370" t="s">
        <v>4597</v>
      </c>
      <c r="AC199" s="370" t="s">
        <v>2621</v>
      </c>
      <c r="AD199" s="22" t="s">
        <v>120</v>
      </c>
      <c r="AE199" s="915">
        <f t="shared" si="29"/>
        <v>3245000</v>
      </c>
      <c r="AF199" s="22" t="s">
        <v>311</v>
      </c>
      <c r="AG199" s="22"/>
      <c r="AH199" s="22"/>
      <c r="AI199" s="22" t="s">
        <v>3756</v>
      </c>
      <c r="AJ199" s="22" t="s">
        <v>3687</v>
      </c>
      <c r="AK199" s="22"/>
      <c r="AL199" s="584"/>
      <c r="AM199" s="22"/>
      <c r="AN199" s="915"/>
      <c r="AO199" s="30"/>
      <c r="AP199" s="30"/>
      <c r="AQ199" s="30"/>
      <c r="AR199" s="30"/>
      <c r="AS199" s="30"/>
      <c r="AT199" s="30"/>
      <c r="AU199" s="30"/>
      <c r="AV199" s="30"/>
      <c r="AW199" s="808"/>
      <c r="AX199" s="30"/>
      <c r="AY199" s="30"/>
      <c r="AZ199" s="30"/>
      <c r="BA199" s="30"/>
      <c r="BB199" s="30"/>
      <c r="BC199" s="30"/>
      <c r="BD199" s="30"/>
      <c r="BE199" s="808"/>
      <c r="BF199" s="30"/>
      <c r="BG199" s="30"/>
      <c r="BH199" s="30"/>
      <c r="BI199" s="30"/>
      <c r="BJ199" s="30"/>
      <c r="BK199" s="30"/>
      <c r="BL199" s="30"/>
      <c r="BM199" s="30"/>
      <c r="BN199" s="30"/>
      <c r="BO199" s="30"/>
      <c r="BP199" s="30"/>
      <c r="BQ199" s="596" t="s">
        <v>3661</v>
      </c>
      <c r="BR199" s="596" t="s">
        <v>3662</v>
      </c>
      <c r="BS199" s="30" t="s">
        <v>4633</v>
      </c>
      <c r="BT199" s="30" t="s">
        <v>4303</v>
      </c>
      <c r="BU199" s="30" t="s">
        <v>4634</v>
      </c>
      <c r="BV199" s="30" t="s">
        <v>4303</v>
      </c>
      <c r="BW199" s="30"/>
      <c r="BX199" s="30"/>
      <c r="BY199" s="30"/>
      <c r="BZ199" s="30"/>
      <c r="CA199" s="30"/>
      <c r="CB199" s="30"/>
      <c r="CC199" s="30"/>
      <c r="CD199" s="30"/>
      <c r="CE199" s="30"/>
      <c r="CF199" s="30"/>
      <c r="CG199" s="30" t="s">
        <v>3367</v>
      </c>
      <c r="CH199" s="30"/>
      <c r="CI199" s="736"/>
      <c r="CJ199" s="30"/>
    </row>
    <row r="200" spans="1:89" ht="48">
      <c r="A200" s="22">
        <v>39</v>
      </c>
      <c r="B200" s="602" t="s">
        <v>4612</v>
      </c>
      <c r="C200" s="596" t="s">
        <v>4635</v>
      </c>
      <c r="D200" s="21" t="s">
        <v>4636</v>
      </c>
      <c r="E200" s="22" t="s">
        <v>38</v>
      </c>
      <c r="F200" s="22">
        <v>2023</v>
      </c>
      <c r="G200" s="22">
        <v>2023</v>
      </c>
      <c r="H200" s="22">
        <v>7</v>
      </c>
      <c r="I200" s="22" t="s">
        <v>4400</v>
      </c>
      <c r="J200" s="603">
        <v>5470000</v>
      </c>
      <c r="K200" s="22" t="s">
        <v>3472</v>
      </c>
      <c r="L200" s="22">
        <v>2</v>
      </c>
      <c r="M200" s="22" t="s">
        <v>3693</v>
      </c>
      <c r="N200" s="609" t="s">
        <v>9</v>
      </c>
      <c r="O200" s="22" t="s">
        <v>3686</v>
      </c>
      <c r="P200" s="22" t="s">
        <v>4392</v>
      </c>
      <c r="Q200" s="22">
        <v>6787821</v>
      </c>
      <c r="R200" s="22" t="s">
        <v>50</v>
      </c>
      <c r="S200" s="564" t="s">
        <v>2044</v>
      </c>
      <c r="T200" s="1103">
        <f>J200/3</f>
        <v>1823333.3333333333</v>
      </c>
      <c r="U200" s="22" t="s">
        <v>269</v>
      </c>
      <c r="V200" s="22"/>
      <c r="W200" s="22"/>
      <c r="X200" s="22" t="s">
        <v>3751</v>
      </c>
      <c r="Y200" s="22" t="s">
        <v>3687</v>
      </c>
      <c r="Z200" s="22">
        <v>8140</v>
      </c>
      <c r="AA200" s="22">
        <v>72019</v>
      </c>
      <c r="AB200" s="22">
        <v>6784457</v>
      </c>
      <c r="AC200" s="370" t="s">
        <v>2042</v>
      </c>
      <c r="AD200" s="22" t="s">
        <v>51</v>
      </c>
      <c r="AE200" s="915">
        <f t="shared" si="29"/>
        <v>1823333.3333333333</v>
      </c>
      <c r="AF200" s="22" t="s">
        <v>269</v>
      </c>
      <c r="AG200" s="22"/>
      <c r="AH200" s="22"/>
      <c r="AI200" s="22" t="s">
        <v>3751</v>
      </c>
      <c r="AJ200" s="22" t="s">
        <v>3687</v>
      </c>
      <c r="AK200" s="22">
        <v>6778837</v>
      </c>
      <c r="AL200" s="564" t="s">
        <v>1267</v>
      </c>
      <c r="AM200" s="22" t="s">
        <v>136</v>
      </c>
      <c r="AN200" s="915">
        <f>T200</f>
        <v>1823333.3333333333</v>
      </c>
      <c r="AO200" s="22" t="s">
        <v>256</v>
      </c>
      <c r="AP200" s="22"/>
      <c r="AQ200" s="22"/>
      <c r="AR200" s="22" t="s">
        <v>3756</v>
      </c>
      <c r="AS200" s="22" t="s">
        <v>3687</v>
      </c>
      <c r="AT200" s="30"/>
      <c r="AU200" s="30"/>
      <c r="AV200" s="30"/>
      <c r="AW200" s="808"/>
      <c r="AX200" s="30"/>
      <c r="AY200" s="30"/>
      <c r="AZ200" s="30"/>
      <c r="BA200" s="30"/>
      <c r="BB200" s="30"/>
      <c r="BC200" s="30"/>
      <c r="BD200" s="30"/>
      <c r="BE200" s="808"/>
      <c r="BF200" s="30"/>
      <c r="BG200" s="30"/>
      <c r="BH200" s="30"/>
      <c r="BI200" s="30"/>
      <c r="BJ200" s="30"/>
      <c r="BK200" s="30"/>
      <c r="BL200" s="30"/>
      <c r="BM200" s="30"/>
      <c r="BN200" s="30"/>
      <c r="BO200" s="30"/>
      <c r="BP200" s="30"/>
      <c r="BQ200" s="596" t="s">
        <v>3661</v>
      </c>
      <c r="BR200" s="596" t="s">
        <v>3662</v>
      </c>
      <c r="BS200" s="30" t="s">
        <v>4637</v>
      </c>
      <c r="BT200" s="30" t="s">
        <v>4331</v>
      </c>
      <c r="BU200" s="30" t="s">
        <v>4638</v>
      </c>
      <c r="BV200" s="30" t="s">
        <v>4331</v>
      </c>
      <c r="BW200" s="30" t="s">
        <v>4639</v>
      </c>
      <c r="BX200" s="30" t="s">
        <v>4331</v>
      </c>
      <c r="BY200" s="30"/>
      <c r="BZ200" s="44"/>
      <c r="CA200" s="30"/>
      <c r="CB200" s="30"/>
      <c r="CC200" s="30"/>
      <c r="CD200" s="30"/>
      <c r="CE200" s="30"/>
      <c r="CF200" s="30"/>
      <c r="CG200" s="30" t="s">
        <v>4449</v>
      </c>
      <c r="CH200" s="30"/>
      <c r="CI200" s="736"/>
      <c r="CJ200" s="44"/>
    </row>
    <row r="201" spans="1:89" s="877" customFormat="1" ht="48">
      <c r="A201" s="22">
        <v>40</v>
      </c>
      <c r="B201" s="602" t="s">
        <v>4612</v>
      </c>
      <c r="C201" s="596" t="s">
        <v>4640</v>
      </c>
      <c r="D201" s="21" t="s">
        <v>4641</v>
      </c>
      <c r="E201" s="22" t="s">
        <v>38</v>
      </c>
      <c r="F201" s="22">
        <v>2023</v>
      </c>
      <c r="G201" s="22">
        <v>2023</v>
      </c>
      <c r="H201" s="22">
        <v>7</v>
      </c>
      <c r="I201" s="22" t="s">
        <v>4391</v>
      </c>
      <c r="J201" s="603">
        <v>6995000</v>
      </c>
      <c r="K201" s="22" t="s">
        <v>3472</v>
      </c>
      <c r="L201" s="22">
        <v>6</v>
      </c>
      <c r="M201" s="22" t="s">
        <v>3693</v>
      </c>
      <c r="N201" s="609" t="s">
        <v>9</v>
      </c>
      <c r="O201" s="22" t="s">
        <v>3686</v>
      </c>
      <c r="P201" s="22" t="s">
        <v>4392</v>
      </c>
      <c r="Q201" s="370" t="s">
        <v>4554</v>
      </c>
      <c r="R201" s="22" t="s">
        <v>39</v>
      </c>
      <c r="S201" s="370" t="s">
        <v>2189</v>
      </c>
      <c r="T201" s="1103">
        <f>J201/2</f>
        <v>3497500</v>
      </c>
      <c r="U201" s="22" t="s">
        <v>207</v>
      </c>
      <c r="V201" s="22"/>
      <c r="W201" s="22"/>
      <c r="X201" s="22" t="s">
        <v>3756</v>
      </c>
      <c r="Y201" s="22" t="s">
        <v>3687</v>
      </c>
      <c r="Z201" s="22">
        <v>8140</v>
      </c>
      <c r="AA201" s="22">
        <v>72019</v>
      </c>
      <c r="AB201" s="22">
        <v>6665306</v>
      </c>
      <c r="AC201" s="370" t="s">
        <v>2015</v>
      </c>
      <c r="AD201" s="22" t="s">
        <v>35</v>
      </c>
      <c r="AE201" s="915">
        <f t="shared" si="29"/>
        <v>3497500</v>
      </c>
      <c r="AF201" s="22" t="s">
        <v>217</v>
      </c>
      <c r="AG201" s="22"/>
      <c r="AH201" s="22"/>
      <c r="AI201" s="22" t="s">
        <v>3756</v>
      </c>
      <c r="AJ201" s="22" t="s">
        <v>3687</v>
      </c>
      <c r="AK201" s="22"/>
      <c r="AL201" s="584"/>
      <c r="AM201" s="22" t="s">
        <v>612</v>
      </c>
      <c r="AN201" s="915"/>
      <c r="AO201" s="30"/>
      <c r="AP201" s="30"/>
      <c r="AQ201" s="30"/>
      <c r="AR201" s="30"/>
      <c r="AS201" s="30"/>
      <c r="AT201" s="30"/>
      <c r="AU201" s="30"/>
      <c r="AV201" s="30"/>
      <c r="AW201" s="808"/>
      <c r="AX201" s="30"/>
      <c r="AY201" s="30"/>
      <c r="AZ201" s="30"/>
      <c r="BA201" s="30"/>
      <c r="BB201" s="30"/>
      <c r="BC201" s="30"/>
      <c r="BD201" s="30"/>
      <c r="BE201" s="808"/>
      <c r="BF201" s="30"/>
      <c r="BG201" s="30"/>
      <c r="BH201" s="30"/>
      <c r="BI201" s="30"/>
      <c r="BJ201" s="30"/>
      <c r="BK201" s="30"/>
      <c r="BL201" s="30"/>
      <c r="BM201" s="30"/>
      <c r="BN201" s="30"/>
      <c r="BO201" s="30"/>
      <c r="BP201" s="30"/>
      <c r="BQ201" s="596" t="s">
        <v>3661</v>
      </c>
      <c r="BR201" s="596" t="s">
        <v>3662</v>
      </c>
      <c r="BS201" s="30" t="s">
        <v>3428</v>
      </c>
      <c r="BT201" s="30" t="s">
        <v>4557</v>
      </c>
      <c r="BU201" s="30" t="s">
        <v>3411</v>
      </c>
      <c r="BV201" s="30" t="s">
        <v>4301</v>
      </c>
      <c r="BW201" s="30"/>
      <c r="BX201" s="44"/>
      <c r="BY201" s="30"/>
      <c r="BZ201" s="44"/>
      <c r="CA201" s="30"/>
      <c r="CB201" s="30"/>
      <c r="CC201" s="30"/>
      <c r="CD201" s="30"/>
      <c r="CE201" s="30"/>
      <c r="CF201" s="30"/>
      <c r="CG201" s="30" t="s">
        <v>4449</v>
      </c>
      <c r="CH201" s="30" t="s">
        <v>4642</v>
      </c>
      <c r="CI201" s="736" t="s">
        <v>4643</v>
      </c>
      <c r="CJ201" s="44"/>
    </row>
    <row r="202" spans="1:89" s="881" customFormat="1" ht="48" customHeight="1">
      <c r="A202" s="609">
        <v>41</v>
      </c>
      <c r="B202" s="602" t="s">
        <v>4612</v>
      </c>
      <c r="C202" s="596" t="s">
        <v>4644</v>
      </c>
      <c r="D202" s="560" t="s">
        <v>4645</v>
      </c>
      <c r="E202" s="609" t="s">
        <v>38</v>
      </c>
      <c r="F202" s="609">
        <v>2023</v>
      </c>
      <c r="G202" s="609">
        <v>2023</v>
      </c>
      <c r="H202" s="609">
        <v>7</v>
      </c>
      <c r="I202" s="609" t="s">
        <v>4391</v>
      </c>
      <c r="J202" s="610">
        <v>5000000</v>
      </c>
      <c r="K202" s="609" t="s">
        <v>3472</v>
      </c>
      <c r="L202" s="609">
        <v>3</v>
      </c>
      <c r="M202" s="609" t="s">
        <v>3693</v>
      </c>
      <c r="N202" s="609" t="s">
        <v>9</v>
      </c>
      <c r="O202" s="609" t="s">
        <v>3686</v>
      </c>
      <c r="P202" s="609" t="s">
        <v>4392</v>
      </c>
      <c r="Q202" s="1095" t="s">
        <v>4646</v>
      </c>
      <c r="R202" s="609" t="s">
        <v>62</v>
      </c>
      <c r="S202" s="1095" t="s">
        <v>3237</v>
      </c>
      <c r="T202" s="1101">
        <f>J202/3</f>
        <v>1666666.6666666667</v>
      </c>
      <c r="U202" s="609" t="s">
        <v>217</v>
      </c>
      <c r="V202" s="609"/>
      <c r="W202" s="609"/>
      <c r="X202" s="609" t="s">
        <v>3756</v>
      </c>
      <c r="Y202" s="609" t="s">
        <v>3687</v>
      </c>
      <c r="Z202" s="609">
        <v>8140</v>
      </c>
      <c r="AA202" s="609">
        <v>72019</v>
      </c>
      <c r="AB202" s="609">
        <v>6665306</v>
      </c>
      <c r="AC202" s="1095" t="s">
        <v>2015</v>
      </c>
      <c r="AD202" s="609" t="s">
        <v>35</v>
      </c>
      <c r="AE202" s="1098">
        <f>J202/3</f>
        <v>1666666.6666666667</v>
      </c>
      <c r="AF202" s="609" t="s">
        <v>217</v>
      </c>
      <c r="AG202" s="609"/>
      <c r="AH202" s="609"/>
      <c r="AI202" s="609" t="s">
        <v>3756</v>
      </c>
      <c r="AJ202" s="609" t="s">
        <v>3687</v>
      </c>
      <c r="AK202" s="1095" t="s">
        <v>4647</v>
      </c>
      <c r="AL202" s="611" t="s">
        <v>2205</v>
      </c>
      <c r="AM202" s="609" t="s">
        <v>344</v>
      </c>
      <c r="AN202" s="1098">
        <f>J202/3</f>
        <v>1666666.6666666667</v>
      </c>
      <c r="AO202" s="609" t="s">
        <v>217</v>
      </c>
      <c r="AP202" s="609"/>
      <c r="AQ202" s="609"/>
      <c r="AR202" s="609" t="s">
        <v>3756</v>
      </c>
      <c r="AS202" s="609" t="s">
        <v>3687</v>
      </c>
      <c r="AT202" s="256"/>
      <c r="AU202" s="256"/>
      <c r="AV202" s="256"/>
      <c r="AW202" s="1099"/>
      <c r="AX202" s="256"/>
      <c r="AY202" s="256"/>
      <c r="AZ202" s="256"/>
      <c r="BA202" s="256"/>
      <c r="BB202" s="256"/>
      <c r="BC202" s="256"/>
      <c r="BD202" s="256"/>
      <c r="BE202" s="1099"/>
      <c r="BF202" s="256"/>
      <c r="BG202" s="256"/>
      <c r="BH202" s="256"/>
      <c r="BI202" s="256"/>
      <c r="BJ202" s="256"/>
      <c r="BK202" s="256"/>
      <c r="BL202" s="256"/>
      <c r="BM202" s="256"/>
      <c r="BN202" s="256"/>
      <c r="BO202" s="256"/>
      <c r="BP202" s="256"/>
      <c r="BQ202" s="596" t="s">
        <v>3661</v>
      </c>
      <c r="BR202" s="596" t="s">
        <v>3662</v>
      </c>
      <c r="BS202" s="256" t="s">
        <v>3401</v>
      </c>
      <c r="BT202" s="256" t="s">
        <v>4301</v>
      </c>
      <c r="BU202" s="256" t="s">
        <v>4648</v>
      </c>
      <c r="BV202" s="256" t="s">
        <v>4301</v>
      </c>
      <c r="BW202" s="256" t="s">
        <v>4649</v>
      </c>
      <c r="BX202" s="256" t="s">
        <v>4301</v>
      </c>
      <c r="BY202" s="256"/>
      <c r="BZ202" s="257"/>
      <c r="CA202" s="256"/>
      <c r="CB202" s="256"/>
      <c r="CC202" s="256"/>
      <c r="CD202" s="256"/>
      <c r="CE202" s="256"/>
      <c r="CF202" s="256"/>
      <c r="CG202" s="30" t="s">
        <v>4449</v>
      </c>
      <c r="CH202" s="256" t="s">
        <v>4642</v>
      </c>
      <c r="CI202" s="740"/>
      <c r="CJ202" s="257"/>
    </row>
    <row r="203" spans="1:89" s="881" customFormat="1" ht="48">
      <c r="A203" s="609">
        <v>42</v>
      </c>
      <c r="B203" s="602" t="s">
        <v>4612</v>
      </c>
      <c r="C203" s="596" t="s">
        <v>4650</v>
      </c>
      <c r="D203" s="560" t="s">
        <v>4651</v>
      </c>
      <c r="E203" s="609" t="s">
        <v>38</v>
      </c>
      <c r="F203" s="609">
        <v>2023</v>
      </c>
      <c r="G203" s="609">
        <v>2023</v>
      </c>
      <c r="H203" s="609">
        <v>7</v>
      </c>
      <c r="I203" s="609" t="s">
        <v>4437</v>
      </c>
      <c r="J203" s="610">
        <v>6000000</v>
      </c>
      <c r="K203" s="609" t="s">
        <v>3472</v>
      </c>
      <c r="L203" s="609">
        <v>6</v>
      </c>
      <c r="M203" s="609" t="s">
        <v>3693</v>
      </c>
      <c r="N203" s="609" t="s">
        <v>9</v>
      </c>
      <c r="O203" s="609" t="s">
        <v>3686</v>
      </c>
      <c r="P203" s="609" t="s">
        <v>4392</v>
      </c>
      <c r="Q203" s="609">
        <v>6826699</v>
      </c>
      <c r="R203" s="609" t="s">
        <v>40</v>
      </c>
      <c r="S203" s="1095" t="s">
        <v>2193</v>
      </c>
      <c r="T203" s="1101">
        <f>J203/3</f>
        <v>2000000</v>
      </c>
      <c r="U203" s="609" t="s">
        <v>217</v>
      </c>
      <c r="V203" s="609"/>
      <c r="W203" s="609"/>
      <c r="X203" s="609" t="s">
        <v>3756</v>
      </c>
      <c r="Y203" s="609" t="s">
        <v>3687</v>
      </c>
      <c r="Z203" s="609">
        <v>8140</v>
      </c>
      <c r="AA203" s="609">
        <v>72019</v>
      </c>
      <c r="AB203" s="1095" t="s">
        <v>4467</v>
      </c>
      <c r="AC203" s="611" t="s">
        <v>2297</v>
      </c>
      <c r="AD203" s="609" t="s">
        <v>44</v>
      </c>
      <c r="AE203" s="1098">
        <f>J203/3</f>
        <v>2000000</v>
      </c>
      <c r="AF203" s="609" t="s">
        <v>217</v>
      </c>
      <c r="AG203" s="609"/>
      <c r="AH203" s="609"/>
      <c r="AI203" s="609" t="s">
        <v>3756</v>
      </c>
      <c r="AJ203" s="609" t="s">
        <v>3687</v>
      </c>
      <c r="AK203" s="1095" t="s">
        <v>4647</v>
      </c>
      <c r="AL203" s="611" t="s">
        <v>2205</v>
      </c>
      <c r="AM203" s="609" t="s">
        <v>344</v>
      </c>
      <c r="AN203" s="1098">
        <f>J203/3</f>
        <v>2000000</v>
      </c>
      <c r="AO203" s="609" t="s">
        <v>217</v>
      </c>
      <c r="AP203" s="609"/>
      <c r="AQ203" s="609"/>
      <c r="AR203" s="609" t="s">
        <v>3756</v>
      </c>
      <c r="AS203" s="609" t="s">
        <v>3687</v>
      </c>
      <c r="AT203" s="256"/>
      <c r="AU203" s="256"/>
      <c r="AV203" s="256"/>
      <c r="AW203" s="1099"/>
      <c r="AX203" s="256"/>
      <c r="AY203" s="256"/>
      <c r="AZ203" s="256"/>
      <c r="BA203" s="256"/>
      <c r="BB203" s="256"/>
      <c r="BC203" s="256"/>
      <c r="BD203" s="256"/>
      <c r="BE203" s="1099"/>
      <c r="BF203" s="256"/>
      <c r="BG203" s="256"/>
      <c r="BH203" s="256"/>
      <c r="BI203" s="256"/>
      <c r="BJ203" s="256"/>
      <c r="BK203" s="256"/>
      <c r="BL203" s="256"/>
      <c r="BM203" s="256"/>
      <c r="BN203" s="256"/>
      <c r="BO203" s="256"/>
      <c r="BP203" s="256"/>
      <c r="BQ203" s="596" t="s">
        <v>3661</v>
      </c>
      <c r="BR203" s="22" t="s">
        <v>3662</v>
      </c>
      <c r="BS203" s="256" t="s">
        <v>4652</v>
      </c>
      <c r="BT203" s="256" t="s">
        <v>4301</v>
      </c>
      <c r="BU203" s="256" t="s">
        <v>4653</v>
      </c>
      <c r="BV203" s="256" t="s">
        <v>4301</v>
      </c>
      <c r="BW203" s="256" t="s">
        <v>4654</v>
      </c>
      <c r="BX203" s="256" t="s">
        <v>4301</v>
      </c>
      <c r="BY203" s="256"/>
      <c r="BZ203" s="257"/>
      <c r="CA203" s="256"/>
      <c r="CB203" s="256"/>
      <c r="CC203" s="256"/>
      <c r="CD203" s="256"/>
      <c r="CE203" s="256"/>
      <c r="CF203" s="256"/>
      <c r="CG203" s="256" t="s">
        <v>4449</v>
      </c>
      <c r="CH203" s="256" t="s">
        <v>4642</v>
      </c>
      <c r="CI203" s="740" t="s">
        <v>566</v>
      </c>
      <c r="CJ203" s="257"/>
    </row>
    <row r="204" spans="1:89" s="295" customFormat="1" ht="72">
      <c r="A204" s="22">
        <v>43</v>
      </c>
      <c r="B204" s="22" t="s">
        <v>4612</v>
      </c>
      <c r="C204" s="22" t="s">
        <v>4655</v>
      </c>
      <c r="D204" s="22" t="s">
        <v>4656</v>
      </c>
      <c r="E204" s="22" t="s">
        <v>38</v>
      </c>
      <c r="F204" s="22">
        <v>2023</v>
      </c>
      <c r="G204" s="22">
        <v>2023</v>
      </c>
      <c r="H204" s="22">
        <v>7</v>
      </c>
      <c r="I204" s="22" t="s">
        <v>4422</v>
      </c>
      <c r="J204" s="22">
        <v>7000000</v>
      </c>
      <c r="K204" s="22" t="s">
        <v>3472</v>
      </c>
      <c r="L204" s="22">
        <v>2</v>
      </c>
      <c r="M204" s="22" t="s">
        <v>3693</v>
      </c>
      <c r="N204" s="609" t="s">
        <v>9</v>
      </c>
      <c r="O204" s="22" t="s">
        <v>3686</v>
      </c>
      <c r="P204" s="22" t="s">
        <v>4392</v>
      </c>
      <c r="Q204" s="22" t="s">
        <v>4657</v>
      </c>
      <c r="R204" s="22" t="s">
        <v>42</v>
      </c>
      <c r="S204" s="22" t="s">
        <v>2310</v>
      </c>
      <c r="T204" s="22">
        <f>J204/3</f>
        <v>2333333.3333333335</v>
      </c>
      <c r="U204" s="22" t="s">
        <v>217</v>
      </c>
      <c r="V204" s="22"/>
      <c r="W204" s="22"/>
      <c r="X204" s="22" t="s">
        <v>3756</v>
      </c>
      <c r="Y204" s="22" t="s">
        <v>3687</v>
      </c>
      <c r="Z204" s="22">
        <v>8140</v>
      </c>
      <c r="AA204" s="22">
        <v>72019</v>
      </c>
      <c r="AB204" s="22" t="s">
        <v>4507</v>
      </c>
      <c r="AC204" s="22" t="s">
        <v>2039</v>
      </c>
      <c r="AD204" s="22" t="s">
        <v>46</v>
      </c>
      <c r="AE204" s="22">
        <f>J204/3</f>
        <v>2333333.3333333335</v>
      </c>
      <c r="AF204" s="22" t="s">
        <v>217</v>
      </c>
      <c r="AG204" s="22"/>
      <c r="AH204" s="22"/>
      <c r="AI204" s="22" t="s">
        <v>3756</v>
      </c>
      <c r="AJ204" s="22" t="s">
        <v>3687</v>
      </c>
      <c r="AK204" s="22">
        <v>6787771</v>
      </c>
      <c r="AL204" s="584" t="s">
        <v>1964</v>
      </c>
      <c r="AM204" s="22" t="s">
        <v>347</v>
      </c>
      <c r="AN204" s="22">
        <f>J204/3</f>
        <v>2333333.3333333335</v>
      </c>
      <c r="AO204" s="22" t="s">
        <v>217</v>
      </c>
      <c r="AP204" s="22"/>
      <c r="AQ204" s="22"/>
      <c r="AR204" s="22" t="s">
        <v>3756</v>
      </c>
      <c r="AS204" s="22" t="s">
        <v>3687</v>
      </c>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t="s">
        <v>3661</v>
      </c>
      <c r="BR204" s="596" t="s">
        <v>3662</v>
      </c>
      <c r="BS204" s="22" t="s">
        <v>4658</v>
      </c>
      <c r="BT204" s="22" t="s">
        <v>4301</v>
      </c>
      <c r="BU204" s="22" t="s">
        <v>3571</v>
      </c>
      <c r="BV204" s="22" t="s">
        <v>4301</v>
      </c>
      <c r="BW204" s="22" t="s">
        <v>4659</v>
      </c>
      <c r="BX204" s="22" t="s">
        <v>4301</v>
      </c>
      <c r="BY204" s="22"/>
      <c r="BZ204" s="22"/>
      <c r="CA204" s="22"/>
      <c r="CB204" s="22"/>
      <c r="CC204" s="22"/>
      <c r="CD204" s="22"/>
      <c r="CE204" s="22"/>
      <c r="CF204" s="22"/>
      <c r="CG204" s="22" t="s">
        <v>4094</v>
      </c>
      <c r="CH204" s="22" t="s">
        <v>3911</v>
      </c>
      <c r="CI204" s="1106" t="s">
        <v>3373</v>
      </c>
      <c r="CJ204" s="22"/>
      <c r="CK204" s="893"/>
    </row>
    <row r="205" spans="1:89" s="237" customFormat="1" ht="96">
      <c r="A205" s="387">
        <v>44</v>
      </c>
      <c r="B205" s="602" t="s">
        <v>4612</v>
      </c>
      <c r="C205" s="596" t="s">
        <v>4660</v>
      </c>
      <c r="D205" s="569" t="s">
        <v>4661</v>
      </c>
      <c r="E205" s="387" t="s">
        <v>84</v>
      </c>
      <c r="F205" s="387">
        <v>2023</v>
      </c>
      <c r="G205" s="387">
        <v>2023</v>
      </c>
      <c r="H205" s="387">
        <v>7</v>
      </c>
      <c r="I205" s="387" t="s">
        <v>4662</v>
      </c>
      <c r="J205" s="898">
        <v>25000000</v>
      </c>
      <c r="K205" s="387" t="s">
        <v>3472</v>
      </c>
      <c r="L205" s="387">
        <v>8</v>
      </c>
      <c r="M205" s="387" t="s">
        <v>3693</v>
      </c>
      <c r="N205" s="609" t="s">
        <v>9</v>
      </c>
      <c r="O205" s="387" t="s">
        <v>3686</v>
      </c>
      <c r="P205" s="387" t="s">
        <v>4392</v>
      </c>
      <c r="Q205" s="387">
        <v>6680651</v>
      </c>
      <c r="R205" s="387" t="s">
        <v>19</v>
      </c>
      <c r="S205" s="387" t="s">
        <v>1304</v>
      </c>
      <c r="T205" s="1107">
        <f>J205/3</f>
        <v>8333333.333333333</v>
      </c>
      <c r="U205" s="387" t="s">
        <v>176</v>
      </c>
      <c r="V205" s="387"/>
      <c r="W205" s="387"/>
      <c r="X205" s="387" t="s">
        <v>3751</v>
      </c>
      <c r="Y205" s="387" t="s">
        <v>3687</v>
      </c>
      <c r="Z205" s="387">
        <v>8140</v>
      </c>
      <c r="AA205" s="387">
        <v>72019</v>
      </c>
      <c r="AB205" s="387">
        <v>6680683</v>
      </c>
      <c r="AC205" s="624" t="s">
        <v>2742</v>
      </c>
      <c r="AD205" s="387" t="s">
        <v>17</v>
      </c>
      <c r="AE205" s="1060">
        <f>T205</f>
        <v>8333333.333333333</v>
      </c>
      <c r="AF205" s="387" t="s">
        <v>3945</v>
      </c>
      <c r="AG205" s="387"/>
      <c r="AH205" s="387"/>
      <c r="AI205" s="387" t="s">
        <v>3751</v>
      </c>
      <c r="AJ205" s="387" t="s">
        <v>3687</v>
      </c>
      <c r="AK205" s="624" t="s">
        <v>4663</v>
      </c>
      <c r="AL205" s="571" t="s">
        <v>1266</v>
      </c>
      <c r="AM205" s="387" t="s">
        <v>335</v>
      </c>
      <c r="AN205" s="1060">
        <f>T205</f>
        <v>8333333.333333333</v>
      </c>
      <c r="AO205" s="387" t="str">
        <f>U205</f>
        <v>Teknik Elektro</v>
      </c>
      <c r="AP205" s="387"/>
      <c r="AQ205" s="387"/>
      <c r="AR205" s="387" t="str">
        <f>X205</f>
        <v>FTEIC</v>
      </c>
      <c r="AS205" s="387" t="str">
        <f>Y205</f>
        <v>ITTelkom Surabaya</v>
      </c>
      <c r="AT205" s="236"/>
      <c r="AU205" s="236"/>
      <c r="AV205" s="236"/>
      <c r="AW205" s="1061"/>
      <c r="AX205" s="236"/>
      <c r="AY205" s="236"/>
      <c r="AZ205" s="236"/>
      <c r="BA205" s="236"/>
      <c r="BB205" s="236"/>
      <c r="BC205" s="236"/>
      <c r="BD205" s="236"/>
      <c r="BE205" s="1061"/>
      <c r="BF205" s="236"/>
      <c r="BG205" s="236"/>
      <c r="BH205" s="236"/>
      <c r="BI205" s="236"/>
      <c r="BJ205" s="236"/>
      <c r="BK205" s="236"/>
      <c r="BL205" s="236"/>
      <c r="BM205" s="236"/>
      <c r="BN205" s="236"/>
      <c r="BO205" s="236"/>
      <c r="BP205" s="236"/>
      <c r="BQ205" s="596" t="s">
        <v>3661</v>
      </c>
      <c r="BR205" s="596" t="s">
        <v>3662</v>
      </c>
      <c r="BS205" s="236" t="s">
        <v>3947</v>
      </c>
      <c r="BT205" s="236" t="s">
        <v>4310</v>
      </c>
      <c r="BU205" s="236" t="s">
        <v>4664</v>
      </c>
      <c r="BV205" s="236" t="s">
        <v>4310</v>
      </c>
      <c r="BW205" s="236" t="s">
        <v>4665</v>
      </c>
      <c r="BX205" s="236" t="s">
        <v>4301</v>
      </c>
      <c r="BY205" s="236"/>
      <c r="BZ205" s="236"/>
      <c r="CA205" s="236"/>
      <c r="CB205" s="236"/>
      <c r="CC205" s="236"/>
      <c r="CD205" s="236"/>
      <c r="CE205" s="236"/>
      <c r="CF205" s="236"/>
      <c r="CG205" s="236" t="s">
        <v>4666</v>
      </c>
      <c r="CH205" s="236" t="s">
        <v>4667</v>
      </c>
      <c r="CI205" s="1108" t="s">
        <v>3477</v>
      </c>
      <c r="CJ205" s="235" t="s">
        <v>4668</v>
      </c>
    </row>
    <row r="206" spans="1:89" ht="84">
      <c r="A206" s="22">
        <v>45</v>
      </c>
      <c r="B206" s="602" t="s">
        <v>4612</v>
      </c>
      <c r="C206" s="596" t="s">
        <v>4669</v>
      </c>
      <c r="D206" s="21" t="s">
        <v>4670</v>
      </c>
      <c r="E206" s="22" t="s">
        <v>84</v>
      </c>
      <c r="F206" s="22">
        <v>2023</v>
      </c>
      <c r="G206" s="22">
        <v>2023</v>
      </c>
      <c r="H206" s="22">
        <v>7</v>
      </c>
      <c r="I206" s="22" t="s">
        <v>4400</v>
      </c>
      <c r="J206" s="603">
        <v>25000000</v>
      </c>
      <c r="K206" s="22" t="s">
        <v>3472</v>
      </c>
      <c r="L206" s="22">
        <v>6</v>
      </c>
      <c r="M206" s="22" t="s">
        <v>3693</v>
      </c>
      <c r="N206" s="609" t="s">
        <v>9</v>
      </c>
      <c r="O206" s="22" t="s">
        <v>3686</v>
      </c>
      <c r="P206" s="22" t="s">
        <v>4392</v>
      </c>
      <c r="Q206" s="22">
        <v>6680708</v>
      </c>
      <c r="R206" s="22" t="s">
        <v>85</v>
      </c>
      <c r="S206" s="564" t="s">
        <v>2724</v>
      </c>
      <c r="T206" s="915">
        <f>J206/2</f>
        <v>12500000</v>
      </c>
      <c r="U206" s="22" t="s">
        <v>176</v>
      </c>
      <c r="V206" s="22"/>
      <c r="W206" s="22"/>
      <c r="X206" s="22" t="s">
        <v>3751</v>
      </c>
      <c r="Y206" s="22" t="s">
        <v>3687</v>
      </c>
      <c r="Z206" s="22">
        <v>8140</v>
      </c>
      <c r="AA206" s="22">
        <v>72019</v>
      </c>
      <c r="AB206" s="22">
        <v>6658545</v>
      </c>
      <c r="AC206" s="370" t="s">
        <v>1272</v>
      </c>
      <c r="AD206" s="22" t="s">
        <v>47</v>
      </c>
      <c r="AE206" s="915">
        <f>J206/2</f>
        <v>12500000</v>
      </c>
      <c r="AF206" s="22" t="s">
        <v>197</v>
      </c>
      <c r="AG206" s="22"/>
      <c r="AH206" s="22"/>
      <c r="AI206" s="22" t="s">
        <v>3756</v>
      </c>
      <c r="AJ206" s="22" t="s">
        <v>3687</v>
      </c>
      <c r="AK206" s="22"/>
      <c r="AL206" s="584"/>
      <c r="AM206" s="22"/>
      <c r="AN206" s="915"/>
      <c r="AO206" s="22"/>
      <c r="AP206" s="22"/>
      <c r="AQ206" s="22"/>
      <c r="AR206" s="22"/>
      <c r="AS206" s="22"/>
      <c r="AT206" s="30"/>
      <c r="AU206" s="30"/>
      <c r="AV206" s="30"/>
      <c r="AW206" s="808"/>
      <c r="AX206" s="30"/>
      <c r="AY206" s="30"/>
      <c r="AZ206" s="30"/>
      <c r="BA206" s="30"/>
      <c r="BB206" s="30"/>
      <c r="BC206" s="30"/>
      <c r="BD206" s="30"/>
      <c r="BE206" s="808"/>
      <c r="BF206" s="30"/>
      <c r="BG206" s="30"/>
      <c r="BH206" s="30"/>
      <c r="BI206" s="30"/>
      <c r="BJ206" s="30"/>
      <c r="BK206" s="30"/>
      <c r="BL206" s="30"/>
      <c r="BM206" s="30"/>
      <c r="BN206" s="30"/>
      <c r="BO206" s="30"/>
      <c r="BP206" s="30"/>
      <c r="BQ206" s="596" t="s">
        <v>3661</v>
      </c>
      <c r="BR206" s="596" t="s">
        <v>3662</v>
      </c>
      <c r="BS206" s="30" t="s">
        <v>3947</v>
      </c>
      <c r="BT206" s="21" t="s">
        <v>4310</v>
      </c>
      <c r="BU206" s="30" t="s">
        <v>4671</v>
      </c>
      <c r="BV206" s="21" t="s">
        <v>4310</v>
      </c>
      <c r="BW206" s="21" t="s">
        <v>4672</v>
      </c>
      <c r="BX206" s="30" t="s">
        <v>4427</v>
      </c>
      <c r="BY206" s="30"/>
      <c r="BZ206" s="44"/>
      <c r="CA206" s="30"/>
      <c r="CB206" s="30"/>
      <c r="CC206" s="30"/>
      <c r="CD206" s="30"/>
      <c r="CE206" s="30"/>
      <c r="CF206" s="30"/>
      <c r="CG206" s="1105" t="s">
        <v>4618</v>
      </c>
      <c r="CH206" s="30" t="s">
        <v>4642</v>
      </c>
      <c r="CI206" s="736" t="s">
        <v>3367</v>
      </c>
      <c r="CJ206" s="44"/>
    </row>
    <row r="207" spans="1:89" ht="48">
      <c r="A207" s="22">
        <v>46</v>
      </c>
      <c r="B207" s="602" t="s">
        <v>4673</v>
      </c>
      <c r="C207" s="596" t="s">
        <v>4674</v>
      </c>
      <c r="D207" s="21" t="s">
        <v>4675</v>
      </c>
      <c r="E207" s="22" t="s">
        <v>86</v>
      </c>
      <c r="F207" s="22">
        <v>2023</v>
      </c>
      <c r="G207" s="22">
        <v>2023</v>
      </c>
      <c r="H207" s="22">
        <v>4</v>
      </c>
      <c r="I207" s="22" t="s">
        <v>3763</v>
      </c>
      <c r="J207" s="603">
        <v>40000000</v>
      </c>
      <c r="K207" s="22" t="s">
        <v>3472</v>
      </c>
      <c r="L207" s="22">
        <v>7</v>
      </c>
      <c r="M207" s="22" t="s">
        <v>4676</v>
      </c>
      <c r="N207" s="609" t="s">
        <v>9</v>
      </c>
      <c r="O207" s="22" t="s">
        <v>3686</v>
      </c>
      <c r="P207" s="22" t="s">
        <v>4392</v>
      </c>
      <c r="Q207" s="370" t="s">
        <v>4677</v>
      </c>
      <c r="R207" s="22" t="s">
        <v>87</v>
      </c>
      <c r="S207" s="564" t="s">
        <v>2759</v>
      </c>
      <c r="T207" s="915">
        <f>J207/3</f>
        <v>13333333.333333334</v>
      </c>
      <c r="U207" s="22" t="s">
        <v>4678</v>
      </c>
      <c r="V207" s="22"/>
      <c r="W207" s="22"/>
      <c r="X207" s="22" t="s">
        <v>3751</v>
      </c>
      <c r="Y207" s="22" t="s">
        <v>3687</v>
      </c>
      <c r="Z207" s="22">
        <v>8140</v>
      </c>
      <c r="AA207" s="22">
        <v>72019</v>
      </c>
      <c r="AB207" s="22">
        <v>6724784</v>
      </c>
      <c r="AC207" s="370" t="s">
        <v>2069</v>
      </c>
      <c r="AD207" s="22" t="s">
        <v>109</v>
      </c>
      <c r="AE207" s="915">
        <f>J207/3</f>
        <v>13333333.333333334</v>
      </c>
      <c r="AF207" s="22" t="s">
        <v>4678</v>
      </c>
      <c r="AG207" s="22"/>
      <c r="AH207" s="22"/>
      <c r="AI207" s="22" t="s">
        <v>3751</v>
      </c>
      <c r="AJ207" s="22" t="s">
        <v>3687</v>
      </c>
      <c r="AK207" s="22">
        <v>6680625</v>
      </c>
      <c r="AL207" s="584" t="s">
        <v>2070</v>
      </c>
      <c r="AM207" s="22" t="s">
        <v>30</v>
      </c>
      <c r="AN207" s="915">
        <f>J207/3</f>
        <v>13333333.333333334</v>
      </c>
      <c r="AO207" s="22" t="s">
        <v>4678</v>
      </c>
      <c r="AP207" s="22"/>
      <c r="AQ207" s="22"/>
      <c r="AR207" s="22" t="s">
        <v>3751</v>
      </c>
      <c r="AS207" s="22" t="s">
        <v>3687</v>
      </c>
      <c r="AT207" s="30"/>
      <c r="AU207" s="30"/>
      <c r="AV207" s="30"/>
      <c r="AW207" s="808"/>
      <c r="AX207" s="30"/>
      <c r="AY207" s="30"/>
      <c r="AZ207" s="30"/>
      <c r="BA207" s="30"/>
      <c r="BB207" s="30"/>
      <c r="BC207" s="30"/>
      <c r="BD207" s="30"/>
      <c r="BE207" s="808"/>
      <c r="BF207" s="30"/>
      <c r="BG207" s="30"/>
      <c r="BH207" s="30"/>
      <c r="BI207" s="30"/>
      <c r="BJ207" s="30"/>
      <c r="BK207" s="30"/>
      <c r="BL207" s="30"/>
      <c r="BM207" s="30"/>
      <c r="BN207" s="30"/>
      <c r="BO207" s="30"/>
      <c r="BP207" s="30"/>
      <c r="BQ207" s="596" t="s">
        <v>3661</v>
      </c>
      <c r="BR207" s="22" t="s">
        <v>3662</v>
      </c>
      <c r="BS207" s="30" t="s">
        <v>4679</v>
      </c>
      <c r="BT207" s="21" t="s">
        <v>4680</v>
      </c>
      <c r="BU207" s="30" t="s">
        <v>4681</v>
      </c>
      <c r="BV207" s="21" t="s">
        <v>4680</v>
      </c>
      <c r="BW207" s="30" t="s">
        <v>4682</v>
      </c>
      <c r="BX207" s="21" t="s">
        <v>4680</v>
      </c>
      <c r="BY207" s="30"/>
      <c r="BZ207" s="44"/>
      <c r="CA207" s="30"/>
      <c r="CB207" s="30"/>
      <c r="CC207" s="30"/>
      <c r="CD207" s="30"/>
      <c r="CE207" s="30"/>
      <c r="CF207" s="30"/>
      <c r="CG207" s="30"/>
      <c r="CH207" s="30"/>
      <c r="CI207" s="736"/>
      <c r="CJ207" s="44"/>
    </row>
    <row r="208" spans="1:89" s="881" customFormat="1" ht="48">
      <c r="A208" s="609">
        <v>47</v>
      </c>
      <c r="B208" s="602" t="s">
        <v>4683</v>
      </c>
      <c r="C208" s="596" t="s">
        <v>4684</v>
      </c>
      <c r="D208" s="560" t="s">
        <v>4685</v>
      </c>
      <c r="E208" s="609" t="s">
        <v>4686</v>
      </c>
      <c r="F208" s="609">
        <v>2023</v>
      </c>
      <c r="G208" s="609">
        <v>2023</v>
      </c>
      <c r="H208" s="609">
        <v>7</v>
      </c>
      <c r="I208" s="609" t="s">
        <v>4391</v>
      </c>
      <c r="J208" s="610">
        <v>12120000</v>
      </c>
      <c r="K208" s="609" t="s">
        <v>3472</v>
      </c>
      <c r="L208" s="609">
        <v>3</v>
      </c>
      <c r="M208" s="256" t="s">
        <v>4686</v>
      </c>
      <c r="N208" s="609" t="s">
        <v>9</v>
      </c>
      <c r="O208" s="22" t="s">
        <v>3686</v>
      </c>
      <c r="P208" s="609" t="s">
        <v>4526</v>
      </c>
      <c r="Q208" s="22">
        <v>6099359</v>
      </c>
      <c r="R208" s="22" t="s">
        <v>98</v>
      </c>
      <c r="S208" s="564" t="s">
        <v>1265</v>
      </c>
      <c r="T208" s="1098"/>
      <c r="U208" s="22" t="s">
        <v>217</v>
      </c>
      <c r="V208" s="22"/>
      <c r="W208" s="22"/>
      <c r="X208" s="22" t="s">
        <v>3756</v>
      </c>
      <c r="Y208" s="22" t="s">
        <v>3687</v>
      </c>
      <c r="Z208" s="22">
        <v>8140</v>
      </c>
      <c r="AA208" s="22">
        <v>72019</v>
      </c>
      <c r="AB208" s="609">
        <v>6099359</v>
      </c>
      <c r="AC208" s="1095" t="s">
        <v>1265</v>
      </c>
      <c r="AD208" s="609" t="s">
        <v>146</v>
      </c>
      <c r="AE208" s="915">
        <f>J208/2</f>
        <v>6060000</v>
      </c>
      <c r="AF208" s="609" t="s">
        <v>217</v>
      </c>
      <c r="AG208" s="609"/>
      <c r="AH208" s="609"/>
      <c r="AI208" s="609" t="s">
        <v>3756</v>
      </c>
      <c r="AJ208" s="609" t="s">
        <v>3687</v>
      </c>
      <c r="AK208" s="609">
        <v>6802117</v>
      </c>
      <c r="AL208" s="803">
        <v>724098701</v>
      </c>
      <c r="AM208" s="609" t="s">
        <v>335</v>
      </c>
      <c r="AN208" s="915">
        <f>AE208</f>
        <v>6060000</v>
      </c>
      <c r="AO208" s="609" t="s">
        <v>217</v>
      </c>
      <c r="AP208" s="609"/>
      <c r="AQ208" s="609"/>
      <c r="AR208" s="609" t="s">
        <v>3756</v>
      </c>
      <c r="AS208" s="609" t="s">
        <v>3687</v>
      </c>
      <c r="AT208" s="256"/>
      <c r="AU208" s="256"/>
      <c r="AV208" s="256"/>
      <c r="AW208" s="808"/>
      <c r="AX208" s="256"/>
      <c r="AY208" s="256"/>
      <c r="AZ208" s="256"/>
      <c r="BA208" s="256"/>
      <c r="BB208" s="256"/>
      <c r="BC208" s="256"/>
      <c r="BD208" s="256"/>
      <c r="BE208" s="808"/>
      <c r="BF208" s="256"/>
      <c r="BG208" s="256"/>
      <c r="BH208" s="256"/>
      <c r="BI208" s="256"/>
      <c r="BJ208" s="256"/>
      <c r="BK208" s="256"/>
      <c r="BL208" s="256"/>
      <c r="BM208" s="256"/>
      <c r="BN208" s="256"/>
      <c r="BO208" s="256"/>
      <c r="BP208" s="256"/>
      <c r="BQ208" s="596" t="s">
        <v>3661</v>
      </c>
      <c r="BR208" s="596" t="s">
        <v>3662</v>
      </c>
      <c r="BS208" s="256" t="s">
        <v>4687</v>
      </c>
      <c r="BT208" s="256" t="s">
        <v>4301</v>
      </c>
      <c r="BU208" s="256" t="s">
        <v>4537</v>
      </c>
      <c r="BV208" s="256" t="s">
        <v>4301</v>
      </c>
      <c r="BW208" s="256" t="s">
        <v>4688</v>
      </c>
      <c r="BX208" s="257"/>
      <c r="BY208" s="256"/>
      <c r="BZ208" s="257"/>
      <c r="CA208" s="256"/>
      <c r="CB208" s="256"/>
      <c r="CC208" s="256"/>
      <c r="CD208" s="256"/>
      <c r="CE208" s="256"/>
      <c r="CF208" s="256"/>
      <c r="CG208" s="256"/>
      <c r="CH208" s="602" t="s">
        <v>3995</v>
      </c>
      <c r="CI208" s="740" t="s">
        <v>4689</v>
      </c>
      <c r="CJ208" s="257"/>
    </row>
    <row r="209" spans="1:91" ht="48">
      <c r="A209" s="22">
        <v>48</v>
      </c>
      <c r="B209" s="602" t="s">
        <v>4690</v>
      </c>
      <c r="C209" s="22"/>
      <c r="D209" s="21" t="s">
        <v>4691</v>
      </c>
      <c r="E209" s="22" t="s">
        <v>4692</v>
      </c>
      <c r="F209" s="22">
        <v>2023</v>
      </c>
      <c r="G209" s="22">
        <v>2023</v>
      </c>
      <c r="H209" s="22"/>
      <c r="I209" s="22" t="s">
        <v>4487</v>
      </c>
      <c r="J209" s="625">
        <v>99130000</v>
      </c>
      <c r="K209" s="22" t="s">
        <v>3472</v>
      </c>
      <c r="L209" s="22"/>
      <c r="M209" s="30"/>
      <c r="N209" s="22" t="s">
        <v>4693</v>
      </c>
      <c r="O209" s="22" t="s">
        <v>3686</v>
      </c>
      <c r="P209" s="22" t="s">
        <v>4548</v>
      </c>
      <c r="Q209" s="22">
        <v>6680633</v>
      </c>
      <c r="R209" s="22" t="s">
        <v>25</v>
      </c>
      <c r="S209" s="584">
        <v>717017902</v>
      </c>
      <c r="T209" s="915">
        <f>J209/4</f>
        <v>24782500</v>
      </c>
      <c r="U209" s="22" t="s">
        <v>179</v>
      </c>
      <c r="V209" s="22" t="s">
        <v>217</v>
      </c>
      <c r="W209" s="22"/>
      <c r="X209" s="22" t="s">
        <v>3756</v>
      </c>
      <c r="Y209" s="22" t="s">
        <v>3687</v>
      </c>
      <c r="Z209" s="22">
        <v>8140</v>
      </c>
      <c r="AA209" s="22">
        <v>72019</v>
      </c>
      <c r="AB209" s="22">
        <v>6682174</v>
      </c>
      <c r="AC209" s="22">
        <v>708069202</v>
      </c>
      <c r="AD209" s="22" t="s">
        <v>27</v>
      </c>
      <c r="AE209" s="915">
        <f t="shared" ref="AE209:AE217" si="30">T209</f>
        <v>24782500</v>
      </c>
      <c r="AF209" s="22" t="s">
        <v>179</v>
      </c>
      <c r="AG209" s="22"/>
      <c r="AH209" s="22"/>
      <c r="AI209" s="22" t="s">
        <v>3756</v>
      </c>
      <c r="AJ209" s="22" t="s">
        <v>3687</v>
      </c>
      <c r="AK209" s="22"/>
      <c r="AL209" s="584"/>
      <c r="AM209" s="22" t="s">
        <v>612</v>
      </c>
      <c r="AN209" s="915">
        <v>0</v>
      </c>
      <c r="AO209" s="22"/>
      <c r="AP209" s="22"/>
      <c r="AQ209" s="22"/>
      <c r="AR209" s="22"/>
      <c r="AS209" s="22"/>
      <c r="AT209" s="30">
        <v>6767777</v>
      </c>
      <c r="AU209" s="30">
        <v>713059501</v>
      </c>
      <c r="AV209" s="30" t="s">
        <v>41</v>
      </c>
      <c r="AW209" s="808">
        <f>T209</f>
        <v>24782500</v>
      </c>
      <c r="AX209" s="22" t="s">
        <v>179</v>
      </c>
      <c r="AY209" s="22"/>
      <c r="AZ209" s="22" t="s">
        <v>3756</v>
      </c>
      <c r="BA209" s="22" t="s">
        <v>3687</v>
      </c>
      <c r="BB209" s="30">
        <v>6801945</v>
      </c>
      <c r="BC209" s="30">
        <v>713029701</v>
      </c>
      <c r="BD209" s="30" t="s">
        <v>131</v>
      </c>
      <c r="BE209" s="808">
        <f>T209</f>
        <v>24782500</v>
      </c>
      <c r="BF209" s="30"/>
      <c r="BG209" s="30"/>
      <c r="BH209" s="30"/>
      <c r="BI209" s="30"/>
      <c r="BJ209" s="30"/>
      <c r="BK209" s="30"/>
      <c r="BL209" s="30"/>
      <c r="BM209" s="30"/>
      <c r="BN209" s="30"/>
      <c r="BO209" s="30"/>
      <c r="BP209" s="30"/>
      <c r="BQ209" s="596" t="s">
        <v>3661</v>
      </c>
      <c r="BR209" s="22" t="s">
        <v>3662</v>
      </c>
      <c r="BS209" s="30" t="s">
        <v>2106</v>
      </c>
      <c r="BT209" s="30" t="s">
        <v>4326</v>
      </c>
      <c r="BU209" s="30" t="s">
        <v>3494</v>
      </c>
      <c r="BV209" s="30" t="s">
        <v>4331</v>
      </c>
      <c r="BW209" s="30" t="s">
        <v>4694</v>
      </c>
      <c r="BX209" s="30" t="s">
        <v>4326</v>
      </c>
      <c r="BY209" s="30" t="s">
        <v>1709</v>
      </c>
      <c r="BZ209" s="30" t="s">
        <v>4326</v>
      </c>
      <c r="CA209" s="30" t="s">
        <v>4695</v>
      </c>
      <c r="CB209" s="30"/>
      <c r="CC209" s="30" t="s">
        <v>4696</v>
      </c>
      <c r="CD209" s="30"/>
      <c r="CE209" s="30"/>
      <c r="CF209" s="30"/>
      <c r="CG209" s="30"/>
      <c r="CH209" s="30"/>
      <c r="CI209" s="736"/>
      <c r="CJ209" s="44"/>
    </row>
    <row r="210" spans="1:91" s="294" customFormat="1" ht="48">
      <c r="A210" s="22">
        <v>49</v>
      </c>
      <c r="B210" s="22" t="s">
        <v>4697</v>
      </c>
      <c r="C210" s="22" t="s">
        <v>4698</v>
      </c>
      <c r="D210" s="22" t="s">
        <v>4699</v>
      </c>
      <c r="E210" s="22" t="s">
        <v>86</v>
      </c>
      <c r="F210" s="22">
        <v>2023</v>
      </c>
      <c r="G210" s="22">
        <v>2023</v>
      </c>
      <c r="H210" s="22">
        <v>3</v>
      </c>
      <c r="I210" s="22" t="s">
        <v>3999</v>
      </c>
      <c r="J210" s="626">
        <v>45000000</v>
      </c>
      <c r="K210" s="22" t="s">
        <v>3472</v>
      </c>
      <c r="L210" s="22">
        <v>7</v>
      </c>
      <c r="M210" s="22" t="s">
        <v>3693</v>
      </c>
      <c r="N210" s="609" t="s">
        <v>9</v>
      </c>
      <c r="O210" s="22" t="s">
        <v>3686</v>
      </c>
      <c r="P210" s="22" t="s">
        <v>4392</v>
      </c>
      <c r="Q210" s="22">
        <v>6859016</v>
      </c>
      <c r="R210" s="22" t="s">
        <v>60</v>
      </c>
      <c r="S210" s="370" t="s">
        <v>2785</v>
      </c>
      <c r="T210" s="626">
        <f>J210/3</f>
        <v>15000000</v>
      </c>
      <c r="U210" s="22" t="s">
        <v>176</v>
      </c>
      <c r="V210" s="22"/>
      <c r="W210" s="22"/>
      <c r="X210" s="22" t="s">
        <v>3751</v>
      </c>
      <c r="Y210" s="22" t="s">
        <v>3687</v>
      </c>
      <c r="Z210" s="22">
        <v>8140</v>
      </c>
      <c r="AA210" s="22">
        <v>72019</v>
      </c>
      <c r="AB210" s="22">
        <v>6680612</v>
      </c>
      <c r="AC210" s="22" t="s">
        <v>1248</v>
      </c>
      <c r="AD210" s="22" t="s">
        <v>26</v>
      </c>
      <c r="AE210" s="22">
        <f t="shared" si="30"/>
        <v>15000000</v>
      </c>
      <c r="AF210" s="22" t="s">
        <v>197</v>
      </c>
      <c r="AG210" s="22"/>
      <c r="AH210" s="22"/>
      <c r="AI210" s="22" t="s">
        <v>3751</v>
      </c>
      <c r="AJ210" s="22" t="s">
        <v>3687</v>
      </c>
      <c r="AK210" s="22">
        <v>258471</v>
      </c>
      <c r="AL210" s="584" t="s">
        <v>3972</v>
      </c>
      <c r="AM210" s="22" t="s">
        <v>67</v>
      </c>
      <c r="AN210" s="22">
        <f t="shared" ref="AN210:AN217" si="31">AE210</f>
        <v>15000000</v>
      </c>
      <c r="AO210" s="22" t="s">
        <v>176</v>
      </c>
      <c r="AP210" s="22"/>
      <c r="AQ210" s="22"/>
      <c r="AR210" s="22" t="s">
        <v>3751</v>
      </c>
      <c r="AS210" s="22" t="s">
        <v>3687</v>
      </c>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t="s">
        <v>3661</v>
      </c>
      <c r="BR210" s="22" t="s">
        <v>3662</v>
      </c>
      <c r="BS210" s="22" t="s">
        <v>4700</v>
      </c>
      <c r="BT210" s="22"/>
      <c r="BU210" s="22"/>
      <c r="BV210" s="22"/>
      <c r="BW210" s="22"/>
      <c r="BX210" s="22"/>
      <c r="BY210" s="22"/>
      <c r="BZ210" s="22"/>
      <c r="CA210" s="22"/>
      <c r="CB210" s="22"/>
      <c r="CC210" s="22"/>
      <c r="CD210" s="22"/>
      <c r="CE210" s="22"/>
      <c r="CF210" s="22"/>
      <c r="CG210" s="22"/>
      <c r="CH210" s="22"/>
      <c r="CI210" s="125"/>
      <c r="CJ210" s="22"/>
      <c r="CK210" s="167"/>
      <c r="CL210" s="28"/>
      <c r="CM210" s="28"/>
    </row>
    <row r="211" spans="1:91" s="294" customFormat="1" ht="102" customHeight="1">
      <c r="A211" s="22">
        <v>50</v>
      </c>
      <c r="B211" s="602" t="s">
        <v>4701</v>
      </c>
      <c r="C211" s="596" t="s">
        <v>1230</v>
      </c>
      <c r="D211" s="21" t="s">
        <v>4702</v>
      </c>
      <c r="E211" s="22" t="s">
        <v>4505</v>
      </c>
      <c r="F211" s="22">
        <v>2023</v>
      </c>
      <c r="G211" s="22">
        <v>2023</v>
      </c>
      <c r="H211" s="22">
        <v>9</v>
      </c>
      <c r="I211" s="22"/>
      <c r="J211" s="628">
        <v>333397618</v>
      </c>
      <c r="K211" s="22" t="s">
        <v>3472</v>
      </c>
      <c r="L211" s="22"/>
      <c r="M211" s="22" t="s">
        <v>4703</v>
      </c>
      <c r="N211" s="22" t="s">
        <v>3811</v>
      </c>
      <c r="O211" s="22" t="s">
        <v>3686</v>
      </c>
      <c r="P211" s="22" t="s">
        <v>4704</v>
      </c>
      <c r="Q211" s="22">
        <v>258471</v>
      </c>
      <c r="R211" s="22" t="s">
        <v>67</v>
      </c>
      <c r="S211" s="564" t="s">
        <v>3972</v>
      </c>
      <c r="T211" s="626">
        <f t="shared" ref="T211:T217" si="32">J211/6</f>
        <v>55566269.666666664</v>
      </c>
      <c r="U211" s="22" t="s">
        <v>176</v>
      </c>
      <c r="V211" s="22"/>
      <c r="W211" s="22"/>
      <c r="X211" s="22" t="s">
        <v>3751</v>
      </c>
      <c r="Y211" s="22" t="s">
        <v>3687</v>
      </c>
      <c r="Z211" s="22">
        <v>8140</v>
      </c>
      <c r="AA211" s="22">
        <v>72019</v>
      </c>
      <c r="AB211" s="22">
        <v>6680612</v>
      </c>
      <c r="AC211" s="370" t="s">
        <v>1248</v>
      </c>
      <c r="AD211" s="22" t="s">
        <v>26</v>
      </c>
      <c r="AE211" s="915">
        <f t="shared" si="30"/>
        <v>55566269.666666664</v>
      </c>
      <c r="AF211" s="22" t="s">
        <v>176</v>
      </c>
      <c r="AG211" s="22"/>
      <c r="AH211" s="22"/>
      <c r="AI211" s="22" t="s">
        <v>3751</v>
      </c>
      <c r="AJ211" s="22" t="s">
        <v>3687</v>
      </c>
      <c r="AK211" s="22">
        <v>6680651</v>
      </c>
      <c r="AL211" s="564" t="s">
        <v>1304</v>
      </c>
      <c r="AM211" s="22" t="s">
        <v>19</v>
      </c>
      <c r="AN211" s="915">
        <f t="shared" si="31"/>
        <v>55566269.666666664</v>
      </c>
      <c r="AO211" s="22" t="s">
        <v>176</v>
      </c>
      <c r="AP211" s="22"/>
      <c r="AQ211" s="22"/>
      <c r="AR211" s="22" t="s">
        <v>3751</v>
      </c>
      <c r="AS211" s="22" t="s">
        <v>3687</v>
      </c>
      <c r="AT211" s="22">
        <v>6680631</v>
      </c>
      <c r="AU211" s="370" t="s">
        <v>2058</v>
      </c>
      <c r="AV211" s="22" t="s">
        <v>76</v>
      </c>
      <c r="AW211" s="808">
        <f t="shared" ref="AW211:AW217" si="33">T211</f>
        <v>55566269.666666664</v>
      </c>
      <c r="AX211" s="22" t="s">
        <v>176</v>
      </c>
      <c r="AY211" s="22"/>
      <c r="AZ211" s="22" t="s">
        <v>3751</v>
      </c>
      <c r="BA211" s="22" t="s">
        <v>3687</v>
      </c>
      <c r="BB211" s="22">
        <v>6898606</v>
      </c>
      <c r="BC211" s="370" t="s">
        <v>2748</v>
      </c>
      <c r="BD211" s="22" t="s">
        <v>108</v>
      </c>
      <c r="BE211" s="808">
        <f t="shared" ref="BE211:BE217" si="34">T211</f>
        <v>55566269.666666664</v>
      </c>
      <c r="BF211" s="30" t="s">
        <v>169</v>
      </c>
      <c r="BG211" s="30"/>
      <c r="BH211" s="30" t="s">
        <v>3751</v>
      </c>
      <c r="BI211" s="22" t="s">
        <v>3687</v>
      </c>
      <c r="BJ211" s="30"/>
      <c r="BK211" s="370" t="s">
        <v>2251</v>
      </c>
      <c r="BL211" s="30" t="s">
        <v>138</v>
      </c>
      <c r="BM211" s="30" t="s">
        <v>176</v>
      </c>
      <c r="BN211" s="30" t="s">
        <v>3751</v>
      </c>
      <c r="BO211" s="30"/>
      <c r="BP211" s="30"/>
      <c r="BQ211" s="596"/>
      <c r="BR211" s="22"/>
      <c r="BS211" s="30"/>
      <c r="BT211" s="22"/>
      <c r="BU211" s="30"/>
      <c r="BV211" s="22"/>
      <c r="BW211" s="22"/>
      <c r="BX211" s="22"/>
      <c r="BY211" s="22"/>
      <c r="BZ211" s="22"/>
      <c r="CA211" s="22"/>
      <c r="CB211" s="22"/>
      <c r="CC211" s="22"/>
      <c r="CD211" s="30"/>
      <c r="CE211" s="30"/>
      <c r="CF211" s="30"/>
      <c r="CG211" s="30"/>
      <c r="CH211" s="22"/>
      <c r="CI211" s="125"/>
      <c r="CJ211" s="22"/>
    </row>
    <row r="212" spans="1:91" s="294" customFormat="1" ht="85.5" customHeight="1">
      <c r="A212" s="22">
        <v>51</v>
      </c>
      <c r="B212" s="602" t="s">
        <v>4705</v>
      </c>
      <c r="C212" s="596" t="s">
        <v>1230</v>
      </c>
      <c r="D212" s="21" t="s">
        <v>4706</v>
      </c>
      <c r="E212" s="22" t="s">
        <v>4505</v>
      </c>
      <c r="F212" s="22">
        <v>2023</v>
      </c>
      <c r="G212" s="22">
        <v>2023</v>
      </c>
      <c r="H212" s="22">
        <v>9</v>
      </c>
      <c r="I212" s="22"/>
      <c r="J212" s="603">
        <v>29205200</v>
      </c>
      <c r="K212" s="22" t="s">
        <v>3472</v>
      </c>
      <c r="L212" s="22"/>
      <c r="M212" s="22" t="s">
        <v>4703</v>
      </c>
      <c r="N212" s="22" t="s">
        <v>3811</v>
      </c>
      <c r="O212" s="22" t="s">
        <v>3686</v>
      </c>
      <c r="P212" s="22" t="s">
        <v>4704</v>
      </c>
      <c r="Q212" s="22">
        <v>6898606</v>
      </c>
      <c r="R212" s="22" t="s">
        <v>108</v>
      </c>
      <c r="S212" s="370" t="s">
        <v>2748</v>
      </c>
      <c r="T212" s="626">
        <f t="shared" si="32"/>
        <v>4867533.333333333</v>
      </c>
      <c r="U212" s="22" t="s">
        <v>169</v>
      </c>
      <c r="V212" s="22"/>
      <c r="W212" s="22"/>
      <c r="X212" s="22" t="s">
        <v>3751</v>
      </c>
      <c r="Y212" s="22" t="s">
        <v>3687</v>
      </c>
      <c r="Z212" s="22">
        <v>8140</v>
      </c>
      <c r="AA212" s="22">
        <v>72019</v>
      </c>
      <c r="AB212" s="22" t="s">
        <v>4409</v>
      </c>
      <c r="AC212" s="563">
        <v>8950850022</v>
      </c>
      <c r="AD212" s="22" t="s">
        <v>404</v>
      </c>
      <c r="AE212" s="915">
        <f t="shared" si="30"/>
        <v>4867533.333333333</v>
      </c>
      <c r="AF212" s="22" t="s">
        <v>169</v>
      </c>
      <c r="AG212" s="22"/>
      <c r="AH212" s="22"/>
      <c r="AI212" s="22" t="s">
        <v>3751</v>
      </c>
      <c r="AJ212" s="22" t="s">
        <v>3687</v>
      </c>
      <c r="AK212" s="370" t="s">
        <v>4607</v>
      </c>
      <c r="AL212" s="564">
        <v>1001017601</v>
      </c>
      <c r="AM212" s="22" t="s">
        <v>96</v>
      </c>
      <c r="AN212" s="915">
        <f t="shared" si="31"/>
        <v>4867533.333333333</v>
      </c>
      <c r="AO212" s="22" t="s">
        <v>169</v>
      </c>
      <c r="AP212" s="22" t="s">
        <v>217</v>
      </c>
      <c r="AQ212" s="22" t="s">
        <v>176</v>
      </c>
      <c r="AR212" s="22" t="s">
        <v>3751</v>
      </c>
      <c r="AS212" s="22" t="s">
        <v>3687</v>
      </c>
      <c r="AT212" s="22"/>
      <c r="AU212" s="370" t="s">
        <v>2251</v>
      </c>
      <c r="AV212" s="22" t="s">
        <v>138</v>
      </c>
      <c r="AW212" s="808">
        <f t="shared" si="33"/>
        <v>4867533.333333333</v>
      </c>
      <c r="AX212" s="22" t="s">
        <v>176</v>
      </c>
      <c r="AY212" s="22"/>
      <c r="AZ212" s="22" t="s">
        <v>3751</v>
      </c>
      <c r="BA212" s="22" t="s">
        <v>3687</v>
      </c>
      <c r="BB212" s="22">
        <v>258471</v>
      </c>
      <c r="BC212" s="564" t="s">
        <v>3972</v>
      </c>
      <c r="BD212" s="22" t="s">
        <v>67</v>
      </c>
      <c r="BE212" s="808">
        <f t="shared" si="34"/>
        <v>4867533.333333333</v>
      </c>
      <c r="BF212" s="30" t="s">
        <v>176</v>
      </c>
      <c r="BG212" s="30"/>
      <c r="BH212" s="30" t="s">
        <v>3751</v>
      </c>
      <c r="BI212" s="22" t="s">
        <v>3687</v>
      </c>
      <c r="BJ212" s="30">
        <v>6868847</v>
      </c>
      <c r="BK212" s="370" t="s">
        <v>2681</v>
      </c>
      <c r="BL212" s="30" t="s">
        <v>426</v>
      </c>
      <c r="BM212" s="30" t="s">
        <v>207</v>
      </c>
      <c r="BN212" s="30" t="s">
        <v>3756</v>
      </c>
      <c r="BO212" s="30"/>
      <c r="BP212" s="30"/>
      <c r="BQ212" s="596"/>
      <c r="BR212" s="22"/>
      <c r="BS212" s="30"/>
      <c r="BT212" s="22"/>
      <c r="BU212" s="30"/>
      <c r="BV212" s="22"/>
      <c r="BW212" s="22"/>
      <c r="BX212" s="22"/>
      <c r="BY212" s="22"/>
      <c r="BZ212" s="22"/>
      <c r="CA212" s="22"/>
      <c r="CB212" s="22"/>
      <c r="CC212" s="22"/>
      <c r="CD212" s="30"/>
      <c r="CE212" s="30"/>
      <c r="CF212" s="30"/>
      <c r="CG212" s="30"/>
      <c r="CH212" s="22"/>
      <c r="CI212" s="125"/>
      <c r="CJ212" s="22"/>
    </row>
    <row r="213" spans="1:91" s="294" customFormat="1" ht="107.25" customHeight="1">
      <c r="A213" s="22">
        <v>52</v>
      </c>
      <c r="B213" s="602" t="s">
        <v>4707</v>
      </c>
      <c r="C213" s="596" t="s">
        <v>1230</v>
      </c>
      <c r="D213" s="21" t="s">
        <v>4708</v>
      </c>
      <c r="E213" s="22" t="s">
        <v>4505</v>
      </c>
      <c r="F213" s="22">
        <v>2023</v>
      </c>
      <c r="G213" s="22">
        <v>2023</v>
      </c>
      <c r="H213" s="22">
        <v>9</v>
      </c>
      <c r="I213" s="22"/>
      <c r="J213" s="603">
        <v>333397618</v>
      </c>
      <c r="K213" s="22" t="s">
        <v>3472</v>
      </c>
      <c r="L213" s="22"/>
      <c r="M213" s="22" t="s">
        <v>4703</v>
      </c>
      <c r="N213" s="22" t="s">
        <v>3811</v>
      </c>
      <c r="O213" s="22" t="s">
        <v>3686</v>
      </c>
      <c r="P213" s="22" t="s">
        <v>4704</v>
      </c>
      <c r="Q213" s="22">
        <v>6680633</v>
      </c>
      <c r="R213" s="22" t="s">
        <v>25</v>
      </c>
      <c r="S213" s="564" t="s">
        <v>3791</v>
      </c>
      <c r="T213" s="626">
        <f t="shared" si="32"/>
        <v>55566269.666666664</v>
      </c>
      <c r="U213" s="22" t="s">
        <v>179</v>
      </c>
      <c r="V213" s="22" t="s">
        <v>217</v>
      </c>
      <c r="W213" s="22"/>
      <c r="X213" s="22" t="s">
        <v>3756</v>
      </c>
      <c r="Y213" s="22" t="s">
        <v>3687</v>
      </c>
      <c r="Z213" s="22">
        <v>8140</v>
      </c>
      <c r="AA213" s="22">
        <v>72019</v>
      </c>
      <c r="AB213" s="370" t="s">
        <v>4489</v>
      </c>
      <c r="AC213" s="583" t="s">
        <v>2011</v>
      </c>
      <c r="AD213" s="22" t="s">
        <v>131</v>
      </c>
      <c r="AE213" s="915">
        <f t="shared" si="30"/>
        <v>55566269.666666664</v>
      </c>
      <c r="AF213" s="22" t="s">
        <v>179</v>
      </c>
      <c r="AG213" s="22"/>
      <c r="AH213" s="22"/>
      <c r="AI213" s="22" t="s">
        <v>3756</v>
      </c>
      <c r="AJ213" s="22" t="s">
        <v>3687</v>
      </c>
      <c r="AK213" s="370" t="s">
        <v>4454</v>
      </c>
      <c r="AL213" s="564" t="s">
        <v>2319</v>
      </c>
      <c r="AM213" s="22" t="s">
        <v>137</v>
      </c>
      <c r="AN213" s="915">
        <f t="shared" si="31"/>
        <v>55566269.666666664</v>
      </c>
      <c r="AO213" s="22" t="s">
        <v>3486</v>
      </c>
      <c r="AP213" s="22"/>
      <c r="AQ213" s="22"/>
      <c r="AR213" s="22" t="s">
        <v>3756</v>
      </c>
      <c r="AS213" s="22" t="s">
        <v>3687</v>
      </c>
      <c r="AT213" s="22">
        <v>6793410</v>
      </c>
      <c r="AU213" s="22" t="s">
        <v>1235</v>
      </c>
      <c r="AV213" s="22" t="s">
        <v>78</v>
      </c>
      <c r="AW213" s="808">
        <f t="shared" si="33"/>
        <v>55566269.666666664</v>
      </c>
      <c r="AX213" s="22" t="s">
        <v>311</v>
      </c>
      <c r="AY213" s="22"/>
      <c r="AZ213" s="22" t="s">
        <v>3756</v>
      </c>
      <c r="BA213" s="22" t="s">
        <v>3687</v>
      </c>
      <c r="BB213" s="22">
        <v>6859016</v>
      </c>
      <c r="BC213" s="370" t="s">
        <v>2785</v>
      </c>
      <c r="BD213" s="22" t="s">
        <v>60</v>
      </c>
      <c r="BE213" s="808">
        <f t="shared" si="34"/>
        <v>55566269.666666664</v>
      </c>
      <c r="BF213" s="30" t="s">
        <v>176</v>
      </c>
      <c r="BG213" s="30"/>
      <c r="BH213" s="30" t="s">
        <v>3751</v>
      </c>
      <c r="BI213" s="22" t="s">
        <v>3687</v>
      </c>
      <c r="BJ213" s="30"/>
      <c r="BK213" s="370" t="s">
        <v>2251</v>
      </c>
      <c r="BL213" s="30" t="s">
        <v>138</v>
      </c>
      <c r="BM213" s="30" t="s">
        <v>176</v>
      </c>
      <c r="BN213" s="30" t="s">
        <v>3751</v>
      </c>
      <c r="BO213" s="30"/>
      <c r="BP213" s="30"/>
      <c r="BQ213" s="596"/>
      <c r="BR213" s="22"/>
      <c r="BS213" s="30"/>
      <c r="BT213" s="22"/>
      <c r="BU213" s="30"/>
      <c r="BV213" s="22"/>
      <c r="BW213" s="22"/>
      <c r="BX213" s="22"/>
      <c r="BY213" s="22"/>
      <c r="BZ213" s="22"/>
      <c r="CA213" s="22"/>
      <c r="CB213" s="22"/>
      <c r="CC213" s="22"/>
      <c r="CD213" s="30"/>
      <c r="CE213" s="30"/>
      <c r="CF213" s="30"/>
      <c r="CG213" s="30"/>
      <c r="CH213" s="22"/>
      <c r="CI213" s="125"/>
      <c r="CJ213" s="22"/>
    </row>
    <row r="214" spans="1:91" s="294" customFormat="1" ht="87" customHeight="1">
      <c r="A214" s="22">
        <v>53</v>
      </c>
      <c r="B214" s="602" t="s">
        <v>4709</v>
      </c>
      <c r="C214" s="596" t="s">
        <v>1230</v>
      </c>
      <c r="D214" s="21" t="s">
        <v>4710</v>
      </c>
      <c r="E214" s="22" t="s">
        <v>4505</v>
      </c>
      <c r="F214" s="22">
        <v>2023</v>
      </c>
      <c r="G214" s="22">
        <v>2023</v>
      </c>
      <c r="H214" s="22">
        <v>9</v>
      </c>
      <c r="I214" s="22"/>
      <c r="J214" s="603">
        <v>100000000</v>
      </c>
      <c r="K214" s="22" t="s">
        <v>3472</v>
      </c>
      <c r="L214" s="22"/>
      <c r="M214" s="22" t="s">
        <v>4703</v>
      </c>
      <c r="N214" s="22" t="s">
        <v>3811</v>
      </c>
      <c r="O214" s="22" t="s">
        <v>3686</v>
      </c>
      <c r="P214" s="22" t="s">
        <v>4704</v>
      </c>
      <c r="Q214" s="22">
        <v>6680633</v>
      </c>
      <c r="R214" s="22" t="s">
        <v>25</v>
      </c>
      <c r="S214" s="564" t="s">
        <v>3791</v>
      </c>
      <c r="T214" s="626">
        <f t="shared" si="32"/>
        <v>16666666.666666666</v>
      </c>
      <c r="U214" s="22" t="s">
        <v>179</v>
      </c>
      <c r="V214" s="22" t="s">
        <v>217</v>
      </c>
      <c r="W214" s="22"/>
      <c r="X214" s="22" t="s">
        <v>3756</v>
      </c>
      <c r="Y214" s="22" t="s">
        <v>3687</v>
      </c>
      <c r="Z214" s="22">
        <v>8140</v>
      </c>
      <c r="AA214" s="22">
        <v>72019</v>
      </c>
      <c r="AB214" s="22">
        <v>6679083</v>
      </c>
      <c r="AC214" s="370" t="s">
        <v>2580</v>
      </c>
      <c r="AD214" s="22" t="s">
        <v>203</v>
      </c>
      <c r="AE214" s="915">
        <f t="shared" si="30"/>
        <v>16666666.666666666</v>
      </c>
      <c r="AF214" s="22" t="s">
        <v>179</v>
      </c>
      <c r="AG214" s="22"/>
      <c r="AH214" s="22"/>
      <c r="AI214" s="22" t="s">
        <v>3756</v>
      </c>
      <c r="AJ214" s="22" t="s">
        <v>3687</v>
      </c>
      <c r="AK214" s="22">
        <v>6760392</v>
      </c>
      <c r="AL214" s="564" t="s">
        <v>1236</v>
      </c>
      <c r="AM214" s="22" t="s">
        <v>74</v>
      </c>
      <c r="AN214" s="915">
        <f t="shared" si="31"/>
        <v>16666666.666666666</v>
      </c>
      <c r="AO214" s="22" t="s">
        <v>311</v>
      </c>
      <c r="AP214" s="22"/>
      <c r="AQ214" s="22"/>
      <c r="AR214" s="22" t="s">
        <v>3756</v>
      </c>
      <c r="AS214" s="22" t="s">
        <v>3687</v>
      </c>
      <c r="AT214" s="22">
        <v>6680680</v>
      </c>
      <c r="AU214" s="370" t="s">
        <v>1247</v>
      </c>
      <c r="AV214" s="22" t="s">
        <v>16</v>
      </c>
      <c r="AW214" s="808">
        <f t="shared" si="33"/>
        <v>16666666.666666666</v>
      </c>
      <c r="AX214" s="22" t="s">
        <v>179</v>
      </c>
      <c r="AY214" s="22"/>
      <c r="AZ214" s="22" t="s">
        <v>3756</v>
      </c>
      <c r="BA214" s="22" t="s">
        <v>3687</v>
      </c>
      <c r="BB214" s="22">
        <v>6843087</v>
      </c>
      <c r="BC214" s="564" t="s">
        <v>2298</v>
      </c>
      <c r="BD214" s="22" t="s">
        <v>48</v>
      </c>
      <c r="BE214" s="808">
        <f t="shared" si="34"/>
        <v>16666666.666666666</v>
      </c>
      <c r="BF214" s="30" t="s">
        <v>217</v>
      </c>
      <c r="BG214" s="30"/>
      <c r="BH214" s="30" t="s">
        <v>3756</v>
      </c>
      <c r="BI214" s="22" t="s">
        <v>3687</v>
      </c>
      <c r="BJ214" s="30"/>
      <c r="BK214" s="370" t="s">
        <v>2251</v>
      </c>
      <c r="BL214" s="30" t="s">
        <v>138</v>
      </c>
      <c r="BM214" s="30" t="s">
        <v>176</v>
      </c>
      <c r="BN214" s="30" t="s">
        <v>3751</v>
      </c>
      <c r="BO214" s="30"/>
      <c r="BP214" s="30"/>
      <c r="BQ214" s="596"/>
      <c r="BR214" s="22"/>
      <c r="BS214" s="30"/>
      <c r="BT214" s="22"/>
      <c r="BU214" s="30"/>
      <c r="BV214" s="22"/>
      <c r="BW214" s="22"/>
      <c r="BX214" s="22"/>
      <c r="BY214" s="22"/>
      <c r="BZ214" s="22"/>
      <c r="CA214" s="22"/>
      <c r="CB214" s="22"/>
      <c r="CC214" s="22"/>
      <c r="CD214" s="30"/>
      <c r="CE214" s="30"/>
      <c r="CF214" s="30"/>
      <c r="CG214" s="30"/>
      <c r="CH214" s="22"/>
      <c r="CI214" s="125"/>
      <c r="CJ214" s="22"/>
    </row>
    <row r="215" spans="1:91" s="294" customFormat="1" ht="105.75" customHeight="1">
      <c r="A215" s="22">
        <v>54</v>
      </c>
      <c r="B215" s="602" t="s">
        <v>4711</v>
      </c>
      <c r="C215" s="596" t="s">
        <v>1230</v>
      </c>
      <c r="D215" s="21" t="s">
        <v>4712</v>
      </c>
      <c r="E215" s="22" t="s">
        <v>4505</v>
      </c>
      <c r="F215" s="22">
        <v>2023</v>
      </c>
      <c r="G215" s="22">
        <v>2023</v>
      </c>
      <c r="H215" s="22">
        <v>9</v>
      </c>
      <c r="I215" s="22"/>
      <c r="J215" s="603">
        <v>1314334700</v>
      </c>
      <c r="K215" s="22" t="s">
        <v>3472</v>
      </c>
      <c r="L215" s="22"/>
      <c r="M215" s="22" t="s">
        <v>4703</v>
      </c>
      <c r="N215" s="22" t="s">
        <v>3811</v>
      </c>
      <c r="O215" s="22" t="s">
        <v>3686</v>
      </c>
      <c r="P215" s="22" t="s">
        <v>4704</v>
      </c>
      <c r="Q215" s="22">
        <v>6859016</v>
      </c>
      <c r="R215" s="22" t="s">
        <v>60</v>
      </c>
      <c r="S215" s="370" t="s">
        <v>2785</v>
      </c>
      <c r="T215" s="626">
        <f t="shared" si="32"/>
        <v>219055783.33333334</v>
      </c>
      <c r="U215" s="22" t="s">
        <v>217</v>
      </c>
      <c r="V215" s="22"/>
      <c r="W215" s="22"/>
      <c r="X215" s="22" t="s">
        <v>3756</v>
      </c>
      <c r="Y215" s="22" t="s">
        <v>3687</v>
      </c>
      <c r="Z215" s="22">
        <v>8140</v>
      </c>
      <c r="AA215" s="22">
        <v>72019</v>
      </c>
      <c r="AB215" s="22">
        <v>6099359</v>
      </c>
      <c r="AC215" s="370" t="s">
        <v>1265</v>
      </c>
      <c r="AD215" s="22" t="s">
        <v>98</v>
      </c>
      <c r="AE215" s="915">
        <f t="shared" si="30"/>
        <v>219055783.33333334</v>
      </c>
      <c r="AF215" s="22" t="s">
        <v>217</v>
      </c>
      <c r="AG215" s="22"/>
      <c r="AH215" s="22"/>
      <c r="AI215" s="22" t="s">
        <v>3756</v>
      </c>
      <c r="AJ215" s="22" t="s">
        <v>3687</v>
      </c>
      <c r="AK215" s="22">
        <v>6886510</v>
      </c>
      <c r="AL215" s="564" t="s">
        <v>4713</v>
      </c>
      <c r="AM215" s="22" t="s">
        <v>450</v>
      </c>
      <c r="AN215" s="915">
        <f t="shared" si="31"/>
        <v>219055783.33333334</v>
      </c>
      <c r="AO215" s="22" t="s">
        <v>179</v>
      </c>
      <c r="AP215" s="22"/>
      <c r="AQ215" s="22"/>
      <c r="AR215" s="22" t="s">
        <v>3756</v>
      </c>
      <c r="AS215" s="22" t="s">
        <v>3687</v>
      </c>
      <c r="AT215" s="22">
        <v>6680618</v>
      </c>
      <c r="AU215" s="370" t="s">
        <v>2025</v>
      </c>
      <c r="AV215" s="22" t="s">
        <v>31</v>
      </c>
      <c r="AW215" s="808">
        <f t="shared" si="33"/>
        <v>219055783.33333334</v>
      </c>
      <c r="AX215" s="22" t="s">
        <v>197</v>
      </c>
      <c r="AY215" s="22"/>
      <c r="AZ215" s="22" t="s">
        <v>3751</v>
      </c>
      <c r="BA215" s="22" t="s">
        <v>3687</v>
      </c>
      <c r="BB215" s="22"/>
      <c r="BC215" s="370" t="s">
        <v>2251</v>
      </c>
      <c r="BD215" s="22" t="s">
        <v>138</v>
      </c>
      <c r="BE215" s="808">
        <f t="shared" si="34"/>
        <v>219055783.33333334</v>
      </c>
      <c r="BF215" s="30" t="s">
        <v>176</v>
      </c>
      <c r="BG215" s="30"/>
      <c r="BH215" s="30" t="s">
        <v>3751</v>
      </c>
      <c r="BI215" s="22" t="s">
        <v>3687</v>
      </c>
      <c r="BJ215" s="30"/>
      <c r="BK215" s="30"/>
      <c r="BL215" s="30" t="s">
        <v>67</v>
      </c>
      <c r="BM215" s="30" t="s">
        <v>176</v>
      </c>
      <c r="BN215" s="30" t="s">
        <v>3751</v>
      </c>
      <c r="BO215" s="30"/>
      <c r="BP215" s="30"/>
      <c r="BQ215" s="596"/>
      <c r="BR215" s="22"/>
      <c r="BS215" s="30"/>
      <c r="BT215" s="22"/>
      <c r="BU215" s="30"/>
      <c r="BV215" s="22"/>
      <c r="BW215" s="22"/>
      <c r="BX215" s="22"/>
      <c r="BY215" s="22"/>
      <c r="BZ215" s="22"/>
      <c r="CA215" s="22"/>
      <c r="CB215" s="22"/>
      <c r="CC215" s="22"/>
      <c r="CD215" s="30"/>
      <c r="CE215" s="30"/>
      <c r="CF215" s="30"/>
      <c r="CG215" s="30"/>
      <c r="CH215" s="22"/>
      <c r="CI215" s="125"/>
      <c r="CJ215" s="22"/>
    </row>
    <row r="216" spans="1:91" s="294" customFormat="1" ht="96.75" customHeight="1">
      <c r="A216" s="22">
        <v>55</v>
      </c>
      <c r="B216" s="602" t="s">
        <v>4714</v>
      </c>
      <c r="C216" s="596" t="s">
        <v>1230</v>
      </c>
      <c r="D216" s="21" t="s">
        <v>4715</v>
      </c>
      <c r="E216" s="22" t="s">
        <v>4505</v>
      </c>
      <c r="F216" s="22">
        <v>2023</v>
      </c>
      <c r="G216" s="22">
        <v>2023</v>
      </c>
      <c r="H216" s="22">
        <v>9</v>
      </c>
      <c r="I216" s="22"/>
      <c r="J216" s="603">
        <v>100000000</v>
      </c>
      <c r="K216" s="22" t="s">
        <v>3472</v>
      </c>
      <c r="L216" s="22"/>
      <c r="M216" s="22" t="s">
        <v>4703</v>
      </c>
      <c r="N216" s="22" t="s">
        <v>3811</v>
      </c>
      <c r="O216" s="22" t="s">
        <v>3686</v>
      </c>
      <c r="P216" s="22" t="s">
        <v>4704</v>
      </c>
      <c r="Q216" s="22">
        <v>6859016</v>
      </c>
      <c r="R216" s="22" t="s">
        <v>60</v>
      </c>
      <c r="S216" s="370" t="s">
        <v>2785</v>
      </c>
      <c r="T216" s="626">
        <f t="shared" si="32"/>
        <v>16666666.666666666</v>
      </c>
      <c r="U216" s="22" t="s">
        <v>217</v>
      </c>
      <c r="V216" s="22"/>
      <c r="W216" s="22"/>
      <c r="X216" s="22" t="s">
        <v>3756</v>
      </c>
      <c r="Y216" s="22" t="s">
        <v>3687</v>
      </c>
      <c r="Z216" s="22">
        <v>8140</v>
      </c>
      <c r="AA216" s="22">
        <v>72019</v>
      </c>
      <c r="AB216" s="22">
        <v>6859382</v>
      </c>
      <c r="AC216" s="370" t="s">
        <v>2631</v>
      </c>
      <c r="AD216" s="22" t="s">
        <v>373</v>
      </c>
      <c r="AE216" s="915">
        <f t="shared" si="30"/>
        <v>16666666.666666666</v>
      </c>
      <c r="AF216" s="22" t="s">
        <v>217</v>
      </c>
      <c r="AG216" s="22"/>
      <c r="AH216" s="22"/>
      <c r="AI216" s="22" t="s">
        <v>3756</v>
      </c>
      <c r="AJ216" s="22" t="s">
        <v>3687</v>
      </c>
      <c r="AK216" s="22">
        <v>6865379</v>
      </c>
      <c r="AL216" s="564" t="s">
        <v>2984</v>
      </c>
      <c r="AM216" s="22" t="s">
        <v>419</v>
      </c>
      <c r="AN216" s="915">
        <f t="shared" si="31"/>
        <v>16666666.666666666</v>
      </c>
      <c r="AO216" s="22" t="s">
        <v>217</v>
      </c>
      <c r="AP216" s="22"/>
      <c r="AQ216" s="22"/>
      <c r="AR216" s="22" t="s">
        <v>3756</v>
      </c>
      <c r="AS216" s="22" t="s">
        <v>3687</v>
      </c>
      <c r="AT216" s="22">
        <v>6839500</v>
      </c>
      <c r="AU216" s="370" t="s">
        <v>2959</v>
      </c>
      <c r="AV216" s="22" t="s">
        <v>43</v>
      </c>
      <c r="AW216" s="808">
        <f t="shared" si="33"/>
        <v>16666666.666666666</v>
      </c>
      <c r="AX216" s="22" t="s">
        <v>256</v>
      </c>
      <c r="AY216" s="22"/>
      <c r="AZ216" s="22" t="s">
        <v>3756</v>
      </c>
      <c r="BA216" s="22" t="s">
        <v>3687</v>
      </c>
      <c r="BB216" s="22">
        <v>6843087</v>
      </c>
      <c r="BC216" s="564" t="s">
        <v>2298</v>
      </c>
      <c r="BD216" s="22" t="s">
        <v>48</v>
      </c>
      <c r="BE216" s="808">
        <f t="shared" si="34"/>
        <v>16666666.666666666</v>
      </c>
      <c r="BF216" s="30" t="s">
        <v>217</v>
      </c>
      <c r="BG216" s="30"/>
      <c r="BH216" s="30" t="s">
        <v>3756</v>
      </c>
      <c r="BI216" s="22" t="s">
        <v>3687</v>
      </c>
      <c r="BJ216" s="30"/>
      <c r="BK216" s="370" t="s">
        <v>2251</v>
      </c>
      <c r="BL216" s="30" t="s">
        <v>138</v>
      </c>
      <c r="BM216" s="30" t="s">
        <v>176</v>
      </c>
      <c r="BN216" s="30" t="s">
        <v>3751</v>
      </c>
      <c r="BO216" s="1038"/>
      <c r="BP216" s="1038"/>
      <c r="BQ216" s="596"/>
      <c r="BR216" s="22"/>
      <c r="BS216" s="30"/>
      <c r="BT216" s="22"/>
      <c r="BU216" s="30"/>
      <c r="BV216" s="22"/>
      <c r="BW216" s="22"/>
      <c r="BX216" s="22"/>
      <c r="BY216" s="22"/>
      <c r="BZ216" s="22"/>
      <c r="CA216" s="22"/>
      <c r="CB216" s="22"/>
      <c r="CC216" s="22"/>
      <c r="CD216" s="30"/>
      <c r="CE216" s="30"/>
      <c r="CF216" s="30"/>
      <c r="CG216" s="30"/>
      <c r="CH216" s="22"/>
      <c r="CI216" s="125"/>
      <c r="CJ216" s="22"/>
    </row>
    <row r="217" spans="1:91" s="294" customFormat="1" ht="108" customHeight="1">
      <c r="A217" s="22">
        <v>56</v>
      </c>
      <c r="B217" s="602" t="s">
        <v>4716</v>
      </c>
      <c r="C217" s="596" t="s">
        <v>1230</v>
      </c>
      <c r="D217" s="21" t="s">
        <v>4717</v>
      </c>
      <c r="E217" s="22" t="s">
        <v>4505</v>
      </c>
      <c r="F217" s="22">
        <v>2023</v>
      </c>
      <c r="G217" s="22">
        <v>2023</v>
      </c>
      <c r="H217" s="22">
        <v>9</v>
      </c>
      <c r="I217" s="22"/>
      <c r="J217" s="603">
        <v>100000000</v>
      </c>
      <c r="K217" s="22" t="s">
        <v>3472</v>
      </c>
      <c r="L217" s="22"/>
      <c r="M217" s="22" t="s">
        <v>4703</v>
      </c>
      <c r="N217" s="22" t="s">
        <v>3811</v>
      </c>
      <c r="O217" s="22" t="s">
        <v>3686</v>
      </c>
      <c r="P217" s="22" t="s">
        <v>4704</v>
      </c>
      <c r="Q217" s="22">
        <v>6843087</v>
      </c>
      <c r="R217" s="22" t="s">
        <v>48</v>
      </c>
      <c r="S217" s="564" t="s">
        <v>2298</v>
      </c>
      <c r="T217" s="626">
        <f t="shared" si="32"/>
        <v>16666666.666666666</v>
      </c>
      <c r="U217" s="22" t="s">
        <v>217</v>
      </c>
      <c r="V217" s="22"/>
      <c r="W217" s="22"/>
      <c r="X217" s="22" t="s">
        <v>3756</v>
      </c>
      <c r="Y217" s="22" t="s">
        <v>3687</v>
      </c>
      <c r="Z217" s="22">
        <v>8140</v>
      </c>
      <c r="AA217" s="22">
        <v>72019</v>
      </c>
      <c r="AB217" s="22">
        <v>6789028</v>
      </c>
      <c r="AC217" s="370" t="s">
        <v>2205</v>
      </c>
      <c r="AD217" s="22" t="s">
        <v>344</v>
      </c>
      <c r="AE217" s="915">
        <f t="shared" si="30"/>
        <v>16666666.666666666</v>
      </c>
      <c r="AF217" s="22" t="s">
        <v>217</v>
      </c>
      <c r="AG217" s="22"/>
      <c r="AH217" s="22"/>
      <c r="AI217" s="22" t="s">
        <v>3756</v>
      </c>
      <c r="AJ217" s="22" t="s">
        <v>3687</v>
      </c>
      <c r="AK217" s="22">
        <v>683440</v>
      </c>
      <c r="AL217" s="564" t="s">
        <v>2986</v>
      </c>
      <c r="AM217" s="22" t="s">
        <v>377</v>
      </c>
      <c r="AN217" s="915">
        <f t="shared" si="31"/>
        <v>16666666.666666666</v>
      </c>
      <c r="AO217" s="22" t="s">
        <v>217</v>
      </c>
      <c r="AP217" s="22"/>
      <c r="AQ217" s="22"/>
      <c r="AR217" s="22" t="s">
        <v>3756</v>
      </c>
      <c r="AS217" s="22" t="s">
        <v>3687</v>
      </c>
      <c r="AT217" s="22">
        <v>6835039</v>
      </c>
      <c r="AU217" s="370" t="s">
        <v>2297</v>
      </c>
      <c r="AV217" s="22" t="s">
        <v>44</v>
      </c>
      <c r="AW217" s="808">
        <f t="shared" si="33"/>
        <v>16666666.666666666</v>
      </c>
      <c r="AX217" s="22" t="s">
        <v>217</v>
      </c>
      <c r="AY217" s="22"/>
      <c r="AZ217" s="22" t="s">
        <v>3756</v>
      </c>
      <c r="BA217" s="22" t="s">
        <v>3687</v>
      </c>
      <c r="BB217" s="22">
        <v>6680633</v>
      </c>
      <c r="BC217" s="564" t="s">
        <v>3791</v>
      </c>
      <c r="BD217" s="22" t="s">
        <v>25</v>
      </c>
      <c r="BE217" s="808">
        <f t="shared" si="34"/>
        <v>16666666.666666666</v>
      </c>
      <c r="BF217" s="30" t="s">
        <v>179</v>
      </c>
      <c r="BG217" s="30" t="s">
        <v>217</v>
      </c>
      <c r="BH217" s="30" t="s">
        <v>3756</v>
      </c>
      <c r="BI217" s="22" t="s">
        <v>3687</v>
      </c>
      <c r="BJ217" s="30"/>
      <c r="BK217" s="370" t="s">
        <v>2251</v>
      </c>
      <c r="BL217" s="30" t="s">
        <v>138</v>
      </c>
      <c r="BM217" s="30" t="s">
        <v>176</v>
      </c>
      <c r="BN217" s="30" t="s">
        <v>3751</v>
      </c>
      <c r="BO217" s="30"/>
      <c r="BP217" s="30"/>
      <c r="BQ217" s="596"/>
      <c r="BR217" s="22"/>
      <c r="BS217" s="30"/>
      <c r="BT217" s="22"/>
      <c r="BU217" s="30"/>
      <c r="BV217" s="22"/>
      <c r="BW217" s="22"/>
      <c r="BX217" s="22"/>
      <c r="BY217" s="22"/>
      <c r="BZ217" s="22"/>
      <c r="CA217" s="22"/>
      <c r="CB217" s="22"/>
      <c r="CC217" s="22"/>
      <c r="CD217" s="30"/>
      <c r="CE217" s="30"/>
      <c r="CF217" s="30"/>
      <c r="CG217" s="30"/>
      <c r="CH217" s="22"/>
      <c r="CI217" s="125"/>
      <c r="CJ217" s="22"/>
    </row>
    <row r="218" spans="1:91" s="1148" customFormat="1" ht="15" customHeight="1">
      <c r="A218" s="1131"/>
      <c r="B218" s="1149"/>
      <c r="C218" s="1150"/>
      <c r="D218" s="1133"/>
      <c r="E218" s="1131"/>
      <c r="F218" s="1131"/>
      <c r="G218" s="1131"/>
      <c r="H218" s="1131"/>
      <c r="I218" s="1131"/>
      <c r="J218" s="1135"/>
      <c r="K218" s="1131"/>
      <c r="L218" s="1131"/>
      <c r="M218" s="1131"/>
      <c r="N218" s="1131"/>
      <c r="O218" s="1131"/>
      <c r="P218" s="1131"/>
      <c r="Q218" s="1131"/>
      <c r="R218" s="1131"/>
      <c r="S218" s="1136"/>
      <c r="T218" s="1140"/>
      <c r="U218" s="1131"/>
      <c r="V218" s="1131"/>
      <c r="W218" s="1131"/>
      <c r="X218" s="1131"/>
      <c r="Y218" s="1131"/>
      <c r="Z218" s="1131"/>
      <c r="AA218" s="1131"/>
      <c r="AB218" s="1131"/>
      <c r="AC218" s="1146"/>
      <c r="AD218" s="1131"/>
      <c r="AE218" s="1140"/>
      <c r="AF218" s="1131"/>
      <c r="AG218" s="1131"/>
      <c r="AH218" s="1131"/>
      <c r="AI218" s="1131"/>
      <c r="AJ218" s="1131"/>
      <c r="AK218" s="1131"/>
      <c r="AL218" s="1136"/>
      <c r="AM218" s="1131"/>
      <c r="AN218" s="1140"/>
      <c r="AO218" s="1131"/>
      <c r="AP218" s="1131"/>
      <c r="AQ218" s="1131"/>
      <c r="AR218" s="1131"/>
      <c r="AS218" s="1131"/>
      <c r="AT218" s="1131"/>
      <c r="AU218" s="1146"/>
      <c r="AV218" s="1131"/>
      <c r="AW218" s="1142"/>
      <c r="AX218" s="1131"/>
      <c r="AY218" s="1131"/>
      <c r="AZ218" s="1131"/>
      <c r="BA218" s="1131"/>
      <c r="BB218" s="1131"/>
      <c r="BC218" s="1136"/>
      <c r="BD218" s="1131"/>
      <c r="BE218" s="1142"/>
      <c r="BF218" s="1132"/>
      <c r="BG218" s="1132"/>
      <c r="BH218" s="1132"/>
      <c r="BI218" s="1132"/>
      <c r="BJ218" s="1132"/>
      <c r="BK218" s="1147"/>
      <c r="BL218" s="1132"/>
      <c r="BM218" s="1132"/>
      <c r="BN218" s="1132"/>
      <c r="BO218" s="1132"/>
      <c r="BP218" s="1132"/>
      <c r="BQ218" s="1150"/>
      <c r="BR218" s="1131"/>
      <c r="BS218" s="1132"/>
      <c r="BT218" s="1131"/>
      <c r="BU218" s="1132"/>
      <c r="BV218" s="1131"/>
      <c r="BW218" s="1131"/>
      <c r="BX218" s="1131"/>
      <c r="BY218" s="1131"/>
      <c r="BZ218" s="1131"/>
      <c r="CA218" s="1131"/>
      <c r="CB218" s="1131"/>
      <c r="CC218" s="1131"/>
      <c r="CD218" s="1132"/>
      <c r="CE218" s="1132"/>
      <c r="CF218" s="1132"/>
      <c r="CG218" s="1132"/>
      <c r="CH218" s="1131"/>
      <c r="CI218" s="1131"/>
      <c r="CJ218" s="1131"/>
    </row>
    <row r="219" spans="1:91" s="315" customFormat="1" ht="48">
      <c r="A219" s="22">
        <v>49</v>
      </c>
      <c r="B219" s="602" t="s">
        <v>4718</v>
      </c>
      <c r="C219" s="596" t="s">
        <v>4719</v>
      </c>
      <c r="D219" s="21" t="s">
        <v>4720</v>
      </c>
      <c r="E219" s="22" t="s">
        <v>4721</v>
      </c>
      <c r="F219" s="22">
        <v>2024</v>
      </c>
      <c r="G219" s="22"/>
      <c r="H219" s="22"/>
      <c r="I219" s="590"/>
      <c r="J219" s="603">
        <v>1242919162</v>
      </c>
      <c r="K219" s="914"/>
      <c r="L219" s="22"/>
      <c r="M219" s="22"/>
      <c r="N219" s="22" t="s">
        <v>3811</v>
      </c>
      <c r="O219" s="22"/>
      <c r="P219" s="22"/>
      <c r="Q219" s="563"/>
      <c r="R219" s="22" t="s">
        <v>67</v>
      </c>
      <c r="S219" s="584"/>
      <c r="T219" s="915"/>
      <c r="U219" s="22" t="s">
        <v>176</v>
      </c>
      <c r="V219" s="22"/>
      <c r="W219" s="22"/>
      <c r="X219" s="22" t="s">
        <v>170</v>
      </c>
      <c r="Y219" s="22" t="s">
        <v>4722</v>
      </c>
      <c r="Z219" s="22"/>
      <c r="AA219" s="370"/>
      <c r="AB219" s="563"/>
      <c r="AC219" s="563"/>
      <c r="AD219" s="22"/>
      <c r="AE219" s="915"/>
      <c r="AF219" s="22"/>
      <c r="AG219" s="22"/>
      <c r="AH219" s="22"/>
      <c r="AI219" s="22"/>
      <c r="AJ219" s="22"/>
      <c r="AK219" s="563"/>
      <c r="AL219" s="584"/>
      <c r="AM219" s="22"/>
      <c r="AN219" s="915"/>
      <c r="AO219" s="30"/>
      <c r="AP219" s="30"/>
      <c r="AQ219" s="30"/>
      <c r="AR219" s="30"/>
      <c r="AS219" s="30"/>
      <c r="AT219" s="30"/>
      <c r="AU219" s="30"/>
      <c r="AV219" s="30"/>
      <c r="AW219" s="808"/>
      <c r="AX219" s="30"/>
      <c r="AY219" s="30"/>
      <c r="AZ219" s="30"/>
      <c r="BA219" s="30"/>
      <c r="BB219" s="30"/>
      <c r="BC219" s="30"/>
      <c r="BD219" s="30"/>
      <c r="BE219" s="808"/>
      <c r="BF219" s="30"/>
      <c r="BG219" s="30"/>
      <c r="BH219" s="30"/>
      <c r="BI219" s="30"/>
      <c r="BJ219" s="30"/>
      <c r="BK219" s="30"/>
      <c r="BL219" s="30"/>
      <c r="BM219" s="30"/>
      <c r="BN219" s="30"/>
      <c r="BO219" s="30"/>
      <c r="BP219" s="22">
        <v>7</v>
      </c>
      <c r="BQ219" s="596"/>
      <c r="BR219" s="22"/>
      <c r="BS219" s="30"/>
      <c r="BT219" s="44"/>
      <c r="BU219" s="30"/>
      <c r="BV219" s="44"/>
      <c r="BW219" s="30"/>
      <c r="BX219" s="44"/>
      <c r="BY219" s="30"/>
      <c r="BZ219" s="44"/>
      <c r="CA219" s="30"/>
      <c r="CB219" s="30"/>
      <c r="CC219" s="30"/>
      <c r="CD219" s="30"/>
      <c r="CE219" s="30"/>
      <c r="CF219" s="30"/>
      <c r="CG219" s="30"/>
      <c r="CH219" s="30"/>
      <c r="CI219" s="30"/>
      <c r="CJ219" s="878"/>
    </row>
    <row r="220" spans="1:91" s="294" customFormat="1" ht="60">
      <c r="A220" s="22">
        <v>48</v>
      </c>
      <c r="B220" s="602" t="s">
        <v>4718</v>
      </c>
      <c r="C220" s="596" t="s">
        <v>4723</v>
      </c>
      <c r="D220" s="21" t="s">
        <v>4724</v>
      </c>
      <c r="E220" s="22" t="s">
        <v>4721</v>
      </c>
      <c r="F220" s="22">
        <v>2024</v>
      </c>
      <c r="G220" s="22"/>
      <c r="H220" s="22"/>
      <c r="I220" s="590"/>
      <c r="J220" s="603">
        <v>1130400752</v>
      </c>
      <c r="K220" s="914"/>
      <c r="L220" s="22"/>
      <c r="M220" s="22"/>
      <c r="N220" s="22" t="s">
        <v>3811</v>
      </c>
      <c r="O220" s="22"/>
      <c r="P220" s="22"/>
      <c r="Q220" s="563"/>
      <c r="R220" s="22" t="s">
        <v>25</v>
      </c>
      <c r="S220" s="584"/>
      <c r="T220" s="915"/>
      <c r="U220" s="22" t="s">
        <v>179</v>
      </c>
      <c r="V220" s="22" t="s">
        <v>217</v>
      </c>
      <c r="W220" s="22"/>
      <c r="X220" s="22" t="s">
        <v>180</v>
      </c>
      <c r="Y220" s="22" t="s">
        <v>4722</v>
      </c>
      <c r="Z220" s="22"/>
      <c r="AA220" s="370"/>
      <c r="AB220" s="563"/>
      <c r="AC220" s="563"/>
      <c r="AD220" s="22"/>
      <c r="AE220" s="915"/>
      <c r="AF220" s="22"/>
      <c r="AG220" s="22"/>
      <c r="AH220" s="22"/>
      <c r="AI220" s="22"/>
      <c r="AJ220" s="22"/>
      <c r="AK220" s="563"/>
      <c r="AL220" s="584"/>
      <c r="AM220" s="22"/>
      <c r="AN220" s="915"/>
      <c r="AO220" s="30"/>
      <c r="AP220" s="30"/>
      <c r="AQ220" s="30"/>
      <c r="AR220" s="30"/>
      <c r="AS220" s="30"/>
      <c r="AT220" s="30"/>
      <c r="AU220" s="30"/>
      <c r="AV220" s="30"/>
      <c r="AW220" s="808"/>
      <c r="AX220" s="30"/>
      <c r="AY220" s="30"/>
      <c r="AZ220" s="30"/>
      <c r="BA220" s="30"/>
      <c r="BB220" s="30"/>
      <c r="BC220" s="30"/>
      <c r="BD220" s="30"/>
      <c r="BE220" s="808"/>
      <c r="BF220" s="30"/>
      <c r="BG220" s="30"/>
      <c r="BH220" s="30"/>
      <c r="BI220" s="30"/>
      <c r="BJ220" s="30"/>
      <c r="BK220" s="30"/>
      <c r="BL220" s="30"/>
      <c r="BM220" s="30"/>
      <c r="BN220" s="30"/>
      <c r="BO220" s="30"/>
      <c r="BP220" s="22">
        <v>7</v>
      </c>
      <c r="BQ220" s="596"/>
      <c r="BR220" s="22"/>
      <c r="BS220" s="30"/>
      <c r="BT220" s="44"/>
      <c r="BU220" s="30"/>
      <c r="BV220" s="44"/>
      <c r="BW220" s="30"/>
      <c r="BX220" s="44"/>
      <c r="BY220" s="30"/>
      <c r="BZ220" s="44"/>
      <c r="CA220" s="30"/>
      <c r="CB220" s="30"/>
      <c r="CC220" s="30"/>
      <c r="CD220" s="30"/>
      <c r="CE220" s="30"/>
      <c r="CF220" s="30"/>
      <c r="CG220" s="30"/>
      <c r="CH220" s="30"/>
      <c r="CI220" s="30"/>
      <c r="CJ220" s="22"/>
    </row>
    <row r="221" spans="1:91" s="294" customFormat="1" ht="48">
      <c r="A221" s="22">
        <v>51</v>
      </c>
      <c r="B221" s="602" t="s">
        <v>4718</v>
      </c>
      <c r="C221" s="596" t="s">
        <v>4725</v>
      </c>
      <c r="D221" s="21" t="s">
        <v>4726</v>
      </c>
      <c r="E221" s="22" t="s">
        <v>4721</v>
      </c>
      <c r="F221" s="22">
        <v>2024</v>
      </c>
      <c r="G221" s="22"/>
      <c r="H221" s="22"/>
      <c r="I221" s="590"/>
      <c r="J221" s="603">
        <v>778854838</v>
      </c>
      <c r="K221" s="914"/>
      <c r="L221" s="22"/>
      <c r="M221" s="22"/>
      <c r="N221" s="22" t="s">
        <v>3811</v>
      </c>
      <c r="O221" s="22"/>
      <c r="P221" s="22"/>
      <c r="Q221" s="563"/>
      <c r="R221" s="22" t="s">
        <v>3533</v>
      </c>
      <c r="S221" s="22" t="s">
        <v>4727</v>
      </c>
      <c r="T221" s="22" t="s">
        <v>170</v>
      </c>
      <c r="U221" s="22" t="s">
        <v>176</v>
      </c>
      <c r="V221" s="22"/>
      <c r="W221" s="22"/>
      <c r="X221" s="22" t="s">
        <v>170</v>
      </c>
      <c r="Y221" s="22" t="s">
        <v>4722</v>
      </c>
      <c r="Z221" s="22"/>
      <c r="AA221" s="370"/>
      <c r="AB221" s="563"/>
      <c r="AC221" s="563"/>
      <c r="AD221" s="22"/>
      <c r="AE221" s="915"/>
      <c r="AF221" s="22"/>
      <c r="AG221" s="22"/>
      <c r="AH221" s="22"/>
      <c r="AI221" s="22"/>
      <c r="AJ221" s="22"/>
      <c r="AK221" s="563"/>
      <c r="AL221" s="584"/>
      <c r="AM221" s="22"/>
      <c r="AN221" s="915"/>
      <c r="AO221" s="30"/>
      <c r="AP221" s="30"/>
      <c r="AQ221" s="30"/>
      <c r="AR221" s="30"/>
      <c r="AS221" s="30"/>
      <c r="AT221" s="30"/>
      <c r="AU221" s="30"/>
      <c r="AV221" s="30"/>
      <c r="AW221" s="808"/>
      <c r="AX221" s="30"/>
      <c r="AY221" s="30"/>
      <c r="AZ221" s="30"/>
      <c r="BA221" s="30"/>
      <c r="BB221" s="30"/>
      <c r="BC221" s="30"/>
      <c r="BD221" s="30"/>
      <c r="BE221" s="808"/>
      <c r="BF221" s="30"/>
      <c r="BG221" s="30"/>
      <c r="BH221" s="30"/>
      <c r="BI221" s="30"/>
      <c r="BJ221" s="30"/>
      <c r="BK221" s="30"/>
      <c r="BL221" s="30"/>
      <c r="BM221" s="30"/>
      <c r="BN221" s="30"/>
      <c r="BO221" s="30"/>
      <c r="BP221" s="22">
        <v>7</v>
      </c>
      <c r="BQ221" s="596"/>
      <c r="BR221" s="22"/>
      <c r="BS221" s="30"/>
      <c r="BT221" s="44"/>
      <c r="BU221" s="30"/>
      <c r="BV221" s="44"/>
      <c r="BW221" s="30"/>
      <c r="BX221" s="44"/>
      <c r="BY221" s="30"/>
      <c r="BZ221" s="44"/>
      <c r="CA221" s="30"/>
      <c r="CB221" s="30"/>
      <c r="CC221" s="30"/>
      <c r="CD221" s="30"/>
      <c r="CE221" s="30"/>
      <c r="CF221" s="30"/>
      <c r="CG221" s="30"/>
      <c r="CH221" s="30"/>
      <c r="CI221" s="30"/>
      <c r="CJ221" s="22"/>
    </row>
    <row r="222" spans="1:91" s="294" customFormat="1" ht="48">
      <c r="A222" s="22">
        <v>50</v>
      </c>
      <c r="B222" s="602" t="s">
        <v>4718</v>
      </c>
      <c r="C222" s="596" t="s">
        <v>4728</v>
      </c>
      <c r="D222" s="21" t="s">
        <v>4729</v>
      </c>
      <c r="E222" s="22" t="s">
        <v>4721</v>
      </c>
      <c r="F222" s="22">
        <v>2024</v>
      </c>
      <c r="G222" s="22"/>
      <c r="H222" s="22"/>
      <c r="I222" s="590"/>
      <c r="J222" s="603">
        <v>583933248</v>
      </c>
      <c r="K222" s="914"/>
      <c r="L222" s="22"/>
      <c r="M222" s="22"/>
      <c r="N222" s="22" t="s">
        <v>3811</v>
      </c>
      <c r="O222" s="22"/>
      <c r="P222" s="22"/>
      <c r="Q222" s="563"/>
      <c r="R222" s="22" t="s">
        <v>4730</v>
      </c>
      <c r="S222" s="584"/>
      <c r="T222" s="915"/>
      <c r="U222" s="22" t="s">
        <v>217</v>
      </c>
      <c r="V222" s="22"/>
      <c r="W222" s="22"/>
      <c r="X222" s="22" t="s">
        <v>198</v>
      </c>
      <c r="Y222" s="22" t="s">
        <v>4722</v>
      </c>
      <c r="Z222" s="22"/>
      <c r="AA222" s="370"/>
      <c r="AB222" s="563"/>
      <c r="AC222" s="563"/>
      <c r="AD222" s="22"/>
      <c r="AE222" s="915"/>
      <c r="AF222" s="22"/>
      <c r="AG222" s="22"/>
      <c r="AH222" s="22"/>
      <c r="AI222" s="22"/>
      <c r="AJ222" s="22"/>
      <c r="AK222" s="563"/>
      <c r="AL222" s="584"/>
      <c r="AM222" s="22"/>
      <c r="AN222" s="915"/>
      <c r="AO222" s="30"/>
      <c r="AP222" s="30"/>
      <c r="AQ222" s="30"/>
      <c r="AR222" s="30"/>
      <c r="AS222" s="30"/>
      <c r="AT222" s="30"/>
      <c r="AU222" s="30"/>
      <c r="AV222" s="30"/>
      <c r="AW222" s="808"/>
      <c r="AX222" s="30"/>
      <c r="AY222" s="30"/>
      <c r="AZ222" s="30"/>
      <c r="BA222" s="30"/>
      <c r="BB222" s="30"/>
      <c r="BC222" s="30"/>
      <c r="BD222" s="30"/>
      <c r="BE222" s="808"/>
      <c r="BF222" s="30"/>
      <c r="BG222" s="30"/>
      <c r="BH222" s="30"/>
      <c r="BI222" s="30"/>
      <c r="BJ222" s="30"/>
      <c r="BK222" s="30"/>
      <c r="BL222" s="30"/>
      <c r="BM222" s="30"/>
      <c r="BN222" s="30"/>
      <c r="BO222" s="30"/>
      <c r="BP222" s="22">
        <v>7</v>
      </c>
      <c r="BQ222" s="596"/>
      <c r="BR222" s="22"/>
      <c r="BS222" s="30"/>
      <c r="BT222" s="44"/>
      <c r="BU222" s="30"/>
      <c r="BV222" s="44"/>
      <c r="BW222" s="30"/>
      <c r="BX222" s="44"/>
      <c r="BY222" s="30"/>
      <c r="BZ222" s="44"/>
      <c r="CA222" s="30"/>
      <c r="CB222" s="30"/>
      <c r="CC222" s="30"/>
      <c r="CD222" s="30"/>
      <c r="CE222" s="30"/>
      <c r="CF222" s="30"/>
      <c r="CG222" s="30"/>
      <c r="CH222" s="30"/>
      <c r="CI222" s="30"/>
      <c r="CJ222" s="22"/>
    </row>
    <row r="223" spans="1:91" s="887" customFormat="1" ht="60">
      <c r="A223" s="22">
        <v>44</v>
      </c>
      <c r="B223" s="602"/>
      <c r="C223" s="596" t="s">
        <v>4731</v>
      </c>
      <c r="D223" s="21" t="s">
        <v>4732</v>
      </c>
      <c r="E223" s="22" t="s">
        <v>4733</v>
      </c>
      <c r="F223" s="22">
        <v>2024</v>
      </c>
      <c r="G223" s="22" t="s">
        <v>482</v>
      </c>
      <c r="H223" s="22">
        <v>12</v>
      </c>
      <c r="I223" s="21"/>
      <c r="J223" s="603">
        <v>307000000</v>
      </c>
      <c r="K223" s="914" t="s">
        <v>4734</v>
      </c>
      <c r="L223" s="22">
        <v>7</v>
      </c>
      <c r="M223" s="22"/>
      <c r="N223" s="22" t="s">
        <v>3423</v>
      </c>
      <c r="O223" s="22" t="s">
        <v>3686</v>
      </c>
      <c r="P223" s="22" t="s">
        <v>4735</v>
      </c>
      <c r="Q223" s="22">
        <v>6680651</v>
      </c>
      <c r="R223" s="22" t="s">
        <v>19</v>
      </c>
      <c r="S223" s="564" t="s">
        <v>1304</v>
      </c>
      <c r="T223" s="915">
        <f>J223/3</f>
        <v>102333333.33333333</v>
      </c>
      <c r="U223" s="22" t="s">
        <v>176</v>
      </c>
      <c r="V223" s="22"/>
      <c r="W223" s="22"/>
      <c r="X223" s="22" t="s">
        <v>3694</v>
      </c>
      <c r="Y223" s="22" t="s">
        <v>4722</v>
      </c>
      <c r="Z223" s="22">
        <v>1093</v>
      </c>
      <c r="AA223" s="370" t="s">
        <v>4736</v>
      </c>
      <c r="AB223" s="22">
        <v>6793410</v>
      </c>
      <c r="AC223" s="564" t="s">
        <v>1235</v>
      </c>
      <c r="AD223" s="22" t="s">
        <v>78</v>
      </c>
      <c r="AE223" s="915"/>
      <c r="AF223" s="22" t="s">
        <v>311</v>
      </c>
      <c r="AG223" s="22"/>
      <c r="AH223" s="22"/>
      <c r="AI223" s="22" t="s">
        <v>4737</v>
      </c>
      <c r="AJ223" s="22" t="s">
        <v>4734</v>
      </c>
      <c r="AK223" s="22"/>
      <c r="AL223" s="584"/>
      <c r="AM223" s="22" t="s">
        <v>234</v>
      </c>
      <c r="AN223" s="915"/>
      <c r="AO223" s="21"/>
      <c r="AP223" s="21"/>
      <c r="AQ223" s="21"/>
      <c r="AR223" s="21"/>
      <c r="AS223" s="21"/>
      <c r="AT223" s="21"/>
      <c r="AU223" s="21"/>
      <c r="AV223" s="21" t="s">
        <v>4738</v>
      </c>
      <c r="AW223" s="808"/>
      <c r="AX223" s="21"/>
      <c r="AY223" s="21"/>
      <c r="AZ223" s="21"/>
      <c r="BA223" s="21"/>
      <c r="BB223" s="21"/>
      <c r="BC223" s="21"/>
      <c r="BD223" s="21" t="s">
        <v>4739</v>
      </c>
      <c r="BE223" s="808"/>
      <c r="BF223" s="30"/>
      <c r="BG223" s="30"/>
      <c r="BH223" s="30"/>
      <c r="BI223" s="30"/>
      <c r="BJ223" s="30"/>
      <c r="BK223" s="30"/>
      <c r="BL223" s="30" t="s">
        <v>4740</v>
      </c>
      <c r="BM223" s="30"/>
      <c r="BN223" s="30"/>
      <c r="BO223" s="30"/>
      <c r="BP223" s="22">
        <v>3</v>
      </c>
      <c r="BQ223" s="596" t="s">
        <v>4741</v>
      </c>
      <c r="BR223" s="22"/>
      <c r="BS223" s="30"/>
      <c r="BT223" s="21"/>
      <c r="BU223" s="30"/>
      <c r="BV223" s="21"/>
      <c r="BW223" s="21"/>
      <c r="BX223" s="21"/>
      <c r="BY223" s="21"/>
      <c r="BZ223" s="21"/>
      <c r="CA223" s="21"/>
      <c r="CB223" s="21"/>
      <c r="CC223" s="21"/>
      <c r="CD223" s="30"/>
      <c r="CE223" s="30"/>
      <c r="CF223" s="30"/>
      <c r="CG223" s="30"/>
      <c r="CH223" s="21"/>
      <c r="CI223" s="21"/>
      <c r="CJ223" s="567"/>
    </row>
    <row r="224" spans="1:91" s="887" customFormat="1" ht="36">
      <c r="A224" s="22">
        <v>43</v>
      </c>
      <c r="B224" s="602"/>
      <c r="C224" s="596"/>
      <c r="D224" s="21" t="s">
        <v>4742</v>
      </c>
      <c r="E224" s="22" t="s">
        <v>4743</v>
      </c>
      <c r="F224" s="22">
        <v>2024</v>
      </c>
      <c r="G224" s="22">
        <v>2024</v>
      </c>
      <c r="H224" s="22"/>
      <c r="I224" s="22"/>
      <c r="J224" s="603">
        <v>103470000</v>
      </c>
      <c r="K224" s="914" t="s">
        <v>4734</v>
      </c>
      <c r="L224" s="22"/>
      <c r="M224" s="22"/>
      <c r="N224" s="22" t="s">
        <v>3423</v>
      </c>
      <c r="O224" s="22" t="s">
        <v>3686</v>
      </c>
      <c r="P224" s="22" t="s">
        <v>4548</v>
      </c>
      <c r="Q224" s="22">
        <v>210955</v>
      </c>
      <c r="R224" s="22" t="s">
        <v>96</v>
      </c>
      <c r="S224" s="564" t="s">
        <v>2692</v>
      </c>
      <c r="T224" s="915">
        <f>J224/3</f>
        <v>34490000</v>
      </c>
      <c r="U224" s="22" t="s">
        <v>169</v>
      </c>
      <c r="V224" s="22" t="s">
        <v>217</v>
      </c>
      <c r="W224" s="22" t="s">
        <v>176</v>
      </c>
      <c r="X224" s="22" t="s">
        <v>3694</v>
      </c>
      <c r="Y224" s="22" t="s">
        <v>4722</v>
      </c>
      <c r="Z224" s="22">
        <v>1093</v>
      </c>
      <c r="AA224" s="370" t="s">
        <v>4736</v>
      </c>
      <c r="AB224" s="22"/>
      <c r="AC224" s="22"/>
      <c r="AD224" s="22" t="s">
        <v>25</v>
      </c>
      <c r="AE224" s="915"/>
      <c r="AF224" s="22" t="s">
        <v>179</v>
      </c>
      <c r="AG224" s="22" t="s">
        <v>217</v>
      </c>
      <c r="AH224" s="22"/>
      <c r="AI224" s="22"/>
      <c r="AJ224" s="22" t="s">
        <v>4734</v>
      </c>
      <c r="AK224" s="22"/>
      <c r="AL224" s="584"/>
      <c r="AM224" s="22" t="s">
        <v>98</v>
      </c>
      <c r="AN224" s="915"/>
      <c r="AO224" s="22" t="s">
        <v>217</v>
      </c>
      <c r="AP224" s="22"/>
      <c r="AQ224" s="22"/>
      <c r="AR224" s="22"/>
      <c r="AS224" s="22"/>
      <c r="AT224" s="30"/>
      <c r="AU224" s="30"/>
      <c r="AV224" s="30"/>
      <c r="AW224" s="808"/>
      <c r="AX224" s="22"/>
      <c r="AY224" s="22"/>
      <c r="AZ224" s="22"/>
      <c r="BA224" s="22"/>
      <c r="BB224" s="30"/>
      <c r="BC224" s="30"/>
      <c r="BD224" s="30"/>
      <c r="BE224" s="808"/>
      <c r="BF224" s="30"/>
      <c r="BG224" s="30"/>
      <c r="BH224" s="30"/>
      <c r="BI224" s="30"/>
      <c r="BJ224" s="30"/>
      <c r="BK224" s="30"/>
      <c r="BL224" s="30"/>
      <c r="BM224" s="30"/>
      <c r="BN224" s="30"/>
      <c r="BO224" s="30"/>
      <c r="BP224" s="22">
        <v>9</v>
      </c>
      <c r="BQ224" s="596"/>
      <c r="BR224" s="22"/>
      <c r="BS224" s="30"/>
      <c r="BT224" s="30"/>
      <c r="BU224" s="30"/>
      <c r="BV224" s="30"/>
      <c r="BW224" s="30"/>
      <c r="BX224" s="30"/>
      <c r="BY224" s="30"/>
      <c r="BZ224" s="30"/>
      <c r="CA224" s="30"/>
      <c r="CB224" s="30"/>
      <c r="CC224" s="30"/>
      <c r="CD224" s="30"/>
      <c r="CE224" s="30"/>
      <c r="CF224" s="30"/>
      <c r="CG224" s="30"/>
      <c r="CH224" s="30"/>
      <c r="CI224" s="30"/>
      <c r="CJ224" s="567"/>
    </row>
    <row r="225" spans="1:88" s="294" customFormat="1" ht="48">
      <c r="A225" s="22">
        <v>42</v>
      </c>
      <c r="B225" s="602"/>
      <c r="C225" s="596"/>
      <c r="D225" s="21" t="s">
        <v>4744</v>
      </c>
      <c r="E225" s="22" t="s">
        <v>4743</v>
      </c>
      <c r="F225" s="22">
        <v>2024</v>
      </c>
      <c r="G225" s="22">
        <v>2024</v>
      </c>
      <c r="H225" s="22"/>
      <c r="I225" s="22"/>
      <c r="J225" s="603">
        <v>100580000</v>
      </c>
      <c r="K225" s="22" t="s">
        <v>4734</v>
      </c>
      <c r="L225" s="22"/>
      <c r="M225" s="22"/>
      <c r="N225" s="22" t="s">
        <v>3423</v>
      </c>
      <c r="O225" s="22" t="s">
        <v>3686</v>
      </c>
      <c r="P225" s="22" t="s">
        <v>4548</v>
      </c>
      <c r="Q225" s="22">
        <v>6680651</v>
      </c>
      <c r="R225" s="22" t="s">
        <v>3354</v>
      </c>
      <c r="S225" s="564" t="s">
        <v>1304</v>
      </c>
      <c r="T225" s="915">
        <f>J225/3</f>
        <v>33526666.666666668</v>
      </c>
      <c r="U225" s="22" t="s">
        <v>176</v>
      </c>
      <c r="V225" s="22"/>
      <c r="W225" s="22"/>
      <c r="X225" s="22" t="s">
        <v>3694</v>
      </c>
      <c r="Y225" s="22" t="s">
        <v>4722</v>
      </c>
      <c r="Z225" s="22">
        <v>1093</v>
      </c>
      <c r="AA225" s="370" t="s">
        <v>4736</v>
      </c>
      <c r="AB225" s="22"/>
      <c r="AC225" s="22"/>
      <c r="AD225" s="22"/>
      <c r="AE225" s="915"/>
      <c r="AF225" s="22"/>
      <c r="AG225" s="22"/>
      <c r="AH225" s="22"/>
      <c r="AI225" s="22"/>
      <c r="AJ225" s="22" t="s">
        <v>4734</v>
      </c>
      <c r="AK225" s="22"/>
      <c r="AL225" s="584"/>
      <c r="AM225" s="22"/>
      <c r="AN225" s="915"/>
      <c r="AO225" s="21"/>
      <c r="AP225" s="21"/>
      <c r="AQ225" s="21"/>
      <c r="AR225" s="21"/>
      <c r="AS225" s="21"/>
      <c r="AT225" s="21"/>
      <c r="AU225" s="21"/>
      <c r="AV225" s="21"/>
      <c r="AW225" s="808"/>
      <c r="AX225" s="21"/>
      <c r="AY225" s="21"/>
      <c r="AZ225" s="21"/>
      <c r="BA225" s="21"/>
      <c r="BB225" s="21"/>
      <c r="BC225" s="21"/>
      <c r="BD225" s="21"/>
      <c r="BE225" s="808"/>
      <c r="BF225" s="30"/>
      <c r="BG225" s="30"/>
      <c r="BH225" s="30"/>
      <c r="BI225" s="30"/>
      <c r="BJ225" s="30"/>
      <c r="BK225" s="30"/>
      <c r="BL225" s="30"/>
      <c r="BM225" s="30"/>
      <c r="BN225" s="30"/>
      <c r="BO225" s="30"/>
      <c r="BP225" s="22">
        <v>3</v>
      </c>
      <c r="BQ225" s="596"/>
      <c r="BR225" s="22"/>
      <c r="BS225" s="30"/>
      <c r="BT225" s="21"/>
      <c r="BU225" s="30"/>
      <c r="BV225" s="21"/>
      <c r="BW225" s="21"/>
      <c r="BX225" s="21"/>
      <c r="BY225" s="21"/>
      <c r="BZ225" s="21"/>
      <c r="CA225" s="21"/>
      <c r="CB225" s="21"/>
      <c r="CC225" s="21"/>
      <c r="CD225" s="30"/>
      <c r="CE225" s="30"/>
      <c r="CF225" s="30"/>
      <c r="CG225" s="30"/>
      <c r="CH225" s="21"/>
      <c r="CI225" s="21"/>
      <c r="CJ225" s="22"/>
    </row>
    <row r="226" spans="1:88" s="294" customFormat="1" ht="48">
      <c r="A226" s="22">
        <v>41</v>
      </c>
      <c r="B226" s="602"/>
      <c r="C226" s="596"/>
      <c r="D226" s="21" t="s">
        <v>4745</v>
      </c>
      <c r="E226" s="22" t="s">
        <v>4743</v>
      </c>
      <c r="F226" s="22">
        <v>2024</v>
      </c>
      <c r="G226" s="22">
        <v>2024</v>
      </c>
      <c r="H226" s="22"/>
      <c r="I226" s="22"/>
      <c r="J226" s="603">
        <v>99490000</v>
      </c>
      <c r="K226" s="22" t="s">
        <v>4734</v>
      </c>
      <c r="L226" s="22"/>
      <c r="M226" s="22"/>
      <c r="N226" s="22" t="s">
        <v>3423</v>
      </c>
      <c r="O226" s="22" t="s">
        <v>3686</v>
      </c>
      <c r="P226" s="22" t="s">
        <v>4548</v>
      </c>
      <c r="Q226" s="22">
        <v>6680643</v>
      </c>
      <c r="R226" s="22" t="s">
        <v>15</v>
      </c>
      <c r="S226" s="564" t="s">
        <v>1305</v>
      </c>
      <c r="T226" s="915">
        <f>J226/3</f>
        <v>33163333.333333332</v>
      </c>
      <c r="U226" s="22" t="s">
        <v>269</v>
      </c>
      <c r="V226" s="22" t="s">
        <v>197</v>
      </c>
      <c r="W226" s="22"/>
      <c r="X226" s="22" t="s">
        <v>4746</v>
      </c>
      <c r="Y226" s="22" t="s">
        <v>4722</v>
      </c>
      <c r="Z226" s="22">
        <v>1093</v>
      </c>
      <c r="AA226" s="370" t="s">
        <v>4736</v>
      </c>
      <c r="AB226" s="22"/>
      <c r="AC226" s="22"/>
      <c r="AD226" s="22" t="s">
        <v>4747</v>
      </c>
      <c r="AE226" s="915"/>
      <c r="AF226" s="22" t="s">
        <v>311</v>
      </c>
      <c r="AG226" s="22"/>
      <c r="AH226" s="22"/>
      <c r="AI226" s="22"/>
      <c r="AJ226" s="22" t="s">
        <v>4734</v>
      </c>
      <c r="AK226" s="22"/>
      <c r="AL226" s="584"/>
      <c r="AM226" s="22" t="s">
        <v>415</v>
      </c>
      <c r="AN226" s="915"/>
      <c r="AO226" s="22" t="s">
        <v>4748</v>
      </c>
      <c r="AP226" s="22"/>
      <c r="AQ226" s="22"/>
      <c r="AR226" s="22"/>
      <c r="AS226" s="22"/>
      <c r="AT226" s="30"/>
      <c r="AU226" s="30"/>
      <c r="AV226" s="30"/>
      <c r="AW226" s="808"/>
      <c r="AX226" s="22"/>
      <c r="AY226" s="22"/>
      <c r="AZ226" s="22"/>
      <c r="BA226" s="22"/>
      <c r="BB226" s="30"/>
      <c r="BC226" s="30"/>
      <c r="BD226" s="30"/>
      <c r="BE226" s="808"/>
      <c r="BF226" s="30"/>
      <c r="BG226" s="30"/>
      <c r="BH226" s="30"/>
      <c r="BI226" s="30"/>
      <c r="BJ226" s="30"/>
      <c r="BK226" s="30"/>
      <c r="BL226" s="30"/>
      <c r="BM226" s="30"/>
      <c r="BN226" s="30"/>
      <c r="BO226" s="30"/>
      <c r="BP226" s="22">
        <v>9</v>
      </c>
      <c r="BQ226" s="596"/>
      <c r="BR226" s="22"/>
      <c r="BS226" s="30"/>
      <c r="BT226" s="30"/>
      <c r="BU226" s="30"/>
      <c r="BV226" s="30"/>
      <c r="BW226" s="30"/>
      <c r="BX226" s="30"/>
      <c r="BY226" s="30"/>
      <c r="BZ226" s="30"/>
      <c r="CA226" s="30"/>
      <c r="CB226" s="30"/>
      <c r="CC226" s="30"/>
      <c r="CD226" s="30"/>
      <c r="CE226" s="30"/>
      <c r="CF226" s="30"/>
      <c r="CG226" s="30"/>
      <c r="CH226" s="30"/>
      <c r="CI226" s="30"/>
      <c r="CJ226" s="22"/>
    </row>
    <row r="227" spans="1:88" s="294" customFormat="1" ht="48">
      <c r="A227" s="22">
        <v>35</v>
      </c>
      <c r="B227" s="602" t="s">
        <v>4749</v>
      </c>
      <c r="C227" s="596" t="s">
        <v>4750</v>
      </c>
      <c r="D227" s="21" t="s">
        <v>4751</v>
      </c>
      <c r="E227" s="22" t="s">
        <v>128</v>
      </c>
      <c r="F227" s="22">
        <v>2024</v>
      </c>
      <c r="G227" s="22">
        <v>2024</v>
      </c>
      <c r="H227" s="22">
        <v>6</v>
      </c>
      <c r="I227" s="22" t="s">
        <v>3685</v>
      </c>
      <c r="J227" s="603">
        <v>80000000</v>
      </c>
      <c r="K227" s="22" t="s">
        <v>4734</v>
      </c>
      <c r="L227" s="22">
        <v>4</v>
      </c>
      <c r="M227" s="22" t="s">
        <v>3693</v>
      </c>
      <c r="N227" s="22" t="s">
        <v>9</v>
      </c>
      <c r="O227" s="22" t="s">
        <v>3686</v>
      </c>
      <c r="P227" s="22" t="s">
        <v>4392</v>
      </c>
      <c r="Q227" s="22">
        <v>6680633</v>
      </c>
      <c r="R227" s="22" t="s">
        <v>25</v>
      </c>
      <c r="S227" s="564" t="s">
        <v>3791</v>
      </c>
      <c r="T227" s="915">
        <f>$J$253/6</f>
        <v>1500000</v>
      </c>
      <c r="U227" s="22" t="s">
        <v>179</v>
      </c>
      <c r="V227" s="22" t="s">
        <v>217</v>
      </c>
      <c r="W227" s="22"/>
      <c r="X227" s="22" t="s">
        <v>4737</v>
      </c>
      <c r="Y227" s="22" t="s">
        <v>4722</v>
      </c>
      <c r="Z227" s="22">
        <v>1093</v>
      </c>
      <c r="AA227" s="370" t="s">
        <v>4736</v>
      </c>
      <c r="AB227" s="22" t="s">
        <v>4489</v>
      </c>
      <c r="AC227" s="22" t="s">
        <v>2011</v>
      </c>
      <c r="AD227" s="22" t="s">
        <v>3531</v>
      </c>
      <c r="AE227" s="915">
        <f>$J$253/6</f>
        <v>1500000</v>
      </c>
      <c r="AF227" s="22" t="s">
        <v>179</v>
      </c>
      <c r="AG227" s="22"/>
      <c r="AH227" s="22"/>
      <c r="AI227" s="22" t="s">
        <v>4737</v>
      </c>
      <c r="AJ227" s="22" t="s">
        <v>4734</v>
      </c>
      <c r="AK227" s="22">
        <v>210955</v>
      </c>
      <c r="AL227" s="564" t="s">
        <v>2692</v>
      </c>
      <c r="AM227" s="22" t="s">
        <v>4752</v>
      </c>
      <c r="AN227" s="915">
        <v>13333333.333333334</v>
      </c>
      <c r="AO227" s="22" t="s">
        <v>169</v>
      </c>
      <c r="AP227" s="22" t="s">
        <v>217</v>
      </c>
      <c r="AQ227" s="22" t="s">
        <v>176</v>
      </c>
      <c r="AR227" s="22" t="s">
        <v>3694</v>
      </c>
      <c r="AS227" s="22" t="s">
        <v>4734</v>
      </c>
      <c r="AT227" s="22">
        <v>6843087</v>
      </c>
      <c r="AU227" s="564" t="s">
        <v>2298</v>
      </c>
      <c r="AV227" s="22" t="s">
        <v>3517</v>
      </c>
      <c r="AW227" s="808">
        <v>13333333.333333334</v>
      </c>
      <c r="AX227" s="22" t="s">
        <v>217</v>
      </c>
      <c r="AY227" s="22"/>
      <c r="AZ227" s="22" t="s">
        <v>4746</v>
      </c>
      <c r="BA227" s="22" t="s">
        <v>4734</v>
      </c>
      <c r="BB227" s="22" t="s">
        <v>4753</v>
      </c>
      <c r="BC227" s="22" t="s">
        <v>4753</v>
      </c>
      <c r="BD227" s="22" t="s">
        <v>4754</v>
      </c>
      <c r="BE227" s="808">
        <f>$J$253/6</f>
        <v>1500000</v>
      </c>
      <c r="BF227" s="30" t="s">
        <v>172</v>
      </c>
      <c r="BG227" s="30"/>
      <c r="BH227" s="30" t="s">
        <v>3694</v>
      </c>
      <c r="BI227" s="30" t="s">
        <v>4734</v>
      </c>
      <c r="BJ227" s="256">
        <v>6826699</v>
      </c>
      <c r="BK227" s="1100" t="s">
        <v>2193</v>
      </c>
      <c r="BL227" s="30" t="s">
        <v>3557</v>
      </c>
      <c r="BM227" s="808" t="s">
        <v>217</v>
      </c>
      <c r="BN227" s="30" t="s">
        <v>4746</v>
      </c>
      <c r="BO227" s="808">
        <f>$J$253/6</f>
        <v>1500000</v>
      </c>
      <c r="BP227" s="22">
        <v>2</v>
      </c>
      <c r="BQ227" s="596" t="s">
        <v>3661</v>
      </c>
      <c r="BR227" s="596" t="s">
        <v>3662</v>
      </c>
      <c r="BS227" s="30" t="s">
        <v>4755</v>
      </c>
      <c r="BT227" s="22" t="s">
        <v>179</v>
      </c>
      <c r="BU227" s="30" t="s">
        <v>4756</v>
      </c>
      <c r="BV227" s="22" t="s">
        <v>179</v>
      </c>
      <c r="BW227" s="22" t="s">
        <v>3577</v>
      </c>
      <c r="BX227" s="22" t="s">
        <v>256</v>
      </c>
      <c r="BY227" s="22"/>
      <c r="BZ227" s="22"/>
      <c r="CA227" s="22"/>
      <c r="CB227" s="22"/>
      <c r="CC227" s="22"/>
      <c r="CD227" s="30"/>
      <c r="CE227" s="30"/>
      <c r="CF227" s="30"/>
      <c r="CG227" s="30" t="s">
        <v>4757</v>
      </c>
      <c r="CH227" s="22"/>
      <c r="CI227" s="22"/>
      <c r="CJ227" s="22"/>
    </row>
    <row r="228" spans="1:88" s="294" customFormat="1" ht="60">
      <c r="A228" s="22">
        <v>36</v>
      </c>
      <c r="B228" s="602" t="s">
        <v>4749</v>
      </c>
      <c r="C228" s="596" t="s">
        <v>4758</v>
      </c>
      <c r="D228" s="21" t="s">
        <v>4759</v>
      </c>
      <c r="E228" s="22" t="s">
        <v>128</v>
      </c>
      <c r="F228" s="22">
        <v>2024</v>
      </c>
      <c r="G228" s="22">
        <v>2024</v>
      </c>
      <c r="H228" s="22">
        <v>6</v>
      </c>
      <c r="I228" s="22" t="s">
        <v>4760</v>
      </c>
      <c r="J228" s="603">
        <v>80000000</v>
      </c>
      <c r="K228" s="22" t="s">
        <v>4734</v>
      </c>
      <c r="L228" s="22">
        <v>6</v>
      </c>
      <c r="M228" s="22" t="s">
        <v>3693</v>
      </c>
      <c r="N228" s="22" t="s">
        <v>9</v>
      </c>
      <c r="O228" s="22" t="s">
        <v>3686</v>
      </c>
      <c r="P228" s="22" t="s">
        <v>4392</v>
      </c>
      <c r="Q228" s="22">
        <v>258471</v>
      </c>
      <c r="R228" s="22" t="s">
        <v>67</v>
      </c>
      <c r="S228" s="564" t="s">
        <v>3972</v>
      </c>
      <c r="T228" s="915">
        <f>$J$254/6</f>
        <v>1500000</v>
      </c>
      <c r="U228" s="22" t="s">
        <v>176</v>
      </c>
      <c r="V228" s="22"/>
      <c r="W228" s="22"/>
      <c r="X228" s="22" t="s">
        <v>3694</v>
      </c>
      <c r="Y228" s="22" t="s">
        <v>4722</v>
      </c>
      <c r="Z228" s="22">
        <v>1093</v>
      </c>
      <c r="AA228" s="370" t="s">
        <v>4736</v>
      </c>
      <c r="AB228" s="22">
        <v>6778837</v>
      </c>
      <c r="AC228" s="22" t="s">
        <v>1267</v>
      </c>
      <c r="AD228" s="22" t="s">
        <v>3525</v>
      </c>
      <c r="AE228" s="915">
        <f>$J$254/6</f>
        <v>1500000</v>
      </c>
      <c r="AF228" s="22" t="s">
        <v>256</v>
      </c>
      <c r="AG228" s="22"/>
      <c r="AH228" s="22"/>
      <c r="AI228" s="22" t="s">
        <v>4737</v>
      </c>
      <c r="AJ228" s="22" t="s">
        <v>4734</v>
      </c>
      <c r="AK228" s="22">
        <v>6767777</v>
      </c>
      <c r="AL228" s="564" t="s">
        <v>2961</v>
      </c>
      <c r="AM228" s="22" t="s">
        <v>3519</v>
      </c>
      <c r="AN228" s="915">
        <f>$J$254/6</f>
        <v>1500000</v>
      </c>
      <c r="AO228" s="22" t="s">
        <v>256</v>
      </c>
      <c r="AP228" s="22"/>
      <c r="AQ228" s="22"/>
      <c r="AR228" s="22" t="s">
        <v>4737</v>
      </c>
      <c r="AS228" s="22" t="s">
        <v>4734</v>
      </c>
      <c r="AT228" s="22">
        <v>6898606</v>
      </c>
      <c r="AU228" s="584" t="s">
        <v>2748</v>
      </c>
      <c r="AV228" s="22" t="s">
        <v>3508</v>
      </c>
      <c r="AW228" s="808">
        <f>$J$254/6</f>
        <v>1500000</v>
      </c>
      <c r="AX228" s="22" t="s">
        <v>169</v>
      </c>
      <c r="AY228" s="22"/>
      <c r="AZ228" s="22" t="s">
        <v>3694</v>
      </c>
      <c r="BA228" s="22" t="s">
        <v>4734</v>
      </c>
      <c r="BB228" s="22">
        <v>6889068</v>
      </c>
      <c r="BC228" s="370" t="s">
        <v>4761</v>
      </c>
      <c r="BD228" s="22" t="s">
        <v>3513</v>
      </c>
      <c r="BE228" s="808">
        <f>$J$254/6</f>
        <v>1500000</v>
      </c>
      <c r="BF228" s="30" t="s">
        <v>256</v>
      </c>
      <c r="BG228" s="30"/>
      <c r="BH228" s="30" t="s">
        <v>4737</v>
      </c>
      <c r="BI228" s="30" t="s">
        <v>4734</v>
      </c>
      <c r="BJ228" s="30">
        <v>6837723</v>
      </c>
      <c r="BK228" s="30" t="s">
        <v>2960</v>
      </c>
      <c r="BL228" s="30" t="s">
        <v>140</v>
      </c>
      <c r="BM228" s="808" t="s">
        <v>256</v>
      </c>
      <c r="BN228" s="30" t="s">
        <v>4737</v>
      </c>
      <c r="BO228" s="808">
        <f>$J$254/6</f>
        <v>1500000</v>
      </c>
      <c r="BP228" s="22">
        <v>3</v>
      </c>
      <c r="BQ228" s="596" t="s">
        <v>3661</v>
      </c>
      <c r="BR228" s="596" t="s">
        <v>3662</v>
      </c>
      <c r="BS228" s="30" t="s">
        <v>4762</v>
      </c>
      <c r="BT228" s="22" t="s">
        <v>169</v>
      </c>
      <c r="BU228" s="30" t="s">
        <v>4763</v>
      </c>
      <c r="BV228" s="22" t="s">
        <v>169</v>
      </c>
      <c r="BW228" s="22" t="s">
        <v>3577</v>
      </c>
      <c r="BX228" s="22" t="s">
        <v>256</v>
      </c>
      <c r="BY228" s="22"/>
      <c r="BZ228" s="22"/>
      <c r="CA228" s="22"/>
      <c r="CB228" s="22"/>
      <c r="CC228" s="22"/>
      <c r="CD228" s="30"/>
      <c r="CE228" s="30"/>
      <c r="CF228" s="30"/>
      <c r="CG228" s="30" t="s">
        <v>4757</v>
      </c>
      <c r="CH228" s="22"/>
      <c r="CI228" s="22" t="s">
        <v>3866</v>
      </c>
      <c r="CJ228" s="22"/>
    </row>
    <row r="229" spans="1:88" s="887" customFormat="1" ht="72">
      <c r="A229" s="22">
        <v>37</v>
      </c>
      <c r="B229" s="602" t="s">
        <v>4749</v>
      </c>
      <c r="C229" s="596" t="s">
        <v>4764</v>
      </c>
      <c r="D229" s="21" t="s">
        <v>4765</v>
      </c>
      <c r="E229" s="22" t="s">
        <v>128</v>
      </c>
      <c r="F229" s="22">
        <v>2024</v>
      </c>
      <c r="G229" s="22">
        <v>2024</v>
      </c>
      <c r="H229" s="22">
        <v>6</v>
      </c>
      <c r="I229" s="22" t="s">
        <v>3776</v>
      </c>
      <c r="J229" s="603">
        <v>80000000</v>
      </c>
      <c r="K229" s="22" t="s">
        <v>4734</v>
      </c>
      <c r="L229" s="22">
        <v>4</v>
      </c>
      <c r="M229" s="22" t="s">
        <v>3693</v>
      </c>
      <c r="N229" s="22" t="s">
        <v>9</v>
      </c>
      <c r="O229" s="22" t="s">
        <v>3686</v>
      </c>
      <c r="P229" s="22" t="s">
        <v>4392</v>
      </c>
      <c r="Q229" s="22">
        <v>6859016</v>
      </c>
      <c r="R229" s="22" t="s">
        <v>60</v>
      </c>
      <c r="S229" s="584" t="s">
        <v>2785</v>
      </c>
      <c r="T229" s="915">
        <f>$J$255/4</f>
        <v>2250000</v>
      </c>
      <c r="U229" s="22" t="s">
        <v>176</v>
      </c>
      <c r="V229" s="22"/>
      <c r="W229" s="22"/>
      <c r="X229" s="22" t="s">
        <v>3694</v>
      </c>
      <c r="Y229" s="22" t="s">
        <v>4722</v>
      </c>
      <c r="Z229" s="22">
        <v>1093</v>
      </c>
      <c r="AA229" s="370" t="s">
        <v>4736</v>
      </c>
      <c r="AB229" s="22">
        <v>6680618</v>
      </c>
      <c r="AC229" s="22" t="s">
        <v>2025</v>
      </c>
      <c r="AD229" s="22" t="s">
        <v>4766</v>
      </c>
      <c r="AE229" s="915">
        <f>$J$255/4</f>
        <v>2250000</v>
      </c>
      <c r="AF229" s="22" t="s">
        <v>197</v>
      </c>
      <c r="AG229" s="22"/>
      <c r="AH229" s="22"/>
      <c r="AI229" s="22" t="s">
        <v>4746</v>
      </c>
      <c r="AJ229" s="22" t="s">
        <v>4734</v>
      </c>
      <c r="AK229" s="22">
        <v>6879158</v>
      </c>
      <c r="AL229" s="564" t="s">
        <v>2828</v>
      </c>
      <c r="AM229" s="22" t="s">
        <v>4767</v>
      </c>
      <c r="AN229" s="915">
        <v>20000000</v>
      </c>
      <c r="AO229" s="22" t="s">
        <v>197</v>
      </c>
      <c r="AP229" s="22"/>
      <c r="AQ229" s="22"/>
      <c r="AR229" s="22" t="s">
        <v>4746</v>
      </c>
      <c r="AS229" s="22" t="s">
        <v>4734</v>
      </c>
      <c r="AT229" s="22">
        <v>6778519</v>
      </c>
      <c r="AU229" s="370" t="s">
        <v>2164</v>
      </c>
      <c r="AV229" s="22" t="s">
        <v>134</v>
      </c>
      <c r="AW229" s="808">
        <v>20000000</v>
      </c>
      <c r="AX229" s="22" t="s">
        <v>269</v>
      </c>
      <c r="AY229" s="22"/>
      <c r="AZ229" s="22" t="s">
        <v>4746</v>
      </c>
      <c r="BA229" s="22" t="s">
        <v>4734</v>
      </c>
      <c r="BB229" s="22"/>
      <c r="BC229" s="22"/>
      <c r="BD229" s="22"/>
      <c r="BE229" s="808"/>
      <c r="BF229" s="30"/>
      <c r="BG229" s="30"/>
      <c r="BH229" s="30"/>
      <c r="BI229" s="30"/>
      <c r="BJ229" s="30"/>
      <c r="BK229" s="30"/>
      <c r="BL229" s="30"/>
      <c r="BM229" s="30"/>
      <c r="BN229" s="30"/>
      <c r="BO229" s="30"/>
      <c r="BP229" s="22">
        <v>7</v>
      </c>
      <c r="BQ229" s="596" t="s">
        <v>3661</v>
      </c>
      <c r="BR229" s="22"/>
      <c r="BS229" s="30" t="s">
        <v>4768</v>
      </c>
      <c r="BT229" s="22" t="s">
        <v>176</v>
      </c>
      <c r="BU229" s="30" t="s">
        <v>4049</v>
      </c>
      <c r="BV229" s="22" t="s">
        <v>176</v>
      </c>
      <c r="BW229" s="22" t="s">
        <v>4769</v>
      </c>
      <c r="BX229" s="22" t="s">
        <v>176</v>
      </c>
      <c r="BY229" s="22" t="s">
        <v>4770</v>
      </c>
      <c r="BZ229" s="22" t="s">
        <v>176</v>
      </c>
      <c r="CA229" s="22" t="s">
        <v>4771</v>
      </c>
      <c r="CB229" s="22" t="s">
        <v>176</v>
      </c>
      <c r="CC229" s="22" t="s">
        <v>4772</v>
      </c>
      <c r="CD229" s="30" t="s">
        <v>176</v>
      </c>
      <c r="CE229" s="30" t="s">
        <v>4773</v>
      </c>
      <c r="CF229" s="30" t="s">
        <v>176</v>
      </c>
      <c r="CG229" s="30" t="s">
        <v>4774</v>
      </c>
      <c r="CH229" s="22"/>
      <c r="CI229" s="22" t="s">
        <v>3866</v>
      </c>
      <c r="CJ229" s="567"/>
    </row>
    <row r="230" spans="1:88" s="294" customFormat="1" ht="84">
      <c r="A230" s="22">
        <v>34</v>
      </c>
      <c r="B230" s="602" t="s">
        <v>4775</v>
      </c>
      <c r="C230" s="596" t="s">
        <v>4776</v>
      </c>
      <c r="D230" s="21" t="s">
        <v>4777</v>
      </c>
      <c r="E230" s="22" t="s">
        <v>479</v>
      </c>
      <c r="F230" s="22">
        <v>2024</v>
      </c>
      <c r="G230" s="22">
        <v>2024</v>
      </c>
      <c r="H230" s="22">
        <v>7</v>
      </c>
      <c r="I230" s="22" t="s">
        <v>4760</v>
      </c>
      <c r="J230" s="603">
        <v>67500000</v>
      </c>
      <c r="K230" s="22" t="s">
        <v>4734</v>
      </c>
      <c r="L230" s="22">
        <v>3</v>
      </c>
      <c r="M230" s="22" t="s">
        <v>3693</v>
      </c>
      <c r="N230" s="22" t="s">
        <v>9</v>
      </c>
      <c r="O230" s="22" t="s">
        <v>3686</v>
      </c>
      <c r="P230" s="22" t="s">
        <v>4526</v>
      </c>
      <c r="Q230" s="22">
        <v>6793410</v>
      </c>
      <c r="R230" s="22" t="s">
        <v>3569</v>
      </c>
      <c r="S230" s="564" t="s">
        <v>1235</v>
      </c>
      <c r="T230" s="915">
        <f>J230/2</f>
        <v>33750000</v>
      </c>
      <c r="U230" s="22" t="s">
        <v>4778</v>
      </c>
      <c r="V230" s="22"/>
      <c r="W230" s="22"/>
      <c r="X230" s="22" t="s">
        <v>4737</v>
      </c>
      <c r="Y230" s="22" t="s">
        <v>4722</v>
      </c>
      <c r="Z230" s="22">
        <v>1093</v>
      </c>
      <c r="AA230" s="370" t="s">
        <v>4736</v>
      </c>
      <c r="AB230" s="22">
        <v>6806662</v>
      </c>
      <c r="AC230" s="22" t="s">
        <v>2185</v>
      </c>
      <c r="AD230" s="22" t="s">
        <v>4779</v>
      </c>
      <c r="AE230" s="915">
        <f>T230</f>
        <v>33750000</v>
      </c>
      <c r="AF230" s="22" t="s">
        <v>311</v>
      </c>
      <c r="AG230" s="22"/>
      <c r="AH230" s="22"/>
      <c r="AI230" s="22" t="s">
        <v>4737</v>
      </c>
      <c r="AJ230" s="22" t="s">
        <v>4734</v>
      </c>
      <c r="AK230" s="22"/>
      <c r="AL230" s="584"/>
      <c r="AM230" s="22"/>
      <c r="AN230" s="915"/>
      <c r="AO230" s="22"/>
      <c r="AP230" s="22"/>
      <c r="AQ230" s="22"/>
      <c r="AR230" s="22"/>
      <c r="AS230" s="22"/>
      <c r="AT230" s="22"/>
      <c r="AU230" s="22"/>
      <c r="AV230" s="22"/>
      <c r="AW230" s="808"/>
      <c r="AX230" s="22"/>
      <c r="AY230" s="22"/>
      <c r="AZ230" s="22"/>
      <c r="BA230" s="22"/>
      <c r="BB230" s="22"/>
      <c r="BC230" s="22"/>
      <c r="BD230" s="22"/>
      <c r="BE230" s="808"/>
      <c r="BF230" s="30"/>
      <c r="BG230" s="30"/>
      <c r="BH230" s="30"/>
      <c r="BI230" s="30"/>
      <c r="BJ230" s="30"/>
      <c r="BK230" s="30"/>
      <c r="BL230" s="30"/>
      <c r="BM230" s="30"/>
      <c r="BN230" s="30"/>
      <c r="BO230" s="30"/>
      <c r="BP230" s="22">
        <v>3</v>
      </c>
      <c r="BQ230" s="596" t="s">
        <v>3661</v>
      </c>
      <c r="BR230" s="596" t="s">
        <v>3662</v>
      </c>
      <c r="BS230" s="30" t="s">
        <v>4780</v>
      </c>
      <c r="BT230" s="22" t="s">
        <v>4781</v>
      </c>
      <c r="BU230" s="30" t="s">
        <v>4782</v>
      </c>
      <c r="BV230" s="22" t="s">
        <v>4783</v>
      </c>
      <c r="BW230" s="22" t="s">
        <v>4784</v>
      </c>
      <c r="BX230" s="22" t="s">
        <v>4781</v>
      </c>
      <c r="BY230" s="22"/>
      <c r="BZ230" s="22"/>
      <c r="CA230" s="22"/>
      <c r="CB230" s="22"/>
      <c r="CC230" s="22"/>
      <c r="CD230" s="30"/>
      <c r="CE230" s="30"/>
      <c r="CF230" s="30"/>
      <c r="CG230" s="30" t="s">
        <v>4785</v>
      </c>
      <c r="CH230" s="22"/>
      <c r="CI230" s="22"/>
      <c r="CJ230" s="22"/>
    </row>
    <row r="231" spans="1:88" s="887" customFormat="1" ht="48">
      <c r="A231" s="22">
        <v>33</v>
      </c>
      <c r="B231" s="602" t="s">
        <v>4786</v>
      </c>
      <c r="C231" s="596" t="s">
        <v>4787</v>
      </c>
      <c r="D231" s="21" t="s">
        <v>4788</v>
      </c>
      <c r="E231" s="22" t="s">
        <v>478</v>
      </c>
      <c r="F231" s="22">
        <v>2024</v>
      </c>
      <c r="G231" s="22">
        <v>2024</v>
      </c>
      <c r="H231" s="22">
        <v>7</v>
      </c>
      <c r="I231" s="22" t="s">
        <v>4760</v>
      </c>
      <c r="J231" s="603">
        <v>20250000</v>
      </c>
      <c r="K231" s="22" t="s">
        <v>4734</v>
      </c>
      <c r="L231" s="22">
        <v>6</v>
      </c>
      <c r="M231" s="22" t="s">
        <v>3693</v>
      </c>
      <c r="N231" s="22" t="s">
        <v>9</v>
      </c>
      <c r="O231" s="22" t="s">
        <v>3686</v>
      </c>
      <c r="P231" s="22" t="s">
        <v>4526</v>
      </c>
      <c r="Q231" s="22">
        <v>6680651</v>
      </c>
      <c r="R231" s="22" t="s">
        <v>3354</v>
      </c>
      <c r="S231" s="564" t="s">
        <v>1304</v>
      </c>
      <c r="T231" s="915">
        <f>J231/4</f>
        <v>5062500</v>
      </c>
      <c r="U231" s="22" t="s">
        <v>4789</v>
      </c>
      <c r="V231" s="22"/>
      <c r="W231" s="22"/>
      <c r="X231" s="22" t="s">
        <v>3694</v>
      </c>
      <c r="Y231" s="22" t="s">
        <v>4722</v>
      </c>
      <c r="Z231" s="22">
        <v>1093</v>
      </c>
      <c r="AA231" s="370" t="s">
        <v>4736</v>
      </c>
      <c r="AB231" s="22">
        <v>6665306</v>
      </c>
      <c r="AC231" s="22" t="s">
        <v>2015</v>
      </c>
      <c r="AD231" s="22" t="s">
        <v>4790</v>
      </c>
      <c r="AE231" s="915">
        <f>T231</f>
        <v>5062500</v>
      </c>
      <c r="AF231" s="22" t="s">
        <v>217</v>
      </c>
      <c r="AG231" s="22"/>
      <c r="AH231" s="22"/>
      <c r="AI231" s="22" t="s">
        <v>4746</v>
      </c>
      <c r="AJ231" s="22" t="s">
        <v>4734</v>
      </c>
      <c r="AK231" s="22">
        <v>6793410</v>
      </c>
      <c r="AL231" s="584" t="s">
        <v>1235</v>
      </c>
      <c r="AM231" s="22" t="s">
        <v>4791</v>
      </c>
      <c r="AN231" s="915">
        <f>T231</f>
        <v>5062500</v>
      </c>
      <c r="AO231" s="22" t="s">
        <v>4778</v>
      </c>
      <c r="AP231" s="22"/>
      <c r="AQ231" s="22"/>
      <c r="AR231" s="22" t="s">
        <v>4737</v>
      </c>
      <c r="AS231" s="22" t="s">
        <v>4734</v>
      </c>
      <c r="AT231" s="22">
        <v>6806662</v>
      </c>
      <c r="AU231" s="22" t="s">
        <v>2185</v>
      </c>
      <c r="AV231" s="22" t="s">
        <v>3537</v>
      </c>
      <c r="AW231" s="808">
        <f>T231</f>
        <v>5062500</v>
      </c>
      <c r="AX231" s="22" t="s">
        <v>311</v>
      </c>
      <c r="AY231" s="22"/>
      <c r="AZ231" s="22" t="s">
        <v>4737</v>
      </c>
      <c r="BA231" s="22" t="s">
        <v>4734</v>
      </c>
      <c r="BB231" s="22"/>
      <c r="BC231" s="22"/>
      <c r="BD231" s="22"/>
      <c r="BE231" s="808"/>
      <c r="BF231" s="30"/>
      <c r="BG231" s="30"/>
      <c r="BH231" s="30"/>
      <c r="BI231" s="30"/>
      <c r="BJ231" s="30"/>
      <c r="BK231" s="30"/>
      <c r="BL231" s="30"/>
      <c r="BM231" s="30"/>
      <c r="BN231" s="30"/>
      <c r="BO231" s="30"/>
      <c r="BP231" s="22">
        <v>3</v>
      </c>
      <c r="BQ231" s="596" t="s">
        <v>3661</v>
      </c>
      <c r="BR231" s="596" t="s">
        <v>3662</v>
      </c>
      <c r="BS231" s="30" t="s">
        <v>4792</v>
      </c>
      <c r="BT231" s="22" t="s">
        <v>4781</v>
      </c>
      <c r="BU231" s="30" t="s">
        <v>4780</v>
      </c>
      <c r="BV231" s="22" t="s">
        <v>4781</v>
      </c>
      <c r="BW231" s="22" t="s">
        <v>4784</v>
      </c>
      <c r="BX231" s="22" t="s">
        <v>4781</v>
      </c>
      <c r="BY231" s="22" t="s">
        <v>4793</v>
      </c>
      <c r="BZ231" s="22"/>
      <c r="CA231" s="22"/>
      <c r="CB231" s="22"/>
      <c r="CC231" s="22"/>
      <c r="CD231" s="30"/>
      <c r="CE231" s="30"/>
      <c r="CF231" s="30"/>
      <c r="CG231" s="30" t="s">
        <v>4794</v>
      </c>
      <c r="CH231" s="22"/>
      <c r="CI231" s="22" t="s">
        <v>4795</v>
      </c>
      <c r="CJ231" s="567"/>
    </row>
    <row r="232" spans="1:88" s="294" customFormat="1" ht="60">
      <c r="A232" s="22">
        <v>41</v>
      </c>
      <c r="B232" s="602"/>
      <c r="C232" s="596" t="s">
        <v>4796</v>
      </c>
      <c r="D232" s="21" t="s">
        <v>4797</v>
      </c>
      <c r="E232" s="22" t="s">
        <v>130</v>
      </c>
      <c r="F232" s="22">
        <v>2024</v>
      </c>
      <c r="G232" s="22">
        <v>2024</v>
      </c>
      <c r="H232" s="22"/>
      <c r="I232" s="22"/>
      <c r="J232" s="603">
        <v>10100000</v>
      </c>
      <c r="K232" s="914" t="s">
        <v>4734</v>
      </c>
      <c r="L232" s="22"/>
      <c r="M232" s="22"/>
      <c r="N232" s="22" t="s">
        <v>9</v>
      </c>
      <c r="O232" s="22" t="s">
        <v>3686</v>
      </c>
      <c r="P232" s="22" t="s">
        <v>4392</v>
      </c>
      <c r="Q232" s="563" t="s">
        <v>4798</v>
      </c>
      <c r="R232" s="22" t="s">
        <v>3533</v>
      </c>
      <c r="S232" s="584" t="s">
        <v>2785</v>
      </c>
      <c r="T232" s="915">
        <f>J232/4</f>
        <v>2525000</v>
      </c>
      <c r="U232" s="22" t="s">
        <v>176</v>
      </c>
      <c r="V232" s="22"/>
      <c r="W232" s="22"/>
      <c r="X232" s="22" t="s">
        <v>170</v>
      </c>
      <c r="Y232" s="22" t="s">
        <v>4722</v>
      </c>
      <c r="Z232" s="22">
        <v>1093</v>
      </c>
      <c r="AA232" s="370" t="s">
        <v>4799</v>
      </c>
      <c r="AB232" s="563" t="s">
        <v>4800</v>
      </c>
      <c r="AC232" s="563" t="s">
        <v>1248</v>
      </c>
      <c r="AD232" s="22" t="s">
        <v>4801</v>
      </c>
      <c r="AE232" s="915"/>
      <c r="AF232" s="22" t="s">
        <v>4727</v>
      </c>
      <c r="AG232" s="22"/>
      <c r="AH232" s="22"/>
      <c r="AI232" s="22" t="s">
        <v>170</v>
      </c>
      <c r="AJ232" s="22" t="s">
        <v>4734</v>
      </c>
      <c r="AK232" s="563" t="s">
        <v>4802</v>
      </c>
      <c r="AL232" s="584" t="s">
        <v>2058</v>
      </c>
      <c r="AM232" s="22" t="s">
        <v>3515</v>
      </c>
      <c r="AN232" s="915"/>
      <c r="AO232" s="22" t="s">
        <v>176</v>
      </c>
      <c r="AP232" s="22"/>
      <c r="AQ232" s="22"/>
      <c r="AR232" s="22" t="s">
        <v>170</v>
      </c>
      <c r="AS232" s="22"/>
      <c r="AT232" s="30"/>
      <c r="AU232" s="30"/>
      <c r="AV232" s="30"/>
      <c r="AW232" s="808"/>
      <c r="AX232" s="22"/>
      <c r="AY232" s="22"/>
      <c r="AZ232" s="22"/>
      <c r="BA232" s="22"/>
      <c r="BB232" s="30"/>
      <c r="BC232" s="30"/>
      <c r="BD232" s="30"/>
      <c r="BE232" s="808"/>
      <c r="BF232" s="30"/>
      <c r="BG232" s="30"/>
      <c r="BH232" s="30"/>
      <c r="BI232" s="30"/>
      <c r="BJ232" s="30"/>
      <c r="BK232" s="30"/>
      <c r="BL232" s="30"/>
      <c r="BM232" s="30"/>
      <c r="BN232" s="30"/>
      <c r="BO232" s="30"/>
      <c r="BP232" s="22">
        <v>7</v>
      </c>
      <c r="BQ232" s="596" t="s">
        <v>3661</v>
      </c>
      <c r="BR232" s="596" t="s">
        <v>3662</v>
      </c>
      <c r="BS232" s="30" t="s">
        <v>4803</v>
      </c>
      <c r="BT232" s="30" t="s">
        <v>4727</v>
      </c>
      <c r="BU232" s="30" t="s">
        <v>4804</v>
      </c>
      <c r="BV232" s="30" t="s">
        <v>4727</v>
      </c>
      <c r="BW232" s="30" t="s">
        <v>4805</v>
      </c>
      <c r="BX232" s="30" t="s">
        <v>4727</v>
      </c>
      <c r="BY232" s="30"/>
      <c r="BZ232" s="30"/>
      <c r="CA232" s="30"/>
      <c r="CB232" s="30"/>
      <c r="CC232" s="30"/>
      <c r="CD232" s="30"/>
      <c r="CE232" s="30"/>
      <c r="CF232" s="30"/>
      <c r="CG232" s="30"/>
      <c r="CH232" s="30"/>
      <c r="CI232" s="30"/>
      <c r="CJ232" s="22"/>
    </row>
    <row r="233" spans="1:88" s="294" customFormat="1" ht="60">
      <c r="A233" s="22">
        <v>43</v>
      </c>
      <c r="B233" s="602"/>
      <c r="C233" s="596" t="s">
        <v>4806</v>
      </c>
      <c r="D233" s="21" t="s">
        <v>4807</v>
      </c>
      <c r="E233" s="22" t="s">
        <v>130</v>
      </c>
      <c r="F233" s="22">
        <v>2024</v>
      </c>
      <c r="G233" s="22">
        <v>2024</v>
      </c>
      <c r="H233" s="22"/>
      <c r="I233" s="590"/>
      <c r="J233" s="603">
        <v>10000000</v>
      </c>
      <c r="K233" s="914" t="s">
        <v>4734</v>
      </c>
      <c r="L233" s="22"/>
      <c r="M233" s="22"/>
      <c r="N233" s="22" t="s">
        <v>9</v>
      </c>
      <c r="O233" s="22" t="s">
        <v>3686</v>
      </c>
      <c r="P233" s="22" t="s">
        <v>4392</v>
      </c>
      <c r="Q233" s="563" t="s">
        <v>4489</v>
      </c>
      <c r="R233" s="22" t="s">
        <v>3531</v>
      </c>
      <c r="S233" s="584" t="s">
        <v>2011</v>
      </c>
      <c r="T233" s="915">
        <f>J233/4</f>
        <v>2500000</v>
      </c>
      <c r="U233" s="22" t="s">
        <v>179</v>
      </c>
      <c r="V233" s="22"/>
      <c r="W233" s="22"/>
      <c r="X233" s="22" t="s">
        <v>180</v>
      </c>
      <c r="Y233" s="22" t="s">
        <v>4722</v>
      </c>
      <c r="Z233" s="22">
        <v>1093</v>
      </c>
      <c r="AA233" s="370" t="s">
        <v>4808</v>
      </c>
      <c r="AB233" s="563" t="s">
        <v>4809</v>
      </c>
      <c r="AC233" s="563" t="s">
        <v>1247</v>
      </c>
      <c r="AD233" s="22" t="s">
        <v>4810</v>
      </c>
      <c r="AE233" s="915"/>
      <c r="AF233" s="22" t="s">
        <v>4811</v>
      </c>
      <c r="AG233" s="22"/>
      <c r="AH233" s="22"/>
      <c r="AI233" s="22" t="s">
        <v>180</v>
      </c>
      <c r="AJ233" s="22" t="s">
        <v>4734</v>
      </c>
      <c r="AK233" s="563" t="s">
        <v>4812</v>
      </c>
      <c r="AL233" s="584" t="s">
        <v>1236</v>
      </c>
      <c r="AM233" s="22" t="s">
        <v>3421</v>
      </c>
      <c r="AN233" s="915"/>
      <c r="AO233" s="30" t="s">
        <v>179</v>
      </c>
      <c r="AP233" s="30"/>
      <c r="AQ233" s="30"/>
      <c r="AR233" s="30" t="s">
        <v>180</v>
      </c>
      <c r="AS233" s="30"/>
      <c r="AT233" s="30" t="s">
        <v>4813</v>
      </c>
      <c r="AU233" s="30">
        <v>717017902</v>
      </c>
      <c r="AV233" s="30" t="s">
        <v>1499</v>
      </c>
      <c r="AW233" s="808"/>
      <c r="AX233" s="30" t="s">
        <v>179</v>
      </c>
      <c r="AY233" s="30" t="s">
        <v>217</v>
      </c>
      <c r="AZ233" s="30" t="s">
        <v>180</v>
      </c>
      <c r="BA233" s="30"/>
      <c r="BB233" s="30"/>
      <c r="BC233" s="30"/>
      <c r="BD233" s="30"/>
      <c r="BE233" s="808"/>
      <c r="BF233" s="30"/>
      <c r="BG233" s="30"/>
      <c r="BH233" s="30"/>
      <c r="BI233" s="30"/>
      <c r="BJ233" s="30"/>
      <c r="BK233" s="30"/>
      <c r="BL233" s="30"/>
      <c r="BM233" s="30"/>
      <c r="BN233" s="30"/>
      <c r="BO233" s="30"/>
      <c r="BP233" s="22">
        <v>9</v>
      </c>
      <c r="BQ233" s="596" t="s">
        <v>3661</v>
      </c>
      <c r="BR233" s="596" t="s">
        <v>3662</v>
      </c>
      <c r="BS233" s="30" t="s">
        <v>4814</v>
      </c>
      <c r="BT233" s="44" t="s">
        <v>4811</v>
      </c>
      <c r="BU233" s="30" t="s">
        <v>4815</v>
      </c>
      <c r="BV233" s="44" t="s">
        <v>4811</v>
      </c>
      <c r="BW233" s="30" t="s">
        <v>4816</v>
      </c>
      <c r="BX233" s="44" t="s">
        <v>4811</v>
      </c>
      <c r="BY233" s="30"/>
      <c r="BZ233" s="44"/>
      <c r="CA233" s="30"/>
      <c r="CB233" s="30"/>
      <c r="CC233" s="30"/>
      <c r="CD233" s="30"/>
      <c r="CE233" s="30"/>
      <c r="CF233" s="30"/>
      <c r="CG233" s="30"/>
      <c r="CH233" s="30"/>
      <c r="CI233" s="30"/>
      <c r="CJ233" s="22"/>
    </row>
    <row r="234" spans="1:88" s="294" customFormat="1" ht="36">
      <c r="A234" s="22">
        <v>44</v>
      </c>
      <c r="B234" s="602"/>
      <c r="C234" s="596" t="s">
        <v>4817</v>
      </c>
      <c r="D234" s="21" t="s">
        <v>4818</v>
      </c>
      <c r="E234" s="22" t="s">
        <v>130</v>
      </c>
      <c r="F234" s="22">
        <v>2024</v>
      </c>
      <c r="G234" s="22">
        <v>2024</v>
      </c>
      <c r="H234" s="22"/>
      <c r="I234" s="590"/>
      <c r="J234" s="603">
        <v>10000000</v>
      </c>
      <c r="K234" s="914" t="s">
        <v>4734</v>
      </c>
      <c r="L234" s="22"/>
      <c r="M234" s="22"/>
      <c r="N234" s="22" t="s">
        <v>9</v>
      </c>
      <c r="O234" s="22" t="s">
        <v>3686</v>
      </c>
      <c r="P234" s="22" t="s">
        <v>4392</v>
      </c>
      <c r="Q234" s="563" t="s">
        <v>3086</v>
      </c>
      <c r="R234" s="22" t="s">
        <v>133</v>
      </c>
      <c r="S234" s="584" t="s">
        <v>3087</v>
      </c>
      <c r="T234" s="915">
        <f t="shared" ref="T234:T239" si="35">J234/3</f>
        <v>3333333.3333333335</v>
      </c>
      <c r="U234" s="22" t="s">
        <v>4819</v>
      </c>
      <c r="V234" s="22"/>
      <c r="W234" s="22"/>
      <c r="X234" s="22" t="s">
        <v>180</v>
      </c>
      <c r="Y234" s="22" t="s">
        <v>4722</v>
      </c>
      <c r="Z234" s="22">
        <v>1093</v>
      </c>
      <c r="AA234" s="370" t="s">
        <v>4820</v>
      </c>
      <c r="AB234" s="563" t="s">
        <v>4821</v>
      </c>
      <c r="AC234" s="563" t="s">
        <v>4761</v>
      </c>
      <c r="AD234" s="22" t="s">
        <v>3513</v>
      </c>
      <c r="AE234" s="915"/>
      <c r="AF234" s="22" t="s">
        <v>4819</v>
      </c>
      <c r="AG234" s="22"/>
      <c r="AH234" s="22"/>
      <c r="AI234" s="22" t="s">
        <v>180</v>
      </c>
      <c r="AJ234" s="22" t="s">
        <v>4734</v>
      </c>
      <c r="AK234" s="563" t="s">
        <v>4822</v>
      </c>
      <c r="AL234" s="584" t="s">
        <v>2988</v>
      </c>
      <c r="AM234" s="22" t="s">
        <v>4823</v>
      </c>
      <c r="AN234" s="915"/>
      <c r="AO234" s="30" t="s">
        <v>256</v>
      </c>
      <c r="AP234" s="30"/>
      <c r="AQ234" s="30"/>
      <c r="AR234" s="30" t="s">
        <v>180</v>
      </c>
      <c r="AS234" s="30"/>
      <c r="AT234" s="30"/>
      <c r="AU234" s="30"/>
      <c r="AV234" s="30"/>
      <c r="AW234" s="808"/>
      <c r="AX234" s="30"/>
      <c r="AY234" s="30"/>
      <c r="AZ234" s="30"/>
      <c r="BA234" s="30"/>
      <c r="BB234" s="30"/>
      <c r="BC234" s="30"/>
      <c r="BD234" s="30"/>
      <c r="BE234" s="808"/>
      <c r="BF234" s="30"/>
      <c r="BG234" s="30"/>
      <c r="BH234" s="30"/>
      <c r="BI234" s="30"/>
      <c r="BJ234" s="30"/>
      <c r="BK234" s="30"/>
      <c r="BL234" s="30"/>
      <c r="BM234" s="30"/>
      <c r="BN234" s="30"/>
      <c r="BO234" s="30"/>
      <c r="BP234" s="22">
        <v>5</v>
      </c>
      <c r="BQ234" s="596" t="s">
        <v>3661</v>
      </c>
      <c r="BR234" s="596" t="s">
        <v>3662</v>
      </c>
      <c r="BS234" s="30" t="s">
        <v>4824</v>
      </c>
      <c r="BT234" s="44" t="s">
        <v>4819</v>
      </c>
      <c r="BU234" s="30" t="s">
        <v>4825</v>
      </c>
      <c r="BV234" s="44" t="s">
        <v>4826</v>
      </c>
      <c r="BW234" s="30" t="s">
        <v>4827</v>
      </c>
      <c r="BX234" s="44" t="s">
        <v>4819</v>
      </c>
      <c r="BY234" s="30"/>
      <c r="BZ234" s="44"/>
      <c r="CA234" s="30"/>
      <c r="CB234" s="30"/>
      <c r="CC234" s="30"/>
      <c r="CD234" s="30"/>
      <c r="CE234" s="30"/>
      <c r="CF234" s="30"/>
      <c r="CG234" s="30"/>
      <c r="CH234" s="30"/>
      <c r="CI234" s="30"/>
      <c r="CJ234" s="22"/>
    </row>
    <row r="235" spans="1:88" s="887" customFormat="1" ht="57.6">
      <c r="A235" s="22">
        <v>45</v>
      </c>
      <c r="B235" s="602"/>
      <c r="C235" s="596" t="s">
        <v>4828</v>
      </c>
      <c r="D235" s="21" t="s">
        <v>4829</v>
      </c>
      <c r="E235" s="22" t="s">
        <v>130</v>
      </c>
      <c r="F235" s="22">
        <v>2024</v>
      </c>
      <c r="G235" s="22">
        <v>2024</v>
      </c>
      <c r="H235" s="22"/>
      <c r="I235" s="590"/>
      <c r="J235" s="603">
        <v>10000000</v>
      </c>
      <c r="K235" s="914" t="s">
        <v>4734</v>
      </c>
      <c r="L235" s="22"/>
      <c r="M235" s="22"/>
      <c r="N235" s="22" t="s">
        <v>9</v>
      </c>
      <c r="O235" s="22" t="s">
        <v>3686</v>
      </c>
      <c r="P235" s="22" t="s">
        <v>4392</v>
      </c>
      <c r="Q235" s="563" t="s">
        <v>3242</v>
      </c>
      <c r="R235" s="22" t="s">
        <v>3517</v>
      </c>
      <c r="S235" s="584" t="s">
        <v>2298</v>
      </c>
      <c r="T235" s="915">
        <f t="shared" si="35"/>
        <v>3333333.3333333335</v>
      </c>
      <c r="U235" s="22" t="s">
        <v>217</v>
      </c>
      <c r="V235" s="22"/>
      <c r="W235" s="22"/>
      <c r="X235" s="22" t="s">
        <v>198</v>
      </c>
      <c r="Y235" s="22" t="s">
        <v>4722</v>
      </c>
      <c r="Z235" s="22">
        <v>1093</v>
      </c>
      <c r="AA235" s="370" t="s">
        <v>4830</v>
      </c>
      <c r="AB235" s="563" t="s">
        <v>4831</v>
      </c>
      <c r="AC235" s="563" t="s">
        <v>2193</v>
      </c>
      <c r="AD235" s="22" t="s">
        <v>3557</v>
      </c>
      <c r="AE235" s="915"/>
      <c r="AF235" s="22" t="s">
        <v>4832</v>
      </c>
      <c r="AG235" s="22"/>
      <c r="AH235" s="22"/>
      <c r="AI235" s="22" t="s">
        <v>198</v>
      </c>
      <c r="AJ235" s="22" t="s">
        <v>4734</v>
      </c>
      <c r="AK235" s="563" t="s">
        <v>4813</v>
      </c>
      <c r="AL235" s="584" t="s">
        <v>1991</v>
      </c>
      <c r="AM235" s="22" t="s">
        <v>1499</v>
      </c>
      <c r="AN235" s="915"/>
      <c r="AO235" s="30" t="s">
        <v>179</v>
      </c>
      <c r="AP235" s="30" t="s">
        <v>217</v>
      </c>
      <c r="AQ235" s="30"/>
      <c r="AR235" s="30" t="s">
        <v>180</v>
      </c>
      <c r="AS235" s="30"/>
      <c r="AT235" s="30"/>
      <c r="AU235" s="30"/>
      <c r="AV235" s="30"/>
      <c r="AW235" s="808"/>
      <c r="AX235" s="30"/>
      <c r="AY235" s="30"/>
      <c r="AZ235" s="30"/>
      <c r="BA235" s="30"/>
      <c r="BB235" s="30"/>
      <c r="BC235" s="30"/>
      <c r="BD235" s="30"/>
      <c r="BE235" s="808"/>
      <c r="BF235" s="30"/>
      <c r="BG235" s="30"/>
      <c r="BH235" s="30"/>
      <c r="BI235" s="30"/>
      <c r="BJ235" s="30"/>
      <c r="BK235" s="30"/>
      <c r="BL235" s="30"/>
      <c r="BM235" s="30"/>
      <c r="BN235" s="30"/>
      <c r="BO235" s="30"/>
      <c r="BP235" s="22">
        <v>11</v>
      </c>
      <c r="BQ235" s="596" t="s">
        <v>3661</v>
      </c>
      <c r="BR235" s="596" t="s">
        <v>3662</v>
      </c>
      <c r="BS235" s="30" t="s">
        <v>4833</v>
      </c>
      <c r="BT235" s="44" t="s">
        <v>4832</v>
      </c>
      <c r="BU235" s="30" t="s">
        <v>4834</v>
      </c>
      <c r="BV235" s="44" t="s">
        <v>4832</v>
      </c>
      <c r="BW235" s="30" t="s">
        <v>4835</v>
      </c>
      <c r="BX235" s="44" t="s">
        <v>4832</v>
      </c>
      <c r="BY235" s="30"/>
      <c r="BZ235" s="44"/>
      <c r="CA235" s="30"/>
      <c r="CB235" s="30"/>
      <c r="CC235" s="30"/>
      <c r="CD235" s="30"/>
      <c r="CE235" s="30"/>
      <c r="CF235" s="30"/>
      <c r="CG235" s="30"/>
      <c r="CH235" s="30"/>
      <c r="CI235" s="30"/>
      <c r="CJ235" s="567"/>
    </row>
    <row r="236" spans="1:88" s="294" customFormat="1" ht="57.6">
      <c r="A236" s="22">
        <v>47</v>
      </c>
      <c r="B236" s="602"/>
      <c r="C236" s="596" t="s">
        <v>4836</v>
      </c>
      <c r="D236" s="21" t="s">
        <v>4837</v>
      </c>
      <c r="E236" s="22" t="s">
        <v>130</v>
      </c>
      <c r="F236" s="22">
        <v>2024</v>
      </c>
      <c r="G236" s="22">
        <v>2024</v>
      </c>
      <c r="H236" s="22"/>
      <c r="I236" s="590"/>
      <c r="J236" s="603">
        <v>10000000</v>
      </c>
      <c r="K236" s="914" t="s">
        <v>4734</v>
      </c>
      <c r="L236" s="22"/>
      <c r="M236" s="22"/>
      <c r="N236" s="22" t="s">
        <v>9</v>
      </c>
      <c r="O236" s="22" t="s">
        <v>3686</v>
      </c>
      <c r="P236" s="22" t="s">
        <v>4392</v>
      </c>
      <c r="Q236" s="563" t="s">
        <v>4838</v>
      </c>
      <c r="R236" s="22" t="s">
        <v>3544</v>
      </c>
      <c r="S236" s="584" t="s">
        <v>3018</v>
      </c>
      <c r="T236" s="915">
        <f t="shared" si="35"/>
        <v>3333333.3333333335</v>
      </c>
      <c r="U236" s="22" t="s">
        <v>3486</v>
      </c>
      <c r="V236" s="22" t="s">
        <v>217</v>
      </c>
      <c r="W236" s="22"/>
      <c r="X236" s="22" t="s">
        <v>243</v>
      </c>
      <c r="Y236" s="22" t="s">
        <v>4722</v>
      </c>
      <c r="Z236" s="22">
        <v>1093</v>
      </c>
      <c r="AA236" s="370" t="s">
        <v>4839</v>
      </c>
      <c r="AB236" s="563" t="s">
        <v>4454</v>
      </c>
      <c r="AC236" s="563" t="s">
        <v>2319</v>
      </c>
      <c r="AD236" s="22" t="s">
        <v>4840</v>
      </c>
      <c r="AE236" s="915"/>
      <c r="AF236" s="22" t="s">
        <v>4841</v>
      </c>
      <c r="AG236" s="22"/>
      <c r="AH236" s="22"/>
      <c r="AI236" s="22" t="s">
        <v>243</v>
      </c>
      <c r="AJ236" s="22" t="s">
        <v>4734</v>
      </c>
      <c r="AK236" s="563" t="s">
        <v>4448</v>
      </c>
      <c r="AL236" s="584" t="s">
        <v>2986</v>
      </c>
      <c r="AM236" s="22" t="s">
        <v>3559</v>
      </c>
      <c r="AN236" s="915"/>
      <c r="AO236" s="30" t="s">
        <v>217</v>
      </c>
      <c r="AP236" s="30"/>
      <c r="AQ236" s="30"/>
      <c r="AR236" s="30" t="s">
        <v>198</v>
      </c>
      <c r="AS236" s="30"/>
      <c r="AT236" s="30"/>
      <c r="AU236" s="30"/>
      <c r="AV236" s="30"/>
      <c r="AW236" s="808"/>
      <c r="AX236" s="30"/>
      <c r="AY236" s="30"/>
      <c r="AZ236" s="30"/>
      <c r="BA236" s="30"/>
      <c r="BB236" s="30"/>
      <c r="BC236" s="30"/>
      <c r="BD236" s="30"/>
      <c r="BE236" s="808"/>
      <c r="BF236" s="30"/>
      <c r="BG236" s="30"/>
      <c r="BH236" s="30"/>
      <c r="BI236" s="30"/>
      <c r="BJ236" s="30"/>
      <c r="BK236" s="30"/>
      <c r="BL236" s="30"/>
      <c r="BM236" s="30"/>
      <c r="BN236" s="30"/>
      <c r="BO236" s="30"/>
      <c r="BP236" s="22" t="s">
        <v>4842</v>
      </c>
      <c r="BQ236" s="596" t="s">
        <v>3661</v>
      </c>
      <c r="BR236" s="596" t="s">
        <v>3662</v>
      </c>
      <c r="BS236" s="30" t="s">
        <v>4843</v>
      </c>
      <c r="BT236" s="44" t="s">
        <v>4832</v>
      </c>
      <c r="BU236" s="30" t="s">
        <v>4844</v>
      </c>
      <c r="BV236" s="44" t="s">
        <v>4845</v>
      </c>
      <c r="BW236" s="30" t="s">
        <v>4846</v>
      </c>
      <c r="BX236" s="44" t="s">
        <v>4841</v>
      </c>
      <c r="BY236" s="30"/>
      <c r="BZ236" s="44"/>
      <c r="CA236" s="30"/>
      <c r="CB236" s="30"/>
      <c r="CC236" s="30"/>
      <c r="CD236" s="30"/>
      <c r="CE236" s="30"/>
      <c r="CF236" s="30"/>
      <c r="CG236" s="30"/>
      <c r="CH236" s="30"/>
      <c r="CI236" s="30"/>
      <c r="CJ236" s="22"/>
    </row>
    <row r="237" spans="1:88" s="887" customFormat="1" ht="60">
      <c r="A237" s="22">
        <v>20</v>
      </c>
      <c r="B237" s="602" t="s">
        <v>4847</v>
      </c>
      <c r="C237" s="596" t="s">
        <v>4848</v>
      </c>
      <c r="D237" s="21" t="s">
        <v>4849</v>
      </c>
      <c r="E237" s="22" t="s">
        <v>101</v>
      </c>
      <c r="F237" s="22">
        <v>2024</v>
      </c>
      <c r="G237" s="22">
        <v>2024</v>
      </c>
      <c r="H237" s="22">
        <v>7</v>
      </c>
      <c r="I237" s="22" t="s">
        <v>4760</v>
      </c>
      <c r="J237" s="603">
        <v>9900000</v>
      </c>
      <c r="K237" s="22" t="s">
        <v>4734</v>
      </c>
      <c r="L237" s="22">
        <v>3</v>
      </c>
      <c r="M237" s="22" t="s">
        <v>3693</v>
      </c>
      <c r="N237" s="22" t="s">
        <v>9</v>
      </c>
      <c r="O237" s="22" t="s">
        <v>3686</v>
      </c>
      <c r="P237" s="22" t="s">
        <v>4392</v>
      </c>
      <c r="Q237" s="22">
        <v>6773159</v>
      </c>
      <c r="R237" s="22" t="s">
        <v>110</v>
      </c>
      <c r="S237" s="564" t="s">
        <v>4152</v>
      </c>
      <c r="T237" s="915">
        <f t="shared" si="35"/>
        <v>3300000</v>
      </c>
      <c r="U237" s="22" t="s">
        <v>4850</v>
      </c>
      <c r="V237" s="22"/>
      <c r="W237" s="22"/>
      <c r="X237" s="22" t="s">
        <v>4737</v>
      </c>
      <c r="Y237" s="22" t="s">
        <v>4722</v>
      </c>
      <c r="Z237" s="22">
        <v>1093</v>
      </c>
      <c r="AA237" s="370" t="s">
        <v>4736</v>
      </c>
      <c r="AB237" s="22">
        <v>6680651</v>
      </c>
      <c r="AC237" s="22" t="s">
        <v>1304</v>
      </c>
      <c r="AD237" s="22" t="s">
        <v>3354</v>
      </c>
      <c r="AE237" s="915">
        <f t="shared" ref="AE237:AE254" si="36">T237</f>
        <v>3300000</v>
      </c>
      <c r="AF237" s="22" t="s">
        <v>176</v>
      </c>
      <c r="AG237" s="22"/>
      <c r="AH237" s="22"/>
      <c r="AI237" s="22" t="s">
        <v>3694</v>
      </c>
      <c r="AJ237" s="22" t="s">
        <v>4734</v>
      </c>
      <c r="AK237" s="22">
        <v>6744406</v>
      </c>
      <c r="AL237" s="584" t="s">
        <v>1273</v>
      </c>
      <c r="AM237" s="22" t="s">
        <v>4851</v>
      </c>
      <c r="AN237" s="915">
        <f>T237</f>
        <v>3300000</v>
      </c>
      <c r="AO237" s="22" t="s">
        <v>217</v>
      </c>
      <c r="AP237" s="22"/>
      <c r="AQ237" s="22"/>
      <c r="AR237" s="22" t="s">
        <v>4746</v>
      </c>
      <c r="AS237" s="22" t="s">
        <v>4734</v>
      </c>
      <c r="AT237" s="22"/>
      <c r="AU237" s="22"/>
      <c r="AV237" s="22"/>
      <c r="AW237" s="808"/>
      <c r="AX237" s="22"/>
      <c r="AY237" s="22"/>
      <c r="AZ237" s="22"/>
      <c r="BA237" s="22"/>
      <c r="BB237" s="22"/>
      <c r="BC237" s="22"/>
      <c r="BD237" s="22"/>
      <c r="BE237" s="808"/>
      <c r="BF237" s="30"/>
      <c r="BG237" s="30"/>
      <c r="BH237" s="30"/>
      <c r="BI237" s="30"/>
      <c r="BJ237" s="30"/>
      <c r="BK237" s="30"/>
      <c r="BL237" s="30"/>
      <c r="BM237" s="30"/>
      <c r="BN237" s="30"/>
      <c r="BO237" s="30"/>
      <c r="BP237" s="22">
        <v>3</v>
      </c>
      <c r="BQ237" s="596" t="s">
        <v>3661</v>
      </c>
      <c r="BR237" s="596" t="s">
        <v>3662</v>
      </c>
      <c r="BS237" s="30" t="s">
        <v>4852</v>
      </c>
      <c r="BT237" s="22" t="s">
        <v>4781</v>
      </c>
      <c r="BU237" s="30" t="s">
        <v>4853</v>
      </c>
      <c r="BV237" s="22" t="s">
        <v>4854</v>
      </c>
      <c r="BW237" s="22" t="s">
        <v>4855</v>
      </c>
      <c r="BX237" s="22" t="s">
        <v>4854</v>
      </c>
      <c r="BY237" s="22"/>
      <c r="BZ237" s="22"/>
      <c r="CA237" s="22"/>
      <c r="CB237" s="22"/>
      <c r="CC237" s="22"/>
      <c r="CD237" s="30"/>
      <c r="CE237" s="30"/>
      <c r="CF237" s="30"/>
      <c r="CG237" s="30" t="s">
        <v>4757</v>
      </c>
      <c r="CH237" s="22"/>
      <c r="CI237" s="22"/>
      <c r="CJ237" s="567"/>
    </row>
    <row r="238" spans="1:88" s="887" customFormat="1" ht="60">
      <c r="A238" s="22">
        <v>7</v>
      </c>
      <c r="B238" s="602" t="s">
        <v>4847</v>
      </c>
      <c r="C238" s="596" t="s">
        <v>4856</v>
      </c>
      <c r="D238" s="21" t="s">
        <v>4857</v>
      </c>
      <c r="E238" s="22" t="s">
        <v>101</v>
      </c>
      <c r="F238" s="22">
        <v>2024</v>
      </c>
      <c r="G238" s="22">
        <v>2024</v>
      </c>
      <c r="H238" s="22">
        <v>7</v>
      </c>
      <c r="I238" s="22" t="s">
        <v>4858</v>
      </c>
      <c r="J238" s="603">
        <v>9877700</v>
      </c>
      <c r="K238" s="22" t="s">
        <v>4734</v>
      </c>
      <c r="L238" s="22">
        <v>1</v>
      </c>
      <c r="M238" s="22" t="s">
        <v>3693</v>
      </c>
      <c r="N238" s="22" t="s">
        <v>9</v>
      </c>
      <c r="O238" s="22" t="s">
        <v>3686</v>
      </c>
      <c r="P238" s="22" t="s">
        <v>4392</v>
      </c>
      <c r="Q238" s="22">
        <v>6680631</v>
      </c>
      <c r="R238" s="22" t="s">
        <v>104</v>
      </c>
      <c r="S238" s="564" t="s">
        <v>2058</v>
      </c>
      <c r="T238" s="915">
        <f t="shared" si="35"/>
        <v>3292566.6666666665</v>
      </c>
      <c r="U238" s="22" t="s">
        <v>4789</v>
      </c>
      <c r="V238" s="22"/>
      <c r="W238" s="22"/>
      <c r="X238" s="22" t="s">
        <v>3694</v>
      </c>
      <c r="Y238" s="22" t="s">
        <v>4722</v>
      </c>
      <c r="Z238" s="22">
        <v>1093</v>
      </c>
      <c r="AA238" s="370" t="s">
        <v>4736</v>
      </c>
      <c r="AB238" s="22">
        <v>6680612</v>
      </c>
      <c r="AC238" s="22" t="s">
        <v>1248</v>
      </c>
      <c r="AD238" s="22" t="s">
        <v>4859</v>
      </c>
      <c r="AE238" s="915">
        <f t="shared" si="36"/>
        <v>3292566.6666666665</v>
      </c>
      <c r="AF238" s="22" t="s">
        <v>176</v>
      </c>
      <c r="AG238" s="22"/>
      <c r="AH238" s="22"/>
      <c r="AI238" s="22" t="s">
        <v>3694</v>
      </c>
      <c r="AJ238" s="22" t="s">
        <v>4734</v>
      </c>
      <c r="AK238" s="22">
        <v>6853203</v>
      </c>
      <c r="AL238" s="584" t="s">
        <v>4374</v>
      </c>
      <c r="AM238" s="22" t="s">
        <v>107</v>
      </c>
      <c r="AN238" s="915">
        <f>T238</f>
        <v>3292566.6666666665</v>
      </c>
      <c r="AO238" s="22" t="s">
        <v>176</v>
      </c>
      <c r="AP238" s="22"/>
      <c r="AQ238" s="22"/>
      <c r="AR238" s="22" t="s">
        <v>3694</v>
      </c>
      <c r="AS238" s="22" t="s">
        <v>4734</v>
      </c>
      <c r="AT238" s="22"/>
      <c r="AU238" s="22"/>
      <c r="AV238" s="22"/>
      <c r="AW238" s="808"/>
      <c r="AX238" s="22"/>
      <c r="AY238" s="22"/>
      <c r="AZ238" s="22"/>
      <c r="BA238" s="22"/>
      <c r="BB238" s="22"/>
      <c r="BC238" s="22"/>
      <c r="BD238" s="22"/>
      <c r="BE238" s="808"/>
      <c r="BF238" s="30"/>
      <c r="BG238" s="30"/>
      <c r="BH238" s="30"/>
      <c r="BI238" s="30"/>
      <c r="BJ238" s="30"/>
      <c r="BK238" s="30"/>
      <c r="BL238" s="30"/>
      <c r="BM238" s="30"/>
      <c r="BN238" s="30"/>
      <c r="BO238" s="30"/>
      <c r="BP238" s="22" t="s">
        <v>4860</v>
      </c>
      <c r="BQ238" s="596" t="s">
        <v>3661</v>
      </c>
      <c r="BR238" s="596" t="s">
        <v>3662</v>
      </c>
      <c r="BS238" s="30" t="s">
        <v>4861</v>
      </c>
      <c r="BT238" s="22" t="s">
        <v>4781</v>
      </c>
      <c r="BU238" s="30" t="s">
        <v>4862</v>
      </c>
      <c r="BV238" s="22" t="s">
        <v>4781</v>
      </c>
      <c r="BW238" s="22" t="s">
        <v>4863</v>
      </c>
      <c r="BX238" s="22" t="s">
        <v>4781</v>
      </c>
      <c r="BY238" s="22"/>
      <c r="BZ238" s="22"/>
      <c r="CA238" s="22"/>
      <c r="CB238" s="22"/>
      <c r="CC238" s="22"/>
      <c r="CD238" s="30"/>
      <c r="CE238" s="30"/>
      <c r="CF238" s="30"/>
      <c r="CG238" s="30" t="s">
        <v>4757</v>
      </c>
      <c r="CH238" s="22"/>
      <c r="CI238" s="22"/>
      <c r="CJ238" s="567"/>
    </row>
    <row r="239" spans="1:88" s="887" customFormat="1" ht="48">
      <c r="A239" s="22">
        <v>32</v>
      </c>
      <c r="B239" s="602" t="s">
        <v>4864</v>
      </c>
      <c r="C239" s="596" t="s">
        <v>4865</v>
      </c>
      <c r="D239" s="21" t="s">
        <v>4866</v>
      </c>
      <c r="E239" s="22" t="s">
        <v>127</v>
      </c>
      <c r="F239" s="22">
        <v>2024</v>
      </c>
      <c r="G239" s="22">
        <v>2024</v>
      </c>
      <c r="H239" s="22">
        <v>7</v>
      </c>
      <c r="I239" s="22" t="s">
        <v>3685</v>
      </c>
      <c r="J239" s="603">
        <v>9865350</v>
      </c>
      <c r="K239" s="22" t="s">
        <v>4734</v>
      </c>
      <c r="L239" s="22">
        <v>1</v>
      </c>
      <c r="M239" s="22" t="s">
        <v>3693</v>
      </c>
      <c r="N239" s="22" t="s">
        <v>9</v>
      </c>
      <c r="O239" s="22" t="s">
        <v>3686</v>
      </c>
      <c r="P239" s="22" t="s">
        <v>4392</v>
      </c>
      <c r="Q239" s="22">
        <v>6658755</v>
      </c>
      <c r="R239" s="22" t="s">
        <v>3561</v>
      </c>
      <c r="S239" s="564" t="s">
        <v>2189</v>
      </c>
      <c r="T239" s="915">
        <f t="shared" si="35"/>
        <v>3288450</v>
      </c>
      <c r="U239" s="22" t="s">
        <v>4867</v>
      </c>
      <c r="V239" s="22"/>
      <c r="W239" s="22"/>
      <c r="X239" s="22" t="s">
        <v>4737</v>
      </c>
      <c r="Y239" s="22" t="s">
        <v>4722</v>
      </c>
      <c r="Z239" s="22">
        <v>1093</v>
      </c>
      <c r="AA239" s="370" t="s">
        <v>4736</v>
      </c>
      <c r="AB239" s="22">
        <v>6865379</v>
      </c>
      <c r="AC239" s="22" t="s">
        <v>2984</v>
      </c>
      <c r="AD239" s="22" t="s">
        <v>4868</v>
      </c>
      <c r="AE239" s="915">
        <f t="shared" si="36"/>
        <v>3288450</v>
      </c>
      <c r="AF239" s="22" t="s">
        <v>217</v>
      </c>
      <c r="AG239" s="22"/>
      <c r="AH239" s="22"/>
      <c r="AI239" s="22" t="s">
        <v>4746</v>
      </c>
      <c r="AJ239" s="22" t="s">
        <v>4734</v>
      </c>
      <c r="AK239" s="22">
        <v>6868847</v>
      </c>
      <c r="AL239" s="584" t="s">
        <v>2681</v>
      </c>
      <c r="AM239" s="22" t="s">
        <v>4869</v>
      </c>
      <c r="AN239" s="915">
        <f>T239</f>
        <v>3288450</v>
      </c>
      <c r="AO239" s="22" t="s">
        <v>207</v>
      </c>
      <c r="AP239" s="22"/>
      <c r="AQ239" s="22"/>
      <c r="AR239" s="22" t="s">
        <v>4737</v>
      </c>
      <c r="AS239" s="22" t="s">
        <v>4734</v>
      </c>
      <c r="AT239" s="22"/>
      <c r="AU239" s="22"/>
      <c r="AV239" s="22"/>
      <c r="AW239" s="808"/>
      <c r="AX239" s="22"/>
      <c r="AY239" s="22"/>
      <c r="AZ239" s="22"/>
      <c r="BA239" s="22"/>
      <c r="BB239" s="22"/>
      <c r="BC239" s="22"/>
      <c r="BD239" s="22"/>
      <c r="BE239" s="808"/>
      <c r="BF239" s="30"/>
      <c r="BG239" s="30"/>
      <c r="BH239" s="30"/>
      <c r="BI239" s="30"/>
      <c r="BJ239" s="30"/>
      <c r="BK239" s="30"/>
      <c r="BL239" s="30"/>
      <c r="BM239" s="30"/>
      <c r="BN239" s="30"/>
      <c r="BO239" s="30"/>
      <c r="BP239" s="22">
        <v>9</v>
      </c>
      <c r="BQ239" s="596" t="s">
        <v>3661</v>
      </c>
      <c r="BR239" s="596" t="s">
        <v>3662</v>
      </c>
      <c r="BS239" s="30" t="s">
        <v>4870</v>
      </c>
      <c r="BT239" s="22" t="s">
        <v>4871</v>
      </c>
      <c r="BU239" s="30" t="s">
        <v>4872</v>
      </c>
      <c r="BV239" s="22" t="s">
        <v>4781</v>
      </c>
      <c r="BW239" s="22"/>
      <c r="BX239" s="22"/>
      <c r="BY239" s="22"/>
      <c r="BZ239" s="22"/>
      <c r="CA239" s="22"/>
      <c r="CB239" s="22"/>
      <c r="CC239" s="22"/>
      <c r="CD239" s="30"/>
      <c r="CE239" s="30"/>
      <c r="CF239" s="30"/>
      <c r="CG239" s="30" t="s">
        <v>4757</v>
      </c>
      <c r="CH239" s="22"/>
      <c r="CI239" s="22" t="s">
        <v>3866</v>
      </c>
      <c r="CJ239" s="567"/>
    </row>
    <row r="240" spans="1:88" s="294" customFormat="1" ht="48">
      <c r="A240" s="22">
        <v>4</v>
      </c>
      <c r="B240" s="602" t="s">
        <v>4847</v>
      </c>
      <c r="C240" s="596" t="s">
        <v>4873</v>
      </c>
      <c r="D240" s="21" t="s">
        <v>4874</v>
      </c>
      <c r="E240" s="22" t="s">
        <v>101</v>
      </c>
      <c r="F240" s="22">
        <v>2024</v>
      </c>
      <c r="G240" s="22">
        <v>2024</v>
      </c>
      <c r="H240" s="22">
        <v>7</v>
      </c>
      <c r="I240" s="22" t="s">
        <v>4875</v>
      </c>
      <c r="J240" s="603">
        <v>9450000</v>
      </c>
      <c r="K240" s="22" t="s">
        <v>4734</v>
      </c>
      <c r="L240" s="22">
        <v>4</v>
      </c>
      <c r="M240" s="22" t="s">
        <v>3693</v>
      </c>
      <c r="N240" s="22" t="s">
        <v>9</v>
      </c>
      <c r="O240" s="22" t="s">
        <v>3686</v>
      </c>
      <c r="P240" s="22" t="s">
        <v>4392</v>
      </c>
      <c r="Q240" s="22">
        <v>6680612</v>
      </c>
      <c r="R240" s="22" t="s">
        <v>4859</v>
      </c>
      <c r="S240" s="564" t="s">
        <v>1248</v>
      </c>
      <c r="T240" s="915">
        <f>J240/2</f>
        <v>4725000</v>
      </c>
      <c r="U240" s="22" t="s">
        <v>4876</v>
      </c>
      <c r="V240" s="22"/>
      <c r="W240" s="22"/>
      <c r="X240" s="22" t="s">
        <v>3694</v>
      </c>
      <c r="Y240" s="22" t="s">
        <v>4722</v>
      </c>
      <c r="Z240" s="22">
        <v>1093</v>
      </c>
      <c r="AA240" s="370" t="s">
        <v>4736</v>
      </c>
      <c r="AB240" s="22">
        <v>6859016</v>
      </c>
      <c r="AC240" s="22" t="s">
        <v>2785</v>
      </c>
      <c r="AD240" s="22" t="s">
        <v>4877</v>
      </c>
      <c r="AE240" s="915">
        <f t="shared" si="36"/>
        <v>4725000</v>
      </c>
      <c r="AF240" s="22" t="s">
        <v>176</v>
      </c>
      <c r="AG240" s="22"/>
      <c r="AH240" s="22"/>
      <c r="AI240" s="22" t="s">
        <v>3694</v>
      </c>
      <c r="AJ240" s="22" t="s">
        <v>4734</v>
      </c>
      <c r="AK240" s="22"/>
      <c r="AL240" s="584"/>
      <c r="AM240" s="22"/>
      <c r="AN240" s="915"/>
      <c r="AO240" s="22"/>
      <c r="AP240" s="22"/>
      <c r="AQ240" s="22"/>
      <c r="AR240" s="22"/>
      <c r="AS240" s="22"/>
      <c r="AT240" s="22"/>
      <c r="AU240" s="22"/>
      <c r="AV240" s="22"/>
      <c r="AW240" s="808"/>
      <c r="AX240" s="22"/>
      <c r="AY240" s="22"/>
      <c r="AZ240" s="22"/>
      <c r="BA240" s="22"/>
      <c r="BB240" s="22"/>
      <c r="BC240" s="22"/>
      <c r="BD240" s="22"/>
      <c r="BE240" s="808"/>
      <c r="BF240" s="30"/>
      <c r="BG240" s="30"/>
      <c r="BH240" s="30"/>
      <c r="BI240" s="30"/>
      <c r="BJ240" s="30"/>
      <c r="BK240" s="30"/>
      <c r="BL240" s="30"/>
      <c r="BM240" s="30"/>
      <c r="BN240" s="30"/>
      <c r="BO240" s="30"/>
      <c r="BP240" s="22" t="s">
        <v>4878</v>
      </c>
      <c r="BQ240" s="596" t="s">
        <v>3661</v>
      </c>
      <c r="BR240" s="22" t="s">
        <v>3662</v>
      </c>
      <c r="BS240" s="30" t="s">
        <v>4879</v>
      </c>
      <c r="BT240" s="22" t="s">
        <v>4781</v>
      </c>
      <c r="BU240" s="30" t="s">
        <v>4880</v>
      </c>
      <c r="BV240" s="22" t="s">
        <v>4781</v>
      </c>
      <c r="BW240" s="22" t="s">
        <v>4881</v>
      </c>
      <c r="BX240" s="22" t="s">
        <v>4781</v>
      </c>
      <c r="BY240" s="22"/>
      <c r="BZ240" s="22"/>
      <c r="CA240" s="22"/>
      <c r="CB240" s="22"/>
      <c r="CC240" s="22"/>
      <c r="CD240" s="30"/>
      <c r="CE240" s="30"/>
      <c r="CF240" s="30"/>
      <c r="CG240" s="30" t="s">
        <v>4757</v>
      </c>
      <c r="CH240" s="22"/>
      <c r="CI240" s="22"/>
      <c r="CJ240" s="22"/>
    </row>
    <row r="241" spans="1:88" s="294" customFormat="1" ht="48">
      <c r="A241" s="22">
        <v>8</v>
      </c>
      <c r="B241" s="602" t="s">
        <v>4847</v>
      </c>
      <c r="C241" s="596" t="s">
        <v>4882</v>
      </c>
      <c r="D241" s="21" t="s">
        <v>4883</v>
      </c>
      <c r="E241" s="22" t="s">
        <v>101</v>
      </c>
      <c r="F241" s="22">
        <v>2024</v>
      </c>
      <c r="G241" s="22">
        <v>2024</v>
      </c>
      <c r="H241" s="22">
        <v>7</v>
      </c>
      <c r="I241" s="22" t="s">
        <v>3685</v>
      </c>
      <c r="J241" s="603">
        <v>9450000</v>
      </c>
      <c r="K241" s="22" t="s">
        <v>4734</v>
      </c>
      <c r="L241" s="22">
        <v>3</v>
      </c>
      <c r="M241" s="22" t="s">
        <v>3693</v>
      </c>
      <c r="N241" s="22" t="s">
        <v>9</v>
      </c>
      <c r="O241" s="22" t="s">
        <v>3686</v>
      </c>
      <c r="P241" s="22" t="s">
        <v>4392</v>
      </c>
      <c r="Q241" s="22">
        <v>6829130</v>
      </c>
      <c r="R241" s="22" t="s">
        <v>4884</v>
      </c>
      <c r="S241" s="564" t="s">
        <v>3308</v>
      </c>
      <c r="T241" s="915">
        <f>J241/3</f>
        <v>3150000</v>
      </c>
      <c r="U241" s="22" t="s">
        <v>4885</v>
      </c>
      <c r="V241" s="22" t="s">
        <v>176</v>
      </c>
      <c r="W241" s="22"/>
      <c r="X241" s="22" t="s">
        <v>3694</v>
      </c>
      <c r="Y241" s="22" t="s">
        <v>4722</v>
      </c>
      <c r="Z241" s="22">
        <v>1093</v>
      </c>
      <c r="AA241" s="370" t="s">
        <v>4736</v>
      </c>
      <c r="AB241" s="22">
        <v>6724784</v>
      </c>
      <c r="AC241" s="22" t="s">
        <v>2069</v>
      </c>
      <c r="AD241" s="22" t="s">
        <v>4886</v>
      </c>
      <c r="AE241" s="915">
        <f t="shared" si="36"/>
        <v>3150000</v>
      </c>
      <c r="AF241" s="22" t="s">
        <v>4885</v>
      </c>
      <c r="AG241" s="22"/>
      <c r="AH241" s="22"/>
      <c r="AI241" s="22" t="s">
        <v>3694</v>
      </c>
      <c r="AJ241" s="22" t="s">
        <v>4734</v>
      </c>
      <c r="AK241" s="22">
        <v>6680625</v>
      </c>
      <c r="AL241" s="584" t="s">
        <v>2070</v>
      </c>
      <c r="AM241" s="22" t="s">
        <v>4887</v>
      </c>
      <c r="AN241" s="915">
        <f t="shared" ref="AN241:AN254" si="37">T241</f>
        <v>3150000</v>
      </c>
      <c r="AO241" s="22" t="s">
        <v>4885</v>
      </c>
      <c r="AP241" s="22"/>
      <c r="AQ241" s="22"/>
      <c r="AR241" s="22" t="s">
        <v>3694</v>
      </c>
      <c r="AS241" s="22" t="s">
        <v>4734</v>
      </c>
      <c r="AT241" s="22"/>
      <c r="AU241" s="22"/>
      <c r="AV241" s="22"/>
      <c r="AW241" s="808"/>
      <c r="AX241" s="22"/>
      <c r="AY241" s="22"/>
      <c r="AZ241" s="22"/>
      <c r="BA241" s="22"/>
      <c r="BB241" s="22"/>
      <c r="BC241" s="22"/>
      <c r="BD241" s="22"/>
      <c r="BE241" s="808"/>
      <c r="BF241" s="30"/>
      <c r="BG241" s="30"/>
      <c r="BH241" s="30"/>
      <c r="BI241" s="30"/>
      <c r="BJ241" s="30"/>
      <c r="BK241" s="30"/>
      <c r="BL241" s="30"/>
      <c r="BM241" s="30"/>
      <c r="BN241" s="30"/>
      <c r="BO241" s="30"/>
      <c r="BP241" s="22">
        <v>9</v>
      </c>
      <c r="BQ241" s="596" t="s">
        <v>3661</v>
      </c>
      <c r="BR241" s="596" t="s">
        <v>3662</v>
      </c>
      <c r="BS241" s="30" t="s">
        <v>4888</v>
      </c>
      <c r="BT241" s="22" t="s">
        <v>4889</v>
      </c>
      <c r="BU241" s="30" t="s">
        <v>4890</v>
      </c>
      <c r="BV241" s="22" t="s">
        <v>4889</v>
      </c>
      <c r="BW241" s="22" t="s">
        <v>4891</v>
      </c>
      <c r="BX241" s="22" t="s">
        <v>4889</v>
      </c>
      <c r="BY241" s="22"/>
      <c r="BZ241" s="22"/>
      <c r="CA241" s="22"/>
      <c r="CB241" s="22"/>
      <c r="CC241" s="22"/>
      <c r="CD241" s="30"/>
      <c r="CE241" s="30"/>
      <c r="CF241" s="30"/>
      <c r="CG241" s="30" t="s">
        <v>4892</v>
      </c>
      <c r="CH241" s="22"/>
      <c r="CI241" s="22"/>
      <c r="CJ241" s="22"/>
    </row>
    <row r="242" spans="1:88" s="887" customFormat="1" ht="36">
      <c r="A242" s="22">
        <v>12</v>
      </c>
      <c r="B242" s="602" t="s">
        <v>4847</v>
      </c>
      <c r="C242" s="596" t="s">
        <v>4893</v>
      </c>
      <c r="D242" s="21" t="s">
        <v>4894</v>
      </c>
      <c r="E242" s="22" t="s">
        <v>101</v>
      </c>
      <c r="F242" s="22">
        <v>2024</v>
      </c>
      <c r="G242" s="22">
        <v>2024</v>
      </c>
      <c r="H242" s="22">
        <v>7</v>
      </c>
      <c r="I242" s="22" t="s">
        <v>3685</v>
      </c>
      <c r="J242" s="603">
        <v>9450000</v>
      </c>
      <c r="K242" s="22" t="s">
        <v>4734</v>
      </c>
      <c r="L242" s="22">
        <v>1</v>
      </c>
      <c r="M242" s="22" t="s">
        <v>3693</v>
      </c>
      <c r="N242" s="22" t="s">
        <v>9</v>
      </c>
      <c r="O242" s="22" t="s">
        <v>3686</v>
      </c>
      <c r="P242" s="22" t="s">
        <v>4392</v>
      </c>
      <c r="Q242" s="22">
        <v>6892129</v>
      </c>
      <c r="R242" s="22" t="s">
        <v>114</v>
      </c>
      <c r="S242" s="564" t="s">
        <v>2845</v>
      </c>
      <c r="T242" s="915">
        <f>J242/4</f>
        <v>2362500</v>
      </c>
      <c r="U242" s="22" t="s">
        <v>4895</v>
      </c>
      <c r="V242" s="22"/>
      <c r="W242" s="22"/>
      <c r="X242" s="22" t="s">
        <v>4746</v>
      </c>
      <c r="Y242" s="22" t="s">
        <v>4722</v>
      </c>
      <c r="Z242" s="22">
        <v>1093</v>
      </c>
      <c r="AA242" s="370" t="s">
        <v>4736</v>
      </c>
      <c r="AB242" s="22">
        <v>6680618</v>
      </c>
      <c r="AC242" s="22" t="s">
        <v>2025</v>
      </c>
      <c r="AD242" s="22" t="s">
        <v>119</v>
      </c>
      <c r="AE242" s="915">
        <f t="shared" si="36"/>
        <v>2362500</v>
      </c>
      <c r="AF242" s="22" t="s">
        <v>4895</v>
      </c>
      <c r="AG242" s="22"/>
      <c r="AH242" s="22"/>
      <c r="AI242" s="22" t="s">
        <v>4746</v>
      </c>
      <c r="AJ242" s="22" t="s">
        <v>4734</v>
      </c>
      <c r="AK242" s="22">
        <v>6680643</v>
      </c>
      <c r="AL242" s="584" t="s">
        <v>1305</v>
      </c>
      <c r="AM242" s="22" t="s">
        <v>4896</v>
      </c>
      <c r="AN242" s="915">
        <f t="shared" si="37"/>
        <v>2362500</v>
      </c>
      <c r="AO242" s="22" t="s">
        <v>4897</v>
      </c>
      <c r="AP242" s="22" t="s">
        <v>197</v>
      </c>
      <c r="AQ242" s="22"/>
      <c r="AR242" s="22" t="s">
        <v>4746</v>
      </c>
      <c r="AS242" s="22" t="s">
        <v>4734</v>
      </c>
      <c r="AT242" s="22">
        <v>6658545</v>
      </c>
      <c r="AU242" s="22" t="s">
        <v>1272</v>
      </c>
      <c r="AV242" s="22" t="s">
        <v>4898</v>
      </c>
      <c r="AW242" s="808">
        <f>T242</f>
        <v>2362500</v>
      </c>
      <c r="AX242" s="22" t="s">
        <v>197</v>
      </c>
      <c r="AY242" s="22"/>
      <c r="AZ242" s="22" t="s">
        <v>4746</v>
      </c>
      <c r="BA242" s="22" t="s">
        <v>4734</v>
      </c>
      <c r="BB242" s="22"/>
      <c r="BC242" s="22"/>
      <c r="BD242" s="22"/>
      <c r="BE242" s="808"/>
      <c r="BF242" s="30"/>
      <c r="BG242" s="30"/>
      <c r="BH242" s="30"/>
      <c r="BI242" s="30"/>
      <c r="BJ242" s="30"/>
      <c r="BK242" s="30"/>
      <c r="BL242" s="30"/>
      <c r="BM242" s="30"/>
      <c r="BN242" s="30"/>
      <c r="BO242" s="30"/>
      <c r="BP242" s="22">
        <v>14</v>
      </c>
      <c r="BQ242" s="596" t="s">
        <v>3661</v>
      </c>
      <c r="BR242" s="596" t="s">
        <v>3662</v>
      </c>
      <c r="BS242" s="30" t="s">
        <v>4899</v>
      </c>
      <c r="BT242" s="22" t="s">
        <v>4900</v>
      </c>
      <c r="BU242" s="30" t="s">
        <v>4901</v>
      </c>
      <c r="BV242" s="22" t="s">
        <v>4900</v>
      </c>
      <c r="BW242" s="22" t="s">
        <v>4902</v>
      </c>
      <c r="BX242" s="22" t="s">
        <v>4903</v>
      </c>
      <c r="BY242" s="22"/>
      <c r="BZ242" s="22"/>
      <c r="CA242" s="22"/>
      <c r="CB242" s="22"/>
      <c r="CC242" s="22"/>
      <c r="CD242" s="30"/>
      <c r="CE242" s="30"/>
      <c r="CF242" s="30"/>
      <c r="CG242" s="30" t="s">
        <v>4757</v>
      </c>
      <c r="CH242" s="22"/>
      <c r="CI242" s="22" t="s">
        <v>4904</v>
      </c>
      <c r="CJ242" s="567"/>
    </row>
    <row r="243" spans="1:88" s="887" customFormat="1" ht="48">
      <c r="A243" s="22">
        <v>15</v>
      </c>
      <c r="B243" s="602" t="s">
        <v>4847</v>
      </c>
      <c r="C243" s="596" t="s">
        <v>4905</v>
      </c>
      <c r="D243" s="21" t="s">
        <v>4906</v>
      </c>
      <c r="E243" s="22" t="s">
        <v>101</v>
      </c>
      <c r="F243" s="22">
        <v>2024</v>
      </c>
      <c r="G243" s="22">
        <v>2024</v>
      </c>
      <c r="H243" s="22">
        <v>7</v>
      </c>
      <c r="I243" s="22" t="s">
        <v>3685</v>
      </c>
      <c r="J243" s="603">
        <v>9450000</v>
      </c>
      <c r="K243" s="22" t="s">
        <v>4734</v>
      </c>
      <c r="L243" s="22">
        <v>3</v>
      </c>
      <c r="M243" s="22" t="s">
        <v>3693</v>
      </c>
      <c r="N243" s="22" t="s">
        <v>9</v>
      </c>
      <c r="O243" s="22" t="s">
        <v>3686</v>
      </c>
      <c r="P243" s="22" t="s">
        <v>4392</v>
      </c>
      <c r="Q243" s="22">
        <v>259781</v>
      </c>
      <c r="R243" s="22" t="s">
        <v>122</v>
      </c>
      <c r="S243" s="564" t="s">
        <v>1270</v>
      </c>
      <c r="T243" s="915">
        <f>J243/3</f>
        <v>3150000</v>
      </c>
      <c r="U243" s="22" t="s">
        <v>4907</v>
      </c>
      <c r="V243" s="22" t="s">
        <v>217</v>
      </c>
      <c r="W243" s="22"/>
      <c r="X243" s="22" t="s">
        <v>4908</v>
      </c>
      <c r="Y243" s="22" t="s">
        <v>4722</v>
      </c>
      <c r="Z243" s="22">
        <v>1093</v>
      </c>
      <c r="AA243" s="370" t="s">
        <v>4736</v>
      </c>
      <c r="AB243" s="22">
        <v>6785861</v>
      </c>
      <c r="AC243" s="22" t="s">
        <v>2192</v>
      </c>
      <c r="AD243" s="22" t="s">
        <v>4909</v>
      </c>
      <c r="AE243" s="915">
        <f t="shared" si="36"/>
        <v>3150000</v>
      </c>
      <c r="AF243" s="22" t="s">
        <v>3486</v>
      </c>
      <c r="AG243" s="22"/>
      <c r="AH243" s="22"/>
      <c r="AI243" s="22" t="s">
        <v>4908</v>
      </c>
      <c r="AJ243" s="22" t="s">
        <v>4734</v>
      </c>
      <c r="AK243" s="22">
        <v>6826727</v>
      </c>
      <c r="AL243" s="584" t="s">
        <v>2564</v>
      </c>
      <c r="AM243" s="22" t="s">
        <v>4910</v>
      </c>
      <c r="AN243" s="915">
        <f t="shared" si="37"/>
        <v>3150000</v>
      </c>
      <c r="AO243" s="22" t="s">
        <v>4911</v>
      </c>
      <c r="AP243" s="22"/>
      <c r="AQ243" s="22"/>
      <c r="AR243" s="22" t="s">
        <v>4737</v>
      </c>
      <c r="AS243" s="22" t="s">
        <v>4734</v>
      </c>
      <c r="AT243" s="22"/>
      <c r="AU243" s="22"/>
      <c r="AV243" s="22"/>
      <c r="AW243" s="808"/>
      <c r="AX243" s="22"/>
      <c r="AY243" s="22"/>
      <c r="AZ243" s="22"/>
      <c r="BA243" s="22"/>
      <c r="BB243" s="22"/>
      <c r="BC243" s="22"/>
      <c r="BD243" s="22"/>
      <c r="BE243" s="808"/>
      <c r="BF243" s="30"/>
      <c r="BG243" s="30"/>
      <c r="BH243" s="30"/>
      <c r="BI243" s="30"/>
      <c r="BJ243" s="30"/>
      <c r="BK243" s="30"/>
      <c r="BL243" s="30"/>
      <c r="BM243" s="30"/>
      <c r="BN243" s="30"/>
      <c r="BO243" s="30"/>
      <c r="BP243" s="22">
        <v>8</v>
      </c>
      <c r="BQ243" s="596" t="s">
        <v>3661</v>
      </c>
      <c r="BR243" s="596" t="s">
        <v>3662</v>
      </c>
      <c r="BS243" s="30" t="s">
        <v>4912</v>
      </c>
      <c r="BT243" s="22" t="s">
        <v>4913</v>
      </c>
      <c r="BU243" s="30" t="s">
        <v>4914</v>
      </c>
      <c r="BV243" s="22" t="s">
        <v>4913</v>
      </c>
      <c r="BW243" s="22" t="s">
        <v>4915</v>
      </c>
      <c r="BX243" s="22" t="s">
        <v>4913</v>
      </c>
      <c r="BY243" s="22"/>
      <c r="BZ243" s="22"/>
      <c r="CA243" s="22"/>
      <c r="CB243" s="22"/>
      <c r="CC243" s="22"/>
      <c r="CD243" s="30"/>
      <c r="CE243" s="30"/>
      <c r="CF243" s="30"/>
      <c r="CG243" s="30" t="s">
        <v>4757</v>
      </c>
      <c r="CH243" s="22"/>
      <c r="CI243" s="22" t="s">
        <v>4904</v>
      </c>
      <c r="CJ243" s="567"/>
    </row>
    <row r="244" spans="1:88" s="294" customFormat="1" ht="48">
      <c r="A244" s="22">
        <v>25</v>
      </c>
      <c r="B244" s="602" t="s">
        <v>4847</v>
      </c>
      <c r="C244" s="596" t="s">
        <v>4916</v>
      </c>
      <c r="D244" s="21" t="s">
        <v>4917</v>
      </c>
      <c r="E244" s="22" t="s">
        <v>101</v>
      </c>
      <c r="F244" s="22">
        <v>2024</v>
      </c>
      <c r="G244" s="22">
        <v>2024</v>
      </c>
      <c r="H244" s="22">
        <v>7</v>
      </c>
      <c r="I244" s="22" t="s">
        <v>3685</v>
      </c>
      <c r="J244" s="603">
        <v>9450000</v>
      </c>
      <c r="K244" s="22" t="s">
        <v>4734</v>
      </c>
      <c r="L244" s="22">
        <v>2</v>
      </c>
      <c r="M244" s="22" t="s">
        <v>3693</v>
      </c>
      <c r="N244" s="22" t="s">
        <v>9</v>
      </c>
      <c r="O244" s="22" t="s">
        <v>3686</v>
      </c>
      <c r="P244" s="22" t="s">
        <v>4392</v>
      </c>
      <c r="Q244" s="22">
        <v>6865379</v>
      </c>
      <c r="R244" s="22" t="s">
        <v>111</v>
      </c>
      <c r="S244" s="564" t="s">
        <v>2984</v>
      </c>
      <c r="T244" s="915">
        <f>J244/3</f>
        <v>3150000</v>
      </c>
      <c r="U244" s="22" t="s">
        <v>4918</v>
      </c>
      <c r="V244" s="22"/>
      <c r="W244" s="22"/>
      <c r="X244" s="22" t="s">
        <v>4746</v>
      </c>
      <c r="Y244" s="22" t="s">
        <v>4722</v>
      </c>
      <c r="Z244" s="22">
        <v>1093</v>
      </c>
      <c r="AA244" s="370" t="s">
        <v>4736</v>
      </c>
      <c r="AB244" s="22">
        <v>6680648</v>
      </c>
      <c r="AC244" s="22" t="s">
        <v>1324</v>
      </c>
      <c r="AD244" s="22" t="s">
        <v>4919</v>
      </c>
      <c r="AE244" s="915">
        <f t="shared" si="36"/>
        <v>3150000</v>
      </c>
      <c r="AF244" s="22" t="s">
        <v>217</v>
      </c>
      <c r="AG244" s="22"/>
      <c r="AH244" s="22"/>
      <c r="AI244" s="22" t="s">
        <v>4746</v>
      </c>
      <c r="AJ244" s="22" t="s">
        <v>4734</v>
      </c>
      <c r="AK244" s="22">
        <v>6833033</v>
      </c>
      <c r="AL244" s="584" t="s">
        <v>2311</v>
      </c>
      <c r="AM244" s="22" t="s">
        <v>4920</v>
      </c>
      <c r="AN244" s="915">
        <f t="shared" si="37"/>
        <v>3150000</v>
      </c>
      <c r="AO244" s="22" t="s">
        <v>217</v>
      </c>
      <c r="AP244" s="22"/>
      <c r="AQ244" s="22"/>
      <c r="AR244" s="22" t="s">
        <v>4746</v>
      </c>
      <c r="AS244" s="22" t="s">
        <v>4734</v>
      </c>
      <c r="AT244" s="22"/>
      <c r="AU244" s="22"/>
      <c r="AV244" s="22"/>
      <c r="AW244" s="808"/>
      <c r="AX244" s="22"/>
      <c r="AY244" s="22"/>
      <c r="AZ244" s="22"/>
      <c r="BA244" s="22"/>
      <c r="BB244" s="22"/>
      <c r="BC244" s="22"/>
      <c r="BD244" s="22"/>
      <c r="BE244" s="808"/>
      <c r="BF244" s="30"/>
      <c r="BG244" s="30"/>
      <c r="BH244" s="30"/>
      <c r="BI244" s="30"/>
      <c r="BJ244" s="30"/>
      <c r="BK244" s="30"/>
      <c r="BL244" s="30"/>
      <c r="BM244" s="30"/>
      <c r="BN244" s="30"/>
      <c r="BO244" s="30"/>
      <c r="BP244" s="22" t="s">
        <v>4921</v>
      </c>
      <c r="BQ244" s="596" t="s">
        <v>3661</v>
      </c>
      <c r="BR244" s="596" t="s">
        <v>3662</v>
      </c>
      <c r="BS244" s="30" t="s">
        <v>4922</v>
      </c>
      <c r="BT244" s="22" t="s">
        <v>4871</v>
      </c>
      <c r="BU244" s="30" t="s">
        <v>4923</v>
      </c>
      <c r="BV244" s="22" t="s">
        <v>4871</v>
      </c>
      <c r="BW244" s="22" t="s">
        <v>4924</v>
      </c>
      <c r="BX244" s="22" t="s">
        <v>4871</v>
      </c>
      <c r="BY244" s="22"/>
      <c r="BZ244" s="22"/>
      <c r="CA244" s="22"/>
      <c r="CB244" s="22"/>
      <c r="CC244" s="22"/>
      <c r="CD244" s="30"/>
      <c r="CE244" s="30"/>
      <c r="CF244" s="30"/>
      <c r="CG244" s="30" t="s">
        <v>4757</v>
      </c>
      <c r="CH244" s="22"/>
      <c r="CI244" s="22"/>
      <c r="CJ244" s="22"/>
    </row>
    <row r="245" spans="1:88" s="294" customFormat="1" ht="36">
      <c r="A245" s="22">
        <v>26</v>
      </c>
      <c r="B245" s="602" t="s">
        <v>4847</v>
      </c>
      <c r="C245" s="596" t="s">
        <v>4925</v>
      </c>
      <c r="D245" s="21" t="s">
        <v>4926</v>
      </c>
      <c r="E245" s="22" t="s">
        <v>101</v>
      </c>
      <c r="F245" s="22">
        <v>2024</v>
      </c>
      <c r="G245" s="22">
        <v>2024</v>
      </c>
      <c r="H245" s="22">
        <v>7</v>
      </c>
      <c r="I245" s="22" t="s">
        <v>3685</v>
      </c>
      <c r="J245" s="603">
        <v>9450000</v>
      </c>
      <c r="K245" s="22" t="s">
        <v>4734</v>
      </c>
      <c r="L245" s="22">
        <v>3</v>
      </c>
      <c r="M245" s="22" t="s">
        <v>3693</v>
      </c>
      <c r="N245" s="22" t="s">
        <v>9</v>
      </c>
      <c r="O245" s="22" t="s">
        <v>3686</v>
      </c>
      <c r="P245" s="22" t="s">
        <v>4392</v>
      </c>
      <c r="Q245" s="22">
        <v>6833162</v>
      </c>
      <c r="R245" s="22" t="s">
        <v>123</v>
      </c>
      <c r="S245" s="564" t="s">
        <v>2319</v>
      </c>
      <c r="T245" s="915">
        <f>J245/3</f>
        <v>3150000</v>
      </c>
      <c r="U245" s="22" t="s">
        <v>4907</v>
      </c>
      <c r="V245" s="22"/>
      <c r="W245" s="22"/>
      <c r="X245" s="22" t="s">
        <v>4908</v>
      </c>
      <c r="Y245" s="22" t="s">
        <v>4722</v>
      </c>
      <c r="Z245" s="22">
        <v>1093</v>
      </c>
      <c r="AA245" s="370" t="s">
        <v>4736</v>
      </c>
      <c r="AB245" s="22">
        <v>6843682</v>
      </c>
      <c r="AC245" s="22" t="s">
        <v>3018</v>
      </c>
      <c r="AD245" s="22" t="s">
        <v>4927</v>
      </c>
      <c r="AE245" s="915">
        <f t="shared" si="36"/>
        <v>3150000</v>
      </c>
      <c r="AF245" s="22" t="s">
        <v>4907</v>
      </c>
      <c r="AG245" s="22" t="s">
        <v>217</v>
      </c>
      <c r="AH245" s="22"/>
      <c r="AI245" s="22" t="s">
        <v>4908</v>
      </c>
      <c r="AJ245" s="22" t="s">
        <v>4734</v>
      </c>
      <c r="AK245" s="22">
        <v>6768348</v>
      </c>
      <c r="AL245" s="584" t="s">
        <v>2332</v>
      </c>
      <c r="AM245" s="22" t="s">
        <v>4928</v>
      </c>
      <c r="AN245" s="915">
        <f t="shared" si="37"/>
        <v>3150000</v>
      </c>
      <c r="AO245" s="22" t="s">
        <v>4929</v>
      </c>
      <c r="AP245" s="22"/>
      <c r="AQ245" s="22"/>
      <c r="AR245" s="22" t="s">
        <v>4737</v>
      </c>
      <c r="AS245" s="22" t="s">
        <v>4734</v>
      </c>
      <c r="AT245" s="22"/>
      <c r="AU245" s="22"/>
      <c r="AV245" s="22"/>
      <c r="AW245" s="808"/>
      <c r="AX245" s="22"/>
      <c r="AY245" s="22"/>
      <c r="AZ245" s="22"/>
      <c r="BA245" s="22"/>
      <c r="BB245" s="22"/>
      <c r="BC245" s="22"/>
      <c r="BD245" s="22"/>
      <c r="BE245" s="808"/>
      <c r="BF245" s="30"/>
      <c r="BG245" s="30"/>
      <c r="BH245" s="30"/>
      <c r="BI245" s="30"/>
      <c r="BJ245" s="30"/>
      <c r="BK245" s="30"/>
      <c r="BL245" s="30"/>
      <c r="BM245" s="30"/>
      <c r="BN245" s="30"/>
      <c r="BO245" s="30"/>
      <c r="BP245" s="22" t="s">
        <v>4930</v>
      </c>
      <c r="BQ245" s="596" t="s">
        <v>3661</v>
      </c>
      <c r="BR245" s="596" t="s">
        <v>3662</v>
      </c>
      <c r="BS245" s="30" t="s">
        <v>4843</v>
      </c>
      <c r="BT245" s="22" t="s">
        <v>4871</v>
      </c>
      <c r="BU245" s="30" t="s">
        <v>4844</v>
      </c>
      <c r="BV245" s="22" t="s">
        <v>4854</v>
      </c>
      <c r="BW245" s="22" t="s">
        <v>4931</v>
      </c>
      <c r="BX245" s="22" t="s">
        <v>4913</v>
      </c>
      <c r="BY245" s="22"/>
      <c r="BZ245" s="22"/>
      <c r="CA245" s="22"/>
      <c r="CB245" s="22"/>
      <c r="CC245" s="22"/>
      <c r="CD245" s="30"/>
      <c r="CE245" s="30"/>
      <c r="CF245" s="30"/>
      <c r="CG245" s="30" t="s">
        <v>4757</v>
      </c>
      <c r="CH245" s="22"/>
      <c r="CI245" s="22" t="s">
        <v>4932</v>
      </c>
      <c r="CJ245" s="22"/>
    </row>
    <row r="246" spans="1:88" s="294" customFormat="1" ht="36">
      <c r="A246" s="22">
        <v>30</v>
      </c>
      <c r="B246" s="602" t="s">
        <v>4864</v>
      </c>
      <c r="C246" s="596" t="s">
        <v>4933</v>
      </c>
      <c r="D246" s="21" t="s">
        <v>4934</v>
      </c>
      <c r="E246" s="22" t="s">
        <v>127</v>
      </c>
      <c r="F246" s="22">
        <v>2024</v>
      </c>
      <c r="G246" s="22">
        <v>2024</v>
      </c>
      <c r="H246" s="22">
        <v>7</v>
      </c>
      <c r="I246" s="22" t="s">
        <v>4935</v>
      </c>
      <c r="J246" s="603">
        <v>9450000</v>
      </c>
      <c r="K246" s="22" t="s">
        <v>4734</v>
      </c>
      <c r="L246" s="22">
        <v>4</v>
      </c>
      <c r="M246" s="22" t="s">
        <v>3693</v>
      </c>
      <c r="N246" s="22" t="s">
        <v>9</v>
      </c>
      <c r="O246" s="22" t="s">
        <v>3686</v>
      </c>
      <c r="P246" s="22" t="s">
        <v>4392</v>
      </c>
      <c r="Q246" s="22">
        <v>6680708</v>
      </c>
      <c r="R246" s="22" t="s">
        <v>3368</v>
      </c>
      <c r="S246" s="564" t="s">
        <v>2724</v>
      </c>
      <c r="T246" s="915">
        <f>J246/3</f>
        <v>3150000</v>
      </c>
      <c r="U246" s="22" t="s">
        <v>4789</v>
      </c>
      <c r="V246" s="22"/>
      <c r="W246" s="22"/>
      <c r="X246" s="22" t="s">
        <v>3694</v>
      </c>
      <c r="Y246" s="22" t="s">
        <v>4722</v>
      </c>
      <c r="Z246" s="22">
        <v>1093</v>
      </c>
      <c r="AA246" s="370" t="s">
        <v>4736</v>
      </c>
      <c r="AB246" s="22">
        <v>6795859</v>
      </c>
      <c r="AC246" s="22" t="s">
        <v>1960</v>
      </c>
      <c r="AD246" s="22" t="s">
        <v>2344</v>
      </c>
      <c r="AE246" s="915">
        <f t="shared" si="36"/>
        <v>3150000</v>
      </c>
      <c r="AF246" s="22" t="s">
        <v>4936</v>
      </c>
      <c r="AG246" s="22"/>
      <c r="AH246" s="22"/>
      <c r="AI246" s="22" t="s">
        <v>4746</v>
      </c>
      <c r="AJ246" s="22" t="s">
        <v>4734</v>
      </c>
      <c r="AK246" s="22">
        <v>6826739</v>
      </c>
      <c r="AL246" s="584" t="s">
        <v>2595</v>
      </c>
      <c r="AM246" s="22" t="s">
        <v>3555</v>
      </c>
      <c r="AN246" s="915">
        <f t="shared" si="37"/>
        <v>3150000</v>
      </c>
      <c r="AO246" s="22" t="s">
        <v>197</v>
      </c>
      <c r="AP246" s="22"/>
      <c r="AQ246" s="22"/>
      <c r="AR246" s="22" t="s">
        <v>4746</v>
      </c>
      <c r="AS246" s="22" t="s">
        <v>4734</v>
      </c>
      <c r="AT246" s="22"/>
      <c r="AU246" s="22"/>
      <c r="AV246" s="22"/>
      <c r="AW246" s="808"/>
      <c r="AX246" s="22"/>
      <c r="AY246" s="22"/>
      <c r="AZ246" s="22"/>
      <c r="BA246" s="22"/>
      <c r="BB246" s="22"/>
      <c r="BC246" s="22"/>
      <c r="BD246" s="22"/>
      <c r="BE246" s="808"/>
      <c r="BF246" s="30"/>
      <c r="BG246" s="30"/>
      <c r="BH246" s="30"/>
      <c r="BI246" s="30"/>
      <c r="BJ246" s="30"/>
      <c r="BK246" s="30"/>
      <c r="BL246" s="30"/>
      <c r="BM246" s="30"/>
      <c r="BN246" s="30"/>
      <c r="BO246" s="30"/>
      <c r="BP246" s="22">
        <v>9</v>
      </c>
      <c r="BQ246" s="596" t="s">
        <v>3661</v>
      </c>
      <c r="BR246" s="596" t="s">
        <v>3662</v>
      </c>
      <c r="BS246" s="30" t="s">
        <v>4937</v>
      </c>
      <c r="BT246" s="22" t="s">
        <v>4781</v>
      </c>
      <c r="BU246" s="30" t="s">
        <v>4938</v>
      </c>
      <c r="BV246" s="22" t="s">
        <v>4781</v>
      </c>
      <c r="BW246" s="22" t="s">
        <v>4939</v>
      </c>
      <c r="BX246" s="22" t="s">
        <v>4900</v>
      </c>
      <c r="BY246" s="22"/>
      <c r="BZ246" s="22"/>
      <c r="CA246" s="22"/>
      <c r="CB246" s="22"/>
      <c r="CC246" s="22"/>
      <c r="CD246" s="30"/>
      <c r="CE246" s="30"/>
      <c r="CF246" s="30"/>
      <c r="CG246" s="30" t="s">
        <v>4757</v>
      </c>
      <c r="CH246" s="22"/>
      <c r="CI246" s="22"/>
      <c r="CJ246" s="22"/>
    </row>
    <row r="247" spans="1:88" s="294" customFormat="1" ht="60">
      <c r="A247" s="22">
        <v>5</v>
      </c>
      <c r="B247" s="602" t="s">
        <v>4847</v>
      </c>
      <c r="C247" s="596" t="s">
        <v>4940</v>
      </c>
      <c r="D247" s="21" t="s">
        <v>4941</v>
      </c>
      <c r="E247" s="22" t="s">
        <v>101</v>
      </c>
      <c r="F247" s="22">
        <v>2024</v>
      </c>
      <c r="G247" s="22">
        <v>2024</v>
      </c>
      <c r="H247" s="22">
        <v>7</v>
      </c>
      <c r="I247" s="22" t="s">
        <v>3685</v>
      </c>
      <c r="J247" s="603">
        <v>9445500</v>
      </c>
      <c r="K247" s="22" t="s">
        <v>4734</v>
      </c>
      <c r="L247" s="22">
        <v>1</v>
      </c>
      <c r="M247" s="22" t="s">
        <v>3693</v>
      </c>
      <c r="N247" s="22" t="s">
        <v>9</v>
      </c>
      <c r="O247" s="22" t="s">
        <v>3686</v>
      </c>
      <c r="P247" s="22" t="s">
        <v>4392</v>
      </c>
      <c r="Q247" s="22">
        <v>6787771</v>
      </c>
      <c r="R247" s="22" t="s">
        <v>121</v>
      </c>
      <c r="S247" s="564" t="s">
        <v>1964</v>
      </c>
      <c r="T247" s="915">
        <f>J247/4</f>
        <v>2361375</v>
      </c>
      <c r="U247" s="22" t="s">
        <v>4918</v>
      </c>
      <c r="V247" s="22"/>
      <c r="W247" s="22"/>
      <c r="X247" s="22" t="s">
        <v>4746</v>
      </c>
      <c r="Y247" s="22" t="s">
        <v>4722</v>
      </c>
      <c r="Z247" s="22">
        <v>1093</v>
      </c>
      <c r="AA247" s="370" t="s">
        <v>4736</v>
      </c>
      <c r="AB247" s="22">
        <v>6867249</v>
      </c>
      <c r="AC247" s="22" t="s">
        <v>2886</v>
      </c>
      <c r="AD247" s="22" t="s">
        <v>4942</v>
      </c>
      <c r="AE247" s="915">
        <f t="shared" si="36"/>
        <v>2361375</v>
      </c>
      <c r="AF247" s="22" t="s">
        <v>256</v>
      </c>
      <c r="AG247" s="22"/>
      <c r="AH247" s="22"/>
      <c r="AI247" s="22" t="s">
        <v>4737</v>
      </c>
      <c r="AJ247" s="22" t="s">
        <v>4734</v>
      </c>
      <c r="AK247" s="22">
        <v>6892129</v>
      </c>
      <c r="AL247" s="584" t="s">
        <v>2845</v>
      </c>
      <c r="AM247" s="22" t="s">
        <v>4943</v>
      </c>
      <c r="AN247" s="915">
        <f t="shared" si="37"/>
        <v>2361375</v>
      </c>
      <c r="AO247" s="22" t="s">
        <v>197</v>
      </c>
      <c r="AP247" s="22"/>
      <c r="AQ247" s="22"/>
      <c r="AR247" s="22" t="s">
        <v>4746</v>
      </c>
      <c r="AS247" s="22" t="s">
        <v>4734</v>
      </c>
      <c r="AT247" s="22">
        <v>6767777</v>
      </c>
      <c r="AU247" s="22" t="s">
        <v>2961</v>
      </c>
      <c r="AV247" s="22" t="s">
        <v>103</v>
      </c>
      <c r="AW247" s="808">
        <f>T247</f>
        <v>2361375</v>
      </c>
      <c r="AX247" s="22" t="s">
        <v>256</v>
      </c>
      <c r="AY247" s="22"/>
      <c r="AZ247" s="22" t="s">
        <v>4737</v>
      </c>
      <c r="BA247" s="22" t="s">
        <v>4734</v>
      </c>
      <c r="BB247" s="22"/>
      <c r="BC247" s="22"/>
      <c r="BD247" s="22"/>
      <c r="BE247" s="808"/>
      <c r="BF247" s="30"/>
      <c r="BG247" s="30"/>
      <c r="BH247" s="30"/>
      <c r="BI247" s="30"/>
      <c r="BJ247" s="30"/>
      <c r="BK247" s="30"/>
      <c r="BL247" s="30"/>
      <c r="BM247" s="30"/>
      <c r="BN247" s="30"/>
      <c r="BO247" s="30"/>
      <c r="BP247" s="22">
        <v>4</v>
      </c>
      <c r="BQ247" s="596" t="s">
        <v>3661</v>
      </c>
      <c r="BR247" s="596" t="s">
        <v>3662</v>
      </c>
      <c r="BS247" s="30" t="s">
        <v>4944</v>
      </c>
      <c r="BT247" s="22" t="s">
        <v>4783</v>
      </c>
      <c r="BU247" s="30" t="s">
        <v>4945</v>
      </c>
      <c r="BV247" s="22" t="s">
        <v>4783</v>
      </c>
      <c r="BW247" s="22"/>
      <c r="BX247" s="22"/>
      <c r="BY247" s="22"/>
      <c r="BZ247" s="22"/>
      <c r="CA247" s="22"/>
      <c r="CB247" s="22"/>
      <c r="CC247" s="22"/>
      <c r="CD247" s="30"/>
      <c r="CE247" s="30"/>
      <c r="CF247" s="30"/>
      <c r="CG247" s="30" t="s">
        <v>4757</v>
      </c>
      <c r="CH247" s="22"/>
      <c r="CI247" s="22" t="s">
        <v>4904</v>
      </c>
      <c r="CJ247" s="22"/>
    </row>
    <row r="248" spans="1:88" s="294" customFormat="1" ht="60">
      <c r="A248" s="22">
        <v>17</v>
      </c>
      <c r="B248" s="602" t="s">
        <v>4847</v>
      </c>
      <c r="C248" s="596" t="s">
        <v>4946</v>
      </c>
      <c r="D248" s="21" t="s">
        <v>4947</v>
      </c>
      <c r="E248" s="22" t="s">
        <v>101</v>
      </c>
      <c r="F248" s="22">
        <v>2024</v>
      </c>
      <c r="G248" s="22">
        <v>2024</v>
      </c>
      <c r="H248" s="22">
        <v>7</v>
      </c>
      <c r="I248" s="22" t="s">
        <v>3685</v>
      </c>
      <c r="J248" s="603">
        <v>9418500</v>
      </c>
      <c r="K248" s="22" t="s">
        <v>4734</v>
      </c>
      <c r="L248" s="22">
        <v>3</v>
      </c>
      <c r="M248" s="22" t="s">
        <v>3693</v>
      </c>
      <c r="N248" s="22" t="s">
        <v>9</v>
      </c>
      <c r="O248" s="22" t="s">
        <v>3686</v>
      </c>
      <c r="P248" s="22" t="s">
        <v>4392</v>
      </c>
      <c r="Q248" s="22">
        <v>6843797</v>
      </c>
      <c r="R248" s="22" t="s">
        <v>4948</v>
      </c>
      <c r="S248" s="564" t="s">
        <v>2706</v>
      </c>
      <c r="T248" s="915">
        <f>J248/3</f>
        <v>3139500</v>
      </c>
      <c r="U248" s="22" t="s">
        <v>4949</v>
      </c>
      <c r="V248" s="22"/>
      <c r="W248" s="22"/>
      <c r="X248" s="22" t="s">
        <v>3694</v>
      </c>
      <c r="Y248" s="22" t="s">
        <v>4722</v>
      </c>
      <c r="Z248" s="22">
        <v>1093</v>
      </c>
      <c r="AA248" s="370" t="s">
        <v>4736</v>
      </c>
      <c r="AB248" s="22">
        <v>210955</v>
      </c>
      <c r="AC248" s="22" t="s">
        <v>2692</v>
      </c>
      <c r="AD248" s="22" t="s">
        <v>4950</v>
      </c>
      <c r="AE248" s="915">
        <f t="shared" si="36"/>
        <v>3139500</v>
      </c>
      <c r="AF248" s="22" t="s">
        <v>4949</v>
      </c>
      <c r="AG248" s="22" t="s">
        <v>217</v>
      </c>
      <c r="AH248" s="22" t="s">
        <v>176</v>
      </c>
      <c r="AI248" s="22" t="s">
        <v>3694</v>
      </c>
      <c r="AJ248" s="22" t="s">
        <v>4734</v>
      </c>
      <c r="AK248" s="22">
        <v>6764236</v>
      </c>
      <c r="AL248" s="584" t="s">
        <v>1972</v>
      </c>
      <c r="AM248" s="22" t="s">
        <v>4951</v>
      </c>
      <c r="AN248" s="915">
        <f t="shared" si="37"/>
        <v>3139500</v>
      </c>
      <c r="AO248" s="22" t="s">
        <v>217</v>
      </c>
      <c r="AP248" s="22"/>
      <c r="AQ248" s="22"/>
      <c r="AR248" s="22" t="s">
        <v>4746</v>
      </c>
      <c r="AS248" s="22" t="s">
        <v>4734</v>
      </c>
      <c r="AT248" s="22"/>
      <c r="AU248" s="22"/>
      <c r="AV248" s="22"/>
      <c r="AW248" s="808"/>
      <c r="AX248" s="22"/>
      <c r="AY248" s="22"/>
      <c r="AZ248" s="22"/>
      <c r="BA248" s="22"/>
      <c r="BB248" s="22"/>
      <c r="BC248" s="22"/>
      <c r="BD248" s="22"/>
      <c r="BE248" s="808"/>
      <c r="BF248" s="30"/>
      <c r="BG248" s="30"/>
      <c r="BH248" s="30"/>
      <c r="BI248" s="30"/>
      <c r="BJ248" s="30"/>
      <c r="BK248" s="30"/>
      <c r="BL248" s="30"/>
      <c r="BM248" s="30"/>
      <c r="BN248" s="30"/>
      <c r="BO248" s="30"/>
      <c r="BP248" s="22">
        <v>9</v>
      </c>
      <c r="BQ248" s="596" t="s">
        <v>3661</v>
      </c>
      <c r="BR248" s="596" t="s">
        <v>3662</v>
      </c>
      <c r="BS248" s="30" t="s">
        <v>4952</v>
      </c>
      <c r="BT248" s="22" t="s">
        <v>4953</v>
      </c>
      <c r="BU248" s="30" t="s">
        <v>4954</v>
      </c>
      <c r="BV248" s="22" t="s">
        <v>4953</v>
      </c>
      <c r="BW248" s="22" t="s">
        <v>4955</v>
      </c>
      <c r="BX248" s="22" t="s">
        <v>4953</v>
      </c>
      <c r="BY248" s="22"/>
      <c r="BZ248" s="22"/>
      <c r="CA248" s="22"/>
      <c r="CB248" s="22"/>
      <c r="CC248" s="22"/>
      <c r="CD248" s="30"/>
      <c r="CE248" s="30"/>
      <c r="CF248" s="30"/>
      <c r="CG248" s="30" t="s">
        <v>4757</v>
      </c>
      <c r="CH248" s="22"/>
      <c r="CI248" s="22" t="s">
        <v>3866</v>
      </c>
      <c r="CJ248" s="22"/>
    </row>
    <row r="249" spans="1:88" s="887" customFormat="1" ht="36">
      <c r="A249" s="22">
        <v>28</v>
      </c>
      <c r="B249" s="602" t="s">
        <v>4847</v>
      </c>
      <c r="C249" s="596" t="s">
        <v>4956</v>
      </c>
      <c r="D249" s="21" t="s">
        <v>4957</v>
      </c>
      <c r="E249" s="22" t="s">
        <v>101</v>
      </c>
      <c r="F249" s="22">
        <v>2024</v>
      </c>
      <c r="G249" s="22">
        <v>2024</v>
      </c>
      <c r="H249" s="22">
        <v>7</v>
      </c>
      <c r="I249" s="22" t="s">
        <v>3685</v>
      </c>
      <c r="J249" s="603">
        <v>9225000</v>
      </c>
      <c r="K249" s="22" t="s">
        <v>4734</v>
      </c>
      <c r="L249" s="22">
        <v>1</v>
      </c>
      <c r="M249" s="22" t="s">
        <v>3693</v>
      </c>
      <c r="N249" s="22" t="s">
        <v>9</v>
      </c>
      <c r="O249" s="22" t="s">
        <v>3686</v>
      </c>
      <c r="P249" s="22" t="s">
        <v>4392</v>
      </c>
      <c r="Q249" s="22">
        <v>6898606</v>
      </c>
      <c r="R249" s="22" t="s">
        <v>4958</v>
      </c>
      <c r="S249" s="584" t="s">
        <v>2748</v>
      </c>
      <c r="T249" s="915">
        <f>J249/4</f>
        <v>2306250</v>
      </c>
      <c r="U249" s="22" t="s">
        <v>4949</v>
      </c>
      <c r="V249" s="22"/>
      <c r="W249" s="22"/>
      <c r="X249" s="22" t="s">
        <v>3694</v>
      </c>
      <c r="Y249" s="22" t="s">
        <v>4722</v>
      </c>
      <c r="Z249" s="22">
        <v>1093</v>
      </c>
      <c r="AA249" s="370" t="s">
        <v>4736</v>
      </c>
      <c r="AB249" s="22">
        <v>258471</v>
      </c>
      <c r="AC249" s="22" t="s">
        <v>3972</v>
      </c>
      <c r="AD249" s="22" t="s">
        <v>4959</v>
      </c>
      <c r="AE249" s="915">
        <f t="shared" si="36"/>
        <v>2306250</v>
      </c>
      <c r="AF249" s="22" t="s">
        <v>176</v>
      </c>
      <c r="AG249" s="22"/>
      <c r="AH249" s="22"/>
      <c r="AI249" s="22" t="s">
        <v>3694</v>
      </c>
      <c r="AJ249" s="22" t="s">
        <v>4734</v>
      </c>
      <c r="AK249" s="22">
        <v>6663582</v>
      </c>
      <c r="AL249" s="584" t="s">
        <v>1956</v>
      </c>
      <c r="AM249" s="22" t="s">
        <v>4960</v>
      </c>
      <c r="AN249" s="915">
        <f t="shared" si="37"/>
        <v>2306250</v>
      </c>
      <c r="AO249" s="22" t="s">
        <v>4949</v>
      </c>
      <c r="AP249" s="22"/>
      <c r="AQ249" s="22"/>
      <c r="AR249" s="22" t="s">
        <v>3694</v>
      </c>
      <c r="AS249" s="22" t="s">
        <v>4734</v>
      </c>
      <c r="AT249" s="22" t="s">
        <v>1230</v>
      </c>
      <c r="AU249" s="22" t="s">
        <v>1230</v>
      </c>
      <c r="AV249" s="22" t="s">
        <v>3528</v>
      </c>
      <c r="AW249" s="808" t="s">
        <v>1230</v>
      </c>
      <c r="AX249" s="22" t="s">
        <v>1230</v>
      </c>
      <c r="AY249" s="22"/>
      <c r="AZ249" s="22" t="s">
        <v>1230</v>
      </c>
      <c r="BA249" s="22" t="s">
        <v>1230</v>
      </c>
      <c r="BB249" s="22"/>
      <c r="BC249" s="22"/>
      <c r="BD249" s="22"/>
      <c r="BE249" s="808"/>
      <c r="BF249" s="30"/>
      <c r="BG249" s="30"/>
      <c r="BH249" s="30"/>
      <c r="BI249" s="30"/>
      <c r="BJ249" s="30"/>
      <c r="BK249" s="30"/>
      <c r="BL249" s="30"/>
      <c r="BM249" s="30"/>
      <c r="BN249" s="30"/>
      <c r="BO249" s="30"/>
      <c r="BP249" s="22">
        <v>2</v>
      </c>
      <c r="BQ249" s="596" t="s">
        <v>3661</v>
      </c>
      <c r="BR249" s="596" t="s">
        <v>3662</v>
      </c>
      <c r="BS249" s="30" t="s">
        <v>4961</v>
      </c>
      <c r="BT249" s="22" t="s">
        <v>4953</v>
      </c>
      <c r="BU249" s="30" t="s">
        <v>4962</v>
      </c>
      <c r="BV249" s="22" t="s">
        <v>4953</v>
      </c>
      <c r="BW249" s="22" t="s">
        <v>4963</v>
      </c>
      <c r="BX249" s="22" t="s">
        <v>4871</v>
      </c>
      <c r="BY249" s="22"/>
      <c r="BZ249" s="22"/>
      <c r="CA249" s="22"/>
      <c r="CB249" s="22"/>
      <c r="CC249" s="22"/>
      <c r="CD249" s="30"/>
      <c r="CE249" s="30"/>
      <c r="CF249" s="30"/>
      <c r="CG249" s="30" t="s">
        <v>4757</v>
      </c>
      <c r="CH249" s="22"/>
      <c r="CI249" s="22" t="s">
        <v>3866</v>
      </c>
      <c r="CJ249" s="567"/>
    </row>
    <row r="250" spans="1:88" s="887" customFormat="1" ht="48">
      <c r="A250" s="22">
        <v>6</v>
      </c>
      <c r="B250" s="602" t="s">
        <v>4847</v>
      </c>
      <c r="C250" s="596" t="s">
        <v>4964</v>
      </c>
      <c r="D250" s="21" t="s">
        <v>4965</v>
      </c>
      <c r="E250" s="22" t="s">
        <v>101</v>
      </c>
      <c r="F250" s="22">
        <v>2024</v>
      </c>
      <c r="G250" s="22">
        <v>2024</v>
      </c>
      <c r="H250" s="22">
        <v>7</v>
      </c>
      <c r="I250" s="22" t="s">
        <v>3685</v>
      </c>
      <c r="J250" s="603">
        <v>9101250</v>
      </c>
      <c r="K250" s="22" t="s">
        <v>4734</v>
      </c>
      <c r="L250" s="22">
        <v>1</v>
      </c>
      <c r="M250" s="22" t="s">
        <v>3693</v>
      </c>
      <c r="N250" s="22" t="s">
        <v>9</v>
      </c>
      <c r="O250" s="22" t="s">
        <v>3686</v>
      </c>
      <c r="P250" s="22" t="s">
        <v>4392</v>
      </c>
      <c r="Q250" s="22">
        <v>6802117</v>
      </c>
      <c r="R250" s="22" t="s">
        <v>118</v>
      </c>
      <c r="S250" s="564" t="s">
        <v>1266</v>
      </c>
      <c r="T250" s="915">
        <f>J250/3</f>
        <v>3033750</v>
      </c>
      <c r="U250" s="22" t="s">
        <v>4966</v>
      </c>
      <c r="V250" s="22"/>
      <c r="W250" s="22"/>
      <c r="X250" s="22" t="s">
        <v>4746</v>
      </c>
      <c r="Y250" s="22" t="s">
        <v>4722</v>
      </c>
      <c r="Z250" s="22">
        <v>1093</v>
      </c>
      <c r="AA250" s="370" t="s">
        <v>4736</v>
      </c>
      <c r="AB250" s="22">
        <v>6680631</v>
      </c>
      <c r="AC250" s="22" t="s">
        <v>2058</v>
      </c>
      <c r="AD250" s="22" t="s">
        <v>104</v>
      </c>
      <c r="AE250" s="915">
        <f t="shared" si="36"/>
        <v>3033750</v>
      </c>
      <c r="AF250" s="22" t="s">
        <v>176</v>
      </c>
      <c r="AG250" s="22"/>
      <c r="AH250" s="22"/>
      <c r="AI250" s="22" t="s">
        <v>3694</v>
      </c>
      <c r="AJ250" s="22" t="s">
        <v>4734</v>
      </c>
      <c r="AK250" s="22">
        <v>6839112</v>
      </c>
      <c r="AL250" s="584" t="s">
        <v>3237</v>
      </c>
      <c r="AM250" s="22" t="s">
        <v>4967</v>
      </c>
      <c r="AN250" s="915">
        <f t="shared" si="37"/>
        <v>3033750</v>
      </c>
      <c r="AO250" s="22" t="s">
        <v>217</v>
      </c>
      <c r="AP250" s="22"/>
      <c r="AQ250" s="22"/>
      <c r="AR250" s="22" t="s">
        <v>4746</v>
      </c>
      <c r="AS250" s="22" t="s">
        <v>4734</v>
      </c>
      <c r="AT250" s="22"/>
      <c r="AU250" s="22"/>
      <c r="AV250" s="22"/>
      <c r="AW250" s="808"/>
      <c r="AX250" s="22"/>
      <c r="AY250" s="22"/>
      <c r="AZ250" s="22"/>
      <c r="BA250" s="22"/>
      <c r="BB250" s="22"/>
      <c r="BC250" s="22"/>
      <c r="BD250" s="22"/>
      <c r="BE250" s="808"/>
      <c r="BF250" s="30"/>
      <c r="BG250" s="30"/>
      <c r="BH250" s="30"/>
      <c r="BI250" s="30"/>
      <c r="BJ250" s="30"/>
      <c r="BK250" s="30"/>
      <c r="BL250" s="30"/>
      <c r="BM250" s="30"/>
      <c r="BN250" s="30"/>
      <c r="BO250" s="30"/>
      <c r="BP250" s="22" t="s">
        <v>4968</v>
      </c>
      <c r="BQ250" s="596" t="s">
        <v>3661</v>
      </c>
      <c r="BR250" s="596" t="s">
        <v>3662</v>
      </c>
      <c r="BS250" s="30" t="s">
        <v>4969</v>
      </c>
      <c r="BT250" s="22" t="s">
        <v>4970</v>
      </c>
      <c r="BU250" s="30" t="s">
        <v>4971</v>
      </c>
      <c r="BV250" s="22" t="s">
        <v>4970</v>
      </c>
      <c r="BW250" s="22" t="s">
        <v>4972</v>
      </c>
      <c r="BX250" s="22" t="s">
        <v>4871</v>
      </c>
      <c r="BY250" s="22"/>
      <c r="BZ250" s="22"/>
      <c r="CA250" s="22"/>
      <c r="CB250" s="22"/>
      <c r="CC250" s="22"/>
      <c r="CD250" s="30"/>
      <c r="CE250" s="30"/>
      <c r="CF250" s="30"/>
      <c r="CG250" s="30" t="s">
        <v>4757</v>
      </c>
      <c r="CH250" s="22"/>
      <c r="CI250" s="22"/>
      <c r="CJ250" s="567"/>
    </row>
    <row r="251" spans="1:88" s="887" customFormat="1" ht="48">
      <c r="A251" s="22">
        <v>10</v>
      </c>
      <c r="B251" s="602" t="s">
        <v>4847</v>
      </c>
      <c r="C251" s="596" t="s">
        <v>4973</v>
      </c>
      <c r="D251" s="21" t="s">
        <v>4974</v>
      </c>
      <c r="E251" s="22" t="s">
        <v>101</v>
      </c>
      <c r="F251" s="22">
        <v>2024</v>
      </c>
      <c r="G251" s="22">
        <v>2024</v>
      </c>
      <c r="H251" s="22">
        <v>7</v>
      </c>
      <c r="I251" s="22" t="s">
        <v>3685</v>
      </c>
      <c r="J251" s="603">
        <v>9000000</v>
      </c>
      <c r="K251" s="22" t="s">
        <v>4734</v>
      </c>
      <c r="L251" s="22">
        <v>3</v>
      </c>
      <c r="M251" s="22" t="s">
        <v>3693</v>
      </c>
      <c r="N251" s="22" t="s">
        <v>9</v>
      </c>
      <c r="O251" s="22" t="s">
        <v>3686</v>
      </c>
      <c r="P251" s="22" t="s">
        <v>4392</v>
      </c>
      <c r="Q251" s="22">
        <v>6724784</v>
      </c>
      <c r="R251" s="22" t="s">
        <v>3359</v>
      </c>
      <c r="S251" s="564" t="s">
        <v>2069</v>
      </c>
      <c r="T251" s="915">
        <f>J251/3</f>
        <v>3000000</v>
      </c>
      <c r="U251" s="22" t="s">
        <v>4975</v>
      </c>
      <c r="V251" s="22"/>
      <c r="W251" s="22"/>
      <c r="X251" s="22" t="s">
        <v>3694</v>
      </c>
      <c r="Y251" s="22" t="s">
        <v>4722</v>
      </c>
      <c r="Z251" s="22">
        <v>1093</v>
      </c>
      <c r="AA251" s="370" t="s">
        <v>4736</v>
      </c>
      <c r="AB251" s="22">
        <v>6680615</v>
      </c>
      <c r="AC251" s="22" t="s">
        <v>2769</v>
      </c>
      <c r="AD251" s="22" t="s">
        <v>112</v>
      </c>
      <c r="AE251" s="915">
        <f t="shared" si="36"/>
        <v>3000000</v>
      </c>
      <c r="AF251" s="22" t="s">
        <v>4885</v>
      </c>
      <c r="AG251" s="22" t="s">
        <v>176</v>
      </c>
      <c r="AH251" s="22"/>
      <c r="AI251" s="22" t="s">
        <v>3694</v>
      </c>
      <c r="AJ251" s="22" t="s">
        <v>4734</v>
      </c>
      <c r="AK251" s="22" t="s">
        <v>4753</v>
      </c>
      <c r="AL251" s="584" t="s">
        <v>4753</v>
      </c>
      <c r="AM251" s="22" t="s">
        <v>4976</v>
      </c>
      <c r="AN251" s="915">
        <f t="shared" si="37"/>
        <v>3000000</v>
      </c>
      <c r="AO251" s="22" t="s">
        <v>4885</v>
      </c>
      <c r="AP251" s="22"/>
      <c r="AQ251" s="22"/>
      <c r="AR251" s="22" t="s">
        <v>3694</v>
      </c>
      <c r="AS251" s="22" t="s">
        <v>4734</v>
      </c>
      <c r="AT251" s="22"/>
      <c r="AU251" s="22"/>
      <c r="AV251" s="22"/>
      <c r="AW251" s="808"/>
      <c r="AX251" s="22"/>
      <c r="AY251" s="22"/>
      <c r="AZ251" s="22"/>
      <c r="BA251" s="22"/>
      <c r="BB251" s="22"/>
      <c r="BC251" s="22"/>
      <c r="BD251" s="22"/>
      <c r="BE251" s="808"/>
      <c r="BF251" s="30"/>
      <c r="BG251" s="30"/>
      <c r="BH251" s="30"/>
      <c r="BI251" s="30"/>
      <c r="BJ251" s="30"/>
      <c r="BK251" s="30"/>
      <c r="BL251" s="30"/>
      <c r="BM251" s="30"/>
      <c r="BN251" s="30"/>
      <c r="BO251" s="30"/>
      <c r="BP251" s="22" t="s">
        <v>4977</v>
      </c>
      <c r="BQ251" s="596" t="s">
        <v>3661</v>
      </c>
      <c r="BR251" s="22"/>
      <c r="BS251" s="30" t="s">
        <v>4978</v>
      </c>
      <c r="BT251" s="22" t="s">
        <v>4889</v>
      </c>
      <c r="BU251" s="30" t="s">
        <v>4979</v>
      </c>
      <c r="BV251" s="22" t="s">
        <v>4889</v>
      </c>
      <c r="BW251" s="22"/>
      <c r="BX251" s="22"/>
      <c r="BY251" s="22"/>
      <c r="BZ251" s="22"/>
      <c r="CA251" s="22"/>
      <c r="CB251" s="22"/>
      <c r="CC251" s="22"/>
      <c r="CD251" s="30"/>
      <c r="CE251" s="30"/>
      <c r="CF251" s="30"/>
      <c r="CG251" s="30" t="s">
        <v>4892</v>
      </c>
      <c r="CH251" s="22"/>
      <c r="CI251" s="22"/>
      <c r="CJ251" s="567"/>
    </row>
    <row r="252" spans="1:88" s="294" customFormat="1" ht="48">
      <c r="A252" s="22">
        <v>11</v>
      </c>
      <c r="B252" s="602" t="s">
        <v>4847</v>
      </c>
      <c r="C252" s="596" t="s">
        <v>4980</v>
      </c>
      <c r="D252" s="21" t="s">
        <v>4981</v>
      </c>
      <c r="E252" s="22" t="s">
        <v>101</v>
      </c>
      <c r="F252" s="22">
        <v>2024</v>
      </c>
      <c r="G252" s="22">
        <v>2024</v>
      </c>
      <c r="H252" s="22">
        <v>7</v>
      </c>
      <c r="I252" s="22" t="s">
        <v>3685</v>
      </c>
      <c r="J252" s="603">
        <v>9000000</v>
      </c>
      <c r="K252" s="22" t="s">
        <v>4734</v>
      </c>
      <c r="L252" s="22">
        <v>3</v>
      </c>
      <c r="M252" s="22" t="s">
        <v>3693</v>
      </c>
      <c r="N252" s="22" t="s">
        <v>9</v>
      </c>
      <c r="O252" s="22" t="s">
        <v>3686</v>
      </c>
      <c r="P252" s="22" t="s">
        <v>4392</v>
      </c>
      <c r="Q252" s="22">
        <v>6801883</v>
      </c>
      <c r="R252" s="22" t="s">
        <v>3358</v>
      </c>
      <c r="S252" s="564" t="s">
        <v>2039</v>
      </c>
      <c r="T252" s="915">
        <f>J252/3</f>
        <v>3000000</v>
      </c>
      <c r="U252" s="22" t="s">
        <v>4966</v>
      </c>
      <c r="V252" s="22"/>
      <c r="W252" s="22"/>
      <c r="X252" s="22" t="s">
        <v>4746</v>
      </c>
      <c r="Y252" s="22" t="s">
        <v>4722</v>
      </c>
      <c r="Z252" s="22">
        <v>1093</v>
      </c>
      <c r="AA252" s="370" t="s">
        <v>4736</v>
      </c>
      <c r="AB252" s="22">
        <v>6680623</v>
      </c>
      <c r="AC252" s="22" t="s">
        <v>2129</v>
      </c>
      <c r="AD252" s="22" t="s">
        <v>125</v>
      </c>
      <c r="AE252" s="915">
        <f t="shared" si="36"/>
        <v>3000000</v>
      </c>
      <c r="AF252" s="22" t="s">
        <v>4966</v>
      </c>
      <c r="AG252" s="22"/>
      <c r="AH252" s="22"/>
      <c r="AI252" s="22" t="s">
        <v>4746</v>
      </c>
      <c r="AJ252" s="22" t="s">
        <v>4734</v>
      </c>
      <c r="AK252" s="22">
        <v>6099359</v>
      </c>
      <c r="AL252" s="584" t="s">
        <v>1265</v>
      </c>
      <c r="AM252" s="22" t="s">
        <v>4982</v>
      </c>
      <c r="AN252" s="915">
        <f t="shared" si="37"/>
        <v>3000000</v>
      </c>
      <c r="AO252" s="22" t="s">
        <v>4966</v>
      </c>
      <c r="AP252" s="22"/>
      <c r="AQ252" s="22"/>
      <c r="AR252" s="22" t="s">
        <v>4746</v>
      </c>
      <c r="AS252" s="22" t="s">
        <v>4734</v>
      </c>
      <c r="AT252" s="22"/>
      <c r="AU252" s="22"/>
      <c r="AV252" s="22"/>
      <c r="AW252" s="808"/>
      <c r="AX252" s="22"/>
      <c r="AY252" s="22"/>
      <c r="AZ252" s="22"/>
      <c r="BA252" s="22"/>
      <c r="BB252" s="22"/>
      <c r="BC252" s="22"/>
      <c r="BD252" s="22"/>
      <c r="BE252" s="808"/>
      <c r="BF252" s="30"/>
      <c r="BG252" s="30"/>
      <c r="BH252" s="30"/>
      <c r="BI252" s="30"/>
      <c r="BJ252" s="30"/>
      <c r="BK252" s="30"/>
      <c r="BL252" s="30"/>
      <c r="BM252" s="30"/>
      <c r="BN252" s="30"/>
      <c r="BO252" s="30"/>
      <c r="BP252" s="22" t="s">
        <v>4983</v>
      </c>
      <c r="BQ252" s="596" t="s">
        <v>3661</v>
      </c>
      <c r="BR252" s="596" t="s">
        <v>3662</v>
      </c>
      <c r="BS252" s="30" t="s">
        <v>4922</v>
      </c>
      <c r="BT252" s="22" t="s">
        <v>4871</v>
      </c>
      <c r="BU252" s="30" t="s">
        <v>4984</v>
      </c>
      <c r="BV252" s="22" t="s">
        <v>4871</v>
      </c>
      <c r="BW252" s="22" t="s">
        <v>4833</v>
      </c>
      <c r="BX252" s="22" t="s">
        <v>4871</v>
      </c>
      <c r="BY252" s="22"/>
      <c r="BZ252" s="22"/>
      <c r="CA252" s="22"/>
      <c r="CB252" s="22"/>
      <c r="CC252" s="22"/>
      <c r="CD252" s="30"/>
      <c r="CE252" s="30"/>
      <c r="CF252" s="30"/>
      <c r="CG252" s="30" t="s">
        <v>4757</v>
      </c>
      <c r="CH252" s="22"/>
      <c r="CI252" s="22" t="s">
        <v>3866</v>
      </c>
      <c r="CJ252" s="22"/>
    </row>
    <row r="253" spans="1:88" s="887" customFormat="1" ht="60">
      <c r="A253" s="22">
        <v>21</v>
      </c>
      <c r="B253" s="602" t="s">
        <v>4847</v>
      </c>
      <c r="C253" s="596" t="s">
        <v>4985</v>
      </c>
      <c r="D253" s="21" t="s">
        <v>4986</v>
      </c>
      <c r="E253" s="22" t="s">
        <v>101</v>
      </c>
      <c r="F253" s="22">
        <v>2024</v>
      </c>
      <c r="G253" s="22">
        <v>2024</v>
      </c>
      <c r="H253" s="22">
        <v>7</v>
      </c>
      <c r="I253" s="22" t="s">
        <v>3685</v>
      </c>
      <c r="J253" s="603">
        <v>9000000</v>
      </c>
      <c r="K253" s="22" t="s">
        <v>4734</v>
      </c>
      <c r="L253" s="22">
        <v>3</v>
      </c>
      <c r="M253" s="22" t="s">
        <v>3693</v>
      </c>
      <c r="N253" s="22" t="s">
        <v>9</v>
      </c>
      <c r="O253" s="22" t="s">
        <v>3686</v>
      </c>
      <c r="P253" s="22" t="s">
        <v>4392</v>
      </c>
      <c r="Q253" s="22">
        <v>6832969</v>
      </c>
      <c r="R253" s="22" t="s">
        <v>102</v>
      </c>
      <c r="S253" s="564" t="s">
        <v>3189</v>
      </c>
      <c r="T253" s="915">
        <f>J253/3</f>
        <v>3000000</v>
      </c>
      <c r="U253" s="22" t="s">
        <v>4966</v>
      </c>
      <c r="V253" s="22"/>
      <c r="W253" s="22"/>
      <c r="X253" s="22" t="s">
        <v>4746</v>
      </c>
      <c r="Y253" s="22" t="s">
        <v>4722</v>
      </c>
      <c r="Z253" s="22">
        <v>1093</v>
      </c>
      <c r="AA253" s="370" t="s">
        <v>4736</v>
      </c>
      <c r="AB253" s="22">
        <v>6665306</v>
      </c>
      <c r="AC253" s="22" t="s">
        <v>2015</v>
      </c>
      <c r="AD253" s="22" t="s">
        <v>4987</v>
      </c>
      <c r="AE253" s="915">
        <f t="shared" si="36"/>
        <v>3000000</v>
      </c>
      <c r="AF253" s="22" t="s">
        <v>217</v>
      </c>
      <c r="AG253" s="22"/>
      <c r="AH253" s="22"/>
      <c r="AI253" s="22" t="s">
        <v>4746</v>
      </c>
      <c r="AJ253" s="22" t="s">
        <v>4734</v>
      </c>
      <c r="AK253" s="22">
        <v>6801883</v>
      </c>
      <c r="AL253" s="584" t="s">
        <v>2039</v>
      </c>
      <c r="AM253" s="22" t="s">
        <v>4988</v>
      </c>
      <c r="AN253" s="915">
        <f t="shared" si="37"/>
        <v>3000000</v>
      </c>
      <c r="AO253" s="22" t="s">
        <v>217</v>
      </c>
      <c r="AP253" s="22"/>
      <c r="AQ253" s="22"/>
      <c r="AR253" s="22" t="s">
        <v>4746</v>
      </c>
      <c r="AS253" s="22" t="s">
        <v>4734</v>
      </c>
      <c r="AT253" s="22"/>
      <c r="AU253" s="22"/>
      <c r="AV253" s="22"/>
      <c r="AW253" s="808"/>
      <c r="AX253" s="22"/>
      <c r="AY253" s="22"/>
      <c r="AZ253" s="22"/>
      <c r="BA253" s="22"/>
      <c r="BB253" s="22"/>
      <c r="BC253" s="22"/>
      <c r="BD253" s="22"/>
      <c r="BE253" s="808"/>
      <c r="BF253" s="30"/>
      <c r="BG253" s="30"/>
      <c r="BH253" s="30"/>
      <c r="BI253" s="30"/>
      <c r="BJ253" s="30"/>
      <c r="BK253" s="30"/>
      <c r="BL253" s="30"/>
      <c r="BM253" s="30"/>
      <c r="BN253" s="30"/>
      <c r="BO253" s="30"/>
      <c r="BP253" s="22" t="s">
        <v>4989</v>
      </c>
      <c r="BQ253" s="596" t="s">
        <v>3661</v>
      </c>
      <c r="BR253" s="596" t="s">
        <v>3662</v>
      </c>
      <c r="BS253" s="30" t="s">
        <v>4990</v>
      </c>
      <c r="BT253" s="22" t="s">
        <v>4871</v>
      </c>
      <c r="BU253" s="30" t="s">
        <v>4991</v>
      </c>
      <c r="BV253" s="22" t="s">
        <v>4871</v>
      </c>
      <c r="BW253" s="22" t="s">
        <v>4992</v>
      </c>
      <c r="BX253" s="22" t="s">
        <v>4871</v>
      </c>
      <c r="BY253" s="22"/>
      <c r="BZ253" s="22"/>
      <c r="CA253" s="22"/>
      <c r="CB253" s="22"/>
      <c r="CC253" s="22"/>
      <c r="CD253" s="30"/>
      <c r="CE253" s="30"/>
      <c r="CF253" s="30"/>
      <c r="CG253" s="30" t="s">
        <v>4757</v>
      </c>
      <c r="CH253" s="22"/>
      <c r="CI253" s="22" t="s">
        <v>3866</v>
      </c>
      <c r="CJ253" s="567"/>
    </row>
    <row r="254" spans="1:88" s="294" customFormat="1" ht="84">
      <c r="A254" s="22">
        <v>22</v>
      </c>
      <c r="B254" s="602" t="s">
        <v>4847</v>
      </c>
      <c r="C254" s="596" t="s">
        <v>4993</v>
      </c>
      <c r="D254" s="21" t="s">
        <v>4994</v>
      </c>
      <c r="E254" s="22" t="s">
        <v>101</v>
      </c>
      <c r="F254" s="22">
        <v>2024</v>
      </c>
      <c r="G254" s="22">
        <v>2024</v>
      </c>
      <c r="H254" s="22">
        <v>7</v>
      </c>
      <c r="I254" s="22" t="s">
        <v>4935</v>
      </c>
      <c r="J254" s="603">
        <v>9000000</v>
      </c>
      <c r="K254" s="22" t="s">
        <v>4734</v>
      </c>
      <c r="L254" s="22">
        <v>2</v>
      </c>
      <c r="M254" s="22" t="s">
        <v>3693</v>
      </c>
      <c r="N254" s="22" t="s">
        <v>9</v>
      </c>
      <c r="O254" s="22" t="s">
        <v>3686</v>
      </c>
      <c r="P254" s="22" t="s">
        <v>4392</v>
      </c>
      <c r="Q254" s="22">
        <v>6680618</v>
      </c>
      <c r="R254" s="22" t="s">
        <v>119</v>
      </c>
      <c r="S254" s="564" t="s">
        <v>2025</v>
      </c>
      <c r="T254" s="915">
        <f>J254/3</f>
        <v>3000000</v>
      </c>
      <c r="U254" s="22" t="s">
        <v>4936</v>
      </c>
      <c r="V254" s="22"/>
      <c r="W254" s="22"/>
      <c r="X254" s="22" t="s">
        <v>4746</v>
      </c>
      <c r="Y254" s="22" t="s">
        <v>4722</v>
      </c>
      <c r="Z254" s="22">
        <v>1093</v>
      </c>
      <c r="AA254" s="370" t="s">
        <v>4736</v>
      </c>
      <c r="AB254" s="22">
        <v>6859016</v>
      </c>
      <c r="AC254" s="22" t="s">
        <v>4995</v>
      </c>
      <c r="AD254" s="22" t="s">
        <v>4877</v>
      </c>
      <c r="AE254" s="915">
        <f t="shared" si="36"/>
        <v>3000000</v>
      </c>
      <c r="AF254" s="22" t="s">
        <v>176</v>
      </c>
      <c r="AG254" s="22"/>
      <c r="AH254" s="22"/>
      <c r="AI254" s="22" t="s">
        <v>3694</v>
      </c>
      <c r="AJ254" s="22" t="s">
        <v>4734</v>
      </c>
      <c r="AK254" s="22">
        <v>6879158</v>
      </c>
      <c r="AL254" s="584" t="s">
        <v>2828</v>
      </c>
      <c r="AM254" s="22" t="s">
        <v>106</v>
      </c>
      <c r="AN254" s="915">
        <f t="shared" si="37"/>
        <v>3000000</v>
      </c>
      <c r="AO254" s="22" t="s">
        <v>197</v>
      </c>
      <c r="AP254" s="22"/>
      <c r="AQ254" s="22"/>
      <c r="AR254" s="22" t="s">
        <v>4746</v>
      </c>
      <c r="AS254" s="22" t="s">
        <v>4734</v>
      </c>
      <c r="AT254" s="22"/>
      <c r="AU254" s="22"/>
      <c r="AV254" s="22"/>
      <c r="AW254" s="808"/>
      <c r="AX254" s="22"/>
      <c r="AY254" s="22"/>
      <c r="AZ254" s="22"/>
      <c r="BA254" s="22"/>
      <c r="BB254" s="22"/>
      <c r="BC254" s="22"/>
      <c r="BD254" s="22"/>
      <c r="BE254" s="808"/>
      <c r="BF254" s="30"/>
      <c r="BG254" s="30"/>
      <c r="BH254" s="30"/>
      <c r="BI254" s="30"/>
      <c r="BJ254" s="30"/>
      <c r="BK254" s="30"/>
      <c r="BL254" s="30"/>
      <c r="BM254" s="30"/>
      <c r="BN254" s="30"/>
      <c r="BO254" s="30"/>
      <c r="BP254" s="22" t="s">
        <v>4878</v>
      </c>
      <c r="BQ254" s="596" t="s">
        <v>3661</v>
      </c>
      <c r="BR254" s="22"/>
      <c r="BS254" s="30" t="s">
        <v>4996</v>
      </c>
      <c r="BT254" s="22" t="s">
        <v>4903</v>
      </c>
      <c r="BU254" s="30" t="s">
        <v>4997</v>
      </c>
      <c r="BV254" s="22" t="s">
        <v>4900</v>
      </c>
      <c r="BW254" s="22"/>
      <c r="BX254" s="22"/>
      <c r="BY254" s="22"/>
      <c r="BZ254" s="22"/>
      <c r="CA254" s="22"/>
      <c r="CB254" s="22"/>
      <c r="CC254" s="22"/>
      <c r="CD254" s="30"/>
      <c r="CE254" s="30"/>
      <c r="CF254" s="30"/>
      <c r="CG254" s="30" t="s">
        <v>4757</v>
      </c>
      <c r="CH254" s="22"/>
      <c r="CI254" s="22" t="s">
        <v>4998</v>
      </c>
      <c r="CJ254" s="22"/>
    </row>
    <row r="255" spans="1:88" s="294" customFormat="1" ht="60">
      <c r="A255" s="22">
        <v>42</v>
      </c>
      <c r="B255" s="602"/>
      <c r="C255" s="596" t="s">
        <v>4999</v>
      </c>
      <c r="D255" s="21" t="s">
        <v>5000</v>
      </c>
      <c r="E255" s="22" t="s">
        <v>130</v>
      </c>
      <c r="F255" s="22">
        <v>2024</v>
      </c>
      <c r="G255" s="22">
        <v>2024</v>
      </c>
      <c r="H255" s="22"/>
      <c r="I255" s="590"/>
      <c r="J255" s="603">
        <v>9000000</v>
      </c>
      <c r="K255" s="914" t="s">
        <v>4734</v>
      </c>
      <c r="L255" s="22"/>
      <c r="M255" s="22"/>
      <c r="N255" s="22" t="s">
        <v>9</v>
      </c>
      <c r="O255" s="22" t="s">
        <v>3686</v>
      </c>
      <c r="P255" s="22" t="s">
        <v>4392</v>
      </c>
      <c r="Q255" s="563"/>
      <c r="R255" s="22" t="s">
        <v>132</v>
      </c>
      <c r="S255" s="584"/>
      <c r="T255" s="915">
        <f>J255/2</f>
        <v>4500000</v>
      </c>
      <c r="U255" s="22" t="s">
        <v>4845</v>
      </c>
      <c r="V255" s="22"/>
      <c r="W255" s="22"/>
      <c r="X255" s="22" t="s">
        <v>180</v>
      </c>
      <c r="Y255" s="22" t="s">
        <v>4722</v>
      </c>
      <c r="Z255" s="22">
        <v>1093</v>
      </c>
      <c r="AA255" s="370" t="s">
        <v>5001</v>
      </c>
      <c r="AB255" s="563" t="s">
        <v>4581</v>
      </c>
      <c r="AC255" s="563" t="s">
        <v>2564</v>
      </c>
      <c r="AD255" s="22" t="s">
        <v>3514</v>
      </c>
      <c r="AE255" s="915"/>
      <c r="AF255" s="22" t="s">
        <v>179</v>
      </c>
      <c r="AG255" s="22"/>
      <c r="AH255" s="22"/>
      <c r="AI255" s="22" t="s">
        <v>180</v>
      </c>
      <c r="AJ255" s="22" t="s">
        <v>4734</v>
      </c>
      <c r="AK255" s="563"/>
      <c r="AL255" s="584"/>
      <c r="AM255" s="22"/>
      <c r="AN255" s="915"/>
      <c r="AO255" s="30"/>
      <c r="AP255" s="30"/>
      <c r="AQ255" s="30"/>
      <c r="AR255" s="30"/>
      <c r="AS255" s="30"/>
      <c r="AT255" s="30"/>
      <c r="AU255" s="30"/>
      <c r="AV255" s="30"/>
      <c r="AW255" s="808"/>
      <c r="AX255" s="30"/>
      <c r="AY255" s="30"/>
      <c r="AZ255" s="30"/>
      <c r="BA255" s="30"/>
      <c r="BB255" s="30"/>
      <c r="BC255" s="30"/>
      <c r="BD255" s="30"/>
      <c r="BE255" s="808"/>
      <c r="BF255" s="30"/>
      <c r="BG255" s="30"/>
      <c r="BH255" s="30"/>
      <c r="BI255" s="30"/>
      <c r="BJ255" s="30"/>
      <c r="BK255" s="30"/>
      <c r="BL255" s="30"/>
      <c r="BM255" s="30"/>
      <c r="BN255" s="30"/>
      <c r="BO255" s="30"/>
      <c r="BP255" s="22">
        <v>9</v>
      </c>
      <c r="BQ255" s="596" t="s">
        <v>3661</v>
      </c>
      <c r="BR255" s="596" t="s">
        <v>3662</v>
      </c>
      <c r="BS255" s="30" t="s">
        <v>5002</v>
      </c>
      <c r="BT255" s="44" t="s">
        <v>4811</v>
      </c>
      <c r="BU255" s="30" t="s">
        <v>5003</v>
      </c>
      <c r="BV255" s="44" t="s">
        <v>4811</v>
      </c>
      <c r="BW255" s="30" t="s">
        <v>5004</v>
      </c>
      <c r="BX255" s="44" t="s">
        <v>4811</v>
      </c>
      <c r="BY255" s="30"/>
      <c r="BZ255" s="44"/>
      <c r="CA255" s="30"/>
      <c r="CB255" s="30"/>
      <c r="CC255" s="30"/>
      <c r="CD255" s="30"/>
      <c r="CE255" s="30"/>
      <c r="CF255" s="30"/>
      <c r="CG255" s="30"/>
      <c r="CH255" s="30"/>
      <c r="CI255" s="30"/>
      <c r="CJ255" s="22"/>
    </row>
    <row r="256" spans="1:88" s="887" customFormat="1" ht="84">
      <c r="A256" s="22">
        <v>24</v>
      </c>
      <c r="B256" s="602" t="s">
        <v>4847</v>
      </c>
      <c r="C256" s="596" t="s">
        <v>5005</v>
      </c>
      <c r="D256" s="21" t="s">
        <v>5006</v>
      </c>
      <c r="E256" s="22" t="s">
        <v>101</v>
      </c>
      <c r="F256" s="22">
        <v>2024</v>
      </c>
      <c r="G256" s="22">
        <v>2024</v>
      </c>
      <c r="H256" s="22">
        <v>7</v>
      </c>
      <c r="I256" s="22" t="s">
        <v>3685</v>
      </c>
      <c r="J256" s="603">
        <v>8973000</v>
      </c>
      <c r="K256" s="22" t="s">
        <v>4734</v>
      </c>
      <c r="L256" s="22">
        <v>1</v>
      </c>
      <c r="M256" s="22" t="s">
        <v>3693</v>
      </c>
      <c r="N256" s="22" t="s">
        <v>9</v>
      </c>
      <c r="O256" s="22" t="s">
        <v>3686</v>
      </c>
      <c r="P256" s="22" t="s">
        <v>4392</v>
      </c>
      <c r="Q256" s="22">
        <v>210955</v>
      </c>
      <c r="R256" s="22" t="s">
        <v>4752</v>
      </c>
      <c r="S256" s="564" t="s">
        <v>2692</v>
      </c>
      <c r="T256" s="915">
        <f>J256/3</f>
        <v>2991000</v>
      </c>
      <c r="U256" s="22" t="s">
        <v>4949</v>
      </c>
      <c r="V256" s="22" t="s">
        <v>217</v>
      </c>
      <c r="W256" s="22" t="s">
        <v>176</v>
      </c>
      <c r="X256" s="22" t="s">
        <v>3694</v>
      </c>
      <c r="Y256" s="22" t="s">
        <v>4722</v>
      </c>
      <c r="Z256" s="22">
        <v>1093</v>
      </c>
      <c r="AA256" s="370" t="s">
        <v>4736</v>
      </c>
      <c r="AB256" s="22">
        <v>6843797</v>
      </c>
      <c r="AC256" s="22" t="s">
        <v>2706</v>
      </c>
      <c r="AD256" s="22" t="s">
        <v>4948</v>
      </c>
      <c r="AE256" s="915">
        <f>T256</f>
        <v>2991000</v>
      </c>
      <c r="AF256" s="22" t="s">
        <v>169</v>
      </c>
      <c r="AG256" s="22"/>
      <c r="AH256" s="22"/>
      <c r="AI256" s="22" t="s">
        <v>3694</v>
      </c>
      <c r="AJ256" s="22" t="s">
        <v>4734</v>
      </c>
      <c r="AK256" s="22">
        <v>6099359</v>
      </c>
      <c r="AL256" s="584" t="s">
        <v>1265</v>
      </c>
      <c r="AM256" s="22" t="s">
        <v>4982</v>
      </c>
      <c r="AN256" s="915">
        <f>T256</f>
        <v>2991000</v>
      </c>
      <c r="AO256" s="22" t="s">
        <v>217</v>
      </c>
      <c r="AP256" s="22"/>
      <c r="AQ256" s="22"/>
      <c r="AR256" s="22" t="s">
        <v>4746</v>
      </c>
      <c r="AS256" s="22" t="s">
        <v>4734</v>
      </c>
      <c r="AT256" s="22"/>
      <c r="AU256" s="22"/>
      <c r="AV256" s="22"/>
      <c r="AW256" s="808"/>
      <c r="AX256" s="22"/>
      <c r="AY256" s="22"/>
      <c r="AZ256" s="22"/>
      <c r="BA256" s="22"/>
      <c r="BB256" s="22"/>
      <c r="BC256" s="22"/>
      <c r="BD256" s="22"/>
      <c r="BE256" s="808"/>
      <c r="BF256" s="30"/>
      <c r="BG256" s="30"/>
      <c r="BH256" s="30"/>
      <c r="BI256" s="30"/>
      <c r="BJ256" s="30"/>
      <c r="BK256" s="30"/>
      <c r="BL256" s="30"/>
      <c r="BM256" s="30"/>
      <c r="BN256" s="30"/>
      <c r="BO256" s="30"/>
      <c r="BP256" s="22">
        <v>9</v>
      </c>
      <c r="BQ256" s="596" t="s">
        <v>3661</v>
      </c>
      <c r="BR256" s="596" t="s">
        <v>3662</v>
      </c>
      <c r="BS256" s="30" t="s">
        <v>5007</v>
      </c>
      <c r="BT256" s="22" t="s">
        <v>4953</v>
      </c>
      <c r="BU256" s="30" t="s">
        <v>4955</v>
      </c>
      <c r="BV256" s="22" t="s">
        <v>4953</v>
      </c>
      <c r="BW256" s="22"/>
      <c r="BX256" s="22"/>
      <c r="BY256" s="22"/>
      <c r="BZ256" s="22"/>
      <c r="CA256" s="22"/>
      <c r="CB256" s="22"/>
      <c r="CC256" s="22"/>
      <c r="CD256" s="30"/>
      <c r="CE256" s="30"/>
      <c r="CF256" s="30"/>
      <c r="CG256" s="30" t="s">
        <v>4757</v>
      </c>
      <c r="CH256" s="22"/>
      <c r="CI256" s="22" t="s">
        <v>4904</v>
      </c>
      <c r="CJ256" s="567"/>
    </row>
    <row r="257" spans="1:91" s="887" customFormat="1" ht="84">
      <c r="A257" s="22">
        <v>13</v>
      </c>
      <c r="B257" s="602" t="s">
        <v>4847</v>
      </c>
      <c r="C257" s="596" t="s">
        <v>5008</v>
      </c>
      <c r="D257" s="21" t="s">
        <v>5009</v>
      </c>
      <c r="E257" s="22" t="s">
        <v>101</v>
      </c>
      <c r="F257" s="22">
        <v>2024</v>
      </c>
      <c r="G257" s="22">
        <v>2024</v>
      </c>
      <c r="H257" s="22">
        <v>7</v>
      </c>
      <c r="I257" s="22" t="s">
        <v>5010</v>
      </c>
      <c r="J257" s="603">
        <v>8948250</v>
      </c>
      <c r="K257" s="22" t="s">
        <v>4734</v>
      </c>
      <c r="L257" s="22">
        <v>2</v>
      </c>
      <c r="M257" s="22" t="s">
        <v>3693</v>
      </c>
      <c r="N257" s="22" t="s">
        <v>9</v>
      </c>
      <c r="O257" s="22" t="s">
        <v>3686</v>
      </c>
      <c r="P257" s="22" t="s">
        <v>4392</v>
      </c>
      <c r="Q257" s="22">
        <v>6859382</v>
      </c>
      <c r="R257" s="22" t="s">
        <v>105</v>
      </c>
      <c r="S257" s="564" t="s">
        <v>2631</v>
      </c>
      <c r="T257" s="915">
        <f>J257/4</f>
        <v>2237062.5</v>
      </c>
      <c r="U257" s="22" t="s">
        <v>4918</v>
      </c>
      <c r="V257" s="22"/>
      <c r="W257" s="22"/>
      <c r="X257" s="22" t="s">
        <v>4746</v>
      </c>
      <c r="Y257" s="22" t="s">
        <v>4722</v>
      </c>
      <c r="Z257" s="22">
        <v>1093</v>
      </c>
      <c r="AA257" s="370" t="s">
        <v>4736</v>
      </c>
      <c r="AB257" s="22">
        <v>6682237</v>
      </c>
      <c r="AC257" s="22" t="s">
        <v>2024</v>
      </c>
      <c r="AD257" s="22" t="s">
        <v>5011</v>
      </c>
      <c r="AE257" s="915">
        <f>T257</f>
        <v>2237062.5</v>
      </c>
      <c r="AF257" s="22" t="s">
        <v>3486</v>
      </c>
      <c r="AG257" s="22"/>
      <c r="AH257" s="22"/>
      <c r="AI257" s="22" t="s">
        <v>4908</v>
      </c>
      <c r="AJ257" s="22" t="s">
        <v>4734</v>
      </c>
      <c r="AK257" s="22">
        <v>6833034</v>
      </c>
      <c r="AL257" s="584" t="s">
        <v>2310</v>
      </c>
      <c r="AM257" s="22" t="s">
        <v>5012</v>
      </c>
      <c r="AN257" s="915">
        <f>T257</f>
        <v>2237062.5</v>
      </c>
      <c r="AO257" s="22" t="s">
        <v>217</v>
      </c>
      <c r="AP257" s="22"/>
      <c r="AQ257" s="22"/>
      <c r="AR257" s="22" t="s">
        <v>4746</v>
      </c>
      <c r="AS257" s="22" t="s">
        <v>4734</v>
      </c>
      <c r="AT257" s="22">
        <v>6789028</v>
      </c>
      <c r="AU257" s="22" t="s">
        <v>2205</v>
      </c>
      <c r="AV257" s="22" t="s">
        <v>5013</v>
      </c>
      <c r="AW257" s="808">
        <f>T257</f>
        <v>2237062.5</v>
      </c>
      <c r="AX257" s="22" t="s">
        <v>217</v>
      </c>
      <c r="AY257" s="22"/>
      <c r="AZ257" s="22" t="s">
        <v>4746</v>
      </c>
      <c r="BA257" s="22" t="s">
        <v>4734</v>
      </c>
      <c r="BB257" s="22"/>
      <c r="BC257" s="22"/>
      <c r="BD257" s="22"/>
      <c r="BE257" s="808"/>
      <c r="BF257" s="30"/>
      <c r="BG257" s="30"/>
      <c r="BH257" s="30"/>
      <c r="BI257" s="30"/>
      <c r="BJ257" s="30"/>
      <c r="BK257" s="30"/>
      <c r="BL257" s="30"/>
      <c r="BM257" s="30"/>
      <c r="BN257" s="30"/>
      <c r="BO257" s="30"/>
      <c r="BP257" s="22">
        <v>17</v>
      </c>
      <c r="BQ257" s="596" t="s">
        <v>3661</v>
      </c>
      <c r="BR257" s="596" t="s">
        <v>3662</v>
      </c>
      <c r="BS257" s="30" t="s">
        <v>5014</v>
      </c>
      <c r="BT257" s="22" t="s">
        <v>4913</v>
      </c>
      <c r="BU257" s="30" t="s">
        <v>5015</v>
      </c>
      <c r="BV257" s="22" t="s">
        <v>4871</v>
      </c>
      <c r="BW257" s="22"/>
      <c r="BX257" s="22"/>
      <c r="BY257" s="22"/>
      <c r="BZ257" s="22"/>
      <c r="CA257" s="22"/>
      <c r="CB257" s="22"/>
      <c r="CC257" s="22"/>
      <c r="CD257" s="30"/>
      <c r="CE257" s="30"/>
      <c r="CF257" s="30"/>
      <c r="CG257" s="30" t="s">
        <v>4757</v>
      </c>
      <c r="CH257" s="22"/>
      <c r="CI257" s="22" t="s">
        <v>3866</v>
      </c>
      <c r="CJ257" s="567"/>
    </row>
    <row r="258" spans="1:91" s="294" customFormat="1" ht="36">
      <c r="A258" s="22">
        <v>31</v>
      </c>
      <c r="B258" s="602" t="s">
        <v>4864</v>
      </c>
      <c r="C258" s="596" t="s">
        <v>5016</v>
      </c>
      <c r="D258" s="21" t="s">
        <v>5017</v>
      </c>
      <c r="E258" s="22" t="s">
        <v>127</v>
      </c>
      <c r="F258" s="22">
        <v>2024</v>
      </c>
      <c r="G258" s="22">
        <v>2024</v>
      </c>
      <c r="H258" s="22">
        <v>7</v>
      </c>
      <c r="I258" s="22" t="s">
        <v>3685</v>
      </c>
      <c r="J258" s="603">
        <v>8775000</v>
      </c>
      <c r="K258" s="22" t="s">
        <v>4734</v>
      </c>
      <c r="L258" s="22">
        <v>4</v>
      </c>
      <c r="M258" s="22" t="s">
        <v>3693</v>
      </c>
      <c r="N258" s="22" t="s">
        <v>9</v>
      </c>
      <c r="O258" s="22" t="s">
        <v>3686</v>
      </c>
      <c r="P258" s="22" t="s">
        <v>4392</v>
      </c>
      <c r="Q258" s="22">
        <v>6681051</v>
      </c>
      <c r="R258" s="22" t="s">
        <v>3552</v>
      </c>
      <c r="S258" s="564" t="s">
        <v>1945</v>
      </c>
      <c r="T258" s="915">
        <f>J258/3</f>
        <v>2925000</v>
      </c>
      <c r="U258" s="22" t="s">
        <v>4936</v>
      </c>
      <c r="V258" s="22"/>
      <c r="W258" s="22"/>
      <c r="X258" s="22" t="s">
        <v>4746</v>
      </c>
      <c r="Y258" s="22" t="s">
        <v>4722</v>
      </c>
      <c r="Z258" s="22">
        <v>1093</v>
      </c>
      <c r="AA258" s="370" t="s">
        <v>4736</v>
      </c>
      <c r="AB258" s="22">
        <v>6680648</v>
      </c>
      <c r="AC258" s="22" t="s">
        <v>1324</v>
      </c>
      <c r="AD258" s="22" t="s">
        <v>4919</v>
      </c>
      <c r="AE258" s="915">
        <f>T258</f>
        <v>2925000</v>
      </c>
      <c r="AF258" s="22" t="s">
        <v>217</v>
      </c>
      <c r="AG258" s="22"/>
      <c r="AH258" s="22"/>
      <c r="AI258" s="22" t="s">
        <v>4746</v>
      </c>
      <c r="AJ258" s="22" t="s">
        <v>4734</v>
      </c>
      <c r="AK258" s="22">
        <v>6787771</v>
      </c>
      <c r="AL258" s="584" t="s">
        <v>1964</v>
      </c>
      <c r="AM258" s="22" t="s">
        <v>5018</v>
      </c>
      <c r="AN258" s="915">
        <f>T258</f>
        <v>2925000</v>
      </c>
      <c r="AO258" s="22" t="s">
        <v>217</v>
      </c>
      <c r="AP258" s="22"/>
      <c r="AQ258" s="22"/>
      <c r="AR258" s="22" t="s">
        <v>4746</v>
      </c>
      <c r="AS258" s="22" t="s">
        <v>4734</v>
      </c>
      <c r="AT258" s="22"/>
      <c r="AU258" s="22"/>
      <c r="AV258" s="22"/>
      <c r="AW258" s="808"/>
      <c r="AX258" s="22"/>
      <c r="AY258" s="22"/>
      <c r="AZ258" s="22"/>
      <c r="BA258" s="22"/>
      <c r="BB258" s="22"/>
      <c r="BC258" s="22"/>
      <c r="BD258" s="22"/>
      <c r="BE258" s="808"/>
      <c r="BF258" s="30"/>
      <c r="BG258" s="30"/>
      <c r="BH258" s="30"/>
      <c r="BI258" s="30"/>
      <c r="BJ258" s="30"/>
      <c r="BK258" s="30"/>
      <c r="BL258" s="30"/>
      <c r="BM258" s="30"/>
      <c r="BN258" s="30"/>
      <c r="BO258" s="30"/>
      <c r="BP258" s="22">
        <v>9</v>
      </c>
      <c r="BQ258" s="596" t="s">
        <v>3661</v>
      </c>
      <c r="BR258" s="596" t="s">
        <v>3662</v>
      </c>
      <c r="BS258" s="30" t="s">
        <v>5019</v>
      </c>
      <c r="BT258" s="22" t="s">
        <v>4900</v>
      </c>
      <c r="BU258" s="30" t="s">
        <v>5020</v>
      </c>
      <c r="BV258" s="22" t="s">
        <v>4900</v>
      </c>
      <c r="BW258" s="22" t="s">
        <v>5021</v>
      </c>
      <c r="BX258" s="22"/>
      <c r="BY258" s="22"/>
      <c r="BZ258" s="22"/>
      <c r="CA258" s="22"/>
      <c r="CB258" s="22"/>
      <c r="CC258" s="22"/>
      <c r="CD258" s="30"/>
      <c r="CE258" s="30"/>
      <c r="CF258" s="30"/>
      <c r="CG258" s="30" t="s">
        <v>4757</v>
      </c>
      <c r="CH258" s="22"/>
      <c r="CI258" s="22" t="s">
        <v>3866</v>
      </c>
      <c r="CJ258" s="22"/>
    </row>
    <row r="259" spans="1:91" s="294" customFormat="1" ht="48">
      <c r="A259" s="22">
        <v>23</v>
      </c>
      <c r="B259" s="602" t="s">
        <v>4847</v>
      </c>
      <c r="C259" s="596" t="s">
        <v>5022</v>
      </c>
      <c r="D259" s="21" t="s">
        <v>5023</v>
      </c>
      <c r="E259" s="22" t="s">
        <v>101</v>
      </c>
      <c r="F259" s="22">
        <v>2024</v>
      </c>
      <c r="G259" s="22">
        <v>2024</v>
      </c>
      <c r="H259" s="22">
        <v>7</v>
      </c>
      <c r="I259" s="22" t="s">
        <v>5024</v>
      </c>
      <c r="J259" s="603">
        <v>8550000</v>
      </c>
      <c r="K259" s="22" t="s">
        <v>4734</v>
      </c>
      <c r="L259" s="22">
        <v>2</v>
      </c>
      <c r="M259" s="22" t="s">
        <v>3693</v>
      </c>
      <c r="N259" s="22" t="s">
        <v>9</v>
      </c>
      <c r="O259" s="22" t="s">
        <v>3686</v>
      </c>
      <c r="P259" s="22" t="s">
        <v>4392</v>
      </c>
      <c r="Q259" s="22">
        <v>6853203</v>
      </c>
      <c r="R259" s="22" t="s">
        <v>107</v>
      </c>
      <c r="S259" s="564" t="s">
        <v>4374</v>
      </c>
      <c r="T259" s="915">
        <f>J259/2</f>
        <v>4275000</v>
      </c>
      <c r="U259" s="22" t="s">
        <v>4876</v>
      </c>
      <c r="V259" s="22"/>
      <c r="W259" s="22"/>
      <c r="X259" s="22" t="s">
        <v>3694</v>
      </c>
      <c r="Y259" s="22" t="s">
        <v>4722</v>
      </c>
      <c r="Z259" s="22">
        <v>1093</v>
      </c>
      <c r="AA259" s="370" t="s">
        <v>4736</v>
      </c>
      <c r="AB259" s="22">
        <v>6734188</v>
      </c>
      <c r="AC259" s="22" t="s">
        <v>5025</v>
      </c>
      <c r="AD259" s="22" t="s">
        <v>5026</v>
      </c>
      <c r="AE259" s="915" t="s">
        <v>1230</v>
      </c>
      <c r="AF259" s="22" t="s">
        <v>5027</v>
      </c>
      <c r="AG259" s="22"/>
      <c r="AH259" s="22"/>
      <c r="AI259" s="22" t="s">
        <v>1230</v>
      </c>
      <c r="AJ259" s="22" t="s">
        <v>5028</v>
      </c>
      <c r="AK259" s="22"/>
      <c r="AL259" s="584"/>
      <c r="AM259" s="22"/>
      <c r="AN259" s="915"/>
      <c r="AO259" s="22"/>
      <c r="AP259" s="22"/>
      <c r="AQ259" s="22"/>
      <c r="AR259" s="22"/>
      <c r="AS259" s="22"/>
      <c r="AT259" s="22"/>
      <c r="AU259" s="22"/>
      <c r="AV259" s="22"/>
      <c r="AW259" s="808"/>
      <c r="AX259" s="22"/>
      <c r="AY259" s="22"/>
      <c r="AZ259" s="22"/>
      <c r="BA259" s="22"/>
      <c r="BB259" s="22"/>
      <c r="BC259" s="22"/>
      <c r="BD259" s="22"/>
      <c r="BE259" s="808"/>
      <c r="BF259" s="30"/>
      <c r="BG259" s="30"/>
      <c r="BH259" s="30"/>
      <c r="BI259" s="30"/>
      <c r="BJ259" s="30"/>
      <c r="BK259" s="30"/>
      <c r="BL259" s="30"/>
      <c r="BM259" s="30"/>
      <c r="BN259" s="30"/>
      <c r="BO259" s="30"/>
      <c r="BP259" s="22" t="s">
        <v>5029</v>
      </c>
      <c r="BQ259" s="596" t="s">
        <v>3661</v>
      </c>
      <c r="BR259" s="596" t="s">
        <v>3662</v>
      </c>
      <c r="BS259" s="30" t="s">
        <v>5030</v>
      </c>
      <c r="BT259" s="22" t="s">
        <v>4781</v>
      </c>
      <c r="BU259" s="30" t="s">
        <v>5031</v>
      </c>
      <c r="BV259" s="22" t="s">
        <v>4781</v>
      </c>
      <c r="BW259" s="22"/>
      <c r="BX259" s="22"/>
      <c r="BY259" s="22"/>
      <c r="BZ259" s="22"/>
      <c r="CA259" s="22"/>
      <c r="CB259" s="22"/>
      <c r="CC259" s="22"/>
      <c r="CD259" s="30"/>
      <c r="CE259" s="30"/>
      <c r="CF259" s="30"/>
      <c r="CG259" s="30" t="s">
        <v>4757</v>
      </c>
      <c r="CH259" s="22"/>
      <c r="CI259" s="22"/>
      <c r="CJ259" s="22"/>
    </row>
    <row r="260" spans="1:91" ht="60">
      <c r="A260" s="22">
        <v>9</v>
      </c>
      <c r="B260" s="602" t="s">
        <v>4847</v>
      </c>
      <c r="C260" s="596" t="s">
        <v>5032</v>
      </c>
      <c r="D260" s="21" t="s">
        <v>5033</v>
      </c>
      <c r="E260" s="22" t="s">
        <v>101</v>
      </c>
      <c r="F260" s="22">
        <v>2024</v>
      </c>
      <c r="G260" s="22">
        <v>2024</v>
      </c>
      <c r="H260" s="22">
        <v>7</v>
      </c>
      <c r="I260" s="22" t="s">
        <v>3685</v>
      </c>
      <c r="J260" s="603">
        <v>8100000</v>
      </c>
      <c r="K260" s="22" t="s">
        <v>4734</v>
      </c>
      <c r="L260" s="22">
        <v>2</v>
      </c>
      <c r="M260" s="22" t="s">
        <v>3693</v>
      </c>
      <c r="N260" s="22" t="s">
        <v>9</v>
      </c>
      <c r="O260" s="22" t="s">
        <v>3686</v>
      </c>
      <c r="P260" s="22" t="s">
        <v>4392</v>
      </c>
      <c r="Q260" s="22">
        <v>6826727</v>
      </c>
      <c r="R260" s="22" t="s">
        <v>3514</v>
      </c>
      <c r="S260" s="564" t="s">
        <v>2564</v>
      </c>
      <c r="T260" s="915">
        <f t="shared" ref="T260:T265" si="38">J260/3</f>
        <v>2700000</v>
      </c>
      <c r="U260" s="22" t="s">
        <v>4911</v>
      </c>
      <c r="V260" s="22"/>
      <c r="W260" s="22"/>
      <c r="X260" s="22" t="s">
        <v>4737</v>
      </c>
      <c r="Y260" s="22" t="s">
        <v>4722</v>
      </c>
      <c r="Z260" s="22">
        <v>1093</v>
      </c>
      <c r="AA260" s="370" t="s">
        <v>4736</v>
      </c>
      <c r="AB260" s="22">
        <v>259781</v>
      </c>
      <c r="AC260" s="22" t="s">
        <v>1270</v>
      </c>
      <c r="AD260" s="22" t="s">
        <v>5034</v>
      </c>
      <c r="AE260" s="915">
        <f>T260</f>
        <v>2700000</v>
      </c>
      <c r="AF260" s="22" t="s">
        <v>3486</v>
      </c>
      <c r="AG260" s="22" t="s">
        <v>217</v>
      </c>
      <c r="AH260" s="22"/>
      <c r="AI260" s="22" t="s">
        <v>4908</v>
      </c>
      <c r="AJ260" s="22" t="s">
        <v>4734</v>
      </c>
      <c r="AK260" s="22">
        <v>6886510</v>
      </c>
      <c r="AL260" s="584" t="s">
        <v>4713</v>
      </c>
      <c r="AM260" s="22" t="s">
        <v>5035</v>
      </c>
      <c r="AN260" s="915">
        <f>T260</f>
        <v>2700000</v>
      </c>
      <c r="AO260" s="22" t="s">
        <v>179</v>
      </c>
      <c r="AP260" s="22"/>
      <c r="AQ260" s="22"/>
      <c r="AR260" s="22" t="s">
        <v>4737</v>
      </c>
      <c r="AS260" s="22" t="s">
        <v>4734</v>
      </c>
      <c r="AT260" s="22"/>
      <c r="AU260" s="22"/>
      <c r="AV260" s="22"/>
      <c r="AW260" s="808"/>
      <c r="AX260" s="22"/>
      <c r="AY260" s="22"/>
      <c r="AZ260" s="22"/>
      <c r="BA260" s="22"/>
      <c r="BB260" s="22"/>
      <c r="BC260" s="22"/>
      <c r="BD260" s="22"/>
      <c r="BE260" s="808"/>
      <c r="BF260" s="30"/>
      <c r="BG260" s="30"/>
      <c r="BH260" s="30"/>
      <c r="BI260" s="30"/>
      <c r="BJ260" s="30"/>
      <c r="BK260" s="30"/>
      <c r="BL260" s="30"/>
      <c r="BM260" s="30"/>
      <c r="BN260" s="30"/>
      <c r="BO260" s="30"/>
      <c r="BP260" s="22">
        <v>6</v>
      </c>
      <c r="BQ260" s="596" t="s">
        <v>3661</v>
      </c>
      <c r="BR260" s="596" t="s">
        <v>3662</v>
      </c>
      <c r="BS260" s="30" t="s">
        <v>5036</v>
      </c>
      <c r="BT260" s="22" t="s">
        <v>5037</v>
      </c>
      <c r="BU260" s="30" t="s">
        <v>5038</v>
      </c>
      <c r="BV260" s="22" t="s">
        <v>5037</v>
      </c>
      <c r="BW260" s="22" t="s">
        <v>5039</v>
      </c>
      <c r="BX260" s="22" t="s">
        <v>5037</v>
      </c>
      <c r="BY260" s="22"/>
      <c r="BZ260" s="22"/>
      <c r="CA260" s="22"/>
      <c r="CB260" s="22"/>
      <c r="CC260" s="22"/>
      <c r="CD260" s="30"/>
      <c r="CE260" s="30"/>
      <c r="CF260" s="30"/>
      <c r="CG260" s="30" t="s">
        <v>4757</v>
      </c>
      <c r="CH260" s="22"/>
      <c r="CI260" s="22"/>
      <c r="CJ260" s="743"/>
    </row>
    <row r="261" spans="1:91" s="877" customFormat="1" ht="48">
      <c r="A261" s="22">
        <v>19</v>
      </c>
      <c r="B261" s="602" t="s">
        <v>4847</v>
      </c>
      <c r="C261" s="596" t="s">
        <v>5040</v>
      </c>
      <c r="D261" s="21" t="s">
        <v>5041</v>
      </c>
      <c r="E261" s="22" t="s">
        <v>101</v>
      </c>
      <c r="F261" s="22">
        <v>2024</v>
      </c>
      <c r="G261" s="22">
        <v>2024</v>
      </c>
      <c r="H261" s="22">
        <v>7</v>
      </c>
      <c r="I261" s="22" t="s">
        <v>4760</v>
      </c>
      <c r="J261" s="603">
        <v>8100000</v>
      </c>
      <c r="K261" s="22" t="s">
        <v>4734</v>
      </c>
      <c r="L261" s="22">
        <v>3</v>
      </c>
      <c r="M261" s="22" t="s">
        <v>3693</v>
      </c>
      <c r="N261" s="22" t="s">
        <v>9</v>
      </c>
      <c r="O261" s="22" t="s">
        <v>3686</v>
      </c>
      <c r="P261" s="22" t="s">
        <v>4392</v>
      </c>
      <c r="Q261" s="22">
        <v>6825598</v>
      </c>
      <c r="R261" s="22" t="s">
        <v>124</v>
      </c>
      <c r="S261" s="564" t="s">
        <v>2062</v>
      </c>
      <c r="T261" s="915">
        <f t="shared" si="38"/>
        <v>2700000</v>
      </c>
      <c r="U261" s="22" t="s">
        <v>4911</v>
      </c>
      <c r="V261" s="22"/>
      <c r="W261" s="22"/>
      <c r="X261" s="22" t="s">
        <v>4737</v>
      </c>
      <c r="Y261" s="22" t="s">
        <v>4722</v>
      </c>
      <c r="Z261" s="22">
        <v>1093</v>
      </c>
      <c r="AA261" s="370" t="s">
        <v>4736</v>
      </c>
      <c r="AB261" s="22">
        <v>6099359</v>
      </c>
      <c r="AC261" s="22" t="s">
        <v>1265</v>
      </c>
      <c r="AD261" s="22" t="s">
        <v>4982</v>
      </c>
      <c r="AE261" s="915">
        <f>T261</f>
        <v>2700000</v>
      </c>
      <c r="AF261" s="22" t="s">
        <v>217</v>
      </c>
      <c r="AG261" s="22"/>
      <c r="AH261" s="22"/>
      <c r="AI261" s="22" t="s">
        <v>4746</v>
      </c>
      <c r="AJ261" s="22" t="s">
        <v>4734</v>
      </c>
      <c r="AK261" s="22">
        <v>6756318</v>
      </c>
      <c r="AL261" s="584" t="s">
        <v>1238</v>
      </c>
      <c r="AM261" s="22" t="s">
        <v>5042</v>
      </c>
      <c r="AN261" s="915">
        <f>T261</f>
        <v>2700000</v>
      </c>
      <c r="AO261" s="22" t="s">
        <v>311</v>
      </c>
      <c r="AP261" s="22"/>
      <c r="AQ261" s="22"/>
      <c r="AR261" s="22" t="s">
        <v>5043</v>
      </c>
      <c r="AS261" s="22" t="s">
        <v>4734</v>
      </c>
      <c r="AT261" s="22"/>
      <c r="AU261" s="22"/>
      <c r="AV261" s="22"/>
      <c r="AW261" s="808"/>
      <c r="AX261" s="22"/>
      <c r="AY261" s="22"/>
      <c r="AZ261" s="22"/>
      <c r="BA261" s="22"/>
      <c r="BB261" s="22"/>
      <c r="BC261" s="22"/>
      <c r="BD261" s="22"/>
      <c r="BE261" s="808"/>
      <c r="BF261" s="30"/>
      <c r="BG261" s="30"/>
      <c r="BH261" s="30"/>
      <c r="BI261" s="30"/>
      <c r="BJ261" s="30"/>
      <c r="BK261" s="30"/>
      <c r="BL261" s="30"/>
      <c r="BM261" s="30"/>
      <c r="BN261" s="30"/>
      <c r="BO261" s="30"/>
      <c r="BP261" s="22">
        <v>3</v>
      </c>
      <c r="BQ261" s="596" t="s">
        <v>3661</v>
      </c>
      <c r="BR261" s="596" t="s">
        <v>3662</v>
      </c>
      <c r="BS261" s="30" t="s">
        <v>5014</v>
      </c>
      <c r="BT261" s="22" t="s">
        <v>4913</v>
      </c>
      <c r="BU261" s="30" t="s">
        <v>5044</v>
      </c>
      <c r="BV261" s="22" t="s">
        <v>4783</v>
      </c>
      <c r="BW261" s="22" t="s">
        <v>5045</v>
      </c>
      <c r="BX261" s="22" t="s">
        <v>5037</v>
      </c>
      <c r="BY261" s="22"/>
      <c r="BZ261" s="22"/>
      <c r="CA261" s="22"/>
      <c r="CB261" s="22"/>
      <c r="CC261" s="22"/>
      <c r="CD261" s="30"/>
      <c r="CE261" s="30"/>
      <c r="CF261" s="30"/>
      <c r="CG261" s="30" t="s">
        <v>4757</v>
      </c>
      <c r="CH261" s="22"/>
      <c r="CI261" s="22"/>
      <c r="CJ261" s="883"/>
      <c r="CK261" s="895"/>
      <c r="CL261" s="896"/>
      <c r="CM261" s="896"/>
    </row>
    <row r="262" spans="1:91" ht="48">
      <c r="A262" s="22">
        <v>27</v>
      </c>
      <c r="B262" s="602" t="s">
        <v>4847</v>
      </c>
      <c r="C262" s="596" t="s">
        <v>5046</v>
      </c>
      <c r="D262" s="21" t="s">
        <v>5047</v>
      </c>
      <c r="E262" s="22" t="s">
        <v>101</v>
      </c>
      <c r="F262" s="22">
        <v>2024</v>
      </c>
      <c r="G262" s="22">
        <v>2024</v>
      </c>
      <c r="H262" s="22">
        <v>7</v>
      </c>
      <c r="I262" s="22" t="s">
        <v>3685</v>
      </c>
      <c r="J262" s="603">
        <v>8100000</v>
      </c>
      <c r="K262" s="22" t="s">
        <v>4734</v>
      </c>
      <c r="L262" s="22">
        <v>3</v>
      </c>
      <c r="M262" s="22" t="s">
        <v>3693</v>
      </c>
      <c r="N262" s="22" t="s">
        <v>9</v>
      </c>
      <c r="O262" s="22" t="s">
        <v>3686</v>
      </c>
      <c r="P262" s="22" t="s">
        <v>4392</v>
      </c>
      <c r="Q262" s="22">
        <v>6806664</v>
      </c>
      <c r="R262" s="22" t="s">
        <v>3355</v>
      </c>
      <c r="S262" s="564" t="s">
        <v>2621</v>
      </c>
      <c r="T262" s="915">
        <f t="shared" si="38"/>
        <v>2700000</v>
      </c>
      <c r="U262" s="22" t="s">
        <v>5048</v>
      </c>
      <c r="V262" s="22"/>
      <c r="W262" s="22"/>
      <c r="X262" s="22" t="s">
        <v>4737</v>
      </c>
      <c r="Y262" s="22" t="s">
        <v>4722</v>
      </c>
      <c r="Z262" s="22">
        <v>1093</v>
      </c>
      <c r="AA262" s="370" t="s">
        <v>4736</v>
      </c>
      <c r="AB262" s="22">
        <v>6760392</v>
      </c>
      <c r="AC262" s="22" t="s">
        <v>1236</v>
      </c>
      <c r="AD262" s="22" t="s">
        <v>4747</v>
      </c>
      <c r="AE262" s="915">
        <f>T262</f>
        <v>2700000</v>
      </c>
      <c r="AF262" s="22" t="s">
        <v>311</v>
      </c>
      <c r="AG262" s="22"/>
      <c r="AH262" s="22"/>
      <c r="AI262" s="22" t="s">
        <v>4737</v>
      </c>
      <c r="AJ262" s="22" t="s">
        <v>4734</v>
      </c>
      <c r="AK262" s="22">
        <v>6892129</v>
      </c>
      <c r="AL262" s="584" t="s">
        <v>2845</v>
      </c>
      <c r="AM262" s="22" t="s">
        <v>3407</v>
      </c>
      <c r="AN262" s="915">
        <f>T262</f>
        <v>2700000</v>
      </c>
      <c r="AO262" s="22" t="s">
        <v>197</v>
      </c>
      <c r="AP262" s="22"/>
      <c r="AQ262" s="22"/>
      <c r="AR262" s="22" t="s">
        <v>4746</v>
      </c>
      <c r="AS262" s="22" t="s">
        <v>4734</v>
      </c>
      <c r="AT262" s="22"/>
      <c r="AU262" s="22"/>
      <c r="AV262" s="22"/>
      <c r="AW262" s="808"/>
      <c r="AX262" s="22"/>
      <c r="AY262" s="22"/>
      <c r="AZ262" s="22"/>
      <c r="BA262" s="22"/>
      <c r="BB262" s="22"/>
      <c r="BC262" s="22"/>
      <c r="BD262" s="22"/>
      <c r="BE262" s="808"/>
      <c r="BF262" s="30"/>
      <c r="BG262" s="30"/>
      <c r="BH262" s="30"/>
      <c r="BI262" s="30"/>
      <c r="BJ262" s="30"/>
      <c r="BK262" s="30"/>
      <c r="BL262" s="30"/>
      <c r="BM262" s="30"/>
      <c r="BN262" s="30"/>
      <c r="BO262" s="30"/>
      <c r="BP262" s="22">
        <v>4</v>
      </c>
      <c r="BQ262" s="596" t="s">
        <v>3661</v>
      </c>
      <c r="BR262" s="596" t="s">
        <v>3662</v>
      </c>
      <c r="BS262" s="30" t="s">
        <v>5044</v>
      </c>
      <c r="BT262" s="22" t="s">
        <v>4783</v>
      </c>
      <c r="BU262" s="30" t="s">
        <v>5049</v>
      </c>
      <c r="BV262" s="22" t="s">
        <v>4783</v>
      </c>
      <c r="BW262" s="22" t="s">
        <v>5050</v>
      </c>
      <c r="BX262" s="22" t="s">
        <v>4854</v>
      </c>
      <c r="BY262" s="22"/>
      <c r="BZ262" s="22"/>
      <c r="CA262" s="22"/>
      <c r="CB262" s="22"/>
      <c r="CC262" s="22"/>
      <c r="CD262" s="30"/>
      <c r="CE262" s="30"/>
      <c r="CF262" s="30"/>
      <c r="CG262" s="30" t="s">
        <v>4757</v>
      </c>
      <c r="CH262" s="22"/>
      <c r="CI262" s="22"/>
      <c r="CJ262" s="44"/>
    </row>
    <row r="263" spans="1:91" ht="36">
      <c r="A263" s="22">
        <v>2</v>
      </c>
      <c r="B263" s="602" t="s">
        <v>4847</v>
      </c>
      <c r="C263" s="596" t="s">
        <v>5051</v>
      </c>
      <c r="D263" s="21" t="s">
        <v>5052</v>
      </c>
      <c r="E263" s="22" t="s">
        <v>101</v>
      </c>
      <c r="F263" s="22">
        <v>2024</v>
      </c>
      <c r="G263" s="22">
        <v>2024</v>
      </c>
      <c r="H263" s="22">
        <v>7</v>
      </c>
      <c r="I263" s="22" t="s">
        <v>3685</v>
      </c>
      <c r="J263" s="603">
        <v>7965000</v>
      </c>
      <c r="K263" s="22" t="s">
        <v>4734</v>
      </c>
      <c r="L263" s="22">
        <v>2</v>
      </c>
      <c r="M263" s="22" t="s">
        <v>3693</v>
      </c>
      <c r="N263" s="22" t="s">
        <v>9</v>
      </c>
      <c r="O263" s="22" t="s">
        <v>3686</v>
      </c>
      <c r="P263" s="22" t="s">
        <v>4392</v>
      </c>
      <c r="Q263" s="22">
        <v>6826739</v>
      </c>
      <c r="R263" s="22" t="s">
        <v>115</v>
      </c>
      <c r="S263" s="564" t="s">
        <v>2595</v>
      </c>
      <c r="T263" s="915">
        <f t="shared" si="38"/>
        <v>2655000</v>
      </c>
      <c r="U263" s="22" t="s">
        <v>4936</v>
      </c>
      <c r="V263" s="22"/>
      <c r="W263" s="22"/>
      <c r="X263" s="22" t="s">
        <v>4746</v>
      </c>
      <c r="Y263" s="22" t="s">
        <v>4722</v>
      </c>
      <c r="Z263" s="22">
        <v>1093</v>
      </c>
      <c r="AA263" s="370" t="s">
        <v>4736</v>
      </c>
      <c r="AB263" s="22">
        <v>6681051</v>
      </c>
      <c r="AC263" s="22" t="s">
        <v>1945</v>
      </c>
      <c r="AD263" s="22" t="s">
        <v>5053</v>
      </c>
      <c r="AE263" s="915">
        <f>T263</f>
        <v>2655000</v>
      </c>
      <c r="AF263" s="22" t="s">
        <v>197</v>
      </c>
      <c r="AG263" s="22"/>
      <c r="AH263" s="22"/>
      <c r="AI263" s="22" t="s">
        <v>4746</v>
      </c>
      <c r="AJ263" s="22" t="s">
        <v>4734</v>
      </c>
      <c r="AK263" s="22">
        <v>6826743</v>
      </c>
      <c r="AL263" s="584" t="s">
        <v>2168</v>
      </c>
      <c r="AM263" s="22" t="s">
        <v>3554</v>
      </c>
      <c r="AN263" s="915">
        <f>T263</f>
        <v>2655000</v>
      </c>
      <c r="AO263" s="22" t="s">
        <v>197</v>
      </c>
      <c r="AP263" s="22"/>
      <c r="AQ263" s="22"/>
      <c r="AR263" s="22" t="s">
        <v>4746</v>
      </c>
      <c r="AS263" s="22" t="s">
        <v>4734</v>
      </c>
      <c r="AT263" s="22"/>
      <c r="AU263" s="22"/>
      <c r="AV263" s="22"/>
      <c r="AW263" s="808"/>
      <c r="AX263" s="22"/>
      <c r="AY263" s="22"/>
      <c r="AZ263" s="22"/>
      <c r="BA263" s="22"/>
      <c r="BB263" s="22"/>
      <c r="BC263" s="22"/>
      <c r="BD263" s="22"/>
      <c r="BE263" s="808"/>
      <c r="BF263" s="30"/>
      <c r="BG263" s="30"/>
      <c r="BH263" s="30"/>
      <c r="BI263" s="30"/>
      <c r="BJ263" s="30"/>
      <c r="BK263" s="30"/>
      <c r="BL263" s="30"/>
      <c r="BM263" s="30"/>
      <c r="BN263" s="30"/>
      <c r="BO263" s="30"/>
      <c r="BP263" s="22">
        <v>9</v>
      </c>
      <c r="BQ263" s="596" t="s">
        <v>3661</v>
      </c>
      <c r="BR263" s="596" t="s">
        <v>3662</v>
      </c>
      <c r="BS263" s="30" t="s">
        <v>5054</v>
      </c>
      <c r="BT263" s="22" t="s">
        <v>4900</v>
      </c>
      <c r="BU263" s="30" t="s">
        <v>5055</v>
      </c>
      <c r="BV263" s="22" t="s">
        <v>4900</v>
      </c>
      <c r="BW263" s="22" t="s">
        <v>5056</v>
      </c>
      <c r="BX263" s="22" t="s">
        <v>4900</v>
      </c>
      <c r="BY263" s="22"/>
      <c r="BZ263" s="22"/>
      <c r="CA263" s="22"/>
      <c r="CB263" s="22"/>
      <c r="CC263" s="22"/>
      <c r="CD263" s="30"/>
      <c r="CE263" s="30"/>
      <c r="CF263" s="30"/>
      <c r="CG263" s="30" t="s">
        <v>4757</v>
      </c>
      <c r="CH263" s="22"/>
      <c r="CI263" s="22" t="s">
        <v>3866</v>
      </c>
      <c r="CJ263" s="21"/>
      <c r="CK263" s="879"/>
      <c r="CL263" s="426"/>
      <c r="CM263" s="426"/>
    </row>
    <row r="264" spans="1:91" ht="48">
      <c r="A264" s="22">
        <v>1</v>
      </c>
      <c r="B264" s="602" t="s">
        <v>4847</v>
      </c>
      <c r="C264" s="596" t="s">
        <v>5057</v>
      </c>
      <c r="D264" s="21" t="s">
        <v>5058</v>
      </c>
      <c r="E264" s="22" t="s">
        <v>101</v>
      </c>
      <c r="F264" s="22">
        <v>2024</v>
      </c>
      <c r="G264" s="22">
        <v>2024</v>
      </c>
      <c r="H264" s="22">
        <v>7</v>
      </c>
      <c r="I264" s="590" t="s">
        <v>3685</v>
      </c>
      <c r="J264" s="603">
        <v>7778250</v>
      </c>
      <c r="K264" s="22" t="s">
        <v>4734</v>
      </c>
      <c r="L264" s="22">
        <v>2</v>
      </c>
      <c r="M264" s="22" t="s">
        <v>3693</v>
      </c>
      <c r="N264" s="22" t="s">
        <v>9</v>
      </c>
      <c r="O264" s="22" t="s">
        <v>3686</v>
      </c>
      <c r="P264" s="22" t="s">
        <v>4392</v>
      </c>
      <c r="Q264" s="22">
        <v>6680623</v>
      </c>
      <c r="R264" s="22" t="s">
        <v>125</v>
      </c>
      <c r="S264" s="564" t="s">
        <v>2129</v>
      </c>
      <c r="T264" s="915">
        <f t="shared" si="38"/>
        <v>2592750</v>
      </c>
      <c r="U264" s="22" t="s">
        <v>4966</v>
      </c>
      <c r="V264" s="22"/>
      <c r="W264" s="22"/>
      <c r="X264" s="22" t="s">
        <v>4746</v>
      </c>
      <c r="Y264" s="22" t="s">
        <v>4722</v>
      </c>
      <c r="Z264" s="22">
        <v>1093</v>
      </c>
      <c r="AA264" s="370" t="s">
        <v>4736</v>
      </c>
      <c r="AB264" s="22">
        <v>6802117</v>
      </c>
      <c r="AC264" s="563" t="s">
        <v>1266</v>
      </c>
      <c r="AD264" s="22" t="s">
        <v>5059</v>
      </c>
      <c r="AE264" s="915">
        <f>T264</f>
        <v>2592750</v>
      </c>
      <c r="AF264" s="22" t="s">
        <v>217</v>
      </c>
      <c r="AG264" s="22"/>
      <c r="AH264" s="22"/>
      <c r="AI264" s="22" t="s">
        <v>4746</v>
      </c>
      <c r="AJ264" s="22" t="s">
        <v>4734</v>
      </c>
      <c r="AK264" s="22">
        <v>6839112</v>
      </c>
      <c r="AL264" s="584" t="s">
        <v>3237</v>
      </c>
      <c r="AM264" s="22" t="s">
        <v>4967</v>
      </c>
      <c r="AN264" s="915">
        <f>T264</f>
        <v>2592750</v>
      </c>
      <c r="AO264" s="30" t="s">
        <v>217</v>
      </c>
      <c r="AP264" s="30"/>
      <c r="AQ264" s="30"/>
      <c r="AR264" s="30" t="s">
        <v>4746</v>
      </c>
      <c r="AS264" s="30" t="s">
        <v>4734</v>
      </c>
      <c r="AT264" s="30"/>
      <c r="AU264" s="30"/>
      <c r="AV264" s="30"/>
      <c r="AW264" s="808"/>
      <c r="AX264" s="30"/>
      <c r="AY264" s="30"/>
      <c r="AZ264" s="30"/>
      <c r="BA264" s="30"/>
      <c r="BB264" s="30"/>
      <c r="BC264" s="30"/>
      <c r="BD264" s="30"/>
      <c r="BE264" s="808"/>
      <c r="BF264" s="30"/>
      <c r="BG264" s="30"/>
      <c r="BH264" s="30"/>
      <c r="BI264" s="30"/>
      <c r="BJ264" s="30"/>
      <c r="BK264" s="30"/>
      <c r="BL264" s="30"/>
      <c r="BM264" s="30"/>
      <c r="BN264" s="30"/>
      <c r="BO264" s="30"/>
      <c r="BP264" s="22">
        <v>4</v>
      </c>
      <c r="BQ264" s="596" t="s">
        <v>3661</v>
      </c>
      <c r="BR264" s="596" t="s">
        <v>3662</v>
      </c>
      <c r="BS264" s="30" t="s">
        <v>5060</v>
      </c>
      <c r="BT264" s="44" t="s">
        <v>4871</v>
      </c>
      <c r="BU264" s="30" t="s">
        <v>5061</v>
      </c>
      <c r="BV264" s="44" t="s">
        <v>4871</v>
      </c>
      <c r="BW264" s="30" t="s">
        <v>5062</v>
      </c>
      <c r="BX264" s="44" t="s">
        <v>4871</v>
      </c>
      <c r="BY264" s="30"/>
      <c r="BZ264" s="44"/>
      <c r="CA264" s="30"/>
      <c r="CB264" s="30"/>
      <c r="CC264" s="30"/>
      <c r="CD264" s="30"/>
      <c r="CE264" s="30"/>
      <c r="CF264" s="30"/>
      <c r="CG264" s="30" t="s">
        <v>4757</v>
      </c>
      <c r="CH264" s="30"/>
      <c r="CI264" s="30"/>
      <c r="CJ264" s="44"/>
    </row>
    <row r="265" spans="1:91" ht="57.6">
      <c r="A265" s="22">
        <v>46</v>
      </c>
      <c r="B265" s="602"/>
      <c r="C265" s="596" t="s">
        <v>5063</v>
      </c>
      <c r="D265" s="21" t="s">
        <v>5064</v>
      </c>
      <c r="E265" s="22" t="s">
        <v>130</v>
      </c>
      <c r="F265" s="22">
        <v>2024</v>
      </c>
      <c r="G265" s="22">
        <v>2024</v>
      </c>
      <c r="H265" s="22"/>
      <c r="I265" s="590"/>
      <c r="J265" s="603">
        <v>7650000</v>
      </c>
      <c r="K265" s="914" t="s">
        <v>4734</v>
      </c>
      <c r="L265" s="22"/>
      <c r="M265" s="22"/>
      <c r="N265" s="22" t="s">
        <v>9</v>
      </c>
      <c r="O265" s="22" t="s">
        <v>3686</v>
      </c>
      <c r="P265" s="22" t="s">
        <v>4392</v>
      </c>
      <c r="Q265" s="563" t="s">
        <v>5065</v>
      </c>
      <c r="R265" s="22" t="s">
        <v>134</v>
      </c>
      <c r="S265" s="584" t="s">
        <v>2164</v>
      </c>
      <c r="T265" s="915">
        <f t="shared" si="38"/>
        <v>2550000</v>
      </c>
      <c r="U265" s="22" t="s">
        <v>5066</v>
      </c>
      <c r="V265" s="22"/>
      <c r="W265" s="22"/>
      <c r="X265" s="22" t="s">
        <v>198</v>
      </c>
      <c r="Y265" s="22" t="s">
        <v>4722</v>
      </c>
      <c r="Z265" s="22">
        <v>1093</v>
      </c>
      <c r="AA265" s="370" t="s">
        <v>5067</v>
      </c>
      <c r="AB265" s="563" t="s">
        <v>5068</v>
      </c>
      <c r="AC265" s="563" t="s">
        <v>2044</v>
      </c>
      <c r="AD265" s="22" t="s">
        <v>3535</v>
      </c>
      <c r="AE265" s="915"/>
      <c r="AF265" s="22" t="s">
        <v>5069</v>
      </c>
      <c r="AG265" s="22"/>
      <c r="AH265" s="22"/>
      <c r="AI265" s="22" t="s">
        <v>198</v>
      </c>
      <c r="AJ265" s="22" t="s">
        <v>4734</v>
      </c>
      <c r="AK265" s="563" t="s">
        <v>5070</v>
      </c>
      <c r="AL265" s="584" t="s">
        <v>2042</v>
      </c>
      <c r="AM265" s="22" t="s">
        <v>3574</v>
      </c>
      <c r="AN265" s="915"/>
      <c r="AO265" s="30" t="s">
        <v>5069</v>
      </c>
      <c r="AP265" s="30"/>
      <c r="AQ265" s="30"/>
      <c r="AR265" s="30" t="s">
        <v>198</v>
      </c>
      <c r="AS265" s="30"/>
      <c r="AT265" s="30"/>
      <c r="AU265" s="30"/>
      <c r="AV265" s="30"/>
      <c r="AW265" s="808"/>
      <c r="AX265" s="30"/>
      <c r="AY265" s="30"/>
      <c r="AZ265" s="30"/>
      <c r="BA265" s="30"/>
      <c r="BB265" s="30"/>
      <c r="BC265" s="30"/>
      <c r="BD265" s="30"/>
      <c r="BE265" s="808"/>
      <c r="BF265" s="30"/>
      <c r="BG265" s="30"/>
      <c r="BH265" s="30"/>
      <c r="BI265" s="30"/>
      <c r="BJ265" s="30"/>
      <c r="BK265" s="30"/>
      <c r="BL265" s="30"/>
      <c r="BM265" s="30"/>
      <c r="BN265" s="30"/>
      <c r="BO265" s="30"/>
      <c r="BP265" s="22">
        <v>4</v>
      </c>
      <c r="BQ265" s="596" t="s">
        <v>3661</v>
      </c>
      <c r="BR265" s="596" t="s">
        <v>3662</v>
      </c>
      <c r="BS265" s="30" t="s">
        <v>5071</v>
      </c>
      <c r="BT265" s="44" t="s">
        <v>5069</v>
      </c>
      <c r="BU265" s="30" t="s">
        <v>4996</v>
      </c>
      <c r="BV265" s="44" t="s">
        <v>5069</v>
      </c>
      <c r="BW265" s="30" t="s">
        <v>5072</v>
      </c>
      <c r="BX265" s="44" t="s">
        <v>5069</v>
      </c>
      <c r="BY265" s="30"/>
      <c r="BZ265" s="44"/>
      <c r="CA265" s="30"/>
      <c r="CB265" s="30"/>
      <c r="CC265" s="30"/>
      <c r="CD265" s="30"/>
      <c r="CE265" s="30"/>
      <c r="CF265" s="30"/>
      <c r="CG265" s="30"/>
      <c r="CH265" s="30"/>
      <c r="CI265" s="30"/>
      <c r="CJ265" s="44"/>
    </row>
    <row r="266" spans="1:91" ht="48">
      <c r="A266" s="22">
        <v>18</v>
      </c>
      <c r="B266" s="602" t="s">
        <v>4847</v>
      </c>
      <c r="C266" s="596" t="s">
        <v>5073</v>
      </c>
      <c r="D266" s="21" t="s">
        <v>5074</v>
      </c>
      <c r="E266" s="22" t="s">
        <v>101</v>
      </c>
      <c r="F266" s="22">
        <v>2024</v>
      </c>
      <c r="G266" s="22">
        <v>2024</v>
      </c>
      <c r="H266" s="22">
        <v>7</v>
      </c>
      <c r="I266" s="22" t="s">
        <v>3776</v>
      </c>
      <c r="J266" s="603">
        <v>7425000</v>
      </c>
      <c r="K266" s="22" t="s">
        <v>4734</v>
      </c>
      <c r="L266" s="22">
        <v>3</v>
      </c>
      <c r="M266" s="22" t="s">
        <v>3693</v>
      </c>
      <c r="N266" s="22" t="s">
        <v>9</v>
      </c>
      <c r="O266" s="22" t="s">
        <v>3686</v>
      </c>
      <c r="P266" s="22" t="s">
        <v>4392</v>
      </c>
      <c r="Q266" s="22">
        <v>6767777</v>
      </c>
      <c r="R266" s="22" t="s">
        <v>103</v>
      </c>
      <c r="S266" s="564" t="s">
        <v>2961</v>
      </c>
      <c r="T266" s="915">
        <f>J266/2</f>
        <v>3712500</v>
      </c>
      <c r="U266" s="22" t="s">
        <v>4929</v>
      </c>
      <c r="V266" s="22"/>
      <c r="W266" s="22"/>
      <c r="X266" s="22" t="s">
        <v>4737</v>
      </c>
      <c r="Y266" s="22" t="s">
        <v>4722</v>
      </c>
      <c r="Z266" s="22">
        <v>1093</v>
      </c>
      <c r="AA266" s="370" t="s">
        <v>4736</v>
      </c>
      <c r="AB266" s="22">
        <v>6837723</v>
      </c>
      <c r="AC266" s="22" t="s">
        <v>2960</v>
      </c>
      <c r="AD266" s="22" t="s">
        <v>5075</v>
      </c>
      <c r="AE266" s="915">
        <f>T266</f>
        <v>3712500</v>
      </c>
      <c r="AF266" s="22" t="s">
        <v>4929</v>
      </c>
      <c r="AG266" s="22"/>
      <c r="AH266" s="22"/>
      <c r="AI266" s="22" t="s">
        <v>4737</v>
      </c>
      <c r="AJ266" s="22" t="s">
        <v>4734</v>
      </c>
      <c r="AK266" s="22"/>
      <c r="AL266" s="584"/>
      <c r="AM266" s="22"/>
      <c r="AN266" s="915"/>
      <c r="AO266" s="22"/>
      <c r="AP266" s="22"/>
      <c r="AQ266" s="22"/>
      <c r="AR266" s="22"/>
      <c r="AS266" s="22"/>
      <c r="AT266" s="22"/>
      <c r="AU266" s="22"/>
      <c r="AV266" s="22"/>
      <c r="AW266" s="808"/>
      <c r="AX266" s="22"/>
      <c r="AY266" s="22"/>
      <c r="AZ266" s="22"/>
      <c r="BA266" s="22"/>
      <c r="BB266" s="22"/>
      <c r="BC266" s="22"/>
      <c r="BD266" s="22"/>
      <c r="BE266" s="808"/>
      <c r="BF266" s="30"/>
      <c r="BG266" s="30"/>
      <c r="BH266" s="30"/>
      <c r="BI266" s="30"/>
      <c r="BJ266" s="30"/>
      <c r="BK266" s="30"/>
      <c r="BL266" s="30"/>
      <c r="BM266" s="30"/>
      <c r="BN266" s="30"/>
      <c r="BO266" s="30"/>
      <c r="BP266" s="22">
        <v>9</v>
      </c>
      <c r="BQ266" s="596" t="s">
        <v>3661</v>
      </c>
      <c r="BR266" s="596" t="s">
        <v>3662</v>
      </c>
      <c r="BS266" s="30" t="s">
        <v>5076</v>
      </c>
      <c r="BT266" s="22" t="s">
        <v>4854</v>
      </c>
      <c r="BU266" s="30" t="s">
        <v>5077</v>
      </c>
      <c r="BV266" s="22" t="s">
        <v>4854</v>
      </c>
      <c r="BW266" s="22" t="s">
        <v>5078</v>
      </c>
      <c r="BX266" s="22" t="s">
        <v>4871</v>
      </c>
      <c r="BY266" s="22"/>
      <c r="BZ266" s="22"/>
      <c r="CA266" s="22"/>
      <c r="CB266" s="22"/>
      <c r="CC266" s="22"/>
      <c r="CD266" s="30"/>
      <c r="CE266" s="30"/>
      <c r="CF266" s="30"/>
      <c r="CG266" s="30" t="s">
        <v>4757</v>
      </c>
      <c r="CH266" s="22"/>
      <c r="CI266" s="22"/>
      <c r="CJ266" s="44"/>
    </row>
    <row r="267" spans="1:91" s="877" customFormat="1" ht="96">
      <c r="A267" s="22">
        <v>14</v>
      </c>
      <c r="B267" s="602" t="s">
        <v>4847</v>
      </c>
      <c r="C267" s="596" t="s">
        <v>5079</v>
      </c>
      <c r="D267" s="21" t="s">
        <v>5080</v>
      </c>
      <c r="E267" s="22" t="s">
        <v>101</v>
      </c>
      <c r="F267" s="22">
        <v>2024</v>
      </c>
      <c r="G267" s="22">
        <v>2024</v>
      </c>
      <c r="H267" s="22">
        <v>7</v>
      </c>
      <c r="I267" s="22" t="s">
        <v>5081</v>
      </c>
      <c r="J267" s="603">
        <v>7200000</v>
      </c>
      <c r="K267" s="22" t="s">
        <v>4734</v>
      </c>
      <c r="L267" s="22">
        <v>4</v>
      </c>
      <c r="M267" s="22" t="s">
        <v>3693</v>
      </c>
      <c r="N267" s="22" t="s">
        <v>9</v>
      </c>
      <c r="O267" s="22" t="s">
        <v>3686</v>
      </c>
      <c r="P267" s="22" t="s">
        <v>4392</v>
      </c>
      <c r="Q267" s="22">
        <v>6854678</v>
      </c>
      <c r="R267" s="22" t="s">
        <v>117</v>
      </c>
      <c r="S267" s="564" t="s">
        <v>2988</v>
      </c>
      <c r="T267" s="915">
        <f>J267/3</f>
        <v>2400000</v>
      </c>
      <c r="U267" s="22" t="s">
        <v>4929</v>
      </c>
      <c r="V267" s="22"/>
      <c r="W267" s="22"/>
      <c r="X267" s="22" t="s">
        <v>4737</v>
      </c>
      <c r="Y267" s="22" t="s">
        <v>4722</v>
      </c>
      <c r="Z267" s="22">
        <v>1093</v>
      </c>
      <c r="AA267" s="370" t="s">
        <v>4736</v>
      </c>
      <c r="AB267" s="22">
        <v>6680628</v>
      </c>
      <c r="AC267" s="22" t="s">
        <v>1295</v>
      </c>
      <c r="AD267" s="22" t="s">
        <v>5082</v>
      </c>
      <c r="AE267" s="915">
        <f>T267</f>
        <v>2400000</v>
      </c>
      <c r="AF267" s="22" t="s">
        <v>207</v>
      </c>
      <c r="AG267" s="22"/>
      <c r="AH267" s="22"/>
      <c r="AI267" s="22" t="s">
        <v>4737</v>
      </c>
      <c r="AJ267" s="22" t="s">
        <v>4734</v>
      </c>
      <c r="AK267" s="22">
        <v>6839500</v>
      </c>
      <c r="AL267" s="584" t="s">
        <v>2959</v>
      </c>
      <c r="AM267" s="22" t="s">
        <v>5083</v>
      </c>
      <c r="AN267" s="915">
        <f>T267</f>
        <v>2400000</v>
      </c>
      <c r="AO267" s="22" t="s">
        <v>256</v>
      </c>
      <c r="AP267" s="22"/>
      <c r="AQ267" s="22"/>
      <c r="AR267" s="22" t="s">
        <v>4737</v>
      </c>
      <c r="AS267" s="22" t="s">
        <v>4734</v>
      </c>
      <c r="AT267" s="22"/>
      <c r="AU267" s="22"/>
      <c r="AV267" s="22"/>
      <c r="AW267" s="808"/>
      <c r="AX267" s="22"/>
      <c r="AY267" s="22"/>
      <c r="AZ267" s="22"/>
      <c r="BA267" s="22"/>
      <c r="BB267" s="22"/>
      <c r="BC267" s="22"/>
      <c r="BD267" s="22"/>
      <c r="BE267" s="808"/>
      <c r="BF267" s="30"/>
      <c r="BG267" s="30"/>
      <c r="BH267" s="30"/>
      <c r="BI267" s="30"/>
      <c r="BJ267" s="30"/>
      <c r="BK267" s="30"/>
      <c r="BL267" s="30"/>
      <c r="BM267" s="30"/>
      <c r="BN267" s="30"/>
      <c r="BO267" s="30"/>
      <c r="BP267" s="22" t="s">
        <v>5084</v>
      </c>
      <c r="BQ267" s="596" t="s">
        <v>3661</v>
      </c>
      <c r="BR267" s="596" t="s">
        <v>3662</v>
      </c>
      <c r="BS267" s="30" t="s">
        <v>5085</v>
      </c>
      <c r="BT267" s="22" t="s">
        <v>4854</v>
      </c>
      <c r="BU267" s="30" t="s">
        <v>5086</v>
      </c>
      <c r="BV267" s="22" t="s">
        <v>4854</v>
      </c>
      <c r="BW267" s="22" t="s">
        <v>5087</v>
      </c>
      <c r="BX267" s="22" t="s">
        <v>4854</v>
      </c>
      <c r="BY267" s="22"/>
      <c r="BZ267" s="22"/>
      <c r="CA267" s="22"/>
      <c r="CB267" s="22"/>
      <c r="CC267" s="22"/>
      <c r="CD267" s="30"/>
      <c r="CE267" s="30"/>
      <c r="CF267" s="30"/>
      <c r="CG267" s="30" t="s">
        <v>4757</v>
      </c>
      <c r="CH267" s="22"/>
      <c r="CI267" s="22" t="s">
        <v>5088</v>
      </c>
      <c r="CJ267" s="878"/>
    </row>
    <row r="268" spans="1:91" ht="48">
      <c r="A268" s="22">
        <v>16</v>
      </c>
      <c r="B268" s="602" t="s">
        <v>4847</v>
      </c>
      <c r="C268" s="596" t="s">
        <v>5089</v>
      </c>
      <c r="D268" s="21" t="s">
        <v>5090</v>
      </c>
      <c r="E268" s="22" t="s">
        <v>101</v>
      </c>
      <c r="F268" s="22">
        <v>2024</v>
      </c>
      <c r="G268" s="22">
        <v>2024</v>
      </c>
      <c r="H268" s="22">
        <v>7</v>
      </c>
      <c r="I268" s="22" t="s">
        <v>3685</v>
      </c>
      <c r="J268" s="603">
        <v>7200000</v>
      </c>
      <c r="K268" s="22" t="s">
        <v>4734</v>
      </c>
      <c r="L268" s="22">
        <v>3</v>
      </c>
      <c r="M268" s="22" t="s">
        <v>3693</v>
      </c>
      <c r="N268" s="22" t="s">
        <v>9</v>
      </c>
      <c r="O268" s="22" t="s">
        <v>3686</v>
      </c>
      <c r="P268" s="22" t="s">
        <v>4392</v>
      </c>
      <c r="Q268" s="22">
        <v>6680615</v>
      </c>
      <c r="R268" s="22" t="s">
        <v>112</v>
      </c>
      <c r="S268" s="564" t="s">
        <v>2769</v>
      </c>
      <c r="T268" s="915">
        <f>J268/3</f>
        <v>2400000</v>
      </c>
      <c r="U268" s="22" t="s">
        <v>4975</v>
      </c>
      <c r="V268" s="22" t="s">
        <v>176</v>
      </c>
      <c r="W268" s="22"/>
      <c r="X268" s="22" t="s">
        <v>3694</v>
      </c>
      <c r="Y268" s="22" t="s">
        <v>4722</v>
      </c>
      <c r="Z268" s="22">
        <v>1093</v>
      </c>
      <c r="AA268" s="370" t="s">
        <v>4736</v>
      </c>
      <c r="AB268" s="22">
        <v>6680625</v>
      </c>
      <c r="AC268" s="22" t="s">
        <v>2070</v>
      </c>
      <c r="AD268" s="22" t="s">
        <v>4887</v>
      </c>
      <c r="AE268" s="915">
        <f>T268</f>
        <v>2400000</v>
      </c>
      <c r="AF268" s="22" t="s">
        <v>4975</v>
      </c>
      <c r="AG268" s="22"/>
      <c r="AH268" s="22"/>
      <c r="AI268" s="22" t="s">
        <v>3694</v>
      </c>
      <c r="AJ268" s="22" t="s">
        <v>4734</v>
      </c>
      <c r="AK268" s="22">
        <v>6786182</v>
      </c>
      <c r="AL268" s="584" t="s">
        <v>2759</v>
      </c>
      <c r="AM268" s="22" t="s">
        <v>5091</v>
      </c>
      <c r="AN268" s="915">
        <f>T268</f>
        <v>2400000</v>
      </c>
      <c r="AO268" s="22" t="s">
        <v>4975</v>
      </c>
      <c r="AP268" s="22"/>
      <c r="AQ268" s="22"/>
      <c r="AR268" s="22" t="s">
        <v>3694</v>
      </c>
      <c r="AS268" s="22" t="s">
        <v>4734</v>
      </c>
      <c r="AT268" s="22"/>
      <c r="AU268" s="22"/>
      <c r="AV268" s="22"/>
      <c r="AW268" s="808"/>
      <c r="AX268" s="22"/>
      <c r="AY268" s="22"/>
      <c r="AZ268" s="22"/>
      <c r="BA268" s="22"/>
      <c r="BB268" s="22"/>
      <c r="BC268" s="22"/>
      <c r="BD268" s="22"/>
      <c r="BE268" s="808"/>
      <c r="BF268" s="30"/>
      <c r="BG268" s="30"/>
      <c r="BH268" s="30"/>
      <c r="BI268" s="30"/>
      <c r="BJ268" s="30"/>
      <c r="BK268" s="30"/>
      <c r="BL268" s="30"/>
      <c r="BM268" s="30"/>
      <c r="BN268" s="30"/>
      <c r="BO268" s="30"/>
      <c r="BP268" s="22">
        <v>9</v>
      </c>
      <c r="BQ268" s="596" t="s">
        <v>3661</v>
      </c>
      <c r="BR268" s="22"/>
      <c r="BS268" s="30" t="s">
        <v>5092</v>
      </c>
      <c r="BT268" s="22"/>
      <c r="BU268" s="30" t="s">
        <v>5093</v>
      </c>
      <c r="BV268" s="22" t="s">
        <v>4889</v>
      </c>
      <c r="BW268" s="22" t="s">
        <v>5094</v>
      </c>
      <c r="BX268" s="22" t="s">
        <v>4889</v>
      </c>
      <c r="BY268" s="22"/>
      <c r="BZ268" s="22"/>
      <c r="CA268" s="22"/>
      <c r="CB268" s="22"/>
      <c r="CC268" s="22"/>
      <c r="CD268" s="30"/>
      <c r="CE268" s="30"/>
      <c r="CF268" s="30"/>
      <c r="CG268" s="30" t="s">
        <v>4892</v>
      </c>
      <c r="CH268" s="22"/>
      <c r="CI268" s="22"/>
      <c r="CJ268" s="44"/>
    </row>
    <row r="269" spans="1:91" ht="60">
      <c r="A269" s="22">
        <v>29</v>
      </c>
      <c r="B269" s="1109" t="s">
        <v>4847</v>
      </c>
      <c r="C269" s="1010" t="s">
        <v>5095</v>
      </c>
      <c r="D269" s="36" t="s">
        <v>5096</v>
      </c>
      <c r="E269" s="32" t="s">
        <v>101</v>
      </c>
      <c r="F269" s="32">
        <v>2024</v>
      </c>
      <c r="G269" s="32">
        <v>2024</v>
      </c>
      <c r="H269" s="32">
        <v>7</v>
      </c>
      <c r="I269" s="32" t="s">
        <v>4875</v>
      </c>
      <c r="J269" s="1110">
        <v>6750000</v>
      </c>
      <c r="K269" s="32" t="s">
        <v>4734</v>
      </c>
      <c r="L269" s="32">
        <v>2</v>
      </c>
      <c r="M269" s="32" t="s">
        <v>3693</v>
      </c>
      <c r="N269" s="32" t="s">
        <v>9</v>
      </c>
      <c r="O269" s="32" t="s">
        <v>3686</v>
      </c>
      <c r="P269" s="32" t="s">
        <v>4392</v>
      </c>
      <c r="Q269" s="32">
        <v>6879158</v>
      </c>
      <c r="R269" s="32" t="s">
        <v>106</v>
      </c>
      <c r="S269" s="1111" t="s">
        <v>2828</v>
      </c>
      <c r="T269" s="1112">
        <f>J269/3</f>
        <v>2250000</v>
      </c>
      <c r="U269" s="32" t="s">
        <v>4936</v>
      </c>
      <c r="V269" s="32"/>
      <c r="W269" s="32"/>
      <c r="X269" s="32" t="s">
        <v>4746</v>
      </c>
      <c r="Y269" s="32" t="s">
        <v>4722</v>
      </c>
      <c r="Z269" s="32">
        <v>1093</v>
      </c>
      <c r="AA269" s="1113" t="s">
        <v>4736</v>
      </c>
      <c r="AB269" s="32">
        <v>6795859</v>
      </c>
      <c r="AC269" s="32" t="s">
        <v>1960</v>
      </c>
      <c r="AD269" s="32" t="s">
        <v>2344</v>
      </c>
      <c r="AE269" s="1112">
        <f>T269</f>
        <v>2250000</v>
      </c>
      <c r="AF269" s="32" t="s">
        <v>4936</v>
      </c>
      <c r="AG269" s="32"/>
      <c r="AH269" s="32"/>
      <c r="AI269" s="32" t="s">
        <v>4746</v>
      </c>
      <c r="AJ269" s="32" t="s">
        <v>4734</v>
      </c>
      <c r="AK269" s="32">
        <v>6658545</v>
      </c>
      <c r="AL269" s="1114" t="s">
        <v>1272</v>
      </c>
      <c r="AM269" s="32" t="s">
        <v>4898</v>
      </c>
      <c r="AN269" s="1112">
        <f>T269</f>
        <v>2250000</v>
      </c>
      <c r="AO269" s="32" t="s">
        <v>197</v>
      </c>
      <c r="AP269" s="32"/>
      <c r="AQ269" s="32"/>
      <c r="AR269" s="32" t="s">
        <v>4746</v>
      </c>
      <c r="AS269" s="32" t="s">
        <v>4734</v>
      </c>
      <c r="AT269" s="32"/>
      <c r="AU269" s="32"/>
      <c r="AV269" s="32"/>
      <c r="AW269" s="1115"/>
      <c r="AX269" s="32"/>
      <c r="AY269" s="32"/>
      <c r="AZ269" s="32"/>
      <c r="BA269" s="32"/>
      <c r="BB269" s="32"/>
      <c r="BC269" s="32"/>
      <c r="BD269" s="32"/>
      <c r="BE269" s="1115"/>
      <c r="BF269" s="31"/>
      <c r="BG269" s="31"/>
      <c r="BH269" s="31"/>
      <c r="BI269" s="31"/>
      <c r="BJ269" s="31"/>
      <c r="BK269" s="31"/>
      <c r="BL269" s="31"/>
      <c r="BM269" s="31"/>
      <c r="BN269" s="31"/>
      <c r="BO269" s="31"/>
      <c r="BP269" s="32" t="s">
        <v>5097</v>
      </c>
      <c r="BQ269" s="1010" t="s">
        <v>3661</v>
      </c>
      <c r="BR269" s="1010" t="s">
        <v>3662</v>
      </c>
      <c r="BS269" s="31" t="s">
        <v>5098</v>
      </c>
      <c r="BT269" s="32" t="s">
        <v>4900</v>
      </c>
      <c r="BU269" s="31" t="s">
        <v>5099</v>
      </c>
      <c r="BV269" s="32" t="s">
        <v>4900</v>
      </c>
      <c r="BW269" s="32" t="s">
        <v>5100</v>
      </c>
      <c r="BX269" s="32" t="s">
        <v>4900</v>
      </c>
      <c r="BY269" s="32"/>
      <c r="BZ269" s="32"/>
      <c r="CA269" s="32"/>
      <c r="CB269" s="32"/>
      <c r="CC269" s="32"/>
      <c r="CD269" s="31"/>
      <c r="CE269" s="31"/>
      <c r="CF269" s="31"/>
      <c r="CG269" s="31" t="s">
        <v>4757</v>
      </c>
      <c r="CH269" s="32"/>
      <c r="CI269" s="32" t="s">
        <v>4072</v>
      </c>
      <c r="CJ269" s="44"/>
    </row>
    <row r="270" spans="1:91" ht="72.75" customHeight="1">
      <c r="A270" s="22">
        <v>3</v>
      </c>
      <c r="B270" s="602" t="s">
        <v>4847</v>
      </c>
      <c r="C270" s="596" t="s">
        <v>5101</v>
      </c>
      <c r="D270" s="21" t="s">
        <v>5102</v>
      </c>
      <c r="E270" s="22" t="s">
        <v>101</v>
      </c>
      <c r="F270" s="32">
        <v>2024</v>
      </c>
      <c r="G270" s="22">
        <v>2024</v>
      </c>
      <c r="H270" s="22">
        <v>7</v>
      </c>
      <c r="I270" s="22" t="s">
        <v>5103</v>
      </c>
      <c r="J270" s="603">
        <v>6003000</v>
      </c>
      <c r="K270" s="22" t="s">
        <v>4734</v>
      </c>
      <c r="L270" s="22">
        <v>3</v>
      </c>
      <c r="M270" s="22" t="s">
        <v>3693</v>
      </c>
      <c r="N270" s="22" t="s">
        <v>9</v>
      </c>
      <c r="O270" s="22" t="s">
        <v>3686</v>
      </c>
      <c r="P270" s="22" t="s">
        <v>4392</v>
      </c>
      <c r="Q270" s="22">
        <v>6679083</v>
      </c>
      <c r="R270" s="22" t="s">
        <v>116</v>
      </c>
      <c r="S270" s="564" t="s">
        <v>2580</v>
      </c>
      <c r="T270" s="915">
        <f>J270/3</f>
        <v>2001000</v>
      </c>
      <c r="U270" s="22" t="s">
        <v>4911</v>
      </c>
      <c r="V270" s="22"/>
      <c r="W270" s="22"/>
      <c r="X270" s="22" t="s">
        <v>4737</v>
      </c>
      <c r="Y270" s="22" t="s">
        <v>4722</v>
      </c>
      <c r="Z270" s="22">
        <v>1093</v>
      </c>
      <c r="AA270" s="370" t="s">
        <v>4736</v>
      </c>
      <c r="AB270" s="22">
        <v>6681205</v>
      </c>
      <c r="AC270" s="22" t="s">
        <v>1993</v>
      </c>
      <c r="AD270" s="22" t="s">
        <v>5104</v>
      </c>
      <c r="AE270" s="915">
        <f>T270</f>
        <v>2001000</v>
      </c>
      <c r="AF270" s="22" t="s">
        <v>179</v>
      </c>
      <c r="AG270" s="22"/>
      <c r="AH270" s="22"/>
      <c r="AI270" s="22" t="s">
        <v>4737</v>
      </c>
      <c r="AJ270" s="22" t="s">
        <v>4734</v>
      </c>
      <c r="AK270" s="22">
        <v>6680680</v>
      </c>
      <c r="AL270" s="584" t="s">
        <v>1247</v>
      </c>
      <c r="AM270" s="22" t="s">
        <v>5105</v>
      </c>
      <c r="AN270" s="915">
        <f>T270</f>
        <v>2001000</v>
      </c>
      <c r="AO270" s="22" t="s">
        <v>179</v>
      </c>
      <c r="AP270" s="22"/>
      <c r="AQ270" s="22"/>
      <c r="AR270" s="22" t="s">
        <v>4737</v>
      </c>
      <c r="AS270" s="22" t="s">
        <v>4734</v>
      </c>
      <c r="AT270" s="22"/>
      <c r="AU270" s="22"/>
      <c r="AV270" s="22"/>
      <c r="AW270" s="808"/>
      <c r="AX270" s="22"/>
      <c r="AY270" s="22"/>
      <c r="AZ270" s="22"/>
      <c r="BA270" s="22"/>
      <c r="BB270" s="22"/>
      <c r="BC270" s="22"/>
      <c r="BD270" s="22"/>
      <c r="BE270" s="808"/>
      <c r="BF270" s="30"/>
      <c r="BG270" s="30"/>
      <c r="BH270" s="30"/>
      <c r="BI270" s="30"/>
      <c r="BJ270" s="30"/>
      <c r="BK270" s="30"/>
      <c r="BL270" s="30"/>
      <c r="BM270" s="30"/>
      <c r="BN270" s="30"/>
      <c r="BO270" s="30"/>
      <c r="BP270" s="22">
        <v>9</v>
      </c>
      <c r="BQ270" s="596" t="s">
        <v>3661</v>
      </c>
      <c r="BR270" s="596" t="s">
        <v>3662</v>
      </c>
      <c r="BS270" s="30" t="s">
        <v>5106</v>
      </c>
      <c r="BT270" s="22" t="s">
        <v>5037</v>
      </c>
      <c r="BU270" s="30" t="s">
        <v>5107</v>
      </c>
      <c r="BV270" s="22" t="s">
        <v>5037</v>
      </c>
      <c r="BW270" s="22" t="s">
        <v>5003</v>
      </c>
      <c r="BX270" s="22" t="s">
        <v>5037</v>
      </c>
      <c r="BY270" s="22"/>
      <c r="BZ270" s="22"/>
      <c r="CA270" s="22"/>
      <c r="CB270" s="22"/>
      <c r="CC270" s="22"/>
      <c r="CD270" s="30"/>
      <c r="CE270" s="30"/>
      <c r="CF270" s="30"/>
      <c r="CG270" s="30" t="s">
        <v>4757</v>
      </c>
      <c r="CH270" s="22"/>
      <c r="CI270" s="22"/>
      <c r="CJ270" s="44"/>
    </row>
    <row r="271" spans="1:91" ht="72.75" customHeight="1">
      <c r="A271" s="22">
        <v>38</v>
      </c>
      <c r="B271" s="602" t="s">
        <v>5108</v>
      </c>
      <c r="C271" s="596" t="s">
        <v>5109</v>
      </c>
      <c r="D271" s="21" t="s">
        <v>5110</v>
      </c>
      <c r="E271" s="22" t="s">
        <v>129</v>
      </c>
      <c r="F271" s="32">
        <v>2024</v>
      </c>
      <c r="G271" s="22">
        <v>2024</v>
      </c>
      <c r="H271" s="22">
        <v>6</v>
      </c>
      <c r="I271" s="22" t="s">
        <v>3685</v>
      </c>
      <c r="J271" s="603">
        <v>0</v>
      </c>
      <c r="K271" s="22" t="s">
        <v>4734</v>
      </c>
      <c r="L271" s="22">
        <v>1</v>
      </c>
      <c r="M271" s="22" t="s">
        <v>4084</v>
      </c>
      <c r="N271" s="22" t="s">
        <v>9</v>
      </c>
      <c r="O271" s="22" t="s">
        <v>3686</v>
      </c>
      <c r="P271" s="22" t="s">
        <v>4392</v>
      </c>
      <c r="Q271" s="22">
        <v>6099359</v>
      </c>
      <c r="R271" s="22" t="s">
        <v>98</v>
      </c>
      <c r="S271" s="584" t="s">
        <v>1265</v>
      </c>
      <c r="T271" s="915">
        <v>0</v>
      </c>
      <c r="U271" s="22" t="s">
        <v>4966</v>
      </c>
      <c r="V271" s="22"/>
      <c r="W271" s="22"/>
      <c r="X271" s="22" t="s">
        <v>4746</v>
      </c>
      <c r="Y271" s="22" t="s">
        <v>4722</v>
      </c>
      <c r="Z271" s="22">
        <v>1093</v>
      </c>
      <c r="AA271" s="370" t="s">
        <v>4736</v>
      </c>
      <c r="AB271" s="22">
        <v>6764236</v>
      </c>
      <c r="AC271" s="22" t="s">
        <v>1972</v>
      </c>
      <c r="AD271" s="22" t="s">
        <v>5111</v>
      </c>
      <c r="AE271" s="915"/>
      <c r="AF271" s="22" t="s">
        <v>4966</v>
      </c>
      <c r="AG271" s="22"/>
      <c r="AH271" s="22"/>
      <c r="AI271" s="22" t="s">
        <v>4746</v>
      </c>
      <c r="AJ271" s="22" t="s">
        <v>4734</v>
      </c>
      <c r="AK271" s="22">
        <v>6839500</v>
      </c>
      <c r="AL271" s="584" t="s">
        <v>2959</v>
      </c>
      <c r="AM271" s="22" t="s">
        <v>3576</v>
      </c>
      <c r="AN271" s="915"/>
      <c r="AO271" s="22" t="s">
        <v>4850</v>
      </c>
      <c r="AP271" s="22"/>
      <c r="AQ271" s="22"/>
      <c r="AR271" s="22" t="s">
        <v>4737</v>
      </c>
      <c r="AS271" s="22" t="s">
        <v>4734</v>
      </c>
      <c r="AT271" s="22">
        <v>6680648</v>
      </c>
      <c r="AU271" s="22" t="s">
        <v>1324</v>
      </c>
      <c r="AV271" s="22" t="s">
        <v>5112</v>
      </c>
      <c r="AW271" s="808"/>
      <c r="AX271" s="22" t="s">
        <v>217</v>
      </c>
      <c r="AY271" s="22"/>
      <c r="AZ271" s="22" t="s">
        <v>4746</v>
      </c>
      <c r="BA271" s="22" t="s">
        <v>4734</v>
      </c>
      <c r="BB271" s="22"/>
      <c r="BC271" s="22"/>
      <c r="BD271" s="22"/>
      <c r="BE271" s="808"/>
      <c r="BF271" s="30"/>
      <c r="BG271" s="30"/>
      <c r="BH271" s="30"/>
      <c r="BI271" s="30"/>
      <c r="BJ271" s="30"/>
      <c r="BK271" s="30"/>
      <c r="BL271" s="30"/>
      <c r="BM271" s="30"/>
      <c r="BN271" s="30"/>
      <c r="BO271" s="30"/>
      <c r="BP271" s="22">
        <v>4</v>
      </c>
      <c r="BQ271" s="596" t="s">
        <v>5113</v>
      </c>
      <c r="BR271" s="22"/>
      <c r="BS271" s="30"/>
      <c r="BT271" s="22"/>
      <c r="BU271" s="30"/>
      <c r="BV271" s="22"/>
      <c r="BW271" s="22"/>
      <c r="BX271" s="22"/>
      <c r="BY271" s="22"/>
      <c r="BZ271" s="22"/>
      <c r="CA271" s="22"/>
      <c r="CB271" s="22"/>
      <c r="CC271" s="22"/>
      <c r="CD271" s="30"/>
      <c r="CE271" s="30"/>
      <c r="CF271" s="30"/>
      <c r="CG271" s="30" t="s">
        <v>3399</v>
      </c>
      <c r="CH271" s="22"/>
      <c r="CI271" s="22"/>
      <c r="CJ271" s="44"/>
    </row>
    <row r="272" spans="1:91" ht="72.75" customHeight="1">
      <c r="A272" s="22">
        <v>39</v>
      </c>
      <c r="B272" s="602" t="s">
        <v>5108</v>
      </c>
      <c r="C272" s="596" t="s">
        <v>5114</v>
      </c>
      <c r="D272" s="21" t="s">
        <v>5115</v>
      </c>
      <c r="E272" s="22" t="s">
        <v>129</v>
      </c>
      <c r="F272" s="32">
        <v>2024</v>
      </c>
      <c r="G272" s="22">
        <v>2024</v>
      </c>
      <c r="H272" s="22">
        <v>6</v>
      </c>
      <c r="I272" s="22" t="s">
        <v>3685</v>
      </c>
      <c r="J272" s="603">
        <v>0</v>
      </c>
      <c r="K272" s="22" t="s">
        <v>4734</v>
      </c>
      <c r="L272" s="22">
        <v>1</v>
      </c>
      <c r="M272" s="22" t="s">
        <v>4084</v>
      </c>
      <c r="N272" s="22" t="s">
        <v>9</v>
      </c>
      <c r="O272" s="22" t="s">
        <v>3686</v>
      </c>
      <c r="P272" s="22" t="s">
        <v>4392</v>
      </c>
      <c r="Q272" s="22">
        <v>6099359</v>
      </c>
      <c r="R272" s="22" t="s">
        <v>98</v>
      </c>
      <c r="S272" s="584" t="s">
        <v>1265</v>
      </c>
      <c r="T272" s="915">
        <v>0</v>
      </c>
      <c r="U272" s="22" t="s">
        <v>217</v>
      </c>
      <c r="V272" s="22"/>
      <c r="W272" s="22"/>
      <c r="X272" s="22" t="s">
        <v>4746</v>
      </c>
      <c r="Y272" s="22" t="s">
        <v>4722</v>
      </c>
      <c r="Z272" s="22">
        <v>1093</v>
      </c>
      <c r="AA272" s="370" t="s">
        <v>4736</v>
      </c>
      <c r="AB272" s="22">
        <v>6859382</v>
      </c>
      <c r="AC272" s="564" t="s">
        <v>2631</v>
      </c>
      <c r="AD272" s="22" t="s">
        <v>3534</v>
      </c>
      <c r="AE272" s="915"/>
      <c r="AF272" s="22" t="s">
        <v>217</v>
      </c>
      <c r="AG272" s="22"/>
      <c r="AH272" s="22"/>
      <c r="AI272" s="22" t="s">
        <v>4746</v>
      </c>
      <c r="AJ272" s="22" t="s">
        <v>4734</v>
      </c>
      <c r="AK272" s="22">
        <v>6833034</v>
      </c>
      <c r="AL272" s="584" t="s">
        <v>2310</v>
      </c>
      <c r="AM272" s="22" t="s">
        <v>3549</v>
      </c>
      <c r="AN272" s="915"/>
      <c r="AO272" s="22" t="s">
        <v>217</v>
      </c>
      <c r="AP272" s="22"/>
      <c r="AQ272" s="22"/>
      <c r="AR272" s="22" t="s">
        <v>4746</v>
      </c>
      <c r="AS272" s="22" t="s">
        <v>4734</v>
      </c>
      <c r="AT272" s="22"/>
      <c r="AU272" s="22"/>
      <c r="AV272" s="22"/>
      <c r="AW272" s="808"/>
      <c r="AX272" s="22"/>
      <c r="AY272" s="22"/>
      <c r="AZ272" s="22"/>
      <c r="BA272" s="22"/>
      <c r="BB272" s="22"/>
      <c r="BC272" s="22"/>
      <c r="BD272" s="22"/>
      <c r="BE272" s="808"/>
      <c r="BF272" s="30"/>
      <c r="BG272" s="30"/>
      <c r="BH272" s="30"/>
      <c r="BI272" s="30"/>
      <c r="BJ272" s="30"/>
      <c r="BK272" s="30"/>
      <c r="BL272" s="30"/>
      <c r="BM272" s="30"/>
      <c r="BN272" s="30"/>
      <c r="BO272" s="30"/>
      <c r="BP272" s="22">
        <v>4</v>
      </c>
      <c r="BQ272" s="596" t="s">
        <v>5116</v>
      </c>
      <c r="BR272" s="22"/>
      <c r="BS272" s="30"/>
      <c r="BT272" s="22"/>
      <c r="BU272" s="30"/>
      <c r="BV272" s="22"/>
      <c r="BW272" s="22"/>
      <c r="BX272" s="22"/>
      <c r="BY272" s="22"/>
      <c r="BZ272" s="22"/>
      <c r="CA272" s="22"/>
      <c r="CB272" s="22"/>
      <c r="CC272" s="22"/>
      <c r="CD272" s="30"/>
      <c r="CE272" s="30"/>
      <c r="CF272" s="30"/>
      <c r="CG272" s="30" t="s">
        <v>3399</v>
      </c>
      <c r="CH272" s="22"/>
      <c r="CI272" s="22"/>
      <c r="CJ272" s="44"/>
    </row>
    <row r="273" spans="1:88" ht="72">
      <c r="A273" s="22">
        <v>40</v>
      </c>
      <c r="B273" s="602" t="s">
        <v>5108</v>
      </c>
      <c r="C273" s="596" t="s">
        <v>5117</v>
      </c>
      <c r="D273" s="21" t="s">
        <v>5118</v>
      </c>
      <c r="E273" s="22" t="s">
        <v>129</v>
      </c>
      <c r="F273" s="32">
        <v>2024</v>
      </c>
      <c r="G273" s="22">
        <v>2024</v>
      </c>
      <c r="H273" s="22">
        <v>6</v>
      </c>
      <c r="I273" s="22" t="s">
        <v>3685</v>
      </c>
      <c r="J273" s="603">
        <v>0</v>
      </c>
      <c r="K273" s="22" t="s">
        <v>4734</v>
      </c>
      <c r="L273" s="22">
        <v>1</v>
      </c>
      <c r="M273" s="22" t="s">
        <v>4084</v>
      </c>
      <c r="N273" s="22" t="s">
        <v>9</v>
      </c>
      <c r="O273" s="22" t="s">
        <v>3686</v>
      </c>
      <c r="P273" s="22" t="s">
        <v>4392</v>
      </c>
      <c r="Q273" s="22">
        <v>6682794</v>
      </c>
      <c r="R273" s="22" t="s">
        <v>5119</v>
      </c>
      <c r="S273" s="564" t="s">
        <v>2032</v>
      </c>
      <c r="T273" s="915">
        <v>0</v>
      </c>
      <c r="U273" s="22" t="s">
        <v>169</v>
      </c>
      <c r="V273" s="22"/>
      <c r="W273" s="22"/>
      <c r="X273" s="22" t="s">
        <v>3694</v>
      </c>
      <c r="Y273" s="22" t="s">
        <v>4722</v>
      </c>
      <c r="Z273" s="22">
        <v>1093</v>
      </c>
      <c r="AA273" s="370" t="s">
        <v>4736</v>
      </c>
      <c r="AB273" s="22">
        <v>6680651</v>
      </c>
      <c r="AC273" s="564" t="s">
        <v>1304</v>
      </c>
      <c r="AD273" s="22" t="s">
        <v>3354</v>
      </c>
      <c r="AE273" s="915"/>
      <c r="AF273" s="22" t="s">
        <v>4789</v>
      </c>
      <c r="AG273" s="22"/>
      <c r="AH273" s="22"/>
      <c r="AI273" s="22" t="s">
        <v>3694</v>
      </c>
      <c r="AJ273" s="22" t="s">
        <v>4734</v>
      </c>
      <c r="AK273" s="22"/>
      <c r="AL273" s="584"/>
      <c r="AM273" s="22"/>
      <c r="AN273" s="915"/>
      <c r="AO273" s="22"/>
      <c r="AP273" s="22"/>
      <c r="AQ273" s="22"/>
      <c r="AR273" s="22"/>
      <c r="AS273" s="22"/>
      <c r="AT273" s="22"/>
      <c r="AU273" s="22"/>
      <c r="AV273" s="22"/>
      <c r="AW273" s="808"/>
      <c r="AX273" s="22"/>
      <c r="AY273" s="22"/>
      <c r="AZ273" s="22"/>
      <c r="BA273" s="22"/>
      <c r="BB273" s="22"/>
      <c r="BC273" s="22"/>
      <c r="BD273" s="22"/>
      <c r="BE273" s="808"/>
      <c r="BF273" s="30"/>
      <c r="BG273" s="30"/>
      <c r="BH273" s="30"/>
      <c r="BI273" s="30"/>
      <c r="BJ273" s="30"/>
      <c r="BK273" s="30"/>
      <c r="BL273" s="30"/>
      <c r="BM273" s="30"/>
      <c r="BN273" s="30"/>
      <c r="BO273" s="30"/>
      <c r="BP273" s="22">
        <v>9</v>
      </c>
      <c r="BQ273" s="596" t="s">
        <v>5120</v>
      </c>
      <c r="BR273" s="22"/>
      <c r="BS273" s="30"/>
      <c r="BT273" s="22"/>
      <c r="BU273" s="30"/>
      <c r="BV273" s="22"/>
      <c r="BW273" s="22"/>
      <c r="BX273" s="22"/>
      <c r="BY273" s="22"/>
      <c r="BZ273" s="22"/>
      <c r="CA273" s="22"/>
      <c r="CB273" s="22"/>
      <c r="CC273" s="22"/>
      <c r="CD273" s="30"/>
      <c r="CE273" s="30"/>
      <c r="CF273" s="30"/>
      <c r="CG273" s="30" t="s">
        <v>3399</v>
      </c>
      <c r="CH273" s="22"/>
      <c r="CI273" s="22"/>
      <c r="CJ273" s="44"/>
    </row>
    <row r="274" spans="1:88" s="1154" customFormat="1">
      <c r="A274" s="1131"/>
      <c r="B274" s="1149"/>
      <c r="C274" s="1150"/>
      <c r="D274" s="1133"/>
      <c r="E274" s="1131"/>
      <c r="F274" s="1131"/>
      <c r="G274" s="1131"/>
      <c r="H274" s="1131"/>
      <c r="I274" s="1134"/>
      <c r="J274" s="1135"/>
      <c r="K274" s="1151"/>
      <c r="L274" s="1131"/>
      <c r="M274" s="1131"/>
      <c r="N274" s="1131"/>
      <c r="O274" s="1131"/>
      <c r="P274" s="1131"/>
      <c r="Q274" s="1138"/>
      <c r="R274" s="1131"/>
      <c r="S274" s="1141"/>
      <c r="T274" s="1140"/>
      <c r="U274" s="1131"/>
      <c r="V274" s="1131"/>
      <c r="W274" s="1131"/>
      <c r="X274" s="1131"/>
      <c r="Y274" s="1131"/>
      <c r="Z274" s="1131"/>
      <c r="AA274" s="1146"/>
      <c r="AB274" s="1138"/>
      <c r="AC274" s="1138"/>
      <c r="AD274" s="1131"/>
      <c r="AE274" s="1140"/>
      <c r="AF274" s="1131"/>
      <c r="AG274" s="1131"/>
      <c r="AH274" s="1131"/>
      <c r="AI274" s="1131"/>
      <c r="AJ274" s="1131"/>
      <c r="AK274" s="1138"/>
      <c r="AL274" s="1141"/>
      <c r="AM274" s="1131"/>
      <c r="AN274" s="1140"/>
      <c r="AO274" s="1132"/>
      <c r="AP274" s="1132"/>
      <c r="AQ274" s="1132"/>
      <c r="AR274" s="1132"/>
      <c r="AS274" s="1132"/>
      <c r="AT274" s="1132"/>
      <c r="AU274" s="1132"/>
      <c r="AV274" s="1132"/>
      <c r="AW274" s="1142"/>
      <c r="AX274" s="1132"/>
      <c r="AY274" s="1132"/>
      <c r="AZ274" s="1132"/>
      <c r="BA274" s="1132"/>
      <c r="BB274" s="1132"/>
      <c r="BC274" s="1132"/>
      <c r="BD274" s="1132"/>
      <c r="BE274" s="1142"/>
      <c r="BF274" s="1132"/>
      <c r="BG274" s="1132"/>
      <c r="BH274" s="1132"/>
      <c r="BI274" s="1132"/>
      <c r="BJ274" s="1132"/>
      <c r="BK274" s="1132"/>
      <c r="BL274" s="1152"/>
      <c r="BM274" s="1152"/>
      <c r="BN274" s="1152"/>
      <c r="BO274" s="1152"/>
      <c r="BP274" s="1152"/>
      <c r="BQ274" s="1150"/>
      <c r="BR274" s="1131"/>
      <c r="BS274" s="1132"/>
      <c r="BT274" s="1152"/>
      <c r="BU274" s="1132"/>
      <c r="BV274" s="1152"/>
      <c r="BW274" s="1152"/>
      <c r="BX274" s="1152"/>
      <c r="BY274" s="1152"/>
      <c r="BZ274" s="1152"/>
      <c r="CA274" s="1152"/>
      <c r="CB274" s="1152"/>
      <c r="CC274" s="1152"/>
      <c r="CD274" s="1152"/>
      <c r="CE274" s="1152"/>
      <c r="CF274" s="1152"/>
      <c r="CG274" s="1132"/>
      <c r="CH274" s="1152"/>
      <c r="CI274" s="1152"/>
      <c r="CJ274" s="1153"/>
    </row>
    <row r="275" spans="1:88" ht="93" customHeight="1">
      <c r="A275" s="22">
        <v>1</v>
      </c>
      <c r="B275" s="602"/>
      <c r="C275" s="596" t="s">
        <v>5121</v>
      </c>
      <c r="D275" s="282" t="s">
        <v>5122</v>
      </c>
      <c r="E275" s="22" t="s">
        <v>135</v>
      </c>
      <c r="F275" s="22">
        <v>2025</v>
      </c>
      <c r="G275" s="22">
        <v>2025</v>
      </c>
      <c r="H275" s="22">
        <v>12</v>
      </c>
      <c r="I275" s="230" t="s">
        <v>5123</v>
      </c>
      <c r="J275" s="603">
        <v>30000000</v>
      </c>
      <c r="K275" s="914" t="s">
        <v>5124</v>
      </c>
      <c r="L275" s="230" t="s">
        <v>5125</v>
      </c>
      <c r="M275" s="22" t="s">
        <v>5126</v>
      </c>
      <c r="N275" s="22" t="s">
        <v>9</v>
      </c>
      <c r="O275" s="22" t="s">
        <v>5127</v>
      </c>
      <c r="P275" s="22" t="s">
        <v>5128</v>
      </c>
      <c r="Q275" s="563"/>
      <c r="R275" s="230" t="s">
        <v>3515</v>
      </c>
      <c r="S275" s="584"/>
      <c r="T275" s="915">
        <f>Table32[[#This Row],[Dana Disetujui]]</f>
        <v>30000000</v>
      </c>
      <c r="U275" s="22" t="s">
        <v>4876</v>
      </c>
      <c r="V275" s="22"/>
      <c r="W275" s="22"/>
      <c r="X275" s="22" t="s">
        <v>5129</v>
      </c>
      <c r="Y275" s="22" t="s">
        <v>4722</v>
      </c>
      <c r="Z275" s="22"/>
      <c r="AA275" s="370"/>
      <c r="AB275" s="563"/>
      <c r="AC275" s="563"/>
      <c r="AD275" s="230" t="s">
        <v>3533</v>
      </c>
      <c r="AE275" s="915">
        <f>Table32[[#This Row],[Dana Disetujui]]</f>
        <v>30000000</v>
      </c>
      <c r="AF275" s="22" t="s">
        <v>4876</v>
      </c>
      <c r="AG275" s="22"/>
      <c r="AH275" s="22"/>
      <c r="AI275" s="22" t="s">
        <v>5129</v>
      </c>
      <c r="AJ275" s="22" t="s">
        <v>4722</v>
      </c>
      <c r="AK275" s="563"/>
      <c r="AL275" s="584"/>
      <c r="AM275" s="230" t="s">
        <v>4208</v>
      </c>
      <c r="AN275" s="915"/>
      <c r="AO275" s="30"/>
      <c r="AP275" s="30"/>
      <c r="AQ275" s="30"/>
      <c r="AR275" s="22" t="s">
        <v>5129</v>
      </c>
      <c r="AS275" s="22" t="s">
        <v>4722</v>
      </c>
      <c r="AT275" s="30"/>
      <c r="AU275" s="30"/>
      <c r="AV275" s="30"/>
      <c r="AW275" s="808"/>
      <c r="AX275" s="30"/>
      <c r="AY275" s="30"/>
      <c r="AZ275" s="30"/>
      <c r="BA275" s="30"/>
      <c r="BB275" s="30"/>
      <c r="BC275" s="30"/>
      <c r="BD275" s="30"/>
      <c r="BE275" s="808"/>
      <c r="BF275" s="30"/>
      <c r="BG275" s="30"/>
      <c r="BH275" s="30"/>
      <c r="BI275" s="30"/>
      <c r="BJ275" s="30"/>
      <c r="BK275" s="30"/>
      <c r="BL275" s="30"/>
      <c r="BM275" s="30"/>
      <c r="BN275" s="30"/>
      <c r="BO275" s="30"/>
      <c r="BP275" s="230" t="s">
        <v>5130</v>
      </c>
      <c r="BQ275" s="596" t="s">
        <v>3661</v>
      </c>
      <c r="BR275" s="916" t="s">
        <v>3662</v>
      </c>
      <c r="BS275" s="230" t="s">
        <v>5131</v>
      </c>
      <c r="BT275" s="44"/>
      <c r="BU275" s="230" t="s">
        <v>5132</v>
      </c>
      <c r="BV275" s="44"/>
      <c r="BW275" s="227"/>
      <c r="BX275" s="44"/>
      <c r="BY275" s="30"/>
      <c r="BZ275" s="44"/>
      <c r="CA275" s="30"/>
      <c r="CB275" s="30"/>
      <c r="CC275" s="30"/>
      <c r="CD275" s="30"/>
      <c r="CE275" s="30"/>
      <c r="CF275" s="30"/>
      <c r="CG275" s="230" t="s">
        <v>5133</v>
      </c>
      <c r="CH275" s="30"/>
      <c r="CI275" s="30"/>
      <c r="CJ275" s="44"/>
    </row>
    <row r="276" spans="1:88" s="877" customFormat="1" ht="75.75" customHeight="1">
      <c r="A276" s="22">
        <v>2</v>
      </c>
      <c r="B276" s="602"/>
      <c r="C276" s="596" t="s">
        <v>5134</v>
      </c>
      <c r="D276" s="282" t="s">
        <v>5135</v>
      </c>
      <c r="E276" s="22" t="s">
        <v>135</v>
      </c>
      <c r="F276" s="22">
        <v>2025</v>
      </c>
      <c r="G276" s="22">
        <v>2025</v>
      </c>
      <c r="H276" s="22">
        <v>12</v>
      </c>
      <c r="I276" s="230" t="s">
        <v>3685</v>
      </c>
      <c r="J276" s="603">
        <v>29951500</v>
      </c>
      <c r="K276" s="914" t="s">
        <v>5124</v>
      </c>
      <c r="L276" s="230" t="s">
        <v>5136</v>
      </c>
      <c r="M276" s="22" t="s">
        <v>5126</v>
      </c>
      <c r="N276" s="22" t="s">
        <v>9</v>
      </c>
      <c r="O276" s="22" t="s">
        <v>5127</v>
      </c>
      <c r="P276" s="22" t="s">
        <v>5128</v>
      </c>
      <c r="Q276" s="563"/>
      <c r="R276" s="230" t="s">
        <v>1499</v>
      </c>
      <c r="S276" s="584"/>
      <c r="T276" s="915">
        <f>Table32[[#This Row],[Dana Disetujui]]</f>
        <v>29951500</v>
      </c>
      <c r="U276" s="22" t="s">
        <v>4911</v>
      </c>
      <c r="V276" s="22" t="s">
        <v>217</v>
      </c>
      <c r="W276" s="22"/>
      <c r="X276" s="22" t="s">
        <v>5129</v>
      </c>
      <c r="Y276" s="22" t="s">
        <v>4722</v>
      </c>
      <c r="Z276" s="22"/>
      <c r="AA276" s="370"/>
      <c r="AB276" s="563"/>
      <c r="AC276" s="563"/>
      <c r="AD276" s="230" t="s">
        <v>3517</v>
      </c>
      <c r="AE276" s="915">
        <f>Table32[[#This Row],[Dana Disetujui]]</f>
        <v>29951500</v>
      </c>
      <c r="AF276" s="22" t="s">
        <v>4918</v>
      </c>
      <c r="AG276" s="22"/>
      <c r="AH276" s="22"/>
      <c r="AI276" s="22" t="s">
        <v>5129</v>
      </c>
      <c r="AJ276" s="22" t="s">
        <v>4722</v>
      </c>
      <c r="AK276" s="563"/>
      <c r="AL276" s="584"/>
      <c r="AM276" s="230" t="s">
        <v>3519</v>
      </c>
      <c r="AN276" s="915">
        <f>Table32[[#This Row],[Dana Disetujui]]</f>
        <v>29951500</v>
      </c>
      <c r="AO276" s="22" t="s">
        <v>4929</v>
      </c>
      <c r="AP276" s="22"/>
      <c r="AQ276" s="22"/>
      <c r="AR276" s="22" t="s">
        <v>5129</v>
      </c>
      <c r="AS276" s="22" t="s">
        <v>4722</v>
      </c>
      <c r="AT276" s="30"/>
      <c r="AU276" s="30"/>
      <c r="AV276" s="30"/>
      <c r="AW276" s="808"/>
      <c r="AX276" s="30"/>
      <c r="AY276" s="30"/>
      <c r="AZ276" s="30"/>
      <c r="BA276" s="30"/>
      <c r="BB276" s="30"/>
      <c r="BC276" s="30"/>
      <c r="BD276" s="30"/>
      <c r="BE276" s="808"/>
      <c r="BF276" s="30"/>
      <c r="BG276" s="30"/>
      <c r="BH276" s="30"/>
      <c r="BI276" s="30"/>
      <c r="BJ276" s="30"/>
      <c r="BK276" s="30"/>
      <c r="BL276" s="30"/>
      <c r="BM276" s="30"/>
      <c r="BN276" s="30"/>
      <c r="BO276" s="30"/>
      <c r="BP276" s="230" t="s">
        <v>5137</v>
      </c>
      <c r="BQ276" s="596" t="s">
        <v>3661</v>
      </c>
      <c r="BR276" s="916" t="s">
        <v>3662</v>
      </c>
      <c r="BS276" s="230" t="s">
        <v>3532</v>
      </c>
      <c r="BT276" s="44"/>
      <c r="BU276" s="230" t="s">
        <v>5138</v>
      </c>
      <c r="BV276" s="44"/>
      <c r="BW276" s="230" t="s">
        <v>5139</v>
      </c>
      <c r="BX276" s="44"/>
      <c r="BY276" s="30"/>
      <c r="BZ276" s="44"/>
      <c r="CA276" s="30"/>
      <c r="CB276" s="30"/>
      <c r="CC276" s="30"/>
      <c r="CD276" s="30"/>
      <c r="CE276" s="30"/>
      <c r="CF276" s="30"/>
      <c r="CG276" s="230" t="s">
        <v>5133</v>
      </c>
      <c r="CH276" s="30"/>
      <c r="CI276" s="30"/>
      <c r="CJ276" s="878"/>
    </row>
    <row r="277" spans="1:88" ht="60">
      <c r="A277" s="22">
        <v>3</v>
      </c>
      <c r="B277" s="602"/>
      <c r="C277" s="596"/>
      <c r="D277" s="11" t="s">
        <v>5140</v>
      </c>
      <c r="E277" s="22" t="s">
        <v>135</v>
      </c>
      <c r="F277" s="22">
        <v>2025</v>
      </c>
      <c r="G277" s="22"/>
      <c r="H277" s="22"/>
      <c r="I277" s="98"/>
      <c r="J277" s="603">
        <v>29950000</v>
      </c>
      <c r="K277" s="22"/>
      <c r="L277" s="8"/>
      <c r="M277" s="22"/>
      <c r="N277" s="22"/>
      <c r="O277" s="22"/>
      <c r="P277" s="22"/>
      <c r="Q277" s="22"/>
      <c r="R277" s="8" t="s">
        <v>138</v>
      </c>
      <c r="S277" s="584"/>
      <c r="T277" s="915">
        <f>Table32[[#This Row],[Dana Disetujui]]</f>
        <v>29950000</v>
      </c>
      <c r="U277" s="22" t="s">
        <v>176</v>
      </c>
      <c r="V277" s="22"/>
      <c r="W277" s="22"/>
      <c r="X277" s="22" t="s">
        <v>5129</v>
      </c>
      <c r="Y277" s="22" t="s">
        <v>4722</v>
      </c>
      <c r="Z277" s="22"/>
      <c r="AA277" s="72"/>
      <c r="AB277" s="22"/>
      <c r="AC277" s="1116"/>
      <c r="AD277" s="11" t="s">
        <v>1499</v>
      </c>
      <c r="AE277" s="915">
        <f>Table32[[#This Row],[Dana Disetujui]]</f>
        <v>29950000</v>
      </c>
      <c r="AF277" s="22" t="s">
        <v>5141</v>
      </c>
      <c r="AG277" s="22" t="s">
        <v>217</v>
      </c>
      <c r="AH277" s="22"/>
      <c r="AI277" s="22" t="s">
        <v>5129</v>
      </c>
      <c r="AJ277" s="22" t="s">
        <v>4722</v>
      </c>
      <c r="AK277" s="165"/>
      <c r="AL277" s="584"/>
      <c r="AM277" s="8" t="s">
        <v>3558</v>
      </c>
      <c r="AN277" s="915">
        <f>Table32[[#This Row],[Dana Disetujui]]</f>
        <v>29950000</v>
      </c>
      <c r="AO277" s="22" t="s">
        <v>217</v>
      </c>
      <c r="AP277" s="22"/>
      <c r="AQ277" s="22"/>
      <c r="AR277" s="22" t="s">
        <v>5129</v>
      </c>
      <c r="AS277" s="22" t="s">
        <v>4722</v>
      </c>
      <c r="AT277" s="44"/>
      <c r="AU277" s="44"/>
      <c r="AV277" s="44"/>
      <c r="AW277" s="1067"/>
      <c r="AX277" s="44"/>
      <c r="AY277" s="44"/>
      <c r="AZ277" s="44"/>
      <c r="BA277" s="44"/>
      <c r="BB277" s="44"/>
      <c r="BC277" s="44"/>
      <c r="BD277" s="44"/>
      <c r="BE277" s="1067"/>
      <c r="BF277" s="44"/>
      <c r="BG277" s="44"/>
      <c r="BH277" s="44"/>
      <c r="BI277" s="44"/>
      <c r="BJ277" s="44"/>
      <c r="BK277" s="44"/>
      <c r="BL277" s="44"/>
      <c r="BM277" s="44"/>
      <c r="BN277" s="44"/>
      <c r="BO277" s="44"/>
      <c r="BP277" s="158"/>
      <c r="BQ277" s="596"/>
      <c r="BR277" s="22"/>
      <c r="BS277" s="9"/>
      <c r="BT277" s="44"/>
      <c r="BU277" s="9"/>
      <c r="BV277" s="44"/>
      <c r="BW277" s="158"/>
      <c r="BX277" s="44"/>
      <c r="BY277" s="44"/>
      <c r="BZ277" s="44"/>
      <c r="CA277" s="44"/>
      <c r="CC277" s="44"/>
      <c r="CD277" s="44"/>
      <c r="CE277" s="44"/>
      <c r="CF277" s="44"/>
      <c r="CG277" s="9"/>
      <c r="CH277" s="44"/>
      <c r="CI277" s="44"/>
      <c r="CJ277" s="44"/>
    </row>
    <row r="278" spans="1:88" s="877" customFormat="1" ht="79.5" customHeight="1">
      <c r="A278" s="22">
        <v>4</v>
      </c>
      <c r="B278" s="602"/>
      <c r="C278" s="596" t="s">
        <v>5142</v>
      </c>
      <c r="D278" s="282" t="s">
        <v>5143</v>
      </c>
      <c r="E278" s="22" t="s">
        <v>135</v>
      </c>
      <c r="F278" s="22">
        <v>2025</v>
      </c>
      <c r="G278" s="22">
        <v>2025</v>
      </c>
      <c r="H278" s="22">
        <v>12</v>
      </c>
      <c r="I278" s="230" t="s">
        <v>3685</v>
      </c>
      <c r="J278" s="603">
        <v>29750000</v>
      </c>
      <c r="K278" s="914" t="s">
        <v>5124</v>
      </c>
      <c r="L278" s="230" t="s">
        <v>5144</v>
      </c>
      <c r="M278" s="22" t="s">
        <v>5126</v>
      </c>
      <c r="N278" s="22" t="s">
        <v>9</v>
      </c>
      <c r="O278" s="22" t="s">
        <v>5127</v>
      </c>
      <c r="P278" s="22" t="s">
        <v>5128</v>
      </c>
      <c r="Q278" s="563"/>
      <c r="R278" s="230" t="s">
        <v>3531</v>
      </c>
      <c r="S278" s="584"/>
      <c r="T278" s="915">
        <f>Table32[[#This Row],[Dana Disetujui]]</f>
        <v>29750000</v>
      </c>
      <c r="U278" s="22" t="s">
        <v>4911</v>
      </c>
      <c r="V278" s="22"/>
      <c r="W278" s="22"/>
      <c r="X278" s="22" t="s">
        <v>5129</v>
      </c>
      <c r="Y278" s="22" t="s">
        <v>4722</v>
      </c>
      <c r="Z278" s="22"/>
      <c r="AA278" s="370"/>
      <c r="AB278" s="563"/>
      <c r="AC278" s="563"/>
      <c r="AD278" s="230" t="s">
        <v>3558</v>
      </c>
      <c r="AE278" s="915">
        <f>Table32[[#This Row],[Dana Disetujui]]</f>
        <v>29750000</v>
      </c>
      <c r="AF278" s="22" t="s">
        <v>5145</v>
      </c>
      <c r="AG278" s="22"/>
      <c r="AH278" s="22"/>
      <c r="AI278" s="22" t="s">
        <v>5129</v>
      </c>
      <c r="AJ278" s="22" t="s">
        <v>4722</v>
      </c>
      <c r="AK278" s="563"/>
      <c r="AL278" s="584"/>
      <c r="AM278" s="230" t="s">
        <v>4208</v>
      </c>
      <c r="AN278" s="915"/>
      <c r="AO278" s="30"/>
      <c r="AP278" s="30"/>
      <c r="AQ278" s="30"/>
      <c r="AR278" s="22" t="s">
        <v>5129</v>
      </c>
      <c r="AS278" s="22" t="s">
        <v>4722</v>
      </c>
      <c r="AT278" s="30"/>
      <c r="AU278" s="30"/>
      <c r="AV278" s="30"/>
      <c r="AW278" s="808"/>
      <c r="AX278" s="30"/>
      <c r="AY278" s="30"/>
      <c r="AZ278" s="30"/>
      <c r="BA278" s="30"/>
      <c r="BB278" s="30"/>
      <c r="BC278" s="30"/>
      <c r="BD278" s="30"/>
      <c r="BE278" s="808"/>
      <c r="BF278" s="30"/>
      <c r="BG278" s="30"/>
      <c r="BH278" s="30"/>
      <c r="BI278" s="30"/>
      <c r="BJ278" s="30"/>
      <c r="BK278" s="30"/>
      <c r="BL278" s="30"/>
      <c r="BM278" s="30"/>
      <c r="BN278" s="30"/>
      <c r="BO278" s="30"/>
      <c r="BP278" s="230" t="s">
        <v>5146</v>
      </c>
      <c r="BQ278" s="596" t="s">
        <v>3661</v>
      </c>
      <c r="BR278" s="916" t="s">
        <v>3662</v>
      </c>
      <c r="BS278" s="230" t="s">
        <v>3565</v>
      </c>
      <c r="BT278" s="44"/>
      <c r="BU278" s="230" t="s">
        <v>3567</v>
      </c>
      <c r="BV278" s="44"/>
      <c r="BW278" s="230" t="s">
        <v>3566</v>
      </c>
      <c r="BX278" s="44"/>
      <c r="BY278" s="30"/>
      <c r="BZ278" s="44"/>
      <c r="CA278" s="30"/>
      <c r="CB278" s="30"/>
      <c r="CC278" s="30"/>
      <c r="CD278" s="30"/>
      <c r="CE278" s="30"/>
      <c r="CF278" s="30"/>
      <c r="CG278" s="230" t="s">
        <v>5133</v>
      </c>
      <c r="CH278" s="30"/>
      <c r="CI278" s="30"/>
      <c r="CJ278" s="878"/>
    </row>
    <row r="279" spans="1:88" ht="72" customHeight="1">
      <c r="A279" s="22">
        <v>5</v>
      </c>
      <c r="B279" s="602"/>
      <c r="C279" s="596" t="s">
        <v>5147</v>
      </c>
      <c r="D279" s="282" t="s">
        <v>5148</v>
      </c>
      <c r="E279" s="22" t="s">
        <v>135</v>
      </c>
      <c r="F279" s="22">
        <v>2025</v>
      </c>
      <c r="G279" s="22">
        <v>2025</v>
      </c>
      <c r="H279" s="22">
        <v>12</v>
      </c>
      <c r="I279" s="230" t="s">
        <v>3685</v>
      </c>
      <c r="J279" s="603">
        <v>15000000</v>
      </c>
      <c r="K279" s="914" t="s">
        <v>5124</v>
      </c>
      <c r="L279" s="230" t="s">
        <v>5125</v>
      </c>
      <c r="M279" s="22" t="s">
        <v>5126</v>
      </c>
      <c r="N279" s="22" t="s">
        <v>9</v>
      </c>
      <c r="O279" s="22" t="s">
        <v>5127</v>
      </c>
      <c r="P279" s="22" t="s">
        <v>5128</v>
      </c>
      <c r="Q279" s="563"/>
      <c r="R279" s="230" t="s">
        <v>3355</v>
      </c>
      <c r="S279" s="584"/>
      <c r="T279" s="915">
        <f>Table32[[#This Row],[Dana Disetujui]]</f>
        <v>15000000</v>
      </c>
      <c r="U279" s="22" t="s">
        <v>5149</v>
      </c>
      <c r="V279" s="22"/>
      <c r="W279" s="22"/>
      <c r="X279" s="22" t="s">
        <v>5129</v>
      </c>
      <c r="Y279" s="22" t="s">
        <v>4722</v>
      </c>
      <c r="Z279" s="22"/>
      <c r="AA279" s="370"/>
      <c r="AB279" s="563"/>
      <c r="AC279" s="563"/>
      <c r="AD279" s="230" t="s">
        <v>3564</v>
      </c>
      <c r="AE279" s="915">
        <f>Table32[[#This Row],[Dana Disetujui]]</f>
        <v>15000000</v>
      </c>
      <c r="AF279" s="22" t="s">
        <v>4911</v>
      </c>
      <c r="AG279" s="22"/>
      <c r="AH279" s="22"/>
      <c r="AI279" s="22" t="s">
        <v>5129</v>
      </c>
      <c r="AJ279" s="22" t="s">
        <v>4722</v>
      </c>
      <c r="AK279" s="563"/>
      <c r="AL279" s="584"/>
      <c r="AM279" s="230" t="s">
        <v>3557</v>
      </c>
      <c r="AN279" s="915">
        <f>Table32[[#This Row],[Dana Disetujui]]</f>
        <v>15000000</v>
      </c>
      <c r="AO279" s="22" t="s">
        <v>4918</v>
      </c>
      <c r="AP279" s="22"/>
      <c r="AQ279" s="22"/>
      <c r="AR279" s="22" t="s">
        <v>5129</v>
      </c>
      <c r="AS279" s="22" t="s">
        <v>4722</v>
      </c>
      <c r="AT279" s="30"/>
      <c r="AU279" s="30"/>
      <c r="AV279" s="30"/>
      <c r="AW279" s="808"/>
      <c r="AX279" s="30"/>
      <c r="AY279" s="30"/>
      <c r="AZ279" s="30"/>
      <c r="BA279" s="30"/>
      <c r="BB279" s="30"/>
      <c r="BC279" s="30"/>
      <c r="BD279" s="30"/>
      <c r="BE279" s="808"/>
      <c r="BF279" s="30"/>
      <c r="BG279" s="30"/>
      <c r="BH279" s="30"/>
      <c r="BI279" s="30"/>
      <c r="BJ279" s="30"/>
      <c r="BK279" s="30"/>
      <c r="BL279" s="30"/>
      <c r="BM279" s="30"/>
      <c r="BN279" s="30"/>
      <c r="BO279" s="30"/>
      <c r="BP279" s="230" t="s">
        <v>5150</v>
      </c>
      <c r="BQ279" s="596" t="s">
        <v>3661</v>
      </c>
      <c r="BR279" s="916" t="s">
        <v>3662</v>
      </c>
      <c r="BS279" s="230" t="s">
        <v>3530</v>
      </c>
      <c r="BT279" s="44"/>
      <c r="BU279" s="230" t="s">
        <v>5151</v>
      </c>
      <c r="BV279" s="44"/>
      <c r="BW279" s="230" t="s">
        <v>5138</v>
      </c>
      <c r="BX279" s="44"/>
      <c r="BY279" s="30"/>
      <c r="BZ279" s="44"/>
      <c r="CA279" s="30"/>
      <c r="CB279" s="30"/>
      <c r="CC279" s="30"/>
      <c r="CD279" s="30"/>
      <c r="CE279" s="30"/>
      <c r="CF279" s="30"/>
      <c r="CG279" s="230" t="s">
        <v>5152</v>
      </c>
      <c r="CH279" s="30"/>
      <c r="CI279" s="30"/>
      <c r="CJ279" s="44"/>
    </row>
    <row r="280" spans="1:88" ht="75" customHeight="1">
      <c r="A280" s="22">
        <v>6</v>
      </c>
      <c r="B280" s="602"/>
      <c r="C280" s="596" t="s">
        <v>5153</v>
      </c>
      <c r="D280" s="282" t="s">
        <v>5154</v>
      </c>
      <c r="E280" s="22" t="s">
        <v>135</v>
      </c>
      <c r="F280" s="22">
        <v>2025</v>
      </c>
      <c r="G280" s="22">
        <v>2025</v>
      </c>
      <c r="H280" s="22">
        <v>12</v>
      </c>
      <c r="I280" s="230" t="s">
        <v>4760</v>
      </c>
      <c r="J280" s="603">
        <v>15000000</v>
      </c>
      <c r="K280" s="914" t="s">
        <v>5124</v>
      </c>
      <c r="L280" s="230" t="s">
        <v>5125</v>
      </c>
      <c r="M280" s="22" t="s">
        <v>5126</v>
      </c>
      <c r="N280" s="22" t="s">
        <v>9</v>
      </c>
      <c r="O280" s="22" t="s">
        <v>5127</v>
      </c>
      <c r="P280" s="22" t="s">
        <v>5128</v>
      </c>
      <c r="Q280" s="563"/>
      <c r="R280" s="230" t="s">
        <v>121</v>
      </c>
      <c r="S280" s="584"/>
      <c r="T280" s="915">
        <f>Table32[[#This Row],[Dana Disetujui]]</f>
        <v>15000000</v>
      </c>
      <c r="U280" s="22" t="s">
        <v>4918</v>
      </c>
      <c r="V280" s="22"/>
      <c r="W280" s="22"/>
      <c r="X280" s="22" t="s">
        <v>5129</v>
      </c>
      <c r="Y280" s="22" t="s">
        <v>4722</v>
      </c>
      <c r="Z280" s="22"/>
      <c r="AA280" s="370"/>
      <c r="AB280" s="563"/>
      <c r="AC280" s="563"/>
      <c r="AD280" s="230" t="s">
        <v>3518</v>
      </c>
      <c r="AE280" s="915">
        <f>Table32[[#This Row],[Dana Disetujui]]</f>
        <v>15000000</v>
      </c>
      <c r="AF280" s="22" t="s">
        <v>4929</v>
      </c>
      <c r="AG280" s="22"/>
      <c r="AH280" s="22"/>
      <c r="AI280" s="22" t="s">
        <v>5129</v>
      </c>
      <c r="AJ280" s="22" t="s">
        <v>4722</v>
      </c>
      <c r="AK280" s="563"/>
      <c r="AL280" s="584"/>
      <c r="AM280" s="230" t="s">
        <v>133</v>
      </c>
      <c r="AN280" s="915">
        <f>Table32[[#This Row],[Dana Disetujui]]</f>
        <v>15000000</v>
      </c>
      <c r="AO280" s="22" t="s">
        <v>4929</v>
      </c>
      <c r="AP280" s="22"/>
      <c r="AQ280" s="22"/>
      <c r="AR280" s="22" t="s">
        <v>5129</v>
      </c>
      <c r="AS280" s="22" t="s">
        <v>4722</v>
      </c>
      <c r="AT280" s="30"/>
      <c r="AU280" s="30"/>
      <c r="AV280" s="30"/>
      <c r="AW280" s="808"/>
      <c r="AX280" s="30"/>
      <c r="AY280" s="30"/>
      <c r="AZ280" s="30"/>
      <c r="BA280" s="30"/>
      <c r="BB280" s="30"/>
      <c r="BC280" s="30"/>
      <c r="BD280" s="30"/>
      <c r="BE280" s="808"/>
      <c r="BF280" s="30"/>
      <c r="BG280" s="30"/>
      <c r="BH280" s="30"/>
      <c r="BI280" s="30"/>
      <c r="BJ280" s="30"/>
      <c r="BK280" s="30"/>
      <c r="BL280" s="30"/>
      <c r="BM280" s="30"/>
      <c r="BN280" s="30"/>
      <c r="BO280" s="30"/>
      <c r="BP280" s="230" t="s">
        <v>5155</v>
      </c>
      <c r="BQ280" s="596" t="s">
        <v>3661</v>
      </c>
      <c r="BR280" s="916" t="s">
        <v>3662</v>
      </c>
      <c r="BS280" s="230" t="s">
        <v>5156</v>
      </c>
      <c r="BT280" s="44"/>
      <c r="BU280" s="230" t="s">
        <v>5157</v>
      </c>
      <c r="BV280" s="44"/>
      <c r="BW280" s="230" t="s">
        <v>3521</v>
      </c>
      <c r="BX280" s="44"/>
      <c r="BY280" s="30"/>
      <c r="BZ280" s="44"/>
      <c r="CA280" s="30"/>
      <c r="CB280" s="30"/>
      <c r="CC280" s="30"/>
      <c r="CD280" s="30"/>
      <c r="CE280" s="30"/>
      <c r="CF280" s="30"/>
      <c r="CG280" s="230" t="s">
        <v>5152</v>
      </c>
      <c r="CH280" s="30"/>
      <c r="CI280" s="30"/>
      <c r="CJ280" s="44"/>
    </row>
    <row r="281" spans="1:88" ht="95.25" customHeight="1">
      <c r="A281" s="22">
        <v>7</v>
      </c>
      <c r="B281" s="602"/>
      <c r="C281" s="596" t="s">
        <v>5158</v>
      </c>
      <c r="D281" s="282" t="s">
        <v>5159</v>
      </c>
      <c r="E281" s="22" t="s">
        <v>135</v>
      </c>
      <c r="F281" s="22">
        <v>2025</v>
      </c>
      <c r="G281" s="22">
        <v>2025</v>
      </c>
      <c r="H281" s="22">
        <v>12</v>
      </c>
      <c r="I281" s="230" t="s">
        <v>5160</v>
      </c>
      <c r="J281" s="603">
        <v>15000000</v>
      </c>
      <c r="K281" s="914" t="s">
        <v>5124</v>
      </c>
      <c r="L281" s="230" t="s">
        <v>5125</v>
      </c>
      <c r="M281" s="22" t="s">
        <v>5126</v>
      </c>
      <c r="N281" s="22" t="s">
        <v>9</v>
      </c>
      <c r="O281" s="22" t="s">
        <v>5127</v>
      </c>
      <c r="P281" s="22" t="s">
        <v>5128</v>
      </c>
      <c r="Q281" s="563"/>
      <c r="R281" s="230" t="s">
        <v>3562</v>
      </c>
      <c r="S281" s="584"/>
      <c r="T281" s="915">
        <f>Table32[[#This Row],[Dana Disetujui]]</f>
        <v>15000000</v>
      </c>
      <c r="U281" s="22" t="s">
        <v>4867</v>
      </c>
      <c r="V281" s="22"/>
      <c r="W281" s="22"/>
      <c r="X281" s="22" t="s">
        <v>5129</v>
      </c>
      <c r="Y281" s="22" t="s">
        <v>4722</v>
      </c>
      <c r="Z281" s="22"/>
      <c r="AA281" s="370"/>
      <c r="AB281" s="563"/>
      <c r="AC281" s="563"/>
      <c r="AD281" s="230" t="s">
        <v>121</v>
      </c>
      <c r="AE281" s="915">
        <f>Table32[[#This Row],[Dana Disetujui]]</f>
        <v>15000000</v>
      </c>
      <c r="AF281" s="22" t="s">
        <v>4918</v>
      </c>
      <c r="AG281" s="22"/>
      <c r="AH281" s="22"/>
      <c r="AI281" s="22" t="s">
        <v>5129</v>
      </c>
      <c r="AJ281" s="22" t="s">
        <v>4722</v>
      </c>
      <c r="AK281" s="563"/>
      <c r="AL281" s="584"/>
      <c r="AM281" s="230" t="s">
        <v>3355</v>
      </c>
      <c r="AN281" s="915">
        <f>Table32[[#This Row],[Dana Disetujui]]</f>
        <v>15000000</v>
      </c>
      <c r="AO281" s="22" t="s">
        <v>5161</v>
      </c>
      <c r="AP281" s="22"/>
      <c r="AQ281" s="22"/>
      <c r="AR281" s="22" t="s">
        <v>5129</v>
      </c>
      <c r="AS281" s="22" t="s">
        <v>4722</v>
      </c>
      <c r="AT281" s="30"/>
      <c r="AU281" s="30"/>
      <c r="AV281" s="30"/>
      <c r="AW281" s="808"/>
      <c r="AX281" s="30"/>
      <c r="AY281" s="30"/>
      <c r="AZ281" s="30"/>
      <c r="BA281" s="30"/>
      <c r="BB281" s="30"/>
      <c r="BC281" s="30"/>
      <c r="BD281" s="30"/>
      <c r="BE281" s="808"/>
      <c r="BF281" s="30"/>
      <c r="BG281" s="30"/>
      <c r="BH281" s="30"/>
      <c r="BI281" s="30"/>
      <c r="BJ281" s="30"/>
      <c r="BK281" s="30"/>
      <c r="BL281" s="30"/>
      <c r="BM281" s="30"/>
      <c r="BN281" s="30"/>
      <c r="BO281" s="30"/>
      <c r="BP281" s="230" t="s">
        <v>5150</v>
      </c>
      <c r="BQ281" s="596" t="s">
        <v>3661</v>
      </c>
      <c r="BR281" s="916" t="s">
        <v>3662</v>
      </c>
      <c r="BS281" s="230" t="s">
        <v>3425</v>
      </c>
      <c r="BT281" s="44"/>
      <c r="BU281" s="230" t="s">
        <v>3520</v>
      </c>
      <c r="BV281" s="44"/>
      <c r="BW281" s="230" t="s">
        <v>5162</v>
      </c>
      <c r="BX281" s="44"/>
      <c r="BY281" s="30"/>
      <c r="BZ281" s="44"/>
      <c r="CA281" s="30"/>
      <c r="CB281" s="30"/>
      <c r="CC281" s="30"/>
      <c r="CD281" s="30"/>
      <c r="CE281" s="30"/>
      <c r="CF281" s="30"/>
      <c r="CG281" s="230" t="s">
        <v>5152</v>
      </c>
      <c r="CH281" s="30"/>
      <c r="CI281" s="30"/>
      <c r="CJ281" s="44"/>
    </row>
    <row r="282" spans="1:88" s="877" customFormat="1" ht="112.5" customHeight="1">
      <c r="A282" s="22">
        <v>8</v>
      </c>
      <c r="B282" s="602"/>
      <c r="C282" s="547" t="s">
        <v>5163</v>
      </c>
      <c r="D282" s="11" t="s">
        <v>5164</v>
      </c>
      <c r="E282" s="593" t="s">
        <v>5165</v>
      </c>
      <c r="F282" s="22">
        <v>2025</v>
      </c>
      <c r="G282" s="22">
        <v>2025</v>
      </c>
      <c r="H282" s="22">
        <v>12</v>
      </c>
      <c r="I282" s="230" t="s">
        <v>3685</v>
      </c>
      <c r="J282" s="603">
        <v>15000000</v>
      </c>
      <c r="K282" s="914" t="s">
        <v>5124</v>
      </c>
      <c r="L282" s="230" t="s">
        <v>5166</v>
      </c>
      <c r="M282" s="22" t="s">
        <v>5126</v>
      </c>
      <c r="N282" s="22" t="s">
        <v>5167</v>
      </c>
      <c r="O282" s="22" t="s">
        <v>5127</v>
      </c>
      <c r="P282" s="594" t="s">
        <v>5168</v>
      </c>
      <c r="Q282" s="22"/>
      <c r="R282" s="230" t="s">
        <v>3573</v>
      </c>
      <c r="S282" s="584"/>
      <c r="T282" s="915">
        <f>Table32[[#This Row],[Dana Disetujui]]</f>
        <v>15000000</v>
      </c>
      <c r="U282" s="22" t="s">
        <v>4929</v>
      </c>
      <c r="V282" s="22"/>
      <c r="W282" s="22"/>
      <c r="X282" s="22" t="s">
        <v>5129</v>
      </c>
      <c r="Y282" s="22" t="s">
        <v>4722</v>
      </c>
      <c r="Z282" s="22"/>
      <c r="AA282" s="917"/>
      <c r="AB282" s="22"/>
      <c r="AC282" s="563"/>
      <c r="AD282" s="230" t="s">
        <v>3572</v>
      </c>
      <c r="AE282" s="915">
        <f>Table32[[#This Row],[Dana Disetujui]]</f>
        <v>15000000</v>
      </c>
      <c r="AF282" s="22" t="s">
        <v>4918</v>
      </c>
      <c r="AG282" s="22"/>
      <c r="AH282" s="22"/>
      <c r="AI282" s="22" t="s">
        <v>5129</v>
      </c>
      <c r="AJ282" s="22" t="s">
        <v>4722</v>
      </c>
      <c r="AK282" s="22"/>
      <c r="AL282" s="584"/>
      <c r="AM282" s="8" t="s">
        <v>3574</v>
      </c>
      <c r="AN282" s="915">
        <f>Table32[[#This Row],[Dana Disetujui]]</f>
        <v>15000000</v>
      </c>
      <c r="AO282" s="22" t="s">
        <v>5169</v>
      </c>
      <c r="AP282" s="22"/>
      <c r="AQ282" s="22"/>
      <c r="AR282" s="22" t="s">
        <v>5129</v>
      </c>
      <c r="AS282" s="22" t="s">
        <v>4722</v>
      </c>
      <c r="AT282" s="30"/>
      <c r="AU282" s="30"/>
      <c r="AV282" s="30"/>
      <c r="AW282" s="808"/>
      <c r="AX282" s="30"/>
      <c r="AY282" s="30"/>
      <c r="AZ282" s="30"/>
      <c r="BA282" s="30"/>
      <c r="BB282" s="30"/>
      <c r="BC282" s="30"/>
      <c r="BD282" s="30"/>
      <c r="BE282" s="808"/>
      <c r="BF282" s="30"/>
      <c r="BG282" s="30"/>
      <c r="BH282" s="30"/>
      <c r="BI282" s="30"/>
      <c r="BJ282" s="30"/>
      <c r="BK282" s="30"/>
      <c r="BL282" s="30"/>
      <c r="BM282" s="30"/>
      <c r="BN282" s="30"/>
      <c r="BO282" s="30"/>
      <c r="BP282" s="9" t="s">
        <v>5170</v>
      </c>
      <c r="BQ282" s="596" t="s">
        <v>3661</v>
      </c>
      <c r="BR282" s="916" t="s">
        <v>3662</v>
      </c>
      <c r="BS282" s="230" t="s">
        <v>5171</v>
      </c>
      <c r="BT282" s="44"/>
      <c r="BU282" s="9" t="s">
        <v>5172</v>
      </c>
      <c r="BV282" s="44"/>
      <c r="BW282" s="9" t="s">
        <v>5173</v>
      </c>
      <c r="BX282" s="44"/>
      <c r="BY282" s="30"/>
      <c r="BZ282" s="44"/>
      <c r="CA282" s="30"/>
      <c r="CB282" s="30"/>
      <c r="CC282" s="30"/>
      <c r="CD282" s="30"/>
      <c r="CE282" s="30"/>
      <c r="CF282" s="30"/>
      <c r="CG282" s="9" t="s">
        <v>5174</v>
      </c>
      <c r="CH282" s="30"/>
      <c r="CI282" s="30"/>
      <c r="CJ282" s="878"/>
    </row>
    <row r="283" spans="1:88" ht="69.75" customHeight="1">
      <c r="A283" s="22">
        <v>9</v>
      </c>
      <c r="B283" s="602"/>
      <c r="C283" s="596" t="s">
        <v>5175</v>
      </c>
      <c r="D283" s="282" t="s">
        <v>5176</v>
      </c>
      <c r="E283" s="22" t="s">
        <v>135</v>
      </c>
      <c r="F283" s="22">
        <v>2025</v>
      </c>
      <c r="G283" s="22">
        <v>2025</v>
      </c>
      <c r="H283" s="22">
        <v>12</v>
      </c>
      <c r="I283" s="230" t="s">
        <v>4760</v>
      </c>
      <c r="J283" s="603">
        <v>14990000</v>
      </c>
      <c r="K283" s="914" t="s">
        <v>5124</v>
      </c>
      <c r="L283" s="230" t="s">
        <v>5144</v>
      </c>
      <c r="M283" s="22" t="s">
        <v>5126</v>
      </c>
      <c r="N283" s="22" t="s">
        <v>9</v>
      </c>
      <c r="O283" s="22" t="s">
        <v>5127</v>
      </c>
      <c r="P283" s="22" t="s">
        <v>5128</v>
      </c>
      <c r="Q283" s="563"/>
      <c r="R283" s="230" t="s">
        <v>3554</v>
      </c>
      <c r="S283" s="584"/>
      <c r="T283" s="915">
        <f>Table32[[#This Row],[Dana Disetujui]]</f>
        <v>14990000</v>
      </c>
      <c r="U283" s="22" t="s">
        <v>4936</v>
      </c>
      <c r="V283" s="22"/>
      <c r="W283" s="22"/>
      <c r="X283" s="22" t="s">
        <v>5129</v>
      </c>
      <c r="Y283" s="22" t="s">
        <v>4722</v>
      </c>
      <c r="Z283" s="22"/>
      <c r="AA283" s="370"/>
      <c r="AB283" s="563"/>
      <c r="AC283" s="563"/>
      <c r="AD283" s="230" t="s">
        <v>3552</v>
      </c>
      <c r="AE283" s="915">
        <f>Table32[[#This Row],[Dana Disetujui]]</f>
        <v>14990000</v>
      </c>
      <c r="AF283" s="22" t="s">
        <v>4936</v>
      </c>
      <c r="AG283" s="22"/>
      <c r="AH283" s="22"/>
      <c r="AI283" s="22" t="s">
        <v>5129</v>
      </c>
      <c r="AJ283" s="22" t="s">
        <v>4722</v>
      </c>
      <c r="AK283" s="563"/>
      <c r="AL283" s="584"/>
      <c r="AM283" s="230" t="s">
        <v>5177</v>
      </c>
      <c r="AN283" s="915">
        <f>Table32[[#This Row],[Dana Disetujui]]</f>
        <v>14990000</v>
      </c>
      <c r="AO283" s="30"/>
      <c r="AP283" s="30"/>
      <c r="AQ283" s="30"/>
      <c r="AR283" s="22" t="s">
        <v>5129</v>
      </c>
      <c r="AS283" s="22" t="s">
        <v>4722</v>
      </c>
      <c r="AT283" s="30"/>
      <c r="AU283" s="30"/>
      <c r="AV283" s="30"/>
      <c r="AW283" s="808"/>
      <c r="AX283" s="30"/>
      <c r="AY283" s="30"/>
      <c r="AZ283" s="30"/>
      <c r="BA283" s="30"/>
      <c r="BB283" s="30"/>
      <c r="BC283" s="30"/>
      <c r="BD283" s="30"/>
      <c r="BE283" s="808"/>
      <c r="BF283" s="30"/>
      <c r="BG283" s="30"/>
      <c r="BH283" s="30"/>
      <c r="BI283" s="30"/>
      <c r="BJ283" s="30"/>
      <c r="BK283" s="30"/>
      <c r="BL283" s="30"/>
      <c r="BM283" s="30"/>
      <c r="BN283" s="30"/>
      <c r="BO283" s="30"/>
      <c r="BP283" s="230" t="s">
        <v>5178</v>
      </c>
      <c r="BQ283" s="596" t="s">
        <v>3661</v>
      </c>
      <c r="BR283" s="916" t="s">
        <v>3662</v>
      </c>
      <c r="BS283" s="230" t="s">
        <v>5179</v>
      </c>
      <c r="BT283" s="44"/>
      <c r="BU283" s="230" t="s">
        <v>3553</v>
      </c>
      <c r="BV283" s="44"/>
      <c r="BW283" s="230" t="s">
        <v>5180</v>
      </c>
      <c r="BX283" s="44"/>
      <c r="BY283" s="30"/>
      <c r="BZ283" s="44"/>
      <c r="CA283" s="30"/>
      <c r="CB283" s="30"/>
      <c r="CC283" s="30"/>
      <c r="CD283" s="30"/>
      <c r="CE283" s="30"/>
      <c r="CF283" s="30"/>
      <c r="CG283" s="230" t="s">
        <v>5152</v>
      </c>
      <c r="CH283" s="30"/>
      <c r="CI283" s="30"/>
      <c r="CJ283" s="44"/>
    </row>
    <row r="284" spans="1:88" ht="82.5" customHeight="1">
      <c r="A284" s="22">
        <v>10</v>
      </c>
      <c r="B284" s="602"/>
      <c r="C284" s="596" t="s">
        <v>5181</v>
      </c>
      <c r="D284" s="282" t="s">
        <v>5182</v>
      </c>
      <c r="E284" s="22" t="s">
        <v>135</v>
      </c>
      <c r="F284" s="22">
        <v>2025</v>
      </c>
      <c r="G284" s="22">
        <v>2025</v>
      </c>
      <c r="H284" s="22">
        <v>12</v>
      </c>
      <c r="I284" s="230" t="s">
        <v>3685</v>
      </c>
      <c r="J284" s="603">
        <v>14950000</v>
      </c>
      <c r="K284" s="914" t="s">
        <v>5124</v>
      </c>
      <c r="L284" s="230" t="s">
        <v>5125</v>
      </c>
      <c r="M284" s="22" t="s">
        <v>5126</v>
      </c>
      <c r="N284" s="22" t="s">
        <v>9</v>
      </c>
      <c r="O284" s="22" t="s">
        <v>5127</v>
      </c>
      <c r="P284" s="22" t="s">
        <v>5128</v>
      </c>
      <c r="Q284" s="563"/>
      <c r="R284" s="230" t="s">
        <v>116</v>
      </c>
      <c r="S284" s="584"/>
      <c r="T284" s="915">
        <f>Table32[[#This Row],[Dana Disetujui]]</f>
        <v>14950000</v>
      </c>
      <c r="U284" s="22" t="s">
        <v>4911</v>
      </c>
      <c r="V284" s="22"/>
      <c r="W284" s="22"/>
      <c r="X284" s="22" t="s">
        <v>5129</v>
      </c>
      <c r="Y284" s="22" t="s">
        <v>4722</v>
      </c>
      <c r="Z284" s="22"/>
      <c r="AA284" s="370"/>
      <c r="AB284" s="563"/>
      <c r="AC284" s="563"/>
      <c r="AD284" s="230" t="s">
        <v>5183</v>
      </c>
      <c r="AE284" s="915">
        <f>Table32[[#This Row],[Dana Disetujui]]</f>
        <v>14950000</v>
      </c>
      <c r="AF284" s="22" t="s">
        <v>4911</v>
      </c>
      <c r="AG284" s="22"/>
      <c r="AH284" s="22"/>
      <c r="AI284" s="22" t="s">
        <v>5129</v>
      </c>
      <c r="AJ284" s="22" t="s">
        <v>4722</v>
      </c>
      <c r="AK284" s="563"/>
      <c r="AL284" s="584"/>
      <c r="AM284" s="230" t="s">
        <v>3534</v>
      </c>
      <c r="AN284" s="915">
        <f>Table32[[#This Row],[Dana Disetujui]]</f>
        <v>14950000</v>
      </c>
      <c r="AO284" s="22" t="s">
        <v>4918</v>
      </c>
      <c r="AP284" s="22"/>
      <c r="AQ284" s="22"/>
      <c r="AR284" s="22" t="s">
        <v>5129</v>
      </c>
      <c r="AS284" s="22" t="s">
        <v>4722</v>
      </c>
      <c r="AT284" s="30"/>
      <c r="AU284" s="30"/>
      <c r="AV284" s="30"/>
      <c r="AW284" s="808"/>
      <c r="AX284" s="30"/>
      <c r="AY284" s="30"/>
      <c r="AZ284" s="30"/>
      <c r="BA284" s="30"/>
      <c r="BB284" s="30"/>
      <c r="BC284" s="30"/>
      <c r="BD284" s="30"/>
      <c r="BE284" s="808"/>
      <c r="BF284" s="30"/>
      <c r="BG284" s="30"/>
      <c r="BH284" s="30"/>
      <c r="BI284" s="30"/>
      <c r="BJ284" s="30"/>
      <c r="BK284" s="30"/>
      <c r="BL284" s="30"/>
      <c r="BM284" s="30"/>
      <c r="BN284" s="30"/>
      <c r="BO284" s="30"/>
      <c r="BP284" s="230" t="s">
        <v>5184</v>
      </c>
      <c r="BQ284" s="596" t="s">
        <v>3661</v>
      </c>
      <c r="BR284" s="916" t="s">
        <v>3662</v>
      </c>
      <c r="BS284" s="230" t="s">
        <v>5185</v>
      </c>
      <c r="BT284" s="44"/>
      <c r="BU284" s="230" t="s">
        <v>5186</v>
      </c>
      <c r="BV284" s="44"/>
      <c r="BW284" s="230" t="s">
        <v>5187</v>
      </c>
      <c r="BX284" s="44"/>
      <c r="BY284" s="30"/>
      <c r="BZ284" s="44"/>
      <c r="CA284" s="30"/>
      <c r="CB284" s="30"/>
      <c r="CC284" s="30"/>
      <c r="CD284" s="30"/>
      <c r="CE284" s="30"/>
      <c r="CF284" s="30"/>
      <c r="CG284" s="230" t="s">
        <v>5152</v>
      </c>
      <c r="CH284" s="30"/>
      <c r="CI284" s="30"/>
      <c r="CJ284" s="44"/>
    </row>
    <row r="285" spans="1:88" ht="96">
      <c r="A285" s="22">
        <v>11</v>
      </c>
      <c r="B285" s="602"/>
      <c r="C285" s="596" t="s">
        <v>5188</v>
      </c>
      <c r="D285" s="282" t="s">
        <v>5189</v>
      </c>
      <c r="E285" s="22" t="s">
        <v>135</v>
      </c>
      <c r="F285" s="22">
        <v>2025</v>
      </c>
      <c r="G285" s="22">
        <v>2025</v>
      </c>
      <c r="H285" s="22">
        <v>12</v>
      </c>
      <c r="I285" s="230" t="s">
        <v>3685</v>
      </c>
      <c r="J285" s="603">
        <v>14575000</v>
      </c>
      <c r="K285" s="914" t="s">
        <v>5124</v>
      </c>
      <c r="L285" s="230" t="s">
        <v>5136</v>
      </c>
      <c r="M285" s="22" t="s">
        <v>5126</v>
      </c>
      <c r="N285" s="22" t="s">
        <v>9</v>
      </c>
      <c r="O285" s="22" t="s">
        <v>5127</v>
      </c>
      <c r="P285" s="22" t="s">
        <v>5128</v>
      </c>
      <c r="Q285" s="563"/>
      <c r="R285" s="230" t="s">
        <v>5190</v>
      </c>
      <c r="S285" s="584"/>
      <c r="T285" s="915">
        <f>Table32[[#This Row],[Dana Disetujui]]</f>
        <v>14575000</v>
      </c>
      <c r="U285" s="22" t="s">
        <v>4936</v>
      </c>
      <c r="V285" s="22"/>
      <c r="W285" s="22"/>
      <c r="X285" s="22" t="s">
        <v>5129</v>
      </c>
      <c r="Y285" s="22" t="s">
        <v>4722</v>
      </c>
      <c r="Z285" s="22"/>
      <c r="AA285" s="370"/>
      <c r="AB285" s="563"/>
      <c r="AC285" s="563"/>
      <c r="AD285" s="230" t="s">
        <v>4767</v>
      </c>
      <c r="AE285" s="915">
        <f>Table32[[#This Row],[Dana Disetujui]]</f>
        <v>14575000</v>
      </c>
      <c r="AF285" s="22" t="s">
        <v>4936</v>
      </c>
      <c r="AG285" s="22"/>
      <c r="AH285" s="22"/>
      <c r="AI285" s="22" t="s">
        <v>5129</v>
      </c>
      <c r="AJ285" s="22" t="s">
        <v>4722</v>
      </c>
      <c r="AK285" s="563"/>
      <c r="AL285" s="584"/>
      <c r="AM285" s="230" t="s">
        <v>114</v>
      </c>
      <c r="AN285" s="915">
        <f>Table32[[#This Row],[Dana Disetujui]]</f>
        <v>14575000</v>
      </c>
      <c r="AO285" s="22" t="s">
        <v>4936</v>
      </c>
      <c r="AP285" s="22"/>
      <c r="AQ285" s="22"/>
      <c r="AR285" s="22" t="s">
        <v>5129</v>
      </c>
      <c r="AS285" s="22" t="s">
        <v>4722</v>
      </c>
      <c r="AT285" s="30"/>
      <c r="AU285" s="30"/>
      <c r="AV285" s="30"/>
      <c r="AW285" s="808"/>
      <c r="AX285" s="30"/>
      <c r="AY285" s="30"/>
      <c r="AZ285" s="30"/>
      <c r="BA285" s="30"/>
      <c r="BB285" s="30"/>
      <c r="BC285" s="30"/>
      <c r="BD285" s="30"/>
      <c r="BE285" s="808"/>
      <c r="BF285" s="30"/>
      <c r="BG285" s="30"/>
      <c r="BH285" s="30"/>
      <c r="BI285" s="30"/>
      <c r="BJ285" s="30"/>
      <c r="BK285" s="30"/>
      <c r="BL285" s="30"/>
      <c r="BM285" s="30"/>
      <c r="BN285" s="30"/>
      <c r="BO285" s="30"/>
      <c r="BP285" s="230" t="s">
        <v>5170</v>
      </c>
      <c r="BQ285" s="596" t="s">
        <v>3661</v>
      </c>
      <c r="BR285" s="916" t="s">
        <v>3662</v>
      </c>
      <c r="BS285" s="230" t="s">
        <v>5191</v>
      </c>
      <c r="BT285" s="44"/>
      <c r="BU285" s="230" t="s">
        <v>5192</v>
      </c>
      <c r="BV285" s="44"/>
      <c r="BW285" s="230" t="s">
        <v>5193</v>
      </c>
      <c r="BX285" s="44"/>
      <c r="BY285" s="30"/>
      <c r="BZ285" s="44"/>
      <c r="CA285" s="30"/>
      <c r="CB285" s="30"/>
      <c r="CC285" s="30"/>
      <c r="CD285" s="30"/>
      <c r="CE285" s="30"/>
      <c r="CF285" s="30"/>
      <c r="CG285" s="230" t="s">
        <v>5152</v>
      </c>
      <c r="CH285" s="30"/>
      <c r="CI285" s="30"/>
      <c r="CJ285" s="44"/>
    </row>
    <row r="286" spans="1:88" ht="96">
      <c r="A286" s="22">
        <v>12</v>
      </c>
      <c r="B286" s="602"/>
      <c r="C286" s="596" t="s">
        <v>5194</v>
      </c>
      <c r="D286" s="282" t="s">
        <v>5195</v>
      </c>
      <c r="E286" s="22" t="s">
        <v>135</v>
      </c>
      <c r="F286" s="22">
        <v>2025</v>
      </c>
      <c r="G286" s="22">
        <v>2025</v>
      </c>
      <c r="H286" s="22">
        <v>12</v>
      </c>
      <c r="I286" s="230" t="s">
        <v>5196</v>
      </c>
      <c r="J286" s="603">
        <v>14250000</v>
      </c>
      <c r="K286" s="914" t="s">
        <v>5124</v>
      </c>
      <c r="L286" s="230" t="s">
        <v>5144</v>
      </c>
      <c r="M286" s="22" t="s">
        <v>5126</v>
      </c>
      <c r="N286" s="22" t="s">
        <v>9</v>
      </c>
      <c r="O286" s="22" t="s">
        <v>5127</v>
      </c>
      <c r="P286" s="22" t="s">
        <v>5128</v>
      </c>
      <c r="Q286" s="563"/>
      <c r="R286" s="230" t="s">
        <v>4810</v>
      </c>
      <c r="S286" s="584"/>
      <c r="T286" s="915">
        <f>Table32[[#This Row],[Dana Disetujui]]</f>
        <v>14250000</v>
      </c>
      <c r="U286" s="22" t="s">
        <v>4911</v>
      </c>
      <c r="V286" s="22"/>
      <c r="W286" s="22"/>
      <c r="X286" s="22" t="s">
        <v>5129</v>
      </c>
      <c r="Y286" s="22" t="s">
        <v>4722</v>
      </c>
      <c r="Z286" s="22"/>
      <c r="AA286" s="370"/>
      <c r="AB286" s="563"/>
      <c r="AC286" s="563"/>
      <c r="AD286" s="230" t="s">
        <v>116</v>
      </c>
      <c r="AE286" s="915">
        <f>Table32[[#This Row],[Dana Disetujui]]</f>
        <v>14250000</v>
      </c>
      <c r="AF286" s="22" t="s">
        <v>4911</v>
      </c>
      <c r="AG286" s="22"/>
      <c r="AH286" s="22"/>
      <c r="AI286" s="22" t="s">
        <v>5129</v>
      </c>
      <c r="AJ286" s="22" t="s">
        <v>4722</v>
      </c>
      <c r="AK286" s="563"/>
      <c r="AL286" s="584"/>
      <c r="AM286" s="230" t="s">
        <v>3564</v>
      </c>
      <c r="AN286" s="915">
        <f>Table32[[#This Row],[Dana Disetujui]]</f>
        <v>14250000</v>
      </c>
      <c r="AO286" s="22" t="s">
        <v>5197</v>
      </c>
      <c r="AP286" s="22"/>
      <c r="AQ286" s="22"/>
      <c r="AR286" s="22" t="s">
        <v>5129</v>
      </c>
      <c r="AS286" s="22" t="s">
        <v>4722</v>
      </c>
      <c r="AT286" s="30"/>
      <c r="AU286" s="30"/>
      <c r="AV286" s="30"/>
      <c r="AW286" s="808"/>
      <c r="AX286" s="30"/>
      <c r="AY286" s="30"/>
      <c r="AZ286" s="30"/>
      <c r="BA286" s="30"/>
      <c r="BB286" s="30"/>
      <c r="BC286" s="30"/>
      <c r="BD286" s="30"/>
      <c r="BE286" s="808"/>
      <c r="BF286" s="30"/>
      <c r="BG286" s="30"/>
      <c r="BH286" s="30"/>
      <c r="BI286" s="30"/>
      <c r="BJ286" s="30"/>
      <c r="BK286" s="30"/>
      <c r="BL286" s="30"/>
      <c r="BM286" s="30"/>
      <c r="BN286" s="30"/>
      <c r="BO286" s="30"/>
      <c r="BP286" s="230" t="s">
        <v>5198</v>
      </c>
      <c r="BQ286" s="596" t="s">
        <v>3661</v>
      </c>
      <c r="BR286" s="916" t="s">
        <v>3662</v>
      </c>
      <c r="BS286" s="230" t="s">
        <v>3565</v>
      </c>
      <c r="BT286" s="44"/>
      <c r="BU286" s="230" t="s">
        <v>5199</v>
      </c>
      <c r="BV286" s="44"/>
      <c r="BW286" s="230" t="s">
        <v>5200</v>
      </c>
      <c r="BX286" s="44"/>
      <c r="BY286" s="30"/>
      <c r="BZ286" s="44"/>
      <c r="CA286" s="30"/>
      <c r="CB286" s="30"/>
      <c r="CC286" s="30"/>
      <c r="CD286" s="30"/>
      <c r="CE286" s="30"/>
      <c r="CF286" s="30"/>
      <c r="CG286" s="230" t="s">
        <v>5152</v>
      </c>
      <c r="CH286" s="30"/>
      <c r="CI286" s="30"/>
      <c r="CJ286" s="44"/>
    </row>
    <row r="287" spans="1:88" ht="78" customHeight="1">
      <c r="A287" s="22">
        <v>13</v>
      </c>
      <c r="B287" s="602"/>
      <c r="C287" s="596" t="s">
        <v>5201</v>
      </c>
      <c r="D287" s="282" t="s">
        <v>5202</v>
      </c>
      <c r="E287" s="22" t="s">
        <v>135</v>
      </c>
      <c r="F287" s="22">
        <v>2025</v>
      </c>
      <c r="G287" s="22">
        <v>2025</v>
      </c>
      <c r="H287" s="22">
        <v>12</v>
      </c>
      <c r="I287" s="230" t="s">
        <v>3685</v>
      </c>
      <c r="J287" s="603">
        <v>14247750</v>
      </c>
      <c r="K287" s="914" t="s">
        <v>5124</v>
      </c>
      <c r="L287" s="230" t="s">
        <v>5136</v>
      </c>
      <c r="M287" s="22" t="s">
        <v>5126</v>
      </c>
      <c r="N287" s="22" t="s">
        <v>9</v>
      </c>
      <c r="O287" s="22" t="s">
        <v>5127</v>
      </c>
      <c r="P287" s="22" t="s">
        <v>5128</v>
      </c>
      <c r="Q287" s="563"/>
      <c r="R287" s="230" t="s">
        <v>139</v>
      </c>
      <c r="S287" s="584"/>
      <c r="T287" s="915">
        <f>Table32[[#This Row],[Dana Disetujui]]</f>
        <v>14247750</v>
      </c>
      <c r="U287" s="22" t="s">
        <v>4936</v>
      </c>
      <c r="V287" s="22"/>
      <c r="W287" s="22"/>
      <c r="X287" s="22" t="s">
        <v>5129</v>
      </c>
      <c r="Y287" s="22" t="s">
        <v>4722</v>
      </c>
      <c r="Z287" s="22"/>
      <c r="AA287" s="370"/>
      <c r="AB287" s="563"/>
      <c r="AC287" s="563"/>
      <c r="AD287" s="230" t="s">
        <v>134</v>
      </c>
      <c r="AE287" s="915">
        <f>Table32[[#This Row],[Dana Disetujui]]</f>
        <v>14247750</v>
      </c>
      <c r="AF287" s="22" t="s">
        <v>5169</v>
      </c>
      <c r="AG287" s="22"/>
      <c r="AH287" s="22"/>
      <c r="AI287" s="22" t="s">
        <v>5129</v>
      </c>
      <c r="AJ287" s="22" t="s">
        <v>4722</v>
      </c>
      <c r="AK287" s="563"/>
      <c r="AL287" s="584"/>
      <c r="AM287" s="230" t="s">
        <v>3570</v>
      </c>
      <c r="AN287" s="915">
        <f>Table32[[#This Row],[Dana Disetujui]]</f>
        <v>14247750</v>
      </c>
      <c r="AO287" s="22" t="s">
        <v>5161</v>
      </c>
      <c r="AP287" s="22"/>
      <c r="AQ287" s="22"/>
      <c r="AR287" s="22" t="s">
        <v>5129</v>
      </c>
      <c r="AS287" s="22" t="s">
        <v>4722</v>
      </c>
      <c r="AT287" s="30"/>
      <c r="AU287" s="30"/>
      <c r="AV287" s="30"/>
      <c r="AW287" s="808"/>
      <c r="AX287" s="30"/>
      <c r="AY287" s="30"/>
      <c r="AZ287" s="30"/>
      <c r="BA287" s="30"/>
      <c r="BB287" s="30"/>
      <c r="BC287" s="30"/>
      <c r="BD287" s="30"/>
      <c r="BE287" s="808"/>
      <c r="BF287" s="30"/>
      <c r="BG287" s="30"/>
      <c r="BH287" s="30"/>
      <c r="BI287" s="30"/>
      <c r="BJ287" s="30"/>
      <c r="BK287" s="30"/>
      <c r="BL287" s="30"/>
      <c r="BM287" s="30"/>
      <c r="BN287" s="30"/>
      <c r="BO287" s="30"/>
      <c r="BP287" s="230" t="s">
        <v>5170</v>
      </c>
      <c r="BQ287" s="596" t="s">
        <v>3661</v>
      </c>
      <c r="BR287" s="916" t="s">
        <v>3662</v>
      </c>
      <c r="BS287" s="230" t="s">
        <v>5203</v>
      </c>
      <c r="BT287" s="44"/>
      <c r="BU287" s="230" t="s">
        <v>5204</v>
      </c>
      <c r="BV287" s="44"/>
      <c r="BW287" s="230" t="s">
        <v>5205</v>
      </c>
      <c r="BX287" s="44"/>
      <c r="BY287" s="30"/>
      <c r="BZ287" s="44"/>
      <c r="CA287" s="30"/>
      <c r="CB287" s="30"/>
      <c r="CC287" s="30"/>
      <c r="CD287" s="30"/>
      <c r="CE287" s="30"/>
      <c r="CF287" s="30"/>
      <c r="CG287" s="230" t="s">
        <v>5152</v>
      </c>
      <c r="CH287" s="30"/>
      <c r="CI287" s="30"/>
      <c r="CJ287" s="44"/>
    </row>
    <row r="288" spans="1:88" ht="85.5" customHeight="1">
      <c r="A288" s="22">
        <v>14</v>
      </c>
      <c r="B288" s="602"/>
      <c r="C288" s="596" t="s">
        <v>5206</v>
      </c>
      <c r="D288" s="282" t="s">
        <v>5207</v>
      </c>
      <c r="E288" s="22" t="s">
        <v>135</v>
      </c>
      <c r="F288" s="22">
        <v>2025</v>
      </c>
      <c r="G288" s="22">
        <v>2025</v>
      </c>
      <c r="H288" s="22">
        <v>12</v>
      </c>
      <c r="I288" s="230" t="s">
        <v>3776</v>
      </c>
      <c r="J288" s="603">
        <v>13950000</v>
      </c>
      <c r="K288" s="914" t="s">
        <v>5124</v>
      </c>
      <c r="L288" s="230" t="s">
        <v>5166</v>
      </c>
      <c r="M288" s="22" t="s">
        <v>5126</v>
      </c>
      <c r="N288" s="22" t="s">
        <v>9</v>
      </c>
      <c r="O288" s="22" t="s">
        <v>5127</v>
      </c>
      <c r="P288" s="22" t="s">
        <v>5128</v>
      </c>
      <c r="Q288" s="563"/>
      <c r="R288" s="230" t="s">
        <v>5208</v>
      </c>
      <c r="S288" s="584"/>
      <c r="T288" s="915">
        <f>Table32[[#This Row],[Dana Disetujui]]</f>
        <v>13950000</v>
      </c>
      <c r="U288" s="22" t="s">
        <v>5169</v>
      </c>
      <c r="V288" s="22" t="s">
        <v>197</v>
      </c>
      <c r="W288" s="22"/>
      <c r="X288" s="22" t="s">
        <v>5129</v>
      </c>
      <c r="Y288" s="22" t="s">
        <v>4722</v>
      </c>
      <c r="Z288" s="22"/>
      <c r="AA288" s="370"/>
      <c r="AB288" s="563"/>
      <c r="AC288" s="563"/>
      <c r="AD288" s="230" t="s">
        <v>5209</v>
      </c>
      <c r="AE288" s="915">
        <f>Table32[[#This Row],[Dana Disetujui]]</f>
        <v>13950000</v>
      </c>
      <c r="AF288" s="22"/>
      <c r="AG288" s="22"/>
      <c r="AH288" s="22"/>
      <c r="AI288" s="22" t="s">
        <v>5129</v>
      </c>
      <c r="AJ288" s="22" t="s">
        <v>4722</v>
      </c>
      <c r="AK288" s="563"/>
      <c r="AL288" s="584"/>
      <c r="AM288" s="230" t="s">
        <v>3526</v>
      </c>
      <c r="AN288" s="915">
        <f>Table32[[#This Row],[Dana Disetujui]]</f>
        <v>13950000</v>
      </c>
      <c r="AO288" s="22" t="s">
        <v>4929</v>
      </c>
      <c r="AP288" s="22"/>
      <c r="AQ288" s="22"/>
      <c r="AR288" s="22" t="s">
        <v>5129</v>
      </c>
      <c r="AS288" s="22" t="s">
        <v>4722</v>
      </c>
      <c r="AT288" s="30"/>
      <c r="AU288" s="30"/>
      <c r="AV288" s="30"/>
      <c r="AW288" s="808"/>
      <c r="AX288" s="30"/>
      <c r="AY288" s="30"/>
      <c r="AZ288" s="30"/>
      <c r="BA288" s="30"/>
      <c r="BB288" s="30"/>
      <c r="BC288" s="30"/>
      <c r="BD288" s="30"/>
      <c r="BE288" s="808"/>
      <c r="BF288" s="30"/>
      <c r="BG288" s="30"/>
      <c r="BH288" s="30"/>
      <c r="BI288" s="30"/>
      <c r="BJ288" s="30"/>
      <c r="BK288" s="30"/>
      <c r="BL288" s="30"/>
      <c r="BM288" s="30"/>
      <c r="BN288" s="30"/>
      <c r="BO288" s="30"/>
      <c r="BP288" s="230" t="s">
        <v>5210</v>
      </c>
      <c r="BQ288" s="596" t="s">
        <v>3661</v>
      </c>
      <c r="BR288" s="916" t="s">
        <v>3662</v>
      </c>
      <c r="BS288" s="230" t="s">
        <v>5211</v>
      </c>
      <c r="BT288" s="44"/>
      <c r="BU288" s="230" t="s">
        <v>5212</v>
      </c>
      <c r="BV288" s="44"/>
      <c r="BW288" s="230" t="s">
        <v>5213</v>
      </c>
      <c r="BX288" s="44"/>
      <c r="BY288" s="30"/>
      <c r="BZ288" s="44"/>
      <c r="CA288" s="30"/>
      <c r="CB288" s="30"/>
      <c r="CC288" s="30"/>
      <c r="CD288" s="30"/>
      <c r="CE288" s="30"/>
      <c r="CF288" s="30"/>
      <c r="CG288" s="230" t="s">
        <v>5152</v>
      </c>
      <c r="CH288" s="30"/>
      <c r="CI288" s="30"/>
      <c r="CJ288" s="44"/>
    </row>
    <row r="289" spans="1:88" s="877" customFormat="1" ht="73.5" customHeight="1">
      <c r="A289" s="22">
        <v>15</v>
      </c>
      <c r="B289" s="602"/>
      <c r="C289" s="596" t="s">
        <v>5214</v>
      </c>
      <c r="D289" s="282" t="s">
        <v>5215</v>
      </c>
      <c r="E289" s="22" t="s">
        <v>135</v>
      </c>
      <c r="F289" s="22">
        <v>2025</v>
      </c>
      <c r="G289" s="22">
        <v>2025</v>
      </c>
      <c r="H289" s="22">
        <v>12</v>
      </c>
      <c r="I289" s="230" t="s">
        <v>3685</v>
      </c>
      <c r="J289" s="603">
        <v>13791210</v>
      </c>
      <c r="K289" s="914" t="s">
        <v>5124</v>
      </c>
      <c r="L289" s="230" t="s">
        <v>5125</v>
      </c>
      <c r="M289" s="22" t="s">
        <v>5126</v>
      </c>
      <c r="N289" s="22" t="s">
        <v>9</v>
      </c>
      <c r="O289" s="22" t="s">
        <v>5127</v>
      </c>
      <c r="P289" s="22" t="s">
        <v>5128</v>
      </c>
      <c r="Q289" s="563"/>
      <c r="R289" s="230" t="s">
        <v>3421</v>
      </c>
      <c r="S289" s="584"/>
      <c r="T289" s="915">
        <f>Table32[[#This Row],[Dana Disetujui]]</f>
        <v>13791210</v>
      </c>
      <c r="U289" s="22" t="s">
        <v>5149</v>
      </c>
      <c r="V289" s="22"/>
      <c r="W289" s="22"/>
      <c r="X289" s="22" t="s">
        <v>5129</v>
      </c>
      <c r="Y289" s="22" t="s">
        <v>4722</v>
      </c>
      <c r="Z289" s="22"/>
      <c r="AA289" s="370"/>
      <c r="AB289" s="563"/>
      <c r="AC289" s="563"/>
      <c r="AD289" s="230" t="s">
        <v>114</v>
      </c>
      <c r="AE289" s="915">
        <f>Table32[[#This Row],[Dana Disetujui]]</f>
        <v>13791210</v>
      </c>
      <c r="AF289" s="22" t="s">
        <v>4936</v>
      </c>
      <c r="AG289" s="22"/>
      <c r="AH289" s="22"/>
      <c r="AI289" s="22" t="s">
        <v>5129</v>
      </c>
      <c r="AJ289" s="22" t="s">
        <v>4722</v>
      </c>
      <c r="AK289" s="563"/>
      <c r="AL289" s="584"/>
      <c r="AM289" s="230" t="s">
        <v>137</v>
      </c>
      <c r="AN289" s="915">
        <f>Table32[[#This Row],[Dana Disetujui]]</f>
        <v>13791210</v>
      </c>
      <c r="AO289" s="22" t="s">
        <v>5216</v>
      </c>
      <c r="AP289" s="22"/>
      <c r="AQ289" s="22"/>
      <c r="AR289" s="22" t="s">
        <v>5129</v>
      </c>
      <c r="AS289" s="22" t="s">
        <v>4722</v>
      </c>
      <c r="AT289" s="30"/>
      <c r="AU289" s="30"/>
      <c r="AV289" s="30"/>
      <c r="AW289" s="808"/>
      <c r="AX289" s="30"/>
      <c r="AY289" s="30"/>
      <c r="AZ289" s="30"/>
      <c r="BA289" s="30"/>
      <c r="BB289" s="30"/>
      <c r="BC289" s="30"/>
      <c r="BD289" s="30"/>
      <c r="BE289" s="808"/>
      <c r="BF289" s="30"/>
      <c r="BG289" s="30"/>
      <c r="BH289" s="30"/>
      <c r="BI289" s="30"/>
      <c r="BJ289" s="30"/>
      <c r="BK289" s="30"/>
      <c r="BL289" s="30"/>
      <c r="BM289" s="30"/>
      <c r="BN289" s="30"/>
      <c r="BO289" s="30"/>
      <c r="BP289" s="230" t="s">
        <v>5217</v>
      </c>
      <c r="BQ289" s="596" t="s">
        <v>3661</v>
      </c>
      <c r="BR289" s="916" t="s">
        <v>3662</v>
      </c>
      <c r="BS289" s="230" t="s">
        <v>5218</v>
      </c>
      <c r="BT289" s="44"/>
      <c r="BU289" s="230" t="s">
        <v>5151</v>
      </c>
      <c r="BV289" s="44"/>
      <c r="BW289" s="230" t="s">
        <v>5219</v>
      </c>
      <c r="BX289" s="44"/>
      <c r="BY289" s="30"/>
      <c r="BZ289" s="44"/>
      <c r="CA289" s="30"/>
      <c r="CB289" s="30"/>
      <c r="CC289" s="30"/>
      <c r="CD289" s="30"/>
      <c r="CE289" s="30"/>
      <c r="CF289" s="30"/>
      <c r="CG289" s="230" t="s">
        <v>5152</v>
      </c>
      <c r="CH289" s="30"/>
      <c r="CI289" s="30"/>
      <c r="CJ289" s="878"/>
    </row>
    <row r="290" spans="1:88" ht="78.75" customHeight="1">
      <c r="A290" s="22">
        <v>16</v>
      </c>
      <c r="B290" s="602"/>
      <c r="C290" s="596" t="s">
        <v>5220</v>
      </c>
      <c r="D290" s="282" t="s">
        <v>5221</v>
      </c>
      <c r="E290" s="22" t="s">
        <v>135</v>
      </c>
      <c r="F290" s="22">
        <v>2025</v>
      </c>
      <c r="G290" s="22">
        <v>2025</v>
      </c>
      <c r="H290" s="22">
        <v>12</v>
      </c>
      <c r="I290" s="230" t="s">
        <v>4760</v>
      </c>
      <c r="J290" s="603">
        <v>12000000</v>
      </c>
      <c r="K290" s="914" t="s">
        <v>5124</v>
      </c>
      <c r="L290" s="230" t="s">
        <v>5136</v>
      </c>
      <c r="M290" s="22" t="s">
        <v>5126</v>
      </c>
      <c r="N290" s="22" t="s">
        <v>9</v>
      </c>
      <c r="O290" s="22" t="s">
        <v>5127</v>
      </c>
      <c r="P290" s="22" t="s">
        <v>5128</v>
      </c>
      <c r="Q290" s="563"/>
      <c r="R290" s="230" t="s">
        <v>3569</v>
      </c>
      <c r="S290" s="584"/>
      <c r="T290" s="915">
        <f>Table32[[#This Row],[Dana Disetujui]]</f>
        <v>12000000</v>
      </c>
      <c r="U290" s="22" t="s">
        <v>5149</v>
      </c>
      <c r="V290" s="22"/>
      <c r="W290" s="22"/>
      <c r="X290" s="22" t="s">
        <v>5129</v>
      </c>
      <c r="Y290" s="22" t="s">
        <v>4722</v>
      </c>
      <c r="Z290" s="22"/>
      <c r="AA290" s="370"/>
      <c r="AB290" s="563"/>
      <c r="AC290" s="563"/>
      <c r="AD290" s="230" t="s">
        <v>3537</v>
      </c>
      <c r="AE290" s="915">
        <f>Table32[[#This Row],[Dana Disetujui]]</f>
        <v>12000000</v>
      </c>
      <c r="AF290" s="22" t="s">
        <v>5149</v>
      </c>
      <c r="AG290" s="22"/>
      <c r="AH290" s="22"/>
      <c r="AI290" s="22" t="s">
        <v>5129</v>
      </c>
      <c r="AJ290" s="22" t="s">
        <v>4722</v>
      </c>
      <c r="AK290" s="563"/>
      <c r="AL290" s="584"/>
      <c r="AM290" s="230" t="s">
        <v>3570</v>
      </c>
      <c r="AN290" s="915">
        <f>Table32[[#This Row],[Dana Disetujui]]</f>
        <v>12000000</v>
      </c>
      <c r="AO290" s="22" t="s">
        <v>4778</v>
      </c>
      <c r="AP290" s="22"/>
      <c r="AQ290" s="22"/>
      <c r="AR290" s="22" t="s">
        <v>5129</v>
      </c>
      <c r="AS290" s="22" t="s">
        <v>4722</v>
      </c>
      <c r="AT290" s="30"/>
      <c r="AU290" s="30"/>
      <c r="AV290" s="30"/>
      <c r="AW290" s="808"/>
      <c r="AX290" s="30"/>
      <c r="AY290" s="30"/>
      <c r="AZ290" s="30"/>
      <c r="BA290" s="30"/>
      <c r="BB290" s="30"/>
      <c r="BC290" s="30"/>
      <c r="BD290" s="30"/>
      <c r="BE290" s="808"/>
      <c r="BF290" s="30"/>
      <c r="BG290" s="30"/>
      <c r="BH290" s="30"/>
      <c r="BI290" s="30"/>
      <c r="BJ290" s="30"/>
      <c r="BK290" s="30"/>
      <c r="BL290" s="30"/>
      <c r="BM290" s="30"/>
      <c r="BN290" s="30"/>
      <c r="BO290" s="30"/>
      <c r="BP290" s="230" t="s">
        <v>5155</v>
      </c>
      <c r="BQ290" s="596" t="s">
        <v>3661</v>
      </c>
      <c r="BR290" s="916" t="s">
        <v>3662</v>
      </c>
      <c r="BS290" s="230" t="s">
        <v>3568</v>
      </c>
      <c r="BT290" s="44"/>
      <c r="BU290" s="230" t="s">
        <v>5222</v>
      </c>
      <c r="BV290" s="44"/>
      <c r="BW290" s="230" t="s">
        <v>5223</v>
      </c>
      <c r="BX290" s="44"/>
      <c r="BY290" s="30"/>
      <c r="BZ290" s="44"/>
      <c r="CA290" s="30"/>
      <c r="CB290" s="30"/>
      <c r="CC290" s="30"/>
      <c r="CD290" s="30"/>
      <c r="CE290" s="30"/>
      <c r="CF290" s="30"/>
      <c r="CG290" s="230" t="s">
        <v>5224</v>
      </c>
      <c r="CH290" s="30"/>
      <c r="CI290" s="30"/>
      <c r="CJ290" s="44"/>
    </row>
    <row r="291" spans="1:88" ht="77.25" customHeight="1">
      <c r="A291" s="22">
        <v>17</v>
      </c>
      <c r="B291" s="602"/>
      <c r="C291" s="596" t="s">
        <v>5225</v>
      </c>
      <c r="D291" s="282" t="s">
        <v>5226</v>
      </c>
      <c r="E291" s="22" t="s">
        <v>135</v>
      </c>
      <c r="F291" s="22">
        <v>2025</v>
      </c>
      <c r="G291" s="22">
        <v>2025</v>
      </c>
      <c r="H291" s="22">
        <v>12</v>
      </c>
      <c r="I291" s="230" t="s">
        <v>3685</v>
      </c>
      <c r="J291" s="603">
        <v>12000000</v>
      </c>
      <c r="K291" s="914" t="s">
        <v>5124</v>
      </c>
      <c r="L291" s="230" t="s">
        <v>5125</v>
      </c>
      <c r="M291" s="22" t="s">
        <v>5126</v>
      </c>
      <c r="N291" s="22" t="s">
        <v>9</v>
      </c>
      <c r="O291" s="22" t="s">
        <v>5127</v>
      </c>
      <c r="P291" s="22" t="s">
        <v>5128</v>
      </c>
      <c r="Q291" s="563"/>
      <c r="R291" s="230" t="s">
        <v>3576</v>
      </c>
      <c r="S291" s="584"/>
      <c r="T291" s="915">
        <f>Table32[[#This Row],[Dana Disetujui]]</f>
        <v>12000000</v>
      </c>
      <c r="U291" s="22" t="s">
        <v>4929</v>
      </c>
      <c r="V291" s="22"/>
      <c r="W291" s="22"/>
      <c r="X291" s="22" t="s">
        <v>5129</v>
      </c>
      <c r="Y291" s="22" t="s">
        <v>4722</v>
      </c>
      <c r="Z291" s="22"/>
      <c r="AA291" s="370"/>
      <c r="AB291" s="563"/>
      <c r="AC291" s="563"/>
      <c r="AD291" s="230" t="s">
        <v>3513</v>
      </c>
      <c r="AE291" s="915">
        <f>Table32[[#This Row],[Dana Disetujui]]</f>
        <v>12000000</v>
      </c>
      <c r="AF291" s="22" t="s">
        <v>4929</v>
      </c>
      <c r="AG291" s="22"/>
      <c r="AH291" s="22"/>
      <c r="AI291" s="22" t="s">
        <v>5129</v>
      </c>
      <c r="AJ291" s="22" t="s">
        <v>4722</v>
      </c>
      <c r="AK291" s="563"/>
      <c r="AL291" s="584"/>
      <c r="AM291" s="230" t="s">
        <v>3518</v>
      </c>
      <c r="AN291" s="915">
        <f>Table32[[#This Row],[Dana Disetujui]]</f>
        <v>12000000</v>
      </c>
      <c r="AO291" s="22" t="s">
        <v>4929</v>
      </c>
      <c r="AP291" s="22"/>
      <c r="AQ291" s="22"/>
      <c r="AR291" s="22" t="s">
        <v>5129</v>
      </c>
      <c r="AS291" s="22" t="s">
        <v>4722</v>
      </c>
      <c r="AT291" s="30"/>
      <c r="AU291" s="30"/>
      <c r="AV291" s="30"/>
      <c r="AW291" s="808"/>
      <c r="AX291" s="30"/>
      <c r="AY291" s="30"/>
      <c r="AZ291" s="30"/>
      <c r="BA291" s="30"/>
      <c r="BB291" s="30"/>
      <c r="BC291" s="30"/>
      <c r="BD291" s="30"/>
      <c r="BE291" s="808"/>
      <c r="BF291" s="30"/>
      <c r="BG291" s="30"/>
      <c r="BH291" s="30"/>
      <c r="BI291" s="30"/>
      <c r="BJ291" s="30"/>
      <c r="BK291" s="30"/>
      <c r="BL291" s="30"/>
      <c r="BM291" s="30"/>
      <c r="BN291" s="30"/>
      <c r="BO291" s="30"/>
      <c r="BP291" s="230" t="s">
        <v>5227</v>
      </c>
      <c r="BQ291" s="596" t="s">
        <v>3661</v>
      </c>
      <c r="BR291" s="916" t="s">
        <v>3662</v>
      </c>
      <c r="BS291" s="230" t="s">
        <v>5228</v>
      </c>
      <c r="BT291" s="44"/>
      <c r="BU291" s="230" t="s">
        <v>5229</v>
      </c>
      <c r="BV291" s="44"/>
      <c r="BW291" s="230" t="s">
        <v>5230</v>
      </c>
      <c r="BX291" s="44"/>
      <c r="BY291" s="30"/>
      <c r="BZ291" s="44"/>
      <c r="CA291" s="30"/>
      <c r="CB291" s="30"/>
      <c r="CC291" s="30"/>
      <c r="CD291" s="30"/>
      <c r="CE291" s="30"/>
      <c r="CF291" s="30"/>
      <c r="CG291" s="230" t="s">
        <v>5224</v>
      </c>
      <c r="CH291" s="30"/>
      <c r="CI291" s="30"/>
      <c r="CJ291" s="44"/>
    </row>
    <row r="292" spans="1:88" ht="98.25" customHeight="1">
      <c r="A292" s="22">
        <v>18</v>
      </c>
      <c r="B292" s="602"/>
      <c r="C292" s="596" t="s">
        <v>5231</v>
      </c>
      <c r="D292" s="282" t="s">
        <v>5232</v>
      </c>
      <c r="E292" s="22" t="s">
        <v>135</v>
      </c>
      <c r="F292" s="22">
        <v>2025</v>
      </c>
      <c r="G292" s="22">
        <v>2025</v>
      </c>
      <c r="H292" s="22">
        <v>12</v>
      </c>
      <c r="I292" s="230" t="s">
        <v>5233</v>
      </c>
      <c r="J292" s="603">
        <v>12000000</v>
      </c>
      <c r="K292" s="914" t="s">
        <v>5124</v>
      </c>
      <c r="L292" s="230" t="s">
        <v>5136</v>
      </c>
      <c r="M292" s="22" t="s">
        <v>5126</v>
      </c>
      <c r="N292" s="22" t="s">
        <v>9</v>
      </c>
      <c r="O292" s="22" t="s">
        <v>5127</v>
      </c>
      <c r="P292" s="22" t="s">
        <v>5128</v>
      </c>
      <c r="Q292" s="563"/>
      <c r="R292" s="230" t="s">
        <v>3514</v>
      </c>
      <c r="S292" s="584"/>
      <c r="T292" s="915">
        <f>Table32[[#This Row],[Dana Disetujui]]</f>
        <v>12000000</v>
      </c>
      <c r="U292" s="22" t="s">
        <v>4911</v>
      </c>
      <c r="V292" s="22"/>
      <c r="W292" s="22"/>
      <c r="X292" s="22" t="s">
        <v>5129</v>
      </c>
      <c r="Y292" s="22" t="s">
        <v>4722</v>
      </c>
      <c r="Z292" s="22"/>
      <c r="AA292" s="370"/>
      <c r="AB292" s="563"/>
      <c r="AC292" s="563"/>
      <c r="AD292" s="230" t="s">
        <v>3576</v>
      </c>
      <c r="AE292" s="915">
        <f>Table32[[#This Row],[Dana Disetujui]]</f>
        <v>12000000</v>
      </c>
      <c r="AF292" s="22" t="s">
        <v>4929</v>
      </c>
      <c r="AG292" s="22"/>
      <c r="AH292" s="22"/>
      <c r="AI292" s="22" t="s">
        <v>5129</v>
      </c>
      <c r="AJ292" s="22" t="s">
        <v>4722</v>
      </c>
      <c r="AK292" s="563"/>
      <c r="AL292" s="584"/>
      <c r="AM292" s="230" t="s">
        <v>3543</v>
      </c>
      <c r="AN292" s="915">
        <f>Table32[[#This Row],[Dana Disetujui]]</f>
        <v>12000000</v>
      </c>
      <c r="AO292" s="22" t="s">
        <v>5197</v>
      </c>
      <c r="AP292" s="22"/>
      <c r="AQ292" s="22"/>
      <c r="AR292" s="22" t="s">
        <v>5129</v>
      </c>
      <c r="AS292" s="22" t="s">
        <v>4722</v>
      </c>
      <c r="AT292" s="30"/>
      <c r="AU292" s="30"/>
      <c r="AV292" s="30"/>
      <c r="AW292" s="808"/>
      <c r="AX292" s="30"/>
      <c r="AY292" s="30"/>
      <c r="AZ292" s="30"/>
      <c r="BA292" s="30"/>
      <c r="BB292" s="30"/>
      <c r="BC292" s="30"/>
      <c r="BD292" s="30"/>
      <c r="BE292" s="808"/>
      <c r="BF292" s="30"/>
      <c r="BG292" s="30"/>
      <c r="BH292" s="30"/>
      <c r="BI292" s="30"/>
      <c r="BJ292" s="30"/>
      <c r="BK292" s="30"/>
      <c r="BL292" s="30"/>
      <c r="BM292" s="30"/>
      <c r="BN292" s="30"/>
      <c r="BO292" s="30"/>
      <c r="BP292" s="230" t="s">
        <v>5234</v>
      </c>
      <c r="BQ292" s="596" t="s">
        <v>3661</v>
      </c>
      <c r="BR292" s="916" t="s">
        <v>3662</v>
      </c>
      <c r="BS292" s="230" t="s">
        <v>5199</v>
      </c>
      <c r="BT292" s="44"/>
      <c r="BU292" s="230" t="s">
        <v>5138</v>
      </c>
      <c r="BV292" s="44"/>
      <c r="BW292" s="230" t="s">
        <v>3565</v>
      </c>
      <c r="BX292" s="44"/>
      <c r="BY292" s="30"/>
      <c r="BZ292" s="44"/>
      <c r="CA292" s="30"/>
      <c r="CB292" s="30"/>
      <c r="CC292" s="30"/>
      <c r="CD292" s="30"/>
      <c r="CE292" s="30"/>
      <c r="CF292" s="30"/>
      <c r="CG292" s="230" t="s">
        <v>5224</v>
      </c>
      <c r="CH292" s="30"/>
      <c r="CI292" s="30"/>
      <c r="CJ292" s="44"/>
    </row>
    <row r="293" spans="1:88" ht="75.75" customHeight="1">
      <c r="A293" s="22">
        <v>19</v>
      </c>
      <c r="B293" s="602"/>
      <c r="C293" s="596" t="s">
        <v>5235</v>
      </c>
      <c r="D293" s="282" t="s">
        <v>5236</v>
      </c>
      <c r="E293" s="22" t="s">
        <v>135</v>
      </c>
      <c r="F293" s="22">
        <v>2025</v>
      </c>
      <c r="G293" s="22">
        <v>2025</v>
      </c>
      <c r="H293" s="22">
        <v>12</v>
      </c>
      <c r="I293" s="230" t="s">
        <v>4760</v>
      </c>
      <c r="J293" s="603">
        <v>12000000</v>
      </c>
      <c r="K293" s="914" t="s">
        <v>5124</v>
      </c>
      <c r="L293" s="230" t="s">
        <v>5237</v>
      </c>
      <c r="M293" s="22" t="s">
        <v>5126</v>
      </c>
      <c r="N293" s="22" t="s">
        <v>9</v>
      </c>
      <c r="O293" s="22" t="s">
        <v>5127</v>
      </c>
      <c r="P293" s="22" t="s">
        <v>5128</v>
      </c>
      <c r="Q293" s="563"/>
      <c r="R293" s="230" t="s">
        <v>3354</v>
      </c>
      <c r="S293" s="584"/>
      <c r="T293" s="915">
        <f>Table32[[#This Row],[Dana Disetujui]]</f>
        <v>12000000</v>
      </c>
      <c r="U293" s="22" t="s">
        <v>4876</v>
      </c>
      <c r="V293" s="22"/>
      <c r="W293" s="22"/>
      <c r="X293" s="22" t="s">
        <v>5129</v>
      </c>
      <c r="Y293" s="22" t="s">
        <v>4722</v>
      </c>
      <c r="Z293" s="22"/>
      <c r="AA293" s="370"/>
      <c r="AB293" s="563"/>
      <c r="AC293" s="563"/>
      <c r="AD293" s="230" t="s">
        <v>5238</v>
      </c>
      <c r="AE293" s="915">
        <f>Table32[[#This Row],[Dana Disetujui]]</f>
        <v>12000000</v>
      </c>
      <c r="AF293" s="22" t="s">
        <v>4876</v>
      </c>
      <c r="AG293" s="22"/>
      <c r="AH293" s="22"/>
      <c r="AI293" s="22" t="s">
        <v>5129</v>
      </c>
      <c r="AJ293" s="22" t="s">
        <v>4722</v>
      </c>
      <c r="AK293" s="563"/>
      <c r="AL293" s="584"/>
      <c r="AM293" s="230" t="s">
        <v>4208</v>
      </c>
      <c r="AN293" s="915"/>
      <c r="AO293" s="30"/>
      <c r="AP293" s="30"/>
      <c r="AQ293" s="30"/>
      <c r="AR293" s="22" t="s">
        <v>5129</v>
      </c>
      <c r="AS293" s="22" t="s">
        <v>4722</v>
      </c>
      <c r="AT293" s="30"/>
      <c r="AU293" s="30"/>
      <c r="AV293" s="30"/>
      <c r="AW293" s="808"/>
      <c r="AX293" s="30"/>
      <c r="AY293" s="30"/>
      <c r="AZ293" s="30"/>
      <c r="BA293" s="30"/>
      <c r="BB293" s="30"/>
      <c r="BC293" s="30"/>
      <c r="BD293" s="30"/>
      <c r="BE293" s="808"/>
      <c r="BF293" s="30"/>
      <c r="BG293" s="30"/>
      <c r="BH293" s="30"/>
      <c r="BI293" s="30"/>
      <c r="BJ293" s="30"/>
      <c r="BK293" s="30"/>
      <c r="BL293" s="30"/>
      <c r="BM293" s="30"/>
      <c r="BN293" s="30"/>
      <c r="BO293" s="30"/>
      <c r="BP293" s="230" t="s">
        <v>5239</v>
      </c>
      <c r="BQ293" s="596" t="s">
        <v>3661</v>
      </c>
      <c r="BR293" s="916" t="s">
        <v>3662</v>
      </c>
      <c r="BS293" s="230" t="s">
        <v>3541</v>
      </c>
      <c r="BT293" s="44"/>
      <c r="BU293" s="230" t="s">
        <v>5240</v>
      </c>
      <c r="BV293" s="44"/>
      <c r="BW293" s="230" t="s">
        <v>3542</v>
      </c>
      <c r="BX293" s="44"/>
      <c r="BY293" s="30"/>
      <c r="BZ293" s="44"/>
      <c r="CA293" s="30"/>
      <c r="CB293" s="30"/>
      <c r="CC293" s="30"/>
      <c r="CD293" s="30"/>
      <c r="CE293" s="30"/>
      <c r="CF293" s="30"/>
      <c r="CG293" s="230" t="s">
        <v>5224</v>
      </c>
      <c r="CH293" s="30"/>
      <c r="CI293" s="30"/>
      <c r="CJ293" s="44"/>
    </row>
    <row r="294" spans="1:88" s="877" customFormat="1" ht="84.75" customHeight="1">
      <c r="A294" s="22">
        <v>20</v>
      </c>
      <c r="B294" s="602"/>
      <c r="C294" s="596" t="s">
        <v>5241</v>
      </c>
      <c r="D294" s="282" t="s">
        <v>5242</v>
      </c>
      <c r="E294" s="22" t="s">
        <v>135</v>
      </c>
      <c r="F294" s="22">
        <v>2025</v>
      </c>
      <c r="G294" s="22">
        <v>2025</v>
      </c>
      <c r="H294" s="22">
        <v>12</v>
      </c>
      <c r="I294" s="230" t="s">
        <v>4760</v>
      </c>
      <c r="J294" s="603">
        <v>12000000</v>
      </c>
      <c r="K294" s="914" t="s">
        <v>5124</v>
      </c>
      <c r="L294" s="230" t="s">
        <v>5136</v>
      </c>
      <c r="M294" s="22" t="s">
        <v>5126</v>
      </c>
      <c r="N294" s="22" t="s">
        <v>9</v>
      </c>
      <c r="O294" s="22" t="s">
        <v>5127</v>
      </c>
      <c r="P294" s="22" t="s">
        <v>5128</v>
      </c>
      <c r="Q294" s="563"/>
      <c r="R294" s="230" t="s">
        <v>140</v>
      </c>
      <c r="S294" s="584"/>
      <c r="T294" s="915">
        <f>Table32[[#This Row],[Dana Disetujui]]</f>
        <v>12000000</v>
      </c>
      <c r="U294" s="22" t="s">
        <v>4929</v>
      </c>
      <c r="V294" s="22"/>
      <c r="W294" s="22"/>
      <c r="X294" s="22" t="s">
        <v>5129</v>
      </c>
      <c r="Y294" s="22" t="s">
        <v>4722</v>
      </c>
      <c r="Z294" s="22"/>
      <c r="AA294" s="370"/>
      <c r="AB294" s="563"/>
      <c r="AC294" s="563"/>
      <c r="AD294" s="230" t="s">
        <v>133</v>
      </c>
      <c r="AE294" s="915">
        <f>Table32[[#This Row],[Dana Disetujui]]</f>
        <v>12000000</v>
      </c>
      <c r="AF294" s="22" t="s">
        <v>4929</v>
      </c>
      <c r="AG294" s="22"/>
      <c r="AH294" s="22"/>
      <c r="AI294" s="22" t="s">
        <v>5129</v>
      </c>
      <c r="AJ294" s="22" t="s">
        <v>4722</v>
      </c>
      <c r="AK294" s="563"/>
      <c r="AL294" s="584"/>
      <c r="AM294" s="230" t="s">
        <v>4823</v>
      </c>
      <c r="AN294" s="915">
        <f>Table32[[#This Row],[Dana Disetujui]]</f>
        <v>12000000</v>
      </c>
      <c r="AO294" s="22" t="s">
        <v>4929</v>
      </c>
      <c r="AP294" s="22"/>
      <c r="AQ294" s="22"/>
      <c r="AR294" s="22" t="s">
        <v>5129</v>
      </c>
      <c r="AS294" s="22" t="s">
        <v>4722</v>
      </c>
      <c r="AT294" s="30"/>
      <c r="AU294" s="30"/>
      <c r="AV294" s="30"/>
      <c r="AW294" s="808"/>
      <c r="AX294" s="30"/>
      <c r="AY294" s="30"/>
      <c r="AZ294" s="30"/>
      <c r="BA294" s="30"/>
      <c r="BB294" s="30"/>
      <c r="BC294" s="30"/>
      <c r="BD294" s="30"/>
      <c r="BE294" s="808"/>
      <c r="BF294" s="30"/>
      <c r="BG294" s="30"/>
      <c r="BH294" s="30"/>
      <c r="BI294" s="30"/>
      <c r="BJ294" s="30"/>
      <c r="BK294" s="30"/>
      <c r="BL294" s="30"/>
      <c r="BM294" s="30"/>
      <c r="BN294" s="30"/>
      <c r="BO294" s="30"/>
      <c r="BP294" s="230" t="s">
        <v>5243</v>
      </c>
      <c r="BQ294" s="596" t="s">
        <v>3661</v>
      </c>
      <c r="BR294" s="916" t="s">
        <v>3662</v>
      </c>
      <c r="BS294" s="230" t="s">
        <v>5244</v>
      </c>
      <c r="BT294" s="44"/>
      <c r="BU294" s="230" t="s">
        <v>5245</v>
      </c>
      <c r="BV294" s="44"/>
      <c r="BW294" s="230" t="s">
        <v>5246</v>
      </c>
      <c r="BX294" s="44"/>
      <c r="BY294" s="30"/>
      <c r="BZ294" s="44"/>
      <c r="CA294" s="30"/>
      <c r="CB294" s="30"/>
      <c r="CC294" s="30"/>
      <c r="CD294" s="30"/>
      <c r="CE294" s="30"/>
      <c r="CF294" s="30"/>
      <c r="CG294" s="230" t="s">
        <v>5224</v>
      </c>
      <c r="CH294" s="30"/>
      <c r="CI294" s="30"/>
      <c r="CJ294" s="878"/>
    </row>
    <row r="295" spans="1:88" ht="83.25" customHeight="1">
      <c r="A295" s="22">
        <v>21</v>
      </c>
      <c r="B295" s="602"/>
      <c r="C295" s="547" t="s">
        <v>5247</v>
      </c>
      <c r="D295" s="282" t="s">
        <v>5248</v>
      </c>
      <c r="E295" s="22" t="s">
        <v>135</v>
      </c>
      <c r="F295" s="22">
        <v>2025</v>
      </c>
      <c r="G295" s="22">
        <v>2025</v>
      </c>
      <c r="H295" s="22">
        <v>12</v>
      </c>
      <c r="I295" s="230" t="s">
        <v>3685</v>
      </c>
      <c r="J295" s="603">
        <v>12000000</v>
      </c>
      <c r="K295" s="914" t="s">
        <v>5124</v>
      </c>
      <c r="L295" s="230" t="s">
        <v>5136</v>
      </c>
      <c r="M295" s="22" t="s">
        <v>5126</v>
      </c>
      <c r="N295" s="22" t="s">
        <v>9</v>
      </c>
      <c r="O295" s="22" t="s">
        <v>5127</v>
      </c>
      <c r="P295" s="22" t="s">
        <v>5128</v>
      </c>
      <c r="Q295" s="563"/>
      <c r="R295" s="230" t="s">
        <v>137</v>
      </c>
      <c r="S295" s="584"/>
      <c r="T295" s="915">
        <f>Table32[[#This Row],[Dana Disetujui]]</f>
        <v>12000000</v>
      </c>
      <c r="U295" s="22" t="s">
        <v>4907</v>
      </c>
      <c r="V295" s="22"/>
      <c r="W295" s="22"/>
      <c r="X295" s="22" t="s">
        <v>5129</v>
      </c>
      <c r="Y295" s="22" t="s">
        <v>4722</v>
      </c>
      <c r="Z295" s="22"/>
      <c r="AA295" s="370"/>
      <c r="AB295" s="563"/>
      <c r="AC295" s="563"/>
      <c r="AD295" s="230" t="s">
        <v>49</v>
      </c>
      <c r="AE295" s="915">
        <f>Table32[[#This Row],[Dana Disetujui]]</f>
        <v>12000000</v>
      </c>
      <c r="AF295" s="22" t="s">
        <v>5249</v>
      </c>
      <c r="AG295" s="22" t="s">
        <v>217</v>
      </c>
      <c r="AH295" s="22"/>
      <c r="AI295" s="22" t="s">
        <v>5129</v>
      </c>
      <c r="AJ295" s="22" t="s">
        <v>4722</v>
      </c>
      <c r="AK295" s="563"/>
      <c r="AL295" s="584"/>
      <c r="AM295" s="230" t="s">
        <v>377</v>
      </c>
      <c r="AN295" s="915">
        <f>Table32[[#This Row],[Dana Disetujui]]</f>
        <v>12000000</v>
      </c>
      <c r="AO295" s="22" t="s">
        <v>4918</v>
      </c>
      <c r="AP295" s="22"/>
      <c r="AQ295" s="22"/>
      <c r="AR295" s="22" t="s">
        <v>5129</v>
      </c>
      <c r="AS295" s="22" t="s">
        <v>4722</v>
      </c>
      <c r="AT295" s="30"/>
      <c r="AU295" s="30"/>
      <c r="AV295" s="30"/>
      <c r="AW295" s="808"/>
      <c r="AX295" s="30"/>
      <c r="AY295" s="30"/>
      <c r="AZ295" s="30"/>
      <c r="BA295" s="30"/>
      <c r="BB295" s="30"/>
      <c r="BC295" s="30"/>
      <c r="BD295" s="30"/>
      <c r="BE295" s="808"/>
      <c r="BF295" s="30"/>
      <c r="BG295" s="30"/>
      <c r="BH295" s="30"/>
      <c r="BI295" s="30"/>
      <c r="BJ295" s="30"/>
      <c r="BK295" s="30"/>
      <c r="BL295" s="30"/>
      <c r="BM295" s="30"/>
      <c r="BN295" s="30"/>
      <c r="BO295" s="30"/>
      <c r="BP295" s="230" t="s">
        <v>5250</v>
      </c>
      <c r="BQ295" s="596" t="s">
        <v>3661</v>
      </c>
      <c r="BR295" s="916" t="s">
        <v>3662</v>
      </c>
      <c r="BS295" s="230" t="s">
        <v>5171</v>
      </c>
      <c r="BT295" s="44"/>
      <c r="BU295" s="230" t="s">
        <v>5251</v>
      </c>
      <c r="BV295" s="44"/>
      <c r="BW295" s="230" t="s">
        <v>5252</v>
      </c>
      <c r="BX295" s="44"/>
      <c r="BY295" s="30"/>
      <c r="BZ295" s="44"/>
      <c r="CA295" s="30"/>
      <c r="CB295" s="30"/>
      <c r="CC295" s="30"/>
      <c r="CD295" s="30"/>
      <c r="CE295" s="30"/>
      <c r="CF295" s="30"/>
      <c r="CG295" s="230" t="s">
        <v>5224</v>
      </c>
      <c r="CH295" s="30"/>
      <c r="CI295" s="30"/>
      <c r="CJ295" s="44"/>
    </row>
    <row r="296" spans="1:88" s="877" customFormat="1" ht="89.25" customHeight="1">
      <c r="A296" s="22">
        <v>22</v>
      </c>
      <c r="B296" s="602"/>
      <c r="C296" s="596" t="s">
        <v>5253</v>
      </c>
      <c r="D296" s="282" t="s">
        <v>5254</v>
      </c>
      <c r="E296" s="22" t="s">
        <v>135</v>
      </c>
      <c r="F296" s="22">
        <v>2025</v>
      </c>
      <c r="G296" s="22">
        <v>2025</v>
      </c>
      <c r="H296" s="22">
        <v>12</v>
      </c>
      <c r="I296" s="230" t="s">
        <v>5123</v>
      </c>
      <c r="J296" s="603">
        <v>12000000</v>
      </c>
      <c r="K296" s="914" t="s">
        <v>5124</v>
      </c>
      <c r="L296" s="230" t="s">
        <v>5125</v>
      </c>
      <c r="M296" s="22" t="s">
        <v>5126</v>
      </c>
      <c r="N296" s="22" t="s">
        <v>9</v>
      </c>
      <c r="O296" s="22" t="s">
        <v>5127</v>
      </c>
      <c r="P296" s="22" t="s">
        <v>5128</v>
      </c>
      <c r="Q296" s="563"/>
      <c r="R296" s="230" t="s">
        <v>5255</v>
      </c>
      <c r="S296" s="584"/>
      <c r="T296" s="915">
        <f>Table32[[#This Row],[Dana Disetujui]]</f>
        <v>12000000</v>
      </c>
      <c r="U296" s="22" t="s">
        <v>4975</v>
      </c>
      <c r="V296" s="22" t="s">
        <v>176</v>
      </c>
      <c r="W296" s="22"/>
      <c r="X296" s="22" t="s">
        <v>5129</v>
      </c>
      <c r="Y296" s="22" t="s">
        <v>4722</v>
      </c>
      <c r="Z296" s="22"/>
      <c r="AA296" s="370"/>
      <c r="AB296" s="563"/>
      <c r="AC296" s="563"/>
      <c r="AD296" s="230" t="s">
        <v>5256</v>
      </c>
      <c r="AE296" s="915">
        <f>Table32[[#This Row],[Dana Disetujui]]</f>
        <v>12000000</v>
      </c>
      <c r="AF296" s="22" t="s">
        <v>4885</v>
      </c>
      <c r="AG296" s="22" t="s">
        <v>176</v>
      </c>
      <c r="AH296" s="22"/>
      <c r="AI296" s="22" t="s">
        <v>5129</v>
      </c>
      <c r="AJ296" s="22" t="s">
        <v>4722</v>
      </c>
      <c r="AK296" s="563"/>
      <c r="AL296" s="584"/>
      <c r="AM296" s="230" t="s">
        <v>4754</v>
      </c>
      <c r="AN296" s="915">
        <f>Table32[[#This Row],[Dana Disetujui]]</f>
        <v>12000000</v>
      </c>
      <c r="AO296" s="22" t="s">
        <v>4885</v>
      </c>
      <c r="AP296" s="22"/>
      <c r="AQ296" s="22"/>
      <c r="AR296" s="22" t="s">
        <v>5129</v>
      </c>
      <c r="AS296" s="22" t="s">
        <v>4722</v>
      </c>
      <c r="AT296" s="30"/>
      <c r="AU296" s="30"/>
      <c r="AV296" s="30"/>
      <c r="AW296" s="808"/>
      <c r="AX296" s="30"/>
      <c r="AY296" s="30"/>
      <c r="AZ296" s="30"/>
      <c r="BA296" s="30"/>
      <c r="BB296" s="30"/>
      <c r="BC296" s="30"/>
      <c r="BD296" s="30"/>
      <c r="BE296" s="808"/>
      <c r="BF296" s="30"/>
      <c r="BG296" s="30"/>
      <c r="BH296" s="30"/>
      <c r="BI296" s="30"/>
      <c r="BJ296" s="30"/>
      <c r="BK296" s="30"/>
      <c r="BL296" s="30"/>
      <c r="BM296" s="30"/>
      <c r="BN296" s="30"/>
      <c r="BO296" s="30"/>
      <c r="BP296" s="230" t="s">
        <v>5257</v>
      </c>
      <c r="BQ296" s="596" t="s">
        <v>3661</v>
      </c>
      <c r="BR296" s="916" t="s">
        <v>3662</v>
      </c>
      <c r="BS296" s="230" t="s">
        <v>5258</v>
      </c>
      <c r="BT296" s="44"/>
      <c r="BU296" s="230" t="s">
        <v>5259</v>
      </c>
      <c r="BV296" s="44"/>
      <c r="BW296" s="230" t="s">
        <v>5260</v>
      </c>
      <c r="BX296" s="44"/>
      <c r="BY296" s="30"/>
      <c r="BZ296" s="44"/>
      <c r="CA296" s="30"/>
      <c r="CB296" s="30"/>
      <c r="CC296" s="30"/>
      <c r="CD296" s="30"/>
      <c r="CE296" s="30"/>
      <c r="CF296" s="30"/>
      <c r="CG296" s="230" t="s">
        <v>5224</v>
      </c>
      <c r="CH296" s="30"/>
      <c r="CI296" s="30"/>
      <c r="CJ296" s="878"/>
    </row>
    <row r="297" spans="1:88" ht="69" customHeight="1">
      <c r="A297" s="22">
        <v>23</v>
      </c>
      <c r="B297" s="602"/>
      <c r="C297" s="596" t="s">
        <v>5261</v>
      </c>
      <c r="D297" s="282" t="s">
        <v>5262</v>
      </c>
      <c r="E297" s="22" t="s">
        <v>135</v>
      </c>
      <c r="F297" s="22">
        <v>2025</v>
      </c>
      <c r="G297" s="22">
        <v>2025</v>
      </c>
      <c r="H297" s="22">
        <v>12</v>
      </c>
      <c r="I297" s="230" t="s">
        <v>4760</v>
      </c>
      <c r="J297" s="603">
        <v>12000000</v>
      </c>
      <c r="K297" s="914" t="s">
        <v>5124</v>
      </c>
      <c r="L297" s="230" t="s">
        <v>5263</v>
      </c>
      <c r="M297" s="22" t="s">
        <v>5126</v>
      </c>
      <c r="N297" s="22" t="s">
        <v>9</v>
      </c>
      <c r="O297" s="22" t="s">
        <v>5127</v>
      </c>
      <c r="P297" s="22" t="s">
        <v>5128</v>
      </c>
      <c r="Q297" s="563"/>
      <c r="R297" s="230" t="s">
        <v>3525</v>
      </c>
      <c r="S297" s="584"/>
      <c r="T297" s="915">
        <f>Table32[[#This Row],[Dana Disetujui]]</f>
        <v>12000000</v>
      </c>
      <c r="U297" s="22" t="s">
        <v>4929</v>
      </c>
      <c r="V297" s="22"/>
      <c r="W297" s="22"/>
      <c r="X297" s="22" t="s">
        <v>5129</v>
      </c>
      <c r="Y297" s="22" t="s">
        <v>4722</v>
      </c>
      <c r="Z297" s="22"/>
      <c r="AA297" s="370"/>
      <c r="AB297" s="563"/>
      <c r="AC297" s="563"/>
      <c r="AD297" s="230" t="s">
        <v>3513</v>
      </c>
      <c r="AE297" s="915">
        <f>Table32[[#This Row],[Dana Disetujui]]</f>
        <v>12000000</v>
      </c>
      <c r="AF297" s="22" t="s">
        <v>5264</v>
      </c>
      <c r="AG297" s="22"/>
      <c r="AH297" s="22"/>
      <c r="AI297" s="22" t="s">
        <v>5129</v>
      </c>
      <c r="AJ297" s="22" t="s">
        <v>4722</v>
      </c>
      <c r="AK297" s="563"/>
      <c r="AL297" s="584"/>
      <c r="AM297" s="230" t="s">
        <v>140</v>
      </c>
      <c r="AN297" s="915">
        <f>Table32[[#This Row],[Dana Disetujui]]</f>
        <v>12000000</v>
      </c>
      <c r="AO297" s="22" t="s">
        <v>4929</v>
      </c>
      <c r="AP297" s="22"/>
      <c r="AQ297" s="22"/>
      <c r="AR297" s="22" t="s">
        <v>5129</v>
      </c>
      <c r="AS297" s="22" t="s">
        <v>4722</v>
      </c>
      <c r="AT297" s="30"/>
      <c r="AU297" s="30"/>
      <c r="AV297" s="30"/>
      <c r="AW297" s="808"/>
      <c r="AX297" s="30"/>
      <c r="AY297" s="30"/>
      <c r="AZ297" s="30"/>
      <c r="BA297" s="30"/>
      <c r="BB297" s="30"/>
      <c r="BC297" s="30"/>
      <c r="BD297" s="30"/>
      <c r="BE297" s="808"/>
      <c r="BF297" s="30"/>
      <c r="BG297" s="30"/>
      <c r="BH297" s="30"/>
      <c r="BI297" s="30"/>
      <c r="BJ297" s="30"/>
      <c r="BK297" s="30"/>
      <c r="BL297" s="30"/>
      <c r="BM297" s="30"/>
      <c r="BN297" s="30"/>
      <c r="BO297" s="30"/>
      <c r="BP297" s="230" t="s">
        <v>5155</v>
      </c>
      <c r="BQ297" s="596" t="s">
        <v>3661</v>
      </c>
      <c r="BR297" s="916" t="s">
        <v>3662</v>
      </c>
      <c r="BS297" s="230" t="s">
        <v>5265</v>
      </c>
      <c r="BT297" s="44"/>
      <c r="BU297" s="230" t="s">
        <v>3579</v>
      </c>
      <c r="BV297" s="44"/>
      <c r="BW297" s="230" t="s">
        <v>3577</v>
      </c>
      <c r="BX297" s="44"/>
      <c r="BY297" s="30"/>
      <c r="BZ297" s="44"/>
      <c r="CA297" s="30"/>
      <c r="CB297" s="30"/>
      <c r="CC297" s="30"/>
      <c r="CD297" s="30"/>
      <c r="CE297" s="30"/>
      <c r="CF297" s="30"/>
      <c r="CG297" s="230" t="s">
        <v>5224</v>
      </c>
      <c r="CH297" s="30"/>
      <c r="CI297" s="30"/>
      <c r="CJ297" s="44"/>
    </row>
    <row r="298" spans="1:88" ht="80.25" customHeight="1">
      <c r="A298" s="22">
        <v>24</v>
      </c>
      <c r="B298" s="602"/>
      <c r="C298" s="596" t="s">
        <v>5266</v>
      </c>
      <c r="D298" s="282" t="s">
        <v>5267</v>
      </c>
      <c r="E298" s="22" t="s">
        <v>135</v>
      </c>
      <c r="F298" s="22">
        <v>2025</v>
      </c>
      <c r="G298" s="22">
        <v>2025</v>
      </c>
      <c r="H298" s="22">
        <v>12</v>
      </c>
      <c r="I298" s="230" t="s">
        <v>3776</v>
      </c>
      <c r="J298" s="603">
        <v>12000000</v>
      </c>
      <c r="K298" s="914" t="s">
        <v>5124</v>
      </c>
      <c r="L298" s="230" t="s">
        <v>5136</v>
      </c>
      <c r="M298" s="22" t="s">
        <v>5126</v>
      </c>
      <c r="N298" s="22" t="s">
        <v>9</v>
      </c>
      <c r="O298" s="22" t="s">
        <v>5127</v>
      </c>
      <c r="P298" s="22" t="s">
        <v>5128</v>
      </c>
      <c r="Q298" s="22"/>
      <c r="R298" s="230" t="s">
        <v>3514</v>
      </c>
      <c r="S298" s="584"/>
      <c r="T298" s="915">
        <f>Table32[[#This Row],[Dana Disetujui]]</f>
        <v>12000000</v>
      </c>
      <c r="U298" s="22" t="s">
        <v>4911</v>
      </c>
      <c r="V298" s="22"/>
      <c r="W298" s="22"/>
      <c r="X298" s="22" t="s">
        <v>5129</v>
      </c>
      <c r="Y298" s="22" t="s">
        <v>4722</v>
      </c>
      <c r="Z298" s="22"/>
      <c r="AA298" s="917"/>
      <c r="AB298" s="22"/>
      <c r="AC298" s="563"/>
      <c r="AD298" s="230" t="s">
        <v>132</v>
      </c>
      <c r="AE298" s="915">
        <f>Table32[[#This Row],[Dana Disetujui]]</f>
        <v>12000000</v>
      </c>
      <c r="AF298" s="22" t="s">
        <v>5264</v>
      </c>
      <c r="AG298" s="22"/>
      <c r="AH298" s="22"/>
      <c r="AI298" s="22" t="s">
        <v>5129</v>
      </c>
      <c r="AJ298" s="22" t="s">
        <v>4722</v>
      </c>
      <c r="AK298" s="22"/>
      <c r="AL298" s="584"/>
      <c r="AM298" s="230" t="s">
        <v>4208</v>
      </c>
      <c r="AN298" s="915"/>
      <c r="AO298" s="30"/>
      <c r="AP298" s="30"/>
      <c r="AQ298" s="30"/>
      <c r="AR298" s="22" t="s">
        <v>5129</v>
      </c>
      <c r="AS298" s="22" t="s">
        <v>4722</v>
      </c>
      <c r="AT298" s="30"/>
      <c r="AU298" s="30"/>
      <c r="AV298" s="30"/>
      <c r="AW298" s="808"/>
      <c r="AX298" s="30"/>
      <c r="AY298" s="30"/>
      <c r="AZ298" s="30"/>
      <c r="BA298" s="30"/>
      <c r="BB298" s="30"/>
      <c r="BC298" s="30"/>
      <c r="BD298" s="30"/>
      <c r="BE298" s="808"/>
      <c r="BF298" s="30"/>
      <c r="BG298" s="30"/>
      <c r="BH298" s="30"/>
      <c r="BI298" s="30"/>
      <c r="BJ298" s="30"/>
      <c r="BK298" s="30"/>
      <c r="BL298" s="30"/>
      <c r="BM298" s="30"/>
      <c r="BN298" s="30"/>
      <c r="BO298" s="30"/>
      <c r="BP298" s="230" t="s">
        <v>5268</v>
      </c>
      <c r="BQ298" s="596" t="s">
        <v>3661</v>
      </c>
      <c r="BR298" s="916" t="s">
        <v>3662</v>
      </c>
      <c r="BS298" s="230" t="s">
        <v>5199</v>
      </c>
      <c r="BT298" s="44"/>
      <c r="BU298" s="230" t="s">
        <v>3426</v>
      </c>
      <c r="BV298" s="44"/>
      <c r="BW298" s="230" t="s">
        <v>5269</v>
      </c>
      <c r="BX298" s="44"/>
      <c r="BY298" s="30"/>
      <c r="BZ298" s="44"/>
      <c r="CA298" s="30"/>
      <c r="CB298" s="30"/>
      <c r="CC298" s="30"/>
      <c r="CD298" s="30"/>
      <c r="CE298" s="30"/>
      <c r="CF298" s="30"/>
      <c r="CG298" s="230" t="s">
        <v>5224</v>
      </c>
      <c r="CH298" s="30"/>
      <c r="CI298" s="30"/>
      <c r="CJ298" s="44"/>
    </row>
    <row r="299" spans="1:88" s="877" customFormat="1" ht="69.75" customHeight="1">
      <c r="A299" s="22">
        <v>25</v>
      </c>
      <c r="B299" s="602"/>
      <c r="C299" s="596" t="s">
        <v>5270</v>
      </c>
      <c r="D299" s="282" t="s">
        <v>5271</v>
      </c>
      <c r="E299" s="22" t="s">
        <v>135</v>
      </c>
      <c r="F299" s="22">
        <v>2025</v>
      </c>
      <c r="G299" s="22">
        <v>2025</v>
      </c>
      <c r="H299" s="22">
        <v>12</v>
      </c>
      <c r="I299" s="230" t="s">
        <v>3685</v>
      </c>
      <c r="J299" s="603">
        <v>11980000</v>
      </c>
      <c r="K299" s="914" t="s">
        <v>5124</v>
      </c>
      <c r="L299" s="230" t="s">
        <v>5136</v>
      </c>
      <c r="M299" s="22" t="s">
        <v>5126</v>
      </c>
      <c r="N299" s="22" t="s">
        <v>9</v>
      </c>
      <c r="O299" s="22" t="s">
        <v>5127</v>
      </c>
      <c r="P299" s="22" t="s">
        <v>5128</v>
      </c>
      <c r="Q299" s="563"/>
      <c r="R299" s="230" t="s">
        <v>103</v>
      </c>
      <c r="S299" s="584"/>
      <c r="T299" s="915">
        <f>Table32[[#This Row],[Dana Disetujui]]</f>
        <v>11980000</v>
      </c>
      <c r="U299" s="22" t="s">
        <v>4929</v>
      </c>
      <c r="V299" s="22"/>
      <c r="W299" s="22"/>
      <c r="X299" s="22" t="s">
        <v>5129</v>
      </c>
      <c r="Y299" s="22" t="s">
        <v>4722</v>
      </c>
      <c r="Z299" s="22"/>
      <c r="AA299" s="370"/>
      <c r="AB299" s="563"/>
      <c r="AC299" s="563"/>
      <c r="AD299" s="230" t="s">
        <v>3573</v>
      </c>
      <c r="AE299" s="915">
        <f>Table32[[#This Row],[Dana Disetujui]]</f>
        <v>11980000</v>
      </c>
      <c r="AF299" s="22" t="s">
        <v>5264</v>
      </c>
      <c r="AG299" s="22"/>
      <c r="AH299" s="22"/>
      <c r="AI299" s="22" t="s">
        <v>5129</v>
      </c>
      <c r="AJ299" s="22" t="s">
        <v>4722</v>
      </c>
      <c r="AK299" s="563"/>
      <c r="AL299" s="584"/>
      <c r="AM299" s="230" t="s">
        <v>3522</v>
      </c>
      <c r="AN299" s="915">
        <f>Table32[[#This Row],[Dana Disetujui]]</f>
        <v>11980000</v>
      </c>
      <c r="AO299" s="22" t="s">
        <v>5272</v>
      </c>
      <c r="AP299" s="22"/>
      <c r="AQ299" s="22"/>
      <c r="AR299" s="22" t="s">
        <v>5129</v>
      </c>
      <c r="AS299" s="22" t="s">
        <v>4722</v>
      </c>
      <c r="AT299" s="30"/>
      <c r="AU299" s="30"/>
      <c r="AV299" s="30"/>
      <c r="AW299" s="808"/>
      <c r="AX299" s="30"/>
      <c r="AY299" s="30"/>
      <c r="AZ299" s="30"/>
      <c r="BA299" s="30"/>
      <c r="BB299" s="30"/>
      <c r="BC299" s="30"/>
      <c r="BD299" s="30"/>
      <c r="BE299" s="808"/>
      <c r="BF299" s="30"/>
      <c r="BG299" s="30"/>
      <c r="BH299" s="30"/>
      <c r="BI299" s="30"/>
      <c r="BJ299" s="30"/>
      <c r="BK299" s="30"/>
      <c r="BL299" s="30"/>
      <c r="BM299" s="30"/>
      <c r="BN299" s="30"/>
      <c r="BO299" s="30"/>
      <c r="BP299" s="230" t="s">
        <v>5137</v>
      </c>
      <c r="BQ299" s="596" t="s">
        <v>3661</v>
      </c>
      <c r="BR299" s="916" t="s">
        <v>3662</v>
      </c>
      <c r="BS299" s="230" t="s">
        <v>5273</v>
      </c>
      <c r="BT299" s="44"/>
      <c r="BU299" s="230" t="s">
        <v>3575</v>
      </c>
      <c r="BV299" s="44"/>
      <c r="BW299" s="230" t="s">
        <v>5274</v>
      </c>
      <c r="BX299" s="44"/>
      <c r="BY299" s="30"/>
      <c r="BZ299" s="44"/>
      <c r="CA299" s="30"/>
      <c r="CB299" s="30"/>
      <c r="CC299" s="30"/>
      <c r="CD299" s="30"/>
      <c r="CE299" s="30"/>
      <c r="CF299" s="30"/>
      <c r="CG299" s="230" t="s">
        <v>5224</v>
      </c>
      <c r="CH299" s="30"/>
      <c r="CI299" s="30"/>
      <c r="CJ299" s="878"/>
    </row>
    <row r="300" spans="1:88" s="877" customFormat="1" ht="74.25" customHeight="1">
      <c r="A300" s="22">
        <v>26</v>
      </c>
      <c r="B300" s="602"/>
      <c r="C300" s="596" t="s">
        <v>5275</v>
      </c>
      <c r="D300" s="282" t="s">
        <v>5276</v>
      </c>
      <c r="E300" s="22" t="s">
        <v>135</v>
      </c>
      <c r="F300" s="22">
        <v>2025</v>
      </c>
      <c r="G300" s="22">
        <v>2025</v>
      </c>
      <c r="H300" s="22">
        <v>12</v>
      </c>
      <c r="I300" s="230" t="s">
        <v>4760</v>
      </c>
      <c r="J300" s="603">
        <v>11950000</v>
      </c>
      <c r="K300" s="914" t="s">
        <v>5124</v>
      </c>
      <c r="L300" s="230" t="s">
        <v>5136</v>
      </c>
      <c r="M300" s="22" t="s">
        <v>5126</v>
      </c>
      <c r="N300" s="22" t="s">
        <v>9</v>
      </c>
      <c r="O300" s="22" t="s">
        <v>5127</v>
      </c>
      <c r="P300" s="22" t="s">
        <v>5128</v>
      </c>
      <c r="Q300" s="563"/>
      <c r="R300" s="230" t="s">
        <v>4323</v>
      </c>
      <c r="S300" s="584"/>
      <c r="T300" s="915">
        <f>Table32[[#This Row],[Dana Disetujui]]</f>
        <v>11950000</v>
      </c>
      <c r="U300" s="22" t="s">
        <v>5149</v>
      </c>
      <c r="V300" s="22"/>
      <c r="W300" s="22"/>
      <c r="X300" s="22" t="s">
        <v>5129</v>
      </c>
      <c r="Y300" s="22" t="s">
        <v>4722</v>
      </c>
      <c r="Z300" s="22"/>
      <c r="AA300" s="370"/>
      <c r="AB300" s="563"/>
      <c r="AC300" s="563"/>
      <c r="AD300" s="230" t="s">
        <v>3525</v>
      </c>
      <c r="AE300" s="915">
        <f>Table32[[#This Row],[Dana Disetujui]]</f>
        <v>11950000</v>
      </c>
      <c r="AF300" s="22" t="s">
        <v>4929</v>
      </c>
      <c r="AG300" s="22"/>
      <c r="AH300" s="22"/>
      <c r="AI300" s="22" t="s">
        <v>5129</v>
      </c>
      <c r="AJ300" s="22" t="s">
        <v>4722</v>
      </c>
      <c r="AK300" s="563"/>
      <c r="AL300" s="584"/>
      <c r="AM300" s="230" t="s">
        <v>4208</v>
      </c>
      <c r="AN300" s="915"/>
      <c r="AO300" s="30"/>
      <c r="AP300" s="30"/>
      <c r="AQ300" s="30"/>
      <c r="AR300" s="22" t="s">
        <v>5129</v>
      </c>
      <c r="AS300" s="22" t="s">
        <v>4722</v>
      </c>
      <c r="AT300" s="30"/>
      <c r="AU300" s="30"/>
      <c r="AV300" s="30"/>
      <c r="AW300" s="808"/>
      <c r="AX300" s="30"/>
      <c r="AY300" s="30"/>
      <c r="AZ300" s="30"/>
      <c r="BA300" s="30"/>
      <c r="BB300" s="30"/>
      <c r="BC300" s="30"/>
      <c r="BD300" s="30"/>
      <c r="BE300" s="808"/>
      <c r="BF300" s="30"/>
      <c r="BG300" s="30"/>
      <c r="BH300" s="30"/>
      <c r="BI300" s="30"/>
      <c r="BJ300" s="30"/>
      <c r="BK300" s="30"/>
      <c r="BL300" s="30"/>
      <c r="BM300" s="30"/>
      <c r="BN300" s="30"/>
      <c r="BO300" s="30"/>
      <c r="BP300" s="230" t="s">
        <v>5239</v>
      </c>
      <c r="BQ300" s="596" t="s">
        <v>3661</v>
      </c>
      <c r="BR300" s="916" t="s">
        <v>3662</v>
      </c>
      <c r="BS300" s="230" t="s">
        <v>4639</v>
      </c>
      <c r="BT300" s="44"/>
      <c r="BU300" s="230" t="s">
        <v>5223</v>
      </c>
      <c r="BV300" s="44"/>
      <c r="BW300" s="227" t="s">
        <v>4208</v>
      </c>
      <c r="BX300" s="44"/>
      <c r="BY300" s="30"/>
      <c r="BZ300" s="44"/>
      <c r="CA300" s="30"/>
      <c r="CB300" s="30"/>
      <c r="CC300" s="30"/>
      <c r="CD300" s="30"/>
      <c r="CE300" s="30"/>
      <c r="CF300" s="30"/>
      <c r="CG300" s="230" t="s">
        <v>5224</v>
      </c>
      <c r="CH300" s="30"/>
      <c r="CI300" s="30"/>
      <c r="CJ300" s="878"/>
    </row>
    <row r="301" spans="1:88" s="877" customFormat="1" ht="66" customHeight="1">
      <c r="A301" s="22">
        <v>27</v>
      </c>
      <c r="B301" s="602"/>
      <c r="C301" s="596" t="s">
        <v>5277</v>
      </c>
      <c r="D301" s="282" t="s">
        <v>5278</v>
      </c>
      <c r="E301" s="22" t="s">
        <v>135</v>
      </c>
      <c r="F301" s="22">
        <v>2025</v>
      </c>
      <c r="G301" s="22">
        <v>2025</v>
      </c>
      <c r="H301" s="22">
        <v>12</v>
      </c>
      <c r="I301" s="230" t="s">
        <v>5233</v>
      </c>
      <c r="J301" s="603">
        <v>11820000</v>
      </c>
      <c r="K301" s="914" t="s">
        <v>5124</v>
      </c>
      <c r="L301" s="230" t="s">
        <v>5263</v>
      </c>
      <c r="M301" s="22" t="s">
        <v>5126</v>
      </c>
      <c r="N301" s="22" t="s">
        <v>9</v>
      </c>
      <c r="O301" s="22" t="s">
        <v>5127</v>
      </c>
      <c r="P301" s="22" t="s">
        <v>5128</v>
      </c>
      <c r="Q301" s="22"/>
      <c r="R301" s="230" t="s">
        <v>3526</v>
      </c>
      <c r="S301" s="584"/>
      <c r="T301" s="915">
        <f>Table32[[#This Row],[Dana Disetujui]]</f>
        <v>11820000</v>
      </c>
      <c r="U301" s="22" t="s">
        <v>4929</v>
      </c>
      <c r="V301" s="22"/>
      <c r="W301" s="22"/>
      <c r="X301" s="22" t="s">
        <v>5129</v>
      </c>
      <c r="Y301" s="22" t="s">
        <v>4722</v>
      </c>
      <c r="Z301" s="22"/>
      <c r="AA301" s="917"/>
      <c r="AB301" s="22"/>
      <c r="AC301" s="563"/>
      <c r="AD301" s="230" t="s">
        <v>3517</v>
      </c>
      <c r="AE301" s="915">
        <f>Table32[[#This Row],[Dana Disetujui]]</f>
        <v>11820000</v>
      </c>
      <c r="AF301" s="22" t="s">
        <v>5145</v>
      </c>
      <c r="AG301" s="22"/>
      <c r="AH301" s="22"/>
      <c r="AI301" s="22" t="s">
        <v>5129</v>
      </c>
      <c r="AJ301" s="22" t="s">
        <v>4722</v>
      </c>
      <c r="AK301" s="22"/>
      <c r="AL301" s="584"/>
      <c r="AM301" s="230" t="s">
        <v>5013</v>
      </c>
      <c r="AN301" s="915">
        <f>Table32[[#This Row],[Dana Disetujui]]</f>
        <v>11820000</v>
      </c>
      <c r="AO301" s="30"/>
      <c r="AP301" s="30"/>
      <c r="AQ301" s="30"/>
      <c r="AR301" s="22" t="s">
        <v>5129</v>
      </c>
      <c r="AS301" s="22" t="s">
        <v>4722</v>
      </c>
      <c r="AT301" s="30"/>
      <c r="AU301" s="30"/>
      <c r="AV301" s="30"/>
      <c r="AW301" s="808"/>
      <c r="AX301" s="30"/>
      <c r="AY301" s="30"/>
      <c r="AZ301" s="30"/>
      <c r="BA301" s="30"/>
      <c r="BB301" s="30"/>
      <c r="BC301" s="30"/>
      <c r="BD301" s="30"/>
      <c r="BE301" s="808"/>
      <c r="BF301" s="30"/>
      <c r="BG301" s="30"/>
      <c r="BH301" s="30"/>
      <c r="BI301" s="30"/>
      <c r="BJ301" s="30"/>
      <c r="BK301" s="30"/>
      <c r="BL301" s="30"/>
      <c r="BM301" s="30"/>
      <c r="BN301" s="30"/>
      <c r="BO301" s="30"/>
      <c r="BP301" s="230" t="s">
        <v>5279</v>
      </c>
      <c r="BQ301" s="596" t="s">
        <v>3661</v>
      </c>
      <c r="BR301" s="916" t="s">
        <v>3662</v>
      </c>
      <c r="BS301" s="230" t="s">
        <v>5280</v>
      </c>
      <c r="BT301" s="44"/>
      <c r="BU301" s="230" t="s">
        <v>5281</v>
      </c>
      <c r="BV301" s="44"/>
      <c r="BW301" s="230" t="s">
        <v>5282</v>
      </c>
      <c r="BX301" s="44"/>
      <c r="BY301" s="30"/>
      <c r="BZ301" s="44"/>
      <c r="CA301" s="30"/>
      <c r="CB301" s="30"/>
      <c r="CC301" s="30"/>
      <c r="CD301" s="30"/>
      <c r="CE301" s="30"/>
      <c r="CF301" s="30"/>
      <c r="CG301" s="230" t="s">
        <v>5224</v>
      </c>
      <c r="CH301" s="30"/>
      <c r="CI301" s="30"/>
      <c r="CJ301" s="878"/>
    </row>
    <row r="302" spans="1:88" ht="68.25" customHeight="1">
      <c r="A302" s="22">
        <v>28</v>
      </c>
      <c r="B302" s="602"/>
      <c r="C302" s="596" t="s">
        <v>5283</v>
      </c>
      <c r="D302" s="282" t="s">
        <v>5284</v>
      </c>
      <c r="E302" s="22" t="s">
        <v>135</v>
      </c>
      <c r="F302" s="22">
        <v>2025</v>
      </c>
      <c r="G302" s="22">
        <v>2025</v>
      </c>
      <c r="H302" s="22">
        <v>12</v>
      </c>
      <c r="I302" s="230" t="s">
        <v>3685</v>
      </c>
      <c r="J302" s="603">
        <v>11500000</v>
      </c>
      <c r="K302" s="914" t="s">
        <v>5124</v>
      </c>
      <c r="L302" s="230" t="s">
        <v>5136</v>
      </c>
      <c r="M302" s="22" t="s">
        <v>5126</v>
      </c>
      <c r="N302" s="22" t="s">
        <v>9</v>
      </c>
      <c r="O302" s="22" t="s">
        <v>5127</v>
      </c>
      <c r="P302" s="22" t="s">
        <v>5128</v>
      </c>
      <c r="Q302" s="563"/>
      <c r="R302" s="230" t="s">
        <v>3359</v>
      </c>
      <c r="S302" s="584"/>
      <c r="T302" s="915">
        <f>Table32[[#This Row],[Dana Disetujui]]</f>
        <v>11500000</v>
      </c>
      <c r="U302" s="22" t="s">
        <v>4975</v>
      </c>
      <c r="V302" s="22"/>
      <c r="W302" s="22"/>
      <c r="X302" s="22" t="s">
        <v>5129</v>
      </c>
      <c r="Y302" s="22" t="s">
        <v>4722</v>
      </c>
      <c r="Z302" s="22"/>
      <c r="AA302" s="370"/>
      <c r="AB302" s="563"/>
      <c r="AC302" s="563"/>
      <c r="AD302" s="230" t="s">
        <v>4754</v>
      </c>
      <c r="AE302" s="915">
        <f>Table32[[#This Row],[Dana Disetujui]]</f>
        <v>11500000</v>
      </c>
      <c r="AF302" s="22" t="s">
        <v>4885</v>
      </c>
      <c r="AG302" s="22"/>
      <c r="AH302" s="22"/>
      <c r="AI302" s="22" t="s">
        <v>5129</v>
      </c>
      <c r="AJ302" s="22" t="s">
        <v>4722</v>
      </c>
      <c r="AK302" s="563"/>
      <c r="AL302" s="584"/>
      <c r="AM302" s="230" t="s">
        <v>4208</v>
      </c>
      <c r="AN302" s="915"/>
      <c r="AO302" s="30"/>
      <c r="AP302" s="30"/>
      <c r="AQ302" s="30"/>
      <c r="AR302" s="22" t="s">
        <v>5129</v>
      </c>
      <c r="AS302" s="22" t="s">
        <v>4722</v>
      </c>
      <c r="AT302" s="30"/>
      <c r="AU302" s="30"/>
      <c r="AV302" s="30"/>
      <c r="AW302" s="808"/>
      <c r="AX302" s="30"/>
      <c r="AY302" s="30"/>
      <c r="AZ302" s="30"/>
      <c r="BA302" s="30"/>
      <c r="BB302" s="30"/>
      <c r="BC302" s="30"/>
      <c r="BD302" s="30"/>
      <c r="BE302" s="808"/>
      <c r="BF302" s="30"/>
      <c r="BG302" s="30"/>
      <c r="BH302" s="30"/>
      <c r="BI302" s="30"/>
      <c r="BJ302" s="30"/>
      <c r="BK302" s="30"/>
      <c r="BL302" s="30"/>
      <c r="BM302" s="30"/>
      <c r="BN302" s="30"/>
      <c r="BO302" s="30"/>
      <c r="BP302" s="230" t="s">
        <v>5170</v>
      </c>
      <c r="BQ302" s="596" t="s">
        <v>3661</v>
      </c>
      <c r="BR302" s="916" t="s">
        <v>3662</v>
      </c>
      <c r="BS302" s="230" t="s">
        <v>5285</v>
      </c>
      <c r="BT302" s="44"/>
      <c r="BU302" s="227" t="s">
        <v>4208</v>
      </c>
      <c r="BV302" s="44"/>
      <c r="BW302" s="227" t="s">
        <v>4208</v>
      </c>
      <c r="BX302" s="44"/>
      <c r="BY302" s="30"/>
      <c r="BZ302" s="44"/>
      <c r="CA302" s="30"/>
      <c r="CB302" s="30"/>
      <c r="CC302" s="30"/>
      <c r="CD302" s="30"/>
      <c r="CE302" s="30"/>
      <c r="CF302" s="30"/>
      <c r="CG302" s="230" t="s">
        <v>5224</v>
      </c>
      <c r="CH302" s="30"/>
      <c r="CI302" s="30"/>
      <c r="CJ302" s="44"/>
    </row>
    <row r="303" spans="1:88" s="877" customFormat="1" ht="78" customHeight="1">
      <c r="A303" s="22">
        <v>29</v>
      </c>
      <c r="B303" s="602"/>
      <c r="C303" s="547" t="s">
        <v>5286</v>
      </c>
      <c r="D303" s="282" t="s">
        <v>5287</v>
      </c>
      <c r="E303" s="22" t="s">
        <v>135</v>
      </c>
      <c r="F303" s="22">
        <v>2025</v>
      </c>
      <c r="G303" s="22">
        <v>2025</v>
      </c>
      <c r="H303" s="22">
        <v>12</v>
      </c>
      <c r="I303" s="230" t="s">
        <v>5288</v>
      </c>
      <c r="J303" s="603">
        <v>11412750</v>
      </c>
      <c r="K303" s="914" t="s">
        <v>5124</v>
      </c>
      <c r="L303" s="230" t="s">
        <v>5166</v>
      </c>
      <c r="M303" s="22" t="s">
        <v>5126</v>
      </c>
      <c r="N303" s="22" t="s">
        <v>9</v>
      </c>
      <c r="O303" s="22" t="s">
        <v>5127</v>
      </c>
      <c r="P303" s="22" t="s">
        <v>5128</v>
      </c>
      <c r="Q303" s="563"/>
      <c r="R303" s="230" t="s">
        <v>4801</v>
      </c>
      <c r="S303" s="584"/>
      <c r="T303" s="915">
        <f>Table32[[#This Row],[Dana Disetujui]]</f>
        <v>11412750</v>
      </c>
      <c r="U303" s="22" t="s">
        <v>4876</v>
      </c>
      <c r="V303" s="22"/>
      <c r="W303" s="22"/>
      <c r="X303" s="22" t="s">
        <v>5129</v>
      </c>
      <c r="Y303" s="22" t="s">
        <v>4722</v>
      </c>
      <c r="Z303" s="22"/>
      <c r="AA303" s="370"/>
      <c r="AB303" s="563"/>
      <c r="AC303" s="563"/>
      <c r="AD303" s="230" t="s">
        <v>5238</v>
      </c>
      <c r="AE303" s="915">
        <f>Table32[[#This Row],[Dana Disetujui]]</f>
        <v>11412750</v>
      </c>
      <c r="AF303" s="22" t="s">
        <v>4876</v>
      </c>
      <c r="AG303" s="22"/>
      <c r="AH303" s="22"/>
      <c r="AI303" s="22" t="s">
        <v>5129</v>
      </c>
      <c r="AJ303" s="22" t="s">
        <v>4722</v>
      </c>
      <c r="AK303" s="563"/>
      <c r="AL303" s="584"/>
      <c r="AM303" s="230" t="s">
        <v>4208</v>
      </c>
      <c r="AN303" s="915"/>
      <c r="AO303" s="30"/>
      <c r="AP303" s="30"/>
      <c r="AQ303" s="30"/>
      <c r="AR303" s="22" t="s">
        <v>5129</v>
      </c>
      <c r="AS303" s="22" t="s">
        <v>4722</v>
      </c>
      <c r="AT303" s="30"/>
      <c r="AU303" s="30"/>
      <c r="AV303" s="30"/>
      <c r="AW303" s="808"/>
      <c r="AX303" s="30"/>
      <c r="AY303" s="30"/>
      <c r="AZ303" s="30"/>
      <c r="BA303" s="30"/>
      <c r="BB303" s="30"/>
      <c r="BC303" s="30"/>
      <c r="BD303" s="30"/>
      <c r="BE303" s="808"/>
      <c r="BF303" s="30"/>
      <c r="BG303" s="30"/>
      <c r="BH303" s="30"/>
      <c r="BI303" s="30"/>
      <c r="BJ303" s="30"/>
      <c r="BK303" s="30"/>
      <c r="BL303" s="30"/>
      <c r="BM303" s="30"/>
      <c r="BN303" s="30"/>
      <c r="BO303" s="30"/>
      <c r="BP303" s="230" t="s">
        <v>5289</v>
      </c>
      <c r="BQ303" s="596" t="s">
        <v>3661</v>
      </c>
      <c r="BR303" s="916" t="s">
        <v>3662</v>
      </c>
      <c r="BS303" s="230" t="s">
        <v>5290</v>
      </c>
      <c r="BT303" s="44"/>
      <c r="BU303" s="230" t="s">
        <v>5291</v>
      </c>
      <c r="BV303" s="44"/>
      <c r="BW303" s="230" t="s">
        <v>5292</v>
      </c>
      <c r="BX303" s="44"/>
      <c r="BY303" s="30"/>
      <c r="BZ303" s="44"/>
      <c r="CA303" s="30"/>
      <c r="CB303" s="30"/>
      <c r="CC303" s="30"/>
      <c r="CD303" s="30"/>
      <c r="CE303" s="30"/>
      <c r="CF303" s="30"/>
      <c r="CG303" s="230" t="s">
        <v>5224</v>
      </c>
      <c r="CH303" s="30"/>
      <c r="CI303" s="30"/>
      <c r="CJ303" s="878"/>
    </row>
    <row r="304" spans="1:88" ht="79.5" customHeight="1">
      <c r="A304" s="22">
        <v>30</v>
      </c>
      <c r="B304" s="602"/>
      <c r="C304" s="596" t="s">
        <v>5293</v>
      </c>
      <c r="D304" s="282" t="s">
        <v>5294</v>
      </c>
      <c r="E304" s="22" t="s">
        <v>135</v>
      </c>
      <c r="F304" s="22">
        <v>2025</v>
      </c>
      <c r="G304" s="22">
        <v>2025</v>
      </c>
      <c r="H304" s="22">
        <v>12</v>
      </c>
      <c r="I304" s="230" t="s">
        <v>4760</v>
      </c>
      <c r="J304" s="603">
        <v>11370510</v>
      </c>
      <c r="K304" s="914" t="s">
        <v>5124</v>
      </c>
      <c r="L304" s="230" t="s">
        <v>5125</v>
      </c>
      <c r="M304" s="22" t="s">
        <v>5126</v>
      </c>
      <c r="N304" s="22" t="s">
        <v>9</v>
      </c>
      <c r="O304" s="22" t="s">
        <v>5127</v>
      </c>
      <c r="P304" s="22" t="s">
        <v>5128</v>
      </c>
      <c r="Q304" s="563"/>
      <c r="R304" s="230" t="s">
        <v>3379</v>
      </c>
      <c r="S304" s="584"/>
      <c r="T304" s="915">
        <f>Table32[[#This Row],[Dana Disetujui]]</f>
        <v>11370510</v>
      </c>
      <c r="U304" s="370" t="s">
        <v>4867</v>
      </c>
      <c r="V304" s="370"/>
      <c r="W304" s="370"/>
      <c r="X304" s="22" t="s">
        <v>5129</v>
      </c>
      <c r="Y304" s="22" t="s">
        <v>4722</v>
      </c>
      <c r="Z304" s="22"/>
      <c r="AA304" s="370"/>
      <c r="AB304" s="563"/>
      <c r="AC304" s="563"/>
      <c r="AD304" s="230" t="s">
        <v>3562</v>
      </c>
      <c r="AE304" s="915">
        <f>Table32[[#This Row],[Dana Disetujui]]</f>
        <v>11370510</v>
      </c>
      <c r="AF304" s="22" t="s">
        <v>4867</v>
      </c>
      <c r="AG304" s="22"/>
      <c r="AH304" s="22"/>
      <c r="AI304" s="22" t="s">
        <v>5129</v>
      </c>
      <c r="AJ304" s="22" t="s">
        <v>4722</v>
      </c>
      <c r="AK304" s="563"/>
      <c r="AL304" s="584"/>
      <c r="AM304" s="230" t="s">
        <v>3356</v>
      </c>
      <c r="AN304" s="915">
        <f>Table32[[#This Row],[Dana Disetujui]]</f>
        <v>11370510</v>
      </c>
      <c r="AO304" s="22" t="s">
        <v>4867</v>
      </c>
      <c r="AP304" s="22"/>
      <c r="AQ304" s="22"/>
      <c r="AR304" s="22" t="s">
        <v>5129</v>
      </c>
      <c r="AS304" s="22" t="s">
        <v>4722</v>
      </c>
      <c r="AT304" s="30"/>
      <c r="AU304" s="30"/>
      <c r="AV304" s="30"/>
      <c r="AW304" s="808"/>
      <c r="AX304" s="30"/>
      <c r="AY304" s="30"/>
      <c r="AZ304" s="30"/>
      <c r="BA304" s="30"/>
      <c r="BB304" s="30"/>
      <c r="BC304" s="30"/>
      <c r="BD304" s="30"/>
      <c r="BE304" s="808"/>
      <c r="BF304" s="30"/>
      <c r="BG304" s="30"/>
      <c r="BH304" s="30"/>
      <c r="BI304" s="30"/>
      <c r="BJ304" s="30"/>
      <c r="BK304" s="30"/>
      <c r="BL304" s="30"/>
      <c r="BM304" s="30"/>
      <c r="BN304" s="30"/>
      <c r="BO304" s="30"/>
      <c r="BP304" s="230" t="s">
        <v>5155</v>
      </c>
      <c r="BQ304" s="596" t="s">
        <v>3661</v>
      </c>
      <c r="BR304" s="916" t="s">
        <v>3662</v>
      </c>
      <c r="BS304" s="230" t="s">
        <v>5295</v>
      </c>
      <c r="BT304" s="44"/>
      <c r="BU304" s="230" t="s">
        <v>5296</v>
      </c>
      <c r="BV304" s="44"/>
      <c r="BW304" s="230" t="s">
        <v>5297</v>
      </c>
      <c r="BX304" s="44"/>
      <c r="BY304" s="30"/>
      <c r="BZ304" s="44"/>
      <c r="CA304" s="30"/>
      <c r="CB304" s="30"/>
      <c r="CC304" s="30"/>
      <c r="CD304" s="30"/>
      <c r="CE304" s="30"/>
      <c r="CF304" s="30"/>
      <c r="CG304" s="230" t="s">
        <v>5224</v>
      </c>
      <c r="CH304" s="30"/>
      <c r="CI304" s="30"/>
      <c r="CJ304" s="44"/>
    </row>
    <row r="305" spans="1:88" s="877" customFormat="1" ht="75.75" customHeight="1">
      <c r="A305" s="22">
        <v>31</v>
      </c>
      <c r="B305" s="602"/>
      <c r="C305" s="596" t="s">
        <v>5298</v>
      </c>
      <c r="D305" s="282" t="s">
        <v>5299</v>
      </c>
      <c r="E305" s="22" t="s">
        <v>135</v>
      </c>
      <c r="F305" s="22">
        <v>2025</v>
      </c>
      <c r="G305" s="22">
        <v>2025</v>
      </c>
      <c r="H305" s="22">
        <v>12</v>
      </c>
      <c r="I305" s="230" t="s">
        <v>5196</v>
      </c>
      <c r="J305" s="603">
        <v>11240760</v>
      </c>
      <c r="K305" s="914" t="s">
        <v>5124</v>
      </c>
      <c r="L305" s="230" t="s">
        <v>5166</v>
      </c>
      <c r="M305" s="22" t="s">
        <v>5126</v>
      </c>
      <c r="N305" s="22" t="s">
        <v>9</v>
      </c>
      <c r="O305" s="22" t="s">
        <v>5127</v>
      </c>
      <c r="P305" s="22" t="s">
        <v>5128</v>
      </c>
      <c r="Q305" s="563"/>
      <c r="R305" s="230" t="s">
        <v>141</v>
      </c>
      <c r="S305" s="584"/>
      <c r="T305" s="915">
        <f>Table32[[#This Row],[Dana Disetujui]]</f>
        <v>11240760</v>
      </c>
      <c r="U305" s="22" t="s">
        <v>4907</v>
      </c>
      <c r="V305" s="22"/>
      <c r="W305" s="22"/>
      <c r="X305" s="22" t="s">
        <v>5129</v>
      </c>
      <c r="Y305" s="22" t="s">
        <v>4722</v>
      </c>
      <c r="Z305" s="22"/>
      <c r="AA305" s="370"/>
      <c r="AB305" s="563"/>
      <c r="AC305" s="563"/>
      <c r="AD305" s="230" t="s">
        <v>5300</v>
      </c>
      <c r="AE305" s="915">
        <f>Table32[[#This Row],[Dana Disetujui]]</f>
        <v>11240760</v>
      </c>
      <c r="AF305" s="22" t="s">
        <v>5249</v>
      </c>
      <c r="AG305" s="22"/>
      <c r="AH305" s="22"/>
      <c r="AI305" s="22" t="s">
        <v>5129</v>
      </c>
      <c r="AJ305" s="22" t="s">
        <v>4722</v>
      </c>
      <c r="AK305" s="563"/>
      <c r="AL305" s="584"/>
      <c r="AM305" s="230" t="s">
        <v>5034</v>
      </c>
      <c r="AN305" s="915">
        <f>Table32[[#This Row],[Dana Disetujui]]</f>
        <v>11240760</v>
      </c>
      <c r="AO305" s="22" t="s">
        <v>4907</v>
      </c>
      <c r="AP305" s="22" t="s">
        <v>217</v>
      </c>
      <c r="AQ305" s="22"/>
      <c r="AR305" s="22" t="s">
        <v>5129</v>
      </c>
      <c r="AS305" s="22" t="s">
        <v>4722</v>
      </c>
      <c r="AT305" s="30"/>
      <c r="AU305" s="30"/>
      <c r="AV305" s="30"/>
      <c r="AW305" s="808"/>
      <c r="AX305" s="30"/>
      <c r="AY305" s="30"/>
      <c r="AZ305" s="30"/>
      <c r="BA305" s="30"/>
      <c r="BB305" s="30"/>
      <c r="BC305" s="30"/>
      <c r="BD305" s="30"/>
      <c r="BE305" s="808"/>
      <c r="BF305" s="30"/>
      <c r="BG305" s="30"/>
      <c r="BH305" s="30"/>
      <c r="BI305" s="30"/>
      <c r="BJ305" s="30"/>
      <c r="BK305" s="30"/>
      <c r="BL305" s="30"/>
      <c r="BM305" s="30"/>
      <c r="BN305" s="30"/>
      <c r="BO305" s="30"/>
      <c r="BP305" s="230" t="s">
        <v>5170</v>
      </c>
      <c r="BQ305" s="596" t="s">
        <v>3661</v>
      </c>
      <c r="BR305" s="916" t="s">
        <v>3662</v>
      </c>
      <c r="BS305" s="230" t="s">
        <v>5301</v>
      </c>
      <c r="BT305" s="44"/>
      <c r="BU305" s="230" t="s">
        <v>5302</v>
      </c>
      <c r="BV305" s="44"/>
      <c r="BW305" s="227" t="s">
        <v>4208</v>
      </c>
      <c r="BX305" s="44"/>
      <c r="BY305" s="30"/>
      <c r="BZ305" s="44"/>
      <c r="CA305" s="30"/>
      <c r="CB305" s="30"/>
      <c r="CC305" s="30"/>
      <c r="CD305" s="30"/>
      <c r="CE305" s="30"/>
      <c r="CF305" s="30"/>
      <c r="CG305" s="230" t="s">
        <v>5152</v>
      </c>
      <c r="CH305" s="30"/>
      <c r="CI305" s="30"/>
      <c r="CJ305" s="878"/>
    </row>
    <row r="306" spans="1:88" s="877" customFormat="1" ht="92.25" customHeight="1">
      <c r="A306" s="22">
        <v>32</v>
      </c>
      <c r="B306" s="602"/>
      <c r="C306" s="547" t="s">
        <v>5303</v>
      </c>
      <c r="D306" s="282" t="s">
        <v>5304</v>
      </c>
      <c r="E306" s="22" t="s">
        <v>135</v>
      </c>
      <c r="F306" s="22">
        <v>2025</v>
      </c>
      <c r="G306" s="22">
        <v>2025</v>
      </c>
      <c r="H306" s="22">
        <v>12</v>
      </c>
      <c r="I306" s="230" t="s">
        <v>5196</v>
      </c>
      <c r="J306" s="603">
        <v>11240760</v>
      </c>
      <c r="K306" s="914" t="s">
        <v>5124</v>
      </c>
      <c r="L306" s="230" t="s">
        <v>5166</v>
      </c>
      <c r="M306" s="22" t="s">
        <v>5126</v>
      </c>
      <c r="N306" s="22" t="s">
        <v>9</v>
      </c>
      <c r="O306" s="22" t="s">
        <v>5127</v>
      </c>
      <c r="P306" s="22" t="s">
        <v>5128</v>
      </c>
      <c r="Q306" s="22"/>
      <c r="R306" s="230" t="s">
        <v>5300</v>
      </c>
      <c r="S306" s="584"/>
      <c r="T306" s="915">
        <f>Table32[[#This Row],[Dana Disetujui]]</f>
        <v>11240760</v>
      </c>
      <c r="U306" s="22" t="s">
        <v>4907</v>
      </c>
      <c r="V306" s="22"/>
      <c r="W306" s="22"/>
      <c r="X306" s="22" t="s">
        <v>5129</v>
      </c>
      <c r="Y306" s="22" t="s">
        <v>4722</v>
      </c>
      <c r="Z306" s="22"/>
      <c r="AA306" s="917"/>
      <c r="AB306" s="22"/>
      <c r="AC306" s="563"/>
      <c r="AD306" s="230" t="s">
        <v>150</v>
      </c>
      <c r="AE306" s="915">
        <f>Table32[[#This Row],[Dana Disetujui]]</f>
        <v>11240760</v>
      </c>
      <c r="AF306" s="22" t="s">
        <v>5249</v>
      </c>
      <c r="AG306" s="22"/>
      <c r="AH306" s="22"/>
      <c r="AI306" s="22" t="s">
        <v>5129</v>
      </c>
      <c r="AJ306" s="22" t="s">
        <v>4722</v>
      </c>
      <c r="AK306" s="22"/>
      <c r="AL306" s="584"/>
      <c r="AM306" s="230" t="s">
        <v>3408</v>
      </c>
      <c r="AN306" s="915">
        <f>Table32[[#This Row],[Dana Disetujui]]</f>
        <v>11240760</v>
      </c>
      <c r="AO306" s="30"/>
      <c r="AP306" s="30"/>
      <c r="AQ306" s="30"/>
      <c r="AR306" s="22" t="s">
        <v>5129</v>
      </c>
      <c r="AS306" s="22" t="s">
        <v>4722</v>
      </c>
      <c r="AT306" s="30"/>
      <c r="AU306" s="30"/>
      <c r="AV306" s="30"/>
      <c r="AW306" s="808"/>
      <c r="AX306" s="30"/>
      <c r="AY306" s="30"/>
      <c r="AZ306" s="30"/>
      <c r="BA306" s="30"/>
      <c r="BB306" s="30"/>
      <c r="BC306" s="30"/>
      <c r="BD306" s="30"/>
      <c r="BE306" s="808"/>
      <c r="BF306" s="30"/>
      <c r="BG306" s="30"/>
      <c r="BH306" s="30"/>
      <c r="BI306" s="30"/>
      <c r="BJ306" s="30"/>
      <c r="BK306" s="30"/>
      <c r="BL306" s="30"/>
      <c r="BM306" s="30"/>
      <c r="BN306" s="30"/>
      <c r="BO306" s="30"/>
      <c r="BP306" s="230" t="s">
        <v>5305</v>
      </c>
      <c r="BQ306" s="596" t="s">
        <v>3661</v>
      </c>
      <c r="BR306" s="916" t="s">
        <v>3662</v>
      </c>
      <c r="BS306" s="230" t="s">
        <v>5306</v>
      </c>
      <c r="BT306" s="44"/>
      <c r="BU306" s="230" t="s">
        <v>5307</v>
      </c>
      <c r="BV306" s="44"/>
      <c r="BW306" s="230" t="s">
        <v>5308</v>
      </c>
      <c r="BX306" s="44"/>
      <c r="BY306" s="30"/>
      <c r="BZ306" s="44"/>
      <c r="CA306" s="30"/>
      <c r="CB306" s="30"/>
      <c r="CC306" s="30"/>
      <c r="CD306" s="30"/>
      <c r="CE306" s="30"/>
      <c r="CF306" s="30"/>
      <c r="CG306" s="230" t="s">
        <v>5224</v>
      </c>
      <c r="CH306" s="30"/>
      <c r="CI306" s="30"/>
      <c r="CJ306" s="878"/>
    </row>
    <row r="307" spans="1:88" ht="84" customHeight="1">
      <c r="A307" s="22">
        <v>33</v>
      </c>
      <c r="B307" s="602"/>
      <c r="C307" s="547" t="s">
        <v>5309</v>
      </c>
      <c r="D307" s="282" t="s">
        <v>5310</v>
      </c>
      <c r="E307" s="22" t="s">
        <v>135</v>
      </c>
      <c r="F307" s="22">
        <v>2025</v>
      </c>
      <c r="G307" s="22">
        <v>2025</v>
      </c>
      <c r="H307" s="22">
        <v>12</v>
      </c>
      <c r="I307" s="230" t="s">
        <v>4760</v>
      </c>
      <c r="J307" s="603">
        <v>11200000</v>
      </c>
      <c r="K307" s="914" t="s">
        <v>5124</v>
      </c>
      <c r="L307" s="230" t="s">
        <v>5144</v>
      </c>
      <c r="M307" s="22" t="s">
        <v>5126</v>
      </c>
      <c r="N307" s="22" t="s">
        <v>9</v>
      </c>
      <c r="O307" s="22" t="s">
        <v>5127</v>
      </c>
      <c r="P307" s="22" t="s">
        <v>5128</v>
      </c>
      <c r="Q307" s="563"/>
      <c r="R307" s="230" t="s">
        <v>3537</v>
      </c>
      <c r="S307" s="584"/>
      <c r="T307" s="915">
        <f>Table32[[#This Row],[Dana Disetujui]]</f>
        <v>11200000</v>
      </c>
      <c r="U307" s="22" t="s">
        <v>5149</v>
      </c>
      <c r="V307" s="22"/>
      <c r="W307" s="22"/>
      <c r="X307" s="22" t="s">
        <v>5129</v>
      </c>
      <c r="Y307" s="22" t="s">
        <v>4722</v>
      </c>
      <c r="Z307" s="22"/>
      <c r="AA307" s="370"/>
      <c r="AB307" s="563"/>
      <c r="AC307" s="563"/>
      <c r="AD307" s="230" t="s">
        <v>5311</v>
      </c>
      <c r="AE307" s="915">
        <f>Table32[[#This Row],[Dana Disetujui]]</f>
        <v>11200000</v>
      </c>
      <c r="AF307" s="22" t="s">
        <v>5149</v>
      </c>
      <c r="AG307" s="22"/>
      <c r="AH307" s="22"/>
      <c r="AI307" s="22" t="s">
        <v>5129</v>
      </c>
      <c r="AJ307" s="22" t="s">
        <v>4722</v>
      </c>
      <c r="AK307" s="563"/>
      <c r="AL307" s="584"/>
      <c r="AM307" s="230" t="s">
        <v>4208</v>
      </c>
      <c r="AN307" s="915"/>
      <c r="AO307" s="30"/>
      <c r="AP307" s="30"/>
      <c r="AQ307" s="30"/>
      <c r="AR307" s="22" t="s">
        <v>5129</v>
      </c>
      <c r="AS307" s="22" t="s">
        <v>4722</v>
      </c>
      <c r="AT307" s="30"/>
      <c r="AU307" s="30"/>
      <c r="AV307" s="30"/>
      <c r="AW307" s="808"/>
      <c r="AX307" s="30"/>
      <c r="AY307" s="30"/>
      <c r="AZ307" s="30"/>
      <c r="BA307" s="30"/>
      <c r="BB307" s="30"/>
      <c r="BC307" s="30"/>
      <c r="BD307" s="30"/>
      <c r="BE307" s="808"/>
      <c r="BF307" s="30"/>
      <c r="BG307" s="30"/>
      <c r="BH307" s="30"/>
      <c r="BI307" s="30"/>
      <c r="BJ307" s="30"/>
      <c r="BK307" s="30"/>
      <c r="BL307" s="30"/>
      <c r="BM307" s="30"/>
      <c r="BN307" s="30"/>
      <c r="BO307" s="30"/>
      <c r="BP307" s="230" t="s">
        <v>5155</v>
      </c>
      <c r="BQ307" s="596" t="s">
        <v>3661</v>
      </c>
      <c r="BR307" s="916" t="s">
        <v>3662</v>
      </c>
      <c r="BS307" s="230" t="s">
        <v>5312</v>
      </c>
      <c r="BT307" s="44"/>
      <c r="BU307" s="230" t="s">
        <v>5313</v>
      </c>
      <c r="BV307" s="44"/>
      <c r="BW307" s="230" t="s">
        <v>3539</v>
      </c>
      <c r="BX307" s="44"/>
      <c r="BY307" s="30"/>
      <c r="BZ307" s="44"/>
      <c r="CA307" s="30"/>
      <c r="CB307" s="30"/>
      <c r="CC307" s="30"/>
      <c r="CD307" s="30"/>
      <c r="CE307" s="30"/>
      <c r="CF307" s="30"/>
      <c r="CG307" s="230" t="s">
        <v>5224</v>
      </c>
      <c r="CH307" s="30"/>
      <c r="CI307" s="30"/>
      <c r="CJ307" s="44"/>
    </row>
    <row r="308" spans="1:88" s="877" customFormat="1" ht="64.5" customHeight="1">
      <c r="A308" s="22">
        <v>34</v>
      </c>
      <c r="B308" s="602"/>
      <c r="C308" s="596" t="s">
        <v>5314</v>
      </c>
      <c r="D308" s="282" t="s">
        <v>5315</v>
      </c>
      <c r="E308" s="22" t="s">
        <v>135</v>
      </c>
      <c r="F308" s="22">
        <v>2025</v>
      </c>
      <c r="G308" s="22">
        <v>2025</v>
      </c>
      <c r="H308" s="22">
        <v>12</v>
      </c>
      <c r="I308" s="230" t="s">
        <v>3685</v>
      </c>
      <c r="J308" s="603">
        <v>11020935</v>
      </c>
      <c r="K308" s="914" t="s">
        <v>5124</v>
      </c>
      <c r="L308" s="230" t="s">
        <v>5144</v>
      </c>
      <c r="M308" s="22" t="s">
        <v>5126</v>
      </c>
      <c r="N308" s="22" t="s">
        <v>9</v>
      </c>
      <c r="O308" s="22" t="s">
        <v>5127</v>
      </c>
      <c r="P308" s="22" t="s">
        <v>5128</v>
      </c>
      <c r="Q308" s="563"/>
      <c r="R308" s="230" t="s">
        <v>142</v>
      </c>
      <c r="S308" s="584"/>
      <c r="T308" s="915">
        <f>Table32[[#This Row],[Dana Disetujui]]</f>
        <v>11020935</v>
      </c>
      <c r="U308" s="370" t="s">
        <v>4867</v>
      </c>
      <c r="V308" s="370"/>
      <c r="W308" s="370"/>
      <c r="X308" s="22" t="s">
        <v>5129</v>
      </c>
      <c r="Y308" s="22" t="s">
        <v>4722</v>
      </c>
      <c r="Z308" s="22"/>
      <c r="AA308" s="370"/>
      <c r="AB308" s="563"/>
      <c r="AC308" s="563"/>
      <c r="AD308" s="230" t="s">
        <v>3356</v>
      </c>
      <c r="AE308" s="915">
        <f>Table32[[#This Row],[Dana Disetujui]]</f>
        <v>11020935</v>
      </c>
      <c r="AF308" s="22" t="s">
        <v>4867</v>
      </c>
      <c r="AG308" s="22"/>
      <c r="AH308" s="22"/>
      <c r="AI308" s="22" t="s">
        <v>5129</v>
      </c>
      <c r="AJ308" s="22" t="s">
        <v>4722</v>
      </c>
      <c r="AK308" s="563"/>
      <c r="AL308" s="584"/>
      <c r="AM308" s="230" t="s">
        <v>3543</v>
      </c>
      <c r="AN308" s="915">
        <f>Table32[[#This Row],[Dana Disetujui]]</f>
        <v>11020935</v>
      </c>
      <c r="AO308" s="22" t="s">
        <v>5197</v>
      </c>
      <c r="AP308" s="22"/>
      <c r="AQ308" s="22"/>
      <c r="AR308" s="22" t="s">
        <v>5129</v>
      </c>
      <c r="AS308" s="22" t="s">
        <v>4722</v>
      </c>
      <c r="AT308" s="30"/>
      <c r="AU308" s="30"/>
      <c r="AV308" s="30"/>
      <c r="AW308" s="808"/>
      <c r="AX308" s="30"/>
      <c r="AY308" s="30"/>
      <c r="AZ308" s="30"/>
      <c r="BA308" s="30"/>
      <c r="BB308" s="30"/>
      <c r="BC308" s="30"/>
      <c r="BD308" s="30"/>
      <c r="BE308" s="808"/>
      <c r="BF308" s="30"/>
      <c r="BG308" s="30"/>
      <c r="BH308" s="30"/>
      <c r="BI308" s="30"/>
      <c r="BJ308" s="30"/>
      <c r="BK308" s="30"/>
      <c r="BL308" s="30"/>
      <c r="BM308" s="30"/>
      <c r="BN308" s="30"/>
      <c r="BO308" s="30"/>
      <c r="BP308" s="230" t="s">
        <v>5316</v>
      </c>
      <c r="BQ308" s="596" t="s">
        <v>3661</v>
      </c>
      <c r="BR308" s="916" t="s">
        <v>3662</v>
      </c>
      <c r="BS308" s="230" t="s">
        <v>5317</v>
      </c>
      <c r="BT308" s="44"/>
      <c r="BU308" s="230" t="s">
        <v>5318</v>
      </c>
      <c r="BV308" s="44"/>
      <c r="BW308" s="230" t="s">
        <v>3536</v>
      </c>
      <c r="BX308" s="44"/>
      <c r="BY308" s="30"/>
      <c r="BZ308" s="44"/>
      <c r="CA308" s="30"/>
      <c r="CB308" s="30"/>
      <c r="CC308" s="30"/>
      <c r="CD308" s="30"/>
      <c r="CE308" s="30"/>
      <c r="CF308" s="30"/>
      <c r="CG308" s="230" t="s">
        <v>5224</v>
      </c>
      <c r="CH308" s="30"/>
      <c r="CI308" s="30"/>
      <c r="CJ308" s="878"/>
    </row>
    <row r="309" spans="1:88" ht="78" customHeight="1">
      <c r="A309" s="22">
        <v>35</v>
      </c>
      <c r="B309" s="602"/>
      <c r="C309" s="596" t="s">
        <v>5319</v>
      </c>
      <c r="D309" s="282" t="s">
        <v>5320</v>
      </c>
      <c r="E309" s="22" t="s">
        <v>135</v>
      </c>
      <c r="F309" s="22">
        <v>2025</v>
      </c>
      <c r="G309" s="22">
        <v>2025</v>
      </c>
      <c r="H309" s="22">
        <v>12</v>
      </c>
      <c r="I309" s="230" t="s">
        <v>3685</v>
      </c>
      <c r="J309" s="603">
        <v>11000900</v>
      </c>
      <c r="K309" s="914" t="s">
        <v>5124</v>
      </c>
      <c r="L309" s="230" t="s">
        <v>5144</v>
      </c>
      <c r="M309" s="22" t="s">
        <v>5126</v>
      </c>
      <c r="N309" s="22" t="s">
        <v>9</v>
      </c>
      <c r="O309" s="22" t="s">
        <v>5127</v>
      </c>
      <c r="P309" s="22" t="s">
        <v>5128</v>
      </c>
      <c r="Q309" s="563"/>
      <c r="R309" s="230" t="s">
        <v>4752</v>
      </c>
      <c r="S309" s="584"/>
      <c r="T309" s="915">
        <f>Table32[[#This Row],[Dana Disetujui]]</f>
        <v>11000900</v>
      </c>
      <c r="U309" s="22" t="s">
        <v>4949</v>
      </c>
      <c r="V309" s="22" t="s">
        <v>217</v>
      </c>
      <c r="W309" s="22" t="s">
        <v>176</v>
      </c>
      <c r="X309" s="22" t="s">
        <v>5129</v>
      </c>
      <c r="Y309" s="22" t="s">
        <v>4722</v>
      </c>
      <c r="Z309" s="22"/>
      <c r="AA309" s="370"/>
      <c r="AB309" s="563"/>
      <c r="AC309" s="563"/>
      <c r="AD309" s="230" t="s">
        <v>3508</v>
      </c>
      <c r="AE309" s="915">
        <f>Table32[[#This Row],[Dana Disetujui]]</f>
        <v>11000900</v>
      </c>
      <c r="AF309" s="22" t="s">
        <v>4949</v>
      </c>
      <c r="AG309" s="22"/>
      <c r="AH309" s="22"/>
      <c r="AI309" s="22" t="s">
        <v>5129</v>
      </c>
      <c r="AJ309" s="22" t="s">
        <v>4722</v>
      </c>
      <c r="AK309" s="563"/>
      <c r="AL309" s="584"/>
      <c r="AM309" s="230" t="s">
        <v>5119</v>
      </c>
      <c r="AN309" s="915">
        <f>Table32[[#This Row],[Dana Disetujui]]</f>
        <v>11000900</v>
      </c>
      <c r="AO309" s="22" t="s">
        <v>4949</v>
      </c>
      <c r="AP309" s="22"/>
      <c r="AQ309" s="22"/>
      <c r="AR309" s="22" t="s">
        <v>5129</v>
      </c>
      <c r="AS309" s="22" t="s">
        <v>4722</v>
      </c>
      <c r="AT309" s="30"/>
      <c r="AU309" s="30"/>
      <c r="AV309" s="30"/>
      <c r="AW309" s="808"/>
      <c r="AX309" s="30"/>
      <c r="AY309" s="30"/>
      <c r="AZ309" s="30"/>
      <c r="BA309" s="30"/>
      <c r="BB309" s="30"/>
      <c r="BC309" s="30"/>
      <c r="BD309" s="30"/>
      <c r="BE309" s="808"/>
      <c r="BF309" s="30"/>
      <c r="BG309" s="30"/>
      <c r="BH309" s="30"/>
      <c r="BI309" s="30"/>
      <c r="BJ309" s="30"/>
      <c r="BK309" s="30"/>
      <c r="BL309" s="30"/>
      <c r="BM309" s="30"/>
      <c r="BN309" s="30"/>
      <c r="BO309" s="30"/>
      <c r="BP309" s="230" t="s">
        <v>5170</v>
      </c>
      <c r="BQ309" s="596" t="s">
        <v>3661</v>
      </c>
      <c r="BR309" s="916" t="s">
        <v>3662</v>
      </c>
      <c r="BS309" s="230" t="s">
        <v>5321</v>
      </c>
      <c r="BT309" s="44"/>
      <c r="BU309" s="230" t="s">
        <v>4763</v>
      </c>
      <c r="BV309" s="44"/>
      <c r="BW309" s="230" t="s">
        <v>5322</v>
      </c>
      <c r="BX309" s="44"/>
      <c r="BY309" s="30"/>
      <c r="BZ309" s="44"/>
      <c r="CA309" s="30"/>
      <c r="CB309" s="30"/>
      <c r="CC309" s="30"/>
      <c r="CD309" s="30"/>
      <c r="CE309" s="30"/>
      <c r="CF309" s="30"/>
      <c r="CG309" s="230" t="s">
        <v>5224</v>
      </c>
      <c r="CH309" s="30"/>
      <c r="CI309" s="30"/>
      <c r="CJ309" s="44"/>
    </row>
    <row r="310" spans="1:88" s="877" customFormat="1" ht="81.75" customHeight="1">
      <c r="A310" s="22">
        <v>36</v>
      </c>
      <c r="B310" s="602"/>
      <c r="C310" s="596" t="s">
        <v>5323</v>
      </c>
      <c r="D310" s="1072" t="s">
        <v>5324</v>
      </c>
      <c r="E310" s="8" t="s">
        <v>135</v>
      </c>
      <c r="F310" s="22">
        <v>2025</v>
      </c>
      <c r="G310" s="22">
        <v>2025</v>
      </c>
      <c r="H310" s="22">
        <v>12</v>
      </c>
      <c r="I310" s="230" t="s">
        <v>3776</v>
      </c>
      <c r="J310" s="603">
        <v>10401575</v>
      </c>
      <c r="K310" s="914" t="s">
        <v>5124</v>
      </c>
      <c r="L310" s="230" t="s">
        <v>5144</v>
      </c>
      <c r="M310" s="22" t="s">
        <v>5126</v>
      </c>
      <c r="N310" s="22" t="s">
        <v>9</v>
      </c>
      <c r="O310" s="22" t="s">
        <v>5127</v>
      </c>
      <c r="P310" s="8" t="s">
        <v>5128</v>
      </c>
      <c r="Q310" s="563"/>
      <c r="R310" s="230" t="s">
        <v>4752</v>
      </c>
      <c r="S310" s="584"/>
      <c r="T310" s="915">
        <f>Table32[[#This Row],[Dana Disetujui]]</f>
        <v>10401575</v>
      </c>
      <c r="U310" s="22" t="s">
        <v>4949</v>
      </c>
      <c r="V310" s="22" t="s">
        <v>217</v>
      </c>
      <c r="W310" s="22" t="s">
        <v>176</v>
      </c>
      <c r="X310" s="22" t="s">
        <v>5129</v>
      </c>
      <c r="Y310" s="22" t="s">
        <v>4722</v>
      </c>
      <c r="Z310" s="22"/>
      <c r="AA310" s="370"/>
      <c r="AB310" s="563"/>
      <c r="AC310" s="563"/>
      <c r="AD310" s="230" t="s">
        <v>126</v>
      </c>
      <c r="AE310" s="915">
        <f>Table32[[#This Row],[Dana Disetujui]]</f>
        <v>10401575</v>
      </c>
      <c r="AF310" s="22" t="s">
        <v>4949</v>
      </c>
      <c r="AG310" s="22"/>
      <c r="AH310" s="22"/>
      <c r="AI310" s="22" t="s">
        <v>5129</v>
      </c>
      <c r="AJ310" s="22" t="s">
        <v>4722</v>
      </c>
      <c r="AK310" s="563"/>
      <c r="AL310" s="584"/>
      <c r="AM310" s="593" t="s">
        <v>3516</v>
      </c>
      <c r="AN310" s="915">
        <f>Table32[[#This Row],[Dana Disetujui]]</f>
        <v>10401575</v>
      </c>
      <c r="AO310" s="22" t="s">
        <v>4949</v>
      </c>
      <c r="AP310" s="22"/>
      <c r="AQ310" s="22"/>
      <c r="AR310" s="22" t="s">
        <v>5129</v>
      </c>
      <c r="AS310" s="22" t="s">
        <v>4722</v>
      </c>
      <c r="AT310" s="30"/>
      <c r="AU310" s="30"/>
      <c r="AV310" s="30"/>
      <c r="AW310" s="808"/>
      <c r="AX310" s="30"/>
      <c r="AY310" s="30"/>
      <c r="AZ310" s="30"/>
      <c r="BA310" s="30"/>
      <c r="BB310" s="30"/>
      <c r="BC310" s="30"/>
      <c r="BD310" s="30"/>
      <c r="BE310" s="808"/>
      <c r="BF310" s="30"/>
      <c r="BG310" s="30"/>
      <c r="BH310" s="30"/>
      <c r="BI310" s="30"/>
      <c r="BJ310" s="30"/>
      <c r="BK310" s="30"/>
      <c r="BL310" s="30"/>
      <c r="BM310" s="30"/>
      <c r="BN310" s="30"/>
      <c r="BO310" s="30"/>
      <c r="BP310" s="593" t="s">
        <v>5268</v>
      </c>
      <c r="BQ310" s="596" t="s">
        <v>3661</v>
      </c>
      <c r="BR310" s="916" t="s">
        <v>3662</v>
      </c>
      <c r="BS310" s="230" t="s">
        <v>5325</v>
      </c>
      <c r="BT310" s="44"/>
      <c r="BU310" s="593" t="s">
        <v>5326</v>
      </c>
      <c r="BV310" s="44"/>
      <c r="BW310" s="593" t="s">
        <v>5327</v>
      </c>
      <c r="BX310" s="44"/>
      <c r="BY310" s="30"/>
      <c r="BZ310" s="44"/>
      <c r="CA310" s="30"/>
      <c r="CB310" s="30"/>
      <c r="CC310" s="30"/>
      <c r="CD310" s="30"/>
      <c r="CE310" s="30"/>
      <c r="CF310" s="30"/>
      <c r="CG310" s="593" t="s">
        <v>5224</v>
      </c>
      <c r="CH310" s="30"/>
      <c r="CI310" s="30"/>
      <c r="CJ310" s="878"/>
    </row>
    <row r="311" spans="1:88" ht="77.25" customHeight="1">
      <c r="A311" s="22">
        <v>37</v>
      </c>
      <c r="B311" s="1109"/>
      <c r="C311" s="547"/>
      <c r="D311" s="1117" t="s">
        <v>5328</v>
      </c>
      <c r="E311" s="22" t="s">
        <v>135</v>
      </c>
      <c r="F311" s="32">
        <v>2025</v>
      </c>
      <c r="G311" s="32">
        <v>2025</v>
      </c>
      <c r="H311" s="32">
        <v>12</v>
      </c>
      <c r="I311" s="1118" t="s">
        <v>3685</v>
      </c>
      <c r="J311" s="1110">
        <v>10110000</v>
      </c>
      <c r="K311" s="1119" t="s">
        <v>5124</v>
      </c>
      <c r="L311" s="1118" t="s">
        <v>5136</v>
      </c>
      <c r="M311" s="32" t="s">
        <v>5126</v>
      </c>
      <c r="N311" s="32" t="s">
        <v>9</v>
      </c>
      <c r="O311" s="32" t="s">
        <v>5127</v>
      </c>
      <c r="P311" s="32" t="s">
        <v>5128</v>
      </c>
      <c r="Q311" s="1120"/>
      <c r="R311" s="1118" t="s">
        <v>3557</v>
      </c>
      <c r="S311" s="1114"/>
      <c r="T311" s="915">
        <f>Table32[[#This Row],[Dana Disetujui]]</f>
        <v>10110000</v>
      </c>
      <c r="U311" s="32" t="s">
        <v>4918</v>
      </c>
      <c r="V311" s="32"/>
      <c r="W311" s="32"/>
      <c r="X311" s="22" t="s">
        <v>5129</v>
      </c>
      <c r="Y311" s="22" t="s">
        <v>4722</v>
      </c>
      <c r="Z311" s="32"/>
      <c r="AA311" s="1113"/>
      <c r="AB311" s="1120"/>
      <c r="AC311" s="1120"/>
      <c r="AD311" s="1118" t="s">
        <v>118</v>
      </c>
      <c r="AE311" s="915">
        <f>Table32[[#This Row],[Dana Disetujui]]</f>
        <v>10110000</v>
      </c>
      <c r="AF311" s="22" t="s">
        <v>5145</v>
      </c>
      <c r="AG311" s="22"/>
      <c r="AH311" s="22"/>
      <c r="AI311" s="22" t="s">
        <v>5129</v>
      </c>
      <c r="AJ311" s="22" t="s">
        <v>4722</v>
      </c>
      <c r="AK311" s="1120"/>
      <c r="AL311" s="1114"/>
      <c r="AM311" s="1118" t="s">
        <v>4208</v>
      </c>
      <c r="AN311" s="915"/>
      <c r="AO311" s="30"/>
      <c r="AP311" s="30"/>
      <c r="AQ311" s="30"/>
      <c r="AR311" s="22" t="s">
        <v>5129</v>
      </c>
      <c r="AS311" s="22" t="s">
        <v>4722</v>
      </c>
      <c r="AT311" s="31"/>
      <c r="AU311" s="31"/>
      <c r="AV311" s="31"/>
      <c r="AW311" s="1115"/>
      <c r="AX311" s="31"/>
      <c r="AY311" s="31"/>
      <c r="AZ311" s="31"/>
      <c r="BA311" s="31"/>
      <c r="BB311" s="31"/>
      <c r="BC311" s="31"/>
      <c r="BD311" s="31"/>
      <c r="BE311" s="1115"/>
      <c r="BF311" s="31"/>
      <c r="BG311" s="31"/>
      <c r="BH311" s="31"/>
      <c r="BI311" s="31"/>
      <c r="BJ311" s="31"/>
      <c r="BK311" s="31"/>
      <c r="BL311" s="31"/>
      <c r="BM311" s="31"/>
      <c r="BN311" s="31"/>
      <c r="BO311" s="31"/>
      <c r="BP311" s="1118" t="s">
        <v>5329</v>
      </c>
      <c r="BQ311" s="1010" t="s">
        <v>3661</v>
      </c>
      <c r="BR311" s="1121" t="s">
        <v>3662</v>
      </c>
      <c r="BS311" s="1118" t="s">
        <v>5330</v>
      </c>
      <c r="BT311" s="198"/>
      <c r="BU311" s="1118" t="s">
        <v>5331</v>
      </c>
      <c r="BV311" s="198"/>
      <c r="BW311" s="1122" t="s">
        <v>4208</v>
      </c>
      <c r="BX311" s="198"/>
      <c r="BY311" s="31"/>
      <c r="BZ311" s="198"/>
      <c r="CA311" s="31"/>
      <c r="CB311" s="31"/>
      <c r="CC311" s="31"/>
      <c r="CD311" s="31"/>
      <c r="CE311" s="31"/>
      <c r="CF311" s="31"/>
      <c r="CG311" s="1118" t="s">
        <v>5224</v>
      </c>
      <c r="CH311" s="31"/>
      <c r="CI311" s="31"/>
      <c r="CJ311" s="44"/>
    </row>
    <row r="312" spans="1:88" ht="60.75" customHeight="1">
      <c r="A312" s="22">
        <v>37</v>
      </c>
      <c r="B312" s="809"/>
      <c r="C312" s="596"/>
      <c r="D312" s="21" t="s">
        <v>5332</v>
      </c>
      <c r="E312" s="22" t="s">
        <v>143</v>
      </c>
      <c r="F312" s="22">
        <v>2025</v>
      </c>
      <c r="G312" s="22">
        <v>2025</v>
      </c>
      <c r="H312" s="22">
        <v>12</v>
      </c>
      <c r="I312" s="593" t="s">
        <v>4760</v>
      </c>
      <c r="J312" s="603"/>
      <c r="K312" s="914" t="s">
        <v>5124</v>
      </c>
      <c r="L312" s="22" t="s">
        <v>5136</v>
      </c>
      <c r="M312" s="22" t="s">
        <v>5126</v>
      </c>
      <c r="N312" s="22" t="s">
        <v>9</v>
      </c>
      <c r="O312" s="22" t="s">
        <v>5127</v>
      </c>
      <c r="P312" s="22" t="s">
        <v>5128</v>
      </c>
      <c r="Q312" s="22"/>
      <c r="R312" s="21" t="s">
        <v>144</v>
      </c>
      <c r="S312" s="584"/>
      <c r="T312" s="915">
        <f>Table32[[#This Row],[Dana Disetujui]]</f>
        <v>0</v>
      </c>
      <c r="U312" s="22" t="s">
        <v>4911</v>
      </c>
      <c r="V312" s="22"/>
      <c r="W312" s="22"/>
      <c r="X312" s="22" t="s">
        <v>5129</v>
      </c>
      <c r="Y312" s="22" t="s">
        <v>4722</v>
      </c>
      <c r="Z312" s="22"/>
      <c r="AA312" s="917"/>
      <c r="AB312" s="22"/>
      <c r="AC312" s="563"/>
      <c r="AD312" s="594" t="s">
        <v>3358</v>
      </c>
      <c r="AE312" s="915">
        <f>Table32[[#This Row],[Dana Disetujui]]</f>
        <v>0</v>
      </c>
      <c r="AF312" s="22" t="s">
        <v>5145</v>
      </c>
      <c r="AG312" s="22"/>
      <c r="AH312" s="22"/>
      <c r="AI312" s="22" t="s">
        <v>5129</v>
      </c>
      <c r="AJ312" s="22" t="s">
        <v>4722</v>
      </c>
      <c r="AK312" s="22"/>
      <c r="AL312" s="584"/>
      <c r="AM312" s="22" t="s">
        <v>3538</v>
      </c>
      <c r="AN312" s="915">
        <f>Table32[[#This Row],[Dana Disetujui]]</f>
        <v>0</v>
      </c>
      <c r="AO312" s="22" t="s">
        <v>4929</v>
      </c>
      <c r="AP312" s="22"/>
      <c r="AQ312" s="22"/>
      <c r="AR312" s="22" t="s">
        <v>5129</v>
      </c>
      <c r="AS312" s="22" t="s">
        <v>4722</v>
      </c>
      <c r="AT312" s="30"/>
      <c r="AU312" s="30"/>
      <c r="AV312" s="30"/>
      <c r="AW312" s="808"/>
      <c r="AX312" s="30"/>
      <c r="AY312" s="30"/>
      <c r="AZ312" s="30"/>
      <c r="BA312" s="30"/>
      <c r="BB312" s="30"/>
      <c r="BC312" s="30"/>
      <c r="BD312" s="30"/>
      <c r="BE312" s="808"/>
      <c r="BF312" s="30"/>
      <c r="BG312" s="30"/>
      <c r="BH312" s="30"/>
      <c r="BI312" s="30"/>
      <c r="BJ312" s="30"/>
      <c r="BK312" s="30"/>
      <c r="BL312" s="30"/>
      <c r="BM312" s="30"/>
      <c r="BN312" s="30"/>
      <c r="BO312" s="30"/>
      <c r="BP312" s="593" t="s">
        <v>5130</v>
      </c>
      <c r="BQ312" s="596" t="s">
        <v>3661</v>
      </c>
      <c r="BR312" s="916" t="s">
        <v>3662</v>
      </c>
      <c r="BS312" s="30" t="s">
        <v>5333</v>
      </c>
      <c r="BT312" s="44"/>
      <c r="BU312" s="30" t="s">
        <v>5334</v>
      </c>
      <c r="BV312" s="44"/>
      <c r="BW312" s="593" t="s">
        <v>5252</v>
      </c>
      <c r="BX312" s="44"/>
      <c r="BY312" s="30"/>
      <c r="BZ312" s="44"/>
      <c r="CA312" s="30"/>
      <c r="CB312" s="30"/>
      <c r="CC312" s="30"/>
      <c r="CD312" s="30"/>
      <c r="CE312" s="30"/>
      <c r="CF312" s="30"/>
      <c r="CG312" s="30" t="s">
        <v>5152</v>
      </c>
      <c r="CH312" s="30"/>
      <c r="CI312" s="30"/>
      <c r="CJ312" s="44"/>
    </row>
    <row r="313" spans="1:88" ht="92.25" customHeight="1">
      <c r="A313" s="32">
        <v>38</v>
      </c>
      <c r="B313" s="1109"/>
      <c r="C313" s="547"/>
      <c r="D313" s="36" t="s">
        <v>5335</v>
      </c>
      <c r="E313" s="32" t="s">
        <v>143</v>
      </c>
      <c r="F313" s="32">
        <v>2025</v>
      </c>
      <c r="G313" s="32">
        <v>2025</v>
      </c>
      <c r="H313" s="32">
        <v>12</v>
      </c>
      <c r="I313" s="1118" t="s">
        <v>3685</v>
      </c>
      <c r="J313" s="1110"/>
      <c r="K313" s="1119" t="s">
        <v>5124</v>
      </c>
      <c r="L313" s="32" t="s">
        <v>5136</v>
      </c>
      <c r="M313" s="32" t="s">
        <v>5126</v>
      </c>
      <c r="N313" s="32" t="s">
        <v>9</v>
      </c>
      <c r="O313" s="32" t="s">
        <v>5127</v>
      </c>
      <c r="P313" s="32" t="s">
        <v>5128</v>
      </c>
      <c r="Q313" s="32"/>
      <c r="R313" s="36" t="s">
        <v>3540</v>
      </c>
      <c r="S313" s="1114"/>
      <c r="T313" s="915">
        <f>Table32[[#This Row],[Dana Disetujui]]</f>
        <v>0</v>
      </c>
      <c r="U313" s="32" t="s">
        <v>4975</v>
      </c>
      <c r="V313" s="32"/>
      <c r="W313" s="32"/>
      <c r="X313" s="32" t="s">
        <v>5129</v>
      </c>
      <c r="Y313" s="32" t="s">
        <v>4722</v>
      </c>
      <c r="Z313" s="32"/>
      <c r="AA313" s="1155"/>
      <c r="AB313" s="32"/>
      <c r="AC313" s="1120"/>
      <c r="AD313" s="1181" t="s">
        <v>3359</v>
      </c>
      <c r="AE313" s="915">
        <f>Table32[[#This Row],[Dana Disetujui]]</f>
        <v>0</v>
      </c>
      <c r="AF313" s="32" t="s">
        <v>4885</v>
      </c>
      <c r="AG313" s="32"/>
      <c r="AH313" s="32"/>
      <c r="AI313" s="32" t="s">
        <v>5129</v>
      </c>
      <c r="AJ313" s="32" t="s">
        <v>4722</v>
      </c>
      <c r="AK313" s="32"/>
      <c r="AL313" s="1114"/>
      <c r="AM313" s="32" t="s">
        <v>5256</v>
      </c>
      <c r="AN313" s="915">
        <f>Table32[[#This Row],[Dana Disetujui]]</f>
        <v>0</v>
      </c>
      <c r="AO313" s="32" t="s">
        <v>4885</v>
      </c>
      <c r="AP313" s="32" t="s">
        <v>176</v>
      </c>
      <c r="AQ313" s="32"/>
      <c r="AR313" s="32" t="s">
        <v>5129</v>
      </c>
      <c r="AS313" s="32" t="s">
        <v>4722</v>
      </c>
      <c r="AT313" s="31"/>
      <c r="AU313" s="31"/>
      <c r="AV313" s="31"/>
      <c r="AW313" s="1115"/>
      <c r="AX313" s="31"/>
      <c r="AY313" s="31"/>
      <c r="AZ313" s="31"/>
      <c r="BA313" s="31"/>
      <c r="BB313" s="31"/>
      <c r="BC313" s="31"/>
      <c r="BD313" s="31"/>
      <c r="BE313" s="1115"/>
      <c r="BF313" s="31"/>
      <c r="BG313" s="31"/>
      <c r="BH313" s="31"/>
      <c r="BI313" s="31"/>
      <c r="BJ313" s="31"/>
      <c r="BK313" s="31"/>
      <c r="BL313" s="31"/>
      <c r="BM313" s="31"/>
      <c r="BN313" s="31"/>
      <c r="BO313" s="31"/>
      <c r="BP313" s="1118" t="s">
        <v>5170</v>
      </c>
      <c r="BQ313" s="1010" t="s">
        <v>3661</v>
      </c>
      <c r="BR313" s="1121" t="s">
        <v>3662</v>
      </c>
      <c r="BS313" s="31" t="s">
        <v>5336</v>
      </c>
      <c r="BT313" s="198"/>
      <c r="BU313" s="31" t="s">
        <v>4208</v>
      </c>
      <c r="BV313" s="198"/>
      <c r="BW313" s="1122" t="s">
        <v>4208</v>
      </c>
      <c r="BX313" s="198"/>
      <c r="BY313" s="31"/>
      <c r="BZ313" s="198"/>
      <c r="CA313" s="31"/>
      <c r="CB313" s="31"/>
      <c r="CC313" s="31"/>
      <c r="CD313" s="31"/>
      <c r="CE313" s="31"/>
      <c r="CF313" s="31"/>
      <c r="CG313" s="31" t="s">
        <v>5224</v>
      </c>
      <c r="CH313" s="31"/>
      <c r="CI313" s="31"/>
      <c r="CJ313" s="44"/>
    </row>
  </sheetData>
  <mergeCells count="2">
    <mergeCell ref="CK166:CL166"/>
    <mergeCell ref="CK169:CL169"/>
  </mergeCells>
  <phoneticPr fontId="7" type="noConversion"/>
  <hyperlinks>
    <hyperlink ref="B210" r:id="rId1" xr:uid="{00000000-0004-0000-0B00-000000000000}"/>
    <hyperlink ref="B209" r:id="rId2" xr:uid="{00000000-0004-0000-0B00-000001000000}"/>
    <hyperlink ref="B208" r:id="rId3" xr:uid="{00000000-0004-0000-0B00-000002000000}"/>
    <hyperlink ref="B207" r:id="rId4" xr:uid="{00000000-0004-0000-0B00-000003000000}"/>
    <hyperlink ref="B206" r:id="rId5" xr:uid="{00000000-0004-0000-0B00-000004000000}"/>
    <hyperlink ref="B205" r:id="rId6" xr:uid="{00000000-0004-0000-0B00-000005000000}"/>
    <hyperlink ref="B204" r:id="rId7" xr:uid="{00000000-0004-0000-0B00-000006000000}"/>
    <hyperlink ref="B203" r:id="rId8" xr:uid="{00000000-0004-0000-0B00-000007000000}"/>
    <hyperlink ref="B202" r:id="rId9" xr:uid="{00000000-0004-0000-0B00-000008000000}"/>
    <hyperlink ref="B201" r:id="rId10" xr:uid="{00000000-0004-0000-0B00-000009000000}"/>
    <hyperlink ref="B200" r:id="rId11" xr:uid="{00000000-0004-0000-0B00-00000A000000}"/>
    <hyperlink ref="B199" r:id="rId12" xr:uid="{00000000-0004-0000-0B00-00000B000000}"/>
    <hyperlink ref="B198" r:id="rId13" xr:uid="{00000000-0004-0000-0B00-00000C000000}"/>
    <hyperlink ref="B197" r:id="rId14" xr:uid="{00000000-0004-0000-0B00-00000D000000}"/>
    <hyperlink ref="B196" r:id="rId15" xr:uid="{00000000-0004-0000-0B00-00000E000000}"/>
    <hyperlink ref="B195" r:id="rId16" xr:uid="{00000000-0004-0000-0B00-00000F000000}"/>
    <hyperlink ref="B194" r:id="rId17" xr:uid="{00000000-0004-0000-0B00-000010000000}"/>
    <hyperlink ref="B193" r:id="rId18" xr:uid="{00000000-0004-0000-0B00-000011000000}"/>
    <hyperlink ref="B192" r:id="rId19" xr:uid="{00000000-0004-0000-0B00-000012000000}"/>
    <hyperlink ref="B191" r:id="rId20" xr:uid="{00000000-0004-0000-0B00-000013000000}"/>
    <hyperlink ref="B190" r:id="rId21" xr:uid="{00000000-0004-0000-0B00-000014000000}"/>
    <hyperlink ref="B185" r:id="rId22" xr:uid="{00000000-0004-0000-0B00-000015000000}"/>
    <hyperlink ref="B186" r:id="rId23" xr:uid="{00000000-0004-0000-0B00-000016000000}"/>
    <hyperlink ref="B187" r:id="rId24" xr:uid="{00000000-0004-0000-0B00-000017000000}"/>
    <hyperlink ref="B188" r:id="rId25" xr:uid="{00000000-0004-0000-0B00-000018000000}"/>
    <hyperlink ref="B189" r:id="rId26" xr:uid="{00000000-0004-0000-0B00-000019000000}"/>
    <hyperlink ref="B183" r:id="rId27" xr:uid="{00000000-0004-0000-0B00-00001A000000}"/>
    <hyperlink ref="B184" r:id="rId28" xr:uid="{00000000-0004-0000-0B00-00001B000000}"/>
    <hyperlink ref="B182" r:id="rId29" xr:uid="{00000000-0004-0000-0B00-00001C000000}"/>
    <hyperlink ref="B181" r:id="rId30" xr:uid="{00000000-0004-0000-0B00-00001D000000}"/>
    <hyperlink ref="B179" r:id="rId31" xr:uid="{00000000-0004-0000-0B00-00001E000000}"/>
    <hyperlink ref="B180" r:id="rId32" xr:uid="{00000000-0004-0000-0B00-00001F000000}"/>
    <hyperlink ref="B176" r:id="rId33" xr:uid="{00000000-0004-0000-0B00-000020000000}"/>
    <hyperlink ref="B177" r:id="rId34" xr:uid="{00000000-0004-0000-0B00-000021000000}"/>
    <hyperlink ref="B178" r:id="rId35" xr:uid="{00000000-0004-0000-0B00-000022000000}"/>
    <hyperlink ref="B162" r:id="rId36" xr:uid="{00000000-0004-0000-0B00-000023000000}"/>
    <hyperlink ref="B163" r:id="rId37" xr:uid="{00000000-0004-0000-0B00-000024000000}"/>
    <hyperlink ref="B164" r:id="rId38" xr:uid="{00000000-0004-0000-0B00-000025000000}"/>
    <hyperlink ref="B165" r:id="rId39" xr:uid="{00000000-0004-0000-0B00-000026000000}"/>
    <hyperlink ref="B166" r:id="rId40" xr:uid="{00000000-0004-0000-0B00-000027000000}"/>
    <hyperlink ref="B167" r:id="rId41" xr:uid="{00000000-0004-0000-0B00-000028000000}"/>
    <hyperlink ref="B168" r:id="rId42" xr:uid="{00000000-0004-0000-0B00-000029000000}"/>
    <hyperlink ref="B169" r:id="rId43" xr:uid="{00000000-0004-0000-0B00-00002A000000}"/>
    <hyperlink ref="B170" r:id="rId44" xr:uid="{00000000-0004-0000-0B00-00002B000000}"/>
    <hyperlink ref="B171" r:id="rId45" xr:uid="{00000000-0004-0000-0B00-00002C000000}"/>
    <hyperlink ref="B172" r:id="rId46" xr:uid="{00000000-0004-0000-0B00-00002D000000}"/>
    <hyperlink ref="B173" r:id="rId47" xr:uid="{00000000-0004-0000-0B00-00002E000000}"/>
    <hyperlink ref="B174" r:id="rId48" xr:uid="{00000000-0004-0000-0B00-00002F000000}"/>
    <hyperlink ref="B175" r:id="rId49" xr:uid="{00000000-0004-0000-0B00-000030000000}"/>
    <hyperlink ref="C207" r:id="rId50" xr:uid="{00000000-0004-0000-0B00-000031000000}"/>
    <hyperlink ref="C178" r:id="rId51" xr:uid="{00000000-0004-0000-0B00-000032000000}"/>
    <hyperlink ref="C177" r:id="rId52" xr:uid="{00000000-0004-0000-0B00-000033000000}"/>
    <hyperlink ref="C176" r:id="rId53" xr:uid="{00000000-0004-0000-0B00-000034000000}"/>
    <hyperlink ref="C183" r:id="rId54" xr:uid="{00000000-0004-0000-0B00-000035000000}"/>
    <hyperlink ref="C184" r:id="rId55" xr:uid="{00000000-0004-0000-0B00-000036000000}"/>
    <hyperlink ref="C181" r:id="rId56" xr:uid="{00000000-0004-0000-0B00-000037000000}"/>
    <hyperlink ref="C179" r:id="rId57" xr:uid="{00000000-0004-0000-0B00-000038000000}"/>
    <hyperlink ref="C206" r:id="rId58" xr:uid="{00000000-0004-0000-0B00-000039000000}"/>
    <hyperlink ref="C205" r:id="rId59" xr:uid="{00000000-0004-0000-0B00-00003A000000}"/>
    <hyperlink ref="C162" r:id="rId60" xr:uid="{00000000-0004-0000-0B00-00003B000000}"/>
    <hyperlink ref="C163" r:id="rId61" xr:uid="{00000000-0004-0000-0B00-00003C000000}"/>
    <hyperlink ref="C166" r:id="rId62" xr:uid="{00000000-0004-0000-0B00-00003D000000}"/>
    <hyperlink ref="C167" r:id="rId63" xr:uid="{00000000-0004-0000-0B00-00003E000000}"/>
    <hyperlink ref="C168" r:id="rId64" xr:uid="{00000000-0004-0000-0B00-00003F000000}"/>
    <hyperlink ref="C169" r:id="rId65" xr:uid="{00000000-0004-0000-0B00-000040000000}"/>
    <hyperlink ref="C171" r:id="rId66" xr:uid="{00000000-0004-0000-0B00-000041000000}"/>
    <hyperlink ref="C172" r:id="rId67" xr:uid="{00000000-0004-0000-0B00-000042000000}"/>
    <hyperlink ref="C174" r:id="rId68" xr:uid="{00000000-0004-0000-0B00-000043000000}"/>
    <hyperlink ref="BQ207" r:id="rId69" xr:uid="{00000000-0004-0000-0B00-000044000000}"/>
    <hyperlink ref="BQ210" r:id="rId70" xr:uid="{00000000-0004-0000-0B00-000045000000}"/>
    <hyperlink ref="BQ178" r:id="rId71" xr:uid="{00000000-0004-0000-0B00-000046000000}"/>
    <hyperlink ref="BQ177" r:id="rId72" xr:uid="{00000000-0004-0000-0B00-000047000000}"/>
    <hyperlink ref="BQ176" r:id="rId73" xr:uid="{00000000-0004-0000-0B00-000048000000}"/>
    <hyperlink ref="BQ162" r:id="rId74" xr:uid="{00000000-0004-0000-0B00-000049000000}"/>
    <hyperlink ref="BQ163" r:id="rId75" xr:uid="{00000000-0004-0000-0B00-00004A000000}"/>
    <hyperlink ref="BQ166" r:id="rId76" xr:uid="{00000000-0004-0000-0B00-00004B000000}"/>
    <hyperlink ref="BQ167" r:id="rId77" xr:uid="{00000000-0004-0000-0B00-00004C000000}"/>
    <hyperlink ref="BQ168" r:id="rId78" xr:uid="{00000000-0004-0000-0B00-00004D000000}"/>
    <hyperlink ref="BQ169" r:id="rId79" xr:uid="{00000000-0004-0000-0B00-00004E000000}"/>
    <hyperlink ref="BQ171" r:id="rId80" xr:uid="{00000000-0004-0000-0B00-00004F000000}"/>
    <hyperlink ref="BQ172" r:id="rId81" xr:uid="{00000000-0004-0000-0B00-000050000000}"/>
    <hyperlink ref="BQ174" r:id="rId82" xr:uid="{00000000-0004-0000-0B00-000051000000}"/>
    <hyperlink ref="BQ175" r:id="rId83" xr:uid="{00000000-0004-0000-0B00-000052000000}"/>
    <hyperlink ref="B126" r:id="rId84" xr:uid="{00000000-0004-0000-0B00-000053000000}"/>
    <hyperlink ref="B127:B139" r:id="rId85" display="REK. 069/PNLT1/REK/II/2022" xr:uid="{00000000-0004-0000-0B00-000054000000}"/>
    <hyperlink ref="B140" r:id="rId86" xr:uid="{00000000-0004-0000-0B00-000055000000}"/>
    <hyperlink ref="B141:B147" r:id="rId87" display="REK. 097/PNLT1/REK/IV/2022" xr:uid="{00000000-0004-0000-0B00-000056000000}"/>
    <hyperlink ref="B148" r:id="rId88" xr:uid="{00000000-0004-0000-0B00-000057000000}"/>
    <hyperlink ref="B149" r:id="rId89" xr:uid="{00000000-0004-0000-0B00-000058000000}"/>
    <hyperlink ref="B150" r:id="rId90" xr:uid="{00000000-0004-0000-0B00-000059000000}"/>
    <hyperlink ref="B151" r:id="rId91" xr:uid="{00000000-0004-0000-0B00-00005A000000}"/>
    <hyperlink ref="B152" r:id="rId92" xr:uid="{00000000-0004-0000-0B00-00005B000000}"/>
    <hyperlink ref="B153:B154" r:id="rId93" display="REK. 088/PNLT1/REK/IV/2022" xr:uid="{00000000-0004-0000-0B00-00005C000000}"/>
    <hyperlink ref="B156" r:id="rId94" xr:uid="{00000000-0004-0000-0B00-00005D000000}"/>
    <hyperlink ref="B155" r:id="rId95" xr:uid="{00000000-0004-0000-0B00-00005E000000}"/>
    <hyperlink ref="B157" r:id="rId96" xr:uid="{00000000-0004-0000-0B00-00005F000000}"/>
    <hyperlink ref="B61" r:id="rId97" xr:uid="{00000000-0004-0000-0B00-000060000000}"/>
    <hyperlink ref="B62:B82" r:id="rId98" display="REK.086/PNLT1/REK/III/2021" xr:uid="{00000000-0004-0000-0B00-000061000000}"/>
    <hyperlink ref="B83" r:id="rId99" xr:uid="{00000000-0004-0000-0B00-000062000000}"/>
    <hyperlink ref="B84" r:id="rId100" xr:uid="{00000000-0004-0000-0B00-000063000000}"/>
    <hyperlink ref="B85" r:id="rId101" xr:uid="{00000000-0004-0000-0B00-000064000000}"/>
    <hyperlink ref="B86" r:id="rId102" xr:uid="{00000000-0004-0000-0B00-000065000000}"/>
    <hyperlink ref="B87" r:id="rId103" xr:uid="{00000000-0004-0000-0B00-000066000000}"/>
    <hyperlink ref="B88" r:id="rId104" xr:uid="{00000000-0004-0000-0B00-000067000000}"/>
    <hyperlink ref="B89" r:id="rId105" xr:uid="{00000000-0004-0000-0B00-000068000000}"/>
    <hyperlink ref="B90" r:id="rId106" xr:uid="{00000000-0004-0000-0B00-000069000000}"/>
    <hyperlink ref="B91" r:id="rId107" xr:uid="{00000000-0004-0000-0B00-00006A000000}"/>
    <hyperlink ref="B92" r:id="rId108" xr:uid="{00000000-0004-0000-0B00-00006B000000}"/>
    <hyperlink ref="B93" r:id="rId109" xr:uid="{00000000-0004-0000-0B00-00006C000000}"/>
    <hyperlink ref="B94:B103" r:id="rId110" display="REK.094/PNLT1/REK/III/2021" xr:uid="{00000000-0004-0000-0B00-00006D000000}"/>
    <hyperlink ref="B105" r:id="rId111" xr:uid="{00000000-0004-0000-0B00-00006E000000}"/>
    <hyperlink ref="B109:B122" r:id="rId112" display="REK.149/PNLT1/REK/VIII/2021" xr:uid="{00000000-0004-0000-0B00-00006F000000}"/>
    <hyperlink ref="B23" r:id="rId113" xr:uid="{00000000-0004-0000-0B00-000070000000}"/>
    <hyperlink ref="B24:B36" r:id="rId114" display="REK.623/PNLT3/PPM/III/2020" xr:uid="{00000000-0004-0000-0B00-000071000000}"/>
    <hyperlink ref="B37" r:id="rId115" xr:uid="{00000000-0004-0000-0B00-000072000000}"/>
    <hyperlink ref="B38:B46" r:id="rId116" display="REK.661/PNLT3/PPM/III/2020" xr:uid="{00000000-0004-0000-0B00-000073000000}"/>
    <hyperlink ref="B47" r:id="rId117" xr:uid="{00000000-0004-0000-0B00-000074000000}"/>
    <hyperlink ref="B48:B53" r:id="rId118" display="REK. 754/PNLT1/WRI/IV/2020" xr:uid="{00000000-0004-0000-0B00-000075000000}"/>
    <hyperlink ref="B54" r:id="rId119" xr:uid="{00000000-0004-0000-0B00-000076000000}"/>
    <hyperlink ref="B55" r:id="rId120" xr:uid="{00000000-0004-0000-0B00-000077000000}"/>
    <hyperlink ref="B56:B57" r:id="rId121" display="REK.1287/PNLT3/REK/VIII/2020" xr:uid="{00000000-0004-0000-0B00-000078000000}"/>
    <hyperlink ref="B58" r:id="rId122" xr:uid="{00000000-0004-0000-0B00-000079000000}"/>
    <hyperlink ref="B59" r:id="rId123" xr:uid="{00000000-0004-0000-0B00-00007A000000}"/>
    <hyperlink ref="C126" r:id="rId124" xr:uid="{00000000-0004-0000-0B00-00007B000000}"/>
    <hyperlink ref="C127" r:id="rId125" xr:uid="{00000000-0004-0000-0B00-00007C000000}"/>
    <hyperlink ref="C128" r:id="rId126" xr:uid="{00000000-0004-0000-0B00-00007D000000}"/>
    <hyperlink ref="C129" r:id="rId127" xr:uid="{00000000-0004-0000-0B00-00007E000000}"/>
    <hyperlink ref="C130" r:id="rId128" xr:uid="{00000000-0004-0000-0B00-00007F000000}"/>
    <hyperlink ref="C131" r:id="rId129" xr:uid="{00000000-0004-0000-0B00-000080000000}"/>
    <hyperlink ref="C132" r:id="rId130" xr:uid="{00000000-0004-0000-0B00-000081000000}"/>
    <hyperlink ref="C133" r:id="rId131" xr:uid="{00000000-0004-0000-0B00-000082000000}"/>
    <hyperlink ref="C134" r:id="rId132" xr:uid="{00000000-0004-0000-0B00-000083000000}"/>
    <hyperlink ref="C135" r:id="rId133" xr:uid="{00000000-0004-0000-0B00-000084000000}"/>
    <hyperlink ref="C136" r:id="rId134" xr:uid="{00000000-0004-0000-0B00-000085000000}"/>
    <hyperlink ref="C137" r:id="rId135" xr:uid="{00000000-0004-0000-0B00-000086000000}"/>
    <hyperlink ref="BQ200" r:id="rId136" xr:uid="{00000000-0004-0000-0B00-000087000000}"/>
    <hyperlink ref="BQ201" r:id="rId137" xr:uid="{00000000-0004-0000-0B00-000088000000}"/>
    <hyperlink ref="BQ202" r:id="rId138" xr:uid="{00000000-0004-0000-0B00-000089000000}"/>
    <hyperlink ref="BQ203" r:id="rId139" xr:uid="{00000000-0004-0000-0B00-00008A000000}"/>
    <hyperlink ref="BQ204" r:id="rId140" xr:uid="{00000000-0004-0000-0B00-00008B000000}"/>
    <hyperlink ref="BQ164" r:id="rId141" xr:uid="{00000000-0004-0000-0B00-00008C000000}"/>
    <hyperlink ref="BQ165" r:id="rId142" xr:uid="{00000000-0004-0000-0B00-00008D000000}"/>
    <hyperlink ref="BQ170" r:id="rId143" xr:uid="{00000000-0004-0000-0B00-00008E000000}"/>
    <hyperlink ref="BQ173" r:id="rId144" xr:uid="{00000000-0004-0000-0B00-00008F000000}"/>
    <hyperlink ref="BQ196" r:id="rId145" xr:uid="{00000000-0004-0000-0B00-000090000000}"/>
    <hyperlink ref="BQ197" r:id="rId146" xr:uid="{00000000-0004-0000-0B00-000091000000}"/>
    <hyperlink ref="BQ198" r:id="rId147" xr:uid="{00000000-0004-0000-0B00-000092000000}"/>
    <hyperlink ref="BQ199" r:id="rId148" xr:uid="{00000000-0004-0000-0B00-000093000000}"/>
    <hyperlink ref="BQ183" r:id="rId149" xr:uid="{00000000-0004-0000-0B00-000094000000}"/>
    <hyperlink ref="BQ184" r:id="rId150" xr:uid="{00000000-0004-0000-0B00-000095000000}"/>
    <hyperlink ref="C165" r:id="rId151" xr:uid="{00000000-0004-0000-0B00-000096000000}"/>
    <hyperlink ref="C170" r:id="rId152" xr:uid="{00000000-0004-0000-0B00-000097000000}"/>
    <hyperlink ref="C173" r:id="rId153" xr:uid="{00000000-0004-0000-0B00-000098000000}"/>
    <hyperlink ref="C175" r:id="rId154" xr:uid="{00000000-0004-0000-0B00-000099000000}"/>
    <hyperlink ref="C196" r:id="rId155" xr:uid="{00000000-0004-0000-0B00-00009A000000}"/>
    <hyperlink ref="C197" r:id="rId156" xr:uid="{00000000-0004-0000-0B00-00009B000000}"/>
    <hyperlink ref="C198" r:id="rId157" xr:uid="{00000000-0004-0000-0B00-00009C000000}"/>
    <hyperlink ref="C199" r:id="rId158" xr:uid="{00000000-0004-0000-0B00-00009D000000}"/>
    <hyperlink ref="C200" r:id="rId159" xr:uid="{00000000-0004-0000-0B00-00009E000000}"/>
    <hyperlink ref="C201" r:id="rId160" xr:uid="{00000000-0004-0000-0B00-00009F000000}"/>
    <hyperlink ref="C202" r:id="rId161" xr:uid="{00000000-0004-0000-0B00-0000A0000000}"/>
    <hyperlink ref="C204" r:id="rId162" xr:uid="{00000000-0004-0000-0B00-0000A1000000}"/>
    <hyperlink ref="C208" r:id="rId163" xr:uid="{00000000-0004-0000-0B00-0000A2000000}"/>
    <hyperlink ref="C151" r:id="rId164" xr:uid="{00000000-0004-0000-0B00-0000A3000000}"/>
    <hyperlink ref="C145" r:id="rId165" xr:uid="{00000000-0004-0000-0B00-0000A4000000}"/>
    <hyperlink ref="C144" r:id="rId166" xr:uid="{00000000-0004-0000-0B00-0000A5000000}"/>
    <hyperlink ref="C143" r:id="rId167" xr:uid="{00000000-0004-0000-0B00-0000A6000000}"/>
    <hyperlink ref="C142" r:id="rId168" xr:uid="{00000000-0004-0000-0B00-0000A7000000}"/>
    <hyperlink ref="C141" r:id="rId169" xr:uid="{00000000-0004-0000-0B00-0000A8000000}"/>
    <hyperlink ref="C140" r:id="rId170" xr:uid="{00000000-0004-0000-0B00-0000A9000000}"/>
    <hyperlink ref="C139" r:id="rId171" xr:uid="{00000000-0004-0000-0B00-0000AA000000}"/>
    <hyperlink ref="C138" r:id="rId172" xr:uid="{00000000-0004-0000-0B00-0000AB000000}"/>
    <hyperlink ref="C122" r:id="rId173" xr:uid="{00000000-0004-0000-0B00-0000AC000000}"/>
    <hyperlink ref="C121" r:id="rId174" xr:uid="{00000000-0004-0000-0B00-0000AD000000}"/>
    <hyperlink ref="C120" r:id="rId175" xr:uid="{00000000-0004-0000-0B00-0000AE000000}"/>
    <hyperlink ref="C105" r:id="rId176" xr:uid="{00000000-0004-0000-0B00-0000AF000000}"/>
    <hyperlink ref="C92" r:id="rId177" xr:uid="{00000000-0004-0000-0B00-0000B0000000}"/>
    <hyperlink ref="C91" r:id="rId178" xr:uid="{00000000-0004-0000-0B00-0000B1000000}"/>
    <hyperlink ref="C90" r:id="rId179" xr:uid="{00000000-0004-0000-0B00-0000B2000000}"/>
    <hyperlink ref="C88" r:id="rId180" xr:uid="{00000000-0004-0000-0B00-0000B3000000}"/>
    <hyperlink ref="C89" r:id="rId181" xr:uid="{00000000-0004-0000-0B00-0000B4000000}"/>
    <hyperlink ref="C87" r:id="rId182" xr:uid="{00000000-0004-0000-0B00-0000B5000000}"/>
    <hyperlink ref="C86" r:id="rId183" xr:uid="{00000000-0004-0000-0B00-0000B6000000}"/>
    <hyperlink ref="C85" r:id="rId184" xr:uid="{00000000-0004-0000-0B00-0000B7000000}"/>
    <hyperlink ref="C83" r:id="rId185" xr:uid="{00000000-0004-0000-0B00-0000B8000000}"/>
    <hyperlink ref="C82" r:id="rId186" xr:uid="{00000000-0004-0000-0B00-0000B9000000}"/>
    <hyperlink ref="C81" r:id="rId187" xr:uid="{00000000-0004-0000-0B00-0000BA000000}"/>
    <hyperlink ref="C79" r:id="rId188" xr:uid="{00000000-0004-0000-0B00-0000BB000000}"/>
    <hyperlink ref="C78" r:id="rId189" xr:uid="{00000000-0004-0000-0B00-0000BC000000}"/>
    <hyperlink ref="C77" r:id="rId190" xr:uid="{00000000-0004-0000-0B00-0000BD000000}"/>
    <hyperlink ref="C76" r:id="rId191" xr:uid="{00000000-0004-0000-0B00-0000BE000000}"/>
    <hyperlink ref="C75" r:id="rId192" xr:uid="{00000000-0004-0000-0B00-0000BF000000}"/>
    <hyperlink ref="C74" r:id="rId193" xr:uid="{00000000-0004-0000-0B00-0000C0000000}"/>
    <hyperlink ref="C73" r:id="rId194" xr:uid="{00000000-0004-0000-0B00-0000C1000000}"/>
    <hyperlink ref="C72" r:id="rId195" xr:uid="{00000000-0004-0000-0B00-0000C2000000}"/>
    <hyperlink ref="C71" r:id="rId196" xr:uid="{00000000-0004-0000-0B00-0000C3000000}"/>
    <hyperlink ref="C70" r:id="rId197" xr:uid="{00000000-0004-0000-0B00-0000C4000000}"/>
    <hyperlink ref="C69" r:id="rId198" xr:uid="{00000000-0004-0000-0B00-0000C5000000}"/>
    <hyperlink ref="C68" r:id="rId199" xr:uid="{00000000-0004-0000-0B00-0000C6000000}"/>
    <hyperlink ref="C67" r:id="rId200" xr:uid="{00000000-0004-0000-0B00-0000C7000000}"/>
    <hyperlink ref="C66" r:id="rId201" xr:uid="{00000000-0004-0000-0B00-0000C8000000}"/>
    <hyperlink ref="C65" r:id="rId202" xr:uid="{00000000-0004-0000-0B00-0000C9000000}"/>
    <hyperlink ref="C64" r:id="rId203" xr:uid="{00000000-0004-0000-0B00-0000CA000000}"/>
    <hyperlink ref="C63" r:id="rId204" xr:uid="{00000000-0004-0000-0B00-0000CB000000}"/>
    <hyperlink ref="C62" r:id="rId205" xr:uid="{00000000-0004-0000-0B00-0000CC000000}"/>
    <hyperlink ref="C61" r:id="rId206" xr:uid="{00000000-0004-0000-0B00-0000CD000000}"/>
    <hyperlink ref="C57" r:id="rId207" xr:uid="{00000000-0004-0000-0B00-0000CE000000}"/>
    <hyperlink ref="C56" r:id="rId208" xr:uid="{00000000-0004-0000-0B00-0000CF000000}"/>
    <hyperlink ref="C55" r:id="rId209" xr:uid="{00000000-0004-0000-0B00-0000D0000000}"/>
    <hyperlink ref="C53" r:id="rId210" xr:uid="{00000000-0004-0000-0B00-0000D1000000}"/>
    <hyperlink ref="C52" r:id="rId211" xr:uid="{00000000-0004-0000-0B00-0000D2000000}"/>
    <hyperlink ref="C51" r:id="rId212" xr:uid="{00000000-0004-0000-0B00-0000D3000000}"/>
    <hyperlink ref="C50" r:id="rId213" xr:uid="{00000000-0004-0000-0B00-0000D4000000}"/>
    <hyperlink ref="C49" r:id="rId214" xr:uid="{00000000-0004-0000-0B00-0000D5000000}"/>
    <hyperlink ref="C48" r:id="rId215" xr:uid="{00000000-0004-0000-0B00-0000D6000000}"/>
    <hyperlink ref="C47" r:id="rId216" xr:uid="{00000000-0004-0000-0B00-0000D7000000}"/>
    <hyperlink ref="BQ48" r:id="rId217" xr:uid="{00000000-0004-0000-0B00-0000D8000000}"/>
    <hyperlink ref="BQ49" r:id="rId218" xr:uid="{00000000-0004-0000-0B00-0000D9000000}"/>
    <hyperlink ref="BQ50" r:id="rId219" xr:uid="{00000000-0004-0000-0B00-0000DA000000}"/>
    <hyperlink ref="BQ51" r:id="rId220" xr:uid="{00000000-0004-0000-0B00-0000DB000000}"/>
    <hyperlink ref="BR51" r:id="rId221" xr:uid="{00000000-0004-0000-0B00-0000DC000000}"/>
    <hyperlink ref="BQ52" r:id="rId222" xr:uid="{00000000-0004-0000-0B00-0000DD000000}"/>
    <hyperlink ref="BR52" r:id="rId223" xr:uid="{00000000-0004-0000-0B00-0000DE000000}"/>
    <hyperlink ref="BQ53" r:id="rId224" xr:uid="{00000000-0004-0000-0B00-0000DF000000}"/>
    <hyperlink ref="BQ55" r:id="rId225" xr:uid="{00000000-0004-0000-0B00-0000E0000000}"/>
    <hyperlink ref="BR55" r:id="rId226" xr:uid="{00000000-0004-0000-0B00-0000E1000000}"/>
    <hyperlink ref="BQ56" r:id="rId227" xr:uid="{00000000-0004-0000-0B00-0000E2000000}"/>
    <hyperlink ref="BR56" r:id="rId228" xr:uid="{00000000-0004-0000-0B00-0000E3000000}"/>
    <hyperlink ref="BQ57" r:id="rId229" xr:uid="{00000000-0004-0000-0B00-0000E4000000}"/>
    <hyperlink ref="BR57" r:id="rId230" xr:uid="{00000000-0004-0000-0B00-0000E5000000}"/>
    <hyperlink ref="BQ61" r:id="rId231" xr:uid="{00000000-0004-0000-0B00-0000E6000000}"/>
    <hyperlink ref="BR61" r:id="rId232" xr:uid="{00000000-0004-0000-0B00-0000E7000000}"/>
    <hyperlink ref="BQ62" r:id="rId233" xr:uid="{00000000-0004-0000-0B00-0000E8000000}"/>
    <hyperlink ref="BR62" r:id="rId234" xr:uid="{00000000-0004-0000-0B00-0000E9000000}"/>
    <hyperlink ref="BQ63" r:id="rId235" xr:uid="{00000000-0004-0000-0B00-0000EA000000}"/>
    <hyperlink ref="BR63" r:id="rId236" xr:uid="{00000000-0004-0000-0B00-0000EB000000}"/>
    <hyperlink ref="BQ64" r:id="rId237" xr:uid="{00000000-0004-0000-0B00-0000EC000000}"/>
    <hyperlink ref="BR64" r:id="rId238" xr:uid="{00000000-0004-0000-0B00-0000ED000000}"/>
    <hyperlink ref="BQ65" r:id="rId239" xr:uid="{00000000-0004-0000-0B00-0000EE000000}"/>
    <hyperlink ref="BR65" r:id="rId240" xr:uid="{00000000-0004-0000-0B00-0000EF000000}"/>
    <hyperlink ref="BQ66" r:id="rId241" xr:uid="{00000000-0004-0000-0B00-0000F0000000}"/>
    <hyperlink ref="BR66" r:id="rId242" xr:uid="{00000000-0004-0000-0B00-0000F1000000}"/>
    <hyperlink ref="BQ67" r:id="rId243" xr:uid="{00000000-0004-0000-0B00-0000F2000000}"/>
    <hyperlink ref="BR67" r:id="rId244" xr:uid="{00000000-0004-0000-0B00-0000F3000000}"/>
    <hyperlink ref="BQ68" r:id="rId245" xr:uid="{00000000-0004-0000-0B00-0000F4000000}"/>
    <hyperlink ref="BR68" r:id="rId246" xr:uid="{00000000-0004-0000-0B00-0000F5000000}"/>
    <hyperlink ref="BQ69" r:id="rId247" xr:uid="{00000000-0004-0000-0B00-0000F6000000}"/>
    <hyperlink ref="BR69" r:id="rId248" xr:uid="{00000000-0004-0000-0B00-0000F7000000}"/>
    <hyperlink ref="BQ70" r:id="rId249" xr:uid="{00000000-0004-0000-0B00-0000F8000000}"/>
    <hyperlink ref="BR70" r:id="rId250" xr:uid="{00000000-0004-0000-0B00-0000F9000000}"/>
    <hyperlink ref="BQ71" r:id="rId251" xr:uid="{00000000-0004-0000-0B00-0000FA000000}"/>
    <hyperlink ref="BR71" r:id="rId252" xr:uid="{00000000-0004-0000-0B00-0000FB000000}"/>
    <hyperlink ref="BR72" r:id="rId253" xr:uid="{00000000-0004-0000-0B00-0000FC000000}"/>
    <hyperlink ref="BQ73" r:id="rId254" xr:uid="{00000000-0004-0000-0B00-0000FD000000}"/>
    <hyperlink ref="BR73" r:id="rId255" xr:uid="{00000000-0004-0000-0B00-0000FE000000}"/>
    <hyperlink ref="BQ74" r:id="rId256" xr:uid="{00000000-0004-0000-0B00-0000FF000000}"/>
    <hyperlink ref="BR74" r:id="rId257" xr:uid="{00000000-0004-0000-0B00-000000010000}"/>
    <hyperlink ref="BQ75" r:id="rId258" xr:uid="{00000000-0004-0000-0B00-000001010000}"/>
    <hyperlink ref="BR75" r:id="rId259" xr:uid="{00000000-0004-0000-0B00-000002010000}"/>
    <hyperlink ref="BQ76" r:id="rId260" xr:uid="{00000000-0004-0000-0B00-000003010000}"/>
    <hyperlink ref="BR76" r:id="rId261" xr:uid="{00000000-0004-0000-0B00-000004010000}"/>
    <hyperlink ref="BQ77" r:id="rId262" xr:uid="{00000000-0004-0000-0B00-000005010000}"/>
    <hyperlink ref="BR77" r:id="rId263" xr:uid="{00000000-0004-0000-0B00-000006010000}"/>
    <hyperlink ref="BQ78" r:id="rId264" xr:uid="{00000000-0004-0000-0B00-000007010000}"/>
    <hyperlink ref="BR78" r:id="rId265" xr:uid="{00000000-0004-0000-0B00-000008010000}"/>
    <hyperlink ref="BQ79" r:id="rId266" xr:uid="{00000000-0004-0000-0B00-000009010000}"/>
    <hyperlink ref="BR79" r:id="rId267" xr:uid="{00000000-0004-0000-0B00-00000A010000}"/>
    <hyperlink ref="BQ80" r:id="rId268" xr:uid="{00000000-0004-0000-0B00-00000B010000}"/>
    <hyperlink ref="BQ81" r:id="rId269" xr:uid="{00000000-0004-0000-0B00-00000C010000}"/>
    <hyperlink ref="BR81" r:id="rId270" xr:uid="{00000000-0004-0000-0B00-00000D010000}"/>
    <hyperlink ref="BQ82" r:id="rId271" xr:uid="{00000000-0004-0000-0B00-00000E010000}"/>
    <hyperlink ref="BR82" r:id="rId272" xr:uid="{00000000-0004-0000-0B00-00000F010000}"/>
    <hyperlink ref="BR83" r:id="rId273" xr:uid="{00000000-0004-0000-0B00-000010010000}"/>
    <hyperlink ref="BQ83" r:id="rId274" xr:uid="{00000000-0004-0000-0B00-000011010000}"/>
    <hyperlink ref="BQ84" r:id="rId275" xr:uid="{00000000-0004-0000-0B00-000012010000}"/>
    <hyperlink ref="BR84" r:id="rId276" xr:uid="{00000000-0004-0000-0B00-000013010000}"/>
    <hyperlink ref="BQ85" r:id="rId277" xr:uid="{00000000-0004-0000-0B00-000014010000}"/>
    <hyperlink ref="BR85" r:id="rId278" xr:uid="{00000000-0004-0000-0B00-000015010000}"/>
    <hyperlink ref="BQ86" r:id="rId279" xr:uid="{00000000-0004-0000-0B00-000016010000}"/>
    <hyperlink ref="BQ87" r:id="rId280" xr:uid="{00000000-0004-0000-0B00-000017010000}"/>
    <hyperlink ref="BQ88" r:id="rId281" xr:uid="{00000000-0004-0000-0B00-000018010000}"/>
    <hyperlink ref="BQ89" r:id="rId282" xr:uid="{00000000-0004-0000-0B00-000019010000}"/>
    <hyperlink ref="BR88" r:id="rId283" xr:uid="{00000000-0004-0000-0B00-00001A010000}"/>
    <hyperlink ref="BQ90" r:id="rId284" xr:uid="{00000000-0004-0000-0B00-00001B010000}"/>
    <hyperlink ref="BR90" r:id="rId285" xr:uid="{00000000-0004-0000-0B00-00001C010000}"/>
    <hyperlink ref="BQ91" r:id="rId286" xr:uid="{00000000-0004-0000-0B00-00001D010000}"/>
    <hyperlink ref="BR91" r:id="rId287" xr:uid="{00000000-0004-0000-0B00-00001E010000}"/>
    <hyperlink ref="BQ92" r:id="rId288" xr:uid="{00000000-0004-0000-0B00-00001F010000}"/>
    <hyperlink ref="BR92" r:id="rId289" xr:uid="{00000000-0004-0000-0B00-000020010000}"/>
    <hyperlink ref="BR93" r:id="rId290" xr:uid="{00000000-0004-0000-0B00-000021010000}"/>
    <hyperlink ref="BQ94" r:id="rId291" xr:uid="{00000000-0004-0000-0B00-000022010000}"/>
    <hyperlink ref="BR94" r:id="rId292" xr:uid="{00000000-0004-0000-0B00-000023010000}"/>
    <hyperlink ref="BQ95" r:id="rId293" xr:uid="{00000000-0004-0000-0B00-000024010000}"/>
    <hyperlink ref="BQ96" r:id="rId294" xr:uid="{00000000-0004-0000-0B00-000025010000}"/>
    <hyperlink ref="BR96" r:id="rId295" xr:uid="{00000000-0004-0000-0B00-000026010000}"/>
    <hyperlink ref="BQ97" r:id="rId296" xr:uid="{00000000-0004-0000-0B00-000027010000}"/>
    <hyperlink ref="BR97" r:id="rId297" xr:uid="{00000000-0004-0000-0B00-000028010000}"/>
    <hyperlink ref="BQ98" r:id="rId298" xr:uid="{00000000-0004-0000-0B00-000029010000}"/>
    <hyperlink ref="BR98" r:id="rId299" xr:uid="{00000000-0004-0000-0B00-00002A010000}"/>
    <hyperlink ref="BQ99" r:id="rId300" xr:uid="{00000000-0004-0000-0B00-00002B010000}"/>
    <hyperlink ref="BR99" r:id="rId301" xr:uid="{00000000-0004-0000-0B00-00002C010000}"/>
    <hyperlink ref="BQ101" r:id="rId302" xr:uid="{00000000-0004-0000-0B00-00002D010000}"/>
    <hyperlink ref="BR101" r:id="rId303" xr:uid="{00000000-0004-0000-0B00-00002E010000}"/>
    <hyperlink ref="BQ102" r:id="rId304" xr:uid="{00000000-0004-0000-0B00-00002F010000}"/>
    <hyperlink ref="BR102" r:id="rId305" xr:uid="{00000000-0004-0000-0B00-000030010000}"/>
    <hyperlink ref="BQ103" r:id="rId306" xr:uid="{00000000-0004-0000-0B00-000031010000}"/>
    <hyperlink ref="BR103" r:id="rId307" xr:uid="{00000000-0004-0000-0B00-000032010000}"/>
    <hyperlink ref="BQ105" r:id="rId308" xr:uid="{00000000-0004-0000-0B00-000033010000}"/>
    <hyperlink ref="BQ106" r:id="rId309" xr:uid="{00000000-0004-0000-0B00-000034010000}"/>
    <hyperlink ref="BQ107" r:id="rId310" xr:uid="{00000000-0004-0000-0B00-000035010000}"/>
    <hyperlink ref="BQ108" r:id="rId311" xr:uid="{00000000-0004-0000-0B00-000036010000}"/>
    <hyperlink ref="BQ109" r:id="rId312" xr:uid="{00000000-0004-0000-0B00-000037010000}"/>
    <hyperlink ref="BQ110" r:id="rId313" xr:uid="{00000000-0004-0000-0B00-000038010000}"/>
    <hyperlink ref="BR110" r:id="rId314" xr:uid="{00000000-0004-0000-0B00-000039010000}"/>
    <hyperlink ref="BQ111" r:id="rId315" xr:uid="{00000000-0004-0000-0B00-00003A010000}"/>
    <hyperlink ref="BR111" r:id="rId316" xr:uid="{00000000-0004-0000-0B00-00003B010000}"/>
    <hyperlink ref="BQ112" r:id="rId317" xr:uid="{00000000-0004-0000-0B00-00003C010000}"/>
    <hyperlink ref="BR112" r:id="rId318" xr:uid="{00000000-0004-0000-0B00-00003D010000}"/>
    <hyperlink ref="BQ113" r:id="rId319" xr:uid="{00000000-0004-0000-0B00-00003E010000}"/>
    <hyperlink ref="BR113" r:id="rId320" xr:uid="{00000000-0004-0000-0B00-00003F010000}"/>
    <hyperlink ref="BQ114" r:id="rId321" xr:uid="{00000000-0004-0000-0B00-000040010000}"/>
    <hyperlink ref="BR114" r:id="rId322" xr:uid="{00000000-0004-0000-0B00-000041010000}"/>
    <hyperlink ref="BQ115" r:id="rId323" xr:uid="{00000000-0004-0000-0B00-000042010000}"/>
    <hyperlink ref="BR115" r:id="rId324" xr:uid="{00000000-0004-0000-0B00-000043010000}"/>
    <hyperlink ref="BQ116" r:id="rId325" xr:uid="{00000000-0004-0000-0B00-000044010000}"/>
    <hyperlink ref="BR116" r:id="rId326" xr:uid="{00000000-0004-0000-0B00-000045010000}"/>
    <hyperlink ref="BQ117" r:id="rId327" xr:uid="{00000000-0004-0000-0B00-000046010000}"/>
    <hyperlink ref="BR117" r:id="rId328" xr:uid="{00000000-0004-0000-0B00-000047010000}"/>
    <hyperlink ref="BQ118" r:id="rId329" xr:uid="{00000000-0004-0000-0B00-000048010000}"/>
    <hyperlink ref="BR119" r:id="rId330" xr:uid="{00000000-0004-0000-0B00-000049010000}"/>
    <hyperlink ref="BQ120" r:id="rId331" xr:uid="{00000000-0004-0000-0B00-00004A010000}"/>
    <hyperlink ref="BR120" r:id="rId332" xr:uid="{00000000-0004-0000-0B00-00004B010000}"/>
    <hyperlink ref="BQ121" r:id="rId333" xr:uid="{00000000-0004-0000-0B00-00004C010000}"/>
    <hyperlink ref="BR121" r:id="rId334" xr:uid="{00000000-0004-0000-0B00-00004D010000}"/>
    <hyperlink ref="BQ122" r:id="rId335" xr:uid="{00000000-0004-0000-0B00-00004E010000}"/>
    <hyperlink ref="BR122" r:id="rId336" xr:uid="{00000000-0004-0000-0B00-00004F010000}"/>
    <hyperlink ref="BQ123" r:id="rId337" xr:uid="{00000000-0004-0000-0B00-000050010000}"/>
    <hyperlink ref="BQ126" r:id="rId338" xr:uid="{00000000-0004-0000-0B00-000051010000}"/>
    <hyperlink ref="BR126" r:id="rId339" xr:uid="{00000000-0004-0000-0B00-000052010000}"/>
    <hyperlink ref="BQ127" r:id="rId340" xr:uid="{00000000-0004-0000-0B00-000053010000}"/>
    <hyperlink ref="BR127" r:id="rId341" xr:uid="{00000000-0004-0000-0B00-000054010000}"/>
    <hyperlink ref="BQ128" r:id="rId342" xr:uid="{00000000-0004-0000-0B00-000055010000}"/>
    <hyperlink ref="BQ129" r:id="rId343" xr:uid="{00000000-0004-0000-0B00-000056010000}"/>
    <hyperlink ref="BR129" r:id="rId344" xr:uid="{00000000-0004-0000-0B00-000057010000}"/>
    <hyperlink ref="BQ130" r:id="rId345" xr:uid="{00000000-0004-0000-0B00-000058010000}"/>
    <hyperlink ref="BR130" r:id="rId346" xr:uid="{00000000-0004-0000-0B00-000059010000}"/>
    <hyperlink ref="BQ131" r:id="rId347" xr:uid="{00000000-0004-0000-0B00-00005A010000}"/>
    <hyperlink ref="BR131" r:id="rId348" xr:uid="{00000000-0004-0000-0B00-00005B010000}"/>
    <hyperlink ref="BQ132" r:id="rId349" xr:uid="{00000000-0004-0000-0B00-00005C010000}"/>
    <hyperlink ref="BR132" r:id="rId350" xr:uid="{00000000-0004-0000-0B00-00005D010000}"/>
    <hyperlink ref="BQ133" r:id="rId351" xr:uid="{00000000-0004-0000-0B00-00005E010000}"/>
    <hyperlink ref="BR133" r:id="rId352" xr:uid="{00000000-0004-0000-0B00-00005F010000}"/>
    <hyperlink ref="BQ134" r:id="rId353" xr:uid="{00000000-0004-0000-0B00-000060010000}"/>
    <hyperlink ref="BR134" r:id="rId354" xr:uid="{00000000-0004-0000-0B00-000061010000}"/>
    <hyperlink ref="BQ135" r:id="rId355" xr:uid="{00000000-0004-0000-0B00-000062010000}"/>
    <hyperlink ref="BR135" r:id="rId356" xr:uid="{00000000-0004-0000-0B00-000063010000}"/>
    <hyperlink ref="BQ136" r:id="rId357" xr:uid="{00000000-0004-0000-0B00-000064010000}"/>
    <hyperlink ref="BR136" r:id="rId358" xr:uid="{00000000-0004-0000-0B00-000065010000}"/>
    <hyperlink ref="BQ137" r:id="rId359" xr:uid="{00000000-0004-0000-0B00-000066010000}"/>
    <hyperlink ref="BR137" r:id="rId360" xr:uid="{00000000-0004-0000-0B00-000067010000}"/>
    <hyperlink ref="BQ138" r:id="rId361" xr:uid="{00000000-0004-0000-0B00-000068010000}"/>
    <hyperlink ref="BR138" r:id="rId362" xr:uid="{00000000-0004-0000-0B00-000069010000}"/>
    <hyperlink ref="BQ139" r:id="rId363" xr:uid="{00000000-0004-0000-0B00-00006A010000}"/>
    <hyperlink ref="BR139" r:id="rId364" xr:uid="{00000000-0004-0000-0B00-00006B010000}"/>
    <hyperlink ref="BQ140" r:id="rId365" xr:uid="{00000000-0004-0000-0B00-00006C010000}"/>
    <hyperlink ref="BR140" r:id="rId366" xr:uid="{00000000-0004-0000-0B00-00006D010000}"/>
    <hyperlink ref="BQ141" r:id="rId367" xr:uid="{00000000-0004-0000-0B00-00006E010000}"/>
    <hyperlink ref="BR141" r:id="rId368" xr:uid="{00000000-0004-0000-0B00-00006F010000}"/>
    <hyperlink ref="BQ142" r:id="rId369" xr:uid="{00000000-0004-0000-0B00-000070010000}"/>
    <hyperlink ref="BR142" r:id="rId370" xr:uid="{00000000-0004-0000-0B00-000071010000}"/>
    <hyperlink ref="BQ143" r:id="rId371" xr:uid="{00000000-0004-0000-0B00-000072010000}"/>
    <hyperlink ref="BR143" r:id="rId372" xr:uid="{00000000-0004-0000-0B00-000073010000}"/>
    <hyperlink ref="BQ144" r:id="rId373" xr:uid="{00000000-0004-0000-0B00-000074010000}"/>
    <hyperlink ref="BR144" r:id="rId374" xr:uid="{00000000-0004-0000-0B00-000075010000}"/>
    <hyperlink ref="BQ145" r:id="rId375" xr:uid="{00000000-0004-0000-0B00-000076010000}"/>
    <hyperlink ref="BR145" r:id="rId376" xr:uid="{00000000-0004-0000-0B00-000077010000}"/>
    <hyperlink ref="BR147" r:id="rId377" xr:uid="{00000000-0004-0000-0B00-000078010000}"/>
    <hyperlink ref="BQ147" r:id="rId378" xr:uid="{00000000-0004-0000-0B00-000079010000}"/>
    <hyperlink ref="BQ148" r:id="rId379" xr:uid="{00000000-0004-0000-0B00-00007A010000}"/>
    <hyperlink ref="BR148" r:id="rId380" xr:uid="{00000000-0004-0000-0B00-00007B010000}"/>
    <hyperlink ref="BQ149" r:id="rId381" xr:uid="{00000000-0004-0000-0B00-00007C010000}"/>
    <hyperlink ref="BQ150" r:id="rId382" xr:uid="{00000000-0004-0000-0B00-00007D010000}"/>
    <hyperlink ref="BR150" r:id="rId383" xr:uid="{00000000-0004-0000-0B00-00007E010000}"/>
    <hyperlink ref="BQ151" r:id="rId384" xr:uid="{00000000-0004-0000-0B00-00007F010000}"/>
    <hyperlink ref="BR151" r:id="rId385" xr:uid="{00000000-0004-0000-0B00-000080010000}"/>
    <hyperlink ref="BQ152" r:id="rId386" xr:uid="{00000000-0004-0000-0B00-000081010000}"/>
    <hyperlink ref="BQ153" r:id="rId387" xr:uid="{00000000-0004-0000-0B00-000082010000}"/>
    <hyperlink ref="BQ154" r:id="rId388" xr:uid="{00000000-0004-0000-0B00-000083010000}"/>
    <hyperlink ref="BQ155" r:id="rId389" xr:uid="{00000000-0004-0000-0B00-000084010000}"/>
    <hyperlink ref="BQ156" r:id="rId390" xr:uid="{00000000-0004-0000-0B00-000085010000}"/>
    <hyperlink ref="BQ158" r:id="rId391" xr:uid="{00000000-0004-0000-0B00-000086010000}"/>
    <hyperlink ref="BQ180" r:id="rId392" xr:uid="{00000000-0004-0000-0B00-000087010000}"/>
    <hyperlink ref="BQ179" r:id="rId393" xr:uid="{00000000-0004-0000-0B00-000088010000}"/>
    <hyperlink ref="BQ181" r:id="rId394" xr:uid="{00000000-0004-0000-0B00-000089010000}"/>
    <hyperlink ref="BQ205" r:id="rId395" xr:uid="{00000000-0004-0000-0B00-00008A010000}"/>
    <hyperlink ref="BQ206" r:id="rId396" xr:uid="{00000000-0004-0000-0B00-00008B010000}"/>
    <hyperlink ref="BQ208" r:id="rId397" xr:uid="{00000000-0004-0000-0B00-00008C010000}"/>
    <hyperlink ref="BQ185" r:id="rId398" xr:uid="{00000000-0004-0000-0B00-00008D010000}"/>
    <hyperlink ref="BQ186" r:id="rId399" xr:uid="{00000000-0004-0000-0B00-00008E010000}"/>
    <hyperlink ref="BQ187" r:id="rId400" xr:uid="{00000000-0004-0000-0B00-00008F010000}"/>
    <hyperlink ref="BQ188" r:id="rId401" xr:uid="{00000000-0004-0000-0B00-000090010000}"/>
    <hyperlink ref="BQ189" r:id="rId402" xr:uid="{00000000-0004-0000-0B00-000091010000}"/>
    <hyperlink ref="BQ190" r:id="rId403" xr:uid="{00000000-0004-0000-0B00-000092010000}"/>
    <hyperlink ref="BQ191" r:id="rId404" xr:uid="{00000000-0004-0000-0B00-000093010000}"/>
    <hyperlink ref="BQ192" r:id="rId405" xr:uid="{00000000-0004-0000-0B00-000094010000}"/>
    <hyperlink ref="BQ193" r:id="rId406" xr:uid="{00000000-0004-0000-0B00-000095010000}"/>
    <hyperlink ref="BQ194" r:id="rId407" xr:uid="{00000000-0004-0000-0B00-000096010000}"/>
    <hyperlink ref="BQ195" r:id="rId408" xr:uid="{00000000-0004-0000-0B00-000097010000}"/>
    <hyperlink ref="BQ182" r:id="rId409" xr:uid="{00000000-0004-0000-0B00-000098010000}"/>
    <hyperlink ref="BR178" r:id="rId410" xr:uid="{00000000-0004-0000-0B00-000099010000}"/>
    <hyperlink ref="BR177" r:id="rId411" xr:uid="{00000000-0004-0000-0B00-00009A010000}"/>
    <hyperlink ref="BR175" r:id="rId412" xr:uid="{00000000-0004-0000-0B00-00009B010000}"/>
    <hyperlink ref="BR174" r:id="rId413" xr:uid="{00000000-0004-0000-0B00-00009C010000}"/>
    <hyperlink ref="BR173" r:id="rId414" xr:uid="{00000000-0004-0000-0B00-00009D010000}"/>
    <hyperlink ref="BR172" r:id="rId415" xr:uid="{00000000-0004-0000-0B00-00009E010000}"/>
    <hyperlink ref="BR171" r:id="rId416" xr:uid="{00000000-0004-0000-0B00-00009F010000}"/>
    <hyperlink ref="BR170" r:id="rId417" xr:uid="{00000000-0004-0000-0B00-0000A0010000}"/>
    <hyperlink ref="BR169" r:id="rId418" xr:uid="{00000000-0004-0000-0B00-0000A1010000}"/>
    <hyperlink ref="BR168" r:id="rId419" xr:uid="{00000000-0004-0000-0B00-0000A2010000}"/>
    <hyperlink ref="BR167" r:id="rId420" xr:uid="{00000000-0004-0000-0B00-0000A3010000}"/>
    <hyperlink ref="BR166" r:id="rId421" xr:uid="{00000000-0004-0000-0B00-0000A4010000}"/>
    <hyperlink ref="BR165" r:id="rId422" xr:uid="{00000000-0004-0000-0B00-0000A5010000}"/>
    <hyperlink ref="BR164" r:id="rId423" xr:uid="{00000000-0004-0000-0B00-0000A6010000}"/>
    <hyperlink ref="BR162" r:id="rId424" xr:uid="{00000000-0004-0000-0B00-0000A7010000}"/>
    <hyperlink ref="BQ209" r:id="rId425" xr:uid="{00000000-0004-0000-0B00-0000A8010000}"/>
    <hyperlink ref="BQ159" r:id="rId426" xr:uid="{00000000-0004-0000-0B00-0000A9010000}"/>
    <hyperlink ref="BQ160" r:id="rId427" xr:uid="{00000000-0004-0000-0B00-0000AA010000}"/>
    <hyperlink ref="BQ37" r:id="rId428" xr:uid="{00000000-0004-0000-0B00-0000AB010000}"/>
    <hyperlink ref="BQ38" r:id="rId429" xr:uid="{00000000-0004-0000-0B00-0000AC010000}"/>
    <hyperlink ref="BQ24" r:id="rId430" xr:uid="{00000000-0004-0000-0B00-0000AD010000}"/>
    <hyperlink ref="BR24" r:id="rId431" xr:uid="{00000000-0004-0000-0B00-0000AE010000}"/>
    <hyperlink ref="BQ25" r:id="rId432" xr:uid="{00000000-0004-0000-0B00-0000AF010000}"/>
    <hyperlink ref="BR25" r:id="rId433" xr:uid="{00000000-0004-0000-0B00-0000B0010000}"/>
    <hyperlink ref="BQ26" r:id="rId434" xr:uid="{00000000-0004-0000-0B00-0000B1010000}"/>
    <hyperlink ref="BQ27" r:id="rId435" xr:uid="{00000000-0004-0000-0B00-0000B2010000}"/>
    <hyperlink ref="BQ28" r:id="rId436" xr:uid="{00000000-0004-0000-0B00-0000B3010000}"/>
    <hyperlink ref="BR28" r:id="rId437" xr:uid="{00000000-0004-0000-0B00-0000B4010000}"/>
    <hyperlink ref="BQ29" r:id="rId438" xr:uid="{00000000-0004-0000-0B00-0000B5010000}"/>
    <hyperlink ref="BR29" r:id="rId439" xr:uid="{00000000-0004-0000-0B00-0000B6010000}"/>
    <hyperlink ref="BQ30" r:id="rId440" xr:uid="{00000000-0004-0000-0B00-0000B7010000}"/>
    <hyperlink ref="BR30" r:id="rId441" xr:uid="{00000000-0004-0000-0B00-0000B8010000}"/>
    <hyperlink ref="BQ31" r:id="rId442" xr:uid="{00000000-0004-0000-0B00-0000B9010000}"/>
    <hyperlink ref="BR31" r:id="rId443" xr:uid="{00000000-0004-0000-0B00-0000BA010000}"/>
    <hyperlink ref="BQ32" r:id="rId444" xr:uid="{00000000-0004-0000-0B00-0000BB010000}"/>
    <hyperlink ref="BR32" r:id="rId445" xr:uid="{00000000-0004-0000-0B00-0000BC010000}"/>
    <hyperlink ref="BQ33" r:id="rId446" xr:uid="{00000000-0004-0000-0B00-0000BD010000}"/>
    <hyperlink ref="BR33" r:id="rId447" xr:uid="{00000000-0004-0000-0B00-0000BE010000}"/>
    <hyperlink ref="BQ34" r:id="rId448" xr:uid="{00000000-0004-0000-0B00-0000BF010000}"/>
    <hyperlink ref="BR34" r:id="rId449" xr:uid="{00000000-0004-0000-0B00-0000C0010000}"/>
    <hyperlink ref="BQ35" r:id="rId450" xr:uid="{00000000-0004-0000-0B00-0000C1010000}"/>
    <hyperlink ref="BR35" r:id="rId451" xr:uid="{00000000-0004-0000-0B00-0000C2010000}"/>
    <hyperlink ref="BQ36" r:id="rId452" xr:uid="{00000000-0004-0000-0B00-0000C3010000}"/>
    <hyperlink ref="BR36" r:id="rId453" xr:uid="{00000000-0004-0000-0B00-0000C4010000}"/>
    <hyperlink ref="BR37" r:id="rId454" xr:uid="{00000000-0004-0000-0B00-0000C5010000}"/>
    <hyperlink ref="C187" r:id="rId455" xr:uid="{00000000-0004-0000-0B00-0000C6010000}"/>
    <hyperlink ref="C189" r:id="rId456" xr:uid="{00000000-0004-0000-0B00-0000C7010000}"/>
    <hyperlink ref="C193" r:id="rId457" xr:uid="{00000000-0004-0000-0B00-0000C8010000}"/>
    <hyperlink ref="C152" r:id="rId458" xr:uid="{00000000-0004-0000-0B00-0000C9010000}"/>
    <hyperlink ref="C112" r:id="rId459" xr:uid="{00000000-0004-0000-0B00-0000CA010000}"/>
    <hyperlink ref="C116" r:id="rId460" xr:uid="{00000000-0004-0000-0B00-0000CB010000}"/>
    <hyperlink ref="C111" r:id="rId461" xr:uid="{00000000-0004-0000-0B00-0000CC010000}"/>
    <hyperlink ref="C102" r:id="rId462" xr:uid="{00000000-0004-0000-0B00-0000CD010000}"/>
    <hyperlink ref="C150" r:id="rId463" xr:uid="{00000000-0004-0000-0B00-0000CE010000}"/>
    <hyperlink ref="C80" r:id="rId464" xr:uid="{00000000-0004-0000-0B00-0000CF010000}"/>
    <hyperlink ref="C185" r:id="rId465" xr:uid="{00000000-0004-0000-0B00-0000D0010000}"/>
    <hyperlink ref="C190" r:id="rId466" xr:uid="{00000000-0004-0000-0B00-0000D1010000}"/>
    <hyperlink ref="C180" r:id="rId467" xr:uid="{00000000-0004-0000-0B00-0000D2010000}"/>
    <hyperlink ref="C186" r:id="rId468" xr:uid="{00000000-0004-0000-0B00-0000D3010000}"/>
    <hyperlink ref="C188" r:id="rId469" xr:uid="{00000000-0004-0000-0B00-0000D4010000}"/>
    <hyperlink ref="C191" r:id="rId470" xr:uid="{00000000-0004-0000-0B00-0000D5010000}"/>
    <hyperlink ref="C192" r:id="rId471" xr:uid="{00000000-0004-0000-0B00-0000D6010000}"/>
    <hyperlink ref="C194" r:id="rId472" xr:uid="{00000000-0004-0000-0B00-0000D7010000}"/>
    <hyperlink ref="C203" r:id="rId473" xr:uid="{00000000-0004-0000-0B00-0000D8010000}"/>
    <hyperlink ref="BR181" r:id="rId474" xr:uid="{00000000-0004-0000-0B00-0000D9010000}"/>
    <hyperlink ref="BR180" r:id="rId475" xr:uid="{00000000-0004-0000-0B00-0000DA010000}"/>
    <hyperlink ref="BR163" r:id="rId476" xr:uid="{00000000-0004-0000-0B00-0000DB010000}"/>
    <hyperlink ref="BR176" r:id="rId477" xr:uid="{00000000-0004-0000-0B00-0000DC010000}"/>
    <hyperlink ref="C164" r:id="rId478" xr:uid="{00000000-0004-0000-0B00-0000DD010000}"/>
    <hyperlink ref="C210" r:id="rId479" xr:uid="{00000000-0004-0000-0B00-0000DE010000}"/>
    <hyperlink ref="BR179" r:id="rId480" xr:uid="{00000000-0004-0000-0B00-0000DF010000}"/>
    <hyperlink ref="BR183" r:id="rId481" xr:uid="{00000000-0004-0000-0B00-0000E0010000}"/>
    <hyperlink ref="CH208" r:id="rId482" xr:uid="{00000000-0004-0000-0B00-0000E1010000}"/>
    <hyperlink ref="C244" r:id="rId483" xr:uid="{00000000-0004-0000-0B00-0000E2010000}"/>
    <hyperlink ref="C248" r:id="rId484" xr:uid="{00000000-0004-0000-0B00-0000E3010000}"/>
    <hyperlink ref="C238" r:id="rId485" xr:uid="{00000000-0004-0000-0B00-0000E4010000}"/>
    <hyperlink ref="C267" r:id="rId486" xr:uid="{00000000-0004-0000-0B00-0000E5010000}"/>
    <hyperlink ref="C250" r:id="rId487" xr:uid="{00000000-0004-0000-0B00-0000E6010000}"/>
    <hyperlink ref="C241" r:id="rId488" xr:uid="{00000000-0004-0000-0B00-0000E7010000}"/>
    <hyperlink ref="C268" r:id="rId489" xr:uid="{00000000-0004-0000-0B00-0000E8010000}"/>
    <hyperlink ref="C249" r:id="rId490" xr:uid="{00000000-0004-0000-0B00-0000E9010000}"/>
    <hyperlink ref="C263" r:id="rId491" xr:uid="{00000000-0004-0000-0B00-0000EA010000}"/>
    <hyperlink ref="C257" r:id="rId492" xr:uid="{00000000-0004-0000-0B00-0000EB010000}"/>
    <hyperlink ref="C253" r:id="rId493" xr:uid="{00000000-0004-0000-0B00-0000EC010000}"/>
    <hyperlink ref="C260" r:id="rId494" xr:uid="{00000000-0004-0000-0B00-0000ED010000}"/>
    <hyperlink ref="C245" r:id="rId495" xr:uid="{00000000-0004-0000-0B00-0000EE010000}"/>
    <hyperlink ref="C261" r:id="rId496" xr:uid="{00000000-0004-0000-0B00-0000EF010000}"/>
    <hyperlink ref="C242" r:id="rId497" xr:uid="{00000000-0004-0000-0B00-0000F0010000}"/>
    <hyperlink ref="C269" r:id="rId498" xr:uid="{00000000-0004-0000-0B00-0000F1010000}"/>
    <hyperlink ref="C256" r:id="rId499" xr:uid="{00000000-0004-0000-0B00-0000F2010000}"/>
    <hyperlink ref="C266" r:id="rId500" xr:uid="{00000000-0004-0000-0B00-0000F3010000}"/>
    <hyperlink ref="C243" r:id="rId501" xr:uid="{00000000-0004-0000-0B00-0000F4010000}"/>
    <hyperlink ref="C264" r:id="rId502" xr:uid="{00000000-0004-0000-0B00-0000F5010000}"/>
    <hyperlink ref="C270" r:id="rId503" xr:uid="{00000000-0004-0000-0B00-0000F6010000}"/>
    <hyperlink ref="C252" r:id="rId504" xr:uid="{00000000-0004-0000-0B00-0000F7010000}"/>
    <hyperlink ref="C240" r:id="rId505" xr:uid="{00000000-0004-0000-0B00-0000F8010000}"/>
    <hyperlink ref="C237" r:id="rId506" xr:uid="{00000000-0004-0000-0B00-0000F9010000}"/>
    <hyperlink ref="C259" r:id="rId507" xr:uid="{00000000-0004-0000-0B00-0000FA010000}"/>
    <hyperlink ref="C262" r:id="rId508" xr:uid="{00000000-0004-0000-0B00-0000FB010000}"/>
    <hyperlink ref="C251" r:id="rId509" xr:uid="{00000000-0004-0000-0B00-0000FC010000}"/>
    <hyperlink ref="C247" r:id="rId510" xr:uid="{00000000-0004-0000-0B00-0000FD010000}"/>
    <hyperlink ref="C246" r:id="rId511" xr:uid="{00000000-0004-0000-0B00-0000FE010000}"/>
    <hyperlink ref="C239" r:id="rId512" xr:uid="{00000000-0004-0000-0B00-0000FF010000}"/>
    <hyperlink ref="C258" r:id="rId513" xr:uid="{00000000-0004-0000-0B00-000000020000}"/>
    <hyperlink ref="C231" r:id="rId514" xr:uid="{00000000-0004-0000-0B00-000001020000}"/>
    <hyperlink ref="C230" r:id="rId515" xr:uid="{00000000-0004-0000-0B00-000002020000}"/>
    <hyperlink ref="BR184" r:id="rId516" xr:uid="{00000000-0004-0000-0B00-000003020000}"/>
    <hyperlink ref="BR208" r:id="rId517" xr:uid="{00000000-0004-0000-0B00-000004020000}"/>
    <hyperlink ref="BR196" r:id="rId518" xr:uid="{00000000-0004-0000-0B00-000005020000}"/>
    <hyperlink ref="BR197" r:id="rId519" xr:uid="{00000000-0004-0000-0B00-000006020000}"/>
    <hyperlink ref="BR198" r:id="rId520" xr:uid="{00000000-0004-0000-0B00-000007020000}"/>
    <hyperlink ref="BR199" r:id="rId521" xr:uid="{00000000-0004-0000-0B00-000008020000}"/>
    <hyperlink ref="BR200" r:id="rId522" xr:uid="{00000000-0004-0000-0B00-000009020000}"/>
    <hyperlink ref="BR201" r:id="rId523" xr:uid="{00000000-0004-0000-0B00-00000A020000}"/>
    <hyperlink ref="BR202" r:id="rId524" xr:uid="{00000000-0004-0000-0B00-00000B020000}"/>
    <hyperlink ref="BR204" r:id="rId525" xr:uid="{00000000-0004-0000-0B00-00000C020000}"/>
    <hyperlink ref="BR206" r:id="rId526" xr:uid="{00000000-0004-0000-0B00-00000D020000}"/>
    <hyperlink ref="BR205" r:id="rId527" xr:uid="{00000000-0004-0000-0B00-00000E020000}"/>
    <hyperlink ref="BQ230" r:id="rId528" xr:uid="{00000000-0004-0000-0B00-00000F020000}"/>
    <hyperlink ref="C254" r:id="rId529" xr:uid="{00000000-0004-0000-0B00-000010020000}"/>
    <hyperlink ref="BQ264" r:id="rId530" xr:uid="{00000000-0004-0000-0B00-000011020000}"/>
    <hyperlink ref="BQ254" r:id="rId531" xr:uid="{00000000-0004-0000-0B00-000012020000}"/>
    <hyperlink ref="BQ238" r:id="rId532" xr:uid="{00000000-0004-0000-0B00-000013020000}"/>
    <hyperlink ref="BQ250" r:id="rId533" xr:uid="{00000000-0004-0000-0B00-000014020000}"/>
    <hyperlink ref="BQ268" r:id="rId534" xr:uid="{00000000-0004-0000-0B00-000015020000}"/>
    <hyperlink ref="BQ261" r:id="rId535" xr:uid="{00000000-0004-0000-0B00-000016020000}"/>
    <hyperlink ref="BQ259" r:id="rId536" xr:uid="{00000000-0004-0000-0B00-000017020000}"/>
    <hyperlink ref="BQ269" r:id="rId537" xr:uid="{00000000-0004-0000-0B00-000018020000}"/>
    <hyperlink ref="BQ244" r:id="rId538" xr:uid="{00000000-0004-0000-0B00-000019020000}"/>
    <hyperlink ref="BQ248" r:id="rId539" xr:uid="{00000000-0004-0000-0B00-00001A020000}"/>
    <hyperlink ref="BQ245" r:id="rId540" xr:uid="{00000000-0004-0000-0B00-00001B020000}"/>
    <hyperlink ref="BQ253" r:id="rId541" xr:uid="{00000000-0004-0000-0B00-00001C020000}"/>
    <hyperlink ref="BQ262" r:id="rId542" xr:uid="{00000000-0004-0000-0B00-00001D020000}"/>
    <hyperlink ref="BQ247" r:id="rId543" xr:uid="{00000000-0004-0000-0B00-00001E020000}"/>
    <hyperlink ref="BQ256" r:id="rId544" xr:uid="{00000000-0004-0000-0B00-00001F020000}"/>
    <hyperlink ref="BQ263" r:id="rId545" xr:uid="{00000000-0004-0000-0B00-000020020000}"/>
    <hyperlink ref="BQ270" r:id="rId546" xr:uid="{00000000-0004-0000-0B00-000021020000}"/>
    <hyperlink ref="BQ266" r:id="rId547" xr:uid="{00000000-0004-0000-0B00-000022020000}"/>
    <hyperlink ref="BQ237" r:id="rId548" xr:uid="{00000000-0004-0000-0B00-000023020000}"/>
    <hyperlink ref="BQ257" r:id="rId549" xr:uid="{00000000-0004-0000-0B00-000024020000}"/>
    <hyperlink ref="BQ260" r:id="rId550" xr:uid="{00000000-0004-0000-0B00-000025020000}"/>
    <hyperlink ref="BQ252" r:id="rId551" xr:uid="{00000000-0004-0000-0B00-000026020000}"/>
    <hyperlink ref="BQ249" r:id="rId552" xr:uid="{00000000-0004-0000-0B00-000027020000}"/>
    <hyperlink ref="BQ241" r:id="rId553" xr:uid="{00000000-0004-0000-0B00-000028020000}"/>
    <hyperlink ref="BQ251" r:id="rId554" xr:uid="{00000000-0004-0000-0B00-000029020000}"/>
    <hyperlink ref="BQ267" r:id="rId555" xr:uid="{00000000-0004-0000-0B00-00002A020000}"/>
    <hyperlink ref="BQ242" r:id="rId556" xr:uid="{00000000-0004-0000-0B00-00002B020000}"/>
    <hyperlink ref="BQ243" r:id="rId557" xr:uid="{00000000-0004-0000-0B00-00002C020000}"/>
    <hyperlink ref="BQ246" r:id="rId558" xr:uid="{00000000-0004-0000-0B00-00002D020000}"/>
    <hyperlink ref="BQ239" r:id="rId559" xr:uid="{00000000-0004-0000-0B00-00002E020000}"/>
    <hyperlink ref="BQ258" r:id="rId560" xr:uid="{00000000-0004-0000-0B00-00002F020000}"/>
    <hyperlink ref="BQ231" r:id="rId561" xr:uid="{00000000-0004-0000-0B00-000030020000}"/>
    <hyperlink ref="B264" r:id="rId562" xr:uid="{00000000-0004-0000-0B00-000031020000}"/>
    <hyperlink ref="B263" r:id="rId563" xr:uid="{00000000-0004-0000-0B00-000032020000}"/>
    <hyperlink ref="B270" r:id="rId564" xr:uid="{00000000-0004-0000-0B00-000033020000}"/>
    <hyperlink ref="B240" r:id="rId565" xr:uid="{00000000-0004-0000-0B00-000034020000}"/>
    <hyperlink ref="B247" r:id="rId566" xr:uid="{00000000-0004-0000-0B00-000035020000}"/>
    <hyperlink ref="B250" r:id="rId567" xr:uid="{00000000-0004-0000-0B00-000036020000}"/>
    <hyperlink ref="B238" r:id="rId568" xr:uid="{00000000-0004-0000-0B00-000037020000}"/>
    <hyperlink ref="B241" r:id="rId569" xr:uid="{00000000-0004-0000-0B00-000038020000}"/>
    <hyperlink ref="B260" r:id="rId570" xr:uid="{00000000-0004-0000-0B00-000039020000}"/>
    <hyperlink ref="B251" r:id="rId571" xr:uid="{00000000-0004-0000-0B00-00003A020000}"/>
    <hyperlink ref="B252" r:id="rId572" xr:uid="{00000000-0004-0000-0B00-00003B020000}"/>
    <hyperlink ref="B269" r:id="rId573" xr:uid="{00000000-0004-0000-0B00-00003C020000}"/>
    <hyperlink ref="B249" r:id="rId574" xr:uid="{00000000-0004-0000-0B00-00003D020000}"/>
    <hyperlink ref="B262" r:id="rId575" xr:uid="{00000000-0004-0000-0B00-00003E020000}"/>
    <hyperlink ref="B245" r:id="rId576" xr:uid="{00000000-0004-0000-0B00-00003F020000}"/>
    <hyperlink ref="B244" r:id="rId577" xr:uid="{00000000-0004-0000-0B00-000040020000}"/>
    <hyperlink ref="B256" r:id="rId578" xr:uid="{00000000-0004-0000-0B00-000041020000}"/>
    <hyperlink ref="B259" r:id="rId579" xr:uid="{00000000-0004-0000-0B00-000042020000}"/>
    <hyperlink ref="B254" r:id="rId580" xr:uid="{00000000-0004-0000-0B00-000043020000}"/>
    <hyperlink ref="B253" r:id="rId581" xr:uid="{00000000-0004-0000-0B00-000044020000}"/>
    <hyperlink ref="B237" r:id="rId582" xr:uid="{00000000-0004-0000-0B00-000045020000}"/>
    <hyperlink ref="B261" r:id="rId583" xr:uid="{00000000-0004-0000-0B00-000046020000}"/>
    <hyperlink ref="B266" r:id="rId584" xr:uid="{00000000-0004-0000-0B00-000047020000}"/>
    <hyperlink ref="B248" r:id="rId585" xr:uid="{00000000-0004-0000-0B00-000048020000}"/>
    <hyperlink ref="B268" r:id="rId586" xr:uid="{00000000-0004-0000-0B00-000049020000}"/>
    <hyperlink ref="B243" r:id="rId587" xr:uid="{00000000-0004-0000-0B00-00004A020000}"/>
    <hyperlink ref="B267" r:id="rId588" xr:uid="{00000000-0004-0000-0B00-00004B020000}"/>
    <hyperlink ref="B242" r:id="rId589" xr:uid="{00000000-0004-0000-0B00-00004C020000}"/>
    <hyperlink ref="B257" r:id="rId590" xr:uid="{00000000-0004-0000-0B00-00004D020000}"/>
    <hyperlink ref="B246" r:id="rId591" display="https://yptorid-my.sharepoint.com/:b:/g/personal/lppm_ittelkom-sby_ac_id/ETr56jffCEtFrp6VVgXN_TkBZ64i9BiV2p-V1El612Nf9g?e=0nzgIE" xr:uid="{00000000-0004-0000-0B00-00004E020000}"/>
    <hyperlink ref="B258" r:id="rId592" display="https://yptorid-my.sharepoint.com/:b:/g/personal/lppm_ittelkom-sby_ac_id/ETr56jffCEtFrp6VVgXN_TkBZ64i9BiV2p-V1El612Nf9g?e=0nzgIE" xr:uid="{00000000-0004-0000-0B00-00004F020000}"/>
    <hyperlink ref="B239" r:id="rId593" display="https://yptorid-my.sharepoint.com/:b:/g/personal/lppm_ittelkom-sby_ac_id/ETr56jffCEtFrp6VVgXN_TkBZ64i9BiV2p-V1El612Nf9g?e=0nzgIE" xr:uid="{00000000-0004-0000-0B00-000050020000}"/>
    <hyperlink ref="B231" r:id="rId594" xr:uid="{00000000-0004-0000-0B00-000051020000}"/>
    <hyperlink ref="B230" r:id="rId595" xr:uid="{00000000-0004-0000-0B00-000052020000}"/>
    <hyperlink ref="B211" r:id="rId596" xr:uid="{00000000-0004-0000-0B00-000053020000}"/>
    <hyperlink ref="B212:B217" r:id="rId597" display="REK.260/PNLT1/REK/XII/202" xr:uid="{00000000-0004-0000-0B00-000054020000}"/>
    <hyperlink ref="C25" r:id="rId598" xr:uid="{00000000-0004-0000-0B00-000055020000}"/>
    <hyperlink ref="B219:B247" r:id="rId599" display="KWR4.030/LIT06/PPM-LIT/2024" xr:uid="{00000000-0004-0000-0B00-000056020000}"/>
    <hyperlink ref="B248:B250" r:id="rId600" display="KWR4.031/LIT06/PPM-LIT/2024" xr:uid="{00000000-0004-0000-0B00-000057020000}"/>
    <hyperlink ref="BQ227" r:id="rId601" xr:uid="{00000000-0004-0000-0B00-000058020000}"/>
    <hyperlink ref="BQ228" r:id="rId602" xr:uid="{00000000-0004-0000-0B00-000059020000}"/>
    <hyperlink ref="BQ229" r:id="rId603" xr:uid="{00000000-0004-0000-0B00-00005A020000}"/>
    <hyperlink ref="C227" r:id="rId604" xr:uid="{00000000-0004-0000-0B00-00005B020000}"/>
    <hyperlink ref="C228" r:id="rId605" xr:uid="{00000000-0004-0000-0B00-00005C020000}"/>
    <hyperlink ref="C229" r:id="rId606" xr:uid="{00000000-0004-0000-0B00-00005D020000}"/>
    <hyperlink ref="BQ271" r:id="rId607" display="http://cdndata.telkomuniversity.ac.id/research/z1718073410c358a55b3388d9e89af79ae1cf6b5c84.pdf" xr:uid="{00000000-0004-0000-0B00-00005E020000}"/>
    <hyperlink ref="BQ272" r:id="rId608" display="http://cdndata.telkomuniversity.ac.id/research/z1718073359b0029a1c08aedc37a610fab7877f5870.pdf" xr:uid="{00000000-0004-0000-0B00-00005F020000}"/>
    <hyperlink ref="BQ273" r:id="rId609" display="http://cdndata.telkomuniversity.ac.id/research/z17179881974aeaf81b1e95783e843af40aec4d6dd2.pdf" xr:uid="{00000000-0004-0000-0B00-000060020000}"/>
    <hyperlink ref="C273" r:id="rId610" xr:uid="{00000000-0004-0000-0B00-000061020000}"/>
    <hyperlink ref="C272" r:id="rId611" xr:uid="{00000000-0004-0000-0B00-000062020000}"/>
    <hyperlink ref="C271" r:id="rId612" xr:uid="{00000000-0004-0000-0B00-000063020000}"/>
    <hyperlink ref="B229" r:id="rId613" xr:uid="{00000000-0004-0000-0B00-000064020000}"/>
    <hyperlink ref="B253:B254" r:id="rId614" display="KWR4.051/LIT06/PPM-LIT/2024" xr:uid="{00000000-0004-0000-0B00-000065020000}"/>
    <hyperlink ref="B271" r:id="rId615" xr:uid="{00000000-0004-0000-0B00-000066020000}"/>
    <hyperlink ref="B257:B258" r:id="rId616" display="KWR4.042/LIT06/PPM-LIT/2024" xr:uid="{00000000-0004-0000-0B00-000067020000}"/>
    <hyperlink ref="C2" r:id="rId617" xr:uid="{00000000-0004-0000-0B00-000068020000}"/>
    <hyperlink ref="C4" r:id="rId618" xr:uid="{00000000-0004-0000-0B00-000069020000}"/>
    <hyperlink ref="C5" r:id="rId619" xr:uid="{00000000-0004-0000-0B00-00006A020000}"/>
    <hyperlink ref="C6" r:id="rId620" xr:uid="{00000000-0004-0000-0B00-00006B020000}"/>
    <hyperlink ref="C7" r:id="rId621" xr:uid="{00000000-0004-0000-0B00-00006C020000}"/>
    <hyperlink ref="C8" r:id="rId622" xr:uid="{00000000-0004-0000-0B00-00006D020000}"/>
    <hyperlink ref="BQ8:BR8" r:id="rId623" display="Proposal" xr:uid="{00000000-0004-0000-0B00-00006E020000}"/>
    <hyperlink ref="BR8" r:id="rId624" xr:uid="{00000000-0004-0000-0B00-00006F020000}"/>
    <hyperlink ref="BQ4:BR4" r:id="rId625" display="Proposal" xr:uid="{00000000-0004-0000-0B00-000070020000}"/>
    <hyperlink ref="BQ5:BR5" r:id="rId626" display="Proposal" xr:uid="{00000000-0004-0000-0B00-000071020000}"/>
    <hyperlink ref="BQ6:BR6" r:id="rId627" display="Proposal" xr:uid="{00000000-0004-0000-0B00-000072020000}"/>
    <hyperlink ref="BQ7:BR7" r:id="rId628" display="Proposal" xr:uid="{00000000-0004-0000-0B00-000073020000}"/>
    <hyperlink ref="BR4" r:id="rId629" xr:uid="{00000000-0004-0000-0B00-000074020000}"/>
    <hyperlink ref="BQ4" r:id="rId630" xr:uid="{00000000-0004-0000-0B00-000075020000}"/>
    <hyperlink ref="BQ5" r:id="rId631" xr:uid="{00000000-0004-0000-0B00-000076020000}"/>
    <hyperlink ref="BR5" r:id="rId632" xr:uid="{00000000-0004-0000-0B00-000077020000}"/>
    <hyperlink ref="BQ6" r:id="rId633" xr:uid="{00000000-0004-0000-0B00-000078020000}"/>
    <hyperlink ref="BQ7" r:id="rId634" xr:uid="{00000000-0004-0000-0B00-000079020000}"/>
    <hyperlink ref="BR7" r:id="rId635" xr:uid="{00000000-0004-0000-0B00-00007A020000}"/>
    <hyperlink ref="BR6" r:id="rId636" xr:uid="{00000000-0004-0000-0B00-00007B020000}"/>
    <hyperlink ref="C9" r:id="rId637" xr:uid="{00000000-0004-0000-0B00-00007C020000}"/>
    <hyperlink ref="BQ9" r:id="rId638" xr:uid="{00000000-0004-0000-0B00-00007D020000}"/>
    <hyperlink ref="BR9" r:id="rId639" xr:uid="{00000000-0004-0000-0B00-00007E020000}"/>
    <hyperlink ref="C10" r:id="rId640" xr:uid="{00000000-0004-0000-0B00-00007F020000}"/>
    <hyperlink ref="BQ10" r:id="rId641" xr:uid="{00000000-0004-0000-0B00-000080020000}"/>
    <hyperlink ref="C11" r:id="rId642" xr:uid="{00000000-0004-0000-0B00-000081020000}"/>
    <hyperlink ref="BQ11" r:id="rId643" xr:uid="{00000000-0004-0000-0B00-000082020000}"/>
    <hyperlink ref="BR11" r:id="rId644" xr:uid="{00000000-0004-0000-0B00-000083020000}"/>
    <hyperlink ref="C12" r:id="rId645" xr:uid="{00000000-0004-0000-0B00-000084020000}"/>
    <hyperlink ref="BQ12" r:id="rId646" xr:uid="{00000000-0004-0000-0B00-000085020000}"/>
    <hyperlink ref="BR12" r:id="rId647" xr:uid="{00000000-0004-0000-0B00-000086020000}"/>
    <hyperlink ref="C13" r:id="rId648" xr:uid="{00000000-0004-0000-0B00-000087020000}"/>
    <hyperlink ref="BQ13" r:id="rId649" xr:uid="{00000000-0004-0000-0B00-000088020000}"/>
    <hyperlink ref="BR13" r:id="rId650" xr:uid="{00000000-0004-0000-0B00-000089020000}"/>
    <hyperlink ref="C14" r:id="rId651" xr:uid="{00000000-0004-0000-0B00-00008A020000}"/>
    <hyperlink ref="BQ14" r:id="rId652" xr:uid="{00000000-0004-0000-0B00-00008B020000}"/>
    <hyperlink ref="BR14" r:id="rId653" xr:uid="{00000000-0004-0000-0B00-00008C020000}"/>
    <hyperlink ref="C15" r:id="rId654" xr:uid="{00000000-0004-0000-0B00-00008D020000}"/>
    <hyperlink ref="BQ15" r:id="rId655" xr:uid="{00000000-0004-0000-0B00-00008E020000}"/>
    <hyperlink ref="BR15" r:id="rId656" xr:uid="{00000000-0004-0000-0B00-00008F020000}"/>
    <hyperlink ref="C16" r:id="rId657" xr:uid="{00000000-0004-0000-0B00-000090020000}"/>
    <hyperlink ref="BQ16" r:id="rId658" xr:uid="{00000000-0004-0000-0B00-000091020000}"/>
    <hyperlink ref="BR16" r:id="rId659" xr:uid="{00000000-0004-0000-0B00-000092020000}"/>
    <hyperlink ref="C17" r:id="rId660" xr:uid="{00000000-0004-0000-0B00-000093020000}"/>
    <hyperlink ref="C18" r:id="rId661" xr:uid="{00000000-0004-0000-0B00-000094020000}"/>
    <hyperlink ref="C19" r:id="rId662" xr:uid="{00000000-0004-0000-0B00-000095020000}"/>
    <hyperlink ref="C20" r:id="rId663" xr:uid="{00000000-0004-0000-0B00-000096020000}"/>
    <hyperlink ref="C21" r:id="rId664" xr:uid="{00000000-0004-0000-0B00-000097020000}"/>
    <hyperlink ref="BR23" r:id="rId665" xr:uid="{00000000-0004-0000-0B00-000098020000}"/>
    <hyperlink ref="BQ23" r:id="rId666" xr:uid="{00000000-0004-0000-0B00-000099020000}"/>
    <hyperlink ref="BQ17" r:id="rId667" xr:uid="{00000000-0004-0000-0B00-00009A020000}"/>
    <hyperlink ref="BR17" r:id="rId668" xr:uid="{00000000-0004-0000-0B00-00009B020000}"/>
    <hyperlink ref="BQ18" r:id="rId669" xr:uid="{00000000-0004-0000-0B00-00009C020000}"/>
    <hyperlink ref="BR18" r:id="rId670" xr:uid="{00000000-0004-0000-0B00-00009D020000}"/>
    <hyperlink ref="BQ19" r:id="rId671" xr:uid="{00000000-0004-0000-0B00-00009E020000}"/>
    <hyperlink ref="BR19" r:id="rId672" xr:uid="{00000000-0004-0000-0B00-00009F020000}"/>
    <hyperlink ref="BQ20" r:id="rId673" xr:uid="{00000000-0004-0000-0B00-0000A0020000}"/>
    <hyperlink ref="BR20" r:id="rId674" xr:uid="{00000000-0004-0000-0B00-0000A1020000}"/>
    <hyperlink ref="BQ21" r:id="rId675" xr:uid="{00000000-0004-0000-0B00-0000A2020000}"/>
    <hyperlink ref="BR21" r:id="rId676" xr:uid="{00000000-0004-0000-0B00-0000A3020000}"/>
    <hyperlink ref="BQ223" r:id="rId677" xr:uid="{00000000-0004-0000-0B00-0000A4020000}"/>
    <hyperlink ref="C234" r:id="rId678" xr:uid="{00000000-0004-0000-0B00-0000A5020000}"/>
    <hyperlink ref="C235" r:id="rId679" xr:uid="{00000000-0004-0000-0B00-0000A6020000}"/>
    <hyperlink ref="C265" r:id="rId680" xr:uid="{00000000-0004-0000-0B00-0000A7020000}"/>
    <hyperlink ref="C236" r:id="rId681" xr:uid="{00000000-0004-0000-0B00-0000A8020000}"/>
    <hyperlink ref="C233" r:id="rId682" xr:uid="{00000000-0004-0000-0B00-0000A9020000}"/>
    <hyperlink ref="C232" r:id="rId683" xr:uid="{00000000-0004-0000-0B00-0000AA020000}"/>
    <hyperlink ref="C255" r:id="rId684" xr:uid="{00000000-0004-0000-0B00-0000AB020000}"/>
    <hyperlink ref="C223" r:id="rId685" xr:uid="{00000000-0004-0000-0B00-0000AC020000}"/>
    <hyperlink ref="B220" r:id="rId686" xr:uid="{00000000-0004-0000-0B00-0000AD020000}"/>
    <hyperlink ref="C220" r:id="rId687" xr:uid="{00000000-0004-0000-0B00-0000AE020000}"/>
    <hyperlink ref="B219" r:id="rId688" xr:uid="{00000000-0004-0000-0B00-0000AF020000}"/>
    <hyperlink ref="B222" r:id="rId689" xr:uid="{00000000-0004-0000-0B00-0000B0020000}"/>
    <hyperlink ref="B221" r:id="rId690" xr:uid="{00000000-0004-0000-0B00-0000B1020000}"/>
    <hyperlink ref="C271:C273" r:id="rId691" display="619/LIT06/PPM-LIT/2024" xr:uid="{00000000-0004-0000-0B00-0000B2020000}"/>
    <hyperlink ref="C219" r:id="rId692" xr:uid="{00000000-0004-0000-0B00-0000B3020000}"/>
    <hyperlink ref="C222" r:id="rId693" xr:uid="{00000000-0004-0000-0B00-0000B4020000}"/>
    <hyperlink ref="BQ240" r:id="rId694" xr:uid="{00000000-0004-0000-0B00-0000B5020000}"/>
    <hyperlink ref="BR244" r:id="rId695" xr:uid="{00000000-0004-0000-0B00-0000B6020000}"/>
    <hyperlink ref="BR250" r:id="rId696" xr:uid="{00000000-0004-0000-0B00-0000B7020000}"/>
    <hyperlink ref="BR262" r:id="rId697" xr:uid="{00000000-0004-0000-0B00-0000B8020000}"/>
    <hyperlink ref="BR241" r:id="rId698" xr:uid="{00000000-0004-0000-0B00-0000B9020000}"/>
    <hyperlink ref="BR247" r:id="rId699" xr:uid="{00000000-0004-0000-0B00-0000BA020000}"/>
    <hyperlink ref="BR243" r:id="rId700" xr:uid="{00000000-0004-0000-0B00-0000BB020000}"/>
    <hyperlink ref="BR245" r:id="rId701" xr:uid="{00000000-0004-0000-0B00-0000BC020000}"/>
    <hyperlink ref="BR261" r:id="rId702" xr:uid="{00000000-0004-0000-0B00-0000BD020000}"/>
    <hyperlink ref="BR264" r:id="rId703" xr:uid="{00000000-0004-0000-0B00-0000BE020000}"/>
    <hyperlink ref="BR237" r:id="rId704" xr:uid="{00000000-0004-0000-0B00-0000BF020000}"/>
    <hyperlink ref="BR256" r:id="rId705" xr:uid="{00000000-0004-0000-0B00-0000C0020000}"/>
    <hyperlink ref="BR263" r:id="rId706" xr:uid="{00000000-0004-0000-0B00-0000C1020000}"/>
    <hyperlink ref="BR266" r:id="rId707" xr:uid="{00000000-0004-0000-0B00-0000C2020000}"/>
    <hyperlink ref="BR270" r:id="rId708" xr:uid="{00000000-0004-0000-0B00-0000C3020000}"/>
    <hyperlink ref="BR238" r:id="rId709" xr:uid="{00000000-0004-0000-0B00-0000C4020000}"/>
    <hyperlink ref="BR253" r:id="rId710" xr:uid="{00000000-0004-0000-0B00-0000C5020000}"/>
    <hyperlink ref="BR242" r:id="rId711" xr:uid="{00000000-0004-0000-0B00-0000C6020000}"/>
    <hyperlink ref="BR267" r:id="rId712" xr:uid="{00000000-0004-0000-0B00-0000C7020000}"/>
    <hyperlink ref="BR269" r:id="rId713" xr:uid="{00000000-0004-0000-0B00-0000C8020000}"/>
    <hyperlink ref="BR257" r:id="rId714" xr:uid="{00000000-0004-0000-0B00-0000C9020000}"/>
    <hyperlink ref="BR252" r:id="rId715" xr:uid="{00000000-0004-0000-0B00-0000CA020000}"/>
    <hyperlink ref="BR260" r:id="rId716" xr:uid="{00000000-0004-0000-0B00-0000CB020000}"/>
    <hyperlink ref="BR249" r:id="rId717" xr:uid="{00000000-0004-0000-0B00-0000CC020000}"/>
    <hyperlink ref="BR259" r:id="rId718" xr:uid="{00000000-0004-0000-0B00-0000CD020000}"/>
    <hyperlink ref="BR248" r:id="rId719" xr:uid="{00000000-0004-0000-0B00-0000CE020000}"/>
    <hyperlink ref="BR236" r:id="rId720" xr:uid="{00000000-0004-0000-0B00-0000CF020000}"/>
    <hyperlink ref="BR258" r:id="rId721" xr:uid="{00000000-0004-0000-0B00-0000D0020000}"/>
    <hyperlink ref="BR246" r:id="rId722" xr:uid="{00000000-0004-0000-0B00-0000D1020000}"/>
    <hyperlink ref="BR239" r:id="rId723" xr:uid="{00000000-0004-0000-0B00-0000D2020000}"/>
    <hyperlink ref="BR231" r:id="rId724" xr:uid="{00000000-0004-0000-0B00-0000D3020000}"/>
    <hyperlink ref="BR230" r:id="rId725" xr:uid="{00000000-0004-0000-0B00-0000D4020000}"/>
    <hyperlink ref="BR227" r:id="rId726" xr:uid="{00000000-0004-0000-0B00-0000D5020000}"/>
    <hyperlink ref="BR228" r:id="rId727" xr:uid="{00000000-0004-0000-0B00-0000D6020000}"/>
    <hyperlink ref="BR234" r:id="rId728" xr:uid="{00000000-0004-0000-0B00-0000D7020000}"/>
    <hyperlink ref="BR235" r:id="rId729" xr:uid="{00000000-0004-0000-0B00-0000D8020000}"/>
    <hyperlink ref="BR265" r:id="rId730" xr:uid="{00000000-0004-0000-0B00-0000D9020000}"/>
    <hyperlink ref="BR232" r:id="rId731" xr:uid="{00000000-0004-0000-0B00-0000DA020000}"/>
    <hyperlink ref="BR233" r:id="rId732" xr:uid="{00000000-0004-0000-0B00-0000DB020000}"/>
    <hyperlink ref="BQ234" r:id="rId733" xr:uid="{00000000-0004-0000-0B00-0000DC020000}"/>
    <hyperlink ref="BQ235" r:id="rId734" xr:uid="{00000000-0004-0000-0B00-0000DD020000}"/>
    <hyperlink ref="BQ265" r:id="rId735" xr:uid="{00000000-0004-0000-0B00-0000DE020000}"/>
    <hyperlink ref="BQ236" r:id="rId736" xr:uid="{00000000-0004-0000-0B00-0000DF020000}"/>
    <hyperlink ref="BQ232" r:id="rId737" xr:uid="{00000000-0004-0000-0B00-0000E0020000}"/>
    <hyperlink ref="BQ233" r:id="rId738" xr:uid="{00000000-0004-0000-0B00-0000E1020000}"/>
    <hyperlink ref="BQ255" r:id="rId739" xr:uid="{00000000-0004-0000-0B00-0000E2020000}"/>
    <hyperlink ref="BR255" r:id="rId740" xr:uid="{00000000-0004-0000-0B00-0000E3020000}"/>
    <hyperlink ref="BQ283" r:id="rId741" xr:uid="{00000000-0004-0000-0B00-0000E4020000}"/>
    <hyperlink ref="BQ279" r:id="rId742" xr:uid="{00000000-0004-0000-0B00-0000E5020000}"/>
    <hyperlink ref="BQ307" r:id="rId743" xr:uid="{00000000-0004-0000-0B00-0000E6020000}"/>
    <hyperlink ref="BQ276" r:id="rId744" xr:uid="{00000000-0004-0000-0B00-0000E7020000}"/>
    <hyperlink ref="BQ290" r:id="rId745" xr:uid="{00000000-0004-0000-0B00-0000E8020000}"/>
    <hyperlink ref="BQ291" r:id="rId746" xr:uid="{00000000-0004-0000-0B00-0000E9020000}"/>
    <hyperlink ref="BQ280" r:id="rId747" xr:uid="{00000000-0004-0000-0B00-0000EA020000}"/>
    <hyperlink ref="BQ284" r:id="rId748" xr:uid="{00000000-0004-0000-0B00-0000EB020000}"/>
    <hyperlink ref="BQ292" r:id="rId749" xr:uid="{00000000-0004-0000-0B00-0000EC020000}"/>
    <hyperlink ref="BQ293" r:id="rId750" xr:uid="{00000000-0004-0000-0B00-0000ED020000}"/>
    <hyperlink ref="BQ294" r:id="rId751" xr:uid="{00000000-0004-0000-0B00-0000EE020000}"/>
    <hyperlink ref="BQ285" r:id="rId752" xr:uid="{00000000-0004-0000-0B00-0000EF020000}"/>
    <hyperlink ref="BQ303" r:id="rId753" xr:uid="{00000000-0004-0000-0B00-0000F0020000}"/>
    <hyperlink ref="BQ289" r:id="rId754" xr:uid="{00000000-0004-0000-0B00-0000F1020000}"/>
    <hyperlink ref="BQ286" r:id="rId755" xr:uid="{00000000-0004-0000-0B00-0000F2020000}"/>
    <hyperlink ref="BQ275" r:id="rId756" xr:uid="{00000000-0004-0000-0B00-0000F3020000}"/>
    <hyperlink ref="BQ281" r:id="rId757" xr:uid="{00000000-0004-0000-0B00-0000F4020000}"/>
    <hyperlink ref="BQ300" r:id="rId758" xr:uid="{00000000-0004-0000-0B00-0000F5020000}"/>
    <hyperlink ref="BQ287" r:id="rId759" xr:uid="{00000000-0004-0000-0B00-0000F6020000}"/>
    <hyperlink ref="BQ295" r:id="rId760" xr:uid="{00000000-0004-0000-0B00-0000F7020000}"/>
    <hyperlink ref="BQ288" r:id="rId761" xr:uid="{00000000-0004-0000-0B00-0000F8020000}"/>
    <hyperlink ref="BQ278" r:id="rId762" xr:uid="{00000000-0004-0000-0B00-0000F9020000}"/>
    <hyperlink ref="BQ302" r:id="rId763" xr:uid="{00000000-0004-0000-0B00-0000FA020000}"/>
    <hyperlink ref="BQ304" r:id="rId764" xr:uid="{00000000-0004-0000-0B00-0000FB020000}"/>
    <hyperlink ref="BQ299" r:id="rId765" xr:uid="{00000000-0004-0000-0B00-0000FC020000}"/>
    <hyperlink ref="BQ308" r:id="rId766" xr:uid="{00000000-0004-0000-0B00-0000FD020000}"/>
    <hyperlink ref="BQ311" r:id="rId767" xr:uid="{00000000-0004-0000-0B00-0000FE020000}"/>
    <hyperlink ref="BQ305" r:id="rId768" xr:uid="{00000000-0004-0000-0B00-0000FF020000}"/>
    <hyperlink ref="BQ296" r:id="rId769" xr:uid="{00000000-0004-0000-0B00-000000030000}"/>
    <hyperlink ref="BQ297" r:id="rId770" xr:uid="{00000000-0004-0000-0B00-000001030000}"/>
    <hyperlink ref="BQ310" r:id="rId771" xr:uid="{00000000-0004-0000-0B00-000002030000}"/>
    <hyperlink ref="BQ309" r:id="rId772" xr:uid="{00000000-0004-0000-0B00-000003030000}"/>
    <hyperlink ref="BQ306" r:id="rId773" xr:uid="{00000000-0004-0000-0B00-000004030000}"/>
    <hyperlink ref="BQ301" r:id="rId774" xr:uid="{00000000-0004-0000-0B00-000005030000}"/>
    <hyperlink ref="BQ298" r:id="rId775" xr:uid="{00000000-0004-0000-0B00-000006030000}"/>
    <hyperlink ref="BQ312" r:id="rId776" xr:uid="{00000000-0004-0000-0B00-000007030000}"/>
    <hyperlink ref="BQ313" r:id="rId777" xr:uid="{00000000-0004-0000-0B00-000008030000}"/>
    <hyperlink ref="BQ282" r:id="rId778" xr:uid="{00000000-0004-0000-0B00-000009030000}"/>
    <hyperlink ref="C278" r:id="rId779" display="NO.055/LIT06/PPM-LIT/2025" xr:uid="{00000000-0004-0000-0B00-00000A030000}"/>
    <hyperlink ref="C275" r:id="rId780" display="NO.046/LIT06/PPM-LIT/2025" xr:uid="{00000000-0004-0000-0B00-00000B030000}"/>
    <hyperlink ref="C299" r:id="rId781" display="046/LIT06/PPM-LIT/2045" xr:uid="{00000000-0004-0000-0B00-00000C030000}"/>
    <hyperlink ref="C295" r:id="rId782" display="046/LIT06/PPM-LIT/2041" xr:uid="{00000000-0004-0000-0B00-00000D030000}"/>
    <hyperlink ref="C276" r:id="rId783" display="046/LIT06/PPM-LIT/2026" xr:uid="{00000000-0004-0000-0B00-00000E030000}"/>
    <hyperlink ref="C283" r:id="rId784" display="046/LIT06/PPM-LIT/2029" xr:uid="{00000000-0004-0000-0B00-00000F030000}"/>
    <hyperlink ref="C279" r:id="rId785" display="046/LIT06/PPM-LIT/2025" xr:uid="{00000000-0004-0000-0B00-000010030000}"/>
    <hyperlink ref="C280" r:id="rId786" display="046/LIT06/PPM-LIT/2026" xr:uid="{00000000-0004-0000-0B00-000011030000}"/>
    <hyperlink ref="C284" r:id="rId787" display="046/LIT06/PPM-LIT/2030" xr:uid="{00000000-0004-0000-0B00-000012030000}"/>
    <hyperlink ref="C285" r:id="rId788" display="046/LIT06/PPM-LIT/2031" xr:uid="{00000000-0004-0000-0B00-000013030000}"/>
    <hyperlink ref="C289" r:id="rId789" display="046/LIT06/PPM-LIT/2035" xr:uid="{00000000-0004-0000-0B00-000014030000}"/>
    <hyperlink ref="C286" r:id="rId790" display="046/LIT06/PPM-LIT/2032" xr:uid="{00000000-0004-0000-0B00-000015030000}"/>
    <hyperlink ref="C281" r:id="rId791" display="046/LIT06/PPM-LIT/2027" xr:uid="{00000000-0004-0000-0B00-000016030000}"/>
    <hyperlink ref="C288" r:id="rId792" display="046/LIT06/PPM-LIT/2034" xr:uid="{00000000-0004-0000-0B00-000017030000}"/>
    <hyperlink ref="C305" r:id="rId793" display="046/LIT06/PPM-LIT/2051" xr:uid="{00000000-0004-0000-0B00-000018030000}"/>
    <hyperlink ref="C298" r:id="rId794" display="217/LIT06/PPM-LIT/2044" xr:uid="{00000000-0004-0000-0B00-000019030000}"/>
    <hyperlink ref="C293" r:id="rId795" display="046/LIT06/PPM-LIT/2039" xr:uid="{00000000-0004-0000-0B00-00001A030000}"/>
    <hyperlink ref="C294" r:id="rId796" display="046/LIT06/PPM-LIT/2040" xr:uid="{00000000-0004-0000-0B00-00001B030000}"/>
    <hyperlink ref="C300" r:id="rId797" display="046/LIT06/PPM-LIT/2046" xr:uid="{00000000-0004-0000-0B00-00001C030000}"/>
    <hyperlink ref="C302" r:id="rId798" display="046/LIT06/PPM-LIT/2048" xr:uid="{00000000-0004-0000-0B00-00001D030000}"/>
    <hyperlink ref="C304" r:id="rId799" display="046/LIT06/PPM-LIT/2050" xr:uid="{00000000-0004-0000-0B00-00001E030000}"/>
    <hyperlink ref="C308" r:id="rId800" display="046/LIT06/PPM-LIT/2054" xr:uid="{00000000-0004-0000-0B00-00001F030000}"/>
    <hyperlink ref="C296" r:id="rId801" display="046/LIT06/PPM-LIT/2042" xr:uid="{00000000-0004-0000-0B00-000020030000}"/>
    <hyperlink ref="C297" r:id="rId802" display="046/LIT06/PPM-LIT/2043" xr:uid="{00000000-0004-0000-0B00-000021030000}"/>
    <hyperlink ref="C309" r:id="rId803" display="046/LIT06/PPM-LIT/2055" xr:uid="{00000000-0004-0000-0B00-000022030000}"/>
    <hyperlink ref="C310" r:id="rId804" display="046/LIT06/PPM-LIT/2056" xr:uid="{00000000-0004-0000-0B00-000023030000}"/>
    <hyperlink ref="C301" r:id="rId805" display="046/LIT06/PPM-LIT/2047" xr:uid="{00000000-0004-0000-0B00-000024030000}"/>
    <hyperlink ref="C292" r:id="rId806" display="046/LIT06/PPM-LIT/2038" xr:uid="{00000000-0004-0000-0B00-000025030000}"/>
    <hyperlink ref="C287" r:id="rId807" display="046/LIT06/PPM-LIT/2033" xr:uid="{00000000-0004-0000-0B00-000026030000}"/>
    <hyperlink ref="C307" r:id="rId808" display="259/LIT06/PPM-LIT/2050" xr:uid="{00000000-0004-0000-0B00-000027030000}"/>
    <hyperlink ref="C282" r:id="rId809" display="133/LIT06/PPM-LIT/2027" xr:uid="{00000000-0004-0000-0B00-000028030000}"/>
    <hyperlink ref="C306" r:id="rId810" display="172/LIT06/PPM-LIT/2052" xr:uid="{00000000-0004-0000-0B00-000029030000}"/>
    <hyperlink ref="C303" r:id="rId811" display="257/LIT06/PPM-LIT/2049" xr:uid="{00000000-0004-0000-0B00-00002A030000}"/>
  </hyperlinks>
  <pageMargins left="0.7" right="0.7" top="0.75" bottom="0.75" header="0.3" footer="0.3"/>
  <pageSetup paperSize="9" orientation="portrait" r:id="rId812"/>
  <legacyDrawing r:id="rId813"/>
  <tableParts count="1">
    <tablePart r:id="rId8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CW206"/>
  <sheetViews>
    <sheetView topLeftCell="F1" workbookViewId="0">
      <selection activeCell="CS11" sqref="CS11"/>
    </sheetView>
  </sheetViews>
  <sheetFormatPr defaultColWidth="9.109375" defaultRowHeight="14.4"/>
  <cols>
    <col min="1" max="1" width="9.33203125" customWidth="1"/>
    <col min="2" max="2" width="10.88671875" style="42" hidden="1" customWidth="1"/>
    <col min="3" max="3" width="14.6640625" style="545" hidden="1" customWidth="1"/>
    <col min="4" max="4" width="45.6640625" customWidth="1"/>
    <col min="5" max="5" width="21.44140625" customWidth="1"/>
    <col min="6" max="6" width="12.44140625" customWidth="1"/>
    <col min="7" max="7" width="14.88671875" hidden="1" customWidth="1"/>
    <col min="8" max="8" width="13.88671875" hidden="1" customWidth="1"/>
    <col min="9" max="9" width="26.109375" hidden="1" customWidth="1"/>
    <col min="10" max="10" width="17.33203125" style="734" hidden="1" customWidth="1"/>
    <col min="11" max="11" width="21" style="734" hidden="1" customWidth="1"/>
    <col min="12" max="12" width="19.33203125" hidden="1" customWidth="1"/>
    <col min="13" max="13" width="14.88671875" style="7" hidden="1" customWidth="1"/>
    <col min="14" max="14" width="13.109375" hidden="1" customWidth="1"/>
    <col min="15" max="15" width="12.109375" hidden="1" customWidth="1"/>
    <col min="16" max="16" width="11.6640625" hidden="1" customWidth="1"/>
    <col min="17" max="17" width="15.88671875" style="1028" bestFit="1" customWidth="1"/>
    <col min="18" max="18" width="8.6640625" hidden="1" customWidth="1"/>
    <col min="19" max="19" width="17.5546875" style="42" hidden="1" customWidth="1"/>
    <col min="20" max="20" width="12.109375" hidden="1" customWidth="1"/>
    <col min="21" max="21" width="14.44140625" hidden="1" customWidth="1"/>
    <col min="22" max="22" width="20" hidden="1" customWidth="1"/>
    <col min="23" max="23" width="13" hidden="1" customWidth="1"/>
    <col min="24" max="24" width="14.5546875" hidden="1" customWidth="1"/>
    <col min="25" max="25" width="11" hidden="1" customWidth="1"/>
    <col min="26" max="26" width="16" hidden="1" customWidth="1"/>
    <col min="27" max="27" width="16.88671875" hidden="1" customWidth="1"/>
    <col min="28" max="28" width="14.44140625" hidden="1" customWidth="1"/>
    <col min="29" max="29" width="25" hidden="1" customWidth="1"/>
    <col min="30" max="30" width="17" hidden="1" customWidth="1"/>
    <col min="31" max="31" width="20" hidden="1" customWidth="1"/>
    <col min="32" max="32" width="12.44140625" hidden="1" customWidth="1"/>
    <col min="33" max="33" width="14.5546875" hidden="1" customWidth="1"/>
    <col min="34" max="34" width="16.88671875" hidden="1" customWidth="1"/>
    <col min="35" max="35" width="14.44140625" hidden="1" customWidth="1"/>
    <col min="36" max="36" width="23.88671875" hidden="1" customWidth="1"/>
    <col min="37" max="37" width="17" hidden="1" customWidth="1"/>
    <col min="38" max="38" width="20" hidden="1" customWidth="1"/>
    <col min="39" max="39" width="15.109375" hidden="1" customWidth="1"/>
    <col min="40" max="40" width="14.5546875" hidden="1" customWidth="1"/>
    <col min="41" max="41" width="19.44140625" hidden="1" customWidth="1"/>
    <col min="42" max="42" width="14.88671875" hidden="1" customWidth="1"/>
    <col min="43" max="43" width="24.6640625" hidden="1" customWidth="1"/>
    <col min="44" max="44" width="23" hidden="1" customWidth="1"/>
    <col min="45" max="45" width="25.109375" hidden="1" customWidth="1"/>
    <col min="46" max="46" width="21.6640625" hidden="1" customWidth="1"/>
    <col min="47" max="47" width="15.33203125" hidden="1" customWidth="1"/>
    <col min="48" max="48" width="12.5546875" hidden="1" customWidth="1"/>
    <col min="49" max="49" width="18" hidden="1" customWidth="1"/>
    <col min="50" max="50" width="22.44140625" hidden="1" customWidth="1"/>
    <col min="51" max="51" width="13.44140625" hidden="1" customWidth="1"/>
    <col min="52" max="52" width="19.44140625" hidden="1" customWidth="1"/>
    <col min="53" max="53" width="12.109375" hidden="1" customWidth="1"/>
    <col min="54" max="54" width="7" hidden="1" customWidth="1"/>
    <col min="55" max="55" width="8.6640625" hidden="1" customWidth="1"/>
    <col min="56" max="56" width="20" hidden="1" customWidth="1"/>
    <col min="57" max="57" width="18.109375" hidden="1" customWidth="1"/>
    <col min="58" max="58" width="18.109375" style="555" hidden="1" customWidth="1"/>
    <col min="59" max="59" width="20.88671875" hidden="1" customWidth="1"/>
    <col min="60" max="60" width="14.44140625" hidden="1" customWidth="1"/>
    <col min="61" max="61" width="15.88671875" hidden="1" customWidth="1"/>
    <col min="62" max="62" width="8.6640625" hidden="1" customWidth="1"/>
    <col min="63" max="63" width="20" hidden="1" customWidth="1"/>
    <col min="64" max="64" width="18.5546875" hidden="1" customWidth="1"/>
    <col min="65" max="65" width="16.6640625" hidden="1" customWidth="1"/>
    <col min="66" max="66" width="20.88671875" hidden="1" customWidth="1"/>
    <col min="67" max="67" width="14.44140625" hidden="1" customWidth="1"/>
    <col min="68" max="68" width="15.88671875" hidden="1" customWidth="1"/>
    <col min="69" max="69" width="5.5546875" hidden="1" customWidth="1"/>
    <col min="70" max="71" width="12.44140625" hidden="1" customWidth="1"/>
    <col min="72" max="72" width="17.6640625" hidden="1" customWidth="1"/>
    <col min="73" max="73" width="13.33203125" hidden="1" customWidth="1"/>
    <col min="74" max="74" width="17.109375" hidden="1" customWidth="1"/>
    <col min="75" max="75" width="13.109375" hidden="1" customWidth="1"/>
    <col min="76" max="76" width="20.33203125" hidden="1" customWidth="1"/>
    <col min="77" max="77" width="12" hidden="1" customWidth="1"/>
    <col min="78" max="78" width="12.5546875" hidden="1" customWidth="1"/>
    <col min="79" max="79" width="15.109375" hidden="1" customWidth="1"/>
    <col min="80" max="80" width="14.44140625" hidden="1" customWidth="1"/>
    <col min="81" max="81" width="19.88671875" hidden="1" customWidth="1"/>
    <col min="82" max="82" width="33.44140625" hidden="1" customWidth="1"/>
    <col min="83" max="83" width="17.109375" hidden="1" customWidth="1"/>
    <col min="84" max="84" width="11.44140625" hidden="1" customWidth="1"/>
    <col min="85" max="85" width="10.44140625" hidden="1" customWidth="1"/>
    <col min="86" max="87" width="11.109375" hidden="1" customWidth="1"/>
    <col min="88" max="88" width="26.6640625" hidden="1" customWidth="1"/>
    <col min="89" max="89" width="14.5546875" hidden="1" customWidth="1"/>
    <col min="90" max="90" width="15.109375" hidden="1" customWidth="1"/>
    <col min="91" max="91" width="12.88671875" hidden="1" customWidth="1"/>
    <col min="92" max="92" width="19" hidden="1" customWidth="1"/>
    <col min="93" max="93" width="23.44140625" hidden="1" customWidth="1"/>
    <col min="97" max="97" width="45.33203125" customWidth="1"/>
    <col min="98" max="98" width="20.44140625" customWidth="1"/>
    <col min="99" max="99" width="14.33203125" customWidth="1"/>
    <col min="100" max="100" width="32" bestFit="1" customWidth="1"/>
    <col min="101" max="101" width="21" bestFit="1" customWidth="1"/>
    <col min="102" max="102" width="20.6640625" bestFit="1" customWidth="1"/>
  </cols>
  <sheetData>
    <row r="1" spans="1:101" ht="36">
      <c r="A1" s="764" t="s">
        <v>153</v>
      </c>
      <c r="B1" s="765" t="s">
        <v>3600</v>
      </c>
      <c r="C1" s="765" t="s">
        <v>3601</v>
      </c>
      <c r="D1" s="766" t="s">
        <v>3602</v>
      </c>
      <c r="E1" s="766" t="s">
        <v>476</v>
      </c>
      <c r="F1" s="766" t="s">
        <v>2</v>
      </c>
      <c r="G1" s="766" t="s">
        <v>507</v>
      </c>
      <c r="H1" s="766" t="s">
        <v>3603</v>
      </c>
      <c r="I1" s="766" t="s">
        <v>3604</v>
      </c>
      <c r="J1" s="767" t="s">
        <v>5337</v>
      </c>
      <c r="K1" s="768" t="s">
        <v>3605</v>
      </c>
      <c r="L1" s="766" t="s">
        <v>3606</v>
      </c>
      <c r="M1" s="766" t="s">
        <v>3607</v>
      </c>
      <c r="N1" s="766" t="s">
        <v>3608</v>
      </c>
      <c r="O1" s="766" t="s">
        <v>0</v>
      </c>
      <c r="P1" s="766" t="s">
        <v>3609</v>
      </c>
      <c r="Q1" s="766" t="s">
        <v>8</v>
      </c>
      <c r="R1" s="769" t="s">
        <v>3610</v>
      </c>
      <c r="S1" s="769" t="s">
        <v>3611</v>
      </c>
      <c r="T1" s="769" t="s">
        <v>3612</v>
      </c>
      <c r="U1" s="770" t="s">
        <v>3613</v>
      </c>
      <c r="V1" s="771" t="s">
        <v>528</v>
      </c>
      <c r="W1" s="771" t="s">
        <v>3628</v>
      </c>
      <c r="X1" s="771" t="s">
        <v>3629</v>
      </c>
      <c r="Y1" s="771" t="s">
        <v>5338</v>
      </c>
      <c r="Z1" s="771" t="s">
        <v>5339</v>
      </c>
      <c r="AA1" s="769" t="s">
        <v>3621</v>
      </c>
      <c r="AB1" s="769" t="s">
        <v>3622</v>
      </c>
      <c r="AC1" s="769" t="s">
        <v>5340</v>
      </c>
      <c r="AD1" s="770" t="s">
        <v>5341</v>
      </c>
      <c r="AE1" s="771" t="s">
        <v>530</v>
      </c>
      <c r="AF1" s="771" t="s">
        <v>3637</v>
      </c>
      <c r="AG1" s="771" t="s">
        <v>3638</v>
      </c>
      <c r="AH1" s="769" t="s">
        <v>3630</v>
      </c>
      <c r="AI1" s="769" t="s">
        <v>3631</v>
      </c>
      <c r="AJ1" s="769" t="s">
        <v>5342</v>
      </c>
      <c r="AK1" s="770" t="s">
        <v>5343</v>
      </c>
      <c r="AL1" s="771" t="s">
        <v>3365</v>
      </c>
      <c r="AM1" s="771" t="s">
        <v>5344</v>
      </c>
      <c r="AN1" s="771" t="s">
        <v>5345</v>
      </c>
      <c r="AO1" s="769" t="s">
        <v>3639</v>
      </c>
      <c r="AP1" s="769" t="s">
        <v>3640</v>
      </c>
      <c r="AQ1" s="769" t="s">
        <v>5346</v>
      </c>
      <c r="AR1" s="770" t="s">
        <v>5347</v>
      </c>
      <c r="AS1" s="771" t="s">
        <v>5348</v>
      </c>
      <c r="AT1" s="771" t="s">
        <v>5349</v>
      </c>
      <c r="AU1" s="771" t="s">
        <v>5350</v>
      </c>
      <c r="AV1" s="769" t="s">
        <v>3647</v>
      </c>
      <c r="AW1" s="769" t="s">
        <v>3648</v>
      </c>
      <c r="AX1" s="769" t="s">
        <v>3649</v>
      </c>
      <c r="AY1" s="770" t="s">
        <v>5351</v>
      </c>
      <c r="AZ1" s="771" t="s">
        <v>5352</v>
      </c>
      <c r="BA1" s="771" t="s">
        <v>5353</v>
      </c>
      <c r="BB1" s="771" t="s">
        <v>5354</v>
      </c>
      <c r="BC1" s="769" t="s">
        <v>3655</v>
      </c>
      <c r="BD1" s="769" t="s">
        <v>3656</v>
      </c>
      <c r="BE1" s="769" t="s">
        <v>3657</v>
      </c>
      <c r="BF1" s="770" t="s">
        <v>5355</v>
      </c>
      <c r="BG1" s="771" t="s">
        <v>545</v>
      </c>
      <c r="BH1" s="771" t="s">
        <v>5356</v>
      </c>
      <c r="BI1" s="771" t="s">
        <v>5357</v>
      </c>
      <c r="BJ1" s="769" t="s">
        <v>5358</v>
      </c>
      <c r="BK1" s="769" t="s">
        <v>5359</v>
      </c>
      <c r="BL1" s="769" t="s">
        <v>5360</v>
      </c>
      <c r="BM1" s="770" t="s">
        <v>5361</v>
      </c>
      <c r="BN1" s="771" t="s">
        <v>5362</v>
      </c>
      <c r="BO1" s="771" t="s">
        <v>5363</v>
      </c>
      <c r="BP1" s="771" t="s">
        <v>5364</v>
      </c>
      <c r="BQ1" s="816" t="s">
        <v>480</v>
      </c>
      <c r="BR1" s="772" t="s">
        <v>3661</v>
      </c>
      <c r="BS1" s="772" t="s">
        <v>3662</v>
      </c>
      <c r="BT1" s="773" t="s">
        <v>5365</v>
      </c>
      <c r="BU1" s="773" t="s">
        <v>3664</v>
      </c>
      <c r="BV1" s="773" t="s">
        <v>3665</v>
      </c>
      <c r="BW1" s="773" t="s">
        <v>3666</v>
      </c>
      <c r="BX1" s="773" t="s">
        <v>3667</v>
      </c>
      <c r="BY1" s="773" t="s">
        <v>3668</v>
      </c>
      <c r="BZ1" s="773" t="s">
        <v>3669</v>
      </c>
      <c r="CA1" s="773" t="s">
        <v>3670</v>
      </c>
      <c r="CB1" s="773" t="s">
        <v>3671</v>
      </c>
      <c r="CC1" s="773" t="s">
        <v>3672</v>
      </c>
      <c r="CD1" s="773" t="s">
        <v>3673</v>
      </c>
      <c r="CE1" s="773" t="s">
        <v>3674</v>
      </c>
      <c r="CF1" s="773" t="s">
        <v>3675</v>
      </c>
      <c r="CG1" s="773" t="s">
        <v>3676</v>
      </c>
      <c r="CH1" s="773" t="s">
        <v>5366</v>
      </c>
      <c r="CI1" s="773" t="s">
        <v>5367</v>
      </c>
      <c r="CJ1" s="774" t="s">
        <v>5368</v>
      </c>
      <c r="CK1" s="775" t="s">
        <v>5369</v>
      </c>
      <c r="CL1" s="776" t="s">
        <v>5370</v>
      </c>
      <c r="CM1" s="777" t="s">
        <v>5371</v>
      </c>
      <c r="CN1" s="778" t="s">
        <v>3678</v>
      </c>
      <c r="CO1" s="777" t="s">
        <v>3679</v>
      </c>
      <c r="CP1" s="3"/>
      <c r="CQ1" s="3"/>
      <c r="CR1" s="1309" t="s">
        <v>153</v>
      </c>
      <c r="CS1" s="1309" t="s">
        <v>5372</v>
      </c>
      <c r="CT1" s="1309" t="s">
        <v>5373</v>
      </c>
    </row>
    <row r="2" spans="1:101" ht="28.8">
      <c r="A2" s="241">
        <v>1</v>
      </c>
      <c r="B2" s="22" t="s">
        <v>5374</v>
      </c>
      <c r="C2" s="24" t="s">
        <v>1230</v>
      </c>
      <c r="D2" s="21" t="s">
        <v>5375</v>
      </c>
      <c r="E2" s="20" t="s">
        <v>5376</v>
      </c>
      <c r="F2" s="20">
        <v>2020</v>
      </c>
      <c r="G2" s="20"/>
      <c r="H2" s="20"/>
      <c r="I2" s="22"/>
      <c r="J2" s="626"/>
      <c r="K2" s="718">
        <v>6500000</v>
      </c>
      <c r="L2" s="22"/>
      <c r="M2" s="20"/>
      <c r="N2" s="30"/>
      <c r="O2" s="21" t="s">
        <v>9</v>
      </c>
      <c r="P2" s="20"/>
      <c r="Q2" s="22" t="s">
        <v>5377</v>
      </c>
      <c r="R2" s="20">
        <v>6680685</v>
      </c>
      <c r="S2" s="30" t="s">
        <v>28</v>
      </c>
      <c r="T2" s="23" t="s">
        <v>1232</v>
      </c>
      <c r="U2" s="352">
        <f>K2/3</f>
        <v>2166666.6666666665</v>
      </c>
      <c r="V2" s="22" t="s">
        <v>176</v>
      </c>
      <c r="W2" s="22" t="s">
        <v>3694</v>
      </c>
      <c r="X2" s="22" t="s">
        <v>3687</v>
      </c>
      <c r="Y2" s="10">
        <v>8140</v>
      </c>
      <c r="Z2" s="353" t="s">
        <v>3760</v>
      </c>
      <c r="AA2" s="10">
        <v>6680708</v>
      </c>
      <c r="AB2" s="12" t="s">
        <v>2724</v>
      </c>
      <c r="AC2" s="8" t="s">
        <v>5378</v>
      </c>
      <c r="AD2" s="354">
        <f>U2</f>
        <v>2166666.6666666665</v>
      </c>
      <c r="AE2" s="22" t="s">
        <v>176</v>
      </c>
      <c r="AF2" s="22" t="s">
        <v>3694</v>
      </c>
      <c r="AG2" s="22" t="s">
        <v>3687</v>
      </c>
      <c r="AH2" s="20">
        <v>6680612</v>
      </c>
      <c r="AI2" s="23" t="s">
        <v>1248</v>
      </c>
      <c r="AJ2" s="8" t="s">
        <v>26</v>
      </c>
      <c r="AK2" s="354">
        <f>U2</f>
        <v>2166666.6666666665</v>
      </c>
      <c r="AL2" s="22" t="s">
        <v>176</v>
      </c>
      <c r="AM2" s="22" t="s">
        <v>3694</v>
      </c>
      <c r="AN2" s="22" t="s">
        <v>3687</v>
      </c>
      <c r="AO2" s="26"/>
      <c r="AP2" s="26"/>
      <c r="AQ2" s="22"/>
      <c r="AR2" s="355"/>
      <c r="AS2" s="26"/>
      <c r="AT2" s="26"/>
      <c r="AU2" s="26"/>
      <c r="AV2" s="26"/>
      <c r="AW2" s="26"/>
      <c r="AX2" s="26"/>
      <c r="AY2" s="355"/>
      <c r="AZ2" s="26"/>
      <c r="BA2" s="26"/>
      <c r="BB2" s="26"/>
      <c r="BC2" s="26"/>
      <c r="BD2" s="26"/>
      <c r="BE2" s="26"/>
      <c r="BF2" s="355"/>
      <c r="BG2" s="26"/>
      <c r="BH2" s="26"/>
      <c r="BI2" s="26"/>
      <c r="BJ2" s="26"/>
      <c r="BK2" s="26"/>
      <c r="BL2" s="26"/>
      <c r="BM2" s="355"/>
      <c r="BN2" s="26"/>
      <c r="BO2" s="26"/>
      <c r="BP2" s="26"/>
      <c r="BQ2" s="26"/>
      <c r="BR2" s="287" t="s">
        <v>3661</v>
      </c>
      <c r="BS2" s="287" t="s">
        <v>3662</v>
      </c>
      <c r="BT2" s="22"/>
      <c r="BU2" s="21"/>
      <c r="BV2" s="22"/>
      <c r="BW2" s="21"/>
      <c r="BX2" s="22"/>
      <c r="BY2" s="21"/>
      <c r="BZ2" s="26"/>
      <c r="CA2" s="26"/>
      <c r="CB2" s="26"/>
      <c r="CC2" s="26"/>
      <c r="CD2" s="26"/>
      <c r="CE2" s="26"/>
      <c r="CF2" s="26"/>
      <c r="CG2" s="26"/>
      <c r="CH2" s="26"/>
      <c r="CI2" s="26"/>
      <c r="CJ2" s="26"/>
      <c r="CK2" s="26"/>
      <c r="CL2" s="505"/>
      <c r="CM2" s="506"/>
      <c r="CN2" s="26"/>
      <c r="CO2" s="26"/>
      <c r="CR2" s="5">
        <v>1</v>
      </c>
      <c r="CS2" s="195" t="s">
        <v>5379</v>
      </c>
      <c r="CT2" s="7">
        <f>CW4+CW9</f>
        <v>4</v>
      </c>
    </row>
    <row r="3" spans="1:101" ht="28.8">
      <c r="A3" s="241">
        <v>2</v>
      </c>
      <c r="B3" s="22" t="s">
        <v>5374</v>
      </c>
      <c r="C3" s="24" t="s">
        <v>1230</v>
      </c>
      <c r="D3" s="21" t="s">
        <v>5380</v>
      </c>
      <c r="E3" s="20" t="s">
        <v>5376</v>
      </c>
      <c r="F3" s="20">
        <v>2020</v>
      </c>
      <c r="G3" s="20"/>
      <c r="H3" s="20"/>
      <c r="I3" s="22"/>
      <c r="J3" s="626"/>
      <c r="K3" s="718">
        <v>6500000</v>
      </c>
      <c r="L3" s="22"/>
      <c r="M3" s="20" t="s">
        <v>1230</v>
      </c>
      <c r="N3" s="30"/>
      <c r="O3" s="21" t="s">
        <v>9</v>
      </c>
      <c r="P3" s="20"/>
      <c r="Q3" s="22" t="s">
        <v>5377</v>
      </c>
      <c r="R3" s="20">
        <v>6680683</v>
      </c>
      <c r="S3" s="30" t="s">
        <v>17</v>
      </c>
      <c r="T3" s="23" t="s">
        <v>2742</v>
      </c>
      <c r="U3" s="352">
        <f>K3/3</f>
        <v>2166666.6666666665</v>
      </c>
      <c r="V3" s="22" t="s">
        <v>217</v>
      </c>
      <c r="W3" s="22" t="s">
        <v>3688</v>
      </c>
      <c r="X3" s="22" t="s">
        <v>3687</v>
      </c>
      <c r="Y3" s="10">
        <v>8140</v>
      </c>
      <c r="Z3" s="353" t="s">
        <v>3760</v>
      </c>
      <c r="AA3" s="10">
        <v>6680678</v>
      </c>
      <c r="AB3" s="12" t="s">
        <v>2013</v>
      </c>
      <c r="AC3" s="8" t="s">
        <v>21</v>
      </c>
      <c r="AD3" s="354">
        <f>U3</f>
        <v>2166666.6666666665</v>
      </c>
      <c r="AE3" s="22" t="s">
        <v>169</v>
      </c>
      <c r="AF3" s="22" t="s">
        <v>3694</v>
      </c>
      <c r="AG3" s="22" t="s">
        <v>3687</v>
      </c>
      <c r="AH3" s="10">
        <v>6680633</v>
      </c>
      <c r="AI3" s="356" t="s">
        <v>3791</v>
      </c>
      <c r="AJ3" s="8" t="s">
        <v>25</v>
      </c>
      <c r="AK3" s="354">
        <f>U3</f>
        <v>2166666.6666666665</v>
      </c>
      <c r="AL3" s="22" t="s">
        <v>179</v>
      </c>
      <c r="AM3" s="22" t="s">
        <v>3688</v>
      </c>
      <c r="AN3" s="22" t="s">
        <v>3687</v>
      </c>
      <c r="AO3" s="26"/>
      <c r="AP3" s="26"/>
      <c r="AQ3" s="22"/>
      <c r="AR3" s="355"/>
      <c r="AS3" s="26"/>
      <c r="AT3" s="26"/>
      <c r="AU3" s="26"/>
      <c r="AV3" s="26"/>
      <c r="AW3" s="26"/>
      <c r="AX3" s="26"/>
      <c r="AY3" s="355"/>
      <c r="AZ3" s="26"/>
      <c r="BA3" s="26"/>
      <c r="BB3" s="26"/>
      <c r="BC3" s="26"/>
      <c r="BD3" s="26"/>
      <c r="BE3" s="26"/>
      <c r="BF3" s="355"/>
      <c r="BG3" s="26"/>
      <c r="BH3" s="26"/>
      <c r="BI3" s="26"/>
      <c r="BJ3" s="26"/>
      <c r="BK3" s="26"/>
      <c r="BL3" s="26"/>
      <c r="BM3" s="355"/>
      <c r="BN3" s="26"/>
      <c r="BO3" s="26"/>
      <c r="BP3" s="26"/>
      <c r="BQ3" s="26"/>
      <c r="BR3" s="287" t="s">
        <v>3661</v>
      </c>
      <c r="BS3" s="287" t="s">
        <v>3662</v>
      </c>
      <c r="BT3" s="22"/>
      <c r="BU3" s="21"/>
      <c r="BV3" s="22"/>
      <c r="BW3" s="21"/>
      <c r="BX3" s="22"/>
      <c r="BY3" s="21"/>
      <c r="BZ3" s="26"/>
      <c r="CA3" s="26"/>
      <c r="CB3" s="26"/>
      <c r="CC3" s="26"/>
      <c r="CD3" s="26"/>
      <c r="CE3" s="26"/>
      <c r="CF3" s="26"/>
      <c r="CG3" s="26"/>
      <c r="CH3" s="26"/>
      <c r="CI3" s="26"/>
      <c r="CJ3" s="26"/>
      <c r="CK3" s="26"/>
      <c r="CL3" s="505"/>
      <c r="CM3" s="506"/>
      <c r="CN3" s="26"/>
      <c r="CO3" s="26"/>
      <c r="CR3" s="5">
        <v>2</v>
      </c>
      <c r="CS3" s="205" t="s">
        <v>5381</v>
      </c>
      <c r="CT3" s="7">
        <f>CW6+CW7+CW8</f>
        <v>17</v>
      </c>
      <c r="CV3" s="86" t="s">
        <v>8</v>
      </c>
      <c r="CW3" t="s">
        <v>5382</v>
      </c>
    </row>
    <row r="4" spans="1:101" ht="28.8">
      <c r="A4" s="241">
        <v>3</v>
      </c>
      <c r="B4" s="24"/>
      <c r="C4" s="24" t="s">
        <v>1230</v>
      </c>
      <c r="D4" s="349" t="s">
        <v>5383</v>
      </c>
      <c r="E4" s="20" t="s">
        <v>5</v>
      </c>
      <c r="F4" s="20">
        <v>2020</v>
      </c>
      <c r="G4" s="20">
        <v>2020</v>
      </c>
      <c r="H4" s="20">
        <v>4</v>
      </c>
      <c r="I4" s="22" t="s">
        <v>5384</v>
      </c>
      <c r="J4" s="626"/>
      <c r="K4" s="718">
        <v>4475000</v>
      </c>
      <c r="L4" s="22"/>
      <c r="M4" s="20" t="s">
        <v>1230</v>
      </c>
      <c r="N4" s="30"/>
      <c r="O4" s="21" t="s">
        <v>9</v>
      </c>
      <c r="P4" s="20"/>
      <c r="Q4" s="22" t="s">
        <v>5377</v>
      </c>
      <c r="R4" s="20">
        <v>6681032</v>
      </c>
      <c r="S4" s="30" t="s">
        <v>75</v>
      </c>
      <c r="T4" s="20">
        <v>715039004</v>
      </c>
      <c r="U4" s="352">
        <f>K4/2</f>
        <v>2237500</v>
      </c>
      <c r="V4" s="22" t="s">
        <v>217</v>
      </c>
      <c r="W4" s="22" t="s">
        <v>3688</v>
      </c>
      <c r="X4" s="22" t="s">
        <v>3687</v>
      </c>
      <c r="Y4" s="10">
        <v>8140</v>
      </c>
      <c r="Z4" s="353" t="s">
        <v>3760</v>
      </c>
      <c r="AA4" s="10">
        <v>6680625</v>
      </c>
      <c r="AB4" s="12" t="s">
        <v>2070</v>
      </c>
      <c r="AC4" s="8" t="s">
        <v>30</v>
      </c>
      <c r="AD4" s="354">
        <f>K4/2</f>
        <v>2237500</v>
      </c>
      <c r="AE4" s="22" t="s">
        <v>172</v>
      </c>
      <c r="AF4" s="22" t="s">
        <v>3694</v>
      </c>
      <c r="AG4" s="22" t="s">
        <v>3687</v>
      </c>
      <c r="AH4" s="10"/>
      <c r="AI4" s="357"/>
      <c r="AJ4" s="8"/>
      <c r="AK4" s="354"/>
      <c r="AL4" s="22"/>
      <c r="AM4" s="22"/>
      <c r="AN4" s="26"/>
      <c r="AO4" s="26"/>
      <c r="AP4" s="26"/>
      <c r="AQ4" s="22"/>
      <c r="AR4" s="355"/>
      <c r="AS4" s="26"/>
      <c r="AT4" s="26"/>
      <c r="AU4" s="26"/>
      <c r="AV4" s="26"/>
      <c r="AW4" s="26"/>
      <c r="AX4" s="26"/>
      <c r="AY4" s="355"/>
      <c r="AZ4" s="26"/>
      <c r="BA4" s="26"/>
      <c r="BB4" s="26"/>
      <c r="BC4" s="26"/>
      <c r="BD4" s="26"/>
      <c r="BE4" s="26"/>
      <c r="BF4" s="355"/>
      <c r="BG4" s="26"/>
      <c r="BH4" s="26"/>
      <c r="BI4" s="26"/>
      <c r="BJ4" s="26"/>
      <c r="BK4" s="26"/>
      <c r="BL4" s="26"/>
      <c r="BM4" s="355"/>
      <c r="BN4" s="26"/>
      <c r="BO4" s="26"/>
      <c r="BP4" s="26"/>
      <c r="BQ4" s="26"/>
      <c r="BR4" s="287" t="s">
        <v>3661</v>
      </c>
      <c r="BS4" s="287" t="s">
        <v>3662</v>
      </c>
      <c r="BT4" s="22"/>
      <c r="BU4" s="21"/>
      <c r="BV4" s="22"/>
      <c r="BW4" s="21"/>
      <c r="BX4" s="22"/>
      <c r="BY4" s="21"/>
      <c r="BZ4" s="26"/>
      <c r="CA4" s="26"/>
      <c r="CB4" s="26"/>
      <c r="CC4" s="26"/>
      <c r="CD4" s="26"/>
      <c r="CE4" s="26"/>
      <c r="CF4" s="26"/>
      <c r="CG4" s="26"/>
      <c r="CH4" s="26"/>
      <c r="CI4" s="26"/>
      <c r="CJ4" s="26"/>
      <c r="CK4" s="26"/>
      <c r="CL4" s="505"/>
      <c r="CM4" s="506"/>
      <c r="CN4" s="26"/>
      <c r="CO4" s="26"/>
      <c r="CR4" s="5">
        <v>3</v>
      </c>
      <c r="CS4" s="195" t="s">
        <v>5385</v>
      </c>
      <c r="CT4" s="7">
        <v>0</v>
      </c>
      <c r="CV4" t="s">
        <v>5386</v>
      </c>
      <c r="CW4">
        <v>3</v>
      </c>
    </row>
    <row r="5" spans="1:101" ht="36">
      <c r="A5" s="241">
        <v>5</v>
      </c>
      <c r="B5" s="24"/>
      <c r="C5" s="24" t="s">
        <v>1230</v>
      </c>
      <c r="D5" s="349" t="s">
        <v>5387</v>
      </c>
      <c r="E5" s="20" t="s">
        <v>5</v>
      </c>
      <c r="F5" s="20">
        <v>2020</v>
      </c>
      <c r="G5" s="20">
        <v>2020</v>
      </c>
      <c r="H5" s="20"/>
      <c r="I5" s="22"/>
      <c r="J5" s="626"/>
      <c r="K5" s="718">
        <v>4000000</v>
      </c>
      <c r="L5" s="22"/>
      <c r="M5" s="20" t="s">
        <v>1230</v>
      </c>
      <c r="N5" s="30"/>
      <c r="O5" s="21" t="s">
        <v>9</v>
      </c>
      <c r="P5" s="20"/>
      <c r="Q5" s="22" t="s">
        <v>5377</v>
      </c>
      <c r="R5" s="20">
        <v>6681032</v>
      </c>
      <c r="S5" s="30" t="s">
        <v>75</v>
      </c>
      <c r="T5" s="20">
        <v>715039004</v>
      </c>
      <c r="U5" s="352">
        <f>K5/5</f>
        <v>800000</v>
      </c>
      <c r="V5" s="22" t="s">
        <v>217</v>
      </c>
      <c r="W5" s="22" t="s">
        <v>3688</v>
      </c>
      <c r="X5" s="22" t="s">
        <v>3687</v>
      </c>
      <c r="Y5" s="10">
        <v>8140</v>
      </c>
      <c r="Z5" s="353" t="s">
        <v>3760</v>
      </c>
      <c r="AA5" s="10">
        <v>259781</v>
      </c>
      <c r="AB5" s="12" t="s">
        <v>1270</v>
      </c>
      <c r="AC5" s="8" t="s">
        <v>33</v>
      </c>
      <c r="AD5" s="354">
        <f>U5</f>
        <v>800000</v>
      </c>
      <c r="AE5" s="22" t="s">
        <v>3486</v>
      </c>
      <c r="AF5" s="22" t="s">
        <v>3688</v>
      </c>
      <c r="AG5" s="22" t="s">
        <v>3687</v>
      </c>
      <c r="AH5" s="10">
        <v>6680634</v>
      </c>
      <c r="AI5" s="12" t="s">
        <v>1277</v>
      </c>
      <c r="AJ5" s="8" t="s">
        <v>55</v>
      </c>
      <c r="AK5" s="354">
        <f>U5</f>
        <v>800000</v>
      </c>
      <c r="AL5" s="22" t="s">
        <v>217</v>
      </c>
      <c r="AM5" s="22" t="s">
        <v>3688</v>
      </c>
      <c r="AN5" s="22" t="s">
        <v>3687</v>
      </c>
      <c r="AO5" s="10">
        <v>6680643</v>
      </c>
      <c r="AP5" s="12" t="s">
        <v>1305</v>
      </c>
      <c r="AQ5" s="22" t="s">
        <v>15</v>
      </c>
      <c r="AR5" s="109">
        <f>U5</f>
        <v>800000</v>
      </c>
      <c r="AS5" s="26" t="s">
        <v>269</v>
      </c>
      <c r="AT5" s="26" t="s">
        <v>3694</v>
      </c>
      <c r="AU5" s="22" t="s">
        <v>3687</v>
      </c>
      <c r="AV5" s="26">
        <v>6724784</v>
      </c>
      <c r="AW5" s="26">
        <v>722119101</v>
      </c>
      <c r="AX5" s="26" t="s">
        <v>3359</v>
      </c>
      <c r="AY5" s="109">
        <f>U5</f>
        <v>800000</v>
      </c>
      <c r="AZ5" s="26" t="s">
        <v>172</v>
      </c>
      <c r="BA5" s="26" t="s">
        <v>3694</v>
      </c>
      <c r="BB5" s="22" t="s">
        <v>3687</v>
      </c>
      <c r="BC5" s="26"/>
      <c r="BD5" s="26"/>
      <c r="BE5" s="26"/>
      <c r="BF5" s="355"/>
      <c r="BG5" s="26"/>
      <c r="BH5" s="26"/>
      <c r="BI5" s="26"/>
      <c r="BJ5" s="26"/>
      <c r="BK5" s="26"/>
      <c r="BL5" s="26"/>
      <c r="BM5" s="109"/>
      <c r="BN5" s="26"/>
      <c r="BO5" s="26"/>
      <c r="BP5" s="26"/>
      <c r="BQ5" s="26"/>
      <c r="BR5" s="287" t="s">
        <v>3661</v>
      </c>
      <c r="BS5" s="287" t="s">
        <v>3662</v>
      </c>
      <c r="BT5" s="22"/>
      <c r="BU5" s="21"/>
      <c r="BV5" s="22"/>
      <c r="BW5" s="21"/>
      <c r="BX5" s="22"/>
      <c r="BY5" s="21"/>
      <c r="BZ5" s="26"/>
      <c r="CA5" s="26"/>
      <c r="CB5" s="26"/>
      <c r="CC5" s="26"/>
      <c r="CD5" s="26"/>
      <c r="CE5" s="26"/>
      <c r="CF5" s="26"/>
      <c r="CG5" s="26"/>
      <c r="CH5" s="26"/>
      <c r="CI5" s="26"/>
      <c r="CJ5" s="26"/>
      <c r="CK5" s="26"/>
      <c r="CL5" s="505"/>
      <c r="CM5" s="506"/>
      <c r="CN5" s="26"/>
      <c r="CO5" s="26"/>
      <c r="CR5" s="5">
        <v>4</v>
      </c>
      <c r="CS5" s="195" t="s">
        <v>5388</v>
      </c>
      <c r="CT5" s="7">
        <f>6+30+37+44+42+28</f>
        <v>187</v>
      </c>
      <c r="CV5" t="s">
        <v>5377</v>
      </c>
      <c r="CW5">
        <v>138</v>
      </c>
    </row>
    <row r="6" spans="1:101" ht="36">
      <c r="A6" s="241">
        <v>6</v>
      </c>
      <c r="B6" s="24"/>
      <c r="C6" s="24" t="s">
        <v>1230</v>
      </c>
      <c r="D6" s="349" t="s">
        <v>5389</v>
      </c>
      <c r="E6" s="20" t="s">
        <v>5</v>
      </c>
      <c r="F6" s="20">
        <v>2020</v>
      </c>
      <c r="G6" s="20">
        <v>2020</v>
      </c>
      <c r="H6" s="20">
        <v>1</v>
      </c>
      <c r="I6" s="22"/>
      <c r="J6" s="626"/>
      <c r="K6" s="718">
        <v>6400000</v>
      </c>
      <c r="L6" s="22"/>
      <c r="M6" s="20" t="s">
        <v>1230</v>
      </c>
      <c r="N6" s="30"/>
      <c r="O6" s="21" t="s">
        <v>9</v>
      </c>
      <c r="P6" s="20"/>
      <c r="Q6" s="22" t="s">
        <v>5377</v>
      </c>
      <c r="R6" s="20">
        <v>6680648</v>
      </c>
      <c r="S6" s="30" t="s">
        <v>24</v>
      </c>
      <c r="T6" s="23" t="s">
        <v>1324</v>
      </c>
      <c r="U6" s="352">
        <f>K6/5</f>
        <v>1280000</v>
      </c>
      <c r="V6" s="22" t="s">
        <v>217</v>
      </c>
      <c r="W6" s="22" t="s">
        <v>3688</v>
      </c>
      <c r="X6" s="22" t="s">
        <v>3687</v>
      </c>
      <c r="Y6" s="10">
        <v>8140</v>
      </c>
      <c r="Z6" s="353" t="s">
        <v>3760</v>
      </c>
      <c r="AA6" s="10">
        <v>6665306</v>
      </c>
      <c r="AB6" s="12" t="s">
        <v>2015</v>
      </c>
      <c r="AC6" s="8" t="s">
        <v>35</v>
      </c>
      <c r="AD6" s="354">
        <f>U6</f>
        <v>1280000</v>
      </c>
      <c r="AE6" s="22" t="s">
        <v>217</v>
      </c>
      <c r="AF6" s="22" t="s">
        <v>3688</v>
      </c>
      <c r="AG6" s="22" t="s">
        <v>3687</v>
      </c>
      <c r="AH6" s="20">
        <v>6764236</v>
      </c>
      <c r="AI6" s="23" t="s">
        <v>1972</v>
      </c>
      <c r="AJ6" s="8" t="s">
        <v>32</v>
      </c>
      <c r="AK6" s="354">
        <f>U6</f>
        <v>1280000</v>
      </c>
      <c r="AL6" s="22" t="s">
        <v>217</v>
      </c>
      <c r="AM6" s="22" t="s">
        <v>3688</v>
      </c>
      <c r="AN6" s="22" t="s">
        <v>3687</v>
      </c>
      <c r="AO6" s="26">
        <v>6680627</v>
      </c>
      <c r="AP6" s="358" t="s">
        <v>2200</v>
      </c>
      <c r="AQ6" s="22" t="s">
        <v>88</v>
      </c>
      <c r="AR6" s="109">
        <f>U6</f>
        <v>1280000</v>
      </c>
      <c r="AS6" s="26" t="s">
        <v>197</v>
      </c>
      <c r="AT6" s="26" t="s">
        <v>3694</v>
      </c>
      <c r="AU6" s="22" t="s">
        <v>3687</v>
      </c>
      <c r="AV6" s="10">
        <v>6658545</v>
      </c>
      <c r="AW6" s="12" t="s">
        <v>1272</v>
      </c>
      <c r="AX6" s="26" t="s">
        <v>47</v>
      </c>
      <c r="AY6" s="109">
        <f>U6</f>
        <v>1280000</v>
      </c>
      <c r="AZ6" s="26" t="s">
        <v>197</v>
      </c>
      <c r="BA6" s="26" t="s">
        <v>3694</v>
      </c>
      <c r="BB6" s="22" t="s">
        <v>3687</v>
      </c>
      <c r="BC6" s="26"/>
      <c r="BD6" s="26"/>
      <c r="BE6" s="26"/>
      <c r="BF6" s="355"/>
      <c r="BG6" s="26"/>
      <c r="BH6" s="26"/>
      <c r="BI6" s="26"/>
      <c r="BJ6" s="26"/>
      <c r="BK6" s="26"/>
      <c r="BL6" s="26"/>
      <c r="BM6" s="109"/>
      <c r="BN6" s="26"/>
      <c r="BO6" s="26"/>
      <c r="BP6" s="26"/>
      <c r="BQ6" s="26"/>
      <c r="BR6" s="287" t="s">
        <v>3661</v>
      </c>
      <c r="BS6" s="287" t="s">
        <v>3662</v>
      </c>
      <c r="BT6" s="22" t="s">
        <v>3474</v>
      </c>
      <c r="BU6" s="21"/>
      <c r="BV6" s="22" t="s">
        <v>5390</v>
      </c>
      <c r="BW6" s="21"/>
      <c r="BX6" s="22" t="s">
        <v>1665</v>
      </c>
      <c r="BY6" s="21"/>
      <c r="BZ6" s="26" t="s">
        <v>5391</v>
      </c>
      <c r="CA6" s="26"/>
      <c r="CB6" s="26"/>
      <c r="CC6" s="26"/>
      <c r="CD6" s="26"/>
      <c r="CE6" s="26"/>
      <c r="CF6" s="26"/>
      <c r="CG6" s="26"/>
      <c r="CH6" s="26"/>
      <c r="CI6" s="26"/>
      <c r="CJ6" s="26" t="s">
        <v>3721</v>
      </c>
      <c r="CK6" s="26" t="s">
        <v>5392</v>
      </c>
      <c r="CL6" s="505"/>
      <c r="CM6" s="506" t="s">
        <v>5393</v>
      </c>
      <c r="CN6" s="26"/>
      <c r="CO6" s="26"/>
      <c r="CR6" s="5">
        <v>5</v>
      </c>
      <c r="CS6" s="195" t="s">
        <v>5394</v>
      </c>
      <c r="CT6" s="1308" t="e">
        <f>'KEUANGAN (INT+EKS) AKRE 2025'!AH129</f>
        <v>#REF!</v>
      </c>
      <c r="CV6" t="s">
        <v>5395</v>
      </c>
      <c r="CW6">
        <v>9</v>
      </c>
    </row>
    <row r="7" spans="1:101" ht="28.8">
      <c r="A7" s="61"/>
      <c r="B7" s="48"/>
      <c r="C7" s="89"/>
      <c r="D7" s="47"/>
      <c r="E7" s="46"/>
      <c r="F7" s="46"/>
      <c r="G7" s="46"/>
      <c r="H7" s="46"/>
      <c r="I7" s="48"/>
      <c r="J7" s="744"/>
      <c r="K7" s="719"/>
      <c r="L7" s="48"/>
      <c r="M7" s="46"/>
      <c r="N7" s="89"/>
      <c r="O7" s="47"/>
      <c r="P7" s="46"/>
      <c r="Q7" s="46"/>
      <c r="R7" s="46"/>
      <c r="S7" s="89"/>
      <c r="T7" s="46"/>
      <c r="U7" s="361"/>
      <c r="V7" s="48"/>
      <c r="W7" s="48"/>
      <c r="X7" s="48"/>
      <c r="Y7" s="362"/>
      <c r="Z7" s="363"/>
      <c r="AA7" s="362"/>
      <c r="AB7" s="364"/>
      <c r="AC7" s="365"/>
      <c r="AD7" s="360"/>
      <c r="AE7" s="48"/>
      <c r="AF7" s="48"/>
      <c r="AG7" s="48"/>
      <c r="AH7" s="362"/>
      <c r="AI7" s="364"/>
      <c r="AJ7" s="365"/>
      <c r="AK7" s="360"/>
      <c r="AL7" s="48"/>
      <c r="AM7" s="48"/>
      <c r="AN7" s="359"/>
      <c r="AO7" s="359"/>
      <c r="AP7" s="359"/>
      <c r="AQ7" s="48"/>
      <c r="AR7" s="359"/>
      <c r="AS7" s="359"/>
      <c r="AT7" s="359"/>
      <c r="AU7" s="359"/>
      <c r="AV7" s="359"/>
      <c r="AW7" s="359"/>
      <c r="AX7" s="359"/>
      <c r="AY7" s="359"/>
      <c r="AZ7" s="359"/>
      <c r="BA7" s="359"/>
      <c r="BB7" s="359"/>
      <c r="BC7" s="359"/>
      <c r="BD7" s="359"/>
      <c r="BE7" s="359"/>
      <c r="BF7" s="355"/>
      <c r="BG7" s="359"/>
      <c r="BH7" s="359"/>
      <c r="BI7" s="359"/>
      <c r="BJ7" s="359"/>
      <c r="BK7" s="359"/>
      <c r="BL7" s="359"/>
      <c r="BM7" s="359"/>
      <c r="BN7" s="359"/>
      <c r="BO7" s="359"/>
      <c r="BP7" s="359"/>
      <c r="BQ7" s="359"/>
      <c r="BR7" s="46"/>
      <c r="BS7" s="46"/>
      <c r="BT7" s="48"/>
      <c r="BU7" s="47"/>
      <c r="BV7" s="48"/>
      <c r="BW7" s="47"/>
      <c r="BX7" s="48"/>
      <c r="BY7" s="47"/>
      <c r="BZ7" s="49"/>
      <c r="CA7" s="49"/>
      <c r="CB7" s="49"/>
      <c r="CC7" s="49"/>
      <c r="CD7" s="49"/>
      <c r="CE7" s="49"/>
      <c r="CF7" s="49"/>
      <c r="CG7" s="49"/>
      <c r="CH7" s="49"/>
      <c r="CI7" s="49"/>
      <c r="CJ7" s="49"/>
      <c r="CK7" s="49"/>
      <c r="CL7" s="366"/>
      <c r="CM7" s="367"/>
      <c r="CN7" s="49"/>
      <c r="CO7" s="49"/>
      <c r="CR7" s="5">
        <v>6</v>
      </c>
      <c r="CS7" s="195" t="s">
        <v>5396</v>
      </c>
      <c r="CT7" s="7">
        <v>0</v>
      </c>
      <c r="CV7" t="s">
        <v>5397</v>
      </c>
      <c r="CW7">
        <v>1</v>
      </c>
    </row>
    <row r="8" spans="1:101" ht="36">
      <c r="A8" s="241">
        <v>1</v>
      </c>
      <c r="B8" s="547" t="s">
        <v>5398</v>
      </c>
      <c r="C8" s="557" t="s">
        <v>5399</v>
      </c>
      <c r="D8" s="21" t="s">
        <v>5400</v>
      </c>
      <c r="E8" s="20" t="s">
        <v>6</v>
      </c>
      <c r="F8" s="20">
        <v>2021</v>
      </c>
      <c r="G8" s="20">
        <v>2021</v>
      </c>
      <c r="H8" s="20">
        <v>6</v>
      </c>
      <c r="I8" s="22" t="s">
        <v>5401</v>
      </c>
      <c r="J8" s="626">
        <f t="shared" ref="J8:J27" si="0">K8</f>
        <v>7000000</v>
      </c>
      <c r="K8" s="718">
        <v>7000000</v>
      </c>
      <c r="L8" s="22" t="s">
        <v>3687</v>
      </c>
      <c r="M8" s="20">
        <v>7</v>
      </c>
      <c r="N8" s="22" t="s">
        <v>5402</v>
      </c>
      <c r="O8" s="21" t="s">
        <v>9</v>
      </c>
      <c r="P8" s="20" t="s">
        <v>3686</v>
      </c>
      <c r="Q8" s="22" t="s">
        <v>5377</v>
      </c>
      <c r="R8" s="20">
        <v>6680698</v>
      </c>
      <c r="S8" s="30" t="s">
        <v>211</v>
      </c>
      <c r="T8" s="23" t="s">
        <v>1290</v>
      </c>
      <c r="U8" s="352">
        <f t="shared" ref="U8:U14" si="1">K8/3</f>
        <v>2333333.3333333335</v>
      </c>
      <c r="V8" s="22" t="s">
        <v>207</v>
      </c>
      <c r="W8" s="22" t="s">
        <v>3688</v>
      </c>
      <c r="X8" s="22" t="s">
        <v>3687</v>
      </c>
      <c r="Y8" s="10">
        <v>8140</v>
      </c>
      <c r="Z8" s="353" t="s">
        <v>3760</v>
      </c>
      <c r="AA8" s="10">
        <v>6680628</v>
      </c>
      <c r="AB8" s="12" t="s">
        <v>1295</v>
      </c>
      <c r="AC8" s="8" t="s">
        <v>89</v>
      </c>
      <c r="AD8" s="354">
        <f t="shared" ref="AD8:AD14" si="2">K8/3</f>
        <v>2333333.3333333335</v>
      </c>
      <c r="AE8" s="22" t="s">
        <v>207</v>
      </c>
      <c r="AF8" s="22" t="s">
        <v>3694</v>
      </c>
      <c r="AG8" s="22" t="s">
        <v>3687</v>
      </c>
      <c r="AH8" s="10">
        <v>6680626</v>
      </c>
      <c r="AI8" s="12" t="s">
        <v>1296</v>
      </c>
      <c r="AJ8" s="8" t="s">
        <v>45</v>
      </c>
      <c r="AK8" s="354">
        <f t="shared" ref="AK8:AK14" si="3">K8/3</f>
        <v>2333333.3333333335</v>
      </c>
      <c r="AL8" s="22" t="s">
        <v>256</v>
      </c>
      <c r="AM8" s="22" t="s">
        <v>3688</v>
      </c>
      <c r="AN8" s="22" t="s">
        <v>3687</v>
      </c>
      <c r="AO8" s="26"/>
      <c r="AP8" s="26"/>
      <c r="AQ8" s="22"/>
      <c r="AR8" s="355"/>
      <c r="AS8" s="26"/>
      <c r="AT8" s="26"/>
      <c r="AU8" s="26"/>
      <c r="AV8" s="26"/>
      <c r="AW8" s="26"/>
      <c r="AX8" s="26"/>
      <c r="AY8" s="355"/>
      <c r="AZ8" s="26"/>
      <c r="BA8" s="26"/>
      <c r="BB8" s="26"/>
      <c r="BC8" s="26"/>
      <c r="BD8" s="26"/>
      <c r="BE8" s="26"/>
      <c r="BF8" s="355"/>
      <c r="BG8" s="26"/>
      <c r="BH8" s="26"/>
      <c r="BI8" s="26"/>
      <c r="BJ8" s="26"/>
      <c r="BK8" s="26"/>
      <c r="BL8" s="26"/>
      <c r="BM8" s="355"/>
      <c r="BN8" s="26"/>
      <c r="BO8" s="26"/>
      <c r="BP8" s="26"/>
      <c r="BQ8" s="26"/>
      <c r="BR8" s="287" t="s">
        <v>3661</v>
      </c>
      <c r="BS8" s="287" t="s">
        <v>3662</v>
      </c>
      <c r="BT8" s="22" t="s">
        <v>5403</v>
      </c>
      <c r="BU8" s="21"/>
      <c r="BV8" s="22" t="s">
        <v>2504</v>
      </c>
      <c r="BW8" s="21"/>
      <c r="BX8" s="22" t="s">
        <v>5404</v>
      </c>
      <c r="BY8" s="21"/>
      <c r="BZ8" s="27"/>
      <c r="CA8" s="27"/>
      <c r="CB8" s="27"/>
      <c r="CC8" s="27"/>
      <c r="CD8" s="27"/>
      <c r="CE8" s="27"/>
      <c r="CF8" s="27"/>
      <c r="CG8" s="27"/>
      <c r="CH8" s="27"/>
      <c r="CI8" s="27"/>
      <c r="CJ8" s="453" t="s">
        <v>3370</v>
      </c>
      <c r="CK8" s="454" t="s">
        <v>5405</v>
      </c>
      <c r="CL8" s="454" t="s">
        <v>5406</v>
      </c>
      <c r="CM8" s="454" t="s">
        <v>4208</v>
      </c>
      <c r="CN8" s="454" t="s">
        <v>4208</v>
      </c>
      <c r="CO8" s="454" t="s">
        <v>4208</v>
      </c>
      <c r="CR8" s="5">
        <v>7</v>
      </c>
      <c r="CS8" s="195" t="s">
        <v>5407</v>
      </c>
      <c r="CT8" s="1310">
        <v>3292660845</v>
      </c>
      <c r="CV8" t="s">
        <v>4704</v>
      </c>
      <c r="CW8">
        <v>7</v>
      </c>
    </row>
    <row r="9" spans="1:101" ht="36.6">
      <c r="A9" s="241">
        <v>2</v>
      </c>
      <c r="B9" s="547" t="s">
        <v>5398</v>
      </c>
      <c r="C9" s="547" t="s">
        <v>5408</v>
      </c>
      <c r="D9" s="21" t="s">
        <v>5409</v>
      </c>
      <c r="E9" s="20" t="s">
        <v>6</v>
      </c>
      <c r="F9" s="20">
        <v>2021</v>
      </c>
      <c r="G9" s="20">
        <v>2021</v>
      </c>
      <c r="H9" s="20">
        <v>6</v>
      </c>
      <c r="I9" s="22" t="s">
        <v>5410</v>
      </c>
      <c r="J9" s="626">
        <f t="shared" si="0"/>
        <v>6750000</v>
      </c>
      <c r="K9" s="718">
        <v>6750000</v>
      </c>
      <c r="L9" s="22" t="s">
        <v>3687</v>
      </c>
      <c r="M9" s="20">
        <v>7</v>
      </c>
      <c r="N9" s="22" t="s">
        <v>5402</v>
      </c>
      <c r="O9" s="21" t="s">
        <v>9</v>
      </c>
      <c r="P9" s="20" t="s">
        <v>3686</v>
      </c>
      <c r="Q9" s="22" t="s">
        <v>5377</v>
      </c>
      <c r="R9" s="20">
        <v>6682237</v>
      </c>
      <c r="S9" s="30" t="s">
        <v>20</v>
      </c>
      <c r="T9" s="23" t="s">
        <v>2024</v>
      </c>
      <c r="U9" s="352">
        <f t="shared" si="1"/>
        <v>2250000</v>
      </c>
      <c r="V9" s="22" t="s">
        <v>197</v>
      </c>
      <c r="W9" s="22" t="s">
        <v>3688</v>
      </c>
      <c r="X9" s="22" t="s">
        <v>3687</v>
      </c>
      <c r="Y9" s="10">
        <v>8140</v>
      </c>
      <c r="Z9" s="353" t="s">
        <v>3760</v>
      </c>
      <c r="AA9" s="20">
        <v>6680618</v>
      </c>
      <c r="AB9" s="23" t="s">
        <v>2025</v>
      </c>
      <c r="AC9" s="22" t="s">
        <v>31</v>
      </c>
      <c r="AD9" s="354">
        <f t="shared" si="2"/>
        <v>2250000</v>
      </c>
      <c r="AE9" s="22" t="s">
        <v>197</v>
      </c>
      <c r="AF9" s="22" t="s">
        <v>3694</v>
      </c>
      <c r="AG9" s="22" t="s">
        <v>3687</v>
      </c>
      <c r="AH9" s="10">
        <v>6681051</v>
      </c>
      <c r="AI9" s="12" t="s">
        <v>1945</v>
      </c>
      <c r="AJ9" s="8" t="s">
        <v>13</v>
      </c>
      <c r="AK9" s="354">
        <f t="shared" si="3"/>
        <v>2250000</v>
      </c>
      <c r="AL9" s="22" t="s">
        <v>197</v>
      </c>
      <c r="AM9" s="22" t="s">
        <v>3694</v>
      </c>
      <c r="AN9" s="22" t="s">
        <v>3687</v>
      </c>
      <c r="AO9" s="26"/>
      <c r="AP9" s="26"/>
      <c r="AQ9" s="22"/>
      <c r="AR9" s="355"/>
      <c r="AS9" s="26"/>
      <c r="AT9" s="26"/>
      <c r="AU9" s="26"/>
      <c r="AV9" s="26"/>
      <c r="AW9" s="26"/>
      <c r="AX9" s="26"/>
      <c r="AY9" s="355"/>
      <c r="AZ9" s="26"/>
      <c r="BA9" s="26"/>
      <c r="BB9" s="26"/>
      <c r="BC9" s="26"/>
      <c r="BD9" s="26"/>
      <c r="BE9" s="26"/>
      <c r="BF9" s="355"/>
      <c r="BG9" s="26"/>
      <c r="BH9" s="26"/>
      <c r="BI9" s="26"/>
      <c r="BJ9" s="26"/>
      <c r="BK9" s="26"/>
      <c r="BL9" s="26"/>
      <c r="BM9" s="355"/>
      <c r="BN9" s="26"/>
      <c r="BO9" s="26"/>
      <c r="BP9" s="26"/>
      <c r="BQ9" s="26"/>
      <c r="BR9" s="287" t="s">
        <v>3661</v>
      </c>
      <c r="BS9" s="287" t="s">
        <v>3662</v>
      </c>
      <c r="BT9" s="22" t="s">
        <v>5411</v>
      </c>
      <c r="BU9" s="21"/>
      <c r="BV9" s="22" t="s">
        <v>5412</v>
      </c>
      <c r="BW9" s="21"/>
      <c r="BX9" s="22" t="s">
        <v>5413</v>
      </c>
      <c r="BY9" s="21"/>
      <c r="BZ9" s="27"/>
      <c r="CA9" s="27"/>
      <c r="CB9" s="27"/>
      <c r="CC9" s="27"/>
      <c r="CD9" s="27"/>
      <c r="CE9" s="27"/>
      <c r="CF9" s="27"/>
      <c r="CG9" s="27"/>
      <c r="CH9" s="27"/>
      <c r="CI9" s="27"/>
      <c r="CJ9" s="455" t="s">
        <v>5414</v>
      </c>
      <c r="CK9" s="456" t="s">
        <v>5405</v>
      </c>
      <c r="CL9" s="456" t="s">
        <v>5415</v>
      </c>
      <c r="CM9" s="456" t="s">
        <v>5416</v>
      </c>
      <c r="CN9" s="456" t="s">
        <v>4208</v>
      </c>
      <c r="CO9" s="456" t="s">
        <v>4208</v>
      </c>
      <c r="CV9" t="s">
        <v>5417</v>
      </c>
      <c r="CW9">
        <v>1</v>
      </c>
    </row>
    <row r="10" spans="1:101" ht="36.6">
      <c r="A10" s="241">
        <v>3</v>
      </c>
      <c r="B10" s="547" t="s">
        <v>5398</v>
      </c>
      <c r="C10" s="547" t="s">
        <v>5418</v>
      </c>
      <c r="D10" s="21" t="s">
        <v>5419</v>
      </c>
      <c r="E10" s="20" t="s">
        <v>6</v>
      </c>
      <c r="F10" s="20">
        <v>2021</v>
      </c>
      <c r="G10" s="20">
        <v>2021</v>
      </c>
      <c r="H10" s="20">
        <v>6</v>
      </c>
      <c r="I10" s="22" t="s">
        <v>5410</v>
      </c>
      <c r="J10" s="626">
        <f t="shared" si="0"/>
        <v>6750000</v>
      </c>
      <c r="K10" s="718">
        <v>6750000</v>
      </c>
      <c r="L10" s="22" t="s">
        <v>3687</v>
      </c>
      <c r="M10" s="20">
        <v>7</v>
      </c>
      <c r="N10" s="22" t="s">
        <v>5402</v>
      </c>
      <c r="O10" s="21" t="s">
        <v>9</v>
      </c>
      <c r="P10" s="20" t="s">
        <v>3686</v>
      </c>
      <c r="Q10" s="22" t="s">
        <v>5377</v>
      </c>
      <c r="R10" s="20">
        <v>6680618</v>
      </c>
      <c r="S10" s="30" t="s">
        <v>31</v>
      </c>
      <c r="T10" s="23" t="s">
        <v>2025</v>
      </c>
      <c r="U10" s="352">
        <f t="shared" si="1"/>
        <v>2250000</v>
      </c>
      <c r="V10" s="22" t="s">
        <v>197</v>
      </c>
      <c r="W10" s="22" t="s">
        <v>3688</v>
      </c>
      <c r="X10" s="22" t="s">
        <v>3687</v>
      </c>
      <c r="Y10" s="10">
        <v>8140</v>
      </c>
      <c r="Z10" s="353" t="s">
        <v>3760</v>
      </c>
      <c r="AA10" s="10">
        <v>6680643</v>
      </c>
      <c r="AB10" s="12" t="s">
        <v>1305</v>
      </c>
      <c r="AC10" s="22" t="s">
        <v>15</v>
      </c>
      <c r="AD10" s="354">
        <f t="shared" si="2"/>
        <v>2250000</v>
      </c>
      <c r="AE10" s="22" t="s">
        <v>269</v>
      </c>
      <c r="AF10" s="22" t="s">
        <v>3688</v>
      </c>
      <c r="AG10" s="22" t="s">
        <v>3687</v>
      </c>
      <c r="AH10" s="10">
        <v>6658545</v>
      </c>
      <c r="AI10" s="12" t="s">
        <v>1272</v>
      </c>
      <c r="AJ10" s="8" t="s">
        <v>47</v>
      </c>
      <c r="AK10" s="354">
        <f t="shared" si="3"/>
        <v>2250000</v>
      </c>
      <c r="AL10" s="22" t="s">
        <v>197</v>
      </c>
      <c r="AM10" s="22" t="s">
        <v>3694</v>
      </c>
      <c r="AN10" s="22" t="s">
        <v>3687</v>
      </c>
      <c r="AO10" s="26"/>
      <c r="AP10" s="26"/>
      <c r="AQ10" s="22"/>
      <c r="AR10" s="355"/>
      <c r="AS10" s="26"/>
      <c r="AT10" s="26"/>
      <c r="AU10" s="26"/>
      <c r="AV10" s="26"/>
      <c r="AW10" s="26"/>
      <c r="AX10" s="22"/>
      <c r="AY10" s="355"/>
      <c r="AZ10" s="26"/>
      <c r="BA10" s="26"/>
      <c r="BB10" s="26"/>
      <c r="BC10" s="26"/>
      <c r="BD10" s="26"/>
      <c r="BE10" s="26"/>
      <c r="BF10" s="355"/>
      <c r="BG10" s="26"/>
      <c r="BH10" s="26"/>
      <c r="BI10" s="26"/>
      <c r="BJ10" s="26"/>
      <c r="BK10" s="26"/>
      <c r="BL10" s="26"/>
      <c r="BM10" s="355"/>
      <c r="BN10" s="26"/>
      <c r="BO10" s="26"/>
      <c r="BP10" s="26"/>
      <c r="BQ10" s="26"/>
      <c r="BR10" s="287" t="s">
        <v>3661</v>
      </c>
      <c r="BS10" s="287" t="s">
        <v>3662</v>
      </c>
      <c r="BT10" s="22" t="s">
        <v>5420</v>
      </c>
      <c r="BU10" s="21"/>
      <c r="BV10" s="22" t="s">
        <v>5421</v>
      </c>
      <c r="BW10" s="21"/>
      <c r="BX10" s="22"/>
      <c r="BY10" s="21"/>
      <c r="BZ10" s="27"/>
      <c r="CA10" s="27"/>
      <c r="CB10" s="27"/>
      <c r="CC10" s="27"/>
      <c r="CD10" s="27"/>
      <c r="CE10" s="27"/>
      <c r="CF10" s="27"/>
      <c r="CG10" s="27"/>
      <c r="CH10" s="27"/>
      <c r="CI10" s="27"/>
      <c r="CJ10" s="455" t="s">
        <v>3370</v>
      </c>
      <c r="CK10" s="456" t="s">
        <v>5422</v>
      </c>
      <c r="CL10" s="456" t="s">
        <v>5415</v>
      </c>
      <c r="CM10" s="456" t="s">
        <v>4208</v>
      </c>
      <c r="CN10" s="456" t="s">
        <v>4208</v>
      </c>
      <c r="CO10" s="456" t="s">
        <v>4208</v>
      </c>
      <c r="CV10" t="s">
        <v>3406</v>
      </c>
      <c r="CW10">
        <v>27</v>
      </c>
    </row>
    <row r="11" spans="1:101" ht="60.6">
      <c r="A11" s="241">
        <v>4</v>
      </c>
      <c r="B11" s="547" t="s">
        <v>5398</v>
      </c>
      <c r="C11" s="547" t="s">
        <v>5423</v>
      </c>
      <c r="D11" s="21" t="s">
        <v>5424</v>
      </c>
      <c r="E11" s="20" t="s">
        <v>6</v>
      </c>
      <c r="F11" s="20">
        <v>2021</v>
      </c>
      <c r="G11" s="20">
        <v>2021</v>
      </c>
      <c r="H11" s="20">
        <v>6</v>
      </c>
      <c r="I11" s="22" t="s">
        <v>5401</v>
      </c>
      <c r="J11" s="626">
        <f t="shared" si="0"/>
        <v>6750000</v>
      </c>
      <c r="K11" s="718">
        <v>6750000</v>
      </c>
      <c r="L11" s="22" t="s">
        <v>3687</v>
      </c>
      <c r="M11" s="20">
        <v>7</v>
      </c>
      <c r="N11" s="22" t="s">
        <v>5402</v>
      </c>
      <c r="O11" s="21" t="s">
        <v>9</v>
      </c>
      <c r="P11" s="20" t="s">
        <v>3686</v>
      </c>
      <c r="Q11" s="22" t="s">
        <v>5377</v>
      </c>
      <c r="R11" s="20">
        <v>6680687</v>
      </c>
      <c r="S11" s="30" t="s">
        <v>36</v>
      </c>
      <c r="T11" s="20">
        <v>702048705</v>
      </c>
      <c r="U11" s="352">
        <f t="shared" si="1"/>
        <v>2250000</v>
      </c>
      <c r="V11" s="22" t="s">
        <v>197</v>
      </c>
      <c r="W11" s="22" t="s">
        <v>3688</v>
      </c>
      <c r="X11" s="22" t="s">
        <v>3687</v>
      </c>
      <c r="Y11" s="10">
        <v>8140</v>
      </c>
      <c r="Z11" s="353" t="s">
        <v>3760</v>
      </c>
      <c r="AA11" s="368">
        <v>6680726</v>
      </c>
      <c r="AB11" s="22">
        <v>719069101</v>
      </c>
      <c r="AC11" s="22" t="s">
        <v>93</v>
      </c>
      <c r="AD11" s="354">
        <f t="shared" si="2"/>
        <v>2250000</v>
      </c>
      <c r="AE11" s="22" t="s">
        <v>179</v>
      </c>
      <c r="AF11" s="22" t="s">
        <v>3688</v>
      </c>
      <c r="AG11" s="22" t="s">
        <v>3687</v>
      </c>
      <c r="AH11" s="22">
        <v>6778837</v>
      </c>
      <c r="AI11" s="22">
        <v>711039403</v>
      </c>
      <c r="AJ11" s="22" t="s">
        <v>136</v>
      </c>
      <c r="AK11" s="354">
        <f t="shared" si="3"/>
        <v>2250000</v>
      </c>
      <c r="AL11" s="22" t="s">
        <v>256</v>
      </c>
      <c r="AM11" s="22" t="s">
        <v>3688</v>
      </c>
      <c r="AN11" s="22" t="s">
        <v>3687</v>
      </c>
      <c r="AO11" s="26"/>
      <c r="AP11" s="26"/>
      <c r="AQ11" s="22"/>
      <c r="AR11" s="355"/>
      <c r="AS11" s="26"/>
      <c r="AT11" s="26"/>
      <c r="AU11" s="26"/>
      <c r="AV11" s="26"/>
      <c r="AW11" s="26"/>
      <c r="AX11" s="22"/>
      <c r="AY11" s="355"/>
      <c r="AZ11" s="26"/>
      <c r="BA11" s="26"/>
      <c r="BB11" s="26"/>
      <c r="BC11" s="26"/>
      <c r="BD11" s="26"/>
      <c r="BE11" s="26"/>
      <c r="BF11" s="355"/>
      <c r="BG11" s="26"/>
      <c r="BH11" s="26"/>
      <c r="BI11" s="26"/>
      <c r="BJ11" s="26"/>
      <c r="BK11" s="26"/>
      <c r="BL11" s="26"/>
      <c r="BM11" s="355"/>
      <c r="BN11" s="26"/>
      <c r="BO11" s="26"/>
      <c r="BP11" s="26"/>
      <c r="BQ11" s="26"/>
      <c r="BR11" s="287" t="s">
        <v>3661</v>
      </c>
      <c r="BS11" s="287" t="s">
        <v>3662</v>
      </c>
      <c r="BT11" s="22" t="s">
        <v>3180</v>
      </c>
      <c r="BU11" s="21" t="s">
        <v>4056</v>
      </c>
      <c r="BV11" s="22" t="s">
        <v>5425</v>
      </c>
      <c r="BW11" s="21"/>
      <c r="BX11" s="22" t="s">
        <v>907</v>
      </c>
      <c r="BY11" s="21" t="s">
        <v>4206</v>
      </c>
      <c r="BZ11" s="27"/>
      <c r="CA11" s="27"/>
      <c r="CB11" s="27"/>
      <c r="CC11" s="27"/>
      <c r="CD11" s="27"/>
      <c r="CE11" s="27"/>
      <c r="CF11" s="27"/>
      <c r="CG11" s="27"/>
      <c r="CH11" s="27"/>
      <c r="CI11" s="27"/>
      <c r="CJ11" s="455" t="s">
        <v>5426</v>
      </c>
      <c r="CK11" s="456" t="s">
        <v>5405</v>
      </c>
      <c r="CL11" s="456" t="s">
        <v>5427</v>
      </c>
      <c r="CM11" s="456" t="s">
        <v>5428</v>
      </c>
      <c r="CN11" s="456" t="s">
        <v>4208</v>
      </c>
      <c r="CO11" s="456" t="s">
        <v>4208</v>
      </c>
      <c r="CV11" t="s">
        <v>100</v>
      </c>
    </row>
    <row r="12" spans="1:101" ht="72.599999999999994">
      <c r="A12" s="241">
        <v>5</v>
      </c>
      <c r="B12" s="547" t="s">
        <v>5398</v>
      </c>
      <c r="C12" s="547" t="s">
        <v>5429</v>
      </c>
      <c r="D12" s="21" t="s">
        <v>5430</v>
      </c>
      <c r="E12" s="20" t="s">
        <v>6</v>
      </c>
      <c r="F12" s="20">
        <v>2021</v>
      </c>
      <c r="G12" s="20">
        <v>2021</v>
      </c>
      <c r="H12" s="20">
        <v>6</v>
      </c>
      <c r="I12" s="22" t="s">
        <v>5401</v>
      </c>
      <c r="J12" s="626">
        <f t="shared" si="0"/>
        <v>6900000</v>
      </c>
      <c r="K12" s="718">
        <v>6900000</v>
      </c>
      <c r="L12" s="22" t="s">
        <v>3687</v>
      </c>
      <c r="M12" s="20">
        <v>7</v>
      </c>
      <c r="N12" s="22" t="s">
        <v>5402</v>
      </c>
      <c r="O12" s="21" t="s">
        <v>9</v>
      </c>
      <c r="P12" s="20" t="s">
        <v>3686</v>
      </c>
      <c r="Q12" s="22" t="s">
        <v>5377</v>
      </c>
      <c r="R12" s="20">
        <v>258471</v>
      </c>
      <c r="S12" s="30" t="s">
        <v>67</v>
      </c>
      <c r="T12" s="23" t="s">
        <v>3972</v>
      </c>
      <c r="U12" s="352">
        <f t="shared" si="1"/>
        <v>2300000</v>
      </c>
      <c r="V12" s="22" t="s">
        <v>176</v>
      </c>
      <c r="W12" s="22" t="s">
        <v>3694</v>
      </c>
      <c r="X12" s="22" t="s">
        <v>3687</v>
      </c>
      <c r="Y12" s="10">
        <v>8140</v>
      </c>
      <c r="Z12" s="353" t="s">
        <v>3760</v>
      </c>
      <c r="AA12" s="10">
        <v>6680685</v>
      </c>
      <c r="AB12" s="369" t="s">
        <v>1232</v>
      </c>
      <c r="AC12" s="8" t="s">
        <v>28</v>
      </c>
      <c r="AD12" s="354">
        <f t="shared" si="2"/>
        <v>2300000</v>
      </c>
      <c r="AE12" s="22" t="s">
        <v>176</v>
      </c>
      <c r="AF12" s="22" t="s">
        <v>3694</v>
      </c>
      <c r="AG12" s="22" t="s">
        <v>3687</v>
      </c>
      <c r="AH12" s="368">
        <v>6853203</v>
      </c>
      <c r="AI12" s="370" t="s">
        <v>4374</v>
      </c>
      <c r="AJ12" s="22" t="s">
        <v>412</v>
      </c>
      <c r="AK12" s="354">
        <f t="shared" si="3"/>
        <v>2300000</v>
      </c>
      <c r="AL12" s="22" t="s">
        <v>176</v>
      </c>
      <c r="AM12" s="22" t="s">
        <v>3694</v>
      </c>
      <c r="AN12" s="22" t="s">
        <v>3687</v>
      </c>
      <c r="AO12" s="26"/>
      <c r="AP12" s="26"/>
      <c r="AQ12" s="22"/>
      <c r="AR12" s="355"/>
      <c r="AS12" s="26"/>
      <c r="AT12" s="26"/>
      <c r="AU12" s="26"/>
      <c r="AV12" s="26"/>
      <c r="AW12" s="26"/>
      <c r="AX12" s="22"/>
      <c r="AY12" s="355"/>
      <c r="AZ12" s="26"/>
      <c r="BA12" s="26"/>
      <c r="BB12" s="26"/>
      <c r="BC12" s="26"/>
      <c r="BD12" s="26"/>
      <c r="BE12" s="26"/>
      <c r="BF12" s="355"/>
      <c r="BG12" s="26"/>
      <c r="BH12" s="26"/>
      <c r="BI12" s="26"/>
      <c r="BJ12" s="26"/>
      <c r="BK12" s="26"/>
      <c r="BL12" s="26"/>
      <c r="BM12" s="355"/>
      <c r="BN12" s="26"/>
      <c r="BO12" s="26"/>
      <c r="BP12" s="26"/>
      <c r="BQ12" s="26"/>
      <c r="BR12" s="287" t="s">
        <v>3661</v>
      </c>
      <c r="BS12" s="287" t="s">
        <v>3662</v>
      </c>
      <c r="BT12" s="22" t="s">
        <v>3528</v>
      </c>
      <c r="BU12" s="21"/>
      <c r="BV12" s="22" t="s">
        <v>5431</v>
      </c>
      <c r="BW12" s="21"/>
      <c r="BX12" s="22" t="s">
        <v>5432</v>
      </c>
      <c r="BY12" s="21"/>
      <c r="BZ12" s="27"/>
      <c r="CA12" s="27"/>
      <c r="CB12" s="27"/>
      <c r="CC12" s="27"/>
      <c r="CD12" s="27"/>
      <c r="CE12" s="27"/>
      <c r="CF12" s="27"/>
      <c r="CG12" s="27"/>
      <c r="CH12" s="27"/>
      <c r="CI12" s="27"/>
      <c r="CJ12" s="455" t="s">
        <v>3721</v>
      </c>
      <c r="CK12" s="456" t="s">
        <v>5405</v>
      </c>
      <c r="CL12" s="456" t="s">
        <v>5433</v>
      </c>
      <c r="CM12" s="456" t="s">
        <v>5434</v>
      </c>
      <c r="CN12" s="456" t="s">
        <v>4208</v>
      </c>
      <c r="CO12" s="456" t="s">
        <v>4208</v>
      </c>
      <c r="CV12" t="s">
        <v>7</v>
      </c>
      <c r="CW12">
        <v>186</v>
      </c>
    </row>
    <row r="13" spans="1:101" ht="36.6">
      <c r="A13" s="241">
        <v>6</v>
      </c>
      <c r="B13" s="547" t="s">
        <v>5398</v>
      </c>
      <c r="C13" s="547" t="s">
        <v>5435</v>
      </c>
      <c r="D13" s="21" t="s">
        <v>5436</v>
      </c>
      <c r="E13" s="20" t="s">
        <v>6</v>
      </c>
      <c r="F13" s="20">
        <v>2021</v>
      </c>
      <c r="G13" s="20">
        <v>2021</v>
      </c>
      <c r="H13" s="20">
        <v>6</v>
      </c>
      <c r="I13" s="22" t="s">
        <v>5401</v>
      </c>
      <c r="J13" s="626">
        <f t="shared" si="0"/>
        <v>6900000</v>
      </c>
      <c r="K13" s="718">
        <v>6900000</v>
      </c>
      <c r="L13" s="22" t="s">
        <v>3687</v>
      </c>
      <c r="M13" s="20">
        <v>7</v>
      </c>
      <c r="N13" s="22" t="s">
        <v>5402</v>
      </c>
      <c r="O13" s="21" t="s">
        <v>9</v>
      </c>
      <c r="P13" s="20" t="s">
        <v>3686</v>
      </c>
      <c r="Q13" s="22" t="s">
        <v>5377</v>
      </c>
      <c r="R13" s="20">
        <v>6680625</v>
      </c>
      <c r="S13" s="30" t="s">
        <v>30</v>
      </c>
      <c r="T13" s="23" t="s">
        <v>2070</v>
      </c>
      <c r="U13" s="352">
        <f t="shared" si="1"/>
        <v>2300000</v>
      </c>
      <c r="V13" s="22" t="s">
        <v>172</v>
      </c>
      <c r="W13" s="22" t="s">
        <v>3694</v>
      </c>
      <c r="X13" s="22" t="s">
        <v>3687</v>
      </c>
      <c r="Y13" s="10">
        <v>8140</v>
      </c>
      <c r="Z13" s="353" t="s">
        <v>3760</v>
      </c>
      <c r="AA13" s="8">
        <v>6680645</v>
      </c>
      <c r="AB13" s="8" t="s">
        <v>3137</v>
      </c>
      <c r="AC13" s="8" t="s">
        <v>81</v>
      </c>
      <c r="AD13" s="354">
        <f t="shared" si="2"/>
        <v>2300000</v>
      </c>
      <c r="AE13" s="22" t="s">
        <v>172</v>
      </c>
      <c r="AF13" s="22" t="s">
        <v>3694</v>
      </c>
      <c r="AG13" s="22" t="s">
        <v>3687</v>
      </c>
      <c r="AH13" s="371">
        <v>6680741</v>
      </c>
      <c r="AI13" s="356" t="s">
        <v>2126</v>
      </c>
      <c r="AJ13" s="8" t="s">
        <v>23</v>
      </c>
      <c r="AK13" s="354">
        <f t="shared" si="3"/>
        <v>2300000</v>
      </c>
      <c r="AL13" s="22" t="s">
        <v>172</v>
      </c>
      <c r="AM13" s="22" t="s">
        <v>3694</v>
      </c>
      <c r="AN13" s="22" t="s">
        <v>3687</v>
      </c>
      <c r="AO13" s="26"/>
      <c r="AP13" s="26"/>
      <c r="AQ13" s="22"/>
      <c r="AR13" s="355"/>
      <c r="AS13" s="26"/>
      <c r="AT13" s="26"/>
      <c r="AU13" s="26"/>
      <c r="AV13" s="26"/>
      <c r="AW13" s="26"/>
      <c r="AX13" s="22"/>
      <c r="AY13" s="355"/>
      <c r="AZ13" s="26"/>
      <c r="BA13" s="26"/>
      <c r="BB13" s="26"/>
      <c r="BC13" s="26"/>
      <c r="BD13" s="26"/>
      <c r="BE13" s="26"/>
      <c r="BF13" s="355"/>
      <c r="BG13" s="26"/>
      <c r="BH13" s="26"/>
      <c r="BI13" s="26"/>
      <c r="BJ13" s="26"/>
      <c r="BK13" s="26"/>
      <c r="BL13" s="26"/>
      <c r="BM13" s="355"/>
      <c r="BN13" s="26"/>
      <c r="BO13" s="26"/>
      <c r="BP13" s="26"/>
      <c r="BQ13" s="26"/>
      <c r="BR13" s="287" t="s">
        <v>3661</v>
      </c>
      <c r="BS13" s="287" t="s">
        <v>3662</v>
      </c>
      <c r="BT13" s="22" t="s">
        <v>5437</v>
      </c>
      <c r="BU13" s="21"/>
      <c r="BV13" s="22" t="s">
        <v>3385</v>
      </c>
      <c r="BW13" s="21"/>
      <c r="BX13" s="22" t="s">
        <v>5438</v>
      </c>
      <c r="BY13" s="21"/>
      <c r="BZ13" s="27" t="s">
        <v>5439</v>
      </c>
      <c r="CA13" s="27"/>
      <c r="CB13" s="27"/>
      <c r="CC13" s="27"/>
      <c r="CD13" s="27"/>
      <c r="CE13" s="27"/>
      <c r="CF13" s="27"/>
      <c r="CG13" s="27"/>
      <c r="CH13" s="27"/>
      <c r="CI13" s="27"/>
      <c r="CJ13" s="455" t="s">
        <v>3370</v>
      </c>
      <c r="CK13" s="456" t="s">
        <v>5405</v>
      </c>
      <c r="CL13" s="456" t="s">
        <v>5415</v>
      </c>
      <c r="CM13" s="456" t="s">
        <v>4208</v>
      </c>
      <c r="CN13" s="456" t="s">
        <v>4208</v>
      </c>
      <c r="CO13" s="456" t="s">
        <v>4208</v>
      </c>
    </row>
    <row r="14" spans="1:101" ht="36">
      <c r="A14" s="241">
        <v>7</v>
      </c>
      <c r="B14" s="547" t="s">
        <v>5398</v>
      </c>
      <c r="C14" s="547" t="s">
        <v>5440</v>
      </c>
      <c r="D14" s="21" t="s">
        <v>5441</v>
      </c>
      <c r="E14" s="20" t="s">
        <v>6</v>
      </c>
      <c r="F14" s="20">
        <v>2021</v>
      </c>
      <c r="G14" s="20">
        <v>2021</v>
      </c>
      <c r="H14" s="20">
        <v>6</v>
      </c>
      <c r="I14" s="22" t="s">
        <v>5401</v>
      </c>
      <c r="J14" s="626">
        <f t="shared" si="0"/>
        <v>6749500</v>
      </c>
      <c r="K14" s="718">
        <v>6749500</v>
      </c>
      <c r="L14" s="22" t="s">
        <v>3687</v>
      </c>
      <c r="M14" s="20">
        <v>7</v>
      </c>
      <c r="N14" s="22" t="s">
        <v>5402</v>
      </c>
      <c r="O14" s="21" t="s">
        <v>9</v>
      </c>
      <c r="P14" s="20" t="s">
        <v>3686</v>
      </c>
      <c r="Q14" s="22" t="s">
        <v>5377</v>
      </c>
      <c r="R14" s="20">
        <v>6680623</v>
      </c>
      <c r="S14" s="30" t="s">
        <v>37</v>
      </c>
      <c r="T14" s="23" t="s">
        <v>2129</v>
      </c>
      <c r="U14" s="352">
        <f t="shared" si="1"/>
        <v>2249833.3333333335</v>
      </c>
      <c r="V14" s="22" t="s">
        <v>217</v>
      </c>
      <c r="W14" s="22" t="s">
        <v>3688</v>
      </c>
      <c r="X14" s="22" t="s">
        <v>3687</v>
      </c>
      <c r="Y14" s="10">
        <v>8140</v>
      </c>
      <c r="Z14" s="353" t="s">
        <v>3760</v>
      </c>
      <c r="AA14" s="10">
        <v>6680648</v>
      </c>
      <c r="AB14" s="8" t="s">
        <v>1324</v>
      </c>
      <c r="AC14" s="8" t="s">
        <v>24</v>
      </c>
      <c r="AD14" s="354">
        <f t="shared" si="2"/>
        <v>2249833.3333333335</v>
      </c>
      <c r="AE14" s="22" t="s">
        <v>217</v>
      </c>
      <c r="AF14" s="22" t="s">
        <v>3688</v>
      </c>
      <c r="AG14" s="22" t="s">
        <v>3687</v>
      </c>
      <c r="AH14" s="20">
        <v>6665306</v>
      </c>
      <c r="AI14" s="23" t="s">
        <v>2015</v>
      </c>
      <c r="AJ14" s="22" t="s">
        <v>35</v>
      </c>
      <c r="AK14" s="354">
        <f t="shared" si="3"/>
        <v>2249833.3333333335</v>
      </c>
      <c r="AL14" s="22" t="s">
        <v>217</v>
      </c>
      <c r="AM14" s="22" t="s">
        <v>3688</v>
      </c>
      <c r="AN14" s="22" t="s">
        <v>3687</v>
      </c>
      <c r="AO14" s="26"/>
      <c r="AP14" s="26"/>
      <c r="AQ14" s="22"/>
      <c r="AR14" s="355"/>
      <c r="AS14" s="26"/>
      <c r="AT14" s="26"/>
      <c r="AU14" s="26"/>
      <c r="AV14" s="26"/>
      <c r="AW14" s="26"/>
      <c r="AX14" s="22"/>
      <c r="AY14" s="355"/>
      <c r="AZ14" s="26"/>
      <c r="BA14" s="26"/>
      <c r="BB14" s="26"/>
      <c r="BC14" s="26"/>
      <c r="BD14" s="26"/>
      <c r="BE14" s="26"/>
      <c r="BF14" s="355"/>
      <c r="BG14" s="26"/>
      <c r="BH14" s="26"/>
      <c r="BI14" s="26"/>
      <c r="BJ14" s="26"/>
      <c r="BK14" s="26"/>
      <c r="BL14" s="26"/>
      <c r="BM14" s="355"/>
      <c r="BN14" s="26"/>
      <c r="BO14" s="26"/>
      <c r="BP14" s="26"/>
      <c r="BQ14" s="26"/>
      <c r="BR14" s="287" t="s">
        <v>3661</v>
      </c>
      <c r="BS14" s="287" t="s">
        <v>3662</v>
      </c>
      <c r="BT14" s="22" t="s">
        <v>5442</v>
      </c>
      <c r="BU14" s="21"/>
      <c r="BV14" s="22" t="s">
        <v>729</v>
      </c>
      <c r="BW14" s="21"/>
      <c r="BX14" s="22" t="s">
        <v>3707</v>
      </c>
      <c r="BY14" s="21"/>
      <c r="BZ14" s="27"/>
      <c r="CA14" s="27"/>
      <c r="CB14" s="27"/>
      <c r="CC14" s="27"/>
      <c r="CD14" s="27"/>
      <c r="CE14" s="27"/>
      <c r="CF14" s="27"/>
      <c r="CG14" s="27"/>
      <c r="CH14" s="27"/>
      <c r="CI14" s="27"/>
      <c r="CJ14" s="455" t="s">
        <v>5414</v>
      </c>
      <c r="CK14" s="456" t="s">
        <v>5405</v>
      </c>
      <c r="CL14" s="456" t="s">
        <v>5433</v>
      </c>
      <c r="CM14" s="456" t="s">
        <v>4208</v>
      </c>
      <c r="CN14" s="456" t="s">
        <v>4208</v>
      </c>
      <c r="CO14" s="456" t="s">
        <v>4208</v>
      </c>
    </row>
    <row r="15" spans="1:101" ht="36.6">
      <c r="A15" s="241">
        <v>8</v>
      </c>
      <c r="B15" s="547" t="s">
        <v>5398</v>
      </c>
      <c r="C15" s="547" t="s">
        <v>5443</v>
      </c>
      <c r="D15" s="21" t="s">
        <v>5444</v>
      </c>
      <c r="E15" s="20" t="s">
        <v>6</v>
      </c>
      <c r="F15" s="20">
        <v>2021</v>
      </c>
      <c r="G15" s="20">
        <v>2021</v>
      </c>
      <c r="H15" s="20">
        <v>6</v>
      </c>
      <c r="I15" s="22" t="s">
        <v>5410</v>
      </c>
      <c r="J15" s="626">
        <f t="shared" si="0"/>
        <v>3400000</v>
      </c>
      <c r="K15" s="718">
        <v>3400000</v>
      </c>
      <c r="L15" s="22" t="s">
        <v>3687</v>
      </c>
      <c r="M15" s="20">
        <v>7</v>
      </c>
      <c r="N15" s="22" t="s">
        <v>5402</v>
      </c>
      <c r="O15" s="21" t="s">
        <v>9</v>
      </c>
      <c r="P15" s="20" t="s">
        <v>3686</v>
      </c>
      <c r="Q15" s="22" t="s">
        <v>5377</v>
      </c>
      <c r="R15" s="20">
        <v>6681032</v>
      </c>
      <c r="S15" s="30" t="s">
        <v>75</v>
      </c>
      <c r="T15" s="23" t="s">
        <v>3892</v>
      </c>
      <c r="U15" s="352">
        <f>K15/2</f>
        <v>1700000</v>
      </c>
      <c r="V15" s="22" t="s">
        <v>217</v>
      </c>
      <c r="W15" s="22" t="s">
        <v>3688</v>
      </c>
      <c r="X15" s="22" t="s">
        <v>3687</v>
      </c>
      <c r="Y15" s="10">
        <v>8140</v>
      </c>
      <c r="Z15" s="353" t="s">
        <v>3760</v>
      </c>
      <c r="AA15" s="20">
        <v>6764236</v>
      </c>
      <c r="AB15" s="23" t="s">
        <v>1972</v>
      </c>
      <c r="AC15" s="22" t="s">
        <v>32</v>
      </c>
      <c r="AD15" s="354">
        <f>K15/2</f>
        <v>1700000</v>
      </c>
      <c r="AE15" s="22" t="s">
        <v>217</v>
      </c>
      <c r="AF15" s="22" t="s">
        <v>3688</v>
      </c>
      <c r="AG15" s="22" t="s">
        <v>3687</v>
      </c>
      <c r="AH15" s="368"/>
      <c r="AI15" s="22"/>
      <c r="AJ15" s="22"/>
      <c r="AK15" s="372"/>
      <c r="AL15" s="22"/>
      <c r="AM15" s="22"/>
      <c r="AN15" s="26"/>
      <c r="AO15" s="26"/>
      <c r="AP15" s="26"/>
      <c r="AQ15" s="22"/>
      <c r="AR15" s="355"/>
      <c r="AS15" s="26"/>
      <c r="AT15" s="26"/>
      <c r="AU15" s="26"/>
      <c r="AV15" s="26"/>
      <c r="AW15" s="26"/>
      <c r="AX15" s="22"/>
      <c r="AY15" s="355"/>
      <c r="AZ15" s="26"/>
      <c r="BA15" s="26"/>
      <c r="BB15" s="26"/>
      <c r="BC15" s="26"/>
      <c r="BD15" s="26"/>
      <c r="BE15" s="26"/>
      <c r="BF15" s="355"/>
      <c r="BG15" s="26"/>
      <c r="BH15" s="26"/>
      <c r="BI15" s="26"/>
      <c r="BJ15" s="26"/>
      <c r="BK15" s="26"/>
      <c r="BL15" s="26"/>
      <c r="BM15" s="355"/>
      <c r="BN15" s="26"/>
      <c r="BO15" s="26"/>
      <c r="BP15" s="26"/>
      <c r="BQ15" s="26"/>
      <c r="BR15" s="287" t="s">
        <v>3661</v>
      </c>
      <c r="BS15" s="287" t="s">
        <v>3662</v>
      </c>
      <c r="BT15" s="22" t="s">
        <v>730</v>
      </c>
      <c r="BU15" s="21"/>
      <c r="BV15" s="22" t="s">
        <v>1028</v>
      </c>
      <c r="BW15" s="21"/>
      <c r="BX15" s="22" t="s">
        <v>3330</v>
      </c>
      <c r="BY15" s="21"/>
      <c r="BZ15" s="27"/>
      <c r="CA15" s="27"/>
      <c r="CB15" s="27"/>
      <c r="CC15" s="27"/>
      <c r="CD15" s="27"/>
      <c r="CE15" s="27"/>
      <c r="CF15" s="27"/>
      <c r="CG15" s="27"/>
      <c r="CH15" s="27"/>
      <c r="CI15" s="27"/>
      <c r="CJ15" s="455" t="s">
        <v>5414</v>
      </c>
      <c r="CK15" s="456" t="s">
        <v>5405</v>
      </c>
      <c r="CL15" s="456" t="s">
        <v>5415</v>
      </c>
      <c r="CM15" s="456" t="s">
        <v>5445</v>
      </c>
      <c r="CN15" s="456" t="s">
        <v>5446</v>
      </c>
      <c r="CO15" s="456" t="s">
        <v>4208</v>
      </c>
    </row>
    <row r="16" spans="1:101" ht="36.6">
      <c r="A16" s="241">
        <v>9</v>
      </c>
      <c r="B16" s="547" t="s">
        <v>5398</v>
      </c>
      <c r="C16" s="547" t="s">
        <v>5447</v>
      </c>
      <c r="D16" s="21" t="s">
        <v>5448</v>
      </c>
      <c r="E16" s="20" t="s">
        <v>6</v>
      </c>
      <c r="F16" s="20">
        <v>2021</v>
      </c>
      <c r="G16" s="20">
        <v>2021</v>
      </c>
      <c r="H16" s="20">
        <v>6</v>
      </c>
      <c r="I16" s="22" t="s">
        <v>5401</v>
      </c>
      <c r="J16" s="626">
        <f t="shared" si="0"/>
        <v>6950000</v>
      </c>
      <c r="K16" s="718">
        <v>6950000</v>
      </c>
      <c r="L16" s="22" t="s">
        <v>3687</v>
      </c>
      <c r="M16" s="20">
        <v>7</v>
      </c>
      <c r="N16" s="22" t="s">
        <v>5402</v>
      </c>
      <c r="O16" s="21" t="s">
        <v>9</v>
      </c>
      <c r="P16" s="20" t="s">
        <v>3686</v>
      </c>
      <c r="Q16" s="22" t="s">
        <v>5377</v>
      </c>
      <c r="R16" s="20">
        <v>6764236</v>
      </c>
      <c r="S16" s="30" t="s">
        <v>32</v>
      </c>
      <c r="T16" s="23" t="s">
        <v>1972</v>
      </c>
      <c r="U16" s="352">
        <f>K16/2</f>
        <v>3475000</v>
      </c>
      <c r="V16" s="22" t="s">
        <v>217</v>
      </c>
      <c r="W16" s="22" t="s">
        <v>3688</v>
      </c>
      <c r="X16" s="22" t="s">
        <v>3687</v>
      </c>
      <c r="Y16" s="10">
        <v>8140</v>
      </c>
      <c r="Z16" s="353" t="s">
        <v>3760</v>
      </c>
      <c r="AA16" s="20">
        <v>6681032</v>
      </c>
      <c r="AB16" s="23" t="s">
        <v>3892</v>
      </c>
      <c r="AC16" s="22" t="s">
        <v>75</v>
      </c>
      <c r="AD16" s="354">
        <f>K16/2</f>
        <v>3475000</v>
      </c>
      <c r="AE16" s="22" t="s">
        <v>217</v>
      </c>
      <c r="AF16" s="22" t="s">
        <v>3688</v>
      </c>
      <c r="AG16" s="22" t="s">
        <v>3687</v>
      </c>
      <c r="AH16" s="368"/>
      <c r="AI16" s="22"/>
      <c r="AJ16" s="22"/>
      <c r="AK16" s="372"/>
      <c r="AL16" s="22"/>
      <c r="AM16" s="22"/>
      <c r="AN16" s="26"/>
      <c r="AO16" s="26"/>
      <c r="AP16" s="26"/>
      <c r="AQ16" s="22"/>
      <c r="AR16" s="355"/>
      <c r="AS16" s="26"/>
      <c r="AT16" s="26"/>
      <c r="AU16" s="26"/>
      <c r="AV16" s="26"/>
      <c r="AW16" s="26"/>
      <c r="AX16" s="22"/>
      <c r="AY16" s="355"/>
      <c r="AZ16" s="26"/>
      <c r="BA16" s="26"/>
      <c r="BB16" s="26"/>
      <c r="BC16" s="26"/>
      <c r="BD16" s="26"/>
      <c r="BE16" s="26"/>
      <c r="BF16" s="355"/>
      <c r="BG16" s="26"/>
      <c r="BH16" s="26"/>
      <c r="BI16" s="26"/>
      <c r="BJ16" s="26"/>
      <c r="BK16" s="26"/>
      <c r="BL16" s="26"/>
      <c r="BM16" s="355"/>
      <c r="BN16" s="26"/>
      <c r="BO16" s="26"/>
      <c r="BP16" s="26"/>
      <c r="BQ16" s="26"/>
      <c r="BR16" s="287" t="s">
        <v>3661</v>
      </c>
      <c r="BS16" s="287" t="s">
        <v>3662</v>
      </c>
      <c r="BT16" s="22" t="s">
        <v>5449</v>
      </c>
      <c r="BU16" s="21"/>
      <c r="BV16" s="22" t="s">
        <v>5450</v>
      </c>
      <c r="BW16" s="21"/>
      <c r="BX16" s="22" t="s">
        <v>5451</v>
      </c>
      <c r="BY16" s="21"/>
      <c r="BZ16" s="27"/>
      <c r="CA16" s="27"/>
      <c r="CB16" s="27"/>
      <c r="CC16" s="27"/>
      <c r="CD16" s="27"/>
      <c r="CE16" s="27"/>
      <c r="CF16" s="27"/>
      <c r="CG16" s="27"/>
      <c r="CH16" s="27"/>
      <c r="CI16" s="27"/>
      <c r="CJ16" s="455" t="s">
        <v>3721</v>
      </c>
      <c r="CK16" s="456" t="s">
        <v>5422</v>
      </c>
      <c r="CL16" s="456" t="s">
        <v>5415</v>
      </c>
      <c r="CM16" s="456" t="s">
        <v>5452</v>
      </c>
      <c r="CN16" s="456" t="s">
        <v>4208</v>
      </c>
      <c r="CO16" s="456" t="s">
        <v>4208</v>
      </c>
    </row>
    <row r="17" spans="1:93" ht="60.6">
      <c r="A17" s="241">
        <v>10</v>
      </c>
      <c r="B17" s="547" t="s">
        <v>5398</v>
      </c>
      <c r="C17" s="547" t="s">
        <v>5453</v>
      </c>
      <c r="D17" s="21" t="s">
        <v>5454</v>
      </c>
      <c r="E17" s="22" t="s">
        <v>5455</v>
      </c>
      <c r="F17" s="20">
        <v>2021</v>
      </c>
      <c r="G17" s="20">
        <v>2021</v>
      </c>
      <c r="H17" s="20">
        <v>6</v>
      </c>
      <c r="I17" s="22" t="s">
        <v>5401</v>
      </c>
      <c r="J17" s="626">
        <f t="shared" si="0"/>
        <v>15670000</v>
      </c>
      <c r="K17" s="718">
        <v>15670000</v>
      </c>
      <c r="L17" s="22" t="s">
        <v>3687</v>
      </c>
      <c r="M17" s="20">
        <v>7</v>
      </c>
      <c r="N17" s="22" t="s">
        <v>5402</v>
      </c>
      <c r="O17" s="21" t="s">
        <v>9</v>
      </c>
      <c r="P17" s="20" t="s">
        <v>3686</v>
      </c>
      <c r="Q17" s="22" t="s">
        <v>5377</v>
      </c>
      <c r="R17" s="20">
        <v>6680664</v>
      </c>
      <c r="S17" s="30" t="s">
        <v>22</v>
      </c>
      <c r="T17" s="23" t="s">
        <v>2576</v>
      </c>
      <c r="U17" s="352">
        <f>K17/3</f>
        <v>5223333.333333333</v>
      </c>
      <c r="V17" s="22" t="s">
        <v>179</v>
      </c>
      <c r="W17" s="22" t="s">
        <v>3688</v>
      </c>
      <c r="X17" s="22" t="s">
        <v>3687</v>
      </c>
      <c r="Y17" s="10">
        <v>8140</v>
      </c>
      <c r="Z17" s="353" t="s">
        <v>3760</v>
      </c>
      <c r="AA17" s="10">
        <v>6680680</v>
      </c>
      <c r="AB17" s="12" t="s">
        <v>1247</v>
      </c>
      <c r="AC17" s="8" t="s">
        <v>16</v>
      </c>
      <c r="AD17" s="354">
        <f>K17/3</f>
        <v>5223333.333333333</v>
      </c>
      <c r="AE17" s="22" t="s">
        <v>179</v>
      </c>
      <c r="AF17" s="22" t="s">
        <v>3688</v>
      </c>
      <c r="AG17" s="22" t="s">
        <v>3687</v>
      </c>
      <c r="AH17" s="368">
        <v>6680726</v>
      </c>
      <c r="AI17" s="22">
        <v>719069101</v>
      </c>
      <c r="AJ17" s="22" t="s">
        <v>93</v>
      </c>
      <c r="AK17" s="354">
        <f>K17/3</f>
        <v>5223333.333333333</v>
      </c>
      <c r="AL17" s="22" t="s">
        <v>179</v>
      </c>
      <c r="AM17" s="22" t="s">
        <v>3688</v>
      </c>
      <c r="AN17" s="22" t="s">
        <v>3687</v>
      </c>
      <c r="AO17" s="26"/>
      <c r="AP17" s="26"/>
      <c r="AQ17" s="22"/>
      <c r="AR17" s="355"/>
      <c r="AS17" s="26"/>
      <c r="AT17" s="26"/>
      <c r="AU17" s="26"/>
      <c r="AV17" s="26"/>
      <c r="AW17" s="26"/>
      <c r="AX17" s="22"/>
      <c r="AY17" s="355"/>
      <c r="AZ17" s="26"/>
      <c r="BA17" s="26"/>
      <c r="BB17" s="26"/>
      <c r="BC17" s="26"/>
      <c r="BD17" s="26"/>
      <c r="BE17" s="26"/>
      <c r="BF17" s="355"/>
      <c r="BG17" s="26"/>
      <c r="BH17" s="26"/>
      <c r="BI17" s="26"/>
      <c r="BJ17" s="26"/>
      <c r="BK17" s="26"/>
      <c r="BL17" s="26"/>
      <c r="BM17" s="355"/>
      <c r="BN17" s="26"/>
      <c r="BO17" s="26"/>
      <c r="BP17" s="26"/>
      <c r="BQ17" s="26"/>
      <c r="BR17" s="287" t="s">
        <v>3661</v>
      </c>
      <c r="BS17" s="287" t="s">
        <v>3662</v>
      </c>
      <c r="BT17" s="22" t="s">
        <v>900</v>
      </c>
      <c r="BU17" s="21" t="s">
        <v>4056</v>
      </c>
      <c r="BV17" s="22" t="s">
        <v>2956</v>
      </c>
      <c r="BW17" s="21" t="s">
        <v>4056</v>
      </c>
      <c r="BX17" s="22" t="s">
        <v>2957</v>
      </c>
      <c r="BY17" s="21" t="s">
        <v>4056</v>
      </c>
      <c r="BZ17" s="27" t="s">
        <v>898</v>
      </c>
      <c r="CA17" s="27" t="s">
        <v>4056</v>
      </c>
      <c r="CB17" s="27" t="s">
        <v>899</v>
      </c>
      <c r="CC17" s="27" t="s">
        <v>4056</v>
      </c>
      <c r="CD17" s="27"/>
      <c r="CE17" s="27"/>
      <c r="CF17" s="27"/>
      <c r="CG17" s="27"/>
      <c r="CH17" s="27"/>
      <c r="CI17" s="27"/>
      <c r="CJ17" s="455" t="s">
        <v>3721</v>
      </c>
      <c r="CK17" s="456" t="s">
        <v>5422</v>
      </c>
      <c r="CL17" s="456" t="s">
        <v>5415</v>
      </c>
      <c r="CM17" s="456" t="s">
        <v>5456</v>
      </c>
      <c r="CN17" s="456" t="s">
        <v>5457</v>
      </c>
      <c r="CO17" s="456" t="s">
        <v>3888</v>
      </c>
    </row>
    <row r="18" spans="1:93" ht="36.6">
      <c r="A18" s="241">
        <v>11</v>
      </c>
      <c r="B18" s="547" t="s">
        <v>5398</v>
      </c>
      <c r="C18" s="547" t="s">
        <v>5458</v>
      </c>
      <c r="D18" s="21" t="s">
        <v>5459</v>
      </c>
      <c r="E18" s="22" t="s">
        <v>5455</v>
      </c>
      <c r="F18" s="20">
        <v>2021</v>
      </c>
      <c r="G18" s="20">
        <v>2021</v>
      </c>
      <c r="H18" s="20">
        <v>6</v>
      </c>
      <c r="I18" s="22" t="s">
        <v>5410</v>
      </c>
      <c r="J18" s="626">
        <f t="shared" si="0"/>
        <v>15300000</v>
      </c>
      <c r="K18" s="718">
        <v>15300000</v>
      </c>
      <c r="L18" s="22" t="s">
        <v>3687</v>
      </c>
      <c r="M18" s="20">
        <v>7</v>
      </c>
      <c r="N18" s="22" t="s">
        <v>5402</v>
      </c>
      <c r="O18" s="21" t="s">
        <v>9</v>
      </c>
      <c r="P18" s="20" t="s">
        <v>3686</v>
      </c>
      <c r="Q18" s="22" t="s">
        <v>5377</v>
      </c>
      <c r="R18" s="20">
        <v>259781</v>
      </c>
      <c r="S18" s="30" t="s">
        <v>33</v>
      </c>
      <c r="T18" s="23" t="s">
        <v>1270</v>
      </c>
      <c r="U18" s="352">
        <f>K18/3</f>
        <v>5100000</v>
      </c>
      <c r="V18" s="22" t="s">
        <v>207</v>
      </c>
      <c r="W18" s="22" t="s">
        <v>3688</v>
      </c>
      <c r="X18" s="22" t="s">
        <v>3687</v>
      </c>
      <c r="Y18" s="10">
        <v>8140</v>
      </c>
      <c r="Z18" s="353" t="s">
        <v>3760</v>
      </c>
      <c r="AA18" s="10">
        <v>6658545</v>
      </c>
      <c r="AB18" s="12" t="s">
        <v>1272</v>
      </c>
      <c r="AC18" s="8" t="s">
        <v>47</v>
      </c>
      <c r="AD18" s="354">
        <f>K18/3</f>
        <v>5100000</v>
      </c>
      <c r="AE18" s="22" t="s">
        <v>197</v>
      </c>
      <c r="AF18" s="22" t="s">
        <v>3694</v>
      </c>
      <c r="AG18" s="22" t="s">
        <v>3687</v>
      </c>
      <c r="AH18" s="8">
        <v>6680622</v>
      </c>
      <c r="AI18" s="8" t="s">
        <v>1271</v>
      </c>
      <c r="AJ18" s="8" t="s">
        <v>18</v>
      </c>
      <c r="AK18" s="354">
        <f>K18/3</f>
        <v>5100000</v>
      </c>
      <c r="AL18" s="22" t="s">
        <v>207</v>
      </c>
      <c r="AM18" s="22" t="s">
        <v>3694</v>
      </c>
      <c r="AN18" s="22" t="s">
        <v>3687</v>
      </c>
      <c r="AO18" s="26"/>
      <c r="AP18" s="26"/>
      <c r="AQ18" s="22"/>
      <c r="AR18" s="355"/>
      <c r="AS18" s="26"/>
      <c r="AT18" s="26"/>
      <c r="AU18" s="26"/>
      <c r="AV18" s="26"/>
      <c r="AW18" s="26"/>
      <c r="AX18" s="22"/>
      <c r="AY18" s="355"/>
      <c r="AZ18" s="26"/>
      <c r="BA18" s="26"/>
      <c r="BB18" s="26"/>
      <c r="BC18" s="26"/>
      <c r="BD18" s="26"/>
      <c r="BE18" s="26"/>
      <c r="BF18" s="355"/>
      <c r="BG18" s="26"/>
      <c r="BH18" s="26"/>
      <c r="BI18" s="26"/>
      <c r="BJ18" s="26"/>
      <c r="BK18" s="26"/>
      <c r="BL18" s="26"/>
      <c r="BM18" s="355"/>
      <c r="BN18" s="26"/>
      <c r="BO18" s="26"/>
      <c r="BP18" s="26"/>
      <c r="BQ18" s="26"/>
      <c r="BR18" s="287" t="s">
        <v>3661</v>
      </c>
      <c r="BS18" s="287" t="s">
        <v>3662</v>
      </c>
      <c r="BT18" s="22" t="s">
        <v>642</v>
      </c>
      <c r="BU18" s="21"/>
      <c r="BV18" s="22" t="s">
        <v>643</v>
      </c>
      <c r="BW18" s="21"/>
      <c r="BX18" s="22"/>
      <c r="BY18" s="21"/>
      <c r="BZ18" s="27"/>
      <c r="CA18" s="27"/>
      <c r="CB18" s="27"/>
      <c r="CC18" s="27"/>
      <c r="CD18" s="27"/>
      <c r="CE18" s="27"/>
      <c r="CF18" s="27"/>
      <c r="CG18" s="27"/>
      <c r="CH18" s="27"/>
      <c r="CI18" s="27"/>
      <c r="CJ18" s="455" t="s">
        <v>3721</v>
      </c>
      <c r="CK18" s="456" t="s">
        <v>5405</v>
      </c>
      <c r="CL18" s="456" t="s">
        <v>5415</v>
      </c>
      <c r="CM18" s="456" t="s">
        <v>5460</v>
      </c>
      <c r="CN18" s="456" t="s">
        <v>4153</v>
      </c>
      <c r="CO18" s="456" t="s">
        <v>3473</v>
      </c>
    </row>
    <row r="19" spans="1:93" ht="36.6">
      <c r="A19" s="241">
        <v>12</v>
      </c>
      <c r="B19" s="547" t="s">
        <v>5461</v>
      </c>
      <c r="C19" s="547" t="s">
        <v>5462</v>
      </c>
      <c r="D19" s="21" t="s">
        <v>5463</v>
      </c>
      <c r="E19" s="20" t="s">
        <v>5464</v>
      </c>
      <c r="F19" s="20">
        <v>2021</v>
      </c>
      <c r="G19" s="20">
        <v>2021</v>
      </c>
      <c r="H19" s="20">
        <v>6</v>
      </c>
      <c r="I19" s="22" t="s">
        <v>5410</v>
      </c>
      <c r="J19" s="626">
        <f t="shared" si="0"/>
        <v>20000000</v>
      </c>
      <c r="K19" s="718">
        <v>20000000</v>
      </c>
      <c r="L19" s="22" t="s">
        <v>3687</v>
      </c>
      <c r="M19" s="20">
        <v>7</v>
      </c>
      <c r="N19" s="22" t="s">
        <v>5402</v>
      </c>
      <c r="O19" s="21" t="s">
        <v>9</v>
      </c>
      <c r="P19" s="20" t="s">
        <v>3686</v>
      </c>
      <c r="Q19" s="22" t="s">
        <v>5377</v>
      </c>
      <c r="R19" s="20">
        <v>6680651</v>
      </c>
      <c r="S19" s="30" t="s">
        <v>19</v>
      </c>
      <c r="T19" s="23" t="s">
        <v>1304</v>
      </c>
      <c r="U19" s="352">
        <f>K19/5</f>
        <v>4000000</v>
      </c>
      <c r="V19" s="22" t="s">
        <v>176</v>
      </c>
      <c r="W19" s="22" t="s">
        <v>3694</v>
      </c>
      <c r="X19" s="22" t="s">
        <v>3687</v>
      </c>
      <c r="Y19" s="10">
        <v>8140</v>
      </c>
      <c r="Z19" s="353" t="s">
        <v>3760</v>
      </c>
      <c r="AA19" s="20">
        <v>6680612</v>
      </c>
      <c r="AB19" s="23" t="s">
        <v>1248</v>
      </c>
      <c r="AC19" s="22" t="s">
        <v>26</v>
      </c>
      <c r="AD19" s="354">
        <f>K19/5</f>
        <v>4000000</v>
      </c>
      <c r="AE19" s="22" t="s">
        <v>176</v>
      </c>
      <c r="AF19" s="22" t="s">
        <v>3694</v>
      </c>
      <c r="AG19" s="22" t="s">
        <v>3687</v>
      </c>
      <c r="AH19" s="10">
        <v>6680708</v>
      </c>
      <c r="AI19" s="12" t="s">
        <v>2724</v>
      </c>
      <c r="AJ19" s="22" t="s">
        <v>85</v>
      </c>
      <c r="AK19" s="354">
        <f>K19/5</f>
        <v>4000000</v>
      </c>
      <c r="AL19" s="22" t="s">
        <v>176</v>
      </c>
      <c r="AM19" s="22" t="s">
        <v>3694</v>
      </c>
      <c r="AN19" s="22" t="s">
        <v>3687</v>
      </c>
      <c r="AO19" s="10">
        <v>6680641</v>
      </c>
      <c r="AP19" s="369" t="s">
        <v>2082</v>
      </c>
      <c r="AQ19" s="8" t="s">
        <v>3701</v>
      </c>
      <c r="AR19" s="109">
        <f>K19/5</f>
        <v>4000000</v>
      </c>
      <c r="AS19" s="26" t="s">
        <v>169</v>
      </c>
      <c r="AT19" s="22" t="s">
        <v>3688</v>
      </c>
      <c r="AU19" s="22" t="s">
        <v>3687</v>
      </c>
      <c r="AV19" s="20">
        <v>6682174</v>
      </c>
      <c r="AW19" s="23" t="s">
        <v>2573</v>
      </c>
      <c r="AX19" s="22" t="s">
        <v>27</v>
      </c>
      <c r="AY19" s="109">
        <f>K19/5</f>
        <v>4000000</v>
      </c>
      <c r="AZ19" s="22" t="s">
        <v>179</v>
      </c>
      <c r="BA19" s="22" t="s">
        <v>3688</v>
      </c>
      <c r="BB19" s="22" t="s">
        <v>3687</v>
      </c>
      <c r="BC19" s="26"/>
      <c r="BD19" s="26"/>
      <c r="BE19" s="26"/>
      <c r="BF19" s="355"/>
      <c r="BG19" s="26"/>
      <c r="BH19" s="26"/>
      <c r="BI19" s="26"/>
      <c r="BJ19" s="26"/>
      <c r="BK19" s="26"/>
      <c r="BL19" s="26"/>
      <c r="BM19" s="109"/>
      <c r="BN19" s="26"/>
      <c r="BO19" s="26"/>
      <c r="BP19" s="26"/>
      <c r="BQ19" s="26"/>
      <c r="BR19" s="287" t="s">
        <v>3661</v>
      </c>
      <c r="BS19" s="287" t="s">
        <v>3662</v>
      </c>
      <c r="BT19" s="22" t="s">
        <v>1370</v>
      </c>
      <c r="BU19" s="21"/>
      <c r="BV19" s="22" t="s">
        <v>1406</v>
      </c>
      <c r="BW19" s="21"/>
      <c r="BX19" s="22" t="s">
        <v>5465</v>
      </c>
      <c r="BY19" s="21"/>
      <c r="BZ19" s="27" t="s">
        <v>5466</v>
      </c>
      <c r="CA19" s="27"/>
      <c r="CB19" s="27" t="s">
        <v>838</v>
      </c>
      <c r="CC19" s="27"/>
      <c r="CD19" s="27" t="s">
        <v>3389</v>
      </c>
      <c r="CE19" s="27"/>
      <c r="CF19" s="27" t="s">
        <v>5467</v>
      </c>
      <c r="CG19" s="27"/>
      <c r="CH19" s="27" t="s">
        <v>4055</v>
      </c>
      <c r="CI19" s="27"/>
      <c r="CJ19" s="455" t="s">
        <v>3370</v>
      </c>
      <c r="CK19" s="456" t="s">
        <v>5405</v>
      </c>
      <c r="CL19" s="456" t="s">
        <v>5433</v>
      </c>
      <c r="CM19" s="456" t="s">
        <v>5468</v>
      </c>
      <c r="CN19" s="457" t="s">
        <v>1230</v>
      </c>
      <c r="CO19" s="456" t="s">
        <v>4208</v>
      </c>
    </row>
    <row r="20" spans="1:93" ht="36">
      <c r="A20" s="507">
        <v>13</v>
      </c>
      <c r="B20" s="547" t="s">
        <v>5469</v>
      </c>
      <c r="C20" s="547" t="s">
        <v>5470</v>
      </c>
      <c r="D20" s="21" t="s">
        <v>5471</v>
      </c>
      <c r="E20" s="20" t="s">
        <v>5464</v>
      </c>
      <c r="F20" s="20">
        <v>2021</v>
      </c>
      <c r="G20" s="20">
        <v>2021</v>
      </c>
      <c r="H20" s="20">
        <v>3</v>
      </c>
      <c r="I20" s="22" t="s">
        <v>5410</v>
      </c>
      <c r="J20" s="626">
        <f t="shared" si="0"/>
        <v>40000000</v>
      </c>
      <c r="K20" s="718">
        <v>40000000</v>
      </c>
      <c r="L20" s="22" t="s">
        <v>3687</v>
      </c>
      <c r="M20" s="20">
        <v>7</v>
      </c>
      <c r="N20" s="22" t="s">
        <v>5402</v>
      </c>
      <c r="O20" s="21" t="s">
        <v>9</v>
      </c>
      <c r="P20" s="20" t="s">
        <v>3686</v>
      </c>
      <c r="Q20" s="22" t="s">
        <v>5377</v>
      </c>
      <c r="R20" s="20">
        <v>6665306</v>
      </c>
      <c r="S20" s="30" t="s">
        <v>35</v>
      </c>
      <c r="T20" s="23" t="s">
        <v>2015</v>
      </c>
      <c r="U20" s="352">
        <f>K20/4</f>
        <v>10000000</v>
      </c>
      <c r="V20" s="22" t="s">
        <v>217</v>
      </c>
      <c r="W20" s="22" t="s">
        <v>3688</v>
      </c>
      <c r="X20" s="22" t="s">
        <v>3687</v>
      </c>
      <c r="Y20" s="10">
        <v>8140</v>
      </c>
      <c r="Z20" s="353" t="s">
        <v>3760</v>
      </c>
      <c r="AA20" s="10">
        <v>6680633</v>
      </c>
      <c r="AB20" s="356" t="s">
        <v>3791</v>
      </c>
      <c r="AC20" s="8" t="s">
        <v>25</v>
      </c>
      <c r="AD20" s="354">
        <f>K20/4</f>
        <v>10000000</v>
      </c>
      <c r="AE20" s="22" t="s">
        <v>179</v>
      </c>
      <c r="AF20" s="22" t="s">
        <v>3688</v>
      </c>
      <c r="AG20" s="22" t="s">
        <v>3687</v>
      </c>
      <c r="AH20" s="10">
        <v>6680648</v>
      </c>
      <c r="AI20" s="8" t="s">
        <v>1324</v>
      </c>
      <c r="AJ20" s="8" t="s">
        <v>24</v>
      </c>
      <c r="AK20" s="354">
        <f>K20/4</f>
        <v>10000000</v>
      </c>
      <c r="AL20" s="22" t="s">
        <v>217</v>
      </c>
      <c r="AM20" s="22" t="s">
        <v>3688</v>
      </c>
      <c r="AN20" s="22" t="s">
        <v>3687</v>
      </c>
      <c r="AO20" s="371">
        <v>6744406</v>
      </c>
      <c r="AP20" s="373" t="s">
        <v>1273</v>
      </c>
      <c r="AQ20" s="8" t="s">
        <v>54</v>
      </c>
      <c r="AR20" s="109">
        <f>K20/4</f>
        <v>10000000</v>
      </c>
      <c r="AS20" s="22" t="s">
        <v>217</v>
      </c>
      <c r="AT20" s="22" t="s">
        <v>3688</v>
      </c>
      <c r="AU20" s="22" t="s">
        <v>3687</v>
      </c>
      <c r="AV20" s="26"/>
      <c r="AW20" s="26"/>
      <c r="AX20" s="22"/>
      <c r="AY20" s="355"/>
      <c r="AZ20" s="26"/>
      <c r="BA20" s="26"/>
      <c r="BB20" s="26"/>
      <c r="BC20" s="26"/>
      <c r="BD20" s="26"/>
      <c r="BE20" s="26"/>
      <c r="BF20" s="355"/>
      <c r="BG20" s="26"/>
      <c r="BH20" s="26"/>
      <c r="BI20" s="26"/>
      <c r="BJ20" s="26"/>
      <c r="BK20" s="26"/>
      <c r="BL20" s="26"/>
      <c r="BM20" s="355"/>
      <c r="BN20" s="26"/>
      <c r="BO20" s="26"/>
      <c r="BP20" s="26"/>
      <c r="BQ20" s="26"/>
      <c r="BR20" s="287" t="s">
        <v>3661</v>
      </c>
      <c r="BS20" s="287" t="s">
        <v>3662</v>
      </c>
      <c r="BT20" s="22" t="s">
        <v>5472</v>
      </c>
      <c r="BU20" s="21" t="s">
        <v>4181</v>
      </c>
      <c r="BV20" s="22" t="s">
        <v>3388</v>
      </c>
      <c r="BW20" s="21" t="s">
        <v>4181</v>
      </c>
      <c r="BX20" s="22" t="s">
        <v>5473</v>
      </c>
      <c r="BY20" s="21"/>
      <c r="BZ20" s="27"/>
      <c r="CA20" s="27"/>
      <c r="CB20" s="27"/>
      <c r="CC20" s="27"/>
      <c r="CD20" s="27"/>
      <c r="CE20" s="27"/>
      <c r="CF20" s="27"/>
      <c r="CG20" s="27"/>
      <c r="CH20" s="27"/>
      <c r="CI20" s="27"/>
      <c r="CJ20" s="458" t="s">
        <v>1230</v>
      </c>
      <c r="CK20" s="456" t="s">
        <v>5405</v>
      </c>
      <c r="CL20" s="457" t="s">
        <v>1230</v>
      </c>
      <c r="CM20" s="456" t="s">
        <v>5445</v>
      </c>
      <c r="CN20" s="456" t="s">
        <v>4208</v>
      </c>
      <c r="CO20" s="456" t="s">
        <v>4208</v>
      </c>
    </row>
    <row r="21" spans="1:93" ht="36">
      <c r="A21" s="507">
        <v>14</v>
      </c>
      <c r="B21" s="547" t="s">
        <v>5469</v>
      </c>
      <c r="C21" s="547" t="s">
        <v>5474</v>
      </c>
      <c r="D21" s="21" t="s">
        <v>5475</v>
      </c>
      <c r="E21" s="20" t="s">
        <v>5464</v>
      </c>
      <c r="F21" s="20">
        <v>2021</v>
      </c>
      <c r="G21" s="20">
        <v>2021</v>
      </c>
      <c r="H21" s="20">
        <v>3</v>
      </c>
      <c r="I21" s="22" t="s">
        <v>5410</v>
      </c>
      <c r="J21" s="626">
        <f t="shared" si="0"/>
        <v>40000000</v>
      </c>
      <c r="K21" s="718">
        <v>40000000</v>
      </c>
      <c r="L21" s="22" t="s">
        <v>3687</v>
      </c>
      <c r="M21" s="20">
        <v>7</v>
      </c>
      <c r="N21" s="22" t="s">
        <v>5402</v>
      </c>
      <c r="O21" s="21" t="s">
        <v>9</v>
      </c>
      <c r="P21" s="20" t="s">
        <v>3686</v>
      </c>
      <c r="Q21" s="22" t="s">
        <v>5377</v>
      </c>
      <c r="R21" s="20">
        <v>6680623</v>
      </c>
      <c r="S21" s="30" t="s">
        <v>37</v>
      </c>
      <c r="T21" s="23" t="s">
        <v>2129</v>
      </c>
      <c r="U21" s="352">
        <f>K21/4</f>
        <v>10000000</v>
      </c>
      <c r="V21" s="22" t="s">
        <v>217</v>
      </c>
      <c r="W21" s="22" t="s">
        <v>3688</v>
      </c>
      <c r="X21" s="22" t="s">
        <v>3687</v>
      </c>
      <c r="Y21" s="10">
        <v>8140</v>
      </c>
      <c r="Z21" s="353" t="s">
        <v>3760</v>
      </c>
      <c r="AA21" s="10">
        <v>6680633</v>
      </c>
      <c r="AB21" s="356" t="s">
        <v>3791</v>
      </c>
      <c r="AC21" s="8" t="s">
        <v>25</v>
      </c>
      <c r="AD21" s="354">
        <f>K21/4</f>
        <v>10000000</v>
      </c>
      <c r="AE21" s="22" t="s">
        <v>179</v>
      </c>
      <c r="AF21" s="22" t="s">
        <v>3688</v>
      </c>
      <c r="AG21" s="22" t="s">
        <v>3687</v>
      </c>
      <c r="AH21" s="10">
        <v>6681051</v>
      </c>
      <c r="AI21" s="12" t="s">
        <v>1945</v>
      </c>
      <c r="AJ21" s="8" t="s">
        <v>13</v>
      </c>
      <c r="AK21" s="354">
        <f>K21/4</f>
        <v>10000000</v>
      </c>
      <c r="AL21" s="22" t="s">
        <v>176</v>
      </c>
      <c r="AM21" s="22" t="s">
        <v>3694</v>
      </c>
      <c r="AN21" s="22" t="s">
        <v>3687</v>
      </c>
      <c r="AO21" s="20">
        <v>6764236</v>
      </c>
      <c r="AP21" s="23" t="s">
        <v>1972</v>
      </c>
      <c r="AQ21" s="22" t="s">
        <v>5476</v>
      </c>
      <c r="AR21" s="109">
        <f>K21/4</f>
        <v>10000000</v>
      </c>
      <c r="AS21" s="22" t="s">
        <v>217</v>
      </c>
      <c r="AT21" s="22" t="s">
        <v>3688</v>
      </c>
      <c r="AU21" s="22" t="s">
        <v>3687</v>
      </c>
      <c r="AV21" s="26"/>
      <c r="AW21" s="26"/>
      <c r="AX21" s="22"/>
      <c r="AY21" s="355"/>
      <c r="AZ21" s="26"/>
      <c r="BA21" s="26"/>
      <c r="BB21" s="26"/>
      <c r="BC21" s="26"/>
      <c r="BD21" s="26"/>
      <c r="BE21" s="26"/>
      <c r="BF21" s="355"/>
      <c r="BG21" s="26"/>
      <c r="BH21" s="26"/>
      <c r="BI21" s="26"/>
      <c r="BJ21" s="26"/>
      <c r="BK21" s="26"/>
      <c r="BL21" s="26"/>
      <c r="BM21" s="355"/>
      <c r="BN21" s="26"/>
      <c r="BO21" s="26"/>
      <c r="BP21" s="26"/>
      <c r="BQ21" s="26"/>
      <c r="BR21" s="287" t="s">
        <v>3661</v>
      </c>
      <c r="BS21" s="287" t="s">
        <v>3662</v>
      </c>
      <c r="BT21" s="22" t="s">
        <v>1947</v>
      </c>
      <c r="BU21" s="21" t="s">
        <v>4206</v>
      </c>
      <c r="BV21" s="22" t="s">
        <v>5477</v>
      </c>
      <c r="BW21" s="21" t="s">
        <v>4206</v>
      </c>
      <c r="BX21" s="22" t="s">
        <v>5478</v>
      </c>
      <c r="BY21" s="21"/>
      <c r="BZ21" s="27"/>
      <c r="CA21" s="27"/>
      <c r="CB21" s="27"/>
      <c r="CC21" s="27"/>
      <c r="CD21" s="27"/>
      <c r="CE21" s="27"/>
      <c r="CF21" s="27"/>
      <c r="CG21" s="27"/>
      <c r="CH21" s="27"/>
      <c r="CI21" s="27"/>
      <c r="CJ21" s="458" t="s">
        <v>1230</v>
      </c>
      <c r="CK21" s="456" t="s">
        <v>5422</v>
      </c>
      <c r="CL21" s="457" t="s">
        <v>1230</v>
      </c>
      <c r="CM21" s="456" t="s">
        <v>4208</v>
      </c>
      <c r="CN21" s="456" t="s">
        <v>4208</v>
      </c>
      <c r="CO21" s="456" t="s">
        <v>4208</v>
      </c>
    </row>
    <row r="22" spans="1:93" ht="48">
      <c r="A22" s="507">
        <v>15</v>
      </c>
      <c r="B22" s="547" t="s">
        <v>5469</v>
      </c>
      <c r="C22" s="547" t="s">
        <v>5479</v>
      </c>
      <c r="D22" s="21" t="s">
        <v>5480</v>
      </c>
      <c r="E22" s="20" t="s">
        <v>5464</v>
      </c>
      <c r="F22" s="20">
        <v>2021</v>
      </c>
      <c r="G22" s="20">
        <v>2021</v>
      </c>
      <c r="H22" s="20">
        <v>3</v>
      </c>
      <c r="I22" s="22" t="s">
        <v>5410</v>
      </c>
      <c r="J22" s="626">
        <f t="shared" si="0"/>
        <v>40000000</v>
      </c>
      <c r="K22" s="718">
        <v>40000000</v>
      </c>
      <c r="L22" s="22" t="s">
        <v>3687</v>
      </c>
      <c r="M22" s="20">
        <v>7</v>
      </c>
      <c r="N22" s="22" t="s">
        <v>5402</v>
      </c>
      <c r="O22" s="21" t="s">
        <v>9</v>
      </c>
      <c r="P22" s="20" t="s">
        <v>3686</v>
      </c>
      <c r="Q22" s="22" t="s">
        <v>5377</v>
      </c>
      <c r="R22" s="20">
        <v>6680612</v>
      </c>
      <c r="S22" s="30" t="s">
        <v>26</v>
      </c>
      <c r="T22" s="23" t="s">
        <v>1248</v>
      </c>
      <c r="U22" s="352">
        <f>K22/5</f>
        <v>8000000</v>
      </c>
      <c r="V22" s="22" t="s">
        <v>176</v>
      </c>
      <c r="W22" s="22" t="s">
        <v>3694</v>
      </c>
      <c r="X22" s="22" t="s">
        <v>3687</v>
      </c>
      <c r="Y22" s="10">
        <v>8140</v>
      </c>
      <c r="Z22" s="353" t="s">
        <v>3760</v>
      </c>
      <c r="AA22" s="10">
        <v>6680633</v>
      </c>
      <c r="AB22" s="356" t="s">
        <v>3791</v>
      </c>
      <c r="AC22" s="8" t="s">
        <v>25</v>
      </c>
      <c r="AD22" s="354">
        <f>K22/5</f>
        <v>8000000</v>
      </c>
      <c r="AE22" s="22" t="s">
        <v>179</v>
      </c>
      <c r="AF22" s="22" t="s">
        <v>3688</v>
      </c>
      <c r="AG22" s="22" t="s">
        <v>3687</v>
      </c>
      <c r="AH22" s="20">
        <v>6680627</v>
      </c>
      <c r="AI22" s="23" t="s">
        <v>2200</v>
      </c>
      <c r="AJ22" s="22" t="s">
        <v>5481</v>
      </c>
      <c r="AK22" s="354">
        <f>K22/5</f>
        <v>8000000</v>
      </c>
      <c r="AL22" s="22" t="s">
        <v>176</v>
      </c>
      <c r="AM22" s="22" t="s">
        <v>3694</v>
      </c>
      <c r="AN22" s="22" t="s">
        <v>3687</v>
      </c>
      <c r="AO22" s="10">
        <v>6680628</v>
      </c>
      <c r="AP22" s="12" t="s">
        <v>1295</v>
      </c>
      <c r="AQ22" s="8" t="s">
        <v>89</v>
      </c>
      <c r="AR22" s="109">
        <f>K22/5</f>
        <v>8000000</v>
      </c>
      <c r="AS22" s="22" t="s">
        <v>207</v>
      </c>
      <c r="AT22" s="22" t="s">
        <v>3694</v>
      </c>
      <c r="AU22" s="22" t="s">
        <v>3687</v>
      </c>
      <c r="AV22" s="20">
        <v>6680698</v>
      </c>
      <c r="AW22" s="23" t="s">
        <v>1290</v>
      </c>
      <c r="AX22" s="22" t="s">
        <v>211</v>
      </c>
      <c r="AY22" s="109">
        <f>K22/5</f>
        <v>8000000</v>
      </c>
      <c r="AZ22" s="22" t="s">
        <v>207</v>
      </c>
      <c r="BA22" s="22" t="s">
        <v>3694</v>
      </c>
      <c r="BB22" s="22" t="s">
        <v>3687</v>
      </c>
      <c r="BC22" s="26"/>
      <c r="BD22" s="26"/>
      <c r="BE22" s="26"/>
      <c r="BF22" s="355"/>
      <c r="BG22" s="26"/>
      <c r="BH22" s="26"/>
      <c r="BI22" s="26"/>
      <c r="BJ22" s="26"/>
      <c r="BK22" s="26"/>
      <c r="BL22" s="26"/>
      <c r="BM22" s="109"/>
      <c r="BN22" s="26"/>
      <c r="BO22" s="26"/>
      <c r="BP22" s="26"/>
      <c r="BQ22" s="26"/>
      <c r="BR22" s="287" t="s">
        <v>3661</v>
      </c>
      <c r="BS22" s="287" t="s">
        <v>3662</v>
      </c>
      <c r="BT22" s="22" t="s">
        <v>5482</v>
      </c>
      <c r="BU22" s="21"/>
      <c r="BV22" s="22" t="s">
        <v>3529</v>
      </c>
      <c r="BW22" s="21" t="s">
        <v>4056</v>
      </c>
      <c r="BX22" s="22" t="s">
        <v>5483</v>
      </c>
      <c r="BY22" s="21"/>
      <c r="BZ22" s="27"/>
      <c r="CA22" s="27"/>
      <c r="CB22" s="27"/>
      <c r="CC22" s="27"/>
      <c r="CD22" s="27"/>
      <c r="CE22" s="27"/>
      <c r="CF22" s="27"/>
      <c r="CG22" s="27"/>
      <c r="CH22" s="27"/>
      <c r="CI22" s="27"/>
      <c r="CJ22" s="458" t="s">
        <v>1230</v>
      </c>
      <c r="CK22" s="456" t="s">
        <v>5422</v>
      </c>
      <c r="CL22" s="457" t="s">
        <v>1230</v>
      </c>
      <c r="CM22" s="456" t="s">
        <v>4208</v>
      </c>
      <c r="CN22" s="456" t="s">
        <v>4208</v>
      </c>
      <c r="CO22" s="456" t="s">
        <v>4208</v>
      </c>
    </row>
    <row r="23" spans="1:93" ht="34.5" customHeight="1">
      <c r="A23" s="241">
        <v>16</v>
      </c>
      <c r="B23" s="547" t="s">
        <v>5469</v>
      </c>
      <c r="C23" s="558" t="s">
        <v>5479</v>
      </c>
      <c r="D23" s="183" t="s">
        <v>5484</v>
      </c>
      <c r="E23" s="182" t="s">
        <v>5464</v>
      </c>
      <c r="F23" s="182">
        <v>2021</v>
      </c>
      <c r="G23" s="182">
        <v>2021</v>
      </c>
      <c r="H23" s="182">
        <v>3</v>
      </c>
      <c r="I23" s="22" t="s">
        <v>5410</v>
      </c>
      <c r="J23" s="745">
        <f t="shared" si="0"/>
        <v>450000000</v>
      </c>
      <c r="K23" s="720">
        <v>450000000</v>
      </c>
      <c r="L23" s="184" t="s">
        <v>3687</v>
      </c>
      <c r="M23" s="20">
        <v>7</v>
      </c>
      <c r="N23" s="22" t="s">
        <v>5402</v>
      </c>
      <c r="O23" s="21" t="s">
        <v>9</v>
      </c>
      <c r="P23" s="182" t="s">
        <v>3686</v>
      </c>
      <c r="Q23" s="22" t="s">
        <v>5377</v>
      </c>
      <c r="R23" s="182">
        <v>6680651</v>
      </c>
      <c r="S23" s="185" t="s">
        <v>19</v>
      </c>
      <c r="T23" s="186" t="s">
        <v>1304</v>
      </c>
      <c r="U23" s="375">
        <f>K23/3</f>
        <v>150000000</v>
      </c>
      <c r="V23" s="184" t="s">
        <v>176</v>
      </c>
      <c r="W23" s="184" t="s">
        <v>3694</v>
      </c>
      <c r="X23" s="184" t="s">
        <v>3687</v>
      </c>
      <c r="Y23" s="376">
        <v>8140</v>
      </c>
      <c r="Z23" s="377" t="s">
        <v>3760</v>
      </c>
      <c r="AA23" s="182">
        <v>6680687</v>
      </c>
      <c r="AB23" s="182">
        <v>702048705</v>
      </c>
      <c r="AC23" s="184" t="s">
        <v>36</v>
      </c>
      <c r="AD23" s="374">
        <f>K23/3</f>
        <v>150000000</v>
      </c>
      <c r="AE23" s="184"/>
      <c r="AF23" s="184"/>
      <c r="AG23" s="184"/>
      <c r="AH23" s="182">
        <v>6680623</v>
      </c>
      <c r="AI23" s="186" t="s">
        <v>2129</v>
      </c>
      <c r="AJ23" s="184" t="s">
        <v>37</v>
      </c>
      <c r="AK23" s="374">
        <f>K23/3</f>
        <v>150000000</v>
      </c>
      <c r="AL23" s="184"/>
      <c r="AM23" s="184"/>
      <c r="AN23" s="378"/>
      <c r="AO23" s="378"/>
      <c r="AP23" s="378"/>
      <c r="AQ23" s="184"/>
      <c r="AR23" s="379"/>
      <c r="AS23" s="378"/>
      <c r="AT23" s="378"/>
      <c r="AU23" s="378"/>
      <c r="AV23" s="378"/>
      <c r="AW23" s="378"/>
      <c r="AX23" s="184"/>
      <c r="AY23" s="378"/>
      <c r="AZ23" s="378"/>
      <c r="BA23" s="378"/>
      <c r="BB23" s="378"/>
      <c r="BC23" s="378"/>
      <c r="BD23" s="378"/>
      <c r="BE23" s="378"/>
      <c r="BF23" s="355"/>
      <c r="BG23" s="378"/>
      <c r="BH23" s="378"/>
      <c r="BI23" s="378"/>
      <c r="BJ23" s="378"/>
      <c r="BK23" s="378"/>
      <c r="BL23" s="378"/>
      <c r="BM23" s="378"/>
      <c r="BN23" s="378"/>
      <c r="BO23" s="378"/>
      <c r="BP23" s="378"/>
      <c r="BQ23" s="378"/>
      <c r="BR23" s="287" t="s">
        <v>3661</v>
      </c>
      <c r="BS23" s="287" t="s">
        <v>3662</v>
      </c>
      <c r="BT23" s="184" t="s">
        <v>3731</v>
      </c>
      <c r="BU23" s="183"/>
      <c r="BV23" s="184" t="s">
        <v>2123</v>
      </c>
      <c r="BW23" s="183" t="s">
        <v>4206</v>
      </c>
      <c r="BX23" s="184" t="s">
        <v>2591</v>
      </c>
      <c r="BY23" s="183"/>
      <c r="BZ23" s="380"/>
      <c r="CA23" s="380"/>
      <c r="CB23" s="380"/>
      <c r="CC23" s="380"/>
      <c r="CD23" s="380"/>
      <c r="CE23" s="380"/>
      <c r="CF23" s="380"/>
      <c r="CG23" s="380"/>
      <c r="CH23" s="380"/>
      <c r="CI23" s="380"/>
      <c r="CJ23" s="459" t="s">
        <v>4208</v>
      </c>
      <c r="CK23" s="460" t="s">
        <v>5405</v>
      </c>
      <c r="CL23" s="460" t="s">
        <v>5433</v>
      </c>
      <c r="CM23" s="460" t="s">
        <v>5485</v>
      </c>
      <c r="CN23" s="460" t="s">
        <v>4208</v>
      </c>
      <c r="CO23" s="460" t="s">
        <v>4208</v>
      </c>
    </row>
    <row r="24" spans="1:93" ht="36">
      <c r="A24" s="507">
        <v>17</v>
      </c>
      <c r="B24" s="547" t="s">
        <v>5469</v>
      </c>
      <c r="C24" s="547" t="s">
        <v>5486</v>
      </c>
      <c r="D24" s="21" t="s">
        <v>5487</v>
      </c>
      <c r="E24" s="20" t="s">
        <v>5464</v>
      </c>
      <c r="F24" s="20">
        <v>2021</v>
      </c>
      <c r="G24" s="20">
        <v>2021</v>
      </c>
      <c r="H24" s="20">
        <v>3</v>
      </c>
      <c r="I24" s="22" t="s">
        <v>5410</v>
      </c>
      <c r="J24" s="626">
        <f t="shared" si="0"/>
        <v>40000000</v>
      </c>
      <c r="K24" s="718">
        <v>40000000</v>
      </c>
      <c r="L24" s="22" t="s">
        <v>3687</v>
      </c>
      <c r="M24" s="20">
        <v>7</v>
      </c>
      <c r="N24" s="22" t="s">
        <v>5402</v>
      </c>
      <c r="O24" s="21" t="s">
        <v>9</v>
      </c>
      <c r="P24" s="20" t="s">
        <v>3686</v>
      </c>
      <c r="Q24" s="22" t="s">
        <v>5377</v>
      </c>
      <c r="R24" s="20">
        <v>6805206</v>
      </c>
      <c r="S24" s="30" t="s">
        <v>72</v>
      </c>
      <c r="T24" s="20">
        <v>8920230021</v>
      </c>
      <c r="U24" s="352">
        <f>K24/4</f>
        <v>10000000</v>
      </c>
      <c r="V24" s="22" t="s">
        <v>207</v>
      </c>
      <c r="W24" s="22" t="s">
        <v>3688</v>
      </c>
      <c r="X24" s="22" t="s">
        <v>3687</v>
      </c>
      <c r="Y24" s="10">
        <v>8140</v>
      </c>
      <c r="Z24" s="353" t="s">
        <v>3760</v>
      </c>
      <c r="AA24" s="20">
        <v>6682174</v>
      </c>
      <c r="AB24" s="23" t="s">
        <v>2573</v>
      </c>
      <c r="AC24" s="22" t="s">
        <v>27</v>
      </c>
      <c r="AD24" s="354">
        <f>K24/4</f>
        <v>10000000</v>
      </c>
      <c r="AE24" s="22" t="s">
        <v>179</v>
      </c>
      <c r="AF24" s="22" t="s">
        <v>3688</v>
      </c>
      <c r="AG24" s="22" t="s">
        <v>3687</v>
      </c>
      <c r="AH24" s="10">
        <v>6680628</v>
      </c>
      <c r="AI24" s="12" t="s">
        <v>1295</v>
      </c>
      <c r="AJ24" s="8" t="s">
        <v>89</v>
      </c>
      <c r="AK24" s="354">
        <f>K24/4</f>
        <v>10000000</v>
      </c>
      <c r="AL24" s="22"/>
      <c r="AM24" s="22"/>
      <c r="AN24" s="26"/>
      <c r="AO24" s="20">
        <v>6680618</v>
      </c>
      <c r="AP24" s="23" t="s">
        <v>2025</v>
      </c>
      <c r="AQ24" s="22" t="s">
        <v>31</v>
      </c>
      <c r="AR24" s="109">
        <f>K24/4</f>
        <v>10000000</v>
      </c>
      <c r="AS24" s="22" t="s">
        <v>197</v>
      </c>
      <c r="AT24" s="22" t="s">
        <v>3694</v>
      </c>
      <c r="AU24" s="22" t="s">
        <v>3687</v>
      </c>
      <c r="AV24" s="26"/>
      <c r="AW24" s="26"/>
      <c r="AX24" s="22"/>
      <c r="AY24" s="355"/>
      <c r="AZ24" s="26"/>
      <c r="BA24" s="26"/>
      <c r="BB24" s="26"/>
      <c r="BC24" s="26"/>
      <c r="BD24" s="26"/>
      <c r="BE24" s="26"/>
      <c r="BF24" s="355"/>
      <c r="BG24" s="26"/>
      <c r="BH24" s="26"/>
      <c r="BI24" s="26"/>
      <c r="BJ24" s="26"/>
      <c r="BK24" s="26"/>
      <c r="BL24" s="26"/>
      <c r="BM24" s="355"/>
      <c r="BN24" s="26"/>
      <c r="BO24" s="26"/>
      <c r="BP24" s="26"/>
      <c r="BQ24" s="26"/>
      <c r="BR24" s="287" t="s">
        <v>3661</v>
      </c>
      <c r="BS24" s="287" t="s">
        <v>3662</v>
      </c>
      <c r="BT24" s="22" t="s">
        <v>643</v>
      </c>
      <c r="BU24" s="21"/>
      <c r="BV24" s="22" t="s">
        <v>5488</v>
      </c>
      <c r="BW24" s="21"/>
      <c r="BX24" s="22"/>
      <c r="BY24" s="21"/>
      <c r="BZ24" s="27"/>
      <c r="CA24" s="27"/>
      <c r="CB24" s="27"/>
      <c r="CC24" s="27"/>
      <c r="CD24" s="27"/>
      <c r="CE24" s="27"/>
      <c r="CF24" s="27"/>
      <c r="CG24" s="27"/>
      <c r="CH24" s="27"/>
      <c r="CI24" s="27"/>
      <c r="CJ24" s="455" t="s">
        <v>4208</v>
      </c>
      <c r="CK24" s="456" t="s">
        <v>4208</v>
      </c>
      <c r="CL24" s="456" t="s">
        <v>4208</v>
      </c>
      <c r="CM24" s="456" t="s">
        <v>4208</v>
      </c>
      <c r="CN24" s="456" t="s">
        <v>4208</v>
      </c>
      <c r="CO24" s="456" t="s">
        <v>4208</v>
      </c>
    </row>
    <row r="25" spans="1:93" ht="36">
      <c r="A25" s="241">
        <v>18</v>
      </c>
      <c r="B25" s="547" t="s">
        <v>5489</v>
      </c>
      <c r="C25" s="22" t="s">
        <v>1230</v>
      </c>
      <c r="D25" s="569" t="s">
        <v>5490</v>
      </c>
      <c r="E25" s="22" t="s">
        <v>5491</v>
      </c>
      <c r="F25" s="20">
        <v>2021</v>
      </c>
      <c r="G25" s="20">
        <v>2021</v>
      </c>
      <c r="H25" s="20">
        <v>5</v>
      </c>
      <c r="I25" s="22" t="s">
        <v>5401</v>
      </c>
      <c r="J25" s="626">
        <f t="shared" si="0"/>
        <v>48800000</v>
      </c>
      <c r="K25" s="718">
        <v>48800000</v>
      </c>
      <c r="L25" s="22" t="s">
        <v>3687</v>
      </c>
      <c r="M25" s="20">
        <v>7</v>
      </c>
      <c r="N25" s="22" t="s">
        <v>5402</v>
      </c>
      <c r="O25" s="21" t="s">
        <v>3423</v>
      </c>
      <c r="P25" s="20"/>
      <c r="Q25" s="259" t="s">
        <v>5395</v>
      </c>
      <c r="R25" s="20">
        <v>6680627</v>
      </c>
      <c r="S25" s="30" t="s">
        <v>3989</v>
      </c>
      <c r="T25" s="23" t="s">
        <v>2200</v>
      </c>
      <c r="U25" s="352">
        <f>K25/2</f>
        <v>24400000</v>
      </c>
      <c r="V25" s="22" t="s">
        <v>197</v>
      </c>
      <c r="W25" s="22" t="s">
        <v>3688</v>
      </c>
      <c r="X25" s="22" t="s">
        <v>3687</v>
      </c>
      <c r="Y25" s="10">
        <v>8140</v>
      </c>
      <c r="Z25" s="353" t="s">
        <v>3760</v>
      </c>
      <c r="AA25" s="24"/>
      <c r="AB25" s="24"/>
      <c r="AC25" s="24" t="s">
        <v>1445</v>
      </c>
      <c r="AD25" s="372"/>
      <c r="AE25" s="22"/>
      <c r="AF25" s="22"/>
      <c r="AG25" s="22"/>
      <c r="AH25" s="10">
        <v>6680708</v>
      </c>
      <c r="AI25" s="12" t="s">
        <v>2724</v>
      </c>
      <c r="AJ25" s="22" t="s">
        <v>85</v>
      </c>
      <c r="AK25" s="354">
        <f>K25/2</f>
        <v>24400000</v>
      </c>
      <c r="AL25" s="22" t="s">
        <v>176</v>
      </c>
      <c r="AM25" s="22" t="s">
        <v>3694</v>
      </c>
      <c r="AN25" s="22" t="s">
        <v>3687</v>
      </c>
      <c r="AO25" s="26"/>
      <c r="AP25" s="26"/>
      <c r="AQ25" s="22"/>
      <c r="AR25" s="355"/>
      <c r="AS25" s="26"/>
      <c r="AT25" s="26"/>
      <c r="AU25" s="26"/>
      <c r="AV25" s="26"/>
      <c r="AW25" s="26"/>
      <c r="AX25" s="22"/>
      <c r="AY25" s="355"/>
      <c r="AZ25" s="26"/>
      <c r="BA25" s="26"/>
      <c r="BB25" s="26"/>
      <c r="BC25" s="26"/>
      <c r="BD25" s="26"/>
      <c r="BE25" s="26"/>
      <c r="BF25" s="355"/>
      <c r="BG25" s="26"/>
      <c r="BH25" s="26"/>
      <c r="BI25" s="26"/>
      <c r="BJ25" s="26"/>
      <c r="BK25" s="26"/>
      <c r="BL25" s="26"/>
      <c r="BM25" s="355"/>
      <c r="BN25" s="26"/>
      <c r="BO25" s="26"/>
      <c r="BP25" s="26"/>
      <c r="BQ25" s="26"/>
      <c r="BR25" s="288" t="s">
        <v>3661</v>
      </c>
      <c r="BS25" s="288" t="s">
        <v>3662</v>
      </c>
      <c r="BT25" s="22"/>
      <c r="BU25" s="21"/>
      <c r="BV25" s="22"/>
      <c r="BW25" s="21"/>
      <c r="BX25" s="22"/>
      <c r="BY25" s="21"/>
      <c r="BZ25" s="27"/>
      <c r="CA25" s="27"/>
      <c r="CB25" s="27"/>
      <c r="CC25" s="27"/>
      <c r="CD25" s="27"/>
      <c r="CE25" s="27"/>
      <c r="CF25" s="27"/>
      <c r="CG25" s="27"/>
      <c r="CH25" s="27"/>
      <c r="CI25" s="27"/>
      <c r="CJ25" s="455" t="s">
        <v>4208</v>
      </c>
      <c r="CK25" s="456" t="s">
        <v>4208</v>
      </c>
      <c r="CL25" s="456" t="s">
        <v>4208</v>
      </c>
      <c r="CM25" s="456" t="s">
        <v>4208</v>
      </c>
      <c r="CN25" s="456" t="s">
        <v>4208</v>
      </c>
      <c r="CO25" s="456" t="s">
        <v>4208</v>
      </c>
    </row>
    <row r="26" spans="1:93" ht="36">
      <c r="A26" s="241">
        <v>19</v>
      </c>
      <c r="B26" s="547" t="s">
        <v>5492</v>
      </c>
      <c r="C26" s="547" t="s">
        <v>5493</v>
      </c>
      <c r="D26" s="21" t="s">
        <v>5494</v>
      </c>
      <c r="E26" s="20" t="s">
        <v>6</v>
      </c>
      <c r="F26" s="20">
        <v>2021</v>
      </c>
      <c r="G26" s="20">
        <v>2021</v>
      </c>
      <c r="H26" s="20">
        <v>5</v>
      </c>
      <c r="I26" s="22" t="s">
        <v>5401</v>
      </c>
      <c r="J26" s="626">
        <f t="shared" si="0"/>
        <v>3456000</v>
      </c>
      <c r="K26" s="718">
        <v>3456000</v>
      </c>
      <c r="L26" s="22" t="s">
        <v>3687</v>
      </c>
      <c r="M26" s="20">
        <v>7</v>
      </c>
      <c r="N26" s="22" t="s">
        <v>5402</v>
      </c>
      <c r="O26" s="21" t="s">
        <v>9</v>
      </c>
      <c r="P26" s="20"/>
      <c r="Q26" s="22" t="s">
        <v>5377</v>
      </c>
      <c r="R26" s="20">
        <v>6680683</v>
      </c>
      <c r="S26" s="30" t="s">
        <v>17</v>
      </c>
      <c r="T26" s="23" t="s">
        <v>2742</v>
      </c>
      <c r="U26" s="352">
        <f>K26/2</f>
        <v>1728000</v>
      </c>
      <c r="V26" s="22" t="s">
        <v>207</v>
      </c>
      <c r="W26" s="22" t="s">
        <v>3688</v>
      </c>
      <c r="X26" s="22" t="s">
        <v>3687</v>
      </c>
      <c r="Y26" s="10"/>
      <c r="Z26" s="381"/>
      <c r="AA26" s="368">
        <v>6680629</v>
      </c>
      <c r="AB26" s="382" t="s">
        <v>5495</v>
      </c>
      <c r="AC26" s="368" t="s">
        <v>34</v>
      </c>
      <c r="AD26" s="354">
        <f>K26/2</f>
        <v>1728000</v>
      </c>
      <c r="AE26" s="22" t="s">
        <v>169</v>
      </c>
      <c r="AF26" s="22" t="s">
        <v>3694</v>
      </c>
      <c r="AG26" s="22" t="s">
        <v>3687</v>
      </c>
      <c r="AH26" s="10"/>
      <c r="AI26" s="1305"/>
      <c r="AJ26" s="22"/>
      <c r="AK26" s="354"/>
      <c r="AL26" s="22"/>
      <c r="AM26" s="22"/>
      <c r="AN26" s="26"/>
      <c r="AO26" s="26"/>
      <c r="AP26" s="26"/>
      <c r="AQ26" s="22"/>
      <c r="AR26" s="355"/>
      <c r="AS26" s="26"/>
      <c r="AT26" s="26"/>
      <c r="AU26" s="26"/>
      <c r="AV26" s="26"/>
      <c r="AW26" s="26"/>
      <c r="AX26" s="22"/>
      <c r="AY26" s="355"/>
      <c r="AZ26" s="26"/>
      <c r="BA26" s="26"/>
      <c r="BB26" s="26"/>
      <c r="BC26" s="26"/>
      <c r="BD26" s="26"/>
      <c r="BE26" s="26"/>
      <c r="BF26" s="355"/>
      <c r="BG26" s="26"/>
      <c r="BH26" s="26"/>
      <c r="BI26" s="26"/>
      <c r="BJ26" s="26"/>
      <c r="BK26" s="26"/>
      <c r="BL26" s="26"/>
      <c r="BM26" s="355"/>
      <c r="BN26" s="26"/>
      <c r="BO26" s="26"/>
      <c r="BP26" s="26"/>
      <c r="BQ26" s="26"/>
      <c r="BR26" s="287" t="s">
        <v>3661</v>
      </c>
      <c r="BS26" s="287" t="s">
        <v>3662</v>
      </c>
      <c r="BT26" s="22" t="s">
        <v>838</v>
      </c>
      <c r="BU26" s="21"/>
      <c r="BV26" s="22" t="s">
        <v>5496</v>
      </c>
      <c r="BW26" s="21"/>
      <c r="BX26" s="22"/>
      <c r="BY26" s="21"/>
      <c r="BZ26" s="27"/>
      <c r="CA26" s="27"/>
      <c r="CB26" s="27"/>
      <c r="CC26" s="27"/>
      <c r="CD26" s="27"/>
      <c r="CE26" s="27"/>
      <c r="CF26" s="27"/>
      <c r="CG26" s="27"/>
      <c r="CH26" s="27"/>
      <c r="CI26" s="27"/>
      <c r="CJ26" s="455" t="s">
        <v>4208</v>
      </c>
      <c r="CK26" s="456" t="s">
        <v>5405</v>
      </c>
      <c r="CL26" s="456" t="s">
        <v>5433</v>
      </c>
      <c r="CM26" s="456" t="s">
        <v>5497</v>
      </c>
      <c r="CN26" s="456" t="s">
        <v>4208</v>
      </c>
      <c r="CO26" s="456" t="s">
        <v>4208</v>
      </c>
    </row>
    <row r="27" spans="1:93" ht="36">
      <c r="A27" s="241">
        <v>20</v>
      </c>
      <c r="B27" s="547" t="s">
        <v>5492</v>
      </c>
      <c r="C27" s="547" t="s">
        <v>5498</v>
      </c>
      <c r="D27" s="21" t="s">
        <v>5499</v>
      </c>
      <c r="E27" s="20" t="s">
        <v>6</v>
      </c>
      <c r="F27" s="20">
        <v>2021</v>
      </c>
      <c r="G27" s="20">
        <v>2021</v>
      </c>
      <c r="H27" s="20">
        <v>5</v>
      </c>
      <c r="I27" s="22" t="s">
        <v>5401</v>
      </c>
      <c r="J27" s="626">
        <f t="shared" si="0"/>
        <v>1000000</v>
      </c>
      <c r="K27" s="718">
        <v>1000000</v>
      </c>
      <c r="L27" s="22" t="s">
        <v>3687</v>
      </c>
      <c r="M27" s="20">
        <v>7</v>
      </c>
      <c r="N27" s="22" t="s">
        <v>5402</v>
      </c>
      <c r="O27" s="21" t="s">
        <v>9</v>
      </c>
      <c r="P27" s="20"/>
      <c r="Q27" s="22" t="s">
        <v>5377</v>
      </c>
      <c r="R27" s="20">
        <v>6680678</v>
      </c>
      <c r="S27" s="30" t="s">
        <v>21</v>
      </c>
      <c r="T27" s="23" t="s">
        <v>2013</v>
      </c>
      <c r="U27" s="352">
        <f>K27/2</f>
        <v>500000</v>
      </c>
      <c r="V27" s="22" t="s">
        <v>169</v>
      </c>
      <c r="W27" s="22" t="s">
        <v>3694</v>
      </c>
      <c r="X27" s="22" t="s">
        <v>3687</v>
      </c>
      <c r="Y27" s="10"/>
      <c r="Z27" s="381"/>
      <c r="AA27" s="368">
        <v>6680683</v>
      </c>
      <c r="AB27" s="382" t="s">
        <v>2742</v>
      </c>
      <c r="AC27" s="368" t="s">
        <v>17</v>
      </c>
      <c r="AD27" s="354">
        <f>K27/2</f>
        <v>500000</v>
      </c>
      <c r="AE27" s="22" t="s">
        <v>207</v>
      </c>
      <c r="AF27" s="22" t="s">
        <v>3688</v>
      </c>
      <c r="AG27" s="22" t="s">
        <v>3687</v>
      </c>
      <c r="AH27" s="10"/>
      <c r="AI27" s="1305"/>
      <c r="AJ27" s="22"/>
      <c r="AK27" s="354"/>
      <c r="AL27" s="22"/>
      <c r="AM27" s="22"/>
      <c r="AN27" s="26"/>
      <c r="AO27" s="26"/>
      <c r="AP27" s="26"/>
      <c r="AQ27" s="22"/>
      <c r="AR27" s="355"/>
      <c r="AS27" s="26"/>
      <c r="AT27" s="26"/>
      <c r="AU27" s="26"/>
      <c r="AV27" s="26"/>
      <c r="AW27" s="26"/>
      <c r="AX27" s="22"/>
      <c r="AY27" s="355"/>
      <c r="AZ27" s="26"/>
      <c r="BA27" s="26"/>
      <c r="BB27" s="26"/>
      <c r="BC27" s="26"/>
      <c r="BD27" s="26"/>
      <c r="BE27" s="26"/>
      <c r="BF27" s="355"/>
      <c r="BG27" s="26"/>
      <c r="BH27" s="26"/>
      <c r="BI27" s="26"/>
      <c r="BJ27" s="26"/>
      <c r="BK27" s="26"/>
      <c r="BL27" s="26"/>
      <c r="BM27" s="355"/>
      <c r="BN27" s="26"/>
      <c r="BO27" s="26"/>
      <c r="BP27" s="26"/>
      <c r="BQ27" s="26"/>
      <c r="BR27" s="287" t="s">
        <v>3661</v>
      </c>
      <c r="BS27" s="288" t="s">
        <v>3662</v>
      </c>
      <c r="BT27" s="22" t="s">
        <v>3413</v>
      </c>
      <c r="BU27" s="21"/>
      <c r="BV27" s="22"/>
      <c r="BW27" s="21"/>
      <c r="BX27" s="22"/>
      <c r="BY27" s="21"/>
      <c r="BZ27" s="27"/>
      <c r="CA27" s="27"/>
      <c r="CB27" s="27"/>
      <c r="CC27" s="27"/>
      <c r="CD27" s="27"/>
      <c r="CE27" s="27"/>
      <c r="CF27" s="27"/>
      <c r="CG27" s="27"/>
      <c r="CH27" s="27"/>
      <c r="CI27" s="27"/>
      <c r="CJ27" s="458" t="s">
        <v>1230</v>
      </c>
      <c r="CK27" s="456" t="s">
        <v>5422</v>
      </c>
      <c r="CL27" s="457" t="s">
        <v>1230</v>
      </c>
      <c r="CM27" s="456" t="s">
        <v>5500</v>
      </c>
      <c r="CN27" s="456" t="s">
        <v>4208</v>
      </c>
      <c r="CO27" s="456" t="s">
        <v>4208</v>
      </c>
    </row>
    <row r="28" spans="1:93" ht="60.6">
      <c r="A28" s="241">
        <v>21</v>
      </c>
      <c r="B28" s="547" t="s">
        <v>5492</v>
      </c>
      <c r="C28" s="22" t="s">
        <v>1230</v>
      </c>
      <c r="D28" s="569" t="s">
        <v>5501</v>
      </c>
      <c r="E28" s="22" t="s">
        <v>5502</v>
      </c>
      <c r="F28" s="20">
        <v>2021</v>
      </c>
      <c r="G28" s="20">
        <v>2021</v>
      </c>
      <c r="H28" s="20">
        <v>5</v>
      </c>
      <c r="I28" s="22" t="s">
        <v>5401</v>
      </c>
      <c r="J28" s="626">
        <v>0</v>
      </c>
      <c r="K28" s="718">
        <v>5000000</v>
      </c>
      <c r="L28" s="22" t="s">
        <v>3687</v>
      </c>
      <c r="M28" s="20">
        <v>7</v>
      </c>
      <c r="N28" s="22" t="s">
        <v>5402</v>
      </c>
      <c r="O28" s="21" t="s">
        <v>9</v>
      </c>
      <c r="P28" s="20"/>
      <c r="Q28" s="22" t="s">
        <v>5377</v>
      </c>
      <c r="R28" s="25"/>
      <c r="S28" s="9" t="s">
        <v>1861</v>
      </c>
      <c r="T28" s="25"/>
      <c r="U28" s="352">
        <f>K28/2</f>
        <v>2500000</v>
      </c>
      <c r="V28" s="22"/>
      <c r="W28" s="22"/>
      <c r="X28" s="22"/>
      <c r="Y28" s="10"/>
      <c r="Z28" s="381"/>
      <c r="AA28" s="8">
        <v>6801989</v>
      </c>
      <c r="AB28" s="8" t="s">
        <v>2178</v>
      </c>
      <c r="AC28" s="8" t="s">
        <v>64</v>
      </c>
      <c r="AD28" s="354">
        <f>K28/2</f>
        <v>2500000</v>
      </c>
      <c r="AE28" s="22" t="s">
        <v>3486</v>
      </c>
      <c r="AF28" s="22" t="s">
        <v>3688</v>
      </c>
      <c r="AG28" s="22" t="s">
        <v>3687</v>
      </c>
      <c r="AH28" s="10"/>
      <c r="AI28" s="1305"/>
      <c r="AJ28" s="22"/>
      <c r="AK28" s="354"/>
      <c r="AL28" s="22"/>
      <c r="AM28" s="22"/>
      <c r="AN28" s="26"/>
      <c r="AO28" s="26"/>
      <c r="AP28" s="26"/>
      <c r="AQ28" s="22"/>
      <c r="AR28" s="355"/>
      <c r="AS28" s="26"/>
      <c r="AT28" s="26"/>
      <c r="AU28" s="26"/>
      <c r="AV28" s="26"/>
      <c r="AW28" s="26"/>
      <c r="AX28" s="22"/>
      <c r="AY28" s="355"/>
      <c r="AZ28" s="26"/>
      <c r="BA28" s="26"/>
      <c r="BB28" s="26"/>
      <c r="BC28" s="26"/>
      <c r="BD28" s="26"/>
      <c r="BE28" s="26"/>
      <c r="BF28" s="355"/>
      <c r="BG28" s="26"/>
      <c r="BH28" s="26"/>
      <c r="BI28" s="26"/>
      <c r="BJ28" s="26"/>
      <c r="BK28" s="26"/>
      <c r="BL28" s="26"/>
      <c r="BM28" s="355"/>
      <c r="BN28" s="26"/>
      <c r="BO28" s="26"/>
      <c r="BP28" s="26"/>
      <c r="BQ28" s="26"/>
      <c r="BR28" s="287" t="s">
        <v>3661</v>
      </c>
      <c r="BS28" s="287" t="s">
        <v>3662</v>
      </c>
      <c r="BT28" s="22" t="s">
        <v>5503</v>
      </c>
      <c r="BU28" s="21" t="s">
        <v>4206</v>
      </c>
      <c r="BV28" s="22" t="s">
        <v>2008</v>
      </c>
      <c r="BW28" s="21"/>
      <c r="BX28" s="22" t="s">
        <v>5504</v>
      </c>
      <c r="BY28" s="21" t="s">
        <v>4206</v>
      </c>
      <c r="BZ28" s="22" t="s">
        <v>5505</v>
      </c>
      <c r="CA28" s="27"/>
      <c r="CB28" s="22" t="s">
        <v>5506</v>
      </c>
      <c r="CC28" s="27"/>
      <c r="CD28" s="22" t="s">
        <v>5507</v>
      </c>
      <c r="CE28" s="27"/>
      <c r="CF28" s="27"/>
      <c r="CG28" s="27"/>
      <c r="CH28" s="27"/>
      <c r="CI28" s="27"/>
      <c r="CJ28" s="458" t="s">
        <v>1230</v>
      </c>
      <c r="CK28" s="456" t="s">
        <v>5405</v>
      </c>
      <c r="CL28" s="456" t="s">
        <v>5415</v>
      </c>
      <c r="CM28" s="456" t="s">
        <v>5508</v>
      </c>
      <c r="CN28" s="456" t="s">
        <v>4208</v>
      </c>
      <c r="CO28" s="456" t="s">
        <v>4208</v>
      </c>
    </row>
    <row r="29" spans="1:93" ht="48">
      <c r="A29" s="507">
        <v>22</v>
      </c>
      <c r="B29" s="547" t="s">
        <v>5492</v>
      </c>
      <c r="C29" s="547" t="s">
        <v>5509</v>
      </c>
      <c r="D29" s="21" t="s">
        <v>5510</v>
      </c>
      <c r="E29" s="22" t="s">
        <v>5502</v>
      </c>
      <c r="F29" s="20">
        <v>2021</v>
      </c>
      <c r="G29" s="20">
        <v>2021</v>
      </c>
      <c r="H29" s="20">
        <v>5</v>
      </c>
      <c r="I29" s="22" t="s">
        <v>5401</v>
      </c>
      <c r="J29" s="626">
        <v>0</v>
      </c>
      <c r="K29" s="718">
        <v>5000000</v>
      </c>
      <c r="L29" s="22" t="s">
        <v>3687</v>
      </c>
      <c r="M29" s="20">
        <v>7</v>
      </c>
      <c r="N29" s="22" t="s">
        <v>5402</v>
      </c>
      <c r="O29" s="21" t="s">
        <v>9</v>
      </c>
      <c r="P29" s="20"/>
      <c r="Q29" s="22" t="s">
        <v>5377</v>
      </c>
      <c r="R29" s="10">
        <v>6756318</v>
      </c>
      <c r="S29" s="9" t="s">
        <v>4123</v>
      </c>
      <c r="T29" s="124" t="s">
        <v>1238</v>
      </c>
      <c r="U29" s="352">
        <f>K29/3</f>
        <v>1666666.6666666667</v>
      </c>
      <c r="V29" s="22" t="s">
        <v>311</v>
      </c>
      <c r="W29" s="22" t="s">
        <v>3688</v>
      </c>
      <c r="X29" s="22" t="s">
        <v>3687</v>
      </c>
      <c r="Y29" s="10"/>
      <c r="Z29" s="381"/>
      <c r="AA29" s="368">
        <v>6778519</v>
      </c>
      <c r="AB29" s="382" t="s">
        <v>2164</v>
      </c>
      <c r="AC29" s="368" t="s">
        <v>321</v>
      </c>
      <c r="AD29" s="354">
        <f>K29/3</f>
        <v>1666666.6666666667</v>
      </c>
      <c r="AE29" s="22" t="s">
        <v>269</v>
      </c>
      <c r="AF29" s="22" t="s">
        <v>3694</v>
      </c>
      <c r="AG29" s="22" t="s">
        <v>3687</v>
      </c>
      <c r="AH29" s="10">
        <v>6793410</v>
      </c>
      <c r="AI29" s="124" t="s">
        <v>1235</v>
      </c>
      <c r="AJ29" s="22" t="s">
        <v>78</v>
      </c>
      <c r="AK29" s="354">
        <f>K29/3</f>
        <v>1666666.6666666667</v>
      </c>
      <c r="AL29" s="22" t="s">
        <v>311</v>
      </c>
      <c r="AM29" s="22" t="s">
        <v>3688</v>
      </c>
      <c r="AN29" s="22" t="s">
        <v>3687</v>
      </c>
      <c r="AO29" s="26"/>
      <c r="AP29" s="26"/>
      <c r="AQ29" s="22"/>
      <c r="AR29" s="355"/>
      <c r="AS29" s="26"/>
      <c r="AT29" s="26"/>
      <c r="AU29" s="26"/>
      <c r="AV29" s="26"/>
      <c r="AW29" s="26"/>
      <c r="AX29" s="22"/>
      <c r="AY29" s="355"/>
      <c r="AZ29" s="26"/>
      <c r="BA29" s="26"/>
      <c r="BB29" s="26"/>
      <c r="BC29" s="26"/>
      <c r="BD29" s="26"/>
      <c r="BE29" s="26"/>
      <c r="BF29" s="355"/>
      <c r="BG29" s="26"/>
      <c r="BH29" s="26"/>
      <c r="BI29" s="26"/>
      <c r="BJ29" s="26"/>
      <c r="BK29" s="26"/>
      <c r="BL29" s="26"/>
      <c r="BM29" s="355"/>
      <c r="BN29" s="26"/>
      <c r="BO29" s="26"/>
      <c r="BP29" s="26"/>
      <c r="BQ29" s="26"/>
      <c r="BR29" s="287" t="s">
        <v>3661</v>
      </c>
      <c r="BS29" s="287" t="s">
        <v>3662</v>
      </c>
      <c r="BT29" s="22" t="s">
        <v>5511</v>
      </c>
      <c r="BU29" s="21" t="s">
        <v>4056</v>
      </c>
      <c r="BV29" s="22" t="s">
        <v>5512</v>
      </c>
      <c r="BW29" s="21" t="s">
        <v>4056</v>
      </c>
      <c r="BX29" s="22" t="s">
        <v>5513</v>
      </c>
      <c r="BY29" s="21" t="s">
        <v>4056</v>
      </c>
      <c r="BZ29" s="22" t="s">
        <v>5514</v>
      </c>
      <c r="CA29" s="27" t="s">
        <v>4056</v>
      </c>
      <c r="CB29" s="22" t="s">
        <v>5515</v>
      </c>
      <c r="CC29" s="27" t="s">
        <v>4056</v>
      </c>
      <c r="CD29" s="22"/>
      <c r="CE29" s="27"/>
      <c r="CF29" s="27"/>
      <c r="CG29" s="27"/>
      <c r="CH29" s="27"/>
      <c r="CI29" s="27"/>
      <c r="CJ29" s="455" t="s">
        <v>4208</v>
      </c>
      <c r="CK29" s="456" t="s">
        <v>5516</v>
      </c>
      <c r="CL29" s="456" t="s">
        <v>5415</v>
      </c>
      <c r="CM29" s="456" t="s">
        <v>5517</v>
      </c>
      <c r="CN29" s="456" t="s">
        <v>5518</v>
      </c>
      <c r="CO29" s="456" t="s">
        <v>5519</v>
      </c>
    </row>
    <row r="30" spans="1:93" ht="48">
      <c r="A30" s="507">
        <v>23</v>
      </c>
      <c r="B30" s="547" t="s">
        <v>5492</v>
      </c>
      <c r="C30" s="547" t="s">
        <v>5520</v>
      </c>
      <c r="D30" s="21" t="s">
        <v>5521</v>
      </c>
      <c r="E30" s="22" t="s">
        <v>5502</v>
      </c>
      <c r="F30" s="20">
        <v>2021</v>
      </c>
      <c r="G30" s="20">
        <v>2021</v>
      </c>
      <c r="H30" s="20">
        <v>5</v>
      </c>
      <c r="I30" s="22" t="s">
        <v>5410</v>
      </c>
      <c r="J30" s="626">
        <v>0</v>
      </c>
      <c r="K30" s="718">
        <v>5000000</v>
      </c>
      <c r="L30" s="22" t="s">
        <v>3687</v>
      </c>
      <c r="M30" s="20">
        <v>7</v>
      </c>
      <c r="N30" s="22" t="s">
        <v>5402</v>
      </c>
      <c r="O30" s="21" t="s">
        <v>9</v>
      </c>
      <c r="P30" s="20"/>
      <c r="Q30" s="22" t="s">
        <v>5377</v>
      </c>
      <c r="R30" s="10">
        <v>6756318</v>
      </c>
      <c r="S30" s="9" t="s">
        <v>4123</v>
      </c>
      <c r="T30" s="124" t="s">
        <v>1238</v>
      </c>
      <c r="U30" s="352">
        <f>K30/3</f>
        <v>1666666.6666666667</v>
      </c>
      <c r="V30" s="22" t="s">
        <v>311</v>
      </c>
      <c r="W30" s="22" t="s">
        <v>3688</v>
      </c>
      <c r="X30" s="22" t="s">
        <v>3687</v>
      </c>
      <c r="Y30" s="10"/>
      <c r="Z30" s="381"/>
      <c r="AA30" s="368">
        <v>6778519</v>
      </c>
      <c r="AB30" s="382" t="s">
        <v>2164</v>
      </c>
      <c r="AC30" s="368" t="s">
        <v>321</v>
      </c>
      <c r="AD30" s="354">
        <f>K30/3</f>
        <v>1666666.6666666667</v>
      </c>
      <c r="AE30" s="22" t="s">
        <v>269</v>
      </c>
      <c r="AF30" s="22" t="s">
        <v>3694</v>
      </c>
      <c r="AG30" s="22" t="s">
        <v>3687</v>
      </c>
      <c r="AH30" s="10">
        <v>6793410</v>
      </c>
      <c r="AI30" s="124" t="s">
        <v>1235</v>
      </c>
      <c r="AJ30" s="22" t="s">
        <v>78</v>
      </c>
      <c r="AK30" s="354">
        <f>K30/3</f>
        <v>1666666.6666666667</v>
      </c>
      <c r="AL30" s="22" t="s">
        <v>311</v>
      </c>
      <c r="AM30" s="22" t="s">
        <v>3688</v>
      </c>
      <c r="AN30" s="22" t="s">
        <v>3687</v>
      </c>
      <c r="AO30" s="26"/>
      <c r="AP30" s="26"/>
      <c r="AQ30" s="22"/>
      <c r="AR30" s="355"/>
      <c r="AS30" s="26"/>
      <c r="AT30" s="26"/>
      <c r="AU30" s="26"/>
      <c r="AV30" s="26"/>
      <c r="AW30" s="26"/>
      <c r="AX30" s="22"/>
      <c r="AY30" s="355"/>
      <c r="AZ30" s="26"/>
      <c r="BA30" s="26"/>
      <c r="BB30" s="26"/>
      <c r="BC30" s="26"/>
      <c r="BD30" s="26"/>
      <c r="BE30" s="26"/>
      <c r="BF30" s="355"/>
      <c r="BG30" s="26"/>
      <c r="BH30" s="26"/>
      <c r="BI30" s="26"/>
      <c r="BJ30" s="26"/>
      <c r="BK30" s="26"/>
      <c r="BL30" s="26"/>
      <c r="BM30" s="355"/>
      <c r="BN30" s="26"/>
      <c r="BO30" s="26"/>
      <c r="BP30" s="26"/>
      <c r="BQ30" s="26"/>
      <c r="BR30" s="287" t="s">
        <v>3661</v>
      </c>
      <c r="BS30" s="287" t="s">
        <v>3662</v>
      </c>
      <c r="BT30" s="22" t="s">
        <v>5511</v>
      </c>
      <c r="BU30" s="21" t="s">
        <v>4056</v>
      </c>
      <c r="BV30" s="22" t="s">
        <v>5512</v>
      </c>
      <c r="BW30" s="21" t="s">
        <v>4056</v>
      </c>
      <c r="BX30" s="22" t="s">
        <v>5513</v>
      </c>
      <c r="BY30" s="21" t="s">
        <v>4056</v>
      </c>
      <c r="BZ30" s="22" t="s">
        <v>5514</v>
      </c>
      <c r="CA30" s="27" t="s">
        <v>4056</v>
      </c>
      <c r="CB30" s="22" t="s">
        <v>5515</v>
      </c>
      <c r="CC30" s="27" t="s">
        <v>4056</v>
      </c>
      <c r="CD30" s="22"/>
      <c r="CE30" s="27"/>
      <c r="CF30" s="27"/>
      <c r="CG30" s="27"/>
      <c r="CH30" s="27"/>
      <c r="CI30" s="27"/>
      <c r="CJ30" s="455" t="s">
        <v>4208</v>
      </c>
      <c r="CK30" s="456" t="s">
        <v>5516</v>
      </c>
      <c r="CL30" s="456" t="s">
        <v>5415</v>
      </c>
      <c r="CM30" s="456" t="s">
        <v>4208</v>
      </c>
      <c r="CN30" s="456" t="s">
        <v>5522</v>
      </c>
      <c r="CO30" s="456" t="s">
        <v>4208</v>
      </c>
    </row>
    <row r="31" spans="1:93" ht="48.6">
      <c r="A31" s="241">
        <v>24</v>
      </c>
      <c r="B31" s="547" t="s">
        <v>5492</v>
      </c>
      <c r="C31" s="22" t="s">
        <v>1230</v>
      </c>
      <c r="D31" s="21" t="s">
        <v>5523</v>
      </c>
      <c r="E31" s="22" t="s">
        <v>5502</v>
      </c>
      <c r="F31" s="20">
        <v>2021</v>
      </c>
      <c r="G31" s="20">
        <v>2021</v>
      </c>
      <c r="H31" s="20">
        <v>5</v>
      </c>
      <c r="I31" s="22" t="s">
        <v>5401</v>
      </c>
      <c r="J31" s="626">
        <v>0</v>
      </c>
      <c r="K31" s="718">
        <v>4850000</v>
      </c>
      <c r="L31" s="22" t="s">
        <v>3687</v>
      </c>
      <c r="M31" s="20">
        <v>7</v>
      </c>
      <c r="N31" s="22" t="s">
        <v>5402</v>
      </c>
      <c r="O31" s="21" t="s">
        <v>9</v>
      </c>
      <c r="P31" s="20"/>
      <c r="Q31" s="22" t="s">
        <v>5377</v>
      </c>
      <c r="R31" s="8">
        <v>6784457</v>
      </c>
      <c r="S31" s="9" t="s">
        <v>51</v>
      </c>
      <c r="T31" s="8" t="s">
        <v>2042</v>
      </c>
      <c r="U31" s="352"/>
      <c r="V31" s="22" t="s">
        <v>269</v>
      </c>
      <c r="W31" s="22" t="s">
        <v>3694</v>
      </c>
      <c r="X31" s="22" t="s">
        <v>3687</v>
      </c>
      <c r="Y31" s="10"/>
      <c r="Z31" s="381"/>
      <c r="AA31" s="24"/>
      <c r="AB31" s="24"/>
      <c r="AC31" s="368" t="s">
        <v>79</v>
      </c>
      <c r="AD31" s="372"/>
      <c r="AE31" s="22"/>
      <c r="AF31" s="22"/>
      <c r="AG31" s="22"/>
      <c r="AH31" s="10"/>
      <c r="AI31" s="1305"/>
      <c r="AJ31" s="22"/>
      <c r="AK31" s="354"/>
      <c r="AL31" s="22"/>
      <c r="AM31" s="22"/>
      <c r="AN31" s="26"/>
      <c r="AO31" s="26"/>
      <c r="AP31" s="26"/>
      <c r="AQ31" s="22"/>
      <c r="AR31" s="355"/>
      <c r="AS31" s="26"/>
      <c r="AT31" s="26"/>
      <c r="AU31" s="26"/>
      <c r="AV31" s="26"/>
      <c r="AW31" s="26"/>
      <c r="AX31" s="22"/>
      <c r="AY31" s="355"/>
      <c r="AZ31" s="26"/>
      <c r="BA31" s="26"/>
      <c r="BB31" s="26"/>
      <c r="BC31" s="26"/>
      <c r="BD31" s="26"/>
      <c r="BE31" s="26"/>
      <c r="BF31" s="355"/>
      <c r="BG31" s="26"/>
      <c r="BH31" s="26"/>
      <c r="BI31" s="26"/>
      <c r="BJ31" s="26"/>
      <c r="BK31" s="26"/>
      <c r="BL31" s="26"/>
      <c r="BM31" s="355"/>
      <c r="BN31" s="26"/>
      <c r="BO31" s="26"/>
      <c r="BP31" s="26"/>
      <c r="BQ31" s="26"/>
      <c r="BR31" s="287" t="s">
        <v>3661</v>
      </c>
      <c r="BS31" s="287" t="s">
        <v>3662</v>
      </c>
      <c r="BT31" s="22" t="s">
        <v>5524</v>
      </c>
      <c r="BU31" s="21" t="s">
        <v>4056</v>
      </c>
      <c r="BV31" s="22" t="s">
        <v>1512</v>
      </c>
      <c r="BW31" s="21" t="s">
        <v>4056</v>
      </c>
      <c r="BX31" s="22" t="s">
        <v>5525</v>
      </c>
      <c r="BY31" s="21" t="s">
        <v>4056</v>
      </c>
      <c r="BZ31" s="22" t="s">
        <v>5526</v>
      </c>
      <c r="CA31" s="27" t="s">
        <v>4056</v>
      </c>
      <c r="CB31" s="22" t="s">
        <v>3483</v>
      </c>
      <c r="CC31" s="27" t="s">
        <v>4056</v>
      </c>
      <c r="CD31" s="22"/>
      <c r="CE31" s="27"/>
      <c r="CF31" s="27"/>
      <c r="CG31" s="27"/>
      <c r="CH31" s="27"/>
      <c r="CI31" s="27"/>
      <c r="CJ31" s="455" t="s">
        <v>5414</v>
      </c>
      <c r="CK31" s="456" t="s">
        <v>5422</v>
      </c>
      <c r="CL31" s="456" t="s">
        <v>5415</v>
      </c>
      <c r="CM31" s="456" t="s">
        <v>5527</v>
      </c>
      <c r="CN31" s="456" t="s">
        <v>4208</v>
      </c>
      <c r="CO31" s="456" t="s">
        <v>4208</v>
      </c>
    </row>
    <row r="32" spans="1:93" ht="72.599999999999994">
      <c r="A32" s="241">
        <v>25</v>
      </c>
      <c r="B32" s="547" t="s">
        <v>5492</v>
      </c>
      <c r="C32" s="22" t="s">
        <v>1230</v>
      </c>
      <c r="D32" s="21" t="s">
        <v>5528</v>
      </c>
      <c r="E32" s="22" t="s">
        <v>5502</v>
      </c>
      <c r="F32" s="20">
        <v>2021</v>
      </c>
      <c r="G32" s="20">
        <v>2021</v>
      </c>
      <c r="H32" s="20">
        <v>5</v>
      </c>
      <c r="I32" s="22" t="s">
        <v>5401</v>
      </c>
      <c r="J32" s="626">
        <v>0</v>
      </c>
      <c r="K32" s="718">
        <v>5000000</v>
      </c>
      <c r="L32" s="22" t="s">
        <v>3687</v>
      </c>
      <c r="M32" s="20">
        <v>7</v>
      </c>
      <c r="N32" s="22" t="s">
        <v>5402</v>
      </c>
      <c r="O32" s="21" t="s">
        <v>9</v>
      </c>
      <c r="P32" s="20"/>
      <c r="Q32" s="22" t="s">
        <v>5377</v>
      </c>
      <c r="R32" s="25"/>
      <c r="S32" s="348" t="s">
        <v>3484</v>
      </c>
      <c r="T32" s="25"/>
      <c r="U32" s="352"/>
      <c r="V32" s="22"/>
      <c r="W32" s="22"/>
      <c r="X32" s="22"/>
      <c r="Y32" s="10"/>
      <c r="Z32" s="381"/>
      <c r="AA32" s="40"/>
      <c r="AB32" s="1232"/>
      <c r="AC32" s="8" t="s">
        <v>3485</v>
      </c>
      <c r="AD32" s="372"/>
      <c r="AE32" s="22"/>
      <c r="AF32" s="22"/>
      <c r="AG32" s="22"/>
      <c r="AH32" s="10"/>
      <c r="AI32" s="1305"/>
      <c r="AJ32" s="22"/>
      <c r="AK32" s="354"/>
      <c r="AL32" s="22"/>
      <c r="AM32" s="22"/>
      <c r="AN32" s="26"/>
      <c r="AO32" s="26"/>
      <c r="AP32" s="26"/>
      <c r="AQ32" s="22"/>
      <c r="AR32" s="355"/>
      <c r="AS32" s="26"/>
      <c r="AT32" s="26"/>
      <c r="AU32" s="26"/>
      <c r="AV32" s="26"/>
      <c r="AW32" s="26"/>
      <c r="AX32" s="22"/>
      <c r="AY32" s="355"/>
      <c r="AZ32" s="26"/>
      <c r="BA32" s="26"/>
      <c r="BB32" s="26"/>
      <c r="BC32" s="26"/>
      <c r="BD32" s="26"/>
      <c r="BE32" s="26"/>
      <c r="BF32" s="355"/>
      <c r="BG32" s="26"/>
      <c r="BH32" s="26"/>
      <c r="BI32" s="26"/>
      <c r="BJ32" s="26"/>
      <c r="BK32" s="26"/>
      <c r="BL32" s="26"/>
      <c r="BM32" s="355"/>
      <c r="BN32" s="26"/>
      <c r="BO32" s="26"/>
      <c r="BP32" s="26"/>
      <c r="BQ32" s="26"/>
      <c r="BR32" s="287" t="s">
        <v>3661</v>
      </c>
      <c r="BS32" s="287" t="s">
        <v>3662</v>
      </c>
      <c r="BT32" s="22" t="s">
        <v>5529</v>
      </c>
      <c r="BU32" s="21"/>
      <c r="BV32" s="22" t="s">
        <v>5530</v>
      </c>
      <c r="BW32" s="21"/>
      <c r="BX32" s="22" t="s">
        <v>5531</v>
      </c>
      <c r="BY32" s="21"/>
      <c r="BZ32" s="22" t="s">
        <v>5532</v>
      </c>
      <c r="CA32" s="27"/>
      <c r="CB32" s="22" t="s">
        <v>5533</v>
      </c>
      <c r="CC32" s="27"/>
      <c r="CD32" s="22" t="s">
        <v>5534</v>
      </c>
      <c r="CE32" s="27"/>
      <c r="CF32" s="27"/>
      <c r="CG32" s="27"/>
      <c r="CH32" s="27"/>
      <c r="CI32" s="27"/>
      <c r="CJ32" s="458" t="s">
        <v>1230</v>
      </c>
      <c r="CK32" s="456" t="s">
        <v>5405</v>
      </c>
      <c r="CL32" s="456" t="s">
        <v>5415</v>
      </c>
      <c r="CM32" s="456" t="s">
        <v>5535</v>
      </c>
      <c r="CN32" s="456" t="s">
        <v>4208</v>
      </c>
      <c r="CO32" s="456" t="s">
        <v>4208</v>
      </c>
    </row>
    <row r="33" spans="1:93" ht="72.599999999999994">
      <c r="A33" s="241">
        <v>26</v>
      </c>
      <c r="B33" s="547" t="s">
        <v>5492</v>
      </c>
      <c r="C33" s="22" t="s">
        <v>1230</v>
      </c>
      <c r="D33" s="21" t="s">
        <v>5536</v>
      </c>
      <c r="E33" s="22" t="s">
        <v>5502</v>
      </c>
      <c r="F33" s="20">
        <v>2021</v>
      </c>
      <c r="G33" s="20">
        <v>2021</v>
      </c>
      <c r="H33" s="20">
        <v>5</v>
      </c>
      <c r="I33" s="22" t="s">
        <v>5401</v>
      </c>
      <c r="J33" s="626">
        <v>0</v>
      </c>
      <c r="K33" s="718">
        <v>5000000</v>
      </c>
      <c r="L33" s="22" t="s">
        <v>3687</v>
      </c>
      <c r="M33" s="20">
        <v>7</v>
      </c>
      <c r="N33" s="22" t="s">
        <v>5402</v>
      </c>
      <c r="O33" s="21" t="s">
        <v>9</v>
      </c>
      <c r="P33" s="20"/>
      <c r="Q33" s="22" t="s">
        <v>5377</v>
      </c>
      <c r="R33" s="25"/>
      <c r="S33" s="348" t="s">
        <v>1693</v>
      </c>
      <c r="T33" s="25"/>
      <c r="U33" s="352"/>
      <c r="V33" s="22"/>
      <c r="W33" s="22"/>
      <c r="X33" s="22"/>
      <c r="Y33" s="10"/>
      <c r="Z33" s="381"/>
      <c r="AA33" s="10">
        <v>6787821</v>
      </c>
      <c r="AB33" s="12" t="s">
        <v>2044</v>
      </c>
      <c r="AC33" s="22" t="s">
        <v>50</v>
      </c>
      <c r="AD33" s="372"/>
      <c r="AE33" s="22" t="s">
        <v>269</v>
      </c>
      <c r="AF33" s="22" t="s">
        <v>3694</v>
      </c>
      <c r="AG33" s="22" t="s">
        <v>3687</v>
      </c>
      <c r="AH33" s="10"/>
      <c r="AI33" s="1305"/>
      <c r="AJ33" s="22"/>
      <c r="AK33" s="354"/>
      <c r="AL33" s="22"/>
      <c r="AM33" s="22"/>
      <c r="AN33" s="26"/>
      <c r="AO33" s="26"/>
      <c r="AP33" s="26"/>
      <c r="AQ33" s="22"/>
      <c r="AR33" s="355"/>
      <c r="AS33" s="26"/>
      <c r="AT33" s="26"/>
      <c r="AU33" s="26"/>
      <c r="AV33" s="26"/>
      <c r="AW33" s="26"/>
      <c r="AX33" s="22"/>
      <c r="AY33" s="355"/>
      <c r="AZ33" s="26"/>
      <c r="BA33" s="26"/>
      <c r="BB33" s="26"/>
      <c r="BC33" s="26"/>
      <c r="BD33" s="26"/>
      <c r="BE33" s="26"/>
      <c r="BF33" s="355"/>
      <c r="BG33" s="26"/>
      <c r="BH33" s="26"/>
      <c r="BI33" s="26"/>
      <c r="BJ33" s="26"/>
      <c r="BK33" s="26"/>
      <c r="BL33" s="26"/>
      <c r="BM33" s="355"/>
      <c r="BN33" s="26"/>
      <c r="BO33" s="26"/>
      <c r="BP33" s="26"/>
      <c r="BQ33" s="26"/>
      <c r="BR33" s="287" t="s">
        <v>3661</v>
      </c>
      <c r="BS33" s="287" t="s">
        <v>3662</v>
      </c>
      <c r="BT33" s="22" t="s">
        <v>1805</v>
      </c>
      <c r="BU33" s="21" t="s">
        <v>4181</v>
      </c>
      <c r="BV33" s="22" t="s">
        <v>3388</v>
      </c>
      <c r="BW33" s="21" t="s">
        <v>4181</v>
      </c>
      <c r="BX33" s="22" t="s">
        <v>1671</v>
      </c>
      <c r="BY33" s="21" t="s">
        <v>4181</v>
      </c>
      <c r="BZ33" s="22" t="s">
        <v>1976</v>
      </c>
      <c r="CA33" s="27" t="s">
        <v>4181</v>
      </c>
      <c r="CB33" s="22" t="s">
        <v>700</v>
      </c>
      <c r="CC33" s="27" t="s">
        <v>4181</v>
      </c>
      <c r="CD33" s="22" t="s">
        <v>5537</v>
      </c>
      <c r="CE33" s="27" t="s">
        <v>4181</v>
      </c>
      <c r="CF33" s="27"/>
      <c r="CG33" s="27"/>
      <c r="CH33" s="27"/>
      <c r="CI33" s="27"/>
      <c r="CJ33" s="455" t="s">
        <v>5414</v>
      </c>
      <c r="CK33" s="456" t="s">
        <v>5422</v>
      </c>
      <c r="CL33" s="456" t="s">
        <v>5415</v>
      </c>
      <c r="CM33" s="456" t="s">
        <v>5538</v>
      </c>
      <c r="CN33" s="456" t="s">
        <v>4208</v>
      </c>
      <c r="CO33" s="456" t="s">
        <v>4208</v>
      </c>
    </row>
    <row r="34" spans="1:93" ht="36.6">
      <c r="A34" s="507">
        <v>27</v>
      </c>
      <c r="B34" s="547" t="s">
        <v>5492</v>
      </c>
      <c r="C34" s="547" t="s">
        <v>5539</v>
      </c>
      <c r="D34" s="21" t="s">
        <v>5540</v>
      </c>
      <c r="E34" s="22" t="s">
        <v>5502</v>
      </c>
      <c r="F34" s="20">
        <v>2021</v>
      </c>
      <c r="G34" s="20">
        <v>2021</v>
      </c>
      <c r="H34" s="20">
        <v>5</v>
      </c>
      <c r="I34" s="22" t="s">
        <v>5410</v>
      </c>
      <c r="J34" s="626">
        <v>0</v>
      </c>
      <c r="K34" s="718">
        <v>5575000</v>
      </c>
      <c r="L34" s="22" t="s">
        <v>3687</v>
      </c>
      <c r="M34" s="20">
        <v>7</v>
      </c>
      <c r="N34" s="22" t="s">
        <v>5402</v>
      </c>
      <c r="O34" s="21" t="s">
        <v>9</v>
      </c>
      <c r="P34" s="20"/>
      <c r="Q34" s="22" t="s">
        <v>5377</v>
      </c>
      <c r="R34" s="10">
        <v>6760392</v>
      </c>
      <c r="S34" s="9" t="s">
        <v>74</v>
      </c>
      <c r="T34" s="12" t="s">
        <v>1236</v>
      </c>
      <c r="U34" s="352"/>
      <c r="V34" s="22" t="s">
        <v>311</v>
      </c>
      <c r="W34" s="22" t="s">
        <v>3688</v>
      </c>
      <c r="X34" s="22" t="s">
        <v>3687</v>
      </c>
      <c r="Y34" s="10"/>
      <c r="Z34" s="381"/>
      <c r="AA34" s="384">
        <v>6756289</v>
      </c>
      <c r="AB34" s="385" t="s">
        <v>2043</v>
      </c>
      <c r="AC34" s="386" t="s">
        <v>80</v>
      </c>
      <c r="AD34" s="372"/>
      <c r="AE34" s="387" t="s">
        <v>269</v>
      </c>
      <c r="AF34" s="387" t="s">
        <v>3751</v>
      </c>
      <c r="AG34" s="387" t="s">
        <v>3687</v>
      </c>
      <c r="AH34" s="10"/>
      <c r="AI34" s="1305"/>
      <c r="AJ34" s="22"/>
      <c r="AK34" s="354"/>
      <c r="AL34" s="22"/>
      <c r="AM34" s="22"/>
      <c r="AN34" s="26"/>
      <c r="AO34" s="26"/>
      <c r="AP34" s="26"/>
      <c r="AQ34" s="22"/>
      <c r="AR34" s="355"/>
      <c r="AS34" s="26"/>
      <c r="AT34" s="26"/>
      <c r="AU34" s="26"/>
      <c r="AV34" s="26"/>
      <c r="AW34" s="26"/>
      <c r="AX34" s="22"/>
      <c r="AY34" s="355"/>
      <c r="AZ34" s="26"/>
      <c r="BA34" s="26"/>
      <c r="BB34" s="26"/>
      <c r="BC34" s="26"/>
      <c r="BD34" s="26"/>
      <c r="BE34" s="26"/>
      <c r="BF34" s="355"/>
      <c r="BG34" s="26"/>
      <c r="BH34" s="26"/>
      <c r="BI34" s="26"/>
      <c r="BJ34" s="26"/>
      <c r="BK34" s="26"/>
      <c r="BL34" s="26"/>
      <c r="BM34" s="355"/>
      <c r="BN34" s="26"/>
      <c r="BO34" s="26"/>
      <c r="BP34" s="26"/>
      <c r="BQ34" s="26"/>
      <c r="BR34" s="287" t="s">
        <v>3661</v>
      </c>
      <c r="BS34" s="287" t="s">
        <v>3662</v>
      </c>
      <c r="BT34" s="22" t="s">
        <v>5541</v>
      </c>
      <c r="BU34" s="21"/>
      <c r="BV34" s="22" t="s">
        <v>5542</v>
      </c>
      <c r="BW34" s="21"/>
      <c r="BX34" s="22" t="s">
        <v>2999</v>
      </c>
      <c r="BY34" s="21"/>
      <c r="BZ34" s="22" t="s">
        <v>5543</v>
      </c>
      <c r="CA34" s="27"/>
      <c r="CB34" s="22" t="s">
        <v>1716</v>
      </c>
      <c r="CC34" s="27"/>
      <c r="CD34" s="22" t="s">
        <v>3490</v>
      </c>
      <c r="CE34" s="27"/>
      <c r="CF34" s="27"/>
      <c r="CG34" s="27"/>
      <c r="CH34" s="27"/>
      <c r="CI34" s="27"/>
      <c r="CJ34" s="455" t="s">
        <v>5414</v>
      </c>
      <c r="CK34" s="456" t="s">
        <v>5422</v>
      </c>
      <c r="CL34" s="456" t="s">
        <v>5415</v>
      </c>
      <c r="CM34" s="456" t="s">
        <v>5544</v>
      </c>
      <c r="CN34" s="456" t="s">
        <v>4208</v>
      </c>
      <c r="CO34" s="456" t="s">
        <v>4208</v>
      </c>
    </row>
    <row r="35" spans="1:93" ht="36.6">
      <c r="A35" s="241">
        <v>28</v>
      </c>
      <c r="B35" s="547" t="s">
        <v>5492</v>
      </c>
      <c r="C35" s="22" t="s">
        <v>1230</v>
      </c>
      <c r="D35" s="21" t="s">
        <v>5545</v>
      </c>
      <c r="E35" s="22" t="s">
        <v>5502</v>
      </c>
      <c r="F35" s="20">
        <v>2021</v>
      </c>
      <c r="G35" s="20">
        <v>2021</v>
      </c>
      <c r="H35" s="20">
        <v>5</v>
      </c>
      <c r="I35" s="22" t="s">
        <v>5410</v>
      </c>
      <c r="J35" s="626">
        <v>0</v>
      </c>
      <c r="K35" s="718">
        <v>5000000</v>
      </c>
      <c r="L35" s="22" t="s">
        <v>3687</v>
      </c>
      <c r="M35" s="20">
        <v>7</v>
      </c>
      <c r="N35" s="22" t="s">
        <v>5402</v>
      </c>
      <c r="O35" s="21" t="s">
        <v>9</v>
      </c>
      <c r="P35" s="20"/>
      <c r="Q35" s="22" t="s">
        <v>5377</v>
      </c>
      <c r="R35" s="10">
        <v>6767777</v>
      </c>
      <c r="S35" s="9" t="s">
        <v>41</v>
      </c>
      <c r="T35" s="12" t="s">
        <v>2961</v>
      </c>
      <c r="U35" s="352"/>
      <c r="V35" s="22" t="s">
        <v>256</v>
      </c>
      <c r="W35" s="22" t="s">
        <v>3688</v>
      </c>
      <c r="X35" s="22" t="s">
        <v>3687</v>
      </c>
      <c r="Y35" s="10"/>
      <c r="Z35" s="381"/>
      <c r="AA35" s="10">
        <v>6768348</v>
      </c>
      <c r="AB35" s="369" t="s">
        <v>2332</v>
      </c>
      <c r="AC35" s="8" t="s">
        <v>61</v>
      </c>
      <c r="AD35" s="372"/>
      <c r="AE35" s="22" t="s">
        <v>256</v>
      </c>
      <c r="AF35" s="22" t="s">
        <v>3688</v>
      </c>
      <c r="AG35" s="22" t="s">
        <v>3687</v>
      </c>
      <c r="AH35" s="8">
        <v>6773159</v>
      </c>
      <c r="AI35" s="8" t="s">
        <v>4152</v>
      </c>
      <c r="AJ35" s="8" t="s">
        <v>53</v>
      </c>
      <c r="AK35" s="354"/>
      <c r="AL35" s="22" t="s">
        <v>256</v>
      </c>
      <c r="AM35" s="22" t="s">
        <v>3688</v>
      </c>
      <c r="AN35" s="22" t="s">
        <v>3687</v>
      </c>
      <c r="AO35" s="26"/>
      <c r="AP35" s="26"/>
      <c r="AQ35" s="22"/>
      <c r="AR35" s="355"/>
      <c r="AS35" s="26"/>
      <c r="AT35" s="26"/>
      <c r="AU35" s="26"/>
      <c r="AV35" s="26"/>
      <c r="AW35" s="26"/>
      <c r="AX35" s="22"/>
      <c r="AY35" s="355"/>
      <c r="AZ35" s="26"/>
      <c r="BA35" s="26"/>
      <c r="BB35" s="26"/>
      <c r="BC35" s="26"/>
      <c r="BD35" s="26"/>
      <c r="BE35" s="26"/>
      <c r="BF35" s="355"/>
      <c r="BG35" s="26"/>
      <c r="BH35" s="26"/>
      <c r="BI35" s="26"/>
      <c r="BJ35" s="26"/>
      <c r="BK35" s="26"/>
      <c r="BL35" s="26"/>
      <c r="BM35" s="355"/>
      <c r="BN35" s="26"/>
      <c r="BO35" s="26"/>
      <c r="BP35" s="26"/>
      <c r="BQ35" s="26"/>
      <c r="BR35" s="287" t="s">
        <v>3661</v>
      </c>
      <c r="BS35" s="287" t="s">
        <v>3662</v>
      </c>
      <c r="BT35" s="22" t="s">
        <v>5546</v>
      </c>
      <c r="BU35" s="21"/>
      <c r="BV35" s="22" t="s">
        <v>5547</v>
      </c>
      <c r="BW35" s="21"/>
      <c r="BX35" s="22" t="s">
        <v>5548</v>
      </c>
      <c r="BY35" s="21"/>
      <c r="BZ35" s="22" t="s">
        <v>5549</v>
      </c>
      <c r="CA35" s="27"/>
      <c r="CB35" s="22" t="s">
        <v>5550</v>
      </c>
      <c r="CC35" s="27"/>
      <c r="CD35" s="22" t="s">
        <v>5551</v>
      </c>
      <c r="CE35" s="27"/>
      <c r="CF35" s="27"/>
      <c r="CG35" s="27"/>
      <c r="CH35" s="27"/>
      <c r="CI35" s="27"/>
      <c r="CJ35" s="455" t="s">
        <v>5414</v>
      </c>
      <c r="CK35" s="456" t="s">
        <v>5405</v>
      </c>
      <c r="CL35" s="456" t="s">
        <v>5433</v>
      </c>
      <c r="CM35" s="456" t="s">
        <v>5552</v>
      </c>
      <c r="CN35" s="456" t="s">
        <v>5553</v>
      </c>
      <c r="CO35" s="456" t="s">
        <v>3995</v>
      </c>
    </row>
    <row r="36" spans="1:93" ht="24">
      <c r="A36" s="241">
        <v>29</v>
      </c>
      <c r="B36" s="547" t="s">
        <v>5554</v>
      </c>
      <c r="C36" s="22"/>
      <c r="D36" s="21" t="s">
        <v>5555</v>
      </c>
      <c r="E36" s="22" t="s">
        <v>5556</v>
      </c>
      <c r="F36" s="20">
        <v>2021</v>
      </c>
      <c r="G36" s="20">
        <v>2021</v>
      </c>
      <c r="H36" s="20">
        <v>8</v>
      </c>
      <c r="I36" s="22" t="s">
        <v>5410</v>
      </c>
      <c r="J36" s="626">
        <v>45000000</v>
      </c>
      <c r="K36" s="718">
        <v>45000000</v>
      </c>
      <c r="L36" s="22" t="s">
        <v>3687</v>
      </c>
      <c r="M36" s="20">
        <v>7</v>
      </c>
      <c r="N36" s="30"/>
      <c r="O36" s="21" t="s">
        <v>3423</v>
      </c>
      <c r="P36" s="20"/>
      <c r="Q36" s="22" t="s">
        <v>5386</v>
      </c>
      <c r="R36" s="20">
        <v>6682174</v>
      </c>
      <c r="S36" s="30" t="s">
        <v>27</v>
      </c>
      <c r="T36" s="23" t="s">
        <v>2573</v>
      </c>
      <c r="U36" s="352">
        <f>K36/3</f>
        <v>15000000</v>
      </c>
      <c r="V36" s="22" t="s">
        <v>179</v>
      </c>
      <c r="W36" s="22" t="s">
        <v>3688</v>
      </c>
      <c r="X36" s="22" t="s">
        <v>3687</v>
      </c>
      <c r="Y36" s="10">
        <v>8140</v>
      </c>
      <c r="Z36" s="353" t="s">
        <v>3760</v>
      </c>
      <c r="AA36" s="90">
        <v>6680633</v>
      </c>
      <c r="AB36" s="388" t="s">
        <v>3791</v>
      </c>
      <c r="AC36" s="141" t="s">
        <v>25</v>
      </c>
      <c r="AD36" s="354">
        <f>K36/3</f>
        <v>15000000</v>
      </c>
      <c r="AE36" s="22" t="s">
        <v>179</v>
      </c>
      <c r="AF36" s="22" t="s">
        <v>3688</v>
      </c>
      <c r="AG36" s="22" t="s">
        <v>3687</v>
      </c>
      <c r="AH36" s="10">
        <v>6681205</v>
      </c>
      <c r="AI36" s="12" t="s">
        <v>1993</v>
      </c>
      <c r="AJ36" s="141" t="s">
        <v>56</v>
      </c>
      <c r="AK36" s="354">
        <f>K36/3</f>
        <v>15000000</v>
      </c>
      <c r="AL36" s="22" t="s">
        <v>179</v>
      </c>
      <c r="AM36" s="22" t="s">
        <v>3688</v>
      </c>
      <c r="AN36" s="22" t="s">
        <v>3687</v>
      </c>
      <c r="AO36" s="26"/>
      <c r="AP36" s="26"/>
      <c r="AQ36" s="22"/>
      <c r="AR36" s="355"/>
      <c r="AS36" s="26"/>
      <c r="AT36" s="26"/>
      <c r="AU36" s="26"/>
      <c r="AV36" s="26"/>
      <c r="AW36" s="26"/>
      <c r="AX36" s="22"/>
      <c r="AY36" s="355"/>
      <c r="AZ36" s="26"/>
      <c r="BA36" s="26"/>
      <c r="BB36" s="26"/>
      <c r="BC36" s="26"/>
      <c r="BD36" s="26"/>
      <c r="BE36" s="26"/>
      <c r="BF36" s="355"/>
      <c r="BG36" s="26"/>
      <c r="BH36" s="26"/>
      <c r="BI36" s="26"/>
      <c r="BJ36" s="26"/>
      <c r="BK36" s="26"/>
      <c r="BL36" s="26"/>
      <c r="BM36" s="355"/>
      <c r="BN36" s="26"/>
      <c r="BO36" s="26"/>
      <c r="BP36" s="26"/>
      <c r="BQ36" s="26"/>
      <c r="BR36" s="288" t="s">
        <v>3661</v>
      </c>
      <c r="BS36" s="288" t="s">
        <v>3662</v>
      </c>
      <c r="BT36" s="22"/>
      <c r="BU36" s="21"/>
      <c r="BV36" s="22"/>
      <c r="BW36" s="21"/>
      <c r="BX36" s="22"/>
      <c r="BY36" s="21"/>
      <c r="BZ36" s="22"/>
      <c r="CA36" s="27"/>
      <c r="CB36" s="22"/>
      <c r="CC36" s="27"/>
      <c r="CD36" s="22"/>
      <c r="CE36" s="27"/>
      <c r="CF36" s="27"/>
      <c r="CG36" s="27"/>
      <c r="CH36" s="27"/>
      <c r="CI36" s="27"/>
      <c r="CJ36" s="455" t="s">
        <v>4208</v>
      </c>
      <c r="CK36" s="456" t="s">
        <v>4208</v>
      </c>
      <c r="CL36" s="456" t="s">
        <v>4208</v>
      </c>
      <c r="CM36" s="456" t="s">
        <v>4208</v>
      </c>
      <c r="CN36" s="456" t="s">
        <v>4208</v>
      </c>
      <c r="CO36" s="456" t="s">
        <v>4208</v>
      </c>
    </row>
    <row r="37" spans="1:93" ht="48">
      <c r="A37" s="241">
        <v>30</v>
      </c>
      <c r="B37" s="548" t="s">
        <v>5557</v>
      </c>
      <c r="C37" s="32"/>
      <c r="D37" s="789" t="s">
        <v>5558</v>
      </c>
      <c r="E37" s="32" t="s">
        <v>5559</v>
      </c>
      <c r="F37" s="20">
        <v>2021</v>
      </c>
      <c r="G37" s="20">
        <v>2021</v>
      </c>
      <c r="H37" s="33">
        <v>2</v>
      </c>
      <c r="I37" s="22" t="s">
        <v>5410</v>
      </c>
      <c r="J37" s="746" t="s">
        <v>1230</v>
      </c>
      <c r="K37" s="721">
        <v>17500000</v>
      </c>
      <c r="L37" s="22" t="s">
        <v>3687</v>
      </c>
      <c r="M37" s="20">
        <v>7</v>
      </c>
      <c r="N37" s="31"/>
      <c r="O37" s="21" t="s">
        <v>3423</v>
      </c>
      <c r="P37" s="33"/>
      <c r="Q37" s="22" t="s">
        <v>5377</v>
      </c>
      <c r="R37" s="368">
        <v>6680726</v>
      </c>
      <c r="S37" s="31" t="s">
        <v>93</v>
      </c>
      <c r="T37" s="22">
        <v>719069101</v>
      </c>
      <c r="U37" s="389"/>
      <c r="V37" s="32"/>
      <c r="W37" s="32"/>
      <c r="X37" s="32"/>
      <c r="Y37" s="241"/>
      <c r="Z37" s="390"/>
      <c r="AA37" s="241"/>
      <c r="AB37" s="1306"/>
      <c r="AC37" s="294"/>
      <c r="AD37" s="392"/>
      <c r="AE37" s="32"/>
      <c r="AF37" s="32"/>
      <c r="AG37" s="32"/>
      <c r="AH37" s="241"/>
      <c r="AI37" s="1307"/>
      <c r="AJ37" s="294"/>
      <c r="AK37" s="392"/>
      <c r="AL37" s="32"/>
      <c r="AM37" s="32"/>
      <c r="AN37" s="32"/>
      <c r="AO37" s="35"/>
      <c r="AP37" s="35"/>
      <c r="AQ37" s="32"/>
      <c r="AR37" s="394"/>
      <c r="AS37" s="35"/>
      <c r="AT37" s="35"/>
      <c r="AU37" s="35"/>
      <c r="AV37" s="35"/>
      <c r="AW37" s="35"/>
      <c r="AX37" s="32"/>
      <c r="AY37" s="394"/>
      <c r="AZ37" s="35"/>
      <c r="BA37" s="35"/>
      <c r="BB37" s="35"/>
      <c r="BC37" s="35"/>
      <c r="BD37" s="35"/>
      <c r="BE37" s="35"/>
      <c r="BF37" s="394"/>
      <c r="BG37" s="35"/>
      <c r="BH37" s="35"/>
      <c r="BI37" s="35"/>
      <c r="BJ37" s="35"/>
      <c r="BK37" s="35"/>
      <c r="BL37" s="35"/>
      <c r="BM37" s="394"/>
      <c r="BN37" s="35"/>
      <c r="BO37" s="35"/>
      <c r="BP37" s="35"/>
      <c r="BQ37" s="35"/>
      <c r="BR37" s="288" t="s">
        <v>3661</v>
      </c>
      <c r="BS37" s="288" t="s">
        <v>3662</v>
      </c>
      <c r="BT37" s="32" t="s">
        <v>3483</v>
      </c>
      <c r="BU37" s="21" t="s">
        <v>4056</v>
      </c>
      <c r="BV37" s="32" t="s">
        <v>5512</v>
      </c>
      <c r="BW37" s="21" t="s">
        <v>4056</v>
      </c>
      <c r="BX37" s="32" t="s">
        <v>939</v>
      </c>
      <c r="BY37" s="21" t="s">
        <v>4056</v>
      </c>
      <c r="BZ37" s="32"/>
      <c r="CA37" s="171"/>
      <c r="CB37" s="32"/>
      <c r="CC37" s="171"/>
      <c r="CD37" s="32"/>
      <c r="CE37" s="171"/>
      <c r="CF37" s="171"/>
      <c r="CG37" s="171"/>
      <c r="CH37" s="171"/>
      <c r="CI37" s="171"/>
      <c r="CJ37" s="461"/>
      <c r="CK37" s="462"/>
      <c r="CL37" s="463"/>
      <c r="CM37" s="462"/>
      <c r="CN37" s="462"/>
      <c r="CO37" s="462"/>
    </row>
    <row r="38" spans="1:93">
      <c r="A38" s="61"/>
      <c r="B38" s="335"/>
      <c r="C38" s="335"/>
      <c r="D38" s="334"/>
      <c r="E38" s="335"/>
      <c r="F38" s="333"/>
      <c r="G38" s="333"/>
      <c r="H38" s="333"/>
      <c r="I38" s="335"/>
      <c r="J38" s="747"/>
      <c r="K38" s="722"/>
      <c r="L38" s="335"/>
      <c r="M38" s="46"/>
      <c r="N38" s="336"/>
      <c r="O38" s="334"/>
      <c r="P38" s="333"/>
      <c r="Q38" s="335"/>
      <c r="R38" s="333"/>
      <c r="S38" s="336"/>
      <c r="T38" s="333"/>
      <c r="U38" s="333"/>
      <c r="V38" s="333"/>
      <c r="W38" s="333"/>
      <c r="X38" s="333"/>
      <c r="Y38" s="333"/>
      <c r="Z38" s="333"/>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554"/>
      <c r="BG38" s="395"/>
      <c r="BH38" s="395"/>
      <c r="BI38" s="395"/>
      <c r="BJ38" s="335"/>
      <c r="BK38" s="335"/>
      <c r="BL38" s="335"/>
      <c r="BM38" s="335"/>
      <c r="BN38" s="395"/>
      <c r="BO38" s="395"/>
      <c r="BP38" s="395"/>
      <c r="BQ38" s="395"/>
      <c r="BR38" s="333"/>
      <c r="BS38" s="333"/>
      <c r="BT38" s="335"/>
      <c r="BU38" s="334"/>
      <c r="BV38" s="335"/>
      <c r="BW38" s="334"/>
      <c r="BX38" s="335"/>
      <c r="BY38" s="334"/>
      <c r="BZ38" s="396"/>
      <c r="CA38" s="396"/>
      <c r="CB38" s="396"/>
      <c r="CC38" s="396"/>
      <c r="CD38" s="396"/>
      <c r="CE38" s="396"/>
      <c r="CF38" s="396"/>
      <c r="CG38" s="396"/>
      <c r="CH38" s="396"/>
      <c r="CI38" s="396"/>
      <c r="CJ38" s="396"/>
      <c r="CK38" s="396"/>
      <c r="CL38" s="397"/>
      <c r="CM38" s="398"/>
      <c r="CN38" s="396"/>
      <c r="CO38" s="396"/>
    </row>
    <row r="39" spans="1:93" ht="48">
      <c r="A39" s="508">
        <v>1</v>
      </c>
      <c r="B39" s="292" t="s">
        <v>5560</v>
      </c>
      <c r="C39" s="292" t="s">
        <v>5561</v>
      </c>
      <c r="D39" s="322" t="s">
        <v>5562</v>
      </c>
      <c r="E39" s="8" t="s">
        <v>5563</v>
      </c>
      <c r="F39" s="10">
        <v>2022</v>
      </c>
      <c r="G39" s="10">
        <v>2022</v>
      </c>
      <c r="H39" s="10"/>
      <c r="I39" s="8" t="s">
        <v>5564</v>
      </c>
      <c r="J39" s="748"/>
      <c r="K39" s="723">
        <v>16408500</v>
      </c>
      <c r="L39" s="8" t="s">
        <v>3687</v>
      </c>
      <c r="M39" s="10">
        <v>7</v>
      </c>
      <c r="N39" s="8" t="s">
        <v>5402</v>
      </c>
      <c r="O39" s="11" t="s">
        <v>9</v>
      </c>
      <c r="P39" s="10" t="s">
        <v>3686</v>
      </c>
      <c r="Q39" s="22" t="s">
        <v>5377</v>
      </c>
      <c r="R39" s="10">
        <v>6099359</v>
      </c>
      <c r="S39" s="9" t="s">
        <v>98</v>
      </c>
      <c r="T39" s="323" t="s">
        <v>1265</v>
      </c>
      <c r="U39" s="196">
        <f>K39/4</f>
        <v>4102125</v>
      </c>
      <c r="V39" s="8" t="s">
        <v>217</v>
      </c>
      <c r="W39" s="8" t="s">
        <v>3756</v>
      </c>
      <c r="X39" s="8" t="s">
        <v>3687</v>
      </c>
      <c r="Y39" s="10"/>
      <c r="Z39" s="10"/>
      <c r="AA39" s="10">
        <v>6680623</v>
      </c>
      <c r="AB39" s="323" t="s">
        <v>2129</v>
      </c>
      <c r="AC39" s="8" t="s">
        <v>37</v>
      </c>
      <c r="AD39" s="108">
        <f t="shared" ref="AD39:AD48" si="4">U39</f>
        <v>4102125</v>
      </c>
      <c r="AE39" s="8" t="s">
        <v>217</v>
      </c>
      <c r="AF39" s="8" t="s">
        <v>3756</v>
      </c>
      <c r="AG39" s="8" t="s">
        <v>3687</v>
      </c>
      <c r="AH39" s="10">
        <v>6680633</v>
      </c>
      <c r="AI39" s="356" t="s">
        <v>3791</v>
      </c>
      <c r="AJ39" s="8" t="s">
        <v>25</v>
      </c>
      <c r="AK39" s="108">
        <f t="shared" ref="AK39:AK45" si="5">U39</f>
        <v>4102125</v>
      </c>
      <c r="AL39" s="8" t="s">
        <v>179</v>
      </c>
      <c r="AM39" s="8" t="s">
        <v>3756</v>
      </c>
      <c r="AN39" s="8" t="s">
        <v>3687</v>
      </c>
      <c r="AO39" s="178">
        <v>6680629</v>
      </c>
      <c r="AP39" s="212" t="s">
        <v>5495</v>
      </c>
      <c r="AQ39" s="8" t="s">
        <v>34</v>
      </c>
      <c r="AR39" s="108">
        <f>U39</f>
        <v>4102125</v>
      </c>
      <c r="AS39" s="8" t="s">
        <v>169</v>
      </c>
      <c r="AT39" s="8" t="s">
        <v>3751</v>
      </c>
      <c r="AU39" s="41"/>
      <c r="AV39" s="41"/>
      <c r="AW39" s="41"/>
      <c r="AX39" s="41"/>
      <c r="AY39" s="399"/>
      <c r="AZ39" s="41"/>
      <c r="BA39" s="41"/>
      <c r="BB39" s="41"/>
      <c r="BC39" s="41"/>
      <c r="BD39" s="41"/>
      <c r="BE39" s="41"/>
      <c r="BF39" s="399"/>
      <c r="BG39" s="41"/>
      <c r="BH39" s="41"/>
      <c r="BI39" s="41"/>
      <c r="BJ39" s="41"/>
      <c r="BK39" s="41"/>
      <c r="BL39" s="41"/>
      <c r="BM39" s="399"/>
      <c r="BN39" s="41"/>
      <c r="BO39" s="41"/>
      <c r="BP39" s="41"/>
      <c r="BQ39" s="41"/>
      <c r="BR39" s="448" t="s">
        <v>3661</v>
      </c>
      <c r="BS39" s="448" t="s">
        <v>3662</v>
      </c>
      <c r="BT39" s="8" t="s">
        <v>1337</v>
      </c>
      <c r="BU39" s="11"/>
      <c r="BV39" s="8" t="s">
        <v>1338</v>
      </c>
      <c r="BW39" s="11"/>
      <c r="BX39" s="8"/>
      <c r="BY39" s="11"/>
      <c r="BZ39" s="41"/>
      <c r="CA39" s="41"/>
      <c r="CB39" s="41"/>
      <c r="CC39" s="41"/>
      <c r="CD39" s="41"/>
      <c r="CE39" s="41"/>
      <c r="CF39" s="41"/>
      <c r="CG39" s="41"/>
      <c r="CH39" s="41"/>
      <c r="CI39" s="41"/>
      <c r="CJ39" s="464" t="s">
        <v>5565</v>
      </c>
      <c r="CK39" s="465" t="s">
        <v>4208</v>
      </c>
      <c r="CL39" s="465" t="s">
        <v>4208</v>
      </c>
      <c r="CM39" s="464" t="s">
        <v>3888</v>
      </c>
      <c r="CN39" s="465" t="s">
        <v>4208</v>
      </c>
      <c r="CO39" s="465" t="s">
        <v>4208</v>
      </c>
    </row>
    <row r="40" spans="1:93" ht="36.6">
      <c r="A40" s="10">
        <v>2</v>
      </c>
      <c r="B40" s="292" t="s">
        <v>5560</v>
      </c>
      <c r="C40" s="292" t="s">
        <v>5566</v>
      </c>
      <c r="D40" s="322" t="s">
        <v>1733</v>
      </c>
      <c r="E40" s="10" t="s">
        <v>6</v>
      </c>
      <c r="F40" s="10">
        <v>2022</v>
      </c>
      <c r="G40" s="10">
        <v>2022</v>
      </c>
      <c r="H40" s="10"/>
      <c r="I40" s="8" t="s">
        <v>5564</v>
      </c>
      <c r="J40" s="748"/>
      <c r="K40" s="723">
        <v>6000000</v>
      </c>
      <c r="L40" s="8" t="s">
        <v>3687</v>
      </c>
      <c r="M40" s="10">
        <v>7</v>
      </c>
      <c r="N40" s="8" t="s">
        <v>5402</v>
      </c>
      <c r="O40" s="11" t="s">
        <v>9</v>
      </c>
      <c r="P40" s="10" t="s">
        <v>3686</v>
      </c>
      <c r="Q40" s="22" t="s">
        <v>5377</v>
      </c>
      <c r="R40" s="10">
        <v>6768348</v>
      </c>
      <c r="S40" s="9" t="s">
        <v>61</v>
      </c>
      <c r="T40" s="323" t="s">
        <v>2332</v>
      </c>
      <c r="U40" s="196">
        <f t="shared" ref="U40:U45" si="6">K40/3</f>
        <v>2000000</v>
      </c>
      <c r="V40" s="8" t="s">
        <v>256</v>
      </c>
      <c r="W40" s="8" t="s">
        <v>3756</v>
      </c>
      <c r="X40" s="8" t="s">
        <v>3687</v>
      </c>
      <c r="Y40" s="10"/>
      <c r="Z40" s="10"/>
      <c r="AA40" s="8">
        <v>6773159</v>
      </c>
      <c r="AB40" s="8" t="s">
        <v>4152</v>
      </c>
      <c r="AC40" s="8" t="s">
        <v>53</v>
      </c>
      <c r="AD40" s="108">
        <f t="shared" si="4"/>
        <v>2000000</v>
      </c>
      <c r="AE40" s="8" t="s">
        <v>256</v>
      </c>
      <c r="AF40" s="8" t="s">
        <v>3756</v>
      </c>
      <c r="AG40" s="8" t="s">
        <v>3687</v>
      </c>
      <c r="AH40" s="8">
        <v>6785861</v>
      </c>
      <c r="AI40" s="13" t="s">
        <v>2192</v>
      </c>
      <c r="AJ40" s="8" t="s">
        <v>1063</v>
      </c>
      <c r="AK40" s="108">
        <f t="shared" si="5"/>
        <v>2000000</v>
      </c>
      <c r="AL40" s="8" t="s">
        <v>217</v>
      </c>
      <c r="AM40" s="8" t="s">
        <v>3756</v>
      </c>
      <c r="AN40" s="8" t="s">
        <v>3687</v>
      </c>
      <c r="AO40" s="41"/>
      <c r="AP40" s="41"/>
      <c r="AQ40" s="8"/>
      <c r="AR40" s="400"/>
      <c r="AS40" s="41"/>
      <c r="AT40" s="41"/>
      <c r="AU40" s="41"/>
      <c r="AV40" s="41"/>
      <c r="AW40" s="41"/>
      <c r="AX40" s="41"/>
      <c r="AY40" s="399"/>
      <c r="AZ40" s="41"/>
      <c r="BA40" s="41"/>
      <c r="BB40" s="41"/>
      <c r="BC40" s="41"/>
      <c r="BD40" s="41"/>
      <c r="BE40" s="41"/>
      <c r="BF40" s="399"/>
      <c r="BG40" s="41"/>
      <c r="BH40" s="41"/>
      <c r="BI40" s="41"/>
      <c r="BJ40" s="41"/>
      <c r="BK40" s="41"/>
      <c r="BL40" s="41"/>
      <c r="BM40" s="399"/>
      <c r="BN40" s="41"/>
      <c r="BO40" s="41"/>
      <c r="BP40" s="41"/>
      <c r="BQ40" s="41"/>
      <c r="BR40" s="321" t="s">
        <v>3661</v>
      </c>
      <c r="BS40" s="321" t="s">
        <v>3662</v>
      </c>
      <c r="BT40" s="8" t="s">
        <v>5567</v>
      </c>
      <c r="BU40" s="11" t="s">
        <v>4217</v>
      </c>
      <c r="BV40" s="8" t="s">
        <v>5568</v>
      </c>
      <c r="BW40" s="11" t="s">
        <v>5569</v>
      </c>
      <c r="BX40" s="8" t="s">
        <v>5570</v>
      </c>
      <c r="BY40" s="11" t="s">
        <v>5569</v>
      </c>
      <c r="BZ40" s="41"/>
      <c r="CA40" s="41"/>
      <c r="CB40" s="41"/>
      <c r="CC40" s="41"/>
      <c r="CD40" s="41"/>
      <c r="CE40" s="41"/>
      <c r="CF40" s="41"/>
      <c r="CG40" s="41"/>
      <c r="CH40" s="41"/>
      <c r="CI40" s="41"/>
      <c r="CJ40" s="207" t="s">
        <v>3721</v>
      </c>
      <c r="CK40" s="207" t="s">
        <v>5405</v>
      </c>
      <c r="CL40" s="207" t="s">
        <v>5415</v>
      </c>
      <c r="CM40" s="207" t="s">
        <v>5571</v>
      </c>
      <c r="CN40" s="465" t="s">
        <v>4208</v>
      </c>
      <c r="CO40" s="465" t="s">
        <v>4208</v>
      </c>
    </row>
    <row r="41" spans="1:93" ht="48.6">
      <c r="A41" s="10">
        <v>3</v>
      </c>
      <c r="B41" s="292" t="s">
        <v>5560</v>
      </c>
      <c r="C41" s="292" t="s">
        <v>5572</v>
      </c>
      <c r="D41" s="322" t="s">
        <v>5573</v>
      </c>
      <c r="E41" s="10" t="s">
        <v>6</v>
      </c>
      <c r="F41" s="10">
        <v>2022</v>
      </c>
      <c r="G41" s="10">
        <v>2022</v>
      </c>
      <c r="H41" s="10"/>
      <c r="I41" s="8" t="s">
        <v>5574</v>
      </c>
      <c r="J41" s="748"/>
      <c r="K41" s="723">
        <v>7000000</v>
      </c>
      <c r="L41" s="8" t="s">
        <v>3687</v>
      </c>
      <c r="M41" s="10">
        <v>7</v>
      </c>
      <c r="N41" s="8" t="s">
        <v>5402</v>
      </c>
      <c r="O41" s="11" t="s">
        <v>9</v>
      </c>
      <c r="P41" s="10" t="s">
        <v>3686</v>
      </c>
      <c r="Q41" s="22" t="s">
        <v>5377</v>
      </c>
      <c r="R41" s="10">
        <v>6680708</v>
      </c>
      <c r="S41" s="9" t="s">
        <v>85</v>
      </c>
      <c r="T41" s="323" t="s">
        <v>2724</v>
      </c>
      <c r="U41" s="196">
        <f t="shared" si="6"/>
        <v>2333333.3333333335</v>
      </c>
      <c r="V41" s="8" t="s">
        <v>176</v>
      </c>
      <c r="W41" s="8" t="s">
        <v>3751</v>
      </c>
      <c r="X41" s="8" t="s">
        <v>3687</v>
      </c>
      <c r="Y41" s="10"/>
      <c r="Z41" s="10"/>
      <c r="AA41" s="10">
        <v>258471</v>
      </c>
      <c r="AB41" s="323" t="s">
        <v>3972</v>
      </c>
      <c r="AC41" s="8" t="s">
        <v>67</v>
      </c>
      <c r="AD41" s="108">
        <f t="shared" si="4"/>
        <v>2333333.3333333335</v>
      </c>
      <c r="AE41" s="8" t="s">
        <v>176</v>
      </c>
      <c r="AF41" s="8" t="s">
        <v>3751</v>
      </c>
      <c r="AG41" s="8" t="s">
        <v>3687</v>
      </c>
      <c r="AH41" s="10">
        <v>6680685</v>
      </c>
      <c r="AI41" s="369" t="s">
        <v>1232</v>
      </c>
      <c r="AJ41" s="8" t="s">
        <v>28</v>
      </c>
      <c r="AK41" s="108">
        <f t="shared" si="5"/>
        <v>2333333.3333333335</v>
      </c>
      <c r="AL41" s="8" t="s">
        <v>176</v>
      </c>
      <c r="AM41" s="8" t="s">
        <v>3751</v>
      </c>
      <c r="AN41" s="8" t="s">
        <v>3687</v>
      </c>
      <c r="AO41" s="41"/>
      <c r="AP41" s="41"/>
      <c r="AQ41" s="8"/>
      <c r="AR41" s="400"/>
      <c r="AS41" s="41"/>
      <c r="AT41" s="41"/>
      <c r="AU41" s="41"/>
      <c r="AV41" s="41"/>
      <c r="AW41" s="41"/>
      <c r="AX41" s="41"/>
      <c r="AY41" s="399"/>
      <c r="AZ41" s="41"/>
      <c r="BA41" s="41"/>
      <c r="BB41" s="41"/>
      <c r="BC41" s="41"/>
      <c r="BD41" s="41"/>
      <c r="BE41" s="41"/>
      <c r="BF41" s="399"/>
      <c r="BG41" s="41"/>
      <c r="BH41" s="41"/>
      <c r="BI41" s="41"/>
      <c r="BJ41" s="41"/>
      <c r="BK41" s="41"/>
      <c r="BL41" s="41"/>
      <c r="BM41" s="399"/>
      <c r="BN41" s="41"/>
      <c r="BO41" s="41"/>
      <c r="BP41" s="41"/>
      <c r="BQ41" s="41"/>
      <c r="BR41" s="321" t="s">
        <v>3661</v>
      </c>
      <c r="BS41" s="321" t="s">
        <v>3662</v>
      </c>
      <c r="BT41" s="8" t="s">
        <v>5575</v>
      </c>
      <c r="BU41" s="11"/>
      <c r="BV41" s="8" t="s">
        <v>1375</v>
      </c>
      <c r="BW41" s="11"/>
      <c r="BX41" s="8" t="s">
        <v>1376</v>
      </c>
      <c r="BY41" s="11"/>
      <c r="BZ41" s="41"/>
      <c r="CA41" s="41"/>
      <c r="CB41" s="41"/>
      <c r="CC41" s="41"/>
      <c r="CD41" s="41"/>
      <c r="CE41" s="41"/>
      <c r="CF41" s="41"/>
      <c r="CG41" s="41"/>
      <c r="CH41" s="41"/>
      <c r="CI41" s="41"/>
      <c r="CJ41" s="207" t="s">
        <v>3370</v>
      </c>
      <c r="CK41" s="207" t="s">
        <v>5405</v>
      </c>
      <c r="CL41" s="207" t="s">
        <v>5433</v>
      </c>
      <c r="CM41" s="207" t="s">
        <v>5576</v>
      </c>
      <c r="CN41" s="465" t="s">
        <v>3778</v>
      </c>
      <c r="CO41" s="465" t="s">
        <v>4208</v>
      </c>
    </row>
    <row r="42" spans="1:93" ht="48">
      <c r="A42" s="10">
        <v>4</v>
      </c>
      <c r="B42" s="292" t="s">
        <v>5560</v>
      </c>
      <c r="C42" s="292" t="s">
        <v>5577</v>
      </c>
      <c r="D42" s="322" t="s">
        <v>5578</v>
      </c>
      <c r="E42" s="10" t="s">
        <v>6</v>
      </c>
      <c r="F42" s="10">
        <v>2022</v>
      </c>
      <c r="G42" s="10">
        <v>2022</v>
      </c>
      <c r="H42" s="10"/>
      <c r="I42" s="8" t="s">
        <v>5574</v>
      </c>
      <c r="J42" s="748"/>
      <c r="K42" s="723">
        <v>6425000</v>
      </c>
      <c r="L42" s="8" t="s">
        <v>3687</v>
      </c>
      <c r="M42" s="10">
        <v>7</v>
      </c>
      <c r="N42" s="8" t="s">
        <v>5402</v>
      </c>
      <c r="O42" s="11" t="s">
        <v>9</v>
      </c>
      <c r="P42" s="10" t="s">
        <v>3686</v>
      </c>
      <c r="Q42" s="22" t="s">
        <v>5377</v>
      </c>
      <c r="R42" s="10">
        <v>6681205</v>
      </c>
      <c r="S42" s="9" t="s">
        <v>56</v>
      </c>
      <c r="T42" s="323" t="s">
        <v>1993</v>
      </c>
      <c r="U42" s="196">
        <f t="shared" si="6"/>
        <v>2141666.6666666665</v>
      </c>
      <c r="V42" s="8" t="s">
        <v>179</v>
      </c>
      <c r="W42" s="8" t="s">
        <v>3756</v>
      </c>
      <c r="X42" s="8" t="s">
        <v>3687</v>
      </c>
      <c r="Y42" s="10"/>
      <c r="Z42" s="10"/>
      <c r="AA42" s="10">
        <v>6680664</v>
      </c>
      <c r="AB42" s="323" t="s">
        <v>2576</v>
      </c>
      <c r="AC42" s="8" t="s">
        <v>22</v>
      </c>
      <c r="AD42" s="108">
        <f t="shared" si="4"/>
        <v>2141666.6666666665</v>
      </c>
      <c r="AE42" s="8" t="s">
        <v>179</v>
      </c>
      <c r="AF42" s="8" t="s">
        <v>3756</v>
      </c>
      <c r="AG42" s="8" t="s">
        <v>3687</v>
      </c>
      <c r="AH42" s="10">
        <v>6680680</v>
      </c>
      <c r="AI42" s="12" t="s">
        <v>1247</v>
      </c>
      <c r="AJ42" s="8" t="s">
        <v>16</v>
      </c>
      <c r="AK42" s="108">
        <f t="shared" si="5"/>
        <v>2141666.6666666665</v>
      </c>
      <c r="AL42" s="8" t="s">
        <v>179</v>
      </c>
      <c r="AM42" s="8" t="s">
        <v>3756</v>
      </c>
      <c r="AN42" s="8" t="s">
        <v>3687</v>
      </c>
      <c r="AO42" s="41"/>
      <c r="AP42" s="41"/>
      <c r="AQ42" s="41"/>
      <c r="AR42" s="399"/>
      <c r="AS42" s="41"/>
      <c r="AT42" s="41"/>
      <c r="AU42" s="41"/>
      <c r="AV42" s="41"/>
      <c r="AW42" s="41"/>
      <c r="AX42" s="41"/>
      <c r="AY42" s="399"/>
      <c r="AZ42" s="41"/>
      <c r="BA42" s="41"/>
      <c r="BB42" s="41"/>
      <c r="BC42" s="41"/>
      <c r="BD42" s="41"/>
      <c r="BE42" s="41"/>
      <c r="BF42" s="399"/>
      <c r="BG42" s="41"/>
      <c r="BH42" s="41"/>
      <c r="BI42" s="41"/>
      <c r="BJ42" s="41"/>
      <c r="BK42" s="41"/>
      <c r="BL42" s="41"/>
      <c r="BM42" s="399"/>
      <c r="BN42" s="41"/>
      <c r="BO42" s="41"/>
      <c r="BP42" s="41"/>
      <c r="BQ42" s="41"/>
      <c r="BR42" s="321" t="s">
        <v>3661</v>
      </c>
      <c r="BS42" s="321" t="s">
        <v>3662</v>
      </c>
      <c r="BT42" s="8" t="s">
        <v>3483</v>
      </c>
      <c r="BU42" s="11" t="s">
        <v>4056</v>
      </c>
      <c r="BV42" s="8" t="s">
        <v>4395</v>
      </c>
      <c r="BW42" s="11" t="s">
        <v>4056</v>
      </c>
      <c r="BX42" s="8" t="s">
        <v>939</v>
      </c>
      <c r="BY42" s="11" t="s">
        <v>4056</v>
      </c>
      <c r="BZ42" s="41"/>
      <c r="CA42" s="41"/>
      <c r="CB42" s="41"/>
      <c r="CC42" s="41"/>
      <c r="CD42" s="41"/>
      <c r="CE42" s="41"/>
      <c r="CF42" s="41"/>
      <c r="CG42" s="41"/>
      <c r="CH42" s="41"/>
      <c r="CI42" s="41"/>
      <c r="CJ42" s="207" t="s">
        <v>3721</v>
      </c>
      <c r="CK42" s="207" t="s">
        <v>5405</v>
      </c>
      <c r="CL42" s="207" t="s">
        <v>5415</v>
      </c>
      <c r="CM42" s="466" t="s">
        <v>4264</v>
      </c>
      <c r="CN42" s="465" t="s">
        <v>4208</v>
      </c>
      <c r="CO42" s="465" t="s">
        <v>4208</v>
      </c>
    </row>
    <row r="43" spans="1:93" ht="36.6">
      <c r="A43" s="10">
        <v>5</v>
      </c>
      <c r="B43" s="292" t="s">
        <v>5560</v>
      </c>
      <c r="C43" s="292" t="s">
        <v>5579</v>
      </c>
      <c r="D43" s="322" t="s">
        <v>5580</v>
      </c>
      <c r="E43" s="10" t="s">
        <v>6</v>
      </c>
      <c r="F43" s="10">
        <v>2022</v>
      </c>
      <c r="G43" s="10">
        <v>2022</v>
      </c>
      <c r="H43" s="10"/>
      <c r="I43" s="8" t="s">
        <v>5564</v>
      </c>
      <c r="J43" s="748"/>
      <c r="K43" s="723">
        <v>7000000</v>
      </c>
      <c r="L43" s="8" t="s">
        <v>3687</v>
      </c>
      <c r="M43" s="10">
        <v>7</v>
      </c>
      <c r="N43" s="8" t="s">
        <v>5402</v>
      </c>
      <c r="O43" s="11" t="s">
        <v>9</v>
      </c>
      <c r="P43" s="10" t="s">
        <v>3686</v>
      </c>
      <c r="Q43" s="22" t="s">
        <v>5377</v>
      </c>
      <c r="R43" s="10">
        <v>6681051</v>
      </c>
      <c r="S43" s="9" t="s">
        <v>13</v>
      </c>
      <c r="T43" s="323" t="s">
        <v>1945</v>
      </c>
      <c r="U43" s="196">
        <f t="shared" si="6"/>
        <v>2333333.3333333335</v>
      </c>
      <c r="V43" s="8" t="s">
        <v>197</v>
      </c>
      <c r="W43" s="8" t="s">
        <v>3751</v>
      </c>
      <c r="X43" s="8" t="s">
        <v>3687</v>
      </c>
      <c r="Y43" s="10"/>
      <c r="Z43" s="10"/>
      <c r="AA43" s="10">
        <v>6658545</v>
      </c>
      <c r="AB43" s="12" t="s">
        <v>1272</v>
      </c>
      <c r="AC43" s="8" t="s">
        <v>47</v>
      </c>
      <c r="AD43" s="108">
        <f t="shared" si="4"/>
        <v>2333333.3333333335</v>
      </c>
      <c r="AE43" s="8" t="s">
        <v>197</v>
      </c>
      <c r="AF43" s="8" t="s">
        <v>3751</v>
      </c>
      <c r="AG43" s="8" t="s">
        <v>3687</v>
      </c>
      <c r="AH43" s="10">
        <v>6680618</v>
      </c>
      <c r="AI43" s="323" t="s">
        <v>2025</v>
      </c>
      <c r="AJ43" s="8" t="s">
        <v>31</v>
      </c>
      <c r="AK43" s="108">
        <f t="shared" si="5"/>
        <v>2333333.3333333335</v>
      </c>
      <c r="AL43" s="8" t="s">
        <v>197</v>
      </c>
      <c r="AM43" s="8" t="s">
        <v>3751</v>
      </c>
      <c r="AN43" s="8" t="s">
        <v>3687</v>
      </c>
      <c r="AO43" s="41"/>
      <c r="AP43" s="41"/>
      <c r="AQ43" s="41"/>
      <c r="AR43" s="399"/>
      <c r="AS43" s="41"/>
      <c r="AT43" s="41"/>
      <c r="AU43" s="41"/>
      <c r="AV43" s="41"/>
      <c r="AW43" s="41"/>
      <c r="AX43" s="41"/>
      <c r="AY43" s="399"/>
      <c r="AZ43" s="41"/>
      <c r="BA43" s="41"/>
      <c r="BB43" s="41"/>
      <c r="BC43" s="41"/>
      <c r="BD43" s="41"/>
      <c r="BE43" s="41"/>
      <c r="BF43" s="399"/>
      <c r="BG43" s="41"/>
      <c r="BH43" s="41"/>
      <c r="BI43" s="41"/>
      <c r="BJ43" s="41"/>
      <c r="BK43" s="41"/>
      <c r="BL43" s="41"/>
      <c r="BM43" s="399"/>
      <c r="BN43" s="41"/>
      <c r="BO43" s="41"/>
      <c r="BP43" s="41"/>
      <c r="BQ43" s="41"/>
      <c r="BR43" s="321" t="s">
        <v>3661</v>
      </c>
      <c r="BS43" s="321" t="s">
        <v>3662</v>
      </c>
      <c r="BT43" s="8" t="s">
        <v>2224</v>
      </c>
      <c r="BU43" s="11"/>
      <c r="BV43" s="8" t="s">
        <v>680</v>
      </c>
      <c r="BW43" s="11" t="s">
        <v>4206</v>
      </c>
      <c r="BX43" s="8" t="s">
        <v>2222</v>
      </c>
      <c r="BY43" s="11"/>
      <c r="BZ43" s="41"/>
      <c r="CA43" s="41"/>
      <c r="CB43" s="41"/>
      <c r="CC43" s="41"/>
      <c r="CD43" s="41"/>
      <c r="CE43" s="41"/>
      <c r="CF43" s="41"/>
      <c r="CG43" s="41"/>
      <c r="CH43" s="41"/>
      <c r="CI43" s="41"/>
      <c r="CJ43" s="207" t="s">
        <v>3370</v>
      </c>
      <c r="CK43" s="207" t="s">
        <v>5405</v>
      </c>
      <c r="CL43" s="207" t="s">
        <v>5415</v>
      </c>
      <c r="CM43" s="207" t="s">
        <v>5581</v>
      </c>
      <c r="CN43" s="465" t="s">
        <v>4208</v>
      </c>
      <c r="CO43" s="465" t="s">
        <v>4208</v>
      </c>
    </row>
    <row r="44" spans="1:93" ht="84.6">
      <c r="A44" s="10">
        <v>6</v>
      </c>
      <c r="B44" s="292" t="s">
        <v>5560</v>
      </c>
      <c r="C44" s="292" t="s">
        <v>5582</v>
      </c>
      <c r="D44" s="322" t="s">
        <v>5583</v>
      </c>
      <c r="E44" s="10" t="s">
        <v>6</v>
      </c>
      <c r="F44" s="10">
        <v>2022</v>
      </c>
      <c r="G44" s="10">
        <v>2022</v>
      </c>
      <c r="H44" s="10"/>
      <c r="I44" s="8" t="s">
        <v>5574</v>
      </c>
      <c r="J44" s="748"/>
      <c r="K44" s="723">
        <v>7000000</v>
      </c>
      <c r="L44" s="8" t="s">
        <v>3687</v>
      </c>
      <c r="M44" s="10">
        <v>7</v>
      </c>
      <c r="N44" s="8" t="s">
        <v>5402</v>
      </c>
      <c r="O44" s="11" t="s">
        <v>9</v>
      </c>
      <c r="P44" s="10" t="s">
        <v>3686</v>
      </c>
      <c r="Q44" s="22" t="s">
        <v>5377</v>
      </c>
      <c r="R44" s="10">
        <v>6680641</v>
      </c>
      <c r="S44" s="9" t="s">
        <v>92</v>
      </c>
      <c r="T44" s="323" t="s">
        <v>2082</v>
      </c>
      <c r="U44" s="196">
        <f t="shared" si="6"/>
        <v>2333333.3333333335</v>
      </c>
      <c r="V44" s="8" t="s">
        <v>169</v>
      </c>
      <c r="W44" s="8" t="s">
        <v>3751</v>
      </c>
      <c r="X44" s="8" t="s">
        <v>3687</v>
      </c>
      <c r="Y44" s="10"/>
      <c r="Z44" s="10"/>
      <c r="AA44" s="10">
        <v>6680618</v>
      </c>
      <c r="AB44" s="323" t="s">
        <v>2025</v>
      </c>
      <c r="AC44" s="8" t="s">
        <v>31</v>
      </c>
      <c r="AD44" s="108">
        <f t="shared" si="4"/>
        <v>2333333.3333333335</v>
      </c>
      <c r="AE44" s="8" t="s">
        <v>197</v>
      </c>
      <c r="AF44" s="8" t="s">
        <v>3751</v>
      </c>
      <c r="AG44" s="8" t="s">
        <v>3687</v>
      </c>
      <c r="AH44" s="10">
        <v>6680678</v>
      </c>
      <c r="AI44" s="323" t="s">
        <v>2013</v>
      </c>
      <c r="AJ44" s="8" t="s">
        <v>21</v>
      </c>
      <c r="AK44" s="108">
        <f t="shared" si="5"/>
        <v>2333333.3333333335</v>
      </c>
      <c r="AL44" s="8" t="s">
        <v>169</v>
      </c>
      <c r="AM44" s="8" t="s">
        <v>3751</v>
      </c>
      <c r="AN44" s="8" t="s">
        <v>3687</v>
      </c>
      <c r="AO44" s="41"/>
      <c r="AP44" s="41"/>
      <c r="AQ44" s="41"/>
      <c r="AR44" s="399"/>
      <c r="AS44" s="41"/>
      <c r="AT44" s="41"/>
      <c r="AU44" s="41"/>
      <c r="AV44" s="41"/>
      <c r="AW44" s="41"/>
      <c r="AX44" s="41"/>
      <c r="AY44" s="399"/>
      <c r="AZ44" s="41"/>
      <c r="BA44" s="41"/>
      <c r="BB44" s="41"/>
      <c r="BC44" s="41"/>
      <c r="BD44" s="41"/>
      <c r="BE44" s="41"/>
      <c r="BF44" s="399"/>
      <c r="BG44" s="41"/>
      <c r="BH44" s="41"/>
      <c r="BI44" s="41"/>
      <c r="BJ44" s="41"/>
      <c r="BK44" s="41"/>
      <c r="BL44" s="41"/>
      <c r="BM44" s="399"/>
      <c r="BN44" s="41"/>
      <c r="BO44" s="41"/>
      <c r="BP44" s="41"/>
      <c r="BQ44" s="41"/>
      <c r="BR44" s="321" t="s">
        <v>3661</v>
      </c>
      <c r="BS44" s="321" t="s">
        <v>3662</v>
      </c>
      <c r="BT44" s="8" t="s">
        <v>838</v>
      </c>
      <c r="BU44" s="11"/>
      <c r="BV44" s="8" t="s">
        <v>4611</v>
      </c>
      <c r="BW44" s="11"/>
      <c r="BX44" s="8" t="s">
        <v>5584</v>
      </c>
      <c r="BY44" s="11"/>
      <c r="BZ44" s="41"/>
      <c r="CA44" s="41"/>
      <c r="CB44" s="41"/>
      <c r="CC44" s="41"/>
      <c r="CD44" s="41"/>
      <c r="CE44" s="41"/>
      <c r="CF44" s="41"/>
      <c r="CG44" s="41"/>
      <c r="CH44" s="41"/>
      <c r="CI44" s="41"/>
      <c r="CJ44" s="207" t="s">
        <v>3370</v>
      </c>
      <c r="CK44" s="207" t="s">
        <v>5405</v>
      </c>
      <c r="CL44" s="207" t="s">
        <v>5433</v>
      </c>
      <c r="CM44" s="207" t="s">
        <v>5585</v>
      </c>
      <c r="CN44" s="465" t="s">
        <v>4208</v>
      </c>
      <c r="CO44" s="465" t="s">
        <v>4208</v>
      </c>
    </row>
    <row r="45" spans="1:93" ht="36.6">
      <c r="A45" s="10">
        <v>7</v>
      </c>
      <c r="B45" s="292" t="s">
        <v>5560</v>
      </c>
      <c r="C45" s="292" t="s">
        <v>5586</v>
      </c>
      <c r="D45" s="322" t="s">
        <v>5587</v>
      </c>
      <c r="E45" s="10" t="s">
        <v>6</v>
      </c>
      <c r="F45" s="10">
        <v>2022</v>
      </c>
      <c r="G45" s="10">
        <v>2022</v>
      </c>
      <c r="H45" s="10"/>
      <c r="I45" s="8" t="s">
        <v>5564</v>
      </c>
      <c r="J45" s="748"/>
      <c r="K45" s="723">
        <v>6900000</v>
      </c>
      <c r="L45" s="8" t="s">
        <v>3687</v>
      </c>
      <c r="M45" s="10">
        <v>7</v>
      </c>
      <c r="N45" s="8" t="s">
        <v>5402</v>
      </c>
      <c r="O45" s="11" t="s">
        <v>9</v>
      </c>
      <c r="P45" s="10" t="s">
        <v>3686</v>
      </c>
      <c r="Q45" s="22" t="s">
        <v>5377</v>
      </c>
      <c r="R45" s="10">
        <v>6764236</v>
      </c>
      <c r="S45" s="9" t="s">
        <v>32</v>
      </c>
      <c r="T45" s="323" t="s">
        <v>1972</v>
      </c>
      <c r="U45" s="196">
        <f t="shared" si="6"/>
        <v>2300000</v>
      </c>
      <c r="V45" s="8" t="s">
        <v>217</v>
      </c>
      <c r="W45" s="8" t="s">
        <v>3756</v>
      </c>
      <c r="X45" s="8" t="s">
        <v>3687</v>
      </c>
      <c r="Y45" s="10"/>
      <c r="Z45" s="10"/>
      <c r="AA45" s="371">
        <v>6744406</v>
      </c>
      <c r="AB45" s="373" t="s">
        <v>1273</v>
      </c>
      <c r="AC45" s="8" t="s">
        <v>54</v>
      </c>
      <c r="AD45" s="108">
        <f t="shared" si="4"/>
        <v>2300000</v>
      </c>
      <c r="AE45" s="8" t="s">
        <v>217</v>
      </c>
      <c r="AF45" s="8" t="s">
        <v>3756</v>
      </c>
      <c r="AG45" s="8" t="s">
        <v>3687</v>
      </c>
      <c r="AH45" s="10">
        <v>6680634</v>
      </c>
      <c r="AI45" s="12" t="s">
        <v>1277</v>
      </c>
      <c r="AJ45" s="8" t="s">
        <v>55</v>
      </c>
      <c r="AK45" s="108">
        <f t="shared" si="5"/>
        <v>2300000</v>
      </c>
      <c r="AL45" s="8" t="s">
        <v>217</v>
      </c>
      <c r="AM45" s="8" t="s">
        <v>3756</v>
      </c>
      <c r="AN45" s="8" t="s">
        <v>3687</v>
      </c>
      <c r="AO45" s="41"/>
      <c r="AP45" s="41"/>
      <c r="AQ45" s="41"/>
      <c r="AR45" s="399"/>
      <c r="AS45" s="41"/>
      <c r="AT45" s="41"/>
      <c r="AU45" s="41"/>
      <c r="AV45" s="41"/>
      <c r="AW45" s="41"/>
      <c r="AX45" s="41"/>
      <c r="AY45" s="399"/>
      <c r="AZ45" s="41"/>
      <c r="BA45" s="41"/>
      <c r="BB45" s="41"/>
      <c r="BC45" s="41"/>
      <c r="BD45" s="41"/>
      <c r="BE45" s="41"/>
      <c r="BF45" s="399"/>
      <c r="BG45" s="41"/>
      <c r="BH45" s="41"/>
      <c r="BI45" s="41"/>
      <c r="BJ45" s="41"/>
      <c r="BK45" s="41"/>
      <c r="BL45" s="41"/>
      <c r="BM45" s="399"/>
      <c r="BN45" s="41"/>
      <c r="BO45" s="41"/>
      <c r="BP45" s="41"/>
      <c r="BQ45" s="41"/>
      <c r="BR45" s="321" t="s">
        <v>3661</v>
      </c>
      <c r="BS45" s="321" t="s">
        <v>3662</v>
      </c>
      <c r="BT45" s="8" t="s">
        <v>1976</v>
      </c>
      <c r="BU45" s="11" t="s">
        <v>4181</v>
      </c>
      <c r="BV45" s="8" t="s">
        <v>1977</v>
      </c>
      <c r="BW45" s="11"/>
      <c r="BX45" s="8"/>
      <c r="BY45" s="11"/>
      <c r="BZ45" s="41"/>
      <c r="CA45" s="41"/>
      <c r="CB45" s="41"/>
      <c r="CC45" s="41"/>
      <c r="CD45" s="41"/>
      <c r="CE45" s="41"/>
      <c r="CF45" s="41"/>
      <c r="CG45" s="41"/>
      <c r="CH45" s="41"/>
      <c r="CI45" s="41"/>
      <c r="CJ45" s="207" t="s">
        <v>3721</v>
      </c>
      <c r="CK45" s="207" t="s">
        <v>5405</v>
      </c>
      <c r="CL45" s="207" t="s">
        <v>5433</v>
      </c>
      <c r="CM45" s="207" t="s">
        <v>5588</v>
      </c>
      <c r="CN45" s="465" t="s">
        <v>4208</v>
      </c>
      <c r="CO45" s="465" t="s">
        <v>4208</v>
      </c>
    </row>
    <row r="46" spans="1:93" ht="48">
      <c r="A46" s="10">
        <v>8</v>
      </c>
      <c r="B46" s="292" t="s">
        <v>5560</v>
      </c>
      <c r="C46" s="292" t="s">
        <v>5589</v>
      </c>
      <c r="D46" s="322" t="s">
        <v>5590</v>
      </c>
      <c r="E46" s="10" t="s">
        <v>6</v>
      </c>
      <c r="F46" s="10">
        <v>2022</v>
      </c>
      <c r="G46" s="10">
        <v>2022</v>
      </c>
      <c r="H46" s="10"/>
      <c r="I46" s="8" t="s">
        <v>5564</v>
      </c>
      <c r="J46" s="748"/>
      <c r="K46" s="723">
        <v>6000000</v>
      </c>
      <c r="L46" s="8" t="s">
        <v>3687</v>
      </c>
      <c r="M46" s="10">
        <v>7</v>
      </c>
      <c r="N46" s="8" t="s">
        <v>5402</v>
      </c>
      <c r="O46" s="11" t="s">
        <v>9</v>
      </c>
      <c r="P46" s="10" t="s">
        <v>3686</v>
      </c>
      <c r="Q46" s="22" t="s">
        <v>5377</v>
      </c>
      <c r="R46" s="10">
        <v>6682794</v>
      </c>
      <c r="S46" s="9" t="s">
        <v>57</v>
      </c>
      <c r="T46" s="323" t="s">
        <v>2032</v>
      </c>
      <c r="U46" s="196">
        <f>K46/2</f>
        <v>3000000</v>
      </c>
      <c r="V46" s="8" t="s">
        <v>207</v>
      </c>
      <c r="W46" s="8" t="s">
        <v>3756</v>
      </c>
      <c r="X46" s="8" t="s">
        <v>3687</v>
      </c>
      <c r="Y46" s="10"/>
      <c r="Z46" s="10"/>
      <c r="AA46" s="10">
        <v>6680626</v>
      </c>
      <c r="AB46" s="12" t="s">
        <v>1296</v>
      </c>
      <c r="AC46" s="8" t="s">
        <v>45</v>
      </c>
      <c r="AD46" s="108">
        <f t="shared" si="4"/>
        <v>3000000</v>
      </c>
      <c r="AE46" s="8" t="s">
        <v>256</v>
      </c>
      <c r="AF46" s="8" t="s">
        <v>3756</v>
      </c>
      <c r="AG46" s="8" t="s">
        <v>3687</v>
      </c>
      <c r="AH46" s="178"/>
      <c r="AI46" s="8"/>
      <c r="AJ46" s="8"/>
      <c r="AK46" s="108"/>
      <c r="AL46" s="8"/>
      <c r="AM46" s="8"/>
      <c r="AN46" s="41"/>
      <c r="AO46" s="41"/>
      <c r="AP46" s="41"/>
      <c r="AQ46" s="41"/>
      <c r="AR46" s="399"/>
      <c r="AS46" s="41"/>
      <c r="AT46" s="41"/>
      <c r="AU46" s="41"/>
      <c r="AV46" s="41"/>
      <c r="AW46" s="41"/>
      <c r="AX46" s="41"/>
      <c r="AY46" s="399"/>
      <c r="AZ46" s="41"/>
      <c r="BA46" s="41"/>
      <c r="BB46" s="41"/>
      <c r="BC46" s="41"/>
      <c r="BD46" s="41"/>
      <c r="BE46" s="41"/>
      <c r="BF46" s="399"/>
      <c r="BG46" s="41"/>
      <c r="BH46" s="41"/>
      <c r="BI46" s="41"/>
      <c r="BJ46" s="41"/>
      <c r="BK46" s="41"/>
      <c r="BL46" s="41"/>
      <c r="BM46" s="399"/>
      <c r="BN46" s="41"/>
      <c r="BO46" s="41"/>
      <c r="BP46" s="41"/>
      <c r="BQ46" s="41"/>
      <c r="BR46" s="321" t="s">
        <v>3661</v>
      </c>
      <c r="BS46" s="321" t="s">
        <v>3662</v>
      </c>
      <c r="BT46" s="8" t="s">
        <v>5591</v>
      </c>
      <c r="BU46" s="11" t="s">
        <v>4228</v>
      </c>
      <c r="BV46" s="8" t="s">
        <v>2659</v>
      </c>
      <c r="BW46" s="11" t="s">
        <v>4228</v>
      </c>
      <c r="BX46" s="8"/>
      <c r="BY46" s="11"/>
      <c r="BZ46" s="41"/>
      <c r="CA46" s="41"/>
      <c r="CB46" s="41"/>
      <c r="CC46" s="41"/>
      <c r="CD46" s="41"/>
      <c r="CE46" s="41"/>
      <c r="CF46" s="41"/>
      <c r="CG46" s="41"/>
      <c r="CH46" s="41"/>
      <c r="CI46" s="41"/>
      <c r="CJ46" s="207" t="s">
        <v>3370</v>
      </c>
      <c r="CK46" s="207" t="s">
        <v>5405</v>
      </c>
      <c r="CL46" s="207" t="s">
        <v>5433</v>
      </c>
      <c r="CM46" s="207" t="s">
        <v>5588</v>
      </c>
      <c r="CN46" s="207" t="s">
        <v>5592</v>
      </c>
      <c r="CO46" s="465" t="s">
        <v>3995</v>
      </c>
    </row>
    <row r="47" spans="1:93" ht="36.6">
      <c r="A47" s="10">
        <v>9</v>
      </c>
      <c r="B47" s="292" t="s">
        <v>5560</v>
      </c>
      <c r="C47" s="292" t="s">
        <v>5593</v>
      </c>
      <c r="D47" s="322" t="s">
        <v>5594</v>
      </c>
      <c r="E47" s="10" t="s">
        <v>6</v>
      </c>
      <c r="F47" s="10">
        <v>2022</v>
      </c>
      <c r="G47" s="10">
        <v>2022</v>
      </c>
      <c r="H47" s="10"/>
      <c r="I47" s="8" t="s">
        <v>5574</v>
      </c>
      <c r="J47" s="748"/>
      <c r="K47" s="723">
        <v>7000000</v>
      </c>
      <c r="L47" s="8" t="s">
        <v>3687</v>
      </c>
      <c r="M47" s="10">
        <v>7</v>
      </c>
      <c r="N47" s="8" t="s">
        <v>5402</v>
      </c>
      <c r="O47" s="11" t="s">
        <v>9</v>
      </c>
      <c r="P47" s="10" t="s">
        <v>3686</v>
      </c>
      <c r="Q47" s="22" t="s">
        <v>5377</v>
      </c>
      <c r="R47" s="10">
        <v>6680625</v>
      </c>
      <c r="S47" s="9" t="s">
        <v>30</v>
      </c>
      <c r="T47" s="323" t="s">
        <v>2070</v>
      </c>
      <c r="U47" s="196">
        <f>K47/3</f>
        <v>2333333.3333333335</v>
      </c>
      <c r="V47" s="8" t="s">
        <v>172</v>
      </c>
      <c r="W47" s="8" t="s">
        <v>3751</v>
      </c>
      <c r="X47" s="8" t="s">
        <v>3687</v>
      </c>
      <c r="Y47" s="10"/>
      <c r="Z47" s="10"/>
      <c r="AA47" s="41">
        <v>6724784</v>
      </c>
      <c r="AB47" s="41">
        <v>722119101</v>
      </c>
      <c r="AC47" s="8" t="s">
        <v>109</v>
      </c>
      <c r="AD47" s="108">
        <f t="shared" si="4"/>
        <v>2333333.3333333335</v>
      </c>
      <c r="AE47" s="8" t="s">
        <v>172</v>
      </c>
      <c r="AF47" s="8" t="s">
        <v>3751</v>
      </c>
      <c r="AG47" s="8" t="s">
        <v>3687</v>
      </c>
      <c r="AH47" s="371">
        <v>6680741</v>
      </c>
      <c r="AI47" s="356" t="s">
        <v>2126</v>
      </c>
      <c r="AJ47" s="8" t="s">
        <v>23</v>
      </c>
      <c r="AK47" s="108">
        <f>U47</f>
        <v>2333333.3333333335</v>
      </c>
      <c r="AL47" s="8" t="s">
        <v>172</v>
      </c>
      <c r="AM47" s="8" t="s">
        <v>3751</v>
      </c>
      <c r="AN47" s="8" t="s">
        <v>3687</v>
      </c>
      <c r="AO47" s="41"/>
      <c r="AP47" s="41"/>
      <c r="AQ47" s="41"/>
      <c r="AR47" s="399"/>
      <c r="AS47" s="41"/>
      <c r="AT47" s="41"/>
      <c r="AU47" s="41"/>
      <c r="AV47" s="41"/>
      <c r="AW47" s="41"/>
      <c r="AX47" s="41"/>
      <c r="AY47" s="399"/>
      <c r="AZ47" s="41"/>
      <c r="BA47" s="41"/>
      <c r="BB47" s="41"/>
      <c r="BC47" s="41"/>
      <c r="BD47" s="41"/>
      <c r="BE47" s="41"/>
      <c r="BF47" s="399"/>
      <c r="BG47" s="41"/>
      <c r="BH47" s="41"/>
      <c r="BI47" s="41"/>
      <c r="BJ47" s="41"/>
      <c r="BK47" s="41"/>
      <c r="BL47" s="41"/>
      <c r="BM47" s="399"/>
      <c r="BN47" s="41"/>
      <c r="BO47" s="41"/>
      <c r="BP47" s="41"/>
      <c r="BQ47" s="41"/>
      <c r="BR47" s="321" t="s">
        <v>3661</v>
      </c>
      <c r="BS47" s="321" t="s">
        <v>3662</v>
      </c>
      <c r="BT47" s="8" t="s">
        <v>5595</v>
      </c>
      <c r="BU47" s="11"/>
      <c r="BV47" s="8" t="s">
        <v>5596</v>
      </c>
      <c r="BW47" s="11"/>
      <c r="BX47" s="8"/>
      <c r="BY47" s="11"/>
      <c r="BZ47" s="41"/>
      <c r="CA47" s="41"/>
      <c r="CB47" s="41"/>
      <c r="CC47" s="41"/>
      <c r="CD47" s="41"/>
      <c r="CE47" s="41"/>
      <c r="CF47" s="41"/>
      <c r="CG47" s="41"/>
      <c r="CH47" s="41"/>
      <c r="CI47" s="41"/>
      <c r="CJ47" s="207" t="s">
        <v>3370</v>
      </c>
      <c r="CK47" s="207" t="s">
        <v>5405</v>
      </c>
      <c r="CL47" s="207" t="s">
        <v>5415</v>
      </c>
      <c r="CM47" s="207" t="s">
        <v>5597</v>
      </c>
      <c r="CN47" s="465" t="s">
        <v>4208</v>
      </c>
      <c r="CO47" s="465" t="s">
        <v>4208</v>
      </c>
    </row>
    <row r="48" spans="1:93" ht="48.6">
      <c r="A48" s="10">
        <v>10</v>
      </c>
      <c r="B48" s="292" t="s">
        <v>5560</v>
      </c>
      <c r="C48" s="292" t="s">
        <v>5598</v>
      </c>
      <c r="D48" s="322" t="s">
        <v>5599</v>
      </c>
      <c r="E48" s="10" t="s">
        <v>6</v>
      </c>
      <c r="F48" s="10">
        <v>2022</v>
      </c>
      <c r="G48" s="10">
        <v>2022</v>
      </c>
      <c r="H48" s="10"/>
      <c r="I48" s="8" t="s">
        <v>5574</v>
      </c>
      <c r="J48" s="748"/>
      <c r="K48" s="723">
        <v>6500000</v>
      </c>
      <c r="L48" s="8" t="s">
        <v>3687</v>
      </c>
      <c r="M48" s="10">
        <v>7</v>
      </c>
      <c r="N48" s="8" t="s">
        <v>5402</v>
      </c>
      <c r="O48" s="11" t="s">
        <v>9</v>
      </c>
      <c r="P48" s="10" t="s">
        <v>3686</v>
      </c>
      <c r="Q48" s="22" t="s">
        <v>5377</v>
      </c>
      <c r="R48" s="10">
        <v>6680645</v>
      </c>
      <c r="S48" s="9" t="s">
        <v>81</v>
      </c>
      <c r="T48" s="323" t="s">
        <v>3137</v>
      </c>
      <c r="U48" s="196">
        <f>K48/3</f>
        <v>2166666.6666666665</v>
      </c>
      <c r="V48" s="8" t="s">
        <v>172</v>
      </c>
      <c r="W48" s="8" t="s">
        <v>3751</v>
      </c>
      <c r="X48" s="8" t="s">
        <v>3687</v>
      </c>
      <c r="Y48" s="10"/>
      <c r="Z48" s="10"/>
      <c r="AA48" s="10">
        <v>6680625</v>
      </c>
      <c r="AB48" s="323" t="s">
        <v>2070</v>
      </c>
      <c r="AC48" s="8" t="s">
        <v>30</v>
      </c>
      <c r="AD48" s="108">
        <f t="shared" si="4"/>
        <v>2166666.6666666665</v>
      </c>
      <c r="AE48" s="8" t="s">
        <v>172</v>
      </c>
      <c r="AF48" s="8" t="s">
        <v>3751</v>
      </c>
      <c r="AG48" s="8" t="s">
        <v>3687</v>
      </c>
      <c r="AH48" s="10">
        <v>6829130</v>
      </c>
      <c r="AI48" s="369" t="s">
        <v>3308</v>
      </c>
      <c r="AJ48" s="8" t="s">
        <v>83</v>
      </c>
      <c r="AK48" s="108">
        <f>U48</f>
        <v>2166666.6666666665</v>
      </c>
      <c r="AL48" s="8" t="s">
        <v>172</v>
      </c>
      <c r="AM48" s="8" t="s">
        <v>3751</v>
      </c>
      <c r="AN48" s="8" t="s">
        <v>3687</v>
      </c>
      <c r="AO48" s="41"/>
      <c r="AP48" s="41"/>
      <c r="AQ48" s="41"/>
      <c r="AR48" s="399"/>
      <c r="AS48" s="41"/>
      <c r="AT48" s="41"/>
      <c r="AU48" s="41"/>
      <c r="AV48" s="41"/>
      <c r="AW48" s="41"/>
      <c r="AX48" s="41"/>
      <c r="AY48" s="399"/>
      <c r="AZ48" s="41"/>
      <c r="BA48" s="41"/>
      <c r="BB48" s="41"/>
      <c r="BC48" s="41"/>
      <c r="BD48" s="41"/>
      <c r="BE48" s="41"/>
      <c r="BF48" s="399"/>
      <c r="BG48" s="41"/>
      <c r="BH48" s="41"/>
      <c r="BI48" s="41"/>
      <c r="BJ48" s="41"/>
      <c r="BK48" s="41"/>
      <c r="BL48" s="41"/>
      <c r="BM48" s="399"/>
      <c r="BN48" s="41"/>
      <c r="BO48" s="41"/>
      <c r="BP48" s="41"/>
      <c r="BQ48" s="41"/>
      <c r="BR48" s="321" t="s">
        <v>3661</v>
      </c>
      <c r="BS48" s="321" t="s">
        <v>3662</v>
      </c>
      <c r="BT48" s="8" t="s">
        <v>3385</v>
      </c>
      <c r="BU48" s="11"/>
      <c r="BV48" s="8"/>
      <c r="BW48" s="11"/>
      <c r="BX48" s="8"/>
      <c r="BY48" s="11"/>
      <c r="BZ48" s="41"/>
      <c r="CA48" s="41"/>
      <c r="CB48" s="41"/>
      <c r="CC48" s="41"/>
      <c r="CD48" s="41"/>
      <c r="CE48" s="41"/>
      <c r="CF48" s="41"/>
      <c r="CG48" s="41"/>
      <c r="CH48" s="41"/>
      <c r="CI48" s="41"/>
      <c r="CJ48" s="207" t="s">
        <v>3370</v>
      </c>
      <c r="CK48" s="207" t="s">
        <v>5405</v>
      </c>
      <c r="CL48" s="207" t="s">
        <v>5415</v>
      </c>
      <c r="CM48" s="466" t="s">
        <v>5600</v>
      </c>
      <c r="CN48" s="465" t="s">
        <v>4208</v>
      </c>
      <c r="CO48" s="465" t="s">
        <v>4208</v>
      </c>
    </row>
    <row r="49" spans="1:93" ht="48">
      <c r="A49" s="10">
        <v>11</v>
      </c>
      <c r="B49" s="292" t="s">
        <v>5560</v>
      </c>
      <c r="C49" s="292" t="s">
        <v>5601</v>
      </c>
      <c r="D49" s="322" t="s">
        <v>5602</v>
      </c>
      <c r="E49" s="10" t="s">
        <v>6</v>
      </c>
      <c r="F49" s="10">
        <v>2022</v>
      </c>
      <c r="G49" s="10">
        <v>2022</v>
      </c>
      <c r="H49" s="10"/>
      <c r="I49" s="8" t="s">
        <v>5564</v>
      </c>
      <c r="J49" s="748"/>
      <c r="K49" s="723">
        <v>6955000</v>
      </c>
      <c r="L49" s="8" t="s">
        <v>3687</v>
      </c>
      <c r="M49" s="10">
        <v>7</v>
      </c>
      <c r="N49" s="8" t="s">
        <v>5402</v>
      </c>
      <c r="O49" s="11" t="s">
        <v>9</v>
      </c>
      <c r="P49" s="10" t="s">
        <v>3686</v>
      </c>
      <c r="Q49" s="22" t="s">
        <v>5377</v>
      </c>
      <c r="R49" s="10">
        <v>6680628</v>
      </c>
      <c r="S49" s="9" t="s">
        <v>89</v>
      </c>
      <c r="T49" s="323" t="s">
        <v>1295</v>
      </c>
      <c r="U49" s="196">
        <f>K49/1</f>
        <v>6955000</v>
      </c>
      <c r="V49" s="8" t="s">
        <v>207</v>
      </c>
      <c r="W49" s="8" t="s">
        <v>3756</v>
      </c>
      <c r="X49" s="8" t="s">
        <v>3687</v>
      </c>
      <c r="Y49" s="10"/>
      <c r="Z49" s="10"/>
      <c r="AA49" s="178"/>
      <c r="AB49" s="8"/>
      <c r="AC49" s="8"/>
      <c r="AD49" s="400"/>
      <c r="AE49" s="8"/>
      <c r="AF49" s="8"/>
      <c r="AG49" s="8"/>
      <c r="AH49" s="178"/>
      <c r="AI49" s="8"/>
      <c r="AJ49" s="8"/>
      <c r="AK49" s="400"/>
      <c r="AL49" s="8"/>
      <c r="AM49" s="8"/>
      <c r="AN49" s="41"/>
      <c r="AO49" s="41"/>
      <c r="AP49" s="41"/>
      <c r="AQ49" s="41"/>
      <c r="AR49" s="399"/>
      <c r="AS49" s="41"/>
      <c r="AT49" s="41"/>
      <c r="AU49" s="41"/>
      <c r="AV49" s="41"/>
      <c r="AW49" s="41"/>
      <c r="AX49" s="41"/>
      <c r="AY49" s="399"/>
      <c r="AZ49" s="41"/>
      <c r="BA49" s="41"/>
      <c r="BB49" s="41"/>
      <c r="BC49" s="41"/>
      <c r="BD49" s="41"/>
      <c r="BE49" s="41"/>
      <c r="BF49" s="399"/>
      <c r="BG49" s="41"/>
      <c r="BH49" s="41"/>
      <c r="BI49" s="41"/>
      <c r="BJ49" s="41"/>
      <c r="BK49" s="41"/>
      <c r="BL49" s="41"/>
      <c r="BM49" s="399"/>
      <c r="BN49" s="41"/>
      <c r="BO49" s="41"/>
      <c r="BP49" s="41"/>
      <c r="BQ49" s="41"/>
      <c r="BR49" s="321" t="s">
        <v>3661</v>
      </c>
      <c r="BS49" s="321" t="s">
        <v>3662</v>
      </c>
      <c r="BT49" s="8" t="s">
        <v>2065</v>
      </c>
      <c r="BU49" s="11" t="s">
        <v>4228</v>
      </c>
      <c r="BV49" s="8" t="s">
        <v>5603</v>
      </c>
      <c r="BW49" s="11" t="s">
        <v>4181</v>
      </c>
      <c r="BX49" s="8" t="s">
        <v>3191</v>
      </c>
      <c r="BY49" s="11"/>
      <c r="BZ49" s="41"/>
      <c r="CA49" s="41"/>
      <c r="CB49" s="41"/>
      <c r="CC49" s="41"/>
      <c r="CD49" s="41"/>
      <c r="CE49" s="41"/>
      <c r="CF49" s="41"/>
      <c r="CG49" s="41"/>
      <c r="CH49" s="41"/>
      <c r="CI49" s="41"/>
      <c r="CJ49" s="207" t="s">
        <v>3370</v>
      </c>
      <c r="CK49" s="465" t="s">
        <v>4208</v>
      </c>
      <c r="CL49" s="465" t="s">
        <v>4208</v>
      </c>
      <c r="CM49" s="466" t="s">
        <v>4283</v>
      </c>
      <c r="CN49" s="465" t="s">
        <v>4208</v>
      </c>
      <c r="CO49" s="465" t="s">
        <v>4208</v>
      </c>
    </row>
    <row r="50" spans="1:93" ht="36.6">
      <c r="A50" s="10">
        <v>12</v>
      </c>
      <c r="B50" s="292" t="s">
        <v>5560</v>
      </c>
      <c r="C50" s="292" t="s">
        <v>5604</v>
      </c>
      <c r="D50" s="322" t="s">
        <v>5605</v>
      </c>
      <c r="E50" s="10" t="s">
        <v>6</v>
      </c>
      <c r="F50" s="10">
        <v>2022</v>
      </c>
      <c r="G50" s="10">
        <v>2022</v>
      </c>
      <c r="H50" s="10"/>
      <c r="I50" s="8" t="s">
        <v>5564</v>
      </c>
      <c r="J50" s="748"/>
      <c r="K50" s="723">
        <v>6671000</v>
      </c>
      <c r="L50" s="8" t="s">
        <v>3687</v>
      </c>
      <c r="M50" s="10">
        <v>7</v>
      </c>
      <c r="N50" s="8" t="s">
        <v>5402</v>
      </c>
      <c r="O50" s="11" t="s">
        <v>9</v>
      </c>
      <c r="P50" s="10" t="s">
        <v>3686</v>
      </c>
      <c r="Q50" s="22" t="s">
        <v>5377</v>
      </c>
      <c r="R50" s="10">
        <v>6801989</v>
      </c>
      <c r="S50" s="9" t="s">
        <v>4192</v>
      </c>
      <c r="T50" s="323" t="s">
        <v>2178</v>
      </c>
      <c r="U50" s="196">
        <f>K50/3</f>
        <v>2223666.6666666665</v>
      </c>
      <c r="V50" s="8" t="s">
        <v>3486</v>
      </c>
      <c r="W50" s="8" t="s">
        <v>3756</v>
      </c>
      <c r="X50" s="8" t="s">
        <v>3687</v>
      </c>
      <c r="Y50" s="10"/>
      <c r="Z50" s="10"/>
      <c r="AA50" s="101"/>
      <c r="AB50" s="101"/>
      <c r="AC50" s="8" t="s">
        <v>1861</v>
      </c>
      <c r="AD50" s="108">
        <f t="shared" ref="AD50:AD72" si="7">U50</f>
        <v>2223666.6666666665</v>
      </c>
      <c r="AE50" s="101"/>
      <c r="AF50" s="101"/>
      <c r="AG50" s="8" t="s">
        <v>3687</v>
      </c>
      <c r="AH50" s="10">
        <v>6767777</v>
      </c>
      <c r="AI50" s="323" t="s">
        <v>2961</v>
      </c>
      <c r="AJ50" s="8" t="s">
        <v>41</v>
      </c>
      <c r="AK50" s="108">
        <f>U50</f>
        <v>2223666.6666666665</v>
      </c>
      <c r="AL50" s="8" t="s">
        <v>256</v>
      </c>
      <c r="AM50" s="8" t="s">
        <v>3756</v>
      </c>
      <c r="AN50" s="8" t="s">
        <v>3687</v>
      </c>
      <c r="AO50" s="41"/>
      <c r="AP50" s="41"/>
      <c r="AQ50" s="41"/>
      <c r="AR50" s="399"/>
      <c r="AS50" s="41"/>
      <c r="AT50" s="41"/>
      <c r="AU50" s="41"/>
      <c r="AV50" s="41"/>
      <c r="AW50" s="41"/>
      <c r="AX50" s="41"/>
      <c r="AY50" s="399"/>
      <c r="AZ50" s="41"/>
      <c r="BA50" s="41"/>
      <c r="BB50" s="41"/>
      <c r="BC50" s="41"/>
      <c r="BD50" s="41"/>
      <c r="BE50" s="41"/>
      <c r="BF50" s="399"/>
      <c r="BG50" s="41"/>
      <c r="BH50" s="41"/>
      <c r="BI50" s="41"/>
      <c r="BJ50" s="41"/>
      <c r="BK50" s="41"/>
      <c r="BL50" s="41"/>
      <c r="BM50" s="399"/>
      <c r="BN50" s="41"/>
      <c r="BO50" s="41"/>
      <c r="BP50" s="41"/>
      <c r="BQ50" s="41"/>
      <c r="BR50" s="321" t="s">
        <v>3661</v>
      </c>
      <c r="BS50" s="321" t="s">
        <v>3662</v>
      </c>
      <c r="BT50" s="8" t="s">
        <v>5606</v>
      </c>
      <c r="BU50" s="11"/>
      <c r="BV50" s="8" t="s">
        <v>5607</v>
      </c>
      <c r="BW50" s="11" t="s">
        <v>4217</v>
      </c>
      <c r="BX50" s="8" t="s">
        <v>5608</v>
      </c>
      <c r="BY50" s="11"/>
      <c r="BZ50" s="41"/>
      <c r="CA50" s="41"/>
      <c r="CB50" s="41"/>
      <c r="CC50" s="41"/>
      <c r="CD50" s="41"/>
      <c r="CE50" s="41"/>
      <c r="CF50" s="41"/>
      <c r="CG50" s="41"/>
      <c r="CH50" s="41"/>
      <c r="CI50" s="41"/>
      <c r="CJ50" s="207" t="s">
        <v>3721</v>
      </c>
      <c r="CK50" s="207" t="s">
        <v>5405</v>
      </c>
      <c r="CL50" s="207" t="s">
        <v>5415</v>
      </c>
      <c r="CM50" s="207" t="s">
        <v>5609</v>
      </c>
      <c r="CN50" s="465" t="s">
        <v>4208</v>
      </c>
      <c r="CO50" s="465" t="s">
        <v>4208</v>
      </c>
    </row>
    <row r="51" spans="1:93" ht="60.6">
      <c r="A51" s="10">
        <v>13</v>
      </c>
      <c r="B51" s="292" t="s">
        <v>5560</v>
      </c>
      <c r="C51" s="292" t="s">
        <v>5610</v>
      </c>
      <c r="D51" s="322" t="s">
        <v>5611</v>
      </c>
      <c r="E51" s="10" t="s">
        <v>6</v>
      </c>
      <c r="F51" s="10">
        <v>2022</v>
      </c>
      <c r="G51" s="10">
        <v>2022</v>
      </c>
      <c r="H51" s="10"/>
      <c r="I51" s="8" t="s">
        <v>5574</v>
      </c>
      <c r="J51" s="748"/>
      <c r="K51" s="723">
        <v>7000000</v>
      </c>
      <c r="L51" s="8" t="s">
        <v>3687</v>
      </c>
      <c r="M51" s="10">
        <v>7</v>
      </c>
      <c r="N51" s="8" t="s">
        <v>5402</v>
      </c>
      <c r="O51" s="11" t="s">
        <v>9</v>
      </c>
      <c r="P51" s="10" t="s">
        <v>3686</v>
      </c>
      <c r="Q51" s="22" t="s">
        <v>5377</v>
      </c>
      <c r="R51" s="10">
        <v>6680634</v>
      </c>
      <c r="S51" s="9" t="s">
        <v>55</v>
      </c>
      <c r="T51" s="323" t="s">
        <v>1277</v>
      </c>
      <c r="U51" s="196">
        <f>K51/3</f>
        <v>2333333.3333333335</v>
      </c>
      <c r="V51" s="8" t="s">
        <v>217</v>
      </c>
      <c r="W51" s="8" t="s">
        <v>3756</v>
      </c>
      <c r="X51" s="8" t="s">
        <v>3687</v>
      </c>
      <c r="Y51" s="10"/>
      <c r="Z51" s="10"/>
      <c r="AA51" s="371">
        <v>6744406</v>
      </c>
      <c r="AB51" s="373" t="s">
        <v>1273</v>
      </c>
      <c r="AC51" s="8" t="s">
        <v>54</v>
      </c>
      <c r="AD51" s="108">
        <f t="shared" si="7"/>
        <v>2333333.3333333335</v>
      </c>
      <c r="AE51" s="8" t="s">
        <v>217</v>
      </c>
      <c r="AF51" s="8" t="s">
        <v>3756</v>
      </c>
      <c r="AG51" s="8" t="s">
        <v>3687</v>
      </c>
      <c r="AH51" s="10">
        <v>6764236</v>
      </c>
      <c r="AI51" s="323" t="s">
        <v>1972</v>
      </c>
      <c r="AJ51" s="8" t="s">
        <v>32</v>
      </c>
      <c r="AK51" s="108">
        <f>U51</f>
        <v>2333333.3333333335</v>
      </c>
      <c r="AL51" s="8" t="s">
        <v>217</v>
      </c>
      <c r="AM51" s="8" t="s">
        <v>3756</v>
      </c>
      <c r="AN51" s="8" t="s">
        <v>3687</v>
      </c>
      <c r="AO51" s="41"/>
      <c r="AP51" s="41"/>
      <c r="AQ51" s="41"/>
      <c r="AR51" s="399"/>
      <c r="AS51" s="41"/>
      <c r="AT51" s="41"/>
      <c r="AU51" s="41"/>
      <c r="AV51" s="41"/>
      <c r="AW51" s="41"/>
      <c r="AX51" s="41"/>
      <c r="AY51" s="399"/>
      <c r="AZ51" s="41"/>
      <c r="BA51" s="41"/>
      <c r="BB51" s="41"/>
      <c r="BC51" s="41"/>
      <c r="BD51" s="41"/>
      <c r="BE51" s="41"/>
      <c r="BF51" s="399"/>
      <c r="BG51" s="41"/>
      <c r="BH51" s="41"/>
      <c r="BI51" s="41"/>
      <c r="BJ51" s="41"/>
      <c r="BK51" s="41"/>
      <c r="BL51" s="41"/>
      <c r="BM51" s="399"/>
      <c r="BN51" s="41"/>
      <c r="BO51" s="41"/>
      <c r="BP51" s="41"/>
      <c r="BQ51" s="41"/>
      <c r="BR51" s="321" t="s">
        <v>3661</v>
      </c>
      <c r="BS51" s="321" t="s">
        <v>3662</v>
      </c>
      <c r="BT51" s="8" t="s">
        <v>1664</v>
      </c>
      <c r="BU51" s="11" t="s">
        <v>4181</v>
      </c>
      <c r="BV51" s="8" t="s">
        <v>5612</v>
      </c>
      <c r="BW51" s="11"/>
      <c r="BX51" s="8" t="s">
        <v>5613</v>
      </c>
      <c r="BY51" s="11"/>
      <c r="BZ51" s="41"/>
      <c r="CA51" s="41"/>
      <c r="CB51" s="41"/>
      <c r="CC51" s="41"/>
      <c r="CD51" s="41"/>
      <c r="CE51" s="41"/>
      <c r="CF51" s="41"/>
      <c r="CG51" s="41"/>
      <c r="CH51" s="41"/>
      <c r="CI51" s="41"/>
      <c r="CJ51" s="207" t="s">
        <v>3370</v>
      </c>
      <c r="CK51" s="207" t="s">
        <v>5405</v>
      </c>
      <c r="CL51" s="207" t="s">
        <v>5415</v>
      </c>
      <c r="CM51" s="207" t="s">
        <v>5614</v>
      </c>
      <c r="CN51" s="465" t="s">
        <v>4208</v>
      </c>
      <c r="CO51" s="465" t="s">
        <v>4208</v>
      </c>
    </row>
    <row r="52" spans="1:93" ht="48.6">
      <c r="A52" s="10">
        <v>14</v>
      </c>
      <c r="B52" s="292" t="s">
        <v>5560</v>
      </c>
      <c r="C52" s="292" t="s">
        <v>5615</v>
      </c>
      <c r="D52" s="322" t="s">
        <v>5616</v>
      </c>
      <c r="E52" s="10" t="s">
        <v>6</v>
      </c>
      <c r="F52" s="10">
        <v>2022</v>
      </c>
      <c r="G52" s="10">
        <v>2022</v>
      </c>
      <c r="H52" s="10"/>
      <c r="I52" s="8" t="s">
        <v>5564</v>
      </c>
      <c r="J52" s="748"/>
      <c r="K52" s="723">
        <v>5570000</v>
      </c>
      <c r="L52" s="8" t="s">
        <v>3687</v>
      </c>
      <c r="M52" s="10">
        <v>7</v>
      </c>
      <c r="N52" s="8" t="s">
        <v>5402</v>
      </c>
      <c r="O52" s="11" t="s">
        <v>9</v>
      </c>
      <c r="P52" s="10" t="s">
        <v>3686</v>
      </c>
      <c r="Q52" s="22" t="s">
        <v>5377</v>
      </c>
      <c r="R52" s="10">
        <v>6680648</v>
      </c>
      <c r="S52" s="9" t="s">
        <v>24</v>
      </c>
      <c r="T52" s="323" t="s">
        <v>1324</v>
      </c>
      <c r="U52" s="196">
        <f>K52/3</f>
        <v>1856666.6666666667</v>
      </c>
      <c r="V52" s="8" t="s">
        <v>217</v>
      </c>
      <c r="W52" s="8" t="s">
        <v>3756</v>
      </c>
      <c r="X52" s="8" t="s">
        <v>3687</v>
      </c>
      <c r="Y52" s="10"/>
      <c r="Z52" s="10"/>
      <c r="AA52" s="10">
        <v>6665306</v>
      </c>
      <c r="AB52" s="323" t="s">
        <v>2015</v>
      </c>
      <c r="AC52" s="8" t="s">
        <v>35</v>
      </c>
      <c r="AD52" s="108">
        <f t="shared" si="7"/>
        <v>1856666.6666666667</v>
      </c>
      <c r="AE52" s="8" t="s">
        <v>217</v>
      </c>
      <c r="AF52" s="8" t="s">
        <v>3756</v>
      </c>
      <c r="AG52" s="8" t="s">
        <v>3687</v>
      </c>
      <c r="AH52" s="10">
        <v>6801883</v>
      </c>
      <c r="AI52" s="323" t="s">
        <v>2039</v>
      </c>
      <c r="AJ52" s="8" t="s">
        <v>46</v>
      </c>
      <c r="AK52" s="108">
        <f>U52</f>
        <v>1856666.6666666667</v>
      </c>
      <c r="AL52" s="8" t="s">
        <v>217</v>
      </c>
      <c r="AM52" s="8" t="s">
        <v>3756</v>
      </c>
      <c r="AN52" s="8" t="s">
        <v>3687</v>
      </c>
      <c r="AO52" s="41"/>
      <c r="AP52" s="41"/>
      <c r="AQ52" s="41"/>
      <c r="AR52" s="399"/>
      <c r="AS52" s="41"/>
      <c r="AT52" s="41"/>
      <c r="AU52" s="41"/>
      <c r="AV52" s="41"/>
      <c r="AW52" s="41"/>
      <c r="AX52" s="41"/>
      <c r="AY52" s="399"/>
      <c r="AZ52" s="41"/>
      <c r="BA52" s="41"/>
      <c r="BB52" s="41"/>
      <c r="BC52" s="41"/>
      <c r="BD52" s="41"/>
      <c r="BE52" s="41"/>
      <c r="BF52" s="399"/>
      <c r="BG52" s="41"/>
      <c r="BH52" s="41"/>
      <c r="BI52" s="41"/>
      <c r="BJ52" s="41"/>
      <c r="BK52" s="41"/>
      <c r="BL52" s="41"/>
      <c r="BM52" s="399"/>
      <c r="BN52" s="41"/>
      <c r="BO52" s="41"/>
      <c r="BP52" s="41"/>
      <c r="BQ52" s="41"/>
      <c r="BR52" s="321" t="s">
        <v>3661</v>
      </c>
      <c r="BS52" s="321" t="s">
        <v>3662</v>
      </c>
      <c r="BT52" s="8" t="s">
        <v>1946</v>
      </c>
      <c r="BU52" s="11"/>
      <c r="BV52" s="8" t="s">
        <v>5617</v>
      </c>
      <c r="BW52" s="11"/>
      <c r="BX52" s="8"/>
      <c r="BY52" s="11"/>
      <c r="BZ52" s="41"/>
      <c r="CA52" s="41"/>
      <c r="CB52" s="41"/>
      <c r="CC52" s="41"/>
      <c r="CD52" s="41"/>
      <c r="CE52" s="41"/>
      <c r="CF52" s="41"/>
      <c r="CG52" s="41"/>
      <c r="CH52" s="41"/>
      <c r="CI52" s="41"/>
      <c r="CJ52" s="207" t="s">
        <v>3721</v>
      </c>
      <c r="CK52" s="207" t="s">
        <v>5422</v>
      </c>
      <c r="CL52" s="207" t="s">
        <v>5415</v>
      </c>
      <c r="CM52" s="466" t="s">
        <v>5618</v>
      </c>
      <c r="CN52" s="465" t="s">
        <v>4208</v>
      </c>
      <c r="CO52" s="465" t="s">
        <v>4208</v>
      </c>
    </row>
    <row r="53" spans="1:93" ht="36.6">
      <c r="A53" s="508">
        <v>15</v>
      </c>
      <c r="B53" s="292" t="s">
        <v>5560</v>
      </c>
      <c r="C53" s="292" t="s">
        <v>5619</v>
      </c>
      <c r="D53" s="322" t="s">
        <v>5620</v>
      </c>
      <c r="E53" s="10" t="s">
        <v>6</v>
      </c>
      <c r="F53" s="10">
        <v>2022</v>
      </c>
      <c r="G53" s="10">
        <v>2022</v>
      </c>
      <c r="H53" s="10"/>
      <c r="I53" s="8" t="s">
        <v>5564</v>
      </c>
      <c r="J53" s="748"/>
      <c r="K53" s="723">
        <v>7000000</v>
      </c>
      <c r="L53" s="8" t="s">
        <v>3687</v>
      </c>
      <c r="M53" s="10">
        <v>7</v>
      </c>
      <c r="N53" s="8" t="s">
        <v>5402</v>
      </c>
      <c r="O53" s="11" t="s">
        <v>9</v>
      </c>
      <c r="P53" s="10" t="s">
        <v>3686</v>
      </c>
      <c r="Q53" s="22" t="s">
        <v>5377</v>
      </c>
      <c r="R53" s="10">
        <v>6680629</v>
      </c>
      <c r="S53" s="9" t="s">
        <v>34</v>
      </c>
      <c r="T53" s="323" t="s">
        <v>2712</v>
      </c>
      <c r="U53" s="196">
        <f>K53/3</f>
        <v>2333333.3333333335</v>
      </c>
      <c r="V53" s="8" t="s">
        <v>169</v>
      </c>
      <c r="W53" s="8" t="s">
        <v>3751</v>
      </c>
      <c r="X53" s="8" t="s">
        <v>3687</v>
      </c>
      <c r="Y53" s="10"/>
      <c r="Z53" s="10"/>
      <c r="AA53" s="41">
        <v>6663582</v>
      </c>
      <c r="AB53" s="325" t="s">
        <v>1956</v>
      </c>
      <c r="AC53" s="8" t="s">
        <v>94</v>
      </c>
      <c r="AD53" s="108">
        <f t="shared" si="7"/>
        <v>2333333.3333333335</v>
      </c>
      <c r="AE53" s="8" t="s">
        <v>169</v>
      </c>
      <c r="AF53" s="8" t="s">
        <v>3751</v>
      </c>
      <c r="AG53" s="8" t="s">
        <v>3687</v>
      </c>
      <c r="AH53" s="10">
        <v>6680633</v>
      </c>
      <c r="AI53" s="356" t="s">
        <v>3791</v>
      </c>
      <c r="AJ53" s="8" t="s">
        <v>25</v>
      </c>
      <c r="AK53" s="108">
        <f>U53</f>
        <v>2333333.3333333335</v>
      </c>
      <c r="AL53" s="8" t="s">
        <v>179</v>
      </c>
      <c r="AM53" s="8" t="s">
        <v>3756</v>
      </c>
      <c r="AN53" s="8" t="s">
        <v>3687</v>
      </c>
      <c r="AO53" s="41"/>
      <c r="AP53" s="41"/>
      <c r="AQ53" s="41"/>
      <c r="AR53" s="399"/>
      <c r="AS53" s="41"/>
      <c r="AT53" s="41"/>
      <c r="AU53" s="41"/>
      <c r="AV53" s="41"/>
      <c r="AW53" s="41"/>
      <c r="AX53" s="41"/>
      <c r="AY53" s="399"/>
      <c r="AZ53" s="41"/>
      <c r="BA53" s="41"/>
      <c r="BB53" s="41"/>
      <c r="BC53" s="41"/>
      <c r="BD53" s="41"/>
      <c r="BE53" s="41"/>
      <c r="BF53" s="399"/>
      <c r="BG53" s="41"/>
      <c r="BH53" s="41"/>
      <c r="BI53" s="41"/>
      <c r="BJ53" s="41"/>
      <c r="BK53" s="41"/>
      <c r="BL53" s="41"/>
      <c r="BM53" s="399"/>
      <c r="BN53" s="41"/>
      <c r="BO53" s="41"/>
      <c r="BP53" s="41"/>
      <c r="BQ53" s="41"/>
      <c r="BR53" s="321" t="s">
        <v>3661</v>
      </c>
      <c r="BS53" s="321" t="s">
        <v>3662</v>
      </c>
      <c r="BT53" s="8" t="s">
        <v>2439</v>
      </c>
      <c r="BU53" s="11"/>
      <c r="BV53" s="8" t="s">
        <v>5621</v>
      </c>
      <c r="BW53" s="11"/>
      <c r="BX53" s="8" t="s">
        <v>5622</v>
      </c>
      <c r="BY53" s="11"/>
      <c r="BZ53" s="41"/>
      <c r="CA53" s="41"/>
      <c r="CB53" s="41"/>
      <c r="CC53" s="41"/>
      <c r="CD53" s="41"/>
      <c r="CE53" s="41"/>
      <c r="CF53" s="41"/>
      <c r="CG53" s="41"/>
      <c r="CH53" s="41"/>
      <c r="CI53" s="41"/>
      <c r="CJ53" s="467" t="s">
        <v>1230</v>
      </c>
      <c r="CK53" s="207" t="s">
        <v>5405</v>
      </c>
      <c r="CL53" s="207" t="s">
        <v>5415</v>
      </c>
      <c r="CM53" s="466" t="s">
        <v>5623</v>
      </c>
      <c r="CN53" s="465" t="s">
        <v>4208</v>
      </c>
      <c r="CO53" s="465" t="s">
        <v>4208</v>
      </c>
    </row>
    <row r="54" spans="1:93" ht="36">
      <c r="A54" s="10">
        <v>16</v>
      </c>
      <c r="B54" s="292" t="s">
        <v>5560</v>
      </c>
      <c r="C54" s="8" t="s">
        <v>1230</v>
      </c>
      <c r="D54" s="322" t="s">
        <v>5624</v>
      </c>
      <c r="E54" s="10" t="s">
        <v>5464</v>
      </c>
      <c r="F54" s="10">
        <v>2022</v>
      </c>
      <c r="G54" s="10">
        <v>2022</v>
      </c>
      <c r="H54" s="10"/>
      <c r="I54" s="8" t="s">
        <v>5564</v>
      </c>
      <c r="J54" s="748"/>
      <c r="K54" s="723">
        <v>10000000</v>
      </c>
      <c r="L54" s="8" t="s">
        <v>3687</v>
      </c>
      <c r="M54" s="10">
        <v>7</v>
      </c>
      <c r="N54" s="8" t="s">
        <v>5402</v>
      </c>
      <c r="O54" s="11" t="s">
        <v>9</v>
      </c>
      <c r="P54" s="10" t="s">
        <v>3686</v>
      </c>
      <c r="Q54" s="22" t="s">
        <v>5377</v>
      </c>
      <c r="R54" s="10">
        <v>6680687</v>
      </c>
      <c r="S54" s="9" t="s">
        <v>36</v>
      </c>
      <c r="T54" s="323" t="s">
        <v>1981</v>
      </c>
      <c r="U54" s="196">
        <f>K54/3</f>
        <v>3333333.3333333335</v>
      </c>
      <c r="V54" s="8" t="s">
        <v>197</v>
      </c>
      <c r="W54" s="8" t="s">
        <v>3751</v>
      </c>
      <c r="X54" s="8" t="s">
        <v>3687</v>
      </c>
      <c r="Y54" s="10"/>
      <c r="Z54" s="10"/>
      <c r="AA54" s="10">
        <v>6680698</v>
      </c>
      <c r="AB54" s="323" t="s">
        <v>1290</v>
      </c>
      <c r="AC54" s="8" t="s">
        <v>211</v>
      </c>
      <c r="AD54" s="108">
        <f t="shared" si="7"/>
        <v>3333333.3333333335</v>
      </c>
      <c r="AE54" s="8" t="s">
        <v>207</v>
      </c>
      <c r="AF54" s="8" t="s">
        <v>3756</v>
      </c>
      <c r="AG54" s="8" t="s">
        <v>3687</v>
      </c>
      <c r="AH54" s="8">
        <v>259781</v>
      </c>
      <c r="AI54" s="13" t="s">
        <v>1270</v>
      </c>
      <c r="AJ54" s="8" t="s">
        <v>33</v>
      </c>
      <c r="AK54" s="108">
        <f>U54</f>
        <v>3333333.3333333335</v>
      </c>
      <c r="AL54" s="8" t="s">
        <v>207</v>
      </c>
      <c r="AM54" s="8" t="s">
        <v>3756</v>
      </c>
      <c r="AN54" s="8" t="s">
        <v>3687</v>
      </c>
      <c r="AO54" s="41"/>
      <c r="AP54" s="41"/>
      <c r="AQ54" s="41"/>
      <c r="AR54" s="399"/>
      <c r="AS54" s="41"/>
      <c r="AT54" s="41"/>
      <c r="AU54" s="41"/>
      <c r="AV54" s="41"/>
      <c r="AW54" s="41"/>
      <c r="AX54" s="41"/>
      <c r="AY54" s="399"/>
      <c r="AZ54" s="41"/>
      <c r="BA54" s="41"/>
      <c r="BB54" s="41"/>
      <c r="BC54" s="41"/>
      <c r="BD54" s="41"/>
      <c r="BE54" s="41"/>
      <c r="BF54" s="399"/>
      <c r="BG54" s="41"/>
      <c r="BH54" s="41"/>
      <c r="BI54" s="41"/>
      <c r="BJ54" s="41"/>
      <c r="BK54" s="41"/>
      <c r="BL54" s="41"/>
      <c r="BM54" s="399"/>
      <c r="BN54" s="41"/>
      <c r="BO54" s="41"/>
      <c r="BP54" s="41"/>
      <c r="BQ54" s="41"/>
      <c r="BR54" s="321" t="s">
        <v>3661</v>
      </c>
      <c r="BS54" s="321" t="s">
        <v>3662</v>
      </c>
      <c r="BT54" s="8"/>
      <c r="BU54" s="11"/>
      <c r="BV54" s="8"/>
      <c r="BW54" s="11"/>
      <c r="BX54" s="8"/>
      <c r="BY54" s="11"/>
      <c r="BZ54" s="41"/>
      <c r="CA54" s="41"/>
      <c r="CB54" s="41"/>
      <c r="CC54" s="41"/>
      <c r="CD54" s="41"/>
      <c r="CE54" s="41"/>
      <c r="CF54" s="41"/>
      <c r="CG54" s="41"/>
      <c r="CH54" s="41"/>
      <c r="CI54" s="41"/>
      <c r="CJ54" s="207" t="s">
        <v>3370</v>
      </c>
      <c r="CK54" s="465" t="s">
        <v>4208</v>
      </c>
      <c r="CL54" s="465" t="s">
        <v>4208</v>
      </c>
      <c r="CM54" s="207" t="s">
        <v>5625</v>
      </c>
      <c r="CN54" s="465" t="s">
        <v>4208</v>
      </c>
      <c r="CO54" s="465" t="s">
        <v>4208</v>
      </c>
    </row>
    <row r="55" spans="1:93" ht="36.6">
      <c r="A55" s="10">
        <v>17</v>
      </c>
      <c r="B55" s="292" t="s">
        <v>5560</v>
      </c>
      <c r="C55" s="292" t="s">
        <v>5626</v>
      </c>
      <c r="D55" s="322" t="s">
        <v>5627</v>
      </c>
      <c r="E55" s="10" t="s">
        <v>6</v>
      </c>
      <c r="F55" s="10">
        <v>2022</v>
      </c>
      <c r="G55" s="10">
        <v>2022</v>
      </c>
      <c r="H55" s="10"/>
      <c r="I55" s="8" t="s">
        <v>5410</v>
      </c>
      <c r="J55" s="748"/>
      <c r="K55" s="723">
        <v>6971250</v>
      </c>
      <c r="L55" s="8" t="s">
        <v>3687</v>
      </c>
      <c r="M55" s="10">
        <v>7</v>
      </c>
      <c r="N55" s="8" t="s">
        <v>5402</v>
      </c>
      <c r="O55" s="11" t="s">
        <v>9</v>
      </c>
      <c r="P55" s="10" t="s">
        <v>3686</v>
      </c>
      <c r="Q55" s="22" t="s">
        <v>5377</v>
      </c>
      <c r="R55" s="10">
        <v>6787821</v>
      </c>
      <c r="S55" s="9" t="s">
        <v>50</v>
      </c>
      <c r="T55" s="12" t="s">
        <v>2044</v>
      </c>
      <c r="U55" s="196">
        <f>K55/2</f>
        <v>3485625</v>
      </c>
      <c r="V55" s="8" t="s">
        <v>269</v>
      </c>
      <c r="W55" s="8" t="s">
        <v>3751</v>
      </c>
      <c r="X55" s="8" t="s">
        <v>3687</v>
      </c>
      <c r="Y55" s="10"/>
      <c r="Z55" s="10"/>
      <c r="AA55" s="178">
        <v>6778519</v>
      </c>
      <c r="AB55" s="212" t="s">
        <v>2164</v>
      </c>
      <c r="AC55" s="8" t="s">
        <v>321</v>
      </c>
      <c r="AD55" s="108">
        <f t="shared" si="7"/>
        <v>3485625</v>
      </c>
      <c r="AE55" s="8" t="s">
        <v>269</v>
      </c>
      <c r="AF55" s="8" t="s">
        <v>3751</v>
      </c>
      <c r="AG55" s="8" t="s">
        <v>3687</v>
      </c>
      <c r="AH55" s="178"/>
      <c r="AI55" s="8"/>
      <c r="AJ55" s="8"/>
      <c r="AK55" s="400"/>
      <c r="AL55" s="8"/>
      <c r="AM55" s="8"/>
      <c r="AN55" s="41"/>
      <c r="AO55" s="41"/>
      <c r="AP55" s="41"/>
      <c r="AQ55" s="41"/>
      <c r="AR55" s="399"/>
      <c r="AS55" s="41"/>
      <c r="AT55" s="41"/>
      <c r="AU55" s="41"/>
      <c r="AV55" s="41"/>
      <c r="AW55" s="41"/>
      <c r="AX55" s="41"/>
      <c r="AY55" s="399"/>
      <c r="AZ55" s="41"/>
      <c r="BA55" s="41"/>
      <c r="BB55" s="41"/>
      <c r="BC55" s="41"/>
      <c r="BD55" s="41"/>
      <c r="BE55" s="41"/>
      <c r="BF55" s="399"/>
      <c r="BG55" s="41"/>
      <c r="BH55" s="41"/>
      <c r="BI55" s="41"/>
      <c r="BJ55" s="41"/>
      <c r="BK55" s="41"/>
      <c r="BL55" s="41"/>
      <c r="BM55" s="399"/>
      <c r="BN55" s="41"/>
      <c r="BO55" s="41"/>
      <c r="BP55" s="41"/>
      <c r="BQ55" s="41"/>
      <c r="BR55" s="321" t="s">
        <v>3661</v>
      </c>
      <c r="BS55" s="321" t="s">
        <v>3662</v>
      </c>
      <c r="BT55" s="8" t="s">
        <v>2425</v>
      </c>
      <c r="BU55" s="11"/>
      <c r="BV55" s="8" t="s">
        <v>5628</v>
      </c>
      <c r="BW55" s="11"/>
      <c r="BX55" s="8" t="s">
        <v>5629</v>
      </c>
      <c r="BY55" s="11"/>
      <c r="BZ55" s="41"/>
      <c r="CA55" s="41"/>
      <c r="CB55" s="41"/>
      <c r="CC55" s="41"/>
      <c r="CD55" s="41"/>
      <c r="CE55" s="41"/>
      <c r="CF55" s="41"/>
      <c r="CG55" s="41"/>
      <c r="CH55" s="41"/>
      <c r="CI55" s="41"/>
      <c r="CJ55" s="465" t="s">
        <v>5414</v>
      </c>
      <c r="CK55" s="207" t="s">
        <v>5422</v>
      </c>
      <c r="CL55" s="207" t="s">
        <v>5415</v>
      </c>
      <c r="CM55" s="207" t="s">
        <v>5625</v>
      </c>
      <c r="CN55" s="465" t="s">
        <v>4208</v>
      </c>
      <c r="CO55" s="465" t="s">
        <v>4208</v>
      </c>
    </row>
    <row r="56" spans="1:93" ht="72.599999999999994">
      <c r="A56" s="10">
        <v>18</v>
      </c>
      <c r="B56" s="292" t="s">
        <v>5630</v>
      </c>
      <c r="C56" s="292" t="s">
        <v>5631</v>
      </c>
      <c r="D56" s="322" t="s">
        <v>5632</v>
      </c>
      <c r="E56" s="10" t="s">
        <v>6</v>
      </c>
      <c r="F56" s="10">
        <v>2022</v>
      </c>
      <c r="G56" s="10">
        <v>2022</v>
      </c>
      <c r="H56" s="10"/>
      <c r="I56" s="8" t="s">
        <v>5401</v>
      </c>
      <c r="J56" s="748"/>
      <c r="K56" s="723">
        <v>6941000</v>
      </c>
      <c r="L56" s="8" t="s">
        <v>3687</v>
      </c>
      <c r="M56" s="10">
        <v>7</v>
      </c>
      <c r="N56" s="8" t="s">
        <v>5402</v>
      </c>
      <c r="O56" s="11" t="s">
        <v>9</v>
      </c>
      <c r="P56" s="10" t="s">
        <v>3686</v>
      </c>
      <c r="Q56" s="22" t="s">
        <v>5377</v>
      </c>
      <c r="R56" s="10">
        <v>6727245</v>
      </c>
      <c r="S56" s="9" t="s">
        <v>95</v>
      </c>
      <c r="T56" s="323" t="s">
        <v>2177</v>
      </c>
      <c r="U56" s="196">
        <f>K56/2</f>
        <v>3470500</v>
      </c>
      <c r="V56" s="8" t="s">
        <v>3486</v>
      </c>
      <c r="W56" s="8" t="s">
        <v>3756</v>
      </c>
      <c r="X56" s="8" t="s">
        <v>3687</v>
      </c>
      <c r="Y56" s="10"/>
      <c r="Z56" s="10"/>
      <c r="AA56" s="323" t="s">
        <v>4453</v>
      </c>
      <c r="AB56" s="323" t="s">
        <v>3018</v>
      </c>
      <c r="AC56" s="8" t="s">
        <v>49</v>
      </c>
      <c r="AD56" s="108">
        <f t="shared" si="7"/>
        <v>3470500</v>
      </c>
      <c r="AE56" s="8" t="s">
        <v>311</v>
      </c>
      <c r="AF56" s="8" t="s">
        <v>3756</v>
      </c>
      <c r="AG56" s="8" t="s">
        <v>3687</v>
      </c>
      <c r="AH56" s="101"/>
      <c r="AI56" s="101"/>
      <c r="AJ56" s="101" t="s">
        <v>5633</v>
      </c>
      <c r="AK56" s="108">
        <v>0</v>
      </c>
      <c r="AL56" s="101"/>
      <c r="AM56" s="101"/>
      <c r="AN56" s="40"/>
      <c r="AO56" s="41"/>
      <c r="AP56" s="41"/>
      <c r="AQ56" s="41"/>
      <c r="AR56" s="399"/>
      <c r="AS56" s="41"/>
      <c r="AT56" s="41"/>
      <c r="AU56" s="41"/>
      <c r="AV56" s="41"/>
      <c r="AW56" s="41"/>
      <c r="AX56" s="41"/>
      <c r="AY56" s="399"/>
      <c r="AZ56" s="41"/>
      <c r="BA56" s="41"/>
      <c r="BB56" s="41"/>
      <c r="BC56" s="41"/>
      <c r="BD56" s="41"/>
      <c r="BE56" s="41"/>
      <c r="BF56" s="399"/>
      <c r="BG56" s="41"/>
      <c r="BH56" s="41"/>
      <c r="BI56" s="41"/>
      <c r="BJ56" s="41"/>
      <c r="BK56" s="41"/>
      <c r="BL56" s="41"/>
      <c r="BM56" s="399"/>
      <c r="BN56" s="41"/>
      <c r="BO56" s="41"/>
      <c r="BP56" s="41"/>
      <c r="BQ56" s="41"/>
      <c r="BR56" s="321" t="s">
        <v>3661</v>
      </c>
      <c r="BS56" s="321" t="s">
        <v>3662</v>
      </c>
      <c r="BT56" s="8" t="s">
        <v>1617</v>
      </c>
      <c r="BU56" s="11"/>
      <c r="BV56" s="8" t="s">
        <v>5634</v>
      </c>
      <c r="BW56" s="11"/>
      <c r="BX56" s="8" t="s">
        <v>5635</v>
      </c>
      <c r="BY56" s="11"/>
      <c r="BZ56" s="41" t="s">
        <v>5636</v>
      </c>
      <c r="CA56" s="41"/>
      <c r="CB56" s="41"/>
      <c r="CC56" s="41"/>
      <c r="CD56" s="41"/>
      <c r="CE56" s="41"/>
      <c r="CF56" s="41"/>
      <c r="CG56" s="41"/>
      <c r="CH56" s="41"/>
      <c r="CI56" s="41"/>
      <c r="CJ56" s="207" t="s">
        <v>3370</v>
      </c>
      <c r="CK56" s="207" t="s">
        <v>5422</v>
      </c>
      <c r="CL56" s="207" t="s">
        <v>5415</v>
      </c>
      <c r="CM56" s="207" t="s">
        <v>5637</v>
      </c>
      <c r="CN56" s="465" t="s">
        <v>4208</v>
      </c>
      <c r="CO56" s="465" t="s">
        <v>4208</v>
      </c>
    </row>
    <row r="57" spans="1:93" ht="36.6">
      <c r="A57" s="10">
        <v>19</v>
      </c>
      <c r="B57" s="292" t="s">
        <v>5630</v>
      </c>
      <c r="C57" s="292" t="s">
        <v>5638</v>
      </c>
      <c r="D57" s="322" t="s">
        <v>5639</v>
      </c>
      <c r="E57" s="10" t="s">
        <v>6</v>
      </c>
      <c r="F57" s="10">
        <v>2022</v>
      </c>
      <c r="G57" s="10">
        <v>2022</v>
      </c>
      <c r="H57" s="10"/>
      <c r="I57" s="8" t="s">
        <v>5401</v>
      </c>
      <c r="J57" s="748"/>
      <c r="K57" s="723">
        <v>7000000</v>
      </c>
      <c r="L57" s="8" t="s">
        <v>3687</v>
      </c>
      <c r="M57" s="10">
        <v>7</v>
      </c>
      <c r="N57" s="8" t="s">
        <v>5402</v>
      </c>
      <c r="O57" s="11" t="s">
        <v>9</v>
      </c>
      <c r="P57" s="10" t="s">
        <v>3686</v>
      </c>
      <c r="Q57" s="22" t="s">
        <v>5377</v>
      </c>
      <c r="R57" s="10">
        <v>6680698</v>
      </c>
      <c r="S57" s="9" t="s">
        <v>211</v>
      </c>
      <c r="T57" s="323" t="s">
        <v>1290</v>
      </c>
      <c r="U57" s="196">
        <f t="shared" ref="U57:U63" si="8">K57/3</f>
        <v>2333333.3333333335</v>
      </c>
      <c r="V57" s="8" t="s">
        <v>207</v>
      </c>
      <c r="W57" s="8" t="s">
        <v>3756</v>
      </c>
      <c r="X57" s="8" t="s">
        <v>3687</v>
      </c>
      <c r="Y57" s="10"/>
      <c r="Z57" s="10"/>
      <c r="AA57" s="10">
        <v>259781</v>
      </c>
      <c r="AB57" s="323" t="s">
        <v>1270</v>
      </c>
      <c r="AC57" s="8" t="s">
        <v>33</v>
      </c>
      <c r="AD57" s="108">
        <f t="shared" si="7"/>
        <v>2333333.3333333335</v>
      </c>
      <c r="AE57" s="8" t="s">
        <v>207</v>
      </c>
      <c r="AF57" s="8" t="s">
        <v>3756</v>
      </c>
      <c r="AG57" s="8" t="s">
        <v>3687</v>
      </c>
      <c r="AH57" s="8">
        <v>6680622</v>
      </c>
      <c r="AI57" s="8" t="s">
        <v>1271</v>
      </c>
      <c r="AJ57" s="8" t="s">
        <v>18</v>
      </c>
      <c r="AK57" s="108">
        <f t="shared" ref="AK57:AK67" si="9">U57</f>
        <v>2333333.3333333335</v>
      </c>
      <c r="AL57" s="8" t="s">
        <v>207</v>
      </c>
      <c r="AM57" s="8" t="s">
        <v>3756</v>
      </c>
      <c r="AN57" s="8" t="s">
        <v>3687</v>
      </c>
      <c r="AO57" s="41"/>
      <c r="AP57" s="41"/>
      <c r="AQ57" s="41"/>
      <c r="AR57" s="399"/>
      <c r="AS57" s="41"/>
      <c r="AT57" s="41"/>
      <c r="AU57" s="41"/>
      <c r="AV57" s="41"/>
      <c r="AW57" s="41"/>
      <c r="AX57" s="41"/>
      <c r="AY57" s="399"/>
      <c r="AZ57" s="41"/>
      <c r="BA57" s="41"/>
      <c r="BB57" s="41"/>
      <c r="BC57" s="41"/>
      <c r="BD57" s="41"/>
      <c r="BE57" s="41"/>
      <c r="BF57" s="399"/>
      <c r="BG57" s="41"/>
      <c r="BH57" s="41"/>
      <c r="BI57" s="41"/>
      <c r="BJ57" s="41"/>
      <c r="BK57" s="41"/>
      <c r="BL57" s="41"/>
      <c r="BM57" s="399"/>
      <c r="BN57" s="41"/>
      <c r="BO57" s="41"/>
      <c r="BP57" s="41"/>
      <c r="BQ57" s="41"/>
      <c r="BR57" s="321" t="s">
        <v>3661</v>
      </c>
      <c r="BS57" s="321" t="s">
        <v>3662</v>
      </c>
      <c r="BT57" s="8" t="s">
        <v>1313</v>
      </c>
      <c r="BU57" s="11"/>
      <c r="BV57" s="8" t="s">
        <v>1314</v>
      </c>
      <c r="BW57" s="11"/>
      <c r="BX57" s="8" t="s">
        <v>3096</v>
      </c>
      <c r="BY57" s="11"/>
      <c r="BZ57" s="41"/>
      <c r="CA57" s="41"/>
      <c r="CB57" s="41"/>
      <c r="CC57" s="41"/>
      <c r="CD57" s="41"/>
      <c r="CE57" s="41"/>
      <c r="CF57" s="41"/>
      <c r="CG57" s="41"/>
      <c r="CH57" s="41"/>
      <c r="CI57" s="41"/>
      <c r="CJ57" s="207" t="s">
        <v>3370</v>
      </c>
      <c r="CK57" s="207" t="s">
        <v>5405</v>
      </c>
      <c r="CL57" s="207" t="s">
        <v>5415</v>
      </c>
      <c r="CM57" s="207" t="s">
        <v>4208</v>
      </c>
      <c r="CN57" s="465" t="s">
        <v>4208</v>
      </c>
      <c r="CO57" s="465" t="s">
        <v>4208</v>
      </c>
    </row>
    <row r="58" spans="1:93" ht="36">
      <c r="A58" s="10">
        <v>20</v>
      </c>
      <c r="B58" s="292" t="s">
        <v>5630</v>
      </c>
      <c r="C58" s="292" t="s">
        <v>5640</v>
      </c>
      <c r="D58" s="322" t="s">
        <v>5641</v>
      </c>
      <c r="E58" s="10" t="s">
        <v>6</v>
      </c>
      <c r="F58" s="10">
        <v>2022</v>
      </c>
      <c r="G58" s="10">
        <v>2022</v>
      </c>
      <c r="H58" s="10"/>
      <c r="I58" s="8" t="s">
        <v>5401</v>
      </c>
      <c r="J58" s="748"/>
      <c r="K58" s="723">
        <v>6000000</v>
      </c>
      <c r="L58" s="8" t="s">
        <v>3687</v>
      </c>
      <c r="M58" s="10">
        <v>7</v>
      </c>
      <c r="N58" s="8" t="s">
        <v>5402</v>
      </c>
      <c r="O58" s="11" t="s">
        <v>9</v>
      </c>
      <c r="P58" s="10" t="s">
        <v>3686</v>
      </c>
      <c r="Q58" s="22" t="s">
        <v>5377</v>
      </c>
      <c r="R58" s="10">
        <v>6785861</v>
      </c>
      <c r="S58" s="9" t="s">
        <v>1063</v>
      </c>
      <c r="T58" s="323" t="s">
        <v>2192</v>
      </c>
      <c r="U58" s="196">
        <f t="shared" si="8"/>
        <v>2000000</v>
      </c>
      <c r="V58" s="8" t="s">
        <v>3486</v>
      </c>
      <c r="W58" s="8" t="s">
        <v>3756</v>
      </c>
      <c r="X58" s="8" t="s">
        <v>3687</v>
      </c>
      <c r="Y58" s="10"/>
      <c r="Z58" s="10"/>
      <c r="AA58" s="10">
        <v>6768348</v>
      </c>
      <c r="AB58" s="369" t="s">
        <v>2332</v>
      </c>
      <c r="AC58" s="8" t="s">
        <v>61</v>
      </c>
      <c r="AD58" s="108">
        <f t="shared" si="7"/>
        <v>2000000</v>
      </c>
      <c r="AE58" s="8" t="s">
        <v>256</v>
      </c>
      <c r="AF58" s="8" t="s">
        <v>3756</v>
      </c>
      <c r="AG58" s="8" t="s">
        <v>3687</v>
      </c>
      <c r="AH58" s="259">
        <v>6756289</v>
      </c>
      <c r="AI58" s="401" t="s">
        <v>2043</v>
      </c>
      <c r="AJ58" s="8" t="s">
        <v>1049</v>
      </c>
      <c r="AK58" s="108">
        <f t="shared" si="9"/>
        <v>2000000</v>
      </c>
      <c r="AL58" s="8" t="s">
        <v>269</v>
      </c>
      <c r="AM58" s="8" t="s">
        <v>3751</v>
      </c>
      <c r="AN58" s="8" t="s">
        <v>3687</v>
      </c>
      <c r="AO58" s="41"/>
      <c r="AP58" s="41"/>
      <c r="AQ58" s="41"/>
      <c r="AR58" s="399"/>
      <c r="AS58" s="41"/>
      <c r="AT58" s="41"/>
      <c r="AU58" s="41"/>
      <c r="AV58" s="41"/>
      <c r="AW58" s="41"/>
      <c r="AX58" s="41"/>
      <c r="AY58" s="399"/>
      <c r="AZ58" s="41"/>
      <c r="BA58" s="41"/>
      <c r="BB58" s="41"/>
      <c r="BC58" s="41"/>
      <c r="BD58" s="41"/>
      <c r="BE58" s="41"/>
      <c r="BF58" s="399"/>
      <c r="BG58" s="41"/>
      <c r="BH58" s="41"/>
      <c r="BI58" s="41"/>
      <c r="BJ58" s="41"/>
      <c r="BK58" s="41"/>
      <c r="BL58" s="41"/>
      <c r="BM58" s="399"/>
      <c r="BN58" s="41"/>
      <c r="BO58" s="41"/>
      <c r="BP58" s="41"/>
      <c r="BQ58" s="41"/>
      <c r="BR58" s="321" t="s">
        <v>3661</v>
      </c>
      <c r="BS58" s="321" t="s">
        <v>3662</v>
      </c>
      <c r="BT58" s="8" t="s">
        <v>2333</v>
      </c>
      <c r="BU58" s="11"/>
      <c r="BV58" s="8" t="s">
        <v>2335</v>
      </c>
      <c r="BW58" s="11"/>
      <c r="BX58" s="8" t="s">
        <v>2334</v>
      </c>
      <c r="BY58" s="11"/>
      <c r="BZ58" s="41"/>
      <c r="CA58" s="41"/>
      <c r="CB58" s="41"/>
      <c r="CC58" s="41"/>
      <c r="CD58" s="41"/>
      <c r="CE58" s="41"/>
      <c r="CF58" s="41"/>
      <c r="CG58" s="41"/>
      <c r="CH58" s="41"/>
      <c r="CI58" s="41"/>
      <c r="CJ58" s="207" t="s">
        <v>3721</v>
      </c>
      <c r="CK58" s="465" t="s">
        <v>4208</v>
      </c>
      <c r="CL58" s="465" t="s">
        <v>4208</v>
      </c>
      <c r="CM58" s="207" t="s">
        <v>5625</v>
      </c>
      <c r="CN58" s="465" t="s">
        <v>4208</v>
      </c>
      <c r="CO58" s="465" t="s">
        <v>4208</v>
      </c>
    </row>
    <row r="59" spans="1:93" ht="48.6">
      <c r="A59" s="10">
        <v>21</v>
      </c>
      <c r="B59" s="292" t="s">
        <v>5630</v>
      </c>
      <c r="C59" s="292" t="s">
        <v>5642</v>
      </c>
      <c r="D59" s="322" t="s">
        <v>5643</v>
      </c>
      <c r="E59" s="10" t="s">
        <v>6</v>
      </c>
      <c r="F59" s="10">
        <v>2022</v>
      </c>
      <c r="G59" s="10">
        <v>2022</v>
      </c>
      <c r="H59" s="10"/>
      <c r="I59" s="8" t="s">
        <v>5410</v>
      </c>
      <c r="J59" s="748"/>
      <c r="K59" s="723">
        <v>5500000</v>
      </c>
      <c r="L59" s="8" t="s">
        <v>3687</v>
      </c>
      <c r="M59" s="10">
        <v>7</v>
      </c>
      <c r="N59" s="8" t="s">
        <v>5402</v>
      </c>
      <c r="O59" s="11" t="s">
        <v>9</v>
      </c>
      <c r="P59" s="10" t="s">
        <v>3686</v>
      </c>
      <c r="Q59" s="22" t="s">
        <v>5377</v>
      </c>
      <c r="R59" s="10">
        <v>6801883</v>
      </c>
      <c r="S59" s="9" t="s">
        <v>46</v>
      </c>
      <c r="T59" s="323" t="s">
        <v>2039</v>
      </c>
      <c r="U59" s="196">
        <f t="shared" si="8"/>
        <v>1833333.3333333333</v>
      </c>
      <c r="V59" s="8" t="s">
        <v>217</v>
      </c>
      <c r="W59" s="8" t="s">
        <v>3756</v>
      </c>
      <c r="X59" s="8" t="s">
        <v>3687</v>
      </c>
      <c r="Y59" s="10"/>
      <c r="Z59" s="10"/>
      <c r="AA59" s="10">
        <v>6787771</v>
      </c>
      <c r="AB59" s="323" t="s">
        <v>1964</v>
      </c>
      <c r="AC59" s="8" t="s">
        <v>347</v>
      </c>
      <c r="AD59" s="108">
        <f t="shared" si="7"/>
        <v>1833333.3333333333</v>
      </c>
      <c r="AE59" s="8" t="s">
        <v>217</v>
      </c>
      <c r="AF59" s="8" t="s">
        <v>3756</v>
      </c>
      <c r="AG59" s="8" t="s">
        <v>3687</v>
      </c>
      <c r="AH59" s="10">
        <v>6789028</v>
      </c>
      <c r="AI59" s="323" t="s">
        <v>2205</v>
      </c>
      <c r="AJ59" s="8" t="s">
        <v>344</v>
      </c>
      <c r="AK59" s="108">
        <f t="shared" si="9"/>
        <v>1833333.3333333333</v>
      </c>
      <c r="AL59" s="8" t="s">
        <v>217</v>
      </c>
      <c r="AM59" s="8" t="s">
        <v>3756</v>
      </c>
      <c r="AN59" s="8" t="s">
        <v>3687</v>
      </c>
      <c r="AO59" s="41"/>
      <c r="AP59" s="41"/>
      <c r="AQ59" s="41"/>
      <c r="AR59" s="399"/>
      <c r="AS59" s="41"/>
      <c r="AT59" s="41"/>
      <c r="AU59" s="41"/>
      <c r="AV59" s="41"/>
      <c r="AW59" s="41"/>
      <c r="AX59" s="41"/>
      <c r="AY59" s="399"/>
      <c r="AZ59" s="41"/>
      <c r="BA59" s="41"/>
      <c r="BB59" s="41"/>
      <c r="BC59" s="41"/>
      <c r="BD59" s="41"/>
      <c r="BE59" s="41"/>
      <c r="BF59" s="399"/>
      <c r="BG59" s="41"/>
      <c r="BH59" s="41"/>
      <c r="BI59" s="41"/>
      <c r="BJ59" s="41"/>
      <c r="BK59" s="41"/>
      <c r="BL59" s="41"/>
      <c r="BM59" s="399"/>
      <c r="BN59" s="41"/>
      <c r="BO59" s="41"/>
      <c r="BP59" s="41"/>
      <c r="BQ59" s="41"/>
      <c r="BR59" s="321" t="s">
        <v>3661</v>
      </c>
      <c r="BS59" s="321" t="s">
        <v>3662</v>
      </c>
      <c r="BT59" s="8" t="s">
        <v>2428</v>
      </c>
      <c r="BU59" s="11"/>
      <c r="BV59" s="8" t="s">
        <v>5644</v>
      </c>
      <c r="BW59" s="11"/>
      <c r="BX59" s="8" t="s">
        <v>2430</v>
      </c>
      <c r="BY59" s="11"/>
      <c r="BZ59" s="41"/>
      <c r="CA59" s="41"/>
      <c r="CB59" s="41"/>
      <c r="CC59" s="41"/>
      <c r="CD59" s="41"/>
      <c r="CE59" s="41"/>
      <c r="CF59" s="41"/>
      <c r="CG59" s="41"/>
      <c r="CH59" s="41"/>
      <c r="CI59" s="41"/>
      <c r="CJ59" s="207" t="s">
        <v>3370</v>
      </c>
      <c r="CK59" s="207" t="s">
        <v>5405</v>
      </c>
      <c r="CL59" s="207" t="s">
        <v>5415</v>
      </c>
      <c r="CM59" s="207" t="s">
        <v>5645</v>
      </c>
      <c r="CN59" s="465" t="s">
        <v>4208</v>
      </c>
      <c r="CO59" s="465" t="s">
        <v>4208</v>
      </c>
    </row>
    <row r="60" spans="1:93" ht="36.6">
      <c r="A60" s="10">
        <v>22</v>
      </c>
      <c r="B60" s="292" t="s">
        <v>5630</v>
      </c>
      <c r="C60" s="292" t="s">
        <v>5646</v>
      </c>
      <c r="D60" s="322" t="s">
        <v>5647</v>
      </c>
      <c r="E60" s="10" t="s">
        <v>6</v>
      </c>
      <c r="F60" s="10">
        <v>2022</v>
      </c>
      <c r="G60" s="10">
        <v>2022</v>
      </c>
      <c r="H60" s="10"/>
      <c r="I60" s="8" t="s">
        <v>5410</v>
      </c>
      <c r="J60" s="748"/>
      <c r="K60" s="723">
        <v>6960000</v>
      </c>
      <c r="L60" s="8" t="s">
        <v>3687</v>
      </c>
      <c r="M60" s="10">
        <v>7</v>
      </c>
      <c r="N60" s="8" t="s">
        <v>5402</v>
      </c>
      <c r="O60" s="11" t="s">
        <v>9</v>
      </c>
      <c r="P60" s="10" t="s">
        <v>3686</v>
      </c>
      <c r="Q60" s="22" t="s">
        <v>5377</v>
      </c>
      <c r="R60" s="10">
        <v>6756289</v>
      </c>
      <c r="S60" s="9" t="s">
        <v>80</v>
      </c>
      <c r="T60" s="323" t="s">
        <v>2043</v>
      </c>
      <c r="U60" s="196">
        <f t="shared" si="8"/>
        <v>2320000</v>
      </c>
      <c r="V60" s="8" t="s">
        <v>269</v>
      </c>
      <c r="W60" s="8" t="s">
        <v>3751</v>
      </c>
      <c r="X60" s="8" t="s">
        <v>3687</v>
      </c>
      <c r="Y60" s="10"/>
      <c r="Z60" s="10"/>
      <c r="AA60" s="41">
        <v>6784457</v>
      </c>
      <c r="AB60" s="325" t="s">
        <v>2042</v>
      </c>
      <c r="AC60" s="8" t="s">
        <v>51</v>
      </c>
      <c r="AD60" s="108">
        <f t="shared" si="7"/>
        <v>2320000</v>
      </c>
      <c r="AE60" s="8" t="s">
        <v>269</v>
      </c>
      <c r="AF60" s="8" t="s">
        <v>3751</v>
      </c>
      <c r="AG60" s="8" t="s">
        <v>3687</v>
      </c>
      <c r="AH60" s="8">
        <v>6778837</v>
      </c>
      <c r="AI60" s="8">
        <v>711039403</v>
      </c>
      <c r="AJ60" s="8" t="s">
        <v>136</v>
      </c>
      <c r="AK60" s="108">
        <f t="shared" si="9"/>
        <v>2320000</v>
      </c>
      <c r="AL60" s="8" t="s">
        <v>269</v>
      </c>
      <c r="AM60" s="8" t="s">
        <v>3751</v>
      </c>
      <c r="AN60" s="8" t="s">
        <v>3687</v>
      </c>
      <c r="AO60" s="41"/>
      <c r="AP60" s="41"/>
      <c r="AQ60" s="41"/>
      <c r="AR60" s="399"/>
      <c r="AS60" s="41"/>
      <c r="AT60" s="41"/>
      <c r="AU60" s="41"/>
      <c r="AV60" s="41"/>
      <c r="AW60" s="41"/>
      <c r="AX60" s="41"/>
      <c r="AY60" s="399"/>
      <c r="AZ60" s="41"/>
      <c r="BA60" s="41"/>
      <c r="BB60" s="41"/>
      <c r="BC60" s="41"/>
      <c r="BD60" s="41"/>
      <c r="BE60" s="41"/>
      <c r="BF60" s="399"/>
      <c r="BG60" s="41"/>
      <c r="BH60" s="41"/>
      <c r="BI60" s="41"/>
      <c r="BJ60" s="41"/>
      <c r="BK60" s="41"/>
      <c r="BL60" s="41"/>
      <c r="BM60" s="399"/>
      <c r="BN60" s="41"/>
      <c r="BO60" s="41"/>
      <c r="BP60" s="41"/>
      <c r="BQ60" s="41"/>
      <c r="BR60" s="321" t="s">
        <v>3661</v>
      </c>
      <c r="BS60" s="321" t="s">
        <v>3662</v>
      </c>
      <c r="BT60" s="8" t="s">
        <v>2045</v>
      </c>
      <c r="BU60" s="11" t="s">
        <v>4226</v>
      </c>
      <c r="BV60" s="8" t="s">
        <v>5648</v>
      </c>
      <c r="BW60" s="11" t="s">
        <v>4226</v>
      </c>
      <c r="BX60" s="8" t="s">
        <v>5649</v>
      </c>
      <c r="BY60" s="11" t="s">
        <v>4226</v>
      </c>
      <c r="BZ60" s="41"/>
      <c r="CA60" s="41"/>
      <c r="CB60" s="41"/>
      <c r="CC60" s="41"/>
      <c r="CD60" s="41"/>
      <c r="CE60" s="41"/>
      <c r="CF60" s="41"/>
      <c r="CG60" s="41"/>
      <c r="CH60" s="41"/>
      <c r="CI60" s="41"/>
      <c r="CJ60" s="207" t="s">
        <v>3370</v>
      </c>
      <c r="CK60" s="207" t="s">
        <v>5422</v>
      </c>
      <c r="CL60" s="207" t="s">
        <v>5415</v>
      </c>
      <c r="CM60" s="207" t="s">
        <v>5625</v>
      </c>
      <c r="CN60" s="207" t="s">
        <v>5650</v>
      </c>
      <c r="CO60" s="465" t="s">
        <v>4208</v>
      </c>
    </row>
    <row r="61" spans="1:93" ht="60.6">
      <c r="A61" s="10">
        <v>23</v>
      </c>
      <c r="B61" s="292" t="s">
        <v>5630</v>
      </c>
      <c r="C61" s="292" t="s">
        <v>5651</v>
      </c>
      <c r="D61" s="322" t="s">
        <v>5652</v>
      </c>
      <c r="E61" s="10" t="s">
        <v>6</v>
      </c>
      <c r="F61" s="10">
        <v>2022</v>
      </c>
      <c r="G61" s="10">
        <v>2022</v>
      </c>
      <c r="H61" s="10">
        <v>7</v>
      </c>
      <c r="I61" s="8" t="s">
        <v>5410</v>
      </c>
      <c r="J61" s="748"/>
      <c r="K61" s="723">
        <v>6000000</v>
      </c>
      <c r="L61" s="8" t="s">
        <v>3687</v>
      </c>
      <c r="M61" s="10">
        <v>7</v>
      </c>
      <c r="N61" s="8" t="s">
        <v>5402</v>
      </c>
      <c r="O61" s="11" t="s">
        <v>9</v>
      </c>
      <c r="P61" s="10" t="s">
        <v>3686</v>
      </c>
      <c r="Q61" s="22" t="s">
        <v>5377</v>
      </c>
      <c r="R61" s="10">
        <v>6682237</v>
      </c>
      <c r="S61" s="9" t="s">
        <v>20</v>
      </c>
      <c r="T61" s="323" t="s">
        <v>2024</v>
      </c>
      <c r="U61" s="196">
        <f t="shared" si="8"/>
        <v>2000000</v>
      </c>
      <c r="V61" s="8" t="s">
        <v>197</v>
      </c>
      <c r="W61" s="8" t="s">
        <v>3751</v>
      </c>
      <c r="X61" s="8" t="s">
        <v>3687</v>
      </c>
      <c r="Y61" s="10"/>
      <c r="Z61" s="10"/>
      <c r="AA61" s="41">
        <v>6680627</v>
      </c>
      <c r="AB61" s="325" t="s">
        <v>2200</v>
      </c>
      <c r="AC61" s="8" t="s">
        <v>88</v>
      </c>
      <c r="AD61" s="108">
        <f t="shared" si="7"/>
        <v>2000000</v>
      </c>
      <c r="AE61" s="8" t="s">
        <v>197</v>
      </c>
      <c r="AF61" s="8" t="s">
        <v>3751</v>
      </c>
      <c r="AG61" s="8" t="s">
        <v>3687</v>
      </c>
      <c r="AH61" s="10">
        <v>6795859</v>
      </c>
      <c r="AI61" s="323" t="s">
        <v>1960</v>
      </c>
      <c r="AJ61" s="8" t="s">
        <v>63</v>
      </c>
      <c r="AK61" s="108">
        <f t="shared" si="9"/>
        <v>2000000</v>
      </c>
      <c r="AL61" s="8" t="s">
        <v>197</v>
      </c>
      <c r="AM61" s="8" t="s">
        <v>3751</v>
      </c>
      <c r="AN61" s="8" t="s">
        <v>3687</v>
      </c>
      <c r="AO61" s="41"/>
      <c r="AP61" s="41"/>
      <c r="AQ61" s="41"/>
      <c r="AR61" s="399"/>
      <c r="AS61" s="41"/>
      <c r="AT61" s="41"/>
      <c r="AU61" s="41"/>
      <c r="AV61" s="41"/>
      <c r="AW61" s="41"/>
      <c r="AX61" s="41"/>
      <c r="AY61" s="399"/>
      <c r="AZ61" s="41"/>
      <c r="BA61" s="41"/>
      <c r="BB61" s="41"/>
      <c r="BC61" s="41"/>
      <c r="BD61" s="41"/>
      <c r="BE61" s="41"/>
      <c r="BF61" s="399"/>
      <c r="BG61" s="41"/>
      <c r="BH61" s="41"/>
      <c r="BI61" s="41"/>
      <c r="BJ61" s="41"/>
      <c r="BK61" s="41"/>
      <c r="BL61" s="41"/>
      <c r="BM61" s="399"/>
      <c r="BN61" s="41"/>
      <c r="BO61" s="41"/>
      <c r="BP61" s="41"/>
      <c r="BQ61" s="41"/>
      <c r="BR61" s="321" t="s">
        <v>3661</v>
      </c>
      <c r="BS61" s="321" t="s">
        <v>3662</v>
      </c>
      <c r="BT61" s="8" t="s">
        <v>5653</v>
      </c>
      <c r="BU61" s="11"/>
      <c r="BV61" s="8" t="s">
        <v>2202</v>
      </c>
      <c r="BW61" s="11"/>
      <c r="BX61" s="8"/>
      <c r="BY61" s="11"/>
      <c r="BZ61" s="41"/>
      <c r="CA61" s="41"/>
      <c r="CB61" s="41"/>
      <c r="CC61" s="41"/>
      <c r="CD61" s="41"/>
      <c r="CE61" s="41"/>
      <c r="CF61" s="41"/>
      <c r="CG61" s="41"/>
      <c r="CH61" s="41"/>
      <c r="CI61" s="41"/>
      <c r="CJ61" s="207" t="s">
        <v>3721</v>
      </c>
      <c r="CK61" s="207" t="s">
        <v>5405</v>
      </c>
      <c r="CL61" s="207" t="s">
        <v>5433</v>
      </c>
      <c r="CM61" s="207" t="s">
        <v>5654</v>
      </c>
      <c r="CN61" s="207" t="s">
        <v>5422</v>
      </c>
      <c r="CO61" s="465" t="s">
        <v>3995</v>
      </c>
    </row>
    <row r="62" spans="1:93" ht="48">
      <c r="A62" s="508">
        <v>24</v>
      </c>
      <c r="B62" s="292" t="s">
        <v>5630</v>
      </c>
      <c r="C62" s="292" t="s">
        <v>5655</v>
      </c>
      <c r="D62" s="322" t="s">
        <v>5656</v>
      </c>
      <c r="E62" s="10" t="s">
        <v>6</v>
      </c>
      <c r="F62" s="10">
        <v>2022</v>
      </c>
      <c r="G62" s="10">
        <v>2022</v>
      </c>
      <c r="H62" s="10"/>
      <c r="I62" s="8" t="s">
        <v>5410</v>
      </c>
      <c r="J62" s="748"/>
      <c r="K62" s="723">
        <v>5250000</v>
      </c>
      <c r="L62" s="8" t="s">
        <v>3687</v>
      </c>
      <c r="M62" s="10">
        <v>7</v>
      </c>
      <c r="N62" s="8" t="s">
        <v>5402</v>
      </c>
      <c r="O62" s="11" t="s">
        <v>9</v>
      </c>
      <c r="P62" s="10" t="s">
        <v>3686</v>
      </c>
      <c r="Q62" s="22" t="s">
        <v>5377</v>
      </c>
      <c r="R62" s="323" t="s">
        <v>5657</v>
      </c>
      <c r="S62" s="9" t="s">
        <v>335</v>
      </c>
      <c r="T62" s="323" t="s">
        <v>1266</v>
      </c>
      <c r="U62" s="196">
        <f t="shared" si="8"/>
        <v>1750000</v>
      </c>
      <c r="V62" s="8" t="s">
        <v>217</v>
      </c>
      <c r="W62" s="8" t="s">
        <v>3756</v>
      </c>
      <c r="X62" s="8" t="s">
        <v>3687</v>
      </c>
      <c r="Y62" s="10"/>
      <c r="Z62" s="10"/>
      <c r="AA62" s="10">
        <v>6680633</v>
      </c>
      <c r="AB62" s="356" t="s">
        <v>3791</v>
      </c>
      <c r="AC62" s="8" t="s">
        <v>25</v>
      </c>
      <c r="AD62" s="108">
        <f t="shared" si="7"/>
        <v>1750000</v>
      </c>
      <c r="AE62" s="8" t="s">
        <v>179</v>
      </c>
      <c r="AF62" s="8" t="s">
        <v>3756</v>
      </c>
      <c r="AG62" s="8" t="s">
        <v>3687</v>
      </c>
      <c r="AH62" s="10">
        <v>6680623</v>
      </c>
      <c r="AI62" s="323" t="s">
        <v>2129</v>
      </c>
      <c r="AJ62" s="8" t="s">
        <v>37</v>
      </c>
      <c r="AK62" s="108">
        <f t="shared" si="9"/>
        <v>1750000</v>
      </c>
      <c r="AL62" s="8" t="s">
        <v>217</v>
      </c>
      <c r="AM62" s="8" t="s">
        <v>3756</v>
      </c>
      <c r="AN62" s="8" t="s">
        <v>3687</v>
      </c>
      <c r="AO62" s="41"/>
      <c r="AP62" s="41"/>
      <c r="AQ62" s="41"/>
      <c r="AR62" s="399"/>
      <c r="AS62" s="41"/>
      <c r="AT62" s="41"/>
      <c r="AU62" s="41"/>
      <c r="AV62" s="41"/>
      <c r="AW62" s="41"/>
      <c r="AX62" s="41"/>
      <c r="AY62" s="399"/>
      <c r="AZ62" s="41"/>
      <c r="BA62" s="41"/>
      <c r="BB62" s="41"/>
      <c r="BC62" s="41"/>
      <c r="BD62" s="41"/>
      <c r="BE62" s="41"/>
      <c r="BF62" s="399"/>
      <c r="BG62" s="41"/>
      <c r="BH62" s="41"/>
      <c r="BI62" s="41"/>
      <c r="BJ62" s="41"/>
      <c r="BK62" s="41"/>
      <c r="BL62" s="41"/>
      <c r="BM62" s="399"/>
      <c r="BN62" s="41"/>
      <c r="BO62" s="41"/>
      <c r="BP62" s="41"/>
      <c r="BQ62" s="41"/>
      <c r="BR62" s="321" t="s">
        <v>3661</v>
      </c>
      <c r="BS62" s="321" t="s">
        <v>3662</v>
      </c>
      <c r="BT62" s="8" t="s">
        <v>5658</v>
      </c>
      <c r="BU62" s="11" t="s">
        <v>4181</v>
      </c>
      <c r="BV62" s="8" t="s">
        <v>5659</v>
      </c>
      <c r="BW62" s="11" t="s">
        <v>4181</v>
      </c>
      <c r="BX62" s="8" t="s">
        <v>5660</v>
      </c>
      <c r="BY62" s="11" t="s">
        <v>4181</v>
      </c>
      <c r="BZ62" s="41"/>
      <c r="CA62" s="41"/>
      <c r="CB62" s="41"/>
      <c r="CC62" s="41"/>
      <c r="CD62" s="41"/>
      <c r="CE62" s="41"/>
      <c r="CF62" s="41"/>
      <c r="CG62" s="41"/>
      <c r="CH62" s="41"/>
      <c r="CI62" s="41"/>
      <c r="CJ62" s="465" t="s">
        <v>5414</v>
      </c>
      <c r="CK62" s="465" t="s">
        <v>5422</v>
      </c>
      <c r="CL62" s="465" t="s">
        <v>4208</v>
      </c>
      <c r="CM62" s="207" t="s">
        <v>5661</v>
      </c>
      <c r="CN62" s="465" t="s">
        <v>4208</v>
      </c>
      <c r="CO62" s="465" t="s">
        <v>4208</v>
      </c>
    </row>
    <row r="63" spans="1:93" ht="36">
      <c r="A63" s="10">
        <v>25</v>
      </c>
      <c r="B63" s="292" t="s">
        <v>5630</v>
      </c>
      <c r="C63" s="8" t="s">
        <v>1230</v>
      </c>
      <c r="D63" s="322" t="s">
        <v>5662</v>
      </c>
      <c r="E63" s="10" t="s">
        <v>6</v>
      </c>
      <c r="F63" s="10">
        <v>2022</v>
      </c>
      <c r="G63" s="10">
        <v>2022</v>
      </c>
      <c r="H63" s="10"/>
      <c r="I63" s="8" t="s">
        <v>5410</v>
      </c>
      <c r="J63" s="748"/>
      <c r="K63" s="723">
        <v>6000000</v>
      </c>
      <c r="L63" s="8" t="s">
        <v>3687</v>
      </c>
      <c r="M63" s="10">
        <v>7</v>
      </c>
      <c r="N63" s="8" t="s">
        <v>5402</v>
      </c>
      <c r="O63" s="11" t="s">
        <v>9</v>
      </c>
      <c r="P63" s="10" t="s">
        <v>3686</v>
      </c>
      <c r="Q63" s="22" t="s">
        <v>5377</v>
      </c>
      <c r="R63" s="10">
        <v>6680623</v>
      </c>
      <c r="S63" s="9" t="s">
        <v>37</v>
      </c>
      <c r="T63" s="323" t="s">
        <v>2129</v>
      </c>
      <c r="U63" s="196">
        <f t="shared" si="8"/>
        <v>2000000</v>
      </c>
      <c r="V63" s="8" t="s">
        <v>217</v>
      </c>
      <c r="W63" s="8" t="s">
        <v>3756</v>
      </c>
      <c r="X63" s="8" t="s">
        <v>3687</v>
      </c>
      <c r="Y63" s="10"/>
      <c r="Z63" s="10"/>
      <c r="AA63" s="323" t="s">
        <v>5657</v>
      </c>
      <c r="AB63" s="323" t="s">
        <v>1266</v>
      </c>
      <c r="AC63" s="8" t="s">
        <v>335</v>
      </c>
      <c r="AD63" s="108">
        <f t="shared" si="7"/>
        <v>2000000</v>
      </c>
      <c r="AE63" s="8" t="s">
        <v>217</v>
      </c>
      <c r="AF63" s="8" t="s">
        <v>3756</v>
      </c>
      <c r="AG63" s="8" t="s">
        <v>3687</v>
      </c>
      <c r="AH63" s="10">
        <v>6801883</v>
      </c>
      <c r="AI63" s="323" t="s">
        <v>2039</v>
      </c>
      <c r="AJ63" s="8" t="s">
        <v>46</v>
      </c>
      <c r="AK63" s="108">
        <f t="shared" si="9"/>
        <v>2000000</v>
      </c>
      <c r="AL63" s="8" t="s">
        <v>217</v>
      </c>
      <c r="AM63" s="8" t="s">
        <v>3756</v>
      </c>
      <c r="AN63" s="8" t="s">
        <v>3687</v>
      </c>
      <c r="AO63" s="41"/>
      <c r="AP63" s="41"/>
      <c r="AQ63" s="408"/>
      <c r="AR63" s="509"/>
      <c r="AS63" s="41"/>
      <c r="AT63" s="41"/>
      <c r="AU63" s="41"/>
      <c r="AV63" s="41"/>
      <c r="AW63" s="41"/>
      <c r="AX63" s="41"/>
      <c r="AY63" s="399"/>
      <c r="AZ63" s="41"/>
      <c r="BA63" s="41"/>
      <c r="BB63" s="41"/>
      <c r="BC63" s="41"/>
      <c r="BD63" s="41"/>
      <c r="BE63" s="41"/>
      <c r="BF63" s="399"/>
      <c r="BG63" s="41"/>
      <c r="BH63" s="41"/>
      <c r="BI63" s="41"/>
      <c r="BJ63" s="41"/>
      <c r="BK63" s="41"/>
      <c r="BL63" s="41"/>
      <c r="BM63" s="399"/>
      <c r="BN63" s="41"/>
      <c r="BO63" s="41"/>
      <c r="BP63" s="41"/>
      <c r="BQ63" s="41"/>
      <c r="BR63" s="324" t="s">
        <v>3661</v>
      </c>
      <c r="BS63" s="324" t="s">
        <v>3662</v>
      </c>
      <c r="BT63" s="8" t="s">
        <v>5658</v>
      </c>
      <c r="BU63" s="11" t="s">
        <v>4181</v>
      </c>
      <c r="BV63" s="8" t="s">
        <v>5659</v>
      </c>
      <c r="BW63" s="11" t="s">
        <v>4181</v>
      </c>
      <c r="BX63" s="8" t="s">
        <v>5663</v>
      </c>
      <c r="BY63" s="11"/>
      <c r="BZ63" s="41"/>
      <c r="CA63" s="41"/>
      <c r="CB63" s="41"/>
      <c r="CC63" s="41"/>
      <c r="CD63" s="41"/>
      <c r="CE63" s="41"/>
      <c r="CF63" s="41"/>
      <c r="CG63" s="41"/>
      <c r="CH63" s="41"/>
      <c r="CI63" s="41"/>
      <c r="CJ63" s="467" t="s">
        <v>1230</v>
      </c>
      <c r="CK63" s="467" t="s">
        <v>1230</v>
      </c>
      <c r="CL63" s="467" t="s">
        <v>1230</v>
      </c>
      <c r="CM63" s="207" t="s">
        <v>4208</v>
      </c>
      <c r="CN63" s="465" t="s">
        <v>4208</v>
      </c>
      <c r="CO63" s="465" t="s">
        <v>4208</v>
      </c>
    </row>
    <row r="64" spans="1:93" ht="36.6">
      <c r="A64" s="10">
        <v>26</v>
      </c>
      <c r="B64" s="292" t="s">
        <v>5630</v>
      </c>
      <c r="C64" s="8" t="s">
        <v>1230</v>
      </c>
      <c r="D64" s="322" t="s">
        <v>5664</v>
      </c>
      <c r="E64" s="10" t="s">
        <v>6</v>
      </c>
      <c r="F64" s="10">
        <v>2022</v>
      </c>
      <c r="G64" s="10">
        <v>2022</v>
      </c>
      <c r="H64" s="10"/>
      <c r="I64" s="8" t="s">
        <v>5410</v>
      </c>
      <c r="J64" s="748"/>
      <c r="K64" s="723">
        <v>13600000</v>
      </c>
      <c r="L64" s="8" t="s">
        <v>3687</v>
      </c>
      <c r="M64" s="10">
        <v>7</v>
      </c>
      <c r="N64" s="8" t="s">
        <v>5402</v>
      </c>
      <c r="O64" s="11" t="s">
        <v>9</v>
      </c>
      <c r="P64" s="10" t="s">
        <v>3686</v>
      </c>
      <c r="Q64" s="22" t="s">
        <v>5377</v>
      </c>
      <c r="R64" s="10">
        <v>6744406</v>
      </c>
      <c r="S64" s="9" t="s">
        <v>54</v>
      </c>
      <c r="T64" s="323" t="s">
        <v>1273</v>
      </c>
      <c r="U64" s="196">
        <f>K64/4</f>
        <v>3400000</v>
      </c>
      <c r="V64" s="8" t="s">
        <v>217</v>
      </c>
      <c r="W64" s="8" t="s">
        <v>3756</v>
      </c>
      <c r="X64" s="8" t="s">
        <v>3687</v>
      </c>
      <c r="Y64" s="10"/>
      <c r="Z64" s="10"/>
      <c r="AA64" s="10">
        <v>6099359</v>
      </c>
      <c r="AB64" s="323" t="s">
        <v>1265</v>
      </c>
      <c r="AC64" s="8" t="s">
        <v>98</v>
      </c>
      <c r="AD64" s="108">
        <f t="shared" si="7"/>
        <v>3400000</v>
      </c>
      <c r="AE64" s="8" t="s">
        <v>217</v>
      </c>
      <c r="AF64" s="8" t="s">
        <v>3756</v>
      </c>
      <c r="AG64" s="8" t="s">
        <v>3687</v>
      </c>
      <c r="AH64" s="178">
        <v>6658755</v>
      </c>
      <c r="AI64" s="13" t="s">
        <v>2189</v>
      </c>
      <c r="AJ64" s="8" t="s">
        <v>39</v>
      </c>
      <c r="AK64" s="108">
        <f t="shared" si="9"/>
        <v>3400000</v>
      </c>
      <c r="AL64" s="8" t="s">
        <v>207</v>
      </c>
      <c r="AM64" s="8" t="s">
        <v>3756</v>
      </c>
      <c r="AN64" s="8" t="s">
        <v>3687</v>
      </c>
      <c r="AO64" s="8">
        <v>259781</v>
      </c>
      <c r="AP64" s="13" t="s">
        <v>1270</v>
      </c>
      <c r="AQ64" s="8" t="s">
        <v>33</v>
      </c>
      <c r="AR64" s="402">
        <f>U64</f>
        <v>3400000</v>
      </c>
      <c r="AS64" s="8" t="s">
        <v>207</v>
      </c>
      <c r="AT64" s="8" t="s">
        <v>3756</v>
      </c>
      <c r="AU64" s="8" t="s">
        <v>3687</v>
      </c>
      <c r="AV64" s="41"/>
      <c r="AW64" s="41"/>
      <c r="AX64" s="41"/>
      <c r="AY64" s="399"/>
      <c r="AZ64" s="41"/>
      <c r="BA64" s="41"/>
      <c r="BB64" s="41"/>
      <c r="BC64" s="41"/>
      <c r="BD64" s="41"/>
      <c r="BE64" s="41"/>
      <c r="BF64" s="399"/>
      <c r="BG64" s="41"/>
      <c r="BH64" s="41"/>
      <c r="BI64" s="41"/>
      <c r="BJ64" s="41"/>
      <c r="BK64" s="41"/>
      <c r="BL64" s="41"/>
      <c r="BM64" s="399"/>
      <c r="BN64" s="41"/>
      <c r="BO64" s="41"/>
      <c r="BP64" s="41"/>
      <c r="BQ64" s="41"/>
      <c r="BR64" s="324" t="s">
        <v>3661</v>
      </c>
      <c r="BS64" s="324" t="s">
        <v>3662</v>
      </c>
      <c r="BT64" s="8" t="s">
        <v>1331</v>
      </c>
      <c r="BU64" s="11"/>
      <c r="BV64" s="8" t="s">
        <v>5665</v>
      </c>
      <c r="BW64" s="11"/>
      <c r="BX64" s="8" t="s">
        <v>1339</v>
      </c>
      <c r="BY64" s="11"/>
      <c r="BZ64" s="41" t="s">
        <v>1313</v>
      </c>
      <c r="CA64" s="41"/>
      <c r="CB64" s="41"/>
      <c r="CC64" s="41"/>
      <c r="CD64" s="41"/>
      <c r="CE64" s="41"/>
      <c r="CF64" s="41"/>
      <c r="CG64" s="41"/>
      <c r="CH64" s="41"/>
      <c r="CI64" s="41"/>
      <c r="CJ64" s="207" t="s">
        <v>3370</v>
      </c>
      <c r="CK64" s="465" t="s">
        <v>4208</v>
      </c>
      <c r="CL64" s="465" t="s">
        <v>4208</v>
      </c>
      <c r="CM64" s="466" t="s">
        <v>5666</v>
      </c>
      <c r="CN64" s="465" t="s">
        <v>4208</v>
      </c>
      <c r="CO64" s="465" t="s">
        <v>4208</v>
      </c>
    </row>
    <row r="65" spans="1:97" ht="96.6">
      <c r="A65" s="508">
        <v>27</v>
      </c>
      <c r="B65" s="292" t="s">
        <v>5630</v>
      </c>
      <c r="C65" s="292" t="s">
        <v>5667</v>
      </c>
      <c r="D65" s="322" t="s">
        <v>2904</v>
      </c>
      <c r="E65" s="10" t="s">
        <v>6</v>
      </c>
      <c r="F65" s="10">
        <v>2022</v>
      </c>
      <c r="G65" s="10">
        <v>2022</v>
      </c>
      <c r="H65" s="10"/>
      <c r="I65" s="8" t="s">
        <v>5401</v>
      </c>
      <c r="J65" s="748"/>
      <c r="K65" s="723">
        <v>5000000</v>
      </c>
      <c r="L65" s="8" t="s">
        <v>3687</v>
      </c>
      <c r="M65" s="10">
        <v>7</v>
      </c>
      <c r="N65" s="8" t="s">
        <v>5402</v>
      </c>
      <c r="O65" s="11" t="s">
        <v>9</v>
      </c>
      <c r="P65" s="10" t="s">
        <v>3686</v>
      </c>
      <c r="Q65" s="22" t="s">
        <v>5377</v>
      </c>
      <c r="R65" s="10">
        <v>6806664</v>
      </c>
      <c r="S65" s="9" t="s">
        <v>120</v>
      </c>
      <c r="T65" s="323" t="s">
        <v>2621</v>
      </c>
      <c r="U65" s="196">
        <f>K65/3</f>
        <v>1666666.6666666667</v>
      </c>
      <c r="V65" s="8" t="s">
        <v>311</v>
      </c>
      <c r="W65" s="8" t="s">
        <v>3756</v>
      </c>
      <c r="X65" s="8" t="s">
        <v>3687</v>
      </c>
      <c r="Y65" s="10"/>
      <c r="Z65" s="10"/>
      <c r="AA65" s="10">
        <v>6793410</v>
      </c>
      <c r="AB65" s="12" t="s">
        <v>1235</v>
      </c>
      <c r="AC65" s="8" t="s">
        <v>78</v>
      </c>
      <c r="AD65" s="108">
        <f t="shared" si="7"/>
        <v>1666666.6666666667</v>
      </c>
      <c r="AE65" s="8" t="s">
        <v>311</v>
      </c>
      <c r="AF65" s="8" t="s">
        <v>3756</v>
      </c>
      <c r="AG65" s="8" t="s">
        <v>3687</v>
      </c>
      <c r="AH65" s="10">
        <v>6760392</v>
      </c>
      <c r="AI65" s="323" t="s">
        <v>1236</v>
      </c>
      <c r="AJ65" s="8" t="s">
        <v>74</v>
      </c>
      <c r="AK65" s="108">
        <f t="shared" si="9"/>
        <v>1666666.6666666667</v>
      </c>
      <c r="AL65" s="8" t="s">
        <v>311</v>
      </c>
      <c r="AM65" s="8" t="s">
        <v>3756</v>
      </c>
      <c r="AN65" s="8" t="s">
        <v>3687</v>
      </c>
      <c r="AO65" s="41"/>
      <c r="AP65" s="41"/>
      <c r="AQ65" s="41"/>
      <c r="AR65" s="399"/>
      <c r="AS65" s="41"/>
      <c r="AT65" s="41"/>
      <c r="AU65" s="41"/>
      <c r="AV65" s="41"/>
      <c r="AW65" s="41"/>
      <c r="AX65" s="41"/>
      <c r="AY65" s="399"/>
      <c r="AZ65" s="41"/>
      <c r="BA65" s="41"/>
      <c r="BB65" s="41"/>
      <c r="BC65" s="41"/>
      <c r="BD65" s="41"/>
      <c r="BE65" s="41"/>
      <c r="BF65" s="399"/>
      <c r="BG65" s="41"/>
      <c r="BH65" s="41"/>
      <c r="BI65" s="41"/>
      <c r="BJ65" s="41"/>
      <c r="BK65" s="41"/>
      <c r="BL65" s="41"/>
      <c r="BM65" s="399"/>
      <c r="BN65" s="41"/>
      <c r="BO65" s="41"/>
      <c r="BP65" s="41"/>
      <c r="BQ65" s="41"/>
      <c r="BR65" s="321" t="s">
        <v>3661</v>
      </c>
      <c r="BS65" s="321" t="s">
        <v>3662</v>
      </c>
      <c r="BT65" s="8" t="s">
        <v>5668</v>
      </c>
      <c r="BU65" s="11"/>
      <c r="BV65" s="8" t="s">
        <v>5669</v>
      </c>
      <c r="BW65" s="11"/>
      <c r="BX65" s="8" t="s">
        <v>2912</v>
      </c>
      <c r="BY65" s="11"/>
      <c r="BZ65" s="41"/>
      <c r="CA65" s="41"/>
      <c r="CB65" s="41"/>
      <c r="CC65" s="41"/>
      <c r="CD65" s="41"/>
      <c r="CE65" s="41"/>
      <c r="CF65" s="41"/>
      <c r="CG65" s="41"/>
      <c r="CH65" s="41"/>
      <c r="CI65" s="41"/>
      <c r="CJ65" s="207" t="s">
        <v>3370</v>
      </c>
      <c r="CK65" s="207" t="s">
        <v>5405</v>
      </c>
      <c r="CL65" s="207" t="s">
        <v>5415</v>
      </c>
      <c r="CM65" s="466" t="s">
        <v>5670</v>
      </c>
      <c r="CN65" s="465" t="s">
        <v>4208</v>
      </c>
      <c r="CO65" s="465" t="s">
        <v>4208</v>
      </c>
    </row>
    <row r="66" spans="1:97" ht="36.6">
      <c r="A66" s="508">
        <v>28</v>
      </c>
      <c r="B66" s="292" t="s">
        <v>5630</v>
      </c>
      <c r="C66" s="292" t="s">
        <v>5671</v>
      </c>
      <c r="D66" s="322" t="s">
        <v>5672</v>
      </c>
      <c r="E66" s="10" t="s">
        <v>6</v>
      </c>
      <c r="F66" s="10">
        <v>2022</v>
      </c>
      <c r="G66" s="10">
        <v>2022</v>
      </c>
      <c r="H66" s="10"/>
      <c r="I66" s="8" t="s">
        <v>5401</v>
      </c>
      <c r="J66" s="748"/>
      <c r="K66" s="723">
        <v>6330000</v>
      </c>
      <c r="L66" s="8" t="s">
        <v>3687</v>
      </c>
      <c r="M66" s="10">
        <v>7</v>
      </c>
      <c r="N66" s="8" t="s">
        <v>5402</v>
      </c>
      <c r="O66" s="11" t="s">
        <v>9</v>
      </c>
      <c r="P66" s="10" t="s">
        <v>3686</v>
      </c>
      <c r="Q66" s="22" t="s">
        <v>5377</v>
      </c>
      <c r="R66" s="10">
        <v>6806662</v>
      </c>
      <c r="S66" s="9" t="s">
        <v>59</v>
      </c>
      <c r="T66" s="323" t="s">
        <v>2185</v>
      </c>
      <c r="U66" s="196">
        <f>K66/3</f>
        <v>2110000</v>
      </c>
      <c r="V66" s="8" t="s">
        <v>311</v>
      </c>
      <c r="W66" s="8" t="s">
        <v>3756</v>
      </c>
      <c r="X66" s="8" t="s">
        <v>3687</v>
      </c>
      <c r="Y66" s="10"/>
      <c r="Z66" s="10"/>
      <c r="AA66" s="10">
        <v>6680680</v>
      </c>
      <c r="AB66" s="12" t="s">
        <v>1247</v>
      </c>
      <c r="AC66" s="8" t="s">
        <v>16</v>
      </c>
      <c r="AD66" s="108">
        <f t="shared" si="7"/>
        <v>2110000</v>
      </c>
      <c r="AE66" s="8" t="s">
        <v>179</v>
      </c>
      <c r="AF66" s="8" t="s">
        <v>3756</v>
      </c>
      <c r="AG66" s="8" t="s">
        <v>3687</v>
      </c>
      <c r="AH66" s="10">
        <v>6756318</v>
      </c>
      <c r="AI66" s="12" t="s">
        <v>1238</v>
      </c>
      <c r="AJ66" s="8" t="s">
        <v>82</v>
      </c>
      <c r="AK66" s="108">
        <f t="shared" si="9"/>
        <v>2110000</v>
      </c>
      <c r="AL66" s="8" t="s">
        <v>311</v>
      </c>
      <c r="AM66" s="8" t="s">
        <v>3756</v>
      </c>
      <c r="AN66" s="8" t="s">
        <v>3687</v>
      </c>
      <c r="AO66" s="41"/>
      <c r="AP66" s="41"/>
      <c r="AQ66" s="41"/>
      <c r="AR66" s="399"/>
      <c r="AS66" s="41"/>
      <c r="AT66" s="41"/>
      <c r="AU66" s="41"/>
      <c r="AV66" s="41"/>
      <c r="AW66" s="41"/>
      <c r="AX66" s="41"/>
      <c r="AY66" s="399"/>
      <c r="AZ66" s="41"/>
      <c r="BA66" s="41"/>
      <c r="BB66" s="41"/>
      <c r="BC66" s="41"/>
      <c r="BD66" s="41"/>
      <c r="BE66" s="41"/>
      <c r="BF66" s="399"/>
      <c r="BG66" s="41"/>
      <c r="BH66" s="41"/>
      <c r="BI66" s="41"/>
      <c r="BJ66" s="41"/>
      <c r="BK66" s="41"/>
      <c r="BL66" s="41"/>
      <c r="BM66" s="399"/>
      <c r="BN66" s="41"/>
      <c r="BO66" s="41"/>
      <c r="BP66" s="41"/>
      <c r="BQ66" s="41"/>
      <c r="BR66" s="321" t="s">
        <v>3661</v>
      </c>
      <c r="BS66" s="321" t="s">
        <v>3662</v>
      </c>
      <c r="BT66" s="8" t="s">
        <v>5673</v>
      </c>
      <c r="BU66" s="11"/>
      <c r="BV66" s="8" t="s">
        <v>5674</v>
      </c>
      <c r="BW66" s="11"/>
      <c r="BX66" s="8" t="s">
        <v>5675</v>
      </c>
      <c r="BY66" s="11"/>
      <c r="BZ66" s="41"/>
      <c r="CA66" s="41"/>
      <c r="CB66" s="41"/>
      <c r="CC66" s="41"/>
      <c r="CD66" s="41"/>
      <c r="CE66" s="41"/>
      <c r="CF66" s="41"/>
      <c r="CG66" s="41"/>
      <c r="CH66" s="41"/>
      <c r="CI66" s="41"/>
      <c r="CJ66" s="207" t="s">
        <v>3370</v>
      </c>
      <c r="CK66" s="465" t="s">
        <v>5422</v>
      </c>
      <c r="CL66" s="207" t="s">
        <v>5415</v>
      </c>
      <c r="CM66" s="207" t="s">
        <v>5676</v>
      </c>
      <c r="CN66" s="465" t="s">
        <v>4208</v>
      </c>
      <c r="CO66" s="465" t="s">
        <v>4208</v>
      </c>
      <c r="CP66" s="338"/>
      <c r="CQ66" s="338"/>
      <c r="CR66" s="338"/>
      <c r="CS66" s="338"/>
    </row>
    <row r="67" spans="1:97" ht="24">
      <c r="A67" s="339">
        <v>29</v>
      </c>
      <c r="B67" s="298" t="s">
        <v>1230</v>
      </c>
      <c r="C67" s="298" t="s">
        <v>1230</v>
      </c>
      <c r="D67" s="788" t="s">
        <v>5677</v>
      </c>
      <c r="E67" s="339" t="s">
        <v>5678</v>
      </c>
      <c r="F67" s="339">
        <v>2022</v>
      </c>
      <c r="G67" s="339">
        <v>2022</v>
      </c>
      <c r="H67" s="339"/>
      <c r="I67" s="298" t="s">
        <v>5401</v>
      </c>
      <c r="J67" s="749"/>
      <c r="K67" s="724">
        <v>100000000</v>
      </c>
      <c r="L67" s="298" t="s">
        <v>3687</v>
      </c>
      <c r="M67" s="10">
        <v>7</v>
      </c>
      <c r="N67" s="305"/>
      <c r="O67" s="309" t="s">
        <v>3423</v>
      </c>
      <c r="P67" s="339" t="s">
        <v>3686</v>
      </c>
      <c r="Q67" s="298" t="s">
        <v>5386</v>
      </c>
      <c r="R67" s="339">
        <v>6680685</v>
      </c>
      <c r="S67" s="305" t="s">
        <v>28</v>
      </c>
      <c r="T67" s="341" t="s">
        <v>1232</v>
      </c>
      <c r="U67" s="342">
        <f>K67/3</f>
        <v>33333333.333333332</v>
      </c>
      <c r="V67" s="298" t="s">
        <v>176</v>
      </c>
      <c r="W67" s="298" t="s">
        <v>3751</v>
      </c>
      <c r="X67" s="298" t="s">
        <v>3687</v>
      </c>
      <c r="Y67" s="339"/>
      <c r="Z67" s="339"/>
      <c r="AA67" s="298">
        <v>6859016</v>
      </c>
      <c r="AB67" s="306" t="s">
        <v>2785</v>
      </c>
      <c r="AC67" s="298" t="s">
        <v>3533</v>
      </c>
      <c r="AD67" s="317">
        <f t="shared" si="7"/>
        <v>33333333.333333332</v>
      </c>
      <c r="AE67" s="298" t="s">
        <v>176</v>
      </c>
      <c r="AF67" s="298" t="s">
        <v>3751</v>
      </c>
      <c r="AG67" s="298" t="s">
        <v>3687</v>
      </c>
      <c r="AH67" s="339">
        <v>6795859</v>
      </c>
      <c r="AI67" s="341" t="s">
        <v>1960</v>
      </c>
      <c r="AJ67" s="298" t="s">
        <v>63</v>
      </c>
      <c r="AK67" s="317">
        <f t="shared" si="9"/>
        <v>33333333.333333332</v>
      </c>
      <c r="AL67" s="298" t="s">
        <v>197</v>
      </c>
      <c r="AM67" s="298" t="s">
        <v>3751</v>
      </c>
      <c r="AN67" s="298" t="s">
        <v>3687</v>
      </c>
      <c r="AO67" s="343"/>
      <c r="AP67" s="343"/>
      <c r="AQ67" s="343"/>
      <c r="AR67" s="343"/>
      <c r="AS67" s="343"/>
      <c r="AT67" s="343"/>
      <c r="AU67" s="343"/>
      <c r="AV67" s="343"/>
      <c r="AW67" s="343"/>
      <c r="AX67" s="343"/>
      <c r="AY67" s="343"/>
      <c r="AZ67" s="343"/>
      <c r="BA67" s="343"/>
      <c r="BB67" s="343"/>
      <c r="BC67" s="343"/>
      <c r="BD67" s="343"/>
      <c r="BE67" s="343"/>
      <c r="BF67" s="399"/>
      <c r="BG67" s="343"/>
      <c r="BH67" s="343"/>
      <c r="BI67" s="343"/>
      <c r="BJ67" s="343"/>
      <c r="BK67" s="343"/>
      <c r="BL67" s="343"/>
      <c r="BM67" s="343"/>
      <c r="BN67" s="343"/>
      <c r="BO67" s="343"/>
      <c r="BP67" s="343"/>
      <c r="BQ67" s="343"/>
      <c r="BR67" s="339" t="s">
        <v>3661</v>
      </c>
      <c r="BS67" s="339" t="s">
        <v>3662</v>
      </c>
      <c r="BT67" s="298" t="s">
        <v>4362</v>
      </c>
      <c r="BU67" s="309" t="s">
        <v>176</v>
      </c>
      <c r="BV67" s="298" t="s">
        <v>3422</v>
      </c>
      <c r="BW67" s="309" t="s">
        <v>176</v>
      </c>
      <c r="BX67" s="298" t="s">
        <v>3420</v>
      </c>
      <c r="BY67" s="309" t="s">
        <v>176</v>
      </c>
      <c r="BZ67" s="298" t="s">
        <v>775</v>
      </c>
      <c r="CA67" s="309" t="s">
        <v>176</v>
      </c>
      <c r="CB67" s="298" t="s">
        <v>5679</v>
      </c>
      <c r="CC67" s="309" t="s">
        <v>176</v>
      </c>
      <c r="CD67" s="298" t="s">
        <v>4403</v>
      </c>
      <c r="CE67" s="309" t="s">
        <v>176</v>
      </c>
      <c r="CF67" s="298" t="s">
        <v>4404</v>
      </c>
      <c r="CG67" s="309" t="s">
        <v>176</v>
      </c>
      <c r="CH67" s="298" t="s">
        <v>2842</v>
      </c>
      <c r="CI67" s="309" t="s">
        <v>197</v>
      </c>
      <c r="CJ67" s="339"/>
      <c r="CK67" s="309"/>
      <c r="CL67" s="298"/>
      <c r="CM67" s="309"/>
      <c r="CN67" s="298"/>
      <c r="CO67" s="343"/>
    </row>
    <row r="68" spans="1:97" ht="36">
      <c r="A68" s="10">
        <v>30</v>
      </c>
      <c r="B68" s="8" t="s">
        <v>1230</v>
      </c>
      <c r="C68" s="8" t="s">
        <v>1230</v>
      </c>
      <c r="D68" s="11" t="s">
        <v>5680</v>
      </c>
      <c r="E68" s="8" t="s">
        <v>5556</v>
      </c>
      <c r="F68" s="10">
        <v>2022</v>
      </c>
      <c r="G68" s="10">
        <v>2022</v>
      </c>
      <c r="H68" s="10"/>
      <c r="I68" s="8"/>
      <c r="J68" s="748"/>
      <c r="K68" s="723">
        <v>50000000</v>
      </c>
      <c r="L68" s="8" t="s">
        <v>3687</v>
      </c>
      <c r="M68" s="10">
        <v>7</v>
      </c>
      <c r="N68" s="9"/>
      <c r="O68" s="21" t="s">
        <v>3423</v>
      </c>
      <c r="P68" s="10" t="s">
        <v>3686</v>
      </c>
      <c r="Q68" s="298" t="s">
        <v>5386</v>
      </c>
      <c r="R68" s="10">
        <v>6680634</v>
      </c>
      <c r="S68" s="9" t="s">
        <v>55</v>
      </c>
      <c r="T68" s="323" t="s">
        <v>1277</v>
      </c>
      <c r="U68" s="196">
        <f>K68/2</f>
        <v>25000000</v>
      </c>
      <c r="V68" s="8" t="s">
        <v>217</v>
      </c>
      <c r="W68" s="8" t="s">
        <v>3756</v>
      </c>
      <c r="X68" s="8" t="s">
        <v>3687</v>
      </c>
      <c r="Y68" s="10"/>
      <c r="Z68" s="10"/>
      <c r="AA68" s="371">
        <v>6744406</v>
      </c>
      <c r="AB68" s="373" t="s">
        <v>1273</v>
      </c>
      <c r="AC68" s="8" t="s">
        <v>54</v>
      </c>
      <c r="AD68" s="108">
        <f t="shared" si="7"/>
        <v>25000000</v>
      </c>
      <c r="AE68" s="8" t="s">
        <v>217</v>
      </c>
      <c r="AF68" s="8" t="s">
        <v>3756</v>
      </c>
      <c r="AG68" s="8" t="s">
        <v>3687</v>
      </c>
      <c r="AH68" s="101"/>
      <c r="AI68" s="101"/>
      <c r="AJ68" s="101" t="s">
        <v>5681</v>
      </c>
      <c r="AK68" s="108"/>
      <c r="AL68" s="101"/>
      <c r="AM68" s="101"/>
      <c r="AN68" s="40"/>
      <c r="AO68" s="41"/>
      <c r="AP68" s="41"/>
      <c r="AQ68" s="41"/>
      <c r="AR68" s="399"/>
      <c r="AS68" s="41"/>
      <c r="AT68" s="41"/>
      <c r="AU68" s="41"/>
      <c r="AV68" s="41"/>
      <c r="AW68" s="41"/>
      <c r="AX68" s="41"/>
      <c r="AY68" s="399"/>
      <c r="AZ68" s="41"/>
      <c r="BA68" s="41"/>
      <c r="BB68" s="41"/>
      <c r="BC68" s="41"/>
      <c r="BD68" s="41"/>
      <c r="BE68" s="41"/>
      <c r="BF68" s="399"/>
      <c r="BG68" s="41"/>
      <c r="BH68" s="41"/>
      <c r="BI68" s="41"/>
      <c r="BJ68" s="41"/>
      <c r="BK68" s="41"/>
      <c r="BL68" s="41"/>
      <c r="BM68" s="399"/>
      <c r="BN68" s="41"/>
      <c r="BO68" s="41"/>
      <c r="BP68" s="41"/>
      <c r="BQ68" s="41"/>
      <c r="BR68" s="321" t="s">
        <v>3661</v>
      </c>
      <c r="BS68" s="324" t="s">
        <v>3662</v>
      </c>
      <c r="BT68" s="8" t="s">
        <v>2604</v>
      </c>
      <c r="BU68" s="11"/>
      <c r="BV68" s="8" t="s">
        <v>1671</v>
      </c>
      <c r="BW68" s="11"/>
      <c r="BX68" s="8"/>
      <c r="BY68" s="11"/>
      <c r="BZ68" s="41"/>
      <c r="CA68" s="41"/>
      <c r="CB68" s="41"/>
      <c r="CC68" s="41"/>
      <c r="CD68" s="41"/>
      <c r="CE68" s="41"/>
      <c r="CF68" s="41"/>
      <c r="CG68" s="41"/>
      <c r="CH68" s="41"/>
      <c r="CI68" s="41"/>
      <c r="CJ68" s="41"/>
      <c r="CK68" s="41"/>
      <c r="CL68" s="41"/>
      <c r="CM68" s="41"/>
      <c r="CN68" s="41"/>
      <c r="CO68" s="41"/>
    </row>
    <row r="69" spans="1:97" ht="36">
      <c r="A69" s="10">
        <v>31</v>
      </c>
      <c r="B69" s="101" t="s">
        <v>1230</v>
      </c>
      <c r="C69" s="8" t="s">
        <v>1230</v>
      </c>
      <c r="D69" s="350" t="s">
        <v>5682</v>
      </c>
      <c r="E69" s="8" t="s">
        <v>5491</v>
      </c>
      <c r="F69" s="10">
        <v>2022</v>
      </c>
      <c r="G69" s="10">
        <v>2022</v>
      </c>
      <c r="H69" s="10"/>
      <c r="I69" s="8" t="s">
        <v>5410</v>
      </c>
      <c r="J69" s="748"/>
      <c r="K69" s="723">
        <v>46175000</v>
      </c>
      <c r="L69" s="8" t="s">
        <v>3687</v>
      </c>
      <c r="M69" s="10">
        <v>7</v>
      </c>
      <c r="N69" s="9"/>
      <c r="O69" s="21" t="s">
        <v>3423</v>
      </c>
      <c r="P69" s="10" t="s">
        <v>3686</v>
      </c>
      <c r="Q69" s="259" t="s">
        <v>5395</v>
      </c>
      <c r="R69" s="10">
        <v>6680708</v>
      </c>
      <c r="S69" s="9" t="s">
        <v>85</v>
      </c>
      <c r="T69" s="323" t="s">
        <v>2724</v>
      </c>
      <c r="U69" s="196">
        <f>K69/3</f>
        <v>15391666.666666666</v>
      </c>
      <c r="V69" s="8" t="s">
        <v>176</v>
      </c>
      <c r="W69" s="8" t="s">
        <v>3751</v>
      </c>
      <c r="X69" s="8" t="s">
        <v>3687</v>
      </c>
      <c r="Y69" s="10"/>
      <c r="Z69" s="10"/>
      <c r="AA69" s="10">
        <v>6665306</v>
      </c>
      <c r="AB69" s="323" t="s">
        <v>2015</v>
      </c>
      <c r="AC69" s="8" t="s">
        <v>35</v>
      </c>
      <c r="AD69" s="108">
        <f t="shared" si="7"/>
        <v>15391666.666666666</v>
      </c>
      <c r="AE69" s="8" t="s">
        <v>217</v>
      </c>
      <c r="AF69" s="8" t="s">
        <v>3756</v>
      </c>
      <c r="AG69" s="8" t="s">
        <v>3687</v>
      </c>
      <c r="AH69" s="178">
        <v>6680683</v>
      </c>
      <c r="AI69" s="212" t="s">
        <v>2742</v>
      </c>
      <c r="AJ69" s="8" t="s">
        <v>17</v>
      </c>
      <c r="AK69" s="108">
        <f>U69</f>
        <v>15391666.666666666</v>
      </c>
      <c r="AL69" s="8" t="s">
        <v>169</v>
      </c>
      <c r="AM69" s="8" t="s">
        <v>3751</v>
      </c>
      <c r="AN69" s="8" t="s">
        <v>3687</v>
      </c>
      <c r="AO69" s="41"/>
      <c r="AP69" s="41"/>
      <c r="AQ69" s="41"/>
      <c r="AR69" s="399"/>
      <c r="AS69" s="41"/>
      <c r="AT69" s="41"/>
      <c r="AU69" s="41"/>
      <c r="AV69" s="41"/>
      <c r="AW69" s="41"/>
      <c r="AX69" s="41"/>
      <c r="AY69" s="399"/>
      <c r="AZ69" s="41"/>
      <c r="BA69" s="41"/>
      <c r="BB69" s="41"/>
      <c r="BC69" s="41"/>
      <c r="BD69" s="41"/>
      <c r="BE69" s="41"/>
      <c r="BF69" s="399"/>
      <c r="BG69" s="41"/>
      <c r="BH69" s="41"/>
      <c r="BI69" s="41"/>
      <c r="BJ69" s="41"/>
      <c r="BK69" s="41"/>
      <c r="BL69" s="41"/>
      <c r="BM69" s="399"/>
      <c r="BN69" s="41"/>
      <c r="BO69" s="41"/>
      <c r="BP69" s="41"/>
      <c r="BQ69" s="41"/>
      <c r="BR69" s="324" t="s">
        <v>3661</v>
      </c>
      <c r="BS69" s="324" t="s">
        <v>3662</v>
      </c>
      <c r="BT69" s="8"/>
      <c r="BU69" s="11"/>
      <c r="BV69" s="8"/>
      <c r="BW69" s="11"/>
      <c r="BX69" s="8"/>
      <c r="BY69" s="11"/>
      <c r="BZ69" s="41"/>
      <c r="CA69" s="41"/>
      <c r="CB69" s="41"/>
      <c r="CC69" s="41"/>
      <c r="CD69" s="41"/>
      <c r="CE69" s="41"/>
      <c r="CF69" s="41"/>
      <c r="CG69" s="41"/>
      <c r="CH69" s="41"/>
      <c r="CI69" s="41"/>
      <c r="CJ69" s="41"/>
      <c r="CK69" s="41"/>
      <c r="CL69" s="41"/>
      <c r="CM69" s="41"/>
      <c r="CN69" s="41"/>
      <c r="CO69" s="41"/>
    </row>
    <row r="70" spans="1:97" ht="36">
      <c r="A70" s="508">
        <v>32</v>
      </c>
      <c r="B70" s="520" t="s">
        <v>5683</v>
      </c>
      <c r="C70" s="292" t="s">
        <v>5684</v>
      </c>
      <c r="D70" s="11" t="s">
        <v>5685</v>
      </c>
      <c r="E70" s="8" t="s">
        <v>5491</v>
      </c>
      <c r="F70" s="10">
        <v>2022</v>
      </c>
      <c r="G70" s="10">
        <v>2022</v>
      </c>
      <c r="H70" s="10"/>
      <c r="I70" s="8" t="s">
        <v>5686</v>
      </c>
      <c r="J70" s="748"/>
      <c r="K70" s="723">
        <v>46500000</v>
      </c>
      <c r="L70" s="8" t="s">
        <v>3687</v>
      </c>
      <c r="M70" s="10">
        <v>7</v>
      </c>
      <c r="N70" s="9"/>
      <c r="O70" s="21" t="s">
        <v>3423</v>
      </c>
      <c r="P70" s="10" t="s">
        <v>3686</v>
      </c>
      <c r="Q70" s="259" t="s">
        <v>5395</v>
      </c>
      <c r="R70" s="10">
        <v>6682174</v>
      </c>
      <c r="S70" s="9" t="s">
        <v>27</v>
      </c>
      <c r="T70" s="323" t="s">
        <v>2573</v>
      </c>
      <c r="U70" s="196">
        <f>K70/3</f>
        <v>15500000</v>
      </c>
      <c r="V70" s="8" t="s">
        <v>179</v>
      </c>
      <c r="W70" s="8" t="s">
        <v>3756</v>
      </c>
      <c r="X70" s="8" t="s">
        <v>3687</v>
      </c>
      <c r="Y70" s="10"/>
      <c r="Z70" s="10"/>
      <c r="AA70" s="10">
        <v>6681051</v>
      </c>
      <c r="AB70" s="12" t="s">
        <v>1945</v>
      </c>
      <c r="AC70" s="8" t="s">
        <v>13</v>
      </c>
      <c r="AD70" s="108">
        <f t="shared" si="7"/>
        <v>15500000</v>
      </c>
      <c r="AE70" s="8" t="s">
        <v>197</v>
      </c>
      <c r="AF70" s="8" t="s">
        <v>3751</v>
      </c>
      <c r="AG70" s="8" t="s">
        <v>3687</v>
      </c>
      <c r="AH70" s="41">
        <v>6663582</v>
      </c>
      <c r="AI70" s="325" t="s">
        <v>1956</v>
      </c>
      <c r="AJ70" s="8" t="s">
        <v>94</v>
      </c>
      <c r="AK70" s="108">
        <f>U70</f>
        <v>15500000</v>
      </c>
      <c r="AL70" s="8" t="s">
        <v>169</v>
      </c>
      <c r="AM70" s="8" t="s">
        <v>3751</v>
      </c>
      <c r="AN70" s="8" t="s">
        <v>3687</v>
      </c>
      <c r="AO70" s="41"/>
      <c r="AP70" s="41"/>
      <c r="AQ70" s="41"/>
      <c r="AR70" s="399"/>
      <c r="AS70" s="41"/>
      <c r="AT70" s="41"/>
      <c r="AU70" s="41"/>
      <c r="AV70" s="41"/>
      <c r="AW70" s="41"/>
      <c r="AX70" s="41"/>
      <c r="AY70" s="399"/>
      <c r="AZ70" s="41"/>
      <c r="BA70" s="41"/>
      <c r="BB70" s="41"/>
      <c r="BC70" s="41"/>
      <c r="BD70" s="41"/>
      <c r="BE70" s="41"/>
      <c r="BF70" s="399"/>
      <c r="BG70" s="41"/>
      <c r="BH70" s="41"/>
      <c r="BI70" s="41"/>
      <c r="BJ70" s="41"/>
      <c r="BK70" s="41"/>
      <c r="BL70" s="41"/>
      <c r="BM70" s="399"/>
      <c r="BN70" s="41"/>
      <c r="BO70" s="41"/>
      <c r="BP70" s="41"/>
      <c r="BQ70" s="41"/>
      <c r="BR70" s="448" t="s">
        <v>3661</v>
      </c>
      <c r="BS70" s="448" t="s">
        <v>3662</v>
      </c>
      <c r="BT70" s="8"/>
      <c r="BU70" s="11"/>
      <c r="BV70" s="8"/>
      <c r="BW70" s="11"/>
      <c r="BX70" s="8"/>
      <c r="BY70" s="11"/>
      <c r="BZ70" s="41"/>
      <c r="CA70" s="41"/>
      <c r="CB70" s="41"/>
      <c r="CC70" s="41"/>
      <c r="CD70" s="41"/>
      <c r="CE70" s="41"/>
      <c r="CF70" s="41"/>
      <c r="CG70" s="41"/>
      <c r="CH70" s="41"/>
      <c r="CI70" s="41"/>
      <c r="CJ70" s="41"/>
      <c r="CK70" s="41"/>
      <c r="CL70" s="41"/>
      <c r="CM70" s="41"/>
      <c r="CN70" s="41"/>
      <c r="CO70" s="41"/>
    </row>
    <row r="71" spans="1:97" ht="36">
      <c r="A71" s="10">
        <v>33</v>
      </c>
      <c r="B71" s="101" t="s">
        <v>1230</v>
      </c>
      <c r="C71" s="8" t="s">
        <v>1230</v>
      </c>
      <c r="D71" s="350" t="s">
        <v>5687</v>
      </c>
      <c r="E71" s="8" t="s">
        <v>5491</v>
      </c>
      <c r="F71" s="10">
        <v>2022</v>
      </c>
      <c r="G71" s="10">
        <v>2022</v>
      </c>
      <c r="H71" s="10"/>
      <c r="I71" s="8" t="s">
        <v>5233</v>
      </c>
      <c r="J71" s="748"/>
      <c r="K71" s="723">
        <v>43200000</v>
      </c>
      <c r="L71" s="8" t="s">
        <v>3687</v>
      </c>
      <c r="M71" s="10">
        <v>7</v>
      </c>
      <c r="N71" s="9"/>
      <c r="O71" s="21" t="s">
        <v>3423</v>
      </c>
      <c r="P71" s="10" t="s">
        <v>3686</v>
      </c>
      <c r="Q71" s="259" t="s">
        <v>5395</v>
      </c>
      <c r="R71" s="10">
        <v>6680651</v>
      </c>
      <c r="S71" s="9" t="s">
        <v>19</v>
      </c>
      <c r="T71" s="323" t="s">
        <v>1304</v>
      </c>
      <c r="U71" s="196">
        <f>K71/3</f>
        <v>14400000</v>
      </c>
      <c r="V71" s="8" t="s">
        <v>176</v>
      </c>
      <c r="W71" s="8" t="s">
        <v>3751</v>
      </c>
      <c r="X71" s="8" t="s">
        <v>3687</v>
      </c>
      <c r="Y71" s="10"/>
      <c r="Z71" s="10"/>
      <c r="AA71" s="8">
        <v>259781</v>
      </c>
      <c r="AB71" s="13" t="s">
        <v>1270</v>
      </c>
      <c r="AC71" s="8" t="s">
        <v>33</v>
      </c>
      <c r="AD71" s="108">
        <f t="shared" si="7"/>
        <v>14400000</v>
      </c>
      <c r="AE71" s="8" t="s">
        <v>207</v>
      </c>
      <c r="AF71" s="8" t="s">
        <v>3756</v>
      </c>
      <c r="AG71" s="8" t="s">
        <v>3687</v>
      </c>
      <c r="AH71" s="10">
        <v>6680643</v>
      </c>
      <c r="AI71" s="12" t="s">
        <v>1305</v>
      </c>
      <c r="AJ71" s="8" t="s">
        <v>15</v>
      </c>
      <c r="AK71" s="108">
        <f>U71</f>
        <v>14400000</v>
      </c>
      <c r="AL71" s="8" t="s">
        <v>269</v>
      </c>
      <c r="AM71" s="8" t="s">
        <v>3751</v>
      </c>
      <c r="AN71" s="8" t="s">
        <v>3687</v>
      </c>
      <c r="AO71" s="41"/>
      <c r="AP71" s="41"/>
      <c r="AQ71" s="41"/>
      <c r="AR71" s="399"/>
      <c r="AS71" s="41"/>
      <c r="AT71" s="41"/>
      <c r="AU71" s="41"/>
      <c r="AV71" s="41"/>
      <c r="AW71" s="41"/>
      <c r="AX71" s="41"/>
      <c r="AY71" s="399"/>
      <c r="AZ71" s="41"/>
      <c r="BA71" s="41"/>
      <c r="BB71" s="41"/>
      <c r="BC71" s="41"/>
      <c r="BD71" s="41"/>
      <c r="BE71" s="41"/>
      <c r="BF71" s="399"/>
      <c r="BG71" s="41"/>
      <c r="BH71" s="41"/>
      <c r="BI71" s="41"/>
      <c r="BJ71" s="41"/>
      <c r="BK71" s="41"/>
      <c r="BL71" s="41"/>
      <c r="BM71" s="399"/>
      <c r="BN71" s="41"/>
      <c r="BO71" s="41"/>
      <c r="BP71" s="41"/>
      <c r="BQ71" s="41"/>
      <c r="BR71" s="324" t="s">
        <v>3661</v>
      </c>
      <c r="BS71" s="324" t="s">
        <v>3662</v>
      </c>
      <c r="BT71" s="8"/>
      <c r="BU71" s="11"/>
      <c r="BV71" s="8"/>
      <c r="BW71" s="11"/>
      <c r="BX71" s="8"/>
      <c r="BY71" s="11"/>
      <c r="BZ71" s="41"/>
      <c r="CA71" s="41"/>
      <c r="CB71" s="41"/>
      <c r="CC71" s="41"/>
      <c r="CD71" s="41"/>
      <c r="CE71" s="41"/>
      <c r="CF71" s="41"/>
      <c r="CG71" s="41"/>
      <c r="CH71" s="41"/>
      <c r="CI71" s="41"/>
      <c r="CJ71" s="41"/>
      <c r="CK71" s="41"/>
      <c r="CL71" s="41"/>
      <c r="CM71" s="41"/>
      <c r="CN71" s="41"/>
      <c r="CO71" s="41"/>
    </row>
    <row r="72" spans="1:97" ht="36.6">
      <c r="A72" s="508">
        <v>34</v>
      </c>
      <c r="B72" s="549" t="s">
        <v>5688</v>
      </c>
      <c r="C72" s="292" t="s">
        <v>5689</v>
      </c>
      <c r="D72" s="309" t="s">
        <v>5690</v>
      </c>
      <c r="E72" s="8" t="s">
        <v>5691</v>
      </c>
      <c r="F72" s="10">
        <v>2022</v>
      </c>
      <c r="G72" s="10">
        <v>2022</v>
      </c>
      <c r="H72" s="10"/>
      <c r="I72" s="8" t="s">
        <v>5401</v>
      </c>
      <c r="J72" s="748"/>
      <c r="K72" s="723">
        <v>5000000</v>
      </c>
      <c r="L72" s="8" t="s">
        <v>3687</v>
      </c>
      <c r="M72" s="10">
        <v>7</v>
      </c>
      <c r="N72" s="9" t="s">
        <v>5692</v>
      </c>
      <c r="O72" s="11" t="s">
        <v>9</v>
      </c>
      <c r="P72" s="10" t="s">
        <v>3686</v>
      </c>
      <c r="Q72" s="22" t="s">
        <v>5377</v>
      </c>
      <c r="R72" s="10">
        <v>6793410</v>
      </c>
      <c r="S72" s="9" t="s">
        <v>78</v>
      </c>
      <c r="T72" s="323" t="s">
        <v>1235</v>
      </c>
      <c r="U72" s="196">
        <f>K72/3</f>
        <v>1666666.6666666667</v>
      </c>
      <c r="V72" s="8" t="s">
        <v>311</v>
      </c>
      <c r="W72" s="8" t="s">
        <v>3756</v>
      </c>
      <c r="X72" s="8" t="s">
        <v>3687</v>
      </c>
      <c r="Y72" s="10">
        <v>8140</v>
      </c>
      <c r="Z72" s="353" t="s">
        <v>3760</v>
      </c>
      <c r="AA72" s="8">
        <v>6806664</v>
      </c>
      <c r="AB72" s="13" t="s">
        <v>2621</v>
      </c>
      <c r="AC72" s="8" t="s">
        <v>120</v>
      </c>
      <c r="AD72" s="108">
        <f t="shared" si="7"/>
        <v>1666666.6666666667</v>
      </c>
      <c r="AE72" s="8" t="s">
        <v>311</v>
      </c>
      <c r="AF72" s="8" t="s">
        <v>3756</v>
      </c>
      <c r="AG72" s="8" t="s">
        <v>3687</v>
      </c>
      <c r="AH72" s="10">
        <v>6806662</v>
      </c>
      <c r="AI72" s="357">
        <v>714069008</v>
      </c>
      <c r="AJ72" s="8" t="s">
        <v>3537</v>
      </c>
      <c r="AK72" s="108">
        <f>U72</f>
        <v>1666666.6666666667</v>
      </c>
      <c r="AL72" s="8" t="s">
        <v>311</v>
      </c>
      <c r="AM72" s="8" t="s">
        <v>3756</v>
      </c>
      <c r="AN72" s="8" t="s">
        <v>3687</v>
      </c>
      <c r="AO72" s="41"/>
      <c r="AP72" s="41"/>
      <c r="AQ72" s="41"/>
      <c r="AR72" s="399"/>
      <c r="AS72" s="41"/>
      <c r="AT72" s="41"/>
      <c r="AU72" s="41"/>
      <c r="AV72" s="41"/>
      <c r="AW72" s="41"/>
      <c r="AX72" s="41"/>
      <c r="AY72" s="399"/>
      <c r="AZ72" s="41"/>
      <c r="BA72" s="41"/>
      <c r="BB72" s="41"/>
      <c r="BC72" s="41"/>
      <c r="BD72" s="41"/>
      <c r="BE72" s="41"/>
      <c r="BF72" s="399"/>
      <c r="BG72" s="41"/>
      <c r="BH72" s="41"/>
      <c r="BI72" s="41"/>
      <c r="BJ72" s="41"/>
      <c r="BK72" s="41"/>
      <c r="BL72" s="41"/>
      <c r="BM72" s="399"/>
      <c r="BN72" s="41"/>
      <c r="BO72" s="41"/>
      <c r="BP72" s="41"/>
      <c r="BQ72" s="41"/>
      <c r="BR72" s="448" t="s">
        <v>3661</v>
      </c>
      <c r="BS72" s="448" t="s">
        <v>3662</v>
      </c>
      <c r="BT72" s="8"/>
      <c r="BU72" s="11"/>
      <c r="BV72" s="8"/>
      <c r="BW72" s="11"/>
      <c r="BX72" s="8"/>
      <c r="BY72" s="11"/>
      <c r="BZ72" s="41"/>
      <c r="CA72" s="41"/>
      <c r="CB72" s="41"/>
      <c r="CC72" s="41"/>
      <c r="CD72" s="41"/>
      <c r="CE72" s="41"/>
      <c r="CF72" s="41"/>
      <c r="CG72" s="41"/>
      <c r="CH72" s="41"/>
      <c r="CI72" s="41"/>
      <c r="CJ72" s="207" t="s">
        <v>3370</v>
      </c>
      <c r="CK72" s="41"/>
      <c r="CL72" s="41"/>
      <c r="CM72" s="41" t="s">
        <v>5693</v>
      </c>
      <c r="CN72" s="41" t="s">
        <v>5694</v>
      </c>
      <c r="CO72" s="41" t="s">
        <v>5695</v>
      </c>
    </row>
    <row r="73" spans="1:97" ht="36">
      <c r="A73" s="10">
        <v>35</v>
      </c>
      <c r="B73" s="8" t="s">
        <v>5696</v>
      </c>
      <c r="C73" s="8" t="s">
        <v>5697</v>
      </c>
      <c r="D73" s="11" t="s">
        <v>5698</v>
      </c>
      <c r="E73" s="8" t="s">
        <v>5699</v>
      </c>
      <c r="F73" s="10">
        <v>2022</v>
      </c>
      <c r="G73" s="10">
        <v>2022</v>
      </c>
      <c r="H73" s="10">
        <v>6</v>
      </c>
      <c r="I73" s="8" t="s">
        <v>5401</v>
      </c>
      <c r="J73" s="748"/>
      <c r="K73" s="723">
        <v>13201608</v>
      </c>
      <c r="L73" s="8" t="s">
        <v>3687</v>
      </c>
      <c r="M73" s="10">
        <v>7</v>
      </c>
      <c r="N73" s="9"/>
      <c r="O73" s="11" t="s">
        <v>9</v>
      </c>
      <c r="P73" s="10"/>
      <c r="Q73" s="22" t="s">
        <v>5377</v>
      </c>
      <c r="R73" s="10">
        <v>6099359</v>
      </c>
      <c r="S73" s="9" t="s">
        <v>98</v>
      </c>
      <c r="T73" s="323" t="s">
        <v>1265</v>
      </c>
      <c r="U73" s="449">
        <f>K73</f>
        <v>13201608</v>
      </c>
      <c r="V73" s="8" t="s">
        <v>217</v>
      </c>
      <c r="W73" s="8"/>
      <c r="X73" s="8"/>
      <c r="Y73" s="10"/>
      <c r="Z73" s="10"/>
      <c r="AA73" s="8"/>
      <c r="AB73" s="8"/>
      <c r="AC73" s="8"/>
      <c r="AD73" s="450"/>
      <c r="AE73" s="8"/>
      <c r="AF73" s="8"/>
      <c r="AG73" s="8"/>
      <c r="AH73" s="8"/>
      <c r="AI73" s="8"/>
      <c r="AJ73" s="8"/>
      <c r="AK73" s="450"/>
      <c r="AL73" s="8"/>
      <c r="AM73" s="8"/>
      <c r="AN73" s="8"/>
      <c r="AO73" s="41"/>
      <c r="AP73" s="41"/>
      <c r="AQ73" s="41"/>
      <c r="AR73" s="41"/>
      <c r="AS73" s="41"/>
      <c r="AT73" s="41"/>
      <c r="AU73" s="41"/>
      <c r="AV73" s="41"/>
      <c r="AW73" s="41"/>
      <c r="AX73" s="41"/>
      <c r="AY73" s="41"/>
      <c r="AZ73" s="41"/>
      <c r="BA73" s="41"/>
      <c r="BB73" s="41"/>
      <c r="BC73" s="41"/>
      <c r="BD73" s="41"/>
      <c r="BE73" s="41"/>
      <c r="BF73" s="399"/>
      <c r="BG73" s="41"/>
      <c r="BH73" s="41"/>
      <c r="BI73" s="41"/>
      <c r="BJ73" s="41"/>
      <c r="BK73" s="41"/>
      <c r="BL73" s="41"/>
      <c r="BM73" s="41"/>
      <c r="BN73" s="41"/>
      <c r="BO73" s="41"/>
      <c r="BP73" s="41"/>
      <c r="BQ73" s="41"/>
      <c r="BR73" s="324" t="s">
        <v>3661</v>
      </c>
      <c r="BS73" s="324" t="s">
        <v>3662</v>
      </c>
      <c r="BT73" s="8" t="s">
        <v>1331</v>
      </c>
      <c r="BU73" s="11" t="s">
        <v>4301</v>
      </c>
      <c r="BV73" s="8" t="s">
        <v>2452</v>
      </c>
      <c r="BW73" s="11" t="s">
        <v>4301</v>
      </c>
      <c r="BX73" s="8" t="s">
        <v>5700</v>
      </c>
      <c r="BY73" s="11" t="s">
        <v>4301</v>
      </c>
      <c r="BZ73" s="41"/>
      <c r="CA73" s="41"/>
      <c r="CB73" s="41"/>
      <c r="CC73" s="41"/>
      <c r="CD73" s="41"/>
      <c r="CE73" s="41"/>
      <c r="CF73" s="41"/>
      <c r="CG73" s="41"/>
      <c r="CH73" s="41"/>
      <c r="CI73" s="41"/>
      <c r="CJ73" s="41"/>
      <c r="CK73" s="41"/>
      <c r="CL73" s="41"/>
      <c r="CM73" s="41"/>
      <c r="CN73" s="41"/>
      <c r="CO73" s="41"/>
    </row>
    <row r="74" spans="1:97" ht="36">
      <c r="A74" s="10">
        <v>36</v>
      </c>
      <c r="B74" s="8" t="s">
        <v>5696</v>
      </c>
      <c r="C74" s="8" t="s">
        <v>5701</v>
      </c>
      <c r="D74" s="11" t="s">
        <v>5702</v>
      </c>
      <c r="E74" s="8" t="s">
        <v>5699</v>
      </c>
      <c r="F74" s="10">
        <v>2022</v>
      </c>
      <c r="G74" s="10">
        <v>2022</v>
      </c>
      <c r="H74" s="10">
        <v>6</v>
      </c>
      <c r="I74" s="8" t="s">
        <v>5401</v>
      </c>
      <c r="J74" s="748"/>
      <c r="K74" s="723">
        <v>17034333</v>
      </c>
      <c r="L74" s="8" t="s">
        <v>3687</v>
      </c>
      <c r="M74" s="10">
        <v>7</v>
      </c>
      <c r="N74" s="9"/>
      <c r="O74" s="11" t="s">
        <v>9</v>
      </c>
      <c r="P74" s="10"/>
      <c r="Q74" s="22" t="s">
        <v>5377</v>
      </c>
      <c r="R74" s="10">
        <v>6778837</v>
      </c>
      <c r="S74" s="9" t="s">
        <v>136</v>
      </c>
      <c r="T74" s="10">
        <v>711039403</v>
      </c>
      <c r="U74" s="449">
        <f>K74</f>
        <v>17034333</v>
      </c>
      <c r="V74" s="8" t="s">
        <v>256</v>
      </c>
      <c r="W74" s="8"/>
      <c r="X74" s="8"/>
      <c r="Y74" s="10"/>
      <c r="Z74" s="10"/>
      <c r="AA74" s="8"/>
      <c r="AB74" s="8"/>
      <c r="AC74" s="8"/>
      <c r="AD74" s="450"/>
      <c r="AE74" s="8"/>
      <c r="AF74" s="8"/>
      <c r="AG74" s="8"/>
      <c r="AH74" s="8"/>
      <c r="AI74" s="8"/>
      <c r="AJ74" s="8"/>
      <c r="AK74" s="450"/>
      <c r="AL74" s="8"/>
      <c r="AM74" s="8"/>
      <c r="AN74" s="8"/>
      <c r="AO74" s="41"/>
      <c r="AP74" s="41"/>
      <c r="AQ74" s="41"/>
      <c r="AR74" s="41"/>
      <c r="AS74" s="41"/>
      <c r="AT74" s="41"/>
      <c r="AU74" s="41"/>
      <c r="AV74" s="41"/>
      <c r="AW74" s="41"/>
      <c r="AX74" s="41"/>
      <c r="AY74" s="41"/>
      <c r="AZ74" s="41"/>
      <c r="BA74" s="41"/>
      <c r="BB74" s="41"/>
      <c r="BC74" s="41"/>
      <c r="BD74" s="41"/>
      <c r="BE74" s="41"/>
      <c r="BF74" s="399"/>
      <c r="BG74" s="41"/>
      <c r="BH74" s="41"/>
      <c r="BI74" s="41"/>
      <c r="BJ74" s="41"/>
      <c r="BK74" s="41"/>
      <c r="BL74" s="41"/>
      <c r="BM74" s="41"/>
      <c r="BN74" s="41"/>
      <c r="BO74" s="41"/>
      <c r="BP74" s="41"/>
      <c r="BQ74" s="41"/>
      <c r="BR74" s="324" t="s">
        <v>3661</v>
      </c>
      <c r="BS74" s="324" t="s">
        <v>3662</v>
      </c>
      <c r="BT74" s="8" t="s">
        <v>3424</v>
      </c>
      <c r="BU74" s="11" t="s">
        <v>4331</v>
      </c>
      <c r="BV74" s="8" t="s">
        <v>5703</v>
      </c>
      <c r="BW74" s="11" t="s">
        <v>4331</v>
      </c>
      <c r="BX74" s="8" t="s">
        <v>3505</v>
      </c>
      <c r="BY74" s="11" t="s">
        <v>4331</v>
      </c>
      <c r="BZ74" s="41"/>
      <c r="CA74" s="41"/>
      <c r="CB74" s="41"/>
      <c r="CC74" s="41"/>
      <c r="CD74" s="41"/>
      <c r="CE74" s="41"/>
      <c r="CF74" s="41"/>
      <c r="CG74" s="41"/>
      <c r="CH74" s="41"/>
      <c r="CI74" s="41"/>
      <c r="CJ74" s="41"/>
      <c r="CK74" s="41"/>
      <c r="CL74" s="41"/>
      <c r="CM74" s="41"/>
      <c r="CN74" s="41"/>
      <c r="CO74" s="41"/>
    </row>
    <row r="75" spans="1:97" s="445" customFormat="1" ht="36">
      <c r="A75" s="10">
        <v>37</v>
      </c>
      <c r="B75" s="8" t="s">
        <v>5696</v>
      </c>
      <c r="C75" s="8" t="s">
        <v>5704</v>
      </c>
      <c r="D75" s="11" t="s">
        <v>5705</v>
      </c>
      <c r="E75" s="8" t="s">
        <v>5699</v>
      </c>
      <c r="F75" s="10">
        <v>2022</v>
      </c>
      <c r="G75" s="10">
        <v>2022</v>
      </c>
      <c r="H75" s="10">
        <v>6</v>
      </c>
      <c r="I75" s="8" t="s">
        <v>5410</v>
      </c>
      <c r="J75" s="748"/>
      <c r="K75" s="723">
        <v>15083902</v>
      </c>
      <c r="L75" s="8" t="s">
        <v>3687</v>
      </c>
      <c r="M75" s="10">
        <v>7</v>
      </c>
      <c r="N75" s="9"/>
      <c r="O75" s="11" t="s">
        <v>9</v>
      </c>
      <c r="P75" s="10"/>
      <c r="Q75" s="22" t="s">
        <v>5377</v>
      </c>
      <c r="R75" s="20">
        <v>6680625</v>
      </c>
      <c r="S75" s="30" t="s">
        <v>30</v>
      </c>
      <c r="T75" s="23" t="s">
        <v>2070</v>
      </c>
      <c r="U75" s="449">
        <f>K75</f>
        <v>15083902</v>
      </c>
      <c r="V75" s="8" t="s">
        <v>172</v>
      </c>
      <c r="W75" s="8"/>
      <c r="X75" s="8"/>
      <c r="Y75" s="10"/>
      <c r="Z75" s="10"/>
      <c r="AA75" s="8"/>
      <c r="AB75" s="8"/>
      <c r="AC75" s="8"/>
      <c r="AD75" s="450"/>
      <c r="AE75" s="8"/>
      <c r="AF75" s="8"/>
      <c r="AG75" s="8"/>
      <c r="AH75" s="8"/>
      <c r="AI75" s="8"/>
      <c r="AJ75" s="8"/>
      <c r="AK75" s="450"/>
      <c r="AL75" s="8"/>
      <c r="AM75" s="8"/>
      <c r="AN75" s="8"/>
      <c r="AO75" s="41"/>
      <c r="AP75" s="41"/>
      <c r="AQ75" s="41"/>
      <c r="AR75" s="41"/>
      <c r="AS75" s="41"/>
      <c r="AT75" s="41"/>
      <c r="AU75" s="41"/>
      <c r="AV75" s="41"/>
      <c r="AW75" s="41"/>
      <c r="AX75" s="41"/>
      <c r="AY75" s="41"/>
      <c r="AZ75" s="41"/>
      <c r="BA75" s="41"/>
      <c r="BB75" s="41"/>
      <c r="BC75" s="41"/>
      <c r="BD75" s="41"/>
      <c r="BE75" s="41"/>
      <c r="BF75" s="399"/>
      <c r="BG75" s="41"/>
      <c r="BH75" s="41"/>
      <c r="BI75" s="41"/>
      <c r="BJ75" s="41"/>
      <c r="BK75" s="41"/>
      <c r="BL75" s="41"/>
      <c r="BM75" s="41"/>
      <c r="BN75" s="41"/>
      <c r="BO75" s="41"/>
      <c r="BP75" s="41"/>
      <c r="BQ75" s="41"/>
      <c r="BR75" s="324" t="s">
        <v>3661</v>
      </c>
      <c r="BS75" s="324" t="s">
        <v>3662</v>
      </c>
      <c r="BT75" s="8" t="s">
        <v>5706</v>
      </c>
      <c r="BU75" s="11" t="s">
        <v>4680</v>
      </c>
      <c r="BV75" s="8" t="s">
        <v>5707</v>
      </c>
      <c r="BW75" s="11" t="s">
        <v>4680</v>
      </c>
      <c r="BX75" s="8" t="s">
        <v>5708</v>
      </c>
      <c r="BY75" s="11" t="s">
        <v>4680</v>
      </c>
      <c r="BZ75" s="41"/>
      <c r="CA75" s="41"/>
      <c r="CB75" s="41"/>
      <c r="CC75" s="41"/>
      <c r="CD75" s="41"/>
      <c r="CE75" s="41"/>
      <c r="CF75" s="41"/>
      <c r="CG75" s="41"/>
      <c r="CH75" s="41"/>
      <c r="CI75" s="41"/>
      <c r="CJ75" s="41"/>
      <c r="CK75" s="41"/>
      <c r="CL75" s="41"/>
      <c r="CM75" s="41"/>
      <c r="CN75" s="41"/>
      <c r="CO75" s="41"/>
    </row>
    <row r="76" spans="1:97" s="526" customFormat="1">
      <c r="A76" s="521"/>
      <c r="B76" s="1179"/>
      <c r="C76" s="1179"/>
      <c r="D76" s="1179"/>
      <c r="E76" s="1179"/>
      <c r="F76" s="1179"/>
      <c r="G76" s="1179"/>
      <c r="H76" s="1179"/>
      <c r="I76" s="1179"/>
      <c r="J76" s="1179"/>
      <c r="K76" s="1179"/>
      <c r="L76" s="1179"/>
      <c r="M76" s="1180"/>
      <c r="N76" s="1179"/>
      <c r="O76" s="1179"/>
      <c r="P76" s="1179"/>
      <c r="Q76" s="1303"/>
      <c r="R76" s="1179"/>
      <c r="S76" s="1179"/>
      <c r="T76" s="1179"/>
      <c r="U76" s="1179"/>
      <c r="V76" s="1179"/>
      <c r="W76" s="1179"/>
      <c r="X76" s="1179"/>
      <c r="Y76" s="1179"/>
      <c r="Z76" s="1179"/>
      <c r="AA76" s="1179"/>
      <c r="AB76" s="1179"/>
      <c r="AC76" s="1179"/>
      <c r="AD76" s="1179"/>
      <c r="AE76" s="1179"/>
      <c r="AF76" s="1179"/>
      <c r="AG76" s="1179"/>
      <c r="AH76" s="1179"/>
      <c r="AI76" s="1179"/>
      <c r="AJ76" s="1179"/>
      <c r="AK76" s="1179"/>
      <c r="AL76" s="1179"/>
      <c r="AM76" s="1179"/>
      <c r="AN76" s="1179"/>
      <c r="AO76" s="1179"/>
      <c r="AP76" s="1179"/>
      <c r="AQ76" s="1179"/>
      <c r="AR76" s="1179"/>
      <c r="AS76" s="1179"/>
      <c r="AT76" s="1179"/>
      <c r="AU76" s="1179"/>
      <c r="AV76" s="1179"/>
      <c r="AW76" s="1179"/>
      <c r="AX76" s="1179"/>
      <c r="AY76" s="1179"/>
      <c r="AZ76" s="1179"/>
      <c r="BA76" s="1179"/>
      <c r="BB76" s="1179"/>
      <c r="BC76" s="1179"/>
      <c r="BD76" s="1179"/>
      <c r="BE76" s="1179"/>
      <c r="BF76" s="1179"/>
      <c r="BG76" s="1179"/>
      <c r="BH76" s="1179"/>
      <c r="BI76" s="1179"/>
      <c r="BJ76" s="1179"/>
      <c r="BK76" s="1179"/>
      <c r="BL76" s="1179"/>
      <c r="BM76" s="1179"/>
      <c r="BN76" s="1179"/>
      <c r="BO76" s="1179"/>
      <c r="BP76" s="1179"/>
      <c r="BQ76" s="1179"/>
      <c r="BR76" s="1179"/>
      <c r="BS76" s="1179"/>
      <c r="BT76" s="1179"/>
      <c r="BU76" s="1179"/>
      <c r="BV76" s="1179"/>
      <c r="BW76" s="1179"/>
      <c r="BX76" s="1179"/>
      <c r="BY76" s="1179"/>
      <c r="BZ76" s="1179"/>
      <c r="CA76" s="1179"/>
      <c r="CB76" s="1179"/>
      <c r="CC76" s="1179"/>
      <c r="CD76" s="1179"/>
      <c r="CE76" s="1179"/>
      <c r="CF76" s="1179"/>
      <c r="CG76" s="1179"/>
      <c r="CH76" s="1179"/>
      <c r="CI76" s="1179"/>
      <c r="CJ76" s="1179"/>
      <c r="CK76" s="1179"/>
      <c r="CL76" s="1179"/>
      <c r="CM76" s="1179"/>
      <c r="CN76" s="1179"/>
      <c r="CO76" s="1179"/>
    </row>
    <row r="77" spans="1:97" ht="36">
      <c r="A77" s="10">
        <v>1</v>
      </c>
      <c r="B77" s="292" t="s">
        <v>5709</v>
      </c>
      <c r="C77" s="292" t="s">
        <v>5710</v>
      </c>
      <c r="D77" s="11" t="s">
        <v>5711</v>
      </c>
      <c r="E77" s="10" t="s">
        <v>6</v>
      </c>
      <c r="F77" s="10">
        <v>2023</v>
      </c>
      <c r="G77" s="10">
        <v>2023</v>
      </c>
      <c r="H77" s="10">
        <v>6</v>
      </c>
      <c r="I77" s="8" t="s">
        <v>5712</v>
      </c>
      <c r="J77" s="748"/>
      <c r="K77" s="723">
        <v>6000000</v>
      </c>
      <c r="L77" s="8" t="s">
        <v>3472</v>
      </c>
      <c r="M77" s="10">
        <v>6</v>
      </c>
      <c r="N77" s="9" t="s">
        <v>5713</v>
      </c>
      <c r="O77" s="11" t="s">
        <v>9</v>
      </c>
      <c r="P77" s="10" t="s">
        <v>3686</v>
      </c>
      <c r="Q77" s="22" t="s">
        <v>5377</v>
      </c>
      <c r="R77" s="10">
        <v>6789028</v>
      </c>
      <c r="S77" s="9" t="s">
        <v>344</v>
      </c>
      <c r="T77" s="323" t="s">
        <v>2205</v>
      </c>
      <c r="U77" s="196">
        <f>K77/3</f>
        <v>2000000</v>
      </c>
      <c r="V77" s="8" t="s">
        <v>217</v>
      </c>
      <c r="W77" s="8" t="s">
        <v>3756</v>
      </c>
      <c r="X77" s="8" t="s">
        <v>3687</v>
      </c>
      <c r="Y77" s="10">
        <v>8140</v>
      </c>
      <c r="Z77" s="10">
        <v>72019</v>
      </c>
      <c r="AA77" s="8">
        <v>6835039</v>
      </c>
      <c r="AB77" s="13" t="s">
        <v>2297</v>
      </c>
      <c r="AC77" s="8" t="s">
        <v>44</v>
      </c>
      <c r="AD77" s="108">
        <f t="shared" ref="AD77:AD112" si="10">U77</f>
        <v>2000000</v>
      </c>
      <c r="AE77" s="8" t="s">
        <v>217</v>
      </c>
      <c r="AF77" s="8" t="s">
        <v>3756</v>
      </c>
      <c r="AG77" s="8" t="s">
        <v>3687</v>
      </c>
      <c r="AH77" s="8">
        <v>6843087</v>
      </c>
      <c r="AI77" s="13" t="s">
        <v>2298</v>
      </c>
      <c r="AJ77" s="8" t="s">
        <v>48</v>
      </c>
      <c r="AK77" s="108">
        <f>U77</f>
        <v>2000000</v>
      </c>
      <c r="AL77" s="8" t="s">
        <v>217</v>
      </c>
      <c r="AM77" s="8" t="s">
        <v>3756</v>
      </c>
      <c r="AN77" s="8" t="s">
        <v>3687</v>
      </c>
      <c r="AO77" s="41"/>
      <c r="AP77" s="41"/>
      <c r="AQ77" s="41"/>
      <c r="AR77" s="399"/>
      <c r="AS77" s="41"/>
      <c r="AT77" s="41"/>
      <c r="AU77" s="41"/>
      <c r="AV77" s="41"/>
      <c r="AW77" s="41"/>
      <c r="AX77" s="41"/>
      <c r="AY77" s="399"/>
      <c r="AZ77" s="41"/>
      <c r="BA77" s="41"/>
      <c r="BB77" s="41"/>
      <c r="BC77" s="41"/>
      <c r="BD77" s="41"/>
      <c r="BE77" s="41"/>
      <c r="BF77" s="399"/>
      <c r="BG77" s="41"/>
      <c r="BH77" s="41"/>
      <c r="BI77" s="41"/>
      <c r="BJ77" s="41"/>
      <c r="BK77" s="41"/>
      <c r="BL77" s="41"/>
      <c r="BM77" s="399"/>
      <c r="BN77" s="41"/>
      <c r="BO77" s="41"/>
      <c r="BP77" s="41"/>
      <c r="BQ77" s="41"/>
      <c r="BR77" s="321" t="s">
        <v>3661</v>
      </c>
      <c r="BS77" s="321" t="s">
        <v>3662</v>
      </c>
      <c r="BT77" s="8" t="s">
        <v>5714</v>
      </c>
      <c r="BU77" s="11" t="s">
        <v>4301</v>
      </c>
      <c r="BV77" s="8" t="s">
        <v>3491</v>
      </c>
      <c r="BW77" s="11" t="s">
        <v>4301</v>
      </c>
      <c r="BX77" s="8" t="s">
        <v>5715</v>
      </c>
      <c r="BY77" s="11" t="s">
        <v>4301</v>
      </c>
      <c r="BZ77" s="41"/>
      <c r="CA77" s="41"/>
      <c r="CB77" s="41"/>
      <c r="CC77" s="41"/>
      <c r="CD77" s="41"/>
      <c r="CE77" s="41"/>
      <c r="CF77" s="41"/>
      <c r="CG77" s="41"/>
      <c r="CH77" s="41"/>
      <c r="CI77" s="41"/>
      <c r="CJ77" s="207" t="s">
        <v>5716</v>
      </c>
      <c r="CK77" s="207" t="s">
        <v>4208</v>
      </c>
      <c r="CL77" s="207" t="s">
        <v>4208</v>
      </c>
      <c r="CM77" s="468" t="s">
        <v>5717</v>
      </c>
      <c r="CN77" s="207" t="s">
        <v>4208</v>
      </c>
      <c r="CO77" s="207" t="s">
        <v>4208</v>
      </c>
    </row>
    <row r="78" spans="1:97" ht="36.6">
      <c r="A78" s="10">
        <v>2</v>
      </c>
      <c r="B78" s="292" t="s">
        <v>5709</v>
      </c>
      <c r="C78" s="292" t="s">
        <v>5718</v>
      </c>
      <c r="D78" s="11" t="s">
        <v>5719</v>
      </c>
      <c r="E78" s="10" t="s">
        <v>6</v>
      </c>
      <c r="F78" s="10">
        <v>2023</v>
      </c>
      <c r="G78" s="10">
        <v>2023</v>
      </c>
      <c r="H78" s="10">
        <v>6</v>
      </c>
      <c r="I78" s="8" t="s">
        <v>5720</v>
      </c>
      <c r="J78" s="748"/>
      <c r="K78" s="723">
        <v>6000000</v>
      </c>
      <c r="L78" s="8" t="s">
        <v>3472</v>
      </c>
      <c r="M78" s="10">
        <v>6</v>
      </c>
      <c r="N78" s="9" t="s">
        <v>5713</v>
      </c>
      <c r="O78" s="11" t="s">
        <v>9</v>
      </c>
      <c r="P78" s="10" t="s">
        <v>3686</v>
      </c>
      <c r="Q78" s="22" t="s">
        <v>5377</v>
      </c>
      <c r="R78" s="10">
        <v>6825598</v>
      </c>
      <c r="S78" s="9" t="s">
        <v>5721</v>
      </c>
      <c r="T78" s="323" t="s">
        <v>2062</v>
      </c>
      <c r="U78" s="196">
        <f>K78/3</f>
        <v>2000000</v>
      </c>
      <c r="V78" s="8" t="s">
        <v>179</v>
      </c>
      <c r="W78" s="8" t="s">
        <v>3756</v>
      </c>
      <c r="X78" s="8" t="s">
        <v>3687</v>
      </c>
      <c r="Y78" s="10">
        <v>8140</v>
      </c>
      <c r="Z78" s="10">
        <v>72019</v>
      </c>
      <c r="AA78" s="8">
        <v>6785861</v>
      </c>
      <c r="AB78" s="13" t="s">
        <v>2192</v>
      </c>
      <c r="AC78" s="8" t="s">
        <v>1063</v>
      </c>
      <c r="AD78" s="108">
        <f t="shared" si="10"/>
        <v>2000000</v>
      </c>
      <c r="AE78" s="8" t="s">
        <v>3486</v>
      </c>
      <c r="AF78" s="8" t="s">
        <v>3756</v>
      </c>
      <c r="AG78" s="8" t="s">
        <v>3687</v>
      </c>
      <c r="AH78" s="8">
        <v>6830679</v>
      </c>
      <c r="AI78" s="13" t="s">
        <v>4568</v>
      </c>
      <c r="AJ78" s="8" t="s">
        <v>2411</v>
      </c>
      <c r="AK78" s="108">
        <f>U78</f>
        <v>2000000</v>
      </c>
      <c r="AL78" s="8" t="s">
        <v>179</v>
      </c>
      <c r="AM78" s="8" t="s">
        <v>3756</v>
      </c>
      <c r="AN78" s="8" t="s">
        <v>3687</v>
      </c>
      <c r="AO78" s="41"/>
      <c r="AP78" s="41"/>
      <c r="AQ78" s="41"/>
      <c r="AR78" s="399"/>
      <c r="AS78" s="41"/>
      <c r="AT78" s="41"/>
      <c r="AU78" s="41"/>
      <c r="AV78" s="41"/>
      <c r="AW78" s="41"/>
      <c r="AX78" s="41"/>
      <c r="AY78" s="399"/>
      <c r="AZ78" s="41"/>
      <c r="BA78" s="41"/>
      <c r="BB78" s="41"/>
      <c r="BC78" s="41"/>
      <c r="BD78" s="41"/>
      <c r="BE78" s="41"/>
      <c r="BF78" s="399"/>
      <c r="BG78" s="41"/>
      <c r="BH78" s="41"/>
      <c r="BI78" s="41"/>
      <c r="BJ78" s="41"/>
      <c r="BK78" s="41"/>
      <c r="BL78" s="41"/>
      <c r="BM78" s="399"/>
      <c r="BN78" s="41"/>
      <c r="BO78" s="41"/>
      <c r="BP78" s="41"/>
      <c r="BQ78" s="41"/>
      <c r="BR78" s="321" t="s">
        <v>3661</v>
      </c>
      <c r="BS78" s="321" t="s">
        <v>3662</v>
      </c>
      <c r="BT78" s="8" t="s">
        <v>5722</v>
      </c>
      <c r="BU78" s="11" t="s">
        <v>4326</v>
      </c>
      <c r="BV78" s="8" t="s">
        <v>5723</v>
      </c>
      <c r="BW78" s="11" t="s">
        <v>4326</v>
      </c>
      <c r="BX78" s="8" t="s">
        <v>5724</v>
      </c>
      <c r="BY78" s="11" t="s">
        <v>4458</v>
      </c>
      <c r="BZ78" s="41"/>
      <c r="CA78" s="41"/>
      <c r="CB78" s="41"/>
      <c r="CC78" s="41"/>
      <c r="CD78" s="41"/>
      <c r="CE78" s="41"/>
      <c r="CF78" s="41"/>
      <c r="CG78" s="41"/>
      <c r="CH78" s="41"/>
      <c r="CI78" s="41"/>
      <c r="CJ78" s="207" t="s">
        <v>3721</v>
      </c>
      <c r="CK78" s="207" t="s">
        <v>5405</v>
      </c>
      <c r="CL78" s="207" t="s">
        <v>5433</v>
      </c>
      <c r="CM78" s="469" t="s">
        <v>5725</v>
      </c>
      <c r="CN78" s="207" t="s">
        <v>5726</v>
      </c>
      <c r="CO78" s="207" t="s">
        <v>5727</v>
      </c>
    </row>
    <row r="79" spans="1:97" ht="72.599999999999994">
      <c r="A79" s="10">
        <v>3</v>
      </c>
      <c r="B79" s="292" t="s">
        <v>5709</v>
      </c>
      <c r="C79" s="292" t="s">
        <v>5728</v>
      </c>
      <c r="D79" s="11" t="s">
        <v>5729</v>
      </c>
      <c r="E79" s="10" t="s">
        <v>6</v>
      </c>
      <c r="F79" s="10">
        <v>2023</v>
      </c>
      <c r="G79" s="10">
        <v>2023</v>
      </c>
      <c r="H79" s="10">
        <v>6</v>
      </c>
      <c r="I79" s="8" t="s">
        <v>5712</v>
      </c>
      <c r="J79" s="748"/>
      <c r="K79" s="723">
        <v>7000000</v>
      </c>
      <c r="L79" s="8" t="s">
        <v>3472</v>
      </c>
      <c r="M79" s="10">
        <v>6</v>
      </c>
      <c r="N79" s="9" t="s">
        <v>5713</v>
      </c>
      <c r="O79" s="11" t="s">
        <v>9</v>
      </c>
      <c r="P79" s="10" t="s">
        <v>3686</v>
      </c>
      <c r="Q79" s="22" t="s">
        <v>5377</v>
      </c>
      <c r="R79" s="10">
        <v>6787771</v>
      </c>
      <c r="S79" s="9" t="s">
        <v>347</v>
      </c>
      <c r="T79" s="323" t="s">
        <v>1964</v>
      </c>
      <c r="U79" s="196">
        <f>K79/3</f>
        <v>2333333.3333333335</v>
      </c>
      <c r="V79" s="8" t="s">
        <v>217</v>
      </c>
      <c r="W79" s="8" t="s">
        <v>3756</v>
      </c>
      <c r="X79" s="8" t="s">
        <v>3687</v>
      </c>
      <c r="Y79" s="10">
        <v>8140</v>
      </c>
      <c r="Z79" s="10">
        <v>72019</v>
      </c>
      <c r="AA79" s="8">
        <v>6832969</v>
      </c>
      <c r="AB79" s="8">
        <v>707089302</v>
      </c>
      <c r="AC79" s="8" t="s">
        <v>365</v>
      </c>
      <c r="AD79" s="108">
        <f t="shared" si="10"/>
        <v>2333333.3333333335</v>
      </c>
      <c r="AE79" s="8" t="s">
        <v>217</v>
      </c>
      <c r="AF79" s="8" t="s">
        <v>3756</v>
      </c>
      <c r="AG79" s="8" t="s">
        <v>3687</v>
      </c>
      <c r="AH79" s="8">
        <v>6834400</v>
      </c>
      <c r="AI79" s="13" t="s">
        <v>2986</v>
      </c>
      <c r="AJ79" s="8" t="s">
        <v>377</v>
      </c>
      <c r="AK79" s="108">
        <f>U79</f>
        <v>2333333.3333333335</v>
      </c>
      <c r="AL79" s="8" t="s">
        <v>217</v>
      </c>
      <c r="AM79" s="8" t="s">
        <v>3756</v>
      </c>
      <c r="AN79" s="8" t="s">
        <v>3687</v>
      </c>
      <c r="AO79" s="41"/>
      <c r="AP79" s="41"/>
      <c r="AQ79" s="41"/>
      <c r="AR79" s="399"/>
      <c r="AS79" s="41"/>
      <c r="AT79" s="41"/>
      <c r="AU79" s="41"/>
      <c r="AV79" s="41"/>
      <c r="AW79" s="41"/>
      <c r="AX79" s="41"/>
      <c r="AY79" s="399"/>
      <c r="AZ79" s="41"/>
      <c r="BA79" s="41"/>
      <c r="BB79" s="41"/>
      <c r="BC79" s="41"/>
      <c r="BD79" s="41"/>
      <c r="BE79" s="41"/>
      <c r="BF79" s="399"/>
      <c r="BG79" s="41"/>
      <c r="BH79" s="41"/>
      <c r="BI79" s="41"/>
      <c r="BJ79" s="41"/>
      <c r="BK79" s="41"/>
      <c r="BL79" s="41"/>
      <c r="BM79" s="399"/>
      <c r="BN79" s="41"/>
      <c r="BO79" s="41"/>
      <c r="BP79" s="41"/>
      <c r="BQ79" s="41"/>
      <c r="BR79" s="321" t="s">
        <v>3661</v>
      </c>
      <c r="BS79" s="321" t="s">
        <v>3662</v>
      </c>
      <c r="BT79" s="8" t="s">
        <v>5730</v>
      </c>
      <c r="BU79" s="11" t="s">
        <v>4301</v>
      </c>
      <c r="BV79" s="8" t="s">
        <v>5731</v>
      </c>
      <c r="BW79" s="11" t="s">
        <v>4301</v>
      </c>
      <c r="BX79" s="8" t="s">
        <v>5732</v>
      </c>
      <c r="BY79" s="11" t="s">
        <v>4301</v>
      </c>
      <c r="BZ79" s="41"/>
      <c r="CA79" s="41"/>
      <c r="CB79" s="41"/>
      <c r="CC79" s="41"/>
      <c r="CD79" s="41"/>
      <c r="CE79" s="41"/>
      <c r="CF79" s="41"/>
      <c r="CG79" s="41"/>
      <c r="CH79" s="41"/>
      <c r="CI79" s="41"/>
      <c r="CJ79" s="207" t="s">
        <v>3721</v>
      </c>
      <c r="CK79" s="207" t="s">
        <v>5405</v>
      </c>
      <c r="CL79" s="207" t="s">
        <v>5433</v>
      </c>
      <c r="CM79" s="468" t="s">
        <v>5733</v>
      </c>
      <c r="CN79" s="207" t="s">
        <v>4208</v>
      </c>
      <c r="CO79" s="207" t="s">
        <v>4208</v>
      </c>
      <c r="CP79" s="204"/>
      <c r="CQ79" s="204"/>
      <c r="CR79" s="204"/>
      <c r="CS79" s="204"/>
    </row>
    <row r="80" spans="1:97" ht="36.6">
      <c r="A80" s="512">
        <v>4</v>
      </c>
      <c r="B80" s="292" t="s">
        <v>5709</v>
      </c>
      <c r="C80" s="292" t="s">
        <v>5734</v>
      </c>
      <c r="D80" s="282" t="s">
        <v>5735</v>
      </c>
      <c r="E80" s="451" t="s">
        <v>6</v>
      </c>
      <c r="F80" s="451">
        <v>2023</v>
      </c>
      <c r="G80" s="451">
        <v>2023</v>
      </c>
      <c r="H80" s="451">
        <v>6</v>
      </c>
      <c r="I80" s="281" t="s">
        <v>5712</v>
      </c>
      <c r="J80" s="750"/>
      <c r="K80" s="727">
        <v>6074000</v>
      </c>
      <c r="L80" s="281" t="s">
        <v>3472</v>
      </c>
      <c r="M80" s="451">
        <v>6</v>
      </c>
      <c r="N80" s="230" t="s">
        <v>5713</v>
      </c>
      <c r="O80" s="11" t="s">
        <v>9</v>
      </c>
      <c r="P80" s="451" t="s">
        <v>3686</v>
      </c>
      <c r="Q80" s="22" t="s">
        <v>5377</v>
      </c>
      <c r="R80" s="451">
        <v>28854</v>
      </c>
      <c r="S80" s="230" t="s">
        <v>401</v>
      </c>
      <c r="T80" s="452" t="s">
        <v>3247</v>
      </c>
      <c r="U80" s="470">
        <f>K80/3</f>
        <v>2024666.6666666667</v>
      </c>
      <c r="V80" s="281" t="s">
        <v>207</v>
      </c>
      <c r="W80" s="281" t="s">
        <v>3756</v>
      </c>
      <c r="X80" s="281" t="s">
        <v>3687</v>
      </c>
      <c r="Y80" s="451">
        <v>8140</v>
      </c>
      <c r="Z80" s="451">
        <v>72019</v>
      </c>
      <c r="AA80" s="281">
        <v>259781</v>
      </c>
      <c r="AB80" s="285" t="s">
        <v>1270</v>
      </c>
      <c r="AC80" s="281" t="s">
        <v>33</v>
      </c>
      <c r="AD80" s="471">
        <f t="shared" si="10"/>
        <v>2024666.6666666667</v>
      </c>
      <c r="AE80" s="281" t="s">
        <v>207</v>
      </c>
      <c r="AF80" s="281" t="s">
        <v>3756</v>
      </c>
      <c r="AG80" s="281" t="s">
        <v>3687</v>
      </c>
      <c r="AH80" s="281">
        <v>6680622</v>
      </c>
      <c r="AI80" s="285" t="s">
        <v>1271</v>
      </c>
      <c r="AJ80" s="281" t="s">
        <v>18</v>
      </c>
      <c r="AK80" s="471">
        <f>U80</f>
        <v>2024666.6666666667</v>
      </c>
      <c r="AL80" s="281" t="s">
        <v>207</v>
      </c>
      <c r="AM80" s="281" t="s">
        <v>3756</v>
      </c>
      <c r="AN80" s="281" t="s">
        <v>3687</v>
      </c>
      <c r="AO80" s="227"/>
      <c r="AP80" s="227"/>
      <c r="AQ80" s="227"/>
      <c r="AR80" s="227"/>
      <c r="AS80" s="227"/>
      <c r="AT80" s="227"/>
      <c r="AU80" s="227"/>
      <c r="AV80" s="227"/>
      <c r="AW80" s="227"/>
      <c r="AX80" s="227"/>
      <c r="AY80" s="227"/>
      <c r="AZ80" s="227"/>
      <c r="BA80" s="227"/>
      <c r="BB80" s="227"/>
      <c r="BC80" s="227"/>
      <c r="BD80" s="227"/>
      <c r="BE80" s="227"/>
      <c r="BF80" s="476"/>
      <c r="BG80" s="227"/>
      <c r="BH80" s="227"/>
      <c r="BI80" s="227"/>
      <c r="BJ80" s="227"/>
      <c r="BK80" s="227"/>
      <c r="BL80" s="227"/>
      <c r="BM80" s="227"/>
      <c r="BN80" s="227"/>
      <c r="BO80" s="227"/>
      <c r="BP80" s="227"/>
      <c r="BQ80" s="227"/>
      <c r="BR80" s="321" t="s">
        <v>3661</v>
      </c>
      <c r="BS80" s="321" t="s">
        <v>3662</v>
      </c>
      <c r="BT80" s="281" t="s">
        <v>3560</v>
      </c>
      <c r="BU80" s="282" t="s">
        <v>5736</v>
      </c>
      <c r="BV80" s="281" t="s">
        <v>3563</v>
      </c>
      <c r="BW80" s="282" t="s">
        <v>5736</v>
      </c>
      <c r="BX80" s="281"/>
      <c r="BY80" s="282"/>
      <c r="BZ80" s="227"/>
      <c r="CA80" s="227"/>
      <c r="CB80" s="227"/>
      <c r="CC80" s="227"/>
      <c r="CD80" s="227"/>
      <c r="CE80" s="227"/>
      <c r="CF80" s="227"/>
      <c r="CG80" s="227"/>
      <c r="CH80" s="227"/>
      <c r="CI80" s="227"/>
      <c r="CJ80" s="207" t="s">
        <v>5716</v>
      </c>
      <c r="CK80" s="207" t="s">
        <v>5737</v>
      </c>
      <c r="CL80" s="207" t="s">
        <v>5433</v>
      </c>
      <c r="CM80" s="472" t="s">
        <v>5738</v>
      </c>
      <c r="CN80" s="473" t="s">
        <v>1230</v>
      </c>
      <c r="CO80" s="473" t="s">
        <v>1230</v>
      </c>
    </row>
    <row r="81" spans="1:97" ht="36.6">
      <c r="A81" s="10">
        <v>5</v>
      </c>
      <c r="B81" s="292" t="s">
        <v>5709</v>
      </c>
      <c r="C81" s="292" t="s">
        <v>5739</v>
      </c>
      <c r="D81" s="11" t="s">
        <v>5740</v>
      </c>
      <c r="E81" s="10" t="s">
        <v>6</v>
      </c>
      <c r="F81" s="10">
        <v>2023</v>
      </c>
      <c r="G81" s="10">
        <v>2023</v>
      </c>
      <c r="H81" s="10">
        <v>6</v>
      </c>
      <c r="I81" s="8" t="s">
        <v>5720</v>
      </c>
      <c r="J81" s="748"/>
      <c r="K81" s="723">
        <v>7000000</v>
      </c>
      <c r="L81" s="8" t="s">
        <v>3472</v>
      </c>
      <c r="M81" s="10">
        <v>3</v>
      </c>
      <c r="N81" s="9" t="s">
        <v>5713</v>
      </c>
      <c r="O81" s="11" t="s">
        <v>9</v>
      </c>
      <c r="P81" s="10" t="s">
        <v>3686</v>
      </c>
      <c r="Q81" s="22" t="s">
        <v>5377</v>
      </c>
      <c r="R81" s="10">
        <v>6795859</v>
      </c>
      <c r="S81" s="9" t="s">
        <v>63</v>
      </c>
      <c r="T81" s="323" t="s">
        <v>1960</v>
      </c>
      <c r="U81" s="196">
        <f>K81/2</f>
        <v>3500000</v>
      </c>
      <c r="V81" s="8" t="s">
        <v>197</v>
      </c>
      <c r="W81" s="8" t="s">
        <v>3751</v>
      </c>
      <c r="X81" s="8" t="s">
        <v>3687</v>
      </c>
      <c r="Y81" s="10">
        <v>8140</v>
      </c>
      <c r="Z81" s="10">
        <v>72019</v>
      </c>
      <c r="AA81" s="8">
        <v>6826739</v>
      </c>
      <c r="AB81" s="13" t="s">
        <v>2595</v>
      </c>
      <c r="AC81" s="8" t="s">
        <v>58</v>
      </c>
      <c r="AD81" s="108">
        <f t="shared" si="10"/>
        <v>3500000</v>
      </c>
      <c r="AE81" s="8" t="s">
        <v>197</v>
      </c>
      <c r="AF81" s="8" t="s">
        <v>3751</v>
      </c>
      <c r="AG81" s="8" t="s">
        <v>3687</v>
      </c>
      <c r="AH81" s="8"/>
      <c r="AI81" s="8"/>
      <c r="AJ81" s="8"/>
      <c r="AK81" s="108"/>
      <c r="AL81" s="8"/>
      <c r="AM81" s="8"/>
      <c r="AN81" s="41"/>
      <c r="AO81" s="41"/>
      <c r="AP81" s="41"/>
      <c r="AQ81" s="41"/>
      <c r="AR81" s="399"/>
      <c r="AS81" s="41"/>
      <c r="AT81" s="41"/>
      <c r="AU81" s="41"/>
      <c r="AV81" s="41"/>
      <c r="AW81" s="41"/>
      <c r="AX81" s="41"/>
      <c r="AY81" s="399"/>
      <c r="AZ81" s="41"/>
      <c r="BA81" s="41"/>
      <c r="BB81" s="41"/>
      <c r="BC81" s="41"/>
      <c r="BD81" s="41"/>
      <c r="BE81" s="41"/>
      <c r="BF81" s="399"/>
      <c r="BG81" s="41"/>
      <c r="BH81" s="41"/>
      <c r="BI81" s="41"/>
      <c r="BJ81" s="41"/>
      <c r="BK81" s="41"/>
      <c r="BL81" s="41"/>
      <c r="BM81" s="399"/>
      <c r="BN81" s="41"/>
      <c r="BO81" s="41"/>
      <c r="BP81" s="41"/>
      <c r="BQ81" s="41"/>
      <c r="BR81" s="321" t="s">
        <v>3661</v>
      </c>
      <c r="BS81" s="321" t="s">
        <v>3662</v>
      </c>
      <c r="BT81" s="8" t="s">
        <v>5741</v>
      </c>
      <c r="BU81" s="11" t="s">
        <v>4427</v>
      </c>
      <c r="BV81" s="8" t="s">
        <v>5742</v>
      </c>
      <c r="BW81" s="11" t="s">
        <v>4427</v>
      </c>
      <c r="BX81" s="8" t="s">
        <v>5743</v>
      </c>
      <c r="BY81" s="11" t="s">
        <v>4427</v>
      </c>
      <c r="BZ81" s="41"/>
      <c r="CA81" s="41"/>
      <c r="CB81" s="41"/>
      <c r="CC81" s="41"/>
      <c r="CD81" s="41"/>
      <c r="CE81" s="41"/>
      <c r="CF81" s="41"/>
      <c r="CG81" s="41"/>
      <c r="CH81" s="41"/>
      <c r="CI81" s="41"/>
      <c r="CJ81" s="207" t="s">
        <v>5716</v>
      </c>
      <c r="CK81" s="207" t="s">
        <v>5405</v>
      </c>
      <c r="CL81" s="207" t="s">
        <v>5415</v>
      </c>
      <c r="CM81" s="468" t="s">
        <v>5744</v>
      </c>
      <c r="CN81" s="207" t="s">
        <v>5745</v>
      </c>
      <c r="CO81" s="473" t="s">
        <v>1230</v>
      </c>
    </row>
    <row r="82" spans="1:97" ht="36.6">
      <c r="A82" s="10">
        <v>6</v>
      </c>
      <c r="B82" s="292" t="s">
        <v>5709</v>
      </c>
      <c r="C82" s="292" t="s">
        <v>5746</v>
      </c>
      <c r="D82" s="11" t="s">
        <v>5747</v>
      </c>
      <c r="E82" s="10" t="s">
        <v>6</v>
      </c>
      <c r="F82" s="10">
        <v>2023</v>
      </c>
      <c r="G82" s="10">
        <v>2023</v>
      </c>
      <c r="H82" s="10">
        <v>6</v>
      </c>
      <c r="I82" s="8" t="s">
        <v>5720</v>
      </c>
      <c r="J82" s="748"/>
      <c r="K82" s="723">
        <v>6500000</v>
      </c>
      <c r="L82" s="8" t="s">
        <v>3472</v>
      </c>
      <c r="M82" s="10">
        <v>3</v>
      </c>
      <c r="N82" s="9"/>
      <c r="O82" s="11" t="s">
        <v>9</v>
      </c>
      <c r="P82" s="10" t="s">
        <v>3686</v>
      </c>
      <c r="Q82" s="22" t="s">
        <v>5377</v>
      </c>
      <c r="R82" s="10">
        <v>6826743</v>
      </c>
      <c r="S82" s="9" t="s">
        <v>52</v>
      </c>
      <c r="T82" s="323" t="s">
        <v>2168</v>
      </c>
      <c r="U82" s="196">
        <f>K82/3</f>
        <v>2166666.6666666665</v>
      </c>
      <c r="V82" s="8" t="s">
        <v>197</v>
      </c>
      <c r="W82" s="8" t="s">
        <v>3751</v>
      </c>
      <c r="X82" s="8" t="s">
        <v>3687</v>
      </c>
      <c r="Y82" s="10">
        <v>8140</v>
      </c>
      <c r="Z82" s="10">
        <v>72019</v>
      </c>
      <c r="AA82" s="8">
        <v>6658545</v>
      </c>
      <c r="AB82" s="13" t="s">
        <v>1272</v>
      </c>
      <c r="AC82" s="8" t="s">
        <v>47</v>
      </c>
      <c r="AD82" s="108">
        <f t="shared" si="10"/>
        <v>2166666.6666666665</v>
      </c>
      <c r="AE82" s="8" t="s">
        <v>197</v>
      </c>
      <c r="AF82" s="8" t="s">
        <v>3751</v>
      </c>
      <c r="AG82" s="8" t="s">
        <v>3687</v>
      </c>
      <c r="AH82" s="8">
        <v>6681051</v>
      </c>
      <c r="AI82" s="13" t="s">
        <v>1945</v>
      </c>
      <c r="AJ82" s="8" t="s">
        <v>13</v>
      </c>
      <c r="AK82" s="108">
        <f>U82</f>
        <v>2166666.6666666665</v>
      </c>
      <c r="AL82" s="8" t="s">
        <v>197</v>
      </c>
      <c r="AM82" s="8" t="s">
        <v>3751</v>
      </c>
      <c r="AN82" s="8" t="s">
        <v>3687</v>
      </c>
      <c r="AO82" s="41"/>
      <c r="AP82" s="41"/>
      <c r="AQ82" s="41"/>
      <c r="AR82" s="399"/>
      <c r="AS82" s="41"/>
      <c r="AT82" s="41"/>
      <c r="AU82" s="41"/>
      <c r="AV82" s="41"/>
      <c r="AW82" s="41"/>
      <c r="AX82" s="41"/>
      <c r="AY82" s="399"/>
      <c r="AZ82" s="41"/>
      <c r="BA82" s="41"/>
      <c r="BB82" s="41"/>
      <c r="BC82" s="41"/>
      <c r="BD82" s="41"/>
      <c r="BE82" s="41"/>
      <c r="BF82" s="399"/>
      <c r="BG82" s="41"/>
      <c r="BH82" s="41"/>
      <c r="BI82" s="41"/>
      <c r="BJ82" s="41"/>
      <c r="BK82" s="41"/>
      <c r="BL82" s="41"/>
      <c r="BM82" s="399"/>
      <c r="BN82" s="41"/>
      <c r="BO82" s="41"/>
      <c r="BP82" s="41"/>
      <c r="BQ82" s="41"/>
      <c r="BR82" s="321" t="s">
        <v>3661</v>
      </c>
      <c r="BS82" s="321" t="s">
        <v>3662</v>
      </c>
      <c r="BT82" s="8" t="s">
        <v>5748</v>
      </c>
      <c r="BU82" s="11" t="s">
        <v>4427</v>
      </c>
      <c r="BV82" s="8" t="s">
        <v>5749</v>
      </c>
      <c r="BW82" s="11" t="s">
        <v>4427</v>
      </c>
      <c r="BX82" s="8"/>
      <c r="BY82" s="11"/>
      <c r="BZ82" s="41"/>
      <c r="CA82" s="41"/>
      <c r="CB82" s="41"/>
      <c r="CC82" s="41"/>
      <c r="CD82" s="41"/>
      <c r="CE82" s="41"/>
      <c r="CF82" s="41"/>
      <c r="CG82" s="41"/>
      <c r="CH82" s="41"/>
      <c r="CI82" s="41"/>
      <c r="CJ82" s="207" t="s">
        <v>5716</v>
      </c>
      <c r="CK82" s="207" t="s">
        <v>5405</v>
      </c>
      <c r="CL82" s="207" t="s">
        <v>5415</v>
      </c>
      <c r="CM82" s="468" t="s">
        <v>5744</v>
      </c>
      <c r="CN82" s="207" t="s">
        <v>4208</v>
      </c>
      <c r="CO82" s="207" t="s">
        <v>4208</v>
      </c>
    </row>
    <row r="83" spans="1:97" ht="36">
      <c r="A83" s="10">
        <v>7</v>
      </c>
      <c r="B83" s="292" t="s">
        <v>5709</v>
      </c>
      <c r="C83" s="292" t="s">
        <v>5750</v>
      </c>
      <c r="D83" s="11" t="s">
        <v>5751</v>
      </c>
      <c r="E83" s="10" t="s">
        <v>6</v>
      </c>
      <c r="F83" s="10">
        <v>2023</v>
      </c>
      <c r="G83" s="10">
        <v>2023</v>
      </c>
      <c r="H83" s="10">
        <v>6</v>
      </c>
      <c r="I83" s="8" t="s">
        <v>5712</v>
      </c>
      <c r="J83" s="748"/>
      <c r="K83" s="723">
        <v>6995000</v>
      </c>
      <c r="L83" s="8" t="s">
        <v>3472</v>
      </c>
      <c r="M83" s="10">
        <v>7</v>
      </c>
      <c r="N83" s="9"/>
      <c r="O83" s="11" t="s">
        <v>9</v>
      </c>
      <c r="P83" s="10" t="s">
        <v>3686</v>
      </c>
      <c r="Q83" s="22" t="s">
        <v>5377</v>
      </c>
      <c r="R83" s="10">
        <v>6682794</v>
      </c>
      <c r="S83" s="9" t="s">
        <v>57</v>
      </c>
      <c r="T83" s="323" t="s">
        <v>2032</v>
      </c>
      <c r="U83" s="196">
        <f>K83/2</f>
        <v>3497500</v>
      </c>
      <c r="V83" s="8" t="s">
        <v>207</v>
      </c>
      <c r="W83" s="8" t="s">
        <v>3756</v>
      </c>
      <c r="X83" s="8" t="s">
        <v>3687</v>
      </c>
      <c r="Y83" s="10">
        <v>8140</v>
      </c>
      <c r="Z83" s="10">
        <v>72019</v>
      </c>
      <c r="AA83" s="178">
        <v>6853203</v>
      </c>
      <c r="AB83" s="13" t="s">
        <v>4374</v>
      </c>
      <c r="AC83" s="8" t="s">
        <v>412</v>
      </c>
      <c r="AD83" s="108">
        <f t="shared" si="10"/>
        <v>3497500</v>
      </c>
      <c r="AE83" s="8" t="s">
        <v>176</v>
      </c>
      <c r="AF83" s="8" t="s">
        <v>3751</v>
      </c>
      <c r="AG83" s="8" t="s">
        <v>3687</v>
      </c>
      <c r="AH83" s="8"/>
      <c r="AI83" s="8"/>
      <c r="AJ83" s="8"/>
      <c r="AK83" s="108"/>
      <c r="AL83" s="8"/>
      <c r="AM83" s="8"/>
      <c r="AN83" s="41"/>
      <c r="AO83" s="41"/>
      <c r="AP83" s="41"/>
      <c r="AQ83" s="41"/>
      <c r="AR83" s="399"/>
      <c r="AS83" s="41"/>
      <c r="AT83" s="41"/>
      <c r="AU83" s="41"/>
      <c r="AV83" s="41"/>
      <c r="AW83" s="41"/>
      <c r="AX83" s="41"/>
      <c r="AY83" s="399"/>
      <c r="AZ83" s="41"/>
      <c r="BA83" s="41"/>
      <c r="BB83" s="41"/>
      <c r="BC83" s="41"/>
      <c r="BD83" s="41"/>
      <c r="BE83" s="41"/>
      <c r="BF83" s="399"/>
      <c r="BG83" s="41"/>
      <c r="BH83" s="41"/>
      <c r="BI83" s="41"/>
      <c r="BJ83" s="41"/>
      <c r="BK83" s="41"/>
      <c r="BL83" s="41"/>
      <c r="BM83" s="399"/>
      <c r="BN83" s="41"/>
      <c r="BO83" s="41"/>
      <c r="BP83" s="41"/>
      <c r="BQ83" s="41"/>
      <c r="BR83" s="321" t="s">
        <v>3661</v>
      </c>
      <c r="BS83" s="321" t="s">
        <v>3662</v>
      </c>
      <c r="BT83" s="8" t="s">
        <v>5752</v>
      </c>
      <c r="BU83" s="11" t="s">
        <v>5736</v>
      </c>
      <c r="BV83" s="8"/>
      <c r="BW83" s="11"/>
      <c r="BX83" s="8"/>
      <c r="BY83" s="11"/>
      <c r="BZ83" s="41"/>
      <c r="CA83" s="41"/>
      <c r="CB83" s="41"/>
      <c r="CC83" s="41"/>
      <c r="CD83" s="41"/>
      <c r="CE83" s="41"/>
      <c r="CF83" s="41"/>
      <c r="CG83" s="41"/>
      <c r="CH83" s="41"/>
      <c r="CI83" s="41"/>
      <c r="CJ83" s="207" t="s">
        <v>5716</v>
      </c>
      <c r="CK83" s="207" t="s">
        <v>5405</v>
      </c>
      <c r="CL83" s="207" t="s">
        <v>5433</v>
      </c>
      <c r="CM83" s="468" t="s">
        <v>5744</v>
      </c>
      <c r="CN83" s="207" t="s">
        <v>4208</v>
      </c>
      <c r="CO83" s="207" t="s">
        <v>4208</v>
      </c>
    </row>
    <row r="84" spans="1:97" ht="36">
      <c r="A84" s="10">
        <v>8</v>
      </c>
      <c r="B84" s="292" t="s">
        <v>5709</v>
      </c>
      <c r="C84" s="292" t="s">
        <v>5753</v>
      </c>
      <c r="D84" s="11" t="s">
        <v>5754</v>
      </c>
      <c r="E84" s="10" t="s">
        <v>6</v>
      </c>
      <c r="F84" s="10">
        <v>2023</v>
      </c>
      <c r="G84" s="10">
        <v>2023</v>
      </c>
      <c r="H84" s="10">
        <v>8</v>
      </c>
      <c r="I84" s="8" t="s">
        <v>5720</v>
      </c>
      <c r="J84" s="748"/>
      <c r="K84" s="723">
        <v>7000000</v>
      </c>
      <c r="L84" s="8" t="s">
        <v>3472</v>
      </c>
      <c r="M84" s="10">
        <v>3</v>
      </c>
      <c r="N84" s="9"/>
      <c r="O84" s="11" t="s">
        <v>9</v>
      </c>
      <c r="P84" s="10" t="s">
        <v>3686</v>
      </c>
      <c r="Q84" s="22" t="s">
        <v>5377</v>
      </c>
      <c r="R84" s="373">
        <v>6829130</v>
      </c>
      <c r="S84" s="9" t="s">
        <v>83</v>
      </c>
      <c r="T84" s="323" t="s">
        <v>3308</v>
      </c>
      <c r="U84" s="196">
        <f>K84/3</f>
        <v>2333333.3333333335</v>
      </c>
      <c r="V84" s="8" t="s">
        <v>172</v>
      </c>
      <c r="W84" s="8" t="s">
        <v>3751</v>
      </c>
      <c r="X84" s="8" t="s">
        <v>3687</v>
      </c>
      <c r="Y84" s="10">
        <v>8140</v>
      </c>
      <c r="Z84" s="10">
        <v>72019</v>
      </c>
      <c r="AA84" s="8">
        <v>6680741</v>
      </c>
      <c r="AB84" s="13" t="s">
        <v>2126</v>
      </c>
      <c r="AC84" s="8" t="s">
        <v>23</v>
      </c>
      <c r="AD84" s="108">
        <f t="shared" si="10"/>
        <v>2333333.3333333335</v>
      </c>
      <c r="AE84" s="8" t="s">
        <v>172</v>
      </c>
      <c r="AF84" s="8" t="s">
        <v>3751</v>
      </c>
      <c r="AG84" s="8" t="s">
        <v>3687</v>
      </c>
      <c r="AH84" s="8">
        <v>6786182</v>
      </c>
      <c r="AI84" s="13" t="s">
        <v>2759</v>
      </c>
      <c r="AJ84" s="8" t="s">
        <v>87</v>
      </c>
      <c r="AK84" s="108">
        <f>U84</f>
        <v>2333333.3333333335</v>
      </c>
      <c r="AL84" s="8" t="s">
        <v>172</v>
      </c>
      <c r="AM84" s="8" t="s">
        <v>3751</v>
      </c>
      <c r="AN84" s="8" t="s">
        <v>3687</v>
      </c>
      <c r="AO84" s="41"/>
      <c r="AP84" s="41"/>
      <c r="AQ84" s="41"/>
      <c r="AR84" s="399"/>
      <c r="AS84" s="41"/>
      <c r="AT84" s="41"/>
      <c r="AU84" s="41"/>
      <c r="AV84" s="41"/>
      <c r="AW84" s="41"/>
      <c r="AX84" s="41"/>
      <c r="AY84" s="399"/>
      <c r="AZ84" s="41"/>
      <c r="BA84" s="41"/>
      <c r="BB84" s="41"/>
      <c r="BC84" s="41"/>
      <c r="BD84" s="41"/>
      <c r="BE84" s="41"/>
      <c r="BF84" s="399"/>
      <c r="BG84" s="41"/>
      <c r="BH84" s="41"/>
      <c r="BI84" s="41"/>
      <c r="BJ84" s="41"/>
      <c r="BK84" s="41"/>
      <c r="BL84" s="41"/>
      <c r="BM84" s="399"/>
      <c r="BN84" s="41"/>
      <c r="BO84" s="41"/>
      <c r="BP84" s="41"/>
      <c r="BQ84" s="41"/>
      <c r="BR84" s="321" t="s">
        <v>3661</v>
      </c>
      <c r="BS84" s="321" t="s">
        <v>3662</v>
      </c>
      <c r="BT84" s="8" t="s">
        <v>5755</v>
      </c>
      <c r="BU84" s="11" t="s">
        <v>4680</v>
      </c>
      <c r="BV84" s="8" t="s">
        <v>5756</v>
      </c>
      <c r="BW84" s="11" t="s">
        <v>4680</v>
      </c>
      <c r="BX84" s="8" t="s">
        <v>5757</v>
      </c>
      <c r="BY84" s="11" t="s">
        <v>4680</v>
      </c>
      <c r="BZ84" s="41"/>
      <c r="CA84" s="41"/>
      <c r="CB84" s="41"/>
      <c r="CC84" s="41"/>
      <c r="CD84" s="41"/>
      <c r="CE84" s="41"/>
      <c r="CF84" s="41"/>
      <c r="CG84" s="41"/>
      <c r="CH84" s="41"/>
      <c r="CI84" s="41"/>
      <c r="CJ84" s="467" t="s">
        <v>1230</v>
      </c>
      <c r="CK84" s="467" t="s">
        <v>1230</v>
      </c>
      <c r="CL84" s="467" t="s">
        <v>1230</v>
      </c>
      <c r="CM84" s="468" t="s">
        <v>4208</v>
      </c>
      <c r="CN84" s="465" t="s">
        <v>4208</v>
      </c>
      <c r="CO84" s="465" t="s">
        <v>4208</v>
      </c>
    </row>
    <row r="85" spans="1:97" ht="36.6">
      <c r="A85" s="10">
        <v>9</v>
      </c>
      <c r="B85" s="292" t="s">
        <v>5709</v>
      </c>
      <c r="C85" s="292" t="s">
        <v>5758</v>
      </c>
      <c r="D85" s="11" t="s">
        <v>5759</v>
      </c>
      <c r="E85" s="10" t="s">
        <v>6</v>
      </c>
      <c r="F85" s="10">
        <v>2023</v>
      </c>
      <c r="G85" s="10">
        <v>2023</v>
      </c>
      <c r="H85" s="10">
        <v>6</v>
      </c>
      <c r="I85" s="8" t="s">
        <v>5720</v>
      </c>
      <c r="J85" s="748"/>
      <c r="K85" s="723">
        <v>6961000</v>
      </c>
      <c r="L85" s="8" t="s">
        <v>3472</v>
      </c>
      <c r="M85" s="10">
        <v>3</v>
      </c>
      <c r="N85" s="9"/>
      <c r="O85" s="11" t="s">
        <v>9</v>
      </c>
      <c r="P85" s="10" t="s">
        <v>3686</v>
      </c>
      <c r="Q85" s="22" t="s">
        <v>5377</v>
      </c>
      <c r="R85" s="323" t="s">
        <v>5760</v>
      </c>
      <c r="S85" s="9" t="s">
        <v>95</v>
      </c>
      <c r="T85" s="323" t="s">
        <v>2177</v>
      </c>
      <c r="U85" s="196">
        <f>K85/3</f>
        <v>2320333.3333333335</v>
      </c>
      <c r="V85" s="8" t="s">
        <v>3486</v>
      </c>
      <c r="W85" s="8" t="s">
        <v>3756</v>
      </c>
      <c r="X85" s="8" t="s">
        <v>3687</v>
      </c>
      <c r="Y85" s="10">
        <v>8140</v>
      </c>
      <c r="Z85" s="10">
        <v>72019</v>
      </c>
      <c r="AA85" s="8">
        <v>6801989</v>
      </c>
      <c r="AB85" s="13" t="s">
        <v>2178</v>
      </c>
      <c r="AC85" s="8" t="s">
        <v>64</v>
      </c>
      <c r="AD85" s="108">
        <f t="shared" si="10"/>
        <v>2320333.3333333335</v>
      </c>
      <c r="AE85" s="8" t="s">
        <v>3486</v>
      </c>
      <c r="AF85" s="8" t="s">
        <v>3756</v>
      </c>
      <c r="AG85" s="8" t="s">
        <v>3687</v>
      </c>
      <c r="AH85" s="8">
        <v>6833162</v>
      </c>
      <c r="AI85" s="8">
        <v>701069701</v>
      </c>
      <c r="AJ85" s="8" t="s">
        <v>137</v>
      </c>
      <c r="AK85" s="108">
        <f>U85</f>
        <v>2320333.3333333335</v>
      </c>
      <c r="AL85" s="8" t="s">
        <v>3486</v>
      </c>
      <c r="AM85" s="8" t="s">
        <v>3756</v>
      </c>
      <c r="AN85" s="8" t="s">
        <v>3687</v>
      </c>
      <c r="AO85" s="41"/>
      <c r="AP85" s="41"/>
      <c r="AQ85" s="41"/>
      <c r="AR85" s="399"/>
      <c r="AS85" s="41"/>
      <c r="AT85" s="41"/>
      <c r="AU85" s="41"/>
      <c r="AV85" s="41"/>
      <c r="AW85" s="41"/>
      <c r="AX85" s="41"/>
      <c r="AY85" s="399"/>
      <c r="AZ85" s="41"/>
      <c r="BA85" s="41"/>
      <c r="BB85" s="41"/>
      <c r="BC85" s="41"/>
      <c r="BD85" s="41"/>
      <c r="BE85" s="41"/>
      <c r="BF85" s="399"/>
      <c r="BG85" s="41"/>
      <c r="BH85" s="41"/>
      <c r="BI85" s="41"/>
      <c r="BJ85" s="41"/>
      <c r="BK85" s="41"/>
      <c r="BL85" s="41"/>
      <c r="BM85" s="399"/>
      <c r="BN85" s="41"/>
      <c r="BO85" s="41"/>
      <c r="BP85" s="41"/>
      <c r="BQ85" s="41"/>
      <c r="BR85" s="321" t="s">
        <v>3661</v>
      </c>
      <c r="BS85" s="321" t="s">
        <v>3662</v>
      </c>
      <c r="BT85" s="8" t="s">
        <v>5761</v>
      </c>
      <c r="BU85" s="11" t="s">
        <v>4458</v>
      </c>
      <c r="BV85" s="8" t="s">
        <v>5762</v>
      </c>
      <c r="BW85" s="11" t="s">
        <v>4458</v>
      </c>
      <c r="BX85" s="8"/>
      <c r="BY85" s="11"/>
      <c r="BZ85" s="41"/>
      <c r="CA85" s="41"/>
      <c r="CB85" s="41"/>
      <c r="CC85" s="41"/>
      <c r="CD85" s="41"/>
      <c r="CE85" s="41"/>
      <c r="CF85" s="41"/>
      <c r="CG85" s="41"/>
      <c r="CH85" s="41"/>
      <c r="CI85" s="41"/>
      <c r="CJ85" s="207" t="s">
        <v>3721</v>
      </c>
      <c r="CK85" s="207" t="s">
        <v>5405</v>
      </c>
      <c r="CL85" s="467" t="s">
        <v>1230</v>
      </c>
      <c r="CM85" s="469" t="s">
        <v>5763</v>
      </c>
      <c r="CN85" s="465" t="s">
        <v>4208</v>
      </c>
      <c r="CO85" s="465" t="s">
        <v>4208</v>
      </c>
    </row>
    <row r="86" spans="1:97" ht="36.6">
      <c r="A86" s="10">
        <v>10</v>
      </c>
      <c r="B86" s="292" t="s">
        <v>5709</v>
      </c>
      <c r="C86" s="292" t="s">
        <v>5764</v>
      </c>
      <c r="D86" s="11" t="s">
        <v>5765</v>
      </c>
      <c r="E86" s="10" t="s">
        <v>6</v>
      </c>
      <c r="F86" s="10">
        <v>2023</v>
      </c>
      <c r="G86" s="10">
        <v>2023</v>
      </c>
      <c r="H86" s="10">
        <v>6</v>
      </c>
      <c r="I86" s="8" t="s">
        <v>5720</v>
      </c>
      <c r="J86" s="748"/>
      <c r="K86" s="723">
        <v>6480000</v>
      </c>
      <c r="L86" s="8" t="s">
        <v>3472</v>
      </c>
      <c r="M86" s="10">
        <v>6</v>
      </c>
      <c r="N86" s="9"/>
      <c r="O86" s="11" t="s">
        <v>9</v>
      </c>
      <c r="P86" s="10" t="s">
        <v>3686</v>
      </c>
      <c r="Q86" s="22" t="s">
        <v>5377</v>
      </c>
      <c r="R86" s="323" t="s">
        <v>4453</v>
      </c>
      <c r="S86" s="9" t="s">
        <v>49</v>
      </c>
      <c r="T86" s="323" t="s">
        <v>3018</v>
      </c>
      <c r="U86" s="196">
        <f>K86/2</f>
        <v>3240000</v>
      </c>
      <c r="V86" s="8" t="s">
        <v>3486</v>
      </c>
      <c r="W86" s="8" t="s">
        <v>3756</v>
      </c>
      <c r="X86" s="8" t="s">
        <v>3687</v>
      </c>
      <c r="Y86" s="10">
        <v>8140</v>
      </c>
      <c r="Z86" s="10">
        <v>72019</v>
      </c>
      <c r="AA86" s="8">
        <v>6727245</v>
      </c>
      <c r="AB86" s="13" t="s">
        <v>2177</v>
      </c>
      <c r="AC86" s="8" t="s">
        <v>95</v>
      </c>
      <c r="AD86" s="108">
        <f t="shared" si="10"/>
        <v>3240000</v>
      </c>
      <c r="AE86" s="8" t="s">
        <v>3486</v>
      </c>
      <c r="AF86" s="8" t="s">
        <v>3756</v>
      </c>
      <c r="AG86" s="8" t="s">
        <v>3687</v>
      </c>
      <c r="AH86" s="8"/>
      <c r="AI86" s="8"/>
      <c r="AJ86" s="8"/>
      <c r="AK86" s="108"/>
      <c r="AL86" s="8"/>
      <c r="AM86" s="8"/>
      <c r="AN86" s="41"/>
      <c r="AO86" s="41"/>
      <c r="AP86" s="41"/>
      <c r="AQ86" s="41"/>
      <c r="AR86" s="399"/>
      <c r="AS86" s="41"/>
      <c r="AT86" s="41"/>
      <c r="AU86" s="41"/>
      <c r="AV86" s="41"/>
      <c r="AW86" s="41"/>
      <c r="AX86" s="41"/>
      <c r="AY86" s="399"/>
      <c r="AZ86" s="41"/>
      <c r="BA86" s="41"/>
      <c r="BB86" s="41"/>
      <c r="BC86" s="41"/>
      <c r="BD86" s="41"/>
      <c r="BE86" s="41"/>
      <c r="BF86" s="399"/>
      <c r="BG86" s="41"/>
      <c r="BH86" s="41"/>
      <c r="BI86" s="41"/>
      <c r="BJ86" s="41"/>
      <c r="BK86" s="41"/>
      <c r="BL86" s="41"/>
      <c r="BM86" s="399"/>
      <c r="BN86" s="41"/>
      <c r="BO86" s="41"/>
      <c r="BP86" s="41"/>
      <c r="BQ86" s="41"/>
      <c r="BR86" s="321" t="s">
        <v>3661</v>
      </c>
      <c r="BS86" s="321" t="s">
        <v>3662</v>
      </c>
      <c r="BT86" s="8" t="s">
        <v>5766</v>
      </c>
      <c r="BU86" s="11" t="s">
        <v>4458</v>
      </c>
      <c r="BV86" s="8" t="s">
        <v>5767</v>
      </c>
      <c r="BW86" s="11" t="s">
        <v>4458</v>
      </c>
      <c r="BX86" s="8" t="s">
        <v>5768</v>
      </c>
      <c r="BY86" s="11" t="s">
        <v>4458</v>
      </c>
      <c r="BZ86" s="41"/>
      <c r="CA86" s="41"/>
      <c r="CB86" s="41"/>
      <c r="CC86" s="41"/>
      <c r="CD86" s="41"/>
      <c r="CE86" s="41"/>
      <c r="CF86" s="41"/>
      <c r="CG86" s="41"/>
      <c r="CH86" s="41"/>
      <c r="CI86" s="41"/>
      <c r="CJ86" s="207" t="s">
        <v>5716</v>
      </c>
      <c r="CK86" s="207" t="s">
        <v>5769</v>
      </c>
      <c r="CL86" s="207" t="s">
        <v>5415</v>
      </c>
      <c r="CM86" s="468" t="s">
        <v>5744</v>
      </c>
      <c r="CN86" s="465" t="s">
        <v>4208</v>
      </c>
      <c r="CO86" s="465" t="s">
        <v>4208</v>
      </c>
      <c r="CP86" s="204"/>
      <c r="CQ86" s="204"/>
      <c r="CR86" s="204"/>
      <c r="CS86" s="204"/>
    </row>
    <row r="87" spans="1:97" ht="36.6">
      <c r="A87" s="451">
        <v>11</v>
      </c>
      <c r="B87" s="292" t="s">
        <v>5709</v>
      </c>
      <c r="C87" s="292" t="s">
        <v>5770</v>
      </c>
      <c r="D87" s="282" t="s">
        <v>5771</v>
      </c>
      <c r="E87" s="451" t="s">
        <v>6</v>
      </c>
      <c r="F87" s="451">
        <v>2023</v>
      </c>
      <c r="G87" s="451">
        <v>2023</v>
      </c>
      <c r="H87" s="451">
        <v>7</v>
      </c>
      <c r="I87" s="281" t="s">
        <v>5720</v>
      </c>
      <c r="J87" s="750"/>
      <c r="K87" s="727">
        <v>7000000</v>
      </c>
      <c r="L87" s="281" t="s">
        <v>3472</v>
      </c>
      <c r="M87" s="451">
        <v>3</v>
      </c>
      <c r="N87" s="230"/>
      <c r="O87" s="11" t="s">
        <v>9</v>
      </c>
      <c r="P87" s="451" t="s">
        <v>3686</v>
      </c>
      <c r="Q87" s="22" t="s">
        <v>5377</v>
      </c>
      <c r="R87" s="451">
        <v>6680678</v>
      </c>
      <c r="S87" s="230" t="s">
        <v>21</v>
      </c>
      <c r="T87" s="452" t="s">
        <v>2013</v>
      </c>
      <c r="U87" s="474">
        <f t="shared" ref="U87:U96" si="11">K87/3</f>
        <v>2333333.3333333335</v>
      </c>
      <c r="V87" s="281" t="s">
        <v>169</v>
      </c>
      <c r="W87" s="281" t="s">
        <v>3751</v>
      </c>
      <c r="X87" s="281" t="s">
        <v>3687</v>
      </c>
      <c r="Y87" s="451">
        <v>8140</v>
      </c>
      <c r="Z87" s="451">
        <v>72019</v>
      </c>
      <c r="AA87" s="281">
        <v>210955</v>
      </c>
      <c r="AB87" s="285" t="s">
        <v>2692</v>
      </c>
      <c r="AC87" s="281" t="s">
        <v>96</v>
      </c>
      <c r="AD87" s="475">
        <f t="shared" si="10"/>
        <v>2333333.3333333335</v>
      </c>
      <c r="AE87" s="281" t="s">
        <v>169</v>
      </c>
      <c r="AF87" s="281" t="s">
        <v>3751</v>
      </c>
      <c r="AG87" s="281" t="s">
        <v>3687</v>
      </c>
      <c r="AH87" s="281">
        <v>6680629</v>
      </c>
      <c r="AI87" s="285" t="s">
        <v>2712</v>
      </c>
      <c r="AJ87" s="281" t="s">
        <v>34</v>
      </c>
      <c r="AK87" s="475">
        <f t="shared" ref="AK87:AK95" si="12">U87</f>
        <v>2333333.3333333335</v>
      </c>
      <c r="AL87" s="281" t="s">
        <v>169</v>
      </c>
      <c r="AM87" s="281" t="s">
        <v>3751</v>
      </c>
      <c r="AN87" s="281" t="s">
        <v>3687</v>
      </c>
      <c r="AO87" s="227"/>
      <c r="AP87" s="227"/>
      <c r="AQ87" s="227"/>
      <c r="AR87" s="476"/>
      <c r="AS87" s="227"/>
      <c r="AT87" s="227"/>
      <c r="AU87" s="227"/>
      <c r="AV87" s="227"/>
      <c r="AW87" s="227"/>
      <c r="AX87" s="227"/>
      <c r="AY87" s="476"/>
      <c r="AZ87" s="227"/>
      <c r="BA87" s="227"/>
      <c r="BB87" s="227"/>
      <c r="BC87" s="227"/>
      <c r="BD87" s="227"/>
      <c r="BE87" s="227"/>
      <c r="BF87" s="476"/>
      <c r="BG87" s="227"/>
      <c r="BH87" s="227"/>
      <c r="BI87" s="227"/>
      <c r="BJ87" s="227"/>
      <c r="BK87" s="227"/>
      <c r="BL87" s="227"/>
      <c r="BM87" s="476"/>
      <c r="BN87" s="227"/>
      <c r="BO87" s="227"/>
      <c r="BP87" s="227"/>
      <c r="BQ87" s="227"/>
      <c r="BR87" s="321" t="s">
        <v>3661</v>
      </c>
      <c r="BS87" s="321" t="s">
        <v>3662</v>
      </c>
      <c r="BT87" s="281" t="s">
        <v>5772</v>
      </c>
      <c r="BU87" s="282" t="s">
        <v>4317</v>
      </c>
      <c r="BV87" s="281" t="s">
        <v>5773</v>
      </c>
      <c r="BW87" s="282" t="s">
        <v>4317</v>
      </c>
      <c r="BX87" s="281" t="s">
        <v>5774</v>
      </c>
      <c r="BY87" s="282" t="s">
        <v>4317</v>
      </c>
      <c r="BZ87" s="227"/>
      <c r="CA87" s="227"/>
      <c r="CB87" s="227"/>
      <c r="CC87" s="227"/>
      <c r="CD87" s="227"/>
      <c r="CE87" s="227"/>
      <c r="CF87" s="227"/>
      <c r="CG87" s="227"/>
      <c r="CH87" s="227"/>
      <c r="CI87" s="227"/>
      <c r="CJ87" s="207" t="s">
        <v>5716</v>
      </c>
      <c r="CK87" s="207" t="s">
        <v>5769</v>
      </c>
      <c r="CL87" s="207" t="s">
        <v>5433</v>
      </c>
      <c r="CM87" s="477" t="s">
        <v>5744</v>
      </c>
      <c r="CN87" s="465" t="s">
        <v>4208</v>
      </c>
      <c r="CO87" s="465" t="s">
        <v>4208</v>
      </c>
    </row>
    <row r="88" spans="1:97" ht="36">
      <c r="A88" s="10">
        <v>12</v>
      </c>
      <c r="B88" s="292" t="s">
        <v>5709</v>
      </c>
      <c r="C88" s="292" t="s">
        <v>5775</v>
      </c>
      <c r="D88" s="11" t="s">
        <v>5776</v>
      </c>
      <c r="E88" s="10" t="s">
        <v>6</v>
      </c>
      <c r="F88" s="10">
        <v>2023</v>
      </c>
      <c r="G88" s="10">
        <v>2023</v>
      </c>
      <c r="H88" s="10">
        <v>6</v>
      </c>
      <c r="I88" s="8" t="s">
        <v>5712</v>
      </c>
      <c r="J88" s="748"/>
      <c r="K88" s="723">
        <v>6470000</v>
      </c>
      <c r="L88" s="8" t="s">
        <v>3472</v>
      </c>
      <c r="M88" s="10">
        <v>3</v>
      </c>
      <c r="N88" s="9"/>
      <c r="O88" s="11" t="s">
        <v>9</v>
      </c>
      <c r="P88" s="10" t="s">
        <v>3686</v>
      </c>
      <c r="Q88" s="22" t="s">
        <v>5377</v>
      </c>
      <c r="R88" s="10">
        <v>6767777</v>
      </c>
      <c r="S88" s="9" t="s">
        <v>41</v>
      </c>
      <c r="T88" s="323" t="s">
        <v>2961</v>
      </c>
      <c r="U88" s="196">
        <f t="shared" si="11"/>
        <v>2156666.6666666665</v>
      </c>
      <c r="V88" s="8" t="s">
        <v>256</v>
      </c>
      <c r="W88" s="8" t="s">
        <v>3756</v>
      </c>
      <c r="X88" s="8" t="s">
        <v>3687</v>
      </c>
      <c r="Y88" s="10">
        <v>8140</v>
      </c>
      <c r="Z88" s="10">
        <v>72019</v>
      </c>
      <c r="AA88" s="8">
        <v>6839500</v>
      </c>
      <c r="AB88" s="8">
        <v>710029601</v>
      </c>
      <c r="AC88" s="8" t="s">
        <v>43</v>
      </c>
      <c r="AD88" s="108">
        <f t="shared" si="10"/>
        <v>2156666.6666666665</v>
      </c>
      <c r="AE88" s="8" t="s">
        <v>256</v>
      </c>
      <c r="AF88" s="8" t="s">
        <v>3756</v>
      </c>
      <c r="AG88" s="8" t="s">
        <v>3687</v>
      </c>
      <c r="AH88" s="10">
        <v>6837723</v>
      </c>
      <c r="AI88" s="12" t="s">
        <v>2960</v>
      </c>
      <c r="AJ88" s="8" t="s">
        <v>390</v>
      </c>
      <c r="AK88" s="108">
        <f t="shared" si="12"/>
        <v>2156666.6666666665</v>
      </c>
      <c r="AL88" s="8" t="s">
        <v>256</v>
      </c>
      <c r="AM88" s="8" t="s">
        <v>3756</v>
      </c>
      <c r="AN88" s="8" t="s">
        <v>3687</v>
      </c>
      <c r="AO88" s="41"/>
      <c r="AP88" s="41"/>
      <c r="AQ88" s="41"/>
      <c r="AR88" s="399"/>
      <c r="AS88" s="41"/>
      <c r="AT88" s="41"/>
      <c r="AU88" s="41"/>
      <c r="AV88" s="41"/>
      <c r="AW88" s="41"/>
      <c r="AX88" s="41"/>
      <c r="AY88" s="399"/>
      <c r="AZ88" s="41"/>
      <c r="BA88" s="41"/>
      <c r="BB88" s="41"/>
      <c r="BC88" s="41"/>
      <c r="BD88" s="41"/>
      <c r="BE88" s="41"/>
      <c r="BF88" s="399"/>
      <c r="BG88" s="41"/>
      <c r="BH88" s="41"/>
      <c r="BI88" s="41"/>
      <c r="BJ88" s="41"/>
      <c r="BK88" s="41"/>
      <c r="BL88" s="41"/>
      <c r="BM88" s="399"/>
      <c r="BN88" s="41"/>
      <c r="BO88" s="41"/>
      <c r="BP88" s="41"/>
      <c r="BQ88" s="41"/>
      <c r="BR88" s="321" t="s">
        <v>3661</v>
      </c>
      <c r="BS88" s="321" t="s">
        <v>3662</v>
      </c>
      <c r="BT88" s="8" t="s">
        <v>3577</v>
      </c>
      <c r="BU88" s="11" t="s">
        <v>5777</v>
      </c>
      <c r="BV88" s="8" t="s">
        <v>3578</v>
      </c>
      <c r="BW88" s="11" t="s">
        <v>5777</v>
      </c>
      <c r="BX88" s="8" t="s">
        <v>3579</v>
      </c>
      <c r="BY88" s="11" t="s">
        <v>5777</v>
      </c>
      <c r="BZ88" s="41"/>
      <c r="CA88" s="41"/>
      <c r="CB88" s="41"/>
      <c r="CC88" s="41"/>
      <c r="CD88" s="41"/>
      <c r="CE88" s="41"/>
      <c r="CF88" s="41"/>
      <c r="CG88" s="41"/>
      <c r="CH88" s="41"/>
      <c r="CI88" s="41"/>
      <c r="CJ88" s="207" t="s">
        <v>5716</v>
      </c>
      <c r="CK88" s="207" t="s">
        <v>5778</v>
      </c>
      <c r="CL88" s="207" t="s">
        <v>5433</v>
      </c>
      <c r="CM88" s="468" t="s">
        <v>5779</v>
      </c>
      <c r="CN88" s="207" t="s">
        <v>5780</v>
      </c>
      <c r="CO88" s="465" t="s">
        <v>5781</v>
      </c>
    </row>
    <row r="89" spans="1:97" ht="36.6">
      <c r="A89" s="10">
        <v>13</v>
      </c>
      <c r="B89" s="292" t="s">
        <v>5709</v>
      </c>
      <c r="C89" s="292" t="s">
        <v>5782</v>
      </c>
      <c r="D89" s="11" t="s">
        <v>2437</v>
      </c>
      <c r="E89" s="10" t="s">
        <v>6</v>
      </c>
      <c r="F89" s="10">
        <v>2023</v>
      </c>
      <c r="G89" s="10">
        <v>2023</v>
      </c>
      <c r="H89" s="10">
        <v>6</v>
      </c>
      <c r="I89" s="8" t="s">
        <v>5712</v>
      </c>
      <c r="J89" s="748"/>
      <c r="K89" s="723">
        <v>7000000</v>
      </c>
      <c r="L89" s="8" t="s">
        <v>3472</v>
      </c>
      <c r="M89" s="10">
        <v>7</v>
      </c>
      <c r="N89" s="9"/>
      <c r="O89" s="11" t="s">
        <v>9</v>
      </c>
      <c r="P89" s="10" t="s">
        <v>3686</v>
      </c>
      <c r="Q89" s="22" t="s">
        <v>5377</v>
      </c>
      <c r="R89" s="10">
        <v>6663582</v>
      </c>
      <c r="S89" s="9" t="s">
        <v>94</v>
      </c>
      <c r="T89" s="323" t="s">
        <v>1956</v>
      </c>
      <c r="U89" s="196">
        <f t="shared" si="11"/>
        <v>2333333.3333333335</v>
      </c>
      <c r="V89" s="8" t="s">
        <v>169</v>
      </c>
      <c r="W89" s="8" t="s">
        <v>3751</v>
      </c>
      <c r="X89" s="8" t="s">
        <v>3687</v>
      </c>
      <c r="Y89" s="10">
        <v>8140</v>
      </c>
      <c r="Z89" s="10">
        <v>72019</v>
      </c>
      <c r="AA89" s="326">
        <v>6731906</v>
      </c>
      <c r="AB89" s="404" t="s">
        <v>1259</v>
      </c>
      <c r="AC89" s="326" t="s">
        <v>992</v>
      </c>
      <c r="AD89" s="405">
        <f t="shared" si="10"/>
        <v>2333333.3333333335</v>
      </c>
      <c r="AE89" s="326" t="s">
        <v>169</v>
      </c>
      <c r="AF89" s="326" t="s">
        <v>3751</v>
      </c>
      <c r="AG89" s="326" t="s">
        <v>3687</v>
      </c>
      <c r="AH89" s="406">
        <v>6843797</v>
      </c>
      <c r="AI89" s="407" t="s">
        <v>2706</v>
      </c>
      <c r="AJ89" s="406" t="s">
        <v>404</v>
      </c>
      <c r="AK89" s="108">
        <f t="shared" si="12"/>
        <v>2333333.3333333335</v>
      </c>
      <c r="AL89" s="8" t="s">
        <v>169</v>
      </c>
      <c r="AM89" s="8" t="s">
        <v>3751</v>
      </c>
      <c r="AN89" s="8" t="s">
        <v>3687</v>
      </c>
      <c r="AO89" s="41"/>
      <c r="AP89" s="41"/>
      <c r="AQ89" s="41"/>
      <c r="AR89" s="399"/>
      <c r="AS89" s="41"/>
      <c r="AT89" s="41"/>
      <c r="AU89" s="41"/>
      <c r="AV89" s="41"/>
      <c r="AW89" s="41"/>
      <c r="AX89" s="41"/>
      <c r="AY89" s="399"/>
      <c r="AZ89" s="41"/>
      <c r="BA89" s="41"/>
      <c r="BB89" s="41"/>
      <c r="BC89" s="41"/>
      <c r="BD89" s="41"/>
      <c r="BE89" s="41"/>
      <c r="BF89" s="399"/>
      <c r="BG89" s="41"/>
      <c r="BH89" s="41"/>
      <c r="BI89" s="41"/>
      <c r="BJ89" s="41"/>
      <c r="BK89" s="41"/>
      <c r="BL89" s="41"/>
      <c r="BM89" s="399"/>
      <c r="BN89" s="41"/>
      <c r="BO89" s="41"/>
      <c r="BP89" s="41"/>
      <c r="BQ89" s="41"/>
      <c r="BR89" s="321" t="s">
        <v>3661</v>
      </c>
      <c r="BS89" s="321" t="s">
        <v>3662</v>
      </c>
      <c r="BT89" s="8" t="s">
        <v>4762</v>
      </c>
      <c r="BU89" s="11" t="s">
        <v>4317</v>
      </c>
      <c r="BV89" s="8" t="s">
        <v>4626</v>
      </c>
      <c r="BW89" s="11" t="s">
        <v>4317</v>
      </c>
      <c r="BX89" s="101"/>
      <c r="BY89" s="15"/>
      <c r="BZ89" s="41"/>
      <c r="CA89" s="41"/>
      <c r="CB89" s="41"/>
      <c r="CC89" s="41"/>
      <c r="CD89" s="41"/>
      <c r="CE89" s="41"/>
      <c r="CF89" s="41"/>
      <c r="CG89" s="41"/>
      <c r="CH89" s="41"/>
      <c r="CI89" s="41"/>
      <c r="CJ89" s="207" t="s">
        <v>5716</v>
      </c>
      <c r="CK89" s="207" t="s">
        <v>5769</v>
      </c>
      <c r="CL89" s="207" t="s">
        <v>5433</v>
      </c>
      <c r="CM89" s="472" t="s">
        <v>5625</v>
      </c>
      <c r="CN89" s="465" t="s">
        <v>4208</v>
      </c>
      <c r="CO89" s="465" t="s">
        <v>4208</v>
      </c>
    </row>
    <row r="90" spans="1:97" ht="36.6">
      <c r="A90" s="10">
        <v>14</v>
      </c>
      <c r="B90" s="292" t="s">
        <v>5709</v>
      </c>
      <c r="C90" s="292" t="s">
        <v>5783</v>
      </c>
      <c r="D90" s="11" t="s">
        <v>2716</v>
      </c>
      <c r="E90" s="10" t="s">
        <v>6</v>
      </c>
      <c r="F90" s="10">
        <v>2023</v>
      </c>
      <c r="G90" s="10">
        <v>2023</v>
      </c>
      <c r="H90" s="10">
        <v>10</v>
      </c>
      <c r="I90" s="8" t="s">
        <v>5712</v>
      </c>
      <c r="J90" s="748"/>
      <c r="K90" s="723">
        <v>7000000</v>
      </c>
      <c r="L90" s="8" t="s">
        <v>3472</v>
      </c>
      <c r="M90" s="10">
        <v>3</v>
      </c>
      <c r="N90" s="9"/>
      <c r="O90" s="11" t="s">
        <v>9</v>
      </c>
      <c r="P90" s="10" t="s">
        <v>3686</v>
      </c>
      <c r="Q90" s="22" t="s">
        <v>5377</v>
      </c>
      <c r="R90" s="10">
        <v>6680641</v>
      </c>
      <c r="S90" s="9" t="s">
        <v>92</v>
      </c>
      <c r="T90" s="323" t="s">
        <v>2082</v>
      </c>
      <c r="U90" s="196">
        <f t="shared" si="11"/>
        <v>2333333.3333333335</v>
      </c>
      <c r="V90" s="8" t="s">
        <v>169</v>
      </c>
      <c r="W90" s="8" t="s">
        <v>3751</v>
      </c>
      <c r="X90" s="8" t="s">
        <v>3687</v>
      </c>
      <c r="Y90" s="10">
        <v>8140</v>
      </c>
      <c r="Z90" s="10">
        <v>72019</v>
      </c>
      <c r="AA90" s="406">
        <v>6843797</v>
      </c>
      <c r="AB90" s="407" t="s">
        <v>2706</v>
      </c>
      <c r="AC90" s="406" t="s">
        <v>404</v>
      </c>
      <c r="AD90" s="405">
        <f t="shared" si="10"/>
        <v>2333333.3333333335</v>
      </c>
      <c r="AE90" s="326" t="s">
        <v>169</v>
      </c>
      <c r="AF90" s="326" t="s">
        <v>3751</v>
      </c>
      <c r="AG90" s="326" t="s">
        <v>3687</v>
      </c>
      <c r="AH90" s="326">
        <v>6680683</v>
      </c>
      <c r="AI90" s="404" t="s">
        <v>2742</v>
      </c>
      <c r="AJ90" s="326" t="s">
        <v>17</v>
      </c>
      <c r="AK90" s="108">
        <f t="shared" si="12"/>
        <v>2333333.3333333335</v>
      </c>
      <c r="AL90" s="8" t="s">
        <v>169</v>
      </c>
      <c r="AM90" s="8" t="s">
        <v>3751</v>
      </c>
      <c r="AN90" s="8" t="s">
        <v>3687</v>
      </c>
      <c r="AO90" s="41"/>
      <c r="AP90" s="41"/>
      <c r="AQ90" s="41"/>
      <c r="AR90" s="399"/>
      <c r="AS90" s="41"/>
      <c r="AT90" s="41"/>
      <c r="AU90" s="41"/>
      <c r="AV90" s="41"/>
      <c r="AW90" s="41"/>
      <c r="AX90" s="41"/>
      <c r="AY90" s="399"/>
      <c r="AZ90" s="41"/>
      <c r="BA90" s="41"/>
      <c r="BB90" s="41"/>
      <c r="BC90" s="41"/>
      <c r="BD90" s="41"/>
      <c r="BE90" s="41"/>
      <c r="BF90" s="399"/>
      <c r="BG90" s="41"/>
      <c r="BH90" s="41"/>
      <c r="BI90" s="41"/>
      <c r="BJ90" s="41"/>
      <c r="BK90" s="41"/>
      <c r="BL90" s="41"/>
      <c r="BM90" s="399"/>
      <c r="BN90" s="41"/>
      <c r="BO90" s="41"/>
      <c r="BP90" s="41"/>
      <c r="BQ90" s="41"/>
      <c r="BR90" s="321" t="s">
        <v>3661</v>
      </c>
      <c r="BS90" s="321" t="s">
        <v>3662</v>
      </c>
      <c r="BT90" s="8" t="s">
        <v>5784</v>
      </c>
      <c r="BU90" s="11" t="s">
        <v>4317</v>
      </c>
      <c r="BV90" s="8" t="s">
        <v>5325</v>
      </c>
      <c r="BW90" s="11" t="s">
        <v>4317</v>
      </c>
      <c r="BX90" s="8" t="s">
        <v>5785</v>
      </c>
      <c r="BY90" s="11" t="s">
        <v>4317</v>
      </c>
      <c r="BZ90" s="41"/>
      <c r="CA90" s="41"/>
      <c r="CB90" s="41"/>
      <c r="CC90" s="41"/>
      <c r="CD90" s="41"/>
      <c r="CE90" s="41"/>
      <c r="CF90" s="41"/>
      <c r="CG90" s="41"/>
      <c r="CH90" s="41"/>
      <c r="CI90" s="41"/>
      <c r="CJ90" s="207" t="s">
        <v>5716</v>
      </c>
      <c r="CK90" s="207" t="s">
        <v>5405</v>
      </c>
      <c r="CL90" s="465" t="s">
        <v>4208</v>
      </c>
      <c r="CM90" s="472" t="s">
        <v>5786</v>
      </c>
      <c r="CN90" s="465" t="s">
        <v>4208</v>
      </c>
      <c r="CO90" s="465" t="s">
        <v>4208</v>
      </c>
      <c r="CP90" s="204"/>
      <c r="CQ90" s="204"/>
      <c r="CR90" s="204"/>
      <c r="CS90" s="204"/>
    </row>
    <row r="91" spans="1:97" ht="48.6">
      <c r="A91" s="451">
        <v>15</v>
      </c>
      <c r="B91" s="292" t="s">
        <v>5709</v>
      </c>
      <c r="C91" s="292" t="s">
        <v>5787</v>
      </c>
      <c r="D91" s="282" t="s">
        <v>5788</v>
      </c>
      <c r="E91" s="451" t="s">
        <v>6</v>
      </c>
      <c r="F91" s="451">
        <v>2023</v>
      </c>
      <c r="G91" s="451">
        <v>2023</v>
      </c>
      <c r="H91" s="451">
        <v>6</v>
      </c>
      <c r="I91" s="281" t="s">
        <v>5712</v>
      </c>
      <c r="J91" s="750"/>
      <c r="K91" s="727">
        <v>7000000</v>
      </c>
      <c r="L91" s="281" t="s">
        <v>3472</v>
      </c>
      <c r="M91" s="451">
        <v>3</v>
      </c>
      <c r="N91" s="230"/>
      <c r="O91" s="11" t="s">
        <v>9</v>
      </c>
      <c r="P91" s="451" t="s">
        <v>3686</v>
      </c>
      <c r="Q91" s="22" t="s">
        <v>5377</v>
      </c>
      <c r="R91" s="452" t="s">
        <v>4507</v>
      </c>
      <c r="S91" s="478" t="s">
        <v>46</v>
      </c>
      <c r="T91" s="479" t="s">
        <v>2039</v>
      </c>
      <c r="U91" s="474">
        <f t="shared" si="11"/>
        <v>2333333.3333333335</v>
      </c>
      <c r="V91" s="480" t="s">
        <v>217</v>
      </c>
      <c r="W91" s="480" t="s">
        <v>3756</v>
      </c>
      <c r="X91" s="281" t="s">
        <v>3687</v>
      </c>
      <c r="Y91" s="451">
        <v>8140</v>
      </c>
      <c r="Z91" s="451">
        <v>72019</v>
      </c>
      <c r="AA91" s="481">
        <v>6833034</v>
      </c>
      <c r="AB91" s="482" t="s">
        <v>2310</v>
      </c>
      <c r="AC91" s="481" t="s">
        <v>42</v>
      </c>
      <c r="AD91" s="475">
        <f t="shared" si="10"/>
        <v>2333333.3333333335</v>
      </c>
      <c r="AE91" s="480" t="s">
        <v>217</v>
      </c>
      <c r="AF91" s="480" t="s">
        <v>3756</v>
      </c>
      <c r="AG91" s="281" t="s">
        <v>3687</v>
      </c>
      <c r="AH91" s="259">
        <v>6833033</v>
      </c>
      <c r="AI91" s="401" t="s">
        <v>2311</v>
      </c>
      <c r="AJ91" s="480" t="s">
        <v>398</v>
      </c>
      <c r="AK91" s="475">
        <f t="shared" si="12"/>
        <v>2333333.3333333335</v>
      </c>
      <c r="AL91" s="480" t="s">
        <v>217</v>
      </c>
      <c r="AM91" s="480" t="s">
        <v>3756</v>
      </c>
      <c r="AN91" s="281" t="s">
        <v>3687</v>
      </c>
      <c r="AO91" s="227"/>
      <c r="AP91" s="227"/>
      <c r="AQ91" s="227"/>
      <c r="AR91" s="476"/>
      <c r="AS91" s="227"/>
      <c r="AT91" s="227"/>
      <c r="AU91" s="227"/>
      <c r="AV91" s="227"/>
      <c r="AW91" s="227"/>
      <c r="AX91" s="227"/>
      <c r="AY91" s="476"/>
      <c r="AZ91" s="227"/>
      <c r="BA91" s="227"/>
      <c r="BB91" s="227"/>
      <c r="BC91" s="227"/>
      <c r="BD91" s="227"/>
      <c r="BE91" s="227"/>
      <c r="BF91" s="476"/>
      <c r="BG91" s="227"/>
      <c r="BH91" s="227"/>
      <c r="BI91" s="227"/>
      <c r="BJ91" s="227"/>
      <c r="BK91" s="227"/>
      <c r="BL91" s="227"/>
      <c r="BM91" s="476"/>
      <c r="BN91" s="227"/>
      <c r="BO91" s="227"/>
      <c r="BP91" s="227"/>
      <c r="BQ91" s="227"/>
      <c r="BR91" s="321" t="s">
        <v>3661</v>
      </c>
      <c r="BS91" s="321" t="s">
        <v>3662</v>
      </c>
      <c r="BT91" s="480" t="s">
        <v>5789</v>
      </c>
      <c r="BU91" s="483" t="s">
        <v>4301</v>
      </c>
      <c r="BV91" s="480" t="s">
        <v>5790</v>
      </c>
      <c r="BW91" s="483" t="s">
        <v>4301</v>
      </c>
      <c r="BX91" s="480" t="s">
        <v>5791</v>
      </c>
      <c r="BY91" s="483" t="s">
        <v>4301</v>
      </c>
      <c r="BZ91" s="227"/>
      <c r="CA91" s="227"/>
      <c r="CB91" s="227"/>
      <c r="CC91" s="227"/>
      <c r="CD91" s="227"/>
      <c r="CE91" s="227"/>
      <c r="CF91" s="227"/>
      <c r="CG91" s="227"/>
      <c r="CH91" s="227"/>
      <c r="CI91" s="227"/>
      <c r="CJ91" s="207" t="s">
        <v>5716</v>
      </c>
      <c r="CK91" s="207" t="s">
        <v>5769</v>
      </c>
      <c r="CL91" s="207" t="s">
        <v>5415</v>
      </c>
      <c r="CM91" s="469" t="s">
        <v>5792</v>
      </c>
      <c r="CN91" s="465" t="s">
        <v>4208</v>
      </c>
      <c r="CO91" s="465" t="s">
        <v>4208</v>
      </c>
    </row>
    <row r="92" spans="1:97" ht="36.6">
      <c r="A92" s="10">
        <v>16</v>
      </c>
      <c r="B92" s="292" t="s">
        <v>5709</v>
      </c>
      <c r="C92" s="292" t="s">
        <v>5793</v>
      </c>
      <c r="D92" s="11" t="s">
        <v>5794</v>
      </c>
      <c r="E92" s="8" t="s">
        <v>5455</v>
      </c>
      <c r="F92" s="10">
        <v>2023</v>
      </c>
      <c r="G92" s="10">
        <v>2023</v>
      </c>
      <c r="H92" s="10">
        <v>6</v>
      </c>
      <c r="I92" s="8" t="s">
        <v>5712</v>
      </c>
      <c r="J92" s="748"/>
      <c r="K92" s="723">
        <v>15500000</v>
      </c>
      <c r="L92" s="8" t="s">
        <v>3472</v>
      </c>
      <c r="M92" s="10">
        <v>3</v>
      </c>
      <c r="N92" s="9"/>
      <c r="O92" s="11" t="s">
        <v>9</v>
      </c>
      <c r="P92" s="10" t="s">
        <v>3686</v>
      </c>
      <c r="Q92" s="22" t="s">
        <v>5377</v>
      </c>
      <c r="R92" s="10">
        <v>6826727</v>
      </c>
      <c r="S92" s="9" t="s">
        <v>113</v>
      </c>
      <c r="T92" s="323" t="s">
        <v>2564</v>
      </c>
      <c r="U92" s="196">
        <f t="shared" si="11"/>
        <v>5166666.666666667</v>
      </c>
      <c r="V92" s="8" t="s">
        <v>179</v>
      </c>
      <c r="W92" s="8" t="s">
        <v>3756</v>
      </c>
      <c r="X92" s="8" t="s">
        <v>3687</v>
      </c>
      <c r="Y92" s="10">
        <v>8140</v>
      </c>
      <c r="Z92" s="10">
        <v>72019</v>
      </c>
      <c r="AA92" s="178">
        <v>6744406</v>
      </c>
      <c r="AB92" s="13" t="s">
        <v>1273</v>
      </c>
      <c r="AC92" s="8" t="s">
        <v>54</v>
      </c>
      <c r="AD92" s="108">
        <f t="shared" si="10"/>
        <v>5166666.666666667</v>
      </c>
      <c r="AE92" s="8" t="s">
        <v>217</v>
      </c>
      <c r="AF92" s="8" t="s">
        <v>3756</v>
      </c>
      <c r="AG92" s="8" t="s">
        <v>3687</v>
      </c>
      <c r="AH92" s="8">
        <v>6680623</v>
      </c>
      <c r="AI92" s="13" t="s">
        <v>2129</v>
      </c>
      <c r="AJ92" s="8" t="s">
        <v>37</v>
      </c>
      <c r="AK92" s="108">
        <f t="shared" si="12"/>
        <v>5166666.666666667</v>
      </c>
      <c r="AL92" s="8" t="s">
        <v>217</v>
      </c>
      <c r="AM92" s="8" t="s">
        <v>3756</v>
      </c>
      <c r="AN92" s="8" t="s">
        <v>3687</v>
      </c>
      <c r="AO92" s="41"/>
      <c r="AP92" s="41"/>
      <c r="AQ92" s="41"/>
      <c r="AR92" s="399"/>
      <c r="AS92" s="41"/>
      <c r="AT92" s="41"/>
      <c r="AU92" s="41"/>
      <c r="AV92" s="41"/>
      <c r="AW92" s="41"/>
      <c r="AX92" s="41"/>
      <c r="AY92" s="399"/>
      <c r="AZ92" s="41"/>
      <c r="BA92" s="41"/>
      <c r="BB92" s="41"/>
      <c r="BC92" s="41"/>
      <c r="BD92" s="41"/>
      <c r="BE92" s="41"/>
      <c r="BF92" s="399"/>
      <c r="BG92" s="41"/>
      <c r="BH92" s="41"/>
      <c r="BI92" s="41"/>
      <c r="BJ92" s="41"/>
      <c r="BK92" s="41"/>
      <c r="BL92" s="41"/>
      <c r="BM92" s="399"/>
      <c r="BN92" s="41"/>
      <c r="BO92" s="41"/>
      <c r="BP92" s="41"/>
      <c r="BQ92" s="41"/>
      <c r="BR92" s="321" t="s">
        <v>3661</v>
      </c>
      <c r="BS92" s="324" t="s">
        <v>3662</v>
      </c>
      <c r="BT92" s="8" t="s">
        <v>5795</v>
      </c>
      <c r="BU92" s="11" t="s">
        <v>4326</v>
      </c>
      <c r="BV92" s="8" t="s">
        <v>5796</v>
      </c>
      <c r="BW92" s="11" t="s">
        <v>4326</v>
      </c>
      <c r="BX92" s="8" t="s">
        <v>5797</v>
      </c>
      <c r="BY92" s="11" t="s">
        <v>4326</v>
      </c>
      <c r="BZ92" s="41"/>
      <c r="CA92" s="41"/>
      <c r="CB92" s="41"/>
      <c r="CC92" s="41"/>
      <c r="CD92" s="41"/>
      <c r="CE92" s="41"/>
      <c r="CF92" s="41"/>
      <c r="CG92" s="41"/>
      <c r="CH92" s="41"/>
      <c r="CI92" s="41"/>
      <c r="CJ92" s="207" t="s">
        <v>3721</v>
      </c>
      <c r="CK92" s="207" t="s">
        <v>5769</v>
      </c>
      <c r="CL92" s="207" t="s">
        <v>5415</v>
      </c>
      <c r="CM92" s="477" t="s">
        <v>1230</v>
      </c>
      <c r="CN92" s="207" t="s">
        <v>5798</v>
      </c>
      <c r="CO92" s="465" t="s">
        <v>4208</v>
      </c>
    </row>
    <row r="93" spans="1:97" ht="48">
      <c r="A93" s="10">
        <v>17</v>
      </c>
      <c r="B93" s="292" t="s">
        <v>5799</v>
      </c>
      <c r="C93" s="425" t="s">
        <v>4674</v>
      </c>
      <c r="D93" s="11" t="s">
        <v>5800</v>
      </c>
      <c r="E93" s="8" t="s">
        <v>5556</v>
      </c>
      <c r="F93" s="10">
        <v>2023</v>
      </c>
      <c r="G93" s="10">
        <v>2023</v>
      </c>
      <c r="H93" s="10">
        <v>3</v>
      </c>
      <c r="I93" s="8" t="s">
        <v>5712</v>
      </c>
      <c r="J93" s="751"/>
      <c r="K93" s="723">
        <v>25600000</v>
      </c>
      <c r="L93" s="8" t="s">
        <v>3472</v>
      </c>
      <c r="M93" s="10"/>
      <c r="N93" s="9"/>
      <c r="O93" s="408" t="s">
        <v>3423</v>
      </c>
      <c r="P93" s="10" t="s">
        <v>3686</v>
      </c>
      <c r="Q93" s="22" t="s">
        <v>5377</v>
      </c>
      <c r="R93" s="10" t="s">
        <v>4677</v>
      </c>
      <c r="S93" s="9" t="s">
        <v>87</v>
      </c>
      <c r="T93" s="323" t="s">
        <v>2759</v>
      </c>
      <c r="U93" s="196">
        <f t="shared" si="11"/>
        <v>8533333.333333334</v>
      </c>
      <c r="V93" s="8" t="s">
        <v>172</v>
      </c>
      <c r="W93" s="8" t="s">
        <v>3751</v>
      </c>
      <c r="X93" s="8" t="s">
        <v>3687</v>
      </c>
      <c r="Y93" s="10">
        <v>8140</v>
      </c>
      <c r="Z93" s="10">
        <v>72019</v>
      </c>
      <c r="AA93" s="41">
        <v>6724784</v>
      </c>
      <c r="AB93" s="41">
        <v>722119101</v>
      </c>
      <c r="AC93" s="8" t="s">
        <v>109</v>
      </c>
      <c r="AD93" s="108">
        <f t="shared" si="10"/>
        <v>8533333.333333334</v>
      </c>
      <c r="AE93" s="8" t="s">
        <v>172</v>
      </c>
      <c r="AF93" s="8" t="s">
        <v>3751</v>
      </c>
      <c r="AG93" s="8" t="s">
        <v>3687</v>
      </c>
      <c r="AH93" s="10">
        <v>6680625</v>
      </c>
      <c r="AI93" s="323" t="s">
        <v>2070</v>
      </c>
      <c r="AJ93" s="8" t="s">
        <v>30</v>
      </c>
      <c r="AK93" s="108">
        <f t="shared" si="12"/>
        <v>8533333.333333334</v>
      </c>
      <c r="AL93" s="8" t="s">
        <v>172</v>
      </c>
      <c r="AM93" s="8" t="s">
        <v>3751</v>
      </c>
      <c r="AN93" s="8" t="s">
        <v>3687</v>
      </c>
      <c r="AO93" s="408"/>
      <c r="AP93" s="408"/>
      <c r="AQ93" s="408"/>
      <c r="AR93" s="509"/>
      <c r="AS93" s="408"/>
      <c r="AT93" s="408"/>
      <c r="AU93" s="408"/>
      <c r="AV93" s="408"/>
      <c r="AW93" s="408"/>
      <c r="AX93" s="408"/>
      <c r="AY93" s="509"/>
      <c r="AZ93" s="408"/>
      <c r="BA93" s="408"/>
      <c r="BB93" s="408"/>
      <c r="BC93" s="408"/>
      <c r="BD93" s="408"/>
      <c r="BE93" s="408"/>
      <c r="BF93" s="509"/>
      <c r="BG93" s="408"/>
      <c r="BH93" s="408"/>
      <c r="BI93" s="408"/>
      <c r="BJ93" s="408"/>
      <c r="BK93" s="408"/>
      <c r="BL93" s="408"/>
      <c r="BM93" s="509"/>
      <c r="BN93" s="408"/>
      <c r="BO93" s="408"/>
      <c r="BP93" s="408"/>
      <c r="BQ93" s="408"/>
      <c r="BR93" s="10" t="s">
        <v>3661</v>
      </c>
      <c r="BS93" s="324" t="s">
        <v>3662</v>
      </c>
      <c r="BT93" s="513" t="s">
        <v>5801</v>
      </c>
      <c r="BU93" s="514"/>
      <c r="BV93" s="513" t="s">
        <v>5802</v>
      </c>
      <c r="BW93" s="514"/>
      <c r="BX93" s="515" t="s">
        <v>5803</v>
      </c>
      <c r="BY93" s="514"/>
      <c r="BZ93" s="408"/>
      <c r="CA93" s="408"/>
      <c r="CB93" s="408"/>
      <c r="CC93" s="408"/>
      <c r="CD93" s="408"/>
      <c r="CE93" s="408"/>
      <c r="CF93" s="408"/>
      <c r="CG93" s="408"/>
      <c r="CH93" s="408"/>
      <c r="CI93" s="408"/>
      <c r="CJ93" s="408" t="s">
        <v>3721</v>
      </c>
      <c r="CK93" s="408" t="s">
        <v>1230</v>
      </c>
      <c r="CL93" s="408" t="s">
        <v>1230</v>
      </c>
      <c r="CM93" s="408"/>
      <c r="CN93" s="408" t="s">
        <v>4336</v>
      </c>
      <c r="CO93" s="408"/>
    </row>
    <row r="94" spans="1:97" ht="36">
      <c r="A94" s="10">
        <v>18</v>
      </c>
      <c r="B94" s="292" t="s">
        <v>5804</v>
      </c>
      <c r="C94" s="292" t="s">
        <v>5805</v>
      </c>
      <c r="D94" s="11" t="s">
        <v>3489</v>
      </c>
      <c r="E94" s="8" t="s">
        <v>5491</v>
      </c>
      <c r="F94" s="10">
        <v>2023</v>
      </c>
      <c r="G94" s="10">
        <v>2023</v>
      </c>
      <c r="H94" s="10">
        <v>12</v>
      </c>
      <c r="I94" s="8" t="s">
        <v>5806</v>
      </c>
      <c r="J94" s="752">
        <v>50000000</v>
      </c>
      <c r="K94" s="723">
        <v>45000000</v>
      </c>
      <c r="L94" s="8" t="s">
        <v>3472</v>
      </c>
      <c r="M94" s="10" t="s">
        <v>1230</v>
      </c>
      <c r="N94" s="9" t="s">
        <v>5807</v>
      </c>
      <c r="O94" s="408" t="s">
        <v>3423</v>
      </c>
      <c r="P94" s="10" t="s">
        <v>3686</v>
      </c>
      <c r="Q94" s="259" t="s">
        <v>5395</v>
      </c>
      <c r="R94" s="10">
        <v>6680708</v>
      </c>
      <c r="S94" s="9" t="s">
        <v>85</v>
      </c>
      <c r="T94" s="323" t="s">
        <v>2724</v>
      </c>
      <c r="U94" s="196">
        <f t="shared" si="11"/>
        <v>15000000</v>
      </c>
      <c r="V94" s="8" t="s">
        <v>176</v>
      </c>
      <c r="W94" s="8" t="s">
        <v>3751</v>
      </c>
      <c r="X94" s="8" t="s">
        <v>3687</v>
      </c>
      <c r="Y94" s="10">
        <v>8140</v>
      </c>
      <c r="Z94" s="10">
        <v>72019</v>
      </c>
      <c r="AA94" s="10">
        <v>6680641</v>
      </c>
      <c r="AB94" s="323" t="s">
        <v>2082</v>
      </c>
      <c r="AC94" s="8" t="s">
        <v>92</v>
      </c>
      <c r="AD94" s="108">
        <f t="shared" si="10"/>
        <v>15000000</v>
      </c>
      <c r="AE94" s="8" t="s">
        <v>5808</v>
      </c>
      <c r="AF94" s="8" t="s">
        <v>3751</v>
      </c>
      <c r="AG94" s="8" t="s">
        <v>3687</v>
      </c>
      <c r="AH94" s="8">
        <v>6681051</v>
      </c>
      <c r="AI94" s="13" t="s">
        <v>1945</v>
      </c>
      <c r="AJ94" s="8" t="s">
        <v>13</v>
      </c>
      <c r="AK94" s="108">
        <f t="shared" si="12"/>
        <v>15000000</v>
      </c>
      <c r="AL94" s="8" t="s">
        <v>197</v>
      </c>
      <c r="AM94" s="8" t="s">
        <v>3751</v>
      </c>
      <c r="AN94" s="8" t="s">
        <v>3687</v>
      </c>
      <c r="AO94" s="408"/>
      <c r="AP94" s="408"/>
      <c r="AQ94" s="408"/>
      <c r="AR94" s="509"/>
      <c r="AS94" s="408"/>
      <c r="AT94" s="408"/>
      <c r="AU94" s="408"/>
      <c r="AV94" s="408"/>
      <c r="AW94" s="408"/>
      <c r="AX94" s="408"/>
      <c r="AY94" s="509"/>
      <c r="AZ94" s="408"/>
      <c r="BA94" s="408"/>
      <c r="BB94" s="408"/>
      <c r="BC94" s="408"/>
      <c r="BD94" s="408"/>
      <c r="BE94" s="408"/>
      <c r="BF94" s="509"/>
      <c r="BG94" s="408"/>
      <c r="BH94" s="408"/>
      <c r="BI94" s="408"/>
      <c r="BJ94" s="408"/>
      <c r="BK94" s="408"/>
      <c r="BL94" s="408"/>
      <c r="BM94" s="509"/>
      <c r="BN94" s="408"/>
      <c r="BO94" s="408"/>
      <c r="BP94" s="408"/>
      <c r="BQ94" s="408"/>
      <c r="BR94" s="10" t="s">
        <v>3661</v>
      </c>
      <c r="BS94" s="324" t="s">
        <v>3662</v>
      </c>
      <c r="BT94" s="8" t="s">
        <v>5809</v>
      </c>
      <c r="BU94" s="11" t="s">
        <v>4317</v>
      </c>
      <c r="BV94" s="516" t="s">
        <v>5810</v>
      </c>
      <c r="BW94" s="11" t="s">
        <v>4310</v>
      </c>
      <c r="BX94" s="516" t="s">
        <v>5811</v>
      </c>
      <c r="BY94" s="11" t="s">
        <v>4310</v>
      </c>
      <c r="BZ94" s="516" t="s">
        <v>5812</v>
      </c>
      <c r="CA94" s="11" t="s">
        <v>4427</v>
      </c>
      <c r="CB94" s="408"/>
      <c r="CC94" s="408"/>
      <c r="CD94" s="408"/>
      <c r="CE94" s="408"/>
      <c r="CF94" s="408"/>
      <c r="CG94" s="408"/>
      <c r="CH94" s="408"/>
      <c r="CI94" s="408"/>
      <c r="CJ94" s="408" t="s">
        <v>5813</v>
      </c>
      <c r="CK94" s="408" t="s">
        <v>5814</v>
      </c>
      <c r="CL94" s="408" t="s">
        <v>5815</v>
      </c>
      <c r="CM94" s="408"/>
      <c r="CN94" s="408"/>
      <c r="CO94" s="408"/>
    </row>
    <row r="95" spans="1:97" s="7" customFormat="1" ht="36">
      <c r="A95" s="10">
        <v>19</v>
      </c>
      <c r="B95" s="292" t="s">
        <v>5804</v>
      </c>
      <c r="C95" s="292" t="s">
        <v>5816</v>
      </c>
      <c r="D95" s="11" t="s">
        <v>5817</v>
      </c>
      <c r="E95" s="8" t="s">
        <v>5491</v>
      </c>
      <c r="F95" s="10">
        <v>2023</v>
      </c>
      <c r="G95" s="10">
        <v>2023</v>
      </c>
      <c r="H95" s="10">
        <v>12</v>
      </c>
      <c r="I95" s="8" t="s">
        <v>5818</v>
      </c>
      <c r="J95" s="752">
        <v>50000000</v>
      </c>
      <c r="K95" s="723">
        <v>47500000</v>
      </c>
      <c r="L95" s="8" t="s">
        <v>3472</v>
      </c>
      <c r="M95" s="10" t="s">
        <v>1230</v>
      </c>
      <c r="N95" s="9" t="s">
        <v>5807</v>
      </c>
      <c r="O95" s="408" t="s">
        <v>3423</v>
      </c>
      <c r="P95" s="10" t="s">
        <v>3686</v>
      </c>
      <c r="Q95" s="1304" t="s">
        <v>5397</v>
      </c>
      <c r="R95" s="10">
        <v>6681051</v>
      </c>
      <c r="S95" s="9" t="s">
        <v>13</v>
      </c>
      <c r="T95" s="323" t="s">
        <v>1945</v>
      </c>
      <c r="U95" s="196">
        <f t="shared" si="11"/>
        <v>15833333.333333334</v>
      </c>
      <c r="V95" s="8" t="s">
        <v>197</v>
      </c>
      <c r="W95" s="8" t="s">
        <v>3751</v>
      </c>
      <c r="X95" s="8" t="s">
        <v>3687</v>
      </c>
      <c r="Y95" s="10">
        <v>8140</v>
      </c>
      <c r="Z95" s="10">
        <v>72019</v>
      </c>
      <c r="AA95" s="41">
        <v>6663582</v>
      </c>
      <c r="AB95" s="325" t="s">
        <v>1956</v>
      </c>
      <c r="AC95" s="8" t="s">
        <v>5819</v>
      </c>
      <c r="AD95" s="108">
        <f t="shared" si="10"/>
        <v>15833333.333333334</v>
      </c>
      <c r="AE95" s="8" t="s">
        <v>169</v>
      </c>
      <c r="AF95" s="8" t="s">
        <v>3751</v>
      </c>
      <c r="AG95" s="8" t="s">
        <v>3687</v>
      </c>
      <c r="AH95" s="10">
        <v>6680708</v>
      </c>
      <c r="AI95" s="12" t="s">
        <v>2724</v>
      </c>
      <c r="AJ95" s="8" t="s">
        <v>5820</v>
      </c>
      <c r="AK95" s="108">
        <f t="shared" si="12"/>
        <v>15833333.333333334</v>
      </c>
      <c r="AL95" s="8" t="s">
        <v>176</v>
      </c>
      <c r="AM95" s="8" t="s">
        <v>3751</v>
      </c>
      <c r="AN95" s="8" t="s">
        <v>3687</v>
      </c>
      <c r="AO95" s="408"/>
      <c r="AP95" s="408"/>
      <c r="AQ95" s="408"/>
      <c r="AR95" s="509"/>
      <c r="AS95" s="408"/>
      <c r="AT95" s="408"/>
      <c r="AU95" s="408"/>
      <c r="AV95" s="408"/>
      <c r="AW95" s="408"/>
      <c r="AX95" s="408"/>
      <c r="AY95" s="509"/>
      <c r="AZ95" s="408"/>
      <c r="BA95" s="408"/>
      <c r="BB95" s="408"/>
      <c r="BC95" s="408"/>
      <c r="BD95" s="408"/>
      <c r="BE95" s="408"/>
      <c r="BF95" s="509"/>
      <c r="BG95" s="408"/>
      <c r="BH95" s="408"/>
      <c r="BI95" s="408"/>
      <c r="BJ95" s="408"/>
      <c r="BK95" s="408"/>
      <c r="BL95" s="408"/>
      <c r="BM95" s="509"/>
      <c r="BN95" s="408"/>
      <c r="BO95" s="408"/>
      <c r="BP95" s="408"/>
      <c r="BQ95" s="408"/>
      <c r="BR95" s="10" t="s">
        <v>3661</v>
      </c>
      <c r="BS95" s="324" t="s">
        <v>3662</v>
      </c>
      <c r="BT95" s="516" t="s">
        <v>5821</v>
      </c>
      <c r="BU95" s="11" t="s">
        <v>4317</v>
      </c>
      <c r="BV95" s="516" t="s">
        <v>5812</v>
      </c>
      <c r="BW95" s="11" t="s">
        <v>4427</v>
      </c>
      <c r="BX95" s="516" t="s">
        <v>5822</v>
      </c>
      <c r="BY95" s="11" t="s">
        <v>4310</v>
      </c>
      <c r="BZ95" s="408"/>
      <c r="CA95" s="408"/>
      <c r="CB95" s="408"/>
      <c r="CC95" s="408"/>
      <c r="CD95" s="408"/>
      <c r="CE95" s="408"/>
      <c r="CF95" s="408"/>
      <c r="CG95" s="408"/>
      <c r="CH95" s="408"/>
      <c r="CI95" s="408"/>
      <c r="CJ95" s="408" t="s">
        <v>5813</v>
      </c>
      <c r="CK95" s="408" t="s">
        <v>5814</v>
      </c>
      <c r="CL95" s="408" t="s">
        <v>5823</v>
      </c>
      <c r="CM95" s="408"/>
      <c r="CN95" s="408"/>
      <c r="CO95" s="408"/>
    </row>
    <row r="96" spans="1:97" ht="36">
      <c r="A96" s="10">
        <v>20</v>
      </c>
      <c r="B96" s="292" t="s">
        <v>5824</v>
      </c>
      <c r="C96" s="292" t="s">
        <v>5825</v>
      </c>
      <c r="D96" s="11" t="s">
        <v>5826</v>
      </c>
      <c r="E96" s="8" t="s">
        <v>5827</v>
      </c>
      <c r="F96" s="10">
        <v>2023</v>
      </c>
      <c r="G96" s="10">
        <v>2023</v>
      </c>
      <c r="H96" s="10">
        <v>6</v>
      </c>
      <c r="I96" s="8" t="s">
        <v>5712</v>
      </c>
      <c r="J96" s="753">
        <v>7000000</v>
      </c>
      <c r="K96" s="728">
        <v>6775000</v>
      </c>
      <c r="L96" s="8" t="s">
        <v>3472</v>
      </c>
      <c r="M96" s="10">
        <v>6</v>
      </c>
      <c r="N96" s="8"/>
      <c r="O96" s="11" t="s">
        <v>9</v>
      </c>
      <c r="P96" s="10"/>
      <c r="Q96" s="22" t="s">
        <v>5377</v>
      </c>
      <c r="R96" s="10">
        <v>6826699</v>
      </c>
      <c r="S96" s="8" t="s">
        <v>40</v>
      </c>
      <c r="T96" s="323" t="s">
        <v>2193</v>
      </c>
      <c r="U96" s="196">
        <f t="shared" si="11"/>
        <v>2258333.3333333335</v>
      </c>
      <c r="V96" s="8" t="s">
        <v>217</v>
      </c>
      <c r="W96" s="8" t="s">
        <v>3756</v>
      </c>
      <c r="X96" s="8" t="s">
        <v>3687</v>
      </c>
      <c r="Y96" s="10">
        <v>8140</v>
      </c>
      <c r="Z96" s="10">
        <v>72019</v>
      </c>
      <c r="AA96" s="8">
        <v>6785861</v>
      </c>
      <c r="AB96" s="13" t="s">
        <v>2192</v>
      </c>
      <c r="AC96" s="8" t="s">
        <v>1063</v>
      </c>
      <c r="AD96" s="108">
        <f t="shared" si="10"/>
        <v>2258333.3333333335</v>
      </c>
      <c r="AE96" s="8" t="s">
        <v>3486</v>
      </c>
      <c r="AF96" s="8" t="s">
        <v>3756</v>
      </c>
      <c r="AG96" s="8" t="s">
        <v>3687</v>
      </c>
      <c r="AH96" s="10">
        <v>6839112</v>
      </c>
      <c r="AI96" s="323" t="s">
        <v>3237</v>
      </c>
      <c r="AJ96" s="8" t="s">
        <v>62</v>
      </c>
      <c r="AK96" s="108">
        <f>AD96</f>
        <v>2258333.3333333335</v>
      </c>
      <c r="AL96" s="8" t="s">
        <v>217</v>
      </c>
      <c r="AM96" s="8" t="s">
        <v>3756</v>
      </c>
      <c r="AN96" s="8" t="s">
        <v>3687</v>
      </c>
      <c r="AO96" s="10"/>
      <c r="AP96" s="10"/>
      <c r="AQ96" s="10"/>
      <c r="AR96" s="484"/>
      <c r="AS96" s="10"/>
      <c r="AT96" s="10"/>
      <c r="AU96" s="10"/>
      <c r="AV96" s="10"/>
      <c r="AW96" s="10"/>
      <c r="AX96" s="10"/>
      <c r="AY96" s="484"/>
      <c r="AZ96" s="10"/>
      <c r="BA96" s="10"/>
      <c r="BB96" s="10"/>
      <c r="BC96" s="10"/>
      <c r="BD96" s="10"/>
      <c r="BE96" s="10"/>
      <c r="BF96" s="484"/>
      <c r="BG96" s="10"/>
      <c r="BH96" s="10"/>
      <c r="BI96" s="10"/>
      <c r="BJ96" s="10"/>
      <c r="BK96" s="10"/>
      <c r="BL96" s="10"/>
      <c r="BM96" s="484"/>
      <c r="BN96" s="10"/>
      <c r="BO96" s="10"/>
      <c r="BP96" s="10"/>
      <c r="BQ96" s="10"/>
      <c r="BR96" s="321" t="s">
        <v>3661</v>
      </c>
      <c r="BS96" s="324" t="s">
        <v>3662</v>
      </c>
      <c r="BT96" s="8"/>
      <c r="BU96" s="8"/>
      <c r="BV96" s="8"/>
      <c r="BW96" s="8"/>
      <c r="BX96" s="8"/>
      <c r="BY96" s="8"/>
      <c r="BZ96" s="10"/>
      <c r="CA96" s="10"/>
      <c r="CB96" s="10"/>
      <c r="CC96" s="10"/>
      <c r="CD96" s="10"/>
      <c r="CE96" s="10"/>
      <c r="CF96" s="10"/>
      <c r="CG96" s="10"/>
      <c r="CH96" s="10"/>
      <c r="CI96" s="10"/>
      <c r="CJ96" s="8" t="s">
        <v>5828</v>
      </c>
      <c r="CK96" s="8" t="s">
        <v>5829</v>
      </c>
      <c r="CL96" s="8" t="s">
        <v>5830</v>
      </c>
      <c r="CM96" s="10"/>
      <c r="CN96" s="10"/>
      <c r="CO96" s="10"/>
    </row>
    <row r="97" spans="1:97" ht="36">
      <c r="A97" s="10">
        <v>21</v>
      </c>
      <c r="B97" s="292" t="s">
        <v>5824</v>
      </c>
      <c r="C97" s="292" t="s">
        <v>5831</v>
      </c>
      <c r="D97" s="11" t="s">
        <v>5832</v>
      </c>
      <c r="E97" s="8" t="s">
        <v>5827</v>
      </c>
      <c r="F97" s="10">
        <v>2023</v>
      </c>
      <c r="G97" s="10">
        <v>2023</v>
      </c>
      <c r="H97" s="10">
        <v>6</v>
      </c>
      <c r="I97" s="8" t="s">
        <v>5712</v>
      </c>
      <c r="J97" s="752">
        <v>7000000</v>
      </c>
      <c r="K97" s="723">
        <v>5325000</v>
      </c>
      <c r="L97" s="8" t="s">
        <v>3472</v>
      </c>
      <c r="M97" s="10">
        <v>3</v>
      </c>
      <c r="N97" s="9"/>
      <c r="O97" s="11" t="s">
        <v>9</v>
      </c>
      <c r="P97" s="408"/>
      <c r="Q97" s="22" t="s">
        <v>5377</v>
      </c>
      <c r="R97" s="10">
        <v>259781</v>
      </c>
      <c r="S97" s="9" t="s">
        <v>33</v>
      </c>
      <c r="T97" s="323" t="s">
        <v>1270</v>
      </c>
      <c r="U97" s="196">
        <f>K97/2</f>
        <v>2662500</v>
      </c>
      <c r="V97" s="8" t="s">
        <v>3486</v>
      </c>
      <c r="W97" s="8" t="s">
        <v>3756</v>
      </c>
      <c r="X97" s="8" t="s">
        <v>3687</v>
      </c>
      <c r="Y97" s="10">
        <v>8140</v>
      </c>
      <c r="Z97" s="10">
        <v>72019</v>
      </c>
      <c r="AA97" s="408">
        <v>6801945</v>
      </c>
      <c r="AB97" s="409" t="s">
        <v>2011</v>
      </c>
      <c r="AC97" s="8" t="s">
        <v>131</v>
      </c>
      <c r="AD97" s="108">
        <f t="shared" si="10"/>
        <v>2662500</v>
      </c>
      <c r="AE97" s="8" t="s">
        <v>179</v>
      </c>
      <c r="AF97" s="8" t="s">
        <v>3756</v>
      </c>
      <c r="AG97" s="8" t="s">
        <v>3687</v>
      </c>
      <c r="AH97" s="10"/>
      <c r="AI97" s="357"/>
      <c r="AJ97" s="8"/>
      <c r="AK97" s="108"/>
      <c r="AL97" s="8"/>
      <c r="AM97" s="8"/>
      <c r="AN97" s="8"/>
      <c r="AO97" s="408"/>
      <c r="AP97" s="408"/>
      <c r="AQ97" s="408"/>
      <c r="AR97" s="509"/>
      <c r="AS97" s="408"/>
      <c r="AT97" s="408"/>
      <c r="AU97" s="408"/>
      <c r="AV97" s="408"/>
      <c r="AW97" s="408"/>
      <c r="AX97" s="408"/>
      <c r="AY97" s="509"/>
      <c r="AZ97" s="408"/>
      <c r="BA97" s="408"/>
      <c r="BB97" s="408"/>
      <c r="BC97" s="408"/>
      <c r="BD97" s="408"/>
      <c r="BE97" s="408"/>
      <c r="BF97" s="509"/>
      <c r="BG97" s="408"/>
      <c r="BH97" s="408"/>
      <c r="BI97" s="408"/>
      <c r="BJ97" s="408"/>
      <c r="BK97" s="408"/>
      <c r="BL97" s="408"/>
      <c r="BM97" s="509"/>
      <c r="BN97" s="408"/>
      <c r="BO97" s="408"/>
      <c r="BP97" s="408"/>
      <c r="BQ97" s="408"/>
      <c r="BR97" s="321" t="s">
        <v>3661</v>
      </c>
      <c r="BS97" s="324" t="s">
        <v>3662</v>
      </c>
      <c r="BT97" s="516"/>
      <c r="BU97" s="11"/>
      <c r="BV97" s="516"/>
      <c r="BW97" s="11"/>
      <c r="BX97" s="516"/>
      <c r="BY97" s="11"/>
      <c r="BZ97" s="408"/>
      <c r="CA97" s="408"/>
      <c r="CB97" s="408"/>
      <c r="CC97" s="408"/>
      <c r="CD97" s="408"/>
      <c r="CE97" s="408"/>
      <c r="CF97" s="408"/>
      <c r="CG97" s="408"/>
      <c r="CH97" s="408"/>
      <c r="CI97" s="408"/>
      <c r="CJ97" s="9" t="s">
        <v>5833</v>
      </c>
      <c r="CK97" s="9" t="s">
        <v>5829</v>
      </c>
      <c r="CL97" s="41" t="s">
        <v>5834</v>
      </c>
      <c r="CM97" s="408"/>
      <c r="CN97" s="408"/>
      <c r="CO97" s="408"/>
    </row>
    <row r="98" spans="1:97" ht="36">
      <c r="A98" s="10">
        <v>22</v>
      </c>
      <c r="B98" s="292" t="s">
        <v>5824</v>
      </c>
      <c r="C98" s="292" t="s">
        <v>5835</v>
      </c>
      <c r="D98" s="11" t="s">
        <v>5836</v>
      </c>
      <c r="E98" s="8" t="s">
        <v>5827</v>
      </c>
      <c r="F98" s="10">
        <v>2023</v>
      </c>
      <c r="G98" s="10">
        <v>2023</v>
      </c>
      <c r="H98" s="10">
        <v>6</v>
      </c>
      <c r="I98" s="8" t="s">
        <v>5712</v>
      </c>
      <c r="J98" s="754">
        <v>7000000</v>
      </c>
      <c r="K98" s="723">
        <v>6700000</v>
      </c>
      <c r="L98" s="8" t="s">
        <v>3472</v>
      </c>
      <c r="M98" s="10">
        <v>3</v>
      </c>
      <c r="N98" s="9"/>
      <c r="O98" s="11" t="s">
        <v>9</v>
      </c>
      <c r="P98" s="408"/>
      <c r="Q98" s="22" t="s">
        <v>5377</v>
      </c>
      <c r="R98" s="10">
        <v>6764236</v>
      </c>
      <c r="S98" s="9" t="s">
        <v>32</v>
      </c>
      <c r="T98" s="323" t="s">
        <v>1972</v>
      </c>
      <c r="U98" s="196">
        <f>K98/3</f>
        <v>2233333.3333333335</v>
      </c>
      <c r="V98" s="8" t="s">
        <v>217</v>
      </c>
      <c r="W98" s="8" t="s">
        <v>3756</v>
      </c>
      <c r="X98" s="8" t="s">
        <v>3687</v>
      </c>
      <c r="Y98" s="10">
        <v>8140</v>
      </c>
      <c r="Z98" s="10">
        <v>72019</v>
      </c>
      <c r="AA98" s="10">
        <v>6665306</v>
      </c>
      <c r="AB98" s="323" t="s">
        <v>2015</v>
      </c>
      <c r="AC98" s="8" t="s">
        <v>35</v>
      </c>
      <c r="AD98" s="108">
        <f t="shared" si="10"/>
        <v>2233333.3333333335</v>
      </c>
      <c r="AE98" s="8" t="s">
        <v>217</v>
      </c>
      <c r="AF98" s="8" t="s">
        <v>3756</v>
      </c>
      <c r="AG98" s="8" t="s">
        <v>3687</v>
      </c>
      <c r="AH98" s="10">
        <v>6680634</v>
      </c>
      <c r="AI98" s="12" t="s">
        <v>1277</v>
      </c>
      <c r="AJ98" s="8" t="s">
        <v>55</v>
      </c>
      <c r="AK98" s="108">
        <f>U98</f>
        <v>2233333.3333333335</v>
      </c>
      <c r="AL98" s="8" t="s">
        <v>217</v>
      </c>
      <c r="AM98" s="8" t="s">
        <v>3756</v>
      </c>
      <c r="AN98" s="8" t="s">
        <v>3687</v>
      </c>
      <c r="AO98" s="408"/>
      <c r="AP98" s="408"/>
      <c r="AQ98" s="408"/>
      <c r="AR98" s="509"/>
      <c r="AS98" s="408"/>
      <c r="AT98" s="408"/>
      <c r="AU98" s="408"/>
      <c r="AV98" s="408"/>
      <c r="AW98" s="408"/>
      <c r="AX98" s="408"/>
      <c r="AY98" s="509"/>
      <c r="AZ98" s="408"/>
      <c r="BA98" s="408"/>
      <c r="BB98" s="408"/>
      <c r="BC98" s="408"/>
      <c r="BD98" s="408"/>
      <c r="BE98" s="408"/>
      <c r="BF98" s="509"/>
      <c r="BG98" s="408"/>
      <c r="BH98" s="408"/>
      <c r="BI98" s="408"/>
      <c r="BJ98" s="408"/>
      <c r="BK98" s="408"/>
      <c r="BL98" s="408"/>
      <c r="BM98" s="509"/>
      <c r="BN98" s="408"/>
      <c r="BO98" s="408"/>
      <c r="BP98" s="408"/>
      <c r="BQ98" s="408"/>
      <c r="BR98" s="321" t="s">
        <v>3661</v>
      </c>
      <c r="BS98" s="324" t="s">
        <v>3662</v>
      </c>
      <c r="BT98" s="516"/>
      <c r="BU98" s="11"/>
      <c r="BV98" s="516"/>
      <c r="BW98" s="11"/>
      <c r="BX98" s="516"/>
      <c r="BY98" s="11"/>
      <c r="BZ98" s="408"/>
      <c r="CA98" s="408"/>
      <c r="CB98" s="408"/>
      <c r="CC98" s="408"/>
      <c r="CD98" s="408"/>
      <c r="CE98" s="408"/>
      <c r="CF98" s="408"/>
      <c r="CG98" s="408"/>
      <c r="CH98" s="408"/>
      <c r="CI98" s="408"/>
      <c r="CJ98" s="9" t="s">
        <v>5833</v>
      </c>
      <c r="CK98" s="9" t="s">
        <v>5837</v>
      </c>
      <c r="CL98" s="9" t="s">
        <v>5838</v>
      </c>
      <c r="CM98" s="408"/>
      <c r="CN98" s="408"/>
      <c r="CO98" s="408"/>
    </row>
    <row r="99" spans="1:97" ht="36">
      <c r="A99" s="10">
        <v>23</v>
      </c>
      <c r="B99" s="292" t="s">
        <v>5824</v>
      </c>
      <c r="C99" s="292" t="s">
        <v>5839</v>
      </c>
      <c r="D99" s="11" t="s">
        <v>5840</v>
      </c>
      <c r="E99" s="8" t="s">
        <v>5827</v>
      </c>
      <c r="F99" s="10">
        <v>2023</v>
      </c>
      <c r="G99" s="10">
        <v>2023</v>
      </c>
      <c r="H99" s="10">
        <v>6</v>
      </c>
      <c r="I99" s="8" t="s">
        <v>5712</v>
      </c>
      <c r="J99" s="752">
        <v>6405000</v>
      </c>
      <c r="K99" s="723">
        <v>6702500</v>
      </c>
      <c r="L99" s="8" t="s">
        <v>3472</v>
      </c>
      <c r="M99" s="10">
        <v>3</v>
      </c>
      <c r="N99" s="9"/>
      <c r="O99" s="11" t="s">
        <v>9</v>
      </c>
      <c r="P99" s="408"/>
      <c r="Q99" s="22" t="s">
        <v>5377</v>
      </c>
      <c r="R99" s="10">
        <v>6099359</v>
      </c>
      <c r="S99" s="9" t="s">
        <v>5841</v>
      </c>
      <c r="T99" s="323" t="s">
        <v>1265</v>
      </c>
      <c r="U99" s="196">
        <f>K99/2</f>
        <v>3351250</v>
      </c>
      <c r="V99" s="8" t="s">
        <v>217</v>
      </c>
      <c r="W99" s="8" t="s">
        <v>3756</v>
      </c>
      <c r="X99" s="8" t="s">
        <v>3687</v>
      </c>
      <c r="Y99" s="10">
        <v>8140</v>
      </c>
      <c r="Z99" s="10">
        <v>72019</v>
      </c>
      <c r="AA99" s="408">
        <v>6839112</v>
      </c>
      <c r="AB99" s="409" t="s">
        <v>3237</v>
      </c>
      <c r="AC99" s="8" t="s">
        <v>5842</v>
      </c>
      <c r="AD99" s="108">
        <f t="shared" si="10"/>
        <v>3351250</v>
      </c>
      <c r="AE99" s="8" t="s">
        <v>217</v>
      </c>
      <c r="AF99" s="8" t="s">
        <v>3756</v>
      </c>
      <c r="AG99" s="8" t="s">
        <v>3687</v>
      </c>
      <c r="AH99" s="10"/>
      <c r="AI99" s="357"/>
      <c r="AJ99" s="8"/>
      <c r="AK99" s="108"/>
      <c r="AL99" s="8"/>
      <c r="AM99" s="8"/>
      <c r="AN99" s="8"/>
      <c r="AO99" s="408"/>
      <c r="AP99" s="408"/>
      <c r="AQ99" s="408"/>
      <c r="AR99" s="509"/>
      <c r="AS99" s="408"/>
      <c r="AT99" s="408"/>
      <c r="AU99" s="408"/>
      <c r="AV99" s="408"/>
      <c r="AW99" s="408"/>
      <c r="AX99" s="408"/>
      <c r="AY99" s="509"/>
      <c r="AZ99" s="408"/>
      <c r="BA99" s="408"/>
      <c r="BB99" s="408"/>
      <c r="BC99" s="408"/>
      <c r="BD99" s="408"/>
      <c r="BE99" s="408"/>
      <c r="BF99" s="509"/>
      <c r="BG99" s="408"/>
      <c r="BH99" s="408"/>
      <c r="BI99" s="408"/>
      <c r="BJ99" s="408"/>
      <c r="BK99" s="408"/>
      <c r="BL99" s="408"/>
      <c r="BM99" s="509"/>
      <c r="BN99" s="408"/>
      <c r="BO99" s="408"/>
      <c r="BP99" s="408"/>
      <c r="BQ99" s="408"/>
      <c r="BR99" s="321" t="s">
        <v>3661</v>
      </c>
      <c r="BS99" s="324" t="s">
        <v>3662</v>
      </c>
      <c r="BT99" s="516"/>
      <c r="BU99" s="11"/>
      <c r="BV99" s="516"/>
      <c r="BW99" s="11"/>
      <c r="BX99" s="516"/>
      <c r="BY99" s="11"/>
      <c r="BZ99" s="408"/>
      <c r="CA99" s="408"/>
      <c r="CB99" s="408"/>
      <c r="CC99" s="408"/>
      <c r="CD99" s="408"/>
      <c r="CE99" s="408"/>
      <c r="CF99" s="408"/>
      <c r="CG99" s="408"/>
      <c r="CH99" s="408"/>
      <c r="CI99" s="408"/>
      <c r="CJ99" s="9" t="s">
        <v>5843</v>
      </c>
      <c r="CK99" s="9" t="s">
        <v>5844</v>
      </c>
      <c r="CL99" s="9" t="s">
        <v>5845</v>
      </c>
      <c r="CM99" s="408" t="s">
        <v>5846</v>
      </c>
      <c r="CN99" s="408"/>
      <c r="CO99" s="408"/>
    </row>
    <row r="100" spans="1:97" ht="36">
      <c r="A100" s="10">
        <v>24</v>
      </c>
      <c r="B100" s="292" t="s">
        <v>5824</v>
      </c>
      <c r="C100" s="292" t="s">
        <v>5847</v>
      </c>
      <c r="D100" s="11" t="s">
        <v>5848</v>
      </c>
      <c r="E100" s="8" t="s">
        <v>5827</v>
      </c>
      <c r="F100" s="10">
        <v>2023</v>
      </c>
      <c r="G100" s="10">
        <v>2023</v>
      </c>
      <c r="H100" s="10">
        <v>6</v>
      </c>
      <c r="I100" s="8" t="s">
        <v>5712</v>
      </c>
      <c r="J100" s="752">
        <v>7000000</v>
      </c>
      <c r="K100" s="723">
        <v>7000000</v>
      </c>
      <c r="L100" s="8" t="s">
        <v>3472</v>
      </c>
      <c r="M100" s="10">
        <v>6</v>
      </c>
      <c r="N100" s="9"/>
      <c r="O100" s="11" t="s">
        <v>9</v>
      </c>
      <c r="P100" s="408"/>
      <c r="Q100" s="22" t="s">
        <v>5377</v>
      </c>
      <c r="R100" s="10">
        <v>6859016</v>
      </c>
      <c r="S100" s="9" t="s">
        <v>3533</v>
      </c>
      <c r="T100" s="323" t="s">
        <v>2785</v>
      </c>
      <c r="U100" s="196">
        <f t="shared" ref="U100:U112" si="13">K100/3</f>
        <v>2333333.3333333335</v>
      </c>
      <c r="V100" s="8" t="s">
        <v>176</v>
      </c>
      <c r="W100" s="8" t="s">
        <v>3751</v>
      </c>
      <c r="X100" s="8" t="s">
        <v>3687</v>
      </c>
      <c r="Y100" s="10">
        <v>8140</v>
      </c>
      <c r="Z100" s="10">
        <v>72019</v>
      </c>
      <c r="AA100" s="10">
        <v>6680651</v>
      </c>
      <c r="AB100" s="323" t="s">
        <v>1304</v>
      </c>
      <c r="AC100" s="8" t="s">
        <v>19</v>
      </c>
      <c r="AD100" s="108">
        <f t="shared" si="10"/>
        <v>2333333.3333333335</v>
      </c>
      <c r="AE100" s="8" t="s">
        <v>176</v>
      </c>
      <c r="AF100" s="8" t="s">
        <v>3751</v>
      </c>
      <c r="AG100" s="8" t="s">
        <v>3687</v>
      </c>
      <c r="AH100" s="10">
        <v>6680643</v>
      </c>
      <c r="AI100" s="12" t="s">
        <v>1305</v>
      </c>
      <c r="AJ100" s="8" t="s">
        <v>15</v>
      </c>
      <c r="AK100" s="108">
        <f t="shared" ref="AK100:AK110" si="14">U100</f>
        <v>2333333.3333333335</v>
      </c>
      <c r="AL100" s="8" t="s">
        <v>269</v>
      </c>
      <c r="AM100" s="8" t="s">
        <v>3751</v>
      </c>
      <c r="AN100" s="8" t="s">
        <v>3687</v>
      </c>
      <c r="AO100" s="408"/>
      <c r="AP100" s="408"/>
      <c r="AQ100" s="408"/>
      <c r="AR100" s="509"/>
      <c r="AS100" s="408"/>
      <c r="AT100" s="408"/>
      <c r="AU100" s="408"/>
      <c r="AV100" s="408"/>
      <c r="AW100" s="408"/>
      <c r="AX100" s="408"/>
      <c r="AY100" s="509"/>
      <c r="AZ100" s="408"/>
      <c r="BA100" s="408"/>
      <c r="BB100" s="408"/>
      <c r="BC100" s="408"/>
      <c r="BD100" s="408"/>
      <c r="BE100" s="408"/>
      <c r="BF100" s="509"/>
      <c r="BG100" s="408"/>
      <c r="BH100" s="408"/>
      <c r="BI100" s="408"/>
      <c r="BJ100" s="408"/>
      <c r="BK100" s="408"/>
      <c r="BL100" s="408"/>
      <c r="BM100" s="509"/>
      <c r="BN100" s="408"/>
      <c r="BO100" s="408"/>
      <c r="BP100" s="408"/>
      <c r="BQ100" s="408"/>
      <c r="BR100" s="321" t="s">
        <v>3661</v>
      </c>
      <c r="BS100" s="324" t="s">
        <v>3662</v>
      </c>
      <c r="BT100" s="516"/>
      <c r="BU100" s="11"/>
      <c r="BV100" s="516"/>
      <c r="BW100" s="11"/>
      <c r="BX100" s="516"/>
      <c r="BY100" s="11"/>
      <c r="BZ100" s="408"/>
      <c r="CA100" s="408"/>
      <c r="CB100" s="408"/>
      <c r="CC100" s="408"/>
      <c r="CD100" s="408"/>
      <c r="CE100" s="408"/>
      <c r="CF100" s="408"/>
      <c r="CG100" s="408"/>
      <c r="CH100" s="408"/>
      <c r="CI100" s="408"/>
      <c r="CJ100" s="9" t="s">
        <v>5849</v>
      </c>
      <c r="CK100" s="9" t="s">
        <v>5850</v>
      </c>
      <c r="CL100" s="9" t="s">
        <v>5851</v>
      </c>
      <c r="CM100" s="408" t="s">
        <v>5693</v>
      </c>
      <c r="CN100" s="408" t="s">
        <v>3995</v>
      </c>
      <c r="CO100" s="408"/>
    </row>
    <row r="101" spans="1:97" ht="72">
      <c r="A101" s="10">
        <v>25</v>
      </c>
      <c r="B101" s="292" t="s">
        <v>5824</v>
      </c>
      <c r="C101" s="292" t="s">
        <v>5852</v>
      </c>
      <c r="D101" s="11" t="s">
        <v>5853</v>
      </c>
      <c r="E101" s="8" t="s">
        <v>5827</v>
      </c>
      <c r="F101" s="10">
        <v>2023</v>
      </c>
      <c r="G101" s="10">
        <v>2023</v>
      </c>
      <c r="H101" s="10">
        <v>4</v>
      </c>
      <c r="I101" s="8" t="s">
        <v>5720</v>
      </c>
      <c r="J101" s="752">
        <v>7000000</v>
      </c>
      <c r="K101" s="723">
        <v>7000000</v>
      </c>
      <c r="L101" s="8" t="s">
        <v>3472</v>
      </c>
      <c r="M101" s="10">
        <v>3</v>
      </c>
      <c r="N101" s="9"/>
      <c r="O101" s="11" t="s">
        <v>9</v>
      </c>
      <c r="P101" s="408"/>
      <c r="Q101" s="22" t="s">
        <v>5377</v>
      </c>
      <c r="R101" s="10">
        <v>6680651</v>
      </c>
      <c r="S101" s="9" t="s">
        <v>19</v>
      </c>
      <c r="T101" s="323" t="s">
        <v>1304</v>
      </c>
      <c r="U101" s="196">
        <f t="shared" si="13"/>
        <v>2333333.3333333335</v>
      </c>
      <c r="V101" s="8" t="s">
        <v>176</v>
      </c>
      <c r="W101" s="8" t="s">
        <v>3751</v>
      </c>
      <c r="X101" s="8" t="s">
        <v>3687</v>
      </c>
      <c r="Y101" s="10">
        <v>8140</v>
      </c>
      <c r="Z101" s="10">
        <v>72019</v>
      </c>
      <c r="AA101" s="178">
        <v>6778519</v>
      </c>
      <c r="AB101" s="212" t="s">
        <v>2164</v>
      </c>
      <c r="AC101" s="8" t="s">
        <v>321</v>
      </c>
      <c r="AD101" s="196">
        <f t="shared" si="10"/>
        <v>2333333.3333333335</v>
      </c>
      <c r="AE101" s="8" t="s">
        <v>269</v>
      </c>
      <c r="AF101" s="8" t="s">
        <v>3751</v>
      </c>
      <c r="AG101" s="8" t="s">
        <v>3687</v>
      </c>
      <c r="AH101" s="10">
        <v>6680708</v>
      </c>
      <c r="AI101" s="12" t="s">
        <v>2724</v>
      </c>
      <c r="AJ101" s="8" t="s">
        <v>85</v>
      </c>
      <c r="AK101" s="196">
        <f t="shared" si="14"/>
        <v>2333333.3333333335</v>
      </c>
      <c r="AL101" s="8" t="s">
        <v>176</v>
      </c>
      <c r="AM101" s="8" t="s">
        <v>3751</v>
      </c>
      <c r="AN101" s="8" t="s">
        <v>3687</v>
      </c>
      <c r="AO101" s="408"/>
      <c r="AP101" s="408"/>
      <c r="AQ101" s="408"/>
      <c r="AR101" s="509"/>
      <c r="AS101" s="408"/>
      <c r="AT101" s="408"/>
      <c r="AU101" s="408"/>
      <c r="AV101" s="408"/>
      <c r="AW101" s="408"/>
      <c r="AX101" s="408"/>
      <c r="AY101" s="509"/>
      <c r="AZ101" s="408"/>
      <c r="BA101" s="408"/>
      <c r="BB101" s="408"/>
      <c r="BC101" s="408"/>
      <c r="BD101" s="408"/>
      <c r="BE101" s="408"/>
      <c r="BF101" s="509"/>
      <c r="BG101" s="408"/>
      <c r="BH101" s="408"/>
      <c r="BI101" s="408"/>
      <c r="BJ101" s="408"/>
      <c r="BK101" s="408"/>
      <c r="BL101" s="408"/>
      <c r="BM101" s="509"/>
      <c r="BN101" s="408"/>
      <c r="BO101" s="408"/>
      <c r="BP101" s="408"/>
      <c r="BQ101" s="408"/>
      <c r="BR101" s="321" t="s">
        <v>3661</v>
      </c>
      <c r="BS101" s="324" t="s">
        <v>3662</v>
      </c>
      <c r="BT101" s="516"/>
      <c r="BU101" s="11"/>
      <c r="BV101" s="516"/>
      <c r="BW101" s="11"/>
      <c r="BX101" s="516"/>
      <c r="BY101" s="11"/>
      <c r="BZ101" s="408"/>
      <c r="CA101" s="408"/>
      <c r="CB101" s="408"/>
      <c r="CC101" s="408"/>
      <c r="CD101" s="408"/>
      <c r="CE101" s="408"/>
      <c r="CF101" s="408"/>
      <c r="CG101" s="408"/>
      <c r="CH101" s="408"/>
      <c r="CI101" s="408"/>
      <c r="CJ101" s="9" t="s">
        <v>5854</v>
      </c>
      <c r="CK101" s="9" t="s">
        <v>5855</v>
      </c>
      <c r="CL101" s="9" t="s">
        <v>5856</v>
      </c>
      <c r="CM101" s="408" t="s">
        <v>3995</v>
      </c>
      <c r="CN101" s="408"/>
      <c r="CO101" s="408"/>
      <c r="CP101" s="260"/>
      <c r="CQ101" s="260"/>
      <c r="CR101" s="260"/>
      <c r="CS101" s="260"/>
    </row>
    <row r="102" spans="1:97" ht="36">
      <c r="A102" s="517">
        <v>26</v>
      </c>
      <c r="B102" s="292" t="s">
        <v>5824</v>
      </c>
      <c r="C102" s="292" t="s">
        <v>5857</v>
      </c>
      <c r="D102" s="327" t="s">
        <v>5858</v>
      </c>
      <c r="E102" s="326" t="s">
        <v>5827</v>
      </c>
      <c r="F102" s="259">
        <v>2023</v>
      </c>
      <c r="G102" s="259">
        <v>2023</v>
      </c>
      <c r="H102" s="259">
        <v>6</v>
      </c>
      <c r="I102" s="326" t="s">
        <v>5712</v>
      </c>
      <c r="J102" s="754">
        <v>7000000</v>
      </c>
      <c r="K102" s="730">
        <v>7000000</v>
      </c>
      <c r="L102" s="326" t="s">
        <v>3472</v>
      </c>
      <c r="M102" s="259">
        <v>3</v>
      </c>
      <c r="N102" s="332"/>
      <c r="O102" s="11" t="s">
        <v>9</v>
      </c>
      <c r="P102" s="413"/>
      <c r="Q102" s="22" t="s">
        <v>5377</v>
      </c>
      <c r="R102" s="259">
        <v>6768348</v>
      </c>
      <c r="S102" s="332" t="s">
        <v>61</v>
      </c>
      <c r="T102" s="329" t="s">
        <v>2332</v>
      </c>
      <c r="U102" s="410">
        <f t="shared" si="13"/>
        <v>2333333.3333333335</v>
      </c>
      <c r="V102" s="326" t="s">
        <v>256</v>
      </c>
      <c r="W102" s="326" t="s">
        <v>3756</v>
      </c>
      <c r="X102" s="326" t="s">
        <v>3687</v>
      </c>
      <c r="Y102" s="10">
        <v>8140</v>
      </c>
      <c r="Z102" s="10">
        <v>72019</v>
      </c>
      <c r="AA102" s="259">
        <v>6760392</v>
      </c>
      <c r="AB102" s="329" t="s">
        <v>1236</v>
      </c>
      <c r="AC102" s="326" t="s">
        <v>74</v>
      </c>
      <c r="AD102" s="411">
        <f t="shared" si="10"/>
        <v>2333333.3333333335</v>
      </c>
      <c r="AE102" s="326" t="s">
        <v>311</v>
      </c>
      <c r="AF102" s="326" t="s">
        <v>3756</v>
      </c>
      <c r="AG102" s="326" t="s">
        <v>3687</v>
      </c>
      <c r="AH102" s="259">
        <v>6682237</v>
      </c>
      <c r="AI102" s="401" t="s">
        <v>2024</v>
      </c>
      <c r="AJ102" s="326" t="s">
        <v>20</v>
      </c>
      <c r="AK102" s="411">
        <f t="shared" si="14"/>
        <v>2333333.3333333335</v>
      </c>
      <c r="AL102" s="326" t="s">
        <v>3486</v>
      </c>
      <c r="AM102" s="326" t="s">
        <v>3756</v>
      </c>
      <c r="AN102" s="326" t="s">
        <v>3687</v>
      </c>
      <c r="AO102" s="413"/>
      <c r="AP102" s="413"/>
      <c r="AQ102" s="413"/>
      <c r="AR102" s="413"/>
      <c r="AS102" s="413"/>
      <c r="AT102" s="413"/>
      <c r="AU102" s="413"/>
      <c r="AV102" s="413"/>
      <c r="AW102" s="413"/>
      <c r="AX102" s="413"/>
      <c r="AY102" s="413"/>
      <c r="AZ102" s="413"/>
      <c r="BA102" s="413"/>
      <c r="BB102" s="413"/>
      <c r="BC102" s="413"/>
      <c r="BD102" s="413"/>
      <c r="BE102" s="413"/>
      <c r="BF102" s="519"/>
      <c r="BG102" s="413"/>
      <c r="BH102" s="413"/>
      <c r="BI102" s="413"/>
      <c r="BJ102" s="413"/>
      <c r="BK102" s="413"/>
      <c r="BL102" s="413"/>
      <c r="BM102" s="413"/>
      <c r="BN102" s="413"/>
      <c r="BO102" s="413"/>
      <c r="BP102" s="413"/>
      <c r="BQ102" s="413"/>
      <c r="BR102" s="321" t="s">
        <v>3661</v>
      </c>
      <c r="BS102" s="324" t="s">
        <v>3662</v>
      </c>
      <c r="BT102" s="518"/>
      <c r="BU102" s="327"/>
      <c r="BV102" s="518"/>
      <c r="BW102" s="327"/>
      <c r="BX102" s="518"/>
      <c r="BY102" s="327"/>
      <c r="BZ102" s="413"/>
      <c r="CA102" s="413"/>
      <c r="CB102" s="413"/>
      <c r="CC102" s="413"/>
      <c r="CD102" s="413"/>
      <c r="CE102" s="413"/>
      <c r="CF102" s="413"/>
      <c r="CG102" s="413"/>
      <c r="CH102" s="413"/>
      <c r="CI102" s="413"/>
      <c r="CJ102" s="332" t="s">
        <v>5859</v>
      </c>
      <c r="CK102" s="332" t="s">
        <v>5860</v>
      </c>
      <c r="CL102" s="332" t="s">
        <v>5861</v>
      </c>
      <c r="CM102" s="413"/>
      <c r="CN102" s="413"/>
      <c r="CO102" s="413"/>
    </row>
    <row r="103" spans="1:97" ht="36">
      <c r="A103" s="10">
        <v>27</v>
      </c>
      <c r="B103" s="292" t="s">
        <v>5824</v>
      </c>
      <c r="C103" s="292" t="s">
        <v>5862</v>
      </c>
      <c r="D103" s="11" t="s">
        <v>5863</v>
      </c>
      <c r="E103" s="8" t="s">
        <v>5827</v>
      </c>
      <c r="F103" s="10">
        <v>2023</v>
      </c>
      <c r="G103" s="10">
        <v>2023</v>
      </c>
      <c r="H103" s="10">
        <v>6</v>
      </c>
      <c r="I103" s="8" t="s">
        <v>5712</v>
      </c>
      <c r="J103" s="754">
        <v>7000000</v>
      </c>
      <c r="K103" s="723">
        <v>6895000</v>
      </c>
      <c r="L103" s="8" t="s">
        <v>3472</v>
      </c>
      <c r="M103" s="10">
        <v>3</v>
      </c>
      <c r="N103" s="9"/>
      <c r="O103" s="11" t="s">
        <v>9</v>
      </c>
      <c r="P103" s="408"/>
      <c r="Q103" s="22" t="s">
        <v>5377</v>
      </c>
      <c r="R103" s="10">
        <v>6680634</v>
      </c>
      <c r="S103" s="9" t="s">
        <v>55</v>
      </c>
      <c r="T103" s="323" t="s">
        <v>1277</v>
      </c>
      <c r="U103" s="196">
        <f t="shared" si="13"/>
        <v>2298333.3333333335</v>
      </c>
      <c r="V103" s="8" t="s">
        <v>217</v>
      </c>
      <c r="W103" s="8" t="s">
        <v>3756</v>
      </c>
      <c r="X103" s="8" t="s">
        <v>3687</v>
      </c>
      <c r="Y103" s="10">
        <v>8140</v>
      </c>
      <c r="Z103" s="10">
        <v>72019</v>
      </c>
      <c r="AA103" s="10">
        <v>6764236</v>
      </c>
      <c r="AB103" s="323" t="s">
        <v>1972</v>
      </c>
      <c r="AC103" s="8" t="s">
        <v>32</v>
      </c>
      <c r="AD103" s="108">
        <f t="shared" si="10"/>
        <v>2298333.3333333335</v>
      </c>
      <c r="AE103" s="8" t="s">
        <v>217</v>
      </c>
      <c r="AF103" s="8" t="s">
        <v>3756</v>
      </c>
      <c r="AG103" s="8" t="s">
        <v>3687</v>
      </c>
      <c r="AH103" s="10">
        <v>6787771</v>
      </c>
      <c r="AI103" s="323" t="s">
        <v>1964</v>
      </c>
      <c r="AJ103" s="8" t="s">
        <v>347</v>
      </c>
      <c r="AK103" s="108">
        <f t="shared" si="14"/>
        <v>2298333.3333333335</v>
      </c>
      <c r="AL103" s="8" t="s">
        <v>217</v>
      </c>
      <c r="AM103" s="8" t="s">
        <v>3756</v>
      </c>
      <c r="AN103" s="8" t="s">
        <v>3687</v>
      </c>
      <c r="AO103" s="408"/>
      <c r="AP103" s="408"/>
      <c r="AQ103" s="408"/>
      <c r="AR103" s="509"/>
      <c r="AS103" s="408"/>
      <c r="AT103" s="408"/>
      <c r="AU103" s="408"/>
      <c r="AV103" s="408"/>
      <c r="AW103" s="408"/>
      <c r="AX103" s="408"/>
      <c r="AY103" s="509"/>
      <c r="AZ103" s="408"/>
      <c r="BA103" s="408"/>
      <c r="BB103" s="408"/>
      <c r="BC103" s="408"/>
      <c r="BD103" s="408"/>
      <c r="BE103" s="408"/>
      <c r="BF103" s="509"/>
      <c r="BG103" s="408"/>
      <c r="BH103" s="408"/>
      <c r="BI103" s="408"/>
      <c r="BJ103" s="408"/>
      <c r="BK103" s="408"/>
      <c r="BL103" s="408"/>
      <c r="BM103" s="509"/>
      <c r="BN103" s="408"/>
      <c r="BO103" s="408"/>
      <c r="BP103" s="408"/>
      <c r="BQ103" s="408"/>
      <c r="BR103" s="321" t="s">
        <v>3661</v>
      </c>
      <c r="BS103" s="324" t="s">
        <v>3662</v>
      </c>
      <c r="BT103" s="516"/>
      <c r="BU103" s="11"/>
      <c r="BV103" s="516"/>
      <c r="BW103" s="11"/>
      <c r="BX103" s="516"/>
      <c r="BY103" s="11"/>
      <c r="BZ103" s="408"/>
      <c r="CA103" s="408"/>
      <c r="CB103" s="408"/>
      <c r="CC103" s="408"/>
      <c r="CD103" s="408"/>
      <c r="CE103" s="408"/>
      <c r="CF103" s="408"/>
      <c r="CG103" s="408"/>
      <c r="CH103" s="408"/>
      <c r="CI103" s="408"/>
      <c r="CJ103" s="9" t="s">
        <v>5864</v>
      </c>
      <c r="CK103" s="9" t="s">
        <v>5865</v>
      </c>
      <c r="CL103" s="9" t="s">
        <v>5415</v>
      </c>
      <c r="CM103" s="408" t="s">
        <v>5866</v>
      </c>
      <c r="CN103" s="408" t="s">
        <v>3995</v>
      </c>
      <c r="CO103" s="408"/>
    </row>
    <row r="104" spans="1:97" ht="36">
      <c r="A104" s="10">
        <v>28</v>
      </c>
      <c r="B104" s="292" t="s">
        <v>5824</v>
      </c>
      <c r="C104" s="292" t="s">
        <v>5867</v>
      </c>
      <c r="D104" s="11" t="s">
        <v>5868</v>
      </c>
      <c r="E104" s="8" t="s">
        <v>5827</v>
      </c>
      <c r="F104" s="10">
        <v>2023</v>
      </c>
      <c r="G104" s="10">
        <v>2023</v>
      </c>
      <c r="H104" s="10">
        <v>6</v>
      </c>
      <c r="I104" s="8" t="s">
        <v>5720</v>
      </c>
      <c r="J104" s="754">
        <v>7000000</v>
      </c>
      <c r="K104" s="723">
        <v>6992000</v>
      </c>
      <c r="L104" s="8" t="s">
        <v>3472</v>
      </c>
      <c r="M104" s="10">
        <v>3</v>
      </c>
      <c r="N104" s="9"/>
      <c r="O104" s="11" t="s">
        <v>9</v>
      </c>
      <c r="P104" s="408"/>
      <c r="Q104" s="22" t="s">
        <v>5377</v>
      </c>
      <c r="R104" s="10">
        <v>6833162</v>
      </c>
      <c r="S104" s="9" t="s">
        <v>137</v>
      </c>
      <c r="T104" s="323" t="s">
        <v>2319</v>
      </c>
      <c r="U104" s="196">
        <f t="shared" si="13"/>
        <v>2330666.6666666665</v>
      </c>
      <c r="V104" s="8" t="s">
        <v>3486</v>
      </c>
      <c r="W104" s="8" t="s">
        <v>3756</v>
      </c>
      <c r="X104" s="8" t="s">
        <v>3687</v>
      </c>
      <c r="Y104" s="10">
        <v>8140</v>
      </c>
      <c r="Z104" s="10">
        <v>72019</v>
      </c>
      <c r="AA104" s="8">
        <v>6839500</v>
      </c>
      <c r="AB104" s="13" t="s">
        <v>2959</v>
      </c>
      <c r="AC104" s="8" t="s">
        <v>43</v>
      </c>
      <c r="AD104" s="108">
        <f t="shared" si="10"/>
        <v>2330666.6666666665</v>
      </c>
      <c r="AE104" s="8" t="s">
        <v>256</v>
      </c>
      <c r="AF104" s="8" t="s">
        <v>3756</v>
      </c>
      <c r="AG104" s="8" t="s">
        <v>3687</v>
      </c>
      <c r="AH104" s="10">
        <v>6837723</v>
      </c>
      <c r="AI104" s="12" t="s">
        <v>2960</v>
      </c>
      <c r="AJ104" s="8" t="s">
        <v>390</v>
      </c>
      <c r="AK104" s="108">
        <f t="shared" si="14"/>
        <v>2330666.6666666665</v>
      </c>
      <c r="AL104" s="8" t="s">
        <v>256</v>
      </c>
      <c r="AM104" s="8" t="s">
        <v>3756</v>
      </c>
      <c r="AN104" s="8" t="s">
        <v>3687</v>
      </c>
      <c r="AO104" s="408"/>
      <c r="AP104" s="408"/>
      <c r="AQ104" s="408"/>
      <c r="AR104" s="509"/>
      <c r="AS104" s="408"/>
      <c r="AT104" s="408"/>
      <c r="AU104" s="408"/>
      <c r="AV104" s="408"/>
      <c r="AW104" s="408"/>
      <c r="AX104" s="408"/>
      <c r="AY104" s="509"/>
      <c r="AZ104" s="408"/>
      <c r="BA104" s="408"/>
      <c r="BB104" s="408"/>
      <c r="BC104" s="408"/>
      <c r="BD104" s="408"/>
      <c r="BE104" s="408"/>
      <c r="BF104" s="509"/>
      <c r="BG104" s="408"/>
      <c r="BH104" s="408"/>
      <c r="BI104" s="408"/>
      <c r="BJ104" s="408"/>
      <c r="BK104" s="408"/>
      <c r="BL104" s="408"/>
      <c r="BM104" s="509"/>
      <c r="BN104" s="408"/>
      <c r="BO104" s="408"/>
      <c r="BP104" s="408"/>
      <c r="BQ104" s="408"/>
      <c r="BR104" s="321" t="s">
        <v>3661</v>
      </c>
      <c r="BS104" s="324" t="s">
        <v>3662</v>
      </c>
      <c r="BT104" s="516"/>
      <c r="BU104" s="11"/>
      <c r="BV104" s="516"/>
      <c r="BW104" s="11"/>
      <c r="BX104" s="516"/>
      <c r="BY104" s="11"/>
      <c r="BZ104" s="408"/>
      <c r="CA104" s="408"/>
      <c r="CB104" s="408"/>
      <c r="CC104" s="408"/>
      <c r="CD104" s="408"/>
      <c r="CE104" s="408"/>
      <c r="CF104" s="408"/>
      <c r="CG104" s="408"/>
      <c r="CH104" s="408"/>
      <c r="CI104" s="408"/>
      <c r="CJ104" s="9" t="s">
        <v>5869</v>
      </c>
      <c r="CK104" s="9" t="s">
        <v>5870</v>
      </c>
      <c r="CL104" s="9" t="s">
        <v>5871</v>
      </c>
      <c r="CM104" s="408"/>
      <c r="CN104" s="408"/>
      <c r="CO104" s="408"/>
    </row>
    <row r="105" spans="1:97" ht="36">
      <c r="A105" s="508">
        <v>29</v>
      </c>
      <c r="B105" s="292" t="s">
        <v>5824</v>
      </c>
      <c r="C105" s="292" t="s">
        <v>5872</v>
      </c>
      <c r="D105" s="11" t="s">
        <v>5873</v>
      </c>
      <c r="E105" s="8" t="s">
        <v>5827</v>
      </c>
      <c r="F105" s="10">
        <v>2023</v>
      </c>
      <c r="G105" s="10">
        <v>2023</v>
      </c>
      <c r="H105" s="10">
        <v>6</v>
      </c>
      <c r="I105" s="8" t="s">
        <v>5720</v>
      </c>
      <c r="J105" s="752">
        <v>6961000</v>
      </c>
      <c r="K105" s="723">
        <v>7000000</v>
      </c>
      <c r="L105" s="8" t="s">
        <v>3472</v>
      </c>
      <c r="M105" s="10">
        <v>3</v>
      </c>
      <c r="N105" s="9"/>
      <c r="O105" s="11" t="s">
        <v>9</v>
      </c>
      <c r="P105" s="408"/>
      <c r="Q105" s="22" t="s">
        <v>5377</v>
      </c>
      <c r="R105" s="10">
        <v>6760392</v>
      </c>
      <c r="S105" s="9" t="s">
        <v>74</v>
      </c>
      <c r="T105" s="323" t="s">
        <v>1236</v>
      </c>
      <c r="U105" s="196">
        <f t="shared" si="13"/>
        <v>2333333.3333333335</v>
      </c>
      <c r="V105" s="8" t="s">
        <v>311</v>
      </c>
      <c r="W105" s="8" t="s">
        <v>3756</v>
      </c>
      <c r="X105" s="8" t="s">
        <v>3687</v>
      </c>
      <c r="Y105" s="10">
        <v>8140</v>
      </c>
      <c r="Z105" s="10">
        <v>72019</v>
      </c>
      <c r="AA105" s="10">
        <v>6806664</v>
      </c>
      <c r="AB105" s="323" t="s">
        <v>2621</v>
      </c>
      <c r="AC105" s="8" t="s">
        <v>120</v>
      </c>
      <c r="AD105" s="108">
        <f t="shared" si="10"/>
        <v>2333333.3333333335</v>
      </c>
      <c r="AE105" s="8" t="s">
        <v>311</v>
      </c>
      <c r="AF105" s="8" t="s">
        <v>3756</v>
      </c>
      <c r="AG105" s="8" t="s">
        <v>3687</v>
      </c>
      <c r="AH105" s="10">
        <v>6793410</v>
      </c>
      <c r="AI105" s="12" t="s">
        <v>1235</v>
      </c>
      <c r="AJ105" s="8" t="s">
        <v>78</v>
      </c>
      <c r="AK105" s="108">
        <f t="shared" si="14"/>
        <v>2333333.3333333335</v>
      </c>
      <c r="AL105" s="8" t="s">
        <v>311</v>
      </c>
      <c r="AM105" s="8" t="s">
        <v>3756</v>
      </c>
      <c r="AN105" s="8" t="s">
        <v>3687</v>
      </c>
      <c r="AO105" s="408"/>
      <c r="AP105" s="408"/>
      <c r="AQ105" s="408"/>
      <c r="AR105" s="509"/>
      <c r="AS105" s="408"/>
      <c r="AT105" s="408"/>
      <c r="AU105" s="408"/>
      <c r="AV105" s="408"/>
      <c r="AW105" s="408"/>
      <c r="AX105" s="408"/>
      <c r="AY105" s="509"/>
      <c r="AZ105" s="408"/>
      <c r="BA105" s="408"/>
      <c r="BB105" s="408"/>
      <c r="BC105" s="408"/>
      <c r="BD105" s="408"/>
      <c r="BE105" s="408"/>
      <c r="BF105" s="509"/>
      <c r="BG105" s="408"/>
      <c r="BH105" s="408"/>
      <c r="BI105" s="408"/>
      <c r="BJ105" s="408"/>
      <c r="BK105" s="408"/>
      <c r="BL105" s="408"/>
      <c r="BM105" s="509"/>
      <c r="BN105" s="408"/>
      <c r="BO105" s="408"/>
      <c r="BP105" s="408"/>
      <c r="BQ105" s="408"/>
      <c r="BR105" s="321" t="s">
        <v>3661</v>
      </c>
      <c r="BS105" s="324" t="s">
        <v>3662</v>
      </c>
      <c r="BT105" s="516"/>
      <c r="BU105" s="11"/>
      <c r="BV105" s="516"/>
      <c r="BW105" s="11"/>
      <c r="BX105" s="516"/>
      <c r="BY105" s="11"/>
      <c r="BZ105" s="408"/>
      <c r="CA105" s="408"/>
      <c r="CB105" s="408"/>
      <c r="CC105" s="408"/>
      <c r="CD105" s="408"/>
      <c r="CE105" s="408"/>
      <c r="CF105" s="408"/>
      <c r="CG105" s="408"/>
      <c r="CH105" s="408"/>
      <c r="CI105" s="408"/>
      <c r="CJ105" s="9" t="s">
        <v>5874</v>
      </c>
      <c r="CK105" s="9" t="s">
        <v>5875</v>
      </c>
      <c r="CL105" s="9" t="s">
        <v>5871</v>
      </c>
      <c r="CM105" s="408" t="s">
        <v>5866</v>
      </c>
      <c r="CN105" s="408"/>
      <c r="CO105" s="408"/>
    </row>
    <row r="106" spans="1:97" ht="36">
      <c r="A106" s="10">
        <v>30</v>
      </c>
      <c r="B106" s="292" t="s">
        <v>5824</v>
      </c>
      <c r="C106" s="292" t="s">
        <v>5876</v>
      </c>
      <c r="D106" s="11" t="s">
        <v>5877</v>
      </c>
      <c r="E106" s="8" t="s">
        <v>5563</v>
      </c>
      <c r="F106" s="10">
        <v>2023</v>
      </c>
      <c r="G106" s="10">
        <v>2023</v>
      </c>
      <c r="H106" s="10">
        <v>6</v>
      </c>
      <c r="I106" s="8" t="s">
        <v>5720</v>
      </c>
      <c r="J106" s="752">
        <v>17000000</v>
      </c>
      <c r="K106" s="723">
        <v>16940000</v>
      </c>
      <c r="L106" s="8" t="s">
        <v>3472</v>
      </c>
      <c r="M106" s="10">
        <v>5</v>
      </c>
      <c r="N106" s="9"/>
      <c r="O106" s="11" t="s">
        <v>9</v>
      </c>
      <c r="P106" s="408"/>
      <c r="Q106" s="22" t="s">
        <v>5377</v>
      </c>
      <c r="R106" s="10">
        <v>6658755</v>
      </c>
      <c r="S106" s="9" t="s">
        <v>39</v>
      </c>
      <c r="T106" s="323" t="s">
        <v>2189</v>
      </c>
      <c r="U106" s="196">
        <f t="shared" si="13"/>
        <v>5646666.666666667</v>
      </c>
      <c r="V106" s="8" t="s">
        <v>207</v>
      </c>
      <c r="W106" s="8" t="s">
        <v>3756</v>
      </c>
      <c r="X106" s="8" t="s">
        <v>3687</v>
      </c>
      <c r="Y106" s="10">
        <v>8140</v>
      </c>
      <c r="Z106" s="10">
        <v>72019</v>
      </c>
      <c r="AA106" s="10">
        <v>6680628</v>
      </c>
      <c r="AB106" s="12" t="s">
        <v>1295</v>
      </c>
      <c r="AC106" s="8" t="s">
        <v>5878</v>
      </c>
      <c r="AD106" s="108">
        <f t="shared" si="10"/>
        <v>5646666.666666667</v>
      </c>
      <c r="AE106" s="8" t="s">
        <v>207</v>
      </c>
      <c r="AF106" s="8" t="s">
        <v>3756</v>
      </c>
      <c r="AG106" s="8" t="s">
        <v>3687</v>
      </c>
      <c r="AH106" s="10">
        <v>6833033</v>
      </c>
      <c r="AI106" s="12" t="s">
        <v>2311</v>
      </c>
      <c r="AJ106" s="8" t="s">
        <v>398</v>
      </c>
      <c r="AK106" s="108">
        <f t="shared" si="14"/>
        <v>5646666.666666667</v>
      </c>
      <c r="AL106" s="8" t="s">
        <v>217</v>
      </c>
      <c r="AM106" s="8" t="s">
        <v>3756</v>
      </c>
      <c r="AN106" s="8" t="s">
        <v>3687</v>
      </c>
      <c r="AO106" s="408"/>
      <c r="AP106" s="408"/>
      <c r="AQ106" s="408"/>
      <c r="AR106" s="509"/>
      <c r="AS106" s="408"/>
      <c r="AT106" s="408"/>
      <c r="AU106" s="408"/>
      <c r="AV106" s="408"/>
      <c r="AW106" s="408"/>
      <c r="AX106" s="408"/>
      <c r="AY106" s="509"/>
      <c r="AZ106" s="408"/>
      <c r="BA106" s="408"/>
      <c r="BB106" s="408"/>
      <c r="BC106" s="408"/>
      <c r="BD106" s="408"/>
      <c r="BE106" s="408"/>
      <c r="BF106" s="509"/>
      <c r="BG106" s="408"/>
      <c r="BH106" s="408"/>
      <c r="BI106" s="408"/>
      <c r="BJ106" s="408"/>
      <c r="BK106" s="408"/>
      <c r="BL106" s="408"/>
      <c r="BM106" s="509"/>
      <c r="BN106" s="408"/>
      <c r="BO106" s="408"/>
      <c r="BP106" s="408"/>
      <c r="BQ106" s="408"/>
      <c r="BR106" s="321" t="s">
        <v>3661</v>
      </c>
      <c r="BS106" s="324" t="s">
        <v>3662</v>
      </c>
      <c r="BT106" s="516"/>
      <c r="BU106" s="11"/>
      <c r="BV106" s="516"/>
      <c r="BW106" s="11"/>
      <c r="BX106" s="516"/>
      <c r="BY106" s="11"/>
      <c r="BZ106" s="408"/>
      <c r="CA106" s="408"/>
      <c r="CB106" s="408"/>
      <c r="CC106" s="408"/>
      <c r="CD106" s="408"/>
      <c r="CE106" s="408"/>
      <c r="CF106" s="408"/>
      <c r="CG106" s="408"/>
      <c r="CH106" s="408"/>
      <c r="CI106" s="408"/>
      <c r="CJ106" s="9" t="s">
        <v>5879</v>
      </c>
      <c r="CK106" s="9" t="s">
        <v>5837</v>
      </c>
      <c r="CL106" s="9" t="s">
        <v>5433</v>
      </c>
      <c r="CM106" s="408"/>
      <c r="CN106" s="408"/>
      <c r="CO106" s="408"/>
    </row>
    <row r="107" spans="1:97" ht="36">
      <c r="A107" s="10">
        <v>31</v>
      </c>
      <c r="B107" s="292" t="s">
        <v>5880</v>
      </c>
      <c r="C107" s="292" t="s">
        <v>5881</v>
      </c>
      <c r="D107" s="11" t="s">
        <v>5882</v>
      </c>
      <c r="E107" s="8" t="s">
        <v>5883</v>
      </c>
      <c r="F107" s="10">
        <v>2023</v>
      </c>
      <c r="G107" s="10">
        <v>2023</v>
      </c>
      <c r="H107" s="10">
        <v>6</v>
      </c>
      <c r="I107" s="8" t="s">
        <v>5712</v>
      </c>
      <c r="J107" s="723">
        <v>7000000</v>
      </c>
      <c r="K107" s="723">
        <v>7000000</v>
      </c>
      <c r="L107" s="8" t="s">
        <v>3472</v>
      </c>
      <c r="M107" s="10">
        <v>3</v>
      </c>
      <c r="N107" s="8" t="s">
        <v>5884</v>
      </c>
      <c r="O107" s="11" t="s">
        <v>9</v>
      </c>
      <c r="P107" s="10" t="s">
        <v>3686</v>
      </c>
      <c r="Q107" s="22" t="s">
        <v>5377</v>
      </c>
      <c r="R107" s="10">
        <v>6826739</v>
      </c>
      <c r="S107" s="9" t="s">
        <v>58</v>
      </c>
      <c r="T107" s="12" t="s">
        <v>2595</v>
      </c>
      <c r="U107" s="196">
        <f t="shared" si="13"/>
        <v>2333333.3333333335</v>
      </c>
      <c r="V107" s="8" t="s">
        <v>197</v>
      </c>
      <c r="W107" s="8" t="s">
        <v>3751</v>
      </c>
      <c r="X107" s="8" t="s">
        <v>3687</v>
      </c>
      <c r="Y107" s="10">
        <v>8140</v>
      </c>
      <c r="Z107" s="10">
        <v>72019</v>
      </c>
      <c r="AA107" s="408">
        <v>6859382</v>
      </c>
      <c r="AB107" s="409" t="s">
        <v>2631</v>
      </c>
      <c r="AC107" s="8" t="s">
        <v>373</v>
      </c>
      <c r="AD107" s="108">
        <f t="shared" si="10"/>
        <v>2333333.3333333335</v>
      </c>
      <c r="AE107" s="8" t="s">
        <v>217</v>
      </c>
      <c r="AF107" s="8" t="s">
        <v>3756</v>
      </c>
      <c r="AG107" s="8" t="s">
        <v>3687</v>
      </c>
      <c r="AH107" s="10">
        <v>6795859</v>
      </c>
      <c r="AI107" s="323" t="s">
        <v>1960</v>
      </c>
      <c r="AJ107" s="8" t="s">
        <v>63</v>
      </c>
      <c r="AK107" s="108">
        <f t="shared" si="14"/>
        <v>2333333.3333333335</v>
      </c>
      <c r="AL107" s="8" t="s">
        <v>197</v>
      </c>
      <c r="AM107" s="8" t="s">
        <v>3751</v>
      </c>
      <c r="AN107" s="8" t="s">
        <v>3687</v>
      </c>
      <c r="AO107" s="408"/>
      <c r="AP107" s="408"/>
      <c r="AQ107" s="408"/>
      <c r="AR107" s="509"/>
      <c r="AS107" s="408"/>
      <c r="AT107" s="408"/>
      <c r="AU107" s="408"/>
      <c r="AV107" s="408"/>
      <c r="AW107" s="408"/>
      <c r="AX107" s="408"/>
      <c r="AY107" s="509"/>
      <c r="AZ107" s="408"/>
      <c r="BA107" s="408"/>
      <c r="BB107" s="408"/>
      <c r="BC107" s="408"/>
      <c r="BD107" s="408"/>
      <c r="BE107" s="408"/>
      <c r="BF107" s="509"/>
      <c r="BG107" s="408"/>
      <c r="BH107" s="408"/>
      <c r="BI107" s="408"/>
      <c r="BJ107" s="408"/>
      <c r="BK107" s="408"/>
      <c r="BL107" s="408"/>
      <c r="BM107" s="509"/>
      <c r="BN107" s="408"/>
      <c r="BO107" s="408"/>
      <c r="BP107" s="408"/>
      <c r="BQ107" s="408"/>
      <c r="BR107" s="321" t="s">
        <v>3661</v>
      </c>
      <c r="BS107" s="321" t="s">
        <v>3662</v>
      </c>
      <c r="BT107" s="516"/>
      <c r="BU107" s="11"/>
      <c r="BV107" s="516"/>
      <c r="BW107" s="11"/>
      <c r="BX107" s="516"/>
      <c r="BY107" s="11"/>
      <c r="BZ107" s="408"/>
      <c r="CA107" s="408"/>
      <c r="CB107" s="408"/>
      <c r="CC107" s="408"/>
      <c r="CD107" s="408"/>
      <c r="CE107" s="408"/>
      <c r="CF107" s="408"/>
      <c r="CG107" s="408"/>
      <c r="CH107" s="408"/>
      <c r="CI107" s="408"/>
      <c r="CJ107" s="408"/>
      <c r="CK107" s="408"/>
      <c r="CL107" s="408"/>
      <c r="CM107" s="408"/>
      <c r="CN107" s="408"/>
      <c r="CO107" s="408"/>
      <c r="CP107" s="260"/>
      <c r="CQ107" s="260"/>
      <c r="CR107" s="260"/>
      <c r="CS107" s="260"/>
    </row>
    <row r="108" spans="1:97" ht="36">
      <c r="A108" s="330">
        <v>32</v>
      </c>
      <c r="B108" s="292" t="s">
        <v>5880</v>
      </c>
      <c r="C108" s="556" t="s">
        <v>5885</v>
      </c>
      <c r="D108" s="327" t="s">
        <v>5886</v>
      </c>
      <c r="E108" s="326" t="s">
        <v>5883</v>
      </c>
      <c r="F108" s="259">
        <v>2023</v>
      </c>
      <c r="G108" s="259">
        <v>2023</v>
      </c>
      <c r="H108" s="259">
        <v>6</v>
      </c>
      <c r="I108" s="326" t="s">
        <v>5712</v>
      </c>
      <c r="J108" s="730">
        <v>7000000</v>
      </c>
      <c r="K108" s="730">
        <v>7000000</v>
      </c>
      <c r="L108" s="326" t="s">
        <v>3472</v>
      </c>
      <c r="M108" s="784">
        <v>3</v>
      </c>
      <c r="N108" s="326" t="s">
        <v>5884</v>
      </c>
      <c r="O108" s="11" t="s">
        <v>9</v>
      </c>
      <c r="P108" s="259" t="s">
        <v>3686</v>
      </c>
      <c r="Q108" s="22" t="s">
        <v>5377</v>
      </c>
      <c r="R108" s="259">
        <v>6680641</v>
      </c>
      <c r="S108" s="332" t="s">
        <v>92</v>
      </c>
      <c r="T108" s="329" t="s">
        <v>2082</v>
      </c>
      <c r="U108" s="412">
        <f t="shared" si="13"/>
        <v>2333333.3333333335</v>
      </c>
      <c r="V108" s="326" t="s">
        <v>169</v>
      </c>
      <c r="W108" s="326" t="s">
        <v>3751</v>
      </c>
      <c r="X108" s="326" t="s">
        <v>3687</v>
      </c>
      <c r="Y108" s="10">
        <v>8140</v>
      </c>
      <c r="Z108" s="10">
        <v>72019</v>
      </c>
      <c r="AA108" s="413">
        <v>6843797</v>
      </c>
      <c r="AB108" s="414" t="s">
        <v>2706</v>
      </c>
      <c r="AC108" s="326" t="s">
        <v>404</v>
      </c>
      <c r="AD108" s="405">
        <f t="shared" si="10"/>
        <v>2333333.3333333335</v>
      </c>
      <c r="AE108" s="326" t="s">
        <v>169</v>
      </c>
      <c r="AF108" s="326" t="s">
        <v>3751</v>
      </c>
      <c r="AG108" s="326" t="s">
        <v>3687</v>
      </c>
      <c r="AH108" s="259">
        <v>258471</v>
      </c>
      <c r="AI108" s="329" t="s">
        <v>3972</v>
      </c>
      <c r="AJ108" s="326" t="s">
        <v>5887</v>
      </c>
      <c r="AK108" s="405">
        <f t="shared" si="14"/>
        <v>2333333.3333333335</v>
      </c>
      <c r="AL108" s="326" t="s">
        <v>176</v>
      </c>
      <c r="AM108" s="326" t="s">
        <v>3751</v>
      </c>
      <c r="AN108" s="326" t="s">
        <v>3687</v>
      </c>
      <c r="AO108" s="413"/>
      <c r="AP108" s="413"/>
      <c r="AQ108" s="413"/>
      <c r="AR108" s="519"/>
      <c r="AS108" s="413"/>
      <c r="AT108" s="413"/>
      <c r="AU108" s="413"/>
      <c r="AV108" s="413"/>
      <c r="AW108" s="413"/>
      <c r="AX108" s="413"/>
      <c r="AY108" s="519"/>
      <c r="AZ108" s="413"/>
      <c r="BA108" s="413"/>
      <c r="BB108" s="413"/>
      <c r="BC108" s="413"/>
      <c r="BD108" s="413"/>
      <c r="BE108" s="413"/>
      <c r="BF108" s="519"/>
      <c r="BG108" s="413"/>
      <c r="BH108" s="413"/>
      <c r="BI108" s="413"/>
      <c r="BJ108" s="413"/>
      <c r="BK108" s="413"/>
      <c r="BL108" s="413"/>
      <c r="BM108" s="519"/>
      <c r="BN108" s="413"/>
      <c r="BO108" s="413"/>
      <c r="BP108" s="413"/>
      <c r="BQ108" s="413"/>
      <c r="BR108" s="321" t="s">
        <v>3661</v>
      </c>
      <c r="BS108" s="321" t="s">
        <v>3662</v>
      </c>
      <c r="BT108" s="518"/>
      <c r="BU108" s="327"/>
      <c r="BV108" s="518"/>
      <c r="BW108" s="327"/>
      <c r="BX108" s="518"/>
      <c r="BY108" s="327"/>
      <c r="BZ108" s="413"/>
      <c r="CA108" s="413"/>
      <c r="CB108" s="413"/>
      <c r="CC108" s="413"/>
      <c r="CD108" s="413"/>
      <c r="CE108" s="413"/>
      <c r="CF108" s="413"/>
      <c r="CG108" s="413"/>
      <c r="CH108" s="413"/>
      <c r="CI108" s="413"/>
      <c r="CJ108" s="413"/>
      <c r="CK108" s="413"/>
      <c r="CL108" s="413"/>
      <c r="CM108" s="413"/>
      <c r="CN108" s="413"/>
      <c r="CO108" s="413"/>
    </row>
    <row r="109" spans="1:97" ht="36">
      <c r="A109" s="10">
        <v>33</v>
      </c>
      <c r="B109" s="292" t="s">
        <v>5880</v>
      </c>
      <c r="C109" s="295" t="s">
        <v>5888</v>
      </c>
      <c r="D109" s="11" t="s">
        <v>5889</v>
      </c>
      <c r="E109" s="8" t="s">
        <v>5883</v>
      </c>
      <c r="F109" s="10">
        <v>2023</v>
      </c>
      <c r="G109" s="10">
        <v>2023</v>
      </c>
      <c r="H109" s="10">
        <v>6</v>
      </c>
      <c r="I109" s="8" t="s">
        <v>5712</v>
      </c>
      <c r="J109" s="723">
        <v>7000000</v>
      </c>
      <c r="K109" s="723">
        <v>7000000</v>
      </c>
      <c r="L109" s="8" t="s">
        <v>3472</v>
      </c>
      <c r="M109" s="373">
        <v>3</v>
      </c>
      <c r="N109" s="8" t="s">
        <v>5884</v>
      </c>
      <c r="O109" s="11" t="s">
        <v>9</v>
      </c>
      <c r="P109" s="10" t="s">
        <v>3686</v>
      </c>
      <c r="Q109" s="22" t="s">
        <v>5377</v>
      </c>
      <c r="R109" s="10">
        <v>6833162</v>
      </c>
      <c r="S109" s="9" t="s">
        <v>137</v>
      </c>
      <c r="T109" s="323" t="s">
        <v>2319</v>
      </c>
      <c r="U109" s="196">
        <f t="shared" si="13"/>
        <v>2333333.3333333335</v>
      </c>
      <c r="V109" s="8" t="s">
        <v>3486</v>
      </c>
      <c r="W109" s="8" t="s">
        <v>3756</v>
      </c>
      <c r="X109" s="8" t="s">
        <v>3687</v>
      </c>
      <c r="Y109" s="10">
        <v>8140</v>
      </c>
      <c r="Z109" s="10">
        <v>72019</v>
      </c>
      <c r="AA109" s="8">
        <v>6839500</v>
      </c>
      <c r="AB109" s="13" t="s">
        <v>2959</v>
      </c>
      <c r="AC109" s="8" t="s">
        <v>43</v>
      </c>
      <c r="AD109" s="108">
        <f t="shared" si="10"/>
        <v>2333333.3333333335</v>
      </c>
      <c r="AE109" s="8" t="s">
        <v>256</v>
      </c>
      <c r="AF109" s="8" t="s">
        <v>3756</v>
      </c>
      <c r="AG109" s="8" t="s">
        <v>3687</v>
      </c>
      <c r="AH109" s="10">
        <v>6837723</v>
      </c>
      <c r="AI109" s="12" t="s">
        <v>2960</v>
      </c>
      <c r="AJ109" s="8" t="s">
        <v>390</v>
      </c>
      <c r="AK109" s="108">
        <f t="shared" si="14"/>
        <v>2333333.3333333335</v>
      </c>
      <c r="AL109" s="8" t="s">
        <v>256</v>
      </c>
      <c r="AM109" s="8" t="s">
        <v>3756</v>
      </c>
      <c r="AN109" s="8" t="s">
        <v>3687</v>
      </c>
      <c r="AO109" s="408"/>
      <c r="AP109" s="408"/>
      <c r="AQ109" s="408"/>
      <c r="AR109" s="509"/>
      <c r="AS109" s="408"/>
      <c r="AT109" s="408"/>
      <c r="AU109" s="408"/>
      <c r="AV109" s="408"/>
      <c r="AW109" s="408"/>
      <c r="AX109" s="408"/>
      <c r="AY109" s="509"/>
      <c r="AZ109" s="408"/>
      <c r="BA109" s="408"/>
      <c r="BB109" s="408"/>
      <c r="BC109" s="408"/>
      <c r="BD109" s="408"/>
      <c r="BE109" s="408"/>
      <c r="BF109" s="509"/>
      <c r="BG109" s="408"/>
      <c r="BH109" s="408"/>
      <c r="BI109" s="408"/>
      <c r="BJ109" s="408"/>
      <c r="BK109" s="408"/>
      <c r="BL109" s="408"/>
      <c r="BM109" s="509"/>
      <c r="BN109" s="408"/>
      <c r="BO109" s="408"/>
      <c r="BP109" s="408"/>
      <c r="BQ109" s="408"/>
      <c r="BR109" s="321" t="s">
        <v>3661</v>
      </c>
      <c r="BS109" s="324" t="s">
        <v>3662</v>
      </c>
      <c r="BT109" s="516"/>
      <c r="BU109" s="11"/>
      <c r="BV109" s="516"/>
      <c r="BW109" s="11"/>
      <c r="BX109" s="516"/>
      <c r="BY109" s="11"/>
      <c r="BZ109" s="408"/>
      <c r="CA109" s="408"/>
      <c r="CB109" s="408"/>
      <c r="CC109" s="408"/>
      <c r="CD109" s="408"/>
      <c r="CE109" s="408"/>
      <c r="CF109" s="408"/>
      <c r="CG109" s="408"/>
      <c r="CH109" s="408"/>
      <c r="CI109" s="408"/>
      <c r="CJ109" s="9" t="s">
        <v>5716</v>
      </c>
      <c r="CK109" s="408"/>
      <c r="CL109" s="408"/>
      <c r="CM109" s="408" t="s">
        <v>5571</v>
      </c>
      <c r="CN109" s="408"/>
      <c r="CO109" s="408"/>
    </row>
    <row r="110" spans="1:97" ht="36">
      <c r="A110" s="10">
        <v>34</v>
      </c>
      <c r="B110" s="292" t="s">
        <v>5880</v>
      </c>
      <c r="C110" s="292" t="s">
        <v>5890</v>
      </c>
      <c r="D110" s="11" t="s">
        <v>5891</v>
      </c>
      <c r="E110" s="8" t="s">
        <v>5883</v>
      </c>
      <c r="F110" s="10">
        <v>2023</v>
      </c>
      <c r="G110" s="10">
        <v>2023</v>
      </c>
      <c r="H110" s="10">
        <v>6</v>
      </c>
      <c r="I110" s="41" t="s">
        <v>5892</v>
      </c>
      <c r="J110" s="723">
        <v>7000000</v>
      </c>
      <c r="K110" s="723">
        <v>7000000</v>
      </c>
      <c r="L110" s="8" t="s">
        <v>3472</v>
      </c>
      <c r="M110" s="373">
        <v>1</v>
      </c>
      <c r="N110" s="8" t="s">
        <v>5884</v>
      </c>
      <c r="O110" s="11" t="s">
        <v>9</v>
      </c>
      <c r="P110" s="10" t="s">
        <v>3686</v>
      </c>
      <c r="Q110" s="22" t="s">
        <v>5377</v>
      </c>
      <c r="R110" s="10">
        <v>6826743</v>
      </c>
      <c r="S110" s="9" t="s">
        <v>52</v>
      </c>
      <c r="T110" s="323" t="s">
        <v>2168</v>
      </c>
      <c r="U110" s="196">
        <f t="shared" si="13"/>
        <v>2333333.3333333335</v>
      </c>
      <c r="V110" s="8" t="s">
        <v>197</v>
      </c>
      <c r="W110" s="8" t="s">
        <v>3751</v>
      </c>
      <c r="X110" s="8" t="s">
        <v>3687</v>
      </c>
      <c r="Y110" s="10">
        <v>8140</v>
      </c>
      <c r="Z110" s="10">
        <v>72019</v>
      </c>
      <c r="AA110" s="8">
        <v>6826739</v>
      </c>
      <c r="AB110" s="13" t="s">
        <v>2595</v>
      </c>
      <c r="AC110" s="8" t="s">
        <v>5893</v>
      </c>
      <c r="AD110" s="108">
        <f t="shared" si="10"/>
        <v>2333333.3333333335</v>
      </c>
      <c r="AE110" s="8" t="s">
        <v>197</v>
      </c>
      <c r="AF110" s="8" t="s">
        <v>3751</v>
      </c>
      <c r="AG110" s="8" t="s">
        <v>3687</v>
      </c>
      <c r="AH110" s="10">
        <v>6825598</v>
      </c>
      <c r="AI110" s="323" t="s">
        <v>2062</v>
      </c>
      <c r="AJ110" s="8" t="s">
        <v>385</v>
      </c>
      <c r="AK110" s="108">
        <f t="shared" si="14"/>
        <v>2333333.3333333335</v>
      </c>
      <c r="AL110" s="8" t="s">
        <v>179</v>
      </c>
      <c r="AM110" s="8" t="s">
        <v>3756</v>
      </c>
      <c r="AN110" s="8" t="s">
        <v>3687</v>
      </c>
      <c r="AO110" s="408"/>
      <c r="AP110" s="408"/>
      <c r="AQ110" s="408"/>
      <c r="AR110" s="509"/>
      <c r="AS110" s="408"/>
      <c r="AT110" s="408"/>
      <c r="AU110" s="408"/>
      <c r="AV110" s="408"/>
      <c r="AW110" s="408"/>
      <c r="AX110" s="408"/>
      <c r="AY110" s="509"/>
      <c r="AZ110" s="408"/>
      <c r="BA110" s="408"/>
      <c r="BB110" s="408"/>
      <c r="BC110" s="408"/>
      <c r="BD110" s="408"/>
      <c r="BE110" s="408"/>
      <c r="BF110" s="509"/>
      <c r="BG110" s="408"/>
      <c r="BH110" s="408"/>
      <c r="BI110" s="408"/>
      <c r="BJ110" s="408"/>
      <c r="BK110" s="408"/>
      <c r="BL110" s="408"/>
      <c r="BM110" s="509"/>
      <c r="BN110" s="408"/>
      <c r="BO110" s="408"/>
      <c r="BP110" s="408"/>
      <c r="BQ110" s="408"/>
      <c r="BR110" s="321" t="s">
        <v>3661</v>
      </c>
      <c r="BS110" s="321" t="s">
        <v>3662</v>
      </c>
      <c r="BT110" s="516"/>
      <c r="BU110" s="11"/>
      <c r="BV110" s="516"/>
      <c r="BW110" s="11"/>
      <c r="BX110" s="516"/>
      <c r="BY110" s="11"/>
      <c r="BZ110" s="408"/>
      <c r="CA110" s="408"/>
      <c r="CB110" s="408"/>
      <c r="CC110" s="408"/>
      <c r="CD110" s="408"/>
      <c r="CE110" s="408"/>
      <c r="CF110" s="408"/>
      <c r="CG110" s="408"/>
      <c r="CH110" s="408"/>
      <c r="CI110" s="408"/>
      <c r="CJ110" s="408"/>
      <c r="CK110" s="408"/>
      <c r="CL110" s="408"/>
      <c r="CM110" s="408"/>
      <c r="CN110" s="408"/>
      <c r="CO110" s="408"/>
      <c r="CP110" s="34"/>
      <c r="CQ110" s="34"/>
      <c r="CR110" s="34"/>
      <c r="CS110" s="34"/>
    </row>
    <row r="111" spans="1:97" ht="36">
      <c r="A111" s="10">
        <v>35</v>
      </c>
      <c r="B111" s="292" t="s">
        <v>5894</v>
      </c>
      <c r="C111" s="346" t="s">
        <v>5895</v>
      </c>
      <c r="D111" s="11" t="s">
        <v>5896</v>
      </c>
      <c r="E111" s="8" t="s">
        <v>5883</v>
      </c>
      <c r="F111" s="10">
        <v>2023</v>
      </c>
      <c r="G111" s="10">
        <v>2023</v>
      </c>
      <c r="H111" s="10">
        <v>3</v>
      </c>
      <c r="I111" s="8" t="s">
        <v>5720</v>
      </c>
      <c r="J111" s="723">
        <v>7432000</v>
      </c>
      <c r="K111" s="723">
        <v>7000000</v>
      </c>
      <c r="L111" s="8" t="s">
        <v>3472</v>
      </c>
      <c r="M111" s="373">
        <v>4</v>
      </c>
      <c r="N111" s="8" t="s">
        <v>5884</v>
      </c>
      <c r="O111" s="11" t="s">
        <v>9</v>
      </c>
      <c r="P111" s="10" t="s">
        <v>3686</v>
      </c>
      <c r="Q111" s="22" t="s">
        <v>5377</v>
      </c>
      <c r="R111" s="325" t="s">
        <v>5897</v>
      </c>
      <c r="S111" s="9" t="s">
        <v>15</v>
      </c>
      <c r="T111" s="325" t="s">
        <v>1305</v>
      </c>
      <c r="U111" s="196">
        <f t="shared" si="13"/>
        <v>2333333.3333333335</v>
      </c>
      <c r="V111" s="41" t="s">
        <v>269</v>
      </c>
      <c r="W111" s="8" t="s">
        <v>3751</v>
      </c>
      <c r="X111" s="8" t="s">
        <v>3687</v>
      </c>
      <c r="Y111" s="10">
        <v>8140</v>
      </c>
      <c r="Z111" s="10">
        <v>72019</v>
      </c>
      <c r="AA111" s="41">
        <v>6787821</v>
      </c>
      <c r="AB111" s="325" t="s">
        <v>2044</v>
      </c>
      <c r="AC111" s="41" t="s">
        <v>50</v>
      </c>
      <c r="AD111" s="402">
        <f t="shared" si="10"/>
        <v>2333333.3333333335</v>
      </c>
      <c r="AE111" s="8" t="s">
        <v>269</v>
      </c>
      <c r="AF111" s="8" t="s">
        <v>3751</v>
      </c>
      <c r="AG111" s="8" t="s">
        <v>3687</v>
      </c>
      <c r="AH111" s="41">
        <v>6784457</v>
      </c>
      <c r="AI111" s="325" t="s">
        <v>2042</v>
      </c>
      <c r="AJ111" s="41" t="s">
        <v>51</v>
      </c>
      <c r="AK111" s="402">
        <f>AD111</f>
        <v>2333333.3333333335</v>
      </c>
      <c r="AL111" s="8" t="s">
        <v>269</v>
      </c>
      <c r="AM111" s="8" t="s">
        <v>3751</v>
      </c>
      <c r="AN111" s="8" t="s">
        <v>3687</v>
      </c>
      <c r="AO111" s="41"/>
      <c r="AP111" s="41"/>
      <c r="AQ111" s="41"/>
      <c r="AR111" s="399"/>
      <c r="AS111" s="41"/>
      <c r="AT111" s="41"/>
      <c r="AU111" s="41"/>
      <c r="AV111" s="41"/>
      <c r="AW111" s="41"/>
      <c r="AX111" s="41"/>
      <c r="AY111" s="399"/>
      <c r="AZ111" s="41"/>
      <c r="BA111" s="41"/>
      <c r="BB111" s="41"/>
      <c r="BC111" s="41"/>
      <c r="BD111" s="41"/>
      <c r="BE111" s="41"/>
      <c r="BF111" s="399"/>
      <c r="BG111" s="41"/>
      <c r="BH111" s="41"/>
      <c r="BI111" s="41"/>
      <c r="BJ111" s="41"/>
      <c r="BK111" s="41"/>
      <c r="BL111" s="41"/>
      <c r="BM111" s="399"/>
      <c r="BN111" s="41"/>
      <c r="BO111" s="41"/>
      <c r="BP111" s="41"/>
      <c r="BQ111" s="41"/>
      <c r="BR111" s="321" t="s">
        <v>3661</v>
      </c>
      <c r="BS111" s="321" t="s">
        <v>3662</v>
      </c>
      <c r="BT111" s="9" t="s">
        <v>2224</v>
      </c>
      <c r="BU111" s="41"/>
      <c r="BV111" s="9" t="s">
        <v>5898</v>
      </c>
      <c r="BW111" s="41"/>
      <c r="BX111" s="41" t="s">
        <v>2425</v>
      </c>
      <c r="BY111" s="41"/>
      <c r="BZ111" s="9" t="s">
        <v>5899</v>
      </c>
      <c r="CA111" s="41"/>
      <c r="CB111" s="41"/>
      <c r="CC111" s="41"/>
      <c r="CD111" s="41"/>
      <c r="CE111" s="41"/>
      <c r="CF111" s="41"/>
      <c r="CG111" s="41"/>
      <c r="CH111" s="41"/>
      <c r="CI111" s="41"/>
      <c r="CJ111" s="9" t="s">
        <v>3721</v>
      </c>
      <c r="CK111" s="9"/>
      <c r="CL111" s="9" t="s">
        <v>5415</v>
      </c>
      <c r="CM111" s="41"/>
      <c r="CN111" s="41"/>
      <c r="CO111" s="41"/>
      <c r="CP111" s="296"/>
      <c r="CQ111" s="296"/>
      <c r="CR111" s="296"/>
      <c r="CS111" s="296"/>
    </row>
    <row r="112" spans="1:97" ht="36">
      <c r="A112" s="330">
        <v>36</v>
      </c>
      <c r="B112" s="292" t="s">
        <v>5894</v>
      </c>
      <c r="C112" s="559" t="s">
        <v>5900</v>
      </c>
      <c r="D112" s="6" t="s">
        <v>5901</v>
      </c>
      <c r="E112" s="326" t="s">
        <v>5883</v>
      </c>
      <c r="F112" s="259">
        <v>2023</v>
      </c>
      <c r="G112" s="259">
        <v>2023</v>
      </c>
      <c r="H112" s="259">
        <v>3</v>
      </c>
      <c r="I112" s="326" t="s">
        <v>5712</v>
      </c>
      <c r="J112" s="730">
        <v>7000000</v>
      </c>
      <c r="K112" s="730">
        <v>7000000</v>
      </c>
      <c r="L112" s="326" t="s">
        <v>3472</v>
      </c>
      <c r="M112" s="784">
        <v>3</v>
      </c>
      <c r="N112" s="326" t="s">
        <v>5884</v>
      </c>
      <c r="O112" s="11" t="s">
        <v>9</v>
      </c>
      <c r="P112" s="259" t="s">
        <v>3686</v>
      </c>
      <c r="Q112" s="22" t="s">
        <v>5377</v>
      </c>
      <c r="R112" s="328">
        <v>6680618</v>
      </c>
      <c r="S112" s="332" t="s">
        <v>31</v>
      </c>
      <c r="T112" s="331" t="s">
        <v>2025</v>
      </c>
      <c r="U112" s="412">
        <f t="shared" si="13"/>
        <v>2333333.3333333335</v>
      </c>
      <c r="V112" s="326" t="s">
        <v>197</v>
      </c>
      <c r="W112" s="326" t="s">
        <v>3751</v>
      </c>
      <c r="X112" s="326" t="s">
        <v>3687</v>
      </c>
      <c r="Y112" s="259">
        <v>8140</v>
      </c>
      <c r="Z112" s="259">
        <v>72019</v>
      </c>
      <c r="AA112" s="328">
        <v>6681051</v>
      </c>
      <c r="AB112" s="331" t="s">
        <v>1945</v>
      </c>
      <c r="AC112" s="328" t="s">
        <v>13</v>
      </c>
      <c r="AD112" s="415">
        <f t="shared" si="10"/>
        <v>2333333.3333333335</v>
      </c>
      <c r="AE112" s="326" t="s">
        <v>197</v>
      </c>
      <c r="AF112" s="326" t="s">
        <v>3751</v>
      </c>
      <c r="AG112" s="326" t="s">
        <v>3687</v>
      </c>
      <c r="AH112" s="328">
        <v>6681205</v>
      </c>
      <c r="AI112" s="331" t="s">
        <v>1993</v>
      </c>
      <c r="AJ112" s="328" t="s">
        <v>56</v>
      </c>
      <c r="AK112" s="415">
        <f>AD112</f>
        <v>2333333.3333333335</v>
      </c>
      <c r="AL112" s="326" t="s">
        <v>179</v>
      </c>
      <c r="AM112" s="326" t="s">
        <v>3756</v>
      </c>
      <c r="AN112" s="326" t="s">
        <v>3687</v>
      </c>
      <c r="AO112" s="328"/>
      <c r="AP112" s="328"/>
      <c r="AQ112" s="328"/>
      <c r="AR112" s="416"/>
      <c r="AS112" s="328"/>
      <c r="AT112" s="328"/>
      <c r="AU112" s="328"/>
      <c r="AV112" s="328"/>
      <c r="AW112" s="328"/>
      <c r="AX112" s="328"/>
      <c r="AY112" s="416"/>
      <c r="AZ112" s="328"/>
      <c r="BA112" s="328"/>
      <c r="BB112" s="328"/>
      <c r="BC112" s="328"/>
      <c r="BD112" s="328"/>
      <c r="BE112" s="328"/>
      <c r="BF112" s="416"/>
      <c r="BG112" s="328"/>
      <c r="BH112" s="328"/>
      <c r="BI112" s="328"/>
      <c r="BJ112" s="328"/>
      <c r="BK112" s="328"/>
      <c r="BL112" s="328"/>
      <c r="BM112" s="416"/>
      <c r="BN112" s="328"/>
      <c r="BO112" s="328"/>
      <c r="BP112" s="328"/>
      <c r="BQ112" s="328"/>
      <c r="BR112" s="321" t="s">
        <v>3661</v>
      </c>
      <c r="BS112" s="324" t="s">
        <v>3662</v>
      </c>
      <c r="BT112" s="332" t="s">
        <v>5902</v>
      </c>
      <c r="BU112" s="328"/>
      <c r="BV112" s="328" t="s">
        <v>5903</v>
      </c>
      <c r="BW112" s="328"/>
      <c r="BX112" s="328"/>
      <c r="BY112" s="328"/>
      <c r="BZ112" s="328"/>
      <c r="CA112" s="328"/>
      <c r="CB112" s="328"/>
      <c r="CC112" s="328"/>
      <c r="CD112" s="328"/>
      <c r="CE112" s="328"/>
      <c r="CF112" s="328"/>
      <c r="CG112" s="328"/>
      <c r="CH112" s="328"/>
      <c r="CI112" s="328"/>
      <c r="CJ112" s="328" t="s">
        <v>5716</v>
      </c>
      <c r="CK112" s="328" t="s">
        <v>5904</v>
      </c>
      <c r="CL112" s="328" t="s">
        <v>5905</v>
      </c>
      <c r="CM112" s="328"/>
      <c r="CN112" s="328"/>
      <c r="CO112" s="328"/>
      <c r="CP112" s="241"/>
      <c r="CQ112" s="241"/>
      <c r="CR112" s="241"/>
      <c r="CS112" s="241"/>
    </row>
    <row r="113" spans="1:97" ht="36">
      <c r="A113" s="10">
        <v>37</v>
      </c>
      <c r="B113" s="8" t="s">
        <v>1230</v>
      </c>
      <c r="C113" s="8" t="s">
        <v>1230</v>
      </c>
      <c r="D113" s="11" t="s">
        <v>5906</v>
      </c>
      <c r="E113" s="10" t="s">
        <v>5699</v>
      </c>
      <c r="F113" s="259">
        <v>2023</v>
      </c>
      <c r="G113" s="259">
        <v>2023</v>
      </c>
      <c r="H113" s="10">
        <v>6</v>
      </c>
      <c r="I113" s="8" t="s">
        <v>5720</v>
      </c>
      <c r="J113" s="731" t="s">
        <v>5907</v>
      </c>
      <c r="K113" s="731" t="s">
        <v>5907</v>
      </c>
      <c r="L113" s="326" t="s">
        <v>3472</v>
      </c>
      <c r="M113" s="10">
        <v>6</v>
      </c>
      <c r="N113" s="8" t="s">
        <v>5908</v>
      </c>
      <c r="O113" s="11" t="s">
        <v>9</v>
      </c>
      <c r="P113" s="10"/>
      <c r="Q113" s="22" t="s">
        <v>5417</v>
      </c>
      <c r="R113" s="10">
        <v>6859016</v>
      </c>
      <c r="S113" s="9" t="s">
        <v>3533</v>
      </c>
      <c r="T113" s="323" t="s">
        <v>2785</v>
      </c>
      <c r="U113" s="484"/>
      <c r="V113" s="326" t="s">
        <v>176</v>
      </c>
      <c r="W113" s="326" t="s">
        <v>3751</v>
      </c>
      <c r="X113" s="326" t="s">
        <v>3687</v>
      </c>
      <c r="Y113" s="259">
        <v>8140</v>
      </c>
      <c r="Z113" s="259">
        <v>72019</v>
      </c>
      <c r="AA113" s="10">
        <v>258471</v>
      </c>
      <c r="AB113" s="323" t="s">
        <v>3972</v>
      </c>
      <c r="AC113" s="11" t="s">
        <v>67</v>
      </c>
      <c r="AD113" s="484"/>
      <c r="AE113" s="10" t="s">
        <v>176</v>
      </c>
      <c r="AF113" s="326" t="s">
        <v>3751</v>
      </c>
      <c r="AG113" s="326" t="s">
        <v>3687</v>
      </c>
      <c r="AH113" s="10">
        <v>6680612</v>
      </c>
      <c r="AI113" s="323" t="s">
        <v>1248</v>
      </c>
      <c r="AJ113" s="8" t="s">
        <v>26</v>
      </c>
      <c r="AK113" s="484"/>
      <c r="AL113" s="8" t="s">
        <v>176</v>
      </c>
      <c r="AM113" s="8" t="s">
        <v>3694</v>
      </c>
      <c r="AN113" s="8" t="s">
        <v>3687</v>
      </c>
      <c r="AO113" s="10"/>
      <c r="AP113" s="10"/>
      <c r="AQ113" s="10"/>
      <c r="AR113" s="484"/>
      <c r="AS113" s="10"/>
      <c r="AT113" s="10"/>
      <c r="AU113" s="10"/>
      <c r="AV113" s="10"/>
      <c r="AW113" s="10"/>
      <c r="AX113" s="10"/>
      <c r="AY113" s="484"/>
      <c r="AZ113" s="10"/>
      <c r="BA113" s="10"/>
      <c r="BB113" s="10"/>
      <c r="BC113" s="10"/>
      <c r="BD113" s="10"/>
      <c r="BE113" s="10"/>
      <c r="BF113" s="484"/>
      <c r="BG113" s="10"/>
      <c r="BH113" s="10"/>
      <c r="BI113" s="10"/>
      <c r="BJ113" s="10"/>
      <c r="BK113" s="10"/>
      <c r="BL113" s="10"/>
      <c r="BM113" s="484"/>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296"/>
      <c r="CQ113" s="296"/>
      <c r="CR113" s="296"/>
      <c r="CS113" s="296"/>
    </row>
    <row r="114" spans="1:97" ht="36">
      <c r="A114" s="330">
        <v>38</v>
      </c>
      <c r="B114" s="292" t="s">
        <v>5909</v>
      </c>
      <c r="C114" s="8" t="s">
        <v>1230</v>
      </c>
      <c r="D114" s="327" t="s">
        <v>5910</v>
      </c>
      <c r="E114" s="326" t="s">
        <v>5699</v>
      </c>
      <c r="F114" s="259">
        <v>2023</v>
      </c>
      <c r="G114" s="259">
        <v>2023</v>
      </c>
      <c r="H114" s="259">
        <v>9</v>
      </c>
      <c r="I114" s="326" t="s">
        <v>5720</v>
      </c>
      <c r="J114" s="730">
        <v>30000000</v>
      </c>
      <c r="K114" s="730">
        <v>30000000</v>
      </c>
      <c r="L114" s="326" t="s">
        <v>3472</v>
      </c>
      <c r="M114" s="784"/>
      <c r="N114" s="326" t="s">
        <v>5908</v>
      </c>
      <c r="O114" s="327" t="s">
        <v>3423</v>
      </c>
      <c r="P114" s="259" t="s">
        <v>3686</v>
      </c>
      <c r="Q114" s="8" t="s">
        <v>4704</v>
      </c>
      <c r="R114" s="10">
        <v>258471</v>
      </c>
      <c r="S114" s="332" t="s">
        <v>67</v>
      </c>
      <c r="T114" s="323" t="s">
        <v>3972</v>
      </c>
      <c r="U114" s="412">
        <f t="shared" ref="U114:U120" si="15">K114/6</f>
        <v>5000000</v>
      </c>
      <c r="V114" s="326" t="s">
        <v>176</v>
      </c>
      <c r="W114" s="326" t="s">
        <v>3751</v>
      </c>
      <c r="X114" s="326" t="s">
        <v>3687</v>
      </c>
      <c r="Y114" s="259">
        <v>8140</v>
      </c>
      <c r="Z114" s="259">
        <v>72019</v>
      </c>
      <c r="AA114" s="20">
        <v>6680612</v>
      </c>
      <c r="AB114" s="23" t="s">
        <v>1248</v>
      </c>
      <c r="AC114" s="328" t="s">
        <v>26</v>
      </c>
      <c r="AD114" s="415">
        <f t="shared" ref="AD114:AD120" si="16">K114/6</f>
        <v>5000000</v>
      </c>
      <c r="AE114" s="10" t="s">
        <v>176</v>
      </c>
      <c r="AF114" s="326" t="s">
        <v>3751</v>
      </c>
      <c r="AG114" s="326" t="s">
        <v>3687</v>
      </c>
      <c r="AH114" s="20">
        <v>6680651</v>
      </c>
      <c r="AI114" s="23" t="s">
        <v>1304</v>
      </c>
      <c r="AJ114" s="328" t="s">
        <v>19</v>
      </c>
      <c r="AK114" s="415">
        <f t="shared" ref="AK114:AK120" si="17">K114/6</f>
        <v>5000000</v>
      </c>
      <c r="AL114" s="8" t="s">
        <v>176</v>
      </c>
      <c r="AM114" s="326" t="s">
        <v>3751</v>
      </c>
      <c r="AN114" s="8" t="s">
        <v>3687</v>
      </c>
      <c r="AO114" s="328">
        <v>6680631</v>
      </c>
      <c r="AP114" s="331" t="s">
        <v>2058</v>
      </c>
      <c r="AQ114" s="328" t="s">
        <v>76</v>
      </c>
      <c r="AR114" s="415">
        <f t="shared" ref="AR114:AR120" si="18">K114/6</f>
        <v>5000000</v>
      </c>
      <c r="AS114" s="8" t="s">
        <v>176</v>
      </c>
      <c r="AT114" s="326" t="s">
        <v>3751</v>
      </c>
      <c r="AU114" s="8" t="s">
        <v>3687</v>
      </c>
      <c r="AV114" s="328">
        <v>6898606</v>
      </c>
      <c r="AW114" s="331" t="s">
        <v>2748</v>
      </c>
      <c r="AX114" s="328" t="s">
        <v>108</v>
      </c>
      <c r="AY114" s="415">
        <f t="shared" ref="AY114:AY120" si="19">K114/6</f>
        <v>5000000</v>
      </c>
      <c r="AZ114" s="326" t="s">
        <v>169</v>
      </c>
      <c r="BA114" s="326" t="s">
        <v>3751</v>
      </c>
      <c r="BB114" s="8" t="s">
        <v>3687</v>
      </c>
      <c r="BC114" s="328"/>
      <c r="BD114" s="331" t="s">
        <v>2251</v>
      </c>
      <c r="BE114" s="783" t="s">
        <v>138</v>
      </c>
      <c r="BF114" s="415">
        <f t="shared" ref="BF114:BF120" si="20">K114/6</f>
        <v>5000000</v>
      </c>
      <c r="BG114" s="8" t="s">
        <v>176</v>
      </c>
      <c r="BH114" s="326" t="s">
        <v>3751</v>
      </c>
      <c r="BI114" s="8" t="s">
        <v>3687</v>
      </c>
      <c r="BJ114" s="328"/>
      <c r="BK114" s="328"/>
      <c r="BL114" s="328"/>
      <c r="BM114" s="416"/>
      <c r="BN114" s="328"/>
      <c r="BO114" s="328"/>
      <c r="BP114" s="328"/>
      <c r="BQ114" s="328"/>
      <c r="BR114" s="321"/>
      <c r="BS114" s="10"/>
      <c r="BT114" s="332"/>
      <c r="BU114" s="328"/>
      <c r="BV114" s="328"/>
      <c r="BW114" s="328"/>
      <c r="BX114" s="328"/>
      <c r="BY114" s="328"/>
      <c r="BZ114" s="328"/>
      <c r="CA114" s="328"/>
      <c r="CB114" s="328"/>
      <c r="CC114" s="328"/>
      <c r="CD114" s="328"/>
      <c r="CE114" s="328"/>
      <c r="CF114" s="328"/>
      <c r="CG114" s="328"/>
      <c r="CH114" s="328"/>
      <c r="CI114" s="328"/>
      <c r="CJ114" s="328"/>
      <c r="CK114" s="328"/>
      <c r="CL114" s="328"/>
      <c r="CM114" s="328"/>
      <c r="CN114" s="328"/>
      <c r="CO114" s="328"/>
      <c r="CP114" s="296"/>
      <c r="CQ114" s="296"/>
      <c r="CR114" s="296"/>
      <c r="CS114" s="296"/>
    </row>
    <row r="115" spans="1:97" ht="36">
      <c r="A115" s="330">
        <v>39</v>
      </c>
      <c r="B115" s="292" t="s">
        <v>5911</v>
      </c>
      <c r="C115" s="8" t="s">
        <v>1230</v>
      </c>
      <c r="D115" s="327" t="s">
        <v>5912</v>
      </c>
      <c r="E115" s="326" t="s">
        <v>5699</v>
      </c>
      <c r="F115" s="259">
        <v>2023</v>
      </c>
      <c r="G115" s="259">
        <v>2023</v>
      </c>
      <c r="H115" s="259">
        <v>9</v>
      </c>
      <c r="I115" s="326" t="s">
        <v>5720</v>
      </c>
      <c r="J115" s="730">
        <v>10000000</v>
      </c>
      <c r="K115" s="730">
        <v>10000000</v>
      </c>
      <c r="L115" s="326" t="s">
        <v>3472</v>
      </c>
      <c r="M115" s="784"/>
      <c r="N115" s="326" t="s">
        <v>5908</v>
      </c>
      <c r="O115" s="327" t="s">
        <v>3423</v>
      </c>
      <c r="P115" s="259" t="s">
        <v>3686</v>
      </c>
      <c r="Q115" s="8" t="s">
        <v>4704</v>
      </c>
      <c r="R115" s="259">
        <v>6898606</v>
      </c>
      <c r="S115" s="332" t="s">
        <v>108</v>
      </c>
      <c r="T115" s="259">
        <v>7700018303</v>
      </c>
      <c r="U115" s="412">
        <f t="shared" si="15"/>
        <v>1666666.6666666667</v>
      </c>
      <c r="V115" s="326" t="s">
        <v>169</v>
      </c>
      <c r="W115" s="326" t="s">
        <v>3751</v>
      </c>
      <c r="X115" s="326" t="s">
        <v>3687</v>
      </c>
      <c r="Y115" s="259">
        <v>8140</v>
      </c>
      <c r="Z115" s="259">
        <v>72019</v>
      </c>
      <c r="AA115" s="413">
        <v>6843797</v>
      </c>
      <c r="AB115" s="414" t="s">
        <v>2706</v>
      </c>
      <c r="AC115" s="328" t="s">
        <v>404</v>
      </c>
      <c r="AD115" s="415">
        <f t="shared" si="16"/>
        <v>1666666.6666666667</v>
      </c>
      <c r="AE115" s="326" t="s">
        <v>169</v>
      </c>
      <c r="AF115" s="326" t="s">
        <v>3751</v>
      </c>
      <c r="AG115" s="326" t="s">
        <v>3687</v>
      </c>
      <c r="AH115" s="281">
        <v>210955</v>
      </c>
      <c r="AI115" s="285" t="s">
        <v>2692</v>
      </c>
      <c r="AJ115" s="328" t="s">
        <v>96</v>
      </c>
      <c r="AK115" s="415">
        <f t="shared" si="17"/>
        <v>1666666.6666666667</v>
      </c>
      <c r="AL115" s="326" t="s">
        <v>169</v>
      </c>
      <c r="AM115" s="326" t="s">
        <v>3751</v>
      </c>
      <c r="AN115" s="8" t="s">
        <v>3687</v>
      </c>
      <c r="AO115" s="328"/>
      <c r="AP115" s="331" t="s">
        <v>2251</v>
      </c>
      <c r="AQ115" s="783" t="s">
        <v>138</v>
      </c>
      <c r="AR115" s="415">
        <f t="shared" si="18"/>
        <v>1666666.6666666667</v>
      </c>
      <c r="AS115" s="8" t="s">
        <v>176</v>
      </c>
      <c r="AT115" s="326" t="s">
        <v>3751</v>
      </c>
      <c r="AU115" s="8" t="s">
        <v>3687</v>
      </c>
      <c r="AV115" s="328">
        <v>258471</v>
      </c>
      <c r="AW115" s="331" t="s">
        <v>3972</v>
      </c>
      <c r="AX115" s="328" t="s">
        <v>67</v>
      </c>
      <c r="AY115" s="415">
        <f t="shared" si="19"/>
        <v>1666666.6666666667</v>
      </c>
      <c r="AZ115" s="8" t="s">
        <v>176</v>
      </c>
      <c r="BA115" s="326" t="s">
        <v>3751</v>
      </c>
      <c r="BB115" s="8" t="s">
        <v>3687</v>
      </c>
      <c r="BC115" s="328">
        <v>6868847</v>
      </c>
      <c r="BD115" s="331" t="s">
        <v>2681</v>
      </c>
      <c r="BE115" s="328" t="s">
        <v>426</v>
      </c>
      <c r="BF115" s="415">
        <f t="shared" si="20"/>
        <v>1666666.6666666667</v>
      </c>
      <c r="BG115" s="328" t="s">
        <v>207</v>
      </c>
      <c r="BH115" s="326" t="s">
        <v>3756</v>
      </c>
      <c r="BI115" s="8" t="s">
        <v>3687</v>
      </c>
      <c r="BJ115" s="328"/>
      <c r="BK115" s="328"/>
      <c r="BL115" s="328"/>
      <c r="BM115" s="416"/>
      <c r="BN115" s="328"/>
      <c r="BO115" s="328"/>
      <c r="BP115" s="328"/>
      <c r="BQ115" s="328"/>
      <c r="BR115" s="321"/>
      <c r="BS115" s="10"/>
      <c r="BT115" s="332"/>
      <c r="BU115" s="328"/>
      <c r="BV115" s="328"/>
      <c r="BW115" s="328"/>
      <c r="BX115" s="328"/>
      <c r="BY115" s="328"/>
      <c r="BZ115" s="328"/>
      <c r="CA115" s="328"/>
      <c r="CB115" s="328"/>
      <c r="CC115" s="328"/>
      <c r="CD115" s="328"/>
      <c r="CE115" s="328"/>
      <c r="CF115" s="328"/>
      <c r="CG115" s="328"/>
      <c r="CH115" s="328"/>
      <c r="CI115" s="328"/>
      <c r="CJ115" s="328"/>
      <c r="CK115" s="328"/>
      <c r="CL115" s="328"/>
      <c r="CM115" s="328"/>
      <c r="CN115" s="328"/>
      <c r="CO115" s="328"/>
      <c r="CP115" s="296"/>
      <c r="CQ115" s="296"/>
      <c r="CR115" s="296"/>
      <c r="CS115" s="296"/>
    </row>
    <row r="116" spans="1:97" ht="36">
      <c r="A116" s="330">
        <v>40</v>
      </c>
      <c r="B116" s="292" t="s">
        <v>5913</v>
      </c>
      <c r="C116" s="8" t="s">
        <v>1230</v>
      </c>
      <c r="D116" s="327" t="s">
        <v>5914</v>
      </c>
      <c r="E116" s="326" t="s">
        <v>5699</v>
      </c>
      <c r="F116" s="259">
        <v>2023</v>
      </c>
      <c r="G116" s="259">
        <v>2023</v>
      </c>
      <c r="H116" s="259">
        <v>9</v>
      </c>
      <c r="I116" s="326" t="s">
        <v>5720</v>
      </c>
      <c r="J116" s="730">
        <v>30000000</v>
      </c>
      <c r="K116" s="730">
        <v>30000000</v>
      </c>
      <c r="L116" s="326" t="s">
        <v>3472</v>
      </c>
      <c r="M116" s="784"/>
      <c r="N116" s="326" t="s">
        <v>5908</v>
      </c>
      <c r="O116" s="327" t="s">
        <v>3423</v>
      </c>
      <c r="P116" s="259" t="s">
        <v>3686</v>
      </c>
      <c r="Q116" s="8" t="s">
        <v>4704</v>
      </c>
      <c r="R116" s="10">
        <v>6680633</v>
      </c>
      <c r="S116" s="332" t="s">
        <v>25</v>
      </c>
      <c r="T116" s="356" t="s">
        <v>3791</v>
      </c>
      <c r="U116" s="412">
        <f t="shared" si="15"/>
        <v>5000000</v>
      </c>
      <c r="V116" s="326" t="s">
        <v>179</v>
      </c>
      <c r="W116" s="326" t="s">
        <v>3751</v>
      </c>
      <c r="X116" s="326" t="s">
        <v>3687</v>
      </c>
      <c r="Y116" s="259">
        <v>8140</v>
      </c>
      <c r="Z116" s="259">
        <v>72019</v>
      </c>
      <c r="AA116" s="408">
        <v>6801945</v>
      </c>
      <c r="AB116" s="409" t="s">
        <v>2011</v>
      </c>
      <c r="AC116" s="328" t="s">
        <v>131</v>
      </c>
      <c r="AD116" s="415">
        <f t="shared" si="16"/>
        <v>5000000</v>
      </c>
      <c r="AE116" s="326" t="s">
        <v>179</v>
      </c>
      <c r="AF116" s="326" t="s">
        <v>3756</v>
      </c>
      <c r="AG116" s="326" t="s">
        <v>3687</v>
      </c>
      <c r="AH116" s="8">
        <v>6833162</v>
      </c>
      <c r="AI116" s="8">
        <v>701069701</v>
      </c>
      <c r="AJ116" s="328" t="s">
        <v>137</v>
      </c>
      <c r="AK116" s="415">
        <f t="shared" si="17"/>
        <v>5000000</v>
      </c>
      <c r="AL116" s="326" t="s">
        <v>3486</v>
      </c>
      <c r="AM116" s="326" t="s">
        <v>3756</v>
      </c>
      <c r="AN116" s="8" t="s">
        <v>3687</v>
      </c>
      <c r="AO116" s="328">
        <v>6793410</v>
      </c>
      <c r="AP116" s="331" t="s">
        <v>1235</v>
      </c>
      <c r="AQ116" s="328" t="s">
        <v>78</v>
      </c>
      <c r="AR116" s="415">
        <f t="shared" si="18"/>
        <v>5000000</v>
      </c>
      <c r="AS116" s="326" t="s">
        <v>311</v>
      </c>
      <c r="AT116" s="326" t="s">
        <v>3756</v>
      </c>
      <c r="AU116" s="8" t="s">
        <v>3687</v>
      </c>
      <c r="AV116" s="328">
        <v>6859016</v>
      </c>
      <c r="AW116" s="331" t="s">
        <v>2785</v>
      </c>
      <c r="AX116" s="328" t="s">
        <v>60</v>
      </c>
      <c r="AY116" s="415">
        <f t="shared" si="19"/>
        <v>5000000</v>
      </c>
      <c r="AZ116" s="8" t="s">
        <v>176</v>
      </c>
      <c r="BA116" s="326" t="s">
        <v>3751</v>
      </c>
      <c r="BB116" s="8" t="s">
        <v>3687</v>
      </c>
      <c r="BC116" s="328"/>
      <c r="BD116" s="331" t="s">
        <v>2251</v>
      </c>
      <c r="BE116" s="783" t="s">
        <v>138</v>
      </c>
      <c r="BF116" s="415">
        <f t="shared" si="20"/>
        <v>5000000</v>
      </c>
      <c r="BG116" s="8" t="s">
        <v>176</v>
      </c>
      <c r="BH116" s="326" t="s">
        <v>3751</v>
      </c>
      <c r="BI116" s="8" t="s">
        <v>3687</v>
      </c>
      <c r="BJ116" s="328"/>
      <c r="BK116" s="328"/>
      <c r="BL116" s="328"/>
      <c r="BM116" s="416"/>
      <c r="BN116" s="328"/>
      <c r="BO116" s="328"/>
      <c r="BP116" s="328"/>
      <c r="BQ116" s="328"/>
      <c r="BR116" s="321"/>
      <c r="BS116" s="10"/>
      <c r="BT116" s="332"/>
      <c r="BU116" s="328"/>
      <c r="BV116" s="328"/>
      <c r="BW116" s="328"/>
      <c r="BX116" s="328"/>
      <c r="BY116" s="328"/>
      <c r="BZ116" s="328"/>
      <c r="CA116" s="328"/>
      <c r="CB116" s="328"/>
      <c r="CC116" s="328"/>
      <c r="CD116" s="328"/>
      <c r="CE116" s="328"/>
      <c r="CF116" s="328"/>
      <c r="CG116" s="328"/>
      <c r="CH116" s="328"/>
      <c r="CI116" s="328"/>
      <c r="CJ116" s="328"/>
      <c r="CK116" s="328"/>
      <c r="CL116" s="328"/>
      <c r="CM116" s="328"/>
      <c r="CN116" s="328"/>
      <c r="CO116" s="328"/>
      <c r="CP116" s="296"/>
      <c r="CQ116" s="296"/>
      <c r="CR116" s="296"/>
      <c r="CS116" s="296"/>
    </row>
    <row r="117" spans="1:97" ht="36">
      <c r="A117" s="330">
        <v>41</v>
      </c>
      <c r="B117" s="292" t="s">
        <v>5915</v>
      </c>
      <c r="C117" s="8" t="s">
        <v>1230</v>
      </c>
      <c r="D117" s="327" t="s">
        <v>5916</v>
      </c>
      <c r="E117" s="326" t="s">
        <v>5699</v>
      </c>
      <c r="F117" s="259">
        <v>2023</v>
      </c>
      <c r="G117" s="259">
        <v>2023</v>
      </c>
      <c r="H117" s="259">
        <v>9</v>
      </c>
      <c r="I117" s="326" t="s">
        <v>5720</v>
      </c>
      <c r="J117" s="730">
        <v>46586600</v>
      </c>
      <c r="K117" s="730">
        <v>46586600</v>
      </c>
      <c r="L117" s="326" t="s">
        <v>3472</v>
      </c>
      <c r="M117" s="784"/>
      <c r="N117" s="326" t="s">
        <v>5908</v>
      </c>
      <c r="O117" s="327" t="s">
        <v>3423</v>
      </c>
      <c r="P117" s="259" t="s">
        <v>3686</v>
      </c>
      <c r="Q117" s="8" t="s">
        <v>4704</v>
      </c>
      <c r="R117" s="10">
        <v>6680633</v>
      </c>
      <c r="S117" s="332" t="s">
        <v>25</v>
      </c>
      <c r="T117" s="356" t="s">
        <v>3791</v>
      </c>
      <c r="U117" s="412">
        <f t="shared" si="15"/>
        <v>7764433.333333333</v>
      </c>
      <c r="V117" s="326" t="s">
        <v>179</v>
      </c>
      <c r="W117" s="326" t="s">
        <v>3756</v>
      </c>
      <c r="X117" s="326" t="s">
        <v>3687</v>
      </c>
      <c r="Y117" s="259">
        <v>8140</v>
      </c>
      <c r="Z117" s="259">
        <v>72019</v>
      </c>
      <c r="AA117" s="328">
        <v>6679083</v>
      </c>
      <c r="AB117" s="331" t="s">
        <v>2580</v>
      </c>
      <c r="AC117" s="328" t="s">
        <v>203</v>
      </c>
      <c r="AD117" s="415">
        <f t="shared" si="16"/>
        <v>7764433.333333333</v>
      </c>
      <c r="AE117" s="326" t="s">
        <v>179</v>
      </c>
      <c r="AF117" s="326" t="s">
        <v>3756</v>
      </c>
      <c r="AG117" s="326" t="s">
        <v>3687</v>
      </c>
      <c r="AH117" s="10">
        <v>6760392</v>
      </c>
      <c r="AI117" s="12" t="s">
        <v>1236</v>
      </c>
      <c r="AJ117" s="328" t="s">
        <v>74</v>
      </c>
      <c r="AK117" s="415">
        <f t="shared" si="17"/>
        <v>7764433.333333333</v>
      </c>
      <c r="AL117" s="326" t="s">
        <v>311</v>
      </c>
      <c r="AM117" s="326" t="s">
        <v>3756</v>
      </c>
      <c r="AN117" s="8" t="s">
        <v>3687</v>
      </c>
      <c r="AO117" s="328">
        <v>6680680</v>
      </c>
      <c r="AP117" s="331" t="s">
        <v>1247</v>
      </c>
      <c r="AQ117" s="328" t="s">
        <v>16</v>
      </c>
      <c r="AR117" s="415">
        <f t="shared" si="18"/>
        <v>7764433.333333333</v>
      </c>
      <c r="AS117" s="326" t="s">
        <v>179</v>
      </c>
      <c r="AT117" s="326" t="s">
        <v>3756</v>
      </c>
      <c r="AU117" s="8" t="s">
        <v>3687</v>
      </c>
      <c r="AV117" s="328">
        <v>6843087</v>
      </c>
      <c r="AW117" s="331" t="s">
        <v>2298</v>
      </c>
      <c r="AX117" s="328" t="s">
        <v>48</v>
      </c>
      <c r="AY117" s="415">
        <f t="shared" si="19"/>
        <v>7764433.333333333</v>
      </c>
      <c r="AZ117" s="328" t="s">
        <v>217</v>
      </c>
      <c r="BA117" s="326" t="s">
        <v>3756</v>
      </c>
      <c r="BB117" s="8" t="s">
        <v>3687</v>
      </c>
      <c r="BC117" s="328"/>
      <c r="BD117" s="331" t="s">
        <v>2251</v>
      </c>
      <c r="BE117" s="783" t="s">
        <v>138</v>
      </c>
      <c r="BF117" s="415">
        <f t="shared" si="20"/>
        <v>7764433.333333333</v>
      </c>
      <c r="BG117" s="8" t="s">
        <v>176</v>
      </c>
      <c r="BH117" s="326" t="s">
        <v>3751</v>
      </c>
      <c r="BI117" s="8" t="s">
        <v>3687</v>
      </c>
      <c r="BJ117" s="328"/>
      <c r="BK117" s="328"/>
      <c r="BL117" s="328"/>
      <c r="BM117" s="416"/>
      <c r="BN117" s="328"/>
      <c r="BO117" s="328"/>
      <c r="BP117" s="328"/>
      <c r="BQ117" s="328"/>
      <c r="BR117" s="321"/>
      <c r="BS117" s="10"/>
      <c r="BT117" s="332"/>
      <c r="BU117" s="328"/>
      <c r="BV117" s="328"/>
      <c r="BW117" s="328"/>
      <c r="BX117" s="328"/>
      <c r="BY117" s="328"/>
      <c r="BZ117" s="328"/>
      <c r="CA117" s="328"/>
      <c r="CB117" s="328"/>
      <c r="CC117" s="328"/>
      <c r="CD117" s="328"/>
      <c r="CE117" s="328"/>
      <c r="CF117" s="328"/>
      <c r="CG117" s="328"/>
      <c r="CH117" s="328"/>
      <c r="CI117" s="328"/>
      <c r="CJ117" s="328"/>
      <c r="CK117" s="328"/>
      <c r="CL117" s="328"/>
      <c r="CM117" s="328"/>
      <c r="CN117" s="328"/>
      <c r="CO117" s="328"/>
      <c r="CP117" s="296"/>
      <c r="CQ117" s="296"/>
      <c r="CR117" s="296"/>
      <c r="CS117" s="296"/>
    </row>
    <row r="118" spans="1:97" ht="36">
      <c r="A118" s="330">
        <v>42</v>
      </c>
      <c r="B118" s="292" t="s">
        <v>5917</v>
      </c>
      <c r="C118" s="8" t="s">
        <v>1230</v>
      </c>
      <c r="D118" s="327" t="s">
        <v>5918</v>
      </c>
      <c r="E118" s="326" t="s">
        <v>5699</v>
      </c>
      <c r="F118" s="259">
        <v>2023</v>
      </c>
      <c r="G118" s="259">
        <v>2023</v>
      </c>
      <c r="H118" s="259">
        <v>9</v>
      </c>
      <c r="I118" s="326" t="s">
        <v>5720</v>
      </c>
      <c r="J118" s="730">
        <v>400000000</v>
      </c>
      <c r="K118" s="730">
        <v>400000000</v>
      </c>
      <c r="L118" s="326" t="s">
        <v>3472</v>
      </c>
      <c r="M118" s="784"/>
      <c r="N118" s="326" t="s">
        <v>5908</v>
      </c>
      <c r="O118" s="327" t="s">
        <v>3423</v>
      </c>
      <c r="P118" s="259" t="s">
        <v>3686</v>
      </c>
      <c r="Q118" s="8" t="s">
        <v>4704</v>
      </c>
      <c r="R118" s="10">
        <v>6859016</v>
      </c>
      <c r="S118" s="9" t="s">
        <v>3533</v>
      </c>
      <c r="T118" s="323" t="s">
        <v>2785</v>
      </c>
      <c r="U118" s="412">
        <f t="shared" si="15"/>
        <v>66666666.666666664</v>
      </c>
      <c r="V118" s="326" t="s">
        <v>176</v>
      </c>
      <c r="W118" s="326" t="s">
        <v>3751</v>
      </c>
      <c r="X118" s="326" t="s">
        <v>3687</v>
      </c>
      <c r="Y118" s="259">
        <v>8140</v>
      </c>
      <c r="Z118" s="259">
        <v>72019</v>
      </c>
      <c r="AA118" s="328">
        <v>6099359</v>
      </c>
      <c r="AB118" s="329" t="s">
        <v>1265</v>
      </c>
      <c r="AC118" s="328" t="s">
        <v>98</v>
      </c>
      <c r="AD118" s="415">
        <f t="shared" si="16"/>
        <v>66666666.666666664</v>
      </c>
      <c r="AE118" s="326" t="s">
        <v>217</v>
      </c>
      <c r="AF118" s="326" t="s">
        <v>3756</v>
      </c>
      <c r="AG118" s="326" t="s">
        <v>3687</v>
      </c>
      <c r="AH118" s="220">
        <v>6886510</v>
      </c>
      <c r="AI118" s="13" t="s">
        <v>4713</v>
      </c>
      <c r="AJ118" s="328" t="s">
        <v>450</v>
      </c>
      <c r="AK118" s="415">
        <f t="shared" si="17"/>
        <v>66666666.666666664</v>
      </c>
      <c r="AL118" s="326" t="s">
        <v>179</v>
      </c>
      <c r="AM118" s="326" t="s">
        <v>3756</v>
      </c>
      <c r="AN118" s="8" t="s">
        <v>3687</v>
      </c>
      <c r="AO118" s="328">
        <v>6680618</v>
      </c>
      <c r="AP118" s="331" t="s">
        <v>2025</v>
      </c>
      <c r="AQ118" s="328" t="s">
        <v>31</v>
      </c>
      <c r="AR118" s="415">
        <f t="shared" si="18"/>
        <v>66666666.666666664</v>
      </c>
      <c r="AS118" s="259" t="s">
        <v>197</v>
      </c>
      <c r="AT118" s="326" t="s">
        <v>3751</v>
      </c>
      <c r="AU118" s="8" t="s">
        <v>3687</v>
      </c>
      <c r="AV118" s="328"/>
      <c r="AW118" s="331" t="s">
        <v>2251</v>
      </c>
      <c r="AX118" s="783" t="s">
        <v>138</v>
      </c>
      <c r="AY118" s="415">
        <f t="shared" si="19"/>
        <v>66666666.666666664</v>
      </c>
      <c r="AZ118" s="8" t="s">
        <v>176</v>
      </c>
      <c r="BA118" s="326" t="s">
        <v>3751</v>
      </c>
      <c r="BB118" s="8" t="s">
        <v>3687</v>
      </c>
      <c r="BC118" s="328">
        <v>258471</v>
      </c>
      <c r="BD118" s="331" t="s">
        <v>3972</v>
      </c>
      <c r="BE118" s="328" t="s">
        <v>67</v>
      </c>
      <c r="BF118" s="415">
        <f t="shared" si="20"/>
        <v>66666666.666666664</v>
      </c>
      <c r="BG118" s="8" t="s">
        <v>176</v>
      </c>
      <c r="BH118" s="326" t="s">
        <v>3751</v>
      </c>
      <c r="BI118" s="8" t="s">
        <v>3687</v>
      </c>
      <c r="BJ118" s="328"/>
      <c r="BK118" s="328"/>
      <c r="BL118" s="328"/>
      <c r="BM118" s="416"/>
      <c r="BN118" s="328"/>
      <c r="BO118" s="328"/>
      <c r="BP118" s="328"/>
      <c r="BQ118" s="328"/>
      <c r="BR118" s="321"/>
      <c r="BS118" s="10"/>
      <c r="BT118" s="332"/>
      <c r="BU118" s="328"/>
      <c r="BV118" s="328"/>
      <c r="BW118" s="328"/>
      <c r="BX118" s="328"/>
      <c r="BY118" s="328"/>
      <c r="BZ118" s="328"/>
      <c r="CA118" s="328"/>
      <c r="CB118" s="328"/>
      <c r="CC118" s="328"/>
      <c r="CD118" s="328"/>
      <c r="CE118" s="328"/>
      <c r="CF118" s="328"/>
      <c r="CG118" s="328"/>
      <c r="CH118" s="328"/>
      <c r="CI118" s="328"/>
      <c r="CJ118" s="328"/>
      <c r="CK118" s="328"/>
      <c r="CL118" s="328"/>
      <c r="CM118" s="328"/>
      <c r="CN118" s="328"/>
      <c r="CO118" s="328"/>
      <c r="CP118" s="296"/>
      <c r="CQ118" s="296"/>
      <c r="CR118" s="296"/>
      <c r="CS118" s="296"/>
    </row>
    <row r="119" spans="1:97" ht="36">
      <c r="A119" s="330">
        <v>43</v>
      </c>
      <c r="B119" s="292" t="s">
        <v>5919</v>
      </c>
      <c r="C119" s="8" t="s">
        <v>1230</v>
      </c>
      <c r="D119" s="327" t="s">
        <v>5920</v>
      </c>
      <c r="E119" s="326" t="s">
        <v>5699</v>
      </c>
      <c r="F119" s="259">
        <v>2023</v>
      </c>
      <c r="G119" s="259">
        <v>2023</v>
      </c>
      <c r="H119" s="259">
        <v>9</v>
      </c>
      <c r="I119" s="326" t="s">
        <v>5720</v>
      </c>
      <c r="J119" s="730">
        <v>46586600</v>
      </c>
      <c r="K119" s="730">
        <v>46586600</v>
      </c>
      <c r="L119" s="326" t="s">
        <v>3472</v>
      </c>
      <c r="M119" s="784"/>
      <c r="N119" s="326" t="s">
        <v>5908</v>
      </c>
      <c r="O119" s="327" t="s">
        <v>3423</v>
      </c>
      <c r="P119" s="259" t="s">
        <v>3686</v>
      </c>
      <c r="Q119" s="8" t="s">
        <v>4704</v>
      </c>
      <c r="R119" s="10">
        <v>6859016</v>
      </c>
      <c r="S119" s="9" t="s">
        <v>3533</v>
      </c>
      <c r="T119" s="323" t="s">
        <v>2785</v>
      </c>
      <c r="U119" s="412">
        <f t="shared" si="15"/>
        <v>7764433.333333333</v>
      </c>
      <c r="V119" s="326" t="s">
        <v>176</v>
      </c>
      <c r="W119" s="326" t="s">
        <v>3751</v>
      </c>
      <c r="X119" s="326" t="s">
        <v>3687</v>
      </c>
      <c r="Y119" s="259">
        <v>8140</v>
      </c>
      <c r="Z119" s="259">
        <v>72019</v>
      </c>
      <c r="AA119" s="408">
        <v>6859382</v>
      </c>
      <c r="AB119" s="409" t="s">
        <v>2631</v>
      </c>
      <c r="AC119" s="328" t="s">
        <v>373</v>
      </c>
      <c r="AD119" s="415">
        <f t="shared" si="16"/>
        <v>7764433.333333333</v>
      </c>
      <c r="AE119" s="326" t="s">
        <v>217</v>
      </c>
      <c r="AF119" s="326" t="s">
        <v>3756</v>
      </c>
      <c r="AG119" s="326" t="s">
        <v>3687</v>
      </c>
      <c r="AH119" s="328">
        <v>6865379</v>
      </c>
      <c r="AI119" s="329" t="s">
        <v>2984</v>
      </c>
      <c r="AJ119" s="328" t="s">
        <v>419</v>
      </c>
      <c r="AK119" s="415">
        <f t="shared" si="17"/>
        <v>7764433.333333333</v>
      </c>
      <c r="AL119" s="326" t="s">
        <v>217</v>
      </c>
      <c r="AM119" s="326" t="s">
        <v>3756</v>
      </c>
      <c r="AN119" s="8" t="s">
        <v>3687</v>
      </c>
      <c r="AO119" s="328">
        <v>6839500</v>
      </c>
      <c r="AP119" s="331" t="s">
        <v>2959</v>
      </c>
      <c r="AQ119" s="328" t="s">
        <v>43</v>
      </c>
      <c r="AR119" s="415">
        <f t="shared" si="18"/>
        <v>7764433.333333333</v>
      </c>
      <c r="AS119" s="259" t="s">
        <v>256</v>
      </c>
      <c r="AT119" s="326" t="s">
        <v>3756</v>
      </c>
      <c r="AU119" s="8" t="s">
        <v>3687</v>
      </c>
      <c r="AV119" s="328">
        <v>6843087</v>
      </c>
      <c r="AW119" s="331" t="s">
        <v>2298</v>
      </c>
      <c r="AX119" s="328" t="s">
        <v>48</v>
      </c>
      <c r="AY119" s="415">
        <f t="shared" si="19"/>
        <v>7764433.333333333</v>
      </c>
      <c r="AZ119" s="328" t="s">
        <v>217</v>
      </c>
      <c r="BA119" s="326" t="s">
        <v>3756</v>
      </c>
      <c r="BB119" s="8" t="s">
        <v>3687</v>
      </c>
      <c r="BC119" s="328"/>
      <c r="BD119" s="331" t="s">
        <v>2251</v>
      </c>
      <c r="BE119" s="783" t="s">
        <v>138</v>
      </c>
      <c r="BF119" s="415">
        <f t="shared" si="20"/>
        <v>7764433.333333333</v>
      </c>
      <c r="BG119" s="8" t="s">
        <v>176</v>
      </c>
      <c r="BH119" s="326" t="s">
        <v>3751</v>
      </c>
      <c r="BI119" s="8" t="s">
        <v>3687</v>
      </c>
      <c r="BJ119" s="328"/>
      <c r="BK119" s="328"/>
      <c r="BL119" s="328"/>
      <c r="BM119" s="416"/>
      <c r="BN119" s="328"/>
      <c r="BO119" s="328"/>
      <c r="BP119" s="328"/>
      <c r="BQ119" s="328"/>
      <c r="BR119" s="321"/>
      <c r="BS119" s="10"/>
      <c r="BT119" s="332"/>
      <c r="BU119" s="328"/>
      <c r="BV119" s="328"/>
      <c r="BW119" s="328"/>
      <c r="BX119" s="328"/>
      <c r="BY119" s="328"/>
      <c r="BZ119" s="328"/>
      <c r="CA119" s="328"/>
      <c r="CB119" s="328"/>
      <c r="CC119" s="328"/>
      <c r="CD119" s="328"/>
      <c r="CE119" s="328"/>
      <c r="CF119" s="328"/>
      <c r="CG119" s="328"/>
      <c r="CH119" s="328"/>
      <c r="CI119" s="328"/>
      <c r="CJ119" s="328"/>
      <c r="CK119" s="328"/>
      <c r="CL119" s="328"/>
      <c r="CM119" s="328"/>
      <c r="CN119" s="328"/>
      <c r="CO119" s="328"/>
      <c r="CP119" s="296"/>
      <c r="CQ119" s="296"/>
      <c r="CR119" s="296"/>
      <c r="CS119" s="296"/>
    </row>
    <row r="120" spans="1:97" s="526" customFormat="1" ht="36">
      <c r="A120" s="330">
        <v>44</v>
      </c>
      <c r="B120" s="292" t="s">
        <v>5921</v>
      </c>
      <c r="C120" s="8" t="s">
        <v>1230</v>
      </c>
      <c r="D120" s="327" t="s">
        <v>5922</v>
      </c>
      <c r="E120" s="326" t="s">
        <v>5699</v>
      </c>
      <c r="F120" s="259">
        <v>2023</v>
      </c>
      <c r="G120" s="259">
        <v>2023</v>
      </c>
      <c r="H120" s="259">
        <v>9</v>
      </c>
      <c r="I120" s="326" t="s">
        <v>5720</v>
      </c>
      <c r="J120" s="730">
        <v>46586600</v>
      </c>
      <c r="K120" s="730">
        <v>46586600</v>
      </c>
      <c r="L120" s="326" t="s">
        <v>3472</v>
      </c>
      <c r="M120" s="784"/>
      <c r="N120" s="326" t="s">
        <v>5908</v>
      </c>
      <c r="O120" s="327" t="s">
        <v>3423</v>
      </c>
      <c r="P120" s="259" t="s">
        <v>3686</v>
      </c>
      <c r="Q120" s="8" t="s">
        <v>4704</v>
      </c>
      <c r="R120" s="8">
        <v>6843087</v>
      </c>
      <c r="S120" s="332" t="s">
        <v>48</v>
      </c>
      <c r="T120" s="13" t="s">
        <v>2298</v>
      </c>
      <c r="U120" s="412">
        <f t="shared" si="15"/>
        <v>7764433.333333333</v>
      </c>
      <c r="V120" s="326" t="s">
        <v>217</v>
      </c>
      <c r="W120" s="326" t="s">
        <v>3756</v>
      </c>
      <c r="X120" s="326" t="s">
        <v>3687</v>
      </c>
      <c r="Y120" s="259">
        <v>8140</v>
      </c>
      <c r="Z120" s="259">
        <v>72019</v>
      </c>
      <c r="AA120" s="10">
        <v>6789028</v>
      </c>
      <c r="AB120" s="323" t="s">
        <v>2205</v>
      </c>
      <c r="AC120" s="328" t="s">
        <v>344</v>
      </c>
      <c r="AD120" s="415">
        <f t="shared" si="16"/>
        <v>7764433.333333333</v>
      </c>
      <c r="AE120" s="326" t="s">
        <v>217</v>
      </c>
      <c r="AF120" s="326" t="s">
        <v>3756</v>
      </c>
      <c r="AG120" s="326" t="s">
        <v>3687</v>
      </c>
      <c r="AH120" s="8">
        <v>6834400</v>
      </c>
      <c r="AI120" s="13" t="s">
        <v>2986</v>
      </c>
      <c r="AJ120" s="328" t="s">
        <v>377</v>
      </c>
      <c r="AK120" s="415">
        <f t="shared" si="17"/>
        <v>7764433.333333333</v>
      </c>
      <c r="AL120" s="326" t="s">
        <v>217</v>
      </c>
      <c r="AM120" s="326" t="s">
        <v>3756</v>
      </c>
      <c r="AN120" s="8" t="s">
        <v>3687</v>
      </c>
      <c r="AO120" s="328">
        <v>6835039</v>
      </c>
      <c r="AP120" s="331" t="s">
        <v>2297</v>
      </c>
      <c r="AQ120" s="328" t="s">
        <v>44</v>
      </c>
      <c r="AR120" s="415">
        <f t="shared" si="18"/>
        <v>7764433.333333333</v>
      </c>
      <c r="AS120" s="259" t="s">
        <v>217</v>
      </c>
      <c r="AT120" s="326" t="s">
        <v>3756</v>
      </c>
      <c r="AU120" s="8" t="s">
        <v>3687</v>
      </c>
      <c r="AV120" s="10">
        <v>6680633</v>
      </c>
      <c r="AW120" s="356" t="s">
        <v>3791</v>
      </c>
      <c r="AX120" s="328" t="s">
        <v>25</v>
      </c>
      <c r="AY120" s="415">
        <f t="shared" si="19"/>
        <v>7764433.333333333</v>
      </c>
      <c r="AZ120" s="326" t="s">
        <v>179</v>
      </c>
      <c r="BA120" s="326" t="s">
        <v>3756</v>
      </c>
      <c r="BB120" s="8" t="s">
        <v>3687</v>
      </c>
      <c r="BC120" s="328"/>
      <c r="BD120" s="331" t="s">
        <v>2251</v>
      </c>
      <c r="BE120" s="783" t="s">
        <v>138</v>
      </c>
      <c r="BF120" s="415">
        <f t="shared" si="20"/>
        <v>7764433.333333333</v>
      </c>
      <c r="BG120" s="8" t="s">
        <v>176</v>
      </c>
      <c r="BH120" s="326" t="s">
        <v>3751</v>
      </c>
      <c r="BI120" s="8" t="s">
        <v>3687</v>
      </c>
      <c r="BJ120" s="328"/>
      <c r="BK120" s="328"/>
      <c r="BL120" s="328"/>
      <c r="BM120" s="416"/>
      <c r="BN120" s="328"/>
      <c r="BO120" s="328"/>
      <c r="BP120" s="328"/>
      <c r="BQ120" s="328"/>
      <c r="BR120" s="321"/>
      <c r="BS120" s="10"/>
      <c r="BT120" s="332"/>
      <c r="BU120" s="328"/>
      <c r="BV120" s="328"/>
      <c r="BW120" s="328"/>
      <c r="BX120" s="328"/>
      <c r="BY120" s="328"/>
      <c r="BZ120" s="328"/>
      <c r="CA120" s="328"/>
      <c r="CB120" s="328"/>
      <c r="CC120" s="328"/>
      <c r="CD120" s="328"/>
      <c r="CE120" s="328"/>
      <c r="CF120" s="328"/>
      <c r="CG120" s="328"/>
      <c r="CH120" s="328"/>
      <c r="CI120" s="328"/>
      <c r="CJ120" s="328"/>
      <c r="CK120" s="328"/>
      <c r="CL120" s="328"/>
      <c r="CM120" s="328"/>
      <c r="CN120" s="328"/>
      <c r="CO120" s="328"/>
      <c r="CP120" s="525"/>
      <c r="CQ120" s="525"/>
      <c r="CR120" s="525"/>
      <c r="CS120" s="525"/>
    </row>
    <row r="121" spans="1:97">
      <c r="A121" s="521"/>
      <c r="B121" s="311"/>
      <c r="C121" s="311"/>
      <c r="D121" s="314"/>
      <c r="E121" s="521"/>
      <c r="F121" s="522"/>
      <c r="G121" s="522"/>
      <c r="H121" s="521"/>
      <c r="I121" s="311"/>
      <c r="J121" s="732"/>
      <c r="K121" s="732"/>
      <c r="L121" s="523"/>
      <c r="M121" s="521"/>
      <c r="N121" s="311"/>
      <c r="O121" s="521"/>
      <c r="P121" s="521"/>
      <c r="Q121" s="311"/>
      <c r="R121" s="521"/>
      <c r="S121" s="312"/>
      <c r="T121" s="521"/>
      <c r="U121" s="521"/>
      <c r="V121" s="523"/>
      <c r="W121" s="523"/>
      <c r="X121" s="523"/>
      <c r="Y121" s="522"/>
      <c r="Z121" s="522"/>
      <c r="AA121" s="521"/>
      <c r="AB121" s="521"/>
      <c r="AC121" s="311"/>
      <c r="AD121" s="521"/>
      <c r="AE121" s="521"/>
      <c r="AF121" s="523"/>
      <c r="AG121" s="523"/>
      <c r="AH121" s="521"/>
      <c r="AI121" s="521"/>
      <c r="AJ121" s="311"/>
      <c r="AK121" s="521"/>
      <c r="AL121" s="311"/>
      <c r="AM121" s="311"/>
      <c r="AN121" s="311"/>
      <c r="AO121" s="521"/>
      <c r="AP121" s="521"/>
      <c r="AQ121" s="521"/>
      <c r="AR121" s="521"/>
      <c r="AS121" s="521"/>
      <c r="AT121" s="521"/>
      <c r="AU121" s="521"/>
      <c r="AV121" s="521"/>
      <c r="AW121" s="521"/>
      <c r="AX121" s="521"/>
      <c r="AY121" s="521"/>
      <c r="AZ121" s="521"/>
      <c r="BA121" s="521"/>
      <c r="BB121" s="521"/>
      <c r="BC121" s="521"/>
      <c r="BD121" s="521"/>
      <c r="BE121" s="521"/>
      <c r="BF121" s="484"/>
      <c r="BG121" s="521"/>
      <c r="BH121" s="521"/>
      <c r="BI121" s="521"/>
      <c r="BJ121" s="521"/>
      <c r="BK121" s="521"/>
      <c r="BL121" s="521"/>
      <c r="BM121" s="521"/>
      <c r="BN121" s="521"/>
      <c r="BO121" s="521"/>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row>
    <row r="122" spans="1:97" ht="36">
      <c r="A122" s="10">
        <v>1</v>
      </c>
      <c r="B122" s="292" t="s">
        <v>5923</v>
      </c>
      <c r="C122" s="326" t="s">
        <v>1230</v>
      </c>
      <c r="D122" s="11" t="s">
        <v>5924</v>
      </c>
      <c r="E122" s="8" t="s">
        <v>5925</v>
      </c>
      <c r="F122" s="10">
        <v>2024</v>
      </c>
      <c r="G122" s="10">
        <v>2024</v>
      </c>
      <c r="H122" s="10">
        <v>2</v>
      </c>
      <c r="I122" s="8" t="s">
        <v>5720</v>
      </c>
      <c r="J122" s="752">
        <v>15960457</v>
      </c>
      <c r="K122" s="723">
        <v>15960457</v>
      </c>
      <c r="L122" s="8" t="s">
        <v>4734</v>
      </c>
      <c r="M122" s="10">
        <v>4</v>
      </c>
      <c r="N122" s="9" t="s">
        <v>5908</v>
      </c>
      <c r="O122" s="327" t="s">
        <v>3423</v>
      </c>
      <c r="P122" s="10" t="s">
        <v>3686</v>
      </c>
      <c r="Q122" s="22" t="s">
        <v>5377</v>
      </c>
      <c r="R122" s="10">
        <v>6801945</v>
      </c>
      <c r="S122" s="9" t="s">
        <v>131</v>
      </c>
      <c r="T122" s="10">
        <v>713029701</v>
      </c>
      <c r="U122" s="196">
        <f t="shared" ref="U122:U128" si="21">K122</f>
        <v>15960457</v>
      </c>
      <c r="V122" s="8" t="s">
        <v>179</v>
      </c>
      <c r="W122" s="8" t="s">
        <v>4737</v>
      </c>
      <c r="X122" s="8" t="s">
        <v>4734</v>
      </c>
      <c r="Y122" s="22">
        <v>1093</v>
      </c>
      <c r="Z122" s="370" t="s">
        <v>4736</v>
      </c>
      <c r="AA122" s="328"/>
      <c r="AB122" s="357"/>
      <c r="AC122" s="8"/>
      <c r="AD122" s="108"/>
      <c r="AE122" s="8"/>
      <c r="AF122" s="8"/>
      <c r="AG122" s="8"/>
      <c r="AH122" s="10"/>
      <c r="AI122" s="357"/>
      <c r="AJ122" s="8"/>
      <c r="AK122" s="108"/>
      <c r="AL122" s="8"/>
      <c r="AM122" s="8"/>
      <c r="AN122" s="8"/>
      <c r="AO122" s="408"/>
      <c r="AP122" s="408"/>
      <c r="AQ122" s="408"/>
      <c r="AR122" s="509"/>
      <c r="AS122" s="408"/>
      <c r="AT122" s="408"/>
      <c r="AU122" s="8"/>
      <c r="AV122" s="408"/>
      <c r="AW122" s="408"/>
      <c r="AX122" s="408"/>
      <c r="AY122" s="509"/>
      <c r="AZ122" s="408"/>
      <c r="BA122" s="408"/>
      <c r="BB122" s="408"/>
      <c r="BC122" s="408"/>
      <c r="BD122" s="408"/>
      <c r="BE122" s="408"/>
      <c r="BF122" s="509"/>
      <c r="BG122" s="408"/>
      <c r="BH122" s="408"/>
      <c r="BI122" s="408"/>
      <c r="BJ122" s="408"/>
      <c r="BK122" s="408"/>
      <c r="BL122" s="408"/>
      <c r="BM122" s="509"/>
      <c r="BN122" s="408"/>
      <c r="BO122" s="408"/>
      <c r="BP122" s="408"/>
      <c r="BQ122" s="408"/>
      <c r="BR122" s="321" t="s">
        <v>3661</v>
      </c>
      <c r="BS122" s="324" t="s">
        <v>3662</v>
      </c>
      <c r="BT122" s="516"/>
      <c r="BU122" s="11"/>
      <c r="BV122" s="516"/>
      <c r="BW122" s="11"/>
      <c r="BX122" s="516"/>
      <c r="BY122" s="11"/>
      <c r="BZ122" s="408"/>
      <c r="CA122" s="408"/>
      <c r="CB122" s="408"/>
      <c r="CC122" s="408"/>
      <c r="CD122" s="408"/>
      <c r="CE122" s="408"/>
      <c r="CF122" s="408"/>
      <c r="CG122" s="408"/>
      <c r="CH122" s="408"/>
      <c r="CI122" s="408"/>
      <c r="CJ122" s="9"/>
      <c r="CK122" s="9"/>
      <c r="CL122" s="9"/>
      <c r="CM122" s="408"/>
      <c r="CN122" s="408"/>
      <c r="CO122" s="408"/>
    </row>
    <row r="123" spans="1:97" ht="24">
      <c r="A123" s="10">
        <v>2</v>
      </c>
      <c r="B123" s="292" t="s">
        <v>5923</v>
      </c>
      <c r="C123" s="326" t="s">
        <v>1230</v>
      </c>
      <c r="D123" s="11" t="s">
        <v>5926</v>
      </c>
      <c r="E123" s="8" t="s">
        <v>5925</v>
      </c>
      <c r="F123" s="10">
        <v>2024</v>
      </c>
      <c r="G123" s="10">
        <v>2024</v>
      </c>
      <c r="H123" s="10">
        <v>2</v>
      </c>
      <c r="I123" s="8" t="s">
        <v>5720</v>
      </c>
      <c r="J123" s="723">
        <v>16082106</v>
      </c>
      <c r="K123" s="723">
        <v>16082106</v>
      </c>
      <c r="L123" s="8" t="s">
        <v>4734</v>
      </c>
      <c r="M123" s="10">
        <v>4</v>
      </c>
      <c r="N123" s="8" t="s">
        <v>5908</v>
      </c>
      <c r="O123" s="327" t="s">
        <v>3423</v>
      </c>
      <c r="P123" s="10" t="s">
        <v>3686</v>
      </c>
      <c r="Q123" s="22" t="s">
        <v>5377</v>
      </c>
      <c r="R123" s="10">
        <v>6680612</v>
      </c>
      <c r="S123" s="9" t="s">
        <v>26</v>
      </c>
      <c r="T123" s="10">
        <v>728059203</v>
      </c>
      <c r="U123" s="196">
        <f t="shared" si="21"/>
        <v>16082106</v>
      </c>
      <c r="V123" s="8" t="s">
        <v>176</v>
      </c>
      <c r="W123" s="8" t="s">
        <v>3694</v>
      </c>
      <c r="X123" s="8" t="s">
        <v>4734</v>
      </c>
      <c r="Y123" s="22">
        <v>1093</v>
      </c>
      <c r="Z123" s="370" t="s">
        <v>4736</v>
      </c>
      <c r="AA123" s="408"/>
      <c r="AB123" s="408"/>
      <c r="AC123" s="8"/>
      <c r="AD123" s="108"/>
      <c r="AE123" s="8"/>
      <c r="AF123" s="8"/>
      <c r="AG123" s="8"/>
      <c r="AH123" s="10"/>
      <c r="AI123" s="10"/>
      <c r="AJ123" s="8"/>
      <c r="AK123" s="108"/>
      <c r="AL123" s="8"/>
      <c r="AM123" s="8"/>
      <c r="AN123" s="8"/>
      <c r="AO123" s="408"/>
      <c r="AP123" s="408"/>
      <c r="AQ123" s="408"/>
      <c r="AR123" s="509"/>
      <c r="AS123" s="408"/>
      <c r="AT123" s="408"/>
      <c r="AU123" s="8"/>
      <c r="AV123" s="408"/>
      <c r="AW123" s="408"/>
      <c r="AX123" s="408"/>
      <c r="AY123" s="509"/>
      <c r="AZ123" s="408"/>
      <c r="BA123" s="408"/>
      <c r="BB123" s="408"/>
      <c r="BC123" s="408"/>
      <c r="BD123" s="408"/>
      <c r="BE123" s="408"/>
      <c r="BF123" s="509"/>
      <c r="BG123" s="408"/>
      <c r="BH123" s="408"/>
      <c r="BI123" s="408"/>
      <c r="BJ123" s="408"/>
      <c r="BK123" s="408"/>
      <c r="BL123" s="408"/>
      <c r="BM123" s="509"/>
      <c r="BN123" s="408"/>
      <c r="BO123" s="408"/>
      <c r="BP123" s="408"/>
      <c r="BQ123" s="408"/>
      <c r="BR123" s="321" t="s">
        <v>3661</v>
      </c>
      <c r="BS123" s="324" t="s">
        <v>3662</v>
      </c>
      <c r="BT123" s="516"/>
      <c r="BU123" s="11"/>
      <c r="BV123" s="516"/>
      <c r="BW123" s="11"/>
      <c r="BX123" s="516"/>
      <c r="BY123" s="11"/>
      <c r="BZ123" s="408"/>
      <c r="CA123" s="408"/>
      <c r="CB123" s="408"/>
      <c r="CC123" s="408"/>
      <c r="CD123" s="408"/>
      <c r="CE123" s="408"/>
      <c r="CF123" s="408"/>
      <c r="CG123" s="408"/>
      <c r="CH123" s="408"/>
      <c r="CI123" s="408"/>
      <c r="CJ123" s="408"/>
      <c r="CK123" s="408"/>
      <c r="CL123" s="408"/>
      <c r="CM123" s="408"/>
      <c r="CN123" s="408"/>
      <c r="CO123" s="408"/>
      <c r="CP123" s="260"/>
      <c r="CQ123" s="260"/>
      <c r="CR123" s="260"/>
      <c r="CS123" s="260"/>
    </row>
    <row r="124" spans="1:97" ht="36">
      <c r="A124" s="259">
        <v>3</v>
      </c>
      <c r="B124" s="292" t="s">
        <v>5923</v>
      </c>
      <c r="C124" s="326" t="s">
        <v>1230</v>
      </c>
      <c r="D124" s="327" t="s">
        <v>5927</v>
      </c>
      <c r="E124" s="8" t="s">
        <v>5925</v>
      </c>
      <c r="F124" s="259">
        <v>2024</v>
      </c>
      <c r="G124" s="259">
        <v>2024</v>
      </c>
      <c r="H124" s="259">
        <v>2</v>
      </c>
      <c r="I124" s="326" t="s">
        <v>5720</v>
      </c>
      <c r="J124" s="730">
        <v>15173788</v>
      </c>
      <c r="K124" s="730">
        <v>15173788</v>
      </c>
      <c r="L124" s="326" t="s">
        <v>4734</v>
      </c>
      <c r="M124" s="784">
        <v>4</v>
      </c>
      <c r="N124" s="326" t="s">
        <v>5908</v>
      </c>
      <c r="O124" s="327" t="s">
        <v>3423</v>
      </c>
      <c r="P124" s="259" t="s">
        <v>3686</v>
      </c>
      <c r="Q124" s="22" t="s">
        <v>5377</v>
      </c>
      <c r="R124" s="259">
        <v>6898606</v>
      </c>
      <c r="S124" s="332" t="s">
        <v>108</v>
      </c>
      <c r="T124" s="259">
        <v>7700018303</v>
      </c>
      <c r="U124" s="196">
        <f t="shared" si="21"/>
        <v>15173788</v>
      </c>
      <c r="V124" s="326" t="s">
        <v>172</v>
      </c>
      <c r="W124" s="8" t="s">
        <v>3694</v>
      </c>
      <c r="X124" s="8" t="s">
        <v>4734</v>
      </c>
      <c r="Y124" s="22">
        <v>1093</v>
      </c>
      <c r="Z124" s="370" t="s">
        <v>4736</v>
      </c>
      <c r="AA124" s="413"/>
      <c r="AB124" s="413"/>
      <c r="AC124" s="326"/>
      <c r="AD124" s="405"/>
      <c r="AE124" s="326"/>
      <c r="AF124" s="326"/>
      <c r="AG124" s="8"/>
      <c r="AH124" s="259"/>
      <c r="AI124" s="259"/>
      <c r="AJ124" s="326"/>
      <c r="AK124" s="405"/>
      <c r="AL124" s="326"/>
      <c r="AM124" s="326"/>
      <c r="AN124" s="8"/>
      <c r="AO124" s="413"/>
      <c r="AP124" s="413"/>
      <c r="AQ124" s="413"/>
      <c r="AR124" s="519"/>
      <c r="AS124" s="413"/>
      <c r="AT124" s="413"/>
      <c r="AU124" s="8"/>
      <c r="AV124" s="413"/>
      <c r="AW124" s="413"/>
      <c r="AX124" s="413"/>
      <c r="AY124" s="519"/>
      <c r="AZ124" s="413"/>
      <c r="BA124" s="413"/>
      <c r="BB124" s="413"/>
      <c r="BC124" s="413"/>
      <c r="BD124" s="413"/>
      <c r="BE124" s="413"/>
      <c r="BF124" s="519"/>
      <c r="BG124" s="413"/>
      <c r="BH124" s="413"/>
      <c r="BI124" s="413"/>
      <c r="BJ124" s="413"/>
      <c r="BK124" s="413"/>
      <c r="BL124" s="413"/>
      <c r="BM124" s="519"/>
      <c r="BN124" s="413"/>
      <c r="BO124" s="413"/>
      <c r="BP124" s="413"/>
      <c r="BQ124" s="413"/>
      <c r="BR124" s="321" t="s">
        <v>3661</v>
      </c>
      <c r="BS124" s="324" t="s">
        <v>3662</v>
      </c>
      <c r="BT124" s="518"/>
      <c r="BU124" s="327"/>
      <c r="BV124" s="518"/>
      <c r="BW124" s="327"/>
      <c r="BX124" s="518"/>
      <c r="BY124" s="327"/>
      <c r="BZ124" s="413"/>
      <c r="CA124" s="413"/>
      <c r="CB124" s="413"/>
      <c r="CC124" s="413"/>
      <c r="CD124" s="413"/>
      <c r="CE124" s="413"/>
      <c r="CF124" s="413"/>
      <c r="CG124" s="413"/>
      <c r="CH124" s="413"/>
      <c r="CI124" s="413"/>
      <c r="CJ124" s="413"/>
      <c r="CK124" s="413"/>
      <c r="CL124" s="413"/>
      <c r="CM124" s="413"/>
      <c r="CN124" s="413"/>
      <c r="CO124" s="413"/>
    </row>
    <row r="125" spans="1:97" ht="24">
      <c r="A125" s="10">
        <v>4</v>
      </c>
      <c r="B125" s="292" t="s">
        <v>5923</v>
      </c>
      <c r="C125" s="326" t="s">
        <v>1230</v>
      </c>
      <c r="D125" s="11" t="s">
        <v>5928</v>
      </c>
      <c r="E125" s="8" t="s">
        <v>5925</v>
      </c>
      <c r="F125" s="10">
        <v>2024</v>
      </c>
      <c r="G125" s="10">
        <v>2024</v>
      </c>
      <c r="H125" s="10">
        <v>2</v>
      </c>
      <c r="I125" s="8" t="s">
        <v>5720</v>
      </c>
      <c r="J125" s="723">
        <v>16122656</v>
      </c>
      <c r="K125" s="723">
        <v>16122656</v>
      </c>
      <c r="L125" s="8" t="s">
        <v>4734</v>
      </c>
      <c r="M125" s="373">
        <v>4</v>
      </c>
      <c r="N125" s="8" t="s">
        <v>5908</v>
      </c>
      <c r="O125" s="327" t="s">
        <v>3423</v>
      </c>
      <c r="P125" s="10" t="s">
        <v>3686</v>
      </c>
      <c r="Q125" s="22" t="s">
        <v>5377</v>
      </c>
      <c r="R125" s="10">
        <v>6898606</v>
      </c>
      <c r="S125" s="9" t="s">
        <v>108</v>
      </c>
      <c r="T125" s="259">
        <v>7700018303</v>
      </c>
      <c r="U125" s="196">
        <f t="shared" si="21"/>
        <v>16122656</v>
      </c>
      <c r="V125" s="326" t="s">
        <v>172</v>
      </c>
      <c r="W125" s="8" t="s">
        <v>3694</v>
      </c>
      <c r="X125" s="8" t="s">
        <v>4734</v>
      </c>
      <c r="Y125" s="22">
        <v>1093</v>
      </c>
      <c r="Z125" s="370" t="s">
        <v>4736</v>
      </c>
      <c r="AA125" s="8"/>
      <c r="AB125" s="8"/>
      <c r="AC125" s="8"/>
      <c r="AD125" s="108"/>
      <c r="AE125" s="8"/>
      <c r="AF125" s="8"/>
      <c r="AG125" s="8"/>
      <c r="AH125" s="10"/>
      <c r="AI125" s="357"/>
      <c r="AJ125" s="8"/>
      <c r="AK125" s="108"/>
      <c r="AL125" s="8"/>
      <c r="AM125" s="8"/>
      <c r="AN125" s="8"/>
      <c r="AO125" s="408"/>
      <c r="AP125" s="408"/>
      <c r="AQ125" s="408"/>
      <c r="AR125" s="509"/>
      <c r="AS125" s="408"/>
      <c r="AT125" s="408"/>
      <c r="AU125" s="8"/>
      <c r="AV125" s="408"/>
      <c r="AW125" s="408"/>
      <c r="AX125" s="408"/>
      <c r="AY125" s="509"/>
      <c r="AZ125" s="408"/>
      <c r="BA125" s="408"/>
      <c r="BB125" s="408"/>
      <c r="BC125" s="408"/>
      <c r="BD125" s="408"/>
      <c r="BE125" s="408"/>
      <c r="BF125" s="509"/>
      <c r="BG125" s="408"/>
      <c r="BH125" s="408"/>
      <c r="BI125" s="408"/>
      <c r="BJ125" s="408"/>
      <c r="BK125" s="408"/>
      <c r="BL125" s="408"/>
      <c r="BM125" s="509"/>
      <c r="BN125" s="408"/>
      <c r="BO125" s="408"/>
      <c r="BP125" s="408"/>
      <c r="BQ125" s="408"/>
      <c r="BR125" s="321" t="s">
        <v>3661</v>
      </c>
      <c r="BS125" s="324" t="s">
        <v>3662</v>
      </c>
      <c r="BT125" s="516"/>
      <c r="BU125" s="11"/>
      <c r="BV125" s="516"/>
      <c r="BW125" s="11"/>
      <c r="BX125" s="516"/>
      <c r="BY125" s="11"/>
      <c r="BZ125" s="408"/>
      <c r="CA125" s="408"/>
      <c r="CB125" s="408"/>
      <c r="CC125" s="408"/>
      <c r="CD125" s="408"/>
      <c r="CE125" s="408"/>
      <c r="CF125" s="408"/>
      <c r="CG125" s="408"/>
      <c r="CH125" s="408"/>
      <c r="CI125" s="408"/>
      <c r="CJ125" s="9"/>
      <c r="CK125" s="408"/>
      <c r="CL125" s="408"/>
      <c r="CM125" s="408"/>
      <c r="CN125" s="408"/>
      <c r="CO125" s="408"/>
    </row>
    <row r="126" spans="1:97" ht="36">
      <c r="A126" s="10">
        <v>5</v>
      </c>
      <c r="B126" s="292" t="s">
        <v>5923</v>
      </c>
      <c r="C126" s="326" t="s">
        <v>1230</v>
      </c>
      <c r="D126" s="11" t="s">
        <v>5929</v>
      </c>
      <c r="E126" s="8" t="s">
        <v>5925</v>
      </c>
      <c r="F126" s="10">
        <v>2024</v>
      </c>
      <c r="G126" s="10">
        <v>2024</v>
      </c>
      <c r="H126" s="10">
        <v>2</v>
      </c>
      <c r="I126" s="41" t="s">
        <v>5720</v>
      </c>
      <c r="J126" s="723">
        <v>16187536</v>
      </c>
      <c r="K126" s="723">
        <v>16187536</v>
      </c>
      <c r="L126" s="8" t="s">
        <v>4734</v>
      </c>
      <c r="M126" s="373">
        <v>4</v>
      </c>
      <c r="N126" s="8" t="s">
        <v>5908</v>
      </c>
      <c r="O126" s="327" t="s">
        <v>3423</v>
      </c>
      <c r="P126" s="10" t="s">
        <v>3686</v>
      </c>
      <c r="Q126" s="22" t="s">
        <v>5377</v>
      </c>
      <c r="R126" s="10">
        <v>6801945</v>
      </c>
      <c r="S126" s="9" t="s">
        <v>131</v>
      </c>
      <c r="T126" s="10">
        <v>713029701</v>
      </c>
      <c r="U126" s="196">
        <f t="shared" si="21"/>
        <v>16187536</v>
      </c>
      <c r="V126" s="8" t="s">
        <v>179</v>
      </c>
      <c r="W126" s="8" t="s">
        <v>4737</v>
      </c>
      <c r="X126" s="8" t="s">
        <v>4734</v>
      </c>
      <c r="Y126" s="22">
        <v>1093</v>
      </c>
      <c r="Z126" s="370" t="s">
        <v>4736</v>
      </c>
      <c r="AA126" s="8"/>
      <c r="AB126" s="8"/>
      <c r="AC126" s="8"/>
      <c r="AD126" s="108"/>
      <c r="AE126" s="8"/>
      <c r="AF126" s="8"/>
      <c r="AG126" s="8"/>
      <c r="AH126" s="10"/>
      <c r="AI126" s="10"/>
      <c r="AJ126" s="8"/>
      <c r="AK126" s="108"/>
      <c r="AL126" s="8"/>
      <c r="AM126" s="8"/>
      <c r="AN126" s="8"/>
      <c r="AO126" s="408"/>
      <c r="AP126" s="408"/>
      <c r="AQ126" s="408"/>
      <c r="AR126" s="509"/>
      <c r="AS126" s="408"/>
      <c r="AT126" s="408"/>
      <c r="AU126" s="8"/>
      <c r="AV126" s="408"/>
      <c r="AW126" s="408"/>
      <c r="AX126" s="408"/>
      <c r="AY126" s="509"/>
      <c r="AZ126" s="408"/>
      <c r="BA126" s="408"/>
      <c r="BB126" s="408"/>
      <c r="BC126" s="408"/>
      <c r="BD126" s="408"/>
      <c r="BE126" s="408"/>
      <c r="BF126" s="509"/>
      <c r="BG126" s="408"/>
      <c r="BH126" s="408"/>
      <c r="BI126" s="408"/>
      <c r="BJ126" s="408"/>
      <c r="BK126" s="408"/>
      <c r="BL126" s="408"/>
      <c r="BM126" s="509"/>
      <c r="BN126" s="408"/>
      <c r="BO126" s="408"/>
      <c r="BP126" s="408"/>
      <c r="BQ126" s="408"/>
      <c r="BR126" s="321" t="s">
        <v>3661</v>
      </c>
      <c r="BS126" s="324" t="s">
        <v>3662</v>
      </c>
      <c r="BT126" s="516" t="s">
        <v>2106</v>
      </c>
      <c r="BU126" s="11"/>
      <c r="BV126" s="516" t="s">
        <v>5930</v>
      </c>
      <c r="BW126" s="11"/>
      <c r="BX126" s="516" t="s">
        <v>5931</v>
      </c>
      <c r="BY126" s="11"/>
      <c r="BZ126" s="408"/>
      <c r="CA126" s="408"/>
      <c r="CB126" s="408"/>
      <c r="CC126" s="408"/>
      <c r="CD126" s="408"/>
      <c r="CE126" s="408"/>
      <c r="CF126" s="408"/>
      <c r="CG126" s="408"/>
      <c r="CH126" s="408"/>
      <c r="CI126" s="408"/>
      <c r="CJ126" s="408"/>
      <c r="CK126" s="408"/>
      <c r="CL126" s="408"/>
      <c r="CM126" s="408"/>
      <c r="CN126" s="408"/>
      <c r="CO126" s="408"/>
      <c r="CP126" s="34"/>
      <c r="CQ126" s="34"/>
      <c r="CR126" s="34"/>
      <c r="CS126" s="34"/>
    </row>
    <row r="127" spans="1:97" ht="24">
      <c r="A127" s="259">
        <v>6</v>
      </c>
      <c r="B127" s="292" t="s">
        <v>5923</v>
      </c>
      <c r="C127" s="326" t="s">
        <v>1230</v>
      </c>
      <c r="D127" s="11" t="s">
        <v>5932</v>
      </c>
      <c r="E127" s="8" t="s">
        <v>5925</v>
      </c>
      <c r="F127" s="10">
        <v>2024</v>
      </c>
      <c r="G127" s="10">
        <v>2024</v>
      </c>
      <c r="H127" s="10">
        <v>2</v>
      </c>
      <c r="I127" s="8" t="s">
        <v>5720</v>
      </c>
      <c r="J127" s="723">
        <v>14625553</v>
      </c>
      <c r="K127" s="723">
        <v>14625553</v>
      </c>
      <c r="L127" s="8" t="s">
        <v>4734</v>
      </c>
      <c r="M127" s="373">
        <v>4</v>
      </c>
      <c r="N127" s="8" t="s">
        <v>5908</v>
      </c>
      <c r="O127" s="327" t="s">
        <v>3423</v>
      </c>
      <c r="P127" s="10" t="s">
        <v>3686</v>
      </c>
      <c r="Q127" s="22" t="s">
        <v>5377</v>
      </c>
      <c r="R127" s="41">
        <v>6680680</v>
      </c>
      <c r="S127" s="9" t="s">
        <v>16</v>
      </c>
      <c r="T127" s="10">
        <v>704039202</v>
      </c>
      <c r="U127" s="196">
        <f t="shared" si="21"/>
        <v>14625553</v>
      </c>
      <c r="V127" s="8" t="s">
        <v>179</v>
      </c>
      <c r="W127" s="8" t="s">
        <v>4737</v>
      </c>
      <c r="X127" s="8" t="s">
        <v>4734</v>
      </c>
      <c r="Y127" s="22">
        <v>1093</v>
      </c>
      <c r="Z127" s="370" t="s">
        <v>4736</v>
      </c>
      <c r="AA127" s="41"/>
      <c r="AB127" s="41"/>
      <c r="AC127" s="41"/>
      <c r="AD127" s="402"/>
      <c r="AE127" s="8"/>
      <c r="AF127" s="8"/>
      <c r="AG127" s="8"/>
      <c r="AH127" s="41"/>
      <c r="AI127" s="41"/>
      <c r="AJ127" s="41"/>
      <c r="AK127" s="402"/>
      <c r="AL127" s="8"/>
      <c r="AM127" s="8"/>
      <c r="AN127" s="8"/>
      <c r="AO127" s="41"/>
      <c r="AP127" s="41"/>
      <c r="AQ127" s="41"/>
      <c r="AR127" s="399"/>
      <c r="AS127" s="41"/>
      <c r="AT127" s="41"/>
      <c r="AU127" s="8"/>
      <c r="AV127" s="41"/>
      <c r="AW127" s="41"/>
      <c r="AX127" s="41"/>
      <c r="AY127" s="399"/>
      <c r="AZ127" s="41"/>
      <c r="BA127" s="41"/>
      <c r="BB127" s="41"/>
      <c r="BC127" s="41"/>
      <c r="BD127" s="41"/>
      <c r="BE127" s="41"/>
      <c r="BF127" s="399"/>
      <c r="BG127" s="41"/>
      <c r="BH127" s="41"/>
      <c r="BI127" s="41"/>
      <c r="BJ127" s="41"/>
      <c r="BK127" s="41"/>
      <c r="BL127" s="41"/>
      <c r="BM127" s="399"/>
      <c r="BN127" s="41"/>
      <c r="BO127" s="41"/>
      <c r="BP127" s="41"/>
      <c r="BQ127" s="41"/>
      <c r="BR127" s="321" t="s">
        <v>3661</v>
      </c>
      <c r="BS127" s="324" t="s">
        <v>3662</v>
      </c>
      <c r="BT127" s="9"/>
      <c r="BU127" s="41"/>
      <c r="BV127" s="9"/>
      <c r="BW127" s="41"/>
      <c r="BX127" s="41"/>
      <c r="BY127" s="41"/>
      <c r="BZ127" s="9"/>
      <c r="CA127" s="41"/>
      <c r="CB127" s="41"/>
      <c r="CC127" s="41"/>
      <c r="CD127" s="41"/>
      <c r="CE127" s="41"/>
      <c r="CF127" s="41"/>
      <c r="CG127" s="41"/>
      <c r="CH127" s="41"/>
      <c r="CI127" s="41"/>
      <c r="CJ127" s="9"/>
      <c r="CK127" s="9"/>
      <c r="CL127" s="9"/>
      <c r="CM127" s="41"/>
      <c r="CN127" s="41"/>
      <c r="CO127" s="41"/>
      <c r="CP127" s="296"/>
      <c r="CQ127" s="296"/>
      <c r="CR127" s="296"/>
      <c r="CS127" s="296"/>
    </row>
    <row r="128" spans="1:97" ht="24">
      <c r="A128" s="10">
        <v>7</v>
      </c>
      <c r="B128" s="292" t="s">
        <v>5923</v>
      </c>
      <c r="C128" s="326" t="s">
        <v>1230</v>
      </c>
      <c r="D128" s="327" t="s">
        <v>3506</v>
      </c>
      <c r="E128" s="8" t="s">
        <v>5925</v>
      </c>
      <c r="F128" s="259">
        <v>2024</v>
      </c>
      <c r="G128" s="259">
        <v>2024</v>
      </c>
      <c r="H128" s="259">
        <v>2</v>
      </c>
      <c r="I128" s="326" t="s">
        <v>5720</v>
      </c>
      <c r="J128" s="730">
        <v>13077356</v>
      </c>
      <c r="K128" s="730">
        <v>13077356</v>
      </c>
      <c r="L128" s="326" t="s">
        <v>4734</v>
      </c>
      <c r="M128" s="784">
        <v>4</v>
      </c>
      <c r="N128" s="326" t="s">
        <v>5908</v>
      </c>
      <c r="O128" s="327" t="s">
        <v>3423</v>
      </c>
      <c r="P128" s="259" t="s">
        <v>3686</v>
      </c>
      <c r="Q128" s="22" t="s">
        <v>5377</v>
      </c>
      <c r="R128" s="328">
        <v>6099359</v>
      </c>
      <c r="S128" s="332" t="s">
        <v>98</v>
      </c>
      <c r="T128" s="259">
        <v>708119103</v>
      </c>
      <c r="U128" s="196">
        <f t="shared" si="21"/>
        <v>13077356</v>
      </c>
      <c r="V128" s="326" t="s">
        <v>217</v>
      </c>
      <c r="W128" s="8" t="s">
        <v>4746</v>
      </c>
      <c r="X128" s="8" t="s">
        <v>4734</v>
      </c>
      <c r="Y128" s="22">
        <v>1093</v>
      </c>
      <c r="Z128" s="370" t="s">
        <v>4736</v>
      </c>
      <c r="AA128" s="328"/>
      <c r="AB128" s="328"/>
      <c r="AC128" s="328"/>
      <c r="AD128" s="415"/>
      <c r="AE128" s="326"/>
      <c r="AF128" s="326"/>
      <c r="AG128" s="8"/>
      <c r="AH128" s="328"/>
      <c r="AI128" s="328"/>
      <c r="AJ128" s="328"/>
      <c r="AK128" s="415"/>
      <c r="AL128" s="326"/>
      <c r="AM128" s="326"/>
      <c r="AN128" s="8"/>
      <c r="AO128" s="328"/>
      <c r="AP128" s="328"/>
      <c r="AQ128" s="328"/>
      <c r="AR128" s="416"/>
      <c r="AS128" s="328"/>
      <c r="AT128" s="328"/>
      <c r="AU128" s="8"/>
      <c r="AV128" s="328"/>
      <c r="AW128" s="328"/>
      <c r="AX128" s="328"/>
      <c r="AY128" s="416"/>
      <c r="AZ128" s="328"/>
      <c r="BA128" s="328"/>
      <c r="BB128" s="328"/>
      <c r="BC128" s="328"/>
      <c r="BD128" s="328"/>
      <c r="BE128" s="328"/>
      <c r="BF128" s="416"/>
      <c r="BG128" s="328"/>
      <c r="BH128" s="328"/>
      <c r="BI128" s="328"/>
      <c r="BJ128" s="328"/>
      <c r="BK128" s="328"/>
      <c r="BL128" s="328"/>
      <c r="BM128" s="416"/>
      <c r="BN128" s="328"/>
      <c r="BO128" s="328"/>
      <c r="BP128" s="328"/>
      <c r="BQ128" s="328"/>
      <c r="BR128" s="321" t="s">
        <v>3661</v>
      </c>
      <c r="BS128" s="324" t="s">
        <v>3662</v>
      </c>
      <c r="BT128" s="332"/>
      <c r="BU128" s="328"/>
      <c r="BV128" s="328"/>
      <c r="BW128" s="328"/>
      <c r="BX128" s="328"/>
      <c r="BY128" s="328"/>
      <c r="BZ128" s="328"/>
      <c r="CA128" s="328"/>
      <c r="CB128" s="328"/>
      <c r="CC128" s="328"/>
      <c r="CD128" s="328"/>
      <c r="CE128" s="328"/>
      <c r="CF128" s="328"/>
      <c r="CG128" s="328"/>
      <c r="CH128" s="328"/>
      <c r="CI128" s="328"/>
      <c r="CJ128" s="328"/>
      <c r="CK128" s="328"/>
      <c r="CL128" s="328"/>
      <c r="CM128" s="328"/>
      <c r="CN128" s="328"/>
      <c r="CO128" s="328"/>
      <c r="CP128" s="296"/>
      <c r="CQ128" s="296"/>
      <c r="CR128" s="296"/>
      <c r="CS128" s="296"/>
    </row>
    <row r="129" spans="1:97" ht="36">
      <c r="A129" s="10">
        <v>8</v>
      </c>
      <c r="B129" s="292" t="s">
        <v>5933</v>
      </c>
      <c r="C129" s="556" t="s">
        <v>5934</v>
      </c>
      <c r="D129" s="327" t="s">
        <v>5935</v>
      </c>
      <c r="E129" s="326" t="s">
        <v>505</v>
      </c>
      <c r="F129" s="259">
        <v>2024</v>
      </c>
      <c r="G129" s="259">
        <v>2024</v>
      </c>
      <c r="H129" s="259">
        <v>7</v>
      </c>
      <c r="I129" s="326" t="s">
        <v>5936</v>
      </c>
      <c r="J129" s="733">
        <v>9954000</v>
      </c>
      <c r="K129" s="733">
        <v>9954000</v>
      </c>
      <c r="L129" s="326" t="s">
        <v>4734</v>
      </c>
      <c r="M129" s="784">
        <v>5</v>
      </c>
      <c r="N129" s="9" t="s">
        <v>5713</v>
      </c>
      <c r="O129" s="11" t="s">
        <v>9</v>
      </c>
      <c r="P129" s="259" t="s">
        <v>3686</v>
      </c>
      <c r="Q129" s="22" t="s">
        <v>5377</v>
      </c>
      <c r="R129" s="783"/>
      <c r="S129" s="332" t="s">
        <v>3524</v>
      </c>
      <c r="T129" s="329" t="s">
        <v>5937</v>
      </c>
      <c r="U129" s="412">
        <f>$K129/3</f>
        <v>3318000</v>
      </c>
      <c r="V129" s="8" t="s">
        <v>3486</v>
      </c>
      <c r="W129" s="8" t="s">
        <v>4908</v>
      </c>
      <c r="X129" s="8" t="s">
        <v>4734</v>
      </c>
      <c r="Y129" s="22">
        <v>1093</v>
      </c>
      <c r="Z129" s="370" t="s">
        <v>4736</v>
      </c>
      <c r="AA129" s="328">
        <v>6843682</v>
      </c>
      <c r="AB129" s="331" t="s">
        <v>5938</v>
      </c>
      <c r="AC129" s="328" t="s">
        <v>3544</v>
      </c>
      <c r="AD129" s="412">
        <f>$K129/3</f>
        <v>3318000</v>
      </c>
      <c r="AE129" s="326" t="s">
        <v>3486</v>
      </c>
      <c r="AF129" s="326" t="s">
        <v>4908</v>
      </c>
      <c r="AG129" s="8" t="s">
        <v>4734</v>
      </c>
      <c r="AH129" s="8">
        <v>6801989</v>
      </c>
      <c r="AI129" s="13" t="s">
        <v>2178</v>
      </c>
      <c r="AJ129" s="328" t="s">
        <v>5300</v>
      </c>
      <c r="AK129" s="412">
        <f>$K129/3</f>
        <v>3318000</v>
      </c>
      <c r="AL129" s="326" t="s">
        <v>3486</v>
      </c>
      <c r="AM129" s="326" t="s">
        <v>4908</v>
      </c>
      <c r="AN129" s="8" t="s">
        <v>4734</v>
      </c>
      <c r="AO129" s="328"/>
      <c r="AP129" s="328"/>
      <c r="AQ129" s="328"/>
      <c r="AR129" s="416"/>
      <c r="AS129" s="328"/>
      <c r="AT129" s="328"/>
      <c r="AU129" s="8"/>
      <c r="AV129" s="328"/>
      <c r="AW129" s="328"/>
      <c r="AX129" s="328"/>
      <c r="AY129" s="416"/>
      <c r="AZ129" s="328"/>
      <c r="BA129" s="328"/>
      <c r="BB129" s="328"/>
      <c r="BC129" s="328"/>
      <c r="BD129" s="328"/>
      <c r="BE129" s="328"/>
      <c r="BF129" s="416"/>
      <c r="BG129" s="328"/>
      <c r="BH129" s="328"/>
      <c r="BI129" s="328"/>
      <c r="BJ129" s="328"/>
      <c r="BK129" s="328"/>
      <c r="BL129" s="328"/>
      <c r="BM129" s="416"/>
      <c r="BN129" s="328"/>
      <c r="BO129" s="328"/>
      <c r="BP129" s="328"/>
      <c r="BQ129" s="328">
        <v>5</v>
      </c>
      <c r="BR129" s="321" t="s">
        <v>3661</v>
      </c>
      <c r="BS129" s="324" t="s">
        <v>3662</v>
      </c>
      <c r="BT129" s="332"/>
      <c r="BU129" s="328"/>
      <c r="BV129" s="328"/>
      <c r="BW129" s="328"/>
      <c r="BX129" s="328"/>
      <c r="BY129" s="328"/>
      <c r="BZ129" s="328"/>
      <c r="CA129" s="328"/>
      <c r="CB129" s="328"/>
      <c r="CC129" s="328"/>
      <c r="CD129" s="328"/>
      <c r="CE129" s="328"/>
      <c r="CF129" s="328"/>
      <c r="CG129" s="328"/>
      <c r="CH129" s="328"/>
      <c r="CI129" s="328"/>
      <c r="CJ129" s="328"/>
      <c r="CK129" s="328"/>
      <c r="CL129" s="328"/>
      <c r="CM129" s="328"/>
      <c r="CN129" s="328"/>
      <c r="CO129" s="328"/>
      <c r="CP129" s="296"/>
      <c r="CQ129" s="296"/>
      <c r="CR129" s="296"/>
      <c r="CS129" s="296"/>
    </row>
    <row r="130" spans="1:97" ht="36">
      <c r="A130" s="10">
        <v>9</v>
      </c>
      <c r="B130" s="292" t="s">
        <v>5939</v>
      </c>
      <c r="C130" s="556" t="s">
        <v>5940</v>
      </c>
      <c r="D130" s="327" t="s">
        <v>5941</v>
      </c>
      <c r="E130" s="326" t="s">
        <v>505</v>
      </c>
      <c r="F130" s="259">
        <v>2024</v>
      </c>
      <c r="G130" s="259">
        <v>2024</v>
      </c>
      <c r="H130" s="259">
        <v>7</v>
      </c>
      <c r="I130" s="326" t="s">
        <v>5942</v>
      </c>
      <c r="J130" s="733">
        <v>9973000</v>
      </c>
      <c r="K130" s="733">
        <v>9973000</v>
      </c>
      <c r="L130" s="326" t="s">
        <v>4734</v>
      </c>
      <c r="M130" s="784">
        <v>6</v>
      </c>
      <c r="N130" s="9" t="s">
        <v>5713</v>
      </c>
      <c r="O130" s="11" t="s">
        <v>9</v>
      </c>
      <c r="P130" s="259" t="s">
        <v>3686</v>
      </c>
      <c r="Q130" s="22" t="s">
        <v>5377</v>
      </c>
      <c r="R130" s="10">
        <v>6658755</v>
      </c>
      <c r="S130" s="332" t="s">
        <v>3561</v>
      </c>
      <c r="T130" s="323" t="s">
        <v>2189</v>
      </c>
      <c r="U130" s="412">
        <f>$K130/3</f>
        <v>3324333.3333333335</v>
      </c>
      <c r="V130" s="8" t="s">
        <v>207</v>
      </c>
      <c r="W130" s="8" t="s">
        <v>4737</v>
      </c>
      <c r="X130" s="8" t="s">
        <v>4734</v>
      </c>
      <c r="Y130" s="22">
        <v>1093</v>
      </c>
      <c r="Z130" s="370" t="s">
        <v>4736</v>
      </c>
      <c r="AA130" s="328"/>
      <c r="AB130" s="331" t="s">
        <v>2987</v>
      </c>
      <c r="AC130" s="328" t="s">
        <v>132</v>
      </c>
      <c r="AD130" s="412">
        <f>$K130/3</f>
        <v>3324333.3333333335</v>
      </c>
      <c r="AE130" s="326" t="s">
        <v>256</v>
      </c>
      <c r="AF130" s="326" t="s">
        <v>4737</v>
      </c>
      <c r="AG130" s="8" t="s">
        <v>4734</v>
      </c>
      <c r="AH130" s="328" t="s">
        <v>1230</v>
      </c>
      <c r="AI130" s="331" t="s">
        <v>1230</v>
      </c>
      <c r="AJ130" s="328" t="s">
        <v>3528</v>
      </c>
      <c r="AK130" s="412">
        <f>$K130/3</f>
        <v>3324333.3333333335</v>
      </c>
      <c r="AL130" s="326"/>
      <c r="AM130" s="326"/>
      <c r="AN130" s="8" t="s">
        <v>4734</v>
      </c>
      <c r="AO130" s="328"/>
      <c r="AP130" s="328"/>
      <c r="AQ130" s="328"/>
      <c r="AR130" s="416"/>
      <c r="AS130" s="328"/>
      <c r="AT130" s="328"/>
      <c r="AU130" s="8"/>
      <c r="AV130" s="328"/>
      <c r="AW130" s="328"/>
      <c r="AX130" s="328"/>
      <c r="AY130" s="416"/>
      <c r="AZ130" s="328"/>
      <c r="BA130" s="328"/>
      <c r="BB130" s="328"/>
      <c r="BC130" s="328"/>
      <c r="BD130" s="328"/>
      <c r="BE130" s="328"/>
      <c r="BF130" s="416"/>
      <c r="BG130" s="328"/>
      <c r="BH130" s="328"/>
      <c r="BI130" s="328"/>
      <c r="BJ130" s="328"/>
      <c r="BK130" s="328"/>
      <c r="BL130" s="328"/>
      <c r="BM130" s="416"/>
      <c r="BN130" s="328"/>
      <c r="BO130" s="328"/>
      <c r="BP130" s="328"/>
      <c r="BQ130" s="328">
        <v>6</v>
      </c>
      <c r="BR130" s="321" t="s">
        <v>3661</v>
      </c>
      <c r="BS130" s="324" t="s">
        <v>3662</v>
      </c>
      <c r="BT130" s="332"/>
      <c r="BU130" s="328"/>
      <c r="BV130" s="328"/>
      <c r="BW130" s="328"/>
      <c r="BX130" s="328"/>
      <c r="BY130" s="328"/>
      <c r="BZ130" s="328"/>
      <c r="CA130" s="328"/>
      <c r="CB130" s="328"/>
      <c r="CC130" s="328"/>
      <c r="CD130" s="328"/>
      <c r="CE130" s="328"/>
      <c r="CF130" s="328"/>
      <c r="CG130" s="328"/>
      <c r="CH130" s="328"/>
      <c r="CI130" s="328"/>
      <c r="CJ130" s="328"/>
      <c r="CK130" s="328"/>
      <c r="CL130" s="328"/>
      <c r="CM130" s="328"/>
      <c r="CN130" s="328"/>
      <c r="CO130" s="328"/>
      <c r="CP130" s="296"/>
      <c r="CQ130" s="296"/>
      <c r="CR130" s="296"/>
      <c r="CS130" s="296"/>
    </row>
    <row r="131" spans="1:97" ht="48">
      <c r="A131" s="259">
        <v>10</v>
      </c>
      <c r="B131" s="292" t="s">
        <v>5943</v>
      </c>
      <c r="C131" s="292" t="s">
        <v>5944</v>
      </c>
      <c r="D131" s="327" t="s">
        <v>5945</v>
      </c>
      <c r="E131" s="326" t="s">
        <v>505</v>
      </c>
      <c r="F131" s="259">
        <v>2024</v>
      </c>
      <c r="G131" s="259">
        <v>2024</v>
      </c>
      <c r="H131" s="259">
        <v>7</v>
      </c>
      <c r="I131" s="326" t="s">
        <v>5942</v>
      </c>
      <c r="J131" s="733">
        <v>9770000</v>
      </c>
      <c r="K131" s="733">
        <v>9770000</v>
      </c>
      <c r="L131" s="326" t="s">
        <v>4734</v>
      </c>
      <c r="M131" s="784">
        <v>4</v>
      </c>
      <c r="N131" s="9" t="s">
        <v>5713</v>
      </c>
      <c r="O131" s="11" t="s">
        <v>9</v>
      </c>
      <c r="P131" s="259" t="s">
        <v>3686</v>
      </c>
      <c r="Q131" s="22" t="s">
        <v>5377</v>
      </c>
      <c r="R131" s="328">
        <v>6099359</v>
      </c>
      <c r="S131" s="332" t="s">
        <v>3492</v>
      </c>
      <c r="T131" s="259">
        <v>708119103</v>
      </c>
      <c r="U131" s="412">
        <f>$K131/4</f>
        <v>2442500</v>
      </c>
      <c r="V131" s="326" t="s">
        <v>217</v>
      </c>
      <c r="W131" s="8" t="s">
        <v>4746</v>
      </c>
      <c r="X131" s="8" t="s">
        <v>4734</v>
      </c>
      <c r="Y131" s="22">
        <v>1093</v>
      </c>
      <c r="Z131" s="370" t="s">
        <v>4736</v>
      </c>
      <c r="AA131" s="8">
        <v>6835039</v>
      </c>
      <c r="AB131" s="13" t="s">
        <v>2297</v>
      </c>
      <c r="AC131" s="328" t="s">
        <v>3558</v>
      </c>
      <c r="AD131" s="412">
        <f>$K131/4</f>
        <v>2442500</v>
      </c>
      <c r="AE131" s="326" t="s">
        <v>217</v>
      </c>
      <c r="AF131" s="326" t="s">
        <v>4746</v>
      </c>
      <c r="AG131" s="8" t="s">
        <v>4734</v>
      </c>
      <c r="AH131" s="20">
        <v>6682174</v>
      </c>
      <c r="AI131" s="23" t="s">
        <v>2573</v>
      </c>
      <c r="AJ131" s="328" t="s">
        <v>3522</v>
      </c>
      <c r="AK131" s="412">
        <f>$K131/4</f>
        <v>2442500</v>
      </c>
      <c r="AL131" s="326" t="s">
        <v>217</v>
      </c>
      <c r="AM131" s="326" t="s">
        <v>4746</v>
      </c>
      <c r="AN131" s="8" t="s">
        <v>4734</v>
      </c>
      <c r="AO131" s="10">
        <v>6826727</v>
      </c>
      <c r="AP131" s="323" t="s">
        <v>2564</v>
      </c>
      <c r="AQ131" s="328" t="s">
        <v>3514</v>
      </c>
      <c r="AR131" s="412">
        <f>$K131/4</f>
        <v>2442500</v>
      </c>
      <c r="AS131" s="328" t="s">
        <v>179</v>
      </c>
      <c r="AT131" s="328" t="s">
        <v>4737</v>
      </c>
      <c r="AU131" s="8" t="s">
        <v>4734</v>
      </c>
      <c r="AV131" s="220">
        <v>6886510</v>
      </c>
      <c r="AW131" s="13" t="s">
        <v>4713</v>
      </c>
      <c r="AX131" s="328" t="s">
        <v>3543</v>
      </c>
      <c r="AY131" s="412">
        <f>$K131/4</f>
        <v>2442500</v>
      </c>
      <c r="AZ131" s="328" t="s">
        <v>179</v>
      </c>
      <c r="BA131" s="328" t="s">
        <v>4737</v>
      </c>
      <c r="BB131" s="8" t="s">
        <v>4734</v>
      </c>
      <c r="BC131" s="328"/>
      <c r="BD131" s="328"/>
      <c r="BE131" s="328"/>
      <c r="BF131" s="416"/>
      <c r="BG131" s="328"/>
      <c r="BH131" s="328"/>
      <c r="BI131" s="328"/>
      <c r="BJ131" s="328"/>
      <c r="BK131" s="328"/>
      <c r="BL131" s="328"/>
      <c r="BM131" s="416"/>
      <c r="BN131" s="328"/>
      <c r="BO131" s="328"/>
      <c r="BP131" s="328"/>
      <c r="BQ131" s="328">
        <v>4</v>
      </c>
      <c r="BR131" s="321" t="s">
        <v>3661</v>
      </c>
      <c r="BS131" s="324" t="s">
        <v>3662</v>
      </c>
      <c r="BT131" s="332"/>
      <c r="BU131" s="328"/>
      <c r="BV131" s="328"/>
      <c r="BW131" s="328"/>
      <c r="BX131" s="328"/>
      <c r="BY131" s="328"/>
      <c r="BZ131" s="328"/>
      <c r="CA131" s="328"/>
      <c r="CB131" s="328"/>
      <c r="CC131" s="328"/>
      <c r="CD131" s="328"/>
      <c r="CE131" s="328"/>
      <c r="CF131" s="328"/>
      <c r="CG131" s="328"/>
      <c r="CH131" s="328"/>
      <c r="CI131" s="328"/>
      <c r="CJ131" s="328"/>
      <c r="CK131" s="328"/>
      <c r="CL131" s="328"/>
      <c r="CM131" s="328"/>
      <c r="CN131" s="328"/>
      <c r="CO131" s="328"/>
      <c r="CP131" s="296"/>
      <c r="CQ131" s="296"/>
      <c r="CR131" s="296"/>
      <c r="CS131" s="296"/>
    </row>
    <row r="132" spans="1:97" ht="36">
      <c r="A132" s="10">
        <v>11</v>
      </c>
      <c r="B132" s="292" t="s">
        <v>5946</v>
      </c>
      <c r="C132" s="292" t="s">
        <v>5947</v>
      </c>
      <c r="D132" s="327" t="s">
        <v>5948</v>
      </c>
      <c r="E132" s="326" t="s">
        <v>505</v>
      </c>
      <c r="F132" s="259">
        <v>2024</v>
      </c>
      <c r="G132" s="259">
        <v>2024</v>
      </c>
      <c r="H132" s="259">
        <v>7</v>
      </c>
      <c r="I132" s="326" t="s">
        <v>5942</v>
      </c>
      <c r="J132" s="733">
        <v>9983000</v>
      </c>
      <c r="K132" s="733">
        <v>9983000</v>
      </c>
      <c r="L132" s="326" t="s">
        <v>4734</v>
      </c>
      <c r="M132" s="784">
        <v>4</v>
      </c>
      <c r="N132" s="9" t="s">
        <v>5713</v>
      </c>
      <c r="O132" s="11" t="s">
        <v>9</v>
      </c>
      <c r="P132" s="259" t="s">
        <v>3686</v>
      </c>
      <c r="Q132" s="22" t="s">
        <v>5377</v>
      </c>
      <c r="R132" s="8">
        <v>6773159</v>
      </c>
      <c r="S132" s="332" t="s">
        <v>3538</v>
      </c>
      <c r="T132" s="8" t="s">
        <v>4152</v>
      </c>
      <c r="U132" s="412">
        <f>$K132/3</f>
        <v>3327666.6666666665</v>
      </c>
      <c r="V132" s="326" t="s">
        <v>256</v>
      </c>
      <c r="W132" s="8" t="s">
        <v>4737</v>
      </c>
      <c r="X132" s="8" t="s">
        <v>4734</v>
      </c>
      <c r="Y132" s="22">
        <v>1093</v>
      </c>
      <c r="Z132" s="370" t="s">
        <v>4736</v>
      </c>
      <c r="AA132" s="451">
        <v>28854</v>
      </c>
      <c r="AB132" s="452" t="s">
        <v>3247</v>
      </c>
      <c r="AC132" s="328" t="s">
        <v>142</v>
      </c>
      <c r="AD132" s="412">
        <f>$K132/3</f>
        <v>3327666.6666666665</v>
      </c>
      <c r="AE132" s="326" t="s">
        <v>207</v>
      </c>
      <c r="AF132" s="326" t="s">
        <v>4737</v>
      </c>
      <c r="AG132" s="8" t="s">
        <v>4734</v>
      </c>
      <c r="AH132" s="328">
        <v>6889068</v>
      </c>
      <c r="AI132" s="331" t="s">
        <v>4761</v>
      </c>
      <c r="AJ132" s="328" t="s">
        <v>3513</v>
      </c>
      <c r="AK132" s="412">
        <f>$K132/3</f>
        <v>3327666.6666666665</v>
      </c>
      <c r="AL132" s="326" t="s">
        <v>256</v>
      </c>
      <c r="AM132" s="326" t="s">
        <v>4737</v>
      </c>
      <c r="AN132" s="8" t="s">
        <v>4734</v>
      </c>
      <c r="AO132" s="328"/>
      <c r="AP132" s="328"/>
      <c r="AQ132" s="328"/>
      <c r="AR132" s="416"/>
      <c r="AS132" s="328"/>
      <c r="AT132" s="328"/>
      <c r="AU132" s="8"/>
      <c r="AV132" s="328"/>
      <c r="AW132" s="328"/>
      <c r="AX132" s="328"/>
      <c r="AY132" s="416"/>
      <c r="AZ132" s="328"/>
      <c r="BA132" s="328"/>
      <c r="BB132" s="328"/>
      <c r="BC132" s="328"/>
      <c r="BD132" s="328"/>
      <c r="BE132" s="328"/>
      <c r="BF132" s="416"/>
      <c r="BG132" s="328"/>
      <c r="BH132" s="328"/>
      <c r="BI132" s="328"/>
      <c r="BJ132" s="328"/>
      <c r="BK132" s="328"/>
      <c r="BL132" s="328"/>
      <c r="BM132" s="416"/>
      <c r="BN132" s="328"/>
      <c r="BO132" s="328"/>
      <c r="BP132" s="328"/>
      <c r="BQ132" s="328">
        <v>4</v>
      </c>
      <c r="BR132" s="321" t="s">
        <v>3661</v>
      </c>
      <c r="BS132" s="324" t="s">
        <v>3662</v>
      </c>
      <c r="BT132" s="332"/>
      <c r="BU132" s="328"/>
      <c r="BV132" s="328"/>
      <c r="BW132" s="328"/>
      <c r="BX132" s="328"/>
      <c r="BY132" s="328"/>
      <c r="BZ132" s="328"/>
      <c r="CA132" s="328"/>
      <c r="CB132" s="328"/>
      <c r="CC132" s="328"/>
      <c r="CD132" s="328"/>
      <c r="CE132" s="328"/>
      <c r="CF132" s="328"/>
      <c r="CG132" s="328"/>
      <c r="CH132" s="328"/>
      <c r="CI132" s="328"/>
      <c r="CJ132" s="328"/>
      <c r="CK132" s="328"/>
      <c r="CL132" s="328"/>
      <c r="CM132" s="328"/>
      <c r="CN132" s="328"/>
      <c r="CO132" s="328"/>
      <c r="CP132" s="296"/>
      <c r="CQ132" s="296"/>
      <c r="CR132" s="296"/>
      <c r="CS132" s="296"/>
    </row>
    <row r="133" spans="1:97" ht="24">
      <c r="A133" s="10">
        <v>12</v>
      </c>
      <c r="B133" s="292"/>
      <c r="C133" s="556" t="s">
        <v>5949</v>
      </c>
      <c r="D133" s="327" t="s">
        <v>5950</v>
      </c>
      <c r="E133" s="326" t="s">
        <v>503</v>
      </c>
      <c r="F133" s="259">
        <v>2024</v>
      </c>
      <c r="G133" s="259">
        <v>2024</v>
      </c>
      <c r="H133" s="259">
        <v>7</v>
      </c>
      <c r="I133" s="326" t="s">
        <v>5942</v>
      </c>
      <c r="J133" s="733">
        <v>5000000</v>
      </c>
      <c r="K133" s="733">
        <v>5000000</v>
      </c>
      <c r="L133" s="326" t="s">
        <v>4734</v>
      </c>
      <c r="M133" s="784">
        <v>1</v>
      </c>
      <c r="N133" s="9" t="s">
        <v>5713</v>
      </c>
      <c r="O133" s="11" t="s">
        <v>9</v>
      </c>
      <c r="P133" s="259" t="s">
        <v>3686</v>
      </c>
      <c r="Q133" s="22" t="s">
        <v>5377</v>
      </c>
      <c r="R133" s="328">
        <v>6892129</v>
      </c>
      <c r="S133" s="332" t="s">
        <v>114</v>
      </c>
      <c r="T133" s="329" t="s">
        <v>2845</v>
      </c>
      <c r="U133" s="412">
        <f>$K133/3</f>
        <v>1666666.6666666667</v>
      </c>
      <c r="V133" s="326" t="s">
        <v>197</v>
      </c>
      <c r="W133" s="8" t="s">
        <v>4746</v>
      </c>
      <c r="X133" s="8" t="s">
        <v>4734</v>
      </c>
      <c r="Y133" s="22">
        <v>1093</v>
      </c>
      <c r="Z133" s="370" t="s">
        <v>4736</v>
      </c>
      <c r="AA133" s="8">
        <v>6658545</v>
      </c>
      <c r="AB133" s="13" t="s">
        <v>1272</v>
      </c>
      <c r="AC133" s="328" t="s">
        <v>5190</v>
      </c>
      <c r="AD133" s="412">
        <f>$K133/3</f>
        <v>1666666.6666666667</v>
      </c>
      <c r="AE133" s="326" t="s">
        <v>197</v>
      </c>
      <c r="AF133" s="326" t="s">
        <v>4746</v>
      </c>
      <c r="AG133" s="8" t="s">
        <v>4734</v>
      </c>
      <c r="AH133" s="10">
        <v>6826743</v>
      </c>
      <c r="AI133" s="323" t="s">
        <v>2168</v>
      </c>
      <c r="AJ133" s="328" t="s">
        <v>3554</v>
      </c>
      <c r="AK133" s="412">
        <f>$K133/3</f>
        <v>1666666.6666666667</v>
      </c>
      <c r="AL133" s="326" t="s">
        <v>197</v>
      </c>
      <c r="AM133" s="326" t="s">
        <v>4746</v>
      </c>
      <c r="AN133" s="8" t="s">
        <v>4734</v>
      </c>
      <c r="AO133" s="328"/>
      <c r="AP133" s="328"/>
      <c r="AQ133" s="328"/>
      <c r="AR133" s="416"/>
      <c r="AS133" s="328"/>
      <c r="AT133" s="328"/>
      <c r="AU133" s="8"/>
      <c r="AV133" s="328"/>
      <c r="AW133" s="328"/>
      <c r="AX133" s="328"/>
      <c r="AY133" s="416"/>
      <c r="AZ133" s="328"/>
      <c r="BA133" s="328"/>
      <c r="BB133" s="328"/>
      <c r="BC133" s="328"/>
      <c r="BD133" s="328"/>
      <c r="BE133" s="328"/>
      <c r="BF133" s="416"/>
      <c r="BG133" s="328"/>
      <c r="BH133" s="328"/>
      <c r="BI133" s="328"/>
      <c r="BJ133" s="328"/>
      <c r="BK133" s="328"/>
      <c r="BL133" s="328"/>
      <c r="BM133" s="416"/>
      <c r="BN133" s="328"/>
      <c r="BO133" s="328"/>
      <c r="BP133" s="328"/>
      <c r="BQ133" s="328">
        <v>1</v>
      </c>
      <c r="BR133" s="321" t="s">
        <v>3661</v>
      </c>
      <c r="BS133" s="324" t="s">
        <v>3662</v>
      </c>
      <c r="BT133" s="332"/>
      <c r="BU133" s="328"/>
      <c r="BV133" s="328"/>
      <c r="BW133" s="328"/>
      <c r="BX133" s="328"/>
      <c r="BY133" s="328"/>
      <c r="BZ133" s="328"/>
      <c r="CA133" s="328"/>
      <c r="CB133" s="328"/>
      <c r="CC133" s="328"/>
      <c r="CD133" s="328"/>
      <c r="CE133" s="328"/>
      <c r="CF133" s="328"/>
      <c r="CG133" s="328"/>
      <c r="CH133" s="328"/>
      <c r="CI133" s="328"/>
      <c r="CJ133" s="328"/>
      <c r="CK133" s="328"/>
      <c r="CL133" s="328"/>
      <c r="CM133" s="328"/>
      <c r="CN133" s="328"/>
      <c r="CO133" s="328"/>
      <c r="CP133" s="296"/>
      <c r="CQ133" s="296"/>
      <c r="CR133" s="296"/>
      <c r="CS133" s="296"/>
    </row>
    <row r="134" spans="1:97" ht="36">
      <c r="A134" s="10">
        <v>13</v>
      </c>
      <c r="B134" s="292" t="s">
        <v>5933</v>
      </c>
      <c r="C134" s="556" t="s">
        <v>5951</v>
      </c>
      <c r="D134" s="327" t="s">
        <v>5952</v>
      </c>
      <c r="E134" s="326" t="s">
        <v>505</v>
      </c>
      <c r="F134" s="259">
        <v>2024</v>
      </c>
      <c r="G134" s="259">
        <v>2024</v>
      </c>
      <c r="H134" s="259">
        <v>7</v>
      </c>
      <c r="I134" s="326" t="s">
        <v>5953</v>
      </c>
      <c r="J134" s="733">
        <v>10000000</v>
      </c>
      <c r="K134" s="733">
        <v>10000000</v>
      </c>
      <c r="L134" s="326" t="s">
        <v>4734</v>
      </c>
      <c r="M134" s="784">
        <v>6</v>
      </c>
      <c r="N134" s="9" t="s">
        <v>5713</v>
      </c>
      <c r="O134" s="11" t="s">
        <v>9</v>
      </c>
      <c r="P134" s="259" t="s">
        <v>3686</v>
      </c>
      <c r="Q134" s="22" t="s">
        <v>5377</v>
      </c>
      <c r="R134" s="178">
        <v>6853203</v>
      </c>
      <c r="S134" s="332" t="s">
        <v>5238</v>
      </c>
      <c r="T134" s="13" t="s">
        <v>4374</v>
      </c>
      <c r="U134" s="412">
        <f>$K134/3</f>
        <v>3333333.3333333335</v>
      </c>
      <c r="V134" s="326" t="s">
        <v>176</v>
      </c>
      <c r="W134" s="8" t="s">
        <v>3694</v>
      </c>
      <c r="X134" s="8" t="s">
        <v>4734</v>
      </c>
      <c r="Y134" s="22">
        <v>1093</v>
      </c>
      <c r="Z134" s="370" t="s">
        <v>4736</v>
      </c>
      <c r="AA134" s="10">
        <v>6680612</v>
      </c>
      <c r="AB134" s="10">
        <v>728059203</v>
      </c>
      <c r="AC134" s="328" t="s">
        <v>4801</v>
      </c>
      <c r="AD134" s="412">
        <f>$K134/3</f>
        <v>3333333.3333333335</v>
      </c>
      <c r="AE134" s="326" t="s">
        <v>176</v>
      </c>
      <c r="AF134" s="326" t="s">
        <v>3694</v>
      </c>
      <c r="AG134" s="8" t="s">
        <v>4734</v>
      </c>
      <c r="AH134" s="10">
        <v>6859016</v>
      </c>
      <c r="AI134" s="323" t="s">
        <v>2785</v>
      </c>
      <c r="AJ134" s="328" t="s">
        <v>3533</v>
      </c>
      <c r="AK134" s="412">
        <f>$K134/3</f>
        <v>3333333.3333333335</v>
      </c>
      <c r="AL134" s="326" t="s">
        <v>176</v>
      </c>
      <c r="AM134" s="326" t="s">
        <v>3694</v>
      </c>
      <c r="AN134" s="8" t="s">
        <v>4734</v>
      </c>
      <c r="AO134" s="328"/>
      <c r="AP134" s="328"/>
      <c r="AQ134" s="328"/>
      <c r="AR134" s="416"/>
      <c r="AS134" s="328"/>
      <c r="AT134" s="328"/>
      <c r="AU134" s="8"/>
      <c r="AV134" s="328"/>
      <c r="AW134" s="328"/>
      <c r="AX134" s="328"/>
      <c r="AY134" s="416"/>
      <c r="AZ134" s="328"/>
      <c r="BA134" s="328"/>
      <c r="BB134" s="328"/>
      <c r="BC134" s="328"/>
      <c r="BD134" s="328"/>
      <c r="BE134" s="328"/>
      <c r="BF134" s="416"/>
      <c r="BG134" s="328"/>
      <c r="BH134" s="328"/>
      <c r="BI134" s="328"/>
      <c r="BJ134" s="328"/>
      <c r="BK134" s="328"/>
      <c r="BL134" s="328"/>
      <c r="BM134" s="416"/>
      <c r="BN134" s="328"/>
      <c r="BO134" s="328"/>
      <c r="BP134" s="328"/>
      <c r="BQ134" s="328">
        <v>6</v>
      </c>
      <c r="BR134" s="321" t="s">
        <v>3661</v>
      </c>
      <c r="BS134" s="324" t="s">
        <v>3662</v>
      </c>
      <c r="BT134" s="332"/>
      <c r="BU134" s="328"/>
      <c r="BV134" s="328"/>
      <c r="BW134" s="328"/>
      <c r="BX134" s="328"/>
      <c r="BY134" s="328"/>
      <c r="BZ134" s="328"/>
      <c r="CA134" s="328"/>
      <c r="CB134" s="328"/>
      <c r="CC134" s="328"/>
      <c r="CD134" s="328"/>
      <c r="CE134" s="328"/>
      <c r="CF134" s="328"/>
      <c r="CG134" s="328"/>
      <c r="CH134" s="328"/>
      <c r="CI134" s="328"/>
      <c r="CJ134" s="328"/>
      <c r="CK134" s="328"/>
      <c r="CL134" s="328"/>
      <c r="CM134" s="328"/>
      <c r="CN134" s="328"/>
      <c r="CO134" s="328"/>
      <c r="CP134" s="296"/>
      <c r="CQ134" s="296"/>
      <c r="CR134" s="296"/>
      <c r="CS134" s="296"/>
    </row>
    <row r="135" spans="1:97" ht="24">
      <c r="A135" s="259">
        <v>14</v>
      </c>
      <c r="B135" s="292"/>
      <c r="C135" s="556" t="s">
        <v>5954</v>
      </c>
      <c r="D135" s="327" t="s">
        <v>5955</v>
      </c>
      <c r="E135" s="326" t="s">
        <v>503</v>
      </c>
      <c r="F135" s="259">
        <v>2024</v>
      </c>
      <c r="G135" s="259">
        <v>2024</v>
      </c>
      <c r="H135" s="259">
        <v>7</v>
      </c>
      <c r="I135" s="326" t="s">
        <v>5953</v>
      </c>
      <c r="J135" s="733">
        <v>5000000</v>
      </c>
      <c r="K135" s="733">
        <v>5000000</v>
      </c>
      <c r="L135" s="326" t="s">
        <v>4734</v>
      </c>
      <c r="M135" s="784">
        <v>2</v>
      </c>
      <c r="N135" s="9" t="s">
        <v>5713</v>
      </c>
      <c r="O135" s="11" t="s">
        <v>9</v>
      </c>
      <c r="P135" s="259" t="s">
        <v>3686</v>
      </c>
      <c r="Q135" s="22" t="s">
        <v>5377</v>
      </c>
      <c r="R135" s="10">
        <v>6795859</v>
      </c>
      <c r="S135" s="332" t="s">
        <v>2344</v>
      </c>
      <c r="T135" s="323" t="s">
        <v>1960</v>
      </c>
      <c r="U135" s="412">
        <f>$K135/3</f>
        <v>1666666.6666666667</v>
      </c>
      <c r="V135" s="326" t="s">
        <v>197</v>
      </c>
      <c r="W135" s="8" t="s">
        <v>4746</v>
      </c>
      <c r="X135" s="8" t="s">
        <v>4734</v>
      </c>
      <c r="Y135" s="22">
        <v>1093</v>
      </c>
      <c r="Z135" s="370" t="s">
        <v>4736</v>
      </c>
      <c r="AA135" s="10">
        <v>6681051</v>
      </c>
      <c r="AB135" s="12" t="s">
        <v>1945</v>
      </c>
      <c r="AC135" s="328" t="s">
        <v>3552</v>
      </c>
      <c r="AD135" s="412">
        <f>$K135/3</f>
        <v>1666666.6666666667</v>
      </c>
      <c r="AE135" s="326" t="s">
        <v>197</v>
      </c>
      <c r="AF135" s="326" t="s">
        <v>4746</v>
      </c>
      <c r="AG135" s="8" t="s">
        <v>4734</v>
      </c>
      <c r="AH135" s="8">
        <v>6826739</v>
      </c>
      <c r="AI135" s="13" t="s">
        <v>2595</v>
      </c>
      <c r="AJ135" s="328" t="s">
        <v>3555</v>
      </c>
      <c r="AK135" s="412">
        <f>$K135/3</f>
        <v>1666666.6666666667</v>
      </c>
      <c r="AL135" s="326" t="s">
        <v>197</v>
      </c>
      <c r="AM135" s="326" t="s">
        <v>4746</v>
      </c>
      <c r="AN135" s="8" t="s">
        <v>4734</v>
      </c>
      <c r="AO135" s="328"/>
      <c r="AP135" s="328"/>
      <c r="AQ135" s="328"/>
      <c r="AR135" s="416"/>
      <c r="AS135" s="328"/>
      <c r="AT135" s="328"/>
      <c r="AU135" s="8"/>
      <c r="AV135" s="328"/>
      <c r="AW135" s="328"/>
      <c r="AX135" s="328"/>
      <c r="AY135" s="416"/>
      <c r="AZ135" s="328"/>
      <c r="BA135" s="328"/>
      <c r="BB135" s="328"/>
      <c r="BC135" s="328"/>
      <c r="BD135" s="328"/>
      <c r="BE135" s="328"/>
      <c r="BF135" s="416"/>
      <c r="BG135" s="328"/>
      <c r="BH135" s="328"/>
      <c r="BI135" s="328"/>
      <c r="BJ135" s="328"/>
      <c r="BK135" s="328"/>
      <c r="BL135" s="328"/>
      <c r="BM135" s="416"/>
      <c r="BN135" s="328"/>
      <c r="BO135" s="328"/>
      <c r="BP135" s="328"/>
      <c r="BQ135" s="328">
        <v>2</v>
      </c>
      <c r="BR135" s="321" t="s">
        <v>3661</v>
      </c>
      <c r="BS135" s="324" t="s">
        <v>3662</v>
      </c>
      <c r="BT135" s="332"/>
      <c r="BU135" s="328"/>
      <c r="BV135" s="328"/>
      <c r="BW135" s="328"/>
      <c r="BX135" s="328"/>
      <c r="BY135" s="328"/>
      <c r="BZ135" s="328"/>
      <c r="CA135" s="328"/>
      <c r="CB135" s="328"/>
      <c r="CC135" s="328"/>
      <c r="CD135" s="328"/>
      <c r="CE135" s="328"/>
      <c r="CF135" s="328"/>
      <c r="CG135" s="328"/>
      <c r="CH135" s="328"/>
      <c r="CI135" s="328"/>
      <c r="CJ135" s="328"/>
      <c r="CK135" s="328"/>
      <c r="CL135" s="328"/>
      <c r="CM135" s="328"/>
      <c r="CN135" s="328"/>
      <c r="CO135" s="328"/>
      <c r="CP135" s="296"/>
      <c r="CQ135" s="296"/>
      <c r="CR135" s="296"/>
      <c r="CS135" s="296"/>
    </row>
    <row r="136" spans="1:97" ht="36">
      <c r="A136" s="10">
        <v>15</v>
      </c>
      <c r="B136" s="292"/>
      <c r="C136" s="556" t="s">
        <v>5956</v>
      </c>
      <c r="D136" s="327" t="s">
        <v>5957</v>
      </c>
      <c r="E136" s="326" t="s">
        <v>503</v>
      </c>
      <c r="F136" s="259">
        <v>2024</v>
      </c>
      <c r="G136" s="259">
        <v>2024</v>
      </c>
      <c r="H136" s="259">
        <v>7</v>
      </c>
      <c r="I136" s="326" t="s">
        <v>5942</v>
      </c>
      <c r="J136" s="733">
        <v>5000000</v>
      </c>
      <c r="K136" s="733">
        <v>5000000</v>
      </c>
      <c r="L136" s="326" t="s">
        <v>4734</v>
      </c>
      <c r="M136" s="784">
        <v>4</v>
      </c>
      <c r="N136" s="9" t="s">
        <v>5713</v>
      </c>
      <c r="O136" s="11" t="s">
        <v>9</v>
      </c>
      <c r="P136" s="259" t="s">
        <v>3686</v>
      </c>
      <c r="Q136" s="22" t="s">
        <v>5377</v>
      </c>
      <c r="R136" s="328">
        <v>6886510</v>
      </c>
      <c r="S136" s="332" t="s">
        <v>3543</v>
      </c>
      <c r="T136" s="13" t="s">
        <v>4713</v>
      </c>
      <c r="U136" s="412">
        <f>$K136/4</f>
        <v>1250000</v>
      </c>
      <c r="V136" s="326" t="s">
        <v>179</v>
      </c>
      <c r="W136" s="8" t="s">
        <v>4737</v>
      </c>
      <c r="X136" s="8" t="s">
        <v>4734</v>
      </c>
      <c r="Y136" s="22">
        <v>1093</v>
      </c>
      <c r="Z136" s="370" t="s">
        <v>4736</v>
      </c>
      <c r="AA136" s="10">
        <v>6825598</v>
      </c>
      <c r="AB136" s="323" t="s">
        <v>2062</v>
      </c>
      <c r="AC136" s="328" t="s">
        <v>3564</v>
      </c>
      <c r="AD136" s="412">
        <f>$K136/4</f>
        <v>1250000</v>
      </c>
      <c r="AE136" s="326" t="s">
        <v>179</v>
      </c>
      <c r="AF136" s="326" t="s">
        <v>4737</v>
      </c>
      <c r="AG136" s="8" t="s">
        <v>4734</v>
      </c>
      <c r="AH136" s="10">
        <v>6833162</v>
      </c>
      <c r="AI136" s="323" t="s">
        <v>2319</v>
      </c>
      <c r="AJ136" s="328" t="s">
        <v>4840</v>
      </c>
      <c r="AK136" s="412">
        <f>$K136/4</f>
        <v>1250000</v>
      </c>
      <c r="AL136" s="326" t="s">
        <v>3486</v>
      </c>
      <c r="AM136" s="326" t="s">
        <v>4908</v>
      </c>
      <c r="AN136" s="8" t="s">
        <v>4734</v>
      </c>
      <c r="AO136" s="8">
        <v>6785861</v>
      </c>
      <c r="AP136" s="13" t="s">
        <v>2192</v>
      </c>
      <c r="AQ136" s="328" t="s">
        <v>5958</v>
      </c>
      <c r="AR136" s="412">
        <f>$K136/4</f>
        <v>1250000</v>
      </c>
      <c r="AS136" s="328" t="s">
        <v>3486</v>
      </c>
      <c r="AT136" s="326" t="s">
        <v>4908</v>
      </c>
      <c r="AU136" s="8" t="s">
        <v>4734</v>
      </c>
      <c r="AV136" s="328"/>
      <c r="AW136" s="328"/>
      <c r="AX136" s="328"/>
      <c r="AY136" s="416"/>
      <c r="AZ136" s="328"/>
      <c r="BA136" s="328"/>
      <c r="BB136" s="328"/>
      <c r="BC136" s="328"/>
      <c r="BD136" s="328"/>
      <c r="BE136" s="328"/>
      <c r="BF136" s="416"/>
      <c r="BG136" s="328"/>
      <c r="BH136" s="328"/>
      <c r="BI136" s="328"/>
      <c r="BJ136" s="328"/>
      <c r="BK136" s="328"/>
      <c r="BL136" s="328"/>
      <c r="BM136" s="416"/>
      <c r="BN136" s="328"/>
      <c r="BO136" s="328"/>
      <c r="BP136" s="328"/>
      <c r="BQ136" s="328">
        <v>4</v>
      </c>
      <c r="BR136" s="321" t="s">
        <v>3661</v>
      </c>
      <c r="BS136" s="324" t="s">
        <v>3662</v>
      </c>
      <c r="BT136" s="332"/>
      <c r="BU136" s="328"/>
      <c r="BV136" s="328"/>
      <c r="BW136" s="328"/>
      <c r="BX136" s="328"/>
      <c r="BY136" s="328"/>
      <c r="BZ136" s="328"/>
      <c r="CA136" s="328"/>
      <c r="CB136" s="328"/>
      <c r="CC136" s="328"/>
      <c r="CD136" s="328"/>
      <c r="CE136" s="328"/>
      <c r="CF136" s="328"/>
      <c r="CG136" s="328"/>
      <c r="CH136" s="328"/>
      <c r="CI136" s="328"/>
      <c r="CJ136" s="328"/>
      <c r="CK136" s="328"/>
      <c r="CL136" s="328"/>
      <c r="CM136" s="328"/>
      <c r="CN136" s="328"/>
      <c r="CO136" s="328"/>
      <c r="CP136" s="296"/>
      <c r="CQ136" s="296"/>
      <c r="CR136" s="296"/>
      <c r="CS136" s="296"/>
    </row>
    <row r="137" spans="1:97" ht="36">
      <c r="A137" s="10">
        <v>16</v>
      </c>
      <c r="B137" s="292" t="s">
        <v>5933</v>
      </c>
      <c r="C137" s="292" t="s">
        <v>5959</v>
      </c>
      <c r="D137" s="327" t="s">
        <v>5960</v>
      </c>
      <c r="E137" s="326" t="s">
        <v>505</v>
      </c>
      <c r="F137" s="259">
        <v>2024</v>
      </c>
      <c r="G137" s="259">
        <v>2024</v>
      </c>
      <c r="H137" s="259">
        <v>7</v>
      </c>
      <c r="I137" s="326" t="s">
        <v>5942</v>
      </c>
      <c r="J137" s="733">
        <v>10000000</v>
      </c>
      <c r="K137" s="733">
        <v>10000000</v>
      </c>
      <c r="L137" s="326" t="s">
        <v>4734</v>
      </c>
      <c r="M137" s="784">
        <v>3</v>
      </c>
      <c r="N137" s="9" t="s">
        <v>5713</v>
      </c>
      <c r="O137" s="11" t="s">
        <v>9</v>
      </c>
      <c r="P137" s="259" t="s">
        <v>3686</v>
      </c>
      <c r="Q137" s="22" t="s">
        <v>5377</v>
      </c>
      <c r="R137" s="10">
        <v>6833033</v>
      </c>
      <c r="S137" s="332" t="s">
        <v>3551</v>
      </c>
      <c r="T137" s="12" t="s">
        <v>2311</v>
      </c>
      <c r="U137" s="412">
        <f>$K137/3</f>
        <v>3333333.3333333335</v>
      </c>
      <c r="V137" s="326" t="s">
        <v>217</v>
      </c>
      <c r="W137" s="8" t="s">
        <v>4746</v>
      </c>
      <c r="X137" s="8" t="s">
        <v>4734</v>
      </c>
      <c r="Y137" s="22">
        <v>1093</v>
      </c>
      <c r="Z137" s="370" t="s">
        <v>4736</v>
      </c>
      <c r="AA137" s="328">
        <v>6099359</v>
      </c>
      <c r="AB137" s="259">
        <v>708119103</v>
      </c>
      <c r="AC137" s="328" t="s">
        <v>3492</v>
      </c>
      <c r="AD137" s="412">
        <f>$K137/3</f>
        <v>3333333.3333333335</v>
      </c>
      <c r="AE137" s="326" t="s">
        <v>217</v>
      </c>
      <c r="AF137" s="326" t="s">
        <v>4746</v>
      </c>
      <c r="AG137" s="8" t="s">
        <v>4734</v>
      </c>
      <c r="AH137" s="10">
        <v>6665306</v>
      </c>
      <c r="AI137" s="323" t="s">
        <v>2015</v>
      </c>
      <c r="AJ137" s="328" t="s">
        <v>4790</v>
      </c>
      <c r="AK137" s="412">
        <f>$K137/3</f>
        <v>3333333.3333333335</v>
      </c>
      <c r="AL137" s="326" t="s">
        <v>217</v>
      </c>
      <c r="AM137" s="326" t="s">
        <v>4746</v>
      </c>
      <c r="AN137" s="8" t="s">
        <v>4734</v>
      </c>
      <c r="AO137" s="328"/>
      <c r="AP137" s="328"/>
      <c r="AQ137" s="328"/>
      <c r="AR137" s="416"/>
      <c r="AS137" s="328"/>
      <c r="AT137" s="328"/>
      <c r="AU137" s="8"/>
      <c r="AV137" s="328"/>
      <c r="AW137" s="328"/>
      <c r="AX137" s="328"/>
      <c r="AY137" s="416"/>
      <c r="AZ137" s="328"/>
      <c r="BA137" s="328"/>
      <c r="BB137" s="328"/>
      <c r="BC137" s="328"/>
      <c r="BD137" s="328"/>
      <c r="BE137" s="328"/>
      <c r="BF137" s="416"/>
      <c r="BG137" s="328"/>
      <c r="BH137" s="328"/>
      <c r="BI137" s="328"/>
      <c r="BJ137" s="328"/>
      <c r="BK137" s="328"/>
      <c r="BL137" s="328"/>
      <c r="BM137" s="416"/>
      <c r="BN137" s="328"/>
      <c r="BO137" s="328"/>
      <c r="BP137" s="328"/>
      <c r="BQ137" s="328">
        <v>3</v>
      </c>
      <c r="BR137" s="321" t="s">
        <v>3661</v>
      </c>
      <c r="BS137" s="324" t="s">
        <v>3662</v>
      </c>
      <c r="BT137" s="332"/>
      <c r="BU137" s="328"/>
      <c r="BV137" s="328"/>
      <c r="BW137" s="328"/>
      <c r="BX137" s="328"/>
      <c r="BY137" s="328"/>
      <c r="BZ137" s="328"/>
      <c r="CA137" s="328"/>
      <c r="CB137" s="328"/>
      <c r="CC137" s="328"/>
      <c r="CD137" s="328"/>
      <c r="CE137" s="328"/>
      <c r="CF137" s="328"/>
      <c r="CG137" s="328"/>
      <c r="CH137" s="328"/>
      <c r="CI137" s="328"/>
      <c r="CJ137" s="328"/>
      <c r="CK137" s="328"/>
      <c r="CL137" s="328"/>
      <c r="CM137" s="328"/>
      <c r="CN137" s="328"/>
      <c r="CO137" s="328"/>
      <c r="CP137" s="296"/>
      <c r="CQ137" s="296"/>
      <c r="CR137" s="296"/>
      <c r="CS137" s="296"/>
    </row>
    <row r="138" spans="1:97" ht="36">
      <c r="A138" s="10">
        <v>17</v>
      </c>
      <c r="B138" s="292" t="s">
        <v>5933</v>
      </c>
      <c r="C138" s="556" t="s">
        <v>5961</v>
      </c>
      <c r="D138" s="327" t="s">
        <v>5962</v>
      </c>
      <c r="E138" s="326" t="s">
        <v>505</v>
      </c>
      <c r="F138" s="259">
        <v>2024</v>
      </c>
      <c r="G138" s="259">
        <v>2024</v>
      </c>
      <c r="H138" s="259">
        <v>7</v>
      </c>
      <c r="I138" s="326" t="s">
        <v>5942</v>
      </c>
      <c r="J138" s="733">
        <v>10000000</v>
      </c>
      <c r="K138" s="733">
        <v>10000000</v>
      </c>
      <c r="L138" s="326" t="s">
        <v>4734</v>
      </c>
      <c r="M138" s="784">
        <v>4</v>
      </c>
      <c r="N138" s="9" t="s">
        <v>5713</v>
      </c>
      <c r="O138" s="11" t="s">
        <v>9</v>
      </c>
      <c r="P138" s="259" t="s">
        <v>3686</v>
      </c>
      <c r="Q138" s="22" t="s">
        <v>5377</v>
      </c>
      <c r="R138" s="328">
        <v>6832969</v>
      </c>
      <c r="S138" s="332" t="s">
        <v>5963</v>
      </c>
      <c r="T138" s="329" t="s">
        <v>3189</v>
      </c>
      <c r="U138" s="412">
        <f>$K138/4</f>
        <v>2500000</v>
      </c>
      <c r="V138" s="326" t="s">
        <v>217</v>
      </c>
      <c r="W138" s="8" t="s">
        <v>4746</v>
      </c>
      <c r="X138" s="8" t="s">
        <v>4734</v>
      </c>
      <c r="Y138" s="22">
        <v>1093</v>
      </c>
      <c r="Z138" s="370" t="s">
        <v>4736</v>
      </c>
      <c r="AA138" s="10">
        <v>6826699</v>
      </c>
      <c r="AB138" s="323" t="s">
        <v>2193</v>
      </c>
      <c r="AC138" s="328" t="s">
        <v>3557</v>
      </c>
      <c r="AD138" s="412">
        <f>$K138/4</f>
        <v>2500000</v>
      </c>
      <c r="AE138" s="326" t="s">
        <v>217</v>
      </c>
      <c r="AF138" s="326" t="s">
        <v>4746</v>
      </c>
      <c r="AG138" s="8" t="s">
        <v>4734</v>
      </c>
      <c r="AH138" s="10">
        <v>6787771</v>
      </c>
      <c r="AI138" s="323" t="s">
        <v>1964</v>
      </c>
      <c r="AJ138" s="328" t="s">
        <v>121</v>
      </c>
      <c r="AK138" s="412">
        <f>$K138/4</f>
        <v>2500000</v>
      </c>
      <c r="AL138" s="326" t="s">
        <v>217</v>
      </c>
      <c r="AM138" s="326" t="s">
        <v>4746</v>
      </c>
      <c r="AN138" s="8" t="s">
        <v>4734</v>
      </c>
      <c r="AO138" s="8">
        <v>6834400</v>
      </c>
      <c r="AP138" s="13" t="s">
        <v>2986</v>
      </c>
      <c r="AQ138" s="328" t="s">
        <v>3559</v>
      </c>
      <c r="AR138" s="412">
        <f>$K138/4</f>
        <v>2500000</v>
      </c>
      <c r="AS138" s="328" t="s">
        <v>217</v>
      </c>
      <c r="AT138" s="326" t="s">
        <v>4746</v>
      </c>
      <c r="AU138" s="8" t="s">
        <v>4734</v>
      </c>
      <c r="AV138" s="328"/>
      <c r="AW138" s="328"/>
      <c r="AX138" s="328"/>
      <c r="AY138" s="416"/>
      <c r="AZ138" s="328"/>
      <c r="BA138" s="328"/>
      <c r="BB138" s="328"/>
      <c r="BC138" s="328"/>
      <c r="BD138" s="328"/>
      <c r="BE138" s="328"/>
      <c r="BF138" s="416"/>
      <c r="BG138" s="328"/>
      <c r="BH138" s="328"/>
      <c r="BI138" s="328"/>
      <c r="BJ138" s="328"/>
      <c r="BK138" s="328"/>
      <c r="BL138" s="328"/>
      <c r="BM138" s="416"/>
      <c r="BN138" s="328"/>
      <c r="BO138" s="328"/>
      <c r="BP138" s="328"/>
      <c r="BQ138" s="328">
        <v>4</v>
      </c>
      <c r="BR138" s="321" t="s">
        <v>3661</v>
      </c>
      <c r="BS138" s="324" t="s">
        <v>3662</v>
      </c>
      <c r="BT138" s="332"/>
      <c r="BU138" s="328"/>
      <c r="BV138" s="328"/>
      <c r="BW138" s="328"/>
      <c r="BX138" s="328"/>
      <c r="BY138" s="328"/>
      <c r="BZ138" s="328"/>
      <c r="CA138" s="328"/>
      <c r="CB138" s="328"/>
      <c r="CC138" s="328"/>
      <c r="CD138" s="328"/>
      <c r="CE138" s="328"/>
      <c r="CF138" s="328"/>
      <c r="CG138" s="328"/>
      <c r="CH138" s="328"/>
      <c r="CI138" s="328"/>
      <c r="CJ138" s="328"/>
      <c r="CK138" s="328"/>
      <c r="CL138" s="328"/>
      <c r="CM138" s="328"/>
      <c r="CN138" s="328"/>
      <c r="CO138" s="328"/>
      <c r="CP138" s="296"/>
      <c r="CQ138" s="296"/>
      <c r="CR138" s="296"/>
      <c r="CS138" s="296"/>
    </row>
    <row r="139" spans="1:97" ht="36">
      <c r="A139" s="259">
        <v>18</v>
      </c>
      <c r="B139" s="292" t="s">
        <v>5933</v>
      </c>
      <c r="C139" s="292" t="s">
        <v>5964</v>
      </c>
      <c r="D139" s="327" t="s">
        <v>5965</v>
      </c>
      <c r="E139" s="326" t="s">
        <v>505</v>
      </c>
      <c r="F139" s="259">
        <v>2024</v>
      </c>
      <c r="G139" s="259">
        <v>2024</v>
      </c>
      <c r="H139" s="259">
        <v>7</v>
      </c>
      <c r="I139" s="326" t="s">
        <v>5942</v>
      </c>
      <c r="J139" s="733">
        <v>10000000</v>
      </c>
      <c r="K139" s="733">
        <v>10000000</v>
      </c>
      <c r="L139" s="326" t="s">
        <v>4734</v>
      </c>
      <c r="M139" s="784">
        <v>3</v>
      </c>
      <c r="N139" s="9" t="s">
        <v>5713</v>
      </c>
      <c r="O139" s="11" t="s">
        <v>9</v>
      </c>
      <c r="P139" s="259" t="s">
        <v>3686</v>
      </c>
      <c r="Q139" s="22" t="s">
        <v>5377</v>
      </c>
      <c r="R139" s="328">
        <v>6865379</v>
      </c>
      <c r="S139" s="332" t="s">
        <v>111</v>
      </c>
      <c r="T139" s="329" t="s">
        <v>2984</v>
      </c>
      <c r="U139" s="412">
        <f>$K139/3</f>
        <v>3333333.3333333335</v>
      </c>
      <c r="V139" s="326" t="s">
        <v>217</v>
      </c>
      <c r="W139" s="8" t="s">
        <v>4746</v>
      </c>
      <c r="X139" s="8" t="s">
        <v>4734</v>
      </c>
      <c r="Y139" s="22">
        <v>1093</v>
      </c>
      <c r="Z139" s="370" t="s">
        <v>4736</v>
      </c>
      <c r="AA139" s="481">
        <v>6833034</v>
      </c>
      <c r="AB139" s="482" t="s">
        <v>2310</v>
      </c>
      <c r="AC139" s="328" t="s">
        <v>3549</v>
      </c>
      <c r="AD139" s="412">
        <f>$K139/3</f>
        <v>3333333.3333333335</v>
      </c>
      <c r="AE139" s="326" t="s">
        <v>217</v>
      </c>
      <c r="AF139" s="326" t="s">
        <v>4746</v>
      </c>
      <c r="AG139" s="8" t="s">
        <v>4734</v>
      </c>
      <c r="AH139" s="10">
        <v>6833033</v>
      </c>
      <c r="AI139" s="12" t="s">
        <v>2311</v>
      </c>
      <c r="AJ139" s="328" t="s">
        <v>3551</v>
      </c>
      <c r="AK139" s="412">
        <f>$K139/3</f>
        <v>3333333.3333333335</v>
      </c>
      <c r="AL139" s="326" t="s">
        <v>217</v>
      </c>
      <c r="AM139" s="326" t="s">
        <v>4746</v>
      </c>
      <c r="AN139" s="8" t="s">
        <v>4734</v>
      </c>
      <c r="AO139" s="328"/>
      <c r="AP139" s="328"/>
      <c r="AQ139" s="328"/>
      <c r="AR139" s="416"/>
      <c r="AS139" s="328"/>
      <c r="AT139" s="328"/>
      <c r="AU139" s="8"/>
      <c r="AV139" s="328"/>
      <c r="AW139" s="328"/>
      <c r="AX139" s="328"/>
      <c r="AY139" s="416"/>
      <c r="AZ139" s="328"/>
      <c r="BA139" s="328"/>
      <c r="BB139" s="328"/>
      <c r="BC139" s="328"/>
      <c r="BD139" s="328"/>
      <c r="BE139" s="328"/>
      <c r="BF139" s="416"/>
      <c r="BG139" s="328"/>
      <c r="BH139" s="328"/>
      <c r="BI139" s="328"/>
      <c r="BJ139" s="328"/>
      <c r="BK139" s="328"/>
      <c r="BL139" s="328"/>
      <c r="BM139" s="416"/>
      <c r="BN139" s="328"/>
      <c r="BO139" s="328"/>
      <c r="BP139" s="328"/>
      <c r="BQ139" s="328">
        <v>3</v>
      </c>
      <c r="BR139" s="321" t="s">
        <v>3661</v>
      </c>
      <c r="BS139" s="324" t="s">
        <v>3662</v>
      </c>
      <c r="BT139" s="332"/>
      <c r="BU139" s="328"/>
      <c r="BV139" s="328"/>
      <c r="BW139" s="328"/>
      <c r="BX139" s="328"/>
      <c r="BY139" s="328"/>
      <c r="BZ139" s="328"/>
      <c r="CA139" s="328"/>
      <c r="CB139" s="328"/>
      <c r="CC139" s="328"/>
      <c r="CD139" s="328"/>
      <c r="CE139" s="328"/>
      <c r="CF139" s="328"/>
      <c r="CG139" s="328"/>
      <c r="CH139" s="328"/>
      <c r="CI139" s="328"/>
      <c r="CJ139" s="328"/>
      <c r="CK139" s="328"/>
      <c r="CL139" s="328"/>
      <c r="CM139" s="328"/>
      <c r="CN139" s="328"/>
      <c r="CO139" s="328"/>
      <c r="CP139" s="296"/>
      <c r="CQ139" s="296"/>
      <c r="CR139" s="296"/>
      <c r="CS139" s="296"/>
    </row>
    <row r="140" spans="1:97" ht="36">
      <c r="A140" s="10">
        <v>19</v>
      </c>
      <c r="B140" s="292" t="s">
        <v>5933</v>
      </c>
      <c r="C140" s="292" t="s">
        <v>5966</v>
      </c>
      <c r="D140" s="327" t="s">
        <v>5967</v>
      </c>
      <c r="E140" s="326" t="s">
        <v>505</v>
      </c>
      <c r="F140" s="259">
        <v>2024</v>
      </c>
      <c r="G140" s="259">
        <v>2024</v>
      </c>
      <c r="H140" s="259">
        <v>7</v>
      </c>
      <c r="I140" s="326" t="s">
        <v>5942</v>
      </c>
      <c r="J140" s="733">
        <v>10000000</v>
      </c>
      <c r="K140" s="733">
        <v>10000000</v>
      </c>
      <c r="L140" s="326" t="s">
        <v>4734</v>
      </c>
      <c r="M140" s="784">
        <v>3</v>
      </c>
      <c r="N140" s="9" t="s">
        <v>5713</v>
      </c>
      <c r="O140" s="11" t="s">
        <v>9</v>
      </c>
      <c r="P140" s="259" t="s">
        <v>3686</v>
      </c>
      <c r="Q140" s="22" t="s">
        <v>5377</v>
      </c>
      <c r="R140" s="452" t="s">
        <v>4507</v>
      </c>
      <c r="S140" s="332" t="s">
        <v>3358</v>
      </c>
      <c r="T140" s="479" t="s">
        <v>2039</v>
      </c>
      <c r="U140" s="412">
        <f>$K140/3</f>
        <v>3333333.3333333335</v>
      </c>
      <c r="V140" s="326" t="s">
        <v>217</v>
      </c>
      <c r="W140" s="8" t="s">
        <v>4746</v>
      </c>
      <c r="X140" s="8" t="s">
        <v>4734</v>
      </c>
      <c r="Y140" s="22">
        <v>1093</v>
      </c>
      <c r="Z140" s="370" t="s">
        <v>4736</v>
      </c>
      <c r="AA140" s="408">
        <v>6839112</v>
      </c>
      <c r="AB140" s="409" t="s">
        <v>3237</v>
      </c>
      <c r="AC140" s="328" t="s">
        <v>3550</v>
      </c>
      <c r="AD140" s="412">
        <f>$K140/3</f>
        <v>3333333.3333333335</v>
      </c>
      <c r="AE140" s="326" t="s">
        <v>217</v>
      </c>
      <c r="AF140" s="326" t="s">
        <v>4746</v>
      </c>
      <c r="AG140" s="8" t="s">
        <v>4734</v>
      </c>
      <c r="AH140" s="8">
        <v>6680623</v>
      </c>
      <c r="AI140" s="13" t="s">
        <v>2129</v>
      </c>
      <c r="AJ140" s="328" t="s">
        <v>5968</v>
      </c>
      <c r="AK140" s="412">
        <f>$K140/3</f>
        <v>3333333.3333333335</v>
      </c>
      <c r="AL140" s="326" t="s">
        <v>217</v>
      </c>
      <c r="AM140" s="326" t="s">
        <v>4746</v>
      </c>
      <c r="AN140" s="8" t="s">
        <v>4734</v>
      </c>
      <c r="AO140" s="328"/>
      <c r="AP140" s="328"/>
      <c r="AQ140" s="328"/>
      <c r="AR140" s="416"/>
      <c r="AS140" s="328"/>
      <c r="AT140" s="328"/>
      <c r="AU140" s="8"/>
      <c r="AV140" s="328"/>
      <c r="AW140" s="328"/>
      <c r="AX140" s="328"/>
      <c r="AY140" s="416"/>
      <c r="AZ140" s="328"/>
      <c r="BA140" s="328"/>
      <c r="BB140" s="328"/>
      <c r="BC140" s="328"/>
      <c r="BD140" s="328"/>
      <c r="BE140" s="328"/>
      <c r="BF140" s="416"/>
      <c r="BG140" s="328"/>
      <c r="BH140" s="328"/>
      <c r="BI140" s="328"/>
      <c r="BJ140" s="328"/>
      <c r="BK140" s="328"/>
      <c r="BL140" s="328"/>
      <c r="BM140" s="416"/>
      <c r="BN140" s="328"/>
      <c r="BO140" s="328"/>
      <c r="BP140" s="328"/>
      <c r="BQ140" s="328">
        <v>3</v>
      </c>
      <c r="BR140" s="321" t="s">
        <v>3661</v>
      </c>
      <c r="BS140" s="324" t="s">
        <v>3662</v>
      </c>
      <c r="BT140" s="332"/>
      <c r="BU140" s="328"/>
      <c r="BV140" s="328"/>
      <c r="BW140" s="328"/>
      <c r="BX140" s="328"/>
      <c r="BY140" s="328"/>
      <c r="BZ140" s="328"/>
      <c r="CA140" s="328"/>
      <c r="CB140" s="328"/>
      <c r="CC140" s="328"/>
      <c r="CD140" s="328"/>
      <c r="CE140" s="328"/>
      <c r="CF140" s="328"/>
      <c r="CG140" s="328"/>
      <c r="CH140" s="328"/>
      <c r="CI140" s="328"/>
      <c r="CJ140" s="328"/>
      <c r="CK140" s="328"/>
      <c r="CL140" s="328"/>
      <c r="CM140" s="328"/>
      <c r="CN140" s="328"/>
      <c r="CO140" s="328"/>
      <c r="CP140" s="296"/>
      <c r="CQ140" s="296"/>
      <c r="CR140" s="296"/>
      <c r="CS140" s="296"/>
    </row>
    <row r="141" spans="1:97" ht="36">
      <c r="A141" s="10">
        <v>20</v>
      </c>
      <c r="B141" s="292" t="s">
        <v>5933</v>
      </c>
      <c r="C141" s="556" t="s">
        <v>5969</v>
      </c>
      <c r="D141" s="327" t="s">
        <v>5970</v>
      </c>
      <c r="E141" s="326" t="s">
        <v>505</v>
      </c>
      <c r="F141" s="259">
        <v>2024</v>
      </c>
      <c r="G141" s="259">
        <v>2024</v>
      </c>
      <c r="H141" s="259">
        <v>7</v>
      </c>
      <c r="I141" s="326" t="s">
        <v>5233</v>
      </c>
      <c r="J141" s="733">
        <v>10000000</v>
      </c>
      <c r="K141" s="733">
        <v>10000000</v>
      </c>
      <c r="L141" s="326" t="s">
        <v>4734</v>
      </c>
      <c r="M141" s="784">
        <v>5</v>
      </c>
      <c r="N141" s="9" t="s">
        <v>5713</v>
      </c>
      <c r="O141" s="11" t="s">
        <v>9</v>
      </c>
      <c r="P141" s="259" t="s">
        <v>3686</v>
      </c>
      <c r="Q141" s="22" t="s">
        <v>5377</v>
      </c>
      <c r="R141" s="10">
        <v>6756318</v>
      </c>
      <c r="S141" s="332" t="s">
        <v>4323</v>
      </c>
      <c r="T141" s="12" t="s">
        <v>1238</v>
      </c>
      <c r="U141" s="412">
        <f>$K141/4</f>
        <v>2500000</v>
      </c>
      <c r="V141" s="8" t="s">
        <v>311</v>
      </c>
      <c r="W141" s="8" t="s">
        <v>4737</v>
      </c>
      <c r="X141" s="8" t="s">
        <v>4734</v>
      </c>
      <c r="Y141" s="22">
        <v>1093</v>
      </c>
      <c r="Z141" s="370" t="s">
        <v>4736</v>
      </c>
      <c r="AA141" s="408">
        <v>6801945</v>
      </c>
      <c r="AB141" s="409" t="s">
        <v>2011</v>
      </c>
      <c r="AC141" s="328" t="s">
        <v>3531</v>
      </c>
      <c r="AD141" s="412">
        <f>$K141/4</f>
        <v>2500000</v>
      </c>
      <c r="AE141" s="326" t="s">
        <v>179</v>
      </c>
      <c r="AF141" s="326" t="s">
        <v>4737</v>
      </c>
      <c r="AG141" s="8" t="s">
        <v>4734</v>
      </c>
      <c r="AH141" s="10">
        <v>6806664</v>
      </c>
      <c r="AI141" s="323" t="s">
        <v>2621</v>
      </c>
      <c r="AJ141" s="328" t="s">
        <v>3355</v>
      </c>
      <c r="AK141" s="412">
        <f>$K141/4</f>
        <v>2500000</v>
      </c>
      <c r="AL141" s="8" t="s">
        <v>311</v>
      </c>
      <c r="AM141" s="326" t="s">
        <v>4737</v>
      </c>
      <c r="AN141" s="8" t="s">
        <v>4734</v>
      </c>
      <c r="AO141" s="10">
        <v>6793410</v>
      </c>
      <c r="AP141" s="12" t="s">
        <v>1235</v>
      </c>
      <c r="AQ141" s="328" t="s">
        <v>3569</v>
      </c>
      <c r="AR141" s="412">
        <f>$K141/4</f>
        <v>2500000</v>
      </c>
      <c r="AS141" s="328" t="s">
        <v>311</v>
      </c>
      <c r="AT141" s="326" t="s">
        <v>4737</v>
      </c>
      <c r="AU141" s="8" t="s">
        <v>4734</v>
      </c>
      <c r="AV141" s="328"/>
      <c r="AW141" s="328"/>
      <c r="AX141" s="328"/>
      <c r="AY141" s="416"/>
      <c r="AZ141" s="328"/>
      <c r="BA141" s="328"/>
      <c r="BB141" s="328"/>
      <c r="BC141" s="328"/>
      <c r="BD141" s="328"/>
      <c r="BE141" s="328"/>
      <c r="BF141" s="416"/>
      <c r="BG141" s="328"/>
      <c r="BH141" s="328"/>
      <c r="BI141" s="328"/>
      <c r="BJ141" s="328"/>
      <c r="BK141" s="328"/>
      <c r="BL141" s="328"/>
      <c r="BM141" s="416"/>
      <c r="BN141" s="328"/>
      <c r="BO141" s="328"/>
      <c r="BP141" s="328"/>
      <c r="BQ141" s="328">
        <v>6</v>
      </c>
      <c r="BR141" s="321" t="s">
        <v>3661</v>
      </c>
      <c r="BS141" s="324" t="s">
        <v>3662</v>
      </c>
      <c r="BT141" s="332"/>
      <c r="BU141" s="328"/>
      <c r="BV141" s="328"/>
      <c r="BW141" s="328"/>
      <c r="BX141" s="328"/>
      <c r="BY141" s="328"/>
      <c r="BZ141" s="328"/>
      <c r="CA141" s="328"/>
      <c r="CB141" s="328"/>
      <c r="CC141" s="328"/>
      <c r="CD141" s="328"/>
      <c r="CE141" s="328"/>
      <c r="CF141" s="328"/>
      <c r="CG141" s="328"/>
      <c r="CH141" s="328"/>
      <c r="CI141" s="328"/>
      <c r="CJ141" s="328"/>
      <c r="CK141" s="328"/>
      <c r="CL141" s="328"/>
      <c r="CM141" s="328"/>
      <c r="CN141" s="328"/>
      <c r="CO141" s="328"/>
      <c r="CP141" s="296"/>
      <c r="CQ141" s="296"/>
      <c r="CR141" s="296"/>
      <c r="CS141" s="296"/>
    </row>
    <row r="142" spans="1:97" ht="48" customHeight="1">
      <c r="A142" s="10">
        <v>21</v>
      </c>
      <c r="B142" s="292" t="s">
        <v>5933</v>
      </c>
      <c r="C142" s="292" t="s">
        <v>5971</v>
      </c>
      <c r="D142" s="327" t="s">
        <v>5972</v>
      </c>
      <c r="E142" s="326" t="s">
        <v>505</v>
      </c>
      <c r="F142" s="259">
        <v>2024</v>
      </c>
      <c r="G142" s="259">
        <v>2024</v>
      </c>
      <c r="H142" s="259">
        <v>7</v>
      </c>
      <c r="I142" s="326" t="s">
        <v>5953</v>
      </c>
      <c r="J142" s="733">
        <v>9965000</v>
      </c>
      <c r="K142" s="733">
        <v>9965000</v>
      </c>
      <c r="L142" s="326" t="s">
        <v>4734</v>
      </c>
      <c r="M142" s="784">
        <v>3</v>
      </c>
      <c r="N142" s="9" t="s">
        <v>5713</v>
      </c>
      <c r="O142" s="11" t="s">
        <v>9</v>
      </c>
      <c r="P142" s="259" t="s">
        <v>3686</v>
      </c>
      <c r="Q142" s="22" t="s">
        <v>5377</v>
      </c>
      <c r="R142" s="328">
        <v>6789028</v>
      </c>
      <c r="S142" s="332" t="s">
        <v>5973</v>
      </c>
      <c r="T142" s="329" t="s">
        <v>2205</v>
      </c>
      <c r="U142" s="412">
        <f>$K142/3</f>
        <v>3321666.6666666665</v>
      </c>
      <c r="V142" s="326" t="s">
        <v>217</v>
      </c>
      <c r="W142" s="8" t="s">
        <v>4746</v>
      </c>
      <c r="X142" s="8" t="s">
        <v>4734</v>
      </c>
      <c r="Y142" s="22">
        <v>1093</v>
      </c>
      <c r="Z142" s="370" t="s">
        <v>4736</v>
      </c>
      <c r="AA142" s="328">
        <v>6865379</v>
      </c>
      <c r="AB142" s="329" t="s">
        <v>2984</v>
      </c>
      <c r="AC142" s="328" t="s">
        <v>3572</v>
      </c>
      <c r="AD142" s="412">
        <f>$K142/3</f>
        <v>3321666.6666666665</v>
      </c>
      <c r="AE142" s="326" t="s">
        <v>217</v>
      </c>
      <c r="AF142" s="326" t="s">
        <v>4746</v>
      </c>
      <c r="AG142" s="8" t="s">
        <v>4734</v>
      </c>
      <c r="AH142" s="28">
        <v>6879158</v>
      </c>
      <c r="AI142" s="501" t="s">
        <v>2828</v>
      </c>
      <c r="AJ142" s="328" t="s">
        <v>4767</v>
      </c>
      <c r="AK142" s="412">
        <f>$K142/3</f>
        <v>3321666.6666666665</v>
      </c>
      <c r="AL142" s="326" t="s">
        <v>197</v>
      </c>
      <c r="AM142" s="326" t="s">
        <v>4746</v>
      </c>
      <c r="AN142" s="8" t="s">
        <v>4734</v>
      </c>
      <c r="AO142" s="328"/>
      <c r="AP142" s="328"/>
      <c r="AQ142" s="328"/>
      <c r="AR142" s="416"/>
      <c r="AS142" s="328"/>
      <c r="AT142" s="328"/>
      <c r="AU142" s="8"/>
      <c r="AV142" s="328"/>
      <c r="AW142" s="328"/>
      <c r="AX142" s="328"/>
      <c r="AY142" s="416"/>
      <c r="AZ142" s="328"/>
      <c r="BA142" s="328"/>
      <c r="BB142" s="328"/>
      <c r="BC142" s="328"/>
      <c r="BD142" s="328"/>
      <c r="BE142" s="328"/>
      <c r="BF142" s="416"/>
      <c r="BG142" s="328"/>
      <c r="BH142" s="328"/>
      <c r="BI142" s="328"/>
      <c r="BJ142" s="328"/>
      <c r="BK142" s="328"/>
      <c r="BL142" s="328"/>
      <c r="BM142" s="416"/>
      <c r="BN142" s="328"/>
      <c r="BO142" s="328"/>
      <c r="BP142" s="328"/>
      <c r="BQ142" s="328">
        <v>3</v>
      </c>
      <c r="BR142" s="321" t="s">
        <v>3661</v>
      </c>
      <c r="BS142" s="324" t="s">
        <v>3662</v>
      </c>
      <c r="BT142" s="332"/>
      <c r="BU142" s="328"/>
      <c r="BV142" s="328"/>
      <c r="BW142" s="328"/>
      <c r="BX142" s="328"/>
      <c r="BY142" s="328"/>
      <c r="BZ142" s="328"/>
      <c r="CA142" s="328"/>
      <c r="CB142" s="328"/>
      <c r="CC142" s="328"/>
      <c r="CD142" s="328"/>
      <c r="CE142" s="328"/>
      <c r="CF142" s="328"/>
      <c r="CG142" s="328"/>
      <c r="CH142" s="328"/>
      <c r="CI142" s="328"/>
      <c r="CJ142" s="328"/>
      <c r="CK142" s="328"/>
      <c r="CL142" s="328"/>
      <c r="CM142" s="328"/>
      <c r="CN142" s="328"/>
      <c r="CO142" s="328"/>
      <c r="CP142" s="296"/>
      <c r="CQ142" s="296"/>
      <c r="CR142" s="296"/>
      <c r="CS142" s="296"/>
    </row>
    <row r="143" spans="1:97" ht="48">
      <c r="A143" s="259">
        <v>22</v>
      </c>
      <c r="B143" s="292" t="s">
        <v>5933</v>
      </c>
      <c r="C143" s="292" t="s">
        <v>5974</v>
      </c>
      <c r="D143" s="327" t="s">
        <v>5975</v>
      </c>
      <c r="E143" s="326" t="s">
        <v>505</v>
      </c>
      <c r="F143" s="259">
        <v>2024</v>
      </c>
      <c r="G143" s="259">
        <v>2024</v>
      </c>
      <c r="H143" s="259">
        <v>7</v>
      </c>
      <c r="I143" s="326" t="s">
        <v>5942</v>
      </c>
      <c r="J143" s="733">
        <v>10000000</v>
      </c>
      <c r="K143" s="733">
        <v>10000000</v>
      </c>
      <c r="L143" s="326" t="s">
        <v>4734</v>
      </c>
      <c r="M143" s="784">
        <v>4</v>
      </c>
      <c r="N143" s="9" t="s">
        <v>5713</v>
      </c>
      <c r="O143" s="11" t="s">
        <v>9</v>
      </c>
      <c r="P143" s="259" t="s">
        <v>3686</v>
      </c>
      <c r="Q143" s="22" t="s">
        <v>5377</v>
      </c>
      <c r="R143" s="328">
        <v>259781</v>
      </c>
      <c r="S143" s="332" t="s">
        <v>5034</v>
      </c>
      <c r="T143" s="329" t="s">
        <v>1270</v>
      </c>
      <c r="U143" s="412">
        <f>$K143/7</f>
        <v>1428571.4285714286</v>
      </c>
      <c r="V143" s="326" t="s">
        <v>3486</v>
      </c>
      <c r="W143" s="8" t="s">
        <v>4908</v>
      </c>
      <c r="X143" s="8" t="s">
        <v>4734</v>
      </c>
      <c r="Y143" s="22">
        <v>1093</v>
      </c>
      <c r="Z143" s="370" t="s">
        <v>4736</v>
      </c>
      <c r="AA143" s="8">
        <v>6833162</v>
      </c>
      <c r="AB143" s="8">
        <v>701069701</v>
      </c>
      <c r="AC143" s="328" t="s">
        <v>4840</v>
      </c>
      <c r="AD143" s="412">
        <f>$K143/7</f>
        <v>1428571.4285714286</v>
      </c>
      <c r="AE143" s="326" t="s">
        <v>3486</v>
      </c>
      <c r="AF143" s="326" t="s">
        <v>4908</v>
      </c>
      <c r="AG143" s="8" t="s">
        <v>4734</v>
      </c>
      <c r="AH143" s="8">
        <v>6785861</v>
      </c>
      <c r="AI143" s="13" t="s">
        <v>2192</v>
      </c>
      <c r="AJ143" s="328" t="s">
        <v>5958</v>
      </c>
      <c r="AK143" s="412">
        <f>$K143/7</f>
        <v>1428571.4285714286</v>
      </c>
      <c r="AL143" s="326" t="s">
        <v>3486</v>
      </c>
      <c r="AM143" s="326" t="s">
        <v>4908</v>
      </c>
      <c r="AN143" s="8" t="s">
        <v>4734</v>
      </c>
      <c r="AO143" s="328"/>
      <c r="AP143" s="331" t="s">
        <v>2987</v>
      </c>
      <c r="AQ143" s="328" t="s">
        <v>132</v>
      </c>
      <c r="AR143" s="412">
        <f>$K143/7</f>
        <v>1428571.4285714286</v>
      </c>
      <c r="AS143" s="328" t="s">
        <v>256</v>
      </c>
      <c r="AT143" s="326" t="s">
        <v>4737</v>
      </c>
      <c r="AU143" s="8" t="s">
        <v>4734</v>
      </c>
      <c r="AV143" s="10">
        <v>6826727</v>
      </c>
      <c r="AW143" s="323" t="s">
        <v>2564</v>
      </c>
      <c r="AX143" s="328" t="s">
        <v>3514</v>
      </c>
      <c r="AY143" s="412">
        <f>$K143/7</f>
        <v>1428571.4285714286</v>
      </c>
      <c r="AZ143" s="328" t="s">
        <v>179</v>
      </c>
      <c r="BA143" s="326" t="s">
        <v>4737</v>
      </c>
      <c r="BB143" s="8" t="s">
        <v>4734</v>
      </c>
      <c r="BC143" s="10">
        <v>6680698</v>
      </c>
      <c r="BD143" s="323" t="s">
        <v>1290</v>
      </c>
      <c r="BE143" s="328" t="s">
        <v>5976</v>
      </c>
      <c r="BF143" s="412">
        <f>$K143/7</f>
        <v>1428571.4285714286</v>
      </c>
      <c r="BG143" s="328" t="s">
        <v>5977</v>
      </c>
      <c r="BH143" s="326" t="s">
        <v>4737</v>
      </c>
      <c r="BI143" s="8" t="s">
        <v>4734</v>
      </c>
      <c r="BJ143" s="328">
        <v>6882289</v>
      </c>
      <c r="BK143" s="331" t="s">
        <v>3087</v>
      </c>
      <c r="BL143" s="328" t="s">
        <v>133</v>
      </c>
      <c r="BM143" s="412">
        <f>$K143/7</f>
        <v>1428571.4285714286</v>
      </c>
      <c r="BN143" s="328" t="s">
        <v>256</v>
      </c>
      <c r="BO143" s="326" t="s">
        <v>4737</v>
      </c>
      <c r="BP143" s="8" t="s">
        <v>4734</v>
      </c>
      <c r="BQ143" s="817">
        <v>4</v>
      </c>
      <c r="BR143" s="321" t="s">
        <v>3661</v>
      </c>
      <c r="BS143" s="324" t="s">
        <v>3662</v>
      </c>
      <c r="BT143" s="332"/>
      <c r="BU143" s="328"/>
      <c r="BV143" s="328"/>
      <c r="BW143" s="328"/>
      <c r="BX143" s="328"/>
      <c r="BY143" s="328"/>
      <c r="BZ143" s="328"/>
      <c r="CA143" s="328"/>
      <c r="CB143" s="328"/>
      <c r="CC143" s="328"/>
      <c r="CD143" s="328"/>
      <c r="CE143" s="328"/>
      <c r="CF143" s="328"/>
      <c r="CG143" s="328"/>
      <c r="CH143" s="328"/>
      <c r="CI143" s="328"/>
      <c r="CJ143" s="328"/>
      <c r="CK143" s="328"/>
      <c r="CL143" s="328"/>
      <c r="CM143" s="328"/>
      <c r="CN143" s="328"/>
      <c r="CO143" s="328"/>
      <c r="CP143" s="296"/>
      <c r="CQ143" s="296"/>
      <c r="CR143" s="296"/>
      <c r="CS143" s="296"/>
    </row>
    <row r="144" spans="1:97" ht="36">
      <c r="A144" s="10">
        <v>23</v>
      </c>
      <c r="B144" s="292" t="s">
        <v>5933</v>
      </c>
      <c r="C144" s="556" t="s">
        <v>5978</v>
      </c>
      <c r="D144" s="327" t="s">
        <v>5979</v>
      </c>
      <c r="E144" s="326" t="s">
        <v>505</v>
      </c>
      <c r="F144" s="259">
        <v>2024</v>
      </c>
      <c r="G144" s="259">
        <v>2024</v>
      </c>
      <c r="H144" s="259">
        <v>7</v>
      </c>
      <c r="I144" s="326" t="s">
        <v>5942</v>
      </c>
      <c r="J144" s="733">
        <v>9955000</v>
      </c>
      <c r="K144" s="733">
        <v>9955000</v>
      </c>
      <c r="L144" s="326" t="s">
        <v>4734</v>
      </c>
      <c r="M144" s="784">
        <v>7</v>
      </c>
      <c r="N144" s="9" t="s">
        <v>5713</v>
      </c>
      <c r="O144" s="11" t="s">
        <v>9</v>
      </c>
      <c r="P144" s="259" t="s">
        <v>3686</v>
      </c>
      <c r="Q144" s="22" t="s">
        <v>5377</v>
      </c>
      <c r="R144" s="10">
        <v>6682794</v>
      </c>
      <c r="S144" s="332" t="s">
        <v>5119</v>
      </c>
      <c r="T144" s="323" t="s">
        <v>2032</v>
      </c>
      <c r="U144" s="412">
        <f>$K144/4</f>
        <v>2488750</v>
      </c>
      <c r="V144" s="326" t="s">
        <v>169</v>
      </c>
      <c r="W144" s="8" t="s">
        <v>3694</v>
      </c>
      <c r="X144" s="8" t="s">
        <v>4734</v>
      </c>
      <c r="Y144" s="22">
        <v>1093</v>
      </c>
      <c r="Z144" s="370" t="s">
        <v>4736</v>
      </c>
      <c r="AA144" s="281">
        <v>210955</v>
      </c>
      <c r="AB144" s="285" t="s">
        <v>2692</v>
      </c>
      <c r="AC144" s="328" t="s">
        <v>4752</v>
      </c>
      <c r="AD144" s="412">
        <f>$K144/4</f>
        <v>2488750</v>
      </c>
      <c r="AE144" s="326" t="s">
        <v>169</v>
      </c>
      <c r="AF144" s="326" t="s">
        <v>3694</v>
      </c>
      <c r="AG144" s="8" t="s">
        <v>4734</v>
      </c>
      <c r="AH144" s="41">
        <v>6663582</v>
      </c>
      <c r="AI144" s="325" t="s">
        <v>1956</v>
      </c>
      <c r="AJ144" s="328" t="s">
        <v>5980</v>
      </c>
      <c r="AK144" s="412">
        <f>$K144/4</f>
        <v>2488750</v>
      </c>
      <c r="AL144" s="326" t="s">
        <v>169</v>
      </c>
      <c r="AM144" s="326" t="s">
        <v>3694</v>
      </c>
      <c r="AN144" s="8" t="s">
        <v>4734</v>
      </c>
      <c r="AO144" s="413">
        <v>6843797</v>
      </c>
      <c r="AP144" s="414" t="s">
        <v>2706</v>
      </c>
      <c r="AQ144" s="328" t="s">
        <v>126</v>
      </c>
      <c r="AR144" s="412">
        <f>$K144/4</f>
        <v>2488750</v>
      </c>
      <c r="AS144" s="328" t="s">
        <v>169</v>
      </c>
      <c r="AT144" s="326" t="s">
        <v>3694</v>
      </c>
      <c r="AU144" s="8" t="s">
        <v>4734</v>
      </c>
      <c r="AV144" s="328"/>
      <c r="AW144" s="328"/>
      <c r="AX144" s="328"/>
      <c r="AY144" s="416"/>
      <c r="AZ144" s="328"/>
      <c r="BA144" s="328"/>
      <c r="BB144" s="328"/>
      <c r="BC144" s="328"/>
      <c r="BD144" s="328"/>
      <c r="BE144" s="328"/>
      <c r="BF144" s="416"/>
      <c r="BG144" s="328"/>
      <c r="BH144" s="328"/>
      <c r="BI144" s="328"/>
      <c r="BJ144" s="328"/>
      <c r="BK144" s="328"/>
      <c r="BL144" s="328"/>
      <c r="BM144" s="416"/>
      <c r="BN144" s="328"/>
      <c r="BO144" s="328"/>
      <c r="BP144" s="328"/>
      <c r="BQ144" s="328">
        <v>7</v>
      </c>
      <c r="BR144" s="321" t="s">
        <v>3661</v>
      </c>
      <c r="BS144" s="324" t="s">
        <v>3662</v>
      </c>
      <c r="BT144" s="332"/>
      <c r="BU144" s="328"/>
      <c r="BV144" s="328"/>
      <c r="BW144" s="328"/>
      <c r="BX144" s="328"/>
      <c r="BY144" s="328"/>
      <c r="BZ144" s="328"/>
      <c r="CA144" s="328"/>
      <c r="CB144" s="328"/>
      <c r="CC144" s="328"/>
      <c r="CD144" s="328"/>
      <c r="CE144" s="328"/>
      <c r="CF144" s="328"/>
      <c r="CG144" s="328"/>
      <c r="CH144" s="328"/>
      <c r="CI144" s="328"/>
      <c r="CJ144" s="328"/>
      <c r="CK144" s="328"/>
      <c r="CL144" s="328"/>
      <c r="CM144" s="328"/>
      <c r="CN144" s="328"/>
      <c r="CO144" s="328"/>
      <c r="CP144" s="296"/>
      <c r="CQ144" s="296"/>
      <c r="CR144" s="296"/>
      <c r="CS144" s="296"/>
    </row>
    <row r="145" spans="1:97" ht="24">
      <c r="A145" s="10">
        <v>24</v>
      </c>
      <c r="B145" s="292"/>
      <c r="C145" s="556" t="s">
        <v>5981</v>
      </c>
      <c r="D145" s="327" t="s">
        <v>5982</v>
      </c>
      <c r="E145" s="326" t="s">
        <v>503</v>
      </c>
      <c r="F145" s="259">
        <v>2024</v>
      </c>
      <c r="G145" s="259">
        <v>2024</v>
      </c>
      <c r="H145" s="259">
        <v>7</v>
      </c>
      <c r="I145" s="326" t="s">
        <v>5942</v>
      </c>
      <c r="J145" s="733">
        <v>5000000</v>
      </c>
      <c r="K145" s="733">
        <v>5000000</v>
      </c>
      <c r="L145" s="326" t="s">
        <v>4734</v>
      </c>
      <c r="M145" s="784">
        <v>3</v>
      </c>
      <c r="N145" s="9" t="s">
        <v>5713</v>
      </c>
      <c r="O145" s="11" t="s">
        <v>9</v>
      </c>
      <c r="P145" s="259" t="s">
        <v>3686</v>
      </c>
      <c r="Q145" s="22" t="s">
        <v>5377</v>
      </c>
      <c r="R145" s="328">
        <v>6680625</v>
      </c>
      <c r="S145" s="332" t="s">
        <v>3540</v>
      </c>
      <c r="T145" s="329" t="s">
        <v>2070</v>
      </c>
      <c r="U145" s="412">
        <f>$K145/3</f>
        <v>1666666.6666666667</v>
      </c>
      <c r="V145" s="326" t="s">
        <v>172</v>
      </c>
      <c r="W145" s="8" t="s">
        <v>3694</v>
      </c>
      <c r="X145" s="8" t="s">
        <v>4734</v>
      </c>
      <c r="Y145" s="22">
        <v>1093</v>
      </c>
      <c r="Z145" s="370" t="s">
        <v>4736</v>
      </c>
      <c r="AA145" s="28">
        <v>6680615</v>
      </c>
      <c r="AB145" s="501" t="s">
        <v>2769</v>
      </c>
      <c r="AC145" s="328" t="s">
        <v>5255</v>
      </c>
      <c r="AD145" s="412">
        <f>$K145/3</f>
        <v>1666666.6666666667</v>
      </c>
      <c r="AE145" s="326" t="s">
        <v>172</v>
      </c>
      <c r="AF145" s="326" t="s">
        <v>3694</v>
      </c>
      <c r="AG145" s="8" t="s">
        <v>4734</v>
      </c>
      <c r="AH145" s="501" t="s">
        <v>4753</v>
      </c>
      <c r="AI145" s="501" t="s">
        <v>4753</v>
      </c>
      <c r="AJ145" s="328" t="s">
        <v>4754</v>
      </c>
      <c r="AK145" s="412">
        <f>$K145/3</f>
        <v>1666666.6666666667</v>
      </c>
      <c r="AL145" s="326" t="s">
        <v>172</v>
      </c>
      <c r="AM145" s="326" t="s">
        <v>3694</v>
      </c>
      <c r="AN145" s="8" t="s">
        <v>4734</v>
      </c>
      <c r="AO145" s="328"/>
      <c r="AP145" s="328"/>
      <c r="AQ145" s="328"/>
      <c r="AR145" s="416"/>
      <c r="AS145" s="328"/>
      <c r="AT145" s="328"/>
      <c r="AU145" s="8"/>
      <c r="AV145" s="328"/>
      <c r="AW145" s="328"/>
      <c r="AX145" s="328"/>
      <c r="AY145" s="416"/>
      <c r="AZ145" s="328"/>
      <c r="BA145" s="328"/>
      <c r="BB145" s="328"/>
      <c r="BC145" s="328"/>
      <c r="BD145" s="328"/>
      <c r="BE145" s="328"/>
      <c r="BF145" s="416"/>
      <c r="BG145" s="328"/>
      <c r="BH145" s="328"/>
      <c r="BI145" s="328"/>
      <c r="BJ145" s="328"/>
      <c r="BK145" s="328"/>
      <c r="BL145" s="328"/>
      <c r="BM145" s="416"/>
      <c r="BN145" s="328"/>
      <c r="BO145" s="328"/>
      <c r="BP145" s="328"/>
      <c r="BQ145" s="328">
        <v>3</v>
      </c>
      <c r="BR145" s="321" t="s">
        <v>3661</v>
      </c>
      <c r="BS145" s="324" t="s">
        <v>3662</v>
      </c>
      <c r="BT145" s="332"/>
      <c r="BU145" s="328"/>
      <c r="BV145" s="328"/>
      <c r="BW145" s="328"/>
      <c r="BX145" s="328"/>
      <c r="BY145" s="328"/>
      <c r="BZ145" s="328"/>
      <c r="CA145" s="328"/>
      <c r="CB145" s="328"/>
      <c r="CC145" s="328"/>
      <c r="CD145" s="328"/>
      <c r="CE145" s="328"/>
      <c r="CF145" s="328"/>
      <c r="CG145" s="328"/>
      <c r="CH145" s="328"/>
      <c r="CI145" s="328"/>
      <c r="CJ145" s="328"/>
      <c r="CK145" s="328"/>
      <c r="CL145" s="328"/>
      <c r="CM145" s="328"/>
      <c r="CN145" s="328"/>
      <c r="CO145" s="328"/>
      <c r="CP145" s="296"/>
      <c r="CQ145" s="296"/>
      <c r="CR145" s="296"/>
      <c r="CS145" s="296"/>
    </row>
    <row r="146" spans="1:97" ht="36">
      <c r="A146" s="10">
        <v>25</v>
      </c>
      <c r="B146" s="292" t="s">
        <v>5933</v>
      </c>
      <c r="C146" s="556" t="s">
        <v>5983</v>
      </c>
      <c r="D146" s="327" t="s">
        <v>5984</v>
      </c>
      <c r="E146" s="326" t="s">
        <v>505</v>
      </c>
      <c r="F146" s="259">
        <v>2024</v>
      </c>
      <c r="G146" s="259">
        <v>2024</v>
      </c>
      <c r="H146" s="259">
        <v>7</v>
      </c>
      <c r="I146" s="326" t="s">
        <v>5936</v>
      </c>
      <c r="J146" s="733">
        <v>10000000</v>
      </c>
      <c r="K146" s="733">
        <v>10000000</v>
      </c>
      <c r="L146" s="326" t="s">
        <v>4734</v>
      </c>
      <c r="M146" s="784">
        <v>6</v>
      </c>
      <c r="N146" s="9" t="s">
        <v>5713</v>
      </c>
      <c r="O146" s="11" t="s">
        <v>9</v>
      </c>
      <c r="P146" s="259" t="s">
        <v>3686</v>
      </c>
      <c r="Q146" s="22" t="s">
        <v>5377</v>
      </c>
      <c r="R146" s="328"/>
      <c r="S146" s="332" t="s">
        <v>3523</v>
      </c>
      <c r="T146" s="329" t="s">
        <v>5985</v>
      </c>
      <c r="U146" s="412">
        <f>$K146/4</f>
        <v>2500000</v>
      </c>
      <c r="V146" s="326" t="s">
        <v>3486</v>
      </c>
      <c r="W146" s="8" t="s">
        <v>4908</v>
      </c>
      <c r="X146" s="8" t="s">
        <v>4734</v>
      </c>
      <c r="Y146" s="22">
        <v>1093</v>
      </c>
      <c r="Z146" s="370" t="s">
        <v>4736</v>
      </c>
      <c r="AA146" s="259">
        <v>6682237</v>
      </c>
      <c r="AB146" s="401" t="s">
        <v>2024</v>
      </c>
      <c r="AC146" s="328" t="s">
        <v>3353</v>
      </c>
      <c r="AD146" s="412">
        <f>$K146/3</f>
        <v>3333333.3333333335</v>
      </c>
      <c r="AE146" s="326" t="s">
        <v>3486</v>
      </c>
      <c r="AF146" s="326" t="s">
        <v>4908</v>
      </c>
      <c r="AG146" s="8" t="s">
        <v>4734</v>
      </c>
      <c r="AH146" s="10">
        <v>6795859</v>
      </c>
      <c r="AI146" s="323" t="s">
        <v>1960</v>
      </c>
      <c r="AJ146" s="328" t="s">
        <v>2344</v>
      </c>
      <c r="AK146" s="412">
        <f>$K146/4</f>
        <v>2500000</v>
      </c>
      <c r="AL146" s="326" t="s">
        <v>197</v>
      </c>
      <c r="AM146" s="326" t="s">
        <v>4746</v>
      </c>
      <c r="AN146" s="8" t="s">
        <v>4734</v>
      </c>
      <c r="AO146" s="328">
        <v>6892129</v>
      </c>
      <c r="AP146" s="329" t="s">
        <v>2845</v>
      </c>
      <c r="AQ146" s="328" t="s">
        <v>114</v>
      </c>
      <c r="AR146" s="412">
        <f>$K146/4</f>
        <v>2500000</v>
      </c>
      <c r="AS146" s="328" t="s">
        <v>197</v>
      </c>
      <c r="AT146" s="326" t="s">
        <v>4746</v>
      </c>
      <c r="AU146" s="8" t="s">
        <v>4734</v>
      </c>
      <c r="AV146" s="328"/>
      <c r="AW146" s="328"/>
      <c r="AX146" s="328"/>
      <c r="AY146" s="416"/>
      <c r="AZ146" s="328"/>
      <c r="BA146" s="328"/>
      <c r="BB146" s="328"/>
      <c r="BC146" s="328"/>
      <c r="BD146" s="328"/>
      <c r="BE146" s="328"/>
      <c r="BF146" s="416"/>
      <c r="BG146" s="328"/>
      <c r="BH146" s="328"/>
      <c r="BI146" s="328"/>
      <c r="BJ146" s="328"/>
      <c r="BK146" s="328"/>
      <c r="BL146" s="328"/>
      <c r="BM146" s="416"/>
      <c r="BN146" s="328"/>
      <c r="BO146" s="328"/>
      <c r="BP146" s="328"/>
      <c r="BQ146" s="328">
        <v>6</v>
      </c>
      <c r="BR146" s="321" t="s">
        <v>3661</v>
      </c>
      <c r="BS146" s="324" t="s">
        <v>3662</v>
      </c>
      <c r="BT146" s="332"/>
      <c r="BU146" s="328"/>
      <c r="BV146" s="328"/>
      <c r="BW146" s="328"/>
      <c r="BX146" s="328"/>
      <c r="BY146" s="328"/>
      <c r="BZ146" s="328"/>
      <c r="CA146" s="328"/>
      <c r="CB146" s="328"/>
      <c r="CC146" s="328"/>
      <c r="CD146" s="328"/>
      <c r="CE146" s="328"/>
      <c r="CF146" s="328"/>
      <c r="CG146" s="328"/>
      <c r="CH146" s="328"/>
      <c r="CI146" s="328"/>
      <c r="CJ146" s="328"/>
      <c r="CK146" s="328"/>
      <c r="CL146" s="328"/>
      <c r="CM146" s="328"/>
      <c r="CN146" s="328"/>
      <c r="CO146" s="328"/>
      <c r="CP146" s="296"/>
      <c r="CQ146" s="296"/>
      <c r="CR146" s="296"/>
      <c r="CS146" s="296"/>
    </row>
    <row r="147" spans="1:97" ht="36">
      <c r="A147" s="259">
        <v>26</v>
      </c>
      <c r="B147" s="292" t="s">
        <v>5933</v>
      </c>
      <c r="C147" s="292" t="s">
        <v>5986</v>
      </c>
      <c r="D147" s="327" t="s">
        <v>5987</v>
      </c>
      <c r="E147" s="326" t="s">
        <v>505</v>
      </c>
      <c r="F147" s="259">
        <v>2024</v>
      </c>
      <c r="G147" s="259">
        <v>2024</v>
      </c>
      <c r="H147" s="259">
        <v>7</v>
      </c>
      <c r="I147" s="326" t="s">
        <v>5942</v>
      </c>
      <c r="J147" s="733">
        <v>9920000</v>
      </c>
      <c r="K147" s="733">
        <v>9920000</v>
      </c>
      <c r="L147" s="326" t="s">
        <v>4734</v>
      </c>
      <c r="M147" s="784">
        <v>3</v>
      </c>
      <c r="N147" s="9" t="s">
        <v>5713</v>
      </c>
      <c r="O147" s="11" t="s">
        <v>9</v>
      </c>
      <c r="P147" s="259" t="s">
        <v>3686</v>
      </c>
      <c r="Q147" s="22" t="s">
        <v>5377</v>
      </c>
      <c r="R147" s="28">
        <v>6868847</v>
      </c>
      <c r="S147" s="332" t="s">
        <v>3356</v>
      </c>
      <c r="T147" s="13" t="s">
        <v>2681</v>
      </c>
      <c r="U147" s="412">
        <f>$K147/3</f>
        <v>3306666.6666666665</v>
      </c>
      <c r="V147" s="8" t="s">
        <v>207</v>
      </c>
      <c r="W147" s="8" t="s">
        <v>4737</v>
      </c>
      <c r="X147" s="8" t="s">
        <v>4734</v>
      </c>
      <c r="Y147" s="22">
        <v>1093</v>
      </c>
      <c r="Z147" s="370" t="s">
        <v>4736</v>
      </c>
      <c r="AA147" s="8">
        <v>6867249</v>
      </c>
      <c r="AB147" s="13" t="s">
        <v>2886</v>
      </c>
      <c r="AC147" s="328" t="s">
        <v>3518</v>
      </c>
      <c r="AD147" s="412">
        <f>$K147/3</f>
        <v>3306666.6666666665</v>
      </c>
      <c r="AE147" s="326" t="s">
        <v>256</v>
      </c>
      <c r="AF147" s="326" t="s">
        <v>4737</v>
      </c>
      <c r="AG147" s="8" t="s">
        <v>4734</v>
      </c>
      <c r="AH147" s="8">
        <v>6680622</v>
      </c>
      <c r="AI147" s="8" t="s">
        <v>1271</v>
      </c>
      <c r="AJ147" s="328" t="s">
        <v>3379</v>
      </c>
      <c r="AK147" s="412">
        <f>$K147/3</f>
        <v>3306666.6666666665</v>
      </c>
      <c r="AL147" s="326" t="s">
        <v>207</v>
      </c>
      <c r="AM147" s="326" t="s">
        <v>4737</v>
      </c>
      <c r="AN147" s="8" t="s">
        <v>4734</v>
      </c>
      <c r="AO147" s="328"/>
      <c r="AP147" s="328"/>
      <c r="AQ147" s="328"/>
      <c r="AR147" s="416"/>
      <c r="AS147" s="328"/>
      <c r="AT147" s="328"/>
      <c r="AU147" s="8"/>
      <c r="AV147" s="328"/>
      <c r="AW147" s="328"/>
      <c r="AX147" s="328"/>
      <c r="AY147" s="416"/>
      <c r="AZ147" s="328"/>
      <c r="BA147" s="328"/>
      <c r="BB147" s="328"/>
      <c r="BC147" s="328"/>
      <c r="BD147" s="328"/>
      <c r="BE147" s="328"/>
      <c r="BF147" s="416"/>
      <c r="BG147" s="328"/>
      <c r="BH147" s="328"/>
      <c r="BI147" s="328"/>
      <c r="BJ147" s="328"/>
      <c r="BK147" s="328"/>
      <c r="BL147" s="328"/>
      <c r="BM147" s="416"/>
      <c r="BN147" s="328"/>
      <c r="BO147" s="328"/>
      <c r="BP147" s="328"/>
      <c r="BQ147" s="328">
        <v>3</v>
      </c>
      <c r="BR147" s="321" t="s">
        <v>3661</v>
      </c>
      <c r="BS147" s="324" t="s">
        <v>3662</v>
      </c>
      <c r="BT147" s="332"/>
      <c r="BU147" s="328"/>
      <c r="BV147" s="328"/>
      <c r="BW147" s="328"/>
      <c r="BX147" s="328"/>
      <c r="BY147" s="328"/>
      <c r="BZ147" s="328"/>
      <c r="CA147" s="328"/>
      <c r="CB147" s="328"/>
      <c r="CC147" s="328"/>
      <c r="CD147" s="328"/>
      <c r="CE147" s="328"/>
      <c r="CF147" s="328"/>
      <c r="CG147" s="328"/>
      <c r="CH147" s="328"/>
      <c r="CI147" s="328"/>
      <c r="CJ147" s="328"/>
      <c r="CK147" s="328"/>
      <c r="CL147" s="328"/>
      <c r="CM147" s="328"/>
      <c r="CN147" s="328"/>
      <c r="CO147" s="328"/>
      <c r="CP147" s="296"/>
      <c r="CQ147" s="296"/>
      <c r="CR147" s="296"/>
      <c r="CS147" s="296"/>
    </row>
    <row r="148" spans="1:97" ht="36">
      <c r="A148" s="10">
        <v>27</v>
      </c>
      <c r="B148" s="292" t="s">
        <v>5933</v>
      </c>
      <c r="C148" s="556" t="s">
        <v>5988</v>
      </c>
      <c r="D148" s="327" t="s">
        <v>5989</v>
      </c>
      <c r="E148" s="326" t="s">
        <v>505</v>
      </c>
      <c r="F148" s="259">
        <v>2024</v>
      </c>
      <c r="G148" s="259">
        <v>2024</v>
      </c>
      <c r="H148" s="259">
        <v>7</v>
      </c>
      <c r="I148" s="326" t="s">
        <v>5942</v>
      </c>
      <c r="J148" s="733">
        <v>10000000</v>
      </c>
      <c r="K148" s="733">
        <v>10000000</v>
      </c>
      <c r="L148" s="326" t="s">
        <v>4734</v>
      </c>
      <c r="M148" s="784">
        <v>3</v>
      </c>
      <c r="N148" s="9" t="s">
        <v>5713</v>
      </c>
      <c r="O148" s="11" t="s">
        <v>9</v>
      </c>
      <c r="P148" s="259" t="s">
        <v>3686</v>
      </c>
      <c r="Q148" s="22" t="s">
        <v>5377</v>
      </c>
      <c r="R148" s="10">
        <v>6665306</v>
      </c>
      <c r="S148" s="332" t="s">
        <v>4790</v>
      </c>
      <c r="T148" s="323" t="s">
        <v>2015</v>
      </c>
      <c r="U148" s="412">
        <f>$K148/4</f>
        <v>2500000</v>
      </c>
      <c r="V148" s="326" t="s">
        <v>217</v>
      </c>
      <c r="W148" s="8" t="s">
        <v>4746</v>
      </c>
      <c r="X148" s="8" t="s">
        <v>4734</v>
      </c>
      <c r="Y148" s="22">
        <v>1093</v>
      </c>
      <c r="Z148" s="370" t="s">
        <v>4736</v>
      </c>
      <c r="AA148" s="452" t="s">
        <v>4507</v>
      </c>
      <c r="AB148" s="479" t="s">
        <v>2039</v>
      </c>
      <c r="AC148" s="328" t="s">
        <v>3358</v>
      </c>
      <c r="AD148" s="412">
        <f>$K148/4</f>
        <v>2500000</v>
      </c>
      <c r="AE148" s="326" t="s">
        <v>217</v>
      </c>
      <c r="AF148" s="326" t="s">
        <v>4746</v>
      </c>
      <c r="AG148" s="8" t="s">
        <v>4734</v>
      </c>
      <c r="AH148" s="10">
        <v>6764236</v>
      </c>
      <c r="AI148" s="323" t="s">
        <v>1972</v>
      </c>
      <c r="AJ148" s="328" t="s">
        <v>5111</v>
      </c>
      <c r="AK148" s="412">
        <f>$K148/4</f>
        <v>2500000</v>
      </c>
      <c r="AL148" s="326" t="s">
        <v>217</v>
      </c>
      <c r="AM148" s="326" t="s">
        <v>4746</v>
      </c>
      <c r="AN148" s="8" t="s">
        <v>4734</v>
      </c>
      <c r="AO148" s="10">
        <v>6680648</v>
      </c>
      <c r="AP148" s="8" t="s">
        <v>1324</v>
      </c>
      <c r="AQ148" s="328" t="s">
        <v>5112</v>
      </c>
      <c r="AR148" s="412">
        <f>$K148/4</f>
        <v>2500000</v>
      </c>
      <c r="AS148" s="328" t="s">
        <v>217</v>
      </c>
      <c r="AT148" s="326" t="s">
        <v>4746</v>
      </c>
      <c r="AU148" s="8" t="s">
        <v>4734</v>
      </c>
      <c r="AV148" s="328"/>
      <c r="AW148" s="328"/>
      <c r="AX148" s="328"/>
      <c r="AY148" s="416"/>
      <c r="AZ148" s="328"/>
      <c r="BA148" s="328"/>
      <c r="BB148" s="328"/>
      <c r="BC148" s="328"/>
      <c r="BD148" s="328"/>
      <c r="BE148" s="328"/>
      <c r="BF148" s="416"/>
      <c r="BG148" s="328"/>
      <c r="BH148" s="328"/>
      <c r="BI148" s="328"/>
      <c r="BJ148" s="328"/>
      <c r="BK148" s="328"/>
      <c r="BL148" s="328"/>
      <c r="BM148" s="416"/>
      <c r="BN148" s="328"/>
      <c r="BO148" s="328"/>
      <c r="BP148" s="328"/>
      <c r="BQ148" s="328">
        <v>3</v>
      </c>
      <c r="BR148" s="321" t="s">
        <v>3661</v>
      </c>
      <c r="BS148" s="324" t="s">
        <v>3662</v>
      </c>
      <c r="BT148" s="332"/>
      <c r="BU148" s="328"/>
      <c r="BV148" s="328"/>
      <c r="BW148" s="328"/>
      <c r="BX148" s="328"/>
      <c r="BY148" s="328"/>
      <c r="BZ148" s="328"/>
      <c r="CA148" s="328"/>
      <c r="CB148" s="328"/>
      <c r="CC148" s="328"/>
      <c r="CD148" s="328"/>
      <c r="CE148" s="328"/>
      <c r="CF148" s="328"/>
      <c r="CG148" s="328"/>
      <c r="CH148" s="328"/>
      <c r="CI148" s="328"/>
      <c r="CJ148" s="328"/>
      <c r="CK148" s="328"/>
      <c r="CL148" s="328"/>
      <c r="CM148" s="328"/>
      <c r="CN148" s="328"/>
      <c r="CO148" s="328"/>
      <c r="CP148" s="296"/>
      <c r="CQ148" s="296"/>
      <c r="CR148" s="296"/>
      <c r="CS148" s="296"/>
    </row>
    <row r="149" spans="1:97" ht="24">
      <c r="A149" s="10">
        <v>28</v>
      </c>
      <c r="B149" s="292"/>
      <c r="C149" s="900" t="s">
        <v>5990</v>
      </c>
      <c r="D149" s="327" t="s">
        <v>5991</v>
      </c>
      <c r="E149" s="326" t="s">
        <v>503</v>
      </c>
      <c r="F149" s="259">
        <v>2024</v>
      </c>
      <c r="G149" s="259">
        <v>2024</v>
      </c>
      <c r="H149" s="259">
        <v>7</v>
      </c>
      <c r="I149" s="326" t="s">
        <v>5953</v>
      </c>
      <c r="J149" s="733">
        <v>5000000</v>
      </c>
      <c r="K149" s="733">
        <v>5000000</v>
      </c>
      <c r="L149" s="326" t="s">
        <v>4734</v>
      </c>
      <c r="M149" s="784">
        <v>1</v>
      </c>
      <c r="N149" s="9" t="s">
        <v>5713</v>
      </c>
      <c r="O149" s="11" t="s">
        <v>9</v>
      </c>
      <c r="P149" s="259" t="s">
        <v>3686</v>
      </c>
      <c r="Q149" s="22" t="s">
        <v>5377</v>
      </c>
      <c r="R149" s="28">
        <v>6879158</v>
      </c>
      <c r="S149" s="332" t="s">
        <v>4767</v>
      </c>
      <c r="T149" s="501" t="s">
        <v>2828</v>
      </c>
      <c r="U149" s="412">
        <f>$K149/3</f>
        <v>1666666.6666666667</v>
      </c>
      <c r="V149" s="326" t="s">
        <v>197</v>
      </c>
      <c r="W149" s="8" t="s">
        <v>4746</v>
      </c>
      <c r="X149" s="8" t="s">
        <v>4734</v>
      </c>
      <c r="Y149" s="22">
        <v>1093</v>
      </c>
      <c r="Z149" s="370" t="s">
        <v>4736</v>
      </c>
      <c r="AA149" s="10">
        <v>6680618</v>
      </c>
      <c r="AB149" s="323" t="s">
        <v>2025</v>
      </c>
      <c r="AC149" s="328" t="s">
        <v>5992</v>
      </c>
      <c r="AD149" s="412">
        <f>$K149/3</f>
        <v>1666666.6666666667</v>
      </c>
      <c r="AE149" s="326" t="s">
        <v>197</v>
      </c>
      <c r="AF149" s="326" t="s">
        <v>4746</v>
      </c>
      <c r="AG149" s="8" t="s">
        <v>4734</v>
      </c>
      <c r="AH149" s="8">
        <v>6658545</v>
      </c>
      <c r="AI149" s="13" t="s">
        <v>1272</v>
      </c>
      <c r="AJ149" s="328" t="s">
        <v>5190</v>
      </c>
      <c r="AK149" s="412">
        <f>$K149/3</f>
        <v>1666666.6666666667</v>
      </c>
      <c r="AL149" s="326" t="s">
        <v>197</v>
      </c>
      <c r="AM149" s="326" t="s">
        <v>4746</v>
      </c>
      <c r="AN149" s="8" t="s">
        <v>4734</v>
      </c>
      <c r="AO149" s="328"/>
      <c r="AP149" s="328"/>
      <c r="AQ149" s="328"/>
      <c r="AR149" s="416"/>
      <c r="AS149" s="328"/>
      <c r="AT149" s="328"/>
      <c r="AU149" s="8"/>
      <c r="AV149" s="328"/>
      <c r="AW149" s="328"/>
      <c r="AX149" s="328"/>
      <c r="AY149" s="416"/>
      <c r="AZ149" s="328"/>
      <c r="BA149" s="328"/>
      <c r="BB149" s="328"/>
      <c r="BC149" s="328"/>
      <c r="BD149" s="328"/>
      <c r="BE149" s="328"/>
      <c r="BF149" s="416"/>
      <c r="BG149" s="328"/>
      <c r="BH149" s="328"/>
      <c r="BI149" s="328"/>
      <c r="BJ149" s="328"/>
      <c r="BK149" s="328"/>
      <c r="BL149" s="328"/>
      <c r="BM149" s="416"/>
      <c r="BN149" s="328"/>
      <c r="BO149" s="328"/>
      <c r="BP149" s="328"/>
      <c r="BQ149" s="328">
        <v>1</v>
      </c>
      <c r="BR149" s="321" t="s">
        <v>3661</v>
      </c>
      <c r="BS149" s="324" t="s">
        <v>3662</v>
      </c>
      <c r="BT149" s="332"/>
      <c r="BU149" s="328"/>
      <c r="BV149" s="328"/>
      <c r="BW149" s="328"/>
      <c r="BX149" s="328"/>
      <c r="BY149" s="328"/>
      <c r="BZ149" s="328"/>
      <c r="CA149" s="328"/>
      <c r="CB149" s="328"/>
      <c r="CC149" s="328"/>
      <c r="CD149" s="328"/>
      <c r="CE149" s="328"/>
      <c r="CF149" s="328"/>
      <c r="CG149" s="328"/>
      <c r="CH149" s="328"/>
      <c r="CI149" s="328"/>
      <c r="CJ149" s="328"/>
      <c r="CK149" s="328"/>
      <c r="CL149" s="328"/>
      <c r="CM149" s="328"/>
      <c r="CN149" s="328"/>
      <c r="CO149" s="328"/>
      <c r="CP149" s="296"/>
      <c r="CQ149" s="296"/>
      <c r="CR149" s="296"/>
      <c r="CS149" s="296"/>
    </row>
    <row r="150" spans="1:97" ht="24">
      <c r="A150" s="259">
        <v>29</v>
      </c>
      <c r="B150" s="292"/>
      <c r="C150" s="900" t="s">
        <v>5993</v>
      </c>
      <c r="D150" s="327" t="s">
        <v>5994</v>
      </c>
      <c r="E150" s="326" t="s">
        <v>502</v>
      </c>
      <c r="F150" s="259">
        <v>2024</v>
      </c>
      <c r="G150" s="259">
        <v>2024</v>
      </c>
      <c r="H150" s="259">
        <v>6</v>
      </c>
      <c r="I150" s="326" t="s">
        <v>5942</v>
      </c>
      <c r="J150" s="733">
        <v>15000000</v>
      </c>
      <c r="K150" s="733">
        <v>15000000</v>
      </c>
      <c r="L150" s="326" t="s">
        <v>4734</v>
      </c>
      <c r="M150" s="259">
        <v>3</v>
      </c>
      <c r="N150" s="9" t="s">
        <v>5713</v>
      </c>
      <c r="O150" s="11" t="s">
        <v>9</v>
      </c>
      <c r="P150" s="259" t="s">
        <v>3686</v>
      </c>
      <c r="Q150" s="22" t="s">
        <v>5377</v>
      </c>
      <c r="R150" s="28">
        <v>6826699</v>
      </c>
      <c r="S150" s="332" t="s">
        <v>3557</v>
      </c>
      <c r="T150" s="501" t="s">
        <v>2193</v>
      </c>
      <c r="U150" s="412">
        <f>$K150/4</f>
        <v>3750000</v>
      </c>
      <c r="V150" s="326" t="s">
        <v>217</v>
      </c>
      <c r="W150" s="8" t="s">
        <v>4746</v>
      </c>
      <c r="X150" s="8" t="s">
        <v>4734</v>
      </c>
      <c r="Y150" s="22">
        <v>1093</v>
      </c>
      <c r="Z150" s="370" t="s">
        <v>4736</v>
      </c>
      <c r="AA150" s="8">
        <v>6680622</v>
      </c>
      <c r="AB150" s="8" t="s">
        <v>1271</v>
      </c>
      <c r="AC150" s="8" t="s">
        <v>18</v>
      </c>
      <c r="AD150" s="412">
        <f>$K150/4</f>
        <v>3750000</v>
      </c>
      <c r="AE150" s="326" t="s">
        <v>207</v>
      </c>
      <c r="AF150" s="326" t="s">
        <v>4737</v>
      </c>
      <c r="AG150" s="8" t="s">
        <v>4734</v>
      </c>
      <c r="AH150" s="10">
        <v>6680628</v>
      </c>
      <c r="AI150" s="12" t="s">
        <v>1295</v>
      </c>
      <c r="AJ150" s="8" t="s">
        <v>89</v>
      </c>
      <c r="AK150" s="412">
        <f>$K150/4</f>
        <v>3750000</v>
      </c>
      <c r="AL150" s="326" t="s">
        <v>207</v>
      </c>
      <c r="AM150" s="326" t="s">
        <v>4737</v>
      </c>
      <c r="AN150" s="8" t="s">
        <v>4734</v>
      </c>
      <c r="AO150" s="323" t="s">
        <v>5657</v>
      </c>
      <c r="AP150" s="323" t="s">
        <v>1266</v>
      </c>
      <c r="AQ150" s="8" t="s">
        <v>335</v>
      </c>
      <c r="AR150" s="412">
        <f>$K150/4</f>
        <v>3750000</v>
      </c>
      <c r="AS150" s="326" t="s">
        <v>217</v>
      </c>
      <c r="AT150" s="328" t="s">
        <v>4746</v>
      </c>
      <c r="AU150" s="8" t="s">
        <v>4734</v>
      </c>
      <c r="AV150" s="328"/>
      <c r="AW150" s="328"/>
      <c r="AX150" s="328"/>
      <c r="AY150" s="416"/>
      <c r="AZ150" s="328"/>
      <c r="BA150" s="328"/>
      <c r="BB150" s="328"/>
      <c r="BC150" s="328"/>
      <c r="BD150" s="328"/>
      <c r="BE150" s="328"/>
      <c r="BF150" s="416"/>
      <c r="BG150" s="328"/>
      <c r="BH150" s="328"/>
      <c r="BI150" s="328"/>
      <c r="BJ150" s="328"/>
      <c r="BK150" s="328"/>
      <c r="BL150" s="328"/>
      <c r="BM150" s="416"/>
      <c r="BN150" s="328"/>
      <c r="BO150" s="328"/>
      <c r="BP150" s="328"/>
      <c r="BQ150" s="328">
        <v>7</v>
      </c>
      <c r="BR150" s="321" t="s">
        <v>3661</v>
      </c>
      <c r="BS150" s="324" t="s">
        <v>3662</v>
      </c>
      <c r="BT150" s="332"/>
      <c r="BU150" s="328"/>
      <c r="BV150" s="328"/>
      <c r="BW150" s="328"/>
      <c r="BX150" s="328"/>
      <c r="BY150" s="328"/>
      <c r="BZ150" s="328"/>
      <c r="CA150" s="328"/>
      <c r="CB150" s="328"/>
      <c r="CC150" s="328"/>
      <c r="CD150" s="328"/>
      <c r="CE150" s="328"/>
      <c r="CF150" s="328"/>
      <c r="CG150" s="328"/>
      <c r="CH150" s="328"/>
      <c r="CI150" s="328"/>
      <c r="CJ150" s="328"/>
      <c r="CK150" s="328"/>
      <c r="CL150" s="328"/>
      <c r="CM150" s="328"/>
      <c r="CN150" s="328"/>
      <c r="CO150" s="328"/>
      <c r="CP150" s="296"/>
      <c r="CQ150" s="296"/>
      <c r="CR150" s="296"/>
      <c r="CS150" s="296"/>
    </row>
    <row r="151" spans="1:97" ht="36">
      <c r="A151" s="10">
        <v>30</v>
      </c>
      <c r="B151" s="292"/>
      <c r="C151" s="900" t="s">
        <v>5995</v>
      </c>
      <c r="D151" s="327" t="s">
        <v>5996</v>
      </c>
      <c r="E151" s="326" t="s">
        <v>502</v>
      </c>
      <c r="F151" s="259">
        <v>2024</v>
      </c>
      <c r="G151" s="259">
        <v>2024</v>
      </c>
      <c r="H151" s="259">
        <v>6</v>
      </c>
      <c r="I151" s="326" t="s">
        <v>5936</v>
      </c>
      <c r="J151" s="733">
        <v>15000000</v>
      </c>
      <c r="K151" s="733">
        <v>15000000</v>
      </c>
      <c r="L151" s="326" t="s">
        <v>4734</v>
      </c>
      <c r="M151" s="259">
        <v>3</v>
      </c>
      <c r="N151" s="9" t="s">
        <v>5713</v>
      </c>
      <c r="O151" s="11" t="s">
        <v>9</v>
      </c>
      <c r="P151" s="259" t="s">
        <v>3686</v>
      </c>
      <c r="Q151" s="22" t="s">
        <v>5377</v>
      </c>
      <c r="R151" s="28">
        <v>6833034</v>
      </c>
      <c r="S151" s="332" t="s">
        <v>3549</v>
      </c>
      <c r="T151" s="323" t="s">
        <v>2310</v>
      </c>
      <c r="U151" s="412">
        <f>$K151/4</f>
        <v>3750000</v>
      </c>
      <c r="V151" s="326" t="s">
        <v>217</v>
      </c>
      <c r="W151" s="8" t="s">
        <v>4746</v>
      </c>
      <c r="X151" s="8" t="s">
        <v>4734</v>
      </c>
      <c r="Y151" s="22">
        <v>1093</v>
      </c>
      <c r="Z151" s="370" t="s">
        <v>4736</v>
      </c>
      <c r="AA151" s="8">
        <v>6843087</v>
      </c>
      <c r="AB151" s="13" t="s">
        <v>2298</v>
      </c>
      <c r="AC151" s="8" t="s">
        <v>48</v>
      </c>
      <c r="AD151" s="412">
        <f>$K151/4</f>
        <v>3750000</v>
      </c>
      <c r="AE151" s="326" t="s">
        <v>217</v>
      </c>
      <c r="AF151" s="326" t="s">
        <v>4746</v>
      </c>
      <c r="AG151" s="8" t="s">
        <v>4734</v>
      </c>
      <c r="AH151" s="8">
        <v>6859382</v>
      </c>
      <c r="AI151" s="13" t="s">
        <v>2631</v>
      </c>
      <c r="AJ151" s="328" t="s">
        <v>373</v>
      </c>
      <c r="AK151" s="412">
        <f>$K151/4</f>
        <v>3750000</v>
      </c>
      <c r="AL151" s="326" t="s">
        <v>217</v>
      </c>
      <c r="AM151" s="326" t="s">
        <v>4746</v>
      </c>
      <c r="AN151" s="8" t="s">
        <v>4734</v>
      </c>
      <c r="AO151" s="10">
        <v>6839112</v>
      </c>
      <c r="AP151" s="323" t="s">
        <v>3237</v>
      </c>
      <c r="AQ151" s="8" t="s">
        <v>62</v>
      </c>
      <c r="AR151" s="412">
        <f>$K151/4</f>
        <v>3750000</v>
      </c>
      <c r="AS151" s="326" t="s">
        <v>217</v>
      </c>
      <c r="AT151" s="328" t="s">
        <v>4746</v>
      </c>
      <c r="AU151" s="8" t="s">
        <v>4734</v>
      </c>
      <c r="AV151" s="328"/>
      <c r="AW151" s="328"/>
      <c r="AX151" s="328"/>
      <c r="AY151" s="416"/>
      <c r="AZ151" s="328"/>
      <c r="BA151" s="328"/>
      <c r="BB151" s="328"/>
      <c r="BC151" s="328"/>
      <c r="BD151" s="328"/>
      <c r="BE151" s="328"/>
      <c r="BF151" s="416"/>
      <c r="BG151" s="328"/>
      <c r="BH151" s="328"/>
      <c r="BI151" s="328"/>
      <c r="BJ151" s="328"/>
      <c r="BK151" s="328"/>
      <c r="BL151" s="328"/>
      <c r="BM151" s="416"/>
      <c r="BN151" s="328"/>
      <c r="BO151" s="328"/>
      <c r="BP151" s="328"/>
      <c r="BQ151" s="328">
        <v>3</v>
      </c>
      <c r="BR151" s="321" t="s">
        <v>3661</v>
      </c>
      <c r="BS151" s="324" t="s">
        <v>3662</v>
      </c>
      <c r="BT151" s="332"/>
      <c r="BU151" s="328"/>
      <c r="BV151" s="328"/>
      <c r="BW151" s="328"/>
      <c r="BX151" s="328"/>
      <c r="BY151" s="328"/>
      <c r="BZ151" s="328"/>
      <c r="CA151" s="328"/>
      <c r="CB151" s="328"/>
      <c r="CC151" s="328"/>
      <c r="CD151" s="328"/>
      <c r="CE151" s="328"/>
      <c r="CF151" s="328"/>
      <c r="CG151" s="328"/>
      <c r="CH151" s="328"/>
      <c r="CI151" s="328"/>
      <c r="CJ151" s="328"/>
      <c r="CK151" s="328"/>
      <c r="CL151" s="328"/>
      <c r="CM151" s="328"/>
      <c r="CN151" s="328"/>
      <c r="CO151" s="328"/>
      <c r="CP151" s="296"/>
      <c r="CQ151" s="296"/>
      <c r="CR151" s="296"/>
      <c r="CS151" s="296"/>
    </row>
    <row r="152" spans="1:97" ht="36">
      <c r="A152" s="10">
        <v>31</v>
      </c>
      <c r="B152" s="292"/>
      <c r="C152" s="900" t="s">
        <v>5997</v>
      </c>
      <c r="D152" s="327" t="s">
        <v>5998</v>
      </c>
      <c r="E152" s="326" t="s">
        <v>502</v>
      </c>
      <c r="F152" s="259">
        <v>2024</v>
      </c>
      <c r="G152" s="259">
        <v>2024</v>
      </c>
      <c r="H152" s="259">
        <v>6</v>
      </c>
      <c r="I152" s="326" t="s">
        <v>5942</v>
      </c>
      <c r="J152" s="733">
        <v>15000000</v>
      </c>
      <c r="K152" s="733">
        <v>15000000</v>
      </c>
      <c r="L152" s="326" t="s">
        <v>4734</v>
      </c>
      <c r="M152" s="259">
        <v>6</v>
      </c>
      <c r="N152" s="9" t="s">
        <v>5713</v>
      </c>
      <c r="O152" s="11" t="s">
        <v>9</v>
      </c>
      <c r="P152" s="259" t="s">
        <v>3686</v>
      </c>
      <c r="Q152" s="22" t="s">
        <v>5377</v>
      </c>
      <c r="R152" s="28">
        <v>6682237</v>
      </c>
      <c r="S152" s="332" t="s">
        <v>3353</v>
      </c>
      <c r="T152" s="501" t="s">
        <v>2024</v>
      </c>
      <c r="U152" s="412">
        <f>$K152/3</f>
        <v>5000000</v>
      </c>
      <c r="V152" s="326" t="s">
        <v>242</v>
      </c>
      <c r="W152" s="8" t="s">
        <v>4908</v>
      </c>
      <c r="X152" s="8" t="s">
        <v>4734</v>
      </c>
      <c r="Y152" s="22">
        <v>1093</v>
      </c>
      <c r="Z152" s="370" t="s">
        <v>4736</v>
      </c>
      <c r="AA152" s="323" t="s">
        <v>4453</v>
      </c>
      <c r="AB152" s="323" t="s">
        <v>3018</v>
      </c>
      <c r="AC152" s="8" t="s">
        <v>49</v>
      </c>
      <c r="AD152" s="412">
        <f>$K152/3</f>
        <v>5000000</v>
      </c>
      <c r="AE152" s="326" t="s">
        <v>242</v>
      </c>
      <c r="AF152" s="326" t="s">
        <v>4908</v>
      </c>
      <c r="AG152" s="8" t="s">
        <v>4734</v>
      </c>
      <c r="AH152" s="8">
        <v>6826743</v>
      </c>
      <c r="AI152" s="13" t="s">
        <v>2168</v>
      </c>
      <c r="AJ152" s="328" t="s">
        <v>3554</v>
      </c>
      <c r="AK152" s="412">
        <f>$K152/3</f>
        <v>5000000</v>
      </c>
      <c r="AL152" s="326" t="s">
        <v>197</v>
      </c>
      <c r="AM152" s="326" t="s">
        <v>4746</v>
      </c>
      <c r="AN152" s="8" t="s">
        <v>4734</v>
      </c>
      <c r="AO152" s="328"/>
      <c r="AP152" s="328"/>
      <c r="AQ152" s="328"/>
      <c r="AR152" s="412"/>
      <c r="AS152" s="328"/>
      <c r="AT152" s="328"/>
      <c r="AU152" s="8"/>
      <c r="AV152" s="328"/>
      <c r="AW152" s="328"/>
      <c r="AX152" s="328"/>
      <c r="AY152" s="416"/>
      <c r="AZ152" s="328"/>
      <c r="BA152" s="328"/>
      <c r="BB152" s="328"/>
      <c r="BC152" s="328"/>
      <c r="BD152" s="328"/>
      <c r="BE152" s="328"/>
      <c r="BF152" s="416"/>
      <c r="BG152" s="328"/>
      <c r="BH152" s="328"/>
      <c r="BI152" s="328"/>
      <c r="BJ152" s="328"/>
      <c r="BK152" s="328"/>
      <c r="BL152" s="328"/>
      <c r="BM152" s="416"/>
      <c r="BN152" s="328"/>
      <c r="BO152" s="328"/>
      <c r="BP152" s="328"/>
      <c r="BQ152" s="328">
        <v>6</v>
      </c>
      <c r="BR152" s="321" t="s">
        <v>3661</v>
      </c>
      <c r="BS152" s="324" t="s">
        <v>3662</v>
      </c>
      <c r="BT152" s="332"/>
      <c r="BU152" s="328"/>
      <c r="BV152" s="328"/>
      <c r="BW152" s="328"/>
      <c r="BX152" s="328"/>
      <c r="BY152" s="328"/>
      <c r="BZ152" s="328"/>
      <c r="CA152" s="328"/>
      <c r="CB152" s="328"/>
      <c r="CC152" s="328"/>
      <c r="CD152" s="328"/>
      <c r="CE152" s="328"/>
      <c r="CF152" s="328"/>
      <c r="CG152" s="328"/>
      <c r="CH152" s="328"/>
      <c r="CI152" s="328"/>
      <c r="CJ152" s="328"/>
      <c r="CK152" s="328"/>
      <c r="CL152" s="328"/>
      <c r="CM152" s="328"/>
      <c r="CN152" s="328"/>
      <c r="CO152" s="328"/>
      <c r="CP152" s="296"/>
      <c r="CQ152" s="296"/>
      <c r="CR152" s="296"/>
      <c r="CS152" s="296"/>
    </row>
    <row r="153" spans="1:97" ht="36">
      <c r="A153" s="259">
        <v>32</v>
      </c>
      <c r="B153" s="292"/>
      <c r="C153" s="900" t="s">
        <v>5999</v>
      </c>
      <c r="D153" s="327" t="s">
        <v>6000</v>
      </c>
      <c r="E153" s="326" t="s">
        <v>502</v>
      </c>
      <c r="F153" s="259">
        <v>2024</v>
      </c>
      <c r="G153" s="259">
        <v>2024</v>
      </c>
      <c r="H153" s="259">
        <v>6</v>
      </c>
      <c r="I153" s="326" t="s">
        <v>6001</v>
      </c>
      <c r="J153" s="733">
        <v>15000000</v>
      </c>
      <c r="K153" s="733">
        <v>15000000</v>
      </c>
      <c r="L153" s="326" t="s">
        <v>4734</v>
      </c>
      <c r="M153" s="259">
        <v>3</v>
      </c>
      <c r="N153" s="9" t="s">
        <v>5713</v>
      </c>
      <c r="O153" s="11" t="s">
        <v>9</v>
      </c>
      <c r="P153" s="259" t="s">
        <v>3686</v>
      </c>
      <c r="Q153" s="22" t="s">
        <v>5377</v>
      </c>
      <c r="R153" s="28">
        <v>6843087</v>
      </c>
      <c r="S153" s="332" t="s">
        <v>3517</v>
      </c>
      <c r="T153" s="501" t="s">
        <v>2298</v>
      </c>
      <c r="U153" s="412">
        <f>$K153/3</f>
        <v>5000000</v>
      </c>
      <c r="V153" s="326" t="s">
        <v>217</v>
      </c>
      <c r="W153" s="8" t="s">
        <v>4746</v>
      </c>
      <c r="X153" s="8" t="s">
        <v>4734</v>
      </c>
      <c r="Y153" s="22">
        <v>1093</v>
      </c>
      <c r="Z153" s="370" t="s">
        <v>4736</v>
      </c>
      <c r="AA153" s="8">
        <v>6835039</v>
      </c>
      <c r="AB153" s="13" t="s">
        <v>2297</v>
      </c>
      <c r="AC153" s="8" t="s">
        <v>44</v>
      </c>
      <c r="AD153" s="412">
        <f>$K153/3</f>
        <v>5000000</v>
      </c>
      <c r="AE153" s="326" t="s">
        <v>217</v>
      </c>
      <c r="AF153" s="326" t="s">
        <v>4746</v>
      </c>
      <c r="AG153" s="8" t="s">
        <v>4734</v>
      </c>
      <c r="AH153" s="10">
        <v>6789028</v>
      </c>
      <c r="AI153" s="323" t="s">
        <v>2205</v>
      </c>
      <c r="AJ153" s="8" t="s">
        <v>344</v>
      </c>
      <c r="AK153" s="412">
        <f>$K153/3</f>
        <v>5000000</v>
      </c>
      <c r="AL153" s="326" t="s">
        <v>217</v>
      </c>
      <c r="AM153" s="326" t="s">
        <v>4746</v>
      </c>
      <c r="AN153" s="8" t="s">
        <v>4734</v>
      </c>
      <c r="AO153" s="328"/>
      <c r="AP153" s="328"/>
      <c r="AQ153" s="328"/>
      <c r="AR153" s="412"/>
      <c r="AS153" s="328"/>
      <c r="AT153" s="328"/>
      <c r="AU153" s="8"/>
      <c r="AV153" s="328"/>
      <c r="AW153" s="328"/>
      <c r="AX153" s="328"/>
      <c r="AY153" s="416"/>
      <c r="AZ153" s="328"/>
      <c r="BA153" s="328"/>
      <c r="BB153" s="328"/>
      <c r="BC153" s="328"/>
      <c r="BD153" s="328"/>
      <c r="BE153" s="328"/>
      <c r="BF153" s="416"/>
      <c r="BG153" s="328"/>
      <c r="BH153" s="328"/>
      <c r="BI153" s="328"/>
      <c r="BJ153" s="328"/>
      <c r="BK153" s="328"/>
      <c r="BL153" s="328"/>
      <c r="BM153" s="416"/>
      <c r="BN153" s="328"/>
      <c r="BO153" s="328"/>
      <c r="BP153" s="328"/>
      <c r="BQ153" s="328">
        <v>3</v>
      </c>
      <c r="BR153" s="321" t="s">
        <v>3661</v>
      </c>
      <c r="BS153" s="324" t="s">
        <v>3662</v>
      </c>
      <c r="BT153" s="332"/>
      <c r="BU153" s="328"/>
      <c r="BV153" s="328"/>
      <c r="BW153" s="328"/>
      <c r="BX153" s="328"/>
      <c r="BY153" s="328"/>
      <c r="BZ153" s="328"/>
      <c r="CA153" s="328"/>
      <c r="CB153" s="328"/>
      <c r="CC153" s="328"/>
      <c r="CD153" s="328"/>
      <c r="CE153" s="328"/>
      <c r="CF153" s="328"/>
      <c r="CG153" s="328"/>
      <c r="CH153" s="328"/>
      <c r="CI153" s="328"/>
      <c r="CJ153" s="328"/>
      <c r="CK153" s="328"/>
      <c r="CL153" s="328"/>
      <c r="CM153" s="328"/>
      <c r="CN153" s="328"/>
      <c r="CO153" s="328"/>
      <c r="CP153" s="296"/>
      <c r="CQ153" s="296"/>
      <c r="CR153" s="296"/>
      <c r="CS153" s="296"/>
    </row>
    <row r="154" spans="1:97" ht="60">
      <c r="A154" s="10">
        <v>33</v>
      </c>
      <c r="B154" s="292"/>
      <c r="C154" s="900" t="s">
        <v>6002</v>
      </c>
      <c r="D154" s="327" t="s">
        <v>6003</v>
      </c>
      <c r="E154" s="326" t="s">
        <v>502</v>
      </c>
      <c r="F154" s="259">
        <v>2024</v>
      </c>
      <c r="G154" s="259">
        <v>2024</v>
      </c>
      <c r="H154" s="259">
        <v>6</v>
      </c>
      <c r="I154" s="326" t="s">
        <v>5942</v>
      </c>
      <c r="J154" s="733">
        <v>15000000</v>
      </c>
      <c r="K154" s="733">
        <v>15000000</v>
      </c>
      <c r="L154" s="326" t="s">
        <v>4734</v>
      </c>
      <c r="M154" s="259">
        <v>2</v>
      </c>
      <c r="N154" s="9" t="s">
        <v>5713</v>
      </c>
      <c r="O154" s="11" t="s">
        <v>9</v>
      </c>
      <c r="P154" s="259" t="s">
        <v>3686</v>
      </c>
      <c r="Q154" s="22" t="s">
        <v>5377</v>
      </c>
      <c r="R154" s="28">
        <v>6898606</v>
      </c>
      <c r="S154" s="332" t="s">
        <v>3508</v>
      </c>
      <c r="T154" s="370" t="s">
        <v>2748</v>
      </c>
      <c r="U154" s="412">
        <f>$K154/5</f>
        <v>3000000</v>
      </c>
      <c r="V154" s="326" t="s">
        <v>169</v>
      </c>
      <c r="W154" s="8" t="s">
        <v>3694</v>
      </c>
      <c r="X154" s="8" t="s">
        <v>4734</v>
      </c>
      <c r="Y154" s="22">
        <v>1093</v>
      </c>
      <c r="Z154" s="370" t="s">
        <v>4736</v>
      </c>
      <c r="AA154" s="10"/>
      <c r="AB154" s="10"/>
      <c r="AC154" s="783" t="s">
        <v>3528</v>
      </c>
      <c r="AD154" s="412">
        <f>$K154/5</f>
        <v>3000000</v>
      </c>
      <c r="AE154" s="326" t="s">
        <v>3496</v>
      </c>
      <c r="AF154" s="326"/>
      <c r="AG154" s="8" t="s">
        <v>4734</v>
      </c>
      <c r="AH154" s="281">
        <v>210955</v>
      </c>
      <c r="AI154" s="285" t="s">
        <v>2692</v>
      </c>
      <c r="AJ154" s="328" t="s">
        <v>96</v>
      </c>
      <c r="AK154" s="412">
        <f>$K154/5</f>
        <v>3000000</v>
      </c>
      <c r="AL154" s="326" t="s">
        <v>169</v>
      </c>
      <c r="AM154" s="326" t="s">
        <v>3694</v>
      </c>
      <c r="AN154" s="8" t="s">
        <v>4734</v>
      </c>
      <c r="AO154" s="10">
        <v>258471</v>
      </c>
      <c r="AP154" s="323" t="s">
        <v>3972</v>
      </c>
      <c r="AQ154" s="8" t="s">
        <v>67</v>
      </c>
      <c r="AR154" s="412">
        <f>$K154/5</f>
        <v>3000000</v>
      </c>
      <c r="AS154" s="328" t="s">
        <v>176</v>
      </c>
      <c r="AT154" s="328" t="s">
        <v>3694</v>
      </c>
      <c r="AU154" s="8" t="s">
        <v>4734</v>
      </c>
      <c r="AV154" s="406">
        <v>6843797</v>
      </c>
      <c r="AW154" s="407" t="s">
        <v>2706</v>
      </c>
      <c r="AX154" s="406" t="s">
        <v>404</v>
      </c>
      <c r="AY154" s="412">
        <f>$K154/5</f>
        <v>3000000</v>
      </c>
      <c r="AZ154" s="328" t="s">
        <v>169</v>
      </c>
      <c r="BA154" s="328" t="s">
        <v>3694</v>
      </c>
      <c r="BB154" s="8" t="s">
        <v>4734</v>
      </c>
      <c r="BC154" s="328"/>
      <c r="BD154" s="328"/>
      <c r="BE154" s="328"/>
      <c r="BF154" s="416"/>
      <c r="BG154" s="328"/>
      <c r="BH154" s="328"/>
      <c r="BI154" s="328"/>
      <c r="BJ154" s="328"/>
      <c r="BK154" s="328"/>
      <c r="BL154" s="328"/>
      <c r="BM154" s="416"/>
      <c r="BN154" s="328"/>
      <c r="BO154" s="328"/>
      <c r="BP154" s="328"/>
      <c r="BQ154" s="328">
        <v>2</v>
      </c>
      <c r="BR154" s="321" t="s">
        <v>3661</v>
      </c>
      <c r="BS154" s="324" t="s">
        <v>3662</v>
      </c>
      <c r="BT154" s="332"/>
      <c r="BU154" s="328"/>
      <c r="BV154" s="328"/>
      <c r="BW154" s="328"/>
      <c r="BX154" s="328"/>
      <c r="BY154" s="328"/>
      <c r="BZ154" s="328"/>
      <c r="CA154" s="328"/>
      <c r="CB154" s="328"/>
      <c r="CC154" s="328"/>
      <c r="CD154" s="328"/>
      <c r="CE154" s="328"/>
      <c r="CF154" s="328"/>
      <c r="CG154" s="328"/>
      <c r="CH154" s="328"/>
      <c r="CI154" s="328"/>
      <c r="CJ154" s="328"/>
      <c r="CK154" s="328"/>
      <c r="CL154" s="328"/>
      <c r="CM154" s="328"/>
      <c r="CN154" s="328"/>
      <c r="CO154" s="328"/>
      <c r="CP154" s="296"/>
      <c r="CQ154" s="296"/>
      <c r="CR154" s="296"/>
      <c r="CS154" s="296"/>
    </row>
    <row r="155" spans="1:97" ht="24">
      <c r="A155" s="10">
        <v>34</v>
      </c>
      <c r="B155" s="292"/>
      <c r="C155" s="326"/>
      <c r="D155" s="327" t="s">
        <v>6004</v>
      </c>
      <c r="E155" s="326" t="s">
        <v>5491</v>
      </c>
      <c r="F155" s="259">
        <v>2024</v>
      </c>
      <c r="G155" s="259">
        <v>2024</v>
      </c>
      <c r="H155" s="259"/>
      <c r="I155" s="326"/>
      <c r="J155" s="733">
        <v>42331000</v>
      </c>
      <c r="K155" s="733">
        <v>42331000</v>
      </c>
      <c r="L155" s="326" t="s">
        <v>4734</v>
      </c>
      <c r="M155" s="784"/>
      <c r="N155" s="9" t="s">
        <v>6005</v>
      </c>
      <c r="O155" s="327" t="s">
        <v>6006</v>
      </c>
      <c r="P155" s="259" t="s">
        <v>3686</v>
      </c>
      <c r="Q155" s="326" t="s">
        <v>5395</v>
      </c>
      <c r="R155" s="20">
        <v>258471</v>
      </c>
      <c r="S155" s="30" t="s">
        <v>67</v>
      </c>
      <c r="T155" s="23" t="s">
        <v>3972</v>
      </c>
      <c r="U155" s="412">
        <f>$K155/3</f>
        <v>14110333.333333334</v>
      </c>
      <c r="V155" s="326" t="s">
        <v>176</v>
      </c>
      <c r="W155" s="8" t="s">
        <v>3694</v>
      </c>
      <c r="X155" s="8" t="s">
        <v>4734</v>
      </c>
      <c r="Y155" s="22">
        <v>1093</v>
      </c>
      <c r="Z155" s="370" t="s">
        <v>4736</v>
      </c>
      <c r="AA155" s="328"/>
      <c r="AB155" s="328"/>
      <c r="AC155" s="328" t="s">
        <v>3533</v>
      </c>
      <c r="AD155" s="412">
        <f>$K155/3</f>
        <v>14110333.333333334</v>
      </c>
      <c r="AE155" s="326" t="s">
        <v>176</v>
      </c>
      <c r="AF155" s="326"/>
      <c r="AG155" s="326"/>
      <c r="AH155" s="328"/>
      <c r="AI155" s="328"/>
      <c r="AJ155" s="328" t="s">
        <v>373</v>
      </c>
      <c r="AK155" s="412">
        <f>$K155/3</f>
        <v>14110333.333333334</v>
      </c>
      <c r="AL155" s="326" t="s">
        <v>217</v>
      </c>
      <c r="AM155" s="326"/>
      <c r="AN155" s="326"/>
      <c r="AO155" s="328"/>
      <c r="AP155" s="328"/>
      <c r="AQ155" s="328"/>
      <c r="AR155" s="416"/>
      <c r="AS155" s="328"/>
      <c r="AT155" s="328"/>
      <c r="AU155" s="328"/>
      <c r="AV155" s="328"/>
      <c r="AW155" s="328"/>
      <c r="AX155" s="328"/>
      <c r="AY155" s="416"/>
      <c r="AZ155" s="328"/>
      <c r="BA155" s="328"/>
      <c r="BB155" s="328"/>
      <c r="BC155" s="328"/>
      <c r="BD155" s="328"/>
      <c r="BE155" s="328"/>
      <c r="BF155" s="416"/>
      <c r="BG155" s="328"/>
      <c r="BH155" s="328"/>
      <c r="BI155" s="328"/>
      <c r="BJ155" s="328"/>
      <c r="BK155" s="328"/>
      <c r="BL155" s="328"/>
      <c r="BM155" s="416"/>
      <c r="BN155" s="328"/>
      <c r="BO155" s="328"/>
      <c r="BP155" s="328"/>
      <c r="BQ155" s="328">
        <v>9.11</v>
      </c>
      <c r="BR155" s="901" t="s">
        <v>3661</v>
      </c>
      <c r="BS155" s="324" t="s">
        <v>3662</v>
      </c>
      <c r="BT155" s="332"/>
      <c r="BU155" s="328"/>
      <c r="BV155" s="328"/>
      <c r="BW155" s="328"/>
      <c r="BX155" s="328"/>
      <c r="BY155" s="328"/>
      <c r="BZ155" s="328"/>
      <c r="CA155" s="328"/>
      <c r="CB155" s="328"/>
      <c r="CC155" s="328"/>
      <c r="CD155" s="328"/>
      <c r="CE155" s="328"/>
      <c r="CF155" s="328"/>
      <c r="CG155" s="328"/>
      <c r="CH155" s="328"/>
      <c r="CI155" s="328"/>
      <c r="CJ155" s="328"/>
      <c r="CK155" s="328"/>
      <c r="CL155" s="328"/>
      <c r="CM155" s="328"/>
      <c r="CN155" s="328"/>
      <c r="CO155" s="328"/>
      <c r="CP155" s="296"/>
      <c r="CQ155" s="296"/>
      <c r="CR155" s="296"/>
      <c r="CS155" s="296"/>
    </row>
    <row r="156" spans="1:97" ht="36">
      <c r="A156" s="259">
        <v>35</v>
      </c>
      <c r="B156" s="292"/>
      <c r="C156" s="326"/>
      <c r="D156" s="327" t="s">
        <v>6007</v>
      </c>
      <c r="E156" s="326" t="s">
        <v>5491</v>
      </c>
      <c r="F156" s="259">
        <v>2024</v>
      </c>
      <c r="G156" s="259">
        <v>2024</v>
      </c>
      <c r="H156" s="259"/>
      <c r="I156" s="326"/>
      <c r="J156" s="733">
        <v>40250000</v>
      </c>
      <c r="K156" s="733">
        <v>40250000</v>
      </c>
      <c r="L156" s="326" t="s">
        <v>4734</v>
      </c>
      <c r="M156" s="784"/>
      <c r="N156" s="9" t="s">
        <v>6005</v>
      </c>
      <c r="O156" s="327" t="s">
        <v>6006</v>
      </c>
      <c r="P156" s="259" t="s">
        <v>3686</v>
      </c>
      <c r="Q156" s="326" t="s">
        <v>5395</v>
      </c>
      <c r="R156" s="20">
        <v>259781</v>
      </c>
      <c r="S156" s="30" t="s">
        <v>33</v>
      </c>
      <c r="T156" s="23" t="s">
        <v>1270</v>
      </c>
      <c r="U156" s="412">
        <f>$K156/3</f>
        <v>13416666.666666666</v>
      </c>
      <c r="V156" s="326" t="s">
        <v>242</v>
      </c>
      <c r="W156" s="8" t="s">
        <v>4908</v>
      </c>
      <c r="X156" s="8" t="s">
        <v>4734</v>
      </c>
      <c r="Y156" s="22">
        <v>1093</v>
      </c>
      <c r="Z156" s="370" t="s">
        <v>4736</v>
      </c>
      <c r="AA156" s="328"/>
      <c r="AB156" s="328"/>
      <c r="AC156" s="328" t="s">
        <v>4840</v>
      </c>
      <c r="AD156" s="412">
        <f>$K156/3</f>
        <v>13416666.666666666</v>
      </c>
      <c r="AE156" s="326" t="s">
        <v>242</v>
      </c>
      <c r="AF156" s="326"/>
      <c r="AG156" s="326"/>
      <c r="AH156" s="328"/>
      <c r="AI156" s="328"/>
      <c r="AJ156" s="328" t="s">
        <v>6008</v>
      </c>
      <c r="AK156" s="412">
        <f>$K156/3</f>
        <v>13416666.666666666</v>
      </c>
      <c r="AL156" s="805" t="s">
        <v>2140</v>
      </c>
      <c r="AM156" s="805"/>
      <c r="AN156" s="805"/>
      <c r="AO156" s="328"/>
      <c r="AP156" s="328"/>
      <c r="AQ156" s="328"/>
      <c r="AR156" s="416"/>
      <c r="AS156" s="328"/>
      <c r="AT156" s="328"/>
      <c r="AU156" s="328"/>
      <c r="AV156" s="328"/>
      <c r="AW156" s="328"/>
      <c r="AX156" s="328"/>
      <c r="AY156" s="416"/>
      <c r="AZ156" s="328"/>
      <c r="BA156" s="328"/>
      <c r="BB156" s="328"/>
      <c r="BC156" s="328"/>
      <c r="BD156" s="328"/>
      <c r="BE156" s="328"/>
      <c r="BF156" s="416"/>
      <c r="BG156" s="328"/>
      <c r="BH156" s="328"/>
      <c r="BI156" s="328"/>
      <c r="BJ156" s="328"/>
      <c r="BK156" s="328"/>
      <c r="BL156" s="328"/>
      <c r="BM156" s="416"/>
      <c r="BN156" s="328"/>
      <c r="BO156" s="328"/>
      <c r="BP156" s="328"/>
      <c r="BQ156" s="328">
        <v>8</v>
      </c>
      <c r="BR156" s="901" t="s">
        <v>3661</v>
      </c>
      <c r="BS156" s="324" t="s">
        <v>3662</v>
      </c>
      <c r="BT156" s="332"/>
      <c r="BU156" s="328"/>
      <c r="BV156" s="328"/>
      <c r="BW156" s="328"/>
      <c r="BX156" s="328"/>
      <c r="BY156" s="328"/>
      <c r="BZ156" s="328"/>
      <c r="CA156" s="328"/>
      <c r="CB156" s="328"/>
      <c r="CC156" s="328"/>
      <c r="CD156" s="328"/>
      <c r="CE156" s="328"/>
      <c r="CF156" s="328"/>
      <c r="CG156" s="328"/>
      <c r="CH156" s="328"/>
      <c r="CI156" s="328"/>
      <c r="CJ156" s="328"/>
      <c r="CK156" s="328"/>
      <c r="CL156" s="328"/>
      <c r="CM156" s="328"/>
      <c r="CN156" s="328"/>
      <c r="CO156" s="328"/>
      <c r="CP156" s="296"/>
      <c r="CQ156" s="296"/>
      <c r="CR156" s="296"/>
      <c r="CS156" s="296"/>
    </row>
    <row r="157" spans="1:97" ht="36">
      <c r="A157" s="10">
        <v>36</v>
      </c>
      <c r="B157" s="292"/>
      <c r="C157" s="326"/>
      <c r="D157" s="327" t="s">
        <v>6009</v>
      </c>
      <c r="E157" s="326" t="s">
        <v>5491</v>
      </c>
      <c r="F157" s="259">
        <v>2024</v>
      </c>
      <c r="G157" s="259">
        <v>2024</v>
      </c>
      <c r="H157" s="259"/>
      <c r="I157" s="326"/>
      <c r="J157" s="733">
        <v>45000000</v>
      </c>
      <c r="K157" s="733">
        <v>45000000</v>
      </c>
      <c r="L157" s="326" t="s">
        <v>4734</v>
      </c>
      <c r="M157" s="784"/>
      <c r="N157" s="9" t="s">
        <v>6005</v>
      </c>
      <c r="O157" s="327" t="s">
        <v>6006</v>
      </c>
      <c r="P157" s="259" t="s">
        <v>3686</v>
      </c>
      <c r="Q157" s="326" t="s">
        <v>5395</v>
      </c>
      <c r="R157" s="20">
        <v>6665306</v>
      </c>
      <c r="S157" s="30" t="s">
        <v>35</v>
      </c>
      <c r="T157" s="23" t="s">
        <v>2015</v>
      </c>
      <c r="U157" s="412">
        <f>$K157/3</f>
        <v>15000000</v>
      </c>
      <c r="V157" s="326" t="s">
        <v>217</v>
      </c>
      <c r="W157" s="8" t="s">
        <v>4746</v>
      </c>
      <c r="X157" s="8" t="s">
        <v>4734</v>
      </c>
      <c r="Y157" s="22">
        <v>1093</v>
      </c>
      <c r="Z157" s="370" t="s">
        <v>4736</v>
      </c>
      <c r="AA157" s="328"/>
      <c r="AB157" s="328"/>
      <c r="AC157" s="328" t="s">
        <v>3358</v>
      </c>
      <c r="AD157" s="412">
        <f>$K157/3</f>
        <v>15000000</v>
      </c>
      <c r="AE157" s="326" t="s">
        <v>217</v>
      </c>
      <c r="AF157" s="326"/>
      <c r="AG157" s="326"/>
      <c r="AH157" s="328"/>
      <c r="AI157" s="328"/>
      <c r="AJ157" s="328"/>
      <c r="AK157" s="412">
        <f>$K157/3</f>
        <v>15000000</v>
      </c>
      <c r="AL157" s="326"/>
      <c r="AM157" s="326"/>
      <c r="AN157" s="326"/>
      <c r="AO157" s="328"/>
      <c r="AP157" s="328"/>
      <c r="AQ157" s="328"/>
      <c r="AR157" s="416"/>
      <c r="AS157" s="328"/>
      <c r="AT157" s="328"/>
      <c r="AU157" s="328"/>
      <c r="AV157" s="328"/>
      <c r="AW157" s="328"/>
      <c r="AX157" s="328"/>
      <c r="AY157" s="416"/>
      <c r="AZ157" s="328"/>
      <c r="BA157" s="328"/>
      <c r="BB157" s="328"/>
      <c r="BC157" s="328"/>
      <c r="BD157" s="328"/>
      <c r="BE157" s="328"/>
      <c r="BF157" s="416"/>
      <c r="BG157" s="328"/>
      <c r="BH157" s="328"/>
      <c r="BI157" s="328"/>
      <c r="BJ157" s="328"/>
      <c r="BK157" s="328"/>
      <c r="BL157" s="328"/>
      <c r="BM157" s="416"/>
      <c r="BN157" s="328"/>
      <c r="BO157" s="328"/>
      <c r="BP157" s="328"/>
      <c r="BQ157" s="328">
        <v>2.8</v>
      </c>
      <c r="BR157" s="901" t="s">
        <v>3661</v>
      </c>
      <c r="BS157" s="324" t="s">
        <v>3662</v>
      </c>
      <c r="BT157" s="332"/>
      <c r="BU157" s="328"/>
      <c r="BV157" s="328"/>
      <c r="BW157" s="328"/>
      <c r="BX157" s="328"/>
      <c r="BY157" s="328"/>
      <c r="BZ157" s="328"/>
      <c r="CA157" s="328"/>
      <c r="CB157" s="328"/>
      <c r="CC157" s="328"/>
      <c r="CD157" s="328"/>
      <c r="CE157" s="328"/>
      <c r="CF157" s="328"/>
      <c r="CG157" s="328"/>
      <c r="CH157" s="328"/>
      <c r="CI157" s="328"/>
      <c r="CJ157" s="328"/>
      <c r="CK157" s="328"/>
      <c r="CL157" s="328"/>
      <c r="CM157" s="328"/>
      <c r="CN157" s="328"/>
      <c r="CO157" s="328"/>
      <c r="CP157" s="296"/>
      <c r="CQ157" s="296"/>
      <c r="CR157" s="296"/>
      <c r="CS157" s="296"/>
    </row>
    <row r="158" spans="1:97" ht="36">
      <c r="A158" s="10">
        <v>37</v>
      </c>
      <c r="B158" s="292"/>
      <c r="C158" s="292" t="s">
        <v>6010</v>
      </c>
      <c r="D158" s="327" t="s">
        <v>6011</v>
      </c>
      <c r="E158" s="326" t="s">
        <v>504</v>
      </c>
      <c r="F158" s="259">
        <v>2024</v>
      </c>
      <c r="G158" s="259">
        <v>2024</v>
      </c>
      <c r="H158" s="259"/>
      <c r="I158" s="326" t="s">
        <v>5942</v>
      </c>
      <c r="J158" s="730">
        <v>4920000</v>
      </c>
      <c r="K158" s="730">
        <v>4920000</v>
      </c>
      <c r="L158" s="326" t="s">
        <v>4734</v>
      </c>
      <c r="M158" s="784">
        <v>2</v>
      </c>
      <c r="N158" s="9" t="s">
        <v>5713</v>
      </c>
      <c r="O158" s="11" t="s">
        <v>9</v>
      </c>
      <c r="P158" s="259" t="s">
        <v>3686</v>
      </c>
      <c r="Q158" s="22" t="s">
        <v>5377</v>
      </c>
      <c r="R158" s="786" t="s">
        <v>6012</v>
      </c>
      <c r="S158" s="332" t="s">
        <v>3534</v>
      </c>
      <c r="T158" s="785" t="s">
        <v>2631</v>
      </c>
      <c r="U158" s="412">
        <f>$K158/3</f>
        <v>1640000</v>
      </c>
      <c r="V158" s="326" t="s">
        <v>217</v>
      </c>
      <c r="W158" s="8" t="s">
        <v>4746</v>
      </c>
      <c r="X158" s="8" t="s">
        <v>4734</v>
      </c>
      <c r="Y158" s="22">
        <v>1093</v>
      </c>
      <c r="Z158" s="370" t="s">
        <v>4736</v>
      </c>
      <c r="AA158" s="786">
        <v>6832969</v>
      </c>
      <c r="AB158" s="787" t="s">
        <v>3189</v>
      </c>
      <c r="AC158" s="328" t="s">
        <v>5963</v>
      </c>
      <c r="AD158" s="412">
        <f>$K158/3</f>
        <v>1640000</v>
      </c>
      <c r="AE158" s="326" t="s">
        <v>217</v>
      </c>
      <c r="AF158" s="326" t="s">
        <v>4746</v>
      </c>
      <c r="AG158" s="326" t="s">
        <v>4734</v>
      </c>
      <c r="AH158" s="786" t="s">
        <v>4423</v>
      </c>
      <c r="AI158" s="787" t="s">
        <v>2298</v>
      </c>
      <c r="AJ158" s="328" t="s">
        <v>3517</v>
      </c>
      <c r="AK158" s="412">
        <f>$K158/3</f>
        <v>1640000</v>
      </c>
      <c r="AL158" s="326" t="s">
        <v>217</v>
      </c>
      <c r="AM158" s="326" t="s">
        <v>4746</v>
      </c>
      <c r="AN158" s="326" t="s">
        <v>4734</v>
      </c>
      <c r="AO158" s="328"/>
      <c r="AP158" s="328"/>
      <c r="AQ158" s="328"/>
      <c r="AR158" s="416"/>
      <c r="AS158" s="328"/>
      <c r="AT158" s="328"/>
      <c r="AU158" s="328"/>
      <c r="AV158" s="328"/>
      <c r="AW158" s="328"/>
      <c r="AX158" s="328"/>
      <c r="AY158" s="416"/>
      <c r="AZ158" s="328"/>
      <c r="BA158" s="328"/>
      <c r="BB158" s="328"/>
      <c r="BC158" s="328"/>
      <c r="BD158" s="328"/>
      <c r="BE158" s="328"/>
      <c r="BF158" s="416"/>
      <c r="BG158" s="328"/>
      <c r="BH158" s="328"/>
      <c r="BI158" s="328"/>
      <c r="BJ158" s="328"/>
      <c r="BK158" s="328"/>
      <c r="BL158" s="328"/>
      <c r="BM158" s="416"/>
      <c r="BN158" s="328"/>
      <c r="BO158" s="328"/>
      <c r="BP158" s="328"/>
      <c r="BQ158" s="328">
        <v>2</v>
      </c>
      <c r="BR158" s="321" t="s">
        <v>3661</v>
      </c>
      <c r="BS158" s="321" t="s">
        <v>3662</v>
      </c>
      <c r="BT158" s="332"/>
      <c r="BU158" s="328"/>
      <c r="BV158" s="328"/>
      <c r="BW158" s="328"/>
      <c r="BX158" s="328"/>
      <c r="BY158" s="328"/>
      <c r="BZ158" s="328"/>
      <c r="CA158" s="328"/>
      <c r="CB158" s="328"/>
      <c r="CC158" s="328"/>
      <c r="CD158" s="328"/>
      <c r="CE158" s="328"/>
      <c r="CF158" s="328"/>
      <c r="CG158" s="328"/>
      <c r="CH158" s="328"/>
      <c r="CI158" s="328"/>
      <c r="CJ158" s="328"/>
      <c r="CK158" s="328"/>
      <c r="CL158" s="328"/>
      <c r="CM158" s="328"/>
      <c r="CN158" s="328"/>
      <c r="CO158" s="328"/>
      <c r="CP158" s="296"/>
      <c r="CQ158" s="296"/>
      <c r="CR158" s="296"/>
      <c r="CS158" s="296"/>
    </row>
    <row r="159" spans="1:97" ht="36">
      <c r="A159" s="259">
        <v>38</v>
      </c>
      <c r="B159" s="292"/>
      <c r="C159" s="292" t="s">
        <v>6013</v>
      </c>
      <c r="D159" s="327" t="s">
        <v>3412</v>
      </c>
      <c r="E159" s="326" t="s">
        <v>506</v>
      </c>
      <c r="F159" s="259">
        <v>2024</v>
      </c>
      <c r="G159" s="259">
        <v>2024</v>
      </c>
      <c r="H159" s="259"/>
      <c r="I159" s="326" t="s">
        <v>5942</v>
      </c>
      <c r="J159" s="730">
        <v>10000000</v>
      </c>
      <c r="K159" s="730">
        <v>10000000</v>
      </c>
      <c r="L159" s="326" t="s">
        <v>4734</v>
      </c>
      <c r="M159" s="784">
        <v>4</v>
      </c>
      <c r="N159" s="9" t="s">
        <v>5713</v>
      </c>
      <c r="O159" s="11" t="s">
        <v>9</v>
      </c>
      <c r="P159" s="259" t="s">
        <v>3686</v>
      </c>
      <c r="Q159" s="22" t="s">
        <v>5377</v>
      </c>
      <c r="R159" s="786" t="s">
        <v>4448</v>
      </c>
      <c r="S159" s="332" t="s">
        <v>3559</v>
      </c>
      <c r="T159" s="785" t="s">
        <v>2986</v>
      </c>
      <c r="U159" s="412">
        <f>$K159/2</f>
        <v>5000000</v>
      </c>
      <c r="V159" s="326" t="s">
        <v>217</v>
      </c>
      <c r="W159" s="8" t="s">
        <v>4746</v>
      </c>
      <c r="X159" s="8" t="s">
        <v>4734</v>
      </c>
      <c r="Y159" s="22">
        <v>1093</v>
      </c>
      <c r="Z159" s="370" t="s">
        <v>4736</v>
      </c>
      <c r="AA159" s="786" t="s">
        <v>4663</v>
      </c>
      <c r="AB159" s="787" t="s">
        <v>1266</v>
      </c>
      <c r="AC159" s="328" t="s">
        <v>118</v>
      </c>
      <c r="AD159" s="412">
        <f>$K159/2</f>
        <v>5000000</v>
      </c>
      <c r="AE159" s="326" t="s">
        <v>217</v>
      </c>
      <c r="AF159" s="326" t="s">
        <v>4746</v>
      </c>
      <c r="AG159" s="326" t="s">
        <v>4734</v>
      </c>
      <c r="AH159" s="786"/>
      <c r="AI159" s="786"/>
      <c r="AJ159" s="328"/>
      <c r="AK159" s="412"/>
      <c r="AL159" s="326"/>
      <c r="AM159" s="326"/>
      <c r="AN159" s="326"/>
      <c r="AO159" s="328"/>
      <c r="AP159" s="328"/>
      <c r="AQ159" s="328"/>
      <c r="AR159" s="416"/>
      <c r="AS159" s="328"/>
      <c r="AT159" s="328"/>
      <c r="AU159" s="328"/>
      <c r="AV159" s="328"/>
      <c r="AW159" s="328"/>
      <c r="AX159" s="328"/>
      <c r="AY159" s="416"/>
      <c r="AZ159" s="328"/>
      <c r="BA159" s="328"/>
      <c r="BB159" s="328"/>
      <c r="BC159" s="328"/>
      <c r="BD159" s="328"/>
      <c r="BE159" s="328"/>
      <c r="BF159" s="416"/>
      <c r="BG159" s="328"/>
      <c r="BH159" s="328"/>
      <c r="BI159" s="328"/>
      <c r="BJ159" s="328"/>
      <c r="BK159" s="328"/>
      <c r="BL159" s="328"/>
      <c r="BM159" s="416"/>
      <c r="BN159" s="328"/>
      <c r="BO159" s="328"/>
      <c r="BP159" s="328"/>
      <c r="BQ159" s="328">
        <v>4</v>
      </c>
      <c r="BR159" s="321" t="s">
        <v>3661</v>
      </c>
      <c r="BS159" s="321" t="s">
        <v>3662</v>
      </c>
      <c r="BT159" s="332"/>
      <c r="BU159" s="328"/>
      <c r="BV159" s="328"/>
      <c r="BW159" s="328"/>
      <c r="BX159" s="328"/>
      <c r="BY159" s="328"/>
      <c r="BZ159" s="328"/>
      <c r="CA159" s="328"/>
      <c r="CB159" s="328"/>
      <c r="CC159" s="328"/>
      <c r="CD159" s="328"/>
      <c r="CE159" s="328"/>
      <c r="CF159" s="328"/>
      <c r="CG159" s="328"/>
      <c r="CH159" s="328"/>
      <c r="CI159" s="328"/>
      <c r="CJ159" s="328"/>
      <c r="CK159" s="328"/>
      <c r="CL159" s="328"/>
      <c r="CM159" s="328"/>
      <c r="CN159" s="328"/>
      <c r="CO159" s="328"/>
      <c r="CP159" s="296"/>
      <c r="CQ159" s="296"/>
      <c r="CR159" s="296"/>
      <c r="CS159" s="296"/>
    </row>
    <row r="160" spans="1:97" ht="24">
      <c r="A160" s="10">
        <v>39</v>
      </c>
      <c r="B160" s="292"/>
      <c r="C160" s="292" t="s">
        <v>6014</v>
      </c>
      <c r="D160" s="327" t="s">
        <v>6015</v>
      </c>
      <c r="E160" s="326" t="s">
        <v>506</v>
      </c>
      <c r="F160" s="259">
        <v>2024</v>
      </c>
      <c r="G160" s="259">
        <v>2024</v>
      </c>
      <c r="H160" s="259"/>
      <c r="I160" s="326" t="s">
        <v>5936</v>
      </c>
      <c r="J160" s="730">
        <v>10000000</v>
      </c>
      <c r="K160" s="730">
        <v>10000000</v>
      </c>
      <c r="L160" s="326" t="s">
        <v>4734</v>
      </c>
      <c r="M160" s="784">
        <v>3</v>
      </c>
      <c r="N160" s="9" t="s">
        <v>5713</v>
      </c>
      <c r="O160" s="11" t="s">
        <v>9</v>
      </c>
      <c r="P160" s="259" t="s">
        <v>3686</v>
      </c>
      <c r="Q160" s="22" t="s">
        <v>5377</v>
      </c>
      <c r="R160" s="786" t="s">
        <v>4393</v>
      </c>
      <c r="S160" s="332" t="s">
        <v>140</v>
      </c>
      <c r="T160" s="785" t="s">
        <v>2960</v>
      </c>
      <c r="U160" s="412">
        <f>$K160/4</f>
        <v>2500000</v>
      </c>
      <c r="V160" s="326" t="s">
        <v>256</v>
      </c>
      <c r="W160" s="8" t="s">
        <v>4737</v>
      </c>
      <c r="X160" s="8" t="s">
        <v>4734</v>
      </c>
      <c r="Y160" s="22">
        <v>1093</v>
      </c>
      <c r="Z160" s="370" t="s">
        <v>4736</v>
      </c>
      <c r="AA160" s="786" t="s">
        <v>6016</v>
      </c>
      <c r="AB160" s="787" t="s">
        <v>2959</v>
      </c>
      <c r="AC160" s="328" t="s">
        <v>3576</v>
      </c>
      <c r="AD160" s="412">
        <f>$K160/4</f>
        <v>2500000</v>
      </c>
      <c r="AE160" s="326" t="s">
        <v>256</v>
      </c>
      <c r="AF160" s="8" t="s">
        <v>4737</v>
      </c>
      <c r="AG160" s="8" t="s">
        <v>4734</v>
      </c>
      <c r="AH160" s="786" t="s">
        <v>6017</v>
      </c>
      <c r="AI160" s="787" t="s">
        <v>2988</v>
      </c>
      <c r="AJ160" s="328" t="s">
        <v>4823</v>
      </c>
      <c r="AK160" s="412">
        <f>$K160/4</f>
        <v>2500000</v>
      </c>
      <c r="AL160" s="326" t="s">
        <v>256</v>
      </c>
      <c r="AM160" s="8" t="s">
        <v>4737</v>
      </c>
      <c r="AN160" s="8" t="s">
        <v>4734</v>
      </c>
      <c r="AO160" s="328">
        <v>6767777</v>
      </c>
      <c r="AP160" s="328">
        <v>713059501</v>
      </c>
      <c r="AQ160" s="328" t="s">
        <v>3519</v>
      </c>
      <c r="AR160" s="412">
        <f>$K160/4</f>
        <v>2500000</v>
      </c>
      <c r="AS160" s="326" t="s">
        <v>256</v>
      </c>
      <c r="AT160" s="8" t="s">
        <v>4737</v>
      </c>
      <c r="AU160" s="8" t="s">
        <v>4734</v>
      </c>
      <c r="AV160" s="328"/>
      <c r="AW160" s="328"/>
      <c r="AX160" s="328"/>
      <c r="AY160" s="416"/>
      <c r="AZ160" s="328"/>
      <c r="BA160" s="328"/>
      <c r="BB160" s="328"/>
      <c r="BC160" s="328"/>
      <c r="BD160" s="328"/>
      <c r="BE160" s="328"/>
      <c r="BF160" s="416"/>
      <c r="BG160" s="328"/>
      <c r="BH160" s="328"/>
      <c r="BI160" s="328"/>
      <c r="BJ160" s="328"/>
      <c r="BK160" s="328"/>
      <c r="BL160" s="328"/>
      <c r="BM160" s="416"/>
      <c r="BN160" s="328"/>
      <c r="BO160" s="328"/>
      <c r="BP160" s="328"/>
      <c r="BQ160" s="328">
        <v>3</v>
      </c>
      <c r="BR160" s="321" t="s">
        <v>3661</v>
      </c>
      <c r="BS160" s="321" t="s">
        <v>3662</v>
      </c>
      <c r="BT160" s="332"/>
      <c r="BU160" s="328"/>
      <c r="BV160" s="328"/>
      <c r="BW160" s="328"/>
      <c r="BX160" s="328"/>
      <c r="BY160" s="328"/>
      <c r="BZ160" s="328"/>
      <c r="CA160" s="328"/>
      <c r="CB160" s="328"/>
      <c r="CC160" s="328"/>
      <c r="CD160" s="328"/>
      <c r="CE160" s="328"/>
      <c r="CF160" s="328"/>
      <c r="CG160" s="328"/>
      <c r="CH160" s="328"/>
      <c r="CI160" s="328"/>
      <c r="CJ160" s="328"/>
      <c r="CK160" s="328"/>
      <c r="CL160" s="328"/>
      <c r="CM160" s="328"/>
      <c r="CN160" s="328"/>
      <c r="CO160" s="328"/>
      <c r="CP160" s="296"/>
      <c r="CQ160" s="296"/>
      <c r="CR160" s="296"/>
      <c r="CS160" s="296"/>
    </row>
    <row r="161" spans="1:97" ht="24">
      <c r="A161" s="10">
        <v>40</v>
      </c>
      <c r="B161" s="292"/>
      <c r="C161" s="292" t="s">
        <v>6018</v>
      </c>
      <c r="D161" s="327" t="s">
        <v>6019</v>
      </c>
      <c r="E161" s="326" t="s">
        <v>506</v>
      </c>
      <c r="F161" s="259">
        <v>2024</v>
      </c>
      <c r="G161" s="259">
        <v>2024</v>
      </c>
      <c r="H161" s="259"/>
      <c r="I161" s="326" t="s">
        <v>5942</v>
      </c>
      <c r="J161" s="730">
        <v>9500000</v>
      </c>
      <c r="K161" s="730">
        <v>9500000</v>
      </c>
      <c r="L161" s="326" t="s">
        <v>4734</v>
      </c>
      <c r="M161" s="784">
        <v>2</v>
      </c>
      <c r="N161" s="9" t="s">
        <v>5713</v>
      </c>
      <c r="O161" s="11" t="s">
        <v>9</v>
      </c>
      <c r="P161" s="259" t="s">
        <v>3686</v>
      </c>
      <c r="Q161" s="22" t="s">
        <v>5377</v>
      </c>
      <c r="R161" s="786" t="s">
        <v>6020</v>
      </c>
      <c r="S161" s="332" t="s">
        <v>3525</v>
      </c>
      <c r="T161" s="785" t="s">
        <v>1267</v>
      </c>
      <c r="U161" s="412">
        <f>$K161/3</f>
        <v>3166666.6666666665</v>
      </c>
      <c r="V161" s="326" t="s">
        <v>256</v>
      </c>
      <c r="W161" s="8" t="s">
        <v>4737</v>
      </c>
      <c r="X161" s="8" t="s">
        <v>4734</v>
      </c>
      <c r="Y161" s="22">
        <v>1093</v>
      </c>
      <c r="Z161" s="370" t="s">
        <v>4736</v>
      </c>
      <c r="AA161" s="786" t="s">
        <v>6021</v>
      </c>
      <c r="AB161" s="787" t="s">
        <v>1296</v>
      </c>
      <c r="AC161" s="328" t="s">
        <v>3526</v>
      </c>
      <c r="AD161" s="412">
        <f>$K161/3</f>
        <v>3166666.6666666665</v>
      </c>
      <c r="AE161" s="326" t="s">
        <v>256</v>
      </c>
      <c r="AF161" s="8" t="s">
        <v>4737</v>
      </c>
      <c r="AG161" s="8" t="s">
        <v>4734</v>
      </c>
      <c r="AH161" s="786" t="s">
        <v>6022</v>
      </c>
      <c r="AI161" s="787" t="s">
        <v>2332</v>
      </c>
      <c r="AJ161" s="328" t="s">
        <v>3573</v>
      </c>
      <c r="AK161" s="412">
        <f>$K161/3</f>
        <v>3166666.6666666665</v>
      </c>
      <c r="AL161" s="326" t="s">
        <v>256</v>
      </c>
      <c r="AM161" s="8" t="s">
        <v>4737</v>
      </c>
      <c r="AN161" s="8" t="s">
        <v>4734</v>
      </c>
      <c r="AO161" s="328"/>
      <c r="AP161" s="328"/>
      <c r="AQ161" s="328"/>
      <c r="AR161" s="416"/>
      <c r="AS161" s="328"/>
      <c r="AT161" s="328"/>
      <c r="AU161" s="328"/>
      <c r="AV161" s="328"/>
      <c r="AW161" s="328"/>
      <c r="AX161" s="328"/>
      <c r="AY161" s="416"/>
      <c r="AZ161" s="328"/>
      <c r="BA161" s="328"/>
      <c r="BB161" s="328"/>
      <c r="BC161" s="328"/>
      <c r="BD161" s="328"/>
      <c r="BE161" s="328"/>
      <c r="BF161" s="416"/>
      <c r="BG161" s="328"/>
      <c r="BH161" s="328"/>
      <c r="BI161" s="328"/>
      <c r="BJ161" s="328"/>
      <c r="BK161" s="328"/>
      <c r="BL161" s="328"/>
      <c r="BM161" s="416"/>
      <c r="BN161" s="328"/>
      <c r="BO161" s="328"/>
      <c r="BP161" s="328"/>
      <c r="BQ161" s="328">
        <v>2</v>
      </c>
      <c r="BR161" s="321" t="s">
        <v>3661</v>
      </c>
      <c r="BS161" s="321" t="s">
        <v>3662</v>
      </c>
      <c r="BT161" s="332"/>
      <c r="BU161" s="328"/>
      <c r="BV161" s="328"/>
      <c r="BW161" s="328"/>
      <c r="BX161" s="328"/>
      <c r="BY161" s="328"/>
      <c r="BZ161" s="328"/>
      <c r="CA161" s="328"/>
      <c r="CB161" s="328"/>
      <c r="CC161" s="328"/>
      <c r="CD161" s="328"/>
      <c r="CE161" s="328"/>
      <c r="CF161" s="328"/>
      <c r="CG161" s="328"/>
      <c r="CH161" s="328"/>
      <c r="CI161" s="328"/>
      <c r="CJ161" s="328"/>
      <c r="CK161" s="328"/>
      <c r="CL161" s="328"/>
      <c r="CM161" s="328"/>
      <c r="CN161" s="328"/>
      <c r="CO161" s="328"/>
      <c r="CP161" s="296"/>
      <c r="CQ161" s="296"/>
      <c r="CR161" s="296"/>
      <c r="CS161" s="296"/>
    </row>
    <row r="162" spans="1:97" ht="24">
      <c r="A162" s="259">
        <v>41</v>
      </c>
      <c r="B162" s="292"/>
      <c r="C162" s="292" t="s">
        <v>6023</v>
      </c>
      <c r="D162" s="327" t="s">
        <v>6024</v>
      </c>
      <c r="E162" s="326" t="s">
        <v>506</v>
      </c>
      <c r="F162" s="259">
        <v>2024</v>
      </c>
      <c r="G162" s="259">
        <v>2024</v>
      </c>
      <c r="H162" s="259"/>
      <c r="I162" s="326" t="s">
        <v>5953</v>
      </c>
      <c r="J162" s="730">
        <v>9964000</v>
      </c>
      <c r="K162" s="730">
        <v>9964000</v>
      </c>
      <c r="L162" s="326" t="s">
        <v>4734</v>
      </c>
      <c r="M162" s="784">
        <v>4</v>
      </c>
      <c r="N162" s="9" t="s">
        <v>5713</v>
      </c>
      <c r="O162" s="11" t="s">
        <v>9</v>
      </c>
      <c r="P162" s="259" t="s">
        <v>3686</v>
      </c>
      <c r="Q162" s="22" t="s">
        <v>5377</v>
      </c>
      <c r="R162" s="786" t="s">
        <v>6025</v>
      </c>
      <c r="S162" s="332" t="s">
        <v>3515</v>
      </c>
      <c r="T162" s="785" t="s">
        <v>2058</v>
      </c>
      <c r="U162" s="412">
        <f>$K162/3</f>
        <v>3321333.3333333335</v>
      </c>
      <c r="V162" s="326" t="s">
        <v>176</v>
      </c>
      <c r="W162" s="8" t="s">
        <v>3694</v>
      </c>
      <c r="X162" s="8" t="s">
        <v>4734</v>
      </c>
      <c r="Y162" s="22">
        <v>1093</v>
      </c>
      <c r="Z162" s="370" t="s">
        <v>4736</v>
      </c>
      <c r="AA162" s="786" t="s">
        <v>6026</v>
      </c>
      <c r="AB162" s="787" t="s">
        <v>6027</v>
      </c>
      <c r="AC162" s="328" t="s">
        <v>3516</v>
      </c>
      <c r="AD162" s="412">
        <f>$K162/3</f>
        <v>3321333.3333333335</v>
      </c>
      <c r="AE162" s="326" t="s">
        <v>169</v>
      </c>
      <c r="AF162" s="8" t="s">
        <v>3694</v>
      </c>
      <c r="AG162" s="8" t="s">
        <v>4734</v>
      </c>
      <c r="AH162" s="786" t="s">
        <v>4497</v>
      </c>
      <c r="AI162" s="787" t="s">
        <v>3972</v>
      </c>
      <c r="AJ162" s="328" t="s">
        <v>6028</v>
      </c>
      <c r="AK162" s="412">
        <f>$K162/3</f>
        <v>3321333.3333333335</v>
      </c>
      <c r="AL162" s="326" t="s">
        <v>176</v>
      </c>
      <c r="AM162" s="8" t="s">
        <v>3694</v>
      </c>
      <c r="AN162" s="8" t="s">
        <v>4734</v>
      </c>
      <c r="AO162" s="328"/>
      <c r="AP162" s="328"/>
      <c r="AQ162" s="328"/>
      <c r="AR162" s="416"/>
      <c r="AS162" s="328"/>
      <c r="AT162" s="328"/>
      <c r="AU162" s="328"/>
      <c r="AV162" s="328"/>
      <c r="AW162" s="328"/>
      <c r="AX162" s="328"/>
      <c r="AY162" s="416"/>
      <c r="AZ162" s="328"/>
      <c r="BA162" s="328"/>
      <c r="BB162" s="328"/>
      <c r="BC162" s="328"/>
      <c r="BD162" s="328"/>
      <c r="BE162" s="328"/>
      <c r="BF162" s="416"/>
      <c r="BG162" s="328"/>
      <c r="BH162" s="328"/>
      <c r="BI162" s="328"/>
      <c r="BJ162" s="328"/>
      <c r="BK162" s="328"/>
      <c r="BL162" s="328"/>
      <c r="BM162" s="416"/>
      <c r="BN162" s="328"/>
      <c r="BO162" s="328"/>
      <c r="BP162" s="328"/>
      <c r="BQ162" s="328">
        <v>4</v>
      </c>
      <c r="BR162" s="321" t="s">
        <v>3661</v>
      </c>
      <c r="BS162" s="321" t="s">
        <v>3662</v>
      </c>
      <c r="BT162" s="332"/>
      <c r="BU162" s="328"/>
      <c r="BV162" s="328"/>
      <c r="BW162" s="328"/>
      <c r="BX162" s="328"/>
      <c r="BY162" s="328"/>
      <c r="BZ162" s="328"/>
      <c r="CA162" s="328"/>
      <c r="CB162" s="328"/>
      <c r="CC162" s="328"/>
      <c r="CD162" s="328"/>
      <c r="CE162" s="328"/>
      <c r="CF162" s="328"/>
      <c r="CG162" s="328"/>
      <c r="CH162" s="328"/>
      <c r="CI162" s="328"/>
      <c r="CJ162" s="328"/>
      <c r="CK162" s="328"/>
      <c r="CL162" s="328"/>
      <c r="CM162" s="328"/>
      <c r="CN162" s="328"/>
      <c r="CO162" s="328"/>
      <c r="CP162" s="296"/>
      <c r="CQ162" s="296"/>
      <c r="CR162" s="296"/>
      <c r="CS162" s="296"/>
    </row>
    <row r="163" spans="1:97" ht="36">
      <c r="A163" s="10">
        <v>42</v>
      </c>
      <c r="B163" s="292"/>
      <c r="C163" s="292" t="s">
        <v>6029</v>
      </c>
      <c r="D163" s="327" t="s">
        <v>6030</v>
      </c>
      <c r="E163" s="326" t="s">
        <v>506</v>
      </c>
      <c r="F163" s="259">
        <v>2024</v>
      </c>
      <c r="G163" s="259">
        <v>2024</v>
      </c>
      <c r="H163" s="259"/>
      <c r="I163" s="326" t="s">
        <v>5942</v>
      </c>
      <c r="J163" s="730">
        <v>10000000</v>
      </c>
      <c r="K163" s="730">
        <v>10000000</v>
      </c>
      <c r="L163" s="326" t="s">
        <v>4734</v>
      </c>
      <c r="M163" s="784">
        <v>3</v>
      </c>
      <c r="N163" s="9" t="s">
        <v>5713</v>
      </c>
      <c r="O163" s="11" t="s">
        <v>9</v>
      </c>
      <c r="P163" s="259" t="s">
        <v>3686</v>
      </c>
      <c r="Q163" s="22" t="s">
        <v>5377</v>
      </c>
      <c r="R163" s="786" t="s">
        <v>6031</v>
      </c>
      <c r="S163" s="332" t="s">
        <v>6032</v>
      </c>
      <c r="T163" s="785" t="s">
        <v>2759</v>
      </c>
      <c r="U163" s="412">
        <f>$K163/3</f>
        <v>3333333.3333333335</v>
      </c>
      <c r="V163" s="326" t="s">
        <v>172</v>
      </c>
      <c r="W163" s="8" t="s">
        <v>3694</v>
      </c>
      <c r="X163" s="8" t="s">
        <v>4734</v>
      </c>
      <c r="Y163" s="22">
        <v>1093</v>
      </c>
      <c r="Z163" s="370" t="s">
        <v>4736</v>
      </c>
      <c r="AA163" s="786" t="s">
        <v>6033</v>
      </c>
      <c r="AB163" s="787" t="s">
        <v>2070</v>
      </c>
      <c r="AC163" s="328" t="s">
        <v>3540</v>
      </c>
      <c r="AD163" s="412">
        <f>$K163/3</f>
        <v>3333333.3333333335</v>
      </c>
      <c r="AE163" s="326" t="s">
        <v>172</v>
      </c>
      <c r="AF163" s="8" t="s">
        <v>3694</v>
      </c>
      <c r="AG163" s="8" t="s">
        <v>4734</v>
      </c>
      <c r="AH163" s="786" t="s">
        <v>6034</v>
      </c>
      <c r="AI163" s="787" t="s">
        <v>3308</v>
      </c>
      <c r="AJ163" s="328" t="s">
        <v>5256</v>
      </c>
      <c r="AK163" s="412">
        <f>$K163/3</f>
        <v>3333333.3333333335</v>
      </c>
      <c r="AL163" s="326" t="s">
        <v>172</v>
      </c>
      <c r="AM163" s="8" t="s">
        <v>3694</v>
      </c>
      <c r="AN163" s="8" t="s">
        <v>4734</v>
      </c>
      <c r="AO163" s="328"/>
      <c r="AP163" s="328"/>
      <c r="AQ163" s="328"/>
      <c r="AR163" s="416"/>
      <c r="AS163" s="328"/>
      <c r="AT163" s="328"/>
      <c r="AU163" s="328"/>
      <c r="AV163" s="328"/>
      <c r="AW163" s="328"/>
      <c r="AX163" s="328"/>
      <c r="AY163" s="416"/>
      <c r="AZ163" s="328"/>
      <c r="BA163" s="328"/>
      <c r="BB163" s="328"/>
      <c r="BC163" s="328"/>
      <c r="BD163" s="328"/>
      <c r="BE163" s="328"/>
      <c r="BF163" s="416"/>
      <c r="BG163" s="328"/>
      <c r="BH163" s="328"/>
      <c r="BI163" s="328"/>
      <c r="BJ163" s="328"/>
      <c r="BK163" s="328"/>
      <c r="BL163" s="328"/>
      <c r="BM163" s="416"/>
      <c r="BN163" s="328"/>
      <c r="BO163" s="328"/>
      <c r="BP163" s="328"/>
      <c r="BQ163" s="328">
        <v>9</v>
      </c>
      <c r="BR163" s="321" t="s">
        <v>3661</v>
      </c>
      <c r="BS163" s="321" t="s">
        <v>3662</v>
      </c>
      <c r="BT163" s="332"/>
      <c r="BU163" s="328"/>
      <c r="BV163" s="328"/>
      <c r="BW163" s="328"/>
      <c r="BX163" s="328"/>
      <c r="BY163" s="328"/>
      <c r="BZ163" s="328"/>
      <c r="CA163" s="328"/>
      <c r="CB163" s="328"/>
      <c r="CC163" s="328"/>
      <c r="CD163" s="328"/>
      <c r="CE163" s="328"/>
      <c r="CF163" s="328"/>
      <c r="CG163" s="328"/>
      <c r="CH163" s="328"/>
      <c r="CI163" s="328"/>
      <c r="CJ163" s="328"/>
      <c r="CK163" s="328"/>
      <c r="CL163" s="328"/>
      <c r="CM163" s="328"/>
      <c r="CN163" s="328"/>
      <c r="CO163" s="328"/>
      <c r="CP163" s="296"/>
      <c r="CQ163" s="296"/>
      <c r="CR163" s="296"/>
      <c r="CS163" s="296"/>
    </row>
    <row r="164" spans="1:97" s="526" customFormat="1">
      <c r="A164" s="521"/>
      <c r="B164" s="313"/>
      <c r="C164" s="523"/>
      <c r="D164" s="902"/>
      <c r="E164" s="523"/>
      <c r="F164" s="522"/>
      <c r="G164" s="522"/>
      <c r="H164" s="522"/>
      <c r="I164" s="523"/>
      <c r="J164" s="903"/>
      <c r="K164" s="903"/>
      <c r="L164" s="523"/>
      <c r="M164" s="522"/>
      <c r="N164" s="523"/>
      <c r="O164" s="11" t="s">
        <v>9</v>
      </c>
      <c r="P164" s="522"/>
      <c r="Q164" s="522"/>
      <c r="R164" s="904"/>
      <c r="S164" s="905"/>
      <c r="T164" s="522"/>
      <c r="U164" s="907"/>
      <c r="V164" s="523"/>
      <c r="W164" s="311"/>
      <c r="X164" s="311"/>
      <c r="Y164" s="522"/>
      <c r="Z164" s="522"/>
      <c r="AA164" s="904"/>
      <c r="AB164" s="904"/>
      <c r="AC164" s="904"/>
      <c r="AD164" s="909"/>
      <c r="AE164" s="523"/>
      <c r="AF164" s="523"/>
      <c r="AG164" s="523"/>
      <c r="AH164" s="904"/>
      <c r="AI164" s="904"/>
      <c r="AJ164" s="904"/>
      <c r="AK164" s="909"/>
      <c r="AL164" s="523"/>
      <c r="AM164" s="523"/>
      <c r="AN164" s="523"/>
      <c r="AO164" s="904"/>
      <c r="AP164" s="904"/>
      <c r="AQ164" s="904"/>
      <c r="AR164" s="904"/>
      <c r="AS164" s="904"/>
      <c r="AT164" s="904"/>
      <c r="AU164" s="904"/>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10"/>
      <c r="BS164" s="521"/>
      <c r="BT164" s="905"/>
      <c r="BU164" s="904"/>
      <c r="BV164" s="904"/>
      <c r="BW164" s="904"/>
      <c r="BX164" s="904"/>
      <c r="BY164" s="904"/>
      <c r="BZ164" s="904"/>
      <c r="CA164" s="904"/>
      <c r="CB164" s="904"/>
      <c r="CC164" s="904"/>
      <c r="CD164" s="904"/>
      <c r="CE164" s="904"/>
      <c r="CF164" s="904"/>
      <c r="CG164" s="904"/>
      <c r="CH164" s="904"/>
      <c r="CI164" s="904"/>
      <c r="CJ164" s="904"/>
      <c r="CK164" s="904"/>
      <c r="CL164" s="904"/>
      <c r="CM164" s="904"/>
      <c r="CN164" s="904"/>
      <c r="CO164" s="904"/>
      <c r="CP164" s="911"/>
      <c r="CQ164" s="911"/>
      <c r="CR164" s="911"/>
      <c r="CS164" s="911"/>
    </row>
    <row r="165" spans="1:97" ht="48">
      <c r="A165" s="10">
        <v>1</v>
      </c>
      <c r="B165" s="292"/>
      <c r="C165" s="326"/>
      <c r="D165" s="327" t="s">
        <v>6035</v>
      </c>
      <c r="E165" s="326" t="s">
        <v>6036</v>
      </c>
      <c r="F165" s="259">
        <v>2025</v>
      </c>
      <c r="G165" s="259">
        <v>2025</v>
      </c>
      <c r="H165" s="259">
        <v>6</v>
      </c>
      <c r="I165" s="326" t="s">
        <v>5233</v>
      </c>
      <c r="J165" s="730">
        <v>20000000</v>
      </c>
      <c r="K165" s="730">
        <v>20000000</v>
      </c>
      <c r="L165" s="326" t="s">
        <v>4734</v>
      </c>
      <c r="M165" s="784">
        <v>4</v>
      </c>
      <c r="N165" s="326"/>
      <c r="O165" s="11" t="s">
        <v>9</v>
      </c>
      <c r="P165" s="259" t="s">
        <v>3686</v>
      </c>
      <c r="Q165" s="259" t="s">
        <v>3406</v>
      </c>
      <c r="R165" s="328"/>
      <c r="S165" s="332" t="s">
        <v>6037</v>
      </c>
      <c r="T165" s="329" t="s">
        <v>2251</v>
      </c>
      <c r="U165" s="412">
        <v>20000000</v>
      </c>
      <c r="V165" s="326" t="s">
        <v>6038</v>
      </c>
      <c r="W165" s="8" t="s">
        <v>3694</v>
      </c>
      <c r="X165" s="8" t="s">
        <v>4734</v>
      </c>
      <c r="Y165" s="22">
        <v>1093</v>
      </c>
      <c r="Z165" s="370" t="s">
        <v>4736</v>
      </c>
      <c r="AA165" s="328">
        <v>6099359</v>
      </c>
      <c r="AB165" s="329" t="s">
        <v>1265</v>
      </c>
      <c r="AC165" s="328" t="s">
        <v>3492</v>
      </c>
      <c r="AD165" s="412">
        <v>20000000</v>
      </c>
      <c r="AE165" s="326" t="s">
        <v>217</v>
      </c>
      <c r="AF165" s="326" t="s">
        <v>4746</v>
      </c>
      <c r="AG165" s="326" t="s">
        <v>4734</v>
      </c>
      <c r="AH165" s="328">
        <v>6658755</v>
      </c>
      <c r="AI165" s="331" t="s">
        <v>2189</v>
      </c>
      <c r="AJ165" s="328" t="s">
        <v>3561</v>
      </c>
      <c r="AK165" s="412">
        <v>20000000</v>
      </c>
      <c r="AL165" s="326" t="s">
        <v>207</v>
      </c>
      <c r="AM165" s="326" t="s">
        <v>4737</v>
      </c>
      <c r="AN165" s="8" t="s">
        <v>4734</v>
      </c>
      <c r="AO165" s="328">
        <v>28854</v>
      </c>
      <c r="AP165" s="331" t="s">
        <v>3247</v>
      </c>
      <c r="AQ165" s="328" t="s">
        <v>142</v>
      </c>
      <c r="AR165" s="412">
        <v>20000000</v>
      </c>
      <c r="AS165" s="326" t="s">
        <v>207</v>
      </c>
      <c r="AT165" s="326" t="s">
        <v>4737</v>
      </c>
      <c r="AU165" s="8" t="s">
        <v>4734</v>
      </c>
      <c r="AV165" s="328">
        <v>6868847</v>
      </c>
      <c r="AW165" s="331" t="s">
        <v>2681</v>
      </c>
      <c r="AX165" s="328" t="s">
        <v>3356</v>
      </c>
      <c r="AY165" s="412">
        <v>20000000</v>
      </c>
      <c r="AZ165" s="326" t="s">
        <v>207</v>
      </c>
      <c r="BA165" s="326" t="s">
        <v>4737</v>
      </c>
      <c r="BB165" s="8" t="s">
        <v>4734</v>
      </c>
      <c r="BC165" s="328"/>
      <c r="BD165" s="328"/>
      <c r="BE165" s="328"/>
      <c r="BF165" s="416"/>
      <c r="BG165" s="328"/>
      <c r="BH165" s="328"/>
      <c r="BI165" s="328"/>
      <c r="BJ165" s="328"/>
      <c r="BK165" s="328"/>
      <c r="BL165" s="328"/>
      <c r="BM165" s="416"/>
      <c r="BN165" s="328"/>
      <c r="BO165" s="328"/>
      <c r="BP165" s="328"/>
      <c r="BQ165" s="328"/>
      <c r="BR165" s="918" t="s">
        <v>3661</v>
      </c>
      <c r="BS165" s="10"/>
      <c r="BT165" s="332"/>
      <c r="BU165" s="328"/>
      <c r="BV165" s="328"/>
      <c r="BW165" s="328"/>
      <c r="BX165" s="328"/>
      <c r="BY165" s="328"/>
      <c r="BZ165" s="328"/>
      <c r="CA165" s="328"/>
      <c r="CB165" s="328"/>
      <c r="CC165" s="328"/>
      <c r="CD165" s="328"/>
      <c r="CE165" s="328"/>
      <c r="CF165" s="328"/>
      <c r="CG165" s="328"/>
      <c r="CH165" s="328"/>
      <c r="CI165" s="328"/>
      <c r="CJ165" s="328"/>
      <c r="CK165" s="328"/>
      <c r="CL165" s="328"/>
      <c r="CM165" s="328"/>
      <c r="CN165" s="328"/>
      <c r="CO165" s="328"/>
      <c r="CP165" s="296"/>
      <c r="CQ165" s="296"/>
      <c r="CR165" s="296"/>
      <c r="CS165" s="296"/>
    </row>
    <row r="166" spans="1:97" ht="48">
      <c r="A166" s="10">
        <v>2</v>
      </c>
      <c r="B166" s="292"/>
      <c r="C166" s="326"/>
      <c r="D166" s="327" t="s">
        <v>6039</v>
      </c>
      <c r="E166" s="326" t="s">
        <v>6036</v>
      </c>
      <c r="F166" s="259">
        <v>2025</v>
      </c>
      <c r="G166" s="259">
        <v>2025</v>
      </c>
      <c r="H166" s="259">
        <v>6</v>
      </c>
      <c r="I166" s="326" t="s">
        <v>5233</v>
      </c>
      <c r="J166" s="730">
        <v>20000000</v>
      </c>
      <c r="K166" s="730">
        <v>20000000</v>
      </c>
      <c r="L166" s="326" t="s">
        <v>4734</v>
      </c>
      <c r="M166" s="784">
        <v>4</v>
      </c>
      <c r="N166" s="326"/>
      <c r="O166" s="11" t="s">
        <v>9</v>
      </c>
      <c r="P166" s="259" t="s">
        <v>3686</v>
      </c>
      <c r="Q166" s="259" t="s">
        <v>3406</v>
      </c>
      <c r="R166" s="328">
        <v>6680633</v>
      </c>
      <c r="S166" s="332" t="s">
        <v>1499</v>
      </c>
      <c r="T166" s="329" t="s">
        <v>1991</v>
      </c>
      <c r="U166" s="412">
        <v>20000000</v>
      </c>
      <c r="V166" s="326" t="s">
        <v>6040</v>
      </c>
      <c r="W166" s="8" t="s">
        <v>4737</v>
      </c>
      <c r="X166" s="8" t="s">
        <v>4734</v>
      </c>
      <c r="Y166" s="22">
        <v>1093</v>
      </c>
      <c r="Z166" s="370" t="s">
        <v>4736</v>
      </c>
      <c r="AA166" s="328">
        <v>6789028</v>
      </c>
      <c r="AB166" s="331" t="s">
        <v>2205</v>
      </c>
      <c r="AC166" s="328" t="s">
        <v>3572</v>
      </c>
      <c r="AD166" s="412">
        <v>20000000</v>
      </c>
      <c r="AE166" s="326" t="s">
        <v>217</v>
      </c>
      <c r="AF166" s="326" t="s">
        <v>4746</v>
      </c>
      <c r="AG166" s="326" t="s">
        <v>4734</v>
      </c>
      <c r="AH166" s="328">
        <v>6680928</v>
      </c>
      <c r="AI166" s="331" t="s">
        <v>6027</v>
      </c>
      <c r="AJ166" s="328" t="s">
        <v>3516</v>
      </c>
      <c r="AK166" s="412">
        <v>20000000</v>
      </c>
      <c r="AL166" s="326" t="s">
        <v>169</v>
      </c>
      <c r="AM166" s="8" t="s">
        <v>3694</v>
      </c>
      <c r="AN166" s="8" t="s">
        <v>4734</v>
      </c>
      <c r="AO166" s="328">
        <v>6835039</v>
      </c>
      <c r="AP166" s="331" t="s">
        <v>2297</v>
      </c>
      <c r="AQ166" s="328" t="s">
        <v>3558</v>
      </c>
      <c r="AR166" s="412">
        <v>20000000</v>
      </c>
      <c r="AS166" s="326" t="s">
        <v>217</v>
      </c>
      <c r="AT166" s="326" t="s">
        <v>4746</v>
      </c>
      <c r="AU166" s="8" t="s">
        <v>4734</v>
      </c>
      <c r="AV166" s="328">
        <v>6767777</v>
      </c>
      <c r="AW166" s="331" t="s">
        <v>2961</v>
      </c>
      <c r="AX166" s="328" t="s">
        <v>3519</v>
      </c>
      <c r="AY166" s="412">
        <v>20000000</v>
      </c>
      <c r="AZ166" s="328" t="s">
        <v>256</v>
      </c>
      <c r="BA166" s="326" t="s">
        <v>4737</v>
      </c>
      <c r="BB166" s="8" t="s">
        <v>4734</v>
      </c>
      <c r="BC166" s="328"/>
      <c r="BD166" s="328"/>
      <c r="BE166" s="328"/>
      <c r="BF166" s="416"/>
      <c r="BG166" s="328"/>
      <c r="BH166" s="328"/>
      <c r="BI166" s="328"/>
      <c r="BJ166" s="328"/>
      <c r="BK166" s="328"/>
      <c r="BL166" s="328"/>
      <c r="BM166" s="416"/>
      <c r="BN166" s="328"/>
      <c r="BO166" s="328"/>
      <c r="BP166" s="328"/>
      <c r="BQ166" s="328"/>
      <c r="BR166" s="918" t="s">
        <v>3661</v>
      </c>
      <c r="BS166" s="10"/>
      <c r="BT166" s="332"/>
      <c r="BU166" s="328"/>
      <c r="BV166" s="328"/>
      <c r="BW166" s="328"/>
      <c r="BX166" s="328"/>
      <c r="BY166" s="328"/>
      <c r="BZ166" s="328"/>
      <c r="CA166" s="328"/>
      <c r="CB166" s="328"/>
      <c r="CC166" s="328"/>
      <c r="CD166" s="328"/>
      <c r="CE166" s="328"/>
      <c r="CF166" s="328"/>
      <c r="CG166" s="328"/>
      <c r="CH166" s="328"/>
      <c r="CI166" s="328"/>
      <c r="CJ166" s="328"/>
      <c r="CK166" s="328"/>
      <c r="CL166" s="328"/>
      <c r="CM166" s="328"/>
      <c r="CN166" s="328"/>
      <c r="CO166" s="328"/>
      <c r="CP166" s="296"/>
      <c r="CQ166" s="296"/>
      <c r="CR166" s="296"/>
      <c r="CS166" s="296"/>
    </row>
    <row r="167" spans="1:97" ht="48">
      <c r="A167" s="10">
        <v>3</v>
      </c>
      <c r="B167" s="292"/>
      <c r="C167" s="326"/>
      <c r="D167" s="327" t="s">
        <v>6041</v>
      </c>
      <c r="E167" s="326" t="s">
        <v>6036</v>
      </c>
      <c r="F167" s="259">
        <v>2025</v>
      </c>
      <c r="G167" s="259">
        <v>2025</v>
      </c>
      <c r="H167" s="259">
        <v>6</v>
      </c>
      <c r="I167" s="326" t="s">
        <v>5233</v>
      </c>
      <c r="J167" s="730">
        <v>15000000</v>
      </c>
      <c r="K167" s="730">
        <v>15000000</v>
      </c>
      <c r="L167" s="326" t="s">
        <v>4734</v>
      </c>
      <c r="M167" s="784">
        <v>4</v>
      </c>
      <c r="N167" s="326"/>
      <c r="O167" s="11" t="s">
        <v>9</v>
      </c>
      <c r="P167" s="259" t="s">
        <v>3686</v>
      </c>
      <c r="Q167" s="259" t="s">
        <v>3406</v>
      </c>
      <c r="R167" s="328">
        <v>210955</v>
      </c>
      <c r="S167" s="332" t="s">
        <v>4752</v>
      </c>
      <c r="T167" s="259">
        <v>1001017601</v>
      </c>
      <c r="U167" s="412">
        <v>15000000</v>
      </c>
      <c r="V167" s="326" t="s">
        <v>6042</v>
      </c>
      <c r="W167" s="8" t="s">
        <v>3694</v>
      </c>
      <c r="X167" s="8" t="s">
        <v>4734</v>
      </c>
      <c r="Y167" s="22">
        <v>1093</v>
      </c>
      <c r="Z167" s="370" t="s">
        <v>4736</v>
      </c>
      <c r="AA167" s="328">
        <v>6843797</v>
      </c>
      <c r="AB167" s="331" t="s">
        <v>2706</v>
      </c>
      <c r="AC167" s="328" t="s">
        <v>404</v>
      </c>
      <c r="AD167" s="412">
        <v>15000000</v>
      </c>
      <c r="AE167" s="326" t="s">
        <v>169</v>
      </c>
      <c r="AF167" s="326" t="s">
        <v>3694</v>
      </c>
      <c r="AG167" s="326" t="s">
        <v>4734</v>
      </c>
      <c r="AH167" s="328">
        <v>6898606</v>
      </c>
      <c r="AI167" s="331" t="s">
        <v>2748</v>
      </c>
      <c r="AJ167" s="328" t="s">
        <v>3508</v>
      </c>
      <c r="AK167" s="412">
        <v>15000000</v>
      </c>
      <c r="AL167" s="326" t="s">
        <v>169</v>
      </c>
      <c r="AM167" s="8" t="s">
        <v>3694</v>
      </c>
      <c r="AN167" s="8" t="s">
        <v>4734</v>
      </c>
      <c r="AO167" s="328">
        <v>6834400</v>
      </c>
      <c r="AP167" s="331" t="s">
        <v>2986</v>
      </c>
      <c r="AQ167" s="328" t="s">
        <v>3559</v>
      </c>
      <c r="AR167" s="412">
        <v>15000000</v>
      </c>
      <c r="AS167" s="326" t="s">
        <v>217</v>
      </c>
      <c r="AT167" s="326" t="s">
        <v>4746</v>
      </c>
      <c r="AU167" s="8" t="s">
        <v>4734</v>
      </c>
      <c r="AV167" s="328">
        <v>6682794</v>
      </c>
      <c r="AW167" s="331" t="s">
        <v>2032</v>
      </c>
      <c r="AX167" s="328" t="s">
        <v>5119</v>
      </c>
      <c r="AY167" s="412">
        <v>15000000</v>
      </c>
      <c r="AZ167" s="328" t="s">
        <v>169</v>
      </c>
      <c r="BA167" s="259" t="s">
        <v>3694</v>
      </c>
      <c r="BB167" s="8" t="s">
        <v>4734</v>
      </c>
      <c r="BC167" s="328"/>
      <c r="BD167" s="328"/>
      <c r="BE167" s="328"/>
      <c r="BF167" s="416"/>
      <c r="BG167" s="328"/>
      <c r="BH167" s="328"/>
      <c r="BI167" s="328"/>
      <c r="BJ167" s="328"/>
      <c r="BK167" s="328"/>
      <c r="BL167" s="328"/>
      <c r="BM167" s="416"/>
      <c r="BN167" s="328"/>
      <c r="BO167" s="328"/>
      <c r="BP167" s="328"/>
      <c r="BQ167" s="328"/>
      <c r="BR167" s="918" t="s">
        <v>3661</v>
      </c>
      <c r="BS167" s="10"/>
      <c r="BT167" s="332"/>
      <c r="BU167" s="328"/>
      <c r="BV167" s="328"/>
      <c r="BW167" s="328"/>
      <c r="BX167" s="328"/>
      <c r="BY167" s="328"/>
      <c r="BZ167" s="328"/>
      <c r="CA167" s="328"/>
      <c r="CB167" s="328"/>
      <c r="CC167" s="328"/>
      <c r="CD167" s="328"/>
      <c r="CE167" s="328"/>
      <c r="CF167" s="328"/>
      <c r="CG167" s="328"/>
      <c r="CH167" s="328"/>
      <c r="CI167" s="328"/>
      <c r="CJ167" s="328"/>
      <c r="CK167" s="328"/>
      <c r="CL167" s="328"/>
      <c r="CM167" s="328"/>
      <c r="CN167" s="328"/>
      <c r="CO167" s="328"/>
      <c r="CP167" s="296"/>
      <c r="CQ167" s="296"/>
      <c r="CR167" s="296"/>
      <c r="CS167" s="296"/>
    </row>
    <row r="168" spans="1:97" ht="48">
      <c r="A168" s="10">
        <v>4</v>
      </c>
      <c r="B168" s="292"/>
      <c r="C168" s="326"/>
      <c r="D168" s="327" t="s">
        <v>6043</v>
      </c>
      <c r="E168" s="326" t="s">
        <v>6036</v>
      </c>
      <c r="F168" s="259">
        <v>2025</v>
      </c>
      <c r="G168" s="259">
        <v>2025</v>
      </c>
      <c r="H168" s="259">
        <v>6</v>
      </c>
      <c r="I168" s="326" t="s">
        <v>5233</v>
      </c>
      <c r="J168" s="730">
        <v>13000000</v>
      </c>
      <c r="K168" s="730">
        <v>13000000</v>
      </c>
      <c r="L168" s="326" t="s">
        <v>4734</v>
      </c>
      <c r="M168" s="784">
        <v>4</v>
      </c>
      <c r="N168" s="326"/>
      <c r="O168" s="11" t="s">
        <v>9</v>
      </c>
      <c r="P168" s="259" t="s">
        <v>3686</v>
      </c>
      <c r="Q168" s="259" t="s">
        <v>3406</v>
      </c>
      <c r="R168" s="259">
        <v>6679083</v>
      </c>
      <c r="S168" s="332" t="s">
        <v>116</v>
      </c>
      <c r="T168" s="331" t="s">
        <v>2580</v>
      </c>
      <c r="U168" s="412">
        <v>13000000</v>
      </c>
      <c r="V168" s="326" t="s">
        <v>6040</v>
      </c>
      <c r="W168" s="8" t="s">
        <v>4737</v>
      </c>
      <c r="X168" s="8" t="s">
        <v>4734</v>
      </c>
      <c r="Y168" s="22">
        <v>1093</v>
      </c>
      <c r="Z168" s="370" t="s">
        <v>4736</v>
      </c>
      <c r="AA168" s="328">
        <v>6825598</v>
      </c>
      <c r="AB168" s="331" t="s">
        <v>2062</v>
      </c>
      <c r="AC168" s="328" t="s">
        <v>3564</v>
      </c>
      <c r="AD168" s="412">
        <v>13000000</v>
      </c>
      <c r="AE168" s="326" t="s">
        <v>179</v>
      </c>
      <c r="AF168" s="326" t="s">
        <v>4737</v>
      </c>
      <c r="AG168" s="8" t="s">
        <v>4734</v>
      </c>
      <c r="AH168" s="913" t="s">
        <v>6044</v>
      </c>
      <c r="AI168" s="331" t="s">
        <v>1247</v>
      </c>
      <c r="AJ168" s="328" t="s">
        <v>4810</v>
      </c>
      <c r="AK168" s="412">
        <v>13000000</v>
      </c>
      <c r="AL168" s="326" t="s">
        <v>179</v>
      </c>
      <c r="AM168" s="326" t="s">
        <v>4737</v>
      </c>
      <c r="AN168" s="8" t="s">
        <v>4734</v>
      </c>
      <c r="AO168" s="328"/>
      <c r="AP168" s="328"/>
      <c r="AQ168" s="328" t="s">
        <v>3528</v>
      </c>
      <c r="AR168" s="412">
        <v>13000000</v>
      </c>
      <c r="AS168" s="328"/>
      <c r="AT168" s="328"/>
      <c r="AU168" s="328"/>
      <c r="AV168" s="328">
        <v>6680615</v>
      </c>
      <c r="AW168" s="331" t="s">
        <v>2769</v>
      </c>
      <c r="AX168" s="328" t="s">
        <v>5255</v>
      </c>
      <c r="AY168" s="412">
        <v>13000000</v>
      </c>
      <c r="AZ168" s="328" t="s">
        <v>172</v>
      </c>
      <c r="BA168" s="259" t="s">
        <v>3694</v>
      </c>
      <c r="BB168" s="8" t="s">
        <v>4734</v>
      </c>
      <c r="BC168" s="328"/>
      <c r="BD168" s="328"/>
      <c r="BE168" s="328"/>
      <c r="BF168" s="416"/>
      <c r="BG168" s="328"/>
      <c r="BH168" s="328"/>
      <c r="BI168" s="328"/>
      <c r="BJ168" s="328"/>
      <c r="BK168" s="328"/>
      <c r="BL168" s="328"/>
      <c r="BM168" s="416"/>
      <c r="BN168" s="328"/>
      <c r="BO168" s="328"/>
      <c r="BP168" s="328"/>
      <c r="BQ168" s="328"/>
      <c r="BR168" s="918" t="s">
        <v>3661</v>
      </c>
      <c r="BS168" s="10"/>
      <c r="BT168" s="332"/>
      <c r="BU168" s="328"/>
      <c r="BV168" s="328"/>
      <c r="BW168" s="328"/>
      <c r="BX168" s="328"/>
      <c r="BY168" s="328"/>
      <c r="BZ168" s="328"/>
      <c r="CA168" s="328"/>
      <c r="CB168" s="328"/>
      <c r="CC168" s="328"/>
      <c r="CD168" s="328"/>
      <c r="CE168" s="328"/>
      <c r="CF168" s="328"/>
      <c r="CG168" s="328"/>
      <c r="CH168" s="328"/>
      <c r="CI168" s="328"/>
      <c r="CJ168" s="328"/>
      <c r="CK168" s="328"/>
      <c r="CL168" s="328"/>
      <c r="CM168" s="328"/>
      <c r="CN168" s="328"/>
      <c r="CO168" s="328"/>
      <c r="CP168" s="296"/>
      <c r="CQ168" s="296"/>
      <c r="CR168" s="296"/>
      <c r="CS168" s="296"/>
    </row>
    <row r="169" spans="1:97" ht="48">
      <c r="A169" s="10">
        <v>5</v>
      </c>
      <c r="B169" s="292"/>
      <c r="C169" s="326"/>
      <c r="D169" s="327" t="s">
        <v>6045</v>
      </c>
      <c r="E169" s="326" t="s">
        <v>6036</v>
      </c>
      <c r="F169" s="259">
        <v>2025</v>
      </c>
      <c r="G169" s="259">
        <v>2025</v>
      </c>
      <c r="H169" s="259">
        <v>6</v>
      </c>
      <c r="I169" s="326" t="s">
        <v>5233</v>
      </c>
      <c r="J169" s="730">
        <v>12000000</v>
      </c>
      <c r="K169" s="730">
        <v>12000000</v>
      </c>
      <c r="L169" s="326" t="s">
        <v>4734</v>
      </c>
      <c r="M169" s="784">
        <v>4</v>
      </c>
      <c r="N169" s="326"/>
      <c r="O169" s="11" t="s">
        <v>9</v>
      </c>
      <c r="P169" s="259" t="s">
        <v>3686</v>
      </c>
      <c r="Q169" s="259" t="s">
        <v>3406</v>
      </c>
      <c r="R169" s="328">
        <v>6680664</v>
      </c>
      <c r="S169" s="332" t="s">
        <v>5183</v>
      </c>
      <c r="T169" s="329" t="s">
        <v>2576</v>
      </c>
      <c r="U169" s="412">
        <v>12000000</v>
      </c>
      <c r="V169" s="326" t="s">
        <v>6040</v>
      </c>
      <c r="W169" s="8" t="s">
        <v>4737</v>
      </c>
      <c r="X169" s="8" t="s">
        <v>4734</v>
      </c>
      <c r="Y169" s="22">
        <v>1093</v>
      </c>
      <c r="Z169" s="370" t="s">
        <v>4736</v>
      </c>
      <c r="AA169" s="328">
        <v>6680664</v>
      </c>
      <c r="AB169" s="331" t="s">
        <v>4713</v>
      </c>
      <c r="AC169" s="328" t="s">
        <v>3543</v>
      </c>
      <c r="AD169" s="412">
        <v>12000000</v>
      </c>
      <c r="AE169" s="326" t="s">
        <v>179</v>
      </c>
      <c r="AF169" s="326" t="s">
        <v>4737</v>
      </c>
      <c r="AG169" s="8" t="s">
        <v>4734</v>
      </c>
      <c r="AH169" s="328">
        <v>6886510</v>
      </c>
      <c r="AI169" s="331" t="s">
        <v>2298</v>
      </c>
      <c r="AJ169" s="328" t="s">
        <v>3517</v>
      </c>
      <c r="AK169" s="412">
        <v>12000000</v>
      </c>
      <c r="AL169" s="326" t="s">
        <v>217</v>
      </c>
      <c r="AM169" s="326" t="s">
        <v>4746</v>
      </c>
      <c r="AN169" s="8" t="s">
        <v>4734</v>
      </c>
      <c r="AO169" s="328">
        <v>6833033</v>
      </c>
      <c r="AP169" s="331" t="s">
        <v>2311</v>
      </c>
      <c r="AQ169" s="328" t="s">
        <v>3551</v>
      </c>
      <c r="AR169" s="412">
        <v>12000000</v>
      </c>
      <c r="AS169" s="326" t="s">
        <v>217</v>
      </c>
      <c r="AT169" s="326" t="s">
        <v>4746</v>
      </c>
      <c r="AU169" s="8" t="s">
        <v>4734</v>
      </c>
      <c r="AV169" s="328">
        <v>6833034</v>
      </c>
      <c r="AW169" s="331" t="s">
        <v>2310</v>
      </c>
      <c r="AX169" s="328" t="s">
        <v>3549</v>
      </c>
      <c r="AY169" s="412">
        <v>12000000</v>
      </c>
      <c r="AZ169" s="326" t="s">
        <v>217</v>
      </c>
      <c r="BA169" s="326" t="s">
        <v>4746</v>
      </c>
      <c r="BB169" s="8" t="s">
        <v>4734</v>
      </c>
      <c r="BC169" s="328"/>
      <c r="BD169" s="328"/>
      <c r="BE169" s="328"/>
      <c r="BF169" s="416"/>
      <c r="BG169" s="328"/>
      <c r="BH169" s="328"/>
      <c r="BI169" s="328"/>
      <c r="BJ169" s="328"/>
      <c r="BK169" s="328"/>
      <c r="BL169" s="328"/>
      <c r="BM169" s="416"/>
      <c r="BN169" s="328"/>
      <c r="BO169" s="328"/>
      <c r="BP169" s="328"/>
      <c r="BQ169" s="328"/>
      <c r="BR169" s="918" t="s">
        <v>3661</v>
      </c>
      <c r="BS169" s="10"/>
      <c r="BT169" s="332"/>
      <c r="BU169" s="328"/>
      <c r="BV169" s="328"/>
      <c r="BW169" s="328"/>
      <c r="BX169" s="328"/>
      <c r="BY169" s="328"/>
      <c r="BZ169" s="328"/>
      <c r="CA169" s="328"/>
      <c r="CB169" s="328"/>
      <c r="CC169" s="328"/>
      <c r="CD169" s="328"/>
      <c r="CE169" s="328"/>
      <c r="CF169" s="328"/>
      <c r="CG169" s="328"/>
      <c r="CH169" s="328"/>
      <c r="CI169" s="328"/>
      <c r="CJ169" s="328"/>
      <c r="CK169" s="328"/>
      <c r="CL169" s="328"/>
      <c r="CM169" s="328"/>
      <c r="CN169" s="328"/>
      <c r="CO169" s="328"/>
      <c r="CP169" s="296"/>
      <c r="CQ169" s="296"/>
      <c r="CR169" s="296"/>
      <c r="CS169" s="296"/>
    </row>
    <row r="170" spans="1:97" ht="24">
      <c r="A170" s="10">
        <v>6</v>
      </c>
      <c r="B170" s="292"/>
      <c r="C170" s="326"/>
      <c r="D170" s="327" t="s">
        <v>6046</v>
      </c>
      <c r="E170" s="326" t="s">
        <v>6047</v>
      </c>
      <c r="F170" s="259">
        <v>2025</v>
      </c>
      <c r="G170" s="259">
        <v>2025</v>
      </c>
      <c r="H170" s="259">
        <v>6</v>
      </c>
      <c r="I170" s="326" t="s">
        <v>6048</v>
      </c>
      <c r="J170" s="730">
        <v>10000000</v>
      </c>
      <c r="K170" s="730">
        <v>10000000</v>
      </c>
      <c r="L170" s="326" t="s">
        <v>4734</v>
      </c>
      <c r="M170" s="784">
        <v>3</v>
      </c>
      <c r="N170" s="326"/>
      <c r="O170" s="11" t="s">
        <v>9</v>
      </c>
      <c r="P170" s="259" t="s">
        <v>3686</v>
      </c>
      <c r="Q170" s="259" t="s">
        <v>3406</v>
      </c>
      <c r="R170" s="328">
        <v>6680612</v>
      </c>
      <c r="S170" s="332" t="s">
        <v>4801</v>
      </c>
      <c r="T170" s="329" t="s">
        <v>1248</v>
      </c>
      <c r="U170" s="412">
        <v>10000000</v>
      </c>
      <c r="V170" s="326" t="s">
        <v>6038</v>
      </c>
      <c r="W170" s="8" t="s">
        <v>3694</v>
      </c>
      <c r="X170" s="8" t="s">
        <v>4734</v>
      </c>
      <c r="Y170" s="22">
        <v>1093</v>
      </c>
      <c r="Z170" s="370" t="s">
        <v>4736</v>
      </c>
      <c r="AA170" s="328">
        <v>6853203</v>
      </c>
      <c r="AB170" s="331" t="s">
        <v>4374</v>
      </c>
      <c r="AC170" s="328" t="s">
        <v>5238</v>
      </c>
      <c r="AD170" s="412">
        <v>10000000</v>
      </c>
      <c r="AE170" s="326" t="s">
        <v>176</v>
      </c>
      <c r="AF170" s="326" t="s">
        <v>3694</v>
      </c>
      <c r="AG170" s="326" t="s">
        <v>4734</v>
      </c>
      <c r="AH170" s="328">
        <v>6859016</v>
      </c>
      <c r="AI170" s="331" t="s">
        <v>2785</v>
      </c>
      <c r="AJ170" s="328" t="s">
        <v>3533</v>
      </c>
      <c r="AK170" s="412">
        <v>10000000</v>
      </c>
      <c r="AL170" s="326" t="s">
        <v>176</v>
      </c>
      <c r="AM170" s="326" t="s">
        <v>3694</v>
      </c>
      <c r="AN170" s="326" t="s">
        <v>4734</v>
      </c>
      <c r="AO170" s="328"/>
      <c r="AP170" s="328"/>
      <c r="AQ170" s="328"/>
      <c r="AR170" s="416"/>
      <c r="AS170" s="328"/>
      <c r="AT170" s="328"/>
      <c r="AU170" s="328"/>
      <c r="AV170" s="328"/>
      <c r="AW170" s="328"/>
      <c r="AX170" s="328"/>
      <c r="AY170" s="416"/>
      <c r="AZ170" s="328"/>
      <c r="BA170" s="328"/>
      <c r="BB170" s="328"/>
      <c r="BC170" s="328"/>
      <c r="BD170" s="328"/>
      <c r="BE170" s="328"/>
      <c r="BF170" s="416"/>
      <c r="BG170" s="328"/>
      <c r="BH170" s="328"/>
      <c r="BI170" s="328"/>
      <c r="BJ170" s="328"/>
      <c r="BK170" s="328"/>
      <c r="BL170" s="328"/>
      <c r="BM170" s="416"/>
      <c r="BN170" s="328"/>
      <c r="BO170" s="328"/>
      <c r="BP170" s="328"/>
      <c r="BQ170" s="328"/>
      <c r="BR170" s="918" t="s">
        <v>3661</v>
      </c>
      <c r="BS170" s="10"/>
      <c r="BT170" s="332"/>
      <c r="BU170" s="328"/>
      <c r="BV170" s="328"/>
      <c r="BW170" s="328"/>
      <c r="BX170" s="328"/>
      <c r="BY170" s="328"/>
      <c r="BZ170" s="328"/>
      <c r="CA170" s="328"/>
      <c r="CB170" s="328"/>
      <c r="CC170" s="328"/>
      <c r="CD170" s="328"/>
      <c r="CE170" s="328"/>
      <c r="CF170" s="328"/>
      <c r="CG170" s="328"/>
      <c r="CH170" s="328"/>
      <c r="CI170" s="328"/>
      <c r="CJ170" s="328"/>
      <c r="CK170" s="328"/>
      <c r="CL170" s="328"/>
      <c r="CM170" s="328"/>
      <c r="CN170" s="328"/>
      <c r="CO170" s="328"/>
      <c r="CP170" s="296"/>
      <c r="CQ170" s="296"/>
      <c r="CR170" s="296"/>
      <c r="CS170" s="296"/>
    </row>
    <row r="171" spans="1:97" ht="36">
      <c r="A171" s="10">
        <v>7</v>
      </c>
      <c r="B171" s="292"/>
      <c r="C171" s="326"/>
      <c r="D171" s="327" t="s">
        <v>6049</v>
      </c>
      <c r="E171" s="326" t="s">
        <v>6047</v>
      </c>
      <c r="F171" s="259">
        <v>2025</v>
      </c>
      <c r="G171" s="259">
        <v>2025</v>
      </c>
      <c r="H171" s="259">
        <v>6</v>
      </c>
      <c r="I171" s="326"/>
      <c r="J171" s="730">
        <v>10000000</v>
      </c>
      <c r="K171" s="730">
        <v>10000000</v>
      </c>
      <c r="L171" s="326"/>
      <c r="M171" s="784"/>
      <c r="N171" s="326"/>
      <c r="O171" s="11" t="s">
        <v>9</v>
      </c>
      <c r="P171" s="259"/>
      <c r="Q171" s="259" t="s">
        <v>3406</v>
      </c>
      <c r="R171" s="328"/>
      <c r="S171" s="332" t="s">
        <v>4840</v>
      </c>
      <c r="T171" s="259"/>
      <c r="U171" s="412"/>
      <c r="V171" s="326" t="s">
        <v>6050</v>
      </c>
      <c r="W171" s="8" t="s">
        <v>4908</v>
      </c>
      <c r="X171" s="8" t="s">
        <v>4734</v>
      </c>
      <c r="Y171" s="22">
        <v>1093</v>
      </c>
      <c r="Z171" s="370" t="s">
        <v>4736</v>
      </c>
      <c r="AA171" s="328"/>
      <c r="AB171" s="328"/>
      <c r="AC171" s="328" t="s">
        <v>3357</v>
      </c>
      <c r="AD171" s="415">
        <v>10000000</v>
      </c>
      <c r="AE171" s="326"/>
      <c r="AF171" s="326"/>
      <c r="AG171" s="326"/>
      <c r="AH171" s="328"/>
      <c r="AI171" s="328"/>
      <c r="AJ171" s="328" t="s">
        <v>6051</v>
      </c>
      <c r="AK171" s="415">
        <v>10000000</v>
      </c>
      <c r="AL171" s="326"/>
      <c r="AM171" s="326"/>
      <c r="AN171" s="326"/>
      <c r="AO171" s="328"/>
      <c r="AP171" s="328"/>
      <c r="AQ171" s="328"/>
      <c r="AR171" s="416"/>
      <c r="AS171" s="328"/>
      <c r="AT171" s="328"/>
      <c r="AU171" s="328"/>
      <c r="AV171" s="328"/>
      <c r="AW171" s="328"/>
      <c r="AX171" s="328"/>
      <c r="AY171" s="416"/>
      <c r="AZ171" s="328"/>
      <c r="BA171" s="328"/>
      <c r="BB171" s="328"/>
      <c r="BC171" s="328"/>
      <c r="BD171" s="328"/>
      <c r="BE171" s="328"/>
      <c r="BF171" s="416"/>
      <c r="BG171" s="328"/>
      <c r="BH171" s="328"/>
      <c r="BI171" s="328"/>
      <c r="BJ171" s="328"/>
      <c r="BK171" s="328"/>
      <c r="BL171" s="328"/>
      <c r="BM171" s="416"/>
      <c r="BN171" s="328"/>
      <c r="BO171" s="328"/>
      <c r="BP171" s="328"/>
      <c r="BQ171" s="328"/>
      <c r="BR171" s="918" t="s">
        <v>3661</v>
      </c>
      <c r="BS171" s="10"/>
      <c r="BT171" s="332"/>
      <c r="BU171" s="328"/>
      <c r="BV171" s="328"/>
      <c r="BW171" s="328"/>
      <c r="BX171" s="328"/>
      <c r="BY171" s="328"/>
      <c r="BZ171" s="328"/>
      <c r="CA171" s="328"/>
      <c r="CB171" s="328"/>
      <c r="CC171" s="328"/>
      <c r="CD171" s="328"/>
      <c r="CE171" s="328"/>
      <c r="CF171" s="328"/>
      <c r="CG171" s="328"/>
      <c r="CH171" s="328"/>
      <c r="CI171" s="328"/>
      <c r="CJ171" s="328"/>
      <c r="CK171" s="328"/>
      <c r="CL171" s="328"/>
      <c r="CM171" s="328"/>
      <c r="CN171" s="328"/>
      <c r="CO171" s="328"/>
      <c r="CP171" s="296"/>
      <c r="CQ171" s="296"/>
      <c r="CR171" s="296"/>
      <c r="CS171" s="296"/>
    </row>
    <row r="172" spans="1:97" ht="36">
      <c r="A172" s="10">
        <v>8</v>
      </c>
      <c r="B172" s="292"/>
      <c r="C172" s="326"/>
      <c r="D172" s="327" t="s">
        <v>6052</v>
      </c>
      <c r="E172" s="326" t="s">
        <v>6047</v>
      </c>
      <c r="F172" s="259">
        <v>2025</v>
      </c>
      <c r="G172" s="259">
        <v>2025</v>
      </c>
      <c r="H172" s="259">
        <v>6</v>
      </c>
      <c r="I172" s="326"/>
      <c r="J172" s="730">
        <v>10000000</v>
      </c>
      <c r="K172" s="730">
        <v>10000000</v>
      </c>
      <c r="L172" s="326"/>
      <c r="M172" s="784"/>
      <c r="N172" s="326"/>
      <c r="O172" s="11" t="s">
        <v>9</v>
      </c>
      <c r="P172" s="259"/>
      <c r="Q172" s="259" t="s">
        <v>3406</v>
      </c>
      <c r="R172" s="328"/>
      <c r="S172" s="332" t="s">
        <v>5300</v>
      </c>
      <c r="T172" s="259"/>
      <c r="U172" s="412"/>
      <c r="V172" s="326" t="s">
        <v>6050</v>
      </c>
      <c r="W172" s="8" t="s">
        <v>4908</v>
      </c>
      <c r="X172" s="8" t="s">
        <v>4734</v>
      </c>
      <c r="Y172" s="22">
        <v>1093</v>
      </c>
      <c r="Z172" s="370" t="s">
        <v>4736</v>
      </c>
      <c r="AA172" s="328"/>
      <c r="AB172" s="328"/>
      <c r="AC172" s="328" t="s">
        <v>3357</v>
      </c>
      <c r="AD172" s="415">
        <v>10000000</v>
      </c>
      <c r="AE172" s="326"/>
      <c r="AF172" s="326"/>
      <c r="AG172" s="326"/>
      <c r="AH172" s="328"/>
      <c r="AI172" s="331" t="s">
        <v>6053</v>
      </c>
      <c r="AJ172" s="328" t="s">
        <v>150</v>
      </c>
      <c r="AK172" s="415">
        <v>10000000</v>
      </c>
      <c r="AL172" s="326" t="s">
        <v>242</v>
      </c>
      <c r="AM172" s="326" t="s">
        <v>4908</v>
      </c>
      <c r="AN172" s="326" t="s">
        <v>4734</v>
      </c>
      <c r="AO172" s="328">
        <v>6898606</v>
      </c>
      <c r="AP172" s="331" t="s">
        <v>2748</v>
      </c>
      <c r="AQ172" s="328" t="s">
        <v>3508</v>
      </c>
      <c r="AR172" s="415">
        <v>10000000</v>
      </c>
      <c r="AS172" s="328" t="s">
        <v>169</v>
      </c>
      <c r="AT172" s="259" t="s">
        <v>3694</v>
      </c>
      <c r="AU172" s="8" t="s">
        <v>4734</v>
      </c>
      <c r="AV172" s="328"/>
      <c r="AW172" s="328"/>
      <c r="AX172" s="328"/>
      <c r="AY172" s="416"/>
      <c r="AZ172" s="328"/>
      <c r="BA172" s="328"/>
      <c r="BB172" s="328"/>
      <c r="BC172" s="328"/>
      <c r="BD172" s="328"/>
      <c r="BE172" s="328"/>
      <c r="BF172" s="416"/>
      <c r="BG172" s="328"/>
      <c r="BH172" s="328"/>
      <c r="BI172" s="328"/>
      <c r="BJ172" s="328"/>
      <c r="BK172" s="328"/>
      <c r="BL172" s="328"/>
      <c r="BM172" s="416"/>
      <c r="BN172" s="328"/>
      <c r="BO172" s="328"/>
      <c r="BP172" s="328"/>
      <c r="BQ172" s="328"/>
      <c r="BR172" s="918" t="s">
        <v>3661</v>
      </c>
      <c r="BS172" s="10"/>
      <c r="BT172" s="332"/>
      <c r="BU172" s="328"/>
      <c r="BV172" s="328"/>
      <c r="BW172" s="328"/>
      <c r="BX172" s="328"/>
      <c r="BY172" s="328"/>
      <c r="BZ172" s="328"/>
      <c r="CA172" s="328"/>
      <c r="CB172" s="328"/>
      <c r="CC172" s="328"/>
      <c r="CD172" s="328"/>
      <c r="CE172" s="328"/>
      <c r="CF172" s="328"/>
      <c r="CG172" s="328"/>
      <c r="CH172" s="328"/>
      <c r="CI172" s="328"/>
      <c r="CJ172" s="328"/>
      <c r="CK172" s="328"/>
      <c r="CL172" s="328"/>
      <c r="CM172" s="328"/>
      <c r="CN172" s="328"/>
      <c r="CO172" s="328"/>
      <c r="CP172" s="296"/>
      <c r="CQ172" s="296"/>
      <c r="CR172" s="296"/>
      <c r="CS172" s="296"/>
    </row>
    <row r="173" spans="1:97" ht="24">
      <c r="A173" s="10">
        <v>9</v>
      </c>
      <c r="B173" s="292"/>
      <c r="C173" s="326"/>
      <c r="D173" s="327" t="s">
        <v>6054</v>
      </c>
      <c r="E173" s="326" t="s">
        <v>6047</v>
      </c>
      <c r="F173" s="259">
        <v>2025</v>
      </c>
      <c r="G173" s="259">
        <v>2025</v>
      </c>
      <c r="H173" s="259">
        <v>6</v>
      </c>
      <c r="I173" s="326"/>
      <c r="J173" s="730">
        <v>10000000</v>
      </c>
      <c r="K173" s="730">
        <v>10000000</v>
      </c>
      <c r="L173" s="326"/>
      <c r="M173" s="784"/>
      <c r="N173" s="326"/>
      <c r="O173" s="11" t="s">
        <v>9</v>
      </c>
      <c r="P173" s="259"/>
      <c r="Q173" s="259" t="s">
        <v>3406</v>
      </c>
      <c r="R173" s="328"/>
      <c r="S173" s="332" t="s">
        <v>3421</v>
      </c>
      <c r="T173" s="259"/>
      <c r="U173" s="412"/>
      <c r="V173" s="326" t="s">
        <v>6055</v>
      </c>
      <c r="W173" s="8" t="s">
        <v>4737</v>
      </c>
      <c r="X173" s="8" t="s">
        <v>4734</v>
      </c>
      <c r="Y173" s="22">
        <v>1093</v>
      </c>
      <c r="Z173" s="370" t="s">
        <v>4736</v>
      </c>
      <c r="AA173" s="328">
        <v>6787821</v>
      </c>
      <c r="AB173" s="331" t="s">
        <v>2044</v>
      </c>
      <c r="AC173" s="328" t="s">
        <v>3535</v>
      </c>
      <c r="AD173" s="415">
        <v>10000000</v>
      </c>
      <c r="AE173" s="326" t="s">
        <v>269</v>
      </c>
      <c r="AF173" s="326" t="s">
        <v>4746</v>
      </c>
      <c r="AG173" s="326" t="s">
        <v>4734</v>
      </c>
      <c r="AH173" s="328">
        <v>6939282</v>
      </c>
      <c r="AI173" s="328"/>
      <c r="AJ173" s="328" t="s">
        <v>3570</v>
      </c>
      <c r="AK173" s="415">
        <v>10000000</v>
      </c>
      <c r="AL173" s="326" t="s">
        <v>311</v>
      </c>
      <c r="AM173" s="326" t="s">
        <v>4737</v>
      </c>
      <c r="AN173" s="8" t="s">
        <v>4734</v>
      </c>
      <c r="AO173" s="328"/>
      <c r="AP173" s="328"/>
      <c r="AQ173" s="328" t="s">
        <v>133</v>
      </c>
      <c r="AR173" s="415">
        <v>10000000</v>
      </c>
      <c r="AS173" s="328" t="s">
        <v>256</v>
      </c>
      <c r="AT173" s="259" t="s">
        <v>4737</v>
      </c>
      <c r="AU173" s="8" t="s">
        <v>4734</v>
      </c>
      <c r="AV173" s="328"/>
      <c r="AW173" s="328"/>
      <c r="AX173" s="328"/>
      <c r="AY173" s="416"/>
      <c r="AZ173" s="328"/>
      <c r="BA173" s="328"/>
      <c r="BB173" s="328"/>
      <c r="BC173" s="328"/>
      <c r="BD173" s="328"/>
      <c r="BE173" s="328"/>
      <c r="BF173" s="416"/>
      <c r="BG173" s="328"/>
      <c r="BH173" s="328"/>
      <c r="BI173" s="328"/>
      <c r="BJ173" s="328"/>
      <c r="BK173" s="328"/>
      <c r="BL173" s="328"/>
      <c r="BM173" s="416"/>
      <c r="BN173" s="328"/>
      <c r="BO173" s="328"/>
      <c r="BP173" s="328"/>
      <c r="BQ173" s="328"/>
      <c r="BR173" s="918" t="s">
        <v>3661</v>
      </c>
      <c r="BS173" s="10"/>
      <c r="BT173" s="332"/>
      <c r="BU173" s="328"/>
      <c r="BV173" s="328"/>
      <c r="BW173" s="328"/>
      <c r="BX173" s="328"/>
      <c r="BY173" s="328"/>
      <c r="BZ173" s="328"/>
      <c r="CA173" s="328"/>
      <c r="CB173" s="328"/>
      <c r="CC173" s="328"/>
      <c r="CD173" s="328"/>
      <c r="CE173" s="328"/>
      <c r="CF173" s="328"/>
      <c r="CG173" s="328"/>
      <c r="CH173" s="328"/>
      <c r="CI173" s="328"/>
      <c r="CJ173" s="328"/>
      <c r="CK173" s="328"/>
      <c r="CL173" s="328"/>
      <c r="CM173" s="328"/>
      <c r="CN173" s="328"/>
      <c r="CO173" s="328"/>
      <c r="CP173" s="296"/>
      <c r="CQ173" s="296"/>
      <c r="CR173" s="296"/>
      <c r="CS173" s="296"/>
    </row>
    <row r="174" spans="1:97" ht="24">
      <c r="A174" s="10">
        <v>10</v>
      </c>
      <c r="B174" s="292"/>
      <c r="C174" s="326"/>
      <c r="D174" s="327" t="s">
        <v>6056</v>
      </c>
      <c r="E174" s="326" t="s">
        <v>6047</v>
      </c>
      <c r="F174" s="259">
        <v>2025</v>
      </c>
      <c r="G174" s="259">
        <v>2025</v>
      </c>
      <c r="H174" s="259">
        <v>6</v>
      </c>
      <c r="I174" s="326"/>
      <c r="J174" s="730">
        <v>10000000</v>
      </c>
      <c r="K174" s="730">
        <v>10000000</v>
      </c>
      <c r="L174" s="326"/>
      <c r="M174" s="784"/>
      <c r="N174" s="326"/>
      <c r="O174" s="11" t="s">
        <v>9</v>
      </c>
      <c r="P174" s="259"/>
      <c r="Q174" s="259" t="s">
        <v>3406</v>
      </c>
      <c r="R174" s="328"/>
      <c r="S174" s="332" t="s">
        <v>3564</v>
      </c>
      <c r="T174" s="259"/>
      <c r="U174" s="412"/>
      <c r="V174" s="326" t="s">
        <v>6040</v>
      </c>
      <c r="W174" s="8" t="s">
        <v>4737</v>
      </c>
      <c r="X174" s="8" t="s">
        <v>4734</v>
      </c>
      <c r="Y174" s="22">
        <v>1093</v>
      </c>
      <c r="Z174" s="370" t="s">
        <v>4736</v>
      </c>
      <c r="AA174" s="328"/>
      <c r="AB174" s="328"/>
      <c r="AC174" s="328" t="s">
        <v>3543</v>
      </c>
      <c r="AD174" s="415">
        <v>10000000</v>
      </c>
      <c r="AE174" s="326" t="s">
        <v>179</v>
      </c>
      <c r="AF174" s="326" t="s">
        <v>4737</v>
      </c>
      <c r="AG174" s="8" t="s">
        <v>4734</v>
      </c>
      <c r="AH174" s="328"/>
      <c r="AI174" s="328"/>
      <c r="AJ174" s="328" t="s">
        <v>3514</v>
      </c>
      <c r="AK174" s="415">
        <v>10000000</v>
      </c>
      <c r="AL174" s="326" t="s">
        <v>179</v>
      </c>
      <c r="AM174" s="326" t="s">
        <v>4737</v>
      </c>
      <c r="AN174" s="8" t="s">
        <v>4734</v>
      </c>
      <c r="AO174" s="328"/>
      <c r="AP174" s="328"/>
      <c r="AQ174" s="328" t="s">
        <v>116</v>
      </c>
      <c r="AR174" s="415">
        <v>10000000</v>
      </c>
      <c r="AS174" s="326" t="s">
        <v>179</v>
      </c>
      <c r="AT174" s="326" t="s">
        <v>4737</v>
      </c>
      <c r="AU174" s="8" t="s">
        <v>4734</v>
      </c>
      <c r="AV174" s="328"/>
      <c r="AW174" s="328"/>
      <c r="AX174" s="328"/>
      <c r="AY174" s="416"/>
      <c r="AZ174" s="328"/>
      <c r="BA174" s="328"/>
      <c r="BB174" s="328"/>
      <c r="BC174" s="328"/>
      <c r="BD174" s="328"/>
      <c r="BE174" s="328"/>
      <c r="BF174" s="416"/>
      <c r="BG174" s="328"/>
      <c r="BH174" s="328"/>
      <c r="BI174" s="328"/>
      <c r="BJ174" s="328"/>
      <c r="BK174" s="328"/>
      <c r="BL174" s="328"/>
      <c r="BM174" s="416"/>
      <c r="BN174" s="328"/>
      <c r="BO174" s="328"/>
      <c r="BP174" s="328"/>
      <c r="BQ174" s="328"/>
      <c r="BR174" s="918" t="s">
        <v>3661</v>
      </c>
      <c r="BS174" s="10"/>
      <c r="BT174" s="332"/>
      <c r="BU174" s="328"/>
      <c r="BV174" s="328"/>
      <c r="BW174" s="328"/>
      <c r="BX174" s="328"/>
      <c r="BY174" s="328"/>
      <c r="BZ174" s="328"/>
      <c r="CA174" s="328"/>
      <c r="CB174" s="328"/>
      <c r="CC174" s="328"/>
      <c r="CD174" s="328"/>
      <c r="CE174" s="328"/>
      <c r="CF174" s="328"/>
      <c r="CG174" s="328"/>
      <c r="CH174" s="328"/>
      <c r="CI174" s="328"/>
      <c r="CJ174" s="328"/>
      <c r="CK174" s="328"/>
      <c r="CL174" s="328"/>
      <c r="CM174" s="328"/>
      <c r="CN174" s="328"/>
      <c r="CO174" s="328"/>
      <c r="CP174" s="296"/>
      <c r="CQ174" s="296"/>
      <c r="CR174" s="296"/>
      <c r="CS174" s="296"/>
    </row>
    <row r="175" spans="1:97" ht="24">
      <c r="A175" s="10">
        <v>11</v>
      </c>
      <c r="B175" s="292"/>
      <c r="C175" s="326"/>
      <c r="D175" s="327" t="s">
        <v>6057</v>
      </c>
      <c r="E175" s="326" t="s">
        <v>6047</v>
      </c>
      <c r="F175" s="259">
        <v>2025</v>
      </c>
      <c r="G175" s="259">
        <v>2025</v>
      </c>
      <c r="H175" s="259">
        <v>6</v>
      </c>
      <c r="I175" s="326"/>
      <c r="J175" s="730">
        <v>10000000</v>
      </c>
      <c r="K175" s="730">
        <v>10000000</v>
      </c>
      <c r="L175" s="326"/>
      <c r="M175" s="784"/>
      <c r="N175" s="326"/>
      <c r="O175" s="11" t="s">
        <v>9</v>
      </c>
      <c r="P175" s="259"/>
      <c r="Q175" s="259" t="s">
        <v>3406</v>
      </c>
      <c r="R175" s="328"/>
      <c r="S175" s="332" t="s">
        <v>4323</v>
      </c>
      <c r="T175" s="259"/>
      <c r="U175" s="412"/>
      <c r="V175" s="326" t="s">
        <v>6055</v>
      </c>
      <c r="W175" s="8" t="s">
        <v>4737</v>
      </c>
      <c r="X175" s="8" t="s">
        <v>4734</v>
      </c>
      <c r="Y175" s="22">
        <v>1093</v>
      </c>
      <c r="Z175" s="370" t="s">
        <v>4736</v>
      </c>
      <c r="AA175" s="328"/>
      <c r="AB175" s="328"/>
      <c r="AC175" s="328" t="s">
        <v>3531</v>
      </c>
      <c r="AD175" s="415">
        <v>10000000</v>
      </c>
      <c r="AE175" s="326" t="s">
        <v>179</v>
      </c>
      <c r="AF175" s="326" t="s">
        <v>4737</v>
      </c>
      <c r="AG175" s="8" t="s">
        <v>4734</v>
      </c>
      <c r="AH175" s="328"/>
      <c r="AI175" s="328"/>
      <c r="AJ175" s="328" t="s">
        <v>3551</v>
      </c>
      <c r="AK175" s="415">
        <v>10000000</v>
      </c>
      <c r="AL175" s="326" t="s">
        <v>217</v>
      </c>
      <c r="AM175" s="326" t="s">
        <v>4746</v>
      </c>
      <c r="AN175" s="8" t="s">
        <v>4734</v>
      </c>
      <c r="AO175" s="328"/>
      <c r="AP175" s="328"/>
      <c r="AQ175" s="328"/>
      <c r="AR175" s="416"/>
      <c r="AS175" s="328"/>
      <c r="AT175" s="328"/>
      <c r="AU175" s="328"/>
      <c r="AV175" s="328"/>
      <c r="AW175" s="328"/>
      <c r="AX175" s="328"/>
      <c r="AY175" s="416"/>
      <c r="AZ175" s="328"/>
      <c r="BA175" s="328"/>
      <c r="BB175" s="328"/>
      <c r="BC175" s="328"/>
      <c r="BD175" s="328"/>
      <c r="BE175" s="328"/>
      <c r="BF175" s="416"/>
      <c r="BG175" s="328"/>
      <c r="BH175" s="328"/>
      <c r="BI175" s="328"/>
      <c r="BJ175" s="328"/>
      <c r="BK175" s="328"/>
      <c r="BL175" s="328"/>
      <c r="BM175" s="416"/>
      <c r="BN175" s="328"/>
      <c r="BO175" s="328"/>
      <c r="BP175" s="328"/>
      <c r="BQ175" s="328"/>
      <c r="BR175" s="918" t="s">
        <v>3661</v>
      </c>
      <c r="BS175" s="10"/>
      <c r="BT175" s="332"/>
      <c r="BU175" s="328"/>
      <c r="BV175" s="328"/>
      <c r="BW175" s="328"/>
      <c r="BX175" s="328"/>
      <c r="BY175" s="328"/>
      <c r="BZ175" s="328"/>
      <c r="CA175" s="328"/>
      <c r="CB175" s="328"/>
      <c r="CC175" s="328"/>
      <c r="CD175" s="328"/>
      <c r="CE175" s="328"/>
      <c r="CF175" s="328"/>
      <c r="CG175" s="328"/>
      <c r="CH175" s="328"/>
      <c r="CI175" s="328"/>
      <c r="CJ175" s="328"/>
      <c r="CK175" s="328"/>
      <c r="CL175" s="328"/>
      <c r="CM175" s="328"/>
      <c r="CN175" s="328"/>
      <c r="CO175" s="328"/>
      <c r="CP175" s="296"/>
      <c r="CQ175" s="296"/>
      <c r="CR175" s="296"/>
      <c r="CS175" s="296"/>
    </row>
    <row r="176" spans="1:97" ht="36">
      <c r="A176" s="10">
        <v>12</v>
      </c>
      <c r="B176" s="427"/>
      <c r="C176" s="992"/>
      <c r="D176" s="993" t="s">
        <v>6058</v>
      </c>
      <c r="E176" s="992" t="s">
        <v>6047</v>
      </c>
      <c r="F176" s="259">
        <v>2025</v>
      </c>
      <c r="G176" s="259">
        <v>2025</v>
      </c>
      <c r="H176" s="994">
        <v>6</v>
      </c>
      <c r="I176" s="992"/>
      <c r="J176" s="995">
        <v>10000000</v>
      </c>
      <c r="K176" s="995">
        <v>10000000</v>
      </c>
      <c r="L176" s="992"/>
      <c r="M176" s="996"/>
      <c r="N176" s="992"/>
      <c r="O176" s="11" t="s">
        <v>9</v>
      </c>
      <c r="P176" s="994"/>
      <c r="Q176" s="259" t="s">
        <v>3406</v>
      </c>
      <c r="R176" s="763"/>
      <c r="S176" s="997" t="s">
        <v>3515</v>
      </c>
      <c r="T176" s="994"/>
      <c r="U176" s="999"/>
      <c r="V176" s="992" t="s">
        <v>6038</v>
      </c>
      <c r="W176" s="8" t="s">
        <v>3694</v>
      </c>
      <c r="X176" s="8" t="s">
        <v>4734</v>
      </c>
      <c r="Y176" s="22">
        <v>1093</v>
      </c>
      <c r="Z176" s="370" t="s">
        <v>4736</v>
      </c>
      <c r="AA176" s="763"/>
      <c r="AB176" s="763"/>
      <c r="AC176" s="763" t="s">
        <v>3533</v>
      </c>
      <c r="AD176" s="415">
        <v>10000000</v>
      </c>
      <c r="AE176" s="992" t="s">
        <v>176</v>
      </c>
      <c r="AF176" s="326" t="s">
        <v>3694</v>
      </c>
      <c r="AG176" s="326" t="s">
        <v>4734</v>
      </c>
      <c r="AH176" s="763"/>
      <c r="AI176" s="763"/>
      <c r="AJ176" s="763" t="s">
        <v>3534</v>
      </c>
      <c r="AK176" s="415">
        <v>10000000</v>
      </c>
      <c r="AL176" s="326" t="s">
        <v>217</v>
      </c>
      <c r="AM176" s="326" t="s">
        <v>4746</v>
      </c>
      <c r="AN176" s="8" t="s">
        <v>4734</v>
      </c>
      <c r="AO176" s="763"/>
      <c r="AP176" s="763"/>
      <c r="AQ176" s="763"/>
      <c r="AR176" s="1001"/>
      <c r="AS176" s="763"/>
      <c r="AT176" s="763"/>
      <c r="AU176" s="763"/>
      <c r="AV176" s="763"/>
      <c r="AW176" s="763"/>
      <c r="AX176" s="763"/>
      <c r="AY176" s="1001"/>
      <c r="AZ176" s="763"/>
      <c r="BA176" s="763"/>
      <c r="BB176" s="763"/>
      <c r="BC176" s="763"/>
      <c r="BD176" s="763"/>
      <c r="BE176" s="763"/>
      <c r="BF176" s="1001"/>
      <c r="BG176" s="763"/>
      <c r="BH176" s="763"/>
      <c r="BI176" s="763"/>
      <c r="BJ176" s="763"/>
      <c r="BK176" s="763"/>
      <c r="BL176" s="763"/>
      <c r="BM176" s="1001"/>
      <c r="BN176" s="763"/>
      <c r="BO176" s="763"/>
      <c r="BP176" s="763"/>
      <c r="BQ176" s="763"/>
      <c r="BR176" s="918" t="s">
        <v>3661</v>
      </c>
      <c r="BS176" s="29"/>
      <c r="BT176" s="997"/>
      <c r="BU176" s="763"/>
      <c r="BV176" s="763"/>
      <c r="BW176" s="763"/>
      <c r="BX176" s="763"/>
      <c r="BY176" s="763"/>
      <c r="BZ176" s="763"/>
      <c r="CA176" s="763"/>
      <c r="CB176" s="763"/>
      <c r="CC176" s="763"/>
      <c r="CD176" s="763"/>
      <c r="CE176" s="763"/>
      <c r="CF176" s="763"/>
      <c r="CG176" s="763"/>
      <c r="CH176" s="763"/>
      <c r="CI176" s="763"/>
      <c r="CJ176" s="763"/>
      <c r="CK176" s="763"/>
      <c r="CL176" s="763"/>
      <c r="CM176" s="763"/>
      <c r="CN176" s="763"/>
      <c r="CO176" s="763"/>
    </row>
    <row r="177" spans="1:93" ht="24">
      <c r="A177" s="10">
        <v>13</v>
      </c>
      <c r="B177" s="292"/>
      <c r="C177" s="326"/>
      <c r="D177" s="327" t="s">
        <v>6059</v>
      </c>
      <c r="E177" s="326" t="s">
        <v>6047</v>
      </c>
      <c r="F177" s="259">
        <v>2025</v>
      </c>
      <c r="G177" s="259">
        <v>2025</v>
      </c>
      <c r="H177" s="259">
        <v>6</v>
      </c>
      <c r="I177" s="326"/>
      <c r="J177" s="730">
        <v>10000000</v>
      </c>
      <c r="K177" s="730">
        <v>10000000</v>
      </c>
      <c r="L177" s="326"/>
      <c r="M177" s="784"/>
      <c r="N177" s="326"/>
      <c r="O177" s="11" t="s">
        <v>9</v>
      </c>
      <c r="P177" s="259"/>
      <c r="Q177" s="259" t="s">
        <v>3406</v>
      </c>
      <c r="R177" s="328"/>
      <c r="S177" s="332" t="s">
        <v>150</v>
      </c>
      <c r="T177" s="259"/>
      <c r="U177" s="412"/>
      <c r="V177" s="326" t="s">
        <v>6050</v>
      </c>
      <c r="W177" s="8" t="s">
        <v>4908</v>
      </c>
      <c r="X177" s="8" t="s">
        <v>4734</v>
      </c>
      <c r="Y177" s="22">
        <v>1093</v>
      </c>
      <c r="Z177" s="370" t="s">
        <v>4736</v>
      </c>
      <c r="AA177" s="328"/>
      <c r="AB177" s="328"/>
      <c r="AC177" s="328" t="s">
        <v>6051</v>
      </c>
      <c r="AD177" s="415"/>
      <c r="AE177" s="326"/>
      <c r="AF177" s="326"/>
      <c r="AG177" s="326"/>
      <c r="AH177" s="328"/>
      <c r="AI177" s="328"/>
      <c r="AJ177" s="328" t="s">
        <v>5300</v>
      </c>
      <c r="AK177" s="415">
        <v>10000000</v>
      </c>
      <c r="AL177" s="326" t="s">
        <v>242</v>
      </c>
      <c r="AM177" s="326" t="s">
        <v>4908</v>
      </c>
      <c r="AN177" s="326" t="s">
        <v>4734</v>
      </c>
      <c r="AO177" s="328"/>
      <c r="AP177" s="328"/>
      <c r="AQ177" s="328"/>
      <c r="AR177" s="416"/>
      <c r="AS177" s="328"/>
      <c r="AT177" s="328"/>
      <c r="AU177" s="328"/>
      <c r="AV177" s="328"/>
      <c r="AW177" s="328"/>
      <c r="AX177" s="328"/>
      <c r="AY177" s="416"/>
      <c r="AZ177" s="328"/>
      <c r="BA177" s="328"/>
      <c r="BB177" s="328"/>
      <c r="BC177" s="328"/>
      <c r="BD177" s="328"/>
      <c r="BE177" s="328"/>
      <c r="BF177" s="416"/>
      <c r="BG177" s="328"/>
      <c r="BH177" s="328"/>
      <c r="BI177" s="328"/>
      <c r="BJ177" s="328"/>
      <c r="BK177" s="328"/>
      <c r="BL177" s="328"/>
      <c r="BM177" s="416"/>
      <c r="BN177" s="328"/>
      <c r="BO177" s="328"/>
      <c r="BP177" s="328"/>
      <c r="BQ177" s="328"/>
      <c r="BR177" s="918" t="s">
        <v>3661</v>
      </c>
      <c r="BS177" s="10"/>
      <c r="BT177" s="332"/>
      <c r="BU177" s="328"/>
      <c r="BV177" s="328"/>
      <c r="BW177" s="328"/>
      <c r="BX177" s="328"/>
      <c r="BY177" s="328"/>
      <c r="BZ177" s="328"/>
      <c r="CA177" s="328"/>
      <c r="CB177" s="328"/>
      <c r="CC177" s="328"/>
      <c r="CD177" s="328"/>
      <c r="CE177" s="328"/>
      <c r="CF177" s="328"/>
      <c r="CG177" s="328"/>
      <c r="CH177" s="328"/>
      <c r="CI177" s="328"/>
      <c r="CJ177" s="328"/>
      <c r="CK177" s="328"/>
      <c r="CL177" s="328"/>
      <c r="CM177" s="328"/>
      <c r="CN177" s="328"/>
      <c r="CO177" s="328"/>
    </row>
    <row r="178" spans="1:93" ht="24">
      <c r="A178" s="10">
        <v>14</v>
      </c>
      <c r="B178" s="292"/>
      <c r="C178" s="326"/>
      <c r="D178" s="327" t="s">
        <v>6060</v>
      </c>
      <c r="E178" s="326" t="s">
        <v>6047</v>
      </c>
      <c r="F178" s="259">
        <v>2025</v>
      </c>
      <c r="G178" s="259">
        <v>2025</v>
      </c>
      <c r="H178" s="259">
        <v>6</v>
      </c>
      <c r="I178" s="326"/>
      <c r="J178" s="730">
        <v>10000000</v>
      </c>
      <c r="K178" s="730">
        <v>10000000</v>
      </c>
      <c r="L178" s="326"/>
      <c r="M178" s="784"/>
      <c r="N178" s="326"/>
      <c r="O178" s="11" t="s">
        <v>9</v>
      </c>
      <c r="P178" s="259"/>
      <c r="Q178" s="259" t="s">
        <v>3406</v>
      </c>
      <c r="R178" s="328"/>
      <c r="S178" s="332" t="s">
        <v>3544</v>
      </c>
      <c r="T178" s="259"/>
      <c r="U178" s="412"/>
      <c r="V178" s="326" t="s">
        <v>6050</v>
      </c>
      <c r="W178" s="8" t="s">
        <v>4908</v>
      </c>
      <c r="X178" s="8" t="s">
        <v>4734</v>
      </c>
      <c r="Y178" s="22">
        <v>1093</v>
      </c>
      <c r="Z178" s="370" t="s">
        <v>4736</v>
      </c>
      <c r="AA178" s="328"/>
      <c r="AB178" s="328"/>
      <c r="AC178" s="328" t="s">
        <v>3353</v>
      </c>
      <c r="AD178" s="415">
        <v>10000000</v>
      </c>
      <c r="AE178" s="326" t="s">
        <v>242</v>
      </c>
      <c r="AF178" s="326" t="s">
        <v>4908</v>
      </c>
      <c r="AG178" s="326" t="s">
        <v>4734</v>
      </c>
      <c r="AH178" s="328"/>
      <c r="AI178" s="328"/>
      <c r="AJ178" s="328" t="s">
        <v>3559</v>
      </c>
      <c r="AK178" s="415">
        <v>10000000</v>
      </c>
      <c r="AL178" s="326" t="s">
        <v>217</v>
      </c>
      <c r="AM178" s="326" t="s">
        <v>4746</v>
      </c>
      <c r="AN178" s="8" t="s">
        <v>4734</v>
      </c>
      <c r="AO178" s="328"/>
      <c r="AP178" s="328"/>
      <c r="AQ178" s="328" t="s">
        <v>4840</v>
      </c>
      <c r="AR178" s="415">
        <v>10000000</v>
      </c>
      <c r="AS178" s="326" t="s">
        <v>242</v>
      </c>
      <c r="AT178" s="326" t="s">
        <v>4908</v>
      </c>
      <c r="AU178" s="326" t="s">
        <v>4734</v>
      </c>
      <c r="AV178" s="328"/>
      <c r="AW178" s="328"/>
      <c r="AX178" s="328"/>
      <c r="AY178" s="416"/>
      <c r="AZ178" s="328"/>
      <c r="BA178" s="328"/>
      <c r="BB178" s="328"/>
      <c r="BC178" s="328"/>
      <c r="BD178" s="328"/>
      <c r="BE178" s="328"/>
      <c r="BF178" s="416"/>
      <c r="BG178" s="328"/>
      <c r="BH178" s="328"/>
      <c r="BI178" s="328"/>
      <c r="BJ178" s="328"/>
      <c r="BK178" s="328"/>
      <c r="BL178" s="328"/>
      <c r="BM178" s="416"/>
      <c r="BN178" s="328"/>
      <c r="BO178" s="328"/>
      <c r="BP178" s="328"/>
      <c r="BQ178" s="328"/>
      <c r="BR178" s="918" t="s">
        <v>3661</v>
      </c>
      <c r="BS178" s="10"/>
      <c r="BT178" s="332"/>
      <c r="BU178" s="328"/>
      <c r="BV178" s="328"/>
      <c r="BW178" s="328"/>
      <c r="BX178" s="328"/>
      <c r="BY178" s="328"/>
      <c r="BZ178" s="328"/>
      <c r="CA178" s="328"/>
      <c r="CB178" s="328"/>
      <c r="CC178" s="328"/>
      <c r="CD178" s="328"/>
      <c r="CE178" s="328"/>
      <c r="CF178" s="328"/>
      <c r="CG178" s="328"/>
      <c r="CH178" s="328"/>
      <c r="CI178" s="328"/>
      <c r="CJ178" s="328"/>
      <c r="CK178" s="328"/>
      <c r="CL178" s="328"/>
      <c r="CM178" s="328"/>
      <c r="CN178" s="328"/>
      <c r="CO178" s="328"/>
    </row>
    <row r="179" spans="1:93" ht="48">
      <c r="A179" s="10">
        <v>15</v>
      </c>
      <c r="B179" s="292"/>
      <c r="C179" s="326"/>
      <c r="D179" s="327" t="s">
        <v>6061</v>
      </c>
      <c r="E179" s="326" t="s">
        <v>6047</v>
      </c>
      <c r="F179" s="259">
        <v>2025</v>
      </c>
      <c r="G179" s="259">
        <v>2025</v>
      </c>
      <c r="H179" s="259">
        <v>6</v>
      </c>
      <c r="I179" s="326"/>
      <c r="J179" s="730">
        <v>10000000</v>
      </c>
      <c r="K179" s="730">
        <v>10000000</v>
      </c>
      <c r="L179" s="326"/>
      <c r="M179" s="784"/>
      <c r="N179" s="326"/>
      <c r="O179" s="11" t="s">
        <v>9</v>
      </c>
      <c r="P179" s="259"/>
      <c r="Q179" s="259" t="s">
        <v>3406</v>
      </c>
      <c r="R179" s="328"/>
      <c r="S179" s="332" t="s">
        <v>3492</v>
      </c>
      <c r="T179" s="259"/>
      <c r="U179" s="412"/>
      <c r="V179" s="326" t="s">
        <v>6062</v>
      </c>
      <c r="W179" s="8" t="s">
        <v>4746</v>
      </c>
      <c r="X179" s="8" t="s">
        <v>4734</v>
      </c>
      <c r="Y179" s="22">
        <v>1093</v>
      </c>
      <c r="Z179" s="370" t="s">
        <v>4736</v>
      </c>
      <c r="AA179" s="328"/>
      <c r="AB179" s="328"/>
      <c r="AC179" s="328" t="s">
        <v>3550</v>
      </c>
      <c r="AD179" s="415">
        <v>10000000</v>
      </c>
      <c r="AE179" s="326" t="s">
        <v>6062</v>
      </c>
      <c r="AF179" s="8" t="s">
        <v>4746</v>
      </c>
      <c r="AG179" s="8" t="s">
        <v>4734</v>
      </c>
      <c r="AH179" s="328"/>
      <c r="AI179" s="328"/>
      <c r="AJ179" s="328" t="s">
        <v>3514</v>
      </c>
      <c r="AK179" s="415">
        <v>10000000</v>
      </c>
      <c r="AL179" s="326" t="s">
        <v>179</v>
      </c>
      <c r="AM179" s="326" t="s">
        <v>4737</v>
      </c>
      <c r="AN179" s="8" t="s">
        <v>4734</v>
      </c>
      <c r="AO179" s="328"/>
      <c r="AP179" s="328"/>
      <c r="AQ179" s="328" t="s">
        <v>3522</v>
      </c>
      <c r="AR179" s="415">
        <v>10000000</v>
      </c>
      <c r="AS179" s="326" t="s">
        <v>217</v>
      </c>
      <c r="AT179" s="326" t="s">
        <v>4746</v>
      </c>
      <c r="AU179" s="8" t="s">
        <v>4734</v>
      </c>
      <c r="AV179" s="328"/>
      <c r="AW179" s="328"/>
      <c r="AX179" s="328" t="s">
        <v>3558</v>
      </c>
      <c r="AY179" s="415">
        <v>10000000</v>
      </c>
      <c r="AZ179" s="326" t="s">
        <v>217</v>
      </c>
      <c r="BA179" s="326" t="s">
        <v>4746</v>
      </c>
      <c r="BB179" s="8" t="s">
        <v>4734</v>
      </c>
      <c r="BC179" s="328"/>
      <c r="BD179" s="328"/>
      <c r="BE179" s="328"/>
      <c r="BF179" s="416"/>
      <c r="BG179" s="328"/>
      <c r="BH179" s="328"/>
      <c r="BI179" s="328"/>
      <c r="BJ179" s="328"/>
      <c r="BK179" s="328"/>
      <c r="BL179" s="328"/>
      <c r="BM179" s="416"/>
      <c r="BN179" s="328"/>
      <c r="BO179" s="328"/>
      <c r="BP179" s="328"/>
      <c r="BQ179" s="328"/>
      <c r="BR179" s="918" t="s">
        <v>3661</v>
      </c>
      <c r="BS179" s="10"/>
      <c r="BT179" s="332"/>
      <c r="BU179" s="328"/>
      <c r="BV179" s="328"/>
      <c r="BW179" s="328"/>
      <c r="BX179" s="328"/>
      <c r="BY179" s="328"/>
      <c r="BZ179" s="328"/>
      <c r="CA179" s="328"/>
      <c r="CB179" s="328"/>
      <c r="CC179" s="328"/>
      <c r="CD179" s="328"/>
      <c r="CE179" s="328"/>
      <c r="CF179" s="328"/>
      <c r="CG179" s="328"/>
      <c r="CH179" s="328"/>
      <c r="CI179" s="328"/>
      <c r="CJ179" s="328"/>
      <c r="CK179" s="328"/>
      <c r="CL179" s="328"/>
      <c r="CM179" s="328"/>
      <c r="CN179" s="328"/>
      <c r="CO179" s="328"/>
    </row>
    <row r="180" spans="1:93" ht="36">
      <c r="A180" s="10">
        <v>16</v>
      </c>
      <c r="B180" s="292"/>
      <c r="C180" s="326"/>
      <c r="D180" s="327" t="s">
        <v>6063</v>
      </c>
      <c r="E180" s="326" t="s">
        <v>6047</v>
      </c>
      <c r="F180" s="259">
        <v>2025</v>
      </c>
      <c r="G180" s="259">
        <v>2025</v>
      </c>
      <c r="H180" s="259">
        <v>6</v>
      </c>
      <c r="I180" s="326"/>
      <c r="J180" s="730">
        <v>10000000</v>
      </c>
      <c r="K180" s="730">
        <v>10000000</v>
      </c>
      <c r="L180" s="326"/>
      <c r="M180" s="784"/>
      <c r="N180" s="326"/>
      <c r="O180" s="11" t="s">
        <v>9</v>
      </c>
      <c r="P180" s="259"/>
      <c r="Q180" s="259" t="s">
        <v>3406</v>
      </c>
      <c r="R180" s="328"/>
      <c r="S180" s="332" t="s">
        <v>2344</v>
      </c>
      <c r="T180" s="259"/>
      <c r="U180" s="412"/>
      <c r="V180" s="326" t="s">
        <v>6064</v>
      </c>
      <c r="W180" s="8" t="s">
        <v>4746</v>
      </c>
      <c r="X180" s="8" t="s">
        <v>4734</v>
      </c>
      <c r="Y180" s="22">
        <v>1093</v>
      </c>
      <c r="Z180" s="370" t="s">
        <v>4736</v>
      </c>
      <c r="AA180" s="328"/>
      <c r="AB180" s="328"/>
      <c r="AC180" s="328" t="s">
        <v>5177</v>
      </c>
      <c r="AD180" s="415">
        <v>10000000</v>
      </c>
      <c r="AE180" s="326"/>
      <c r="AF180" s="326"/>
      <c r="AG180" s="326"/>
      <c r="AH180" s="328"/>
      <c r="AI180" s="328"/>
      <c r="AJ180" s="328" t="s">
        <v>3552</v>
      </c>
      <c r="AK180" s="415">
        <v>10000000</v>
      </c>
      <c r="AL180" s="326" t="s">
        <v>197</v>
      </c>
      <c r="AM180" s="326" t="s">
        <v>4746</v>
      </c>
      <c r="AN180" s="8" t="s">
        <v>4734</v>
      </c>
      <c r="AO180" s="328"/>
      <c r="AP180" s="328"/>
      <c r="AQ180" s="328"/>
      <c r="AR180" s="416"/>
      <c r="AS180" s="328"/>
      <c r="AT180" s="328"/>
      <c r="AU180" s="328"/>
      <c r="AV180" s="328"/>
      <c r="AW180" s="328"/>
      <c r="AX180" s="328"/>
      <c r="AY180" s="416"/>
      <c r="AZ180" s="328"/>
      <c r="BA180" s="328"/>
      <c r="BB180" s="328"/>
      <c r="BC180" s="328"/>
      <c r="BD180" s="328"/>
      <c r="BE180" s="328"/>
      <c r="BF180" s="416"/>
      <c r="BG180" s="328"/>
      <c r="BH180" s="328"/>
      <c r="BI180" s="328"/>
      <c r="BJ180" s="328"/>
      <c r="BK180" s="328"/>
      <c r="BL180" s="328"/>
      <c r="BM180" s="416"/>
      <c r="BN180" s="328"/>
      <c r="BO180" s="328"/>
      <c r="BP180" s="328"/>
      <c r="BQ180" s="328"/>
      <c r="BR180" s="918" t="s">
        <v>3661</v>
      </c>
      <c r="BS180" s="10"/>
      <c r="BT180" s="332"/>
      <c r="BU180" s="328"/>
      <c r="BV180" s="328"/>
      <c r="BW180" s="328"/>
      <c r="BX180" s="328"/>
      <c r="BY180" s="328"/>
      <c r="BZ180" s="328"/>
      <c r="CA180" s="328"/>
      <c r="CB180" s="328"/>
      <c r="CC180" s="328"/>
      <c r="CD180" s="328"/>
      <c r="CE180" s="328"/>
      <c r="CF180" s="328"/>
      <c r="CG180" s="328"/>
      <c r="CH180" s="328"/>
      <c r="CI180" s="328"/>
      <c r="CJ180" s="328"/>
      <c r="CK180" s="328"/>
      <c r="CL180" s="328"/>
      <c r="CM180" s="328"/>
      <c r="CN180" s="328"/>
      <c r="CO180" s="328"/>
    </row>
    <row r="181" spans="1:93" ht="24">
      <c r="A181" s="10">
        <v>17</v>
      </c>
      <c r="B181" s="292"/>
      <c r="C181" s="326"/>
      <c r="D181" s="327" t="s">
        <v>6065</v>
      </c>
      <c r="E181" s="326" t="s">
        <v>6047</v>
      </c>
      <c r="F181" s="259">
        <v>2025</v>
      </c>
      <c r="G181" s="259">
        <v>2025</v>
      </c>
      <c r="H181" s="259">
        <v>6</v>
      </c>
      <c r="I181" s="326"/>
      <c r="J181" s="730">
        <v>10000000</v>
      </c>
      <c r="K181" s="730">
        <v>10000000</v>
      </c>
      <c r="L181" s="326"/>
      <c r="M181" s="784"/>
      <c r="N181" s="326"/>
      <c r="O181" s="11" t="s">
        <v>9</v>
      </c>
      <c r="P181" s="259"/>
      <c r="Q181" s="259" t="s">
        <v>3406</v>
      </c>
      <c r="R181" s="328"/>
      <c r="S181" s="332" t="s">
        <v>3353</v>
      </c>
      <c r="T181" s="259"/>
      <c r="U181" s="412"/>
      <c r="V181" s="326" t="s">
        <v>6050</v>
      </c>
      <c r="W181" s="8" t="s">
        <v>4908</v>
      </c>
      <c r="X181" s="8" t="s">
        <v>4734</v>
      </c>
      <c r="Y181" s="22">
        <v>1093</v>
      </c>
      <c r="Z181" s="370" t="s">
        <v>4736</v>
      </c>
      <c r="AA181" s="328"/>
      <c r="AB181" s="328"/>
      <c r="AC181" s="328" t="s">
        <v>3523</v>
      </c>
      <c r="AD181" s="415">
        <v>10000000</v>
      </c>
      <c r="AE181" s="326" t="s">
        <v>242</v>
      </c>
      <c r="AF181" s="326" t="s">
        <v>4908</v>
      </c>
      <c r="AG181" s="326" t="s">
        <v>4734</v>
      </c>
      <c r="AH181" s="328"/>
      <c r="AI181" s="328"/>
      <c r="AJ181" s="328" t="s">
        <v>3524</v>
      </c>
      <c r="AK181" s="415">
        <v>10000000</v>
      </c>
      <c r="AL181" s="326" t="s">
        <v>242</v>
      </c>
      <c r="AM181" s="326" t="s">
        <v>4908</v>
      </c>
      <c r="AN181" s="326" t="s">
        <v>4734</v>
      </c>
      <c r="AO181" s="328"/>
      <c r="AP181" s="328"/>
      <c r="AQ181" s="328"/>
      <c r="AR181" s="416"/>
      <c r="AS181" s="328"/>
      <c r="AT181" s="328"/>
      <c r="AU181" s="328"/>
      <c r="AV181" s="328"/>
      <c r="AW181" s="328"/>
      <c r="AX181" s="328"/>
      <c r="AY181" s="416"/>
      <c r="AZ181" s="328"/>
      <c r="BA181" s="328"/>
      <c r="BB181" s="328"/>
      <c r="BC181" s="328"/>
      <c r="BD181" s="328"/>
      <c r="BE181" s="328"/>
      <c r="BF181" s="416"/>
      <c r="BG181" s="328"/>
      <c r="BH181" s="328"/>
      <c r="BI181" s="328"/>
      <c r="BJ181" s="328"/>
      <c r="BK181" s="328"/>
      <c r="BL181" s="328"/>
      <c r="BM181" s="416"/>
      <c r="BN181" s="328"/>
      <c r="BO181" s="328"/>
      <c r="BP181" s="328"/>
      <c r="BQ181" s="328"/>
      <c r="BR181" s="918" t="s">
        <v>3661</v>
      </c>
      <c r="BS181" s="10"/>
      <c r="BT181" s="332"/>
      <c r="BU181" s="328"/>
      <c r="BV181" s="328"/>
      <c r="BW181" s="328"/>
      <c r="BX181" s="328"/>
      <c r="BY181" s="328"/>
      <c r="BZ181" s="328"/>
      <c r="CA181" s="328"/>
      <c r="CB181" s="328"/>
      <c r="CC181" s="328"/>
      <c r="CD181" s="328"/>
      <c r="CE181" s="328"/>
      <c r="CF181" s="328"/>
      <c r="CG181" s="328"/>
      <c r="CH181" s="328"/>
      <c r="CI181" s="328"/>
      <c r="CJ181" s="328"/>
      <c r="CK181" s="328"/>
      <c r="CL181" s="328"/>
      <c r="CM181" s="328"/>
      <c r="CN181" s="328"/>
      <c r="CO181" s="328"/>
    </row>
    <row r="182" spans="1:93" ht="24">
      <c r="A182" s="10">
        <v>18</v>
      </c>
      <c r="B182" s="292"/>
      <c r="C182" s="326"/>
      <c r="D182" s="327" t="s">
        <v>6066</v>
      </c>
      <c r="E182" s="326" t="s">
        <v>6047</v>
      </c>
      <c r="F182" s="259">
        <v>2025</v>
      </c>
      <c r="G182" s="259">
        <v>2025</v>
      </c>
      <c r="H182" s="259">
        <v>6</v>
      </c>
      <c r="I182" s="326"/>
      <c r="J182" s="730">
        <v>10000000</v>
      </c>
      <c r="K182" s="730">
        <v>10000000</v>
      </c>
      <c r="L182" s="326"/>
      <c r="M182" s="784"/>
      <c r="N182" s="326"/>
      <c r="O182" s="11" t="s">
        <v>9</v>
      </c>
      <c r="P182" s="259"/>
      <c r="Q182" s="259" t="s">
        <v>3406</v>
      </c>
      <c r="R182" s="328"/>
      <c r="S182" s="332" t="s">
        <v>5208</v>
      </c>
      <c r="T182" s="259"/>
      <c r="U182" s="412"/>
      <c r="V182" s="326" t="s">
        <v>6067</v>
      </c>
      <c r="W182" s="8" t="s">
        <v>4746</v>
      </c>
      <c r="X182" s="8" t="s">
        <v>4734</v>
      </c>
      <c r="Y182" s="22">
        <v>1093</v>
      </c>
      <c r="Z182" s="370" t="s">
        <v>4736</v>
      </c>
      <c r="AA182" s="328"/>
      <c r="AB182" s="328"/>
      <c r="AC182" s="328" t="s">
        <v>4767</v>
      </c>
      <c r="AD182" s="415">
        <v>10000000</v>
      </c>
      <c r="AE182" s="326" t="s">
        <v>197</v>
      </c>
      <c r="AF182" s="326" t="s">
        <v>4746</v>
      </c>
      <c r="AG182" s="8" t="s">
        <v>4734</v>
      </c>
      <c r="AH182" s="328"/>
      <c r="AI182" s="328"/>
      <c r="AJ182" s="328" t="s">
        <v>139</v>
      </c>
      <c r="AK182" s="415">
        <v>10000000</v>
      </c>
      <c r="AL182" s="326" t="s">
        <v>269</v>
      </c>
      <c r="AM182" s="326" t="s">
        <v>4746</v>
      </c>
      <c r="AN182" s="8" t="s">
        <v>4734</v>
      </c>
      <c r="AO182" s="328"/>
      <c r="AP182" s="328"/>
      <c r="AQ182" s="328"/>
      <c r="AR182" s="416"/>
      <c r="AS182" s="328"/>
      <c r="AT182" s="328"/>
      <c r="AU182" s="328"/>
      <c r="AV182" s="328"/>
      <c r="AW182" s="328"/>
      <c r="AX182" s="328"/>
      <c r="AY182" s="416"/>
      <c r="AZ182" s="328"/>
      <c r="BA182" s="328"/>
      <c r="BB182" s="328"/>
      <c r="BC182" s="328"/>
      <c r="BD182" s="328"/>
      <c r="BE182" s="328"/>
      <c r="BF182" s="416"/>
      <c r="BG182" s="328"/>
      <c r="BH182" s="328"/>
      <c r="BI182" s="328"/>
      <c r="BJ182" s="328"/>
      <c r="BK182" s="328"/>
      <c r="BL182" s="328"/>
      <c r="BM182" s="416"/>
      <c r="BN182" s="328"/>
      <c r="BO182" s="328"/>
      <c r="BP182" s="328"/>
      <c r="BQ182" s="328"/>
      <c r="BR182" s="918" t="s">
        <v>3661</v>
      </c>
      <c r="BS182" s="10"/>
      <c r="BT182" s="332"/>
      <c r="BU182" s="328"/>
      <c r="BV182" s="328"/>
      <c r="BW182" s="328"/>
      <c r="BX182" s="328"/>
      <c r="BY182" s="328"/>
      <c r="BZ182" s="328"/>
      <c r="CA182" s="328"/>
      <c r="CB182" s="328"/>
      <c r="CC182" s="328"/>
      <c r="CD182" s="328"/>
      <c r="CE182" s="328"/>
      <c r="CF182" s="328"/>
      <c r="CG182" s="328"/>
      <c r="CH182" s="328"/>
      <c r="CI182" s="328"/>
      <c r="CJ182" s="328"/>
      <c r="CK182" s="328"/>
      <c r="CL182" s="328"/>
      <c r="CM182" s="328"/>
      <c r="CN182" s="328"/>
      <c r="CO182" s="328"/>
    </row>
    <row r="183" spans="1:93" ht="24">
      <c r="A183" s="10">
        <v>19</v>
      </c>
      <c r="B183" s="292"/>
      <c r="C183" s="326"/>
      <c r="D183" s="327" t="s">
        <v>6068</v>
      </c>
      <c r="E183" s="326" t="s">
        <v>6047</v>
      </c>
      <c r="F183" s="259">
        <v>2025</v>
      </c>
      <c r="G183" s="259">
        <v>2025</v>
      </c>
      <c r="H183" s="259">
        <v>6</v>
      </c>
      <c r="I183" s="326"/>
      <c r="J183" s="730">
        <v>10000000</v>
      </c>
      <c r="K183" s="730">
        <v>10000000</v>
      </c>
      <c r="L183" s="326"/>
      <c r="M183" s="784"/>
      <c r="N183" s="326"/>
      <c r="O183" s="11" t="s">
        <v>9</v>
      </c>
      <c r="P183" s="259"/>
      <c r="Q183" s="259" t="s">
        <v>3406</v>
      </c>
      <c r="R183" s="328"/>
      <c r="S183" s="332" t="s">
        <v>3355</v>
      </c>
      <c r="T183" s="259"/>
      <c r="U183" s="412"/>
      <c r="V183" s="326" t="s">
        <v>6055</v>
      </c>
      <c r="W183" s="8" t="s">
        <v>4737</v>
      </c>
      <c r="X183" s="8" t="s">
        <v>4734</v>
      </c>
      <c r="Y183" s="22">
        <v>1093</v>
      </c>
      <c r="Z183" s="370" t="s">
        <v>4736</v>
      </c>
      <c r="AA183" s="328"/>
      <c r="AB183" s="328"/>
      <c r="AC183" s="328" t="s">
        <v>3561</v>
      </c>
      <c r="AD183" s="415">
        <v>10000000</v>
      </c>
      <c r="AE183" s="326" t="s">
        <v>207</v>
      </c>
      <c r="AF183" s="326" t="s">
        <v>4737</v>
      </c>
      <c r="AG183" s="8" t="s">
        <v>4734</v>
      </c>
      <c r="AH183" s="328"/>
      <c r="AI183" s="328"/>
      <c r="AJ183" s="328" t="s">
        <v>3356</v>
      </c>
      <c r="AK183" s="415">
        <v>10000000</v>
      </c>
      <c r="AL183" s="326" t="s">
        <v>207</v>
      </c>
      <c r="AM183" s="326" t="s">
        <v>4737</v>
      </c>
      <c r="AN183" s="8" t="s">
        <v>4734</v>
      </c>
      <c r="AO183" s="328"/>
      <c r="AP183" s="328"/>
      <c r="AQ183" s="328"/>
      <c r="AR183" s="416"/>
      <c r="AS183" s="328"/>
      <c r="AT183" s="328"/>
      <c r="AU183" s="328"/>
      <c r="AV183" s="328"/>
      <c r="AW183" s="328"/>
      <c r="AX183" s="328"/>
      <c r="AY183" s="416"/>
      <c r="AZ183" s="328"/>
      <c r="BA183" s="328"/>
      <c r="BB183" s="328"/>
      <c r="BC183" s="328"/>
      <c r="BD183" s="328"/>
      <c r="BE183" s="328"/>
      <c r="BF183" s="416"/>
      <c r="BG183" s="328"/>
      <c r="BH183" s="328"/>
      <c r="BI183" s="328"/>
      <c r="BJ183" s="328"/>
      <c r="BK183" s="328"/>
      <c r="BL183" s="328"/>
      <c r="BM183" s="416"/>
      <c r="BN183" s="328"/>
      <c r="BO183" s="328"/>
      <c r="BP183" s="328"/>
      <c r="BQ183" s="328"/>
      <c r="BR183" s="918" t="s">
        <v>3661</v>
      </c>
      <c r="BS183" s="10"/>
      <c r="BT183" s="332"/>
      <c r="BU183" s="328"/>
      <c r="BV183" s="328"/>
      <c r="BW183" s="328"/>
      <c r="BX183" s="328"/>
      <c r="BY183" s="328"/>
      <c r="BZ183" s="328"/>
      <c r="CA183" s="328"/>
      <c r="CB183" s="328"/>
      <c r="CC183" s="328"/>
      <c r="CD183" s="328"/>
      <c r="CE183" s="328"/>
      <c r="CF183" s="328"/>
      <c r="CG183" s="328"/>
      <c r="CH183" s="328"/>
      <c r="CI183" s="328"/>
      <c r="CJ183" s="328"/>
      <c r="CK183" s="328"/>
      <c r="CL183" s="328"/>
      <c r="CM183" s="328"/>
      <c r="CN183" s="328"/>
      <c r="CO183" s="328"/>
    </row>
    <row r="184" spans="1:93" ht="24">
      <c r="A184" s="10">
        <v>20</v>
      </c>
      <c r="B184" s="292"/>
      <c r="C184" s="326"/>
      <c r="D184" s="327" t="s">
        <v>6069</v>
      </c>
      <c r="E184" s="326" t="s">
        <v>6047</v>
      </c>
      <c r="F184" s="259">
        <v>2025</v>
      </c>
      <c r="G184" s="259">
        <v>2025</v>
      </c>
      <c r="H184" s="259">
        <v>6</v>
      </c>
      <c r="I184" s="326"/>
      <c r="J184" s="730">
        <v>10000000</v>
      </c>
      <c r="K184" s="730">
        <v>10000000</v>
      </c>
      <c r="L184" s="326"/>
      <c r="M184" s="784"/>
      <c r="N184" s="326"/>
      <c r="O184" s="11" t="s">
        <v>9</v>
      </c>
      <c r="P184" s="259"/>
      <c r="Q184" s="259" t="s">
        <v>3406</v>
      </c>
      <c r="R184" s="328"/>
      <c r="S184" s="332" t="s">
        <v>3354</v>
      </c>
      <c r="T184" s="259"/>
      <c r="U184" s="412"/>
      <c r="V184" s="326" t="s">
        <v>6038</v>
      </c>
      <c r="W184" s="8" t="s">
        <v>3694</v>
      </c>
      <c r="X184" s="8" t="s">
        <v>4734</v>
      </c>
      <c r="Y184" s="22">
        <v>1093</v>
      </c>
      <c r="Z184" s="370" t="s">
        <v>4736</v>
      </c>
      <c r="AA184" s="328"/>
      <c r="AB184" s="328"/>
      <c r="AC184" s="328" t="s">
        <v>3540</v>
      </c>
      <c r="AD184" s="415">
        <v>10000000</v>
      </c>
      <c r="AE184" s="326" t="s">
        <v>172</v>
      </c>
      <c r="AF184" s="326" t="s">
        <v>3694</v>
      </c>
      <c r="AG184" s="326" t="s">
        <v>4734</v>
      </c>
      <c r="AH184" s="328"/>
      <c r="AI184" s="328"/>
      <c r="AJ184" s="328" t="s">
        <v>3358</v>
      </c>
      <c r="AK184" s="415">
        <v>10000000</v>
      </c>
      <c r="AL184" s="326" t="s">
        <v>217</v>
      </c>
      <c r="AM184" s="326" t="s">
        <v>4746</v>
      </c>
      <c r="AN184" s="8" t="s">
        <v>4734</v>
      </c>
      <c r="AO184" s="328"/>
      <c r="AP184" s="328"/>
      <c r="AQ184" s="328"/>
      <c r="AR184" s="416"/>
      <c r="AS184" s="328"/>
      <c r="AT184" s="328"/>
      <c r="AU184" s="328"/>
      <c r="AV184" s="328"/>
      <c r="AW184" s="328"/>
      <c r="AX184" s="328"/>
      <c r="AY184" s="416"/>
      <c r="AZ184" s="328"/>
      <c r="BA184" s="328"/>
      <c r="BB184" s="328"/>
      <c r="BC184" s="328"/>
      <c r="BD184" s="328"/>
      <c r="BE184" s="328"/>
      <c r="BF184" s="416"/>
      <c r="BG184" s="328"/>
      <c r="BH184" s="328"/>
      <c r="BI184" s="328"/>
      <c r="BJ184" s="328"/>
      <c r="BK184" s="328"/>
      <c r="BL184" s="328"/>
      <c r="BM184" s="416"/>
      <c r="BN184" s="328"/>
      <c r="BO184" s="328"/>
      <c r="BP184" s="328"/>
      <c r="BQ184" s="328"/>
      <c r="BR184" s="918" t="s">
        <v>3661</v>
      </c>
      <c r="BS184" s="10"/>
      <c r="BT184" s="332"/>
      <c r="BU184" s="328"/>
      <c r="BV184" s="328"/>
      <c r="BW184" s="328"/>
      <c r="BX184" s="328"/>
      <c r="BY184" s="328"/>
      <c r="BZ184" s="328"/>
      <c r="CA184" s="328"/>
      <c r="CB184" s="328"/>
      <c r="CC184" s="328"/>
      <c r="CD184" s="328"/>
      <c r="CE184" s="328"/>
      <c r="CF184" s="328"/>
      <c r="CG184" s="328"/>
      <c r="CH184" s="328"/>
      <c r="CI184" s="328"/>
      <c r="CJ184" s="328"/>
      <c r="CK184" s="328"/>
      <c r="CL184" s="328"/>
      <c r="CM184" s="328"/>
      <c r="CN184" s="328"/>
      <c r="CO184" s="328"/>
    </row>
    <row r="185" spans="1:93" ht="48">
      <c r="A185" s="10">
        <v>21</v>
      </c>
      <c r="B185" s="292"/>
      <c r="C185" s="326"/>
      <c r="D185" s="327" t="s">
        <v>6070</v>
      </c>
      <c r="E185" s="326" t="s">
        <v>6047</v>
      </c>
      <c r="F185" s="259">
        <v>2025</v>
      </c>
      <c r="G185" s="259">
        <v>2025</v>
      </c>
      <c r="H185" s="259">
        <v>6</v>
      </c>
      <c r="I185" s="326"/>
      <c r="J185" s="730">
        <v>10000000</v>
      </c>
      <c r="K185" s="730">
        <v>10000000</v>
      </c>
      <c r="L185" s="326"/>
      <c r="M185" s="784"/>
      <c r="N185" s="326"/>
      <c r="O185" s="11" t="s">
        <v>9</v>
      </c>
      <c r="P185" s="259"/>
      <c r="Q185" s="259" t="s">
        <v>3406</v>
      </c>
      <c r="R185" s="328"/>
      <c r="S185" s="332" t="s">
        <v>121</v>
      </c>
      <c r="T185" s="259"/>
      <c r="U185" s="412"/>
      <c r="V185" s="326" t="s">
        <v>6062</v>
      </c>
      <c r="W185" s="8" t="s">
        <v>4746</v>
      </c>
      <c r="X185" s="8" t="s">
        <v>4734</v>
      </c>
      <c r="Y185" s="22">
        <v>1093</v>
      </c>
      <c r="Z185" s="370" t="s">
        <v>4736</v>
      </c>
      <c r="AA185" s="328"/>
      <c r="AB185" s="328"/>
      <c r="AC185" s="328" t="s">
        <v>3550</v>
      </c>
      <c r="AD185" s="415">
        <v>10000000</v>
      </c>
      <c r="AE185" s="326" t="s">
        <v>217</v>
      </c>
      <c r="AF185" s="326" t="s">
        <v>4746</v>
      </c>
      <c r="AG185" s="326" t="s">
        <v>4734</v>
      </c>
      <c r="AH185" s="328"/>
      <c r="AI185" s="328"/>
      <c r="AJ185" s="328" t="s">
        <v>5963</v>
      </c>
      <c r="AK185" s="415">
        <v>10000000</v>
      </c>
      <c r="AL185" s="326" t="s">
        <v>217</v>
      </c>
      <c r="AM185" s="326" t="s">
        <v>4746</v>
      </c>
      <c r="AN185" s="326" t="s">
        <v>4734</v>
      </c>
      <c r="AO185" s="328"/>
      <c r="AP185" s="328"/>
      <c r="AQ185" s="328" t="s">
        <v>111</v>
      </c>
      <c r="AR185" s="415">
        <v>10000000</v>
      </c>
      <c r="AS185" s="326" t="s">
        <v>217</v>
      </c>
      <c r="AT185" s="326" t="s">
        <v>4746</v>
      </c>
      <c r="AU185" s="326" t="s">
        <v>4734</v>
      </c>
      <c r="AV185" s="328"/>
      <c r="AW185" s="328"/>
      <c r="AX185" s="328" t="s">
        <v>3513</v>
      </c>
      <c r="AY185" s="415">
        <v>10000000</v>
      </c>
      <c r="AZ185" s="326" t="s">
        <v>256</v>
      </c>
      <c r="BA185" s="326" t="s">
        <v>4737</v>
      </c>
      <c r="BB185" s="326" t="s">
        <v>4734</v>
      </c>
      <c r="BC185" s="328"/>
      <c r="BD185" s="328"/>
      <c r="BE185" s="328" t="s">
        <v>3513</v>
      </c>
      <c r="BF185" s="415">
        <v>10000000</v>
      </c>
      <c r="BG185" s="326" t="s">
        <v>217</v>
      </c>
      <c r="BH185" s="326" t="s">
        <v>4746</v>
      </c>
      <c r="BI185" s="326" t="s">
        <v>4734</v>
      </c>
      <c r="BJ185" s="328"/>
      <c r="BK185" s="328"/>
      <c r="BL185" s="328"/>
      <c r="BM185" s="416"/>
      <c r="BN185" s="328"/>
      <c r="BO185" s="328"/>
      <c r="BP185" s="328"/>
      <c r="BQ185" s="328"/>
      <c r="BR185" s="918" t="s">
        <v>3661</v>
      </c>
      <c r="BS185" s="10"/>
      <c r="BT185" s="332"/>
      <c r="BU185" s="328"/>
      <c r="BV185" s="328"/>
      <c r="BW185" s="328"/>
      <c r="BX185" s="328"/>
      <c r="BY185" s="328"/>
      <c r="BZ185" s="328"/>
      <c r="CA185" s="328"/>
      <c r="CB185" s="328"/>
      <c r="CC185" s="328"/>
      <c r="CD185" s="328"/>
      <c r="CE185" s="328"/>
      <c r="CF185" s="328"/>
      <c r="CG185" s="328"/>
      <c r="CH185" s="328"/>
      <c r="CI185" s="328"/>
      <c r="CJ185" s="328"/>
      <c r="CK185" s="328"/>
      <c r="CL185" s="328"/>
      <c r="CM185" s="328"/>
      <c r="CN185" s="328"/>
      <c r="CO185" s="328"/>
    </row>
    <row r="186" spans="1:93" ht="24">
      <c r="A186" s="10">
        <v>22</v>
      </c>
      <c r="B186" s="292"/>
      <c r="C186" s="326"/>
      <c r="D186" s="327" t="s">
        <v>6071</v>
      </c>
      <c r="E186" s="326" t="s">
        <v>6047</v>
      </c>
      <c r="F186" s="259">
        <v>2025</v>
      </c>
      <c r="G186" s="259">
        <v>2025</v>
      </c>
      <c r="H186" s="259">
        <v>6</v>
      </c>
      <c r="I186" s="326"/>
      <c r="J186" s="730">
        <v>10000000</v>
      </c>
      <c r="K186" s="730">
        <v>10000000</v>
      </c>
      <c r="L186" s="326"/>
      <c r="M186" s="784"/>
      <c r="N186" s="326"/>
      <c r="O186" s="11" t="s">
        <v>9</v>
      </c>
      <c r="P186" s="259"/>
      <c r="Q186" s="259" t="s">
        <v>3406</v>
      </c>
      <c r="R186" s="328"/>
      <c r="S186" s="332" t="s">
        <v>3573</v>
      </c>
      <c r="T186" s="259"/>
      <c r="U186" s="412"/>
      <c r="V186" s="326" t="s">
        <v>6072</v>
      </c>
      <c r="W186" s="8" t="s">
        <v>4737</v>
      </c>
      <c r="X186" s="8" t="s">
        <v>4734</v>
      </c>
      <c r="Y186" s="22">
        <v>1093</v>
      </c>
      <c r="Z186" s="370" t="s">
        <v>4736</v>
      </c>
      <c r="AA186" s="328"/>
      <c r="AB186" s="328"/>
      <c r="AC186" s="328" t="s">
        <v>6073</v>
      </c>
      <c r="AD186" s="415">
        <v>10000000</v>
      </c>
      <c r="AE186" s="326"/>
      <c r="AF186" s="326"/>
      <c r="AG186" s="326"/>
      <c r="AH186" s="328"/>
      <c r="AI186" s="328"/>
      <c r="AJ186" s="328" t="s">
        <v>139</v>
      </c>
      <c r="AK186" s="415">
        <v>10000000</v>
      </c>
      <c r="AL186" s="326" t="s">
        <v>269</v>
      </c>
      <c r="AM186" s="326" t="s">
        <v>4746</v>
      </c>
      <c r="AN186" s="8" t="s">
        <v>4734</v>
      </c>
      <c r="AO186" s="328"/>
      <c r="AP186" s="328"/>
      <c r="AQ186" s="328" t="s">
        <v>3574</v>
      </c>
      <c r="AR186" s="415">
        <v>10000000</v>
      </c>
      <c r="AS186" s="326" t="s">
        <v>269</v>
      </c>
      <c r="AT186" s="326" t="s">
        <v>4746</v>
      </c>
      <c r="AU186" s="8" t="s">
        <v>4734</v>
      </c>
      <c r="AV186" s="328"/>
      <c r="AW186" s="328"/>
      <c r="AX186" s="328"/>
      <c r="AY186" s="416"/>
      <c r="AZ186" s="328"/>
      <c r="BA186" s="328"/>
      <c r="BB186" s="328"/>
      <c r="BC186" s="328"/>
      <c r="BD186" s="328"/>
      <c r="BE186" s="328"/>
      <c r="BF186" s="416"/>
      <c r="BG186" s="328"/>
      <c r="BH186" s="328"/>
      <c r="BI186" s="328"/>
      <c r="BJ186" s="328"/>
      <c r="BK186" s="328"/>
      <c r="BL186" s="328"/>
      <c r="BM186" s="416"/>
      <c r="BN186" s="328"/>
      <c r="BO186" s="328"/>
      <c r="BP186" s="328"/>
      <c r="BQ186" s="328"/>
      <c r="BR186" s="918" t="s">
        <v>3661</v>
      </c>
      <c r="BS186" s="10"/>
      <c r="BT186" s="332"/>
      <c r="BU186" s="328"/>
      <c r="BV186" s="328"/>
      <c r="BW186" s="328"/>
      <c r="BX186" s="328"/>
      <c r="BY186" s="328"/>
      <c r="BZ186" s="328"/>
      <c r="CA186" s="328"/>
      <c r="CB186" s="328"/>
      <c r="CC186" s="328"/>
      <c r="CD186" s="328"/>
      <c r="CE186" s="328"/>
      <c r="CF186" s="328"/>
      <c r="CG186" s="328"/>
      <c r="CH186" s="328"/>
      <c r="CI186" s="328"/>
      <c r="CJ186" s="328"/>
      <c r="CK186" s="328"/>
      <c r="CL186" s="328"/>
      <c r="CM186" s="328"/>
      <c r="CN186" s="328"/>
      <c r="CO186" s="328"/>
    </row>
    <row r="187" spans="1:93" ht="24">
      <c r="A187" s="10">
        <v>23</v>
      </c>
      <c r="B187" s="292"/>
      <c r="C187" s="326"/>
      <c r="D187" s="327" t="s">
        <v>6074</v>
      </c>
      <c r="E187" s="326" t="s">
        <v>6047</v>
      </c>
      <c r="F187" s="259">
        <v>2025</v>
      </c>
      <c r="G187" s="259">
        <v>2025</v>
      </c>
      <c r="H187" s="259">
        <v>6</v>
      </c>
      <c r="I187" s="326"/>
      <c r="J187" s="730">
        <v>9795000</v>
      </c>
      <c r="K187" s="730">
        <v>9795000</v>
      </c>
      <c r="L187" s="326"/>
      <c r="M187" s="784"/>
      <c r="N187" s="326"/>
      <c r="O187" s="11" t="s">
        <v>9</v>
      </c>
      <c r="P187" s="259"/>
      <c r="Q187" s="259" t="s">
        <v>3406</v>
      </c>
      <c r="R187" s="328"/>
      <c r="S187" s="332" t="s">
        <v>3531</v>
      </c>
      <c r="T187" s="259"/>
      <c r="U187" s="412"/>
      <c r="V187" s="326" t="s">
        <v>6040</v>
      </c>
      <c r="W187" s="8" t="s">
        <v>4737</v>
      </c>
      <c r="X187" s="8" t="s">
        <v>4734</v>
      </c>
      <c r="Y187" s="22">
        <v>1093</v>
      </c>
      <c r="Z187" s="370" t="s">
        <v>4736</v>
      </c>
      <c r="AA187" s="328"/>
      <c r="AB187" s="328"/>
      <c r="AC187" s="328" t="s">
        <v>126</v>
      </c>
      <c r="AD187" s="415">
        <v>9795000</v>
      </c>
      <c r="AE187" s="326" t="s">
        <v>169</v>
      </c>
      <c r="AF187" s="326" t="s">
        <v>3694</v>
      </c>
      <c r="AG187" s="326" t="s">
        <v>4734</v>
      </c>
      <c r="AH187" s="328"/>
      <c r="AI187" s="328"/>
      <c r="AJ187" s="328"/>
      <c r="AK187" s="415"/>
      <c r="AL187" s="326"/>
      <c r="AM187" s="326"/>
      <c r="AN187" s="326"/>
      <c r="AO187" s="328"/>
      <c r="AP187" s="328"/>
      <c r="AQ187" s="328"/>
      <c r="AR187" s="416"/>
      <c r="AS187" s="328"/>
      <c r="AT187" s="328"/>
      <c r="AU187" s="328"/>
      <c r="AV187" s="328"/>
      <c r="AW187" s="328"/>
      <c r="AX187" s="328"/>
      <c r="AY187" s="416"/>
      <c r="AZ187" s="328"/>
      <c r="BA187" s="328"/>
      <c r="BB187" s="328"/>
      <c r="BC187" s="328"/>
      <c r="BD187" s="328"/>
      <c r="BE187" s="328"/>
      <c r="BF187" s="416"/>
      <c r="BG187" s="328"/>
      <c r="BH187" s="328"/>
      <c r="BI187" s="328"/>
      <c r="BJ187" s="328"/>
      <c r="BK187" s="328"/>
      <c r="BL187" s="328"/>
      <c r="BM187" s="416"/>
      <c r="BN187" s="328"/>
      <c r="BO187" s="328"/>
      <c r="BP187" s="328"/>
      <c r="BQ187" s="328"/>
      <c r="BR187" s="918" t="s">
        <v>3661</v>
      </c>
      <c r="BS187" s="10"/>
      <c r="BT187" s="332"/>
      <c r="BU187" s="328"/>
      <c r="BV187" s="328"/>
      <c r="BW187" s="328"/>
      <c r="BX187" s="328"/>
      <c r="BY187" s="328"/>
      <c r="BZ187" s="328"/>
      <c r="CA187" s="328"/>
      <c r="CB187" s="328"/>
      <c r="CC187" s="328"/>
      <c r="CD187" s="328"/>
      <c r="CE187" s="328"/>
      <c r="CF187" s="328"/>
      <c r="CG187" s="328"/>
      <c r="CH187" s="328"/>
      <c r="CI187" s="328"/>
      <c r="CJ187" s="328"/>
      <c r="CK187" s="328"/>
      <c r="CL187" s="328"/>
      <c r="CM187" s="328"/>
      <c r="CN187" s="328"/>
      <c r="CO187" s="328"/>
    </row>
    <row r="188" spans="1:93" ht="36">
      <c r="A188" s="10">
        <v>24</v>
      </c>
      <c r="B188" s="292"/>
      <c r="C188" s="326"/>
      <c r="D188" s="327" t="s">
        <v>6075</v>
      </c>
      <c r="E188" s="326" t="s">
        <v>6047</v>
      </c>
      <c r="F188" s="259">
        <v>2025</v>
      </c>
      <c r="G188" s="259">
        <v>2025</v>
      </c>
      <c r="H188" s="259">
        <v>6</v>
      </c>
      <c r="I188" s="326"/>
      <c r="J188" s="730">
        <v>8810000</v>
      </c>
      <c r="K188" s="730">
        <v>8810000</v>
      </c>
      <c r="L188" s="326"/>
      <c r="M188" s="784"/>
      <c r="N188" s="326"/>
      <c r="O188" s="11" t="s">
        <v>9</v>
      </c>
      <c r="P188" s="259"/>
      <c r="Q188" s="259" t="s">
        <v>3406</v>
      </c>
      <c r="R188" s="328"/>
      <c r="S188" s="332" t="s">
        <v>3519</v>
      </c>
      <c r="T188" s="259"/>
      <c r="U188" s="412"/>
      <c r="V188" s="326" t="s">
        <v>6072</v>
      </c>
      <c r="W188" s="8" t="s">
        <v>4737</v>
      </c>
      <c r="X188" s="8" t="s">
        <v>4734</v>
      </c>
      <c r="Y188" s="22">
        <v>1093</v>
      </c>
      <c r="Z188" s="370" t="s">
        <v>4736</v>
      </c>
      <c r="AA188" s="328"/>
      <c r="AB188" s="328"/>
      <c r="AC188" s="328" t="s">
        <v>4823</v>
      </c>
      <c r="AD188" s="415">
        <v>8810000</v>
      </c>
      <c r="AE188" s="326" t="s">
        <v>256</v>
      </c>
      <c r="AF188" s="326" t="s">
        <v>4737</v>
      </c>
      <c r="AG188" s="8" t="s">
        <v>4734</v>
      </c>
      <c r="AH188" s="328"/>
      <c r="AI188" s="328"/>
      <c r="AJ188" s="328" t="s">
        <v>3535</v>
      </c>
      <c r="AK188" s="415">
        <v>8810000</v>
      </c>
      <c r="AL188" s="326" t="s">
        <v>311</v>
      </c>
      <c r="AM188" s="326" t="s">
        <v>4737</v>
      </c>
      <c r="AN188" s="8" t="s">
        <v>4734</v>
      </c>
      <c r="AO188" s="328"/>
      <c r="AP188" s="328"/>
      <c r="AQ188" s="328"/>
      <c r="AR188" s="416"/>
      <c r="AS188" s="328"/>
      <c r="AT188" s="328"/>
      <c r="AU188" s="328"/>
      <c r="AV188" s="328"/>
      <c r="AW188" s="328"/>
      <c r="AX188" s="328"/>
      <c r="AY188" s="416"/>
      <c r="AZ188" s="328"/>
      <c r="BA188" s="328"/>
      <c r="BB188" s="328"/>
      <c r="BC188" s="328"/>
      <c r="BD188" s="328"/>
      <c r="BE188" s="328"/>
      <c r="BF188" s="416"/>
      <c r="BG188" s="328"/>
      <c r="BH188" s="328"/>
      <c r="BI188" s="328"/>
      <c r="BJ188" s="328"/>
      <c r="BK188" s="328"/>
      <c r="BL188" s="328"/>
      <c r="BM188" s="416"/>
      <c r="BN188" s="328"/>
      <c r="BO188" s="328"/>
      <c r="BP188" s="328"/>
      <c r="BQ188" s="328"/>
      <c r="BR188" s="918" t="s">
        <v>3661</v>
      </c>
      <c r="BS188" s="10"/>
      <c r="BT188" s="332"/>
      <c r="BU188" s="328"/>
      <c r="BV188" s="328"/>
      <c r="BW188" s="328"/>
      <c r="BX188" s="328"/>
      <c r="BY188" s="328"/>
      <c r="BZ188" s="328"/>
      <c r="CA188" s="328"/>
      <c r="CB188" s="328"/>
      <c r="CC188" s="328"/>
      <c r="CD188" s="328"/>
      <c r="CE188" s="328"/>
      <c r="CF188" s="328"/>
      <c r="CG188" s="328"/>
      <c r="CH188" s="328"/>
      <c r="CI188" s="328"/>
      <c r="CJ188" s="328"/>
      <c r="CK188" s="328"/>
      <c r="CL188" s="328"/>
      <c r="CM188" s="328"/>
      <c r="CN188" s="328"/>
      <c r="CO188" s="328"/>
    </row>
    <row r="189" spans="1:93" ht="24">
      <c r="A189" s="10">
        <v>25</v>
      </c>
      <c r="B189" s="292"/>
      <c r="C189" s="326"/>
      <c r="D189" s="327" t="s">
        <v>6076</v>
      </c>
      <c r="E189" s="326" t="s">
        <v>6077</v>
      </c>
      <c r="F189" s="259">
        <v>2025</v>
      </c>
      <c r="G189" s="259">
        <v>2025</v>
      </c>
      <c r="H189" s="259">
        <v>6</v>
      </c>
      <c r="I189" s="326" t="s">
        <v>5953</v>
      </c>
      <c r="J189" s="730">
        <v>4990000</v>
      </c>
      <c r="K189" s="730">
        <v>4990000</v>
      </c>
      <c r="L189" s="326" t="s">
        <v>4734</v>
      </c>
      <c r="M189" s="784">
        <v>2</v>
      </c>
      <c r="N189" s="326"/>
      <c r="O189" s="11" t="s">
        <v>9</v>
      </c>
      <c r="P189" s="259" t="s">
        <v>3686</v>
      </c>
      <c r="Q189" s="259" t="s">
        <v>3406</v>
      </c>
      <c r="R189" s="328">
        <v>6826743</v>
      </c>
      <c r="S189" s="332" t="s">
        <v>3554</v>
      </c>
      <c r="T189" s="329" t="s">
        <v>2168</v>
      </c>
      <c r="U189" s="412">
        <v>4990000</v>
      </c>
      <c r="V189" s="326" t="s">
        <v>6064</v>
      </c>
      <c r="W189" s="8" t="s">
        <v>4746</v>
      </c>
      <c r="X189" s="8" t="s">
        <v>4734</v>
      </c>
      <c r="Y189" s="8">
        <v>1093</v>
      </c>
      <c r="Z189" s="13" t="s">
        <v>4736</v>
      </c>
      <c r="AA189" s="328">
        <v>6658545</v>
      </c>
      <c r="AB189" s="331" t="s">
        <v>1272</v>
      </c>
      <c r="AC189" s="328" t="s">
        <v>5190</v>
      </c>
      <c r="AD189" s="412">
        <v>4990000</v>
      </c>
      <c r="AE189" s="326" t="s">
        <v>6064</v>
      </c>
      <c r="AF189" s="8" t="s">
        <v>4746</v>
      </c>
      <c r="AG189" s="8" t="s">
        <v>4734</v>
      </c>
      <c r="AH189" s="328">
        <v>6892129</v>
      </c>
      <c r="AI189" s="331" t="s">
        <v>2845</v>
      </c>
      <c r="AJ189" s="328" t="s">
        <v>114</v>
      </c>
      <c r="AK189" s="412">
        <v>4990000</v>
      </c>
      <c r="AL189" s="326" t="s">
        <v>6064</v>
      </c>
      <c r="AM189" s="8" t="s">
        <v>4746</v>
      </c>
      <c r="AN189" s="8" t="s">
        <v>4734</v>
      </c>
      <c r="AO189" s="328"/>
      <c r="AP189" s="328"/>
      <c r="AQ189" s="328"/>
      <c r="AR189" s="416"/>
      <c r="AS189" s="328"/>
      <c r="AT189" s="328"/>
      <c r="AU189" s="328"/>
      <c r="AV189" s="328"/>
      <c r="AW189" s="328"/>
      <c r="AX189" s="328"/>
      <c r="AY189" s="416"/>
      <c r="AZ189" s="328"/>
      <c r="BA189" s="328"/>
      <c r="BB189" s="328"/>
      <c r="BC189" s="328"/>
      <c r="BD189" s="328"/>
      <c r="BE189" s="328"/>
      <c r="BF189" s="416"/>
      <c r="BG189" s="328"/>
      <c r="BH189" s="328"/>
      <c r="BI189" s="328"/>
      <c r="BJ189" s="328"/>
      <c r="BK189" s="328"/>
      <c r="BL189" s="328"/>
      <c r="BM189" s="416"/>
      <c r="BN189" s="328"/>
      <c r="BO189" s="328"/>
      <c r="BP189" s="328"/>
      <c r="BQ189" s="328"/>
      <c r="BR189" s="918" t="s">
        <v>3661</v>
      </c>
      <c r="BS189" s="10"/>
      <c r="BT189" s="332"/>
      <c r="BU189" s="328"/>
      <c r="BV189" s="328"/>
      <c r="BW189" s="328"/>
      <c r="BX189" s="328"/>
      <c r="BY189" s="328"/>
      <c r="BZ189" s="328"/>
      <c r="CA189" s="328"/>
      <c r="CB189" s="328"/>
      <c r="CC189" s="328"/>
      <c r="CD189" s="328"/>
      <c r="CE189" s="328"/>
      <c r="CF189" s="328"/>
      <c r="CG189" s="328"/>
      <c r="CH189" s="328"/>
      <c r="CI189" s="328"/>
      <c r="CJ189" s="328"/>
      <c r="CK189" s="328"/>
      <c r="CL189" s="328"/>
      <c r="CM189" s="328"/>
      <c r="CN189" s="328"/>
      <c r="CO189" s="328"/>
    </row>
    <row r="190" spans="1:93" ht="24">
      <c r="A190" s="10">
        <v>26</v>
      </c>
      <c r="B190" s="292"/>
      <c r="C190" s="326"/>
      <c r="D190" s="327" t="s">
        <v>6078</v>
      </c>
      <c r="E190" s="326" t="s">
        <v>6077</v>
      </c>
      <c r="F190" s="259">
        <v>2025</v>
      </c>
      <c r="G190" s="259">
        <v>2025</v>
      </c>
      <c r="H190" s="259">
        <v>6</v>
      </c>
      <c r="I190" s="326" t="s">
        <v>5942</v>
      </c>
      <c r="J190" s="730">
        <v>4950000</v>
      </c>
      <c r="K190" s="730">
        <v>4950000</v>
      </c>
      <c r="L190" s="326" t="s">
        <v>4734</v>
      </c>
      <c r="M190" s="784">
        <v>2</v>
      </c>
      <c r="N190" s="326"/>
      <c r="O190" s="11" t="s">
        <v>9</v>
      </c>
      <c r="P190" s="259" t="s">
        <v>3686</v>
      </c>
      <c r="Q190" s="259" t="s">
        <v>3406</v>
      </c>
      <c r="R190" s="328">
        <v>6680626</v>
      </c>
      <c r="S190" s="332" t="s">
        <v>3526</v>
      </c>
      <c r="T190" s="329" t="s">
        <v>1296</v>
      </c>
      <c r="U190" s="412">
        <v>4950000</v>
      </c>
      <c r="V190" s="326" t="s">
        <v>6072</v>
      </c>
      <c r="W190" s="8" t="s">
        <v>4737</v>
      </c>
      <c r="X190" s="8" t="s">
        <v>4734</v>
      </c>
      <c r="Y190" s="8">
        <v>1093</v>
      </c>
      <c r="Z190" s="13" t="s">
        <v>4736</v>
      </c>
      <c r="AA190" s="328">
        <v>6803558</v>
      </c>
      <c r="AB190" s="331" t="s">
        <v>2987</v>
      </c>
      <c r="AC190" s="328" t="s">
        <v>132</v>
      </c>
      <c r="AD190" s="412">
        <v>4950000</v>
      </c>
      <c r="AE190" s="326" t="s">
        <v>256</v>
      </c>
      <c r="AF190" s="326" t="s">
        <v>4737</v>
      </c>
      <c r="AG190" s="8" t="s">
        <v>4734</v>
      </c>
      <c r="AH190" s="328">
        <v>6773159</v>
      </c>
      <c r="AI190" s="331" t="s">
        <v>4152</v>
      </c>
      <c r="AJ190" s="328" t="s">
        <v>3538</v>
      </c>
      <c r="AK190" s="412">
        <v>4950000</v>
      </c>
      <c r="AL190" s="326" t="s">
        <v>256</v>
      </c>
      <c r="AM190" s="326" t="s">
        <v>4737</v>
      </c>
      <c r="AN190" s="8" t="s">
        <v>4734</v>
      </c>
      <c r="AO190" s="328"/>
      <c r="AP190" s="328"/>
      <c r="AQ190" s="328"/>
      <c r="AR190" s="416"/>
      <c r="AS190" s="328"/>
      <c r="AT190" s="328"/>
      <c r="AU190" s="328"/>
      <c r="AV190" s="328"/>
      <c r="AW190" s="328"/>
      <c r="AX190" s="328"/>
      <c r="AY190" s="416"/>
      <c r="AZ190" s="328"/>
      <c r="BA190" s="328"/>
      <c r="BB190" s="328"/>
      <c r="BC190" s="328"/>
      <c r="BD190" s="328"/>
      <c r="BE190" s="328"/>
      <c r="BF190" s="416"/>
      <c r="BG190" s="328"/>
      <c r="BH190" s="328"/>
      <c r="BI190" s="328"/>
      <c r="BJ190" s="328"/>
      <c r="BK190" s="328"/>
      <c r="BL190" s="328"/>
      <c r="BM190" s="416"/>
      <c r="BN190" s="328"/>
      <c r="BO190" s="328"/>
      <c r="BP190" s="328"/>
      <c r="BQ190" s="328"/>
      <c r="BR190" s="918" t="s">
        <v>3661</v>
      </c>
      <c r="BS190" s="10"/>
      <c r="BT190" s="332"/>
      <c r="BU190" s="328"/>
      <c r="BV190" s="328"/>
      <c r="BW190" s="328"/>
      <c r="BX190" s="328"/>
      <c r="BY190" s="328"/>
      <c r="BZ190" s="328"/>
      <c r="CA190" s="328"/>
      <c r="CB190" s="328"/>
      <c r="CC190" s="328"/>
      <c r="CD190" s="328"/>
      <c r="CE190" s="328"/>
      <c r="CF190" s="328"/>
      <c r="CG190" s="328"/>
      <c r="CH190" s="328"/>
      <c r="CI190" s="328"/>
      <c r="CJ190" s="328"/>
      <c r="CK190" s="328"/>
      <c r="CL190" s="328"/>
      <c r="CM190" s="328"/>
      <c r="CN190" s="328"/>
      <c r="CO190" s="328"/>
    </row>
    <row r="191" spans="1:93" ht="24">
      <c r="A191" s="10">
        <v>27</v>
      </c>
      <c r="B191" s="292"/>
      <c r="C191" s="326"/>
      <c r="D191" s="327" t="s">
        <v>6079</v>
      </c>
      <c r="E191" s="326" t="s">
        <v>6077</v>
      </c>
      <c r="F191" s="259">
        <v>2025</v>
      </c>
      <c r="G191" s="259">
        <v>2025</v>
      </c>
      <c r="H191" s="259">
        <v>6</v>
      </c>
      <c r="I191" s="326" t="s">
        <v>5942</v>
      </c>
      <c r="J191" s="730">
        <v>2480000</v>
      </c>
      <c r="K191" s="730">
        <v>2480000</v>
      </c>
      <c r="L191" s="326" t="s">
        <v>4734</v>
      </c>
      <c r="M191" s="784">
        <v>3</v>
      </c>
      <c r="N191" s="326"/>
      <c r="O191" s="11" t="s">
        <v>9</v>
      </c>
      <c r="P191" s="259" t="s">
        <v>3686</v>
      </c>
      <c r="Q191" s="259" t="s">
        <v>3406</v>
      </c>
      <c r="R191" s="328">
        <v>6806662</v>
      </c>
      <c r="S191" s="332" t="s">
        <v>3537</v>
      </c>
      <c r="T191" s="329" t="s">
        <v>2185</v>
      </c>
      <c r="U191" s="412">
        <v>2480000</v>
      </c>
      <c r="V191" s="326" t="s">
        <v>6055</v>
      </c>
      <c r="W191" s="8" t="s">
        <v>4737</v>
      </c>
      <c r="X191" s="8" t="s">
        <v>4734</v>
      </c>
      <c r="Y191" s="8">
        <v>1093</v>
      </c>
      <c r="Z191" s="13" t="s">
        <v>4736</v>
      </c>
      <c r="AA191" s="328">
        <v>6760392</v>
      </c>
      <c r="AB191" s="331" t="s">
        <v>1236</v>
      </c>
      <c r="AC191" s="328" t="s">
        <v>3421</v>
      </c>
      <c r="AD191" s="412">
        <v>2480000</v>
      </c>
      <c r="AE191" s="326" t="s">
        <v>311</v>
      </c>
      <c r="AF191" s="326" t="s">
        <v>4737</v>
      </c>
      <c r="AG191" s="8" t="s">
        <v>4734</v>
      </c>
      <c r="AH191" s="328">
        <v>6793410</v>
      </c>
      <c r="AI191" s="331" t="s">
        <v>1235</v>
      </c>
      <c r="AJ191" s="328" t="s">
        <v>3569</v>
      </c>
      <c r="AK191" s="412">
        <v>2480000</v>
      </c>
      <c r="AL191" s="326" t="s">
        <v>311</v>
      </c>
      <c r="AM191" s="326" t="s">
        <v>4737</v>
      </c>
      <c r="AN191" s="8" t="s">
        <v>4734</v>
      </c>
      <c r="AO191" s="328"/>
      <c r="AP191" s="328"/>
      <c r="AQ191" s="328"/>
      <c r="AR191" s="416"/>
      <c r="AS191" s="328"/>
      <c r="AT191" s="328"/>
      <c r="AU191" s="328"/>
      <c r="AV191" s="328"/>
      <c r="AW191" s="328"/>
      <c r="AX191" s="328"/>
      <c r="AY191" s="416"/>
      <c r="AZ191" s="328"/>
      <c r="BA191" s="328"/>
      <c r="BB191" s="328"/>
      <c r="BC191" s="328"/>
      <c r="BD191" s="328"/>
      <c r="BE191" s="328"/>
      <c r="BF191" s="416"/>
      <c r="BG191" s="328"/>
      <c r="BH191" s="328"/>
      <c r="BI191" s="328"/>
      <c r="BJ191" s="328"/>
      <c r="BK191" s="328"/>
      <c r="BL191" s="328"/>
      <c r="BM191" s="416"/>
      <c r="BN191" s="328"/>
      <c r="BO191" s="328"/>
      <c r="BP191" s="328"/>
      <c r="BQ191" s="328"/>
      <c r="BR191" s="918" t="s">
        <v>3661</v>
      </c>
      <c r="BS191" s="10"/>
      <c r="BT191" s="332"/>
      <c r="BU191" s="328"/>
      <c r="BV191" s="328"/>
      <c r="BW191" s="328"/>
      <c r="BX191" s="328"/>
      <c r="BY191" s="328"/>
      <c r="BZ191" s="328"/>
      <c r="CA191" s="328"/>
      <c r="CB191" s="328"/>
      <c r="CC191" s="328"/>
      <c r="CD191" s="328"/>
      <c r="CE191" s="328"/>
      <c r="CF191" s="328"/>
      <c r="CG191" s="328"/>
      <c r="CH191" s="328"/>
      <c r="CI191" s="328"/>
      <c r="CJ191" s="328"/>
      <c r="CK191" s="328"/>
      <c r="CL191" s="328"/>
      <c r="CM191" s="328"/>
      <c r="CN191" s="328"/>
      <c r="CO191" s="328"/>
    </row>
    <row r="192" spans="1:93" ht="48">
      <c r="A192" s="10">
        <v>28</v>
      </c>
      <c r="B192" s="292"/>
      <c r="C192" s="326"/>
      <c r="D192" s="327" t="s">
        <v>6080</v>
      </c>
      <c r="E192" s="326" t="s">
        <v>6081</v>
      </c>
      <c r="F192" s="259">
        <v>2025</v>
      </c>
      <c r="G192" s="259">
        <v>2025</v>
      </c>
      <c r="H192" s="259">
        <v>6</v>
      </c>
      <c r="I192" s="326"/>
      <c r="J192" s="730">
        <v>52400000</v>
      </c>
      <c r="K192" s="730">
        <v>52400000</v>
      </c>
      <c r="L192" s="326"/>
      <c r="M192" s="784"/>
      <c r="N192" s="326"/>
      <c r="O192" s="327" t="s">
        <v>3423</v>
      </c>
      <c r="P192" s="259"/>
      <c r="Q192" s="259" t="s">
        <v>5395</v>
      </c>
      <c r="R192" s="328"/>
      <c r="S192" s="332" t="s">
        <v>5034</v>
      </c>
      <c r="T192" s="259"/>
      <c r="U192" s="412"/>
      <c r="V192" s="326"/>
      <c r="W192" s="8"/>
      <c r="X192" s="8"/>
      <c r="Y192" s="259"/>
      <c r="Z192" s="259"/>
      <c r="AA192" s="328"/>
      <c r="AB192" s="328"/>
      <c r="AC192" s="328"/>
      <c r="AD192" s="415"/>
      <c r="AE192" s="326"/>
      <c r="AF192" s="326"/>
      <c r="AG192" s="326"/>
      <c r="AH192" s="328"/>
      <c r="AI192" s="328"/>
      <c r="AJ192" s="328"/>
      <c r="AK192" s="415"/>
      <c r="AL192" s="326"/>
      <c r="AM192" s="326"/>
      <c r="AN192" s="326"/>
      <c r="AO192" s="328"/>
      <c r="AP192" s="328"/>
      <c r="AQ192" s="328"/>
      <c r="AR192" s="416"/>
      <c r="AS192" s="328"/>
      <c r="AT192" s="328"/>
      <c r="AU192" s="328"/>
      <c r="AV192" s="328"/>
      <c r="AW192" s="328"/>
      <c r="AX192" s="328"/>
      <c r="AY192" s="416"/>
      <c r="AZ192" s="328"/>
      <c r="BA192" s="328"/>
      <c r="BB192" s="328"/>
      <c r="BC192" s="328"/>
      <c r="BD192" s="328"/>
      <c r="BE192" s="328"/>
      <c r="BF192" s="416"/>
      <c r="BG192" s="328"/>
      <c r="BH192" s="328"/>
      <c r="BI192" s="328"/>
      <c r="BJ192" s="328"/>
      <c r="BK192" s="328"/>
      <c r="BL192" s="328"/>
      <c r="BM192" s="416"/>
      <c r="BN192" s="328"/>
      <c r="BO192" s="328"/>
      <c r="BP192" s="328"/>
      <c r="BQ192" s="328"/>
      <c r="BR192" s="321"/>
      <c r="BS192" s="10"/>
      <c r="BT192" s="332"/>
      <c r="BU192" s="328"/>
      <c r="BV192" s="328"/>
      <c r="BW192" s="328"/>
      <c r="BX192" s="328"/>
      <c r="BY192" s="328"/>
      <c r="BZ192" s="328"/>
      <c r="CA192" s="328"/>
      <c r="CB192" s="328"/>
      <c r="CC192" s="328"/>
      <c r="CD192" s="328"/>
      <c r="CE192" s="328"/>
      <c r="CF192" s="328"/>
      <c r="CG192" s="328"/>
      <c r="CH192" s="328"/>
      <c r="CI192" s="328"/>
      <c r="CJ192" s="328"/>
      <c r="CK192" s="328"/>
      <c r="CL192" s="328"/>
      <c r="CM192" s="328"/>
      <c r="CN192" s="328"/>
      <c r="CO192" s="328"/>
    </row>
    <row r="193" spans="1:93">
      <c r="A193" s="10"/>
      <c r="B193" s="292"/>
      <c r="C193" s="326"/>
      <c r="D193" s="327"/>
      <c r="E193" s="326"/>
      <c r="F193" s="259"/>
      <c r="G193" s="259"/>
      <c r="H193" s="259"/>
      <c r="I193" s="326"/>
      <c r="J193" s="730"/>
      <c r="K193" s="730"/>
      <c r="L193" s="326"/>
      <c r="M193" s="784"/>
      <c r="N193" s="326"/>
      <c r="O193" s="327"/>
      <c r="P193" s="259"/>
      <c r="Q193" s="259"/>
      <c r="R193" s="328"/>
      <c r="S193" s="332"/>
      <c r="T193" s="259"/>
      <c r="U193" s="412"/>
      <c r="V193" s="326"/>
      <c r="W193" s="8"/>
      <c r="X193" s="8"/>
      <c r="Y193" s="259"/>
      <c r="Z193" s="259"/>
      <c r="AA193" s="328"/>
      <c r="AB193" s="328"/>
      <c r="AC193" s="328"/>
      <c r="AD193" s="415"/>
      <c r="AE193" s="326"/>
      <c r="AF193" s="326"/>
      <c r="AG193" s="326"/>
      <c r="AH193" s="328"/>
      <c r="AI193" s="328"/>
      <c r="AJ193" s="328"/>
      <c r="AK193" s="415"/>
      <c r="AL193" s="326"/>
      <c r="AM193" s="326"/>
      <c r="AN193" s="326"/>
      <c r="AO193" s="328"/>
      <c r="AP193" s="328"/>
      <c r="AQ193" s="328"/>
      <c r="AR193" s="416"/>
      <c r="AS193" s="328"/>
      <c r="AT193" s="328"/>
      <c r="AU193" s="328"/>
      <c r="AV193" s="328"/>
      <c r="AW193" s="328"/>
      <c r="AX193" s="328"/>
      <c r="AY193" s="416"/>
      <c r="AZ193" s="328"/>
      <c r="BA193" s="328"/>
      <c r="BB193" s="328"/>
      <c r="BC193" s="328"/>
      <c r="BD193" s="328"/>
      <c r="BE193" s="328"/>
      <c r="BF193" s="416"/>
      <c r="BG193" s="328"/>
      <c r="BH193" s="328"/>
      <c r="BI193" s="328"/>
      <c r="BJ193" s="328"/>
      <c r="BK193" s="328"/>
      <c r="BL193" s="328"/>
      <c r="BM193" s="416"/>
      <c r="BN193" s="328"/>
      <c r="BO193" s="328"/>
      <c r="BP193" s="328"/>
      <c r="BQ193" s="328"/>
      <c r="BR193" s="321"/>
      <c r="BS193" s="10"/>
      <c r="BT193" s="332"/>
      <c r="BU193" s="328"/>
      <c r="BV193" s="328"/>
      <c r="BW193" s="328"/>
      <c r="BX193" s="328"/>
      <c r="BY193" s="328"/>
      <c r="BZ193" s="328"/>
      <c r="CA193" s="328"/>
      <c r="CB193" s="328"/>
      <c r="CC193" s="328"/>
      <c r="CD193" s="328"/>
      <c r="CE193" s="328"/>
      <c r="CF193" s="328"/>
      <c r="CG193" s="328"/>
      <c r="CH193" s="328"/>
      <c r="CI193" s="328"/>
      <c r="CJ193" s="328"/>
      <c r="CK193" s="328"/>
      <c r="CL193" s="328"/>
      <c r="CM193" s="328"/>
      <c r="CN193" s="328"/>
      <c r="CO193" s="328"/>
    </row>
    <row r="194" spans="1:93">
      <c r="A194" s="10"/>
      <c r="B194" s="292"/>
      <c r="C194" s="326"/>
      <c r="D194" s="327"/>
      <c r="E194" s="326"/>
      <c r="F194" s="259"/>
      <c r="G194" s="259"/>
      <c r="H194" s="259"/>
      <c r="I194" s="326"/>
      <c r="J194" s="730"/>
      <c r="K194" s="730"/>
      <c r="L194" s="326"/>
      <c r="M194" s="784"/>
      <c r="N194" s="326"/>
      <c r="O194" s="327"/>
      <c r="P194" s="259"/>
      <c r="Q194" s="259"/>
      <c r="R194" s="328"/>
      <c r="S194" s="332"/>
      <c r="T194" s="259"/>
      <c r="U194" s="412"/>
      <c r="V194" s="326"/>
      <c r="W194" s="8"/>
      <c r="X194" s="8"/>
      <c r="Y194" s="259"/>
      <c r="Z194" s="259"/>
      <c r="AA194" s="328"/>
      <c r="AB194" s="328"/>
      <c r="AC194" s="328"/>
      <c r="AD194" s="415"/>
      <c r="AE194" s="326"/>
      <c r="AF194" s="326"/>
      <c r="AG194" s="326"/>
      <c r="AH194" s="328"/>
      <c r="AI194" s="328"/>
      <c r="AJ194" s="328"/>
      <c r="AK194" s="415"/>
      <c r="AL194" s="326"/>
      <c r="AM194" s="326"/>
      <c r="AN194" s="326"/>
      <c r="AO194" s="328"/>
      <c r="AP194" s="328"/>
      <c r="AQ194" s="328"/>
      <c r="AR194" s="416"/>
      <c r="AS194" s="328"/>
      <c r="AT194" s="328"/>
      <c r="AU194" s="328"/>
      <c r="AV194" s="328"/>
      <c r="AW194" s="328"/>
      <c r="AX194" s="328"/>
      <c r="AY194" s="416"/>
      <c r="AZ194" s="328"/>
      <c r="BA194" s="328"/>
      <c r="BB194" s="328"/>
      <c r="BC194" s="328"/>
      <c r="BD194" s="328"/>
      <c r="BE194" s="328"/>
      <c r="BF194" s="416"/>
      <c r="BG194" s="328"/>
      <c r="BH194" s="328"/>
      <c r="BI194" s="328"/>
      <c r="BJ194" s="328"/>
      <c r="BK194" s="328"/>
      <c r="BL194" s="328"/>
      <c r="BM194" s="416"/>
      <c r="BN194" s="328"/>
      <c r="BO194" s="328"/>
      <c r="BP194" s="328"/>
      <c r="BQ194" s="328"/>
      <c r="BR194" s="321"/>
      <c r="BS194" s="10"/>
      <c r="BT194" s="332"/>
      <c r="BU194" s="328"/>
      <c r="BV194" s="328"/>
      <c r="BW194" s="328"/>
      <c r="BX194" s="328"/>
      <c r="BY194" s="328"/>
      <c r="BZ194" s="328"/>
      <c r="CA194" s="328"/>
      <c r="CB194" s="328"/>
      <c r="CC194" s="328"/>
      <c r="CD194" s="328"/>
      <c r="CE194" s="328"/>
      <c r="CF194" s="328"/>
      <c r="CG194" s="328"/>
      <c r="CH194" s="328"/>
      <c r="CI194" s="328"/>
      <c r="CJ194" s="328"/>
      <c r="CK194" s="328"/>
      <c r="CL194" s="328"/>
      <c r="CM194" s="328"/>
      <c r="CN194" s="328"/>
      <c r="CO194" s="328"/>
    </row>
    <row r="195" spans="1:93">
      <c r="A195" s="10"/>
      <c r="B195" s="292"/>
      <c r="C195" s="326"/>
      <c r="D195" s="327"/>
      <c r="E195" s="326"/>
      <c r="F195" s="259"/>
      <c r="G195" s="259"/>
      <c r="H195" s="259"/>
      <c r="I195" s="326"/>
      <c r="J195" s="730"/>
      <c r="K195" s="730"/>
      <c r="L195" s="326"/>
      <c r="M195" s="784"/>
      <c r="N195" s="326"/>
      <c r="O195" s="327"/>
      <c r="P195" s="259"/>
      <c r="Q195" s="259"/>
      <c r="R195" s="328"/>
      <c r="S195" s="332"/>
      <c r="T195" s="259"/>
      <c r="U195" s="412"/>
      <c r="V195" s="326"/>
      <c r="W195" s="8"/>
      <c r="X195" s="8"/>
      <c r="Y195" s="259"/>
      <c r="Z195" s="259"/>
      <c r="AA195" s="328"/>
      <c r="AB195" s="328"/>
      <c r="AC195" s="328"/>
      <c r="AD195" s="415"/>
      <c r="AE195" s="326"/>
      <c r="AF195" s="326"/>
      <c r="AG195" s="326"/>
      <c r="AH195" s="328"/>
      <c r="AI195" s="328"/>
      <c r="AJ195" s="328"/>
      <c r="AK195" s="415"/>
      <c r="AL195" s="326"/>
      <c r="AM195" s="326"/>
      <c r="AN195" s="326"/>
      <c r="AO195" s="328"/>
      <c r="AP195" s="328"/>
      <c r="AQ195" s="328"/>
      <c r="AR195" s="416"/>
      <c r="AS195" s="328"/>
      <c r="AT195" s="328"/>
      <c r="AU195" s="328"/>
      <c r="AV195" s="328"/>
      <c r="AW195" s="328"/>
      <c r="AX195" s="328"/>
      <c r="AY195" s="416"/>
      <c r="AZ195" s="328"/>
      <c r="BA195" s="328"/>
      <c r="BB195" s="328"/>
      <c r="BC195" s="328"/>
      <c r="BD195" s="328"/>
      <c r="BE195" s="328"/>
      <c r="BF195" s="416"/>
      <c r="BG195" s="328"/>
      <c r="BH195" s="328"/>
      <c r="BI195" s="328"/>
      <c r="BJ195" s="328"/>
      <c r="BK195" s="328"/>
      <c r="BL195" s="328"/>
      <c r="BM195" s="416"/>
      <c r="BN195" s="328"/>
      <c r="BO195" s="328"/>
      <c r="BP195" s="328"/>
      <c r="BQ195" s="328"/>
      <c r="BR195" s="321"/>
      <c r="BS195" s="10"/>
      <c r="BT195" s="332"/>
      <c r="BU195" s="328"/>
      <c r="BV195" s="328"/>
      <c r="BW195" s="328"/>
      <c r="BX195" s="328"/>
      <c r="BY195" s="328"/>
      <c r="BZ195" s="328"/>
      <c r="CA195" s="328"/>
      <c r="CB195" s="328"/>
      <c r="CC195" s="328"/>
      <c r="CD195" s="328"/>
      <c r="CE195" s="328"/>
      <c r="CF195" s="328"/>
      <c r="CG195" s="328"/>
      <c r="CH195" s="328"/>
      <c r="CI195" s="328"/>
      <c r="CJ195" s="328"/>
      <c r="CK195" s="328"/>
      <c r="CL195" s="328"/>
      <c r="CM195" s="328"/>
      <c r="CN195" s="328"/>
      <c r="CO195" s="328"/>
    </row>
    <row r="196" spans="1:93">
      <c r="A196" s="10"/>
      <c r="B196" s="292"/>
      <c r="C196" s="326"/>
      <c r="D196" s="327"/>
      <c r="E196" s="326"/>
      <c r="F196" s="259"/>
      <c r="G196" s="259"/>
      <c r="H196" s="259"/>
      <c r="I196" s="326"/>
      <c r="J196" s="730"/>
      <c r="K196" s="730"/>
      <c r="L196" s="326"/>
      <c r="M196" s="784"/>
      <c r="N196" s="326"/>
      <c r="O196" s="327"/>
      <c r="P196" s="259"/>
      <c r="Q196" s="259"/>
      <c r="R196" s="328"/>
      <c r="S196" s="332"/>
      <c r="T196" s="259"/>
      <c r="U196" s="412"/>
      <c r="V196" s="326"/>
      <c r="W196" s="8"/>
      <c r="X196" s="8"/>
      <c r="Y196" s="259"/>
      <c r="Z196" s="259"/>
      <c r="AA196" s="328"/>
      <c r="AB196" s="328"/>
      <c r="AC196" s="328"/>
      <c r="AD196" s="415"/>
      <c r="AE196" s="326"/>
      <c r="AF196" s="326"/>
      <c r="AG196" s="326"/>
      <c r="AH196" s="328"/>
      <c r="AI196" s="328"/>
      <c r="AJ196" s="328"/>
      <c r="AK196" s="415"/>
      <c r="AL196" s="326"/>
      <c r="AM196" s="326"/>
      <c r="AN196" s="326"/>
      <c r="AO196" s="328"/>
      <c r="AP196" s="328"/>
      <c r="AQ196" s="328"/>
      <c r="AR196" s="416"/>
      <c r="AS196" s="328"/>
      <c r="AT196" s="328"/>
      <c r="AU196" s="328"/>
      <c r="AV196" s="328"/>
      <c r="AW196" s="328"/>
      <c r="AX196" s="328"/>
      <c r="AY196" s="416"/>
      <c r="AZ196" s="328"/>
      <c r="BA196" s="328"/>
      <c r="BB196" s="328"/>
      <c r="BC196" s="328"/>
      <c r="BD196" s="328"/>
      <c r="BE196" s="328"/>
      <c r="BF196" s="416"/>
      <c r="BG196" s="328"/>
      <c r="BH196" s="328"/>
      <c r="BI196" s="328"/>
      <c r="BJ196" s="328"/>
      <c r="BK196" s="328"/>
      <c r="BL196" s="328"/>
      <c r="BM196" s="416"/>
      <c r="BN196" s="328"/>
      <c r="BO196" s="328"/>
      <c r="BP196" s="328"/>
      <c r="BQ196" s="328"/>
      <c r="BR196" s="321"/>
      <c r="BS196" s="10"/>
      <c r="BT196" s="332"/>
      <c r="BU196" s="328"/>
      <c r="BV196" s="328"/>
      <c r="BW196" s="328"/>
      <c r="BX196" s="328"/>
      <c r="BY196" s="328"/>
      <c r="BZ196" s="328"/>
      <c r="CA196" s="328"/>
      <c r="CB196" s="328"/>
      <c r="CC196" s="328"/>
      <c r="CD196" s="328"/>
      <c r="CE196" s="328"/>
      <c r="CF196" s="328"/>
      <c r="CG196" s="328"/>
      <c r="CH196" s="328"/>
      <c r="CI196" s="328"/>
      <c r="CJ196" s="328"/>
      <c r="CK196" s="328"/>
      <c r="CL196" s="328"/>
      <c r="CM196" s="328"/>
      <c r="CN196" s="328"/>
      <c r="CO196" s="328"/>
    </row>
    <row r="197" spans="1:93">
      <c r="A197" s="10"/>
      <c r="B197" s="292"/>
      <c r="C197" s="326"/>
      <c r="D197" s="327"/>
      <c r="E197" s="326"/>
      <c r="F197" s="259"/>
      <c r="G197" s="259"/>
      <c r="H197" s="259"/>
      <c r="I197" s="326"/>
      <c r="J197" s="730"/>
      <c r="K197" s="730"/>
      <c r="L197" s="326"/>
      <c r="M197" s="784"/>
      <c r="N197" s="326"/>
      <c r="O197" s="327"/>
      <c r="P197" s="259"/>
      <c r="Q197" s="259"/>
      <c r="R197" s="328"/>
      <c r="S197" s="332"/>
      <c r="T197" s="259"/>
      <c r="U197" s="412"/>
      <c r="V197" s="326"/>
      <c r="W197" s="8"/>
      <c r="X197" s="8"/>
      <c r="Y197" s="259"/>
      <c r="Z197" s="259"/>
      <c r="AA197" s="328"/>
      <c r="AB197" s="328"/>
      <c r="AC197" s="328"/>
      <c r="AD197" s="415"/>
      <c r="AE197" s="326"/>
      <c r="AF197" s="326"/>
      <c r="AG197" s="326"/>
      <c r="AH197" s="328"/>
      <c r="AI197" s="328"/>
      <c r="AJ197" s="328"/>
      <c r="AK197" s="415"/>
      <c r="AL197" s="326"/>
      <c r="AM197" s="326"/>
      <c r="AN197" s="326"/>
      <c r="AO197" s="328"/>
      <c r="AP197" s="328"/>
      <c r="AQ197" s="328"/>
      <c r="AR197" s="416"/>
      <c r="AS197" s="328"/>
      <c r="AT197" s="328"/>
      <c r="AU197" s="328"/>
      <c r="AV197" s="328"/>
      <c r="AW197" s="328"/>
      <c r="AX197" s="328"/>
      <c r="AY197" s="416"/>
      <c r="AZ197" s="328"/>
      <c r="BA197" s="328"/>
      <c r="BB197" s="328"/>
      <c r="BC197" s="328"/>
      <c r="BD197" s="328"/>
      <c r="BE197" s="328"/>
      <c r="BF197" s="416"/>
      <c r="BG197" s="328"/>
      <c r="BH197" s="328"/>
      <c r="BI197" s="328"/>
      <c r="BJ197" s="328"/>
      <c r="BK197" s="328"/>
      <c r="BL197" s="328"/>
      <c r="BM197" s="416"/>
      <c r="BN197" s="328"/>
      <c r="BO197" s="328"/>
      <c r="BP197" s="328"/>
      <c r="BQ197" s="328"/>
      <c r="BR197" s="321"/>
      <c r="BS197" s="10"/>
      <c r="BT197" s="332"/>
      <c r="BU197" s="328"/>
      <c r="BV197" s="328"/>
      <c r="BW197" s="328"/>
      <c r="BX197" s="328"/>
      <c r="BY197" s="328"/>
      <c r="BZ197" s="328"/>
      <c r="CA197" s="328"/>
      <c r="CB197" s="328"/>
      <c r="CC197" s="328"/>
      <c r="CD197" s="328"/>
      <c r="CE197" s="328"/>
      <c r="CF197" s="328"/>
      <c r="CG197" s="328"/>
      <c r="CH197" s="328"/>
      <c r="CI197" s="328"/>
      <c r="CJ197" s="328"/>
      <c r="CK197" s="328"/>
      <c r="CL197" s="328"/>
      <c r="CM197" s="328"/>
      <c r="CN197" s="328"/>
      <c r="CO197" s="328"/>
    </row>
    <row r="198" spans="1:93">
      <c r="A198" s="10"/>
      <c r="B198" s="292"/>
      <c r="C198" s="326"/>
      <c r="D198" s="327"/>
      <c r="E198" s="326"/>
      <c r="F198" s="259"/>
      <c r="G198" s="259"/>
      <c r="H198" s="259"/>
      <c r="I198" s="326"/>
      <c r="J198" s="730"/>
      <c r="K198" s="730"/>
      <c r="L198" s="326"/>
      <c r="M198" s="784"/>
      <c r="N198" s="326"/>
      <c r="O198" s="327"/>
      <c r="P198" s="259"/>
      <c r="Q198" s="259"/>
      <c r="R198" s="328"/>
      <c r="S198" s="332"/>
      <c r="T198" s="259"/>
      <c r="U198" s="412"/>
      <c r="V198" s="326"/>
      <c r="W198" s="8"/>
      <c r="X198" s="8"/>
      <c r="Y198" s="259"/>
      <c r="Z198" s="259"/>
      <c r="AA198" s="328"/>
      <c r="AB198" s="328"/>
      <c r="AC198" s="328"/>
      <c r="AD198" s="415"/>
      <c r="AE198" s="326"/>
      <c r="AF198" s="326"/>
      <c r="AG198" s="326"/>
      <c r="AH198" s="328"/>
      <c r="AI198" s="328"/>
      <c r="AJ198" s="328"/>
      <c r="AK198" s="415"/>
      <c r="AL198" s="326"/>
      <c r="AM198" s="326"/>
      <c r="AN198" s="326"/>
      <c r="AO198" s="328"/>
      <c r="AP198" s="328"/>
      <c r="AQ198" s="328"/>
      <c r="AR198" s="416"/>
      <c r="AS198" s="328"/>
      <c r="AT198" s="328"/>
      <c r="AU198" s="328"/>
      <c r="AV198" s="328"/>
      <c r="AW198" s="328"/>
      <c r="AX198" s="328"/>
      <c r="AY198" s="416"/>
      <c r="AZ198" s="328"/>
      <c r="BA198" s="328"/>
      <c r="BB198" s="328"/>
      <c r="BC198" s="328"/>
      <c r="BD198" s="328"/>
      <c r="BE198" s="328"/>
      <c r="BF198" s="416"/>
      <c r="BG198" s="328"/>
      <c r="BH198" s="328"/>
      <c r="BI198" s="328"/>
      <c r="BJ198" s="328"/>
      <c r="BK198" s="328"/>
      <c r="BL198" s="328"/>
      <c r="BM198" s="416"/>
      <c r="BN198" s="328"/>
      <c r="BO198" s="328"/>
      <c r="BP198" s="328"/>
      <c r="BQ198" s="328"/>
      <c r="BR198" s="321"/>
      <c r="BS198" s="10"/>
      <c r="BT198" s="332"/>
      <c r="BU198" s="328"/>
      <c r="BV198" s="328"/>
      <c r="BW198" s="328"/>
      <c r="BX198" s="328"/>
      <c r="BY198" s="328"/>
      <c r="BZ198" s="328"/>
      <c r="CA198" s="328"/>
      <c r="CB198" s="328"/>
      <c r="CC198" s="328"/>
      <c r="CD198" s="328"/>
      <c r="CE198" s="328"/>
      <c r="CF198" s="328"/>
      <c r="CG198" s="328"/>
      <c r="CH198" s="328"/>
      <c r="CI198" s="328"/>
      <c r="CJ198" s="328"/>
      <c r="CK198" s="328"/>
      <c r="CL198" s="328"/>
      <c r="CM198" s="328"/>
      <c r="CN198" s="328"/>
      <c r="CO198" s="328"/>
    </row>
    <row r="199" spans="1:93">
      <c r="A199" s="10"/>
      <c r="B199" s="292"/>
      <c r="C199" s="326"/>
      <c r="D199" s="327"/>
      <c r="E199" s="326"/>
      <c r="F199" s="259"/>
      <c r="G199" s="259"/>
      <c r="H199" s="259"/>
      <c r="I199" s="326"/>
      <c r="J199" s="730"/>
      <c r="K199" s="730"/>
      <c r="L199" s="326"/>
      <c r="M199" s="784"/>
      <c r="N199" s="326"/>
      <c r="O199" s="327"/>
      <c r="P199" s="259"/>
      <c r="Q199" s="259"/>
      <c r="R199" s="328"/>
      <c r="S199" s="332"/>
      <c r="T199" s="259"/>
      <c r="U199" s="412"/>
      <c r="V199" s="326"/>
      <c r="W199" s="8"/>
      <c r="X199" s="8"/>
      <c r="Y199" s="259"/>
      <c r="Z199" s="259"/>
      <c r="AA199" s="328"/>
      <c r="AB199" s="328"/>
      <c r="AC199" s="328"/>
      <c r="AD199" s="415"/>
      <c r="AE199" s="326"/>
      <c r="AF199" s="326"/>
      <c r="AG199" s="326"/>
      <c r="AH199" s="328"/>
      <c r="AI199" s="328"/>
      <c r="AJ199" s="328"/>
      <c r="AK199" s="415"/>
      <c r="AL199" s="326"/>
      <c r="AM199" s="326"/>
      <c r="AN199" s="326"/>
      <c r="AO199" s="328"/>
      <c r="AP199" s="328"/>
      <c r="AQ199" s="328"/>
      <c r="AR199" s="416"/>
      <c r="AS199" s="328"/>
      <c r="AT199" s="328"/>
      <c r="AU199" s="328"/>
      <c r="AV199" s="328"/>
      <c r="AW199" s="328"/>
      <c r="AX199" s="328"/>
      <c r="AY199" s="416"/>
      <c r="AZ199" s="328"/>
      <c r="BA199" s="328"/>
      <c r="BB199" s="328"/>
      <c r="BC199" s="328"/>
      <c r="BD199" s="328"/>
      <c r="BE199" s="328"/>
      <c r="BF199" s="416"/>
      <c r="BG199" s="328"/>
      <c r="BH199" s="328"/>
      <c r="BI199" s="328"/>
      <c r="BJ199" s="328"/>
      <c r="BK199" s="328"/>
      <c r="BL199" s="328"/>
      <c r="BM199" s="416"/>
      <c r="BN199" s="328"/>
      <c r="BO199" s="328"/>
      <c r="BP199" s="328"/>
      <c r="BQ199" s="328"/>
      <c r="BR199" s="321"/>
      <c r="BS199" s="10"/>
      <c r="BT199" s="332"/>
      <c r="BU199" s="328"/>
      <c r="BV199" s="328"/>
      <c r="BW199" s="328"/>
      <c r="BX199" s="328"/>
      <c r="BY199" s="328"/>
      <c r="BZ199" s="328"/>
      <c r="CA199" s="328"/>
      <c r="CB199" s="328"/>
      <c r="CC199" s="328"/>
      <c r="CD199" s="328"/>
      <c r="CE199" s="328"/>
      <c r="CF199" s="328"/>
      <c r="CG199" s="328"/>
      <c r="CH199" s="328"/>
      <c r="CI199" s="328"/>
      <c r="CJ199" s="328"/>
      <c r="CK199" s="328"/>
      <c r="CL199" s="328"/>
      <c r="CM199" s="328"/>
      <c r="CN199" s="328"/>
      <c r="CO199" s="328"/>
    </row>
    <row r="200" spans="1:93">
      <c r="A200" s="10"/>
      <c r="B200" s="292"/>
      <c r="C200" s="326"/>
      <c r="D200" s="327"/>
      <c r="E200" s="326"/>
      <c r="F200" s="259"/>
      <c r="G200" s="259"/>
      <c r="H200" s="259"/>
      <c r="I200" s="326"/>
      <c r="J200" s="730"/>
      <c r="K200" s="730"/>
      <c r="L200" s="326"/>
      <c r="M200" s="784"/>
      <c r="N200" s="326"/>
      <c r="O200" s="327"/>
      <c r="P200" s="259"/>
      <c r="Q200" s="259"/>
      <c r="R200" s="328"/>
      <c r="S200" s="332"/>
      <c r="T200" s="259"/>
      <c r="U200" s="412"/>
      <c r="V200" s="326"/>
      <c r="W200" s="8"/>
      <c r="X200" s="8"/>
      <c r="Y200" s="259"/>
      <c r="Z200" s="259"/>
      <c r="AA200" s="328"/>
      <c r="AB200" s="328"/>
      <c r="AC200" s="328"/>
      <c r="AD200" s="415"/>
      <c r="AE200" s="326"/>
      <c r="AF200" s="326"/>
      <c r="AG200" s="326"/>
      <c r="AH200" s="328"/>
      <c r="AI200" s="328"/>
      <c r="AJ200" s="328"/>
      <c r="AK200" s="415"/>
      <c r="AL200" s="326"/>
      <c r="AM200" s="326"/>
      <c r="AN200" s="326"/>
      <c r="AO200" s="328"/>
      <c r="AP200" s="328"/>
      <c r="AQ200" s="328"/>
      <c r="AR200" s="416"/>
      <c r="AS200" s="328"/>
      <c r="AT200" s="328"/>
      <c r="AU200" s="328"/>
      <c r="AV200" s="328"/>
      <c r="AW200" s="328"/>
      <c r="AX200" s="328"/>
      <c r="AY200" s="416"/>
      <c r="AZ200" s="328"/>
      <c r="BA200" s="328"/>
      <c r="BB200" s="328"/>
      <c r="BC200" s="328"/>
      <c r="BD200" s="328"/>
      <c r="BE200" s="328"/>
      <c r="BF200" s="416"/>
      <c r="BG200" s="328"/>
      <c r="BH200" s="328"/>
      <c r="BI200" s="328"/>
      <c r="BJ200" s="328"/>
      <c r="BK200" s="328"/>
      <c r="BL200" s="328"/>
      <c r="BM200" s="416"/>
      <c r="BN200" s="328"/>
      <c r="BO200" s="328"/>
      <c r="BP200" s="328"/>
      <c r="BQ200" s="328"/>
      <c r="BR200" s="321"/>
      <c r="BS200" s="10"/>
      <c r="BT200" s="332"/>
      <c r="BU200" s="328"/>
      <c r="BV200" s="328"/>
      <c r="BW200" s="328"/>
      <c r="BX200" s="328"/>
      <c r="BY200" s="328"/>
      <c r="BZ200" s="328"/>
      <c r="CA200" s="328"/>
      <c r="CB200" s="328"/>
      <c r="CC200" s="328"/>
      <c r="CD200" s="328"/>
      <c r="CE200" s="328"/>
      <c r="CF200" s="328"/>
      <c r="CG200" s="328"/>
      <c r="CH200" s="328"/>
      <c r="CI200" s="328"/>
      <c r="CJ200" s="328"/>
      <c r="CK200" s="328"/>
      <c r="CL200" s="328"/>
      <c r="CM200" s="328"/>
      <c r="CN200" s="328"/>
      <c r="CO200" s="328"/>
    </row>
    <row r="201" spans="1:93">
      <c r="A201" s="10"/>
      <c r="B201" s="292"/>
      <c r="C201" s="326"/>
      <c r="D201" s="327"/>
      <c r="E201" s="326"/>
      <c r="F201" s="259"/>
      <c r="G201" s="259"/>
      <c r="H201" s="259"/>
      <c r="I201" s="326"/>
      <c r="J201" s="730"/>
      <c r="K201" s="730"/>
      <c r="L201" s="326"/>
      <c r="M201" s="784"/>
      <c r="N201" s="326"/>
      <c r="O201" s="327"/>
      <c r="P201" s="259"/>
      <c r="Q201" s="259"/>
      <c r="R201" s="328"/>
      <c r="S201" s="332"/>
      <c r="T201" s="259"/>
      <c r="U201" s="412"/>
      <c r="V201" s="326"/>
      <c r="W201" s="8"/>
      <c r="X201" s="8"/>
      <c r="Y201" s="259"/>
      <c r="Z201" s="259"/>
      <c r="AA201" s="328"/>
      <c r="AB201" s="328"/>
      <c r="AC201" s="328"/>
      <c r="AD201" s="415"/>
      <c r="AE201" s="326"/>
      <c r="AF201" s="326"/>
      <c r="AG201" s="326"/>
      <c r="AH201" s="328"/>
      <c r="AI201" s="328"/>
      <c r="AJ201" s="328"/>
      <c r="AK201" s="415"/>
      <c r="AL201" s="326"/>
      <c r="AM201" s="326"/>
      <c r="AN201" s="326"/>
      <c r="AO201" s="328"/>
      <c r="AP201" s="328"/>
      <c r="AQ201" s="328"/>
      <c r="AR201" s="416"/>
      <c r="AS201" s="328"/>
      <c r="AT201" s="328"/>
      <c r="AU201" s="328"/>
      <c r="AV201" s="328"/>
      <c r="AW201" s="328"/>
      <c r="AX201" s="328"/>
      <c r="AY201" s="416"/>
      <c r="AZ201" s="328"/>
      <c r="BA201" s="328"/>
      <c r="BB201" s="328"/>
      <c r="BC201" s="328"/>
      <c r="BD201" s="328"/>
      <c r="BE201" s="328"/>
      <c r="BF201" s="416"/>
      <c r="BG201" s="328"/>
      <c r="BH201" s="328"/>
      <c r="BI201" s="328"/>
      <c r="BJ201" s="328"/>
      <c r="BK201" s="328"/>
      <c r="BL201" s="328"/>
      <c r="BM201" s="416"/>
      <c r="BN201" s="328"/>
      <c r="BO201" s="328"/>
      <c r="BP201" s="328"/>
      <c r="BQ201" s="328"/>
      <c r="BR201" s="321"/>
      <c r="BS201" s="10"/>
      <c r="BT201" s="332"/>
      <c r="BU201" s="328"/>
      <c r="BV201" s="328"/>
      <c r="BW201" s="328"/>
      <c r="BX201" s="328"/>
      <c r="BY201" s="328"/>
      <c r="BZ201" s="328"/>
      <c r="CA201" s="328"/>
      <c r="CB201" s="328"/>
      <c r="CC201" s="328"/>
      <c r="CD201" s="328"/>
      <c r="CE201" s="328"/>
      <c r="CF201" s="328"/>
      <c r="CG201" s="328"/>
      <c r="CH201" s="328"/>
      <c r="CI201" s="328"/>
      <c r="CJ201" s="328"/>
      <c r="CK201" s="328"/>
      <c r="CL201" s="328"/>
      <c r="CM201" s="328"/>
      <c r="CN201" s="328"/>
      <c r="CO201" s="328"/>
    </row>
    <row r="202" spans="1:93">
      <c r="A202" s="10"/>
      <c r="B202" s="292"/>
      <c r="C202" s="326"/>
      <c r="D202" s="327"/>
      <c r="E202" s="326"/>
      <c r="F202" s="259"/>
      <c r="G202" s="259"/>
      <c r="H202" s="259"/>
      <c r="I202" s="326"/>
      <c r="J202" s="730"/>
      <c r="K202" s="730"/>
      <c r="L202" s="326"/>
      <c r="M202" s="784"/>
      <c r="N202" s="326"/>
      <c r="O202" s="327"/>
      <c r="P202" s="259"/>
      <c r="Q202" s="259"/>
      <c r="R202" s="328"/>
      <c r="S202" s="332"/>
      <c r="T202" s="259"/>
      <c r="U202" s="412"/>
      <c r="V202" s="326"/>
      <c r="W202" s="8"/>
      <c r="X202" s="8"/>
      <c r="Y202" s="259"/>
      <c r="Z202" s="259"/>
      <c r="AA202" s="328"/>
      <c r="AB202" s="328"/>
      <c r="AC202" s="328"/>
      <c r="AD202" s="415"/>
      <c r="AE202" s="326"/>
      <c r="AF202" s="326"/>
      <c r="AG202" s="326"/>
      <c r="AH202" s="328"/>
      <c r="AI202" s="328"/>
      <c r="AJ202" s="328"/>
      <c r="AK202" s="415"/>
      <c r="AL202" s="326"/>
      <c r="AM202" s="326"/>
      <c r="AN202" s="326"/>
      <c r="AO202" s="328"/>
      <c r="AP202" s="328"/>
      <c r="AQ202" s="328"/>
      <c r="AR202" s="416"/>
      <c r="AS202" s="328"/>
      <c r="AT202" s="328"/>
      <c r="AU202" s="328"/>
      <c r="AV202" s="328"/>
      <c r="AW202" s="328"/>
      <c r="AX202" s="328"/>
      <c r="AY202" s="416"/>
      <c r="AZ202" s="328"/>
      <c r="BA202" s="328"/>
      <c r="BB202" s="328"/>
      <c r="BC202" s="328"/>
      <c r="BD202" s="328"/>
      <c r="BE202" s="328"/>
      <c r="BF202" s="416"/>
      <c r="BG202" s="328"/>
      <c r="BH202" s="328"/>
      <c r="BI202" s="328"/>
      <c r="BJ202" s="328"/>
      <c r="BK202" s="328"/>
      <c r="BL202" s="328"/>
      <c r="BM202" s="416"/>
      <c r="BN202" s="328"/>
      <c r="BO202" s="328"/>
      <c r="BP202" s="328"/>
      <c r="BQ202" s="328"/>
      <c r="BR202" s="321"/>
      <c r="BS202" s="10"/>
      <c r="BT202" s="332"/>
      <c r="BU202" s="328"/>
      <c r="BV202" s="328"/>
      <c r="BW202" s="328"/>
      <c r="BX202" s="328"/>
      <c r="BY202" s="328"/>
      <c r="BZ202" s="328"/>
      <c r="CA202" s="328"/>
      <c r="CB202" s="328"/>
      <c r="CC202" s="328"/>
      <c r="CD202" s="328"/>
      <c r="CE202" s="328"/>
      <c r="CF202" s="328"/>
      <c r="CG202" s="328"/>
      <c r="CH202" s="328"/>
      <c r="CI202" s="328"/>
      <c r="CJ202" s="328"/>
      <c r="CK202" s="328"/>
      <c r="CL202" s="328"/>
      <c r="CM202" s="328"/>
      <c r="CN202" s="328"/>
      <c r="CO202" s="328"/>
    </row>
    <row r="203" spans="1:93">
      <c r="A203" s="10"/>
      <c r="B203" s="292"/>
      <c r="C203" s="326"/>
      <c r="D203" s="327"/>
      <c r="E203" s="326"/>
      <c r="F203" s="259"/>
      <c r="G203" s="259"/>
      <c r="H203" s="259"/>
      <c r="I203" s="326"/>
      <c r="J203" s="730"/>
      <c r="K203" s="730"/>
      <c r="L203" s="326"/>
      <c r="M203" s="784"/>
      <c r="N203" s="326"/>
      <c r="O203" s="327"/>
      <c r="P203" s="259"/>
      <c r="Q203" s="259"/>
      <c r="R203" s="328"/>
      <c r="S203" s="332"/>
      <c r="T203" s="259"/>
      <c r="U203" s="412"/>
      <c r="V203" s="326"/>
      <c r="W203" s="8"/>
      <c r="X203" s="8"/>
      <c r="Y203" s="259"/>
      <c r="Z203" s="259"/>
      <c r="AA203" s="328"/>
      <c r="AB203" s="328"/>
      <c r="AC203" s="328"/>
      <c r="AD203" s="415"/>
      <c r="AE203" s="326"/>
      <c r="AF203" s="326"/>
      <c r="AG203" s="326"/>
      <c r="AH203" s="328"/>
      <c r="AI203" s="328"/>
      <c r="AJ203" s="328"/>
      <c r="AK203" s="415"/>
      <c r="AL203" s="326"/>
      <c r="AM203" s="326"/>
      <c r="AN203" s="326"/>
      <c r="AO203" s="328"/>
      <c r="AP203" s="328"/>
      <c r="AQ203" s="328"/>
      <c r="AR203" s="416"/>
      <c r="AS203" s="328"/>
      <c r="AT203" s="328"/>
      <c r="AU203" s="328"/>
      <c r="AV203" s="328"/>
      <c r="AW203" s="328"/>
      <c r="AX203" s="328"/>
      <c r="AY203" s="416"/>
      <c r="AZ203" s="328"/>
      <c r="BA203" s="328"/>
      <c r="BB203" s="328"/>
      <c r="BC203" s="328"/>
      <c r="BD203" s="328"/>
      <c r="BE203" s="328"/>
      <c r="BF203" s="416"/>
      <c r="BG203" s="328"/>
      <c r="BH203" s="328"/>
      <c r="BI203" s="328"/>
      <c r="BJ203" s="328"/>
      <c r="BK203" s="328"/>
      <c r="BL203" s="328"/>
      <c r="BM203" s="416"/>
      <c r="BN203" s="328"/>
      <c r="BO203" s="328"/>
      <c r="BP203" s="328"/>
      <c r="BQ203" s="328"/>
      <c r="BR203" s="321"/>
      <c r="BS203" s="10"/>
      <c r="BT203" s="332"/>
      <c r="BU203" s="328"/>
      <c r="BV203" s="328"/>
      <c r="BW203" s="328"/>
      <c r="BX203" s="328"/>
      <c r="BY203" s="328"/>
      <c r="BZ203" s="328"/>
      <c r="CA203" s="328"/>
      <c r="CB203" s="328"/>
      <c r="CC203" s="328"/>
      <c r="CD203" s="328"/>
      <c r="CE203" s="328"/>
      <c r="CF203" s="328"/>
      <c r="CG203" s="328"/>
      <c r="CH203" s="328"/>
      <c r="CI203" s="328"/>
      <c r="CJ203" s="328"/>
      <c r="CK203" s="328"/>
      <c r="CL203" s="328"/>
      <c r="CM203" s="328"/>
      <c r="CN203" s="328"/>
      <c r="CO203" s="328"/>
    </row>
    <row r="204" spans="1:93">
      <c r="A204" s="10"/>
      <c r="B204" s="292"/>
      <c r="C204" s="326"/>
      <c r="D204" s="327"/>
      <c r="E204" s="326"/>
      <c r="F204" s="259"/>
      <c r="G204" s="259"/>
      <c r="H204" s="259"/>
      <c r="I204" s="326"/>
      <c r="J204" s="730"/>
      <c r="K204" s="730"/>
      <c r="L204" s="326"/>
      <c r="M204" s="784"/>
      <c r="N204" s="326"/>
      <c r="O204" s="327"/>
      <c r="P204" s="259"/>
      <c r="Q204" s="259"/>
      <c r="R204" s="328"/>
      <c r="S204" s="332"/>
      <c r="T204" s="259"/>
      <c r="U204" s="412"/>
      <c r="V204" s="326"/>
      <c r="W204" s="8"/>
      <c r="X204" s="8"/>
      <c r="Y204" s="259"/>
      <c r="Z204" s="259"/>
      <c r="AA204" s="328"/>
      <c r="AB204" s="328"/>
      <c r="AC204" s="328"/>
      <c r="AD204" s="415"/>
      <c r="AE204" s="326"/>
      <c r="AF204" s="326"/>
      <c r="AG204" s="326"/>
      <c r="AH204" s="328"/>
      <c r="AI204" s="328"/>
      <c r="AJ204" s="328"/>
      <c r="AK204" s="415"/>
      <c r="AL204" s="326"/>
      <c r="AM204" s="326"/>
      <c r="AN204" s="326"/>
      <c r="AO204" s="328"/>
      <c r="AP204" s="328"/>
      <c r="AQ204" s="328"/>
      <c r="AR204" s="416"/>
      <c r="AS204" s="328"/>
      <c r="AT204" s="328"/>
      <c r="AU204" s="328"/>
      <c r="AV204" s="328"/>
      <c r="AW204" s="328"/>
      <c r="AX204" s="328"/>
      <c r="AY204" s="416"/>
      <c r="AZ204" s="328"/>
      <c r="BA204" s="328"/>
      <c r="BB204" s="328"/>
      <c r="BC204" s="328"/>
      <c r="BD204" s="328"/>
      <c r="BE204" s="328"/>
      <c r="BF204" s="416"/>
      <c r="BG204" s="328"/>
      <c r="BH204" s="328"/>
      <c r="BI204" s="328"/>
      <c r="BJ204" s="328"/>
      <c r="BK204" s="328"/>
      <c r="BL204" s="328"/>
      <c r="BM204" s="416"/>
      <c r="BN204" s="328"/>
      <c r="BO204" s="328"/>
      <c r="BP204" s="328"/>
      <c r="BQ204" s="328"/>
      <c r="BR204" s="321"/>
      <c r="BS204" s="10"/>
      <c r="BT204" s="332"/>
      <c r="BU204" s="328"/>
      <c r="BV204" s="328"/>
      <c r="BW204" s="328"/>
      <c r="BX204" s="328"/>
      <c r="BY204" s="328"/>
      <c r="BZ204" s="328"/>
      <c r="CA204" s="328"/>
      <c r="CB204" s="328"/>
      <c r="CC204" s="328"/>
      <c r="CD204" s="328"/>
      <c r="CE204" s="328"/>
      <c r="CF204" s="328"/>
      <c r="CG204" s="328"/>
      <c r="CH204" s="328"/>
      <c r="CI204" s="328"/>
      <c r="CJ204" s="328"/>
      <c r="CK204" s="328"/>
      <c r="CL204" s="328"/>
      <c r="CM204" s="328"/>
      <c r="CN204" s="328"/>
      <c r="CO204" s="328"/>
    </row>
    <row r="205" spans="1:93">
      <c r="A205" s="10"/>
      <c r="B205" s="292"/>
      <c r="C205" s="326"/>
      <c r="D205" s="327"/>
      <c r="E205" s="326"/>
      <c r="F205" s="259"/>
      <c r="G205" s="259"/>
      <c r="H205" s="259"/>
      <c r="I205" s="326"/>
      <c r="J205" s="730"/>
      <c r="K205" s="730"/>
      <c r="L205" s="326"/>
      <c r="M205" s="784"/>
      <c r="N205" s="326"/>
      <c r="O205" s="327"/>
      <c r="P205" s="259"/>
      <c r="Q205" s="259"/>
      <c r="R205" s="328"/>
      <c r="S205" s="332"/>
      <c r="T205" s="259"/>
      <c r="U205" s="412"/>
      <c r="V205" s="326"/>
      <c r="W205" s="8"/>
      <c r="X205" s="8"/>
      <c r="Y205" s="259"/>
      <c r="Z205" s="259"/>
      <c r="AA205" s="328"/>
      <c r="AB205" s="328"/>
      <c r="AC205" s="328"/>
      <c r="AD205" s="415"/>
      <c r="AE205" s="326"/>
      <c r="AF205" s="326"/>
      <c r="AG205" s="326"/>
      <c r="AH205" s="328"/>
      <c r="AI205" s="328"/>
      <c r="AJ205" s="328"/>
      <c r="AK205" s="415"/>
      <c r="AL205" s="326"/>
      <c r="AM205" s="326"/>
      <c r="AN205" s="326"/>
      <c r="AO205" s="328"/>
      <c r="AP205" s="328"/>
      <c r="AQ205" s="328"/>
      <c r="AR205" s="416"/>
      <c r="AS205" s="328"/>
      <c r="AT205" s="328"/>
      <c r="AU205" s="328"/>
      <c r="AV205" s="328"/>
      <c r="AW205" s="328"/>
      <c r="AX205" s="328"/>
      <c r="AY205" s="416"/>
      <c r="AZ205" s="328"/>
      <c r="BA205" s="328"/>
      <c r="BB205" s="328"/>
      <c r="BC205" s="328"/>
      <c r="BD205" s="328"/>
      <c r="BE205" s="328"/>
      <c r="BF205" s="416"/>
      <c r="BG205" s="328"/>
      <c r="BH205" s="328"/>
      <c r="BI205" s="328"/>
      <c r="BJ205" s="328"/>
      <c r="BK205" s="328"/>
      <c r="BL205" s="328"/>
      <c r="BM205" s="416"/>
      <c r="BN205" s="328"/>
      <c r="BO205" s="328"/>
      <c r="BP205" s="328"/>
      <c r="BQ205" s="328"/>
      <c r="BR205" s="321"/>
      <c r="BS205" s="10"/>
      <c r="BT205" s="332"/>
      <c r="BU205" s="328"/>
      <c r="BV205" s="328"/>
      <c r="BW205" s="328"/>
      <c r="BX205" s="328"/>
      <c r="BY205" s="328"/>
      <c r="BZ205" s="328"/>
      <c r="CA205" s="328"/>
      <c r="CB205" s="328"/>
      <c r="CC205" s="328"/>
      <c r="CD205" s="328"/>
      <c r="CE205" s="328"/>
      <c r="CF205" s="328"/>
      <c r="CG205" s="328"/>
      <c r="CH205" s="328"/>
      <c r="CI205" s="328"/>
      <c r="CJ205" s="328"/>
      <c r="CK205" s="328"/>
      <c r="CL205" s="328"/>
      <c r="CM205" s="328"/>
      <c r="CN205" s="328"/>
      <c r="CO205" s="328"/>
    </row>
    <row r="206" spans="1:93">
      <c r="A206" s="10"/>
      <c r="B206" s="292"/>
      <c r="C206" s="326"/>
      <c r="D206" s="327"/>
      <c r="E206" s="326"/>
      <c r="F206" s="259"/>
      <c r="G206" s="259"/>
      <c r="H206" s="259"/>
      <c r="I206" s="326"/>
      <c r="J206" s="730"/>
      <c r="K206" s="730"/>
      <c r="L206" s="326"/>
      <c r="M206" s="784"/>
      <c r="N206" s="326"/>
      <c r="O206" s="327"/>
      <c r="P206" s="259"/>
      <c r="Q206" s="259"/>
      <c r="R206" s="328"/>
      <c r="S206" s="332"/>
      <c r="T206" s="259"/>
      <c r="U206" s="412"/>
      <c r="V206" s="326"/>
      <c r="W206" s="8"/>
      <c r="X206" s="8"/>
      <c r="Y206" s="259"/>
      <c r="Z206" s="259"/>
      <c r="AA206" s="328"/>
      <c r="AB206" s="328"/>
      <c r="AC206" s="328"/>
      <c r="AD206" s="415"/>
      <c r="AE206" s="326"/>
      <c r="AF206" s="326"/>
      <c r="AG206" s="326"/>
      <c r="AH206" s="328"/>
      <c r="AI206" s="328"/>
      <c r="AJ206" s="328"/>
      <c r="AK206" s="415"/>
      <c r="AL206" s="326"/>
      <c r="AM206" s="326"/>
      <c r="AN206" s="326"/>
      <c r="AO206" s="328"/>
      <c r="AP206" s="328"/>
      <c r="AQ206" s="328"/>
      <c r="AR206" s="416"/>
      <c r="AS206" s="328"/>
      <c r="AT206" s="328"/>
      <c r="AU206" s="328"/>
      <c r="AV206" s="328"/>
      <c r="AW206" s="328"/>
      <c r="AX206" s="328"/>
      <c r="AY206" s="416"/>
      <c r="AZ206" s="328"/>
      <c r="BA206" s="328"/>
      <c r="BB206" s="328"/>
      <c r="BC206" s="328"/>
      <c r="BD206" s="328"/>
      <c r="BE206" s="328"/>
      <c r="BF206" s="416"/>
      <c r="BG206" s="328"/>
      <c r="BH206" s="328"/>
      <c r="BI206" s="328"/>
      <c r="BJ206" s="328"/>
      <c r="BK206" s="328"/>
      <c r="BL206" s="328"/>
      <c r="BM206" s="416"/>
      <c r="BN206" s="328"/>
      <c r="BO206" s="328"/>
      <c r="BP206" s="328"/>
      <c r="BQ206" s="328"/>
      <c r="BR206" s="321"/>
      <c r="BS206" s="10"/>
      <c r="BT206" s="332"/>
      <c r="BU206" s="328"/>
      <c r="BV206" s="328"/>
      <c r="BW206" s="328"/>
      <c r="BX206" s="328"/>
      <c r="BY206" s="328"/>
      <c r="BZ206" s="328"/>
      <c r="CA206" s="328"/>
      <c r="CB206" s="328"/>
      <c r="CC206" s="328"/>
      <c r="CD206" s="328"/>
      <c r="CE206" s="328"/>
      <c r="CF206" s="328"/>
      <c r="CG206" s="328"/>
      <c r="CH206" s="328"/>
      <c r="CI206" s="328"/>
      <c r="CJ206" s="328"/>
      <c r="CK206" s="328"/>
      <c r="CL206" s="328"/>
      <c r="CM206" s="328"/>
      <c r="CN206" s="328"/>
      <c r="CO206" s="328"/>
    </row>
  </sheetData>
  <hyperlinks>
    <hyperlink ref="B77" r:id="rId2" display="../../../../../:b:/r/personal/lppm_ittelkom-sby_ac_id/Documents/2023/SK/SK LPPM Telah disahkan/REK. 025_ABDI1_REK_II_2023 Penetapan Penerima Dan Pelaksana Pengabdian Masyarakat Hibah Internal Institut Teknologi Telkom Surabaya Tahun Anggaran 2023.pdf?csf=1&amp;web=1&amp;e=PbmSL1" xr:uid="{00000000-0004-0000-0E00-000000000000}"/>
    <hyperlink ref="B78:B92" r:id="rId3" display="REK. 025/ABDI1/REK/II/2023" xr:uid="{00000000-0004-0000-0E00-000001000000}"/>
    <hyperlink ref="B93" r:id="rId4" display="../../../../../:b:/r/personal/lppm_ittelkom-sby_ac_id/Documents/2023/SK/SK LPPM Telah disahkan/REK. 011_SAM4_REK_I_2023 Penerima Dan Pelaksana Hibah Program Ayo Bikin Nyata Telkom CDC Tahun Anggaran 2022 .pdf?csf=1&amp;web=1&amp;e=U5h4q6" xr:uid="{00000000-0004-0000-0E00-000002000000}"/>
    <hyperlink ref="B94" r:id="rId5" display="../../../../../:b:/r/personal/lppm_ittelkom-sby_ac_id/Documents/2023/SK/SK LPPM Telah disahkan/REK. 097_ABDI3_REK_VII_2023 Penerima %26 Pelaksana Penelitian Pengmas Hibah Dikti Tahun 2023.pdf?csf=1&amp;web=1&amp;e=tOBHwV" xr:uid="{00000000-0004-0000-0E00-000003000000}"/>
    <hyperlink ref="B95" r:id="rId6" display="../../../../../:b:/r/personal/lppm_ittelkom-sby_ac_id/Documents/2023/SK/SK LPPM Telah disahkan/REK. 097_ABDI3_REK_VII_2023 Penerima %26 Pelaksana Penelitian Pengmas Hibah Dikti Tahun 2023.pdf?csf=1&amp;web=1&amp;e=tOBHwV" xr:uid="{00000000-0004-0000-0E00-000004000000}"/>
    <hyperlink ref="B96" r:id="rId7" display="../../../../../:b:/r/personal/lppm_ittelkom-sby_ac_id/Documents/2023/SK/SK LPPM Telah disahkan/REK. 117_ABDI1_REK_VIII_2023 Penetapan Penerima Dan Pelaksana Pengabdian Masyarakat Hibah Internal Batch 2 Institut Teknologi Telkom Surabaya Tahun Anggaran 2023.pdf?csf=1&amp;web=1&amp;e=VC0R45" xr:uid="{00000000-0004-0000-0E00-000005000000}"/>
    <hyperlink ref="B97:B106" r:id="rId8" display="REK. 117/ABDI1/REK/VIII/2023" xr:uid="{00000000-0004-0000-0E00-000006000000}"/>
    <hyperlink ref="B107" r:id="rId9" display="../../../../../:b:/r/personal/lppm_ittelkom-sby_ac_id/Documents/2023/SK/SK LPPM Telah disahkan/REK. 092_ABDI1_REK_VII_2023 Penetapan Penerima dan Pelaksana Pengabdian Masyarakat Penugasan Institut Teknologi Telkom Surabaya Tahun 2023.pdf?csf=1&amp;web=1&amp;e=cRhvIG" xr:uid="{00000000-0004-0000-0E00-000007000000}"/>
    <hyperlink ref="B109" r:id="rId10" display="../../../../../:b:/r/personal/lppm_ittelkom-sby_ac_id/Documents/2023/SK/SK LPPM Telah disahkan/REK. 092_ABDI1_REK_VII_2023 Penetapan Penerima dan Pelaksana Pengabdian Masyarakat Penugasan Institut Teknologi Telkom Surabaya Tahun 2023.pdf?csf=1&amp;web=1&amp;e=cRhvIG" xr:uid="{00000000-0004-0000-0E00-000008000000}"/>
    <hyperlink ref="B39" r:id="rId11" display="https://drive.google.com/file/d/1xogy7NNIe_4vm0YtA55G6X96NJOBXuPA/view?usp=sharing" xr:uid="{00000000-0004-0000-0E00-000009000000}"/>
    <hyperlink ref="B40:B55" r:id="rId12" display="REK.070/ABDI1/REK/II/2022" xr:uid="{00000000-0004-0000-0E00-00000A000000}"/>
    <hyperlink ref="B8" r:id="rId13" display="https://drive.google.com/file/d/17b1Xi3t-8LeWp6X-i8U8Od_yMPjKsqaN/view?usp=sharing" xr:uid="{00000000-0004-0000-0E00-00000B000000}"/>
    <hyperlink ref="B9:B18" r:id="rId14" display="REK.091/ABDI1/REK/III/2021" xr:uid="{00000000-0004-0000-0E00-00000C000000}"/>
    <hyperlink ref="B19" r:id="rId15" display="https://drive.google.com/file/d/17MYjaTOD_p7JiHH0Vtml3USllFlr3gsm/view?usp=sharing" xr:uid="{00000000-0004-0000-0E00-00000D000000}"/>
    <hyperlink ref="B20" r:id="rId16" display="https://drive.google.com/file/d/1EavCAwX21XC_cwdcb_q3271xprhlkUcE/view?usp=sharing" xr:uid="{00000000-0004-0000-0E00-00000E000000}"/>
    <hyperlink ref="B21:B24" r:id="rId17" display="REK.119/ABDI1/REK/V/2021" xr:uid="{00000000-0004-0000-0E00-00000F000000}"/>
    <hyperlink ref="B25" r:id="rId18" display="https://drive.google.com/file/d/1DfoKl33q2Z6klF4C9MJmSHLBCiUsjDSL/view?usp=sharing" xr:uid="{00000000-0004-0000-0E00-000010000000}"/>
    <hyperlink ref="B26" r:id="rId19" display="https://drive.google.com/file/d/14t2vxRtswVcDzyBK7BIzB-wOSz4Uvd2J/view?usp=sharing" xr:uid="{00000000-0004-0000-0E00-000011000000}"/>
    <hyperlink ref="B27:B35" r:id="rId20" display="REK.150/SAM4/REK/VIII/2021" xr:uid="{00000000-0004-0000-0E00-000012000000}"/>
    <hyperlink ref="B36" r:id="rId21" display="https://drive.google.com/file/d/1rv_ZyGNztP8WP8g6MGtVZrcFn1vOqeei/view?usp=sharing" xr:uid="{00000000-0004-0000-0E00-000013000000}"/>
    <hyperlink ref="C77" r:id="rId22" display="https://cdn.ittelkom-sby.ac.id/research/z16933624400bdd985958ba3514a88b6fa899e11897.pdf" xr:uid="{00000000-0004-0000-0E00-000014000000}"/>
    <hyperlink ref="C78" r:id="rId23" display="https://cdn.ittelkom-sby.ac.id/research/z16933603004e1c377d9b8b9511800cf89af758f14d.pdf" xr:uid="{00000000-0004-0000-0E00-000015000000}"/>
    <hyperlink ref="C79" r:id="rId24" display="https://cdn.ittelkom-sby.ac.id/research/z1693360802542662b940fcdb02d7f3bc3c2305f340.pdf" xr:uid="{00000000-0004-0000-0E00-000016000000}"/>
    <hyperlink ref="C80" r:id="rId25" display="https://cdn.ittelkom-sby.ac.id/research/z16933616697cfdda1616ab11810fd6f873ef7b59df.pdf" xr:uid="{00000000-0004-0000-0E00-000017000000}"/>
    <hyperlink ref="C81" r:id="rId26" display="https://cdn.ittelkom-sby.ac.id/research/z16933618047ff7339e6d7a8050a7a609fd612ea5a5.pdf" xr:uid="{00000000-0004-0000-0E00-000018000000}"/>
    <hyperlink ref="C82" r:id="rId27" display="https://cdn.ittelkom-sby.ac.id/research/z16933613093b309f4f363696400323228d0c4e2bb8.pdf" xr:uid="{00000000-0004-0000-0E00-000019000000}"/>
    <hyperlink ref="C83" r:id="rId28" display="https://cdn.ittelkom-sby.ac.id/research/z169336194683adf3c3715ee33f0bffdd3533817e4d.pdf" xr:uid="{00000000-0004-0000-0E00-00001A000000}"/>
    <hyperlink ref="C84" r:id="rId29" display="https://cdn.ittelkom-sby.ac.id/research/z16933623122d081db2111ab3299e9ac9264972c23f.pdf" xr:uid="{00000000-0004-0000-0E00-00001B000000}"/>
    <hyperlink ref="C85" r:id="rId30" display="https://cdn.ittelkom-sby.ac.id/research/z1693360561fecee4734ce7294464dd802d84925696.pdf" xr:uid="{00000000-0004-0000-0E00-00001C000000}"/>
    <hyperlink ref="C86" r:id="rId31" display="https://cdn.ittelkom-sby.ac.id/research/z169336098641aa6cedd99e9a00f454014141d268a7.pdf" xr:uid="{00000000-0004-0000-0E00-00001D000000}"/>
    <hyperlink ref="C87" r:id="rId32" display="https://cdn.ittelkom-sby.ac.id/research/z16943974813946e3f095e3a272c1e2e7757945dd4b.pdf" xr:uid="{00000000-0004-0000-0E00-00001E000000}"/>
    <hyperlink ref="C88" r:id="rId33" display="https://cdn.ittelkom-sby.ac.id/research/z16933601397fe894b9f7b1012e7dbfb6a051a28344.pdf" xr:uid="{00000000-0004-0000-0E00-00001F000000}"/>
    <hyperlink ref="C89" r:id="rId34" display="https://cdn.ittelkom-sby.ac.id/research/z16933615170aae51a209e1861fac6c6874e213ceed.pdf" xr:uid="{00000000-0004-0000-0E00-000020000000}"/>
    <hyperlink ref="C90" r:id="rId35" display="https://cdn.ittelkom-sby.ac.id/research/z1693360433e5b91174ef7442ff3b4e71752f93293c.pdf" xr:uid="{00000000-0004-0000-0E00-000021000000}"/>
    <hyperlink ref="C91" r:id="rId36" display="https://cdn.ittelkom-sby.ac.id/research/z1693360072f79f9947a356ac4d15f1b240d8322c2c.pdf" xr:uid="{00000000-0004-0000-0E00-000022000000}"/>
    <hyperlink ref="C96" r:id="rId37" display="https://cdn.ittelkom-sby.ac.id/research/z1693382855924412c44fe637d205785ee50d39eb36.pdf" xr:uid="{00000000-0004-0000-0E00-000023000000}"/>
    <hyperlink ref="C97" r:id="rId38" display="https://cdn.ittelkom-sby.ac.id/research/z169387990386b421112081461254204132b9d3597a.pdf" xr:uid="{00000000-0004-0000-0E00-000024000000}"/>
    <hyperlink ref="C98" r:id="rId39" display="https://cdn.ittelkom-sby.ac.id/research/z1694050677ea140ed9eb4d9c63a5e12acba4ecf7bc.pdf" xr:uid="{00000000-0004-0000-0E00-000025000000}"/>
    <hyperlink ref="C99" r:id="rId40" display="https://cdn.ittelkom-sby.ac.id/research/z16933826151a498daf2b41a46b3fec095be431c918.pdf" xr:uid="{00000000-0004-0000-0E00-000026000000}"/>
    <hyperlink ref="C100" r:id="rId41" display="https://cdn.ittelkom-sby.ac.id/research/z169338278491d18fe1ee9ba6db29c79eebb23d2be4.pdf" xr:uid="{00000000-0004-0000-0E00-000027000000}"/>
    <hyperlink ref="C101" r:id="rId42" display="https://cdn.ittelkom-sby.ac.id/research/z16933829700236eb3e1c3bbd96364c32db82b9853b.pdf" xr:uid="{00000000-0004-0000-0E00-000028000000}"/>
    <hyperlink ref="C102" r:id="rId43" display="https://cdn.ittelkom-sby.ac.id/research/z1693382686cc52baf62d7d6399be63450d6cee03b4.pdf" xr:uid="{00000000-0004-0000-0E00-000029000000}"/>
    <hyperlink ref="C103" r:id="rId44" display="https://cdn.ittelkom-sby.ac.id/research/z169338289731a601820f52fc97ab937afa782a7d6e.pdf" xr:uid="{00000000-0004-0000-0E00-00002A000000}"/>
    <hyperlink ref="C104" r:id="rId45" display="https://cdn.ittelkom-sby.ac.id/research/z1693879966e31d78d44782879ef10b274ca7a2097b.pdf" xr:uid="{00000000-0004-0000-0E00-00002B000000}"/>
    <hyperlink ref="C105" r:id="rId46" display="https://cdn.ittelkom-sby.ac.id/research/z1693384077be9dea1206336ba4b2ffec1fe2a75caf.pdf" xr:uid="{00000000-0004-0000-0E00-00002C000000}"/>
    <hyperlink ref="C92" r:id="rId47" display="https://cdn.ittelkom-sby.ac.id/research/z1693361439b356de0ebe36889349b73aa62fc3075b.pdf" xr:uid="{00000000-0004-0000-0E00-00002D000000}"/>
    <hyperlink ref="C106" r:id="rId48" display="https://cdn.ittelkom-sby.ac.id/research/z169338415943afc52c0cc8e8c3123465d0ecad6520.pdf" xr:uid="{00000000-0004-0000-0E00-00002E000000}"/>
    <hyperlink ref="C107" r:id="rId49" display="https://cdn.ittelkom-sby.ac.id/research/z170167484087bde8ad1400ab47f7fcccd68be7a1dc.pdf" xr:uid="{00000000-0004-0000-0E00-00002F000000}"/>
    <hyperlink ref="C40" r:id="rId50" display="https://cdn.ittelkom-sby.ac.id/research/z165483225036fd50f53ef4939ff1e707b96e8aebe7.pdf" xr:uid="{00000000-0004-0000-0E00-000030000000}"/>
    <hyperlink ref="C41" r:id="rId51" display="https://cdn.ittelkom-sby.ac.id/research/z1663125347b71ed542b2a216ff789e788e063e0509.pdf" xr:uid="{00000000-0004-0000-0E00-000031000000}"/>
    <hyperlink ref="C42" r:id="rId52" display="https://cdn.ittelkom-sby.ac.id/research/z165483261119bb95d27e58fa171146c4a68599324d.pdf" xr:uid="{00000000-0004-0000-0E00-000032000000}"/>
    <hyperlink ref="C43" r:id="rId53" display="https://cdn.ittelkom-sby.ac.id/research/z1654832510a5afa45805cadbb7a70d600e291d5833.pdf" xr:uid="{00000000-0004-0000-0E00-000033000000}"/>
    <hyperlink ref="C44" r:id="rId54" display="https://cdn.ittelkom-sby.ac.id/research/z1654832170d0c25729b5c0a42652957b724d6e01bb.pdf" xr:uid="{00000000-0004-0000-0E00-000034000000}"/>
    <hyperlink ref="C45" r:id="rId55" display="https://cdn.ittelkom-sby.ac.id/research/z1655089442292b995ca37e5538082f58900a54053a.pdf" xr:uid="{00000000-0004-0000-0E00-000035000000}"/>
    <hyperlink ref="C46" r:id="rId56" display="https://cdn.ittelkom-sby.ac.id/research/z1663125252c41d93887c45e272359da60558a43c69.pdf" xr:uid="{00000000-0004-0000-0E00-000036000000}"/>
    <hyperlink ref="C47" r:id="rId57" display="https://cdn.ittelkom-sby.ac.id/research/z1654832089ce52bede5f880121f4bfa7df4a351082.pdf" xr:uid="{00000000-0004-0000-0E00-000037000000}"/>
    <hyperlink ref="C48" r:id="rId58" display="https://cdn.ittelkom-sby.ac.id/research/z165483276868ef29fa611963f35a64704202150f4d.pdf" xr:uid="{00000000-0004-0000-0E00-000038000000}"/>
    <hyperlink ref="C49" r:id="rId59" display="https://cdn.ittelkom-sby.ac.id/research/z165483269414fa2ee9eddaf8e3884223c23169b1ce.pdf" xr:uid="{00000000-0004-0000-0E00-000039000000}"/>
    <hyperlink ref="C50" r:id="rId60" display="https://cdn.ittelkom-sby.ac.id/research/z1654832399365e19c03374e597c9538293176f74cf.pdf" xr:uid="{00000000-0004-0000-0E00-00003A000000}"/>
    <hyperlink ref="C51" r:id="rId61" display="https://cdn.ittelkom-sby.ac.id/research/z16432778985b043871c2840ece1ff4c3cd2988a7ca.pdf" xr:uid="{00000000-0004-0000-0E00-00003B000000}"/>
    <hyperlink ref="C52" r:id="rId62" display="https://cdn.ittelkom-sby.ac.id/research/z16548329714cb73132fa21321f09284544f833008e.pdf" xr:uid="{00000000-0004-0000-0E00-00003C000000}"/>
    <hyperlink ref="C53" r:id="rId63" display="https://cdn.ittelkom-sby.ac.id/research/z165483230952e0ca19aec4569506f26bcf8cd71b2f.pdf" xr:uid="{00000000-0004-0000-0E00-00003D000000}"/>
    <hyperlink ref="C55" r:id="rId64" display="https://cdn.ittelkom-sby.ac.id/research/z166312688454a5089d51b4c124355eaa89d95c1a51.pdf" xr:uid="{00000000-0004-0000-0E00-00003E000000}"/>
    <hyperlink ref="C56" r:id="rId65" display="https://cdn.ittelkom-sby.ac.id/research/z1663126696dde2e58127bfc8828bb3f8fa5c353430.pdf" xr:uid="{00000000-0004-0000-0E00-00003F000000}"/>
    <hyperlink ref="C57" r:id="rId66" display="https://cdn.ittelkom-sby.ac.id/research/z16631264882eb2671fb8ce9c412644f55e7118f7dd.pdf" xr:uid="{00000000-0004-0000-0E00-000040000000}"/>
    <hyperlink ref="C58" r:id="rId67" display="https://cdn.ittelkom-sby.ac.id/research/z16631260913bf6d2e4cc83ce088ce10414a96de560.pdf" xr:uid="{00000000-0004-0000-0E00-000041000000}"/>
    <hyperlink ref="C59" r:id="rId68" display="https://cdn.ittelkom-sby.ac.id/research/z1663126200f80f8c68aa37c5691587a8900977adc5.pdf" xr:uid="{00000000-0004-0000-0E00-000042000000}"/>
    <hyperlink ref="C60" r:id="rId69" display="https://cdn.ittelkom-sby.ac.id/research/z166312714810937d7477396e633d5134cf512ad242.pdf" xr:uid="{00000000-0004-0000-0E00-000043000000}"/>
    <hyperlink ref="C61" r:id="rId70" display="https://cdn.ittelkom-sby.ac.id/research/z16631273107e381b68e001f3798914672681f130c2.pdf" xr:uid="{00000000-0004-0000-0E00-000044000000}"/>
    <hyperlink ref="C62" r:id="rId71" display="https://cdn.ittelkom-sby.ac.id/research/z166312628625704775749a1e6ce4bd00618491da20.pdf" xr:uid="{00000000-0004-0000-0E00-000045000000}"/>
    <hyperlink ref="C65" r:id="rId72" display="https://cdn.ittelkom-sby.ac.id/research/z16631259952c4cf7983566dd98928b7dba10cbeafb.pdf" xr:uid="{00000000-0004-0000-0E00-000046000000}"/>
    <hyperlink ref="C66" r:id="rId73" display="https://cdn.ittelkom-sby.ac.id/research/z16631267999dcfcd191b8a6df45f9f3615e7977a20.pdf" xr:uid="{00000000-0004-0000-0E00-000047000000}"/>
    <hyperlink ref="C8" r:id="rId74" display="https://cdn.ittelkom-sby.ac.id/research/z1628053612bb4ce90cb1e751f1fa9006711affdc72.pdf" xr:uid="{00000000-0004-0000-0E00-000048000000}"/>
    <hyperlink ref="C9" r:id="rId75" display="https://cdn.ittelkom-sby.ac.id/research/z1628053400415728a31d60cc6664a51d6278a45bc3.pdf" xr:uid="{00000000-0004-0000-0E00-000049000000}"/>
    <hyperlink ref="C10" r:id="rId76" display="https://cdn.ittelkom-sby.ac.id/research/z1628053140f0b3864028344aea3ff33da6fb13d37a.pdf" xr:uid="{00000000-0004-0000-0E00-00004A000000}"/>
    <hyperlink ref="C11" r:id="rId77" display="https://cdn.ittelkom-sby.ac.id/research/z1628052878f4c8c3ce58655383f69f593a14f37890.pdf" xr:uid="{00000000-0004-0000-0E00-00004B000000}"/>
    <hyperlink ref="C12" r:id="rId78" display="https://cdn.ittelkom-sby.ac.id/research/z1628053055c300781a859366f7a636114d5df55dd5.pdf" xr:uid="{00000000-0004-0000-0E00-00004C000000}"/>
    <hyperlink ref="C13" r:id="rId79" display="https://cdn.ittelkom-sby.ac.id/research/z1628053722a15f6953e6a543ea149b44afe6a7867b.pdf" xr:uid="{00000000-0004-0000-0E00-00004D000000}"/>
    <hyperlink ref="C14" r:id="rId80" display="https://cdn.ittelkom-sby.ac.id/research/z16280532228f1fb2823b430629bf47e70b23d5a2c0.pdf" xr:uid="{00000000-0004-0000-0E00-00004E000000}"/>
    <hyperlink ref="C15" r:id="rId81" display="https://cdn.ittelkom-sby.ac.id/research/z1628053476af2014b95c001a13fc2b9ab7cf56e496.pdf" xr:uid="{00000000-0004-0000-0E00-00004F000000}"/>
    <hyperlink ref="C16" r:id="rId82" display="https://cdn.ittelkom-sby.ac.id/research/z1628053341dcc5f10649339b3606998a91ffdcda8f.pdf" xr:uid="{00000000-0004-0000-0E00-000050000000}"/>
    <hyperlink ref="C26" r:id="rId83" display="https://cdn.ittelkom-sby.ac.id/research/z163357849451c6d18021693979b2ec1e81ac1d1a52.pdf" xr:uid="{00000000-0004-0000-0E00-000051000000}"/>
    <hyperlink ref="C27" r:id="rId84" display="https://cdn.ittelkom-sby.ac.id/research/z1633502822080072e91f6266690df905799d83ebfe.pdf" xr:uid="{00000000-0004-0000-0E00-000052000000}"/>
    <hyperlink ref="C19" r:id="rId85" display="https://cdn.ittelkom-sby.ac.id/research/z16280546664d89c2d450a8662fb1ee61c1a451ddce.pdf" xr:uid="{00000000-0004-0000-0E00-000053000000}"/>
    <hyperlink ref="C20" r:id="rId86" display="https://cdn.ittelkom-sby.ac.id/research/z163349926961efdbf1abe007881e0111feea21709b.pdf" xr:uid="{00000000-0004-0000-0E00-000054000000}"/>
    <hyperlink ref="C21" r:id="rId87" display="https://cdn.ittelkom-sby.ac.id/research/z163349921477c75166197a23e8b8cc687da87f6c76.pdf" xr:uid="{00000000-0004-0000-0E00-000055000000}"/>
    <hyperlink ref="C22" r:id="rId88" display="https://cdn.ittelkom-sby.ac.id/research/z1633506530a378d47fb9d6853a64698e60179ab3b6.pdf" xr:uid="{00000000-0004-0000-0E00-000056000000}"/>
    <hyperlink ref="C23" r:id="rId89" display="https://cdn.ittelkom-sby.ac.id/research/z16335064254f3f8d9c0086903b12b3fff3f086ff91.pdf" xr:uid="{00000000-0004-0000-0E00-000057000000}"/>
    <hyperlink ref="C17" r:id="rId90" display="https://cdn.ittelkom-sby.ac.id/research/z1628052515f49255fea602f40931bf2e5ed2f1a965.pdf" xr:uid="{00000000-0004-0000-0E00-000058000000}"/>
    <hyperlink ref="C18" r:id="rId91" display="https://cdn.ittelkom-sby.ac.id/research/z16280523832b7f5a71f25aed00443d22ae04e5ae5b.pdf" xr:uid="{00000000-0004-0000-0E00-000059000000}"/>
    <hyperlink ref="C93" r:id="rId92" display="https://cdn.ittelkom-sby.ac.id/research/z1693363316c91091b9568181deb0fa8d05a39450ad.pdf" xr:uid="{00000000-0004-0000-0E00-00005A000000}"/>
    <hyperlink ref="BR109" r:id="rId93" display="https://cdn.ittelkom-sby.ac.id/research/z1688355814e8e0ffe846d85b2b0507785c46f84fc7.pdf" xr:uid="{00000000-0004-0000-0E00-00005B000000}"/>
    <hyperlink ref="BR107" r:id="rId94" display="https://cdn.ittelkom-sby.ac.id/research/z1687863308182533361167e24a2f21ffe7a30a2ae4.pdf" xr:uid="{00000000-0004-0000-0E00-00005C000000}"/>
    <hyperlink ref="BS107" r:id="rId95" display="https://cdn.ittelkom-sby.ac.id/research/z169804525908fe7cef4b9042e8da952d16534e86c1.pdf" xr:uid="{00000000-0004-0000-0E00-00005D000000}"/>
    <hyperlink ref="BR106" r:id="rId96" display="https://cdn.ittelkom-sby.ac.id/research/z1692014697947b16082af52c05208a586cde7877f3.pdf" xr:uid="{00000000-0004-0000-0E00-00005E000000}"/>
    <hyperlink ref="BR105" r:id="rId97" display="https://cdn.ittelkom-sby.ac.id/research/z169199480989b3334b823c1b3438349880be98d98d.pdf" xr:uid="{00000000-0004-0000-0E00-00005F000000}"/>
    <hyperlink ref="BR104" r:id="rId98" display="https://cdn.ittelkom-sby.ac.id/research/z169380199105cc88870c5acce3b46931de54369e30.pdf" xr:uid="{00000000-0004-0000-0E00-000060000000}"/>
    <hyperlink ref="BR103" r:id="rId99" display="https://cdn.ittelkom-sby.ac.id/research/z1688140217f9b899f6a1f39e8a6a38ab0511f9184c.pdf" xr:uid="{00000000-0004-0000-0E00-000061000000}"/>
    <hyperlink ref="BR102" r:id="rId100" display="https://cdn.ittelkom-sby.ac.id/research/z1692610415532f31f627d047c2dc9c324bfc229573.pdf" xr:uid="{00000000-0004-0000-0E00-000062000000}"/>
    <hyperlink ref="BR101" r:id="rId101" display="https://cdn.ittelkom-sby.ac.id/research/z168856419776b7db6b066cd23bb13ac94486f6568a.pdf" xr:uid="{00000000-0004-0000-0E00-000063000000}"/>
    <hyperlink ref="BR100" r:id="rId102" display="https://cdn.ittelkom-sby.ac.id/research/z16887283872e7d5f214b209fd22de82d257d7a3b97.pdf" xr:uid="{00000000-0004-0000-0E00-000064000000}"/>
    <hyperlink ref="BR99" r:id="rId103" display="https://cdn.ittelkom-sby.ac.id/research/z1692599524d3d6e9db686cb3f66763c0880c0dfc83.pdf" xr:uid="{00000000-0004-0000-0E00-000065000000}"/>
    <hyperlink ref="BR98" r:id="rId104" display="https://cdn.ittelkom-sby.ac.id/research/z1688213104e30dffd889c999f67b30311b2150288c.pdf" xr:uid="{00000000-0004-0000-0E00-000066000000}"/>
    <hyperlink ref="BR97" r:id="rId105" display="https://cdn.ittelkom-sby.ac.id/research/z1692022330b364d816734219ce130bb6ef08decd09.pdf" xr:uid="{00000000-0004-0000-0E00-000067000000}"/>
    <hyperlink ref="BR96" r:id="rId106" display="https://cdn.ittelkom-sby.ac.id/research/z16878452998830c0d7ab9f2a2969bb1c3f05e50d8b.pdf" xr:uid="{00000000-0004-0000-0E00-000068000000}"/>
    <hyperlink ref="BR92" r:id="rId107" display="https://cdn.ittelkom-sby.ac.id/research/z16756435048ac44c6ac0dc1a8d11509e53961c5a6b.pdf" xr:uid="{00000000-0004-0000-0E00-000069000000}"/>
    <hyperlink ref="BR91" r:id="rId108" display="https://cdn.ittelkom-sby.ac.id/research/z1675650687b988ae6fa6eeeb651e6111a62dad63a1.pdf" xr:uid="{00000000-0004-0000-0E00-00006A000000}"/>
    <hyperlink ref="BS91" r:id="rId109" display="https://cdn.ittelkom-sby.ac.id/research/z16944173889123d1e454429ffcef867fe76dbe15ea.pdf" xr:uid="{00000000-0004-0000-0E00-00006B000000}"/>
    <hyperlink ref="BR90" r:id="rId110" display="https://cdn.ittelkom-sby.ac.id/research/z1675647206129b3d9c5e26b25ed44fcfe361c43cce.pdf" xr:uid="{00000000-0004-0000-0E00-00006C000000}"/>
    <hyperlink ref="BS90" r:id="rId111" display="https://cdn.ittelkom-sby.ac.id/research/z1696990323a0751743a685d75f87a57f7dccf08472.pdf" xr:uid="{00000000-0004-0000-0E00-00006D000000}"/>
    <hyperlink ref="BR89" r:id="rId112" display="https://cdn.ittelkom-sby.ac.id/research/z1675647290989228579f0029953f9419b86e7bb451.pdf" xr:uid="{00000000-0004-0000-0E00-00006E000000}"/>
    <hyperlink ref="BS89" r:id="rId113" display="https://cdn.ittelkom-sby.ac.id/research/z169476092202df8c9390902ef01b5cc7f5bf018fe7.pdf" xr:uid="{00000000-0004-0000-0E00-00006F000000}"/>
    <hyperlink ref="BR88" r:id="rId114" display="https://cdn.ittelkom-sby.ac.id/research/z16756430666243b4aee9600f4f64ad7bfa0cd2c326.pdf" xr:uid="{00000000-0004-0000-0E00-000070000000}"/>
    <hyperlink ref="BS88" r:id="rId115" display="https://cdn.ittelkom-sby.ac.id/research/z169443681028c3d118aae574695b6f97f1d8b25cf6.pdf" xr:uid="{00000000-0004-0000-0E00-000071000000}"/>
    <hyperlink ref="BR87" r:id="rId116" display="https://cdn.ittelkom-sby.ac.id/research/z1675645235b4c115aeb6a010fc63646fa54f7d6c05.pdf" xr:uid="{00000000-0004-0000-0E00-000072000000}"/>
    <hyperlink ref="BS87" r:id="rId117" display="https://cdn.ittelkom-sby.ac.id/research/z1695960304488df12c572b3ddecc9acc256e16932a.pdf" xr:uid="{00000000-0004-0000-0E00-000073000000}"/>
    <hyperlink ref="BR86" r:id="rId118" display="https://cdn.ittelkom-sby.ac.id/research/z167564314252b8817dee3e0236bb085b85305108bd.pdf" xr:uid="{00000000-0004-0000-0E00-000074000000}"/>
    <hyperlink ref="BS86" r:id="rId119" display="https://cdn.ittelkom-sby.ac.id/research/z169451967143028a8f474c5f416217e9d2572e3cee.pdf" xr:uid="{00000000-0004-0000-0E00-000075000000}"/>
    <hyperlink ref="BR85" r:id="rId120" display="https://cdn.ittelkom-sby.ac.id/research/z167564298344c38d8b5a0da2cfeec64628753fa742.pdf" xr:uid="{00000000-0004-0000-0E00-000076000000}"/>
    <hyperlink ref="BS85" r:id="rId121" display="https://cdn.ittelkom-sby.ac.id/research/z1694520872527ac157f5839ef2cd84bf1ce5c9c50c.pdf" xr:uid="{00000000-0004-0000-0E00-000077000000}"/>
    <hyperlink ref="BR84" r:id="rId122" display="https://cdn.ittelkom-sby.ac.id/research/z16756451046d125a5d0e8aa45d8a2df00f5ae90d06.pdf" xr:uid="{00000000-0004-0000-0E00-000078000000}"/>
    <hyperlink ref="BS84" r:id="rId123" display="https://cdn.ittelkom-sby.ac.id/research/z169474918336a77a496a697bc79e54273fb4014a6f.pdf" xr:uid="{00000000-0004-0000-0E00-000079000000}"/>
    <hyperlink ref="BR83" r:id="rId124" display="https://cdn.ittelkom-sby.ac.id/research/z1675644994ae5f7f10610a0872aabb5256822da021.pdf" xr:uid="{00000000-0004-0000-0E00-00007A000000}"/>
    <hyperlink ref="BS83" r:id="rId125" display="https://cdn.ittelkom-sby.ac.id/research/z16947609816b3cc088c308848446b102f799428a52.pdf" xr:uid="{00000000-0004-0000-0E00-00007B000000}"/>
    <hyperlink ref="BR82" r:id="rId126" display="https://cdn.ittelkom-sby.ac.id/research/z1675642802a0edcdb15fadd4d915faf86e7d7951eb.pdf" xr:uid="{00000000-0004-0000-0E00-00007C000000}"/>
    <hyperlink ref="BS82" r:id="rId127" display="https://cdn.ittelkom-sby.ac.id/research/z1694420131326556c156ded44d85ec3714e5302166.pdf" xr:uid="{00000000-0004-0000-0E00-00007D000000}"/>
    <hyperlink ref="BR81" r:id="rId128" display="https://cdn.ittelkom-sby.ac.id/research/z1675644918eea8a7a14e067b527be1710f97edd7df.pdf" xr:uid="{00000000-0004-0000-0E00-00007E000000}"/>
    <hyperlink ref="BS81" r:id="rId129" display="https://cdn.ittelkom-sby.ac.id/research/z1694763252369d9ca566d46adadb267218d1cb8125.pdf" xr:uid="{00000000-0004-0000-0E00-00007F000000}"/>
    <hyperlink ref="BR80" r:id="rId130" display="https://cdn.ittelkom-sby.ac.id/research/z16756447282c105d54741563e89220e609e33bdd3f.pdf" xr:uid="{00000000-0004-0000-0E00-000080000000}"/>
    <hyperlink ref="BS80" r:id="rId131" display="https://cdn.ittelkom-sby.ac.id/research/z1694749021d762676d8a5bdc0b0a87d457e5a836a5.pdf" xr:uid="{00000000-0004-0000-0E00-000081000000}"/>
    <hyperlink ref="BR79" r:id="rId132" display="https://cdn.ittelkom-sby.ac.id/research/z16756427041e16b26b7d8a472f708261cfcfa49aa9.pdf" xr:uid="{00000000-0004-0000-0E00-000082000000}"/>
    <hyperlink ref="BS79" r:id="rId133" display="https://cdn.ittelkom-sby.ac.id/research/z1694503117438936e3250779de32f57778fabbf2c7.pdf" xr:uid="{00000000-0004-0000-0E00-000083000000}"/>
    <hyperlink ref="BR78" r:id="rId134" display="https://cdn.ittelkom-sby.ac.id/research/z1675642541cddf78e47c3e0fc8d138eb6246331dc1.pdf" xr:uid="{00000000-0004-0000-0E00-000084000000}"/>
    <hyperlink ref="BS78" r:id="rId135" display="https://cdn.ittelkom-sby.ac.id/research/z1694400683195000180ad9a4c057ef6c1786195281.pdf" xr:uid="{00000000-0004-0000-0E00-000085000000}"/>
    <hyperlink ref="BR77" r:id="rId136" display="https://cdn.ittelkom-sby.ac.id/research/z167564246051d203d7d9733ed83e97c739e1b14068.pdf" xr:uid="{00000000-0004-0000-0E00-000086000000}"/>
    <hyperlink ref="BS77" r:id="rId137" display="https://cdn.ittelkom-sby.ac.id/research/z169476188979e5b3a5ec9edf0c396423714c9cd9cd.pdf" xr:uid="{00000000-0004-0000-0E00-000087000000}"/>
    <hyperlink ref="BR66" r:id="rId138" display="https://cdn.ittelkom-sby.ac.id/research/z1655344660f79de20d9bc073bd897dd1a4334a9557.pdf" xr:uid="{00000000-0004-0000-0E00-000088000000}"/>
    <hyperlink ref="BS66" r:id="rId139" display="https://cdn.ittelkom-sby.ac.id/research/z1668566980932ea3e76f5500f6b51ebb81e01b3766.pdf" xr:uid="{00000000-0004-0000-0E00-000089000000}"/>
    <hyperlink ref="BR65" r:id="rId140" display="https://cdn.ittelkom-sby.ac.id/research/z1655344655bb5d671673854990d7e35cc82cd791bf.pdf" xr:uid="{00000000-0004-0000-0E00-00008A000000}"/>
    <hyperlink ref="BS65" r:id="rId141" display="https://cdn.ittelkom-sby.ac.id/research/z16698666312c34b0652c309f02ef1bff546bbe6bc1.pdf" xr:uid="{00000000-0004-0000-0E00-00008B000000}"/>
    <hyperlink ref="BR62" r:id="rId142" display="https://cdn.ittelkom-sby.ac.id/research/z1657852014d10dd1f03e8a6dbebf3efe9bff0efb62.pdf" xr:uid="{00000000-0004-0000-0E00-00008C000000}"/>
    <hyperlink ref="BS62" r:id="rId143" display="https://cdn.ittelkom-sby.ac.id/research/z167228238118a0846d0fb5ef75edbadc7b052d25f3.pdf" xr:uid="{00000000-0004-0000-0E00-00008D000000}"/>
    <hyperlink ref="BR61" r:id="rId144" display="https://cdn.ittelkom-sby.ac.id/research/z1657877023eea6204dd560ec5e2abfa981bd6b115d.pdf" xr:uid="{00000000-0004-0000-0E00-00008E000000}"/>
    <hyperlink ref="BS61" r:id="rId145" display="https://cdn.ittelkom-sby.ac.id/research/z168256098705c755a06e2d922d779183a0e579c925.pdf" xr:uid="{00000000-0004-0000-0E00-00008F000000}"/>
    <hyperlink ref="BR60" r:id="rId146" display="https://cdn.ittelkom-sby.ac.id/research/z16554604328ac44d10696d51ed8c25e8a811aabdce.pdf" xr:uid="{00000000-0004-0000-0E00-000090000000}"/>
    <hyperlink ref="BS60" r:id="rId147" display="https://cdn.ittelkom-sby.ac.id/research/z1668604186c87aa360c325674499b14ffa4df95cc7.pdf" xr:uid="{00000000-0004-0000-0E00-000091000000}"/>
    <hyperlink ref="BR59" r:id="rId148" display="Aris Kusumawati" xr:uid="{00000000-0004-0000-0E00-000092000000}"/>
    <hyperlink ref="BS59" r:id="rId149" display="https://cdn.ittelkom-sby.ac.id/research/z168247484370c13ecf77148c92ece959f64aa2b58c.pdf" xr:uid="{00000000-0004-0000-0E00-000093000000}"/>
    <hyperlink ref="BR58" r:id="rId150" display="https://cdn.ittelkom-sby.ac.id/research/z1655457617efc08ae07597cdc47f456a72a86b38ab.pdf" xr:uid="{00000000-0004-0000-0E00-000094000000}"/>
    <hyperlink ref="BS58" r:id="rId151" display="https://cdn.ittelkom-sby.ac.id/research/z1682560747832dbcec2a98576a99f3892b3bc22391.pdf" xr:uid="{00000000-0004-0000-0E00-000095000000}"/>
    <hyperlink ref="BR57" r:id="rId152" display="https://cdn.ittelkom-sby.ac.id/research/z16578553465b178e88a225817cd1e3cb0becfd1c60.pdf" xr:uid="{00000000-0004-0000-0E00-000096000000}"/>
    <hyperlink ref="BS57" r:id="rId153" display="https://cdn.ittelkom-sby.ac.id/research/z1682498157cadaf5ff4e7d34fbd8e8dd4be3d79f76.pdf" xr:uid="{00000000-0004-0000-0E00-000097000000}"/>
    <hyperlink ref="BR56" r:id="rId154" display="https://cdn.ittelkom-sby.ac.id/research/z1655353535f8f9b983a9df0666da41fd622dd9bbb1.pdf" xr:uid="{00000000-0004-0000-0E00-000098000000}"/>
    <hyperlink ref="BS56" r:id="rId155" display="https://cdn.ittelkom-sby.ac.id/research/z16836134339fc37b78aa7980fac74888cc97ce862a.pdf" xr:uid="{00000000-0004-0000-0E00-000099000000}"/>
    <hyperlink ref="BR55" r:id="rId156" display="https://cdn.ittelkom-sby.ac.id/research/z1655453242c222285edc234161d7acdea0ebf2af89.pdf" xr:uid="{00000000-0004-0000-0E00-00009A000000}"/>
    <hyperlink ref="BS55" r:id="rId157" display="https://cdn.ittelkom-sby.ac.id/research/z1682495503028b350e2e681241be837c7938928a05.pdf" xr:uid="{00000000-0004-0000-0E00-00009B000000}"/>
    <hyperlink ref="BR54" r:id="rId158" display="https://cdn.ittelkom-sby.ac.id/research/z164326963334463df88ad6bc0e93d10e4eec6c09df.pdf" xr:uid="{00000000-0004-0000-0E00-00009C000000}"/>
    <hyperlink ref="BS54" r:id="rId159" display="https://cdn.ittelkom-sby.ac.id/research/z1682495396474b3732b046148b3646af9826cce57f.pdf" xr:uid="{00000000-0004-0000-0E00-00009D000000}"/>
    <hyperlink ref="BR53" r:id="rId160" display="https://cdn.ittelkom-sby.ac.id/research/z16432740892854e81dcd1e7cb6a10df1a20c6d3a08.pdf" xr:uid="{00000000-0004-0000-0E00-00009E000000}"/>
    <hyperlink ref="BS53" r:id="rId161" display="https://cdn.ittelkom-sby.ac.id/research/z16619138809338a154b31abb697a3f0ced111e0533.pdf" xr:uid="{00000000-0004-0000-0E00-00009F000000}"/>
    <hyperlink ref="BR52" r:id="rId162" display="https://cdn.ittelkom-sby.ac.id/research/z1643356626eff81b05a2d1dab7d684b8fc940f87da.pdf" xr:uid="{00000000-0004-0000-0E00-0000A0000000}"/>
    <hyperlink ref="BS52" r:id="rId163" display="https://cdn.ittelkom-sby.ac.id/research/z1682493693aa19e4dc4f8a8b8ff5dba65f30a64e6c.pdf" xr:uid="{00000000-0004-0000-0E00-0000A1000000}"/>
    <hyperlink ref="BR51" r:id="rId164" display="https://cdn.ittelkom-sby.ac.id/research/z16432778985b043871c2840ece1ff4c3cd2988a7ca.pdf" xr:uid="{00000000-0004-0000-0E00-0000A2000000}"/>
    <hyperlink ref="BS51" r:id="rId165" display="https://cdn.ittelkom-sby.ac.id/research/z16652174178c650cb4e425582fbfa98e7eac9ade26.pdf" xr:uid="{00000000-0004-0000-0E00-0000A3000000}"/>
    <hyperlink ref="BR50" r:id="rId166" display="https://cdn.ittelkom-sby.ac.id/research/z1643276100442a77576bcc3e41fa1e7f6f9b61ee5b.pdf" xr:uid="{00000000-0004-0000-0E00-0000A4000000}"/>
    <hyperlink ref="BS50" r:id="rId167" display="https://cdn.ittelkom-sby.ac.id/research/z1662623104b2149e4a0881ddf3634f0de4465b607d.pdf" xr:uid="{00000000-0004-0000-0E00-0000A5000000}"/>
    <hyperlink ref="BR49" r:id="rId168" display="https://cdn.ittelkom-sby.ac.id/research/z16432803154d563220dff40bf1d59e8c772b40d9b9.pdf" xr:uid="{00000000-0004-0000-0E00-0000A6000000}"/>
    <hyperlink ref="BS49" r:id="rId169" display="https://cdn.ittelkom-sby.ac.id/research/z16824912033abc2e47cf135fe711f17f6a34d5dc96.pdf" xr:uid="{00000000-0004-0000-0E00-0000A7000000}"/>
    <hyperlink ref="BR48" r:id="rId170" display="https://cdn.ittelkom-sby.ac.id/research/z164328415724efea534642d5f846e71bbaf3ce8068.pdf" xr:uid="{00000000-0004-0000-0E00-0000A8000000}"/>
    <hyperlink ref="BS48" r:id="rId171" display="https://cdn.ittelkom-sby.ac.id/research/z1661738334c8f5a7ad796724caa0b9edd2e36125d8.pdf" xr:uid="{00000000-0004-0000-0E00-0000A9000000}"/>
    <hyperlink ref="BR47" r:id="rId172" display="https://cdn.ittelkom-sby.ac.id/research/z1643253013557505e7175f83e94bdfbb7186034d43.pdf" xr:uid="{00000000-0004-0000-0E00-0000AA000000}"/>
    <hyperlink ref="BS47" r:id="rId173" display="https://cdn.ittelkom-sby.ac.id/research/z16824799910e656198c1d2feee7546ff57acd95e48.pdf" xr:uid="{00000000-0004-0000-0E00-0000AB000000}"/>
    <hyperlink ref="BR46" r:id="rId174" display="https://cdn.ittelkom-sby.ac.id/research/z16432950000b15db590f04bfe765bbd595a96c563e.pdf" xr:uid="{00000000-0004-0000-0E00-0000AC000000}"/>
    <hyperlink ref="BS46" r:id="rId175" display="https://cdn.ittelkom-sby.ac.id/research/z16824807069b2929d3fdbe1912a4494e606f5e7971.pdf" xr:uid="{00000000-0004-0000-0E00-0000AD000000}"/>
    <hyperlink ref="BR45" r:id="rId176" display="https://cdn.ittelkom-sby.ac.id/research/z16431729566805f7ce7991f383318371083dceb410.pdf" xr:uid="{00000000-0004-0000-0E00-0000AE000000}"/>
    <hyperlink ref="BS45" r:id="rId177" display="https://cdn.ittelkom-sby.ac.id/research/z1682481752e17df078350515f59287fbee27977270.pdf" xr:uid="{00000000-0004-0000-0E00-0000AF000000}"/>
    <hyperlink ref="BR44" r:id="rId178" display="https://cdn.ittelkom-sby.ac.id/research/z16432728857f3dd0b2dd76332fee7e8274389eb6a6.pdf" xr:uid="{00000000-0004-0000-0E00-0000B0000000}"/>
    <hyperlink ref="BS44" r:id="rId179" display="https://cdn.ittelkom-sby.ac.id/research/z16642626272f06d1319cc017de1a31ee456457ab3b.pdf" xr:uid="{00000000-0004-0000-0E00-0000B1000000}"/>
    <hyperlink ref="BR43" r:id="rId180" display="https://cdn.ittelkom-sby.ac.id/research/z1643278552c451e85e06fd077f50a1efc5945f9cb7.pdf" xr:uid="{00000000-0004-0000-0E00-0000B2000000}"/>
    <hyperlink ref="BS43" r:id="rId181" display="https://cdn.ittelkom-sby.ac.id/research/z16824843535af0898474412d2730bc1f4d1c122784.pdf" xr:uid="{00000000-0004-0000-0E00-0000B3000000}"/>
    <hyperlink ref="BR42" r:id="rId182" display="https://cdn.ittelkom-sby.ac.id/research/z164327978115bcb7c444888adf1c8ab2a63c3f7992.pdf" xr:uid="{00000000-0004-0000-0E00-0000B4000000}"/>
    <hyperlink ref="BS42" r:id="rId183" display="https://cdn.ittelkom-sby.ac.id/research/z1682491919c1039e10f1b443b66341ef68223ba2ca.pdf" xr:uid="{00000000-0004-0000-0E00-0000B5000000}"/>
    <hyperlink ref="BR41" r:id="rId184" display="https://cdn.ittelkom-sby.ac.id/research/z1661756727c1e25da339bcf97cf5692d07b10791c6.pdf" xr:uid="{00000000-0004-0000-0E00-0000B6000000}"/>
    <hyperlink ref="BS41" r:id="rId185" display="https://cdn.ittelkom-sby.ac.id/research/z16624456852ae61a217faa90f237ab5a2b89841a75.pdf" xr:uid="{00000000-0004-0000-0E00-0000B7000000}"/>
    <hyperlink ref="BR40" r:id="rId186" display="https://cdn.ittelkom-sby.ac.id/research/z16432728851fad8d6fada104c800ee2e1cd54f344d.pdf" xr:uid="{00000000-0004-0000-0E00-0000B8000000}"/>
    <hyperlink ref="BS40" r:id="rId187" display="https://cdn.ittelkom-sby.ac.id/research/z1658480413e738bbdf6410ddf1a92060fb7f513db3.pdf" xr:uid="{00000000-0004-0000-0E00-0000B9000000}"/>
    <hyperlink ref="BR68" r:id="rId188" display="https://cdn.ittelkom-sby.ac.id/research/z165374931023976b653399c7b8c4502f9bbf899915.pdf" xr:uid="{00000000-0004-0000-0E00-0000BA000000}"/>
    <hyperlink ref="BR35" r:id="rId189" display="https://cdn.ittelkom-sby.ac.id/research/z1626326059743ae62cbb444c2e923c844e7fc13f0f.pdf" xr:uid="{00000000-0004-0000-0E00-0000BB000000}"/>
    <hyperlink ref="BS35" r:id="rId190" display="https://cdn.ittelkom-sby.ac.id/research/z1636983826bd07008bef0eda3148896bc3a24e9a4f.pdf" xr:uid="{00000000-0004-0000-0E00-0000BC000000}"/>
    <hyperlink ref="BS34" r:id="rId191" display="https://cdn.ittelkom-sby.ac.id/research/z16385452192761de5a13fa79207913fc90286ecccc.pdf" xr:uid="{00000000-0004-0000-0E00-0000BD000000}"/>
    <hyperlink ref="BR34" r:id="rId192" display="https://cdn.ittelkom-sby.ac.id/research/z162643529808119a91f37360e909913027788bc063.pdf" xr:uid="{00000000-0004-0000-0E00-0000BE000000}"/>
    <hyperlink ref="BR33" r:id="rId193" display="https://cdn.ittelkom-sby.ac.id/research/z16265004268f745946faa21c5ec4759bf4f0056e62.pdf" xr:uid="{00000000-0004-0000-0E00-0000BF000000}"/>
    <hyperlink ref="BS33" r:id="rId194" display="https://cdn.ittelkom-sby.ac.id/research/z163849726227b9f841846005d8da465ef55a2510b8.pdf" xr:uid="{00000000-0004-0000-0E00-0000C0000000}"/>
    <hyperlink ref="BR32" r:id="rId195" display="https://cdn.ittelkom-sby.ac.id/research/z1626293456a1328cd531e814252b3db4c69412eb58.pdf" xr:uid="{00000000-0004-0000-0E00-0000C1000000}"/>
    <hyperlink ref="BS32" r:id="rId196" display="https://cdn.ittelkom-sby.ac.id/research/z163834105808f8c375060a5e44e3f1a64c623edd77.pdf" xr:uid="{00000000-0004-0000-0E00-0000C2000000}"/>
    <hyperlink ref="BR31" r:id="rId197" display="https://cdn.ittelkom-sby.ac.id/research/z1626421241cdb1174f1223ada1957a384c1aaf93d1.pdf" xr:uid="{00000000-0004-0000-0E00-0000C3000000}"/>
    <hyperlink ref="BS31" r:id="rId198" display="https://cdn.ittelkom-sby.ac.id/research/z16385419229e59a6ea6285f74002b320ae75c9b2de.pdf" xr:uid="{00000000-0004-0000-0E00-0000C4000000}"/>
    <hyperlink ref="BR30" r:id="rId199" display="Moh.Hamim Zajuli Al Faroby" xr:uid="{00000000-0004-0000-0E00-0000C5000000}"/>
    <hyperlink ref="BS30" r:id="rId200" display="https://cdn.ittelkom-sby.ac.id/research/z1638499638fe9d8213b285687e6cb3cc334701b361.pdf" xr:uid="{00000000-0004-0000-0E00-0000C6000000}"/>
    <hyperlink ref="BR29" r:id="rId201" display="https://cdn.ittelkom-sby.ac.id/research/z1626431096110c2c8e5a026f56ae9a5cbc4d2d4103.pdf" xr:uid="{00000000-0004-0000-0E00-0000C7000000}"/>
    <hyperlink ref="BS29" r:id="rId202" display="https://cdn.ittelkom-sby.ac.id/research/z1638498863456ff40ebc643c1c0529051c152a000f.pdf" xr:uid="{00000000-0004-0000-0E00-0000C8000000}"/>
    <hyperlink ref="BR28" r:id="rId203" display="https://cdn.ittelkom-sby.ac.id/research/z1626159471ade7853add289e51831e9960d082204f.pdf" xr:uid="{00000000-0004-0000-0E00-0000C9000000}"/>
    <hyperlink ref="BS28" r:id="rId204" display="https://cdn.ittelkom-sby.ac.id/research/z1638253027ac1519eeb4173cdac60c7a07773f8288.pdf" xr:uid="{00000000-0004-0000-0E00-0000CA000000}"/>
    <hyperlink ref="BR27" r:id="rId205" display="https://cdn.ittelkom-sby.ac.id/research/z1615382107bc11e1509bef258828736567c876e42d.pdf" xr:uid="{00000000-0004-0000-0E00-0000CB000000}"/>
    <hyperlink ref="BR26" r:id="rId206" display="https://cdn.ittelkom-sby.ac.id/research/z1626354588a5998d524f6d9f36c717f5033bc74fd7.pdf" xr:uid="{00000000-0004-0000-0E00-0000CC000000}"/>
    <hyperlink ref="BS26" r:id="rId207" display="https://cdn.ittelkom-sby.ac.id/research/z1638529400541a40d94c6df24384301971202bc467.pdf" xr:uid="{00000000-0004-0000-0E00-0000CD000000}"/>
    <hyperlink ref="BR24" r:id="rId208" display="https://cdn.ittelkom-sby.ac.id/research/z1634272513e178e69e0eed22f739b28cadd731edfa.pdf" xr:uid="{00000000-0004-0000-0E00-0000CE000000}"/>
    <hyperlink ref="BS24" r:id="rId209" display="https://cdn.ittelkom-sby.ac.id/research/z1634273232f1202a4b34d55dd18dc46a2d2a90558f.pdf" xr:uid="{00000000-0004-0000-0E00-0000CF000000}"/>
    <hyperlink ref="BR23" r:id="rId210" display="https://cdn.ittelkom-sby.ac.id/research/z16255390580189e3eaf32c85a6c0b6be288d9b8ba7.pdf" xr:uid="{00000000-0004-0000-0E00-0000D0000000}"/>
    <hyperlink ref="BS23" r:id="rId211" display="https://cdn.ittelkom-sby.ac.id/research/z1626065522fd910ae319f42b4f078d720c7539e3b9.pdf" xr:uid="{00000000-0004-0000-0E00-0000D1000000}"/>
    <hyperlink ref="BR22" r:id="rId212" display="https://cdn.ittelkom-sby.ac.id/research/z16262438691853d909b91bad7063a298b31ec05057.pdf" xr:uid="{00000000-0004-0000-0E00-0000D2000000}"/>
    <hyperlink ref="BS22" r:id="rId213" display="https://cdn.ittelkom-sby.ac.id/research/z16262455134c21630d9dcae6b83974d756f346830c.pdf" xr:uid="{00000000-0004-0000-0E00-0000D3000000}"/>
    <hyperlink ref="BR21" r:id="rId214" display="https://cdn.ittelkom-sby.ac.id/research/z16183688971ddd2ddc1aba0fbbca9b9ae86f345b26.pdf" xr:uid="{00000000-0004-0000-0E00-0000D4000000}"/>
    <hyperlink ref="BS21" r:id="rId215" display="https://cdn.ittelkom-sby.ac.id/research/z1624258229c2bc65572a4cd7748a2f910e6a68945c.pdf" xr:uid="{00000000-0004-0000-0E00-0000D5000000}"/>
    <hyperlink ref="BR20" r:id="rId216" display="https://cdn.ittelkom-sby.ac.id/research/z16244174112a8c9a229ece07bd080a6f26c543cbb6.pdf" xr:uid="{00000000-0004-0000-0E00-0000D6000000}"/>
    <hyperlink ref="BS20" r:id="rId217" display="https://cdn.ittelkom-sby.ac.id/research/z1624418291eafb62a8e7fa70b263f66b0ace4d1d8d.pdf" xr:uid="{00000000-0004-0000-0E00-0000D7000000}"/>
    <hyperlink ref="BR19" r:id="rId218" display="https://cdn.ittelkom-sby.ac.id/research/z161604983363cd50010040655c8eebfbd6108ec242.pdf" xr:uid="{00000000-0004-0000-0E00-0000D8000000}"/>
    <hyperlink ref="BS19" r:id="rId219" display="https://cdn.ittelkom-sby.ac.id/research/z1632449031ebb440dcdb3a9d246cac0e83a0063a30.pdf" xr:uid="{00000000-0004-0000-0E00-0000D9000000}"/>
    <hyperlink ref="BR18" r:id="rId220" display="https://cdn.ittelkom-sby.ac.id/research/z1615367459b5634909835d1b3ea76d4db1362eea9c.pdf" xr:uid="{00000000-0004-0000-0E00-0000DA000000}"/>
    <hyperlink ref="BS18" r:id="rId221" display="https://cdn.ittelkom-sby.ac.id/research/z163301594761ae34f96e952cc5c02f628885cc4eba.pdf" xr:uid="{00000000-0004-0000-0E00-0000DB000000}"/>
    <hyperlink ref="BR17" r:id="rId222" display="https://cdn.ittelkom-sby.ac.id/research/z1615521059906638642f3a42908d7c9b7eb93bd231.pdf" xr:uid="{00000000-0004-0000-0E00-0000DC000000}"/>
    <hyperlink ref="BS17" r:id="rId223" display="https://cdn.ittelkom-sby.ac.id/research/z1615521059906638642f3a42908d7c9b7eb93bd231.pdf" xr:uid="{00000000-0004-0000-0E00-0000DD000000}"/>
    <hyperlink ref="BR16" r:id="rId224" display="https://cdn.ittelkom-sby.ac.id/research/z161554095560585ae9ef950e4e930a3db895a39183.pdf" xr:uid="{00000000-0004-0000-0E00-0000DE000000}"/>
    <hyperlink ref="BS16" r:id="rId225" display="https://cdn.ittelkom-sby.ac.id/research/z163299098734c6cc255b02651a18ff4754239bb402.pdf" xr:uid="{00000000-0004-0000-0E00-0000DF000000}"/>
    <hyperlink ref="BR15" r:id="rId226" display="https://cdn.ittelkom-sby.ac.id/research/z1615545138e60abcbb71388cca2a7cfae87b5944b5.pdf" xr:uid="{00000000-0004-0000-0E00-0000E0000000}"/>
    <hyperlink ref="BS15" r:id="rId227" display="https://cdn.ittelkom-sby.ac.id/research/z1634137123326601e51b8fdde567c8b6b89b267766.pdf" xr:uid="{00000000-0004-0000-0E00-0000E1000000}"/>
    <hyperlink ref="BR14" r:id="rId228" display="https://cdn.ittelkom-sby.ac.id/research/z16155401822bc2ee9dfbfc0c7c6f605733b67e1baf.pdf" xr:uid="{00000000-0004-0000-0E00-0000E2000000}"/>
    <hyperlink ref="BS14" r:id="rId229" display="https://cdn.ittelkom-sby.ac.id/research/z1633662665d05e7c89635a646ec785fd0caf4267a4.pdf" xr:uid="{00000000-0004-0000-0E00-0000E3000000}"/>
    <hyperlink ref="BR13" r:id="rId230" display="https://cdn.ittelkom-sby.ac.id/research/z1615554777febff2aea61611ec8fc4abf1c73f844f.pdf" xr:uid="{00000000-0004-0000-0E00-0000E4000000}"/>
    <hyperlink ref="BS13" r:id="rId231" display="https://cdn.ittelkom-sby.ac.id/research/z16342792408918240fba777489a1aa2f2aab8a3cac.pdf" xr:uid="{00000000-0004-0000-0E00-0000E5000000}"/>
    <hyperlink ref="BR12" r:id="rId232" display="https://cdn.ittelkom-sby.ac.id/research/z16155172840021e3531a98ee1b508662186a07df41.pdf" xr:uid="{00000000-0004-0000-0E00-0000E6000000}"/>
    <hyperlink ref="BS12" r:id="rId233" display="https://cdn.ittelkom-sby.ac.id/research/z163411957116d9286b18ba0c55fbbfa797934d33ac.pdf" xr:uid="{00000000-0004-0000-0E00-0000E7000000}"/>
    <hyperlink ref="BR11" r:id="rId234" display="https://cdn.ittelkom-sby.ac.id/research/z1614689746a47116107b29a15230611591c69059ef.pdf" xr:uid="{00000000-0004-0000-0E00-0000E8000000}"/>
    <hyperlink ref="BS11" r:id="rId235" display="https://cdn.ittelkom-sby.ac.id/research/z1632977923639772e18f2ef27809925a6c81cdd563.pdf" xr:uid="{00000000-0004-0000-0E00-0000E9000000}"/>
    <hyperlink ref="BR10" r:id="rId236" display="https://cdn.ittelkom-sby.ac.id/research/z1615521792b0f8c268c5a597b3e79a3a0d24ad0635.pdf" xr:uid="{00000000-0004-0000-0E00-0000EA000000}"/>
    <hyperlink ref="BS10" r:id="rId237" display="https://cdn.ittelkom-sby.ac.id/research/z1633700259593f334a58d87812670a19ac251843ee.pdf" xr:uid="{00000000-0004-0000-0E00-0000EB000000}"/>
    <hyperlink ref="BR9" r:id="rId238" display="https://cdn.ittelkom-sby.ac.id/research/z1615542074da6fc1e5e3e5e3c0d70bc47db39c7d15.pdf" xr:uid="{00000000-0004-0000-0E00-0000EC000000}"/>
    <hyperlink ref="BS9" r:id="rId239" display="https://cdn.ittelkom-sby.ac.id/research/z1634119340b78049b47580e34edff9cb36827410a0.pdf" xr:uid="{00000000-0004-0000-0E00-0000ED000000}"/>
    <hyperlink ref="BR8" r:id="rId240" display="https://cdn.ittelkom-sby.ac.id/research/z16155542849d5f732182738ad476880d73f4c19ae2.pdf" xr:uid="{00000000-0004-0000-0E00-0000EE000000}"/>
    <hyperlink ref="BS8" r:id="rId241" display="https://cdn.ittelkom-sby.ac.id/research/z16339599120a25ac4900cb83d7a6f3e605d80edf2d.pdf" xr:uid="{00000000-0004-0000-0E00-0000EF000000}"/>
    <hyperlink ref="BR6" r:id="rId242" display="https://cdn.ittelkom-sby.ac.id/research/z15984293105c6c5935542ecf8d0ae36bd694f86bd4.pdf" xr:uid="{00000000-0004-0000-0E00-0000F0000000}"/>
    <hyperlink ref="BS6" r:id="rId243" display="https://cdn.ittelkom-sby.ac.id/research/z16353003339689d2f1bba8c00d7c4f2428335a91f9.pdf" xr:uid="{00000000-0004-0000-0E00-0000F1000000}"/>
    <hyperlink ref="BR5" r:id="rId244" display="https://cdn.ittelkom-sby.ac.id/research/z1598493315616e0fa85faf054567b0818c87190f40.pdf" xr:uid="{00000000-0004-0000-0E00-0000F2000000}"/>
    <hyperlink ref="BS5" r:id="rId245" display="https://cdn.ittelkom-sby.ac.id/research/z1635300483d61e761b641b25a675f81ec08d24ce7d.pdf" xr:uid="{00000000-0004-0000-0E00-0000F3000000}"/>
    <hyperlink ref="BR4" r:id="rId246" display="https://cdn.ittelkom-sby.ac.id/research/z1598492615dfdbcc74dc562c7ed3ac6d3f0fd66f9d.pdf" xr:uid="{00000000-0004-0000-0E00-0000F4000000}"/>
    <hyperlink ref="BS4" r:id="rId247" display="https://cdn.ittelkom-sby.ac.id/research/z163530064691d883fd96bc1d5967ff24244cd39ce0.pdf" xr:uid="{00000000-0004-0000-0E00-0000F5000000}"/>
    <hyperlink ref="BR2" r:id="rId248" display="https://cdn.ittelkom-sby.ac.id/research/z1598425186699b0147ed710a7d3e656d6dfa2cd91c.pdf" xr:uid="{00000000-0004-0000-0E00-0000F6000000}"/>
    <hyperlink ref="BS2" r:id="rId249" display="https://cdn.ittelkom-sby.ac.id/research/z160143622855f025a2277492525a5b4db4cae9a48e.pdf" xr:uid="{00000000-0004-0000-0E00-0000F7000000}"/>
    <hyperlink ref="BR3" r:id="rId250" display="https://cdn.ittelkom-sby.ac.id/research/z1598426531fd21c478f4cc3b9698bc10c0d310bc11.pdf" xr:uid="{00000000-0004-0000-0E00-0000F8000000}"/>
    <hyperlink ref="BS3" r:id="rId251" display="https://cdn.ittelkom-sby.ac.id/research/z1610760432c80f5dd7a38f726ca100527d491fa7cd.pdf" xr:uid="{00000000-0004-0000-0E00-0000F9000000}"/>
    <hyperlink ref="B37" r:id="rId252" display="https://drive.google.com/file/d/1t6WzfDG91299Tx5UPFqRBVrJXYCwa9IY/view?usp=sharing" xr:uid="{00000000-0004-0000-0E00-0000FA000000}"/>
    <hyperlink ref="C39" r:id="rId253" display="https://cdn.ittelkom-sby.ac.id/research/z1654831727cbe0d512637a7d4bb4639230b8f54552.pdf" xr:uid="{00000000-0004-0000-0E00-0000FB000000}"/>
    <hyperlink ref="BR39" r:id="rId254" display="https://cdn.ittelkom-sby.ac.id/research/z16432801054eb548130be1bbad37f7f1d36df7594d.pdf" xr:uid="{00000000-0004-0000-0E00-0000FC000000}"/>
    <hyperlink ref="BS39" r:id="rId255" display="https://cdn.ittelkom-sby.ac.id/research/z1683612548ba58256485107596d1d3406481d55aea.pdf" xr:uid="{00000000-0004-0000-0E00-0000FD000000}"/>
    <hyperlink ref="B70" r:id="rId256" display="https://drive.google.com/file/d/1yCSp1LzQx1L-ax4eyplF9Kha5xkA9_nA/view" xr:uid="{00000000-0004-0000-0E00-0000FE000000}"/>
    <hyperlink ref="C34" r:id="rId257" display="../../../../../:b:/g/personal/lppm_ittelkom-sby_ac_id/EVPOpTZ-ybRKs7XdFozMPlABSMhzyc9q2cxPpYuQjQjm2g?e=zSdZUV" xr:uid="{00000000-0004-0000-0E00-0000FF000000}"/>
    <hyperlink ref="C29" r:id="rId258" display="../../../../../:b:/g/personal/lppm_ittelkom-sby_ac_id/EfhiDdlst-FClblDuQEXT-EBm3IuL0FOi-HitoiUpUP0HA?e=p47F2E" xr:uid="{00000000-0004-0000-0E00-000000010000}"/>
    <hyperlink ref="C30" r:id="rId259" display="../../../../../:b:/g/personal/lppm_ittelkom-sby_ac_id/EfhiDdlst-FClblDuQEXT-EBm3IuL0FOi-HitoiUpUP0HA?e=1isve7" xr:uid="{00000000-0004-0000-0E00-000001010000}"/>
    <hyperlink ref="C24" r:id="rId260" display="1821/ABDI1/LPPM/VIII/2021" xr:uid="{00000000-0004-0000-0E00-000002010000}"/>
    <hyperlink ref="C70" r:id="rId261" display="../../../../../:b:/g/personal/lppm_ittelkom-sby_ac_id/EQWig6bztItJnU3pOcyUmJkBgqpW-R6_rIGjnbhaZIlN1Q?e=1il2El" xr:uid="{00000000-0004-0000-0E00-000003010000}"/>
    <hyperlink ref="B72" r:id="rId262" display="https://drive.google.com/file/d/1Qks_IPrBZKgFx2Z8Rp987_gCx4yMAX_n/view?usp=drive_link" xr:uid="{00000000-0004-0000-0E00-000004010000}"/>
    <hyperlink ref="C72" r:id="rId263" display="https://cdn.ittelkom-sby.ac.id/research/z1700621926f5ed4c452d8aaaa3a09c4a1db65d16c2.pdf" xr:uid="{00000000-0004-0000-0E00-000005010000}"/>
    <hyperlink ref="BS72" r:id="rId264" display="https://cdn.ittelkom-sby.ac.id/research/z1700622087a9dec36cb2754ddebf9e85930ecf2168.pdf" xr:uid="{00000000-0004-0000-0E00-000006010000}"/>
    <hyperlink ref="BR72" r:id="rId265" display="https://cdn.ittelkom-sby.ac.id/research/z1700621706cb7acc1167d3bf4a11daf88e912bb832.pdf" xr:uid="{00000000-0004-0000-0E00-000007010000}"/>
    <hyperlink ref="BS70" r:id="rId266" display="https://drive.google.com/file/d/1rlbxK7n7OgGziP2s6OYVRc1zL5TSIxia/view?usp=sharing" xr:uid="{00000000-0004-0000-0E00-000008010000}"/>
    <hyperlink ref="BR70" r:id="rId267" display="https://drive.google.com/file/d/1Sf8V4vL_ghqDt2Nzkeyf98PGqQLAFKED/view?usp=sharing" xr:uid="{00000000-0004-0000-0E00-000009010000}"/>
    <hyperlink ref="C94" r:id="rId268" display="../../../../../:b:/g/personal/lppm_ittelkom-sby_ac_id/Eaz9x-oj_4NAnjg66YZLgnMBp347kSfRP9j2_r7fjR7HFA?e=XJfexh" xr:uid="{00000000-0004-0000-0E00-00000A010000}"/>
    <hyperlink ref="C95" r:id="rId269" display="../../../../../:b:/g/personal/lppm_ittelkom-sby_ac_id/Ebeju3VcF5RHpI1O5nmhg-wBYXNdxGK8Zn1gZQ5tyMKywQ?e=U8tYLi" xr:uid="{00000000-0004-0000-0E00-00000B010000}"/>
    <hyperlink ref="B108" r:id="rId270" display="../../../../../:b:/r/personal/lppm_ittelkom-sby_ac_id/Documents/2023/SK/SK LPPM Telah disahkan/REK. 092_ABDI1_REK_VII_2023 Penetapan Penerima dan Pelaksana Pengabdian Masyarakat Penugasan Institut Teknologi Telkom Surabaya Tahun 2023.pdf?csf=1&amp;web=1&amp;e=cRhvIG" xr:uid="{00000000-0004-0000-0E00-00000C010000}"/>
    <hyperlink ref="BR108" r:id="rId271" display="https://cdn.ittelkom-sby.ac.id/research/z17016804054df6ef484694b995fad64f4dd62ad677.pdf" xr:uid="{00000000-0004-0000-0E00-00000D010000}"/>
    <hyperlink ref="BS108" r:id="rId272" display="https://cdn.ittelkom-sby.ac.id/research/z170168124922a3e49146a86d2302607b6d04e58969.pdf" xr:uid="{00000000-0004-0000-0E00-00000E010000}"/>
    <hyperlink ref="C108" r:id="rId273" display="https://cdn.ittelkom-sby.ac.id/research/z1701680405fc9fbd3faf3ebd2b604a3e28582fa10d.pdf" xr:uid="{00000000-0004-0000-0E00-00000F010000}"/>
    <hyperlink ref="B122" r:id="rId274" display="https://yptorid-my.sharepoint.com/:b:/g/personal/lppm_ittelkom-sby_ac_id/EVmf0qXQaO1LvsHj6UcKHsMBOOYQB9GtgAeVzl_2orTDPg?e=9fZAvL" xr:uid="{00000000-0004-0000-0E00-000010010000}"/>
    <hyperlink ref="B123:B128" r:id="rId275" display="https://yptorid-my.sharepoint.com/:b:/g/personal/lppm_ittelkom-sby_ac_id/EVmf0qXQaO1LvsHj6UcKHsMBOOYQB9GtgAeVzl_2orTDPg?e=9fZAvL" xr:uid="{00000000-0004-0000-0E00-000011010000}"/>
    <hyperlink ref="BR126" r:id="rId276" display="http://cdndata.telkomuniversity.ac.id/research/z170856394418ebe243848e7455394c0b8615e6ddb8.pdf" xr:uid="{00000000-0004-0000-0E00-000012010000}"/>
    <hyperlink ref="BR128" r:id="rId277" display="http://cdndata.telkomuniversity.ac.id/research/z170971848336d2d990d2630cc9492df87c96ab0b05.pdf" xr:uid="{00000000-0004-0000-0E00-000013010000}"/>
    <hyperlink ref="BR123" r:id="rId278" display="http://cdndata.telkomuniversity.ac.id/research/z17080707217661b9081cbab844b0ac51d1e9d32612.pdf" xr:uid="{00000000-0004-0000-0E00-000014010000}"/>
    <hyperlink ref="BR122" r:id="rId279" display="http://cdndata.telkomuniversity.ac.id/research/z17084913435cd17398cebd083da4fde3adde978861.pdf" xr:uid="{00000000-0004-0000-0E00-000015010000}"/>
    <hyperlink ref="BR124" r:id="rId280" display="http://cdndata.telkomuniversity.ac.id/research/z1708273844fc016e87b3fd45ddfaaf3d695f38e172.pdf" xr:uid="{00000000-0004-0000-0E00-000016010000}"/>
    <hyperlink ref="BR125" r:id="rId281" display="http://cdndata.telkomuniversity.ac.id/research/z1708098508cd91991370e2f0066b69b024c72f945f.pdf" xr:uid="{00000000-0004-0000-0E00-000017010000}"/>
    <hyperlink ref="BR127" r:id="rId282" display="http://cdndata.telkomuniversity.ac.id/research/z17102997613d18b476410c0502502c94088d676a8a.pdf" xr:uid="{00000000-0004-0000-0E00-000018010000}"/>
    <hyperlink ref="BR129" r:id="rId283" display="https://abdimas-ppm.telkomuniversity.ac.id/unduh-dokumen-fn/2024%2CGocYU8ySOatmUNEn%2Cinternal%2Cproposal" xr:uid="{00000000-0004-0000-0E00-000019010000}"/>
    <hyperlink ref="BR130" r:id="rId284" display="https://abdimas-ppm.telkomuniversity.ac.id/unduh-dokumen-fn/2024%2CFKtT4f2rlDTAmGSL%2Cinternal%2Cproposal" xr:uid="{00000000-0004-0000-0E00-00001A010000}"/>
    <hyperlink ref="BR131" r:id="rId285" display="https://abdimas-ppm.telkomuniversity.ac.id/unduh-dokumen-fn/2024%2CHtCBKJOlpNTTe3gU%2Cinternal%2Cproposal" xr:uid="{00000000-0004-0000-0E00-00001B010000}"/>
    <hyperlink ref="C131" r:id="rId286" display="https://abdimas-ppm.telkomuniversity.ac.id/unduh-pks/2024%2CHtCBKJOlpNTTe3gU" xr:uid="{00000000-0004-0000-0E00-00001C010000}"/>
    <hyperlink ref="C132" r:id="rId287" display="https://abdimas-ppm.telkomuniversity.ac.id/unduh-pks/2024%2CtEm3F5t6OCn2BZTE" xr:uid="{00000000-0004-0000-0E00-00001D010000}"/>
    <hyperlink ref="BR132" r:id="rId288" display="https://abdimas-ppm.telkomuniversity.ac.id/unduh-dokumen-fn/2024%2CtEm3F5t6OCn2BZTE%2Cinternal%2Cproposal" xr:uid="{00000000-0004-0000-0E00-00001E010000}"/>
    <hyperlink ref="BR133" r:id="rId289" display="https://abdimas-ppm.telkomuniversity.ac.id/unduh-dokumen-fn/2024%2Cqy7PMrD88nNngfkn%2Cinternal%2Cproposal" xr:uid="{00000000-0004-0000-0E00-00001F010000}"/>
    <hyperlink ref="BR134" r:id="rId290" display="https://abdimas-ppm.telkomuniversity.ac.id/unduh-dokumen-fn/2024%2CN30yLCj7mCNqUWeS%2Cinternal%2Cproposal" xr:uid="{00000000-0004-0000-0E00-000020010000}"/>
    <hyperlink ref="BR135" r:id="rId291" display="https://abdimas-ppm.telkomuniversity.ac.id/unduh-dokumen-fn/2024%2CyWQQIrQ8HRVkMMgx%2Cinternal%2Cproposal" xr:uid="{00000000-0004-0000-0E00-000021010000}"/>
    <hyperlink ref="BR136" r:id="rId292" display="https://abdimas-ppm.telkomuniversity.ac.id/unduh-dokumen-fn/2024%2Cv5Xehq9p96rrhSMU%2Cinternal%2Cproposal" xr:uid="{00000000-0004-0000-0E00-000022010000}"/>
    <hyperlink ref="C137" r:id="rId293" display="https://abdimas-ppm.telkomuniversity.ac.id/unduh-pks/2024%2CwAXiqG6HLYo5L0Qv" xr:uid="{00000000-0004-0000-0E00-000023010000}"/>
    <hyperlink ref="BR137" r:id="rId294" display="https://abdimas-ppm.telkomuniversity.ac.id/unduh-dokumen-fn/2024%2CwAXiqG6HLYo5L0Qv%2Cinternal%2Cproposal" xr:uid="{00000000-0004-0000-0E00-000024010000}"/>
    <hyperlink ref="BR138" r:id="rId295" display="https://abdimas-ppm.telkomuniversity.ac.id/unduh-dokumen-fn/2024%2C0TGGHwynb164iKp1%2Cinternal%2Cproposal" xr:uid="{00000000-0004-0000-0E00-000025010000}"/>
    <hyperlink ref="C139" r:id="rId296" display="https://abdimas-ppm.telkomuniversity.ac.id/unduh-pks/2024%2CQRz6aL29P9mLFMk7" xr:uid="{00000000-0004-0000-0E00-000026010000}"/>
    <hyperlink ref="BR139" r:id="rId297" display="https://abdimas-ppm.telkomuniversity.ac.id/unduh-dokumen-fn/2024%2CQRz6aL29P9mLFMk7%2Cinternal%2Cproposal" xr:uid="{00000000-0004-0000-0E00-000027010000}"/>
    <hyperlink ref="BR140" r:id="rId298" display="https://abdimas-ppm.telkomuniversity.ac.id/unduh-dokumen-fn/2024%2CzO3CiWdABRcykU3K%2Cinternal%2Cproposal" xr:uid="{00000000-0004-0000-0E00-000028010000}"/>
    <hyperlink ref="C140" r:id="rId299" display="https://abdimas-ppm.telkomuniversity.ac.id/unduh-pks/2024%2CzO3CiWdABRcykU3K" xr:uid="{00000000-0004-0000-0E00-000029010000}"/>
    <hyperlink ref="BR141" r:id="rId300" display="https://abdimas-ppm.telkomuniversity.ac.id/unduh-dokumen-fn/2024%2CYU7INyMEsgBUasF6%2Cinternal%2Cproposal" xr:uid="{00000000-0004-0000-0E00-00002A010000}"/>
    <hyperlink ref="BR142" r:id="rId301" display="https://abdimas-ppm.telkomuniversity.ac.id/unduh-dokumen-fn/2024%2CYYQtUjmvVCyqKBCq%2Cinternal%2Cproposal" xr:uid="{00000000-0004-0000-0E00-00002B010000}"/>
    <hyperlink ref="C142" r:id="rId302" display="https://abdimas-ppm.telkomuniversity.ac.id/unduh-pks/2024%2CYYQtUjmvVCyqKBCq" xr:uid="{00000000-0004-0000-0E00-00002C010000}"/>
    <hyperlink ref="C143" r:id="rId303" display="https://abdimas-ppm.telkomuniversity.ac.id/unduh-pks/2024%2CxC6PEwffEkz594w8" xr:uid="{00000000-0004-0000-0E00-00002D010000}"/>
    <hyperlink ref="BR143" r:id="rId304" display="https://abdimas-ppm.telkomuniversity.ac.id/unduh-dokumen-fn/2024%2CxC6PEwffEkz594w8%2Cinternal%2Cproposal" xr:uid="{00000000-0004-0000-0E00-00002E010000}"/>
    <hyperlink ref="BR144" r:id="rId305" display="https://abdimas-ppm.telkomuniversity.ac.id/unduh-dokumen-fn/2024%2CPrNRXdw53DNtgA1U%2Cinternal%2Cproposal" xr:uid="{00000000-0004-0000-0E00-00002F010000}"/>
    <hyperlink ref="BR145" r:id="rId306" display="https://abdimas-ppm.telkomuniversity.ac.id/unduh-dokumen-fn/2024%2CuCiDQ8A7odUVCEt2%2Cinternal%2Cproposal" xr:uid="{00000000-0004-0000-0E00-000030010000}"/>
    <hyperlink ref="BR146" r:id="rId307" display="https://abdimas-ppm.telkomuniversity.ac.id/unduh-dokumen-fn/2024%2CBroX2jRGw79es87U%2Cinternal%2Cproposal" xr:uid="{00000000-0004-0000-0E00-000031010000}"/>
    <hyperlink ref="C147" r:id="rId308" display="https://abdimas-ppm.telkomuniversity.ac.id/unduh-pks/2024%2CobcFZyYNGHeEUK1H" xr:uid="{00000000-0004-0000-0E00-000032010000}"/>
    <hyperlink ref="BR147" r:id="rId309" display="https://abdimas-ppm.telkomuniversity.ac.id/unduh-dokumen-fn/2024%2CobcFZyYNGHeEUK1H%2Cinternal%2Cproposal" xr:uid="{00000000-0004-0000-0E00-000033010000}"/>
    <hyperlink ref="BR148" r:id="rId310" display="https://abdimas-ppm.telkomuniversity.ac.id/unduh-dokumen-fn/2024%2CWe7PpqJrOqoxByqL%2Cinternal%2Cproposal" xr:uid="{00000000-0004-0000-0E00-000034010000}"/>
    <hyperlink ref="BR149" r:id="rId311" display="https://abdimas-ppm.telkomuniversity.ac.id/unduh-dokumen-fn/2024%2CwYMnEvFVF2nG8bjK%2Cinternal%2Cproposal" xr:uid="{00000000-0004-0000-0E00-000035010000}"/>
    <hyperlink ref="C149" r:id="rId312" display="https://abdimas-ppm.telkomuniversity.ac.id/unduh-pks/2024%2CwYMnEvFVF2nG8bjK" xr:uid="{00000000-0004-0000-0E00-000036010000}"/>
    <hyperlink ref="C129" r:id="rId313" display="https://abdimas-ppm.telkomuniversity.ac.id/unduh-pks/2024%2CGocYU8ySOatmUNEn" xr:uid="{00000000-0004-0000-0E00-000037010000}"/>
    <hyperlink ref="C130" r:id="rId314" display="https://abdimas-ppm.telkomuniversity.ac.id/unduh-pks/2024%2CFKtT4f2rlDTAmGSL" xr:uid="{00000000-0004-0000-0E00-000038010000}"/>
    <hyperlink ref="C133" r:id="rId315" display="https://abdimas-ppm.telkomuniversity.ac.id/unduh-pks/2024%2Cqy7PMrD88nNngfkn" xr:uid="{00000000-0004-0000-0E00-000039010000}"/>
    <hyperlink ref="C134" r:id="rId316" display="https://abdimas-ppm.telkomuniversity.ac.id/unduh-pks/2024%2CN30yLCj7mCNqUWeS" xr:uid="{00000000-0004-0000-0E00-00003A010000}"/>
    <hyperlink ref="C135" r:id="rId317" display="https://abdimas-ppm.telkomuniversity.ac.id/unduh-pks/2024%2CyWQQIrQ8HRVkMMgx" xr:uid="{00000000-0004-0000-0E00-00003B010000}"/>
    <hyperlink ref="C136" r:id="rId318" display="https://abdimas-ppm.telkomuniversity.ac.id/unduh-pks/2024%2Cv5Xehq9p96rrhSMU" xr:uid="{00000000-0004-0000-0E00-00003C010000}"/>
    <hyperlink ref="C138" r:id="rId319" display="https://abdimas-ppm.telkomuniversity.ac.id/unduh-pks/2024%2C0TGGHwynb164iKp1" xr:uid="{00000000-0004-0000-0E00-00003D010000}"/>
    <hyperlink ref="C141" r:id="rId320" display="https://abdimas-ppm.telkomuniversity.ac.id/unduh-pks/2024%2CYU7INyMEsgBUasF6" xr:uid="{00000000-0004-0000-0E00-00003E010000}"/>
    <hyperlink ref="C144" r:id="rId321" display="https://abdimas-ppm.telkomuniversity.ac.id/unduh-pks/2024%2CPrNRXdw53DNtgA1U" xr:uid="{00000000-0004-0000-0E00-00003F010000}"/>
    <hyperlink ref="C145" r:id="rId322" display="https://abdimas-ppm.telkomuniversity.ac.id/unduh-pks/2024%2CuCiDQ8A7odUVCEt2" xr:uid="{00000000-0004-0000-0E00-000040010000}"/>
    <hyperlink ref="C146" r:id="rId323" display="https://abdimas-ppm.telkomuniversity.ac.id/unduh-pks/2024%2CBroX2jRGw79es87U" xr:uid="{00000000-0004-0000-0E00-000041010000}"/>
    <hyperlink ref="C148" r:id="rId324" display="https://abdimas-ppm.telkomuniversity.ac.id/unduh-pks/2024%2CWe7PpqJrOqoxByqL" xr:uid="{00000000-0004-0000-0E00-000042010000}"/>
    <hyperlink ref="BR112" r:id="rId325" display="https://cdn.ittelkom-sby.ac.id/research/z17017450518f56077e5ecfeaab5edde3ea70f8d6a3.pdf" xr:uid="{00000000-0004-0000-0E00-000043010000}"/>
    <hyperlink ref="B112" r:id="rId326" display="../../../../../:b:/r/personal/lppm_ittelkom-sby_ac_id/Documents/2023/SK/SK LPPM Telah disahkan/REK. 165_PNLT1_REK_IX_2023 Surat Keputusan Rektor Tentang Penetapan Penerima Dan Pelaksana Pengabdian.pdf?csf=1&amp;web=1&amp;e=HPBTLu" xr:uid="{00000000-0004-0000-0E00-000044010000}"/>
    <hyperlink ref="BS111" r:id="rId327" display="https://cdn.ittelkom-sby.ac.id/research/z1697192429c9d5aab41acfd59379d2eab4105e7d24.pdf" xr:uid="{00000000-0004-0000-0E00-000045010000}"/>
    <hyperlink ref="BR111" r:id="rId328" display="https://cdn.ittelkom-sby.ac.id/research/z16878517114140d9c4c8f06b27cd5156bda338b9ef.pdf" xr:uid="{00000000-0004-0000-0E00-000046010000}"/>
    <hyperlink ref="BR110" r:id="rId329" display="https://cdn.ittelkom-sby.ac.id/research/z1689588002829e061614d2f6c2cc6f3108da392d53.pdf" xr:uid="{00000000-0004-0000-0E00-000047010000}"/>
    <hyperlink ref="BS110" r:id="rId330" display="https://cdn.ittelkom-sby.ac.id/research/z1697450114908c0bd5097db3aa9e84a319a1506812.pdf" xr:uid="{00000000-0004-0000-0E00-000048010000}"/>
    <hyperlink ref="C110" r:id="rId331" display="https://cdn.ittelkom-sby.ac.id/research/z169630355322018c49d5a2418cad131eae749cd619.pdf" xr:uid="{00000000-0004-0000-0E00-000049010000}"/>
    <hyperlink ref="B111" r:id="rId332" display="../../../../../:b:/r/personal/lppm_ittelkom-sby_ac_id/Documents/2023/SK/SK LPPM Telah disahkan/REK. 165_PNLT1_REK_IX_2023 Surat Keputusan Rektor Tentang Penetapan Penerima Dan Pelaksana Pengabdian.pdf?csf=1&amp;web=1&amp;e=HPBTLu" xr:uid="{00000000-0004-0000-0E00-00004A010000}"/>
    <hyperlink ref="B110" r:id="rId333" display="../../../../../:b:/r/personal/lppm_ittelkom-sby_ac_id/Documents/2023/SK/SK LPPM Telah disahkan/REK. 092_ABDI1_REK_VII_2023 Penetapan Penerima dan Pelaksana Pengabdian Masyarakat Penugasan Institut Teknologi Telkom Surabaya Tahun 2023.pdf?csf=1&amp;web=1&amp;e=cRhvIG" xr:uid="{00000000-0004-0000-0E00-00004B010000}"/>
    <hyperlink ref="B114" r:id="rId334" display="../../../../../:b:/g/personal/lppm_ittelkom-sby_ac_id/EQBzmKGIvANFu9TIPElr1goBtKFZzQBz6u8pTvEDCnAtxw?e=8yBNec" xr:uid="{00000000-0004-0000-0E00-00004C010000}"/>
    <hyperlink ref="B115:B120" r:id="rId335" display="REK.259_ABDI1_REK_XII_2023" xr:uid="{00000000-0004-0000-0E00-00004D010000}"/>
    <hyperlink ref="BR150" r:id="rId336" display="https://abdimas-ppm.telkomuniversity.ac.id/unduh-dokumen-fn/2024%2C8rBXflU3B9ZQSGGP%2Cinternal%2Cproposal" xr:uid="{00000000-0004-0000-0E00-00004E010000}"/>
    <hyperlink ref="BR151" r:id="rId337" display="https://abdimas-ppm.telkomuniversity.ac.id/unduh-dokumen-fn/2024%2CJlmzABk2E5buT4V7%2Cinternal%2Cproposal" xr:uid="{00000000-0004-0000-0E00-00004F010000}"/>
    <hyperlink ref="BR152" r:id="rId338" display="https://abdimas-ppm.telkomuniversity.ac.id/unduh-dokumen-fn/2024%2CX015WEKCMS1yYy3K%2Cinternal%2Cproposal" xr:uid="{00000000-0004-0000-0E00-000050010000}"/>
    <hyperlink ref="BR153" r:id="rId339" display="https://abdimas-ppm.telkomuniversity.ac.id/unduh-dokumen-fn/2024%2CpMuHjCD4DOTjSAqx%2Cinternal%2Cproposal" xr:uid="{00000000-0004-0000-0E00-000051010000}"/>
    <hyperlink ref="BR154" r:id="rId340" display="https://abdimas-ppm.telkomuniversity.ac.id/unduh-dokumen-fn/2024%2CjV8bhHofkHS7GeXB%2Cinternal%2Cproposal" xr:uid="{00000000-0004-0000-0E00-000052010000}"/>
    <hyperlink ref="B129" r:id="rId341" display="../../../../../../:b:/g/personal/lppmsby_telkomuniversity_ac_id/ERi0q1bEbe1Ngq9t1KSmQ4UBOqcayh_qD6sclKawED1QAw?e=mJCLf8" xr:uid="{00000000-0004-0000-0E00-000053010000}"/>
    <hyperlink ref="B130:B132" r:id="rId342" display="KWR4.063/ABD04/PPM-JPM/2024" xr:uid="{00000000-0004-0000-0E00-000054010000}"/>
    <hyperlink ref="B134" r:id="rId343" display="../../../../../../:b:/g/personal/lppmsby_telkomuniversity_ac_id/ERi0q1bEbe1Ngq9t1KSmQ4UBOqcayh_qD6sclKawED1QAw?e=mJCLf8" xr:uid="{00000000-0004-0000-0E00-000055010000}"/>
    <hyperlink ref="B137:B144" r:id="rId344" display="KWR4.063/ABD04/PPM-JPM/2024" xr:uid="{00000000-0004-0000-0E00-000056010000}"/>
    <hyperlink ref="B146" r:id="rId345" display="../../../../../../:b:/g/personal/lppmsby_telkomuniversity_ac_id/ERi0q1bEbe1Ngq9t1KSmQ4UBOqcayh_qD6sclKawED1QAw?e=mJCLf8" xr:uid="{00000000-0004-0000-0E00-000057010000}"/>
    <hyperlink ref="B147" r:id="rId346" display="../../../../../../:b:/g/personal/lppmsby_telkomuniversity_ac_id/ERi0q1bEbe1Ngq9t1KSmQ4UBOqcayh_qD6sclKawED1QAw?e=mJCLf8" xr:uid="{00000000-0004-0000-0E00-000058010000}"/>
    <hyperlink ref="B148" r:id="rId347" display="../../../../../../:b:/g/personal/lppmsby_telkomuniversity_ac_id/ERi0q1bEbe1Ngq9t1KSmQ4UBOqcayh_qD6sclKawED1QAw?e=mJCLf8" xr:uid="{00000000-0004-0000-0E00-000059010000}"/>
    <hyperlink ref="C150" r:id="rId348" display="https://abdimas-ppm.telkomuniversity.ac.id/unduh-pks/2024%2C8rBXflU3B9ZQSGGP" xr:uid="{00000000-0004-0000-0E00-00005A010000}"/>
    <hyperlink ref="C151" r:id="rId349" display="https://abdimas-ppm.telkomuniversity.ac.id/unduh-pks/2024%2CJlmzABk2E5buT4V7" xr:uid="{00000000-0004-0000-0E00-00005B010000}"/>
    <hyperlink ref="C152" r:id="rId350" display="https://abdimas-ppm.telkomuniversity.ac.id/unduh-pks/2024%2CX015WEKCMS1yYy3K" xr:uid="{00000000-0004-0000-0E00-00005C010000}"/>
    <hyperlink ref="C153" r:id="rId351" display="https://abdimas-ppm.telkomuniversity.ac.id/unduh-pks/2024%2CpMuHjCD4DOTjSAqx" xr:uid="{00000000-0004-0000-0E00-00005D010000}"/>
    <hyperlink ref="C154" r:id="rId352" display="https://abdimas-ppm.telkomuniversity.ac.id/unduh-pks/2024%2CjV8bhHofkHS7GeXB" xr:uid="{00000000-0004-0000-0E00-00005E010000}"/>
    <hyperlink ref="BR158" r:id="rId353" display="https://abdimas-ppm.telkomuniversity.ac.id/unduh-dokumen-fn/2024%2CUVJbpIHypdnVtoc6%2Cinternal%2Cproposal" xr:uid="{00000000-0004-0000-0E00-00005F010000}"/>
    <hyperlink ref="BR159" r:id="rId354" display="https://abdimas-ppm.telkomuniversity.ac.id/unduh-dokumen-fn/2024%2CAE6Kz9zLw7Tfv8WP%2Cinternal%2Cproposal" xr:uid="{00000000-0004-0000-0E00-000060010000}"/>
    <hyperlink ref="BR160" r:id="rId355" display="https://abdimas-ppm.telkomuniversity.ac.id/unduh-dokumen-fn/2024%2CYtABbejfAMLWboE0%2Cinternal%2Cproposal" xr:uid="{00000000-0004-0000-0E00-000061010000}"/>
    <hyperlink ref="BR161" r:id="rId356" display="https://abdimas-ppm.telkomuniversity.ac.id/unduh-dokumen-fn/2024%2C2XSaszJ6ukSFGw2k%2Cinternal%2Cproposal" xr:uid="{00000000-0004-0000-0E00-000062010000}"/>
    <hyperlink ref="BR162" r:id="rId357" display="https://abdimas-ppm.telkomuniversity.ac.id/unduh-dokumen-fn/2024%2CX7atZcAHbNeCRNgU%2Cinternal%2Cproposal" xr:uid="{00000000-0004-0000-0E00-000063010000}"/>
    <hyperlink ref="BR163" r:id="rId358" display="https://abdimas-ppm.telkomuniversity.ac.id/unduh-dokumen-fn/2024%2C01R6qDcPWb3EXVHS%2Cinternal%2Cproposal" xr:uid="{00000000-0004-0000-0E00-000064010000}"/>
    <hyperlink ref="BS158" r:id="rId359" display="https://abdimas-ppm.telkomuniversity.ac.id/unduh-dokumen-fn/2024%2CUVJbpIHypdnVtoc6%2Cinternal%2ClapAkhir" xr:uid="{00000000-0004-0000-0E00-000065010000}"/>
    <hyperlink ref="BS159" r:id="rId360" display="https://abdimas-ppm.telkomuniversity.ac.id/unduh-dokumen-fn/2024%2CAE6Kz9zLw7Tfv8WP%2Cinternal%2ClapAkhir" xr:uid="{00000000-0004-0000-0E00-000066010000}"/>
    <hyperlink ref="C159" r:id="rId361" display="https://abdimas-ppm.telkomuniversity.ac.id/unduh-pks/2024%2CAE6Kz9zLw7Tfv8WP" xr:uid="{00000000-0004-0000-0E00-000067010000}"/>
    <hyperlink ref="BS160" r:id="rId362" display="https://abdimas-ppm.telkomuniversity.ac.id/unduh-dokumen-fn/2024%2CYtABbejfAMLWboE0%2Cinternal%2ClapAkhir" xr:uid="{00000000-0004-0000-0E00-000068010000}"/>
    <hyperlink ref="BS161" r:id="rId363" display="https://abdimas-ppm.telkomuniversity.ac.id/unduh-dokumen-fn/2024%2C2XSaszJ6ukSFGw2k%2Cinternal%2ClapAkhir" xr:uid="{00000000-0004-0000-0E00-000069010000}"/>
    <hyperlink ref="C161" r:id="rId364" display="https://abdimas-ppm.telkomuniversity.ac.id/unduh-pks/2024%2C2XSaszJ6ukSFGw2k" xr:uid="{00000000-0004-0000-0E00-00006A010000}"/>
    <hyperlink ref="BS162" r:id="rId365" display="https://abdimas-ppm.telkomuniversity.ac.id/unduh-dokumen-fn/2024%2CX7atZcAHbNeCRNgU%2Cinternal%2ClapAkhir" xr:uid="{00000000-0004-0000-0E00-00006B010000}"/>
    <hyperlink ref="C160" r:id="rId366" display="https://abdimas-ppm.telkomuniversity.ac.id/unduh-pks/2024%2CYtABbejfAMLWboE0" xr:uid="{00000000-0004-0000-0E00-00006C010000}"/>
    <hyperlink ref="C162" r:id="rId367" display="https://abdimas-ppm.telkomuniversity.ac.id/unduh-pks/2024%2CX7atZcAHbNeCRNgU" xr:uid="{00000000-0004-0000-0E00-00006D010000}"/>
    <hyperlink ref="C158" r:id="rId368" display=" 0387/ABD07/PPM-JPM/2024" xr:uid="{00000000-0004-0000-0E00-00006E010000}"/>
    <hyperlink ref="BS163" r:id="rId369" display="https://abdimas-ppm.telkomuniversity.ac.id/unduh-dokumen-fn/2024%2C01R6qDcPWb3EXVHS%2Cinternal%2ClapAkhir" xr:uid="{00000000-0004-0000-0E00-00006F010000}"/>
    <hyperlink ref="C163" r:id="rId370" display="0392/ABD07/PPM-JPM/2024" xr:uid="{00000000-0004-0000-0E00-000070010000}"/>
    <hyperlink ref="BR171" r:id="rId371" display="https://abdimas-ppm.telkomuniversity.ac.id/unduh-dokumen-fn/2025%2CWjTqVhVmDo3XZEK1%2Cinternal%2Cproposal" xr:uid="{00000000-0004-0000-0E00-000071010000}"/>
    <hyperlink ref="BR172" r:id="rId372" display="https://abdimas-ppm.telkomuniversity.ac.id/unduh-dokumen-fn/2025%2CbxBU4dSBCwDCJjvl%2Cinternal%2Cproposal" xr:uid="{00000000-0004-0000-0E00-000072010000}"/>
    <hyperlink ref="BR173" r:id="rId373" display="https://abdimas-ppm.telkomuniversity.ac.id/unduh-dokumen-fn/2025%2CLoEmAhc537mEjA3H%2Cinternal%2Cproposal" xr:uid="{00000000-0004-0000-0E00-000073010000}"/>
    <hyperlink ref="BR174" r:id="rId374" display="https://abdimas-ppm.telkomuniversity.ac.id/unduh-dokumen-fn/2025%2CI1bwCbVjapLEtQoI%2Cinternal%2Cproposal" xr:uid="{00000000-0004-0000-0E00-000074010000}"/>
    <hyperlink ref="BR176" r:id="rId375" display="https://abdimas-ppm.telkomuniversity.ac.id/unduh-dokumen-fn/2025%2CvC6aOmEioFR6MtHM%2Cinternal%2Cproposal" xr:uid="{00000000-0004-0000-0E00-000075010000}"/>
    <hyperlink ref="BR175" r:id="rId376" display="https://abdimas-ppm.telkomuniversity.ac.id/unduh-dokumen-fn/2025%2CHwKQiB8wzoG453kC%2Cinternal%2Cproposal" xr:uid="{00000000-0004-0000-0E00-000076010000}"/>
    <hyperlink ref="BR177" r:id="rId377" display="https://abdimas-ppm.telkomuniversity.ac.id/unduh-dokumen-fn/2025%2CopVSBFMZW8BZfXQD%2Cinternal%2Cproposal" xr:uid="{00000000-0004-0000-0E00-000077010000}"/>
    <hyperlink ref="BR178" r:id="rId378" display="https://abdimas-ppm.telkomuniversity.ac.id/unduh-dokumen-fn/2025%2CCCYYjkiHJlRMOKVr%2Cinternal%2Cproposal" xr:uid="{00000000-0004-0000-0E00-000078010000}"/>
    <hyperlink ref="BR180" r:id="rId379" display="https://abdimas-ppm.telkomuniversity.ac.id/unduh-dokumen-fn/2025%2Ca35mlARCXUPjDBgj%2Cinternal%2Cproposal" xr:uid="{00000000-0004-0000-0E00-000079010000}"/>
    <hyperlink ref="BR179" r:id="rId380" display="https://abdimas-ppm.telkomuniversity.ac.id/unduh-dokumen-fn/2025%2C0Uz0ENaiK6O3cExG%2Cinternal%2Cproposal" xr:uid="{00000000-0004-0000-0E00-00007A010000}"/>
    <hyperlink ref="BR181" r:id="rId381" display="https://abdimas-ppm.telkomuniversity.ac.id/unduh-dokumen-fn/2025%2Cl702XrTi1MODlsap%2Cinternal%2Cproposal" xr:uid="{00000000-0004-0000-0E00-00007B010000}"/>
    <hyperlink ref="BR182" r:id="rId382" display="https://abdimas-ppm.telkomuniversity.ac.id/unduh-dokumen-fn/2025%2C9bHzssLTM6EMX3MR%2Cinternal%2Cproposal" xr:uid="{00000000-0004-0000-0E00-00007C010000}"/>
    <hyperlink ref="BR184" r:id="rId383" display="https://abdimas-ppm.telkomuniversity.ac.id/unduh-dokumen-fn/2025%2CNBUzXf7TM4QAzfC6%2Cinternal%2Cproposal" xr:uid="{00000000-0004-0000-0E00-00007D010000}"/>
    <hyperlink ref="BR183" r:id="rId384" display="https://abdimas-ppm.telkomuniversity.ac.id/unduh-dokumen-fn/2025%2C3ygysoqwZHo3uJnk%2Cinternal%2Cproposal" xr:uid="{00000000-0004-0000-0E00-00007E010000}"/>
    <hyperlink ref="BR185" r:id="rId385" display="https://abdimas-ppm.telkomuniversity.ac.id/unduh-dokumen-fn/2025%2CNU9SfxDbO6TtQ3AR%2Cinternal%2Cproposal" xr:uid="{00000000-0004-0000-0E00-00007F010000}"/>
    <hyperlink ref="BR186" r:id="rId386" display="https://abdimas-ppm.telkomuniversity.ac.id/unduh-dokumen-fn/2025%2CSnhl4IW2yqL7DHUJ%2Cinternal%2Cproposal" xr:uid="{00000000-0004-0000-0E00-000080010000}"/>
    <hyperlink ref="BR187" r:id="rId387" display="https://abdimas-ppm.telkomuniversity.ac.id/unduh-dokumen-fn/2025%2CE5IJ2FQ0lFtYAPeX%2Cinternal%2Cproposal" xr:uid="{00000000-0004-0000-0E00-000081010000}"/>
    <hyperlink ref="BR188" r:id="rId388" display="https://abdimas-ppm.telkomuniversity.ac.id/unduh-dokumen-fn/2025%2CDM0kyEKYGQLOhCrs%2Cinternal%2Cproposal" xr:uid="{00000000-0004-0000-0E00-000082010000}"/>
    <hyperlink ref="BR189" r:id="rId389" display="https://abdimas-ppm.telkomuniversity.ac.id/unduh-dokumen-fn/2025%2Ce3Z3H78s4QLTmQDW%2Cinternal%2Cproposal" xr:uid="{00000000-0004-0000-0E00-000083010000}"/>
    <hyperlink ref="BR190" r:id="rId390" display="https://abdimas-ppm.telkomuniversity.ac.id/unduh-dokumen-fn/2025%2Ce3Z3H78s4QLTmQDW%2Cinternal%2Cproposal" xr:uid="{00000000-0004-0000-0E00-000084010000}"/>
    <hyperlink ref="BR191" r:id="rId391" display="https://abdimas-ppm.telkomuniversity.ac.id/unduh-dokumen-fn/2025%2CTomZTRZKiyMpCQje%2Cinternal%2Cproposal" xr:uid="{00000000-0004-0000-0E00-000085010000}"/>
    <hyperlink ref="BR165" r:id="rId392" display="https://abdimas-ppm.telkomuniversity.ac.id/unduh-dokumen-fn/2025%2Ce0nK2zozH6UYVkN9%2Cinternal%2Cproposal" xr:uid="{00000000-0004-0000-0E00-000086010000}"/>
    <hyperlink ref="BR166" r:id="rId393" display="https://abdimas-ppm.telkomuniversity.ac.id/unduh-dokumen-fn/2025%2C1dkhN3HJJovxv8gU%2Cinternal%2Cproposal" xr:uid="{00000000-0004-0000-0E00-000087010000}"/>
    <hyperlink ref="BR167" r:id="rId394" display="https://abdimas-ppm.telkomuniversity.ac.id/data-kegiatan-admin/2025%2Cl4lGQ7qaYNBznVqG" xr:uid="{00000000-0004-0000-0E00-000088010000}"/>
    <hyperlink ref="BR168" r:id="rId395" display="https://abdimas-ppm.telkomuniversity.ac.id/unduh-dokumen-fn/2025%2CZokKgPAvEgKNQpo6%2Cinternal%2Cproposal" xr:uid="{00000000-0004-0000-0E00-000089010000}"/>
    <hyperlink ref="BR169" r:id="rId396" display="https://abdimas-ppm.telkomuniversity.ac.id/unduh-dokumen-fn/2025%2CXwDH2HOusc1andct%2Cinternal%2Cproposal" xr:uid="{00000000-0004-0000-0E00-00008A010000}"/>
    <hyperlink ref="BR170" r:id="rId397" display="https://abdimas-ppm.telkomuniversity.ac.id/unduh-dokumen-fn/2025%2Cn7Bl9Ptd7Ue74Hkn%2Cinternal%2Cproposal" xr:uid="{00000000-0004-0000-0E00-00008B010000}"/>
  </hyperlinks>
  <pageMargins left="0.7" right="0.7" top="0.75" bottom="0.75" header="0.3" footer="0.3"/>
  <pageSetup orientation="portrait" r:id="rId398"/>
  <legacyDrawing r:id="rId399"/>
  <tableParts count="1">
    <tablePart r:id="rId400"/>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A1:DA206"/>
  <sheetViews>
    <sheetView topLeftCell="H21" zoomScale="114" zoomScaleNormal="115" workbookViewId="0">
      <selection activeCell="J25" sqref="J25"/>
    </sheetView>
  </sheetViews>
  <sheetFormatPr defaultColWidth="9.109375" defaultRowHeight="14.4"/>
  <cols>
    <col min="1" max="1" width="9.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 min="8" max="8" width="13.88671875" customWidth="1"/>
    <col min="9" max="9" width="26.109375" customWidth="1"/>
    <col min="10" max="10" width="17.33203125" style="734" customWidth="1"/>
    <col min="11" max="11" width="21" style="734" customWidth="1"/>
    <col min="12" max="12" width="19.33203125" customWidth="1"/>
    <col min="13" max="13" width="14.88671875" style="7" customWidth="1"/>
    <col min="14" max="14" width="13.109375" customWidth="1"/>
    <col min="15" max="15" width="12.109375" customWidth="1"/>
    <col min="16" max="17" width="11.6640625" customWidth="1"/>
    <col min="18" max="18" width="8.6640625" customWidth="1"/>
    <col min="19" max="19" width="17.5546875" style="42" customWidth="1"/>
    <col min="20" max="20" width="12.109375" customWidth="1"/>
    <col min="21" max="21" width="14.44140625" customWidth="1"/>
    <col min="22" max="24" width="20" customWidth="1"/>
    <col min="25" max="25" width="13" customWidth="1"/>
    <col min="26" max="26" width="14.5546875" customWidth="1"/>
    <col min="27" max="27" width="11" customWidth="1"/>
    <col min="28" max="28" width="16" customWidth="1"/>
    <col min="29" max="29" width="16.88671875" customWidth="1"/>
    <col min="30" max="30" width="14.44140625" customWidth="1"/>
    <col min="31" max="31" width="25" customWidth="1"/>
    <col min="32" max="32" width="17" customWidth="1"/>
    <col min="33" max="33" width="20" customWidth="1"/>
    <col min="34" max="34" width="12.44140625" customWidth="1"/>
    <col min="35" max="35" width="14.5546875" customWidth="1"/>
    <col min="36" max="36" width="16.88671875" customWidth="1"/>
    <col min="37" max="37" width="14.44140625" customWidth="1"/>
    <col min="38" max="38" width="23.88671875" customWidth="1"/>
    <col min="39" max="39" width="17" customWidth="1"/>
    <col min="40" max="41" width="20" customWidth="1"/>
    <col min="42" max="42" width="15.109375" customWidth="1"/>
    <col min="43" max="44" width="14.5546875" customWidth="1"/>
    <col min="45" max="45" width="19.44140625" customWidth="1"/>
    <col min="46" max="46" width="14.88671875" customWidth="1"/>
    <col min="47" max="47" width="24.6640625" customWidth="1"/>
    <col min="48" max="48" width="23" customWidth="1"/>
    <col min="49" max="49" width="25.109375" customWidth="1"/>
    <col min="50" max="50" width="21.6640625" customWidth="1"/>
    <col min="51" max="51" width="15.33203125" customWidth="1"/>
    <col min="52" max="52" width="12.5546875" customWidth="1"/>
    <col min="53" max="53" width="18" customWidth="1"/>
    <col min="54" max="54" width="22.44140625" customWidth="1"/>
    <col min="55" max="55" width="13.44140625" customWidth="1"/>
    <col min="56" max="56" width="19.44140625" customWidth="1"/>
    <col min="57" max="57" width="12.109375" customWidth="1"/>
    <col min="58" max="58" width="7" customWidth="1"/>
    <col min="59" max="59" width="13.33203125" bestFit="1" customWidth="1"/>
    <col min="60" max="60" width="20" customWidth="1"/>
    <col min="61" max="61" width="18.109375" customWidth="1"/>
    <col min="62" max="62" width="18.109375" style="555" customWidth="1"/>
    <col min="63" max="63" width="20.88671875" customWidth="1"/>
    <col min="64" max="64" width="14.44140625" customWidth="1"/>
    <col min="65" max="65" width="15.88671875" customWidth="1"/>
    <col min="66" max="66" width="8.6640625" customWidth="1"/>
    <col min="67" max="67" width="20" customWidth="1"/>
    <col min="68" max="68" width="18.5546875" customWidth="1"/>
    <col min="69" max="69" width="16.6640625" customWidth="1"/>
    <col min="70" max="70" width="20.88671875" customWidth="1"/>
    <col min="71" max="71" width="14.44140625" customWidth="1"/>
    <col min="72" max="72" width="15.88671875" customWidth="1"/>
    <col min="73" max="73" width="5.5546875" bestFit="1" customWidth="1"/>
    <col min="74" max="75" width="12.44140625" customWidth="1"/>
    <col min="76" max="76" width="17.6640625" customWidth="1"/>
    <col min="77" max="77" width="13.33203125" customWidth="1"/>
    <col min="78" max="78" width="17.109375" customWidth="1"/>
    <col min="79" max="79" width="13.109375" customWidth="1"/>
    <col min="80" max="80" width="20.33203125" customWidth="1"/>
    <col min="81" max="81" width="12" customWidth="1"/>
    <col min="82" max="82" width="12.5546875" customWidth="1"/>
    <col min="83" max="83" width="15.109375" customWidth="1"/>
    <col min="84" max="84" width="14.44140625" customWidth="1"/>
    <col min="85" max="85" width="19.88671875" customWidth="1"/>
    <col min="86" max="86" width="33.44140625" customWidth="1"/>
    <col min="87" max="87" width="17.109375" customWidth="1"/>
    <col min="88" max="88" width="11.44140625" customWidth="1"/>
    <col min="89" max="89" width="10.44140625" customWidth="1"/>
    <col min="90" max="91" width="11.109375" customWidth="1"/>
    <col min="92" max="92" width="26.6640625" bestFit="1" customWidth="1"/>
    <col min="93" max="93" width="14.5546875" customWidth="1"/>
    <col min="94" max="94" width="15.109375" customWidth="1"/>
    <col min="95" max="95" width="12.88671875" customWidth="1"/>
    <col min="96" max="96" width="19" customWidth="1"/>
    <col min="97" max="97" width="23.44140625" bestFit="1" customWidth="1"/>
  </cols>
  <sheetData>
    <row r="1" spans="1:105" ht="36">
      <c r="A1" s="764" t="s">
        <v>153</v>
      </c>
      <c r="B1" s="765" t="s">
        <v>3600</v>
      </c>
      <c r="C1" s="765" t="s">
        <v>3601</v>
      </c>
      <c r="D1" s="766" t="s">
        <v>3602</v>
      </c>
      <c r="E1" s="766" t="s">
        <v>476</v>
      </c>
      <c r="F1" s="766" t="s">
        <v>2</v>
      </c>
      <c r="G1" s="766" t="s">
        <v>507</v>
      </c>
      <c r="H1" s="766" t="s">
        <v>3603</v>
      </c>
      <c r="I1" s="766" t="s">
        <v>3604</v>
      </c>
      <c r="J1" s="766" t="s">
        <v>6082</v>
      </c>
      <c r="K1" s="767" t="s">
        <v>5337</v>
      </c>
      <c r="L1" s="768" t="s">
        <v>3605</v>
      </c>
      <c r="M1" s="766" t="s">
        <v>3606</v>
      </c>
      <c r="N1" s="766" t="s">
        <v>3607</v>
      </c>
      <c r="O1" s="766" t="s">
        <v>3608</v>
      </c>
      <c r="P1" s="766" t="s">
        <v>0</v>
      </c>
      <c r="Q1" s="766" t="s">
        <v>3609</v>
      </c>
      <c r="R1" s="766" t="s">
        <v>8</v>
      </c>
      <c r="S1" s="769" t="s">
        <v>3610</v>
      </c>
      <c r="T1" s="769" t="s">
        <v>3611</v>
      </c>
      <c r="U1" s="769" t="s">
        <v>3612</v>
      </c>
      <c r="V1" s="770" t="s">
        <v>3613</v>
      </c>
      <c r="W1" s="771" t="s">
        <v>528</v>
      </c>
      <c r="X1" s="771" t="s">
        <v>3364</v>
      </c>
      <c r="Y1" s="771" t="s">
        <v>3363</v>
      </c>
      <c r="Z1" s="771" t="s">
        <v>3628</v>
      </c>
      <c r="AA1" s="771" t="s">
        <v>3629</v>
      </c>
      <c r="AB1" s="771" t="s">
        <v>5338</v>
      </c>
      <c r="AC1" s="771" t="s">
        <v>5339</v>
      </c>
      <c r="AD1" s="769" t="s">
        <v>3621</v>
      </c>
      <c r="AE1" s="769" t="s">
        <v>3622</v>
      </c>
      <c r="AF1" s="769" t="s">
        <v>5340</v>
      </c>
      <c r="AG1" s="770" t="s">
        <v>5341</v>
      </c>
      <c r="AH1" s="771" t="s">
        <v>530</v>
      </c>
      <c r="AI1" s="771" t="s">
        <v>555</v>
      </c>
      <c r="AJ1" s="771" t="s">
        <v>6083</v>
      </c>
      <c r="AK1" s="771" t="s">
        <v>3637</v>
      </c>
      <c r="AL1" s="771" t="s">
        <v>3638</v>
      </c>
      <c r="AM1" s="769" t="s">
        <v>3630</v>
      </c>
      <c r="AN1" s="769" t="s">
        <v>3631</v>
      </c>
      <c r="AO1" s="769" t="s">
        <v>5342</v>
      </c>
      <c r="AP1" s="770" t="s">
        <v>5343</v>
      </c>
      <c r="AQ1" s="771" t="s">
        <v>3365</v>
      </c>
      <c r="AR1" s="771" t="s">
        <v>535</v>
      </c>
      <c r="AS1" s="771" t="s">
        <v>6084</v>
      </c>
      <c r="AT1" s="771" t="s">
        <v>5344</v>
      </c>
      <c r="AU1" s="771" t="s">
        <v>5345</v>
      </c>
      <c r="AV1" s="769" t="s">
        <v>3639</v>
      </c>
      <c r="AW1" s="769" t="s">
        <v>3640</v>
      </c>
      <c r="AX1" s="769" t="s">
        <v>5346</v>
      </c>
      <c r="AY1" s="770" t="s">
        <v>5347</v>
      </c>
      <c r="AZ1" s="771" t="s">
        <v>5348</v>
      </c>
      <c r="BA1" s="771" t="s">
        <v>6085</v>
      </c>
      <c r="BB1" s="771" t="s">
        <v>5349</v>
      </c>
      <c r="BC1" s="771" t="s">
        <v>5350</v>
      </c>
      <c r="BD1" s="769" t="s">
        <v>3647</v>
      </c>
      <c r="BE1" s="769" t="s">
        <v>3648</v>
      </c>
      <c r="BF1" s="769" t="s">
        <v>3649</v>
      </c>
      <c r="BG1" s="770" t="s">
        <v>5351</v>
      </c>
      <c r="BH1" s="771" t="s">
        <v>5352</v>
      </c>
      <c r="BI1" s="771" t="s">
        <v>6086</v>
      </c>
      <c r="BJ1" s="771" t="s">
        <v>5353</v>
      </c>
      <c r="BK1" s="771" t="s">
        <v>5354</v>
      </c>
      <c r="BL1" s="769" t="s">
        <v>3655</v>
      </c>
      <c r="BM1" s="769" t="s">
        <v>3656</v>
      </c>
      <c r="BN1" s="769" t="s">
        <v>3657</v>
      </c>
      <c r="BO1" s="770" t="s">
        <v>5355</v>
      </c>
      <c r="BP1" s="771" t="s">
        <v>545</v>
      </c>
      <c r="BQ1" s="771" t="s">
        <v>5356</v>
      </c>
      <c r="BR1" s="771" t="s">
        <v>5357</v>
      </c>
      <c r="BS1" s="769" t="s">
        <v>5358</v>
      </c>
      <c r="BT1" s="769" t="s">
        <v>5359</v>
      </c>
      <c r="BU1" s="769" t="s">
        <v>5360</v>
      </c>
      <c r="BV1" s="770" t="s">
        <v>5361</v>
      </c>
      <c r="BW1" s="771" t="s">
        <v>5362</v>
      </c>
      <c r="BX1" s="771" t="s">
        <v>5363</v>
      </c>
      <c r="BY1" s="771" t="s">
        <v>5364</v>
      </c>
      <c r="BZ1" s="816" t="s">
        <v>480</v>
      </c>
      <c r="CA1" s="772" t="s">
        <v>3661</v>
      </c>
      <c r="CB1" s="772" t="s">
        <v>3662</v>
      </c>
      <c r="CC1" s="773" t="s">
        <v>5365</v>
      </c>
      <c r="CD1" s="773" t="s">
        <v>3664</v>
      </c>
      <c r="CE1" s="773" t="s">
        <v>3665</v>
      </c>
      <c r="CF1" s="773" t="s">
        <v>3666</v>
      </c>
      <c r="CG1" s="773" t="s">
        <v>3667</v>
      </c>
      <c r="CH1" s="773" t="s">
        <v>3668</v>
      </c>
      <c r="CI1" s="773" t="s">
        <v>3669</v>
      </c>
      <c r="CJ1" s="773" t="s">
        <v>3670</v>
      </c>
      <c r="CK1" s="773" t="s">
        <v>3671</v>
      </c>
      <c r="CL1" s="773" t="s">
        <v>3672</v>
      </c>
      <c r="CM1" s="773" t="s">
        <v>3673</v>
      </c>
      <c r="CN1" s="773" t="s">
        <v>3674</v>
      </c>
      <c r="CO1" s="773" t="s">
        <v>3675</v>
      </c>
      <c r="CP1" s="773" t="s">
        <v>3676</v>
      </c>
      <c r="CQ1" s="773" t="s">
        <v>5366</v>
      </c>
      <c r="CR1" s="773" t="s">
        <v>5367</v>
      </c>
      <c r="CS1" s="774" t="s">
        <v>5368</v>
      </c>
      <c r="CT1" s="775" t="s">
        <v>5369</v>
      </c>
      <c r="CU1" s="776" t="s">
        <v>5370</v>
      </c>
      <c r="CV1" s="777" t="s">
        <v>5371</v>
      </c>
      <c r="CW1" s="778" t="s">
        <v>3678</v>
      </c>
      <c r="CX1" s="777" t="s">
        <v>3679</v>
      </c>
      <c r="CY1" s="3"/>
      <c r="CZ1" s="3"/>
      <c r="DA1" s="3"/>
    </row>
    <row r="2" spans="1:105" ht="36">
      <c r="A2" s="241">
        <v>1</v>
      </c>
      <c r="B2" s="22" t="s">
        <v>5374</v>
      </c>
      <c r="C2" s="24" t="s">
        <v>1230</v>
      </c>
      <c r="D2" s="21" t="s">
        <v>5375</v>
      </c>
      <c r="E2" s="20" t="s">
        <v>5376</v>
      </c>
      <c r="F2" s="20">
        <v>2020</v>
      </c>
      <c r="G2" s="20"/>
      <c r="H2" s="20"/>
      <c r="I2" s="22"/>
      <c r="J2" s="22" t="s">
        <v>6087</v>
      </c>
      <c r="K2" s="626"/>
      <c r="L2" s="718">
        <v>6500000</v>
      </c>
      <c r="M2" s="22"/>
      <c r="N2" s="20"/>
      <c r="O2" s="30"/>
      <c r="P2" s="21" t="s">
        <v>9</v>
      </c>
      <c r="Q2" s="20"/>
      <c r="R2" s="20"/>
      <c r="S2" s="20">
        <v>6680685</v>
      </c>
      <c r="T2" s="30" t="s">
        <v>28</v>
      </c>
      <c r="U2" s="23" t="s">
        <v>1232</v>
      </c>
      <c r="V2" s="718">
        <v>6500000</v>
      </c>
      <c r="W2" s="22" t="s">
        <v>176</v>
      </c>
      <c r="X2" s="22"/>
      <c r="Y2" s="22"/>
      <c r="Z2" s="22" t="s">
        <v>3694</v>
      </c>
      <c r="AA2" s="22" t="s">
        <v>3687</v>
      </c>
      <c r="AB2" s="10">
        <v>8140</v>
      </c>
      <c r="AC2" s="353" t="s">
        <v>3760</v>
      </c>
      <c r="AD2" s="10">
        <v>6680708</v>
      </c>
      <c r="AE2" s="12" t="s">
        <v>2724</v>
      </c>
      <c r="AF2" s="8" t="s">
        <v>5378</v>
      </c>
      <c r="AG2" s="718">
        <v>6500000</v>
      </c>
      <c r="AH2" s="22" t="s">
        <v>176</v>
      </c>
      <c r="AI2" s="22"/>
      <c r="AJ2" s="22"/>
      <c r="AK2" s="22" t="s">
        <v>3694</v>
      </c>
      <c r="AL2" s="22" t="s">
        <v>3687</v>
      </c>
      <c r="AM2" s="20">
        <v>6680612</v>
      </c>
      <c r="AN2" s="23" t="s">
        <v>1248</v>
      </c>
      <c r="AO2" s="8" t="s">
        <v>26</v>
      </c>
      <c r="AP2" s="718">
        <v>6500000</v>
      </c>
      <c r="AQ2" s="22" t="s">
        <v>176</v>
      </c>
      <c r="AR2" s="22"/>
      <c r="AS2" s="22"/>
      <c r="AT2" s="22" t="s">
        <v>3694</v>
      </c>
      <c r="AU2" s="22" t="s">
        <v>3687</v>
      </c>
      <c r="AV2" s="26"/>
      <c r="AW2" s="26"/>
      <c r="AX2" s="22"/>
      <c r="AY2" s="355"/>
      <c r="AZ2" s="26"/>
      <c r="BA2" s="26"/>
      <c r="BB2" s="26"/>
      <c r="BC2" s="26"/>
      <c r="BD2" s="26"/>
      <c r="BE2" s="26"/>
      <c r="BF2" s="26"/>
      <c r="BG2" s="355"/>
      <c r="BH2" s="26"/>
      <c r="BI2" s="26"/>
      <c r="BJ2" s="26"/>
      <c r="BK2" s="26"/>
      <c r="BL2" s="26"/>
      <c r="BM2" s="26"/>
      <c r="BN2" s="26"/>
      <c r="BO2" s="355"/>
      <c r="BP2" s="26"/>
      <c r="BQ2" s="26"/>
      <c r="BR2" s="26"/>
      <c r="BS2" s="26"/>
      <c r="BT2" s="26"/>
      <c r="BU2" s="26"/>
      <c r="BV2" s="355"/>
      <c r="BW2" s="26"/>
      <c r="BX2" s="26"/>
      <c r="BY2" s="26"/>
      <c r="BZ2" s="26"/>
      <c r="CA2" s="287" t="s">
        <v>3661</v>
      </c>
      <c r="CB2" s="287" t="s">
        <v>3662</v>
      </c>
      <c r="CC2" s="22"/>
      <c r="CD2" s="21"/>
      <c r="CE2" s="22"/>
      <c r="CF2" s="21"/>
      <c r="CG2" s="22"/>
      <c r="CH2" s="21"/>
      <c r="CI2" s="26"/>
      <c r="CJ2" s="26"/>
      <c r="CK2" s="26"/>
      <c r="CL2" s="26"/>
      <c r="CM2" s="26"/>
      <c r="CN2" s="26"/>
      <c r="CO2" s="26"/>
      <c r="CP2" s="26"/>
      <c r="CQ2" s="26"/>
      <c r="CR2" s="26"/>
      <c r="CS2" s="26"/>
      <c r="CT2" s="26"/>
      <c r="CU2" s="505"/>
      <c r="CV2" s="506"/>
      <c r="CW2" s="26"/>
      <c r="CX2" s="26"/>
    </row>
    <row r="3" spans="1:105" ht="24">
      <c r="A3" s="241">
        <v>2</v>
      </c>
      <c r="B3" s="22" t="s">
        <v>5374</v>
      </c>
      <c r="C3" s="24" t="s">
        <v>1230</v>
      </c>
      <c r="D3" s="21" t="s">
        <v>5380</v>
      </c>
      <c r="E3" s="20" t="s">
        <v>5376</v>
      </c>
      <c r="F3" s="20">
        <v>2020</v>
      </c>
      <c r="G3" s="20"/>
      <c r="H3" s="20"/>
      <c r="I3" s="22"/>
      <c r="J3" s="22" t="s">
        <v>6088</v>
      </c>
      <c r="K3" s="626"/>
      <c r="L3" s="718">
        <v>6500000</v>
      </c>
      <c r="M3" s="22"/>
      <c r="N3" s="20" t="s">
        <v>1230</v>
      </c>
      <c r="O3" s="30"/>
      <c r="P3" s="21" t="s">
        <v>9</v>
      </c>
      <c r="Q3" s="20"/>
      <c r="R3" s="20"/>
      <c r="S3" s="20">
        <v>6680683</v>
      </c>
      <c r="T3" s="30" t="s">
        <v>17</v>
      </c>
      <c r="U3" s="23" t="s">
        <v>2742</v>
      </c>
      <c r="V3" s="718">
        <v>6500000</v>
      </c>
      <c r="W3" s="22" t="s">
        <v>217</v>
      </c>
      <c r="X3" s="22"/>
      <c r="Y3" s="22"/>
      <c r="Z3" s="22" t="s">
        <v>3688</v>
      </c>
      <c r="AA3" s="22" t="s">
        <v>3687</v>
      </c>
      <c r="AB3" s="10">
        <v>8140</v>
      </c>
      <c r="AC3" s="353" t="s">
        <v>3760</v>
      </c>
      <c r="AD3" s="10">
        <v>6680678</v>
      </c>
      <c r="AE3" s="12" t="s">
        <v>2013</v>
      </c>
      <c r="AF3" s="8" t="s">
        <v>21</v>
      </c>
      <c r="AG3" s="718">
        <v>6500000</v>
      </c>
      <c r="AH3" s="22" t="s">
        <v>169</v>
      </c>
      <c r="AI3" s="22"/>
      <c r="AJ3" s="22"/>
      <c r="AK3" s="22" t="s">
        <v>3694</v>
      </c>
      <c r="AL3" s="22" t="s">
        <v>3687</v>
      </c>
      <c r="AM3" s="10">
        <v>6680633</v>
      </c>
      <c r="AN3" s="356" t="s">
        <v>3791</v>
      </c>
      <c r="AO3" s="8" t="s">
        <v>25</v>
      </c>
      <c r="AP3" s="718">
        <v>6500000</v>
      </c>
      <c r="AQ3" s="22" t="s">
        <v>179</v>
      </c>
      <c r="AR3" s="22" t="s">
        <v>217</v>
      </c>
      <c r="AS3" s="22"/>
      <c r="AT3" s="22" t="s">
        <v>3688</v>
      </c>
      <c r="AU3" s="22" t="s">
        <v>3687</v>
      </c>
      <c r="AV3" s="26"/>
      <c r="AW3" s="26"/>
      <c r="AX3" s="22"/>
      <c r="AY3" s="355"/>
      <c r="AZ3" s="26"/>
      <c r="BA3" s="26"/>
      <c r="BB3" s="26"/>
      <c r="BC3" s="26"/>
      <c r="BD3" s="26"/>
      <c r="BE3" s="26"/>
      <c r="BF3" s="26"/>
      <c r="BG3" s="355"/>
      <c r="BH3" s="26"/>
      <c r="BI3" s="26"/>
      <c r="BJ3" s="26"/>
      <c r="BK3" s="26"/>
      <c r="BL3" s="26"/>
      <c r="BM3" s="26"/>
      <c r="BN3" s="26"/>
      <c r="BO3" s="355"/>
      <c r="BP3" s="26"/>
      <c r="BQ3" s="26"/>
      <c r="BR3" s="26"/>
      <c r="BS3" s="26"/>
      <c r="BT3" s="26"/>
      <c r="BU3" s="26"/>
      <c r="BV3" s="355"/>
      <c r="BW3" s="26"/>
      <c r="BX3" s="26"/>
      <c r="BY3" s="26"/>
      <c r="BZ3" s="26"/>
      <c r="CA3" s="287" t="s">
        <v>3661</v>
      </c>
      <c r="CB3" s="287" t="s">
        <v>3662</v>
      </c>
      <c r="CC3" s="22"/>
      <c r="CD3" s="21"/>
      <c r="CE3" s="22"/>
      <c r="CF3" s="21"/>
      <c r="CG3" s="22"/>
      <c r="CH3" s="21"/>
      <c r="CI3" s="26"/>
      <c r="CJ3" s="26"/>
      <c r="CK3" s="26"/>
      <c r="CL3" s="26"/>
      <c r="CM3" s="26"/>
      <c r="CN3" s="26"/>
      <c r="CO3" s="26"/>
      <c r="CP3" s="26"/>
      <c r="CQ3" s="26"/>
      <c r="CR3" s="26"/>
      <c r="CS3" s="26"/>
      <c r="CT3" s="26"/>
      <c r="CU3" s="505"/>
      <c r="CV3" s="506"/>
      <c r="CW3" s="26"/>
      <c r="CX3" s="26"/>
    </row>
    <row r="4" spans="1:105" ht="24">
      <c r="A4" s="241">
        <v>3</v>
      </c>
      <c r="B4" s="24"/>
      <c r="C4" s="24" t="s">
        <v>1230</v>
      </c>
      <c r="D4" s="349" t="s">
        <v>5383</v>
      </c>
      <c r="E4" s="20" t="s">
        <v>5</v>
      </c>
      <c r="F4" s="20">
        <v>2020</v>
      </c>
      <c r="G4" s="20">
        <v>2020</v>
      </c>
      <c r="H4" s="20">
        <v>4</v>
      </c>
      <c r="I4" s="22" t="s">
        <v>5384</v>
      </c>
      <c r="J4" s="22" t="s">
        <v>6089</v>
      </c>
      <c r="K4" s="626"/>
      <c r="L4" s="718">
        <v>4475000</v>
      </c>
      <c r="M4" s="22"/>
      <c r="N4" s="20" t="s">
        <v>1230</v>
      </c>
      <c r="O4" s="30"/>
      <c r="P4" s="21" t="s">
        <v>9</v>
      </c>
      <c r="Q4" s="20"/>
      <c r="R4" s="20" t="s">
        <v>4392</v>
      </c>
      <c r="S4" s="20">
        <v>6681032</v>
      </c>
      <c r="T4" s="30" t="s">
        <v>75</v>
      </c>
      <c r="U4" s="20">
        <v>715039004</v>
      </c>
      <c r="V4" s="718">
        <v>4475000</v>
      </c>
      <c r="W4" s="22" t="s">
        <v>217</v>
      </c>
      <c r="X4" s="22"/>
      <c r="Y4" s="22"/>
      <c r="Z4" s="22" t="s">
        <v>3688</v>
      </c>
      <c r="AA4" s="22" t="s">
        <v>3687</v>
      </c>
      <c r="AB4" s="10">
        <v>8140</v>
      </c>
      <c r="AC4" s="353" t="s">
        <v>3760</v>
      </c>
      <c r="AD4" s="10">
        <v>6680625</v>
      </c>
      <c r="AE4" s="12" t="s">
        <v>2070</v>
      </c>
      <c r="AF4" s="8" t="s">
        <v>30</v>
      </c>
      <c r="AG4" s="718">
        <v>4475000</v>
      </c>
      <c r="AH4" s="22" t="s">
        <v>172</v>
      </c>
      <c r="AI4" s="22"/>
      <c r="AJ4" s="22"/>
      <c r="AK4" s="22" t="s">
        <v>3694</v>
      </c>
      <c r="AL4" s="22" t="s">
        <v>3687</v>
      </c>
      <c r="AM4" s="10"/>
      <c r="AN4" s="357"/>
      <c r="AO4" s="8"/>
      <c r="AP4" s="354"/>
      <c r="AQ4" s="22"/>
      <c r="AR4" s="22"/>
      <c r="AS4" s="22"/>
      <c r="AT4" s="22"/>
      <c r="AU4" s="26"/>
      <c r="AV4" s="26"/>
      <c r="AW4" s="26"/>
      <c r="AX4" s="22"/>
      <c r="AY4" s="355"/>
      <c r="AZ4" s="26"/>
      <c r="BA4" s="26"/>
      <c r="BB4" s="26"/>
      <c r="BC4" s="26"/>
      <c r="BD4" s="26"/>
      <c r="BE4" s="26"/>
      <c r="BF4" s="26"/>
      <c r="BG4" s="355"/>
      <c r="BH4" s="26"/>
      <c r="BI4" s="26"/>
      <c r="BJ4" s="26"/>
      <c r="BK4" s="26"/>
      <c r="BL4" s="26"/>
      <c r="BM4" s="26"/>
      <c r="BN4" s="26"/>
      <c r="BO4" s="355"/>
      <c r="BP4" s="26"/>
      <c r="BQ4" s="26"/>
      <c r="BR4" s="26"/>
      <c r="BS4" s="26"/>
      <c r="BT4" s="26"/>
      <c r="BU4" s="26"/>
      <c r="BV4" s="355"/>
      <c r="BW4" s="26"/>
      <c r="BX4" s="26"/>
      <c r="BY4" s="26"/>
      <c r="BZ4" s="26"/>
      <c r="CA4" s="287" t="s">
        <v>3661</v>
      </c>
      <c r="CB4" s="287" t="s">
        <v>3662</v>
      </c>
      <c r="CC4" s="22"/>
      <c r="CD4" s="21"/>
      <c r="CE4" s="22"/>
      <c r="CF4" s="21"/>
      <c r="CG4" s="22"/>
      <c r="CH4" s="21"/>
      <c r="CI4" s="26"/>
      <c r="CJ4" s="26"/>
      <c r="CK4" s="26"/>
      <c r="CL4" s="26"/>
      <c r="CM4" s="26"/>
      <c r="CN4" s="26"/>
      <c r="CO4" s="26"/>
      <c r="CP4" s="26"/>
      <c r="CQ4" s="26"/>
      <c r="CR4" s="26"/>
      <c r="CS4" s="26"/>
      <c r="CT4" s="26"/>
      <c r="CU4" s="505"/>
      <c r="CV4" s="506"/>
      <c r="CW4" s="26"/>
      <c r="CX4" s="26"/>
    </row>
    <row r="5" spans="1:105" ht="36">
      <c r="A5" s="241">
        <v>5</v>
      </c>
      <c r="B5" s="24"/>
      <c r="C5" s="24" t="s">
        <v>1230</v>
      </c>
      <c r="D5" s="349" t="s">
        <v>5387</v>
      </c>
      <c r="E5" s="20" t="s">
        <v>5</v>
      </c>
      <c r="F5" s="20">
        <v>2020</v>
      </c>
      <c r="G5" s="20">
        <v>2020</v>
      </c>
      <c r="H5" s="20"/>
      <c r="I5" s="22"/>
      <c r="J5" s="22" t="s">
        <v>6090</v>
      </c>
      <c r="K5" s="626"/>
      <c r="L5" s="718">
        <v>4000000</v>
      </c>
      <c r="M5" s="22"/>
      <c r="N5" s="20" t="s">
        <v>1230</v>
      </c>
      <c r="O5" s="30"/>
      <c r="P5" s="21" t="s">
        <v>9</v>
      </c>
      <c r="Q5" s="20"/>
      <c r="R5" s="20" t="s">
        <v>4392</v>
      </c>
      <c r="S5" s="20">
        <v>6681032</v>
      </c>
      <c r="T5" s="30" t="s">
        <v>75</v>
      </c>
      <c r="U5" s="20">
        <v>715039004</v>
      </c>
      <c r="V5" s="718">
        <v>4000000</v>
      </c>
      <c r="W5" s="22" t="s">
        <v>217</v>
      </c>
      <c r="X5" s="22"/>
      <c r="Y5" s="22"/>
      <c r="Z5" s="22" t="s">
        <v>3688</v>
      </c>
      <c r="AA5" s="22" t="s">
        <v>3687</v>
      </c>
      <c r="AB5" s="10">
        <v>8140</v>
      </c>
      <c r="AC5" s="353" t="s">
        <v>3760</v>
      </c>
      <c r="AD5" s="10">
        <v>259781</v>
      </c>
      <c r="AE5" s="12" t="s">
        <v>1270</v>
      </c>
      <c r="AF5" s="8" t="s">
        <v>33</v>
      </c>
      <c r="AG5" s="718">
        <v>4000000</v>
      </c>
      <c r="AH5" s="22" t="s">
        <v>3486</v>
      </c>
      <c r="AI5" s="22" t="s">
        <v>217</v>
      </c>
      <c r="AJ5" s="22"/>
      <c r="AK5" s="22" t="s">
        <v>3688</v>
      </c>
      <c r="AL5" s="22" t="s">
        <v>3687</v>
      </c>
      <c r="AM5" s="10">
        <v>6680634</v>
      </c>
      <c r="AN5" s="12" t="s">
        <v>1277</v>
      </c>
      <c r="AO5" s="8" t="s">
        <v>55</v>
      </c>
      <c r="AP5" s="718">
        <v>4000000</v>
      </c>
      <c r="AQ5" s="22" t="s">
        <v>217</v>
      </c>
      <c r="AR5" s="22"/>
      <c r="AS5" s="22"/>
      <c r="AT5" s="22" t="s">
        <v>3688</v>
      </c>
      <c r="AU5" s="22" t="s">
        <v>3687</v>
      </c>
      <c r="AV5" s="10">
        <v>6680643</v>
      </c>
      <c r="AW5" s="12" t="s">
        <v>1305</v>
      </c>
      <c r="AX5" s="22" t="s">
        <v>15</v>
      </c>
      <c r="AY5" s="718">
        <v>4000000</v>
      </c>
      <c r="AZ5" s="26" t="s">
        <v>269</v>
      </c>
      <c r="BA5" s="26" t="s">
        <v>197</v>
      </c>
      <c r="BB5" s="26" t="s">
        <v>3694</v>
      </c>
      <c r="BC5" s="22" t="s">
        <v>3687</v>
      </c>
      <c r="BD5" s="26">
        <v>6724784</v>
      </c>
      <c r="BE5" s="26">
        <v>722119101</v>
      </c>
      <c r="BF5" s="26" t="s">
        <v>3359</v>
      </c>
      <c r="BG5" s="718">
        <v>4000000</v>
      </c>
      <c r="BH5" s="26" t="s">
        <v>172</v>
      </c>
      <c r="BI5" s="26"/>
      <c r="BJ5" s="26" t="s">
        <v>3694</v>
      </c>
      <c r="BK5" s="22" t="s">
        <v>3687</v>
      </c>
      <c r="BL5" s="26"/>
      <c r="BM5" s="26"/>
      <c r="BN5" s="26"/>
      <c r="BO5" s="355"/>
      <c r="BP5" s="26"/>
      <c r="BQ5" s="26"/>
      <c r="BR5" s="26"/>
      <c r="BS5" s="26"/>
      <c r="BT5" s="26"/>
      <c r="BU5" s="26"/>
      <c r="BV5" s="109"/>
      <c r="BW5" s="26"/>
      <c r="BX5" s="26"/>
      <c r="BY5" s="26"/>
      <c r="BZ5" s="26"/>
      <c r="CA5" s="287" t="s">
        <v>3661</v>
      </c>
      <c r="CB5" s="287" t="s">
        <v>3662</v>
      </c>
      <c r="CC5" s="22"/>
      <c r="CD5" s="21"/>
      <c r="CE5" s="22"/>
      <c r="CF5" s="21"/>
      <c r="CG5" s="22"/>
      <c r="CH5" s="21"/>
      <c r="CI5" s="26"/>
      <c r="CJ5" s="26"/>
      <c r="CK5" s="26"/>
      <c r="CL5" s="26"/>
      <c r="CM5" s="26"/>
      <c r="CN5" s="26"/>
      <c r="CO5" s="26"/>
      <c r="CP5" s="26"/>
      <c r="CQ5" s="26"/>
      <c r="CR5" s="26"/>
      <c r="CS5" s="26"/>
      <c r="CT5" s="26"/>
      <c r="CU5" s="505"/>
      <c r="CV5" s="506"/>
      <c r="CW5" s="26"/>
      <c r="CX5" s="26"/>
    </row>
    <row r="6" spans="1:105" ht="24">
      <c r="A6" s="241">
        <v>6</v>
      </c>
      <c r="B6" s="24"/>
      <c r="C6" s="24" t="s">
        <v>1230</v>
      </c>
      <c r="D6" s="349" t="s">
        <v>5389</v>
      </c>
      <c r="E6" s="20" t="s">
        <v>5</v>
      </c>
      <c r="F6" s="20">
        <v>2020</v>
      </c>
      <c r="G6" s="20">
        <v>2020</v>
      </c>
      <c r="H6" s="20">
        <v>1</v>
      </c>
      <c r="I6" s="22"/>
      <c r="J6" s="22" t="s">
        <v>6091</v>
      </c>
      <c r="K6" s="626"/>
      <c r="L6" s="718">
        <v>6400000</v>
      </c>
      <c r="M6" s="22"/>
      <c r="N6" s="20" t="s">
        <v>1230</v>
      </c>
      <c r="O6" s="30"/>
      <c r="P6" s="21" t="s">
        <v>9</v>
      </c>
      <c r="Q6" s="20"/>
      <c r="R6" s="20" t="s">
        <v>4392</v>
      </c>
      <c r="S6" s="20">
        <v>6680648</v>
      </c>
      <c r="T6" s="30" t="s">
        <v>24</v>
      </c>
      <c r="U6" s="23" t="s">
        <v>1324</v>
      </c>
      <c r="V6" s="718">
        <v>6400000</v>
      </c>
      <c r="W6" s="22" t="s">
        <v>217</v>
      </c>
      <c r="X6" s="22"/>
      <c r="Y6" s="22"/>
      <c r="Z6" s="22" t="s">
        <v>3688</v>
      </c>
      <c r="AA6" s="22" t="s">
        <v>3687</v>
      </c>
      <c r="AB6" s="10">
        <v>8140</v>
      </c>
      <c r="AC6" s="353" t="s">
        <v>3760</v>
      </c>
      <c r="AD6" s="10">
        <v>6665306</v>
      </c>
      <c r="AE6" s="12" t="s">
        <v>2015</v>
      </c>
      <c r="AF6" s="8" t="s">
        <v>35</v>
      </c>
      <c r="AG6" s="718">
        <v>6400000</v>
      </c>
      <c r="AH6" s="22" t="s">
        <v>217</v>
      </c>
      <c r="AI6" s="22"/>
      <c r="AJ6" s="22"/>
      <c r="AK6" s="22" t="s">
        <v>3688</v>
      </c>
      <c r="AL6" s="22" t="s">
        <v>3687</v>
      </c>
      <c r="AM6" s="20">
        <v>6764236</v>
      </c>
      <c r="AN6" s="23" t="s">
        <v>1972</v>
      </c>
      <c r="AO6" s="8" t="s">
        <v>32</v>
      </c>
      <c r="AP6" s="718">
        <v>6400000</v>
      </c>
      <c r="AQ6" s="22" t="s">
        <v>217</v>
      </c>
      <c r="AR6" s="22"/>
      <c r="AS6" s="22"/>
      <c r="AT6" s="22" t="s">
        <v>3688</v>
      </c>
      <c r="AU6" s="22" t="s">
        <v>3687</v>
      </c>
      <c r="AV6" s="26">
        <v>6680627</v>
      </c>
      <c r="AW6" s="358" t="s">
        <v>2200</v>
      </c>
      <c r="AX6" s="22" t="s">
        <v>88</v>
      </c>
      <c r="AY6" s="718">
        <v>6400000</v>
      </c>
      <c r="AZ6" s="26" t="s">
        <v>197</v>
      </c>
      <c r="BA6" s="26" t="s">
        <v>197</v>
      </c>
      <c r="BB6" s="26" t="s">
        <v>3694</v>
      </c>
      <c r="BC6" s="22" t="s">
        <v>3687</v>
      </c>
      <c r="BD6" s="10">
        <v>6658545</v>
      </c>
      <c r="BE6" s="12" t="s">
        <v>1272</v>
      </c>
      <c r="BF6" s="26" t="s">
        <v>47</v>
      </c>
      <c r="BG6" s="718">
        <v>6400000</v>
      </c>
      <c r="BH6" s="26" t="s">
        <v>197</v>
      </c>
      <c r="BI6" s="26"/>
      <c r="BJ6" s="26" t="s">
        <v>3694</v>
      </c>
      <c r="BK6" s="22" t="s">
        <v>3687</v>
      </c>
      <c r="BL6" s="26"/>
      <c r="BM6" s="26"/>
      <c r="BN6" s="26"/>
      <c r="BO6" s="355"/>
      <c r="BP6" s="26"/>
      <c r="BQ6" s="26"/>
      <c r="BR6" s="26"/>
      <c r="BS6" s="26"/>
      <c r="BT6" s="26"/>
      <c r="BU6" s="26"/>
      <c r="BV6" s="109"/>
      <c r="BW6" s="26"/>
      <c r="BX6" s="26"/>
      <c r="BY6" s="26"/>
      <c r="BZ6" s="26"/>
      <c r="CA6" s="287" t="s">
        <v>3661</v>
      </c>
      <c r="CB6" s="287" t="s">
        <v>3662</v>
      </c>
      <c r="CC6" s="22" t="s">
        <v>3474</v>
      </c>
      <c r="CD6" s="21"/>
      <c r="CE6" s="22" t="s">
        <v>5390</v>
      </c>
      <c r="CF6" s="21"/>
      <c r="CG6" s="22" t="s">
        <v>1665</v>
      </c>
      <c r="CH6" s="21"/>
      <c r="CI6" s="26" t="s">
        <v>5391</v>
      </c>
      <c r="CJ6" s="26"/>
      <c r="CK6" s="26"/>
      <c r="CL6" s="26"/>
      <c r="CM6" s="26"/>
      <c r="CN6" s="26"/>
      <c r="CO6" s="26"/>
      <c r="CP6" s="26"/>
      <c r="CQ6" s="26"/>
      <c r="CR6" s="26"/>
      <c r="CS6" s="26" t="s">
        <v>3721</v>
      </c>
      <c r="CT6" s="26" t="s">
        <v>5392</v>
      </c>
      <c r="CU6" s="505"/>
      <c r="CV6" s="506" t="s">
        <v>5393</v>
      </c>
      <c r="CW6" s="26"/>
      <c r="CX6" s="26"/>
      <c r="CY6" s="50"/>
      <c r="CZ6" s="50"/>
      <c r="DA6" s="50"/>
    </row>
    <row r="7" spans="1:105">
      <c r="A7" s="61"/>
      <c r="B7" s="48"/>
      <c r="C7" s="89"/>
      <c r="D7" s="47"/>
      <c r="E7" s="46"/>
      <c r="F7" s="46"/>
      <c r="G7" s="46"/>
      <c r="H7" s="46"/>
      <c r="I7" s="48"/>
      <c r="J7" s="48"/>
      <c r="K7" s="744"/>
      <c r="L7" s="719"/>
      <c r="M7" s="48"/>
      <c r="N7" s="46"/>
      <c r="O7" s="89"/>
      <c r="P7" s="47"/>
      <c r="Q7" s="46"/>
      <c r="R7" s="46"/>
      <c r="S7" s="46"/>
      <c r="T7" s="89"/>
      <c r="U7" s="46"/>
      <c r="V7" s="361"/>
      <c r="W7" s="48"/>
      <c r="X7" s="48"/>
      <c r="Y7" s="48"/>
      <c r="Z7" s="48"/>
      <c r="AA7" s="48"/>
      <c r="AB7" s="362"/>
      <c r="AC7" s="363"/>
      <c r="AD7" s="362"/>
      <c r="AE7" s="364"/>
      <c r="AF7" s="365"/>
      <c r="AG7" s="360"/>
      <c r="AH7" s="48"/>
      <c r="AI7" s="48"/>
      <c r="AJ7" s="48"/>
      <c r="AK7" s="48"/>
      <c r="AL7" s="48"/>
      <c r="AM7" s="362"/>
      <c r="AN7" s="364"/>
      <c r="AO7" s="365"/>
      <c r="AP7" s="360"/>
      <c r="AQ7" s="48"/>
      <c r="AR7" s="48"/>
      <c r="AS7" s="48"/>
      <c r="AT7" s="48"/>
      <c r="AU7" s="359"/>
      <c r="AV7" s="359"/>
      <c r="AW7" s="359"/>
      <c r="AX7" s="48"/>
      <c r="AY7" s="359"/>
      <c r="AZ7" s="359"/>
      <c r="BA7" s="359"/>
      <c r="BB7" s="359"/>
      <c r="BC7" s="359"/>
      <c r="BD7" s="359"/>
      <c r="BE7" s="359"/>
      <c r="BF7" s="359"/>
      <c r="BG7" s="359"/>
      <c r="BH7" s="359"/>
      <c r="BI7" s="359"/>
      <c r="BJ7" s="359"/>
      <c r="BK7" s="359"/>
      <c r="BL7" s="359"/>
      <c r="BM7" s="359"/>
      <c r="BN7" s="359"/>
      <c r="BO7" s="355"/>
      <c r="BP7" s="359"/>
      <c r="BQ7" s="359"/>
      <c r="BR7" s="359"/>
      <c r="BS7" s="359"/>
      <c r="BT7" s="359"/>
      <c r="BU7" s="359"/>
      <c r="BV7" s="359"/>
      <c r="BW7" s="359"/>
      <c r="BX7" s="359"/>
      <c r="BY7" s="359"/>
      <c r="BZ7" s="359"/>
      <c r="CA7" s="46"/>
      <c r="CB7" s="46"/>
      <c r="CC7" s="48"/>
      <c r="CD7" s="47"/>
      <c r="CE7" s="48"/>
      <c r="CF7" s="47"/>
      <c r="CG7" s="48"/>
      <c r="CH7" s="47"/>
      <c r="CI7" s="49"/>
      <c r="CJ7" s="49"/>
      <c r="CK7" s="49"/>
      <c r="CL7" s="49"/>
      <c r="CM7" s="49"/>
      <c r="CN7" s="49"/>
      <c r="CO7" s="49"/>
      <c r="CP7" s="49"/>
      <c r="CQ7" s="49"/>
      <c r="CR7" s="49"/>
      <c r="CS7" s="49"/>
      <c r="CT7" s="49"/>
      <c r="CU7" s="366"/>
      <c r="CV7" s="367"/>
      <c r="CW7" s="49"/>
      <c r="CX7" s="49"/>
    </row>
    <row r="8" spans="1:105" ht="48.6">
      <c r="A8" s="241">
        <v>1</v>
      </c>
      <c r="B8" s="547" t="s">
        <v>5398</v>
      </c>
      <c r="C8" s="557" t="s">
        <v>5399</v>
      </c>
      <c r="D8" s="21" t="s">
        <v>5400</v>
      </c>
      <c r="E8" s="20" t="s">
        <v>6</v>
      </c>
      <c r="F8" s="20">
        <v>2021</v>
      </c>
      <c r="G8" s="20">
        <v>2021</v>
      </c>
      <c r="H8" s="20">
        <v>6</v>
      </c>
      <c r="I8" s="22" t="s">
        <v>5401</v>
      </c>
      <c r="J8" s="22" t="s">
        <v>6092</v>
      </c>
      <c r="K8" s="626">
        <f t="shared" ref="K8:K27" si="0">L8</f>
        <v>7000000</v>
      </c>
      <c r="L8" s="718">
        <v>7000000</v>
      </c>
      <c r="M8" s="22" t="s">
        <v>3687</v>
      </c>
      <c r="N8" s="20">
        <v>7</v>
      </c>
      <c r="O8" s="22" t="s">
        <v>5402</v>
      </c>
      <c r="P8" s="21" t="s">
        <v>9</v>
      </c>
      <c r="Q8" s="20" t="s">
        <v>3686</v>
      </c>
      <c r="R8" s="20" t="s">
        <v>4392</v>
      </c>
      <c r="S8" s="20">
        <v>6680698</v>
      </c>
      <c r="T8" s="30" t="s">
        <v>211</v>
      </c>
      <c r="U8" s="23" t="s">
        <v>1290</v>
      </c>
      <c r="V8" s="718">
        <v>7000000</v>
      </c>
      <c r="W8" s="22" t="s">
        <v>207</v>
      </c>
      <c r="X8" s="22"/>
      <c r="Y8" s="22"/>
      <c r="Z8" s="22" t="s">
        <v>3688</v>
      </c>
      <c r="AA8" s="22" t="s">
        <v>3687</v>
      </c>
      <c r="AB8" s="10">
        <v>8140</v>
      </c>
      <c r="AC8" s="353" t="s">
        <v>3760</v>
      </c>
      <c r="AD8" s="10">
        <v>6680628</v>
      </c>
      <c r="AE8" s="12" t="s">
        <v>1295</v>
      </c>
      <c r="AF8" s="8" t="s">
        <v>89</v>
      </c>
      <c r="AG8" s="718">
        <v>7000000</v>
      </c>
      <c r="AH8" s="22" t="s">
        <v>207</v>
      </c>
      <c r="AI8" s="22"/>
      <c r="AJ8" s="22"/>
      <c r="AK8" s="22" t="s">
        <v>3694</v>
      </c>
      <c r="AL8" s="22" t="s">
        <v>3687</v>
      </c>
      <c r="AM8" s="10">
        <v>6680626</v>
      </c>
      <c r="AN8" s="12" t="s">
        <v>1296</v>
      </c>
      <c r="AO8" s="8" t="s">
        <v>45</v>
      </c>
      <c r="AP8" s="718">
        <v>7000000</v>
      </c>
      <c r="AQ8" s="22" t="s">
        <v>256</v>
      </c>
      <c r="AR8" s="22"/>
      <c r="AS8" s="22"/>
      <c r="AT8" s="22" t="s">
        <v>3688</v>
      </c>
      <c r="AU8" s="22" t="s">
        <v>3687</v>
      </c>
      <c r="AV8" s="26"/>
      <c r="AW8" s="26"/>
      <c r="AX8" s="22"/>
      <c r="AY8" s="355"/>
      <c r="AZ8" s="26"/>
      <c r="BA8" s="26"/>
      <c r="BB8" s="26"/>
      <c r="BC8" s="26"/>
      <c r="BD8" s="26"/>
      <c r="BE8" s="26"/>
      <c r="BF8" s="26"/>
      <c r="BG8" s="355"/>
      <c r="BH8" s="26"/>
      <c r="BI8" s="26"/>
      <c r="BJ8" s="26"/>
      <c r="BK8" s="26"/>
      <c r="BL8" s="26"/>
      <c r="BM8" s="26"/>
      <c r="BN8" s="26"/>
      <c r="BO8" s="355"/>
      <c r="BP8" s="26"/>
      <c r="BQ8" s="26"/>
      <c r="BR8" s="26"/>
      <c r="BS8" s="26"/>
      <c r="BT8" s="26"/>
      <c r="BU8" s="26"/>
      <c r="BV8" s="355"/>
      <c r="BW8" s="26"/>
      <c r="BX8" s="26"/>
      <c r="BY8" s="26"/>
      <c r="BZ8" s="26"/>
      <c r="CA8" s="287" t="s">
        <v>3661</v>
      </c>
      <c r="CB8" s="287" t="s">
        <v>3662</v>
      </c>
      <c r="CC8" s="22" t="s">
        <v>5403</v>
      </c>
      <c r="CD8" s="21"/>
      <c r="CE8" s="22" t="s">
        <v>2504</v>
      </c>
      <c r="CF8" s="21"/>
      <c r="CG8" s="22" t="s">
        <v>5404</v>
      </c>
      <c r="CH8" s="21"/>
      <c r="CI8" s="27"/>
      <c r="CJ8" s="27"/>
      <c r="CK8" s="27"/>
      <c r="CL8" s="27"/>
      <c r="CM8" s="27"/>
      <c r="CN8" s="27"/>
      <c r="CO8" s="27"/>
      <c r="CP8" s="27"/>
      <c r="CQ8" s="27"/>
      <c r="CR8" s="27"/>
      <c r="CS8" s="453" t="s">
        <v>3370</v>
      </c>
      <c r="CT8" s="454" t="s">
        <v>5405</v>
      </c>
      <c r="CU8" s="454" t="s">
        <v>5406</v>
      </c>
      <c r="CV8" s="454" t="s">
        <v>4208</v>
      </c>
      <c r="CW8" s="454" t="s">
        <v>4208</v>
      </c>
      <c r="CX8" s="454" t="s">
        <v>4208</v>
      </c>
    </row>
    <row r="9" spans="1:105" ht="48.6">
      <c r="A9" s="241">
        <v>2</v>
      </c>
      <c r="B9" s="547" t="s">
        <v>5398</v>
      </c>
      <c r="C9" s="547" t="s">
        <v>5408</v>
      </c>
      <c r="D9" s="21" t="s">
        <v>5409</v>
      </c>
      <c r="E9" s="20" t="s">
        <v>6</v>
      </c>
      <c r="F9" s="20">
        <v>2021</v>
      </c>
      <c r="G9" s="20">
        <v>2021</v>
      </c>
      <c r="H9" s="20">
        <v>6</v>
      </c>
      <c r="I9" s="22" t="s">
        <v>5410</v>
      </c>
      <c r="J9" s="22" t="s">
        <v>6093</v>
      </c>
      <c r="K9" s="626">
        <f t="shared" si="0"/>
        <v>6750000</v>
      </c>
      <c r="L9" s="718">
        <v>6750000</v>
      </c>
      <c r="M9" s="22" t="s">
        <v>3687</v>
      </c>
      <c r="N9" s="20">
        <v>7</v>
      </c>
      <c r="O9" s="22" t="s">
        <v>5402</v>
      </c>
      <c r="P9" s="21" t="s">
        <v>9</v>
      </c>
      <c r="Q9" s="20" t="s">
        <v>3686</v>
      </c>
      <c r="R9" s="20" t="s">
        <v>4392</v>
      </c>
      <c r="S9" s="20">
        <v>6682237</v>
      </c>
      <c r="T9" s="30" t="s">
        <v>20</v>
      </c>
      <c r="U9" s="23" t="s">
        <v>2024</v>
      </c>
      <c r="V9" s="718">
        <v>6750000</v>
      </c>
      <c r="W9" s="22" t="s">
        <v>197</v>
      </c>
      <c r="X9" s="22"/>
      <c r="Y9" s="22"/>
      <c r="Z9" s="22" t="s">
        <v>3688</v>
      </c>
      <c r="AA9" s="22" t="s">
        <v>3687</v>
      </c>
      <c r="AB9" s="10">
        <v>8140</v>
      </c>
      <c r="AC9" s="353" t="s">
        <v>3760</v>
      </c>
      <c r="AD9" s="20">
        <v>6680618</v>
      </c>
      <c r="AE9" s="23" t="s">
        <v>2025</v>
      </c>
      <c r="AF9" s="22" t="s">
        <v>31</v>
      </c>
      <c r="AG9" s="718">
        <v>6750000</v>
      </c>
      <c r="AH9" s="22" t="s">
        <v>197</v>
      </c>
      <c r="AI9" s="22"/>
      <c r="AJ9" s="22"/>
      <c r="AK9" s="22" t="s">
        <v>3694</v>
      </c>
      <c r="AL9" s="22" t="s">
        <v>3687</v>
      </c>
      <c r="AM9" s="10">
        <v>6681051</v>
      </c>
      <c r="AN9" s="12" t="s">
        <v>1945</v>
      </c>
      <c r="AO9" s="8" t="s">
        <v>13</v>
      </c>
      <c r="AP9" s="718">
        <v>6750000</v>
      </c>
      <c r="AQ9" s="22" t="s">
        <v>197</v>
      </c>
      <c r="AR9" s="22"/>
      <c r="AS9" s="22"/>
      <c r="AT9" s="22" t="s">
        <v>3694</v>
      </c>
      <c r="AU9" s="22" t="s">
        <v>3687</v>
      </c>
      <c r="AV9" s="26"/>
      <c r="AW9" s="26"/>
      <c r="AX9" s="22"/>
      <c r="AY9" s="355"/>
      <c r="AZ9" s="26"/>
      <c r="BA9" s="26"/>
      <c r="BB9" s="26"/>
      <c r="BC9" s="26"/>
      <c r="BD9" s="26"/>
      <c r="BE9" s="26"/>
      <c r="BF9" s="26"/>
      <c r="BG9" s="355"/>
      <c r="BH9" s="26"/>
      <c r="BI9" s="26"/>
      <c r="BJ9" s="26"/>
      <c r="BK9" s="26"/>
      <c r="BL9" s="26"/>
      <c r="BM9" s="26"/>
      <c r="BN9" s="26"/>
      <c r="BO9" s="355"/>
      <c r="BP9" s="26"/>
      <c r="BQ9" s="26"/>
      <c r="BR9" s="26"/>
      <c r="BS9" s="26"/>
      <c r="BT9" s="26"/>
      <c r="BU9" s="26"/>
      <c r="BV9" s="355"/>
      <c r="BW9" s="26"/>
      <c r="BX9" s="26"/>
      <c r="BY9" s="26"/>
      <c r="BZ9" s="26"/>
      <c r="CA9" s="287" t="s">
        <v>3661</v>
      </c>
      <c r="CB9" s="287" t="s">
        <v>3662</v>
      </c>
      <c r="CC9" s="22" t="s">
        <v>5411</v>
      </c>
      <c r="CD9" s="21"/>
      <c r="CE9" s="22" t="s">
        <v>5412</v>
      </c>
      <c r="CF9" s="21"/>
      <c r="CG9" s="22" t="s">
        <v>5413</v>
      </c>
      <c r="CH9" s="21"/>
      <c r="CI9" s="27"/>
      <c r="CJ9" s="27"/>
      <c r="CK9" s="27"/>
      <c r="CL9" s="27"/>
      <c r="CM9" s="27"/>
      <c r="CN9" s="27"/>
      <c r="CO9" s="27"/>
      <c r="CP9" s="27"/>
      <c r="CQ9" s="27"/>
      <c r="CR9" s="27"/>
      <c r="CS9" s="455" t="s">
        <v>5414</v>
      </c>
      <c r="CT9" s="456" t="s">
        <v>5405</v>
      </c>
      <c r="CU9" s="456" t="s">
        <v>5415</v>
      </c>
      <c r="CV9" s="456" t="s">
        <v>5416</v>
      </c>
      <c r="CW9" s="456" t="s">
        <v>4208</v>
      </c>
      <c r="CX9" s="456" t="s">
        <v>4208</v>
      </c>
    </row>
    <row r="10" spans="1:105" ht="48.6">
      <c r="A10" s="241">
        <v>3</v>
      </c>
      <c r="B10" s="547" t="s">
        <v>5398</v>
      </c>
      <c r="C10" s="547" t="s">
        <v>5418</v>
      </c>
      <c r="D10" s="21" t="s">
        <v>5419</v>
      </c>
      <c r="E10" s="20" t="s">
        <v>6</v>
      </c>
      <c r="F10" s="20">
        <v>2021</v>
      </c>
      <c r="G10" s="20">
        <v>2021</v>
      </c>
      <c r="H10" s="20">
        <v>6</v>
      </c>
      <c r="I10" s="22" t="s">
        <v>5410</v>
      </c>
      <c r="J10" s="22" t="s">
        <v>6094</v>
      </c>
      <c r="K10" s="626">
        <f t="shared" si="0"/>
        <v>6750000</v>
      </c>
      <c r="L10" s="718">
        <v>6750000</v>
      </c>
      <c r="M10" s="22" t="s">
        <v>3687</v>
      </c>
      <c r="N10" s="20">
        <v>7</v>
      </c>
      <c r="O10" s="22" t="s">
        <v>5402</v>
      </c>
      <c r="P10" s="21" t="s">
        <v>9</v>
      </c>
      <c r="Q10" s="20" t="s">
        <v>3686</v>
      </c>
      <c r="R10" s="20" t="s">
        <v>4392</v>
      </c>
      <c r="S10" s="20">
        <v>6680618</v>
      </c>
      <c r="T10" s="30" t="s">
        <v>31</v>
      </c>
      <c r="U10" s="23" t="s">
        <v>2025</v>
      </c>
      <c r="V10" s="718">
        <v>6750000</v>
      </c>
      <c r="W10" s="22" t="s">
        <v>197</v>
      </c>
      <c r="X10" s="22"/>
      <c r="Y10" s="22"/>
      <c r="Z10" s="22" t="s">
        <v>3688</v>
      </c>
      <c r="AA10" s="22" t="s">
        <v>3687</v>
      </c>
      <c r="AB10" s="10">
        <v>8140</v>
      </c>
      <c r="AC10" s="353" t="s">
        <v>3760</v>
      </c>
      <c r="AD10" s="10">
        <v>6680643</v>
      </c>
      <c r="AE10" s="12" t="s">
        <v>1305</v>
      </c>
      <c r="AF10" s="22" t="s">
        <v>15</v>
      </c>
      <c r="AG10" s="718">
        <v>6750000</v>
      </c>
      <c r="AH10" s="22" t="s">
        <v>269</v>
      </c>
      <c r="AI10" s="22" t="s">
        <v>197</v>
      </c>
      <c r="AJ10" s="22"/>
      <c r="AK10" s="22" t="s">
        <v>3688</v>
      </c>
      <c r="AL10" s="22" t="s">
        <v>3687</v>
      </c>
      <c r="AM10" s="10">
        <v>6658545</v>
      </c>
      <c r="AN10" s="12" t="s">
        <v>1272</v>
      </c>
      <c r="AO10" s="8" t="s">
        <v>47</v>
      </c>
      <c r="AP10" s="718">
        <v>6750000</v>
      </c>
      <c r="AQ10" s="22" t="s">
        <v>197</v>
      </c>
      <c r="AR10" s="22"/>
      <c r="AS10" s="22"/>
      <c r="AT10" s="22" t="s">
        <v>3694</v>
      </c>
      <c r="AU10" s="22" t="s">
        <v>3687</v>
      </c>
      <c r="AV10" s="26"/>
      <c r="AW10" s="26"/>
      <c r="AX10" s="22"/>
      <c r="AY10" s="355"/>
      <c r="AZ10" s="26"/>
      <c r="BA10" s="26"/>
      <c r="BB10" s="26"/>
      <c r="BC10" s="26"/>
      <c r="BD10" s="26"/>
      <c r="BE10" s="26"/>
      <c r="BF10" s="22"/>
      <c r="BG10" s="355"/>
      <c r="BH10" s="26"/>
      <c r="BI10" s="26"/>
      <c r="BJ10" s="26"/>
      <c r="BK10" s="26"/>
      <c r="BL10" s="26"/>
      <c r="BM10" s="26"/>
      <c r="BN10" s="26"/>
      <c r="BO10" s="355"/>
      <c r="BP10" s="26"/>
      <c r="BQ10" s="26"/>
      <c r="BR10" s="26"/>
      <c r="BS10" s="26"/>
      <c r="BT10" s="26"/>
      <c r="BU10" s="26"/>
      <c r="BV10" s="355"/>
      <c r="BW10" s="26"/>
      <c r="BX10" s="26"/>
      <c r="BY10" s="26"/>
      <c r="BZ10" s="26"/>
      <c r="CA10" s="287" t="s">
        <v>3661</v>
      </c>
      <c r="CB10" s="287" t="s">
        <v>3662</v>
      </c>
      <c r="CC10" s="22" t="s">
        <v>5420</v>
      </c>
      <c r="CD10" s="21"/>
      <c r="CE10" s="22" t="s">
        <v>5421</v>
      </c>
      <c r="CF10" s="21"/>
      <c r="CG10" s="22"/>
      <c r="CH10" s="21"/>
      <c r="CI10" s="27"/>
      <c r="CJ10" s="27"/>
      <c r="CK10" s="27"/>
      <c r="CL10" s="27"/>
      <c r="CM10" s="27"/>
      <c r="CN10" s="27"/>
      <c r="CO10" s="27"/>
      <c r="CP10" s="27"/>
      <c r="CQ10" s="27"/>
      <c r="CR10" s="27"/>
      <c r="CS10" s="455" t="s">
        <v>3370</v>
      </c>
      <c r="CT10" s="456" t="s">
        <v>5422</v>
      </c>
      <c r="CU10" s="456" t="s">
        <v>5415</v>
      </c>
      <c r="CV10" s="456" t="s">
        <v>4208</v>
      </c>
      <c r="CW10" s="456" t="s">
        <v>4208</v>
      </c>
      <c r="CX10" s="456" t="s">
        <v>4208</v>
      </c>
    </row>
    <row r="11" spans="1:105" ht="72.599999999999994">
      <c r="A11" s="241">
        <v>4</v>
      </c>
      <c r="B11" s="547" t="s">
        <v>5398</v>
      </c>
      <c r="C11" s="547" t="s">
        <v>5423</v>
      </c>
      <c r="D11" s="21" t="s">
        <v>5424</v>
      </c>
      <c r="E11" s="20" t="s">
        <v>6</v>
      </c>
      <c r="F11" s="20">
        <v>2021</v>
      </c>
      <c r="G11" s="20">
        <v>2021</v>
      </c>
      <c r="H11" s="20">
        <v>6</v>
      </c>
      <c r="I11" s="22" t="s">
        <v>5401</v>
      </c>
      <c r="J11" s="22" t="s">
        <v>6095</v>
      </c>
      <c r="K11" s="626">
        <f t="shared" si="0"/>
        <v>6750000</v>
      </c>
      <c r="L11" s="718">
        <v>6750000</v>
      </c>
      <c r="M11" s="22" t="s">
        <v>3687</v>
      </c>
      <c r="N11" s="20">
        <v>7</v>
      </c>
      <c r="O11" s="22" t="s">
        <v>5402</v>
      </c>
      <c r="P11" s="21" t="s">
        <v>9</v>
      </c>
      <c r="Q11" s="20" t="s">
        <v>3686</v>
      </c>
      <c r="R11" s="20" t="s">
        <v>4392</v>
      </c>
      <c r="S11" s="20">
        <v>6680687</v>
      </c>
      <c r="T11" s="30" t="s">
        <v>36</v>
      </c>
      <c r="U11" s="23">
        <v>702048705</v>
      </c>
      <c r="V11" s="718">
        <v>6750000</v>
      </c>
      <c r="W11" s="22" t="s">
        <v>197</v>
      </c>
      <c r="X11" s="22"/>
      <c r="Y11" s="22"/>
      <c r="Z11" s="22" t="s">
        <v>3688</v>
      </c>
      <c r="AA11" s="22" t="s">
        <v>3687</v>
      </c>
      <c r="AB11" s="10">
        <v>8140</v>
      </c>
      <c r="AC11" s="353" t="s">
        <v>3760</v>
      </c>
      <c r="AD11" s="368">
        <v>6680726</v>
      </c>
      <c r="AE11" s="22">
        <v>719069101</v>
      </c>
      <c r="AF11" s="22" t="s">
        <v>93</v>
      </c>
      <c r="AG11" s="718">
        <v>6750000</v>
      </c>
      <c r="AH11" s="22" t="s">
        <v>179</v>
      </c>
      <c r="AI11" s="22"/>
      <c r="AJ11" s="22"/>
      <c r="AK11" s="22" t="s">
        <v>3688</v>
      </c>
      <c r="AL11" s="22" t="s">
        <v>3687</v>
      </c>
      <c r="AM11" s="22">
        <v>6778837</v>
      </c>
      <c r="AN11" s="22">
        <v>711039403</v>
      </c>
      <c r="AO11" s="22" t="s">
        <v>136</v>
      </c>
      <c r="AP11" s="718">
        <v>6750000</v>
      </c>
      <c r="AQ11" s="22" t="s">
        <v>256</v>
      </c>
      <c r="AR11" s="22"/>
      <c r="AS11" s="22"/>
      <c r="AT11" s="22" t="s">
        <v>3688</v>
      </c>
      <c r="AU11" s="22" t="s">
        <v>3687</v>
      </c>
      <c r="AV11" s="26"/>
      <c r="AW11" s="26"/>
      <c r="AX11" s="22"/>
      <c r="AY11" s="355"/>
      <c r="AZ11" s="26"/>
      <c r="BA11" s="26"/>
      <c r="BB11" s="26"/>
      <c r="BC11" s="26"/>
      <c r="BD11" s="26"/>
      <c r="BE11" s="26"/>
      <c r="BF11" s="22"/>
      <c r="BG11" s="355"/>
      <c r="BH11" s="26"/>
      <c r="BI11" s="26"/>
      <c r="BJ11" s="26"/>
      <c r="BK11" s="26"/>
      <c r="BL11" s="26"/>
      <c r="BM11" s="26"/>
      <c r="BN11" s="26"/>
      <c r="BO11" s="355"/>
      <c r="BP11" s="26"/>
      <c r="BQ11" s="26"/>
      <c r="BR11" s="26"/>
      <c r="BS11" s="26"/>
      <c r="BT11" s="26"/>
      <c r="BU11" s="26"/>
      <c r="BV11" s="355"/>
      <c r="BW11" s="26"/>
      <c r="BX11" s="26"/>
      <c r="BY11" s="26"/>
      <c r="BZ11" s="26"/>
      <c r="CA11" s="287" t="s">
        <v>3661</v>
      </c>
      <c r="CB11" s="287" t="s">
        <v>3662</v>
      </c>
      <c r="CC11" s="22" t="s">
        <v>3180</v>
      </c>
      <c r="CD11" s="21" t="s">
        <v>4056</v>
      </c>
      <c r="CE11" s="22" t="s">
        <v>5425</v>
      </c>
      <c r="CF11" s="21"/>
      <c r="CG11" s="22" t="s">
        <v>907</v>
      </c>
      <c r="CH11" s="21" t="s">
        <v>4206</v>
      </c>
      <c r="CI11" s="27"/>
      <c r="CJ11" s="27"/>
      <c r="CK11" s="27"/>
      <c r="CL11" s="27"/>
      <c r="CM11" s="27"/>
      <c r="CN11" s="27"/>
      <c r="CO11" s="27"/>
      <c r="CP11" s="27"/>
      <c r="CQ11" s="27"/>
      <c r="CR11" s="27"/>
      <c r="CS11" s="455" t="s">
        <v>5426</v>
      </c>
      <c r="CT11" s="456" t="s">
        <v>5405</v>
      </c>
      <c r="CU11" s="456" t="s">
        <v>5427</v>
      </c>
      <c r="CV11" s="456" t="s">
        <v>5428</v>
      </c>
      <c r="CW11" s="456" t="s">
        <v>4208</v>
      </c>
      <c r="CX11" s="456" t="s">
        <v>4208</v>
      </c>
    </row>
    <row r="12" spans="1:105" ht="72.599999999999994">
      <c r="A12" s="241">
        <v>5</v>
      </c>
      <c r="B12" s="547" t="s">
        <v>5398</v>
      </c>
      <c r="C12" s="547" t="s">
        <v>5429</v>
      </c>
      <c r="D12" s="21" t="s">
        <v>5430</v>
      </c>
      <c r="E12" s="20" t="s">
        <v>6</v>
      </c>
      <c r="F12" s="20">
        <v>2021</v>
      </c>
      <c r="G12" s="20">
        <v>2021</v>
      </c>
      <c r="H12" s="20">
        <v>6</v>
      </c>
      <c r="I12" s="22" t="s">
        <v>5401</v>
      </c>
      <c r="J12" s="22" t="s">
        <v>6096</v>
      </c>
      <c r="K12" s="626">
        <f t="shared" si="0"/>
        <v>6900000</v>
      </c>
      <c r="L12" s="718">
        <v>6900000</v>
      </c>
      <c r="M12" s="22" t="s">
        <v>3687</v>
      </c>
      <c r="N12" s="20">
        <v>7</v>
      </c>
      <c r="O12" s="22" t="s">
        <v>5402</v>
      </c>
      <c r="P12" s="21" t="s">
        <v>9</v>
      </c>
      <c r="Q12" s="20" t="s">
        <v>3686</v>
      </c>
      <c r="R12" s="20" t="s">
        <v>4392</v>
      </c>
      <c r="S12" s="20">
        <v>258471</v>
      </c>
      <c r="T12" s="30" t="s">
        <v>67</v>
      </c>
      <c r="U12" s="23" t="s">
        <v>3972</v>
      </c>
      <c r="V12" s="718">
        <v>6900000</v>
      </c>
      <c r="W12" s="22" t="s">
        <v>176</v>
      </c>
      <c r="X12" s="22"/>
      <c r="Y12" s="22"/>
      <c r="Z12" s="22" t="s">
        <v>3694</v>
      </c>
      <c r="AA12" s="22" t="s">
        <v>3687</v>
      </c>
      <c r="AB12" s="10">
        <v>8140</v>
      </c>
      <c r="AC12" s="353" t="s">
        <v>3760</v>
      </c>
      <c r="AD12" s="10">
        <v>6680685</v>
      </c>
      <c r="AE12" s="369" t="s">
        <v>1232</v>
      </c>
      <c r="AF12" s="8" t="s">
        <v>28</v>
      </c>
      <c r="AG12" s="718">
        <v>6900000</v>
      </c>
      <c r="AH12" s="22" t="s">
        <v>176</v>
      </c>
      <c r="AI12" s="22"/>
      <c r="AJ12" s="22"/>
      <c r="AK12" s="22" t="s">
        <v>3694</v>
      </c>
      <c r="AL12" s="22" t="s">
        <v>3687</v>
      </c>
      <c r="AM12" s="368">
        <v>6853203</v>
      </c>
      <c r="AN12" s="370" t="s">
        <v>4374</v>
      </c>
      <c r="AO12" s="22" t="s">
        <v>412</v>
      </c>
      <c r="AP12" s="718">
        <v>6900000</v>
      </c>
      <c r="AQ12" s="22" t="s">
        <v>176</v>
      </c>
      <c r="AR12" s="22"/>
      <c r="AS12" s="22"/>
      <c r="AT12" s="22" t="s">
        <v>3694</v>
      </c>
      <c r="AU12" s="22" t="s">
        <v>3687</v>
      </c>
      <c r="AV12" s="26"/>
      <c r="AW12" s="26"/>
      <c r="AX12" s="22"/>
      <c r="AY12" s="355"/>
      <c r="AZ12" s="26"/>
      <c r="BA12" s="26"/>
      <c r="BB12" s="26"/>
      <c r="BC12" s="26"/>
      <c r="BD12" s="26"/>
      <c r="BE12" s="26"/>
      <c r="BF12" s="22"/>
      <c r="BG12" s="355"/>
      <c r="BH12" s="26"/>
      <c r="BI12" s="26"/>
      <c r="BJ12" s="26"/>
      <c r="BK12" s="26"/>
      <c r="BL12" s="26"/>
      <c r="BM12" s="26"/>
      <c r="BN12" s="26"/>
      <c r="BO12" s="355"/>
      <c r="BP12" s="26"/>
      <c r="BQ12" s="26"/>
      <c r="BR12" s="26"/>
      <c r="BS12" s="26"/>
      <c r="BT12" s="26"/>
      <c r="BU12" s="26"/>
      <c r="BV12" s="355"/>
      <c r="BW12" s="26"/>
      <c r="BX12" s="26"/>
      <c r="BY12" s="26"/>
      <c r="BZ12" s="26"/>
      <c r="CA12" s="287" t="s">
        <v>3661</v>
      </c>
      <c r="CB12" s="287" t="s">
        <v>3662</v>
      </c>
      <c r="CC12" s="22" t="s">
        <v>3528</v>
      </c>
      <c r="CD12" s="21"/>
      <c r="CE12" s="22" t="s">
        <v>5431</v>
      </c>
      <c r="CF12" s="21"/>
      <c r="CG12" s="22" t="s">
        <v>5432</v>
      </c>
      <c r="CH12" s="21"/>
      <c r="CI12" s="27"/>
      <c r="CJ12" s="27"/>
      <c r="CK12" s="27"/>
      <c r="CL12" s="27"/>
      <c r="CM12" s="27"/>
      <c r="CN12" s="27"/>
      <c r="CO12" s="27"/>
      <c r="CP12" s="27"/>
      <c r="CQ12" s="27"/>
      <c r="CR12" s="27"/>
      <c r="CS12" s="455" t="s">
        <v>3721</v>
      </c>
      <c r="CT12" s="456" t="s">
        <v>5405</v>
      </c>
      <c r="CU12" s="456" t="s">
        <v>5433</v>
      </c>
      <c r="CV12" s="456" t="s">
        <v>5434</v>
      </c>
      <c r="CW12" s="456" t="s">
        <v>4208</v>
      </c>
      <c r="CX12" s="456" t="s">
        <v>4208</v>
      </c>
    </row>
    <row r="13" spans="1:105" ht="48.6">
      <c r="A13" s="241">
        <v>6</v>
      </c>
      <c r="B13" s="547" t="s">
        <v>5398</v>
      </c>
      <c r="C13" s="547" t="s">
        <v>5435</v>
      </c>
      <c r="D13" s="21" t="s">
        <v>5436</v>
      </c>
      <c r="E13" s="20" t="s">
        <v>6</v>
      </c>
      <c r="F13" s="20">
        <v>2021</v>
      </c>
      <c r="G13" s="20">
        <v>2021</v>
      </c>
      <c r="H13" s="20">
        <v>6</v>
      </c>
      <c r="I13" s="22" t="s">
        <v>5401</v>
      </c>
      <c r="J13" s="22" t="s">
        <v>6097</v>
      </c>
      <c r="K13" s="626">
        <f t="shared" si="0"/>
        <v>6900000</v>
      </c>
      <c r="L13" s="718">
        <v>6900000</v>
      </c>
      <c r="M13" s="22" t="s">
        <v>3687</v>
      </c>
      <c r="N13" s="20">
        <v>7</v>
      </c>
      <c r="O13" s="22" t="s">
        <v>5402</v>
      </c>
      <c r="P13" s="21" t="s">
        <v>9</v>
      </c>
      <c r="Q13" s="20" t="s">
        <v>3686</v>
      </c>
      <c r="R13" s="20" t="s">
        <v>4392</v>
      </c>
      <c r="S13" s="20">
        <v>6680625</v>
      </c>
      <c r="T13" s="30" t="s">
        <v>30</v>
      </c>
      <c r="U13" s="23" t="s">
        <v>2070</v>
      </c>
      <c r="V13" s="718">
        <v>6900000</v>
      </c>
      <c r="W13" s="22" t="s">
        <v>172</v>
      </c>
      <c r="X13" s="22"/>
      <c r="Y13" s="22"/>
      <c r="Z13" s="22" t="s">
        <v>3694</v>
      </c>
      <c r="AA13" s="22" t="s">
        <v>3687</v>
      </c>
      <c r="AB13" s="10">
        <v>8140</v>
      </c>
      <c r="AC13" s="353" t="s">
        <v>3760</v>
      </c>
      <c r="AD13" s="8">
        <v>6680645</v>
      </c>
      <c r="AE13" s="8" t="s">
        <v>3137</v>
      </c>
      <c r="AF13" s="8" t="s">
        <v>81</v>
      </c>
      <c r="AG13" s="718">
        <v>6900000</v>
      </c>
      <c r="AH13" s="22" t="s">
        <v>172</v>
      </c>
      <c r="AI13" s="22"/>
      <c r="AJ13" s="22"/>
      <c r="AK13" s="22" t="s">
        <v>3694</v>
      </c>
      <c r="AL13" s="22" t="s">
        <v>3687</v>
      </c>
      <c r="AM13" s="371">
        <v>6680741</v>
      </c>
      <c r="AN13" s="356" t="s">
        <v>2126</v>
      </c>
      <c r="AO13" s="8" t="s">
        <v>23</v>
      </c>
      <c r="AP13" s="718">
        <v>6900000</v>
      </c>
      <c r="AQ13" s="22" t="s">
        <v>172</v>
      </c>
      <c r="AR13" s="22"/>
      <c r="AS13" s="22"/>
      <c r="AT13" s="22" t="s">
        <v>3694</v>
      </c>
      <c r="AU13" s="22" t="s">
        <v>3687</v>
      </c>
      <c r="AV13" s="26"/>
      <c r="AW13" s="26"/>
      <c r="AX13" s="22"/>
      <c r="AY13" s="355"/>
      <c r="AZ13" s="26"/>
      <c r="BA13" s="26"/>
      <c r="BB13" s="26"/>
      <c r="BC13" s="26"/>
      <c r="BD13" s="26"/>
      <c r="BE13" s="26"/>
      <c r="BF13" s="22"/>
      <c r="BG13" s="355"/>
      <c r="BH13" s="26"/>
      <c r="BI13" s="26"/>
      <c r="BJ13" s="26"/>
      <c r="BK13" s="26"/>
      <c r="BL13" s="26"/>
      <c r="BM13" s="26"/>
      <c r="BN13" s="26"/>
      <c r="BO13" s="355"/>
      <c r="BP13" s="26"/>
      <c r="BQ13" s="26"/>
      <c r="BR13" s="26"/>
      <c r="BS13" s="26"/>
      <c r="BT13" s="26"/>
      <c r="BU13" s="26"/>
      <c r="BV13" s="355"/>
      <c r="BW13" s="26"/>
      <c r="BX13" s="26"/>
      <c r="BY13" s="26"/>
      <c r="BZ13" s="26"/>
      <c r="CA13" s="287" t="s">
        <v>3661</v>
      </c>
      <c r="CB13" s="287" t="s">
        <v>3662</v>
      </c>
      <c r="CC13" s="22" t="s">
        <v>5437</v>
      </c>
      <c r="CD13" s="21"/>
      <c r="CE13" s="22" t="s">
        <v>3385</v>
      </c>
      <c r="CF13" s="21"/>
      <c r="CG13" s="22" t="s">
        <v>5438</v>
      </c>
      <c r="CH13" s="21"/>
      <c r="CI13" s="27" t="s">
        <v>5439</v>
      </c>
      <c r="CJ13" s="27"/>
      <c r="CK13" s="27"/>
      <c r="CL13" s="27"/>
      <c r="CM13" s="27"/>
      <c r="CN13" s="27"/>
      <c r="CO13" s="27"/>
      <c r="CP13" s="27"/>
      <c r="CQ13" s="27"/>
      <c r="CR13" s="27"/>
      <c r="CS13" s="455" t="s">
        <v>3370</v>
      </c>
      <c r="CT13" s="456" t="s">
        <v>5405</v>
      </c>
      <c r="CU13" s="456" t="s">
        <v>5415</v>
      </c>
      <c r="CV13" s="456" t="s">
        <v>4208</v>
      </c>
      <c r="CW13" s="456" t="s">
        <v>4208</v>
      </c>
      <c r="CX13" s="456" t="s">
        <v>4208</v>
      </c>
    </row>
    <row r="14" spans="1:105" ht="48.6">
      <c r="A14" s="241">
        <v>7</v>
      </c>
      <c r="B14" s="547" t="s">
        <v>5398</v>
      </c>
      <c r="C14" s="547" t="s">
        <v>5440</v>
      </c>
      <c r="D14" s="21" t="s">
        <v>5441</v>
      </c>
      <c r="E14" s="20" t="s">
        <v>6</v>
      </c>
      <c r="F14" s="20">
        <v>2021</v>
      </c>
      <c r="G14" s="20">
        <v>2021</v>
      </c>
      <c r="H14" s="20">
        <v>6</v>
      </c>
      <c r="I14" s="22" t="s">
        <v>5401</v>
      </c>
      <c r="J14" s="22" t="s">
        <v>6098</v>
      </c>
      <c r="K14" s="626">
        <f t="shared" si="0"/>
        <v>6749500</v>
      </c>
      <c r="L14" s="718">
        <v>6749500</v>
      </c>
      <c r="M14" s="22" t="s">
        <v>3687</v>
      </c>
      <c r="N14" s="20">
        <v>7</v>
      </c>
      <c r="O14" s="22" t="s">
        <v>5402</v>
      </c>
      <c r="P14" s="21" t="s">
        <v>9</v>
      </c>
      <c r="Q14" s="20" t="s">
        <v>3686</v>
      </c>
      <c r="R14" s="20" t="s">
        <v>4392</v>
      </c>
      <c r="S14" s="20">
        <v>6680623</v>
      </c>
      <c r="T14" s="30" t="s">
        <v>37</v>
      </c>
      <c r="U14" s="23" t="s">
        <v>2129</v>
      </c>
      <c r="V14" s="718">
        <v>6749500</v>
      </c>
      <c r="W14" s="22" t="s">
        <v>217</v>
      </c>
      <c r="X14" s="22"/>
      <c r="Y14" s="22"/>
      <c r="Z14" s="22" t="s">
        <v>3688</v>
      </c>
      <c r="AA14" s="22" t="s">
        <v>3687</v>
      </c>
      <c r="AB14" s="10">
        <v>8140</v>
      </c>
      <c r="AC14" s="353" t="s">
        <v>3760</v>
      </c>
      <c r="AD14" s="10">
        <v>6680648</v>
      </c>
      <c r="AE14" s="8" t="s">
        <v>1324</v>
      </c>
      <c r="AF14" s="8" t="s">
        <v>24</v>
      </c>
      <c r="AG14" s="718">
        <v>6749500</v>
      </c>
      <c r="AH14" s="22" t="s">
        <v>217</v>
      </c>
      <c r="AI14" s="22"/>
      <c r="AJ14" s="22"/>
      <c r="AK14" s="22" t="s">
        <v>3688</v>
      </c>
      <c r="AL14" s="22" t="s">
        <v>3687</v>
      </c>
      <c r="AM14" s="20">
        <v>6665306</v>
      </c>
      <c r="AN14" s="23" t="s">
        <v>2015</v>
      </c>
      <c r="AO14" s="22" t="s">
        <v>35</v>
      </c>
      <c r="AP14" s="718">
        <v>6749500</v>
      </c>
      <c r="AQ14" s="22" t="s">
        <v>217</v>
      </c>
      <c r="AR14" s="22"/>
      <c r="AS14" s="22"/>
      <c r="AT14" s="22" t="s">
        <v>3688</v>
      </c>
      <c r="AU14" s="22" t="s">
        <v>3687</v>
      </c>
      <c r="AV14" s="26"/>
      <c r="AW14" s="26"/>
      <c r="AX14" s="22"/>
      <c r="AY14" s="355"/>
      <c r="AZ14" s="26"/>
      <c r="BA14" s="26"/>
      <c r="BB14" s="26"/>
      <c r="BC14" s="26"/>
      <c r="BD14" s="26"/>
      <c r="BE14" s="26"/>
      <c r="BF14" s="22"/>
      <c r="BG14" s="355"/>
      <c r="BH14" s="26"/>
      <c r="BI14" s="26"/>
      <c r="BJ14" s="26"/>
      <c r="BK14" s="26"/>
      <c r="BL14" s="26"/>
      <c r="BM14" s="26"/>
      <c r="BN14" s="26"/>
      <c r="BO14" s="355"/>
      <c r="BP14" s="26"/>
      <c r="BQ14" s="26"/>
      <c r="BR14" s="26"/>
      <c r="BS14" s="26"/>
      <c r="BT14" s="26"/>
      <c r="BU14" s="26"/>
      <c r="BV14" s="355"/>
      <c r="BW14" s="26"/>
      <c r="BX14" s="26"/>
      <c r="BY14" s="26"/>
      <c r="BZ14" s="26"/>
      <c r="CA14" s="287" t="s">
        <v>3661</v>
      </c>
      <c r="CB14" s="287" t="s">
        <v>3662</v>
      </c>
      <c r="CC14" s="22" t="s">
        <v>5442</v>
      </c>
      <c r="CD14" s="21"/>
      <c r="CE14" s="22" t="s">
        <v>729</v>
      </c>
      <c r="CF14" s="21"/>
      <c r="CG14" s="22" t="s">
        <v>3707</v>
      </c>
      <c r="CH14" s="21"/>
      <c r="CI14" s="27"/>
      <c r="CJ14" s="27"/>
      <c r="CK14" s="27"/>
      <c r="CL14" s="27"/>
      <c r="CM14" s="27"/>
      <c r="CN14" s="27"/>
      <c r="CO14" s="27"/>
      <c r="CP14" s="27"/>
      <c r="CQ14" s="27"/>
      <c r="CR14" s="27"/>
      <c r="CS14" s="455" t="s">
        <v>5414</v>
      </c>
      <c r="CT14" s="456" t="s">
        <v>5405</v>
      </c>
      <c r="CU14" s="456" t="s">
        <v>5433</v>
      </c>
      <c r="CV14" s="456" t="s">
        <v>4208</v>
      </c>
      <c r="CW14" s="456" t="s">
        <v>4208</v>
      </c>
      <c r="CX14" s="456" t="s">
        <v>4208</v>
      </c>
    </row>
    <row r="15" spans="1:105" ht="48.6">
      <c r="A15" s="241">
        <v>8</v>
      </c>
      <c r="B15" s="547" t="s">
        <v>5398</v>
      </c>
      <c r="C15" s="547" t="s">
        <v>5443</v>
      </c>
      <c r="D15" s="21" t="s">
        <v>5444</v>
      </c>
      <c r="E15" s="20" t="s">
        <v>6</v>
      </c>
      <c r="F15" s="20">
        <v>2021</v>
      </c>
      <c r="G15" s="20">
        <v>2021</v>
      </c>
      <c r="H15" s="20">
        <v>6</v>
      </c>
      <c r="I15" s="22" t="s">
        <v>5410</v>
      </c>
      <c r="J15" s="22" t="s">
        <v>6099</v>
      </c>
      <c r="K15" s="626">
        <f t="shared" si="0"/>
        <v>3400000</v>
      </c>
      <c r="L15" s="718">
        <v>3400000</v>
      </c>
      <c r="M15" s="22" t="s">
        <v>3687</v>
      </c>
      <c r="N15" s="20">
        <v>7</v>
      </c>
      <c r="O15" s="22" t="s">
        <v>5402</v>
      </c>
      <c r="P15" s="21" t="s">
        <v>9</v>
      </c>
      <c r="Q15" s="20" t="s">
        <v>3686</v>
      </c>
      <c r="R15" s="20" t="s">
        <v>4392</v>
      </c>
      <c r="S15" s="20">
        <v>6681032</v>
      </c>
      <c r="T15" s="30" t="s">
        <v>75</v>
      </c>
      <c r="U15" s="23" t="s">
        <v>3892</v>
      </c>
      <c r="V15" s="718">
        <v>3400000</v>
      </c>
      <c r="W15" s="22" t="s">
        <v>217</v>
      </c>
      <c r="X15" s="22"/>
      <c r="Y15" s="22"/>
      <c r="Z15" s="22" t="s">
        <v>3688</v>
      </c>
      <c r="AA15" s="22" t="s">
        <v>3687</v>
      </c>
      <c r="AB15" s="10">
        <v>8140</v>
      </c>
      <c r="AC15" s="353" t="s">
        <v>3760</v>
      </c>
      <c r="AD15" s="20">
        <v>6764236</v>
      </c>
      <c r="AE15" s="23" t="s">
        <v>1972</v>
      </c>
      <c r="AF15" s="22" t="s">
        <v>32</v>
      </c>
      <c r="AG15" s="718">
        <v>3400000</v>
      </c>
      <c r="AH15" s="22" t="s">
        <v>217</v>
      </c>
      <c r="AI15" s="22"/>
      <c r="AJ15" s="22"/>
      <c r="AK15" s="22" t="s">
        <v>3688</v>
      </c>
      <c r="AL15" s="22" t="s">
        <v>3687</v>
      </c>
      <c r="AM15" s="368"/>
      <c r="AN15" s="370"/>
      <c r="AO15" s="22"/>
      <c r="AP15" s="718"/>
      <c r="AQ15" s="22"/>
      <c r="AR15" s="22"/>
      <c r="AS15" s="22"/>
      <c r="AT15" s="22"/>
      <c r="AU15" s="26"/>
      <c r="AV15" s="26"/>
      <c r="AW15" s="26"/>
      <c r="AX15" s="22"/>
      <c r="AY15" s="355"/>
      <c r="AZ15" s="26"/>
      <c r="BA15" s="26"/>
      <c r="BB15" s="26"/>
      <c r="BC15" s="26"/>
      <c r="BD15" s="26"/>
      <c r="BE15" s="26"/>
      <c r="BF15" s="22"/>
      <c r="BG15" s="355"/>
      <c r="BH15" s="26"/>
      <c r="BI15" s="26"/>
      <c r="BJ15" s="26"/>
      <c r="BK15" s="26"/>
      <c r="BL15" s="26"/>
      <c r="BM15" s="26"/>
      <c r="BN15" s="26"/>
      <c r="BO15" s="355"/>
      <c r="BP15" s="26"/>
      <c r="BQ15" s="26"/>
      <c r="BR15" s="26"/>
      <c r="BS15" s="26"/>
      <c r="BT15" s="26"/>
      <c r="BU15" s="26"/>
      <c r="BV15" s="355"/>
      <c r="BW15" s="26"/>
      <c r="BX15" s="26"/>
      <c r="BY15" s="26"/>
      <c r="BZ15" s="26"/>
      <c r="CA15" s="287" t="s">
        <v>3661</v>
      </c>
      <c r="CB15" s="287" t="s">
        <v>3662</v>
      </c>
      <c r="CC15" s="22" t="s">
        <v>730</v>
      </c>
      <c r="CD15" s="21"/>
      <c r="CE15" s="22" t="s">
        <v>1028</v>
      </c>
      <c r="CF15" s="21"/>
      <c r="CG15" s="22" t="s">
        <v>3330</v>
      </c>
      <c r="CH15" s="21"/>
      <c r="CI15" s="27"/>
      <c r="CJ15" s="27"/>
      <c r="CK15" s="27"/>
      <c r="CL15" s="27"/>
      <c r="CM15" s="27"/>
      <c r="CN15" s="27"/>
      <c r="CO15" s="27"/>
      <c r="CP15" s="27"/>
      <c r="CQ15" s="27"/>
      <c r="CR15" s="27"/>
      <c r="CS15" s="455" t="s">
        <v>5414</v>
      </c>
      <c r="CT15" s="456" t="s">
        <v>5405</v>
      </c>
      <c r="CU15" s="456" t="s">
        <v>5415</v>
      </c>
      <c r="CV15" s="456" t="s">
        <v>5445</v>
      </c>
      <c r="CW15" s="456" t="s">
        <v>5446</v>
      </c>
      <c r="CX15" s="456" t="s">
        <v>4208</v>
      </c>
    </row>
    <row r="16" spans="1:105" ht="48.6">
      <c r="A16" s="241">
        <v>9</v>
      </c>
      <c r="B16" s="547" t="s">
        <v>5398</v>
      </c>
      <c r="C16" s="547" t="s">
        <v>5447</v>
      </c>
      <c r="D16" s="21" t="s">
        <v>5448</v>
      </c>
      <c r="E16" s="20" t="s">
        <v>6</v>
      </c>
      <c r="F16" s="20">
        <v>2021</v>
      </c>
      <c r="G16" s="20">
        <v>2021</v>
      </c>
      <c r="H16" s="20">
        <v>6</v>
      </c>
      <c r="I16" s="22" t="s">
        <v>5401</v>
      </c>
      <c r="J16" s="22" t="s">
        <v>6100</v>
      </c>
      <c r="K16" s="626">
        <f t="shared" si="0"/>
        <v>6950000</v>
      </c>
      <c r="L16" s="718">
        <v>6950000</v>
      </c>
      <c r="M16" s="22" t="s">
        <v>3687</v>
      </c>
      <c r="N16" s="20">
        <v>7</v>
      </c>
      <c r="O16" s="22" t="s">
        <v>5402</v>
      </c>
      <c r="P16" s="21" t="s">
        <v>9</v>
      </c>
      <c r="Q16" s="20" t="s">
        <v>3686</v>
      </c>
      <c r="R16" s="20" t="s">
        <v>4392</v>
      </c>
      <c r="S16" s="20">
        <v>6764236</v>
      </c>
      <c r="T16" s="30" t="s">
        <v>32</v>
      </c>
      <c r="U16" s="23" t="s">
        <v>1972</v>
      </c>
      <c r="V16" s="718">
        <v>6950000</v>
      </c>
      <c r="W16" s="22" t="s">
        <v>217</v>
      </c>
      <c r="X16" s="22"/>
      <c r="Y16" s="22"/>
      <c r="Z16" s="22" t="s">
        <v>3688</v>
      </c>
      <c r="AA16" s="22" t="s">
        <v>3687</v>
      </c>
      <c r="AB16" s="10">
        <v>8140</v>
      </c>
      <c r="AC16" s="353" t="s">
        <v>3760</v>
      </c>
      <c r="AD16" s="20">
        <v>6681032</v>
      </c>
      <c r="AE16" s="23" t="s">
        <v>3892</v>
      </c>
      <c r="AF16" s="22" t="s">
        <v>75</v>
      </c>
      <c r="AG16" s="718">
        <v>6950000</v>
      </c>
      <c r="AH16" s="22" t="s">
        <v>217</v>
      </c>
      <c r="AI16" s="22"/>
      <c r="AJ16" s="22"/>
      <c r="AK16" s="22" t="s">
        <v>3688</v>
      </c>
      <c r="AL16" s="22" t="s">
        <v>3687</v>
      </c>
      <c r="AM16" s="368"/>
      <c r="AN16" s="370"/>
      <c r="AO16" s="22"/>
      <c r="AP16" s="718"/>
      <c r="AQ16" s="22"/>
      <c r="AR16" s="22"/>
      <c r="AS16" s="22"/>
      <c r="AT16" s="22"/>
      <c r="AU16" s="26"/>
      <c r="AV16" s="26"/>
      <c r="AW16" s="26"/>
      <c r="AX16" s="22"/>
      <c r="AY16" s="355"/>
      <c r="AZ16" s="26"/>
      <c r="BA16" s="26"/>
      <c r="BB16" s="26"/>
      <c r="BC16" s="26"/>
      <c r="BD16" s="26"/>
      <c r="BE16" s="26"/>
      <c r="BF16" s="22"/>
      <c r="BG16" s="355"/>
      <c r="BH16" s="26"/>
      <c r="BI16" s="26"/>
      <c r="BJ16" s="26"/>
      <c r="BK16" s="26"/>
      <c r="BL16" s="26"/>
      <c r="BM16" s="26"/>
      <c r="BN16" s="26"/>
      <c r="BO16" s="355"/>
      <c r="BP16" s="26"/>
      <c r="BQ16" s="26"/>
      <c r="BR16" s="26"/>
      <c r="BS16" s="26"/>
      <c r="BT16" s="26"/>
      <c r="BU16" s="26"/>
      <c r="BV16" s="355"/>
      <c r="BW16" s="26"/>
      <c r="BX16" s="26"/>
      <c r="BY16" s="26"/>
      <c r="BZ16" s="26"/>
      <c r="CA16" s="287" t="s">
        <v>3661</v>
      </c>
      <c r="CB16" s="287" t="s">
        <v>3662</v>
      </c>
      <c r="CC16" s="22" t="s">
        <v>5449</v>
      </c>
      <c r="CD16" s="21"/>
      <c r="CE16" s="22" t="s">
        <v>5450</v>
      </c>
      <c r="CF16" s="21"/>
      <c r="CG16" s="22" t="s">
        <v>5451</v>
      </c>
      <c r="CH16" s="21"/>
      <c r="CI16" s="27"/>
      <c r="CJ16" s="27"/>
      <c r="CK16" s="27"/>
      <c r="CL16" s="27"/>
      <c r="CM16" s="27"/>
      <c r="CN16" s="27"/>
      <c r="CO16" s="27"/>
      <c r="CP16" s="27"/>
      <c r="CQ16" s="27"/>
      <c r="CR16" s="27"/>
      <c r="CS16" s="455" t="s">
        <v>3721</v>
      </c>
      <c r="CT16" s="456" t="s">
        <v>5422</v>
      </c>
      <c r="CU16" s="456" t="s">
        <v>5415</v>
      </c>
      <c r="CV16" s="456" t="s">
        <v>5452</v>
      </c>
      <c r="CW16" s="456" t="s">
        <v>4208</v>
      </c>
      <c r="CX16" s="456" t="s">
        <v>4208</v>
      </c>
    </row>
    <row r="17" spans="1:105" ht="108.6">
      <c r="A17" s="241">
        <v>10</v>
      </c>
      <c r="B17" s="547" t="s">
        <v>5398</v>
      </c>
      <c r="C17" s="547" t="s">
        <v>5453</v>
      </c>
      <c r="D17" s="21" t="s">
        <v>5454</v>
      </c>
      <c r="E17" s="22" t="s">
        <v>5455</v>
      </c>
      <c r="F17" s="20">
        <v>2021</v>
      </c>
      <c r="G17" s="20">
        <v>2021</v>
      </c>
      <c r="H17" s="20">
        <v>6</v>
      </c>
      <c r="I17" s="22" t="s">
        <v>5401</v>
      </c>
      <c r="J17" s="22" t="s">
        <v>6101</v>
      </c>
      <c r="K17" s="626">
        <f t="shared" si="0"/>
        <v>15670000</v>
      </c>
      <c r="L17" s="718">
        <v>15670000</v>
      </c>
      <c r="M17" s="22" t="s">
        <v>3687</v>
      </c>
      <c r="N17" s="20">
        <v>7</v>
      </c>
      <c r="O17" s="22" t="s">
        <v>5402</v>
      </c>
      <c r="P17" s="21" t="s">
        <v>9</v>
      </c>
      <c r="Q17" s="20" t="s">
        <v>3686</v>
      </c>
      <c r="R17" s="20" t="s">
        <v>4392</v>
      </c>
      <c r="S17" s="20">
        <v>6680664</v>
      </c>
      <c r="T17" s="30" t="s">
        <v>22</v>
      </c>
      <c r="U17" s="23" t="s">
        <v>2576</v>
      </c>
      <c r="V17" s="718">
        <v>15670000</v>
      </c>
      <c r="W17" s="22" t="s">
        <v>179</v>
      </c>
      <c r="X17" s="22"/>
      <c r="Y17" s="22"/>
      <c r="Z17" s="22" t="s">
        <v>3688</v>
      </c>
      <c r="AA17" s="22" t="s">
        <v>3687</v>
      </c>
      <c r="AB17" s="10">
        <v>8140</v>
      </c>
      <c r="AC17" s="353" t="s">
        <v>3760</v>
      </c>
      <c r="AD17" s="10">
        <v>6680680</v>
      </c>
      <c r="AE17" s="12" t="s">
        <v>1247</v>
      </c>
      <c r="AF17" s="8" t="s">
        <v>16</v>
      </c>
      <c r="AG17" s="718">
        <v>15670000</v>
      </c>
      <c r="AH17" s="22" t="s">
        <v>179</v>
      </c>
      <c r="AI17" s="22"/>
      <c r="AJ17" s="22"/>
      <c r="AK17" s="22" t="s">
        <v>3688</v>
      </c>
      <c r="AL17" s="22" t="s">
        <v>3687</v>
      </c>
      <c r="AM17" s="368">
        <v>6680726</v>
      </c>
      <c r="AN17" s="22">
        <v>719069101</v>
      </c>
      <c r="AO17" s="22" t="s">
        <v>93</v>
      </c>
      <c r="AP17" s="718">
        <v>15670000</v>
      </c>
      <c r="AQ17" s="22" t="s">
        <v>179</v>
      </c>
      <c r="AR17" s="22"/>
      <c r="AS17" s="22"/>
      <c r="AT17" s="22" t="s">
        <v>3688</v>
      </c>
      <c r="AU17" s="22" t="s">
        <v>3687</v>
      </c>
      <c r="AV17" s="26"/>
      <c r="AW17" s="26"/>
      <c r="AX17" s="22"/>
      <c r="AY17" s="355"/>
      <c r="AZ17" s="26"/>
      <c r="BA17" s="26"/>
      <c r="BB17" s="26"/>
      <c r="BC17" s="26"/>
      <c r="BD17" s="26"/>
      <c r="BE17" s="26"/>
      <c r="BF17" s="22"/>
      <c r="BG17" s="355"/>
      <c r="BH17" s="26"/>
      <c r="BI17" s="26"/>
      <c r="BJ17" s="26"/>
      <c r="BK17" s="26"/>
      <c r="BL17" s="26"/>
      <c r="BM17" s="26"/>
      <c r="BN17" s="26"/>
      <c r="BO17" s="355"/>
      <c r="BP17" s="26"/>
      <c r="BQ17" s="26"/>
      <c r="BR17" s="26"/>
      <c r="BS17" s="26"/>
      <c r="BT17" s="26"/>
      <c r="BU17" s="26"/>
      <c r="BV17" s="355"/>
      <c r="BW17" s="26"/>
      <c r="BX17" s="26"/>
      <c r="BY17" s="26"/>
      <c r="BZ17" s="26"/>
      <c r="CA17" s="287" t="s">
        <v>3661</v>
      </c>
      <c r="CB17" s="287" t="s">
        <v>3662</v>
      </c>
      <c r="CC17" s="22" t="s">
        <v>900</v>
      </c>
      <c r="CD17" s="21" t="s">
        <v>4056</v>
      </c>
      <c r="CE17" s="22" t="s">
        <v>2956</v>
      </c>
      <c r="CF17" s="21" t="s">
        <v>4056</v>
      </c>
      <c r="CG17" s="22" t="s">
        <v>2957</v>
      </c>
      <c r="CH17" s="21" t="s">
        <v>4056</v>
      </c>
      <c r="CI17" s="27" t="s">
        <v>898</v>
      </c>
      <c r="CJ17" s="27" t="s">
        <v>4056</v>
      </c>
      <c r="CK17" s="27" t="s">
        <v>899</v>
      </c>
      <c r="CL17" s="27" t="s">
        <v>4056</v>
      </c>
      <c r="CM17" s="27"/>
      <c r="CN17" s="27"/>
      <c r="CO17" s="27"/>
      <c r="CP17" s="27"/>
      <c r="CQ17" s="27"/>
      <c r="CR17" s="27"/>
      <c r="CS17" s="455" t="s">
        <v>3721</v>
      </c>
      <c r="CT17" s="456" t="s">
        <v>5422</v>
      </c>
      <c r="CU17" s="456" t="s">
        <v>5415</v>
      </c>
      <c r="CV17" s="456" t="s">
        <v>5456</v>
      </c>
      <c r="CW17" s="456" t="s">
        <v>5457</v>
      </c>
      <c r="CX17" s="456" t="s">
        <v>3888</v>
      </c>
    </row>
    <row r="18" spans="1:105" ht="60.6">
      <c r="A18" s="241">
        <v>11</v>
      </c>
      <c r="B18" s="547" t="s">
        <v>5398</v>
      </c>
      <c r="C18" s="547" t="s">
        <v>5458</v>
      </c>
      <c r="D18" s="21" t="s">
        <v>5459</v>
      </c>
      <c r="E18" s="22" t="s">
        <v>5455</v>
      </c>
      <c r="F18" s="20">
        <v>2021</v>
      </c>
      <c r="G18" s="20">
        <v>2021</v>
      </c>
      <c r="H18" s="20">
        <v>6</v>
      </c>
      <c r="I18" s="22" t="s">
        <v>5410</v>
      </c>
      <c r="J18" s="22" t="s">
        <v>6102</v>
      </c>
      <c r="K18" s="626">
        <f t="shared" si="0"/>
        <v>15300000</v>
      </c>
      <c r="L18" s="718">
        <v>15300000</v>
      </c>
      <c r="M18" s="22" t="s">
        <v>3687</v>
      </c>
      <c r="N18" s="20">
        <v>7</v>
      </c>
      <c r="O18" s="22" t="s">
        <v>5402</v>
      </c>
      <c r="P18" s="21" t="s">
        <v>9</v>
      </c>
      <c r="Q18" s="20" t="s">
        <v>3686</v>
      </c>
      <c r="R18" s="20" t="s">
        <v>4392</v>
      </c>
      <c r="S18" s="20">
        <v>259781</v>
      </c>
      <c r="T18" s="30" t="s">
        <v>33</v>
      </c>
      <c r="U18" s="23" t="s">
        <v>1270</v>
      </c>
      <c r="V18" s="718">
        <v>15300000</v>
      </c>
      <c r="W18" s="22" t="s">
        <v>207</v>
      </c>
      <c r="X18" s="22" t="s">
        <v>217</v>
      </c>
      <c r="Y18" s="22"/>
      <c r="Z18" s="22" t="s">
        <v>3688</v>
      </c>
      <c r="AA18" s="22" t="s">
        <v>3687</v>
      </c>
      <c r="AB18" s="10">
        <v>8140</v>
      </c>
      <c r="AC18" s="353" t="s">
        <v>3760</v>
      </c>
      <c r="AD18" s="10">
        <v>6658545</v>
      </c>
      <c r="AE18" s="12" t="s">
        <v>1272</v>
      </c>
      <c r="AF18" s="8" t="s">
        <v>47</v>
      </c>
      <c r="AG18" s="718">
        <v>15300000</v>
      </c>
      <c r="AH18" s="22" t="s">
        <v>197</v>
      </c>
      <c r="AI18" s="22" t="s">
        <v>217</v>
      </c>
      <c r="AJ18" s="22"/>
      <c r="AK18" s="22" t="s">
        <v>3694</v>
      </c>
      <c r="AL18" s="22" t="s">
        <v>3687</v>
      </c>
      <c r="AM18" s="8">
        <v>6680622</v>
      </c>
      <c r="AN18" s="8" t="s">
        <v>1271</v>
      </c>
      <c r="AO18" s="8" t="s">
        <v>18</v>
      </c>
      <c r="AP18" s="718">
        <v>15300000</v>
      </c>
      <c r="AQ18" s="22" t="s">
        <v>207</v>
      </c>
      <c r="AR18" s="22"/>
      <c r="AS18" s="22"/>
      <c r="AT18" s="22" t="s">
        <v>3694</v>
      </c>
      <c r="AU18" s="22" t="s">
        <v>3687</v>
      </c>
      <c r="AV18" s="26"/>
      <c r="AW18" s="26"/>
      <c r="AX18" s="22"/>
      <c r="AY18" s="355"/>
      <c r="AZ18" s="26"/>
      <c r="BA18" s="26"/>
      <c r="BB18" s="26"/>
      <c r="BC18" s="26"/>
      <c r="BD18" s="26"/>
      <c r="BE18" s="26"/>
      <c r="BF18" s="22"/>
      <c r="BG18" s="355"/>
      <c r="BH18" s="26"/>
      <c r="BI18" s="26"/>
      <c r="BJ18" s="26"/>
      <c r="BK18" s="26"/>
      <c r="BL18" s="26"/>
      <c r="BM18" s="26"/>
      <c r="BN18" s="26"/>
      <c r="BO18" s="355"/>
      <c r="BP18" s="26"/>
      <c r="BQ18" s="26"/>
      <c r="BR18" s="26"/>
      <c r="BS18" s="26"/>
      <c r="BT18" s="26"/>
      <c r="BU18" s="26"/>
      <c r="BV18" s="355"/>
      <c r="BW18" s="26"/>
      <c r="BX18" s="26"/>
      <c r="BY18" s="26"/>
      <c r="BZ18" s="26"/>
      <c r="CA18" s="287" t="s">
        <v>3661</v>
      </c>
      <c r="CB18" s="287" t="s">
        <v>3662</v>
      </c>
      <c r="CC18" s="22" t="s">
        <v>642</v>
      </c>
      <c r="CD18" s="21"/>
      <c r="CE18" s="22" t="s">
        <v>643</v>
      </c>
      <c r="CF18" s="21"/>
      <c r="CG18" s="22"/>
      <c r="CH18" s="21"/>
      <c r="CI18" s="27"/>
      <c r="CJ18" s="27"/>
      <c r="CK18" s="27"/>
      <c r="CL18" s="27"/>
      <c r="CM18" s="27"/>
      <c r="CN18" s="27"/>
      <c r="CO18" s="27"/>
      <c r="CP18" s="27"/>
      <c r="CQ18" s="27"/>
      <c r="CR18" s="27"/>
      <c r="CS18" s="455" t="s">
        <v>3721</v>
      </c>
      <c r="CT18" s="456" t="s">
        <v>5405</v>
      </c>
      <c r="CU18" s="456" t="s">
        <v>5415</v>
      </c>
      <c r="CV18" s="456" t="s">
        <v>5460</v>
      </c>
      <c r="CW18" s="456" t="s">
        <v>4153</v>
      </c>
      <c r="CX18" s="456" t="s">
        <v>3473</v>
      </c>
    </row>
    <row r="19" spans="1:105" ht="60.6">
      <c r="A19" s="241">
        <v>12</v>
      </c>
      <c r="B19" s="547" t="s">
        <v>5461</v>
      </c>
      <c r="C19" s="547" t="s">
        <v>5462</v>
      </c>
      <c r="D19" s="21" t="s">
        <v>5463</v>
      </c>
      <c r="E19" s="20" t="s">
        <v>5464</v>
      </c>
      <c r="F19" s="20">
        <v>2021</v>
      </c>
      <c r="G19" s="20">
        <v>2021</v>
      </c>
      <c r="H19" s="20">
        <v>6</v>
      </c>
      <c r="I19" s="22" t="s">
        <v>5410</v>
      </c>
      <c r="J19" s="22" t="s">
        <v>6103</v>
      </c>
      <c r="K19" s="626">
        <f t="shared" si="0"/>
        <v>20000000</v>
      </c>
      <c r="L19" s="718">
        <v>20000000</v>
      </c>
      <c r="M19" s="22" t="s">
        <v>3687</v>
      </c>
      <c r="N19" s="20">
        <v>7</v>
      </c>
      <c r="O19" s="22" t="s">
        <v>5402</v>
      </c>
      <c r="P19" s="21" t="s">
        <v>9</v>
      </c>
      <c r="Q19" s="20" t="s">
        <v>3686</v>
      </c>
      <c r="R19" s="20" t="s">
        <v>4392</v>
      </c>
      <c r="S19" s="20">
        <v>6680651</v>
      </c>
      <c r="T19" s="30" t="s">
        <v>19</v>
      </c>
      <c r="U19" s="23" t="s">
        <v>1304</v>
      </c>
      <c r="V19" s="718">
        <v>20000000</v>
      </c>
      <c r="W19" s="22" t="s">
        <v>176</v>
      </c>
      <c r="X19" s="22"/>
      <c r="Y19" s="22"/>
      <c r="Z19" s="22" t="s">
        <v>3694</v>
      </c>
      <c r="AA19" s="22" t="s">
        <v>3687</v>
      </c>
      <c r="AB19" s="10">
        <v>8140</v>
      </c>
      <c r="AC19" s="353" t="s">
        <v>3760</v>
      </c>
      <c r="AD19" s="20">
        <v>6680612</v>
      </c>
      <c r="AE19" s="23" t="s">
        <v>1248</v>
      </c>
      <c r="AF19" s="22" t="s">
        <v>26</v>
      </c>
      <c r="AG19" s="718">
        <v>20000000</v>
      </c>
      <c r="AH19" s="22" t="s">
        <v>176</v>
      </c>
      <c r="AI19" s="22"/>
      <c r="AJ19" s="22"/>
      <c r="AK19" s="22" t="s">
        <v>3694</v>
      </c>
      <c r="AL19" s="22" t="s">
        <v>3687</v>
      </c>
      <c r="AM19" s="10">
        <v>6680708</v>
      </c>
      <c r="AN19" s="12" t="s">
        <v>2724</v>
      </c>
      <c r="AO19" s="22" t="s">
        <v>85</v>
      </c>
      <c r="AP19" s="718">
        <v>20000000</v>
      </c>
      <c r="AQ19" s="22" t="s">
        <v>176</v>
      </c>
      <c r="AR19" s="22"/>
      <c r="AS19" s="22"/>
      <c r="AT19" s="22" t="s">
        <v>3694</v>
      </c>
      <c r="AU19" s="22" t="s">
        <v>3687</v>
      </c>
      <c r="AV19" s="10">
        <v>6680641</v>
      </c>
      <c r="AW19" s="369" t="s">
        <v>2082</v>
      </c>
      <c r="AX19" s="8" t="s">
        <v>3701</v>
      </c>
      <c r="AY19" s="718">
        <v>20000000</v>
      </c>
      <c r="AZ19" s="26" t="s">
        <v>169</v>
      </c>
      <c r="BA19" s="26"/>
      <c r="BB19" s="22" t="s">
        <v>3688</v>
      </c>
      <c r="BC19" s="22" t="s">
        <v>3687</v>
      </c>
      <c r="BD19" s="20">
        <v>6682174</v>
      </c>
      <c r="BE19" s="23" t="s">
        <v>2573</v>
      </c>
      <c r="BF19" s="22" t="s">
        <v>27</v>
      </c>
      <c r="BG19" s="718">
        <v>20000000</v>
      </c>
      <c r="BH19" s="22" t="s">
        <v>179</v>
      </c>
      <c r="BI19" s="22"/>
      <c r="BJ19" s="22" t="s">
        <v>3688</v>
      </c>
      <c r="BK19" s="22" t="s">
        <v>3687</v>
      </c>
      <c r="BL19" s="26"/>
      <c r="BM19" s="26"/>
      <c r="BN19" s="26"/>
      <c r="BO19" s="355"/>
      <c r="BP19" s="26"/>
      <c r="BQ19" s="26"/>
      <c r="BR19" s="26"/>
      <c r="BS19" s="26"/>
      <c r="BT19" s="26"/>
      <c r="BU19" s="26"/>
      <c r="BV19" s="109"/>
      <c r="BW19" s="26"/>
      <c r="BX19" s="26"/>
      <c r="BY19" s="26"/>
      <c r="BZ19" s="26"/>
      <c r="CA19" s="287" t="s">
        <v>3661</v>
      </c>
      <c r="CB19" s="287" t="s">
        <v>3662</v>
      </c>
      <c r="CC19" s="22" t="s">
        <v>1370</v>
      </c>
      <c r="CD19" s="21"/>
      <c r="CE19" s="22" t="s">
        <v>1406</v>
      </c>
      <c r="CF19" s="21"/>
      <c r="CG19" s="22" t="s">
        <v>5465</v>
      </c>
      <c r="CH19" s="21"/>
      <c r="CI19" s="27" t="s">
        <v>5466</v>
      </c>
      <c r="CJ19" s="27"/>
      <c r="CK19" s="27" t="s">
        <v>838</v>
      </c>
      <c r="CL19" s="27"/>
      <c r="CM19" s="27" t="s">
        <v>3389</v>
      </c>
      <c r="CN19" s="27"/>
      <c r="CO19" s="27" t="s">
        <v>5467</v>
      </c>
      <c r="CP19" s="27"/>
      <c r="CQ19" s="27" t="s">
        <v>4055</v>
      </c>
      <c r="CR19" s="27"/>
      <c r="CS19" s="455" t="s">
        <v>3370</v>
      </c>
      <c r="CT19" s="456" t="s">
        <v>5405</v>
      </c>
      <c r="CU19" s="456" t="s">
        <v>5433</v>
      </c>
      <c r="CV19" s="456" t="s">
        <v>5468</v>
      </c>
      <c r="CW19" s="457" t="s">
        <v>1230</v>
      </c>
      <c r="CX19" s="456" t="s">
        <v>4208</v>
      </c>
    </row>
    <row r="20" spans="1:105" ht="48.6">
      <c r="A20" s="507">
        <v>13</v>
      </c>
      <c r="B20" s="547" t="s">
        <v>5469</v>
      </c>
      <c r="C20" s="547" t="s">
        <v>5470</v>
      </c>
      <c r="D20" s="21" t="s">
        <v>5471</v>
      </c>
      <c r="E20" s="20" t="s">
        <v>5464</v>
      </c>
      <c r="F20" s="20">
        <v>2021</v>
      </c>
      <c r="G20" s="20">
        <v>2021</v>
      </c>
      <c r="H20" s="20">
        <v>3</v>
      </c>
      <c r="I20" s="22" t="s">
        <v>5410</v>
      </c>
      <c r="J20" s="22" t="s">
        <v>6104</v>
      </c>
      <c r="K20" s="626">
        <f t="shared" si="0"/>
        <v>40000000</v>
      </c>
      <c r="L20" s="718">
        <v>40000000</v>
      </c>
      <c r="M20" s="22" t="s">
        <v>3687</v>
      </c>
      <c r="N20" s="20">
        <v>7</v>
      </c>
      <c r="O20" s="22" t="s">
        <v>5402</v>
      </c>
      <c r="P20" s="21" t="s">
        <v>9</v>
      </c>
      <c r="Q20" s="20" t="s">
        <v>3686</v>
      </c>
      <c r="R20" s="20" t="s">
        <v>4392</v>
      </c>
      <c r="S20" s="20">
        <v>6665306</v>
      </c>
      <c r="T20" s="30" t="s">
        <v>35</v>
      </c>
      <c r="U20" s="23" t="s">
        <v>2015</v>
      </c>
      <c r="V20" s="718">
        <v>40000000</v>
      </c>
      <c r="W20" s="22" t="s">
        <v>217</v>
      </c>
      <c r="X20" s="22"/>
      <c r="Y20" s="22"/>
      <c r="Z20" s="22" t="s">
        <v>3688</v>
      </c>
      <c r="AA20" s="22" t="s">
        <v>3687</v>
      </c>
      <c r="AB20" s="10">
        <v>8140</v>
      </c>
      <c r="AC20" s="353" t="s">
        <v>3760</v>
      </c>
      <c r="AD20" s="10">
        <v>6680633</v>
      </c>
      <c r="AE20" s="356" t="s">
        <v>3791</v>
      </c>
      <c r="AF20" s="8" t="s">
        <v>25</v>
      </c>
      <c r="AG20" s="718">
        <v>40000000</v>
      </c>
      <c r="AH20" s="22" t="s">
        <v>179</v>
      </c>
      <c r="AI20" s="22" t="s">
        <v>217</v>
      </c>
      <c r="AJ20" s="22"/>
      <c r="AK20" s="22" t="s">
        <v>3688</v>
      </c>
      <c r="AL20" s="22" t="s">
        <v>3687</v>
      </c>
      <c r="AM20" s="10">
        <v>6680648</v>
      </c>
      <c r="AN20" s="8" t="s">
        <v>1324</v>
      </c>
      <c r="AO20" s="8" t="s">
        <v>24</v>
      </c>
      <c r="AP20" s="718">
        <v>40000000</v>
      </c>
      <c r="AQ20" s="22" t="s">
        <v>217</v>
      </c>
      <c r="AR20" s="22"/>
      <c r="AS20" s="22"/>
      <c r="AT20" s="22" t="s">
        <v>3688</v>
      </c>
      <c r="AU20" s="22" t="s">
        <v>3687</v>
      </c>
      <c r="AV20" s="371">
        <v>6744406</v>
      </c>
      <c r="AW20" s="373" t="s">
        <v>1273</v>
      </c>
      <c r="AX20" s="8" t="s">
        <v>54</v>
      </c>
      <c r="AY20" s="718">
        <v>40000000</v>
      </c>
      <c r="AZ20" s="22" t="s">
        <v>217</v>
      </c>
      <c r="BA20" s="22"/>
      <c r="BB20" s="22" t="s">
        <v>3688</v>
      </c>
      <c r="BC20" s="22" t="s">
        <v>3687</v>
      </c>
      <c r="BD20" s="26"/>
      <c r="BE20" s="26"/>
      <c r="BF20" s="22"/>
      <c r="BG20" s="718"/>
      <c r="BH20" s="26"/>
      <c r="BI20" s="26"/>
      <c r="BJ20" s="26"/>
      <c r="BK20" s="26"/>
      <c r="BL20" s="26"/>
      <c r="BM20" s="26"/>
      <c r="BN20" s="26"/>
      <c r="BO20" s="355"/>
      <c r="BP20" s="26"/>
      <c r="BQ20" s="26"/>
      <c r="BR20" s="26"/>
      <c r="BS20" s="26"/>
      <c r="BT20" s="26"/>
      <c r="BU20" s="26"/>
      <c r="BV20" s="355"/>
      <c r="BW20" s="26"/>
      <c r="BX20" s="26"/>
      <c r="BY20" s="26"/>
      <c r="BZ20" s="26"/>
      <c r="CA20" s="287" t="s">
        <v>3661</v>
      </c>
      <c r="CB20" s="287" t="s">
        <v>3662</v>
      </c>
      <c r="CC20" s="22" t="s">
        <v>5472</v>
      </c>
      <c r="CD20" s="21" t="s">
        <v>4181</v>
      </c>
      <c r="CE20" s="22" t="s">
        <v>3388</v>
      </c>
      <c r="CF20" s="21" t="s">
        <v>4181</v>
      </c>
      <c r="CG20" s="22" t="s">
        <v>5473</v>
      </c>
      <c r="CH20" s="21"/>
      <c r="CI20" s="27"/>
      <c r="CJ20" s="27"/>
      <c r="CK20" s="27"/>
      <c r="CL20" s="27"/>
      <c r="CM20" s="27"/>
      <c r="CN20" s="27"/>
      <c r="CO20" s="27"/>
      <c r="CP20" s="27"/>
      <c r="CQ20" s="27"/>
      <c r="CR20" s="27"/>
      <c r="CS20" s="458" t="s">
        <v>1230</v>
      </c>
      <c r="CT20" s="456" t="s">
        <v>5405</v>
      </c>
      <c r="CU20" s="457" t="s">
        <v>1230</v>
      </c>
      <c r="CV20" s="456" t="s">
        <v>5445</v>
      </c>
      <c r="CW20" s="456" t="s">
        <v>4208</v>
      </c>
      <c r="CX20" s="456" t="s">
        <v>4208</v>
      </c>
    </row>
    <row r="21" spans="1:105" ht="36">
      <c r="A21" s="507">
        <v>14</v>
      </c>
      <c r="B21" s="547" t="s">
        <v>5469</v>
      </c>
      <c r="C21" s="547" t="s">
        <v>5474</v>
      </c>
      <c r="D21" s="21" t="s">
        <v>5475</v>
      </c>
      <c r="E21" s="20" t="s">
        <v>5464</v>
      </c>
      <c r="F21" s="20">
        <v>2021</v>
      </c>
      <c r="G21" s="20">
        <v>2021</v>
      </c>
      <c r="H21" s="20">
        <v>3</v>
      </c>
      <c r="I21" s="22" t="s">
        <v>5410</v>
      </c>
      <c r="J21" s="22" t="s">
        <v>6105</v>
      </c>
      <c r="K21" s="626">
        <f t="shared" si="0"/>
        <v>40000000</v>
      </c>
      <c r="L21" s="718">
        <v>40000000</v>
      </c>
      <c r="M21" s="22" t="s">
        <v>3687</v>
      </c>
      <c r="N21" s="20">
        <v>7</v>
      </c>
      <c r="O21" s="22" t="s">
        <v>5402</v>
      </c>
      <c r="P21" s="21" t="s">
        <v>9</v>
      </c>
      <c r="Q21" s="20" t="s">
        <v>3686</v>
      </c>
      <c r="R21" s="20" t="s">
        <v>4392</v>
      </c>
      <c r="S21" s="20">
        <v>6680623</v>
      </c>
      <c r="T21" s="30" t="s">
        <v>37</v>
      </c>
      <c r="U21" s="23" t="s">
        <v>2129</v>
      </c>
      <c r="V21" s="718">
        <v>40000000</v>
      </c>
      <c r="W21" s="22" t="s">
        <v>217</v>
      </c>
      <c r="X21" s="22"/>
      <c r="Y21" s="22"/>
      <c r="Z21" s="22" t="s">
        <v>3688</v>
      </c>
      <c r="AA21" s="22" t="s">
        <v>3687</v>
      </c>
      <c r="AB21" s="10">
        <v>8140</v>
      </c>
      <c r="AC21" s="353" t="s">
        <v>3760</v>
      </c>
      <c r="AD21" s="10">
        <v>6680633</v>
      </c>
      <c r="AE21" s="356" t="s">
        <v>3791</v>
      </c>
      <c r="AF21" s="8" t="s">
        <v>25</v>
      </c>
      <c r="AG21" s="718">
        <v>40000000</v>
      </c>
      <c r="AH21" s="22" t="s">
        <v>179</v>
      </c>
      <c r="AI21" s="22" t="s">
        <v>217</v>
      </c>
      <c r="AJ21" s="22"/>
      <c r="AK21" s="22" t="s">
        <v>3688</v>
      </c>
      <c r="AL21" s="22" t="s">
        <v>3687</v>
      </c>
      <c r="AM21" s="10">
        <v>6681051</v>
      </c>
      <c r="AN21" s="12" t="s">
        <v>1945</v>
      </c>
      <c r="AO21" s="8" t="s">
        <v>13</v>
      </c>
      <c r="AP21" s="718">
        <v>40000000</v>
      </c>
      <c r="AQ21" s="22" t="s">
        <v>176</v>
      </c>
      <c r="AR21" s="22"/>
      <c r="AS21" s="22"/>
      <c r="AT21" s="22" t="s">
        <v>3694</v>
      </c>
      <c r="AU21" s="22" t="s">
        <v>3687</v>
      </c>
      <c r="AV21" s="20">
        <v>6764236</v>
      </c>
      <c r="AW21" s="23" t="s">
        <v>1972</v>
      </c>
      <c r="AX21" s="22" t="s">
        <v>5476</v>
      </c>
      <c r="AY21" s="718">
        <v>40000000</v>
      </c>
      <c r="AZ21" s="22" t="s">
        <v>217</v>
      </c>
      <c r="BA21" s="22"/>
      <c r="BB21" s="22" t="s">
        <v>3688</v>
      </c>
      <c r="BC21" s="22" t="s">
        <v>3687</v>
      </c>
      <c r="BD21" s="26"/>
      <c r="BE21" s="26"/>
      <c r="BF21" s="22"/>
      <c r="BG21" s="718"/>
      <c r="BH21" s="26"/>
      <c r="BI21" s="26"/>
      <c r="BJ21" s="26"/>
      <c r="BK21" s="26"/>
      <c r="BL21" s="26"/>
      <c r="BM21" s="26"/>
      <c r="BN21" s="26"/>
      <c r="BO21" s="355"/>
      <c r="BP21" s="26"/>
      <c r="BQ21" s="26"/>
      <c r="BR21" s="26"/>
      <c r="BS21" s="26"/>
      <c r="BT21" s="26"/>
      <c r="BU21" s="26"/>
      <c r="BV21" s="355"/>
      <c r="BW21" s="26"/>
      <c r="BX21" s="26"/>
      <c r="BY21" s="26"/>
      <c r="BZ21" s="26"/>
      <c r="CA21" s="287" t="s">
        <v>3661</v>
      </c>
      <c r="CB21" s="287" t="s">
        <v>3662</v>
      </c>
      <c r="CC21" s="22" t="s">
        <v>1947</v>
      </c>
      <c r="CD21" s="21" t="s">
        <v>4206</v>
      </c>
      <c r="CE21" s="22" t="s">
        <v>5477</v>
      </c>
      <c r="CF21" s="21" t="s">
        <v>4206</v>
      </c>
      <c r="CG21" s="22" t="s">
        <v>5478</v>
      </c>
      <c r="CH21" s="21"/>
      <c r="CI21" s="27"/>
      <c r="CJ21" s="27"/>
      <c r="CK21" s="27"/>
      <c r="CL21" s="27"/>
      <c r="CM21" s="27"/>
      <c r="CN21" s="27"/>
      <c r="CO21" s="27"/>
      <c r="CP21" s="27"/>
      <c r="CQ21" s="27"/>
      <c r="CR21" s="27"/>
      <c r="CS21" s="458" t="s">
        <v>1230</v>
      </c>
      <c r="CT21" s="456" t="s">
        <v>5422</v>
      </c>
      <c r="CU21" s="457" t="s">
        <v>1230</v>
      </c>
      <c r="CV21" s="456" t="s">
        <v>4208</v>
      </c>
      <c r="CW21" s="456" t="s">
        <v>4208</v>
      </c>
      <c r="CX21" s="456" t="s">
        <v>4208</v>
      </c>
    </row>
    <row r="22" spans="1:105" ht="36">
      <c r="A22" s="507">
        <v>15</v>
      </c>
      <c r="B22" s="547" t="s">
        <v>5469</v>
      </c>
      <c r="C22" s="547" t="s">
        <v>5479</v>
      </c>
      <c r="D22" s="21" t="s">
        <v>5480</v>
      </c>
      <c r="E22" s="20" t="s">
        <v>5464</v>
      </c>
      <c r="F22" s="20">
        <v>2021</v>
      </c>
      <c r="G22" s="20">
        <v>2021</v>
      </c>
      <c r="H22" s="20">
        <v>3</v>
      </c>
      <c r="I22" s="22" t="s">
        <v>5410</v>
      </c>
      <c r="J22" s="22" t="s">
        <v>6106</v>
      </c>
      <c r="K22" s="626">
        <f t="shared" si="0"/>
        <v>40000000</v>
      </c>
      <c r="L22" s="718">
        <v>40000000</v>
      </c>
      <c r="M22" s="22" t="s">
        <v>3687</v>
      </c>
      <c r="N22" s="20">
        <v>7</v>
      </c>
      <c r="O22" s="22" t="s">
        <v>5402</v>
      </c>
      <c r="P22" s="21" t="s">
        <v>9</v>
      </c>
      <c r="Q22" s="20" t="s">
        <v>3686</v>
      </c>
      <c r="R22" s="20" t="s">
        <v>4392</v>
      </c>
      <c r="S22" s="20">
        <v>6680612</v>
      </c>
      <c r="T22" s="30" t="s">
        <v>26</v>
      </c>
      <c r="U22" s="23" t="s">
        <v>1248</v>
      </c>
      <c r="V22" s="718">
        <v>40000000</v>
      </c>
      <c r="W22" s="22" t="s">
        <v>176</v>
      </c>
      <c r="X22" s="22"/>
      <c r="Y22" s="22"/>
      <c r="Z22" s="22" t="s">
        <v>3694</v>
      </c>
      <c r="AA22" s="22" t="s">
        <v>3687</v>
      </c>
      <c r="AB22" s="10">
        <v>8140</v>
      </c>
      <c r="AC22" s="353" t="s">
        <v>3760</v>
      </c>
      <c r="AD22" s="10">
        <v>6680633</v>
      </c>
      <c r="AE22" s="356" t="s">
        <v>3791</v>
      </c>
      <c r="AF22" s="8" t="s">
        <v>25</v>
      </c>
      <c r="AG22" s="718">
        <v>40000000</v>
      </c>
      <c r="AH22" s="22" t="s">
        <v>179</v>
      </c>
      <c r="AI22" s="22" t="s">
        <v>217</v>
      </c>
      <c r="AJ22" s="22"/>
      <c r="AK22" s="22" t="s">
        <v>3688</v>
      </c>
      <c r="AL22" s="22" t="s">
        <v>3687</v>
      </c>
      <c r="AM22" s="20">
        <v>6680627</v>
      </c>
      <c r="AN22" s="23" t="s">
        <v>2200</v>
      </c>
      <c r="AO22" s="22" t="s">
        <v>5481</v>
      </c>
      <c r="AP22" s="718">
        <v>40000000</v>
      </c>
      <c r="AQ22" s="22" t="s">
        <v>176</v>
      </c>
      <c r="AR22" s="22"/>
      <c r="AS22" s="22"/>
      <c r="AT22" s="22" t="s">
        <v>3694</v>
      </c>
      <c r="AU22" s="22" t="s">
        <v>3687</v>
      </c>
      <c r="AV22" s="10">
        <v>6680628</v>
      </c>
      <c r="AW22" s="12" t="s">
        <v>1295</v>
      </c>
      <c r="AX22" s="8" t="s">
        <v>89</v>
      </c>
      <c r="AY22" s="718">
        <v>40000000</v>
      </c>
      <c r="AZ22" s="22" t="s">
        <v>207</v>
      </c>
      <c r="BA22" s="22"/>
      <c r="BB22" s="22" t="s">
        <v>3694</v>
      </c>
      <c r="BC22" s="22" t="s">
        <v>3687</v>
      </c>
      <c r="BD22" s="20">
        <v>6680698</v>
      </c>
      <c r="BE22" s="23" t="s">
        <v>1290</v>
      </c>
      <c r="BF22" s="22" t="s">
        <v>211</v>
      </c>
      <c r="BG22" s="718">
        <v>40000000</v>
      </c>
      <c r="BH22" s="22" t="s">
        <v>207</v>
      </c>
      <c r="BI22" s="22"/>
      <c r="BJ22" s="22" t="s">
        <v>3694</v>
      </c>
      <c r="BK22" s="22" t="s">
        <v>3687</v>
      </c>
      <c r="BL22" s="26"/>
      <c r="BM22" s="26"/>
      <c r="BN22" s="26"/>
      <c r="BO22" s="355"/>
      <c r="BP22" s="26"/>
      <c r="BQ22" s="26"/>
      <c r="BR22" s="26"/>
      <c r="BS22" s="26"/>
      <c r="BT22" s="26"/>
      <c r="BU22" s="26"/>
      <c r="BV22" s="109"/>
      <c r="BW22" s="26"/>
      <c r="BX22" s="26"/>
      <c r="BY22" s="26"/>
      <c r="BZ22" s="26"/>
      <c r="CA22" s="287" t="s">
        <v>3661</v>
      </c>
      <c r="CB22" s="287" t="s">
        <v>3662</v>
      </c>
      <c r="CC22" s="22" t="s">
        <v>5482</v>
      </c>
      <c r="CD22" s="21"/>
      <c r="CE22" s="22" t="s">
        <v>3529</v>
      </c>
      <c r="CF22" s="21" t="s">
        <v>4056</v>
      </c>
      <c r="CG22" s="22" t="s">
        <v>5483</v>
      </c>
      <c r="CH22" s="21"/>
      <c r="CI22" s="27"/>
      <c r="CJ22" s="27"/>
      <c r="CK22" s="27"/>
      <c r="CL22" s="27"/>
      <c r="CM22" s="27"/>
      <c r="CN22" s="27"/>
      <c r="CO22" s="27"/>
      <c r="CP22" s="27"/>
      <c r="CQ22" s="27"/>
      <c r="CR22" s="27"/>
      <c r="CS22" s="458" t="s">
        <v>1230</v>
      </c>
      <c r="CT22" s="456" t="s">
        <v>5422</v>
      </c>
      <c r="CU22" s="457" t="s">
        <v>1230</v>
      </c>
      <c r="CV22" s="456" t="s">
        <v>4208</v>
      </c>
      <c r="CW22" s="456" t="s">
        <v>4208</v>
      </c>
      <c r="CX22" s="456" t="s">
        <v>4208</v>
      </c>
      <c r="CY22" s="187"/>
      <c r="CZ22" s="187"/>
      <c r="DA22" s="187"/>
    </row>
    <row r="23" spans="1:105" ht="34.5" customHeight="1">
      <c r="A23" s="241">
        <v>16</v>
      </c>
      <c r="B23" s="547" t="s">
        <v>5469</v>
      </c>
      <c r="C23" s="558" t="s">
        <v>5479</v>
      </c>
      <c r="D23" s="183" t="s">
        <v>5484</v>
      </c>
      <c r="E23" s="182" t="s">
        <v>5464</v>
      </c>
      <c r="F23" s="182">
        <v>2021</v>
      </c>
      <c r="G23" s="182">
        <v>2021</v>
      </c>
      <c r="H23" s="182">
        <v>3</v>
      </c>
      <c r="I23" s="22" t="s">
        <v>5410</v>
      </c>
      <c r="J23" s="22" t="s">
        <v>6107</v>
      </c>
      <c r="K23" s="745">
        <f t="shared" si="0"/>
        <v>450000000</v>
      </c>
      <c r="L23" s="720">
        <v>450000000</v>
      </c>
      <c r="M23" s="184" t="s">
        <v>3687</v>
      </c>
      <c r="N23" s="20">
        <v>7</v>
      </c>
      <c r="O23" s="22" t="s">
        <v>5402</v>
      </c>
      <c r="P23" s="21" t="s">
        <v>9</v>
      </c>
      <c r="Q23" s="182" t="s">
        <v>3686</v>
      </c>
      <c r="R23" s="182" t="s">
        <v>4392</v>
      </c>
      <c r="S23" s="182">
        <v>6680651</v>
      </c>
      <c r="T23" s="185" t="s">
        <v>19</v>
      </c>
      <c r="U23" s="186" t="s">
        <v>1304</v>
      </c>
      <c r="V23" s="720">
        <v>450000000</v>
      </c>
      <c r="W23" s="184" t="s">
        <v>176</v>
      </c>
      <c r="X23" s="184"/>
      <c r="Y23" s="184"/>
      <c r="Z23" s="184" t="s">
        <v>3694</v>
      </c>
      <c r="AA23" s="184" t="s">
        <v>3687</v>
      </c>
      <c r="AB23" s="376">
        <v>8140</v>
      </c>
      <c r="AC23" s="377" t="s">
        <v>3760</v>
      </c>
      <c r="AD23" s="182">
        <v>6680687</v>
      </c>
      <c r="AE23" s="186">
        <v>702048705</v>
      </c>
      <c r="AF23" s="184" t="s">
        <v>36</v>
      </c>
      <c r="AG23" s="720">
        <v>450000000</v>
      </c>
      <c r="AH23" s="184"/>
      <c r="AI23" s="184"/>
      <c r="AJ23" s="184"/>
      <c r="AK23" s="184"/>
      <c r="AL23" s="184"/>
      <c r="AM23" s="182">
        <v>6680623</v>
      </c>
      <c r="AN23" s="186" t="s">
        <v>2129</v>
      </c>
      <c r="AO23" s="184" t="s">
        <v>37</v>
      </c>
      <c r="AP23" s="720">
        <v>450000000</v>
      </c>
      <c r="AQ23" s="184"/>
      <c r="AR23" s="184"/>
      <c r="AS23" s="184"/>
      <c r="AT23" s="184"/>
      <c r="AU23" s="378"/>
      <c r="AV23" s="378"/>
      <c r="AW23" s="378"/>
      <c r="AX23" s="184"/>
      <c r="AY23" s="379"/>
      <c r="AZ23" s="378"/>
      <c r="BA23" s="378"/>
      <c r="BB23" s="378"/>
      <c r="BC23" s="378"/>
      <c r="BD23" s="378"/>
      <c r="BE23" s="378"/>
      <c r="BF23" s="184"/>
      <c r="BG23" s="378"/>
      <c r="BH23" s="378"/>
      <c r="BI23" s="378"/>
      <c r="BJ23" s="378"/>
      <c r="BK23" s="378"/>
      <c r="BL23" s="378"/>
      <c r="BM23" s="378"/>
      <c r="BN23" s="378"/>
      <c r="BO23" s="355"/>
      <c r="BP23" s="378"/>
      <c r="BQ23" s="378"/>
      <c r="BR23" s="378"/>
      <c r="BS23" s="378"/>
      <c r="BT23" s="378"/>
      <c r="BU23" s="378"/>
      <c r="BV23" s="378"/>
      <c r="BW23" s="378"/>
      <c r="BX23" s="378"/>
      <c r="BY23" s="378"/>
      <c r="BZ23" s="378"/>
      <c r="CA23" s="287" t="s">
        <v>3661</v>
      </c>
      <c r="CB23" s="287" t="s">
        <v>3662</v>
      </c>
      <c r="CC23" s="184" t="s">
        <v>3731</v>
      </c>
      <c r="CD23" s="183"/>
      <c r="CE23" s="184" t="s">
        <v>2123</v>
      </c>
      <c r="CF23" s="183" t="s">
        <v>4206</v>
      </c>
      <c r="CG23" s="184" t="s">
        <v>2591</v>
      </c>
      <c r="CH23" s="183"/>
      <c r="CI23" s="380"/>
      <c r="CJ23" s="380"/>
      <c r="CK23" s="380"/>
      <c r="CL23" s="380"/>
      <c r="CM23" s="380"/>
      <c r="CN23" s="380"/>
      <c r="CO23" s="380"/>
      <c r="CP23" s="380"/>
      <c r="CQ23" s="380"/>
      <c r="CR23" s="380"/>
      <c r="CS23" s="459" t="s">
        <v>4208</v>
      </c>
      <c r="CT23" s="460" t="s">
        <v>5405</v>
      </c>
      <c r="CU23" s="460" t="s">
        <v>5433</v>
      </c>
      <c r="CV23" s="460" t="s">
        <v>5485</v>
      </c>
      <c r="CW23" s="460" t="s">
        <v>4208</v>
      </c>
      <c r="CX23" s="460" t="s">
        <v>4208</v>
      </c>
    </row>
    <row r="24" spans="1:105" ht="36">
      <c r="A24" s="507">
        <v>17</v>
      </c>
      <c r="B24" s="547" t="s">
        <v>5469</v>
      </c>
      <c r="C24" s="547" t="s">
        <v>5486</v>
      </c>
      <c r="D24" s="21" t="s">
        <v>5487</v>
      </c>
      <c r="E24" s="20" t="s">
        <v>5464</v>
      </c>
      <c r="F24" s="20">
        <v>2021</v>
      </c>
      <c r="G24" s="20">
        <v>2021</v>
      </c>
      <c r="H24" s="20">
        <v>3</v>
      </c>
      <c r="I24" s="22" t="s">
        <v>5410</v>
      </c>
      <c r="J24" s="22" t="s">
        <v>6108</v>
      </c>
      <c r="K24" s="626">
        <f t="shared" si="0"/>
        <v>40000000</v>
      </c>
      <c r="L24" s="718">
        <v>40000000</v>
      </c>
      <c r="M24" s="22" t="s">
        <v>3687</v>
      </c>
      <c r="N24" s="20">
        <v>7</v>
      </c>
      <c r="O24" s="22" t="s">
        <v>5402</v>
      </c>
      <c r="P24" s="21" t="s">
        <v>9</v>
      </c>
      <c r="Q24" s="20" t="s">
        <v>3686</v>
      </c>
      <c r="R24" s="20" t="s">
        <v>4392</v>
      </c>
      <c r="S24" s="20">
        <v>6805206</v>
      </c>
      <c r="T24" s="30" t="s">
        <v>72</v>
      </c>
      <c r="U24" s="23">
        <v>8920230021</v>
      </c>
      <c r="V24" s="718">
        <v>40000000</v>
      </c>
      <c r="W24" s="22" t="s">
        <v>207</v>
      </c>
      <c r="X24" s="22"/>
      <c r="Y24" s="22"/>
      <c r="Z24" s="22" t="s">
        <v>3688</v>
      </c>
      <c r="AA24" s="22" t="s">
        <v>3687</v>
      </c>
      <c r="AB24" s="10">
        <v>8140</v>
      </c>
      <c r="AC24" s="353" t="s">
        <v>3760</v>
      </c>
      <c r="AD24" s="20">
        <v>6682174</v>
      </c>
      <c r="AE24" s="23" t="s">
        <v>2573</v>
      </c>
      <c r="AF24" s="22" t="s">
        <v>27</v>
      </c>
      <c r="AG24" s="718">
        <v>40000000</v>
      </c>
      <c r="AH24" s="22" t="s">
        <v>179</v>
      </c>
      <c r="AI24" s="22"/>
      <c r="AJ24" s="22"/>
      <c r="AK24" s="22" t="s">
        <v>3688</v>
      </c>
      <c r="AL24" s="22" t="s">
        <v>3687</v>
      </c>
      <c r="AM24" s="10">
        <v>6680628</v>
      </c>
      <c r="AN24" s="12" t="s">
        <v>1295</v>
      </c>
      <c r="AO24" s="8" t="s">
        <v>89</v>
      </c>
      <c r="AP24" s="718">
        <v>40000000</v>
      </c>
      <c r="AQ24" s="22"/>
      <c r="AR24" s="22"/>
      <c r="AS24" s="22"/>
      <c r="AT24" s="22"/>
      <c r="AU24" s="26"/>
      <c r="AV24" s="20">
        <v>6680618</v>
      </c>
      <c r="AW24" s="23" t="s">
        <v>2025</v>
      </c>
      <c r="AX24" s="22" t="s">
        <v>31</v>
      </c>
      <c r="AY24" s="718">
        <v>40000000</v>
      </c>
      <c r="AZ24" s="22" t="s">
        <v>197</v>
      </c>
      <c r="BA24" s="22"/>
      <c r="BB24" s="22" t="s">
        <v>3694</v>
      </c>
      <c r="BC24" s="22" t="s">
        <v>3687</v>
      </c>
      <c r="BD24" s="26"/>
      <c r="BE24" s="26"/>
      <c r="BF24" s="22"/>
      <c r="BG24" s="355"/>
      <c r="BH24" s="26"/>
      <c r="BI24" s="26"/>
      <c r="BJ24" s="26"/>
      <c r="BK24" s="26"/>
      <c r="BL24" s="26"/>
      <c r="BM24" s="26"/>
      <c r="BN24" s="26"/>
      <c r="BO24" s="355"/>
      <c r="BP24" s="26"/>
      <c r="BQ24" s="26"/>
      <c r="BR24" s="26"/>
      <c r="BS24" s="26"/>
      <c r="BT24" s="26"/>
      <c r="BU24" s="26"/>
      <c r="BV24" s="355"/>
      <c r="BW24" s="26"/>
      <c r="BX24" s="26"/>
      <c r="BY24" s="26"/>
      <c r="BZ24" s="26"/>
      <c r="CA24" s="287" t="s">
        <v>3661</v>
      </c>
      <c r="CB24" s="287" t="s">
        <v>3662</v>
      </c>
      <c r="CC24" s="22" t="s">
        <v>643</v>
      </c>
      <c r="CD24" s="21"/>
      <c r="CE24" s="22" t="s">
        <v>5488</v>
      </c>
      <c r="CF24" s="21"/>
      <c r="CG24" s="22"/>
      <c r="CH24" s="21"/>
      <c r="CI24" s="27"/>
      <c r="CJ24" s="27"/>
      <c r="CK24" s="27"/>
      <c r="CL24" s="27"/>
      <c r="CM24" s="27"/>
      <c r="CN24" s="27"/>
      <c r="CO24" s="27"/>
      <c r="CP24" s="27"/>
      <c r="CQ24" s="27"/>
      <c r="CR24" s="27"/>
      <c r="CS24" s="455" t="s">
        <v>4208</v>
      </c>
      <c r="CT24" s="456" t="s">
        <v>4208</v>
      </c>
      <c r="CU24" s="456" t="s">
        <v>4208</v>
      </c>
      <c r="CV24" s="456" t="s">
        <v>4208</v>
      </c>
      <c r="CW24" s="456" t="s">
        <v>4208</v>
      </c>
      <c r="CX24" s="456" t="s">
        <v>4208</v>
      </c>
    </row>
    <row r="25" spans="1:105" ht="36">
      <c r="A25" s="241">
        <v>18</v>
      </c>
      <c r="B25" s="547" t="s">
        <v>5489</v>
      </c>
      <c r="C25" s="22" t="s">
        <v>1230</v>
      </c>
      <c r="D25" s="569" t="s">
        <v>5490</v>
      </c>
      <c r="E25" s="22" t="s">
        <v>5491</v>
      </c>
      <c r="F25" s="20">
        <v>2021</v>
      </c>
      <c r="G25" s="20">
        <v>2021</v>
      </c>
      <c r="H25" s="20">
        <v>5</v>
      </c>
      <c r="I25" s="22" t="s">
        <v>5401</v>
      </c>
      <c r="J25" s="22"/>
      <c r="K25" s="626">
        <f t="shared" si="0"/>
        <v>48800000</v>
      </c>
      <c r="L25" s="718">
        <v>48800000</v>
      </c>
      <c r="M25" s="22" t="s">
        <v>3687</v>
      </c>
      <c r="N25" s="20">
        <v>7</v>
      </c>
      <c r="O25" s="22" t="s">
        <v>5402</v>
      </c>
      <c r="P25" s="21" t="s">
        <v>3423</v>
      </c>
      <c r="Q25" s="20"/>
      <c r="R25" s="20"/>
      <c r="S25" s="20">
        <v>6680627</v>
      </c>
      <c r="T25" s="30" t="s">
        <v>3989</v>
      </c>
      <c r="U25" s="23" t="s">
        <v>2200</v>
      </c>
      <c r="V25" s="718">
        <v>48800000</v>
      </c>
      <c r="W25" s="22" t="s">
        <v>197</v>
      </c>
      <c r="X25" s="22"/>
      <c r="Y25" s="22"/>
      <c r="Z25" s="22" t="s">
        <v>3688</v>
      </c>
      <c r="AA25" s="22" t="s">
        <v>3687</v>
      </c>
      <c r="AB25" s="10">
        <v>8140</v>
      </c>
      <c r="AC25" s="353" t="s">
        <v>3760</v>
      </c>
      <c r="AD25" s="24"/>
      <c r="AE25" s="102"/>
      <c r="AF25" s="24" t="s">
        <v>1445</v>
      </c>
      <c r="AG25" s="718">
        <v>48800000</v>
      </c>
      <c r="AH25" s="22"/>
      <c r="AI25" s="22"/>
      <c r="AJ25" s="22"/>
      <c r="AK25" s="22"/>
      <c r="AL25" s="22"/>
      <c r="AM25" s="10">
        <v>6680708</v>
      </c>
      <c r="AN25" s="12" t="s">
        <v>2724</v>
      </c>
      <c r="AO25" s="22" t="s">
        <v>85</v>
      </c>
      <c r="AP25" s="718">
        <v>48800000</v>
      </c>
      <c r="AQ25" s="22" t="s">
        <v>176</v>
      </c>
      <c r="AR25" s="22"/>
      <c r="AS25" s="22"/>
      <c r="AT25" s="22" t="s">
        <v>3694</v>
      </c>
      <c r="AU25" s="22" t="s">
        <v>3687</v>
      </c>
      <c r="AV25" s="26"/>
      <c r="AW25" s="26"/>
      <c r="AX25" s="22"/>
      <c r="AY25" s="355"/>
      <c r="AZ25" s="26"/>
      <c r="BA25" s="26"/>
      <c r="BB25" s="26"/>
      <c r="BC25" s="26"/>
      <c r="BD25" s="26"/>
      <c r="BE25" s="26"/>
      <c r="BF25" s="22"/>
      <c r="BG25" s="355"/>
      <c r="BH25" s="26"/>
      <c r="BI25" s="26"/>
      <c r="BJ25" s="26"/>
      <c r="BK25" s="26"/>
      <c r="BL25" s="26"/>
      <c r="BM25" s="26"/>
      <c r="BN25" s="26"/>
      <c r="BO25" s="355"/>
      <c r="BP25" s="26"/>
      <c r="BQ25" s="26"/>
      <c r="BR25" s="26"/>
      <c r="BS25" s="26"/>
      <c r="BT25" s="26"/>
      <c r="BU25" s="26"/>
      <c r="BV25" s="355"/>
      <c r="BW25" s="26"/>
      <c r="BX25" s="26"/>
      <c r="BY25" s="26"/>
      <c r="BZ25" s="26"/>
      <c r="CA25" s="288" t="s">
        <v>3661</v>
      </c>
      <c r="CB25" s="288" t="s">
        <v>3662</v>
      </c>
      <c r="CC25" s="22"/>
      <c r="CD25" s="21"/>
      <c r="CE25" s="22"/>
      <c r="CF25" s="21"/>
      <c r="CG25" s="22"/>
      <c r="CH25" s="21"/>
      <c r="CI25" s="27"/>
      <c r="CJ25" s="27"/>
      <c r="CK25" s="27"/>
      <c r="CL25" s="27"/>
      <c r="CM25" s="27"/>
      <c r="CN25" s="27"/>
      <c r="CO25" s="27"/>
      <c r="CP25" s="27"/>
      <c r="CQ25" s="27"/>
      <c r="CR25" s="27"/>
      <c r="CS25" s="455" t="s">
        <v>4208</v>
      </c>
      <c r="CT25" s="456" t="s">
        <v>4208</v>
      </c>
      <c r="CU25" s="456" t="s">
        <v>4208</v>
      </c>
      <c r="CV25" s="456" t="s">
        <v>4208</v>
      </c>
      <c r="CW25" s="456" t="s">
        <v>4208</v>
      </c>
      <c r="CX25" s="456" t="s">
        <v>4208</v>
      </c>
    </row>
    <row r="26" spans="1:105" ht="48.6">
      <c r="A26" s="241">
        <v>19</v>
      </c>
      <c r="B26" s="547" t="s">
        <v>5492</v>
      </c>
      <c r="C26" s="547" t="s">
        <v>5493</v>
      </c>
      <c r="D26" s="21" t="s">
        <v>5494</v>
      </c>
      <c r="E26" s="20" t="s">
        <v>6</v>
      </c>
      <c r="F26" s="20">
        <v>2021</v>
      </c>
      <c r="G26" s="20">
        <v>2021</v>
      </c>
      <c r="H26" s="20">
        <v>5</v>
      </c>
      <c r="I26" s="22" t="s">
        <v>5401</v>
      </c>
      <c r="J26" s="22" t="s">
        <v>6109</v>
      </c>
      <c r="K26" s="626">
        <f t="shared" si="0"/>
        <v>3456000</v>
      </c>
      <c r="L26" s="718">
        <v>3456000</v>
      </c>
      <c r="M26" s="22" t="s">
        <v>3687</v>
      </c>
      <c r="N26" s="20">
        <v>7</v>
      </c>
      <c r="O26" s="22" t="s">
        <v>5402</v>
      </c>
      <c r="P26" s="21" t="s">
        <v>9</v>
      </c>
      <c r="Q26" s="20"/>
      <c r="R26" s="20"/>
      <c r="S26" s="20">
        <v>6680683</v>
      </c>
      <c r="T26" s="30" t="s">
        <v>17</v>
      </c>
      <c r="U26" s="23" t="s">
        <v>2742</v>
      </c>
      <c r="V26" s="718">
        <v>3456000</v>
      </c>
      <c r="W26" s="22" t="s">
        <v>207</v>
      </c>
      <c r="X26" s="22"/>
      <c r="Y26" s="22"/>
      <c r="Z26" s="22" t="s">
        <v>3688</v>
      </c>
      <c r="AA26" s="22" t="s">
        <v>3687</v>
      </c>
      <c r="AB26" s="10"/>
      <c r="AC26" s="381"/>
      <c r="AD26" s="368">
        <v>6680629</v>
      </c>
      <c r="AE26" s="382" t="s">
        <v>5495</v>
      </c>
      <c r="AF26" s="368" t="s">
        <v>34</v>
      </c>
      <c r="AG26" s="718">
        <v>3456000</v>
      </c>
      <c r="AH26" s="22" t="s">
        <v>169</v>
      </c>
      <c r="AI26" s="22"/>
      <c r="AJ26" s="22"/>
      <c r="AK26" s="22" t="s">
        <v>3694</v>
      </c>
      <c r="AL26" s="22" t="s">
        <v>3687</v>
      </c>
      <c r="AM26" s="10"/>
      <c r="AN26" s="124"/>
      <c r="AO26" s="22"/>
      <c r="AP26" s="718"/>
      <c r="AQ26" s="22"/>
      <c r="AR26" s="22"/>
      <c r="AS26" s="22"/>
      <c r="AT26" s="22"/>
      <c r="AU26" s="26"/>
      <c r="AV26" s="26"/>
      <c r="AW26" s="26"/>
      <c r="AX26" s="22"/>
      <c r="AY26" s="355"/>
      <c r="AZ26" s="26"/>
      <c r="BA26" s="26"/>
      <c r="BB26" s="26"/>
      <c r="BC26" s="26"/>
      <c r="BD26" s="26"/>
      <c r="BE26" s="26"/>
      <c r="BF26" s="22"/>
      <c r="BG26" s="355"/>
      <c r="BH26" s="26"/>
      <c r="BI26" s="26"/>
      <c r="BJ26" s="26"/>
      <c r="BK26" s="26"/>
      <c r="BL26" s="26"/>
      <c r="BM26" s="26"/>
      <c r="BN26" s="26"/>
      <c r="BO26" s="355"/>
      <c r="BP26" s="26"/>
      <c r="BQ26" s="26"/>
      <c r="BR26" s="26"/>
      <c r="BS26" s="26"/>
      <c r="BT26" s="26"/>
      <c r="BU26" s="26"/>
      <c r="BV26" s="355"/>
      <c r="BW26" s="26"/>
      <c r="BX26" s="26"/>
      <c r="BY26" s="26"/>
      <c r="BZ26" s="26"/>
      <c r="CA26" s="287" t="s">
        <v>3661</v>
      </c>
      <c r="CB26" s="287" t="s">
        <v>3662</v>
      </c>
      <c r="CC26" s="22" t="s">
        <v>838</v>
      </c>
      <c r="CD26" s="21"/>
      <c r="CE26" s="22" t="s">
        <v>5496</v>
      </c>
      <c r="CF26" s="21"/>
      <c r="CG26" s="22"/>
      <c r="CH26" s="21"/>
      <c r="CI26" s="27"/>
      <c r="CJ26" s="27"/>
      <c r="CK26" s="27"/>
      <c r="CL26" s="27"/>
      <c r="CM26" s="27"/>
      <c r="CN26" s="27"/>
      <c r="CO26" s="27"/>
      <c r="CP26" s="27"/>
      <c r="CQ26" s="27"/>
      <c r="CR26" s="27"/>
      <c r="CS26" s="455" t="s">
        <v>4208</v>
      </c>
      <c r="CT26" s="456" t="s">
        <v>5405</v>
      </c>
      <c r="CU26" s="456" t="s">
        <v>5433</v>
      </c>
      <c r="CV26" s="456" t="s">
        <v>5497</v>
      </c>
      <c r="CW26" s="456" t="s">
        <v>4208</v>
      </c>
      <c r="CX26" s="456" t="s">
        <v>4208</v>
      </c>
    </row>
    <row r="27" spans="1:105" ht="36.6">
      <c r="A27" s="241">
        <v>20</v>
      </c>
      <c r="B27" s="547" t="s">
        <v>5492</v>
      </c>
      <c r="C27" s="547" t="s">
        <v>5498</v>
      </c>
      <c r="D27" s="21" t="s">
        <v>5499</v>
      </c>
      <c r="E27" s="20" t="s">
        <v>6</v>
      </c>
      <c r="F27" s="20">
        <v>2021</v>
      </c>
      <c r="G27" s="20">
        <v>2021</v>
      </c>
      <c r="H27" s="20">
        <v>5</v>
      </c>
      <c r="I27" s="22" t="s">
        <v>5401</v>
      </c>
      <c r="J27" s="22" t="s">
        <v>6110</v>
      </c>
      <c r="K27" s="626">
        <f t="shared" si="0"/>
        <v>1000000</v>
      </c>
      <c r="L27" s="718">
        <v>1000000</v>
      </c>
      <c r="M27" s="22" t="s">
        <v>3687</v>
      </c>
      <c r="N27" s="20">
        <v>7</v>
      </c>
      <c r="O27" s="22" t="s">
        <v>5402</v>
      </c>
      <c r="P27" s="21" t="s">
        <v>9</v>
      </c>
      <c r="Q27" s="20"/>
      <c r="R27" s="20"/>
      <c r="S27" s="20">
        <v>6680678</v>
      </c>
      <c r="T27" s="30" t="s">
        <v>21</v>
      </c>
      <c r="U27" s="23" t="s">
        <v>2013</v>
      </c>
      <c r="V27" s="718">
        <v>1000000</v>
      </c>
      <c r="W27" s="22" t="s">
        <v>169</v>
      </c>
      <c r="X27" s="22"/>
      <c r="Y27" s="22"/>
      <c r="Z27" s="22" t="s">
        <v>3694</v>
      </c>
      <c r="AA27" s="22" t="s">
        <v>3687</v>
      </c>
      <c r="AB27" s="10"/>
      <c r="AC27" s="381"/>
      <c r="AD27" s="368">
        <v>6680683</v>
      </c>
      <c r="AE27" s="382" t="s">
        <v>2742</v>
      </c>
      <c r="AF27" s="368" t="s">
        <v>17</v>
      </c>
      <c r="AG27" s="718">
        <v>1000000</v>
      </c>
      <c r="AH27" s="22" t="s">
        <v>207</v>
      </c>
      <c r="AI27" s="22"/>
      <c r="AJ27" s="22"/>
      <c r="AK27" s="22" t="s">
        <v>3688</v>
      </c>
      <c r="AL27" s="22" t="s">
        <v>3687</v>
      </c>
      <c r="AM27" s="10"/>
      <c r="AN27" s="124"/>
      <c r="AO27" s="22"/>
      <c r="AP27" s="718"/>
      <c r="AQ27" s="22"/>
      <c r="AR27" s="22"/>
      <c r="AS27" s="22"/>
      <c r="AT27" s="22"/>
      <c r="AU27" s="26"/>
      <c r="AV27" s="26"/>
      <c r="AW27" s="26"/>
      <c r="AX27" s="22"/>
      <c r="AY27" s="355"/>
      <c r="AZ27" s="26"/>
      <c r="BA27" s="26"/>
      <c r="BB27" s="26"/>
      <c r="BC27" s="26"/>
      <c r="BD27" s="26"/>
      <c r="BE27" s="26"/>
      <c r="BF27" s="22"/>
      <c r="BG27" s="355"/>
      <c r="BH27" s="26"/>
      <c r="BI27" s="26"/>
      <c r="BJ27" s="26"/>
      <c r="BK27" s="26"/>
      <c r="BL27" s="26"/>
      <c r="BM27" s="26"/>
      <c r="BN27" s="26"/>
      <c r="BO27" s="355"/>
      <c r="BP27" s="26"/>
      <c r="BQ27" s="26"/>
      <c r="BR27" s="26"/>
      <c r="BS27" s="26"/>
      <c r="BT27" s="26"/>
      <c r="BU27" s="26"/>
      <c r="BV27" s="355"/>
      <c r="BW27" s="26"/>
      <c r="BX27" s="26"/>
      <c r="BY27" s="26"/>
      <c r="BZ27" s="26"/>
      <c r="CA27" s="287" t="s">
        <v>3661</v>
      </c>
      <c r="CB27" s="288" t="s">
        <v>3662</v>
      </c>
      <c r="CC27" s="22" t="s">
        <v>3413</v>
      </c>
      <c r="CD27" s="21"/>
      <c r="CE27" s="22"/>
      <c r="CF27" s="21"/>
      <c r="CG27" s="22"/>
      <c r="CH27" s="21"/>
      <c r="CI27" s="27"/>
      <c r="CJ27" s="27"/>
      <c r="CK27" s="27"/>
      <c r="CL27" s="27"/>
      <c r="CM27" s="27"/>
      <c r="CN27" s="27"/>
      <c r="CO27" s="27"/>
      <c r="CP27" s="27"/>
      <c r="CQ27" s="27"/>
      <c r="CR27" s="27"/>
      <c r="CS27" s="458" t="s">
        <v>1230</v>
      </c>
      <c r="CT27" s="456" t="s">
        <v>5422</v>
      </c>
      <c r="CU27" s="457" t="s">
        <v>1230</v>
      </c>
      <c r="CV27" s="456" t="s">
        <v>5500</v>
      </c>
      <c r="CW27" s="456" t="s">
        <v>4208</v>
      </c>
      <c r="CX27" s="456" t="s">
        <v>4208</v>
      </c>
    </row>
    <row r="28" spans="1:105" ht="84.6">
      <c r="A28" s="241">
        <v>21</v>
      </c>
      <c r="B28" s="547" t="s">
        <v>5492</v>
      </c>
      <c r="C28" s="22" t="s">
        <v>1230</v>
      </c>
      <c r="D28" s="569" t="s">
        <v>5501</v>
      </c>
      <c r="E28" s="22" t="s">
        <v>5502</v>
      </c>
      <c r="F28" s="20">
        <v>2021</v>
      </c>
      <c r="G28" s="20">
        <v>2021</v>
      </c>
      <c r="H28" s="20">
        <v>5</v>
      </c>
      <c r="I28" s="22" t="s">
        <v>5401</v>
      </c>
      <c r="J28" s="22" t="s">
        <v>6111</v>
      </c>
      <c r="K28" s="626">
        <v>0</v>
      </c>
      <c r="L28" s="718">
        <v>5000000</v>
      </c>
      <c r="M28" s="22" t="s">
        <v>3687</v>
      </c>
      <c r="N28" s="20">
        <v>7</v>
      </c>
      <c r="O28" s="22" t="s">
        <v>5402</v>
      </c>
      <c r="P28" s="21" t="s">
        <v>9</v>
      </c>
      <c r="Q28" s="20"/>
      <c r="R28" s="20"/>
      <c r="S28" s="25"/>
      <c r="T28" s="9" t="s">
        <v>1861</v>
      </c>
      <c r="U28" s="142"/>
      <c r="V28" s="718">
        <v>5000000</v>
      </c>
      <c r="W28" s="22"/>
      <c r="X28" s="22"/>
      <c r="Y28" s="22"/>
      <c r="Z28" s="22"/>
      <c r="AA28" s="22"/>
      <c r="AB28" s="10"/>
      <c r="AC28" s="381"/>
      <c r="AD28" s="8">
        <v>6801989</v>
      </c>
      <c r="AE28" s="8" t="s">
        <v>2178</v>
      </c>
      <c r="AF28" s="8" t="s">
        <v>64</v>
      </c>
      <c r="AG28" s="718">
        <v>5000000</v>
      </c>
      <c r="AH28" s="22" t="s">
        <v>3486</v>
      </c>
      <c r="AI28" s="22"/>
      <c r="AJ28" s="22"/>
      <c r="AK28" s="22" t="s">
        <v>3688</v>
      </c>
      <c r="AL28" s="22" t="s">
        <v>3687</v>
      </c>
      <c r="AM28" s="10"/>
      <c r="AN28" s="124"/>
      <c r="AO28" s="22"/>
      <c r="AP28" s="718"/>
      <c r="AQ28" s="22"/>
      <c r="AR28" s="22"/>
      <c r="AS28" s="22"/>
      <c r="AT28" s="22"/>
      <c r="AU28" s="26"/>
      <c r="AV28" s="26"/>
      <c r="AW28" s="26"/>
      <c r="AX28" s="22"/>
      <c r="AY28" s="355"/>
      <c r="AZ28" s="26"/>
      <c r="BA28" s="26"/>
      <c r="BB28" s="26"/>
      <c r="BC28" s="26"/>
      <c r="BD28" s="26"/>
      <c r="BE28" s="26"/>
      <c r="BF28" s="22"/>
      <c r="BG28" s="355"/>
      <c r="BH28" s="26"/>
      <c r="BI28" s="26"/>
      <c r="BJ28" s="26"/>
      <c r="BK28" s="26"/>
      <c r="BL28" s="26"/>
      <c r="BM28" s="26"/>
      <c r="BN28" s="26"/>
      <c r="BO28" s="355"/>
      <c r="BP28" s="26"/>
      <c r="BQ28" s="26"/>
      <c r="BR28" s="26"/>
      <c r="BS28" s="26"/>
      <c r="BT28" s="26"/>
      <c r="BU28" s="26"/>
      <c r="BV28" s="355"/>
      <c r="BW28" s="26"/>
      <c r="BX28" s="26"/>
      <c r="BY28" s="26"/>
      <c r="BZ28" s="26"/>
      <c r="CA28" s="287" t="s">
        <v>3661</v>
      </c>
      <c r="CB28" s="287" t="s">
        <v>3662</v>
      </c>
      <c r="CC28" s="22" t="s">
        <v>5503</v>
      </c>
      <c r="CD28" s="21" t="s">
        <v>4206</v>
      </c>
      <c r="CE28" s="22" t="s">
        <v>2008</v>
      </c>
      <c r="CF28" s="21"/>
      <c r="CG28" s="22" t="s">
        <v>5504</v>
      </c>
      <c r="CH28" s="21" t="s">
        <v>4206</v>
      </c>
      <c r="CI28" s="22" t="s">
        <v>5505</v>
      </c>
      <c r="CJ28" s="27"/>
      <c r="CK28" s="22" t="s">
        <v>5506</v>
      </c>
      <c r="CL28" s="27"/>
      <c r="CM28" s="22" t="s">
        <v>5507</v>
      </c>
      <c r="CN28" s="27"/>
      <c r="CO28" s="27"/>
      <c r="CP28" s="27"/>
      <c r="CQ28" s="27"/>
      <c r="CR28" s="27"/>
      <c r="CS28" s="458" t="s">
        <v>1230</v>
      </c>
      <c r="CT28" s="456" t="s">
        <v>5405</v>
      </c>
      <c r="CU28" s="456" t="s">
        <v>5415</v>
      </c>
      <c r="CV28" s="456" t="s">
        <v>5508</v>
      </c>
      <c r="CW28" s="456" t="s">
        <v>4208</v>
      </c>
      <c r="CX28" s="456" t="s">
        <v>4208</v>
      </c>
    </row>
    <row r="29" spans="1:105" ht="60.6">
      <c r="A29" s="507">
        <v>22</v>
      </c>
      <c r="B29" s="547" t="s">
        <v>5492</v>
      </c>
      <c r="C29" s="547" t="s">
        <v>5509</v>
      </c>
      <c r="D29" s="21" t="s">
        <v>5510</v>
      </c>
      <c r="E29" s="22" t="s">
        <v>5502</v>
      </c>
      <c r="F29" s="20">
        <v>2021</v>
      </c>
      <c r="G29" s="20">
        <v>2021</v>
      </c>
      <c r="H29" s="20">
        <v>5</v>
      </c>
      <c r="I29" s="22" t="s">
        <v>5401</v>
      </c>
      <c r="J29" s="22" t="s">
        <v>6112</v>
      </c>
      <c r="K29" s="626">
        <v>0</v>
      </c>
      <c r="L29" s="718">
        <v>5000000</v>
      </c>
      <c r="M29" s="22" t="s">
        <v>3687</v>
      </c>
      <c r="N29" s="20">
        <v>7</v>
      </c>
      <c r="O29" s="22" t="s">
        <v>5402</v>
      </c>
      <c r="P29" s="21" t="s">
        <v>9</v>
      </c>
      <c r="Q29" s="20"/>
      <c r="R29" s="20"/>
      <c r="S29" s="10">
        <v>6756318</v>
      </c>
      <c r="T29" s="9" t="s">
        <v>4123</v>
      </c>
      <c r="U29" s="124" t="s">
        <v>1238</v>
      </c>
      <c r="V29" s="718">
        <v>5000000</v>
      </c>
      <c r="W29" s="22" t="s">
        <v>311</v>
      </c>
      <c r="X29" s="22"/>
      <c r="Y29" s="22"/>
      <c r="Z29" s="22" t="s">
        <v>3688</v>
      </c>
      <c r="AA29" s="22" t="s">
        <v>3687</v>
      </c>
      <c r="AB29" s="10"/>
      <c r="AC29" s="381"/>
      <c r="AD29" s="368">
        <v>6778519</v>
      </c>
      <c r="AE29" s="382" t="s">
        <v>2164</v>
      </c>
      <c r="AF29" s="368" t="s">
        <v>321</v>
      </c>
      <c r="AG29" s="718">
        <v>5000000</v>
      </c>
      <c r="AH29" s="22" t="s">
        <v>269</v>
      </c>
      <c r="AI29" s="22"/>
      <c r="AJ29" s="22"/>
      <c r="AK29" s="22" t="s">
        <v>3694</v>
      </c>
      <c r="AL29" s="22" t="s">
        <v>3687</v>
      </c>
      <c r="AM29" s="10">
        <v>6793410</v>
      </c>
      <c r="AN29" s="124" t="s">
        <v>1235</v>
      </c>
      <c r="AO29" s="22" t="s">
        <v>78</v>
      </c>
      <c r="AP29" s="718">
        <v>5000000</v>
      </c>
      <c r="AQ29" s="22" t="s">
        <v>311</v>
      </c>
      <c r="AR29" s="22"/>
      <c r="AS29" s="22"/>
      <c r="AT29" s="22" t="s">
        <v>3688</v>
      </c>
      <c r="AU29" s="22" t="s">
        <v>3687</v>
      </c>
      <c r="AV29" s="26"/>
      <c r="AW29" s="26"/>
      <c r="AX29" s="22"/>
      <c r="AY29" s="355"/>
      <c r="AZ29" s="26"/>
      <c r="BA29" s="26"/>
      <c r="BB29" s="26"/>
      <c r="BC29" s="26"/>
      <c r="BD29" s="26"/>
      <c r="BE29" s="26"/>
      <c r="BF29" s="22"/>
      <c r="BG29" s="355"/>
      <c r="BH29" s="26"/>
      <c r="BI29" s="26"/>
      <c r="BJ29" s="26"/>
      <c r="BK29" s="26"/>
      <c r="BL29" s="26"/>
      <c r="BM29" s="26"/>
      <c r="BN29" s="26"/>
      <c r="BO29" s="355"/>
      <c r="BP29" s="26"/>
      <c r="BQ29" s="26"/>
      <c r="BR29" s="26"/>
      <c r="BS29" s="26"/>
      <c r="BT29" s="26"/>
      <c r="BU29" s="26"/>
      <c r="BV29" s="355"/>
      <c r="BW29" s="26"/>
      <c r="BX29" s="26"/>
      <c r="BY29" s="26"/>
      <c r="BZ29" s="26"/>
      <c r="CA29" s="287" t="s">
        <v>3661</v>
      </c>
      <c r="CB29" s="287" t="s">
        <v>3662</v>
      </c>
      <c r="CC29" s="22" t="s">
        <v>5511</v>
      </c>
      <c r="CD29" s="21" t="s">
        <v>4056</v>
      </c>
      <c r="CE29" s="22" t="s">
        <v>5512</v>
      </c>
      <c r="CF29" s="21" t="s">
        <v>4056</v>
      </c>
      <c r="CG29" s="22" t="s">
        <v>5513</v>
      </c>
      <c r="CH29" s="21" t="s">
        <v>4056</v>
      </c>
      <c r="CI29" s="22" t="s">
        <v>5514</v>
      </c>
      <c r="CJ29" s="27" t="s">
        <v>4056</v>
      </c>
      <c r="CK29" s="22" t="s">
        <v>5515</v>
      </c>
      <c r="CL29" s="27" t="s">
        <v>4056</v>
      </c>
      <c r="CM29" s="22"/>
      <c r="CN29" s="27"/>
      <c r="CO29" s="27"/>
      <c r="CP29" s="27"/>
      <c r="CQ29" s="27"/>
      <c r="CR29" s="27"/>
      <c r="CS29" s="455" t="s">
        <v>4208</v>
      </c>
      <c r="CT29" s="456" t="s">
        <v>5516</v>
      </c>
      <c r="CU29" s="456" t="s">
        <v>5415</v>
      </c>
      <c r="CV29" s="456" t="s">
        <v>5517</v>
      </c>
      <c r="CW29" s="456" t="s">
        <v>5518</v>
      </c>
      <c r="CX29" s="456" t="s">
        <v>5519</v>
      </c>
    </row>
    <row r="30" spans="1:105" ht="60.6">
      <c r="A30" s="507">
        <v>23</v>
      </c>
      <c r="B30" s="547" t="s">
        <v>5492</v>
      </c>
      <c r="C30" s="547" t="s">
        <v>5520</v>
      </c>
      <c r="D30" s="21" t="s">
        <v>5521</v>
      </c>
      <c r="E30" s="22" t="s">
        <v>5502</v>
      </c>
      <c r="F30" s="20">
        <v>2021</v>
      </c>
      <c r="G30" s="20">
        <v>2021</v>
      </c>
      <c r="H30" s="20">
        <v>5</v>
      </c>
      <c r="I30" s="22" t="s">
        <v>5410</v>
      </c>
      <c r="J30" s="22" t="s">
        <v>6113</v>
      </c>
      <c r="K30" s="626">
        <v>0</v>
      </c>
      <c r="L30" s="718">
        <v>5000000</v>
      </c>
      <c r="M30" s="22" t="s">
        <v>3687</v>
      </c>
      <c r="N30" s="20">
        <v>7</v>
      </c>
      <c r="O30" s="22" t="s">
        <v>5402</v>
      </c>
      <c r="P30" s="21" t="s">
        <v>9</v>
      </c>
      <c r="Q30" s="20"/>
      <c r="R30" s="20"/>
      <c r="S30" s="10">
        <v>6756318</v>
      </c>
      <c r="T30" s="9" t="s">
        <v>4123</v>
      </c>
      <c r="U30" s="124" t="s">
        <v>1238</v>
      </c>
      <c r="V30" s="718">
        <v>5000000</v>
      </c>
      <c r="W30" s="22" t="s">
        <v>311</v>
      </c>
      <c r="X30" s="22"/>
      <c r="Y30" s="22"/>
      <c r="Z30" s="22" t="s">
        <v>3688</v>
      </c>
      <c r="AA30" s="22" t="s">
        <v>3687</v>
      </c>
      <c r="AB30" s="10"/>
      <c r="AC30" s="381"/>
      <c r="AD30" s="368">
        <v>6778519</v>
      </c>
      <c r="AE30" s="382" t="s">
        <v>2164</v>
      </c>
      <c r="AF30" s="368" t="s">
        <v>321</v>
      </c>
      <c r="AG30" s="718">
        <v>5000000</v>
      </c>
      <c r="AH30" s="22" t="s">
        <v>269</v>
      </c>
      <c r="AI30" s="22"/>
      <c r="AJ30" s="22"/>
      <c r="AK30" s="22" t="s">
        <v>3694</v>
      </c>
      <c r="AL30" s="22" t="s">
        <v>3687</v>
      </c>
      <c r="AM30" s="10">
        <v>6793410</v>
      </c>
      <c r="AN30" s="124" t="s">
        <v>1235</v>
      </c>
      <c r="AO30" s="22" t="s">
        <v>78</v>
      </c>
      <c r="AP30" s="718">
        <v>5000000</v>
      </c>
      <c r="AQ30" s="22" t="s">
        <v>311</v>
      </c>
      <c r="AR30" s="22"/>
      <c r="AS30" s="22"/>
      <c r="AT30" s="22" t="s">
        <v>3688</v>
      </c>
      <c r="AU30" s="22" t="s">
        <v>3687</v>
      </c>
      <c r="AV30" s="26"/>
      <c r="AW30" s="26"/>
      <c r="AX30" s="22"/>
      <c r="AY30" s="355"/>
      <c r="AZ30" s="26"/>
      <c r="BA30" s="26"/>
      <c r="BB30" s="26"/>
      <c r="BC30" s="26"/>
      <c r="BD30" s="26"/>
      <c r="BE30" s="26"/>
      <c r="BF30" s="22"/>
      <c r="BG30" s="355"/>
      <c r="BH30" s="26"/>
      <c r="BI30" s="26"/>
      <c r="BJ30" s="26"/>
      <c r="BK30" s="26"/>
      <c r="BL30" s="26"/>
      <c r="BM30" s="26"/>
      <c r="BN30" s="26"/>
      <c r="BO30" s="355"/>
      <c r="BP30" s="26"/>
      <c r="BQ30" s="26"/>
      <c r="BR30" s="26"/>
      <c r="BS30" s="26"/>
      <c r="BT30" s="26"/>
      <c r="BU30" s="26"/>
      <c r="BV30" s="355"/>
      <c r="BW30" s="26"/>
      <c r="BX30" s="26"/>
      <c r="BY30" s="26"/>
      <c r="BZ30" s="26"/>
      <c r="CA30" s="1271" t="s">
        <v>3661</v>
      </c>
      <c r="CB30" s="287" t="s">
        <v>3662</v>
      </c>
      <c r="CC30" s="22" t="s">
        <v>5511</v>
      </c>
      <c r="CD30" s="21" t="s">
        <v>4056</v>
      </c>
      <c r="CE30" s="22" t="s">
        <v>5512</v>
      </c>
      <c r="CF30" s="21" t="s">
        <v>4056</v>
      </c>
      <c r="CG30" s="22" t="s">
        <v>5513</v>
      </c>
      <c r="CH30" s="21" t="s">
        <v>4056</v>
      </c>
      <c r="CI30" s="22" t="s">
        <v>5514</v>
      </c>
      <c r="CJ30" s="27" t="s">
        <v>4056</v>
      </c>
      <c r="CK30" s="22" t="s">
        <v>5515</v>
      </c>
      <c r="CL30" s="27" t="s">
        <v>4056</v>
      </c>
      <c r="CM30" s="22"/>
      <c r="CN30" s="27"/>
      <c r="CO30" s="27"/>
      <c r="CP30" s="27"/>
      <c r="CQ30" s="27"/>
      <c r="CR30" s="27"/>
      <c r="CS30" s="455" t="s">
        <v>4208</v>
      </c>
      <c r="CT30" s="456" t="s">
        <v>5516</v>
      </c>
      <c r="CU30" s="456" t="s">
        <v>5415</v>
      </c>
      <c r="CV30" s="456" t="s">
        <v>4208</v>
      </c>
      <c r="CW30" s="456" t="s">
        <v>5522</v>
      </c>
      <c r="CX30" s="456" t="s">
        <v>4208</v>
      </c>
    </row>
    <row r="31" spans="1:105" ht="72.599999999999994">
      <c r="A31" s="241">
        <v>24</v>
      </c>
      <c r="B31" s="547" t="s">
        <v>5492</v>
      </c>
      <c r="C31" s="22" t="s">
        <v>1230</v>
      </c>
      <c r="D31" s="21" t="s">
        <v>5523</v>
      </c>
      <c r="E31" s="22" t="s">
        <v>5502</v>
      </c>
      <c r="F31" s="20">
        <v>2021</v>
      </c>
      <c r="G31" s="20">
        <v>2021</v>
      </c>
      <c r="H31" s="20">
        <v>5</v>
      </c>
      <c r="I31" s="22" t="s">
        <v>5401</v>
      </c>
      <c r="J31" s="22" t="s">
        <v>6114</v>
      </c>
      <c r="K31" s="626">
        <v>0</v>
      </c>
      <c r="L31" s="718">
        <v>4850000</v>
      </c>
      <c r="M31" s="22" t="s">
        <v>3687</v>
      </c>
      <c r="N31" s="20">
        <v>7</v>
      </c>
      <c r="O31" s="22" t="s">
        <v>5402</v>
      </c>
      <c r="P31" s="21" t="s">
        <v>9</v>
      </c>
      <c r="Q31" s="20"/>
      <c r="R31" s="20"/>
      <c r="S31" s="8">
        <v>6784457</v>
      </c>
      <c r="T31" s="9" t="s">
        <v>51</v>
      </c>
      <c r="U31" s="8" t="s">
        <v>2042</v>
      </c>
      <c r="V31" s="718">
        <v>4850000</v>
      </c>
      <c r="W31" s="22" t="s">
        <v>269</v>
      </c>
      <c r="X31" s="22"/>
      <c r="Y31" s="22"/>
      <c r="Z31" s="22" t="s">
        <v>3694</v>
      </c>
      <c r="AA31" s="22" t="s">
        <v>3687</v>
      </c>
      <c r="AB31" s="10"/>
      <c r="AC31" s="381"/>
      <c r="AD31" s="24"/>
      <c r="AE31" s="102"/>
      <c r="AF31" s="368" t="s">
        <v>79</v>
      </c>
      <c r="AG31" s="718">
        <v>4850000</v>
      </c>
      <c r="AH31" s="22"/>
      <c r="AI31" s="22"/>
      <c r="AJ31" s="22"/>
      <c r="AK31" s="22"/>
      <c r="AL31" s="22"/>
      <c r="AM31" s="10"/>
      <c r="AN31" s="124"/>
      <c r="AO31" s="22"/>
      <c r="AP31" s="718"/>
      <c r="AQ31" s="22"/>
      <c r="AR31" s="22"/>
      <c r="AS31" s="22"/>
      <c r="AT31" s="22"/>
      <c r="AU31" s="26"/>
      <c r="AV31" s="26"/>
      <c r="AW31" s="26"/>
      <c r="AX31" s="22"/>
      <c r="AY31" s="355"/>
      <c r="AZ31" s="26"/>
      <c r="BA31" s="26"/>
      <c r="BB31" s="26"/>
      <c r="BC31" s="26"/>
      <c r="BD31" s="26"/>
      <c r="BE31" s="26"/>
      <c r="BF31" s="22"/>
      <c r="BG31" s="355"/>
      <c r="BH31" s="26"/>
      <c r="BI31" s="26"/>
      <c r="BJ31" s="26"/>
      <c r="BK31" s="26"/>
      <c r="BL31" s="26"/>
      <c r="BM31" s="26"/>
      <c r="BN31" s="26"/>
      <c r="BO31" s="355"/>
      <c r="BP31" s="26"/>
      <c r="BQ31" s="26"/>
      <c r="BR31" s="26"/>
      <c r="BS31" s="26"/>
      <c r="BT31" s="26"/>
      <c r="BU31" s="26"/>
      <c r="BV31" s="355"/>
      <c r="BW31" s="26"/>
      <c r="BX31" s="26"/>
      <c r="BY31" s="26"/>
      <c r="BZ31" s="26"/>
      <c r="CA31" s="287" t="s">
        <v>3661</v>
      </c>
      <c r="CB31" s="287" t="s">
        <v>3662</v>
      </c>
      <c r="CC31" s="22" t="s">
        <v>5524</v>
      </c>
      <c r="CD31" s="21" t="s">
        <v>4056</v>
      </c>
      <c r="CE31" s="22" t="s">
        <v>1512</v>
      </c>
      <c r="CF31" s="21" t="s">
        <v>4056</v>
      </c>
      <c r="CG31" s="22" t="s">
        <v>5525</v>
      </c>
      <c r="CH31" s="21" t="s">
        <v>4056</v>
      </c>
      <c r="CI31" s="22" t="s">
        <v>5526</v>
      </c>
      <c r="CJ31" s="27" t="s">
        <v>4056</v>
      </c>
      <c r="CK31" s="22" t="s">
        <v>3483</v>
      </c>
      <c r="CL31" s="27" t="s">
        <v>4056</v>
      </c>
      <c r="CM31" s="22"/>
      <c r="CN31" s="27"/>
      <c r="CO31" s="27"/>
      <c r="CP31" s="27"/>
      <c r="CQ31" s="27"/>
      <c r="CR31" s="27"/>
      <c r="CS31" s="455" t="s">
        <v>5414</v>
      </c>
      <c r="CT31" s="456" t="s">
        <v>5422</v>
      </c>
      <c r="CU31" s="456" t="s">
        <v>5415</v>
      </c>
      <c r="CV31" s="456" t="s">
        <v>5527</v>
      </c>
      <c r="CW31" s="456" t="s">
        <v>4208</v>
      </c>
      <c r="CX31" s="456" t="s">
        <v>4208</v>
      </c>
    </row>
    <row r="32" spans="1:105" ht="96.6">
      <c r="A32" s="241">
        <v>25</v>
      </c>
      <c r="B32" s="547" t="s">
        <v>5492</v>
      </c>
      <c r="C32" s="22" t="s">
        <v>1230</v>
      </c>
      <c r="D32" s="21" t="s">
        <v>5528</v>
      </c>
      <c r="E32" s="22" t="s">
        <v>5502</v>
      </c>
      <c r="F32" s="20">
        <v>2021</v>
      </c>
      <c r="G32" s="20">
        <v>2021</v>
      </c>
      <c r="H32" s="20">
        <v>5</v>
      </c>
      <c r="I32" s="22" t="s">
        <v>5401</v>
      </c>
      <c r="J32" s="22" t="s">
        <v>6111</v>
      </c>
      <c r="K32" s="626">
        <v>0</v>
      </c>
      <c r="L32" s="718">
        <v>5000000</v>
      </c>
      <c r="M32" s="22" t="s">
        <v>3687</v>
      </c>
      <c r="N32" s="20">
        <v>7</v>
      </c>
      <c r="O32" s="22" t="s">
        <v>5402</v>
      </c>
      <c r="P32" s="21" t="s">
        <v>9</v>
      </c>
      <c r="Q32" s="20"/>
      <c r="R32" s="20"/>
      <c r="S32" s="25"/>
      <c r="T32" s="348" t="s">
        <v>3484</v>
      </c>
      <c r="U32" s="142"/>
      <c r="V32" s="718">
        <v>5000000</v>
      </c>
      <c r="W32" s="22"/>
      <c r="X32" s="22"/>
      <c r="Y32" s="22"/>
      <c r="Z32" s="22"/>
      <c r="AA32" s="22"/>
      <c r="AB32" s="10"/>
      <c r="AC32" s="381"/>
      <c r="AD32" s="40"/>
      <c r="AE32" s="383"/>
      <c r="AF32" s="8" t="s">
        <v>3485</v>
      </c>
      <c r="AG32" s="718">
        <v>5000000</v>
      </c>
      <c r="AH32" s="22"/>
      <c r="AI32" s="22"/>
      <c r="AJ32" s="22"/>
      <c r="AK32" s="22"/>
      <c r="AL32" s="22"/>
      <c r="AM32" s="10"/>
      <c r="AN32" s="124"/>
      <c r="AO32" s="22"/>
      <c r="AP32" s="718"/>
      <c r="AQ32" s="22"/>
      <c r="AR32" s="22"/>
      <c r="AS32" s="22"/>
      <c r="AT32" s="22"/>
      <c r="AU32" s="26"/>
      <c r="AV32" s="26"/>
      <c r="AW32" s="26"/>
      <c r="AX32" s="22"/>
      <c r="AY32" s="355"/>
      <c r="AZ32" s="26"/>
      <c r="BA32" s="26"/>
      <c r="BB32" s="26"/>
      <c r="BC32" s="26"/>
      <c r="BD32" s="26"/>
      <c r="BE32" s="26"/>
      <c r="BF32" s="22"/>
      <c r="BG32" s="355"/>
      <c r="BH32" s="26"/>
      <c r="BI32" s="26"/>
      <c r="BJ32" s="26"/>
      <c r="BK32" s="26"/>
      <c r="BL32" s="26"/>
      <c r="BM32" s="26"/>
      <c r="BN32" s="26"/>
      <c r="BO32" s="355"/>
      <c r="BP32" s="26"/>
      <c r="BQ32" s="26"/>
      <c r="BR32" s="26"/>
      <c r="BS32" s="26"/>
      <c r="BT32" s="26"/>
      <c r="BU32" s="26"/>
      <c r="BV32" s="355"/>
      <c r="BW32" s="26"/>
      <c r="BX32" s="26"/>
      <c r="BY32" s="26"/>
      <c r="BZ32" s="26"/>
      <c r="CA32" s="287" t="s">
        <v>3661</v>
      </c>
      <c r="CB32" s="287" t="s">
        <v>3662</v>
      </c>
      <c r="CC32" s="22" t="s">
        <v>5529</v>
      </c>
      <c r="CD32" s="21"/>
      <c r="CE32" s="22" t="s">
        <v>5530</v>
      </c>
      <c r="CF32" s="21"/>
      <c r="CG32" s="22" t="s">
        <v>5531</v>
      </c>
      <c r="CH32" s="21"/>
      <c r="CI32" s="22" t="s">
        <v>5532</v>
      </c>
      <c r="CJ32" s="27"/>
      <c r="CK32" s="22" t="s">
        <v>5533</v>
      </c>
      <c r="CL32" s="27"/>
      <c r="CM32" s="22" t="s">
        <v>5534</v>
      </c>
      <c r="CN32" s="27"/>
      <c r="CO32" s="27"/>
      <c r="CP32" s="27"/>
      <c r="CQ32" s="27"/>
      <c r="CR32" s="27"/>
      <c r="CS32" s="458" t="s">
        <v>1230</v>
      </c>
      <c r="CT32" s="456" t="s">
        <v>5405</v>
      </c>
      <c r="CU32" s="456" t="s">
        <v>5415</v>
      </c>
      <c r="CV32" s="456" t="s">
        <v>5535</v>
      </c>
      <c r="CW32" s="456" t="s">
        <v>4208</v>
      </c>
      <c r="CX32" s="456" t="s">
        <v>4208</v>
      </c>
    </row>
    <row r="33" spans="1:105" ht="96.6">
      <c r="A33" s="241">
        <v>26</v>
      </c>
      <c r="B33" s="547" t="s">
        <v>5492</v>
      </c>
      <c r="C33" s="22" t="s">
        <v>1230</v>
      </c>
      <c r="D33" s="21" t="s">
        <v>5536</v>
      </c>
      <c r="E33" s="22" t="s">
        <v>5502</v>
      </c>
      <c r="F33" s="20">
        <v>2021</v>
      </c>
      <c r="G33" s="20">
        <v>2021</v>
      </c>
      <c r="H33" s="20">
        <v>5</v>
      </c>
      <c r="I33" s="22" t="s">
        <v>5401</v>
      </c>
      <c r="J33" s="22" t="s">
        <v>6115</v>
      </c>
      <c r="K33" s="626">
        <v>0</v>
      </c>
      <c r="L33" s="718">
        <v>5000000</v>
      </c>
      <c r="M33" s="22" t="s">
        <v>3687</v>
      </c>
      <c r="N33" s="20">
        <v>7</v>
      </c>
      <c r="O33" s="22" t="s">
        <v>5402</v>
      </c>
      <c r="P33" s="21" t="s">
        <v>9</v>
      </c>
      <c r="Q33" s="20"/>
      <c r="R33" s="20"/>
      <c r="S33" s="25"/>
      <c r="T33" s="348" t="s">
        <v>1693</v>
      </c>
      <c r="U33" s="142"/>
      <c r="V33" s="718">
        <v>5000000</v>
      </c>
      <c r="W33" s="22"/>
      <c r="X33" s="22"/>
      <c r="Y33" s="22"/>
      <c r="Z33" s="22"/>
      <c r="AA33" s="22"/>
      <c r="AB33" s="10"/>
      <c r="AC33" s="381"/>
      <c r="AD33" s="10">
        <v>6787821</v>
      </c>
      <c r="AE33" s="12" t="s">
        <v>2044</v>
      </c>
      <c r="AF33" s="22" t="s">
        <v>50</v>
      </c>
      <c r="AG33" s="718">
        <v>5000000</v>
      </c>
      <c r="AH33" s="22" t="s">
        <v>269</v>
      </c>
      <c r="AI33" s="22"/>
      <c r="AJ33" s="22"/>
      <c r="AK33" s="22" t="s">
        <v>3694</v>
      </c>
      <c r="AL33" s="22" t="s">
        <v>3687</v>
      </c>
      <c r="AM33" s="10"/>
      <c r="AN33" s="124"/>
      <c r="AO33" s="22"/>
      <c r="AP33" s="718"/>
      <c r="AQ33" s="22"/>
      <c r="AR33" s="22"/>
      <c r="AS33" s="22"/>
      <c r="AT33" s="22"/>
      <c r="AU33" s="26"/>
      <c r="AV33" s="26"/>
      <c r="AW33" s="26"/>
      <c r="AX33" s="22"/>
      <c r="AY33" s="355"/>
      <c r="AZ33" s="26"/>
      <c r="BA33" s="26"/>
      <c r="BB33" s="26"/>
      <c r="BC33" s="26"/>
      <c r="BD33" s="26"/>
      <c r="BE33" s="26"/>
      <c r="BF33" s="22"/>
      <c r="BG33" s="355"/>
      <c r="BH33" s="26"/>
      <c r="BI33" s="26"/>
      <c r="BJ33" s="26"/>
      <c r="BK33" s="26"/>
      <c r="BL33" s="26"/>
      <c r="BM33" s="26"/>
      <c r="BN33" s="26"/>
      <c r="BO33" s="355"/>
      <c r="BP33" s="26"/>
      <c r="BQ33" s="26"/>
      <c r="BR33" s="26"/>
      <c r="BS33" s="26"/>
      <c r="BT33" s="26"/>
      <c r="BU33" s="26"/>
      <c r="BV33" s="355"/>
      <c r="BW33" s="26"/>
      <c r="BX33" s="26"/>
      <c r="BY33" s="26"/>
      <c r="BZ33" s="26"/>
      <c r="CA33" s="287" t="s">
        <v>3661</v>
      </c>
      <c r="CB33" s="287" t="s">
        <v>3662</v>
      </c>
      <c r="CC33" s="22" t="s">
        <v>1805</v>
      </c>
      <c r="CD33" s="21" t="s">
        <v>4181</v>
      </c>
      <c r="CE33" s="22" t="s">
        <v>3388</v>
      </c>
      <c r="CF33" s="21" t="s">
        <v>4181</v>
      </c>
      <c r="CG33" s="22" t="s">
        <v>1671</v>
      </c>
      <c r="CH33" s="21" t="s">
        <v>4181</v>
      </c>
      <c r="CI33" s="22" t="s">
        <v>1976</v>
      </c>
      <c r="CJ33" s="27" t="s">
        <v>4181</v>
      </c>
      <c r="CK33" s="22" t="s">
        <v>700</v>
      </c>
      <c r="CL33" s="27" t="s">
        <v>4181</v>
      </c>
      <c r="CM33" s="22" t="s">
        <v>5537</v>
      </c>
      <c r="CN33" s="27" t="s">
        <v>4181</v>
      </c>
      <c r="CO33" s="27"/>
      <c r="CP33" s="27"/>
      <c r="CQ33" s="27"/>
      <c r="CR33" s="27"/>
      <c r="CS33" s="455" t="s">
        <v>5414</v>
      </c>
      <c r="CT33" s="456" t="s">
        <v>5422</v>
      </c>
      <c r="CU33" s="456" t="s">
        <v>5415</v>
      </c>
      <c r="CV33" s="456" t="s">
        <v>5538</v>
      </c>
      <c r="CW33" s="456" t="s">
        <v>4208</v>
      </c>
      <c r="CX33" s="456" t="s">
        <v>4208</v>
      </c>
    </row>
    <row r="34" spans="1:105" ht="48.6">
      <c r="A34" s="507">
        <v>27</v>
      </c>
      <c r="B34" s="547" t="s">
        <v>5492</v>
      </c>
      <c r="C34" s="547" t="s">
        <v>5539</v>
      </c>
      <c r="D34" s="21" t="s">
        <v>5540</v>
      </c>
      <c r="E34" s="22" t="s">
        <v>5502</v>
      </c>
      <c r="F34" s="20">
        <v>2021</v>
      </c>
      <c r="G34" s="20">
        <v>2021</v>
      </c>
      <c r="H34" s="20">
        <v>5</v>
      </c>
      <c r="I34" s="22" t="s">
        <v>5410</v>
      </c>
      <c r="J34" s="22" t="s">
        <v>6116</v>
      </c>
      <c r="K34" s="626">
        <v>0</v>
      </c>
      <c r="L34" s="718">
        <v>5575000</v>
      </c>
      <c r="M34" s="22" t="s">
        <v>3687</v>
      </c>
      <c r="N34" s="20">
        <v>7</v>
      </c>
      <c r="O34" s="22" t="s">
        <v>5402</v>
      </c>
      <c r="P34" s="21" t="s">
        <v>9</v>
      </c>
      <c r="Q34" s="20"/>
      <c r="R34" s="20"/>
      <c r="S34" s="10">
        <v>6760392</v>
      </c>
      <c r="T34" s="9" t="s">
        <v>74</v>
      </c>
      <c r="U34" s="12" t="s">
        <v>1236</v>
      </c>
      <c r="V34" s="718">
        <v>5575000</v>
      </c>
      <c r="W34" s="22" t="s">
        <v>311</v>
      </c>
      <c r="X34" s="22"/>
      <c r="Y34" s="22"/>
      <c r="Z34" s="22" t="s">
        <v>3688</v>
      </c>
      <c r="AA34" s="22" t="s">
        <v>3687</v>
      </c>
      <c r="AB34" s="10"/>
      <c r="AC34" s="381"/>
      <c r="AD34" s="384">
        <v>6756289</v>
      </c>
      <c r="AE34" s="385" t="s">
        <v>2043</v>
      </c>
      <c r="AF34" s="386" t="s">
        <v>80</v>
      </c>
      <c r="AG34" s="718">
        <v>5575000</v>
      </c>
      <c r="AH34" s="387" t="s">
        <v>269</v>
      </c>
      <c r="AI34" s="387"/>
      <c r="AJ34" s="387"/>
      <c r="AK34" s="387" t="s">
        <v>3751</v>
      </c>
      <c r="AL34" s="387" t="s">
        <v>3687</v>
      </c>
      <c r="AM34" s="10"/>
      <c r="AN34" s="124"/>
      <c r="AO34" s="22"/>
      <c r="AP34" s="718"/>
      <c r="AQ34" s="22"/>
      <c r="AR34" s="22"/>
      <c r="AS34" s="22"/>
      <c r="AT34" s="22"/>
      <c r="AU34" s="26"/>
      <c r="AV34" s="26"/>
      <c r="AW34" s="26"/>
      <c r="AX34" s="22"/>
      <c r="AY34" s="355"/>
      <c r="AZ34" s="26"/>
      <c r="BA34" s="26"/>
      <c r="BB34" s="26"/>
      <c r="BC34" s="26"/>
      <c r="BD34" s="26"/>
      <c r="BE34" s="26"/>
      <c r="BF34" s="22"/>
      <c r="BG34" s="355"/>
      <c r="BH34" s="26"/>
      <c r="BI34" s="26"/>
      <c r="BJ34" s="26"/>
      <c r="BK34" s="26"/>
      <c r="BL34" s="26"/>
      <c r="BM34" s="26"/>
      <c r="BN34" s="26"/>
      <c r="BO34" s="355"/>
      <c r="BP34" s="26"/>
      <c r="BQ34" s="26"/>
      <c r="BR34" s="26"/>
      <c r="BS34" s="26"/>
      <c r="BT34" s="26"/>
      <c r="BU34" s="26"/>
      <c r="BV34" s="355"/>
      <c r="BW34" s="26"/>
      <c r="BX34" s="26"/>
      <c r="BY34" s="26"/>
      <c r="BZ34" s="26"/>
      <c r="CA34" s="287" t="s">
        <v>3661</v>
      </c>
      <c r="CB34" s="287" t="s">
        <v>3662</v>
      </c>
      <c r="CC34" s="22" t="s">
        <v>5541</v>
      </c>
      <c r="CD34" s="21"/>
      <c r="CE34" s="22" t="s">
        <v>5542</v>
      </c>
      <c r="CF34" s="21"/>
      <c r="CG34" s="22" t="s">
        <v>2999</v>
      </c>
      <c r="CH34" s="21"/>
      <c r="CI34" s="22" t="s">
        <v>5543</v>
      </c>
      <c r="CJ34" s="27"/>
      <c r="CK34" s="22" t="s">
        <v>1716</v>
      </c>
      <c r="CL34" s="27"/>
      <c r="CM34" s="22" t="s">
        <v>3490</v>
      </c>
      <c r="CN34" s="27"/>
      <c r="CO34" s="27"/>
      <c r="CP34" s="27"/>
      <c r="CQ34" s="27"/>
      <c r="CR34" s="27"/>
      <c r="CS34" s="455" t="s">
        <v>5414</v>
      </c>
      <c r="CT34" s="456" t="s">
        <v>5422</v>
      </c>
      <c r="CU34" s="456" t="s">
        <v>5415</v>
      </c>
      <c r="CV34" s="456" t="s">
        <v>5544</v>
      </c>
      <c r="CW34" s="456" t="s">
        <v>4208</v>
      </c>
      <c r="CX34" s="456" t="s">
        <v>4208</v>
      </c>
    </row>
    <row r="35" spans="1:105" ht="72.599999999999994">
      <c r="A35" s="241">
        <v>28</v>
      </c>
      <c r="B35" s="547" t="s">
        <v>5492</v>
      </c>
      <c r="C35" s="22" t="s">
        <v>1230</v>
      </c>
      <c r="D35" s="21" t="s">
        <v>5545</v>
      </c>
      <c r="E35" s="22" t="s">
        <v>5502</v>
      </c>
      <c r="F35" s="20">
        <v>2021</v>
      </c>
      <c r="G35" s="20">
        <v>2021</v>
      </c>
      <c r="H35" s="20">
        <v>5</v>
      </c>
      <c r="I35" s="22" t="s">
        <v>5410</v>
      </c>
      <c r="J35" s="22" t="s">
        <v>6117</v>
      </c>
      <c r="K35" s="626">
        <v>0</v>
      </c>
      <c r="L35" s="718">
        <v>5000000</v>
      </c>
      <c r="M35" s="22" t="s">
        <v>3687</v>
      </c>
      <c r="N35" s="20">
        <v>7</v>
      </c>
      <c r="O35" s="22" t="s">
        <v>5402</v>
      </c>
      <c r="P35" s="21" t="s">
        <v>9</v>
      </c>
      <c r="Q35" s="20"/>
      <c r="R35" s="20"/>
      <c r="S35" s="10">
        <v>6767777</v>
      </c>
      <c r="T35" s="9" t="s">
        <v>41</v>
      </c>
      <c r="U35" s="12" t="s">
        <v>2961</v>
      </c>
      <c r="V35" s="718">
        <v>5000000</v>
      </c>
      <c r="W35" s="22" t="s">
        <v>256</v>
      </c>
      <c r="X35" s="22"/>
      <c r="Y35" s="22"/>
      <c r="Z35" s="22" t="s">
        <v>3688</v>
      </c>
      <c r="AA35" s="22" t="s">
        <v>3687</v>
      </c>
      <c r="AB35" s="10"/>
      <c r="AC35" s="381"/>
      <c r="AD35" s="10">
        <v>6768348</v>
      </c>
      <c r="AE35" s="369" t="s">
        <v>2332</v>
      </c>
      <c r="AF35" s="8" t="s">
        <v>61</v>
      </c>
      <c r="AG35" s="718">
        <v>5000000</v>
      </c>
      <c r="AH35" s="22" t="s">
        <v>256</v>
      </c>
      <c r="AI35" s="22"/>
      <c r="AJ35" s="22"/>
      <c r="AK35" s="22" t="s">
        <v>3688</v>
      </c>
      <c r="AL35" s="22" t="s">
        <v>3687</v>
      </c>
      <c r="AM35" s="8">
        <v>6773159</v>
      </c>
      <c r="AN35" s="8" t="s">
        <v>4152</v>
      </c>
      <c r="AO35" s="8" t="s">
        <v>53</v>
      </c>
      <c r="AP35" s="718">
        <v>5000000</v>
      </c>
      <c r="AQ35" s="22" t="s">
        <v>256</v>
      </c>
      <c r="AR35" s="22"/>
      <c r="AS35" s="22"/>
      <c r="AT35" s="22" t="s">
        <v>3688</v>
      </c>
      <c r="AU35" s="22" t="s">
        <v>3687</v>
      </c>
      <c r="AV35" s="26"/>
      <c r="AW35" s="26"/>
      <c r="AX35" s="22"/>
      <c r="AY35" s="355"/>
      <c r="AZ35" s="26"/>
      <c r="BA35" s="26"/>
      <c r="BB35" s="26"/>
      <c r="BC35" s="26"/>
      <c r="BD35" s="26"/>
      <c r="BE35" s="26"/>
      <c r="BF35" s="22"/>
      <c r="BG35" s="355"/>
      <c r="BH35" s="26"/>
      <c r="BI35" s="26"/>
      <c r="BJ35" s="26"/>
      <c r="BK35" s="26"/>
      <c r="BL35" s="26"/>
      <c r="BM35" s="26"/>
      <c r="BN35" s="26"/>
      <c r="BO35" s="355"/>
      <c r="BP35" s="26"/>
      <c r="BQ35" s="26"/>
      <c r="BR35" s="26"/>
      <c r="BS35" s="26"/>
      <c r="BT35" s="26"/>
      <c r="BU35" s="26"/>
      <c r="BV35" s="355"/>
      <c r="BW35" s="26"/>
      <c r="BX35" s="26"/>
      <c r="BY35" s="26"/>
      <c r="BZ35" s="26"/>
      <c r="CA35" s="287" t="s">
        <v>3661</v>
      </c>
      <c r="CB35" s="287" t="s">
        <v>3662</v>
      </c>
      <c r="CC35" s="22" t="s">
        <v>5546</v>
      </c>
      <c r="CD35" s="21"/>
      <c r="CE35" s="22" t="s">
        <v>5547</v>
      </c>
      <c r="CF35" s="21"/>
      <c r="CG35" s="22" t="s">
        <v>5548</v>
      </c>
      <c r="CH35" s="21"/>
      <c r="CI35" s="22" t="s">
        <v>5549</v>
      </c>
      <c r="CJ35" s="27"/>
      <c r="CK35" s="22" t="s">
        <v>5550</v>
      </c>
      <c r="CL35" s="27"/>
      <c r="CM35" s="22" t="s">
        <v>5551</v>
      </c>
      <c r="CN35" s="27"/>
      <c r="CO35" s="27"/>
      <c r="CP35" s="27"/>
      <c r="CQ35" s="27"/>
      <c r="CR35" s="27"/>
      <c r="CS35" s="455" t="s">
        <v>5414</v>
      </c>
      <c r="CT35" s="456" t="s">
        <v>5405</v>
      </c>
      <c r="CU35" s="456" t="s">
        <v>5433</v>
      </c>
      <c r="CV35" s="456" t="s">
        <v>5552</v>
      </c>
      <c r="CW35" s="456" t="s">
        <v>5553</v>
      </c>
      <c r="CX35" s="456" t="s">
        <v>3995</v>
      </c>
    </row>
    <row r="36" spans="1:105" ht="24">
      <c r="A36" s="241">
        <v>29</v>
      </c>
      <c r="B36" s="547" t="s">
        <v>5554</v>
      </c>
      <c r="C36" s="22"/>
      <c r="D36" s="21"/>
      <c r="E36" s="22" t="s">
        <v>5556</v>
      </c>
      <c r="F36" s="20">
        <v>2021</v>
      </c>
      <c r="G36" s="20">
        <v>2021</v>
      </c>
      <c r="H36" s="20">
        <v>8</v>
      </c>
      <c r="I36" s="22" t="s">
        <v>5410</v>
      </c>
      <c r="J36" s="22"/>
      <c r="K36" s="626">
        <v>45000000</v>
      </c>
      <c r="L36" s="718">
        <v>45000000</v>
      </c>
      <c r="M36" s="22" t="s">
        <v>3687</v>
      </c>
      <c r="N36" s="20">
        <v>7</v>
      </c>
      <c r="O36" s="30"/>
      <c r="P36" s="21" t="s">
        <v>3423</v>
      </c>
      <c r="Q36" s="20"/>
      <c r="R36" s="20"/>
      <c r="S36" s="20">
        <v>6682174</v>
      </c>
      <c r="T36" s="30" t="s">
        <v>27</v>
      </c>
      <c r="U36" s="23" t="s">
        <v>2573</v>
      </c>
      <c r="V36" s="718">
        <v>45000000</v>
      </c>
      <c r="W36" s="22" t="s">
        <v>179</v>
      </c>
      <c r="X36" s="22"/>
      <c r="Y36" s="22"/>
      <c r="Z36" s="22" t="s">
        <v>3688</v>
      </c>
      <c r="AA36" s="22" t="s">
        <v>3687</v>
      </c>
      <c r="AB36" s="10">
        <v>8140</v>
      </c>
      <c r="AC36" s="353" t="s">
        <v>3760</v>
      </c>
      <c r="AD36" s="90">
        <v>6680633</v>
      </c>
      <c r="AE36" s="388" t="s">
        <v>3791</v>
      </c>
      <c r="AF36" s="141" t="s">
        <v>25</v>
      </c>
      <c r="AG36" s="718">
        <v>45000000</v>
      </c>
      <c r="AH36" s="22" t="s">
        <v>179</v>
      </c>
      <c r="AI36" s="22" t="s">
        <v>217</v>
      </c>
      <c r="AJ36" s="22"/>
      <c r="AK36" s="22" t="s">
        <v>3688</v>
      </c>
      <c r="AL36" s="22" t="s">
        <v>3687</v>
      </c>
      <c r="AM36" s="10">
        <v>6681205</v>
      </c>
      <c r="AN36" s="12" t="s">
        <v>1993</v>
      </c>
      <c r="AO36" s="141" t="s">
        <v>56</v>
      </c>
      <c r="AP36" s="718">
        <v>45000000</v>
      </c>
      <c r="AQ36" s="22" t="s">
        <v>179</v>
      </c>
      <c r="AR36" s="22"/>
      <c r="AS36" s="22"/>
      <c r="AT36" s="22" t="s">
        <v>3688</v>
      </c>
      <c r="AU36" s="22" t="s">
        <v>3687</v>
      </c>
      <c r="AV36" s="26"/>
      <c r="AW36" s="26"/>
      <c r="AX36" s="22"/>
      <c r="AY36" s="355"/>
      <c r="AZ36" s="26"/>
      <c r="BA36" s="26"/>
      <c r="BB36" s="26"/>
      <c r="BC36" s="26"/>
      <c r="BD36" s="26"/>
      <c r="BE36" s="26"/>
      <c r="BF36" s="22"/>
      <c r="BG36" s="355"/>
      <c r="BH36" s="26"/>
      <c r="BI36" s="26"/>
      <c r="BJ36" s="26"/>
      <c r="BK36" s="26"/>
      <c r="BL36" s="26"/>
      <c r="BM36" s="26"/>
      <c r="BN36" s="26"/>
      <c r="BO36" s="355"/>
      <c r="BP36" s="26"/>
      <c r="BQ36" s="26"/>
      <c r="BR36" s="26"/>
      <c r="BS36" s="26"/>
      <c r="BT36" s="26"/>
      <c r="BU36" s="26"/>
      <c r="BV36" s="355"/>
      <c r="BW36" s="26"/>
      <c r="BX36" s="26"/>
      <c r="BY36" s="26"/>
      <c r="BZ36" s="26"/>
      <c r="CA36" s="288" t="s">
        <v>3661</v>
      </c>
      <c r="CB36" s="288" t="s">
        <v>3662</v>
      </c>
      <c r="CC36" s="22"/>
      <c r="CD36" s="21"/>
      <c r="CE36" s="22"/>
      <c r="CF36" s="21"/>
      <c r="CG36" s="22"/>
      <c r="CH36" s="21"/>
      <c r="CI36" s="22"/>
      <c r="CJ36" s="27"/>
      <c r="CK36" s="22"/>
      <c r="CL36" s="27"/>
      <c r="CM36" s="22"/>
      <c r="CN36" s="27"/>
      <c r="CO36" s="27"/>
      <c r="CP36" s="27"/>
      <c r="CQ36" s="27"/>
      <c r="CR36" s="27"/>
      <c r="CS36" s="455" t="s">
        <v>4208</v>
      </c>
      <c r="CT36" s="456" t="s">
        <v>4208</v>
      </c>
      <c r="CU36" s="456" t="s">
        <v>4208</v>
      </c>
      <c r="CV36" s="456" t="s">
        <v>4208</v>
      </c>
      <c r="CW36" s="456" t="s">
        <v>4208</v>
      </c>
      <c r="CX36" s="456" t="s">
        <v>4208</v>
      </c>
    </row>
    <row r="37" spans="1:105" ht="48">
      <c r="A37" s="241">
        <v>30</v>
      </c>
      <c r="B37" s="548" t="s">
        <v>5557</v>
      </c>
      <c r="C37" s="32"/>
      <c r="D37" s="789" t="s">
        <v>5558</v>
      </c>
      <c r="E37" s="32" t="s">
        <v>5559</v>
      </c>
      <c r="F37" s="20">
        <v>2021</v>
      </c>
      <c r="G37" s="20">
        <v>2021</v>
      </c>
      <c r="H37" s="33">
        <v>2</v>
      </c>
      <c r="I37" s="22" t="s">
        <v>5410</v>
      </c>
      <c r="J37" s="32"/>
      <c r="K37" s="746" t="s">
        <v>1230</v>
      </c>
      <c r="L37" s="721">
        <v>17500000</v>
      </c>
      <c r="M37" s="22" t="s">
        <v>3687</v>
      </c>
      <c r="N37" s="20">
        <v>7</v>
      </c>
      <c r="O37" s="31"/>
      <c r="P37" s="21" t="s">
        <v>3423</v>
      </c>
      <c r="Q37" s="33"/>
      <c r="R37" s="33"/>
      <c r="S37" s="368">
        <v>6680726</v>
      </c>
      <c r="T37" s="31" t="s">
        <v>93</v>
      </c>
      <c r="U37" s="22">
        <v>719069101</v>
      </c>
      <c r="V37" s="721">
        <v>17500000</v>
      </c>
      <c r="W37" s="32"/>
      <c r="X37" s="32"/>
      <c r="Y37" s="32"/>
      <c r="Z37" s="32"/>
      <c r="AA37" s="32"/>
      <c r="AB37" s="241"/>
      <c r="AC37" s="390"/>
      <c r="AD37" s="241"/>
      <c r="AE37" s="391"/>
      <c r="AF37" s="294"/>
      <c r="AG37" s="721"/>
      <c r="AH37" s="32"/>
      <c r="AI37" s="32"/>
      <c r="AJ37" s="32"/>
      <c r="AK37" s="32"/>
      <c r="AL37" s="32"/>
      <c r="AM37" s="241"/>
      <c r="AN37" s="393"/>
      <c r="AO37" s="294"/>
      <c r="AP37" s="721"/>
      <c r="AQ37" s="32"/>
      <c r="AR37" s="32"/>
      <c r="AS37" s="32"/>
      <c r="AT37" s="32"/>
      <c r="AU37" s="32"/>
      <c r="AV37" s="35"/>
      <c r="AW37" s="35"/>
      <c r="AX37" s="32"/>
      <c r="AY37" s="394"/>
      <c r="AZ37" s="35"/>
      <c r="BA37" s="35"/>
      <c r="BB37" s="35"/>
      <c r="BC37" s="35"/>
      <c r="BD37" s="35"/>
      <c r="BE37" s="35"/>
      <c r="BF37" s="32"/>
      <c r="BG37" s="394"/>
      <c r="BH37" s="35"/>
      <c r="BI37" s="35"/>
      <c r="BJ37" s="35"/>
      <c r="BK37" s="35"/>
      <c r="BL37" s="35"/>
      <c r="BM37" s="35"/>
      <c r="BN37" s="35"/>
      <c r="BO37" s="394"/>
      <c r="BP37" s="35"/>
      <c r="BQ37" s="35"/>
      <c r="BR37" s="35"/>
      <c r="BS37" s="35"/>
      <c r="BT37" s="35"/>
      <c r="BU37" s="35"/>
      <c r="BV37" s="394"/>
      <c r="BW37" s="35"/>
      <c r="BX37" s="35"/>
      <c r="BY37" s="35"/>
      <c r="BZ37" s="35"/>
      <c r="CA37" s="288" t="s">
        <v>3661</v>
      </c>
      <c r="CB37" s="288" t="s">
        <v>3662</v>
      </c>
      <c r="CC37" s="32" t="s">
        <v>3483</v>
      </c>
      <c r="CD37" s="21" t="s">
        <v>4056</v>
      </c>
      <c r="CE37" s="32" t="s">
        <v>5512</v>
      </c>
      <c r="CF37" s="21" t="s">
        <v>4056</v>
      </c>
      <c r="CG37" s="32" t="s">
        <v>939</v>
      </c>
      <c r="CH37" s="21" t="s">
        <v>4056</v>
      </c>
      <c r="CI37" s="32"/>
      <c r="CJ37" s="171"/>
      <c r="CK37" s="32"/>
      <c r="CL37" s="171"/>
      <c r="CM37" s="32"/>
      <c r="CN37" s="171"/>
      <c r="CO37" s="171"/>
      <c r="CP37" s="171"/>
      <c r="CQ37" s="171"/>
      <c r="CR37" s="171"/>
      <c r="CS37" s="461"/>
      <c r="CT37" s="462"/>
      <c r="CU37" s="463"/>
      <c r="CV37" s="462"/>
      <c r="CW37" s="462"/>
      <c r="CX37" s="462"/>
      <c r="CY37" s="50"/>
      <c r="CZ37" s="50"/>
      <c r="DA37" s="50"/>
    </row>
    <row r="38" spans="1:105">
      <c r="A38" s="61"/>
      <c r="B38" s="335"/>
      <c r="C38" s="335"/>
      <c r="D38" s="334"/>
      <c r="E38" s="335"/>
      <c r="F38" s="333"/>
      <c r="G38" s="333"/>
      <c r="H38" s="333"/>
      <c r="I38" s="335"/>
      <c r="J38" s="335"/>
      <c r="K38" s="747"/>
      <c r="L38" s="722"/>
      <c r="M38" s="335"/>
      <c r="N38" s="46"/>
      <c r="O38" s="336"/>
      <c r="P38" s="334"/>
      <c r="Q38" s="333"/>
      <c r="R38" s="333"/>
      <c r="S38" s="333"/>
      <c r="T38" s="336"/>
      <c r="U38" s="337"/>
      <c r="V38" s="337"/>
      <c r="W38" s="337"/>
      <c r="X38" s="337"/>
      <c r="Y38" s="337"/>
      <c r="Z38" s="337"/>
      <c r="AA38" s="337"/>
      <c r="AB38" s="337"/>
      <c r="AC38" s="337"/>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335"/>
      <c r="BG38" s="335"/>
      <c r="BH38" s="335"/>
      <c r="BI38" s="335"/>
      <c r="BJ38" s="335"/>
      <c r="BK38" s="335"/>
      <c r="BL38" s="335"/>
      <c r="BM38" s="335"/>
      <c r="BN38" s="335"/>
      <c r="BO38" s="554"/>
      <c r="BP38" s="395"/>
      <c r="BQ38" s="395"/>
      <c r="BR38" s="395"/>
      <c r="BS38" s="335"/>
      <c r="BT38" s="335"/>
      <c r="BU38" s="335"/>
      <c r="BV38" s="335"/>
      <c r="BW38" s="395"/>
      <c r="BX38" s="395"/>
      <c r="BY38" s="395"/>
      <c r="BZ38" s="395"/>
      <c r="CA38" s="333"/>
      <c r="CB38" s="333"/>
      <c r="CC38" s="335"/>
      <c r="CD38" s="334"/>
      <c r="CE38" s="335"/>
      <c r="CF38" s="334"/>
      <c r="CG38" s="335"/>
      <c r="CH38" s="334"/>
      <c r="CI38" s="396"/>
      <c r="CJ38" s="396"/>
      <c r="CK38" s="396"/>
      <c r="CL38" s="396"/>
      <c r="CM38" s="396"/>
      <c r="CN38" s="396"/>
      <c r="CO38" s="396"/>
      <c r="CP38" s="396"/>
      <c r="CQ38" s="396"/>
      <c r="CR38" s="396"/>
      <c r="CS38" s="396"/>
      <c r="CT38" s="396"/>
      <c r="CU38" s="397"/>
      <c r="CV38" s="398"/>
      <c r="CW38" s="396"/>
      <c r="CX38" s="396"/>
    </row>
    <row r="39" spans="1:105" ht="48">
      <c r="A39" s="508">
        <v>1</v>
      </c>
      <c r="B39" s="292" t="s">
        <v>5560</v>
      </c>
      <c r="C39" s="292" t="s">
        <v>5561</v>
      </c>
      <c r="D39" s="322" t="s">
        <v>5562</v>
      </c>
      <c r="E39" s="8" t="s">
        <v>5563</v>
      </c>
      <c r="F39" s="10">
        <v>2022</v>
      </c>
      <c r="G39" s="10">
        <v>2022</v>
      </c>
      <c r="H39" s="10"/>
      <c r="I39" s="8" t="s">
        <v>5564</v>
      </c>
      <c r="J39" s="8" t="s">
        <v>6118</v>
      </c>
      <c r="K39" s="748"/>
      <c r="L39" s="723">
        <v>16408500</v>
      </c>
      <c r="M39" s="8" t="s">
        <v>3687</v>
      </c>
      <c r="N39" s="10">
        <v>7</v>
      </c>
      <c r="O39" s="8" t="s">
        <v>5402</v>
      </c>
      <c r="P39" s="11" t="s">
        <v>9</v>
      </c>
      <c r="Q39" s="10" t="s">
        <v>3686</v>
      </c>
      <c r="R39" s="10" t="s">
        <v>4392</v>
      </c>
      <c r="S39" s="10">
        <v>6099359</v>
      </c>
      <c r="T39" s="9" t="s">
        <v>98</v>
      </c>
      <c r="U39" s="323" t="s">
        <v>1265</v>
      </c>
      <c r="V39" s="723">
        <v>16408500</v>
      </c>
      <c r="W39" s="8" t="s">
        <v>217</v>
      </c>
      <c r="X39" s="8"/>
      <c r="Y39" s="8"/>
      <c r="Z39" s="8" t="s">
        <v>3756</v>
      </c>
      <c r="AA39" s="8" t="s">
        <v>3687</v>
      </c>
      <c r="AB39" s="10"/>
      <c r="AC39" s="10"/>
      <c r="AD39" s="10">
        <v>6680623</v>
      </c>
      <c r="AE39" s="323" t="s">
        <v>2129</v>
      </c>
      <c r="AF39" s="8" t="s">
        <v>37</v>
      </c>
      <c r="AG39" s="723">
        <v>16408500</v>
      </c>
      <c r="AH39" s="8" t="s">
        <v>217</v>
      </c>
      <c r="AI39" s="8"/>
      <c r="AJ39" s="8"/>
      <c r="AK39" s="8" t="s">
        <v>3756</v>
      </c>
      <c r="AL39" s="8" t="s">
        <v>3687</v>
      </c>
      <c r="AM39" s="10">
        <v>6680633</v>
      </c>
      <c r="AN39" s="356" t="s">
        <v>3791</v>
      </c>
      <c r="AO39" s="8" t="s">
        <v>25</v>
      </c>
      <c r="AP39" s="723">
        <v>16408500</v>
      </c>
      <c r="AQ39" s="8" t="s">
        <v>179</v>
      </c>
      <c r="AR39" s="8" t="s">
        <v>217</v>
      </c>
      <c r="AS39" s="8"/>
      <c r="AT39" s="8" t="s">
        <v>3756</v>
      </c>
      <c r="AU39" s="8" t="s">
        <v>3687</v>
      </c>
      <c r="AV39" s="178">
        <v>6680629</v>
      </c>
      <c r="AW39" s="212" t="s">
        <v>5495</v>
      </c>
      <c r="AX39" s="8" t="s">
        <v>34</v>
      </c>
      <c r="AY39" s="723">
        <v>16408500</v>
      </c>
      <c r="AZ39" s="8" t="s">
        <v>169</v>
      </c>
      <c r="BA39" s="8"/>
      <c r="BB39" s="8" t="s">
        <v>3751</v>
      </c>
      <c r="BC39" s="41"/>
      <c r="BD39" s="41"/>
      <c r="BE39" s="41"/>
      <c r="BF39" s="41"/>
      <c r="BG39" s="399"/>
      <c r="BH39" s="41"/>
      <c r="BI39" s="41"/>
      <c r="BJ39" s="41"/>
      <c r="BK39" s="41"/>
      <c r="BL39" s="41"/>
      <c r="BM39" s="41"/>
      <c r="BN39" s="41"/>
      <c r="BO39" s="399"/>
      <c r="BP39" s="41"/>
      <c r="BQ39" s="41"/>
      <c r="BR39" s="41"/>
      <c r="BS39" s="41"/>
      <c r="BT39" s="41"/>
      <c r="BU39" s="41"/>
      <c r="BV39" s="399"/>
      <c r="BW39" s="41"/>
      <c r="BX39" s="41"/>
      <c r="BY39" s="41"/>
      <c r="BZ39" s="41"/>
      <c r="CA39" s="448" t="s">
        <v>3661</v>
      </c>
      <c r="CB39" s="448" t="s">
        <v>3662</v>
      </c>
      <c r="CC39" s="8" t="s">
        <v>1337</v>
      </c>
      <c r="CD39" s="11"/>
      <c r="CE39" s="8" t="s">
        <v>1338</v>
      </c>
      <c r="CF39" s="11"/>
      <c r="CG39" s="8"/>
      <c r="CH39" s="11"/>
      <c r="CI39" s="41"/>
      <c r="CJ39" s="41"/>
      <c r="CK39" s="41"/>
      <c r="CL39" s="41"/>
      <c r="CM39" s="41"/>
      <c r="CN39" s="41"/>
      <c r="CO39" s="41"/>
      <c r="CP39" s="41"/>
      <c r="CQ39" s="41"/>
      <c r="CR39" s="41"/>
      <c r="CS39" s="464" t="s">
        <v>5565</v>
      </c>
      <c r="CT39" s="465" t="s">
        <v>4208</v>
      </c>
      <c r="CU39" s="465" t="s">
        <v>4208</v>
      </c>
      <c r="CV39" s="464" t="s">
        <v>3888</v>
      </c>
      <c r="CW39" s="465" t="s">
        <v>4208</v>
      </c>
      <c r="CX39" s="465" t="s">
        <v>4208</v>
      </c>
    </row>
    <row r="40" spans="1:105" ht="48.6">
      <c r="A40" s="10">
        <v>2</v>
      </c>
      <c r="B40" s="292" t="s">
        <v>5560</v>
      </c>
      <c r="C40" s="292" t="s">
        <v>5566</v>
      </c>
      <c r="D40" s="322" t="s">
        <v>1733</v>
      </c>
      <c r="E40" s="10" t="s">
        <v>6</v>
      </c>
      <c r="F40" s="10">
        <v>2022</v>
      </c>
      <c r="G40" s="10">
        <v>2022</v>
      </c>
      <c r="H40" s="10"/>
      <c r="I40" s="8" t="s">
        <v>5564</v>
      </c>
      <c r="J40" s="8" t="s">
        <v>6119</v>
      </c>
      <c r="K40" s="748"/>
      <c r="L40" s="723">
        <v>6000000</v>
      </c>
      <c r="M40" s="8" t="s">
        <v>3687</v>
      </c>
      <c r="N40" s="10">
        <v>7</v>
      </c>
      <c r="O40" s="8" t="s">
        <v>5402</v>
      </c>
      <c r="P40" s="11" t="s">
        <v>9</v>
      </c>
      <c r="Q40" s="10" t="s">
        <v>3686</v>
      </c>
      <c r="R40" s="10" t="s">
        <v>4392</v>
      </c>
      <c r="S40" s="10">
        <v>6768348</v>
      </c>
      <c r="T40" s="9" t="s">
        <v>61</v>
      </c>
      <c r="U40" s="323" t="s">
        <v>2332</v>
      </c>
      <c r="V40" s="723">
        <v>6000000</v>
      </c>
      <c r="W40" s="8" t="s">
        <v>256</v>
      </c>
      <c r="X40" s="8"/>
      <c r="Y40" s="8"/>
      <c r="Z40" s="8" t="s">
        <v>3756</v>
      </c>
      <c r="AA40" s="8" t="s">
        <v>3687</v>
      </c>
      <c r="AB40" s="10"/>
      <c r="AC40" s="10"/>
      <c r="AD40" s="8">
        <v>6773159</v>
      </c>
      <c r="AE40" s="8" t="s">
        <v>4152</v>
      </c>
      <c r="AF40" s="8" t="s">
        <v>53</v>
      </c>
      <c r="AG40" s="723">
        <v>6000000</v>
      </c>
      <c r="AH40" s="8" t="s">
        <v>256</v>
      </c>
      <c r="AI40" s="8"/>
      <c r="AJ40" s="8"/>
      <c r="AK40" s="8" t="s">
        <v>3756</v>
      </c>
      <c r="AL40" s="8" t="s">
        <v>3687</v>
      </c>
      <c r="AM40" s="8">
        <v>6785861</v>
      </c>
      <c r="AN40" s="13" t="s">
        <v>2192</v>
      </c>
      <c r="AO40" s="8" t="s">
        <v>1063</v>
      </c>
      <c r="AP40" s="723">
        <v>6000000</v>
      </c>
      <c r="AQ40" s="8" t="s">
        <v>217</v>
      </c>
      <c r="AR40" s="8"/>
      <c r="AS40" s="8"/>
      <c r="AT40" s="8" t="s">
        <v>3756</v>
      </c>
      <c r="AU40" s="8" t="s">
        <v>3687</v>
      </c>
      <c r="AV40" s="41"/>
      <c r="AW40" s="41"/>
      <c r="AX40" s="8"/>
      <c r="AY40" s="723"/>
      <c r="AZ40" s="41"/>
      <c r="BA40" s="41"/>
      <c r="BB40" s="41"/>
      <c r="BC40" s="41"/>
      <c r="BD40" s="41"/>
      <c r="BE40" s="41"/>
      <c r="BF40" s="41"/>
      <c r="BG40" s="399"/>
      <c r="BH40" s="41"/>
      <c r="BI40" s="41"/>
      <c r="BJ40" s="41"/>
      <c r="BK40" s="41"/>
      <c r="BL40" s="41"/>
      <c r="BM40" s="41"/>
      <c r="BN40" s="41"/>
      <c r="BO40" s="399"/>
      <c r="BP40" s="41"/>
      <c r="BQ40" s="41"/>
      <c r="BR40" s="41"/>
      <c r="BS40" s="41"/>
      <c r="BT40" s="41"/>
      <c r="BU40" s="41"/>
      <c r="BV40" s="399"/>
      <c r="BW40" s="41"/>
      <c r="BX40" s="41"/>
      <c r="BY40" s="41"/>
      <c r="BZ40" s="41"/>
      <c r="CA40" s="321" t="s">
        <v>3661</v>
      </c>
      <c r="CB40" s="321" t="s">
        <v>3662</v>
      </c>
      <c r="CC40" s="8" t="s">
        <v>5567</v>
      </c>
      <c r="CD40" s="11" t="s">
        <v>4217</v>
      </c>
      <c r="CE40" s="8" t="s">
        <v>5568</v>
      </c>
      <c r="CF40" s="11" t="s">
        <v>5569</v>
      </c>
      <c r="CG40" s="8" t="s">
        <v>5570</v>
      </c>
      <c r="CH40" s="11" t="s">
        <v>5569</v>
      </c>
      <c r="CI40" s="41"/>
      <c r="CJ40" s="41"/>
      <c r="CK40" s="41"/>
      <c r="CL40" s="41"/>
      <c r="CM40" s="41"/>
      <c r="CN40" s="41"/>
      <c r="CO40" s="41"/>
      <c r="CP40" s="41"/>
      <c r="CQ40" s="41"/>
      <c r="CR40" s="41"/>
      <c r="CS40" s="207" t="s">
        <v>3721</v>
      </c>
      <c r="CT40" s="207" t="s">
        <v>5405</v>
      </c>
      <c r="CU40" s="207" t="s">
        <v>5415</v>
      </c>
      <c r="CV40" s="207" t="s">
        <v>5571</v>
      </c>
      <c r="CW40" s="465" t="s">
        <v>4208</v>
      </c>
      <c r="CX40" s="465" t="s">
        <v>4208</v>
      </c>
    </row>
    <row r="41" spans="1:105" ht="96.6">
      <c r="A41" s="10">
        <v>3</v>
      </c>
      <c r="B41" s="292" t="s">
        <v>5560</v>
      </c>
      <c r="C41" s="292" t="s">
        <v>5572</v>
      </c>
      <c r="D41" s="322" t="s">
        <v>5573</v>
      </c>
      <c r="E41" s="10" t="s">
        <v>6</v>
      </c>
      <c r="F41" s="10">
        <v>2022</v>
      </c>
      <c r="G41" s="10">
        <v>2022</v>
      </c>
      <c r="H41" s="10"/>
      <c r="I41" s="8" t="s">
        <v>5574</v>
      </c>
      <c r="J41" s="8" t="s">
        <v>6120</v>
      </c>
      <c r="K41" s="748"/>
      <c r="L41" s="723">
        <v>7000000</v>
      </c>
      <c r="M41" s="8" t="s">
        <v>3687</v>
      </c>
      <c r="N41" s="10">
        <v>7</v>
      </c>
      <c r="O41" s="8" t="s">
        <v>5402</v>
      </c>
      <c r="P41" s="11" t="s">
        <v>9</v>
      </c>
      <c r="Q41" s="10" t="s">
        <v>3686</v>
      </c>
      <c r="R41" s="10" t="s">
        <v>4392</v>
      </c>
      <c r="S41" s="10">
        <v>6680708</v>
      </c>
      <c r="T41" s="9" t="s">
        <v>85</v>
      </c>
      <c r="U41" s="323" t="s">
        <v>2724</v>
      </c>
      <c r="V41" s="723">
        <v>7000000</v>
      </c>
      <c r="W41" s="8" t="s">
        <v>176</v>
      </c>
      <c r="X41" s="8"/>
      <c r="Y41" s="8"/>
      <c r="Z41" s="8" t="s">
        <v>3751</v>
      </c>
      <c r="AA41" s="8" t="s">
        <v>3687</v>
      </c>
      <c r="AB41" s="10"/>
      <c r="AC41" s="10"/>
      <c r="AD41" s="10">
        <v>258471</v>
      </c>
      <c r="AE41" s="323" t="s">
        <v>3972</v>
      </c>
      <c r="AF41" s="8" t="s">
        <v>67</v>
      </c>
      <c r="AG41" s="723">
        <v>7000000</v>
      </c>
      <c r="AH41" s="8" t="s">
        <v>176</v>
      </c>
      <c r="AI41" s="8"/>
      <c r="AJ41" s="8"/>
      <c r="AK41" s="8" t="s">
        <v>3751</v>
      </c>
      <c r="AL41" s="8" t="s">
        <v>3687</v>
      </c>
      <c r="AM41" s="10">
        <v>6680685</v>
      </c>
      <c r="AN41" s="369" t="s">
        <v>1232</v>
      </c>
      <c r="AO41" s="8" t="s">
        <v>28</v>
      </c>
      <c r="AP41" s="723">
        <v>7000000</v>
      </c>
      <c r="AQ41" s="8" t="s">
        <v>176</v>
      </c>
      <c r="AR41" s="8"/>
      <c r="AS41" s="8"/>
      <c r="AT41" s="8" t="s">
        <v>3751</v>
      </c>
      <c r="AU41" s="8" t="s">
        <v>3687</v>
      </c>
      <c r="AV41" s="41"/>
      <c r="AW41" s="41"/>
      <c r="AX41" s="8"/>
      <c r="AY41" s="723"/>
      <c r="AZ41" s="41"/>
      <c r="BA41" s="41"/>
      <c r="BB41" s="41"/>
      <c r="BC41" s="41"/>
      <c r="BD41" s="41"/>
      <c r="BE41" s="41"/>
      <c r="BF41" s="41"/>
      <c r="BG41" s="399"/>
      <c r="BH41" s="41"/>
      <c r="BI41" s="41"/>
      <c r="BJ41" s="41"/>
      <c r="BK41" s="41"/>
      <c r="BL41" s="41"/>
      <c r="BM41" s="41"/>
      <c r="BN41" s="41"/>
      <c r="BO41" s="399"/>
      <c r="BP41" s="41"/>
      <c r="BQ41" s="41"/>
      <c r="BR41" s="41"/>
      <c r="BS41" s="41"/>
      <c r="BT41" s="41"/>
      <c r="BU41" s="41"/>
      <c r="BV41" s="399"/>
      <c r="BW41" s="41"/>
      <c r="BX41" s="41"/>
      <c r="BY41" s="41"/>
      <c r="BZ41" s="41"/>
      <c r="CA41" s="321" t="s">
        <v>3661</v>
      </c>
      <c r="CB41" s="321" t="s">
        <v>3662</v>
      </c>
      <c r="CC41" s="8" t="s">
        <v>5575</v>
      </c>
      <c r="CD41" s="11"/>
      <c r="CE41" s="8" t="s">
        <v>1375</v>
      </c>
      <c r="CF41" s="11"/>
      <c r="CG41" s="8" t="s">
        <v>1376</v>
      </c>
      <c r="CH41" s="11"/>
      <c r="CI41" s="41"/>
      <c r="CJ41" s="41"/>
      <c r="CK41" s="41"/>
      <c r="CL41" s="41"/>
      <c r="CM41" s="41"/>
      <c r="CN41" s="41"/>
      <c r="CO41" s="41"/>
      <c r="CP41" s="41"/>
      <c r="CQ41" s="41"/>
      <c r="CR41" s="41"/>
      <c r="CS41" s="207" t="s">
        <v>3370</v>
      </c>
      <c r="CT41" s="207" t="s">
        <v>5405</v>
      </c>
      <c r="CU41" s="207" t="s">
        <v>5433</v>
      </c>
      <c r="CV41" s="207" t="s">
        <v>5576</v>
      </c>
      <c r="CW41" s="465" t="s">
        <v>3778</v>
      </c>
      <c r="CX41" s="465" t="s">
        <v>4208</v>
      </c>
    </row>
    <row r="42" spans="1:105" ht="48.6">
      <c r="A42" s="10">
        <v>4</v>
      </c>
      <c r="B42" s="292" t="s">
        <v>5560</v>
      </c>
      <c r="C42" s="292" t="s">
        <v>5577</v>
      </c>
      <c r="D42" s="322" t="s">
        <v>5578</v>
      </c>
      <c r="E42" s="10" t="s">
        <v>6</v>
      </c>
      <c r="F42" s="10">
        <v>2022</v>
      </c>
      <c r="G42" s="10">
        <v>2022</v>
      </c>
      <c r="H42" s="10"/>
      <c r="I42" s="8" t="s">
        <v>5574</v>
      </c>
      <c r="J42" s="8" t="s">
        <v>6121</v>
      </c>
      <c r="K42" s="748"/>
      <c r="L42" s="723">
        <v>6425000</v>
      </c>
      <c r="M42" s="8" t="s">
        <v>3687</v>
      </c>
      <c r="N42" s="10">
        <v>7</v>
      </c>
      <c r="O42" s="8" t="s">
        <v>5402</v>
      </c>
      <c r="P42" s="11" t="s">
        <v>9</v>
      </c>
      <c r="Q42" s="10" t="s">
        <v>3686</v>
      </c>
      <c r="R42" s="10" t="s">
        <v>4392</v>
      </c>
      <c r="S42" s="10">
        <v>6681205</v>
      </c>
      <c r="T42" s="9" t="s">
        <v>56</v>
      </c>
      <c r="U42" s="323" t="s">
        <v>1993</v>
      </c>
      <c r="V42" s="723">
        <v>6425000</v>
      </c>
      <c r="W42" s="8" t="s">
        <v>179</v>
      </c>
      <c r="X42" s="8"/>
      <c r="Y42" s="8"/>
      <c r="Z42" s="8" t="s">
        <v>3756</v>
      </c>
      <c r="AA42" s="8" t="s">
        <v>3687</v>
      </c>
      <c r="AB42" s="10"/>
      <c r="AC42" s="10"/>
      <c r="AD42" s="10">
        <v>6680664</v>
      </c>
      <c r="AE42" s="323" t="s">
        <v>2576</v>
      </c>
      <c r="AF42" s="8" t="s">
        <v>22</v>
      </c>
      <c r="AG42" s="723">
        <v>6425000</v>
      </c>
      <c r="AH42" s="8" t="s">
        <v>179</v>
      </c>
      <c r="AI42" s="8"/>
      <c r="AJ42" s="8"/>
      <c r="AK42" s="8" t="s">
        <v>3756</v>
      </c>
      <c r="AL42" s="8" t="s">
        <v>3687</v>
      </c>
      <c r="AM42" s="10">
        <v>6680680</v>
      </c>
      <c r="AN42" s="12" t="s">
        <v>1247</v>
      </c>
      <c r="AO42" s="8" t="s">
        <v>16</v>
      </c>
      <c r="AP42" s="723">
        <v>6425000</v>
      </c>
      <c r="AQ42" s="8" t="s">
        <v>179</v>
      </c>
      <c r="AR42" s="8"/>
      <c r="AS42" s="8"/>
      <c r="AT42" s="8" t="s">
        <v>3756</v>
      </c>
      <c r="AU42" s="8" t="s">
        <v>3687</v>
      </c>
      <c r="AV42" s="41"/>
      <c r="AW42" s="41"/>
      <c r="AX42" s="41"/>
      <c r="AY42" s="723"/>
      <c r="AZ42" s="41"/>
      <c r="BA42" s="41"/>
      <c r="BB42" s="41"/>
      <c r="BC42" s="41"/>
      <c r="BD42" s="41"/>
      <c r="BE42" s="41"/>
      <c r="BF42" s="41"/>
      <c r="BG42" s="399"/>
      <c r="BH42" s="41"/>
      <c r="BI42" s="41"/>
      <c r="BJ42" s="41"/>
      <c r="BK42" s="41"/>
      <c r="BL42" s="41"/>
      <c r="BM42" s="41"/>
      <c r="BN42" s="41"/>
      <c r="BO42" s="399"/>
      <c r="BP42" s="41"/>
      <c r="BQ42" s="41"/>
      <c r="BR42" s="41"/>
      <c r="BS42" s="41"/>
      <c r="BT42" s="41"/>
      <c r="BU42" s="41"/>
      <c r="BV42" s="399"/>
      <c r="BW42" s="41"/>
      <c r="BX42" s="41"/>
      <c r="BY42" s="41"/>
      <c r="BZ42" s="41"/>
      <c r="CA42" s="321" t="s">
        <v>3661</v>
      </c>
      <c r="CB42" s="321" t="s">
        <v>3662</v>
      </c>
      <c r="CC42" s="8" t="s">
        <v>3483</v>
      </c>
      <c r="CD42" s="11" t="s">
        <v>4056</v>
      </c>
      <c r="CE42" s="8" t="s">
        <v>4395</v>
      </c>
      <c r="CF42" s="11" t="s">
        <v>4056</v>
      </c>
      <c r="CG42" s="8" t="s">
        <v>939</v>
      </c>
      <c r="CH42" s="11" t="s">
        <v>4056</v>
      </c>
      <c r="CI42" s="41"/>
      <c r="CJ42" s="41"/>
      <c r="CK42" s="41"/>
      <c r="CL42" s="41"/>
      <c r="CM42" s="41"/>
      <c r="CN42" s="41"/>
      <c r="CO42" s="41"/>
      <c r="CP42" s="41"/>
      <c r="CQ42" s="41"/>
      <c r="CR42" s="41"/>
      <c r="CS42" s="207" t="s">
        <v>3721</v>
      </c>
      <c r="CT42" s="207" t="s">
        <v>5405</v>
      </c>
      <c r="CU42" s="207" t="s">
        <v>5415</v>
      </c>
      <c r="CV42" s="466" t="s">
        <v>4264</v>
      </c>
      <c r="CW42" s="465" t="s">
        <v>4208</v>
      </c>
      <c r="CX42" s="465" t="s">
        <v>4208</v>
      </c>
    </row>
    <row r="43" spans="1:105" ht="48.6">
      <c r="A43" s="10">
        <v>5</v>
      </c>
      <c r="B43" s="292" t="s">
        <v>5560</v>
      </c>
      <c r="C43" s="292" t="s">
        <v>5579</v>
      </c>
      <c r="D43" s="322" t="s">
        <v>5580</v>
      </c>
      <c r="E43" s="10" t="s">
        <v>6</v>
      </c>
      <c r="F43" s="10">
        <v>2022</v>
      </c>
      <c r="G43" s="10">
        <v>2022</v>
      </c>
      <c r="H43" s="10"/>
      <c r="I43" s="8" t="s">
        <v>5564</v>
      </c>
      <c r="J43" s="8" t="s">
        <v>6122</v>
      </c>
      <c r="K43" s="748"/>
      <c r="L43" s="723">
        <v>7000000</v>
      </c>
      <c r="M43" s="8" t="s">
        <v>3687</v>
      </c>
      <c r="N43" s="10">
        <v>7</v>
      </c>
      <c r="O43" s="8" t="s">
        <v>5402</v>
      </c>
      <c r="P43" s="11" t="s">
        <v>9</v>
      </c>
      <c r="Q43" s="10" t="s">
        <v>3686</v>
      </c>
      <c r="R43" s="10" t="s">
        <v>4392</v>
      </c>
      <c r="S43" s="10">
        <v>6681051</v>
      </c>
      <c r="T43" s="9" t="s">
        <v>13</v>
      </c>
      <c r="U43" s="323" t="s">
        <v>1945</v>
      </c>
      <c r="V43" s="723">
        <v>7000000</v>
      </c>
      <c r="W43" s="8" t="s">
        <v>197</v>
      </c>
      <c r="X43" s="8"/>
      <c r="Y43" s="8"/>
      <c r="Z43" s="8" t="s">
        <v>3751</v>
      </c>
      <c r="AA43" s="8" t="s">
        <v>3687</v>
      </c>
      <c r="AB43" s="10"/>
      <c r="AC43" s="10"/>
      <c r="AD43" s="10">
        <v>6658545</v>
      </c>
      <c r="AE43" s="12" t="s">
        <v>1272</v>
      </c>
      <c r="AF43" s="8" t="s">
        <v>47</v>
      </c>
      <c r="AG43" s="723">
        <v>7000000</v>
      </c>
      <c r="AH43" s="8" t="s">
        <v>197</v>
      </c>
      <c r="AI43" s="8"/>
      <c r="AJ43" s="8"/>
      <c r="AK43" s="8" t="s">
        <v>3751</v>
      </c>
      <c r="AL43" s="8" t="s">
        <v>3687</v>
      </c>
      <c r="AM43" s="10">
        <v>6680618</v>
      </c>
      <c r="AN43" s="323" t="s">
        <v>2025</v>
      </c>
      <c r="AO43" s="8" t="s">
        <v>31</v>
      </c>
      <c r="AP43" s="723">
        <v>7000000</v>
      </c>
      <c r="AQ43" s="8" t="s">
        <v>197</v>
      </c>
      <c r="AR43" s="8"/>
      <c r="AS43" s="8"/>
      <c r="AT43" s="8" t="s">
        <v>3751</v>
      </c>
      <c r="AU43" s="8" t="s">
        <v>3687</v>
      </c>
      <c r="AV43" s="41"/>
      <c r="AW43" s="41"/>
      <c r="AX43" s="41"/>
      <c r="AY43" s="723"/>
      <c r="AZ43" s="41"/>
      <c r="BA43" s="41"/>
      <c r="BB43" s="41"/>
      <c r="BC43" s="41"/>
      <c r="BD43" s="41"/>
      <c r="BE43" s="41"/>
      <c r="BF43" s="41"/>
      <c r="BG43" s="399"/>
      <c r="BH43" s="41"/>
      <c r="BI43" s="41"/>
      <c r="BJ43" s="41"/>
      <c r="BK43" s="41"/>
      <c r="BL43" s="41"/>
      <c r="BM43" s="41"/>
      <c r="BN43" s="41"/>
      <c r="BO43" s="399"/>
      <c r="BP43" s="41"/>
      <c r="BQ43" s="41"/>
      <c r="BR43" s="41"/>
      <c r="BS43" s="41"/>
      <c r="BT43" s="41"/>
      <c r="BU43" s="41"/>
      <c r="BV43" s="399"/>
      <c r="BW43" s="41"/>
      <c r="BX43" s="41"/>
      <c r="BY43" s="41"/>
      <c r="BZ43" s="41"/>
      <c r="CA43" s="321" t="s">
        <v>3661</v>
      </c>
      <c r="CB43" s="321" t="s">
        <v>3662</v>
      </c>
      <c r="CC43" s="8" t="s">
        <v>2224</v>
      </c>
      <c r="CD43" s="11"/>
      <c r="CE43" s="8" t="s">
        <v>680</v>
      </c>
      <c r="CF43" s="11" t="s">
        <v>4206</v>
      </c>
      <c r="CG43" s="8" t="s">
        <v>2222</v>
      </c>
      <c r="CH43" s="11"/>
      <c r="CI43" s="41"/>
      <c r="CJ43" s="41"/>
      <c r="CK43" s="41"/>
      <c r="CL43" s="41"/>
      <c r="CM43" s="41"/>
      <c r="CN43" s="41"/>
      <c r="CO43" s="41"/>
      <c r="CP43" s="41"/>
      <c r="CQ43" s="41"/>
      <c r="CR43" s="41"/>
      <c r="CS43" s="207" t="s">
        <v>3370</v>
      </c>
      <c r="CT43" s="207" t="s">
        <v>5405</v>
      </c>
      <c r="CU43" s="207" t="s">
        <v>5415</v>
      </c>
      <c r="CV43" s="207" t="s">
        <v>5581</v>
      </c>
      <c r="CW43" s="465" t="s">
        <v>4208</v>
      </c>
      <c r="CX43" s="465" t="s">
        <v>4208</v>
      </c>
    </row>
    <row r="44" spans="1:105" ht="132.6">
      <c r="A44" s="10">
        <v>6</v>
      </c>
      <c r="B44" s="292" t="s">
        <v>5560</v>
      </c>
      <c r="C44" s="292" t="s">
        <v>5582</v>
      </c>
      <c r="D44" s="322" t="s">
        <v>5583</v>
      </c>
      <c r="E44" s="10" t="s">
        <v>6</v>
      </c>
      <c r="F44" s="10">
        <v>2022</v>
      </c>
      <c r="G44" s="10">
        <v>2022</v>
      </c>
      <c r="H44" s="10"/>
      <c r="I44" s="8" t="s">
        <v>5574</v>
      </c>
      <c r="J44" s="8" t="s">
        <v>6123</v>
      </c>
      <c r="K44" s="748"/>
      <c r="L44" s="723">
        <v>7000000</v>
      </c>
      <c r="M44" s="8" t="s">
        <v>3687</v>
      </c>
      <c r="N44" s="10">
        <v>7</v>
      </c>
      <c r="O44" s="8" t="s">
        <v>5402</v>
      </c>
      <c r="P44" s="11" t="s">
        <v>9</v>
      </c>
      <c r="Q44" s="10" t="s">
        <v>3686</v>
      </c>
      <c r="R44" s="10" t="s">
        <v>4392</v>
      </c>
      <c r="S44" s="10">
        <v>6680641</v>
      </c>
      <c r="T44" s="9" t="s">
        <v>92</v>
      </c>
      <c r="U44" s="323" t="s">
        <v>2082</v>
      </c>
      <c r="V44" s="723">
        <v>7000000</v>
      </c>
      <c r="W44" s="8" t="s">
        <v>169</v>
      </c>
      <c r="X44" s="8"/>
      <c r="Y44" s="8"/>
      <c r="Z44" s="8" t="s">
        <v>3751</v>
      </c>
      <c r="AA44" s="8" t="s">
        <v>3687</v>
      </c>
      <c r="AB44" s="10"/>
      <c r="AC44" s="10"/>
      <c r="AD44" s="10">
        <v>6680618</v>
      </c>
      <c r="AE44" s="323" t="s">
        <v>2025</v>
      </c>
      <c r="AF44" s="8" t="s">
        <v>31</v>
      </c>
      <c r="AG44" s="723">
        <v>7000000</v>
      </c>
      <c r="AH44" s="8" t="s">
        <v>197</v>
      </c>
      <c r="AI44" s="8"/>
      <c r="AJ44" s="8"/>
      <c r="AK44" s="8" t="s">
        <v>3751</v>
      </c>
      <c r="AL44" s="8" t="s">
        <v>3687</v>
      </c>
      <c r="AM44" s="10">
        <v>6680678</v>
      </c>
      <c r="AN44" s="323" t="s">
        <v>2013</v>
      </c>
      <c r="AO44" s="8" t="s">
        <v>21</v>
      </c>
      <c r="AP44" s="723">
        <v>7000000</v>
      </c>
      <c r="AQ44" s="8" t="s">
        <v>169</v>
      </c>
      <c r="AR44" s="8"/>
      <c r="AS44" s="8"/>
      <c r="AT44" s="8" t="s">
        <v>3751</v>
      </c>
      <c r="AU44" s="8" t="s">
        <v>3687</v>
      </c>
      <c r="AV44" s="41"/>
      <c r="AW44" s="41"/>
      <c r="AX44" s="41"/>
      <c r="AY44" s="723"/>
      <c r="AZ44" s="41"/>
      <c r="BA44" s="41"/>
      <c r="BB44" s="41"/>
      <c r="BC44" s="41"/>
      <c r="BD44" s="41"/>
      <c r="BE44" s="41"/>
      <c r="BF44" s="41"/>
      <c r="BG44" s="399"/>
      <c r="BH44" s="41"/>
      <c r="BI44" s="41"/>
      <c r="BJ44" s="41"/>
      <c r="BK44" s="41"/>
      <c r="BL44" s="41"/>
      <c r="BM44" s="41"/>
      <c r="BN44" s="41"/>
      <c r="BO44" s="399"/>
      <c r="BP44" s="41"/>
      <c r="BQ44" s="41"/>
      <c r="BR44" s="41"/>
      <c r="BS44" s="41"/>
      <c r="BT44" s="41"/>
      <c r="BU44" s="41"/>
      <c r="BV44" s="399"/>
      <c r="BW44" s="41"/>
      <c r="BX44" s="41"/>
      <c r="BY44" s="41"/>
      <c r="BZ44" s="41"/>
      <c r="CA44" s="321" t="s">
        <v>3661</v>
      </c>
      <c r="CB44" s="321" t="s">
        <v>3662</v>
      </c>
      <c r="CC44" s="8" t="s">
        <v>838</v>
      </c>
      <c r="CD44" s="11"/>
      <c r="CE44" s="8" t="s">
        <v>4611</v>
      </c>
      <c r="CF44" s="11"/>
      <c r="CG44" s="8" t="s">
        <v>5584</v>
      </c>
      <c r="CH44" s="11"/>
      <c r="CI44" s="41"/>
      <c r="CJ44" s="41"/>
      <c r="CK44" s="41"/>
      <c r="CL44" s="41"/>
      <c r="CM44" s="41"/>
      <c r="CN44" s="41"/>
      <c r="CO44" s="41"/>
      <c r="CP44" s="41"/>
      <c r="CQ44" s="41"/>
      <c r="CR44" s="41"/>
      <c r="CS44" s="207" t="s">
        <v>3370</v>
      </c>
      <c r="CT44" s="207" t="s">
        <v>5405</v>
      </c>
      <c r="CU44" s="207" t="s">
        <v>5433</v>
      </c>
      <c r="CV44" s="207" t="s">
        <v>5585</v>
      </c>
      <c r="CW44" s="465" t="s">
        <v>4208</v>
      </c>
      <c r="CX44" s="465" t="s">
        <v>4208</v>
      </c>
    </row>
    <row r="45" spans="1:105" ht="72.599999999999994">
      <c r="A45" s="10">
        <v>7</v>
      </c>
      <c r="B45" s="292" t="s">
        <v>5560</v>
      </c>
      <c r="C45" s="292" t="s">
        <v>5586</v>
      </c>
      <c r="D45" s="322" t="s">
        <v>5587</v>
      </c>
      <c r="E45" s="10" t="s">
        <v>6</v>
      </c>
      <c r="F45" s="10">
        <v>2022</v>
      </c>
      <c r="G45" s="10">
        <v>2022</v>
      </c>
      <c r="H45" s="10"/>
      <c r="I45" s="8" t="s">
        <v>5564</v>
      </c>
      <c r="J45" s="8" t="s">
        <v>6124</v>
      </c>
      <c r="K45" s="748"/>
      <c r="L45" s="723">
        <v>6900000</v>
      </c>
      <c r="M45" s="8" t="s">
        <v>3687</v>
      </c>
      <c r="N45" s="10">
        <v>7</v>
      </c>
      <c r="O45" s="8" t="s">
        <v>5402</v>
      </c>
      <c r="P45" s="11" t="s">
        <v>9</v>
      </c>
      <c r="Q45" s="10" t="s">
        <v>3686</v>
      </c>
      <c r="R45" s="10" t="s">
        <v>4392</v>
      </c>
      <c r="S45" s="10">
        <v>6764236</v>
      </c>
      <c r="T45" s="9" t="s">
        <v>32</v>
      </c>
      <c r="U45" s="323" t="s">
        <v>1972</v>
      </c>
      <c r="V45" s="723">
        <v>6900000</v>
      </c>
      <c r="W45" s="8" t="s">
        <v>217</v>
      </c>
      <c r="X45" s="8"/>
      <c r="Y45" s="8"/>
      <c r="Z45" s="8" t="s">
        <v>3756</v>
      </c>
      <c r="AA45" s="8" t="s">
        <v>3687</v>
      </c>
      <c r="AB45" s="10"/>
      <c r="AC45" s="10"/>
      <c r="AD45" s="371">
        <v>6744406</v>
      </c>
      <c r="AE45" s="373" t="s">
        <v>1273</v>
      </c>
      <c r="AF45" s="8" t="s">
        <v>54</v>
      </c>
      <c r="AG45" s="723">
        <v>6900000</v>
      </c>
      <c r="AH45" s="8" t="s">
        <v>217</v>
      </c>
      <c r="AI45" s="8"/>
      <c r="AJ45" s="8"/>
      <c r="AK45" s="8" t="s">
        <v>3756</v>
      </c>
      <c r="AL45" s="8" t="s">
        <v>3687</v>
      </c>
      <c r="AM45" s="10">
        <v>6680634</v>
      </c>
      <c r="AN45" s="12" t="s">
        <v>1277</v>
      </c>
      <c r="AO45" s="8" t="s">
        <v>55</v>
      </c>
      <c r="AP45" s="723">
        <v>6900000</v>
      </c>
      <c r="AQ45" s="8" t="s">
        <v>217</v>
      </c>
      <c r="AR45" s="8"/>
      <c r="AS45" s="8"/>
      <c r="AT45" s="8" t="s">
        <v>3756</v>
      </c>
      <c r="AU45" s="8" t="s">
        <v>3687</v>
      </c>
      <c r="AV45" s="41"/>
      <c r="AW45" s="41"/>
      <c r="AX45" s="41"/>
      <c r="AY45" s="723"/>
      <c r="AZ45" s="41"/>
      <c r="BA45" s="41"/>
      <c r="BB45" s="41"/>
      <c r="BC45" s="41"/>
      <c r="BD45" s="41"/>
      <c r="BE45" s="41"/>
      <c r="BF45" s="41"/>
      <c r="BG45" s="399"/>
      <c r="BH45" s="41"/>
      <c r="BI45" s="41"/>
      <c r="BJ45" s="41"/>
      <c r="BK45" s="41"/>
      <c r="BL45" s="41"/>
      <c r="BM45" s="41"/>
      <c r="BN45" s="41"/>
      <c r="BO45" s="399"/>
      <c r="BP45" s="41"/>
      <c r="BQ45" s="41"/>
      <c r="BR45" s="41"/>
      <c r="BS45" s="41"/>
      <c r="BT45" s="41"/>
      <c r="BU45" s="41"/>
      <c r="BV45" s="399"/>
      <c r="BW45" s="41"/>
      <c r="BX45" s="41"/>
      <c r="BY45" s="41"/>
      <c r="BZ45" s="41"/>
      <c r="CA45" s="321" t="s">
        <v>3661</v>
      </c>
      <c r="CB45" s="321" t="s">
        <v>3662</v>
      </c>
      <c r="CC45" s="8" t="s">
        <v>1976</v>
      </c>
      <c r="CD45" s="11" t="s">
        <v>4181</v>
      </c>
      <c r="CE45" s="8" t="s">
        <v>1977</v>
      </c>
      <c r="CF45" s="11"/>
      <c r="CG45" s="8"/>
      <c r="CH45" s="11"/>
      <c r="CI45" s="41"/>
      <c r="CJ45" s="41"/>
      <c r="CK45" s="41"/>
      <c r="CL45" s="41"/>
      <c r="CM45" s="41"/>
      <c r="CN45" s="41"/>
      <c r="CO45" s="41"/>
      <c r="CP45" s="41"/>
      <c r="CQ45" s="41"/>
      <c r="CR45" s="41"/>
      <c r="CS45" s="207" t="s">
        <v>3721</v>
      </c>
      <c r="CT45" s="207" t="s">
        <v>5405</v>
      </c>
      <c r="CU45" s="207" t="s">
        <v>5433</v>
      </c>
      <c r="CV45" s="207" t="s">
        <v>5588</v>
      </c>
      <c r="CW45" s="465" t="s">
        <v>4208</v>
      </c>
      <c r="CX45" s="465" t="s">
        <v>4208</v>
      </c>
    </row>
    <row r="46" spans="1:105" ht="72.599999999999994">
      <c r="A46" s="10">
        <v>8</v>
      </c>
      <c r="B46" s="292" t="s">
        <v>5560</v>
      </c>
      <c r="C46" s="292" t="s">
        <v>5589</v>
      </c>
      <c r="D46" s="322" t="s">
        <v>5590</v>
      </c>
      <c r="E46" s="10" t="s">
        <v>6</v>
      </c>
      <c r="F46" s="10">
        <v>2022</v>
      </c>
      <c r="G46" s="10">
        <v>2022</v>
      </c>
      <c r="H46" s="10"/>
      <c r="I46" s="8" t="s">
        <v>5564</v>
      </c>
      <c r="J46" s="8" t="s">
        <v>6125</v>
      </c>
      <c r="K46" s="748"/>
      <c r="L46" s="723">
        <v>6000000</v>
      </c>
      <c r="M46" s="8" t="s">
        <v>3687</v>
      </c>
      <c r="N46" s="10">
        <v>7</v>
      </c>
      <c r="O46" s="8" t="s">
        <v>5402</v>
      </c>
      <c r="P46" s="11" t="s">
        <v>9</v>
      </c>
      <c r="Q46" s="10" t="s">
        <v>3686</v>
      </c>
      <c r="R46" s="10" t="s">
        <v>4392</v>
      </c>
      <c r="S46" s="10">
        <v>6682794</v>
      </c>
      <c r="T46" s="9" t="s">
        <v>57</v>
      </c>
      <c r="U46" s="323" t="s">
        <v>2032</v>
      </c>
      <c r="V46" s="723">
        <v>6000000</v>
      </c>
      <c r="W46" s="8" t="s">
        <v>207</v>
      </c>
      <c r="X46" s="8"/>
      <c r="Y46" s="8"/>
      <c r="Z46" s="8" t="s">
        <v>3756</v>
      </c>
      <c r="AA46" s="8" t="s">
        <v>3687</v>
      </c>
      <c r="AB46" s="10"/>
      <c r="AC46" s="10"/>
      <c r="AD46" s="10">
        <v>6680626</v>
      </c>
      <c r="AE46" s="12" t="s">
        <v>1296</v>
      </c>
      <c r="AF46" s="8" t="s">
        <v>45</v>
      </c>
      <c r="AG46" s="723">
        <v>6000000</v>
      </c>
      <c r="AH46" s="8" t="s">
        <v>256</v>
      </c>
      <c r="AI46" s="8"/>
      <c r="AJ46" s="8"/>
      <c r="AK46" s="8" t="s">
        <v>3756</v>
      </c>
      <c r="AL46" s="8" t="s">
        <v>3687</v>
      </c>
      <c r="AM46" s="178"/>
      <c r="AN46" s="13"/>
      <c r="AO46" s="8"/>
      <c r="AP46" s="723"/>
      <c r="AQ46" s="8"/>
      <c r="AR46" s="8"/>
      <c r="AS46" s="8"/>
      <c r="AT46" s="8"/>
      <c r="AU46" s="41"/>
      <c r="AV46" s="41"/>
      <c r="AW46" s="41"/>
      <c r="AX46" s="41"/>
      <c r="AY46" s="723"/>
      <c r="AZ46" s="41"/>
      <c r="BA46" s="41"/>
      <c r="BB46" s="41"/>
      <c r="BC46" s="41"/>
      <c r="BD46" s="41"/>
      <c r="BE46" s="41"/>
      <c r="BF46" s="41"/>
      <c r="BG46" s="399"/>
      <c r="BH46" s="41"/>
      <c r="BI46" s="41"/>
      <c r="BJ46" s="41"/>
      <c r="BK46" s="41"/>
      <c r="BL46" s="41"/>
      <c r="BM46" s="41"/>
      <c r="BN46" s="41"/>
      <c r="BO46" s="399"/>
      <c r="BP46" s="41"/>
      <c r="BQ46" s="41"/>
      <c r="BR46" s="41"/>
      <c r="BS46" s="41"/>
      <c r="BT46" s="41"/>
      <c r="BU46" s="41"/>
      <c r="BV46" s="399"/>
      <c r="BW46" s="41"/>
      <c r="BX46" s="41"/>
      <c r="BY46" s="41"/>
      <c r="BZ46" s="41"/>
      <c r="CA46" s="321" t="s">
        <v>3661</v>
      </c>
      <c r="CB46" s="321" t="s">
        <v>3662</v>
      </c>
      <c r="CC46" s="8" t="s">
        <v>5591</v>
      </c>
      <c r="CD46" s="11" t="s">
        <v>4228</v>
      </c>
      <c r="CE46" s="8" t="s">
        <v>2659</v>
      </c>
      <c r="CF46" s="11" t="s">
        <v>4228</v>
      </c>
      <c r="CG46" s="8"/>
      <c r="CH46" s="11"/>
      <c r="CI46" s="41"/>
      <c r="CJ46" s="41"/>
      <c r="CK46" s="41"/>
      <c r="CL46" s="41"/>
      <c r="CM46" s="41"/>
      <c r="CN46" s="41"/>
      <c r="CO46" s="41"/>
      <c r="CP46" s="41"/>
      <c r="CQ46" s="41"/>
      <c r="CR46" s="41"/>
      <c r="CS46" s="207" t="s">
        <v>3370</v>
      </c>
      <c r="CT46" s="207" t="s">
        <v>5405</v>
      </c>
      <c r="CU46" s="207" t="s">
        <v>5433</v>
      </c>
      <c r="CV46" s="207" t="s">
        <v>5588</v>
      </c>
      <c r="CW46" s="207" t="s">
        <v>5592</v>
      </c>
      <c r="CX46" s="465" t="s">
        <v>3995</v>
      </c>
    </row>
    <row r="47" spans="1:105" ht="60.6">
      <c r="A47" s="10">
        <v>9</v>
      </c>
      <c r="B47" s="292" t="s">
        <v>5560</v>
      </c>
      <c r="C47" s="292" t="s">
        <v>5593</v>
      </c>
      <c r="D47" s="322" t="s">
        <v>5594</v>
      </c>
      <c r="E47" s="10" t="s">
        <v>6</v>
      </c>
      <c r="F47" s="10">
        <v>2022</v>
      </c>
      <c r="G47" s="10">
        <v>2022</v>
      </c>
      <c r="H47" s="10"/>
      <c r="I47" s="8" t="s">
        <v>5574</v>
      </c>
      <c r="J47" s="8" t="s">
        <v>6126</v>
      </c>
      <c r="K47" s="748"/>
      <c r="L47" s="723">
        <v>7000000</v>
      </c>
      <c r="M47" s="8" t="s">
        <v>3687</v>
      </c>
      <c r="N47" s="10">
        <v>7</v>
      </c>
      <c r="O47" s="8" t="s">
        <v>5402</v>
      </c>
      <c r="P47" s="11" t="s">
        <v>9</v>
      </c>
      <c r="Q47" s="10" t="s">
        <v>3686</v>
      </c>
      <c r="R47" s="10" t="s">
        <v>4392</v>
      </c>
      <c r="S47" s="10">
        <v>6680625</v>
      </c>
      <c r="T47" s="9" t="s">
        <v>30</v>
      </c>
      <c r="U47" s="323" t="s">
        <v>2070</v>
      </c>
      <c r="V47" s="723">
        <v>7000000</v>
      </c>
      <c r="W47" s="8" t="s">
        <v>172</v>
      </c>
      <c r="X47" s="8"/>
      <c r="Y47" s="8"/>
      <c r="Z47" s="8" t="s">
        <v>3751</v>
      </c>
      <c r="AA47" s="8" t="s">
        <v>3687</v>
      </c>
      <c r="AB47" s="10"/>
      <c r="AC47" s="10"/>
      <c r="AD47" s="41">
        <v>6724784</v>
      </c>
      <c r="AE47" s="41">
        <v>722119101</v>
      </c>
      <c r="AF47" s="8" t="s">
        <v>109</v>
      </c>
      <c r="AG47" s="723">
        <v>7000000</v>
      </c>
      <c r="AH47" s="8" t="s">
        <v>172</v>
      </c>
      <c r="AI47" s="8"/>
      <c r="AJ47" s="8"/>
      <c r="AK47" s="8" t="s">
        <v>3751</v>
      </c>
      <c r="AL47" s="8" t="s">
        <v>3687</v>
      </c>
      <c r="AM47" s="371">
        <v>6680741</v>
      </c>
      <c r="AN47" s="356" t="s">
        <v>2126</v>
      </c>
      <c r="AO47" s="8" t="s">
        <v>23</v>
      </c>
      <c r="AP47" s="723">
        <v>7000000</v>
      </c>
      <c r="AQ47" s="8" t="s">
        <v>172</v>
      </c>
      <c r="AR47" s="8"/>
      <c r="AS47" s="8"/>
      <c r="AT47" s="8" t="s">
        <v>3751</v>
      </c>
      <c r="AU47" s="8" t="s">
        <v>3687</v>
      </c>
      <c r="AV47" s="41"/>
      <c r="AW47" s="41"/>
      <c r="AX47" s="41"/>
      <c r="AY47" s="723"/>
      <c r="AZ47" s="41"/>
      <c r="BA47" s="41"/>
      <c r="BB47" s="41"/>
      <c r="BC47" s="41"/>
      <c r="BD47" s="41"/>
      <c r="BE47" s="41"/>
      <c r="BF47" s="41"/>
      <c r="BG47" s="399"/>
      <c r="BH47" s="41"/>
      <c r="BI47" s="41"/>
      <c r="BJ47" s="41"/>
      <c r="BK47" s="41"/>
      <c r="BL47" s="41"/>
      <c r="BM47" s="41"/>
      <c r="BN47" s="41"/>
      <c r="BO47" s="399"/>
      <c r="BP47" s="41"/>
      <c r="BQ47" s="41"/>
      <c r="BR47" s="41"/>
      <c r="BS47" s="41"/>
      <c r="BT47" s="41"/>
      <c r="BU47" s="41"/>
      <c r="BV47" s="399"/>
      <c r="BW47" s="41"/>
      <c r="BX47" s="41"/>
      <c r="BY47" s="41"/>
      <c r="BZ47" s="41"/>
      <c r="CA47" s="321" t="s">
        <v>3661</v>
      </c>
      <c r="CB47" s="321" t="s">
        <v>3662</v>
      </c>
      <c r="CC47" s="8" t="s">
        <v>5595</v>
      </c>
      <c r="CD47" s="11"/>
      <c r="CE47" s="8" t="s">
        <v>5596</v>
      </c>
      <c r="CF47" s="11"/>
      <c r="CG47" s="8"/>
      <c r="CH47" s="11"/>
      <c r="CI47" s="41"/>
      <c r="CJ47" s="41"/>
      <c r="CK47" s="41"/>
      <c r="CL47" s="41"/>
      <c r="CM47" s="41"/>
      <c r="CN47" s="41"/>
      <c r="CO47" s="41"/>
      <c r="CP47" s="41"/>
      <c r="CQ47" s="41"/>
      <c r="CR47" s="41"/>
      <c r="CS47" s="207" t="s">
        <v>3370</v>
      </c>
      <c r="CT47" s="207" t="s">
        <v>5405</v>
      </c>
      <c r="CU47" s="207" t="s">
        <v>5415</v>
      </c>
      <c r="CV47" s="207" t="s">
        <v>5597</v>
      </c>
      <c r="CW47" s="465" t="s">
        <v>4208</v>
      </c>
      <c r="CX47" s="465" t="s">
        <v>4208</v>
      </c>
    </row>
    <row r="48" spans="1:105" ht="84.6">
      <c r="A48" s="10">
        <v>10</v>
      </c>
      <c r="B48" s="292" t="s">
        <v>5560</v>
      </c>
      <c r="C48" s="292" t="s">
        <v>5598</v>
      </c>
      <c r="D48" s="322" t="s">
        <v>5599</v>
      </c>
      <c r="E48" s="10" t="s">
        <v>6</v>
      </c>
      <c r="F48" s="10">
        <v>2022</v>
      </c>
      <c r="G48" s="10">
        <v>2022</v>
      </c>
      <c r="H48" s="10"/>
      <c r="I48" s="8" t="s">
        <v>5574</v>
      </c>
      <c r="J48" s="8" t="s">
        <v>6097</v>
      </c>
      <c r="K48" s="748"/>
      <c r="L48" s="723">
        <v>6500000</v>
      </c>
      <c r="M48" s="8" t="s">
        <v>3687</v>
      </c>
      <c r="N48" s="10">
        <v>7</v>
      </c>
      <c r="O48" s="8" t="s">
        <v>5402</v>
      </c>
      <c r="P48" s="11" t="s">
        <v>9</v>
      </c>
      <c r="Q48" s="10" t="s">
        <v>3686</v>
      </c>
      <c r="R48" s="10" t="s">
        <v>4392</v>
      </c>
      <c r="S48" s="10">
        <v>6680645</v>
      </c>
      <c r="T48" s="9" t="s">
        <v>81</v>
      </c>
      <c r="U48" s="323" t="s">
        <v>3137</v>
      </c>
      <c r="V48" s="723">
        <v>6500000</v>
      </c>
      <c r="W48" s="8" t="s">
        <v>172</v>
      </c>
      <c r="X48" s="8"/>
      <c r="Y48" s="8"/>
      <c r="Z48" s="8" t="s">
        <v>3751</v>
      </c>
      <c r="AA48" s="8" t="s">
        <v>3687</v>
      </c>
      <c r="AB48" s="10"/>
      <c r="AC48" s="10"/>
      <c r="AD48" s="10">
        <v>6680625</v>
      </c>
      <c r="AE48" s="323" t="s">
        <v>2070</v>
      </c>
      <c r="AF48" s="8" t="s">
        <v>30</v>
      </c>
      <c r="AG48" s="723">
        <v>6500000</v>
      </c>
      <c r="AH48" s="8" t="s">
        <v>172</v>
      </c>
      <c r="AI48" s="8"/>
      <c r="AJ48" s="8"/>
      <c r="AK48" s="8" t="s">
        <v>3751</v>
      </c>
      <c r="AL48" s="8" t="s">
        <v>3687</v>
      </c>
      <c r="AM48" s="10">
        <v>6829130</v>
      </c>
      <c r="AN48" s="369" t="s">
        <v>3308</v>
      </c>
      <c r="AO48" s="8" t="s">
        <v>83</v>
      </c>
      <c r="AP48" s="723">
        <v>6500000</v>
      </c>
      <c r="AQ48" s="8" t="s">
        <v>172</v>
      </c>
      <c r="AR48" s="8" t="s">
        <v>176</v>
      </c>
      <c r="AS48" s="8"/>
      <c r="AT48" s="8" t="s">
        <v>3751</v>
      </c>
      <c r="AU48" s="8" t="s">
        <v>3687</v>
      </c>
      <c r="AV48" s="41"/>
      <c r="AW48" s="41"/>
      <c r="AX48" s="41"/>
      <c r="AY48" s="723"/>
      <c r="AZ48" s="41"/>
      <c r="BA48" s="41"/>
      <c r="BB48" s="41"/>
      <c r="BC48" s="41"/>
      <c r="BD48" s="41"/>
      <c r="BE48" s="41"/>
      <c r="BF48" s="41"/>
      <c r="BG48" s="399"/>
      <c r="BH48" s="41"/>
      <c r="BI48" s="41"/>
      <c r="BJ48" s="41"/>
      <c r="BK48" s="41"/>
      <c r="BL48" s="41"/>
      <c r="BM48" s="41"/>
      <c r="BN48" s="41"/>
      <c r="BO48" s="399"/>
      <c r="BP48" s="41"/>
      <c r="BQ48" s="41"/>
      <c r="BR48" s="41"/>
      <c r="BS48" s="41"/>
      <c r="BT48" s="41"/>
      <c r="BU48" s="41"/>
      <c r="BV48" s="399"/>
      <c r="BW48" s="41"/>
      <c r="BX48" s="41"/>
      <c r="BY48" s="41"/>
      <c r="BZ48" s="41"/>
      <c r="CA48" s="321" t="s">
        <v>3661</v>
      </c>
      <c r="CB48" s="321" t="s">
        <v>3662</v>
      </c>
      <c r="CC48" s="8" t="s">
        <v>3385</v>
      </c>
      <c r="CD48" s="11"/>
      <c r="CE48" s="8"/>
      <c r="CF48" s="11"/>
      <c r="CG48" s="8"/>
      <c r="CH48" s="11"/>
      <c r="CI48" s="41"/>
      <c r="CJ48" s="41"/>
      <c r="CK48" s="41"/>
      <c r="CL48" s="41"/>
      <c r="CM48" s="41"/>
      <c r="CN48" s="41"/>
      <c r="CO48" s="41"/>
      <c r="CP48" s="41"/>
      <c r="CQ48" s="41"/>
      <c r="CR48" s="41"/>
      <c r="CS48" s="207" t="s">
        <v>3370</v>
      </c>
      <c r="CT48" s="207" t="s">
        <v>5405</v>
      </c>
      <c r="CU48" s="207" t="s">
        <v>5415</v>
      </c>
      <c r="CV48" s="466" t="s">
        <v>5600</v>
      </c>
      <c r="CW48" s="465" t="s">
        <v>4208</v>
      </c>
      <c r="CX48" s="465" t="s">
        <v>4208</v>
      </c>
    </row>
    <row r="49" spans="1:102" ht="48">
      <c r="A49" s="10">
        <v>11</v>
      </c>
      <c r="B49" s="292" t="s">
        <v>5560</v>
      </c>
      <c r="C49" s="292" t="s">
        <v>5601</v>
      </c>
      <c r="D49" s="322" t="s">
        <v>5602</v>
      </c>
      <c r="E49" s="10" t="s">
        <v>6</v>
      </c>
      <c r="F49" s="10">
        <v>2022</v>
      </c>
      <c r="G49" s="10">
        <v>2022</v>
      </c>
      <c r="H49" s="10"/>
      <c r="I49" s="8" t="s">
        <v>5564</v>
      </c>
      <c r="J49" s="8" t="s">
        <v>6101</v>
      </c>
      <c r="K49" s="748"/>
      <c r="L49" s="723">
        <v>6955000</v>
      </c>
      <c r="M49" s="8" t="s">
        <v>3687</v>
      </c>
      <c r="N49" s="10">
        <v>7</v>
      </c>
      <c r="O49" s="8" t="s">
        <v>5402</v>
      </c>
      <c r="P49" s="11" t="s">
        <v>9</v>
      </c>
      <c r="Q49" s="10" t="s">
        <v>3686</v>
      </c>
      <c r="R49" s="10" t="s">
        <v>4392</v>
      </c>
      <c r="S49" s="10">
        <v>6680628</v>
      </c>
      <c r="T49" s="9" t="s">
        <v>89</v>
      </c>
      <c r="U49" s="323" t="s">
        <v>1295</v>
      </c>
      <c r="V49" s="723">
        <v>6955000</v>
      </c>
      <c r="W49" s="8" t="s">
        <v>207</v>
      </c>
      <c r="X49" s="8"/>
      <c r="Y49" s="8"/>
      <c r="Z49" s="8" t="s">
        <v>3756</v>
      </c>
      <c r="AA49" s="8" t="s">
        <v>3687</v>
      </c>
      <c r="AB49" s="10"/>
      <c r="AC49" s="10"/>
      <c r="AD49" s="178"/>
      <c r="AE49" s="13"/>
      <c r="AF49" s="8"/>
      <c r="AG49" s="723"/>
      <c r="AH49" s="8"/>
      <c r="AI49" s="8"/>
      <c r="AJ49" s="8"/>
      <c r="AK49" s="8"/>
      <c r="AL49" s="8"/>
      <c r="AM49" s="178"/>
      <c r="AN49" s="13"/>
      <c r="AO49" s="8"/>
      <c r="AP49" s="723"/>
      <c r="AQ49" s="8"/>
      <c r="AR49" s="8"/>
      <c r="AS49" s="8"/>
      <c r="AT49" s="8"/>
      <c r="AU49" s="41"/>
      <c r="AV49" s="41"/>
      <c r="AW49" s="41"/>
      <c r="AX49" s="41"/>
      <c r="AY49" s="723"/>
      <c r="AZ49" s="41"/>
      <c r="BA49" s="41"/>
      <c r="BB49" s="41"/>
      <c r="BC49" s="41"/>
      <c r="BD49" s="41"/>
      <c r="BE49" s="41"/>
      <c r="BF49" s="41"/>
      <c r="BG49" s="399"/>
      <c r="BH49" s="41"/>
      <c r="BI49" s="41"/>
      <c r="BJ49" s="41"/>
      <c r="BK49" s="41"/>
      <c r="BL49" s="41"/>
      <c r="BM49" s="41"/>
      <c r="BN49" s="41"/>
      <c r="BO49" s="399"/>
      <c r="BP49" s="41"/>
      <c r="BQ49" s="41"/>
      <c r="BR49" s="41"/>
      <c r="BS49" s="41"/>
      <c r="BT49" s="41"/>
      <c r="BU49" s="41"/>
      <c r="BV49" s="399"/>
      <c r="BW49" s="41"/>
      <c r="BX49" s="41"/>
      <c r="BY49" s="41"/>
      <c r="BZ49" s="41"/>
      <c r="CA49" s="321" t="s">
        <v>3661</v>
      </c>
      <c r="CB49" s="321" t="s">
        <v>3662</v>
      </c>
      <c r="CC49" s="8" t="s">
        <v>2065</v>
      </c>
      <c r="CD49" s="11" t="s">
        <v>4228</v>
      </c>
      <c r="CE49" s="8" t="s">
        <v>5603</v>
      </c>
      <c r="CF49" s="11" t="s">
        <v>4181</v>
      </c>
      <c r="CG49" s="8" t="s">
        <v>3191</v>
      </c>
      <c r="CH49" s="11"/>
      <c r="CI49" s="41"/>
      <c r="CJ49" s="41"/>
      <c r="CK49" s="41"/>
      <c r="CL49" s="41"/>
      <c r="CM49" s="41"/>
      <c r="CN49" s="41"/>
      <c r="CO49" s="41"/>
      <c r="CP49" s="41"/>
      <c r="CQ49" s="41"/>
      <c r="CR49" s="41"/>
      <c r="CS49" s="207" t="s">
        <v>3370</v>
      </c>
      <c r="CT49" s="465" t="s">
        <v>4208</v>
      </c>
      <c r="CU49" s="465" t="s">
        <v>4208</v>
      </c>
      <c r="CV49" s="466" t="s">
        <v>4283</v>
      </c>
      <c r="CW49" s="465" t="s">
        <v>4208</v>
      </c>
      <c r="CX49" s="465" t="s">
        <v>4208</v>
      </c>
    </row>
    <row r="50" spans="1:102" ht="48.6">
      <c r="A50" s="10">
        <v>12</v>
      </c>
      <c r="B50" s="292" t="s">
        <v>5560</v>
      </c>
      <c r="C50" s="292" t="s">
        <v>5604</v>
      </c>
      <c r="D50" s="322" t="s">
        <v>5605</v>
      </c>
      <c r="E50" s="10" t="s">
        <v>6</v>
      </c>
      <c r="F50" s="10">
        <v>2022</v>
      </c>
      <c r="G50" s="10">
        <v>2022</v>
      </c>
      <c r="H50" s="10"/>
      <c r="I50" s="8" t="s">
        <v>5564</v>
      </c>
      <c r="J50" s="8" t="s">
        <v>6127</v>
      </c>
      <c r="K50" s="748"/>
      <c r="L50" s="723">
        <v>6671000</v>
      </c>
      <c r="M50" s="8" t="s">
        <v>3687</v>
      </c>
      <c r="N50" s="10">
        <v>7</v>
      </c>
      <c r="O50" s="8" t="s">
        <v>5402</v>
      </c>
      <c r="P50" s="11" t="s">
        <v>9</v>
      </c>
      <c r="Q50" s="10" t="s">
        <v>3686</v>
      </c>
      <c r="R50" s="10" t="s">
        <v>4392</v>
      </c>
      <c r="S50" s="10">
        <v>6801989</v>
      </c>
      <c r="T50" s="9" t="s">
        <v>4192</v>
      </c>
      <c r="U50" s="323" t="s">
        <v>2178</v>
      </c>
      <c r="V50" s="723">
        <v>6671000</v>
      </c>
      <c r="W50" s="8" t="s">
        <v>3486</v>
      </c>
      <c r="X50" s="8"/>
      <c r="Y50" s="8"/>
      <c r="Z50" s="8" t="s">
        <v>3756</v>
      </c>
      <c r="AA50" s="8" t="s">
        <v>3687</v>
      </c>
      <c r="AB50" s="10"/>
      <c r="AC50" s="10"/>
      <c r="AD50" s="101"/>
      <c r="AE50" s="217"/>
      <c r="AF50" s="8" t="s">
        <v>1861</v>
      </c>
      <c r="AG50" s="723">
        <v>6671000</v>
      </c>
      <c r="AH50" s="101"/>
      <c r="AI50" s="101"/>
      <c r="AJ50" s="101"/>
      <c r="AK50" s="101"/>
      <c r="AL50" s="8" t="s">
        <v>3687</v>
      </c>
      <c r="AM50" s="10">
        <v>6767777</v>
      </c>
      <c r="AN50" s="323" t="s">
        <v>2961</v>
      </c>
      <c r="AO50" s="8" t="s">
        <v>41</v>
      </c>
      <c r="AP50" s="723">
        <v>6671000</v>
      </c>
      <c r="AQ50" s="8" t="s">
        <v>256</v>
      </c>
      <c r="AR50" s="8"/>
      <c r="AS50" s="8"/>
      <c r="AT50" s="8" t="s">
        <v>3756</v>
      </c>
      <c r="AU50" s="8" t="s">
        <v>3687</v>
      </c>
      <c r="AV50" s="41"/>
      <c r="AW50" s="41"/>
      <c r="AX50" s="41"/>
      <c r="AY50" s="723"/>
      <c r="AZ50" s="41"/>
      <c r="BA50" s="41"/>
      <c r="BB50" s="41"/>
      <c r="BC50" s="41"/>
      <c r="BD50" s="41"/>
      <c r="BE50" s="41"/>
      <c r="BF50" s="41"/>
      <c r="BG50" s="399"/>
      <c r="BH50" s="41"/>
      <c r="BI50" s="41"/>
      <c r="BJ50" s="41"/>
      <c r="BK50" s="41"/>
      <c r="BL50" s="41"/>
      <c r="BM50" s="41"/>
      <c r="BN50" s="41"/>
      <c r="BO50" s="399"/>
      <c r="BP50" s="41"/>
      <c r="BQ50" s="41"/>
      <c r="BR50" s="41"/>
      <c r="BS50" s="41"/>
      <c r="BT50" s="41"/>
      <c r="BU50" s="41"/>
      <c r="BV50" s="399"/>
      <c r="BW50" s="41"/>
      <c r="BX50" s="41"/>
      <c r="BY50" s="41"/>
      <c r="BZ50" s="41"/>
      <c r="CA50" s="321" t="s">
        <v>3661</v>
      </c>
      <c r="CB50" s="321" t="s">
        <v>3662</v>
      </c>
      <c r="CC50" s="8" t="s">
        <v>5606</v>
      </c>
      <c r="CD50" s="11"/>
      <c r="CE50" s="8" t="s">
        <v>5607</v>
      </c>
      <c r="CF50" s="11" t="s">
        <v>4217</v>
      </c>
      <c r="CG50" s="8" t="s">
        <v>5608</v>
      </c>
      <c r="CH50" s="11"/>
      <c r="CI50" s="41"/>
      <c r="CJ50" s="41"/>
      <c r="CK50" s="41"/>
      <c r="CL50" s="41"/>
      <c r="CM50" s="41"/>
      <c r="CN50" s="41"/>
      <c r="CO50" s="41"/>
      <c r="CP50" s="41"/>
      <c r="CQ50" s="41"/>
      <c r="CR50" s="41"/>
      <c r="CS50" s="207" t="s">
        <v>3721</v>
      </c>
      <c r="CT50" s="207" t="s">
        <v>5405</v>
      </c>
      <c r="CU50" s="207" t="s">
        <v>5415</v>
      </c>
      <c r="CV50" s="207" t="s">
        <v>5609</v>
      </c>
      <c r="CW50" s="465" t="s">
        <v>4208</v>
      </c>
      <c r="CX50" s="465" t="s">
        <v>4208</v>
      </c>
    </row>
    <row r="51" spans="1:102" ht="84.6">
      <c r="A51" s="10">
        <v>13</v>
      </c>
      <c r="B51" s="292" t="s">
        <v>5560</v>
      </c>
      <c r="C51" s="292" t="s">
        <v>5610</v>
      </c>
      <c r="D51" s="322" t="s">
        <v>5611</v>
      </c>
      <c r="E51" s="10" t="s">
        <v>6</v>
      </c>
      <c r="F51" s="10">
        <v>2022</v>
      </c>
      <c r="G51" s="10">
        <v>2022</v>
      </c>
      <c r="H51" s="10"/>
      <c r="I51" s="8" t="s">
        <v>5574</v>
      </c>
      <c r="J51" s="8" t="s">
        <v>6128</v>
      </c>
      <c r="K51" s="748"/>
      <c r="L51" s="723">
        <v>7000000</v>
      </c>
      <c r="M51" s="8" t="s">
        <v>3687</v>
      </c>
      <c r="N51" s="10">
        <v>7</v>
      </c>
      <c r="O51" s="8" t="s">
        <v>5402</v>
      </c>
      <c r="P51" s="11" t="s">
        <v>9</v>
      </c>
      <c r="Q51" s="10" t="s">
        <v>3686</v>
      </c>
      <c r="R51" s="10" t="s">
        <v>4392</v>
      </c>
      <c r="S51" s="10">
        <v>6680634</v>
      </c>
      <c r="T51" s="9" t="s">
        <v>55</v>
      </c>
      <c r="U51" s="323" t="s">
        <v>1277</v>
      </c>
      <c r="V51" s="723">
        <v>7000000</v>
      </c>
      <c r="W51" s="8" t="s">
        <v>217</v>
      </c>
      <c r="X51" s="8"/>
      <c r="Y51" s="8"/>
      <c r="Z51" s="8" t="s">
        <v>3756</v>
      </c>
      <c r="AA51" s="8" t="s">
        <v>3687</v>
      </c>
      <c r="AB51" s="10"/>
      <c r="AC51" s="10"/>
      <c r="AD51" s="371">
        <v>6744406</v>
      </c>
      <c r="AE51" s="373" t="s">
        <v>1273</v>
      </c>
      <c r="AF51" s="8" t="s">
        <v>54</v>
      </c>
      <c r="AG51" s="723">
        <v>7000000</v>
      </c>
      <c r="AH51" s="8" t="s">
        <v>217</v>
      </c>
      <c r="AI51" s="8"/>
      <c r="AJ51" s="8"/>
      <c r="AK51" s="8" t="s">
        <v>3756</v>
      </c>
      <c r="AL51" s="8" t="s">
        <v>3687</v>
      </c>
      <c r="AM51" s="10">
        <v>6764236</v>
      </c>
      <c r="AN51" s="323" t="s">
        <v>1972</v>
      </c>
      <c r="AO51" s="8" t="s">
        <v>32</v>
      </c>
      <c r="AP51" s="723">
        <v>7000000</v>
      </c>
      <c r="AQ51" s="8" t="s">
        <v>217</v>
      </c>
      <c r="AR51" s="8"/>
      <c r="AS51" s="8"/>
      <c r="AT51" s="8" t="s">
        <v>3756</v>
      </c>
      <c r="AU51" s="8" t="s">
        <v>3687</v>
      </c>
      <c r="AV51" s="41"/>
      <c r="AW51" s="41"/>
      <c r="AX51" s="41"/>
      <c r="AY51" s="723"/>
      <c r="AZ51" s="41"/>
      <c r="BA51" s="41"/>
      <c r="BB51" s="41"/>
      <c r="BC51" s="41"/>
      <c r="BD51" s="41"/>
      <c r="BE51" s="41"/>
      <c r="BF51" s="41"/>
      <c r="BG51" s="399"/>
      <c r="BH51" s="41"/>
      <c r="BI51" s="41"/>
      <c r="BJ51" s="41"/>
      <c r="BK51" s="41"/>
      <c r="BL51" s="41"/>
      <c r="BM51" s="41"/>
      <c r="BN51" s="41"/>
      <c r="BO51" s="399"/>
      <c r="BP51" s="41"/>
      <c r="BQ51" s="41"/>
      <c r="BR51" s="41"/>
      <c r="BS51" s="41"/>
      <c r="BT51" s="41"/>
      <c r="BU51" s="41"/>
      <c r="BV51" s="399"/>
      <c r="BW51" s="41"/>
      <c r="BX51" s="41"/>
      <c r="BY51" s="41"/>
      <c r="BZ51" s="41"/>
      <c r="CA51" s="321" t="s">
        <v>3661</v>
      </c>
      <c r="CB51" s="321" t="s">
        <v>3662</v>
      </c>
      <c r="CC51" s="8" t="s">
        <v>1664</v>
      </c>
      <c r="CD51" s="11" t="s">
        <v>4181</v>
      </c>
      <c r="CE51" s="8" t="s">
        <v>5612</v>
      </c>
      <c r="CF51" s="11"/>
      <c r="CG51" s="8" t="s">
        <v>5613</v>
      </c>
      <c r="CH51" s="11"/>
      <c r="CI51" s="41"/>
      <c r="CJ51" s="41"/>
      <c r="CK51" s="41"/>
      <c r="CL51" s="41"/>
      <c r="CM51" s="41"/>
      <c r="CN51" s="41"/>
      <c r="CO51" s="41"/>
      <c r="CP51" s="41"/>
      <c r="CQ51" s="41"/>
      <c r="CR51" s="41"/>
      <c r="CS51" s="207" t="s">
        <v>3370</v>
      </c>
      <c r="CT51" s="207" t="s">
        <v>5405</v>
      </c>
      <c r="CU51" s="207" t="s">
        <v>5415</v>
      </c>
      <c r="CV51" s="207" t="s">
        <v>5614</v>
      </c>
      <c r="CW51" s="465" t="s">
        <v>4208</v>
      </c>
      <c r="CX51" s="465" t="s">
        <v>4208</v>
      </c>
    </row>
    <row r="52" spans="1:102" ht="72.599999999999994">
      <c r="A52" s="10">
        <v>14</v>
      </c>
      <c r="B52" s="292" t="s">
        <v>5560</v>
      </c>
      <c r="C52" s="292" t="s">
        <v>5615</v>
      </c>
      <c r="D52" s="322" t="s">
        <v>5616</v>
      </c>
      <c r="E52" s="10" t="s">
        <v>6</v>
      </c>
      <c r="F52" s="10">
        <v>2022</v>
      </c>
      <c r="G52" s="10">
        <v>2022</v>
      </c>
      <c r="H52" s="10"/>
      <c r="I52" s="8" t="s">
        <v>5564</v>
      </c>
      <c r="J52" s="8" t="s">
        <v>6129</v>
      </c>
      <c r="K52" s="748"/>
      <c r="L52" s="723">
        <v>5570000</v>
      </c>
      <c r="M52" s="8" t="s">
        <v>3687</v>
      </c>
      <c r="N52" s="10">
        <v>7</v>
      </c>
      <c r="O52" s="8" t="s">
        <v>5402</v>
      </c>
      <c r="P52" s="11" t="s">
        <v>9</v>
      </c>
      <c r="Q52" s="10" t="s">
        <v>3686</v>
      </c>
      <c r="R52" s="10" t="s">
        <v>4392</v>
      </c>
      <c r="S52" s="10">
        <v>6680648</v>
      </c>
      <c r="T52" s="9" t="s">
        <v>24</v>
      </c>
      <c r="U52" s="323" t="s">
        <v>1324</v>
      </c>
      <c r="V52" s="723">
        <v>5570000</v>
      </c>
      <c r="W52" s="8" t="s">
        <v>217</v>
      </c>
      <c r="X52" s="8"/>
      <c r="Y52" s="8"/>
      <c r="Z52" s="8" t="s">
        <v>3756</v>
      </c>
      <c r="AA52" s="8" t="s">
        <v>3687</v>
      </c>
      <c r="AB52" s="10"/>
      <c r="AC52" s="10"/>
      <c r="AD52" s="10">
        <v>6665306</v>
      </c>
      <c r="AE52" s="323" t="s">
        <v>2015</v>
      </c>
      <c r="AF52" s="8" t="s">
        <v>35</v>
      </c>
      <c r="AG52" s="723">
        <v>5570000</v>
      </c>
      <c r="AH52" s="8" t="s">
        <v>217</v>
      </c>
      <c r="AI52" s="8"/>
      <c r="AJ52" s="8"/>
      <c r="AK52" s="8" t="s">
        <v>3756</v>
      </c>
      <c r="AL52" s="8" t="s">
        <v>3687</v>
      </c>
      <c r="AM52" s="10">
        <v>6801883</v>
      </c>
      <c r="AN52" s="323" t="s">
        <v>2039</v>
      </c>
      <c r="AO52" s="8" t="s">
        <v>46</v>
      </c>
      <c r="AP52" s="723">
        <v>5570000</v>
      </c>
      <c r="AQ52" s="8" t="s">
        <v>217</v>
      </c>
      <c r="AR52" s="8"/>
      <c r="AS52" s="8"/>
      <c r="AT52" s="8" t="s">
        <v>3756</v>
      </c>
      <c r="AU52" s="8" t="s">
        <v>3687</v>
      </c>
      <c r="AV52" s="41"/>
      <c r="AW52" s="41"/>
      <c r="AX52" s="41"/>
      <c r="AY52" s="723"/>
      <c r="AZ52" s="41"/>
      <c r="BA52" s="41"/>
      <c r="BB52" s="41"/>
      <c r="BC52" s="41"/>
      <c r="BD52" s="41"/>
      <c r="BE52" s="41"/>
      <c r="BF52" s="41"/>
      <c r="BG52" s="399"/>
      <c r="BH52" s="41"/>
      <c r="BI52" s="41"/>
      <c r="BJ52" s="41"/>
      <c r="BK52" s="41"/>
      <c r="BL52" s="41"/>
      <c r="BM52" s="41"/>
      <c r="BN52" s="41"/>
      <c r="BO52" s="399"/>
      <c r="BP52" s="41"/>
      <c r="BQ52" s="41"/>
      <c r="BR52" s="41"/>
      <c r="BS52" s="41"/>
      <c r="BT52" s="41"/>
      <c r="BU52" s="41"/>
      <c r="BV52" s="399"/>
      <c r="BW52" s="41"/>
      <c r="BX52" s="41"/>
      <c r="BY52" s="41"/>
      <c r="BZ52" s="41"/>
      <c r="CA52" s="321" t="s">
        <v>3661</v>
      </c>
      <c r="CB52" s="321" t="s">
        <v>3662</v>
      </c>
      <c r="CC52" s="8" t="s">
        <v>1946</v>
      </c>
      <c r="CD52" s="11"/>
      <c r="CE52" s="8" t="s">
        <v>5617</v>
      </c>
      <c r="CF52" s="11"/>
      <c r="CG52" s="8"/>
      <c r="CH52" s="11"/>
      <c r="CI52" s="41"/>
      <c r="CJ52" s="41"/>
      <c r="CK52" s="41"/>
      <c r="CL52" s="41"/>
      <c r="CM52" s="41"/>
      <c r="CN52" s="41"/>
      <c r="CO52" s="41"/>
      <c r="CP52" s="41"/>
      <c r="CQ52" s="41"/>
      <c r="CR52" s="41"/>
      <c r="CS52" s="207" t="s">
        <v>3721</v>
      </c>
      <c r="CT52" s="207" t="s">
        <v>5422</v>
      </c>
      <c r="CU52" s="207" t="s">
        <v>5415</v>
      </c>
      <c r="CV52" s="466" t="s">
        <v>5618</v>
      </c>
      <c r="CW52" s="465" t="s">
        <v>4208</v>
      </c>
      <c r="CX52" s="465" t="s">
        <v>4208</v>
      </c>
    </row>
    <row r="53" spans="1:102" ht="60.6">
      <c r="A53" s="508">
        <v>15</v>
      </c>
      <c r="B53" s="292" t="s">
        <v>5560</v>
      </c>
      <c r="C53" s="292" t="s">
        <v>5619</v>
      </c>
      <c r="D53" s="322" t="s">
        <v>5620</v>
      </c>
      <c r="E53" s="10" t="s">
        <v>6</v>
      </c>
      <c r="F53" s="10">
        <v>2022</v>
      </c>
      <c r="G53" s="10">
        <v>2022</v>
      </c>
      <c r="H53" s="10"/>
      <c r="I53" s="8" t="s">
        <v>5564</v>
      </c>
      <c r="J53" s="8" t="s">
        <v>6130</v>
      </c>
      <c r="K53" s="748"/>
      <c r="L53" s="723">
        <v>7000000</v>
      </c>
      <c r="M53" s="8" t="s">
        <v>3687</v>
      </c>
      <c r="N53" s="10">
        <v>7</v>
      </c>
      <c r="O53" s="8" t="s">
        <v>5402</v>
      </c>
      <c r="P53" s="11" t="s">
        <v>9</v>
      </c>
      <c r="Q53" s="10" t="s">
        <v>3686</v>
      </c>
      <c r="R53" s="10" t="s">
        <v>4392</v>
      </c>
      <c r="S53" s="10">
        <v>6680629</v>
      </c>
      <c r="T53" s="9" t="s">
        <v>34</v>
      </c>
      <c r="U53" s="323" t="s">
        <v>2712</v>
      </c>
      <c r="V53" s="723">
        <v>7000000</v>
      </c>
      <c r="W53" s="8" t="s">
        <v>169</v>
      </c>
      <c r="X53" s="8"/>
      <c r="Y53" s="8"/>
      <c r="Z53" s="8" t="s">
        <v>3751</v>
      </c>
      <c r="AA53" s="8" t="s">
        <v>3687</v>
      </c>
      <c r="AB53" s="10"/>
      <c r="AC53" s="10"/>
      <c r="AD53" s="41">
        <v>6663582</v>
      </c>
      <c r="AE53" s="325" t="s">
        <v>1956</v>
      </c>
      <c r="AF53" s="8" t="s">
        <v>94</v>
      </c>
      <c r="AG53" s="723">
        <v>7000000</v>
      </c>
      <c r="AH53" s="8" t="s">
        <v>169</v>
      </c>
      <c r="AI53" s="8"/>
      <c r="AJ53" s="8"/>
      <c r="AK53" s="8" t="s">
        <v>3751</v>
      </c>
      <c r="AL53" s="8" t="s">
        <v>3687</v>
      </c>
      <c r="AM53" s="10">
        <v>6680633</v>
      </c>
      <c r="AN53" s="356" t="s">
        <v>3791</v>
      </c>
      <c r="AO53" s="8" t="s">
        <v>25</v>
      </c>
      <c r="AP53" s="723">
        <v>7000000</v>
      </c>
      <c r="AQ53" s="8" t="s">
        <v>179</v>
      </c>
      <c r="AR53" s="8" t="s">
        <v>217</v>
      </c>
      <c r="AS53" s="8"/>
      <c r="AT53" s="8" t="s">
        <v>3756</v>
      </c>
      <c r="AU53" s="8" t="s">
        <v>3687</v>
      </c>
      <c r="AV53" s="41"/>
      <c r="AW53" s="41"/>
      <c r="AX53" s="41"/>
      <c r="AY53" s="723"/>
      <c r="AZ53" s="41"/>
      <c r="BA53" s="41"/>
      <c r="BB53" s="41"/>
      <c r="BC53" s="41"/>
      <c r="BD53" s="41"/>
      <c r="BE53" s="41"/>
      <c r="BF53" s="41"/>
      <c r="BG53" s="399"/>
      <c r="BH53" s="41"/>
      <c r="BI53" s="41"/>
      <c r="BJ53" s="41"/>
      <c r="BK53" s="41"/>
      <c r="BL53" s="41"/>
      <c r="BM53" s="41"/>
      <c r="BN53" s="41"/>
      <c r="BO53" s="399"/>
      <c r="BP53" s="41"/>
      <c r="BQ53" s="41"/>
      <c r="BR53" s="41"/>
      <c r="BS53" s="41"/>
      <c r="BT53" s="41"/>
      <c r="BU53" s="41"/>
      <c r="BV53" s="399"/>
      <c r="BW53" s="41"/>
      <c r="BX53" s="41"/>
      <c r="BY53" s="41"/>
      <c r="BZ53" s="41"/>
      <c r="CA53" s="321" t="s">
        <v>3661</v>
      </c>
      <c r="CB53" s="321" t="s">
        <v>3662</v>
      </c>
      <c r="CC53" s="8" t="s">
        <v>2439</v>
      </c>
      <c r="CD53" s="11"/>
      <c r="CE53" s="8" t="s">
        <v>5621</v>
      </c>
      <c r="CF53" s="11"/>
      <c r="CG53" s="8" t="s">
        <v>5622</v>
      </c>
      <c r="CH53" s="11"/>
      <c r="CI53" s="41"/>
      <c r="CJ53" s="41"/>
      <c r="CK53" s="41"/>
      <c r="CL53" s="41"/>
      <c r="CM53" s="41"/>
      <c r="CN53" s="41"/>
      <c r="CO53" s="41"/>
      <c r="CP53" s="41"/>
      <c r="CQ53" s="41"/>
      <c r="CR53" s="41"/>
      <c r="CS53" s="467" t="s">
        <v>1230</v>
      </c>
      <c r="CT53" s="207" t="s">
        <v>5405</v>
      </c>
      <c r="CU53" s="207" t="s">
        <v>5415</v>
      </c>
      <c r="CV53" s="466" t="s">
        <v>5623</v>
      </c>
      <c r="CW53" s="465" t="s">
        <v>4208</v>
      </c>
      <c r="CX53" s="465" t="s">
        <v>4208</v>
      </c>
    </row>
    <row r="54" spans="1:102" ht="36">
      <c r="A54" s="10">
        <v>16</v>
      </c>
      <c r="B54" s="292" t="s">
        <v>5560</v>
      </c>
      <c r="C54" s="8" t="s">
        <v>1230</v>
      </c>
      <c r="D54" s="322" t="s">
        <v>5624</v>
      </c>
      <c r="E54" s="10" t="s">
        <v>5464</v>
      </c>
      <c r="F54" s="10">
        <v>2022</v>
      </c>
      <c r="G54" s="10">
        <v>2022</v>
      </c>
      <c r="H54" s="10"/>
      <c r="I54" s="8" t="s">
        <v>5564</v>
      </c>
      <c r="J54" s="8" t="s">
        <v>6131</v>
      </c>
      <c r="K54" s="748"/>
      <c r="L54" s="723">
        <v>10000000</v>
      </c>
      <c r="M54" s="8" t="s">
        <v>3687</v>
      </c>
      <c r="N54" s="10">
        <v>7</v>
      </c>
      <c r="O54" s="8" t="s">
        <v>5402</v>
      </c>
      <c r="P54" s="11" t="s">
        <v>9</v>
      </c>
      <c r="Q54" s="10" t="s">
        <v>3686</v>
      </c>
      <c r="R54" s="10" t="s">
        <v>4392</v>
      </c>
      <c r="S54" s="10">
        <v>6680687</v>
      </c>
      <c r="T54" s="9" t="s">
        <v>36</v>
      </c>
      <c r="U54" s="323" t="s">
        <v>1981</v>
      </c>
      <c r="V54" s="723">
        <v>10000000</v>
      </c>
      <c r="W54" s="8" t="s">
        <v>197</v>
      </c>
      <c r="X54" s="8"/>
      <c r="Y54" s="8"/>
      <c r="Z54" s="8" t="s">
        <v>3751</v>
      </c>
      <c r="AA54" s="8" t="s">
        <v>3687</v>
      </c>
      <c r="AB54" s="10"/>
      <c r="AC54" s="10"/>
      <c r="AD54" s="10">
        <v>6680698</v>
      </c>
      <c r="AE54" s="323" t="s">
        <v>1290</v>
      </c>
      <c r="AF54" s="8" t="s">
        <v>211</v>
      </c>
      <c r="AG54" s="723">
        <v>10000000</v>
      </c>
      <c r="AH54" s="8" t="s">
        <v>207</v>
      </c>
      <c r="AI54" s="8"/>
      <c r="AJ54" s="8"/>
      <c r="AK54" s="8" t="s">
        <v>3756</v>
      </c>
      <c r="AL54" s="8" t="s">
        <v>3687</v>
      </c>
      <c r="AM54" s="8">
        <v>259781</v>
      </c>
      <c r="AN54" s="13" t="s">
        <v>1270</v>
      </c>
      <c r="AO54" s="8" t="s">
        <v>33</v>
      </c>
      <c r="AP54" s="723">
        <v>10000000</v>
      </c>
      <c r="AQ54" s="8" t="s">
        <v>207</v>
      </c>
      <c r="AR54" s="8" t="s">
        <v>217</v>
      </c>
      <c r="AS54" s="8"/>
      <c r="AT54" s="8" t="s">
        <v>3756</v>
      </c>
      <c r="AU54" s="8" t="s">
        <v>3687</v>
      </c>
      <c r="AV54" s="41"/>
      <c r="AW54" s="41"/>
      <c r="AX54" s="41"/>
      <c r="AY54" s="723"/>
      <c r="AZ54" s="41"/>
      <c r="BA54" s="41"/>
      <c r="BB54" s="41"/>
      <c r="BC54" s="41"/>
      <c r="BD54" s="41"/>
      <c r="BE54" s="41"/>
      <c r="BF54" s="41"/>
      <c r="BG54" s="399"/>
      <c r="BH54" s="41"/>
      <c r="BI54" s="41"/>
      <c r="BJ54" s="41"/>
      <c r="BK54" s="41"/>
      <c r="BL54" s="41"/>
      <c r="BM54" s="41"/>
      <c r="BN54" s="41"/>
      <c r="BO54" s="399"/>
      <c r="BP54" s="41"/>
      <c r="BQ54" s="41"/>
      <c r="BR54" s="41"/>
      <c r="BS54" s="41"/>
      <c r="BT54" s="41"/>
      <c r="BU54" s="41"/>
      <c r="BV54" s="399"/>
      <c r="BW54" s="41"/>
      <c r="BX54" s="41"/>
      <c r="BY54" s="41"/>
      <c r="BZ54" s="41"/>
      <c r="CA54" s="321" t="s">
        <v>3661</v>
      </c>
      <c r="CB54" s="321" t="s">
        <v>3662</v>
      </c>
      <c r="CC54" s="8"/>
      <c r="CD54" s="11"/>
      <c r="CE54" s="8"/>
      <c r="CF54" s="11"/>
      <c r="CG54" s="8"/>
      <c r="CH54" s="11"/>
      <c r="CI54" s="41"/>
      <c r="CJ54" s="41"/>
      <c r="CK54" s="41"/>
      <c r="CL54" s="41"/>
      <c r="CM54" s="41"/>
      <c r="CN54" s="41"/>
      <c r="CO54" s="41"/>
      <c r="CP54" s="41"/>
      <c r="CQ54" s="41"/>
      <c r="CR54" s="41"/>
      <c r="CS54" s="207" t="s">
        <v>3370</v>
      </c>
      <c r="CT54" s="465" t="s">
        <v>4208</v>
      </c>
      <c r="CU54" s="465" t="s">
        <v>4208</v>
      </c>
      <c r="CV54" s="207" t="s">
        <v>5625</v>
      </c>
      <c r="CW54" s="465" t="s">
        <v>4208</v>
      </c>
      <c r="CX54" s="465" t="s">
        <v>4208</v>
      </c>
    </row>
    <row r="55" spans="1:102" ht="48.6">
      <c r="A55" s="10">
        <v>17</v>
      </c>
      <c r="B55" s="292" t="s">
        <v>5560</v>
      </c>
      <c r="C55" s="292" t="s">
        <v>5626</v>
      </c>
      <c r="D55" s="322" t="s">
        <v>5627</v>
      </c>
      <c r="E55" s="10" t="s">
        <v>6</v>
      </c>
      <c r="F55" s="10">
        <v>2022</v>
      </c>
      <c r="G55" s="10">
        <v>2022</v>
      </c>
      <c r="H55" s="10"/>
      <c r="I55" s="8" t="s">
        <v>5410</v>
      </c>
      <c r="J55" s="8" t="s">
        <v>6132</v>
      </c>
      <c r="K55" s="748"/>
      <c r="L55" s="723">
        <v>6971250</v>
      </c>
      <c r="M55" s="8" t="s">
        <v>3687</v>
      </c>
      <c r="N55" s="10">
        <v>7</v>
      </c>
      <c r="O55" s="8" t="s">
        <v>5402</v>
      </c>
      <c r="P55" s="11" t="s">
        <v>9</v>
      </c>
      <c r="Q55" s="10" t="s">
        <v>3686</v>
      </c>
      <c r="R55" s="10" t="s">
        <v>4392</v>
      </c>
      <c r="S55" s="10">
        <v>6787821</v>
      </c>
      <c r="T55" s="9" t="s">
        <v>50</v>
      </c>
      <c r="U55" s="12" t="s">
        <v>2044</v>
      </c>
      <c r="V55" s="723">
        <v>6971250</v>
      </c>
      <c r="W55" s="8" t="s">
        <v>269</v>
      </c>
      <c r="X55" s="8"/>
      <c r="Y55" s="8"/>
      <c r="Z55" s="8" t="s">
        <v>3751</v>
      </c>
      <c r="AA55" s="8" t="s">
        <v>3687</v>
      </c>
      <c r="AB55" s="10"/>
      <c r="AC55" s="10"/>
      <c r="AD55" s="178">
        <v>6778519</v>
      </c>
      <c r="AE55" s="212" t="s">
        <v>2164</v>
      </c>
      <c r="AF55" s="8" t="s">
        <v>321</v>
      </c>
      <c r="AG55" s="723">
        <v>6971250</v>
      </c>
      <c r="AH55" s="8" t="s">
        <v>269</v>
      </c>
      <c r="AI55" s="8"/>
      <c r="AJ55" s="8"/>
      <c r="AK55" s="8" t="s">
        <v>3751</v>
      </c>
      <c r="AL55" s="8" t="s">
        <v>3687</v>
      </c>
      <c r="AM55" s="178"/>
      <c r="AN55" s="13"/>
      <c r="AO55" s="8"/>
      <c r="AP55" s="723"/>
      <c r="AQ55" s="8"/>
      <c r="AR55" s="8"/>
      <c r="AS55" s="8"/>
      <c r="AT55" s="8"/>
      <c r="AU55" s="41"/>
      <c r="AV55" s="41"/>
      <c r="AW55" s="41"/>
      <c r="AX55" s="41"/>
      <c r="AY55" s="723"/>
      <c r="AZ55" s="41"/>
      <c r="BA55" s="41"/>
      <c r="BB55" s="41"/>
      <c r="BC55" s="41"/>
      <c r="BD55" s="41"/>
      <c r="BE55" s="41"/>
      <c r="BF55" s="41"/>
      <c r="BG55" s="399"/>
      <c r="BH55" s="41"/>
      <c r="BI55" s="41"/>
      <c r="BJ55" s="41"/>
      <c r="BK55" s="41"/>
      <c r="BL55" s="41"/>
      <c r="BM55" s="41"/>
      <c r="BN55" s="41"/>
      <c r="BO55" s="399"/>
      <c r="BP55" s="41"/>
      <c r="BQ55" s="41"/>
      <c r="BR55" s="41"/>
      <c r="BS55" s="41"/>
      <c r="BT55" s="41"/>
      <c r="BU55" s="41"/>
      <c r="BV55" s="399"/>
      <c r="BW55" s="41"/>
      <c r="BX55" s="41"/>
      <c r="BY55" s="41"/>
      <c r="BZ55" s="41"/>
      <c r="CA55" s="321" t="s">
        <v>3661</v>
      </c>
      <c r="CB55" s="321" t="s">
        <v>3662</v>
      </c>
      <c r="CC55" s="8" t="s">
        <v>2425</v>
      </c>
      <c r="CD55" s="11"/>
      <c r="CE55" s="8" t="s">
        <v>5628</v>
      </c>
      <c r="CF55" s="11"/>
      <c r="CG55" s="8" t="s">
        <v>5629</v>
      </c>
      <c r="CH55" s="11"/>
      <c r="CI55" s="41"/>
      <c r="CJ55" s="41"/>
      <c r="CK55" s="41"/>
      <c r="CL55" s="41"/>
      <c r="CM55" s="41"/>
      <c r="CN55" s="41"/>
      <c r="CO55" s="41"/>
      <c r="CP55" s="41"/>
      <c r="CQ55" s="41"/>
      <c r="CR55" s="41"/>
      <c r="CS55" s="465" t="s">
        <v>5414</v>
      </c>
      <c r="CT55" s="207" t="s">
        <v>5422</v>
      </c>
      <c r="CU55" s="207" t="s">
        <v>5415</v>
      </c>
      <c r="CV55" s="207" t="s">
        <v>5625</v>
      </c>
      <c r="CW55" s="465" t="s">
        <v>4208</v>
      </c>
      <c r="CX55" s="465" t="s">
        <v>4208</v>
      </c>
    </row>
    <row r="56" spans="1:102" ht="108.6">
      <c r="A56" s="10">
        <v>18</v>
      </c>
      <c r="B56" s="292" t="s">
        <v>5630</v>
      </c>
      <c r="C56" s="292" t="s">
        <v>5631</v>
      </c>
      <c r="D56" s="322" t="s">
        <v>5632</v>
      </c>
      <c r="E56" s="10" t="s">
        <v>6</v>
      </c>
      <c r="F56" s="10">
        <v>2022</v>
      </c>
      <c r="G56" s="10">
        <v>2022</v>
      </c>
      <c r="H56" s="10"/>
      <c r="I56" s="8" t="s">
        <v>5401</v>
      </c>
      <c r="J56" s="8" t="s">
        <v>6133</v>
      </c>
      <c r="K56" s="748"/>
      <c r="L56" s="723">
        <v>6941000</v>
      </c>
      <c r="M56" s="8" t="s">
        <v>3687</v>
      </c>
      <c r="N56" s="10">
        <v>7</v>
      </c>
      <c r="O56" s="8" t="s">
        <v>5402</v>
      </c>
      <c r="P56" s="11" t="s">
        <v>9</v>
      </c>
      <c r="Q56" s="10" t="s">
        <v>3686</v>
      </c>
      <c r="R56" s="10" t="s">
        <v>4392</v>
      </c>
      <c r="S56" s="10">
        <v>6727245</v>
      </c>
      <c r="T56" s="9" t="s">
        <v>95</v>
      </c>
      <c r="U56" s="323" t="s">
        <v>2177</v>
      </c>
      <c r="V56" s="723">
        <v>6941000</v>
      </c>
      <c r="W56" s="8" t="s">
        <v>3486</v>
      </c>
      <c r="X56" s="8"/>
      <c r="Y56" s="8"/>
      <c r="Z56" s="8" t="s">
        <v>3756</v>
      </c>
      <c r="AA56" s="8" t="s">
        <v>3687</v>
      </c>
      <c r="AB56" s="10"/>
      <c r="AC56" s="10"/>
      <c r="AD56" s="323" t="s">
        <v>4453</v>
      </c>
      <c r="AE56" s="323" t="s">
        <v>3018</v>
      </c>
      <c r="AF56" s="8" t="s">
        <v>49</v>
      </c>
      <c r="AG56" s="723">
        <v>6941000</v>
      </c>
      <c r="AH56" s="8" t="s">
        <v>311</v>
      </c>
      <c r="AI56" s="8" t="s">
        <v>217</v>
      </c>
      <c r="AJ56" s="8"/>
      <c r="AK56" s="8" t="s">
        <v>3756</v>
      </c>
      <c r="AL56" s="8" t="s">
        <v>3687</v>
      </c>
      <c r="AM56" s="101"/>
      <c r="AN56" s="217"/>
      <c r="AO56" s="101" t="s">
        <v>5633</v>
      </c>
      <c r="AP56" s="723">
        <v>6941000</v>
      </c>
      <c r="AQ56" s="101"/>
      <c r="AR56" s="101"/>
      <c r="AS56" s="101"/>
      <c r="AT56" s="101"/>
      <c r="AU56" s="40"/>
      <c r="AV56" s="41"/>
      <c r="AW56" s="41"/>
      <c r="AX56" s="41"/>
      <c r="AY56" s="723"/>
      <c r="AZ56" s="41"/>
      <c r="BA56" s="41"/>
      <c r="BB56" s="41"/>
      <c r="BC56" s="41"/>
      <c r="BD56" s="41"/>
      <c r="BE56" s="41"/>
      <c r="BF56" s="41"/>
      <c r="BG56" s="399"/>
      <c r="BH56" s="41"/>
      <c r="BI56" s="41"/>
      <c r="BJ56" s="41"/>
      <c r="BK56" s="41"/>
      <c r="BL56" s="41"/>
      <c r="BM56" s="41"/>
      <c r="BN56" s="41"/>
      <c r="BO56" s="399"/>
      <c r="BP56" s="41"/>
      <c r="BQ56" s="41"/>
      <c r="BR56" s="41"/>
      <c r="BS56" s="41"/>
      <c r="BT56" s="41"/>
      <c r="BU56" s="41"/>
      <c r="BV56" s="399"/>
      <c r="BW56" s="41"/>
      <c r="BX56" s="41"/>
      <c r="BY56" s="41"/>
      <c r="BZ56" s="41"/>
      <c r="CA56" s="321" t="s">
        <v>3661</v>
      </c>
      <c r="CB56" s="321" t="s">
        <v>3662</v>
      </c>
      <c r="CC56" s="8" t="s">
        <v>1617</v>
      </c>
      <c r="CD56" s="11"/>
      <c r="CE56" s="8" t="s">
        <v>5634</v>
      </c>
      <c r="CF56" s="11"/>
      <c r="CG56" s="8" t="s">
        <v>5635</v>
      </c>
      <c r="CH56" s="11"/>
      <c r="CI56" s="41" t="s">
        <v>5636</v>
      </c>
      <c r="CJ56" s="41"/>
      <c r="CK56" s="41"/>
      <c r="CL56" s="41"/>
      <c r="CM56" s="41"/>
      <c r="CN56" s="41"/>
      <c r="CO56" s="41"/>
      <c r="CP56" s="41"/>
      <c r="CQ56" s="41"/>
      <c r="CR56" s="41"/>
      <c r="CS56" s="207" t="s">
        <v>3370</v>
      </c>
      <c r="CT56" s="207" t="s">
        <v>5422</v>
      </c>
      <c r="CU56" s="207" t="s">
        <v>5415</v>
      </c>
      <c r="CV56" s="207" t="s">
        <v>5637</v>
      </c>
      <c r="CW56" s="465" t="s">
        <v>4208</v>
      </c>
      <c r="CX56" s="465" t="s">
        <v>4208</v>
      </c>
    </row>
    <row r="57" spans="1:102" ht="48.6">
      <c r="A57" s="10">
        <v>19</v>
      </c>
      <c r="B57" s="292" t="s">
        <v>5630</v>
      </c>
      <c r="C57" s="292" t="s">
        <v>5638</v>
      </c>
      <c r="D57" s="322" t="s">
        <v>5639</v>
      </c>
      <c r="E57" s="10" t="s">
        <v>6</v>
      </c>
      <c r="F57" s="10">
        <v>2022</v>
      </c>
      <c r="G57" s="10">
        <v>2022</v>
      </c>
      <c r="H57" s="10"/>
      <c r="I57" s="8" t="s">
        <v>5401</v>
      </c>
      <c r="J57" s="8" t="s">
        <v>6134</v>
      </c>
      <c r="K57" s="748"/>
      <c r="L57" s="723">
        <v>7000000</v>
      </c>
      <c r="M57" s="8" t="s">
        <v>3687</v>
      </c>
      <c r="N57" s="10">
        <v>7</v>
      </c>
      <c r="O57" s="8" t="s">
        <v>5402</v>
      </c>
      <c r="P57" s="11" t="s">
        <v>9</v>
      </c>
      <c r="Q57" s="10" t="s">
        <v>3686</v>
      </c>
      <c r="R57" s="10" t="s">
        <v>4392</v>
      </c>
      <c r="S57" s="10">
        <v>6680698</v>
      </c>
      <c r="T57" s="9" t="s">
        <v>211</v>
      </c>
      <c r="U57" s="323" t="s">
        <v>1290</v>
      </c>
      <c r="V57" s="723">
        <v>7000000</v>
      </c>
      <c r="W57" s="8" t="s">
        <v>207</v>
      </c>
      <c r="X57" s="8"/>
      <c r="Y57" s="8"/>
      <c r="Z57" s="8" t="s">
        <v>3756</v>
      </c>
      <c r="AA57" s="8" t="s">
        <v>3687</v>
      </c>
      <c r="AB57" s="10"/>
      <c r="AC57" s="10"/>
      <c r="AD57" s="10">
        <v>259781</v>
      </c>
      <c r="AE57" s="323" t="s">
        <v>1270</v>
      </c>
      <c r="AF57" s="8" t="s">
        <v>33</v>
      </c>
      <c r="AG57" s="723">
        <v>7000000</v>
      </c>
      <c r="AH57" s="8" t="s">
        <v>207</v>
      </c>
      <c r="AI57" s="8" t="s">
        <v>217</v>
      </c>
      <c r="AJ57" s="8"/>
      <c r="AK57" s="8" t="s">
        <v>3756</v>
      </c>
      <c r="AL57" s="8" t="s">
        <v>3687</v>
      </c>
      <c r="AM57" s="8">
        <v>6680622</v>
      </c>
      <c r="AN57" s="8" t="s">
        <v>1271</v>
      </c>
      <c r="AO57" s="8" t="s">
        <v>18</v>
      </c>
      <c r="AP57" s="723">
        <v>7000000</v>
      </c>
      <c r="AQ57" s="8" t="s">
        <v>207</v>
      </c>
      <c r="AR57" s="8"/>
      <c r="AS57" s="8"/>
      <c r="AT57" s="8" t="s">
        <v>3756</v>
      </c>
      <c r="AU57" s="8" t="s">
        <v>3687</v>
      </c>
      <c r="AV57" s="41"/>
      <c r="AW57" s="41"/>
      <c r="AX57" s="41"/>
      <c r="AY57" s="723"/>
      <c r="AZ57" s="41"/>
      <c r="BA57" s="41"/>
      <c r="BB57" s="41"/>
      <c r="BC57" s="41"/>
      <c r="BD57" s="41"/>
      <c r="BE57" s="41"/>
      <c r="BF57" s="41"/>
      <c r="BG57" s="399"/>
      <c r="BH57" s="41"/>
      <c r="BI57" s="41"/>
      <c r="BJ57" s="41"/>
      <c r="BK57" s="41"/>
      <c r="BL57" s="41"/>
      <c r="BM57" s="41"/>
      <c r="BN57" s="41"/>
      <c r="BO57" s="399"/>
      <c r="BP57" s="41"/>
      <c r="BQ57" s="41"/>
      <c r="BR57" s="41"/>
      <c r="BS57" s="41"/>
      <c r="BT57" s="41"/>
      <c r="BU57" s="41"/>
      <c r="BV57" s="399"/>
      <c r="BW57" s="41"/>
      <c r="BX57" s="41"/>
      <c r="BY57" s="41"/>
      <c r="BZ57" s="41"/>
      <c r="CA57" s="321" t="s">
        <v>3661</v>
      </c>
      <c r="CB57" s="321" t="s">
        <v>3662</v>
      </c>
      <c r="CC57" s="8" t="s">
        <v>1313</v>
      </c>
      <c r="CD57" s="11"/>
      <c r="CE57" s="8" t="s">
        <v>1314</v>
      </c>
      <c r="CF57" s="11"/>
      <c r="CG57" s="8" t="s">
        <v>3096</v>
      </c>
      <c r="CH57" s="11"/>
      <c r="CI57" s="41"/>
      <c r="CJ57" s="41"/>
      <c r="CK57" s="41"/>
      <c r="CL57" s="41"/>
      <c r="CM57" s="41"/>
      <c r="CN57" s="41"/>
      <c r="CO57" s="41"/>
      <c r="CP57" s="41"/>
      <c r="CQ57" s="41"/>
      <c r="CR57" s="41"/>
      <c r="CS57" s="207" t="s">
        <v>3370</v>
      </c>
      <c r="CT57" s="207" t="s">
        <v>5405</v>
      </c>
      <c r="CU57" s="207" t="s">
        <v>5415</v>
      </c>
      <c r="CV57" s="207" t="s">
        <v>4208</v>
      </c>
      <c r="CW57" s="465" t="s">
        <v>4208</v>
      </c>
      <c r="CX57" s="465" t="s">
        <v>4208</v>
      </c>
    </row>
    <row r="58" spans="1:102" ht="36">
      <c r="A58" s="10">
        <v>20</v>
      </c>
      <c r="B58" s="292" t="s">
        <v>5630</v>
      </c>
      <c r="C58" s="292" t="s">
        <v>5640</v>
      </c>
      <c r="D58" s="322" t="s">
        <v>5641</v>
      </c>
      <c r="E58" s="10" t="s">
        <v>6</v>
      </c>
      <c r="F58" s="10">
        <v>2022</v>
      </c>
      <c r="G58" s="10">
        <v>2022</v>
      </c>
      <c r="H58" s="10"/>
      <c r="I58" s="8" t="s">
        <v>5401</v>
      </c>
      <c r="J58" s="8" t="s">
        <v>6135</v>
      </c>
      <c r="K58" s="748"/>
      <c r="L58" s="723">
        <v>6000000</v>
      </c>
      <c r="M58" s="8" t="s">
        <v>3687</v>
      </c>
      <c r="N58" s="10">
        <v>7</v>
      </c>
      <c r="O58" s="8" t="s">
        <v>5402</v>
      </c>
      <c r="P58" s="11" t="s">
        <v>9</v>
      </c>
      <c r="Q58" s="10" t="s">
        <v>3686</v>
      </c>
      <c r="R58" s="10" t="s">
        <v>4392</v>
      </c>
      <c r="S58" s="10">
        <v>6785861</v>
      </c>
      <c r="T58" s="9" t="s">
        <v>1063</v>
      </c>
      <c r="U58" s="323" t="s">
        <v>2192</v>
      </c>
      <c r="V58" s="723">
        <v>6000000</v>
      </c>
      <c r="W58" s="8" t="s">
        <v>3486</v>
      </c>
      <c r="X58" s="8"/>
      <c r="Y58" s="8"/>
      <c r="Z58" s="8" t="s">
        <v>3756</v>
      </c>
      <c r="AA58" s="8" t="s">
        <v>3687</v>
      </c>
      <c r="AB58" s="10"/>
      <c r="AC58" s="10"/>
      <c r="AD58" s="10">
        <v>6768348</v>
      </c>
      <c r="AE58" s="369" t="s">
        <v>2332</v>
      </c>
      <c r="AF58" s="8" t="s">
        <v>61</v>
      </c>
      <c r="AG58" s="723">
        <v>6000000</v>
      </c>
      <c r="AH58" s="8" t="s">
        <v>256</v>
      </c>
      <c r="AI58" s="8"/>
      <c r="AJ58" s="8"/>
      <c r="AK58" s="8" t="s">
        <v>3756</v>
      </c>
      <c r="AL58" s="8" t="s">
        <v>3687</v>
      </c>
      <c r="AM58" s="259">
        <v>6756289</v>
      </c>
      <c r="AN58" s="401" t="s">
        <v>2043</v>
      </c>
      <c r="AO58" s="8" t="s">
        <v>1049</v>
      </c>
      <c r="AP58" s="723">
        <v>6000000</v>
      </c>
      <c r="AQ58" s="8" t="s">
        <v>269</v>
      </c>
      <c r="AR58" s="8"/>
      <c r="AS58" s="8"/>
      <c r="AT58" s="8" t="s">
        <v>3751</v>
      </c>
      <c r="AU58" s="8" t="s">
        <v>3687</v>
      </c>
      <c r="AV58" s="41"/>
      <c r="AW58" s="41"/>
      <c r="AX58" s="41"/>
      <c r="AY58" s="723"/>
      <c r="AZ58" s="41"/>
      <c r="BA58" s="41"/>
      <c r="BB58" s="41"/>
      <c r="BC58" s="41"/>
      <c r="BD58" s="41"/>
      <c r="BE58" s="41"/>
      <c r="BF58" s="41"/>
      <c r="BG58" s="399"/>
      <c r="BH58" s="41"/>
      <c r="BI58" s="41"/>
      <c r="BJ58" s="41"/>
      <c r="BK58" s="41"/>
      <c r="BL58" s="41"/>
      <c r="BM58" s="41"/>
      <c r="BN58" s="41"/>
      <c r="BO58" s="399"/>
      <c r="BP58" s="41"/>
      <c r="BQ58" s="41"/>
      <c r="BR58" s="41"/>
      <c r="BS58" s="41"/>
      <c r="BT58" s="41"/>
      <c r="BU58" s="41"/>
      <c r="BV58" s="399"/>
      <c r="BW58" s="41"/>
      <c r="BX58" s="41"/>
      <c r="BY58" s="41"/>
      <c r="BZ58" s="41"/>
      <c r="CA58" s="321" t="s">
        <v>3661</v>
      </c>
      <c r="CB58" s="321" t="s">
        <v>3662</v>
      </c>
      <c r="CC58" s="8" t="s">
        <v>2333</v>
      </c>
      <c r="CD58" s="11"/>
      <c r="CE58" s="8" t="s">
        <v>2335</v>
      </c>
      <c r="CF58" s="11"/>
      <c r="CG58" s="8" t="s">
        <v>2334</v>
      </c>
      <c r="CH58" s="11"/>
      <c r="CI58" s="41"/>
      <c r="CJ58" s="41"/>
      <c r="CK58" s="41"/>
      <c r="CL58" s="41"/>
      <c r="CM58" s="41"/>
      <c r="CN58" s="41"/>
      <c r="CO58" s="41"/>
      <c r="CP58" s="41"/>
      <c r="CQ58" s="41"/>
      <c r="CR58" s="41"/>
      <c r="CS58" s="207" t="s">
        <v>3721</v>
      </c>
      <c r="CT58" s="465" t="s">
        <v>4208</v>
      </c>
      <c r="CU58" s="465" t="s">
        <v>4208</v>
      </c>
      <c r="CV58" s="207" t="s">
        <v>5625</v>
      </c>
      <c r="CW58" s="465" t="s">
        <v>4208</v>
      </c>
      <c r="CX58" s="465" t="s">
        <v>4208</v>
      </c>
    </row>
    <row r="59" spans="1:102" ht="84.6">
      <c r="A59" s="10">
        <v>21</v>
      </c>
      <c r="B59" s="292" t="s">
        <v>5630</v>
      </c>
      <c r="C59" s="292" t="s">
        <v>5642</v>
      </c>
      <c r="D59" s="322" t="s">
        <v>5643</v>
      </c>
      <c r="E59" s="10" t="s">
        <v>6</v>
      </c>
      <c r="F59" s="10">
        <v>2022</v>
      </c>
      <c r="G59" s="10">
        <v>2022</v>
      </c>
      <c r="H59" s="10"/>
      <c r="I59" s="8" t="s">
        <v>5410</v>
      </c>
      <c r="J59" s="8" t="s">
        <v>6136</v>
      </c>
      <c r="K59" s="748"/>
      <c r="L59" s="723">
        <v>5500000</v>
      </c>
      <c r="M59" s="8" t="s">
        <v>3687</v>
      </c>
      <c r="N59" s="10">
        <v>7</v>
      </c>
      <c r="O59" s="8" t="s">
        <v>5402</v>
      </c>
      <c r="P59" s="11" t="s">
        <v>9</v>
      </c>
      <c r="Q59" s="10" t="s">
        <v>3686</v>
      </c>
      <c r="R59" s="10" t="s">
        <v>4392</v>
      </c>
      <c r="S59" s="10">
        <v>6801883</v>
      </c>
      <c r="T59" s="9" t="s">
        <v>46</v>
      </c>
      <c r="U59" s="323" t="s">
        <v>2039</v>
      </c>
      <c r="V59" s="723">
        <v>5500000</v>
      </c>
      <c r="W59" s="8" t="s">
        <v>217</v>
      </c>
      <c r="X59" s="8"/>
      <c r="Y59" s="8"/>
      <c r="Z59" s="8" t="s">
        <v>3756</v>
      </c>
      <c r="AA59" s="8" t="s">
        <v>3687</v>
      </c>
      <c r="AB59" s="10"/>
      <c r="AC59" s="10"/>
      <c r="AD59" s="10">
        <v>6787771</v>
      </c>
      <c r="AE59" s="323" t="s">
        <v>1964</v>
      </c>
      <c r="AF59" s="8" t="s">
        <v>347</v>
      </c>
      <c r="AG59" s="723">
        <v>5500000</v>
      </c>
      <c r="AH59" s="8" t="s">
        <v>217</v>
      </c>
      <c r="AI59" s="8"/>
      <c r="AJ59" s="8"/>
      <c r="AK59" s="8" t="s">
        <v>3756</v>
      </c>
      <c r="AL59" s="8" t="s">
        <v>3687</v>
      </c>
      <c r="AM59" s="10">
        <v>6789028</v>
      </c>
      <c r="AN59" s="323" t="s">
        <v>2205</v>
      </c>
      <c r="AO59" s="8" t="s">
        <v>344</v>
      </c>
      <c r="AP59" s="723">
        <v>5500000</v>
      </c>
      <c r="AQ59" s="8" t="s">
        <v>217</v>
      </c>
      <c r="AR59" s="8"/>
      <c r="AS59" s="8"/>
      <c r="AT59" s="8" t="s">
        <v>3756</v>
      </c>
      <c r="AU59" s="8" t="s">
        <v>3687</v>
      </c>
      <c r="AV59" s="41"/>
      <c r="AW59" s="41"/>
      <c r="AX59" s="41"/>
      <c r="AY59" s="723"/>
      <c r="AZ59" s="41"/>
      <c r="BA59" s="41"/>
      <c r="BB59" s="41"/>
      <c r="BC59" s="41"/>
      <c r="BD59" s="41"/>
      <c r="BE59" s="41"/>
      <c r="BF59" s="41"/>
      <c r="BG59" s="399"/>
      <c r="BH59" s="41"/>
      <c r="BI59" s="41"/>
      <c r="BJ59" s="41"/>
      <c r="BK59" s="41"/>
      <c r="BL59" s="41"/>
      <c r="BM59" s="41"/>
      <c r="BN59" s="41"/>
      <c r="BO59" s="399"/>
      <c r="BP59" s="41"/>
      <c r="BQ59" s="41"/>
      <c r="BR59" s="41"/>
      <c r="BS59" s="41"/>
      <c r="BT59" s="41"/>
      <c r="BU59" s="41"/>
      <c r="BV59" s="399"/>
      <c r="BW59" s="41"/>
      <c r="BX59" s="41"/>
      <c r="BY59" s="41"/>
      <c r="BZ59" s="41"/>
      <c r="CA59" s="918" t="s">
        <v>3661</v>
      </c>
      <c r="CB59" s="321" t="s">
        <v>3662</v>
      </c>
      <c r="CC59" s="8" t="s">
        <v>2428</v>
      </c>
      <c r="CD59" s="11"/>
      <c r="CE59" s="8" t="s">
        <v>5644</v>
      </c>
      <c r="CF59" s="11"/>
      <c r="CG59" s="8" t="s">
        <v>2430</v>
      </c>
      <c r="CH59" s="11"/>
      <c r="CI59" s="41"/>
      <c r="CJ59" s="41"/>
      <c r="CK59" s="41"/>
      <c r="CL59" s="41"/>
      <c r="CM59" s="41"/>
      <c r="CN59" s="41"/>
      <c r="CO59" s="41"/>
      <c r="CP59" s="41"/>
      <c r="CQ59" s="41"/>
      <c r="CR59" s="41"/>
      <c r="CS59" s="207" t="s">
        <v>3370</v>
      </c>
      <c r="CT59" s="207" t="s">
        <v>5405</v>
      </c>
      <c r="CU59" s="207" t="s">
        <v>5415</v>
      </c>
      <c r="CV59" s="207" t="s">
        <v>5645</v>
      </c>
      <c r="CW59" s="465" t="s">
        <v>4208</v>
      </c>
      <c r="CX59" s="465" t="s">
        <v>4208</v>
      </c>
    </row>
    <row r="60" spans="1:102" ht="48.6">
      <c r="A60" s="10">
        <v>22</v>
      </c>
      <c r="B60" s="292" t="s">
        <v>5630</v>
      </c>
      <c r="C60" s="292" t="s">
        <v>5646</v>
      </c>
      <c r="D60" s="322" t="s">
        <v>5647</v>
      </c>
      <c r="E60" s="10" t="s">
        <v>6</v>
      </c>
      <c r="F60" s="10">
        <v>2022</v>
      </c>
      <c r="G60" s="10">
        <v>2022</v>
      </c>
      <c r="H60" s="10"/>
      <c r="I60" s="8" t="s">
        <v>5410</v>
      </c>
      <c r="J60" s="8" t="s">
        <v>6132</v>
      </c>
      <c r="K60" s="748"/>
      <c r="L60" s="723">
        <v>6960000</v>
      </c>
      <c r="M60" s="8" t="s">
        <v>3687</v>
      </c>
      <c r="N60" s="10">
        <v>7</v>
      </c>
      <c r="O60" s="8" t="s">
        <v>5402</v>
      </c>
      <c r="P60" s="11" t="s">
        <v>9</v>
      </c>
      <c r="Q60" s="10" t="s">
        <v>3686</v>
      </c>
      <c r="R60" s="10" t="s">
        <v>4392</v>
      </c>
      <c r="S60" s="10">
        <v>6756289</v>
      </c>
      <c r="T60" s="9" t="s">
        <v>80</v>
      </c>
      <c r="U60" s="323" t="s">
        <v>2043</v>
      </c>
      <c r="V60" s="723">
        <v>6960000</v>
      </c>
      <c r="W60" s="8" t="s">
        <v>269</v>
      </c>
      <c r="X60" s="8"/>
      <c r="Y60" s="8"/>
      <c r="Z60" s="8" t="s">
        <v>3751</v>
      </c>
      <c r="AA60" s="8" t="s">
        <v>3687</v>
      </c>
      <c r="AB60" s="10"/>
      <c r="AC60" s="10"/>
      <c r="AD60" s="41">
        <v>6784457</v>
      </c>
      <c r="AE60" s="325" t="s">
        <v>2042</v>
      </c>
      <c r="AF60" s="8" t="s">
        <v>51</v>
      </c>
      <c r="AG60" s="723">
        <v>6960000</v>
      </c>
      <c r="AH60" s="8" t="s">
        <v>269</v>
      </c>
      <c r="AI60" s="8"/>
      <c r="AJ60" s="8"/>
      <c r="AK60" s="8" t="s">
        <v>3751</v>
      </c>
      <c r="AL60" s="8" t="s">
        <v>3687</v>
      </c>
      <c r="AM60" s="8">
        <v>6778837</v>
      </c>
      <c r="AN60" s="8">
        <v>711039403</v>
      </c>
      <c r="AO60" s="8" t="s">
        <v>136</v>
      </c>
      <c r="AP60" s="723">
        <v>6960000</v>
      </c>
      <c r="AQ60" s="8" t="s">
        <v>269</v>
      </c>
      <c r="AR60" s="8"/>
      <c r="AS60" s="8"/>
      <c r="AT60" s="8" t="s">
        <v>3751</v>
      </c>
      <c r="AU60" s="8" t="s">
        <v>3687</v>
      </c>
      <c r="AV60" s="41"/>
      <c r="AW60" s="41"/>
      <c r="AX60" s="41"/>
      <c r="AY60" s="723"/>
      <c r="AZ60" s="41"/>
      <c r="BA60" s="41"/>
      <c r="BB60" s="41"/>
      <c r="BC60" s="41"/>
      <c r="BD60" s="41"/>
      <c r="BE60" s="41"/>
      <c r="BF60" s="41"/>
      <c r="BG60" s="399"/>
      <c r="BH60" s="41"/>
      <c r="BI60" s="41"/>
      <c r="BJ60" s="41"/>
      <c r="BK60" s="41"/>
      <c r="BL60" s="41"/>
      <c r="BM60" s="41"/>
      <c r="BN60" s="41"/>
      <c r="BO60" s="399"/>
      <c r="BP60" s="41"/>
      <c r="BQ60" s="41"/>
      <c r="BR60" s="41"/>
      <c r="BS60" s="41"/>
      <c r="BT60" s="41"/>
      <c r="BU60" s="41"/>
      <c r="BV60" s="399"/>
      <c r="BW60" s="41"/>
      <c r="BX60" s="41"/>
      <c r="BY60" s="41"/>
      <c r="BZ60" s="41"/>
      <c r="CA60" s="321" t="s">
        <v>3661</v>
      </c>
      <c r="CB60" s="321" t="s">
        <v>3662</v>
      </c>
      <c r="CC60" s="8" t="s">
        <v>2045</v>
      </c>
      <c r="CD60" s="11" t="s">
        <v>4226</v>
      </c>
      <c r="CE60" s="8" t="s">
        <v>5648</v>
      </c>
      <c r="CF60" s="11" t="s">
        <v>4226</v>
      </c>
      <c r="CG60" s="8" t="s">
        <v>5649</v>
      </c>
      <c r="CH60" s="11" t="s">
        <v>4226</v>
      </c>
      <c r="CI60" s="41"/>
      <c r="CJ60" s="41"/>
      <c r="CK60" s="41"/>
      <c r="CL60" s="41"/>
      <c r="CM60" s="41"/>
      <c r="CN60" s="41"/>
      <c r="CO60" s="41"/>
      <c r="CP60" s="41"/>
      <c r="CQ60" s="41"/>
      <c r="CR60" s="41"/>
      <c r="CS60" s="207" t="s">
        <v>3370</v>
      </c>
      <c r="CT60" s="207" t="s">
        <v>5422</v>
      </c>
      <c r="CU60" s="207" t="s">
        <v>5415</v>
      </c>
      <c r="CV60" s="207" t="s">
        <v>5625</v>
      </c>
      <c r="CW60" s="207" t="s">
        <v>5650</v>
      </c>
      <c r="CX60" s="465" t="s">
        <v>4208</v>
      </c>
    </row>
    <row r="61" spans="1:102" ht="108.6">
      <c r="A61" s="10">
        <v>23</v>
      </c>
      <c r="B61" s="292" t="s">
        <v>5630</v>
      </c>
      <c r="C61" s="292" t="s">
        <v>5651</v>
      </c>
      <c r="D61" s="322" t="s">
        <v>5652</v>
      </c>
      <c r="E61" s="10" t="s">
        <v>6</v>
      </c>
      <c r="F61" s="10">
        <v>2022</v>
      </c>
      <c r="G61" s="10">
        <v>2022</v>
      </c>
      <c r="H61" s="10">
        <v>7</v>
      </c>
      <c r="I61" s="8" t="s">
        <v>5410</v>
      </c>
      <c r="J61" s="8" t="s">
        <v>6122</v>
      </c>
      <c r="K61" s="748"/>
      <c r="L61" s="723">
        <v>6000000</v>
      </c>
      <c r="M61" s="8" t="s">
        <v>3687</v>
      </c>
      <c r="N61" s="10">
        <v>7</v>
      </c>
      <c r="O61" s="8" t="s">
        <v>5402</v>
      </c>
      <c r="P61" s="11" t="s">
        <v>9</v>
      </c>
      <c r="Q61" s="10" t="s">
        <v>3686</v>
      </c>
      <c r="R61" s="10" t="s">
        <v>4392</v>
      </c>
      <c r="S61" s="10">
        <v>6682237</v>
      </c>
      <c r="T61" s="9" t="s">
        <v>20</v>
      </c>
      <c r="U61" s="323" t="s">
        <v>2024</v>
      </c>
      <c r="V61" s="723">
        <v>6000000</v>
      </c>
      <c r="W61" s="8" t="s">
        <v>197</v>
      </c>
      <c r="X61" s="8"/>
      <c r="Y61" s="8"/>
      <c r="Z61" s="8" t="s">
        <v>3751</v>
      </c>
      <c r="AA61" s="8" t="s">
        <v>3687</v>
      </c>
      <c r="AB61" s="10"/>
      <c r="AC61" s="10"/>
      <c r="AD61" s="41">
        <v>6680627</v>
      </c>
      <c r="AE61" s="325" t="s">
        <v>2200</v>
      </c>
      <c r="AF61" s="8" t="s">
        <v>88</v>
      </c>
      <c r="AG61" s="723">
        <v>6000000</v>
      </c>
      <c r="AH61" s="8" t="s">
        <v>197</v>
      </c>
      <c r="AI61" s="8"/>
      <c r="AJ61" s="8"/>
      <c r="AK61" s="8" t="s">
        <v>3751</v>
      </c>
      <c r="AL61" s="8" t="s">
        <v>3687</v>
      </c>
      <c r="AM61" s="10">
        <v>6795859</v>
      </c>
      <c r="AN61" s="323" t="s">
        <v>1960</v>
      </c>
      <c r="AO61" s="8" t="s">
        <v>63</v>
      </c>
      <c r="AP61" s="723">
        <v>6000000</v>
      </c>
      <c r="AQ61" s="8" t="s">
        <v>197</v>
      </c>
      <c r="AR61" s="8"/>
      <c r="AS61" s="8"/>
      <c r="AT61" s="8" t="s">
        <v>3751</v>
      </c>
      <c r="AU61" s="8" t="s">
        <v>3687</v>
      </c>
      <c r="AV61" s="41"/>
      <c r="AW61" s="41"/>
      <c r="AX61" s="41"/>
      <c r="AY61" s="723"/>
      <c r="AZ61" s="41"/>
      <c r="BA61" s="41"/>
      <c r="BB61" s="41"/>
      <c r="BC61" s="41"/>
      <c r="BD61" s="41"/>
      <c r="BE61" s="41"/>
      <c r="BF61" s="41"/>
      <c r="BG61" s="399"/>
      <c r="BH61" s="41"/>
      <c r="BI61" s="41"/>
      <c r="BJ61" s="41"/>
      <c r="BK61" s="41"/>
      <c r="BL61" s="41"/>
      <c r="BM61" s="41"/>
      <c r="BN61" s="41"/>
      <c r="BO61" s="399"/>
      <c r="BP61" s="41"/>
      <c r="BQ61" s="41"/>
      <c r="BR61" s="41"/>
      <c r="BS61" s="41"/>
      <c r="BT61" s="41"/>
      <c r="BU61" s="41"/>
      <c r="BV61" s="399"/>
      <c r="BW61" s="41"/>
      <c r="BX61" s="41"/>
      <c r="BY61" s="41"/>
      <c r="BZ61" s="41"/>
      <c r="CA61" s="321" t="s">
        <v>3661</v>
      </c>
      <c r="CB61" s="321" t="s">
        <v>3662</v>
      </c>
      <c r="CC61" s="8" t="s">
        <v>5653</v>
      </c>
      <c r="CD61" s="11"/>
      <c r="CE61" s="8" t="s">
        <v>2202</v>
      </c>
      <c r="CF61" s="11"/>
      <c r="CG61" s="8"/>
      <c r="CH61" s="11"/>
      <c r="CI61" s="41"/>
      <c r="CJ61" s="41"/>
      <c r="CK61" s="41"/>
      <c r="CL61" s="41"/>
      <c r="CM61" s="41"/>
      <c r="CN61" s="41"/>
      <c r="CO61" s="41"/>
      <c r="CP61" s="41"/>
      <c r="CQ61" s="41"/>
      <c r="CR61" s="41"/>
      <c r="CS61" s="207" t="s">
        <v>3721</v>
      </c>
      <c r="CT61" s="207" t="s">
        <v>5405</v>
      </c>
      <c r="CU61" s="207" t="s">
        <v>5433</v>
      </c>
      <c r="CV61" s="207" t="s">
        <v>5654</v>
      </c>
      <c r="CW61" s="207" t="s">
        <v>5422</v>
      </c>
      <c r="CX61" s="465" t="s">
        <v>3995</v>
      </c>
    </row>
    <row r="62" spans="1:102" ht="60.6">
      <c r="A62" s="508">
        <v>24</v>
      </c>
      <c r="B62" s="292" t="s">
        <v>5630</v>
      </c>
      <c r="C62" s="292" t="s">
        <v>5655</v>
      </c>
      <c r="D62" s="322" t="s">
        <v>5656</v>
      </c>
      <c r="E62" s="10" t="s">
        <v>6</v>
      </c>
      <c r="F62" s="10">
        <v>2022</v>
      </c>
      <c r="G62" s="10">
        <v>2022</v>
      </c>
      <c r="H62" s="10"/>
      <c r="I62" s="8" t="s">
        <v>5410</v>
      </c>
      <c r="J62" s="8" t="s">
        <v>6137</v>
      </c>
      <c r="K62" s="748"/>
      <c r="L62" s="723">
        <v>5250000</v>
      </c>
      <c r="M62" s="8" t="s">
        <v>3687</v>
      </c>
      <c r="N62" s="10">
        <v>7</v>
      </c>
      <c r="O62" s="8" t="s">
        <v>5402</v>
      </c>
      <c r="P62" s="11" t="s">
        <v>9</v>
      </c>
      <c r="Q62" s="10" t="s">
        <v>3686</v>
      </c>
      <c r="R62" s="10" t="s">
        <v>4392</v>
      </c>
      <c r="S62" s="323" t="s">
        <v>5657</v>
      </c>
      <c r="T62" s="9" t="s">
        <v>335</v>
      </c>
      <c r="U62" s="323" t="s">
        <v>1266</v>
      </c>
      <c r="V62" s="723">
        <v>5250000</v>
      </c>
      <c r="W62" s="8" t="s">
        <v>217</v>
      </c>
      <c r="X62" s="8"/>
      <c r="Y62" s="8"/>
      <c r="Z62" s="8" t="s">
        <v>3756</v>
      </c>
      <c r="AA62" s="8" t="s">
        <v>3687</v>
      </c>
      <c r="AB62" s="10"/>
      <c r="AC62" s="10"/>
      <c r="AD62" s="10">
        <v>6680633</v>
      </c>
      <c r="AE62" s="356" t="s">
        <v>3791</v>
      </c>
      <c r="AF62" s="8" t="s">
        <v>25</v>
      </c>
      <c r="AG62" s="723">
        <v>5250000</v>
      </c>
      <c r="AH62" s="8" t="s">
        <v>179</v>
      </c>
      <c r="AI62" s="8" t="s">
        <v>217</v>
      </c>
      <c r="AJ62" s="8"/>
      <c r="AK62" s="8" t="s">
        <v>3756</v>
      </c>
      <c r="AL62" s="8" t="s">
        <v>3687</v>
      </c>
      <c r="AM62" s="10">
        <v>6680623</v>
      </c>
      <c r="AN62" s="323" t="s">
        <v>2129</v>
      </c>
      <c r="AO62" s="8" t="s">
        <v>37</v>
      </c>
      <c r="AP62" s="723">
        <v>5250000</v>
      </c>
      <c r="AQ62" s="8" t="s">
        <v>217</v>
      </c>
      <c r="AR62" s="8"/>
      <c r="AS62" s="8"/>
      <c r="AT62" s="8" t="s">
        <v>3756</v>
      </c>
      <c r="AU62" s="8" t="s">
        <v>3687</v>
      </c>
      <c r="AV62" s="41"/>
      <c r="AW62" s="41"/>
      <c r="AX62" s="41"/>
      <c r="AY62" s="723"/>
      <c r="AZ62" s="41"/>
      <c r="BA62" s="41"/>
      <c r="BB62" s="41"/>
      <c r="BC62" s="41"/>
      <c r="BD62" s="41"/>
      <c r="BE62" s="41"/>
      <c r="BF62" s="41"/>
      <c r="BG62" s="399"/>
      <c r="BH62" s="41"/>
      <c r="BI62" s="41"/>
      <c r="BJ62" s="41"/>
      <c r="BK62" s="41"/>
      <c r="BL62" s="41"/>
      <c r="BM62" s="41"/>
      <c r="BN62" s="41"/>
      <c r="BO62" s="399"/>
      <c r="BP62" s="41"/>
      <c r="BQ62" s="41"/>
      <c r="BR62" s="41"/>
      <c r="BS62" s="41"/>
      <c r="BT62" s="41"/>
      <c r="BU62" s="41"/>
      <c r="BV62" s="399"/>
      <c r="BW62" s="41"/>
      <c r="BX62" s="41"/>
      <c r="BY62" s="41"/>
      <c r="BZ62" s="41"/>
      <c r="CA62" s="321" t="s">
        <v>3661</v>
      </c>
      <c r="CB62" s="321" t="s">
        <v>3662</v>
      </c>
      <c r="CC62" s="8" t="s">
        <v>5658</v>
      </c>
      <c r="CD62" s="11" t="s">
        <v>4181</v>
      </c>
      <c r="CE62" s="8" t="s">
        <v>5659</v>
      </c>
      <c r="CF62" s="11" t="s">
        <v>4181</v>
      </c>
      <c r="CG62" s="8" t="s">
        <v>5660</v>
      </c>
      <c r="CH62" s="11" t="s">
        <v>4181</v>
      </c>
      <c r="CI62" s="41"/>
      <c r="CJ62" s="41"/>
      <c r="CK62" s="41"/>
      <c r="CL62" s="41"/>
      <c r="CM62" s="41"/>
      <c r="CN62" s="41"/>
      <c r="CO62" s="41"/>
      <c r="CP62" s="41"/>
      <c r="CQ62" s="41"/>
      <c r="CR62" s="41"/>
      <c r="CS62" s="465" t="s">
        <v>5414</v>
      </c>
      <c r="CT62" s="465" t="s">
        <v>5422</v>
      </c>
      <c r="CU62" s="465" t="s">
        <v>4208</v>
      </c>
      <c r="CV62" s="207" t="s">
        <v>5661</v>
      </c>
      <c r="CW62" s="465" t="s">
        <v>4208</v>
      </c>
      <c r="CX62" s="465" t="s">
        <v>4208</v>
      </c>
    </row>
    <row r="63" spans="1:102" ht="48">
      <c r="A63" s="10">
        <v>25</v>
      </c>
      <c r="B63" s="292" t="s">
        <v>5630</v>
      </c>
      <c r="C63" s="8" t="s">
        <v>1230</v>
      </c>
      <c r="D63" s="322" t="s">
        <v>5662</v>
      </c>
      <c r="E63" s="10" t="s">
        <v>6</v>
      </c>
      <c r="F63" s="10">
        <v>2022</v>
      </c>
      <c r="G63" s="10">
        <v>2022</v>
      </c>
      <c r="H63" s="10"/>
      <c r="I63" s="8" t="s">
        <v>5410</v>
      </c>
      <c r="J63" s="8"/>
      <c r="K63" s="748"/>
      <c r="L63" s="723">
        <v>6000000</v>
      </c>
      <c r="M63" s="8" t="s">
        <v>3687</v>
      </c>
      <c r="N63" s="10">
        <v>7</v>
      </c>
      <c r="O63" s="8" t="s">
        <v>5402</v>
      </c>
      <c r="P63" s="11" t="s">
        <v>9</v>
      </c>
      <c r="Q63" s="10" t="s">
        <v>3686</v>
      </c>
      <c r="R63" s="10" t="s">
        <v>4392</v>
      </c>
      <c r="S63" s="10">
        <v>6680623</v>
      </c>
      <c r="T63" s="9" t="s">
        <v>37</v>
      </c>
      <c r="U63" s="323" t="s">
        <v>2129</v>
      </c>
      <c r="V63" s="723">
        <v>6000000</v>
      </c>
      <c r="W63" s="8" t="s">
        <v>217</v>
      </c>
      <c r="X63" s="8"/>
      <c r="Y63" s="8"/>
      <c r="Z63" s="8" t="s">
        <v>3756</v>
      </c>
      <c r="AA63" s="8" t="s">
        <v>3687</v>
      </c>
      <c r="AB63" s="10"/>
      <c r="AC63" s="10"/>
      <c r="AD63" s="323" t="s">
        <v>5657</v>
      </c>
      <c r="AE63" s="323" t="s">
        <v>1266</v>
      </c>
      <c r="AF63" s="8" t="s">
        <v>335</v>
      </c>
      <c r="AG63" s="723">
        <v>6000000</v>
      </c>
      <c r="AH63" s="8" t="s">
        <v>217</v>
      </c>
      <c r="AI63" s="8"/>
      <c r="AJ63" s="8"/>
      <c r="AK63" s="8" t="s">
        <v>3756</v>
      </c>
      <c r="AL63" s="8" t="s">
        <v>3687</v>
      </c>
      <c r="AM63" s="10">
        <v>6801883</v>
      </c>
      <c r="AN63" s="323" t="s">
        <v>2039</v>
      </c>
      <c r="AO63" s="8" t="s">
        <v>46</v>
      </c>
      <c r="AP63" s="723">
        <v>6000000</v>
      </c>
      <c r="AQ63" s="8" t="s">
        <v>217</v>
      </c>
      <c r="AR63" s="8"/>
      <c r="AS63" s="8"/>
      <c r="AT63" s="8" t="s">
        <v>3756</v>
      </c>
      <c r="AU63" s="8" t="s">
        <v>3687</v>
      </c>
      <c r="AV63" s="41"/>
      <c r="AW63" s="41"/>
      <c r="AX63" s="408"/>
      <c r="AY63" s="723"/>
      <c r="AZ63" s="41"/>
      <c r="BA63" s="41"/>
      <c r="BB63" s="41"/>
      <c r="BC63" s="41"/>
      <c r="BD63" s="41"/>
      <c r="BE63" s="41"/>
      <c r="BF63" s="41"/>
      <c r="BG63" s="399"/>
      <c r="BH63" s="41"/>
      <c r="BI63" s="41"/>
      <c r="BJ63" s="41"/>
      <c r="BK63" s="41"/>
      <c r="BL63" s="41"/>
      <c r="BM63" s="41"/>
      <c r="BN63" s="41"/>
      <c r="BO63" s="399"/>
      <c r="BP63" s="41"/>
      <c r="BQ63" s="41"/>
      <c r="BR63" s="41"/>
      <c r="BS63" s="41"/>
      <c r="BT63" s="41"/>
      <c r="BU63" s="41"/>
      <c r="BV63" s="399"/>
      <c r="BW63" s="41"/>
      <c r="BX63" s="41"/>
      <c r="BY63" s="41"/>
      <c r="BZ63" s="41"/>
      <c r="CA63" s="324" t="s">
        <v>3661</v>
      </c>
      <c r="CB63" s="324" t="s">
        <v>3662</v>
      </c>
      <c r="CC63" s="8" t="s">
        <v>5658</v>
      </c>
      <c r="CD63" s="11" t="s">
        <v>4181</v>
      </c>
      <c r="CE63" s="8" t="s">
        <v>5659</v>
      </c>
      <c r="CF63" s="11" t="s">
        <v>4181</v>
      </c>
      <c r="CG63" s="8" t="s">
        <v>5663</v>
      </c>
      <c r="CH63" s="11"/>
      <c r="CI63" s="41"/>
      <c r="CJ63" s="41"/>
      <c r="CK63" s="41"/>
      <c r="CL63" s="41"/>
      <c r="CM63" s="41"/>
      <c r="CN63" s="41"/>
      <c r="CO63" s="41"/>
      <c r="CP63" s="41"/>
      <c r="CQ63" s="41"/>
      <c r="CR63" s="41"/>
      <c r="CS63" s="467" t="s">
        <v>1230</v>
      </c>
      <c r="CT63" s="467" t="s">
        <v>1230</v>
      </c>
      <c r="CU63" s="467" t="s">
        <v>1230</v>
      </c>
      <c r="CV63" s="207" t="s">
        <v>4208</v>
      </c>
      <c r="CW63" s="465" t="s">
        <v>4208</v>
      </c>
      <c r="CX63" s="465" t="s">
        <v>4208</v>
      </c>
    </row>
    <row r="64" spans="1:102" ht="72.599999999999994">
      <c r="A64" s="10">
        <v>26</v>
      </c>
      <c r="B64" s="292" t="s">
        <v>5630</v>
      </c>
      <c r="C64" s="8" t="s">
        <v>1230</v>
      </c>
      <c r="D64" s="322" t="s">
        <v>5664</v>
      </c>
      <c r="E64" s="10" t="s">
        <v>6</v>
      </c>
      <c r="F64" s="10">
        <v>2022</v>
      </c>
      <c r="G64" s="10">
        <v>2022</v>
      </c>
      <c r="H64" s="10"/>
      <c r="I64" s="8" t="s">
        <v>5410</v>
      </c>
      <c r="J64" s="8" t="s">
        <v>6138</v>
      </c>
      <c r="K64" s="748"/>
      <c r="L64" s="723">
        <v>13600000</v>
      </c>
      <c r="M64" s="8" t="s">
        <v>3687</v>
      </c>
      <c r="N64" s="10">
        <v>7</v>
      </c>
      <c r="O64" s="8" t="s">
        <v>5402</v>
      </c>
      <c r="P64" s="11" t="s">
        <v>9</v>
      </c>
      <c r="Q64" s="10" t="s">
        <v>3686</v>
      </c>
      <c r="R64" s="10" t="s">
        <v>4392</v>
      </c>
      <c r="S64" s="10">
        <v>6744406</v>
      </c>
      <c r="T64" s="9" t="s">
        <v>54</v>
      </c>
      <c r="U64" s="323" t="s">
        <v>1273</v>
      </c>
      <c r="V64" s="723">
        <v>13600000</v>
      </c>
      <c r="W64" s="8" t="s">
        <v>217</v>
      </c>
      <c r="X64" s="8"/>
      <c r="Y64" s="8"/>
      <c r="Z64" s="8" t="s">
        <v>3756</v>
      </c>
      <c r="AA64" s="8" t="s">
        <v>3687</v>
      </c>
      <c r="AB64" s="10"/>
      <c r="AC64" s="10"/>
      <c r="AD64" s="10">
        <v>6099359</v>
      </c>
      <c r="AE64" s="323" t="s">
        <v>1265</v>
      </c>
      <c r="AF64" s="8" t="s">
        <v>98</v>
      </c>
      <c r="AG64" s="723">
        <v>13600000</v>
      </c>
      <c r="AH64" s="8" t="s">
        <v>217</v>
      </c>
      <c r="AI64" s="8"/>
      <c r="AJ64" s="8"/>
      <c r="AK64" s="8" t="s">
        <v>3756</v>
      </c>
      <c r="AL64" s="8" t="s">
        <v>3687</v>
      </c>
      <c r="AM64" s="178">
        <v>6658755</v>
      </c>
      <c r="AN64" s="13" t="s">
        <v>2189</v>
      </c>
      <c r="AO64" s="8" t="s">
        <v>39</v>
      </c>
      <c r="AP64" s="723">
        <v>13600000</v>
      </c>
      <c r="AQ64" s="8" t="s">
        <v>207</v>
      </c>
      <c r="AR64" s="8"/>
      <c r="AS64" s="8"/>
      <c r="AT64" s="8" t="s">
        <v>3756</v>
      </c>
      <c r="AU64" s="8" t="s">
        <v>3687</v>
      </c>
      <c r="AV64" s="8">
        <v>259781</v>
      </c>
      <c r="AW64" s="13" t="s">
        <v>1270</v>
      </c>
      <c r="AX64" s="8" t="s">
        <v>33</v>
      </c>
      <c r="AY64" s="723">
        <v>13600000</v>
      </c>
      <c r="AZ64" s="8" t="s">
        <v>207</v>
      </c>
      <c r="BA64" s="8" t="s">
        <v>217</v>
      </c>
      <c r="BB64" s="8" t="s">
        <v>3756</v>
      </c>
      <c r="BC64" s="8" t="s">
        <v>3687</v>
      </c>
      <c r="BD64" s="41"/>
      <c r="BE64" s="41"/>
      <c r="BF64" s="41"/>
      <c r="BG64" s="399"/>
      <c r="BH64" s="41"/>
      <c r="BI64" s="41"/>
      <c r="BJ64" s="41"/>
      <c r="BK64" s="41"/>
      <c r="BL64" s="41"/>
      <c r="BM64" s="41"/>
      <c r="BN64" s="41"/>
      <c r="BO64" s="399"/>
      <c r="BP64" s="41"/>
      <c r="BQ64" s="41"/>
      <c r="BR64" s="41"/>
      <c r="BS64" s="41"/>
      <c r="BT64" s="41"/>
      <c r="BU64" s="41"/>
      <c r="BV64" s="399"/>
      <c r="BW64" s="41"/>
      <c r="BX64" s="41"/>
      <c r="BY64" s="41"/>
      <c r="BZ64" s="41"/>
      <c r="CA64" s="1298" t="s">
        <v>3661</v>
      </c>
      <c r="CB64" s="324" t="s">
        <v>3662</v>
      </c>
      <c r="CC64" s="8" t="s">
        <v>1331</v>
      </c>
      <c r="CD64" s="11"/>
      <c r="CE64" s="8" t="s">
        <v>5665</v>
      </c>
      <c r="CF64" s="11"/>
      <c r="CG64" s="8" t="s">
        <v>1339</v>
      </c>
      <c r="CH64" s="11"/>
      <c r="CI64" s="41" t="s">
        <v>1313</v>
      </c>
      <c r="CJ64" s="41"/>
      <c r="CK64" s="41"/>
      <c r="CL64" s="41"/>
      <c r="CM64" s="41"/>
      <c r="CN64" s="41"/>
      <c r="CO64" s="41"/>
      <c r="CP64" s="41"/>
      <c r="CQ64" s="41"/>
      <c r="CR64" s="41"/>
      <c r="CS64" s="207" t="s">
        <v>3370</v>
      </c>
      <c r="CT64" s="465" t="s">
        <v>4208</v>
      </c>
      <c r="CU64" s="465" t="s">
        <v>4208</v>
      </c>
      <c r="CV64" s="466" t="s">
        <v>5666</v>
      </c>
      <c r="CW64" s="465" t="s">
        <v>4208</v>
      </c>
      <c r="CX64" s="465" t="s">
        <v>4208</v>
      </c>
    </row>
    <row r="65" spans="1:105" ht="120.6">
      <c r="A65" s="508">
        <v>27</v>
      </c>
      <c r="B65" s="292" t="s">
        <v>5630</v>
      </c>
      <c r="C65" s="292" t="s">
        <v>5667</v>
      </c>
      <c r="D65" s="322" t="s">
        <v>2904</v>
      </c>
      <c r="E65" s="10" t="s">
        <v>6</v>
      </c>
      <c r="F65" s="10">
        <v>2022</v>
      </c>
      <c r="G65" s="10">
        <v>2022</v>
      </c>
      <c r="H65" s="10"/>
      <c r="I65" s="8" t="s">
        <v>5401</v>
      </c>
      <c r="J65" s="8" t="s">
        <v>6139</v>
      </c>
      <c r="K65" s="748"/>
      <c r="L65" s="723">
        <v>5000000</v>
      </c>
      <c r="M65" s="8" t="s">
        <v>3687</v>
      </c>
      <c r="N65" s="10">
        <v>7</v>
      </c>
      <c r="O65" s="8" t="s">
        <v>5402</v>
      </c>
      <c r="P65" s="11" t="s">
        <v>9</v>
      </c>
      <c r="Q65" s="10" t="s">
        <v>3686</v>
      </c>
      <c r="R65" s="10" t="s">
        <v>4392</v>
      </c>
      <c r="S65" s="10">
        <v>6806664</v>
      </c>
      <c r="T65" s="9" t="s">
        <v>120</v>
      </c>
      <c r="U65" s="323" t="s">
        <v>2621</v>
      </c>
      <c r="V65" s="723">
        <v>5000000</v>
      </c>
      <c r="W65" s="8" t="s">
        <v>311</v>
      </c>
      <c r="X65" s="8"/>
      <c r="Y65" s="8"/>
      <c r="Z65" s="8" t="s">
        <v>3756</v>
      </c>
      <c r="AA65" s="8" t="s">
        <v>3687</v>
      </c>
      <c r="AB65" s="10"/>
      <c r="AC65" s="10"/>
      <c r="AD65" s="10">
        <v>6793410</v>
      </c>
      <c r="AE65" s="12" t="s">
        <v>1235</v>
      </c>
      <c r="AF65" s="8" t="s">
        <v>78</v>
      </c>
      <c r="AG65" s="723">
        <v>5000000</v>
      </c>
      <c r="AH65" s="8" t="s">
        <v>311</v>
      </c>
      <c r="AI65" s="8"/>
      <c r="AJ65" s="8"/>
      <c r="AK65" s="8" t="s">
        <v>3756</v>
      </c>
      <c r="AL65" s="8" t="s">
        <v>3687</v>
      </c>
      <c r="AM65" s="10">
        <v>6760392</v>
      </c>
      <c r="AN65" s="323" t="s">
        <v>1236</v>
      </c>
      <c r="AO65" s="8" t="s">
        <v>74</v>
      </c>
      <c r="AP65" s="723">
        <v>5000000</v>
      </c>
      <c r="AQ65" s="8" t="s">
        <v>311</v>
      </c>
      <c r="AR65" s="8"/>
      <c r="AS65" s="8"/>
      <c r="AT65" s="8" t="s">
        <v>3756</v>
      </c>
      <c r="AU65" s="8" t="s">
        <v>3687</v>
      </c>
      <c r="AV65" s="41"/>
      <c r="AW65" s="41"/>
      <c r="AX65" s="41"/>
      <c r="AY65" s="723"/>
      <c r="AZ65" s="41"/>
      <c r="BA65" s="41"/>
      <c r="BB65" s="41"/>
      <c r="BC65" s="41"/>
      <c r="BD65" s="41"/>
      <c r="BE65" s="41"/>
      <c r="BF65" s="41"/>
      <c r="BG65" s="399"/>
      <c r="BH65" s="41"/>
      <c r="BI65" s="41"/>
      <c r="BJ65" s="41"/>
      <c r="BK65" s="41"/>
      <c r="BL65" s="41"/>
      <c r="BM65" s="41"/>
      <c r="BN65" s="41"/>
      <c r="BO65" s="399"/>
      <c r="BP65" s="41"/>
      <c r="BQ65" s="41"/>
      <c r="BR65" s="41"/>
      <c r="BS65" s="41"/>
      <c r="BT65" s="41"/>
      <c r="BU65" s="41"/>
      <c r="BV65" s="399"/>
      <c r="BW65" s="41"/>
      <c r="BX65" s="41"/>
      <c r="BY65" s="41"/>
      <c r="BZ65" s="41"/>
      <c r="CA65" s="321" t="s">
        <v>3661</v>
      </c>
      <c r="CB65" s="321" t="s">
        <v>3662</v>
      </c>
      <c r="CC65" s="8" t="s">
        <v>5668</v>
      </c>
      <c r="CD65" s="11"/>
      <c r="CE65" s="8" t="s">
        <v>5669</v>
      </c>
      <c r="CF65" s="11"/>
      <c r="CG65" s="8" t="s">
        <v>2912</v>
      </c>
      <c r="CH65" s="11"/>
      <c r="CI65" s="41"/>
      <c r="CJ65" s="41"/>
      <c r="CK65" s="41"/>
      <c r="CL65" s="41"/>
      <c r="CM65" s="41"/>
      <c r="CN65" s="41"/>
      <c r="CO65" s="41"/>
      <c r="CP65" s="41"/>
      <c r="CQ65" s="41"/>
      <c r="CR65" s="41"/>
      <c r="CS65" s="207" t="s">
        <v>3370</v>
      </c>
      <c r="CT65" s="207" t="s">
        <v>5405</v>
      </c>
      <c r="CU65" s="207" t="s">
        <v>5415</v>
      </c>
      <c r="CV65" s="466" t="s">
        <v>5670</v>
      </c>
      <c r="CW65" s="465" t="s">
        <v>4208</v>
      </c>
      <c r="CX65" s="465" t="s">
        <v>4208</v>
      </c>
    </row>
    <row r="66" spans="1:105" ht="48.6">
      <c r="A66" s="508">
        <v>28</v>
      </c>
      <c r="B66" s="292" t="s">
        <v>5630</v>
      </c>
      <c r="C66" s="292" t="s">
        <v>5671</v>
      </c>
      <c r="D66" s="322" t="s">
        <v>5672</v>
      </c>
      <c r="E66" s="10" t="s">
        <v>6</v>
      </c>
      <c r="F66" s="10">
        <v>2022</v>
      </c>
      <c r="G66" s="10">
        <v>2022</v>
      </c>
      <c r="H66" s="10"/>
      <c r="I66" s="8" t="s">
        <v>5401</v>
      </c>
      <c r="J66" s="8" t="s">
        <v>6139</v>
      </c>
      <c r="K66" s="748"/>
      <c r="L66" s="723">
        <v>6330000</v>
      </c>
      <c r="M66" s="8" t="s">
        <v>3687</v>
      </c>
      <c r="N66" s="10">
        <v>7</v>
      </c>
      <c r="O66" s="8" t="s">
        <v>5402</v>
      </c>
      <c r="P66" s="11" t="s">
        <v>9</v>
      </c>
      <c r="Q66" s="10" t="s">
        <v>3686</v>
      </c>
      <c r="R66" s="10" t="s">
        <v>4392</v>
      </c>
      <c r="S66" s="10">
        <v>6806662</v>
      </c>
      <c r="T66" s="9" t="s">
        <v>59</v>
      </c>
      <c r="U66" s="323" t="s">
        <v>2185</v>
      </c>
      <c r="V66" s="723">
        <v>6330000</v>
      </c>
      <c r="W66" s="8" t="s">
        <v>311</v>
      </c>
      <c r="X66" s="8"/>
      <c r="Y66" s="8"/>
      <c r="Z66" s="8" t="s">
        <v>3756</v>
      </c>
      <c r="AA66" s="8" t="s">
        <v>3687</v>
      </c>
      <c r="AB66" s="10"/>
      <c r="AC66" s="10"/>
      <c r="AD66" s="10">
        <v>6680680</v>
      </c>
      <c r="AE66" s="12" t="s">
        <v>1247</v>
      </c>
      <c r="AF66" s="8" t="s">
        <v>16</v>
      </c>
      <c r="AG66" s="723">
        <v>6330000</v>
      </c>
      <c r="AH66" s="8" t="s">
        <v>179</v>
      </c>
      <c r="AI66" s="8"/>
      <c r="AJ66" s="8"/>
      <c r="AK66" s="8" t="s">
        <v>3756</v>
      </c>
      <c r="AL66" s="8" t="s">
        <v>3687</v>
      </c>
      <c r="AM66" s="10">
        <v>6756318</v>
      </c>
      <c r="AN66" s="12" t="s">
        <v>1238</v>
      </c>
      <c r="AO66" s="8" t="s">
        <v>82</v>
      </c>
      <c r="AP66" s="723">
        <v>6330000</v>
      </c>
      <c r="AQ66" s="8" t="s">
        <v>311</v>
      </c>
      <c r="AR66" s="8"/>
      <c r="AS66" s="8"/>
      <c r="AT66" s="8" t="s">
        <v>3756</v>
      </c>
      <c r="AU66" s="8" t="s">
        <v>3687</v>
      </c>
      <c r="AV66" s="41"/>
      <c r="AW66" s="41"/>
      <c r="AX66" s="41"/>
      <c r="AY66" s="723"/>
      <c r="AZ66" s="41"/>
      <c r="BA66" s="41"/>
      <c r="BB66" s="41"/>
      <c r="BC66" s="41"/>
      <c r="BD66" s="41"/>
      <c r="BE66" s="41"/>
      <c r="BF66" s="41"/>
      <c r="BG66" s="399"/>
      <c r="BH66" s="41"/>
      <c r="BI66" s="41"/>
      <c r="BJ66" s="41"/>
      <c r="BK66" s="41"/>
      <c r="BL66" s="41"/>
      <c r="BM66" s="41"/>
      <c r="BN66" s="41"/>
      <c r="BO66" s="399"/>
      <c r="BP66" s="41"/>
      <c r="BQ66" s="41"/>
      <c r="BR66" s="41"/>
      <c r="BS66" s="41"/>
      <c r="BT66" s="41"/>
      <c r="BU66" s="41"/>
      <c r="BV66" s="399"/>
      <c r="BW66" s="41"/>
      <c r="BX66" s="41"/>
      <c r="BY66" s="41"/>
      <c r="BZ66" s="41"/>
      <c r="CA66" s="321" t="s">
        <v>3661</v>
      </c>
      <c r="CB66" s="321" t="s">
        <v>3662</v>
      </c>
      <c r="CC66" s="8" t="s">
        <v>5673</v>
      </c>
      <c r="CD66" s="11"/>
      <c r="CE66" s="8" t="s">
        <v>5674</v>
      </c>
      <c r="CF66" s="11"/>
      <c r="CG66" s="8" t="s">
        <v>5675</v>
      </c>
      <c r="CH66" s="11"/>
      <c r="CI66" s="41"/>
      <c r="CJ66" s="41"/>
      <c r="CK66" s="41"/>
      <c r="CL66" s="41"/>
      <c r="CM66" s="41"/>
      <c r="CN66" s="41"/>
      <c r="CO66" s="41"/>
      <c r="CP66" s="41"/>
      <c r="CQ66" s="41"/>
      <c r="CR66" s="41"/>
      <c r="CS66" s="207" t="s">
        <v>3370</v>
      </c>
      <c r="CT66" s="465" t="s">
        <v>5422</v>
      </c>
      <c r="CU66" s="207" t="s">
        <v>5415</v>
      </c>
      <c r="CV66" s="207" t="s">
        <v>5676</v>
      </c>
      <c r="CW66" s="465" t="s">
        <v>4208</v>
      </c>
      <c r="CX66" s="465" t="s">
        <v>4208</v>
      </c>
      <c r="CY66" s="338"/>
      <c r="CZ66" s="338"/>
      <c r="DA66" s="338"/>
    </row>
    <row r="67" spans="1:105" ht="36">
      <c r="A67" s="339">
        <v>29</v>
      </c>
      <c r="B67" s="298" t="s">
        <v>1230</v>
      </c>
      <c r="C67" s="298" t="s">
        <v>1230</v>
      </c>
      <c r="D67" s="788" t="s">
        <v>5677</v>
      </c>
      <c r="E67" s="339" t="s">
        <v>5678</v>
      </c>
      <c r="F67" s="339">
        <v>2022</v>
      </c>
      <c r="G67" s="339">
        <v>2022</v>
      </c>
      <c r="H67" s="339"/>
      <c r="I67" s="298" t="s">
        <v>5401</v>
      </c>
      <c r="J67" s="298"/>
      <c r="K67" s="749"/>
      <c r="L67" s="724">
        <v>100000000</v>
      </c>
      <c r="M67" s="298" t="s">
        <v>3687</v>
      </c>
      <c r="N67" s="10">
        <v>7</v>
      </c>
      <c r="O67" s="305"/>
      <c r="P67" s="309" t="s">
        <v>3423</v>
      </c>
      <c r="Q67" s="339" t="s">
        <v>3686</v>
      </c>
      <c r="R67" s="339"/>
      <c r="S67" s="339">
        <v>6680685</v>
      </c>
      <c r="T67" s="305" t="s">
        <v>28</v>
      </c>
      <c r="U67" s="341" t="s">
        <v>1232</v>
      </c>
      <c r="V67" s="724">
        <v>100000000</v>
      </c>
      <c r="W67" s="298" t="s">
        <v>176</v>
      </c>
      <c r="X67" s="298"/>
      <c r="Y67" s="298"/>
      <c r="Z67" s="298" t="s">
        <v>3751</v>
      </c>
      <c r="AA67" s="298" t="s">
        <v>3687</v>
      </c>
      <c r="AB67" s="339"/>
      <c r="AC67" s="339"/>
      <c r="AD67" s="298">
        <v>6859016</v>
      </c>
      <c r="AE67" s="306" t="s">
        <v>2785</v>
      </c>
      <c r="AF67" s="298" t="s">
        <v>3533</v>
      </c>
      <c r="AG67" s="724">
        <v>100000000</v>
      </c>
      <c r="AH67" s="298" t="s">
        <v>176</v>
      </c>
      <c r="AI67" s="298"/>
      <c r="AJ67" s="298"/>
      <c r="AK67" s="298" t="s">
        <v>3751</v>
      </c>
      <c r="AL67" s="298" t="s">
        <v>3687</v>
      </c>
      <c r="AM67" s="339">
        <v>6795859</v>
      </c>
      <c r="AN67" s="341" t="s">
        <v>1960</v>
      </c>
      <c r="AO67" s="298" t="s">
        <v>63</v>
      </c>
      <c r="AP67" s="724">
        <v>100000000</v>
      </c>
      <c r="AQ67" s="298" t="s">
        <v>197</v>
      </c>
      <c r="AR67" s="298"/>
      <c r="AS67" s="298"/>
      <c r="AT67" s="298" t="s">
        <v>3751</v>
      </c>
      <c r="AU67" s="298" t="s">
        <v>3687</v>
      </c>
      <c r="AV67" s="343"/>
      <c r="AW67" s="343"/>
      <c r="AX67" s="343"/>
      <c r="AY67" s="724"/>
      <c r="AZ67" s="343"/>
      <c r="BA67" s="343"/>
      <c r="BB67" s="343"/>
      <c r="BC67" s="343"/>
      <c r="BD67" s="343"/>
      <c r="BE67" s="343"/>
      <c r="BF67" s="343"/>
      <c r="BG67" s="343"/>
      <c r="BH67" s="343"/>
      <c r="BI67" s="343"/>
      <c r="BJ67" s="343"/>
      <c r="BK67" s="343"/>
      <c r="BL67" s="343"/>
      <c r="BM67" s="343"/>
      <c r="BN67" s="343"/>
      <c r="BO67" s="399"/>
      <c r="BP67" s="343"/>
      <c r="BQ67" s="343"/>
      <c r="BR67" s="343"/>
      <c r="BS67" s="343"/>
      <c r="BT67" s="343"/>
      <c r="BU67" s="343"/>
      <c r="BV67" s="343"/>
      <c r="BW67" s="343"/>
      <c r="BX67" s="343"/>
      <c r="BY67" s="343"/>
      <c r="BZ67" s="343"/>
      <c r="CA67" s="339" t="s">
        <v>3661</v>
      </c>
      <c r="CB67" s="339" t="s">
        <v>3662</v>
      </c>
      <c r="CC67" s="298" t="s">
        <v>4362</v>
      </c>
      <c r="CD67" s="309" t="s">
        <v>176</v>
      </c>
      <c r="CE67" s="298" t="s">
        <v>3422</v>
      </c>
      <c r="CF67" s="309" t="s">
        <v>176</v>
      </c>
      <c r="CG67" s="298" t="s">
        <v>3420</v>
      </c>
      <c r="CH67" s="309" t="s">
        <v>176</v>
      </c>
      <c r="CI67" s="298" t="s">
        <v>775</v>
      </c>
      <c r="CJ67" s="309" t="s">
        <v>176</v>
      </c>
      <c r="CK67" s="298" t="s">
        <v>5679</v>
      </c>
      <c r="CL67" s="309" t="s">
        <v>176</v>
      </c>
      <c r="CM67" s="298" t="s">
        <v>4403</v>
      </c>
      <c r="CN67" s="309" t="s">
        <v>176</v>
      </c>
      <c r="CO67" s="298" t="s">
        <v>4404</v>
      </c>
      <c r="CP67" s="309" t="s">
        <v>176</v>
      </c>
      <c r="CQ67" s="298" t="s">
        <v>2842</v>
      </c>
      <c r="CR67" s="309" t="s">
        <v>197</v>
      </c>
      <c r="CS67" s="339"/>
      <c r="CT67" s="309"/>
      <c r="CU67" s="298"/>
      <c r="CV67" s="309"/>
      <c r="CW67" s="298"/>
      <c r="CX67" s="343"/>
    </row>
    <row r="68" spans="1:105" ht="36.6">
      <c r="A68" s="10">
        <v>30</v>
      </c>
      <c r="B68" s="8" t="s">
        <v>1230</v>
      </c>
      <c r="C68" s="8" t="s">
        <v>1230</v>
      </c>
      <c r="D68" s="516" t="s">
        <v>6140</v>
      </c>
      <c r="E68" s="8" t="s">
        <v>5556</v>
      </c>
      <c r="F68" s="10">
        <v>2022</v>
      </c>
      <c r="G68" s="10">
        <v>2022</v>
      </c>
      <c r="H68" s="10"/>
      <c r="I68" s="8"/>
      <c r="J68" s="8" t="s">
        <v>6141</v>
      </c>
      <c r="K68" s="748"/>
      <c r="L68" s="723">
        <v>50000000</v>
      </c>
      <c r="M68" s="8" t="s">
        <v>3687</v>
      </c>
      <c r="N68" s="10">
        <v>7</v>
      </c>
      <c r="O68" s="9"/>
      <c r="P68" s="21" t="s">
        <v>3423</v>
      </c>
      <c r="Q68" s="10" t="s">
        <v>3686</v>
      </c>
      <c r="R68" s="10"/>
      <c r="S68" s="10">
        <v>6680634</v>
      </c>
      <c r="T68" s="9" t="s">
        <v>55</v>
      </c>
      <c r="U68" s="323" t="s">
        <v>1277</v>
      </c>
      <c r="V68" s="723">
        <v>50000000</v>
      </c>
      <c r="W68" s="8" t="s">
        <v>217</v>
      </c>
      <c r="X68" s="8"/>
      <c r="Y68" s="8"/>
      <c r="Z68" s="8" t="s">
        <v>3756</v>
      </c>
      <c r="AA68" s="8" t="s">
        <v>3687</v>
      </c>
      <c r="AB68" s="10"/>
      <c r="AC68" s="10"/>
      <c r="AD68" s="371">
        <v>6744406</v>
      </c>
      <c r="AE68" s="373" t="s">
        <v>1273</v>
      </c>
      <c r="AF68" s="8" t="s">
        <v>54</v>
      </c>
      <c r="AG68" s="723">
        <v>50000000</v>
      </c>
      <c r="AH68" s="8" t="s">
        <v>217</v>
      </c>
      <c r="AI68" s="8"/>
      <c r="AJ68" s="8"/>
      <c r="AK68" s="8" t="s">
        <v>3756</v>
      </c>
      <c r="AL68" s="8" t="s">
        <v>3687</v>
      </c>
      <c r="AM68" s="101"/>
      <c r="AN68" s="217"/>
      <c r="AO68" s="101" t="s">
        <v>5681</v>
      </c>
      <c r="AP68" s="723">
        <v>50000000</v>
      </c>
      <c r="AQ68" s="101"/>
      <c r="AR68" s="101"/>
      <c r="AS68" s="101"/>
      <c r="AT68" s="101"/>
      <c r="AU68" s="40"/>
      <c r="AV68" s="41"/>
      <c r="AW68" s="41"/>
      <c r="AX68" s="41"/>
      <c r="AY68" s="723"/>
      <c r="AZ68" s="41"/>
      <c r="BA68" s="41"/>
      <c r="BB68" s="41"/>
      <c r="BC68" s="41"/>
      <c r="BD68" s="41"/>
      <c r="BE68" s="41"/>
      <c r="BF68" s="41"/>
      <c r="BG68" s="399"/>
      <c r="BH68" s="41"/>
      <c r="BI68" s="41"/>
      <c r="BJ68" s="41"/>
      <c r="BK68" s="41"/>
      <c r="BL68" s="41"/>
      <c r="BM68" s="41"/>
      <c r="BN68" s="41"/>
      <c r="BO68" s="399"/>
      <c r="BP68" s="41"/>
      <c r="BQ68" s="41"/>
      <c r="BR68" s="41"/>
      <c r="BS68" s="41"/>
      <c r="BT68" s="41"/>
      <c r="BU68" s="41"/>
      <c r="BV68" s="399"/>
      <c r="BW68" s="41"/>
      <c r="BX68" s="41"/>
      <c r="BY68" s="41"/>
      <c r="BZ68" s="41"/>
      <c r="CA68" s="321" t="s">
        <v>3661</v>
      </c>
      <c r="CB68" s="324" t="s">
        <v>3662</v>
      </c>
      <c r="CC68" s="8" t="s">
        <v>2604</v>
      </c>
      <c r="CD68" s="11"/>
      <c r="CE68" s="8" t="s">
        <v>1671</v>
      </c>
      <c r="CF68" s="11"/>
      <c r="CG68" s="8"/>
      <c r="CH68" s="11"/>
      <c r="CI68" s="41"/>
      <c r="CJ68" s="41"/>
      <c r="CK68" s="41"/>
      <c r="CL68" s="41"/>
      <c r="CM68" s="41"/>
      <c r="CN68" s="41"/>
      <c r="CO68" s="41"/>
      <c r="CP68" s="41"/>
      <c r="CQ68" s="41"/>
      <c r="CR68" s="41"/>
      <c r="CS68" s="41"/>
      <c r="CT68" s="41"/>
      <c r="CU68" s="41"/>
      <c r="CV68" s="41"/>
      <c r="CW68" s="41"/>
      <c r="CX68" s="41"/>
    </row>
    <row r="69" spans="1:105" ht="36">
      <c r="A69" s="10">
        <v>31</v>
      </c>
      <c r="B69" s="101" t="s">
        <v>1230</v>
      </c>
      <c r="C69" s="8" t="s">
        <v>1230</v>
      </c>
      <c r="D69" s="350" t="s">
        <v>5682</v>
      </c>
      <c r="E69" s="8" t="s">
        <v>5491</v>
      </c>
      <c r="F69" s="10">
        <v>2022</v>
      </c>
      <c r="G69" s="10">
        <v>2022</v>
      </c>
      <c r="H69" s="10"/>
      <c r="I69" s="8" t="s">
        <v>5410</v>
      </c>
      <c r="J69" s="8"/>
      <c r="K69" s="748"/>
      <c r="L69" s="723">
        <v>46175000</v>
      </c>
      <c r="M69" s="8" t="s">
        <v>3687</v>
      </c>
      <c r="N69" s="10">
        <v>7</v>
      </c>
      <c r="O69" s="9"/>
      <c r="P69" s="21" t="s">
        <v>3423</v>
      </c>
      <c r="Q69" s="10" t="s">
        <v>3686</v>
      </c>
      <c r="R69" s="10"/>
      <c r="S69" s="10">
        <v>6680708</v>
      </c>
      <c r="T69" s="9" t="s">
        <v>85</v>
      </c>
      <c r="U69" s="323" t="s">
        <v>2724</v>
      </c>
      <c r="V69" s="723">
        <v>46175000</v>
      </c>
      <c r="W69" s="8" t="s">
        <v>176</v>
      </c>
      <c r="X69" s="8"/>
      <c r="Y69" s="8"/>
      <c r="Z69" s="8" t="s">
        <v>3751</v>
      </c>
      <c r="AA69" s="8" t="s">
        <v>3687</v>
      </c>
      <c r="AB69" s="10"/>
      <c r="AC69" s="10"/>
      <c r="AD69" s="10">
        <v>6665306</v>
      </c>
      <c r="AE69" s="323" t="s">
        <v>2015</v>
      </c>
      <c r="AF69" s="8" t="s">
        <v>35</v>
      </c>
      <c r="AG69" s="723">
        <v>46175000</v>
      </c>
      <c r="AH69" s="8" t="s">
        <v>217</v>
      </c>
      <c r="AI69" s="8"/>
      <c r="AJ69" s="8"/>
      <c r="AK69" s="8" t="s">
        <v>3756</v>
      </c>
      <c r="AL69" s="8" t="s">
        <v>3687</v>
      </c>
      <c r="AM69" s="178">
        <v>6680683</v>
      </c>
      <c r="AN69" s="212" t="s">
        <v>2742</v>
      </c>
      <c r="AO69" s="8" t="s">
        <v>17</v>
      </c>
      <c r="AP69" s="723">
        <v>46175000</v>
      </c>
      <c r="AQ69" s="8" t="s">
        <v>169</v>
      </c>
      <c r="AR69" s="8"/>
      <c r="AS69" s="8"/>
      <c r="AT69" s="8" t="s">
        <v>3751</v>
      </c>
      <c r="AU69" s="8" t="s">
        <v>3687</v>
      </c>
      <c r="AV69" s="41"/>
      <c r="AW69" s="41"/>
      <c r="AX69" s="41"/>
      <c r="AY69" s="723"/>
      <c r="AZ69" s="41"/>
      <c r="BA69" s="41"/>
      <c r="BB69" s="41"/>
      <c r="BC69" s="41"/>
      <c r="BD69" s="41"/>
      <c r="BE69" s="41"/>
      <c r="BF69" s="41"/>
      <c r="BG69" s="399"/>
      <c r="BH69" s="41"/>
      <c r="BI69" s="41"/>
      <c r="BJ69" s="41"/>
      <c r="BK69" s="41"/>
      <c r="BL69" s="41"/>
      <c r="BM69" s="41"/>
      <c r="BN69" s="41"/>
      <c r="BO69" s="399"/>
      <c r="BP69" s="41"/>
      <c r="BQ69" s="41"/>
      <c r="BR69" s="41"/>
      <c r="BS69" s="41"/>
      <c r="BT69" s="41"/>
      <c r="BU69" s="41"/>
      <c r="BV69" s="399"/>
      <c r="BW69" s="41"/>
      <c r="BX69" s="41"/>
      <c r="BY69" s="41"/>
      <c r="BZ69" s="41"/>
      <c r="CA69" s="324" t="s">
        <v>3661</v>
      </c>
      <c r="CB69" s="324" t="s">
        <v>3662</v>
      </c>
      <c r="CC69" s="8"/>
      <c r="CD69" s="11"/>
      <c r="CE69" s="8"/>
      <c r="CF69" s="11"/>
      <c r="CG69" s="8"/>
      <c r="CH69" s="11"/>
      <c r="CI69" s="41"/>
      <c r="CJ69" s="41"/>
      <c r="CK69" s="41"/>
      <c r="CL69" s="41"/>
      <c r="CM69" s="41"/>
      <c r="CN69" s="41"/>
      <c r="CO69" s="41"/>
      <c r="CP69" s="41"/>
      <c r="CQ69" s="41"/>
      <c r="CR69" s="41"/>
      <c r="CS69" s="41"/>
      <c r="CT69" s="41"/>
      <c r="CU69" s="41"/>
      <c r="CV69" s="41"/>
      <c r="CW69" s="41"/>
      <c r="CX69" s="41"/>
    </row>
    <row r="70" spans="1:105" ht="36">
      <c r="A70" s="508">
        <v>32</v>
      </c>
      <c r="B70" s="520" t="s">
        <v>5683</v>
      </c>
      <c r="C70" s="292" t="s">
        <v>5684</v>
      </c>
      <c r="D70" s="11" t="s">
        <v>5685</v>
      </c>
      <c r="E70" s="8" t="s">
        <v>5491</v>
      </c>
      <c r="F70" s="10">
        <v>2022</v>
      </c>
      <c r="G70" s="10">
        <v>2022</v>
      </c>
      <c r="H70" s="10"/>
      <c r="I70" s="8" t="s">
        <v>5686</v>
      </c>
      <c r="J70" s="8"/>
      <c r="K70" s="748"/>
      <c r="L70" s="723">
        <v>46500000</v>
      </c>
      <c r="M70" s="8" t="s">
        <v>3687</v>
      </c>
      <c r="N70" s="10">
        <v>7</v>
      </c>
      <c r="O70" s="9"/>
      <c r="P70" s="21" t="s">
        <v>3423</v>
      </c>
      <c r="Q70" s="10" t="s">
        <v>3686</v>
      </c>
      <c r="R70" s="10"/>
      <c r="S70" s="10">
        <v>6682174</v>
      </c>
      <c r="T70" s="9" t="s">
        <v>27</v>
      </c>
      <c r="U70" s="323" t="s">
        <v>2573</v>
      </c>
      <c r="V70" s="723">
        <v>46500000</v>
      </c>
      <c r="W70" s="8" t="s">
        <v>179</v>
      </c>
      <c r="X70" s="8"/>
      <c r="Y70" s="8"/>
      <c r="Z70" s="8" t="s">
        <v>3756</v>
      </c>
      <c r="AA70" s="8" t="s">
        <v>3687</v>
      </c>
      <c r="AB70" s="10"/>
      <c r="AC70" s="10"/>
      <c r="AD70" s="10">
        <v>6681051</v>
      </c>
      <c r="AE70" s="12" t="s">
        <v>1945</v>
      </c>
      <c r="AF70" s="8" t="s">
        <v>13</v>
      </c>
      <c r="AG70" s="723">
        <v>46500000</v>
      </c>
      <c r="AH70" s="8" t="s">
        <v>197</v>
      </c>
      <c r="AI70" s="8"/>
      <c r="AJ70" s="8"/>
      <c r="AK70" s="8" t="s">
        <v>3751</v>
      </c>
      <c r="AL70" s="8" t="s">
        <v>3687</v>
      </c>
      <c r="AM70" s="41">
        <v>6663582</v>
      </c>
      <c r="AN70" s="325" t="s">
        <v>1956</v>
      </c>
      <c r="AO70" s="8" t="s">
        <v>94</v>
      </c>
      <c r="AP70" s="723">
        <v>46500000</v>
      </c>
      <c r="AQ70" s="8" t="s">
        <v>169</v>
      </c>
      <c r="AR70" s="8"/>
      <c r="AS70" s="8"/>
      <c r="AT70" s="8" t="s">
        <v>3751</v>
      </c>
      <c r="AU70" s="8" t="s">
        <v>3687</v>
      </c>
      <c r="AV70" s="41"/>
      <c r="AW70" s="41"/>
      <c r="AX70" s="41"/>
      <c r="AY70" s="723"/>
      <c r="AZ70" s="41"/>
      <c r="BA70" s="41"/>
      <c r="BB70" s="41"/>
      <c r="BC70" s="41"/>
      <c r="BD70" s="41"/>
      <c r="BE70" s="41"/>
      <c r="BF70" s="41"/>
      <c r="BG70" s="399"/>
      <c r="BH70" s="41"/>
      <c r="BI70" s="41"/>
      <c r="BJ70" s="41"/>
      <c r="BK70" s="41"/>
      <c r="BL70" s="41"/>
      <c r="BM70" s="41"/>
      <c r="BN70" s="41"/>
      <c r="BO70" s="399"/>
      <c r="BP70" s="41"/>
      <c r="BQ70" s="41"/>
      <c r="BR70" s="41"/>
      <c r="BS70" s="41"/>
      <c r="BT70" s="41"/>
      <c r="BU70" s="41"/>
      <c r="BV70" s="399"/>
      <c r="BW70" s="41"/>
      <c r="BX70" s="41"/>
      <c r="BY70" s="41"/>
      <c r="BZ70" s="41"/>
      <c r="CA70" s="448" t="s">
        <v>3661</v>
      </c>
      <c r="CB70" s="448" t="s">
        <v>3662</v>
      </c>
      <c r="CC70" s="8"/>
      <c r="CD70" s="11"/>
      <c r="CE70" s="8"/>
      <c r="CF70" s="11"/>
      <c r="CG70" s="8"/>
      <c r="CH70" s="11"/>
      <c r="CI70" s="41"/>
      <c r="CJ70" s="41"/>
      <c r="CK70" s="41"/>
      <c r="CL70" s="41"/>
      <c r="CM70" s="41"/>
      <c r="CN70" s="41"/>
      <c r="CO70" s="41"/>
      <c r="CP70" s="41"/>
      <c r="CQ70" s="41"/>
      <c r="CR70" s="41"/>
      <c r="CS70" s="41"/>
      <c r="CT70" s="41"/>
      <c r="CU70" s="41"/>
      <c r="CV70" s="41"/>
      <c r="CW70" s="41"/>
      <c r="CX70" s="41"/>
    </row>
    <row r="71" spans="1:105" ht="36">
      <c r="A71" s="10">
        <v>33</v>
      </c>
      <c r="B71" s="101" t="s">
        <v>1230</v>
      </c>
      <c r="C71" s="8" t="s">
        <v>1230</v>
      </c>
      <c r="D71" s="350" t="s">
        <v>5687</v>
      </c>
      <c r="E71" s="8" t="s">
        <v>5491</v>
      </c>
      <c r="F71" s="10">
        <v>2022</v>
      </c>
      <c r="G71" s="10">
        <v>2022</v>
      </c>
      <c r="H71" s="10"/>
      <c r="I71" s="8" t="s">
        <v>5233</v>
      </c>
      <c r="J71" s="8"/>
      <c r="K71" s="748"/>
      <c r="L71" s="723">
        <v>43200000</v>
      </c>
      <c r="M71" s="8" t="s">
        <v>3687</v>
      </c>
      <c r="N71" s="10">
        <v>7</v>
      </c>
      <c r="O71" s="9"/>
      <c r="P71" s="21" t="s">
        <v>3423</v>
      </c>
      <c r="Q71" s="10" t="s">
        <v>3686</v>
      </c>
      <c r="R71" s="10"/>
      <c r="S71" s="10">
        <v>6680651</v>
      </c>
      <c r="T71" s="9" t="s">
        <v>19</v>
      </c>
      <c r="U71" s="323" t="s">
        <v>1304</v>
      </c>
      <c r="V71" s="723">
        <v>43200000</v>
      </c>
      <c r="W71" s="8" t="s">
        <v>176</v>
      </c>
      <c r="X71" s="8"/>
      <c r="Y71" s="8"/>
      <c r="Z71" s="8" t="s">
        <v>3751</v>
      </c>
      <c r="AA71" s="8" t="s">
        <v>3687</v>
      </c>
      <c r="AB71" s="10"/>
      <c r="AC71" s="10"/>
      <c r="AD71" s="8">
        <v>259781</v>
      </c>
      <c r="AE71" s="13" t="s">
        <v>1270</v>
      </c>
      <c r="AF71" s="8" t="s">
        <v>33</v>
      </c>
      <c r="AG71" s="723">
        <v>43200000</v>
      </c>
      <c r="AH71" s="8" t="s">
        <v>207</v>
      </c>
      <c r="AI71" s="8" t="s">
        <v>217</v>
      </c>
      <c r="AJ71" s="8"/>
      <c r="AK71" s="8" t="s">
        <v>3756</v>
      </c>
      <c r="AL71" s="8" t="s">
        <v>3687</v>
      </c>
      <c r="AM71" s="10">
        <v>6680643</v>
      </c>
      <c r="AN71" s="12" t="s">
        <v>1305</v>
      </c>
      <c r="AO71" s="8" t="s">
        <v>15</v>
      </c>
      <c r="AP71" s="723">
        <v>43200000</v>
      </c>
      <c r="AQ71" s="8" t="s">
        <v>269</v>
      </c>
      <c r="AR71" s="8" t="s">
        <v>197</v>
      </c>
      <c r="AS71" s="8"/>
      <c r="AT71" s="8" t="s">
        <v>3751</v>
      </c>
      <c r="AU71" s="8" t="s">
        <v>3687</v>
      </c>
      <c r="AV71" s="41"/>
      <c r="AW71" s="41"/>
      <c r="AX71" s="41"/>
      <c r="AY71" s="723"/>
      <c r="AZ71" s="41"/>
      <c r="BA71" s="41"/>
      <c r="BB71" s="41"/>
      <c r="BC71" s="41"/>
      <c r="BD71" s="41"/>
      <c r="BE71" s="41"/>
      <c r="BF71" s="41"/>
      <c r="BG71" s="399"/>
      <c r="BH71" s="41"/>
      <c r="BI71" s="41"/>
      <c r="BJ71" s="41"/>
      <c r="BK71" s="41"/>
      <c r="BL71" s="41"/>
      <c r="BM71" s="41"/>
      <c r="BN71" s="41"/>
      <c r="BO71" s="399"/>
      <c r="BP71" s="41"/>
      <c r="BQ71" s="41"/>
      <c r="BR71" s="41"/>
      <c r="BS71" s="41"/>
      <c r="BT71" s="41"/>
      <c r="BU71" s="41"/>
      <c r="BV71" s="399"/>
      <c r="BW71" s="41"/>
      <c r="BX71" s="41"/>
      <c r="BY71" s="41"/>
      <c r="BZ71" s="41"/>
      <c r="CA71" s="324" t="s">
        <v>3661</v>
      </c>
      <c r="CB71" s="324" t="s">
        <v>3662</v>
      </c>
      <c r="CC71" s="8"/>
      <c r="CD71" s="11"/>
      <c r="CE71" s="8"/>
      <c r="CF71" s="11"/>
      <c r="CG71" s="8"/>
      <c r="CH71" s="11"/>
      <c r="CI71" s="41"/>
      <c r="CJ71" s="41"/>
      <c r="CK71" s="41"/>
      <c r="CL71" s="41"/>
      <c r="CM71" s="41"/>
      <c r="CN71" s="41"/>
      <c r="CO71" s="41"/>
      <c r="CP71" s="41"/>
      <c r="CQ71" s="41"/>
      <c r="CR71" s="41"/>
      <c r="CS71" s="41"/>
      <c r="CT71" s="41"/>
      <c r="CU71" s="41"/>
      <c r="CV71" s="41"/>
      <c r="CW71" s="41"/>
      <c r="CX71" s="41"/>
    </row>
    <row r="72" spans="1:105" ht="36.6">
      <c r="A72" s="508">
        <v>34</v>
      </c>
      <c r="B72" s="549" t="s">
        <v>5688</v>
      </c>
      <c r="C72" s="293" t="s">
        <v>5689</v>
      </c>
      <c r="D72" s="788" t="s">
        <v>5690</v>
      </c>
      <c r="E72" s="8" t="s">
        <v>5691</v>
      </c>
      <c r="F72" s="10">
        <v>2022</v>
      </c>
      <c r="G72" s="10">
        <v>2022</v>
      </c>
      <c r="H72" s="10"/>
      <c r="I72" s="8" t="s">
        <v>5401</v>
      </c>
      <c r="J72" s="8" t="s">
        <v>6142</v>
      </c>
      <c r="K72" s="748"/>
      <c r="L72" s="723">
        <v>5000000</v>
      </c>
      <c r="M72" s="8" t="s">
        <v>3687</v>
      </c>
      <c r="N72" s="10">
        <v>7</v>
      </c>
      <c r="O72" s="9" t="s">
        <v>5692</v>
      </c>
      <c r="P72" s="11" t="s">
        <v>9</v>
      </c>
      <c r="Q72" s="10" t="s">
        <v>3686</v>
      </c>
      <c r="R72" s="10"/>
      <c r="S72" s="10">
        <v>6793410</v>
      </c>
      <c r="T72" s="9" t="s">
        <v>78</v>
      </c>
      <c r="U72" s="323" t="s">
        <v>1235</v>
      </c>
      <c r="V72" s="723">
        <v>5000000</v>
      </c>
      <c r="W72" s="8" t="s">
        <v>311</v>
      </c>
      <c r="X72" s="8"/>
      <c r="Y72" s="8"/>
      <c r="Z72" s="8" t="s">
        <v>3756</v>
      </c>
      <c r="AA72" s="8" t="s">
        <v>3687</v>
      </c>
      <c r="AB72" s="10">
        <v>8140</v>
      </c>
      <c r="AC72" s="353" t="s">
        <v>3760</v>
      </c>
      <c r="AD72" s="8">
        <v>6806664</v>
      </c>
      <c r="AE72" s="13" t="s">
        <v>2621</v>
      </c>
      <c r="AF72" s="8" t="s">
        <v>120</v>
      </c>
      <c r="AG72" s="723">
        <v>5000000</v>
      </c>
      <c r="AH72" s="8" t="s">
        <v>311</v>
      </c>
      <c r="AI72" s="8"/>
      <c r="AJ72" s="8"/>
      <c r="AK72" s="8" t="s">
        <v>3756</v>
      </c>
      <c r="AL72" s="8" t="s">
        <v>3687</v>
      </c>
      <c r="AM72" s="10">
        <v>6806662</v>
      </c>
      <c r="AN72" s="357">
        <v>714069008</v>
      </c>
      <c r="AO72" s="8" t="s">
        <v>3537</v>
      </c>
      <c r="AP72" s="723">
        <v>5000000</v>
      </c>
      <c r="AQ72" s="8" t="s">
        <v>311</v>
      </c>
      <c r="AR72" s="8"/>
      <c r="AS72" s="8"/>
      <c r="AT72" s="8" t="s">
        <v>3756</v>
      </c>
      <c r="AU72" s="8" t="s">
        <v>3687</v>
      </c>
      <c r="AV72" s="41"/>
      <c r="AW72" s="41"/>
      <c r="AX72" s="41"/>
      <c r="AY72" s="723"/>
      <c r="AZ72" s="41"/>
      <c r="BA72" s="41"/>
      <c r="BB72" s="41"/>
      <c r="BC72" s="41"/>
      <c r="BD72" s="41"/>
      <c r="BE72" s="41"/>
      <c r="BF72" s="41"/>
      <c r="BG72" s="399"/>
      <c r="BH72" s="41"/>
      <c r="BI72" s="41"/>
      <c r="BJ72" s="41"/>
      <c r="BK72" s="41"/>
      <c r="BL72" s="41"/>
      <c r="BM72" s="41"/>
      <c r="BN72" s="41"/>
      <c r="BO72" s="399"/>
      <c r="BP72" s="41"/>
      <c r="BQ72" s="41"/>
      <c r="BR72" s="41"/>
      <c r="BS72" s="41"/>
      <c r="BT72" s="41"/>
      <c r="BU72" s="41"/>
      <c r="BV72" s="399"/>
      <c r="BW72" s="41"/>
      <c r="BX72" s="41"/>
      <c r="BY72" s="41"/>
      <c r="BZ72" s="41"/>
      <c r="CA72" s="448" t="s">
        <v>3661</v>
      </c>
      <c r="CB72" s="448" t="s">
        <v>3662</v>
      </c>
      <c r="CC72" s="8"/>
      <c r="CD72" s="11"/>
      <c r="CE72" s="8"/>
      <c r="CF72" s="11"/>
      <c r="CG72" s="8"/>
      <c r="CH72" s="11"/>
      <c r="CI72" s="41"/>
      <c r="CJ72" s="41"/>
      <c r="CK72" s="41"/>
      <c r="CL72" s="41"/>
      <c r="CM72" s="41"/>
      <c r="CN72" s="41"/>
      <c r="CO72" s="41"/>
      <c r="CP72" s="41"/>
      <c r="CQ72" s="41"/>
      <c r="CR72" s="41"/>
      <c r="CS72" s="207" t="s">
        <v>3370</v>
      </c>
      <c r="CT72" s="41"/>
      <c r="CU72" s="41"/>
      <c r="CV72" s="41" t="s">
        <v>5693</v>
      </c>
      <c r="CW72" s="41" t="s">
        <v>5694</v>
      </c>
      <c r="CX72" s="41" t="s">
        <v>5695</v>
      </c>
    </row>
    <row r="73" spans="1:105" ht="36">
      <c r="A73" s="10">
        <v>35</v>
      </c>
      <c r="B73" s="8" t="s">
        <v>5696</v>
      </c>
      <c r="C73" s="8" t="s">
        <v>5697</v>
      </c>
      <c r="D73" s="233" t="s">
        <v>5698</v>
      </c>
      <c r="E73" s="8" t="s">
        <v>5699</v>
      </c>
      <c r="F73" s="10">
        <v>2022</v>
      </c>
      <c r="G73" s="10">
        <v>2022</v>
      </c>
      <c r="H73" s="10">
        <v>6</v>
      </c>
      <c r="I73" s="8" t="s">
        <v>5401</v>
      </c>
      <c r="J73" s="8"/>
      <c r="K73" s="748"/>
      <c r="L73" s="725">
        <v>13201608</v>
      </c>
      <c r="M73" s="8" t="s">
        <v>3687</v>
      </c>
      <c r="N73" s="10">
        <v>7</v>
      </c>
      <c r="O73" s="9"/>
      <c r="P73" s="11" t="s">
        <v>9</v>
      </c>
      <c r="Q73" s="10"/>
      <c r="R73" s="10"/>
      <c r="S73" s="10">
        <v>6099359</v>
      </c>
      <c r="T73" s="9" t="s">
        <v>98</v>
      </c>
      <c r="U73" s="323" t="s">
        <v>1265</v>
      </c>
      <c r="V73" s="725">
        <v>13201608</v>
      </c>
      <c r="W73" s="8" t="s">
        <v>217</v>
      </c>
      <c r="X73" s="8"/>
      <c r="Y73" s="8"/>
      <c r="Z73" s="8"/>
      <c r="AA73" s="8"/>
      <c r="AB73" s="10"/>
      <c r="AC73" s="10"/>
      <c r="AD73" s="8"/>
      <c r="AE73" s="13"/>
      <c r="AF73" s="8"/>
      <c r="AG73" s="725"/>
      <c r="AH73" s="8"/>
      <c r="AI73" s="8"/>
      <c r="AJ73" s="8"/>
      <c r="AK73" s="8"/>
      <c r="AL73" s="8"/>
      <c r="AM73" s="8"/>
      <c r="AN73" s="13"/>
      <c r="AO73" s="8"/>
      <c r="AP73" s="725"/>
      <c r="AQ73" s="8"/>
      <c r="AR73" s="8"/>
      <c r="AS73" s="8"/>
      <c r="AT73" s="8"/>
      <c r="AU73" s="8"/>
      <c r="AV73" s="41"/>
      <c r="AW73" s="41"/>
      <c r="AX73" s="41"/>
      <c r="AY73" s="725"/>
      <c r="AZ73" s="41"/>
      <c r="BA73" s="41"/>
      <c r="BB73" s="41"/>
      <c r="BC73" s="41"/>
      <c r="BD73" s="41"/>
      <c r="BE73" s="41"/>
      <c r="BF73" s="41"/>
      <c r="BG73" s="41"/>
      <c r="BH73" s="41"/>
      <c r="BI73" s="41"/>
      <c r="BJ73" s="41"/>
      <c r="BK73" s="41"/>
      <c r="BL73" s="41"/>
      <c r="BM73" s="41"/>
      <c r="BN73" s="41"/>
      <c r="BO73" s="399"/>
      <c r="BP73" s="41"/>
      <c r="BQ73" s="41"/>
      <c r="BR73" s="41"/>
      <c r="BS73" s="41"/>
      <c r="BT73" s="41"/>
      <c r="BU73" s="41"/>
      <c r="BV73" s="41"/>
      <c r="BW73" s="41"/>
      <c r="BX73" s="41"/>
      <c r="BY73" s="41"/>
      <c r="BZ73" s="41"/>
      <c r="CA73" s="324" t="s">
        <v>3661</v>
      </c>
      <c r="CB73" s="324" t="s">
        <v>3662</v>
      </c>
      <c r="CC73" s="8" t="s">
        <v>1331</v>
      </c>
      <c r="CD73" s="11" t="s">
        <v>4301</v>
      </c>
      <c r="CE73" s="8" t="s">
        <v>2452</v>
      </c>
      <c r="CF73" s="11" t="s">
        <v>4301</v>
      </c>
      <c r="CG73" s="8" t="s">
        <v>5700</v>
      </c>
      <c r="CH73" s="11" t="s">
        <v>4301</v>
      </c>
      <c r="CI73" s="41"/>
      <c r="CJ73" s="41"/>
      <c r="CK73" s="41"/>
      <c r="CL73" s="41"/>
      <c r="CM73" s="41"/>
      <c r="CN73" s="41"/>
      <c r="CO73" s="41"/>
      <c r="CP73" s="41"/>
      <c r="CQ73" s="41"/>
      <c r="CR73" s="41"/>
      <c r="CS73" s="41"/>
      <c r="CT73" s="41"/>
      <c r="CU73" s="41"/>
      <c r="CV73" s="41"/>
      <c r="CW73" s="41"/>
      <c r="CX73" s="41"/>
    </row>
    <row r="74" spans="1:105" ht="36">
      <c r="A74" s="10">
        <v>36</v>
      </c>
      <c r="B74" s="8" t="s">
        <v>5696</v>
      </c>
      <c r="C74" s="8" t="s">
        <v>5701</v>
      </c>
      <c r="D74" s="233" t="s">
        <v>5702</v>
      </c>
      <c r="E74" s="8" t="s">
        <v>5699</v>
      </c>
      <c r="F74" s="10">
        <v>2022</v>
      </c>
      <c r="G74" s="10">
        <v>2022</v>
      </c>
      <c r="H74" s="10">
        <v>6</v>
      </c>
      <c r="I74" s="8" t="s">
        <v>5401</v>
      </c>
      <c r="J74" s="8"/>
      <c r="K74" s="748"/>
      <c r="L74" s="725">
        <v>17034333</v>
      </c>
      <c r="M74" s="8" t="s">
        <v>3687</v>
      </c>
      <c r="N74" s="10">
        <v>7</v>
      </c>
      <c r="O74" s="9"/>
      <c r="P74" s="11" t="s">
        <v>9</v>
      </c>
      <c r="Q74" s="10"/>
      <c r="R74" s="10"/>
      <c r="S74" s="10">
        <v>6778837</v>
      </c>
      <c r="T74" s="9" t="s">
        <v>136</v>
      </c>
      <c r="U74" s="10">
        <v>711039403</v>
      </c>
      <c r="V74" s="725">
        <v>17034333</v>
      </c>
      <c r="W74" s="8" t="s">
        <v>256</v>
      </c>
      <c r="X74" s="8"/>
      <c r="Y74" s="8"/>
      <c r="Z74" s="8"/>
      <c r="AA74" s="8"/>
      <c r="AB74" s="10"/>
      <c r="AC74" s="10"/>
      <c r="AD74" s="8"/>
      <c r="AE74" s="13"/>
      <c r="AF74" s="8"/>
      <c r="AG74" s="725"/>
      <c r="AH74" s="8"/>
      <c r="AI74" s="8"/>
      <c r="AJ74" s="8"/>
      <c r="AK74" s="8"/>
      <c r="AL74" s="8"/>
      <c r="AM74" s="8"/>
      <c r="AN74" s="13"/>
      <c r="AO74" s="8"/>
      <c r="AP74" s="725"/>
      <c r="AQ74" s="8"/>
      <c r="AR74" s="8"/>
      <c r="AS74" s="8"/>
      <c r="AT74" s="8"/>
      <c r="AU74" s="8"/>
      <c r="AV74" s="41"/>
      <c r="AW74" s="41"/>
      <c r="AX74" s="41"/>
      <c r="AY74" s="725"/>
      <c r="AZ74" s="41"/>
      <c r="BA74" s="41"/>
      <c r="BB74" s="41"/>
      <c r="BC74" s="41"/>
      <c r="BD74" s="41"/>
      <c r="BE74" s="41"/>
      <c r="BF74" s="41"/>
      <c r="BG74" s="41"/>
      <c r="BH74" s="41"/>
      <c r="BI74" s="41"/>
      <c r="BJ74" s="41"/>
      <c r="BK74" s="41"/>
      <c r="BL74" s="41"/>
      <c r="BM74" s="41"/>
      <c r="BN74" s="41"/>
      <c r="BO74" s="399"/>
      <c r="BP74" s="41"/>
      <c r="BQ74" s="41"/>
      <c r="BR74" s="41"/>
      <c r="BS74" s="41"/>
      <c r="BT74" s="41"/>
      <c r="BU74" s="41"/>
      <c r="BV74" s="41"/>
      <c r="BW74" s="41"/>
      <c r="BX74" s="41"/>
      <c r="BY74" s="41"/>
      <c r="BZ74" s="41"/>
      <c r="CA74" s="324" t="s">
        <v>3661</v>
      </c>
      <c r="CB74" s="324" t="s">
        <v>3662</v>
      </c>
      <c r="CC74" s="8" t="s">
        <v>3424</v>
      </c>
      <c r="CD74" s="11" t="s">
        <v>4331</v>
      </c>
      <c r="CE74" s="8" t="s">
        <v>5703</v>
      </c>
      <c r="CF74" s="11" t="s">
        <v>4331</v>
      </c>
      <c r="CG74" s="8" t="s">
        <v>3505</v>
      </c>
      <c r="CH74" s="11" t="s">
        <v>4331</v>
      </c>
      <c r="CI74" s="41"/>
      <c r="CJ74" s="41"/>
      <c r="CK74" s="41"/>
      <c r="CL74" s="41"/>
      <c r="CM74" s="41"/>
      <c r="CN74" s="41"/>
      <c r="CO74" s="41"/>
      <c r="CP74" s="41"/>
      <c r="CQ74" s="41"/>
      <c r="CR74" s="41"/>
      <c r="CS74" s="41"/>
      <c r="CT74" s="41"/>
      <c r="CU74" s="41"/>
      <c r="CV74" s="41"/>
      <c r="CW74" s="41"/>
      <c r="CX74" s="41"/>
    </row>
    <row r="75" spans="1:105" s="445" customFormat="1" ht="36">
      <c r="A75" s="10">
        <v>37</v>
      </c>
      <c r="B75" s="8" t="s">
        <v>5696</v>
      </c>
      <c r="C75" s="8" t="s">
        <v>5704</v>
      </c>
      <c r="D75" s="233" t="s">
        <v>5705</v>
      </c>
      <c r="E75" s="8" t="s">
        <v>5699</v>
      </c>
      <c r="F75" s="10">
        <v>2022</v>
      </c>
      <c r="G75" s="10">
        <v>2022</v>
      </c>
      <c r="H75" s="10">
        <v>6</v>
      </c>
      <c r="I75" s="8" t="s">
        <v>5410</v>
      </c>
      <c r="J75" s="8"/>
      <c r="K75" s="748"/>
      <c r="L75" s="725">
        <v>15083902</v>
      </c>
      <c r="M75" s="8" t="s">
        <v>3687</v>
      </c>
      <c r="N75" s="10">
        <v>7</v>
      </c>
      <c r="O75" s="9"/>
      <c r="P75" s="11" t="s">
        <v>9</v>
      </c>
      <c r="Q75" s="10"/>
      <c r="R75" s="10"/>
      <c r="S75" s="20">
        <v>6680625</v>
      </c>
      <c r="T75" s="30" t="s">
        <v>30</v>
      </c>
      <c r="U75" s="23" t="s">
        <v>2070</v>
      </c>
      <c r="V75" s="725">
        <v>15083902</v>
      </c>
      <c r="W75" s="8" t="s">
        <v>172</v>
      </c>
      <c r="X75" s="8"/>
      <c r="Y75" s="8"/>
      <c r="Z75" s="8"/>
      <c r="AA75" s="8"/>
      <c r="AB75" s="10"/>
      <c r="AC75" s="10"/>
      <c r="AD75" s="8"/>
      <c r="AE75" s="13"/>
      <c r="AF75" s="8"/>
      <c r="AG75" s="725"/>
      <c r="AH75" s="8"/>
      <c r="AI75" s="8"/>
      <c r="AJ75" s="8"/>
      <c r="AK75" s="8"/>
      <c r="AL75" s="8"/>
      <c r="AM75" s="8"/>
      <c r="AN75" s="13"/>
      <c r="AO75" s="8"/>
      <c r="AP75" s="725"/>
      <c r="AQ75" s="8"/>
      <c r="AR75" s="8"/>
      <c r="AS75" s="8"/>
      <c r="AT75" s="8"/>
      <c r="AU75" s="8"/>
      <c r="AV75" s="41"/>
      <c r="AW75" s="41"/>
      <c r="AX75" s="41"/>
      <c r="AY75" s="725"/>
      <c r="AZ75" s="41"/>
      <c r="BA75" s="41"/>
      <c r="BB75" s="41"/>
      <c r="BC75" s="41"/>
      <c r="BD75" s="41"/>
      <c r="BE75" s="41"/>
      <c r="BF75" s="41"/>
      <c r="BG75" s="41"/>
      <c r="BH75" s="41"/>
      <c r="BI75" s="41"/>
      <c r="BJ75" s="41"/>
      <c r="BK75" s="41"/>
      <c r="BL75" s="41"/>
      <c r="BM75" s="41"/>
      <c r="BN75" s="41"/>
      <c r="BO75" s="399"/>
      <c r="BP75" s="41"/>
      <c r="BQ75" s="41"/>
      <c r="BR75" s="41"/>
      <c r="BS75" s="41"/>
      <c r="BT75" s="41"/>
      <c r="BU75" s="41"/>
      <c r="BV75" s="41"/>
      <c r="BW75" s="41"/>
      <c r="BX75" s="41"/>
      <c r="BY75" s="41"/>
      <c r="BZ75" s="41"/>
      <c r="CA75" s="324" t="s">
        <v>3661</v>
      </c>
      <c r="CB75" s="324" t="s">
        <v>3662</v>
      </c>
      <c r="CC75" s="8" t="s">
        <v>5706</v>
      </c>
      <c r="CD75" s="11" t="s">
        <v>4680</v>
      </c>
      <c r="CE75" s="8" t="s">
        <v>5707</v>
      </c>
      <c r="CF75" s="11" t="s">
        <v>4680</v>
      </c>
      <c r="CG75" s="8" t="s">
        <v>5708</v>
      </c>
      <c r="CH75" s="11" t="s">
        <v>4680</v>
      </c>
      <c r="CI75" s="41"/>
      <c r="CJ75" s="41"/>
      <c r="CK75" s="41"/>
      <c r="CL75" s="41"/>
      <c r="CM75" s="41"/>
      <c r="CN75" s="41"/>
      <c r="CO75" s="41"/>
      <c r="CP75" s="41"/>
      <c r="CQ75" s="41"/>
      <c r="CR75" s="41"/>
      <c r="CS75" s="41"/>
      <c r="CT75" s="41"/>
      <c r="CU75" s="41"/>
      <c r="CV75" s="41"/>
      <c r="CW75" s="41"/>
      <c r="CX75" s="41"/>
    </row>
    <row r="76" spans="1:105" s="526" customFormat="1">
      <c r="A76" s="521"/>
      <c r="B76" s="1179"/>
      <c r="C76" s="1179"/>
      <c r="D76" s="1179"/>
      <c r="E76" s="1179"/>
      <c r="F76" s="1179"/>
      <c r="G76" s="1179"/>
      <c r="H76" s="1179"/>
      <c r="I76" s="1179"/>
      <c r="J76" s="1179"/>
      <c r="K76" s="1179"/>
      <c r="L76" s="1179"/>
      <c r="M76" s="1179"/>
      <c r="N76" s="1180"/>
      <c r="O76" s="1179"/>
      <c r="P76" s="1179"/>
      <c r="Q76" s="1179"/>
      <c r="R76" s="1179"/>
      <c r="S76" s="1179"/>
      <c r="T76" s="1179"/>
      <c r="U76" s="1179"/>
      <c r="V76" s="1179"/>
      <c r="W76" s="1179"/>
      <c r="X76" s="1179"/>
      <c r="Y76" s="1179"/>
      <c r="Z76" s="1179"/>
      <c r="AA76" s="1179"/>
      <c r="AB76" s="1179"/>
      <c r="AC76" s="1179"/>
      <c r="AD76" s="1179"/>
      <c r="AE76" s="1179"/>
      <c r="AF76" s="1179"/>
      <c r="AG76" s="1179"/>
      <c r="AH76" s="1179"/>
      <c r="AI76" s="1179"/>
      <c r="AJ76" s="1179"/>
      <c r="AK76" s="1179"/>
      <c r="AL76" s="1179"/>
      <c r="AM76" s="1179"/>
      <c r="AN76" s="1179"/>
      <c r="AO76" s="1179"/>
      <c r="AP76" s="1179"/>
      <c r="AQ76" s="1179"/>
      <c r="AR76" s="1179"/>
      <c r="AS76" s="1179"/>
      <c r="AT76" s="1179"/>
      <c r="AU76" s="1179"/>
      <c r="AV76" s="1179"/>
      <c r="AW76" s="1179"/>
      <c r="AX76" s="1179"/>
      <c r="AY76" s="1179"/>
      <c r="AZ76" s="1179"/>
      <c r="BA76" s="1179"/>
      <c r="BB76" s="1179"/>
      <c r="BC76" s="1179"/>
      <c r="BD76" s="1179"/>
      <c r="BE76" s="1179"/>
      <c r="BF76" s="1179"/>
      <c r="BG76" s="1179"/>
      <c r="BH76" s="1179"/>
      <c r="BI76" s="1179"/>
      <c r="BJ76" s="1179"/>
      <c r="BK76" s="1179"/>
      <c r="BL76" s="1179"/>
      <c r="BM76" s="1179"/>
      <c r="BN76" s="1179"/>
      <c r="BO76" s="1179"/>
      <c r="BP76" s="1179"/>
      <c r="BQ76" s="1179"/>
      <c r="BR76" s="1179"/>
      <c r="BS76" s="1179"/>
      <c r="BT76" s="1179"/>
      <c r="BU76" s="1179"/>
      <c r="BV76" s="1179"/>
      <c r="BW76" s="1179"/>
      <c r="BX76" s="1179"/>
      <c r="BY76" s="1179"/>
      <c r="BZ76" s="1179"/>
      <c r="CA76" s="1179"/>
      <c r="CB76" s="1179"/>
      <c r="CC76" s="1179"/>
      <c r="CD76" s="1179"/>
      <c r="CE76" s="1179"/>
      <c r="CF76" s="1179"/>
      <c r="CG76" s="1179"/>
      <c r="CH76" s="1179"/>
      <c r="CI76" s="1179"/>
      <c r="CJ76" s="1179"/>
      <c r="CK76" s="1179"/>
      <c r="CL76" s="1179"/>
      <c r="CM76" s="1179"/>
      <c r="CN76" s="1179"/>
      <c r="CO76" s="1179"/>
      <c r="CP76" s="1179"/>
      <c r="CQ76" s="1179"/>
      <c r="CR76" s="1179"/>
      <c r="CS76" s="1179"/>
      <c r="CT76" s="1179"/>
      <c r="CU76" s="1179"/>
      <c r="CV76" s="1179"/>
      <c r="CW76" s="1179"/>
      <c r="CX76" s="1179"/>
    </row>
    <row r="77" spans="1:105" ht="36">
      <c r="A77" s="10">
        <v>1</v>
      </c>
      <c r="B77" s="292" t="s">
        <v>5709</v>
      </c>
      <c r="C77" s="292" t="s">
        <v>5710</v>
      </c>
      <c r="D77" s="11" t="s">
        <v>5711</v>
      </c>
      <c r="E77" s="10" t="s">
        <v>6</v>
      </c>
      <c r="F77" s="10">
        <v>2023</v>
      </c>
      <c r="G77" s="10">
        <v>2023</v>
      </c>
      <c r="H77" s="10">
        <v>6</v>
      </c>
      <c r="I77" s="8" t="s">
        <v>5712</v>
      </c>
      <c r="J77" s="8" t="s">
        <v>6143</v>
      </c>
      <c r="K77" s="748"/>
      <c r="L77" s="723">
        <v>6000000</v>
      </c>
      <c r="M77" s="8" t="s">
        <v>3472</v>
      </c>
      <c r="N77" s="10">
        <v>6</v>
      </c>
      <c r="O77" s="9" t="s">
        <v>5713</v>
      </c>
      <c r="P77" s="11" t="s">
        <v>9</v>
      </c>
      <c r="Q77" s="10" t="s">
        <v>3686</v>
      </c>
      <c r="R77" s="10" t="s">
        <v>4392</v>
      </c>
      <c r="S77" s="10">
        <v>6789028</v>
      </c>
      <c r="T77" s="9" t="s">
        <v>344</v>
      </c>
      <c r="U77" s="323" t="s">
        <v>2205</v>
      </c>
      <c r="V77" s="723">
        <v>6000000</v>
      </c>
      <c r="W77" s="8" t="s">
        <v>217</v>
      </c>
      <c r="X77" s="8"/>
      <c r="Y77" s="8"/>
      <c r="Z77" s="8" t="s">
        <v>3756</v>
      </c>
      <c r="AA77" s="8" t="s">
        <v>3687</v>
      </c>
      <c r="AB77" s="10">
        <v>8140</v>
      </c>
      <c r="AC77" s="10">
        <v>72019</v>
      </c>
      <c r="AD77" s="8">
        <v>6835039</v>
      </c>
      <c r="AE77" s="13" t="s">
        <v>2297</v>
      </c>
      <c r="AF77" s="8" t="s">
        <v>44</v>
      </c>
      <c r="AG77" s="723">
        <v>6000000</v>
      </c>
      <c r="AH77" s="8" t="s">
        <v>217</v>
      </c>
      <c r="AI77" s="8"/>
      <c r="AJ77" s="8"/>
      <c r="AK77" s="8" t="s">
        <v>3756</v>
      </c>
      <c r="AL77" s="8" t="s">
        <v>3687</v>
      </c>
      <c r="AM77" s="8">
        <v>6843087</v>
      </c>
      <c r="AN77" s="13" t="s">
        <v>2298</v>
      </c>
      <c r="AO77" s="8" t="s">
        <v>48</v>
      </c>
      <c r="AP77" s="723">
        <v>6000000</v>
      </c>
      <c r="AQ77" s="8" t="s">
        <v>217</v>
      </c>
      <c r="AR77" s="8"/>
      <c r="AS77" s="8"/>
      <c r="AT77" s="8" t="s">
        <v>3756</v>
      </c>
      <c r="AU77" s="8" t="s">
        <v>3687</v>
      </c>
      <c r="AV77" s="41"/>
      <c r="AW77" s="41"/>
      <c r="AX77" s="41"/>
      <c r="AY77" s="399"/>
      <c r="AZ77" s="41"/>
      <c r="BA77" s="41"/>
      <c r="BB77" s="41"/>
      <c r="BC77" s="41"/>
      <c r="BD77" s="41"/>
      <c r="BE77" s="41"/>
      <c r="BF77" s="41"/>
      <c r="BG77" s="399"/>
      <c r="BH77" s="41"/>
      <c r="BI77" s="41"/>
      <c r="BJ77" s="41"/>
      <c r="BK77" s="41"/>
      <c r="BL77" s="41"/>
      <c r="BM77" s="41"/>
      <c r="BN77" s="41"/>
      <c r="BO77" s="399"/>
      <c r="BP77" s="41"/>
      <c r="BQ77" s="41"/>
      <c r="BR77" s="41"/>
      <c r="BS77" s="41"/>
      <c r="BT77" s="41"/>
      <c r="BU77" s="41"/>
      <c r="BV77" s="399"/>
      <c r="BW77" s="41"/>
      <c r="BX77" s="41"/>
      <c r="BY77" s="41"/>
      <c r="BZ77" s="41"/>
      <c r="CA77" s="321" t="s">
        <v>3661</v>
      </c>
      <c r="CB77" s="321" t="s">
        <v>3662</v>
      </c>
      <c r="CC77" s="8" t="s">
        <v>5714</v>
      </c>
      <c r="CD77" s="11" t="s">
        <v>4301</v>
      </c>
      <c r="CE77" s="8" t="s">
        <v>3491</v>
      </c>
      <c r="CF77" s="11" t="s">
        <v>4301</v>
      </c>
      <c r="CG77" s="8" t="s">
        <v>5715</v>
      </c>
      <c r="CH77" s="11" t="s">
        <v>4301</v>
      </c>
      <c r="CI77" s="41"/>
      <c r="CJ77" s="41"/>
      <c r="CK77" s="41"/>
      <c r="CL77" s="41"/>
      <c r="CM77" s="41"/>
      <c r="CN77" s="41"/>
      <c r="CO77" s="41"/>
      <c r="CP77" s="41"/>
      <c r="CQ77" s="41"/>
      <c r="CR77" s="41"/>
      <c r="CS77" s="207" t="s">
        <v>5716</v>
      </c>
      <c r="CT77" s="207" t="s">
        <v>4208</v>
      </c>
      <c r="CU77" s="207" t="s">
        <v>4208</v>
      </c>
      <c r="CV77" s="468" t="s">
        <v>5717</v>
      </c>
      <c r="CW77" s="207" t="s">
        <v>4208</v>
      </c>
      <c r="CX77" s="207" t="s">
        <v>4208</v>
      </c>
    </row>
    <row r="78" spans="1:105" ht="72.599999999999994">
      <c r="A78" s="10">
        <v>2</v>
      </c>
      <c r="B78" s="292" t="s">
        <v>5709</v>
      </c>
      <c r="C78" s="292" t="s">
        <v>5718</v>
      </c>
      <c r="D78" s="11" t="s">
        <v>5719</v>
      </c>
      <c r="E78" s="10" t="s">
        <v>6</v>
      </c>
      <c r="F78" s="10">
        <v>2023</v>
      </c>
      <c r="G78" s="10">
        <v>2023</v>
      </c>
      <c r="H78" s="10">
        <v>6</v>
      </c>
      <c r="I78" s="8" t="s">
        <v>5720</v>
      </c>
      <c r="J78" s="8" t="s">
        <v>6144</v>
      </c>
      <c r="K78" s="748"/>
      <c r="L78" s="723">
        <v>6000000</v>
      </c>
      <c r="M78" s="8" t="s">
        <v>3472</v>
      </c>
      <c r="N78" s="10">
        <v>6</v>
      </c>
      <c r="O78" s="9" t="s">
        <v>5713</v>
      </c>
      <c r="P78" s="11" t="s">
        <v>9</v>
      </c>
      <c r="Q78" s="10" t="s">
        <v>3686</v>
      </c>
      <c r="R78" s="10" t="s">
        <v>4392</v>
      </c>
      <c r="S78" s="10">
        <v>6825598</v>
      </c>
      <c r="T78" s="9" t="s">
        <v>5721</v>
      </c>
      <c r="U78" s="323" t="s">
        <v>2062</v>
      </c>
      <c r="V78" s="723">
        <v>6000000</v>
      </c>
      <c r="W78" s="8" t="s">
        <v>179</v>
      </c>
      <c r="X78" s="8"/>
      <c r="Y78" s="8"/>
      <c r="Z78" s="8" t="s">
        <v>3756</v>
      </c>
      <c r="AA78" s="8" t="s">
        <v>3687</v>
      </c>
      <c r="AB78" s="10">
        <v>8140</v>
      </c>
      <c r="AC78" s="10">
        <v>72019</v>
      </c>
      <c r="AD78" s="8">
        <v>6785861</v>
      </c>
      <c r="AE78" s="13" t="s">
        <v>2192</v>
      </c>
      <c r="AF78" s="8" t="s">
        <v>1063</v>
      </c>
      <c r="AG78" s="723">
        <v>6000000</v>
      </c>
      <c r="AH78" s="8" t="s">
        <v>3486</v>
      </c>
      <c r="AI78" s="8"/>
      <c r="AJ78" s="8"/>
      <c r="AK78" s="8" t="s">
        <v>3756</v>
      </c>
      <c r="AL78" s="8" t="s">
        <v>3687</v>
      </c>
      <c r="AM78" s="8">
        <v>6830679</v>
      </c>
      <c r="AN78" s="13" t="s">
        <v>4568</v>
      </c>
      <c r="AO78" s="8" t="s">
        <v>2411</v>
      </c>
      <c r="AP78" s="723">
        <v>6000000</v>
      </c>
      <c r="AQ78" s="8" t="s">
        <v>179</v>
      </c>
      <c r="AR78" s="8"/>
      <c r="AS78" s="8"/>
      <c r="AT78" s="8" t="s">
        <v>3756</v>
      </c>
      <c r="AU78" s="8" t="s">
        <v>3687</v>
      </c>
      <c r="AV78" s="41"/>
      <c r="AW78" s="41"/>
      <c r="AX78" s="41"/>
      <c r="AY78" s="399"/>
      <c r="AZ78" s="41"/>
      <c r="BA78" s="41"/>
      <c r="BB78" s="41"/>
      <c r="BC78" s="41"/>
      <c r="BD78" s="41"/>
      <c r="BE78" s="41"/>
      <c r="BF78" s="41"/>
      <c r="BG78" s="399"/>
      <c r="BH78" s="41"/>
      <c r="BI78" s="41"/>
      <c r="BJ78" s="41"/>
      <c r="BK78" s="41"/>
      <c r="BL78" s="41"/>
      <c r="BM78" s="41"/>
      <c r="BN78" s="41"/>
      <c r="BO78" s="399"/>
      <c r="BP78" s="41"/>
      <c r="BQ78" s="41"/>
      <c r="BR78" s="41"/>
      <c r="BS78" s="41"/>
      <c r="BT78" s="41"/>
      <c r="BU78" s="41"/>
      <c r="BV78" s="399"/>
      <c r="BW78" s="41"/>
      <c r="BX78" s="41"/>
      <c r="BY78" s="41"/>
      <c r="BZ78" s="41"/>
      <c r="CA78" s="321" t="s">
        <v>3661</v>
      </c>
      <c r="CB78" s="321" t="s">
        <v>3662</v>
      </c>
      <c r="CC78" s="8" t="s">
        <v>5722</v>
      </c>
      <c r="CD78" s="11" t="s">
        <v>4326</v>
      </c>
      <c r="CE78" s="8" t="s">
        <v>5723</v>
      </c>
      <c r="CF78" s="11" t="s">
        <v>4326</v>
      </c>
      <c r="CG78" s="8" t="s">
        <v>5724</v>
      </c>
      <c r="CH78" s="11" t="s">
        <v>4458</v>
      </c>
      <c r="CI78" s="41"/>
      <c r="CJ78" s="41"/>
      <c r="CK78" s="41"/>
      <c r="CL78" s="41"/>
      <c r="CM78" s="41"/>
      <c r="CN78" s="41"/>
      <c r="CO78" s="41"/>
      <c r="CP78" s="41"/>
      <c r="CQ78" s="41"/>
      <c r="CR78" s="41"/>
      <c r="CS78" s="207" t="s">
        <v>3721</v>
      </c>
      <c r="CT78" s="207" t="s">
        <v>5405</v>
      </c>
      <c r="CU78" s="207" t="s">
        <v>5433</v>
      </c>
      <c r="CV78" s="469" t="s">
        <v>5725</v>
      </c>
      <c r="CW78" s="207" t="s">
        <v>5726</v>
      </c>
      <c r="CX78" s="207" t="s">
        <v>5727</v>
      </c>
    </row>
    <row r="79" spans="1:105" ht="96.6">
      <c r="A79" s="10">
        <v>3</v>
      </c>
      <c r="B79" s="292" t="s">
        <v>5709</v>
      </c>
      <c r="C79" s="292" t="s">
        <v>5728</v>
      </c>
      <c r="D79" s="11" t="s">
        <v>5729</v>
      </c>
      <c r="E79" s="10" t="s">
        <v>6</v>
      </c>
      <c r="F79" s="10">
        <v>2023</v>
      </c>
      <c r="G79" s="10">
        <v>2023</v>
      </c>
      <c r="H79" s="10">
        <v>6</v>
      </c>
      <c r="I79" s="8" t="s">
        <v>5712</v>
      </c>
      <c r="J79" s="8" t="s">
        <v>6145</v>
      </c>
      <c r="K79" s="748"/>
      <c r="L79" s="723">
        <v>7000000</v>
      </c>
      <c r="M79" s="8" t="s">
        <v>3472</v>
      </c>
      <c r="N79" s="10">
        <v>6</v>
      </c>
      <c r="O79" s="9" t="s">
        <v>5713</v>
      </c>
      <c r="P79" s="11" t="s">
        <v>9</v>
      </c>
      <c r="Q79" s="10" t="s">
        <v>3686</v>
      </c>
      <c r="R79" s="10" t="s">
        <v>4392</v>
      </c>
      <c r="S79" s="10">
        <v>6787771</v>
      </c>
      <c r="T79" s="9" t="s">
        <v>347</v>
      </c>
      <c r="U79" s="323" t="s">
        <v>1964</v>
      </c>
      <c r="V79" s="723">
        <v>7000000</v>
      </c>
      <c r="W79" s="8" t="s">
        <v>217</v>
      </c>
      <c r="X79" s="8"/>
      <c r="Y79" s="8"/>
      <c r="Z79" s="8" t="s">
        <v>3756</v>
      </c>
      <c r="AA79" s="8" t="s">
        <v>3687</v>
      </c>
      <c r="AB79" s="10">
        <v>8140</v>
      </c>
      <c r="AC79" s="10">
        <v>72019</v>
      </c>
      <c r="AD79" s="8">
        <v>6832969</v>
      </c>
      <c r="AE79" s="8">
        <v>707089302</v>
      </c>
      <c r="AF79" s="8" t="s">
        <v>365</v>
      </c>
      <c r="AG79" s="723">
        <v>7000000</v>
      </c>
      <c r="AH79" s="8" t="s">
        <v>217</v>
      </c>
      <c r="AI79" s="8"/>
      <c r="AJ79" s="8"/>
      <c r="AK79" s="8" t="s">
        <v>3756</v>
      </c>
      <c r="AL79" s="8" t="s">
        <v>3687</v>
      </c>
      <c r="AM79" s="8">
        <v>6834400</v>
      </c>
      <c r="AN79" s="13" t="s">
        <v>2986</v>
      </c>
      <c r="AO79" s="8" t="s">
        <v>377</v>
      </c>
      <c r="AP79" s="723">
        <v>7000000</v>
      </c>
      <c r="AQ79" s="8" t="s">
        <v>217</v>
      </c>
      <c r="AR79" s="8"/>
      <c r="AS79" s="8"/>
      <c r="AT79" s="8" t="s">
        <v>3756</v>
      </c>
      <c r="AU79" s="8" t="s">
        <v>3687</v>
      </c>
      <c r="AV79" s="41"/>
      <c r="AW79" s="41"/>
      <c r="AX79" s="41"/>
      <c r="AY79" s="399"/>
      <c r="AZ79" s="41"/>
      <c r="BA79" s="41"/>
      <c r="BB79" s="41"/>
      <c r="BC79" s="41"/>
      <c r="BD79" s="41"/>
      <c r="BE79" s="41"/>
      <c r="BF79" s="41"/>
      <c r="BG79" s="399"/>
      <c r="BH79" s="41"/>
      <c r="BI79" s="41"/>
      <c r="BJ79" s="41"/>
      <c r="BK79" s="41"/>
      <c r="BL79" s="41"/>
      <c r="BM79" s="41"/>
      <c r="BN79" s="41"/>
      <c r="BO79" s="399"/>
      <c r="BP79" s="41"/>
      <c r="BQ79" s="41"/>
      <c r="BR79" s="41"/>
      <c r="BS79" s="41"/>
      <c r="BT79" s="41"/>
      <c r="BU79" s="41"/>
      <c r="BV79" s="399"/>
      <c r="BW79" s="41"/>
      <c r="BX79" s="41"/>
      <c r="BY79" s="41"/>
      <c r="BZ79" s="41"/>
      <c r="CA79" s="321" t="s">
        <v>3661</v>
      </c>
      <c r="CB79" s="321" t="s">
        <v>3662</v>
      </c>
      <c r="CC79" s="8" t="s">
        <v>5730</v>
      </c>
      <c r="CD79" s="11" t="s">
        <v>4301</v>
      </c>
      <c r="CE79" s="8" t="s">
        <v>5731</v>
      </c>
      <c r="CF79" s="11" t="s">
        <v>4301</v>
      </c>
      <c r="CG79" s="8" t="s">
        <v>5732</v>
      </c>
      <c r="CH79" s="11" t="s">
        <v>4301</v>
      </c>
      <c r="CI79" s="41"/>
      <c r="CJ79" s="41"/>
      <c r="CK79" s="41"/>
      <c r="CL79" s="41"/>
      <c r="CM79" s="41"/>
      <c r="CN79" s="41"/>
      <c r="CO79" s="41"/>
      <c r="CP79" s="41"/>
      <c r="CQ79" s="41"/>
      <c r="CR79" s="41"/>
      <c r="CS79" s="207" t="s">
        <v>3721</v>
      </c>
      <c r="CT79" s="207" t="s">
        <v>5405</v>
      </c>
      <c r="CU79" s="207" t="s">
        <v>5433</v>
      </c>
      <c r="CV79" s="468" t="s">
        <v>5733</v>
      </c>
      <c r="CW79" s="207" t="s">
        <v>4208</v>
      </c>
      <c r="CX79" s="207" t="s">
        <v>4208</v>
      </c>
      <c r="CY79" s="204"/>
      <c r="CZ79" s="204"/>
      <c r="DA79" s="204"/>
    </row>
    <row r="80" spans="1:105" ht="60.6">
      <c r="A80" s="512">
        <v>4</v>
      </c>
      <c r="B80" s="292" t="s">
        <v>5709</v>
      </c>
      <c r="C80" s="292" t="s">
        <v>5734</v>
      </c>
      <c r="D80" s="282" t="s">
        <v>5735</v>
      </c>
      <c r="E80" s="451" t="s">
        <v>6</v>
      </c>
      <c r="F80" s="451">
        <v>2023</v>
      </c>
      <c r="G80" s="451">
        <v>2023</v>
      </c>
      <c r="H80" s="451">
        <v>6</v>
      </c>
      <c r="I80" s="281" t="s">
        <v>5712</v>
      </c>
      <c r="J80" s="281" t="s">
        <v>6146</v>
      </c>
      <c r="K80" s="750"/>
      <c r="L80" s="726">
        <v>6074000</v>
      </c>
      <c r="M80" s="281" t="s">
        <v>3472</v>
      </c>
      <c r="N80" s="451">
        <v>6</v>
      </c>
      <c r="O80" s="230" t="s">
        <v>5713</v>
      </c>
      <c r="P80" s="11" t="s">
        <v>9</v>
      </c>
      <c r="Q80" s="451" t="s">
        <v>3686</v>
      </c>
      <c r="R80" s="451" t="s">
        <v>4392</v>
      </c>
      <c r="S80" s="451">
        <v>28854</v>
      </c>
      <c r="T80" s="230" t="s">
        <v>401</v>
      </c>
      <c r="U80" s="452" t="s">
        <v>3247</v>
      </c>
      <c r="V80" s="726">
        <v>6074000</v>
      </c>
      <c r="W80" s="281" t="s">
        <v>207</v>
      </c>
      <c r="X80" s="281"/>
      <c r="Y80" s="281"/>
      <c r="Z80" s="281" t="s">
        <v>3756</v>
      </c>
      <c r="AA80" s="281" t="s">
        <v>3687</v>
      </c>
      <c r="AB80" s="451">
        <v>8140</v>
      </c>
      <c r="AC80" s="451">
        <v>72019</v>
      </c>
      <c r="AD80" s="281">
        <v>259781</v>
      </c>
      <c r="AE80" s="285" t="s">
        <v>1270</v>
      </c>
      <c r="AF80" s="281" t="s">
        <v>33</v>
      </c>
      <c r="AG80" s="726">
        <v>6074000</v>
      </c>
      <c r="AH80" s="281" t="s">
        <v>207</v>
      </c>
      <c r="AI80" s="281" t="s">
        <v>217</v>
      </c>
      <c r="AJ80" s="281"/>
      <c r="AK80" s="281" t="s">
        <v>3756</v>
      </c>
      <c r="AL80" s="281" t="s">
        <v>3687</v>
      </c>
      <c r="AM80" s="281">
        <v>6680622</v>
      </c>
      <c r="AN80" s="285" t="s">
        <v>1271</v>
      </c>
      <c r="AO80" s="281" t="s">
        <v>18</v>
      </c>
      <c r="AP80" s="726">
        <v>6074000</v>
      </c>
      <c r="AQ80" s="281" t="s">
        <v>207</v>
      </c>
      <c r="AR80" s="281"/>
      <c r="AS80" s="281"/>
      <c r="AT80" s="281" t="s">
        <v>3756</v>
      </c>
      <c r="AU80" s="281" t="s">
        <v>3687</v>
      </c>
      <c r="AV80" s="227"/>
      <c r="AW80" s="227"/>
      <c r="AX80" s="227"/>
      <c r="AY80" s="227"/>
      <c r="AZ80" s="227"/>
      <c r="BA80" s="227"/>
      <c r="BB80" s="227"/>
      <c r="BC80" s="227"/>
      <c r="BD80" s="227"/>
      <c r="BE80" s="227"/>
      <c r="BF80" s="227"/>
      <c r="BG80" s="227"/>
      <c r="BH80" s="227"/>
      <c r="BI80" s="227"/>
      <c r="BJ80" s="227"/>
      <c r="BK80" s="227"/>
      <c r="BL80" s="227"/>
      <c r="BM80" s="227"/>
      <c r="BN80" s="227"/>
      <c r="BO80" s="476"/>
      <c r="BP80" s="227"/>
      <c r="BQ80" s="227"/>
      <c r="BR80" s="227"/>
      <c r="BS80" s="227"/>
      <c r="BT80" s="227"/>
      <c r="BU80" s="227"/>
      <c r="BV80" s="227"/>
      <c r="BW80" s="227"/>
      <c r="BX80" s="227"/>
      <c r="BY80" s="227"/>
      <c r="BZ80" s="227"/>
      <c r="CA80" s="321" t="s">
        <v>3661</v>
      </c>
      <c r="CB80" s="321" t="s">
        <v>3662</v>
      </c>
      <c r="CC80" s="281" t="s">
        <v>3560</v>
      </c>
      <c r="CD80" s="282" t="s">
        <v>5736</v>
      </c>
      <c r="CE80" s="281" t="s">
        <v>3563</v>
      </c>
      <c r="CF80" s="282" t="s">
        <v>5736</v>
      </c>
      <c r="CG80" s="281"/>
      <c r="CH80" s="282"/>
      <c r="CI80" s="227"/>
      <c r="CJ80" s="227"/>
      <c r="CK80" s="227"/>
      <c r="CL80" s="227"/>
      <c r="CM80" s="227"/>
      <c r="CN80" s="227"/>
      <c r="CO80" s="227"/>
      <c r="CP80" s="227"/>
      <c r="CQ80" s="227"/>
      <c r="CR80" s="227"/>
      <c r="CS80" s="207" t="s">
        <v>5716</v>
      </c>
      <c r="CT80" s="207" t="s">
        <v>5737</v>
      </c>
      <c r="CU80" s="207" t="s">
        <v>5433</v>
      </c>
      <c r="CV80" s="472" t="s">
        <v>5738</v>
      </c>
      <c r="CW80" s="473" t="s">
        <v>1230</v>
      </c>
      <c r="CX80" s="473" t="s">
        <v>1230</v>
      </c>
    </row>
    <row r="81" spans="1:105" ht="48.6">
      <c r="A81" s="10">
        <v>5</v>
      </c>
      <c r="B81" s="292" t="s">
        <v>5709</v>
      </c>
      <c r="C81" s="292" t="s">
        <v>5739</v>
      </c>
      <c r="D81" s="11" t="s">
        <v>5740</v>
      </c>
      <c r="E81" s="10" t="s">
        <v>6</v>
      </c>
      <c r="F81" s="10">
        <v>2023</v>
      </c>
      <c r="G81" s="10">
        <v>2023</v>
      </c>
      <c r="H81" s="10">
        <v>6</v>
      </c>
      <c r="I81" s="8" t="s">
        <v>5720</v>
      </c>
      <c r="J81" s="8" t="s">
        <v>6147</v>
      </c>
      <c r="K81" s="748"/>
      <c r="L81" s="723">
        <v>7000000</v>
      </c>
      <c r="M81" s="8" t="s">
        <v>3472</v>
      </c>
      <c r="N81" s="10">
        <v>3</v>
      </c>
      <c r="O81" s="9" t="s">
        <v>5713</v>
      </c>
      <c r="P81" s="11" t="s">
        <v>9</v>
      </c>
      <c r="Q81" s="10" t="s">
        <v>3686</v>
      </c>
      <c r="R81" s="10" t="s">
        <v>4392</v>
      </c>
      <c r="S81" s="10">
        <v>6795859</v>
      </c>
      <c r="T81" s="9" t="s">
        <v>63</v>
      </c>
      <c r="U81" s="323" t="s">
        <v>1960</v>
      </c>
      <c r="V81" s="723">
        <v>7000000</v>
      </c>
      <c r="W81" s="8" t="s">
        <v>197</v>
      </c>
      <c r="X81" s="8"/>
      <c r="Y81" s="8"/>
      <c r="Z81" s="8" t="s">
        <v>3751</v>
      </c>
      <c r="AA81" s="8" t="s">
        <v>3687</v>
      </c>
      <c r="AB81" s="10">
        <v>8140</v>
      </c>
      <c r="AC81" s="10">
        <v>72019</v>
      </c>
      <c r="AD81" s="8">
        <v>6826739</v>
      </c>
      <c r="AE81" s="13" t="s">
        <v>2595</v>
      </c>
      <c r="AF81" s="8" t="s">
        <v>58</v>
      </c>
      <c r="AG81" s="723">
        <v>7000000</v>
      </c>
      <c r="AH81" s="8" t="s">
        <v>197</v>
      </c>
      <c r="AI81" s="8"/>
      <c r="AJ81" s="8"/>
      <c r="AK81" s="8" t="s">
        <v>3751</v>
      </c>
      <c r="AL81" s="8" t="s">
        <v>3687</v>
      </c>
      <c r="AM81" s="8"/>
      <c r="AN81" s="8"/>
      <c r="AO81" s="8"/>
      <c r="AP81" s="723"/>
      <c r="AQ81" s="8"/>
      <c r="AR81" s="8"/>
      <c r="AS81" s="8"/>
      <c r="AT81" s="8"/>
      <c r="AU81" s="41"/>
      <c r="AV81" s="41"/>
      <c r="AW81" s="41"/>
      <c r="AX81" s="41"/>
      <c r="AY81" s="399"/>
      <c r="AZ81" s="41"/>
      <c r="BA81" s="41"/>
      <c r="BB81" s="41"/>
      <c r="BC81" s="41"/>
      <c r="BD81" s="41"/>
      <c r="BE81" s="41"/>
      <c r="BF81" s="41"/>
      <c r="BG81" s="399"/>
      <c r="BH81" s="41"/>
      <c r="BI81" s="41"/>
      <c r="BJ81" s="41"/>
      <c r="BK81" s="41"/>
      <c r="BL81" s="41"/>
      <c r="BM81" s="41"/>
      <c r="BN81" s="41"/>
      <c r="BO81" s="399"/>
      <c r="BP81" s="41"/>
      <c r="BQ81" s="41"/>
      <c r="BR81" s="41"/>
      <c r="BS81" s="41"/>
      <c r="BT81" s="41"/>
      <c r="BU81" s="41"/>
      <c r="BV81" s="399"/>
      <c r="BW81" s="41"/>
      <c r="BX81" s="41"/>
      <c r="BY81" s="41"/>
      <c r="BZ81" s="41"/>
      <c r="CA81" s="321" t="s">
        <v>3661</v>
      </c>
      <c r="CB81" s="321" t="s">
        <v>3662</v>
      </c>
      <c r="CC81" s="8" t="s">
        <v>5741</v>
      </c>
      <c r="CD81" s="11" t="s">
        <v>4427</v>
      </c>
      <c r="CE81" s="8" t="s">
        <v>5742</v>
      </c>
      <c r="CF81" s="11" t="s">
        <v>4427</v>
      </c>
      <c r="CG81" s="8" t="s">
        <v>5743</v>
      </c>
      <c r="CH81" s="11" t="s">
        <v>4427</v>
      </c>
      <c r="CI81" s="41"/>
      <c r="CJ81" s="41"/>
      <c r="CK81" s="41"/>
      <c r="CL81" s="41"/>
      <c r="CM81" s="41"/>
      <c r="CN81" s="41"/>
      <c r="CO81" s="41"/>
      <c r="CP81" s="41"/>
      <c r="CQ81" s="41"/>
      <c r="CR81" s="41"/>
      <c r="CS81" s="207" t="s">
        <v>5716</v>
      </c>
      <c r="CT81" s="207" t="s">
        <v>5405</v>
      </c>
      <c r="CU81" s="207" t="s">
        <v>5415</v>
      </c>
      <c r="CV81" s="468" t="s">
        <v>5744</v>
      </c>
      <c r="CW81" s="207" t="s">
        <v>5745</v>
      </c>
      <c r="CX81" s="473" t="s">
        <v>1230</v>
      </c>
    </row>
    <row r="82" spans="1:105" ht="48.6">
      <c r="A82" s="10">
        <v>6</v>
      </c>
      <c r="B82" s="292" t="s">
        <v>5709</v>
      </c>
      <c r="C82" s="292" t="s">
        <v>5746</v>
      </c>
      <c r="D82" s="11" t="s">
        <v>5747</v>
      </c>
      <c r="E82" s="10" t="s">
        <v>6</v>
      </c>
      <c r="F82" s="10">
        <v>2023</v>
      </c>
      <c r="G82" s="10">
        <v>2023</v>
      </c>
      <c r="H82" s="10">
        <v>6</v>
      </c>
      <c r="I82" s="8" t="s">
        <v>5720</v>
      </c>
      <c r="J82" s="8" t="s">
        <v>6148</v>
      </c>
      <c r="K82" s="748"/>
      <c r="L82" s="723">
        <v>6500000</v>
      </c>
      <c r="M82" s="8" t="s">
        <v>3472</v>
      </c>
      <c r="N82" s="10">
        <v>3</v>
      </c>
      <c r="O82" s="9"/>
      <c r="P82" s="11" t="s">
        <v>9</v>
      </c>
      <c r="Q82" s="10" t="s">
        <v>3686</v>
      </c>
      <c r="R82" s="10" t="s">
        <v>4392</v>
      </c>
      <c r="S82" s="10">
        <v>6826743</v>
      </c>
      <c r="T82" s="9" t="s">
        <v>52</v>
      </c>
      <c r="U82" s="323" t="s">
        <v>2168</v>
      </c>
      <c r="V82" s="723">
        <v>6500000</v>
      </c>
      <c r="W82" s="8" t="s">
        <v>197</v>
      </c>
      <c r="X82" s="8"/>
      <c r="Y82" s="8"/>
      <c r="Z82" s="8" t="s">
        <v>3751</v>
      </c>
      <c r="AA82" s="8" t="s">
        <v>3687</v>
      </c>
      <c r="AB82" s="10">
        <v>8140</v>
      </c>
      <c r="AC82" s="10">
        <v>72019</v>
      </c>
      <c r="AD82" s="8">
        <v>6658545</v>
      </c>
      <c r="AE82" s="13" t="s">
        <v>1272</v>
      </c>
      <c r="AF82" s="8" t="s">
        <v>47</v>
      </c>
      <c r="AG82" s="723">
        <v>6500000</v>
      </c>
      <c r="AH82" s="8" t="s">
        <v>197</v>
      </c>
      <c r="AI82" s="8"/>
      <c r="AJ82" s="8"/>
      <c r="AK82" s="8" t="s">
        <v>3751</v>
      </c>
      <c r="AL82" s="8" t="s">
        <v>3687</v>
      </c>
      <c r="AM82" s="8">
        <v>6681051</v>
      </c>
      <c r="AN82" s="13" t="s">
        <v>1945</v>
      </c>
      <c r="AO82" s="8" t="s">
        <v>13</v>
      </c>
      <c r="AP82" s="723">
        <v>6500000</v>
      </c>
      <c r="AQ82" s="8" t="s">
        <v>197</v>
      </c>
      <c r="AR82" s="8"/>
      <c r="AS82" s="8"/>
      <c r="AT82" s="8" t="s">
        <v>3751</v>
      </c>
      <c r="AU82" s="8" t="s">
        <v>3687</v>
      </c>
      <c r="AV82" s="41"/>
      <c r="AW82" s="41"/>
      <c r="AX82" s="41"/>
      <c r="AY82" s="399"/>
      <c r="AZ82" s="41"/>
      <c r="BA82" s="41"/>
      <c r="BB82" s="41"/>
      <c r="BC82" s="41"/>
      <c r="BD82" s="41"/>
      <c r="BE82" s="41"/>
      <c r="BF82" s="41"/>
      <c r="BG82" s="399"/>
      <c r="BH82" s="41"/>
      <c r="BI82" s="41"/>
      <c r="BJ82" s="41"/>
      <c r="BK82" s="41"/>
      <c r="BL82" s="41"/>
      <c r="BM82" s="41"/>
      <c r="BN82" s="41"/>
      <c r="BO82" s="399"/>
      <c r="BP82" s="41"/>
      <c r="BQ82" s="41"/>
      <c r="BR82" s="41"/>
      <c r="BS82" s="41"/>
      <c r="BT82" s="41"/>
      <c r="BU82" s="41"/>
      <c r="BV82" s="399"/>
      <c r="BW82" s="41"/>
      <c r="BX82" s="41"/>
      <c r="BY82" s="41"/>
      <c r="BZ82" s="41"/>
      <c r="CA82" s="321" t="s">
        <v>3661</v>
      </c>
      <c r="CB82" s="321" t="s">
        <v>3662</v>
      </c>
      <c r="CC82" s="8" t="s">
        <v>5748</v>
      </c>
      <c r="CD82" s="11" t="s">
        <v>4427</v>
      </c>
      <c r="CE82" s="8" t="s">
        <v>5749</v>
      </c>
      <c r="CF82" s="11" t="s">
        <v>4427</v>
      </c>
      <c r="CG82" s="8"/>
      <c r="CH82" s="11"/>
      <c r="CI82" s="41"/>
      <c r="CJ82" s="41"/>
      <c r="CK82" s="41"/>
      <c r="CL82" s="41"/>
      <c r="CM82" s="41"/>
      <c r="CN82" s="41"/>
      <c r="CO82" s="41"/>
      <c r="CP82" s="41"/>
      <c r="CQ82" s="41"/>
      <c r="CR82" s="41"/>
      <c r="CS82" s="207" t="s">
        <v>5716</v>
      </c>
      <c r="CT82" s="207" t="s">
        <v>5405</v>
      </c>
      <c r="CU82" s="207" t="s">
        <v>5415</v>
      </c>
      <c r="CV82" s="468" t="s">
        <v>5744</v>
      </c>
      <c r="CW82" s="207" t="s">
        <v>4208</v>
      </c>
      <c r="CX82" s="207" t="s">
        <v>4208</v>
      </c>
    </row>
    <row r="83" spans="1:105" ht="48.6">
      <c r="A83" s="10">
        <v>7</v>
      </c>
      <c r="B83" s="292" t="s">
        <v>5709</v>
      </c>
      <c r="C83" s="292" t="s">
        <v>5750</v>
      </c>
      <c r="D83" s="11" t="s">
        <v>5751</v>
      </c>
      <c r="E83" s="10" t="s">
        <v>6</v>
      </c>
      <c r="F83" s="10">
        <v>2023</v>
      </c>
      <c r="G83" s="10">
        <v>2023</v>
      </c>
      <c r="H83" s="10">
        <v>6</v>
      </c>
      <c r="I83" s="8" t="s">
        <v>5712</v>
      </c>
      <c r="J83" s="8" t="s">
        <v>6149</v>
      </c>
      <c r="K83" s="748"/>
      <c r="L83" s="723">
        <v>6995000</v>
      </c>
      <c r="M83" s="8" t="s">
        <v>3472</v>
      </c>
      <c r="N83" s="10">
        <v>7</v>
      </c>
      <c r="O83" s="9"/>
      <c r="P83" s="11" t="s">
        <v>9</v>
      </c>
      <c r="Q83" s="10" t="s">
        <v>3686</v>
      </c>
      <c r="R83" s="10" t="s">
        <v>4392</v>
      </c>
      <c r="S83" s="10">
        <v>6682794</v>
      </c>
      <c r="T83" s="9" t="s">
        <v>57</v>
      </c>
      <c r="U83" s="323" t="s">
        <v>2032</v>
      </c>
      <c r="V83" s="723">
        <v>6995000</v>
      </c>
      <c r="W83" s="8" t="s">
        <v>207</v>
      </c>
      <c r="X83" s="8"/>
      <c r="Y83" s="8"/>
      <c r="Z83" s="8" t="s">
        <v>3756</v>
      </c>
      <c r="AA83" s="8" t="s">
        <v>3687</v>
      </c>
      <c r="AB83" s="10">
        <v>8140</v>
      </c>
      <c r="AC83" s="10">
        <v>72019</v>
      </c>
      <c r="AD83" s="178">
        <v>6853203</v>
      </c>
      <c r="AE83" s="13" t="s">
        <v>4374</v>
      </c>
      <c r="AF83" s="8" t="s">
        <v>412</v>
      </c>
      <c r="AG83" s="723">
        <v>6995000</v>
      </c>
      <c r="AH83" s="8" t="s">
        <v>176</v>
      </c>
      <c r="AI83" s="8"/>
      <c r="AJ83" s="8"/>
      <c r="AK83" s="8" t="s">
        <v>3751</v>
      </c>
      <c r="AL83" s="8" t="s">
        <v>3687</v>
      </c>
      <c r="AM83" s="8"/>
      <c r="AN83" s="8"/>
      <c r="AO83" s="8"/>
      <c r="AP83" s="723"/>
      <c r="AQ83" s="8"/>
      <c r="AR83" s="8"/>
      <c r="AS83" s="8"/>
      <c r="AT83" s="8"/>
      <c r="AU83" s="41"/>
      <c r="AV83" s="41"/>
      <c r="AW83" s="41"/>
      <c r="AX83" s="41"/>
      <c r="AY83" s="399"/>
      <c r="AZ83" s="41"/>
      <c r="BA83" s="41"/>
      <c r="BB83" s="41"/>
      <c r="BC83" s="41"/>
      <c r="BD83" s="41"/>
      <c r="BE83" s="41"/>
      <c r="BF83" s="41"/>
      <c r="BG83" s="399"/>
      <c r="BH83" s="41"/>
      <c r="BI83" s="41"/>
      <c r="BJ83" s="41"/>
      <c r="BK83" s="41"/>
      <c r="BL83" s="41"/>
      <c r="BM83" s="41"/>
      <c r="BN83" s="41"/>
      <c r="BO83" s="399"/>
      <c r="BP83" s="41"/>
      <c r="BQ83" s="41"/>
      <c r="BR83" s="41"/>
      <c r="BS83" s="41"/>
      <c r="BT83" s="41"/>
      <c r="BU83" s="41"/>
      <c r="BV83" s="399"/>
      <c r="BW83" s="41"/>
      <c r="BX83" s="41"/>
      <c r="BY83" s="41"/>
      <c r="BZ83" s="41"/>
      <c r="CA83" s="321" t="s">
        <v>3661</v>
      </c>
      <c r="CB83" s="321" t="s">
        <v>3662</v>
      </c>
      <c r="CC83" s="8" t="s">
        <v>5752</v>
      </c>
      <c r="CD83" s="11" t="s">
        <v>5736</v>
      </c>
      <c r="CE83" s="8"/>
      <c r="CF83" s="11"/>
      <c r="CG83" s="8"/>
      <c r="CH83" s="11"/>
      <c r="CI83" s="41"/>
      <c r="CJ83" s="41"/>
      <c r="CK83" s="41"/>
      <c r="CL83" s="41"/>
      <c r="CM83" s="41"/>
      <c r="CN83" s="41"/>
      <c r="CO83" s="41"/>
      <c r="CP83" s="41"/>
      <c r="CQ83" s="41"/>
      <c r="CR83" s="41"/>
      <c r="CS83" s="207" t="s">
        <v>5716</v>
      </c>
      <c r="CT83" s="207" t="s">
        <v>5405</v>
      </c>
      <c r="CU83" s="207" t="s">
        <v>5433</v>
      </c>
      <c r="CV83" s="468" t="s">
        <v>5744</v>
      </c>
      <c r="CW83" s="207" t="s">
        <v>4208</v>
      </c>
      <c r="CX83" s="207" t="s">
        <v>4208</v>
      </c>
    </row>
    <row r="84" spans="1:105" ht="36">
      <c r="A84" s="10">
        <v>8</v>
      </c>
      <c r="B84" s="292" t="s">
        <v>5709</v>
      </c>
      <c r="C84" s="292" t="s">
        <v>5753</v>
      </c>
      <c r="D84" s="11" t="s">
        <v>5754</v>
      </c>
      <c r="E84" s="10" t="s">
        <v>6</v>
      </c>
      <c r="F84" s="10">
        <v>2023</v>
      </c>
      <c r="G84" s="10">
        <v>2023</v>
      </c>
      <c r="H84" s="10">
        <v>8</v>
      </c>
      <c r="I84" s="8" t="s">
        <v>5720</v>
      </c>
      <c r="J84" s="8" t="s">
        <v>6150</v>
      </c>
      <c r="K84" s="748"/>
      <c r="L84" s="723">
        <v>7000000</v>
      </c>
      <c r="M84" s="8" t="s">
        <v>3472</v>
      </c>
      <c r="N84" s="10">
        <v>3</v>
      </c>
      <c r="O84" s="9"/>
      <c r="P84" s="11" t="s">
        <v>9</v>
      </c>
      <c r="Q84" s="10" t="s">
        <v>3686</v>
      </c>
      <c r="R84" s="10" t="s">
        <v>4392</v>
      </c>
      <c r="S84" s="373">
        <v>6829130</v>
      </c>
      <c r="T84" s="9" t="s">
        <v>83</v>
      </c>
      <c r="U84" s="323" t="s">
        <v>3308</v>
      </c>
      <c r="V84" s="723">
        <v>7000000</v>
      </c>
      <c r="W84" s="8" t="s">
        <v>172</v>
      </c>
      <c r="X84" s="8" t="s">
        <v>176</v>
      </c>
      <c r="Y84" s="8"/>
      <c r="Z84" s="8" t="s">
        <v>3751</v>
      </c>
      <c r="AA84" s="8" t="s">
        <v>3687</v>
      </c>
      <c r="AB84" s="10">
        <v>8140</v>
      </c>
      <c r="AC84" s="10">
        <v>72019</v>
      </c>
      <c r="AD84" s="8">
        <v>6680741</v>
      </c>
      <c r="AE84" s="13" t="s">
        <v>2126</v>
      </c>
      <c r="AF84" s="8" t="s">
        <v>23</v>
      </c>
      <c r="AG84" s="723">
        <v>7000000</v>
      </c>
      <c r="AH84" s="8" t="s">
        <v>172</v>
      </c>
      <c r="AI84" s="8"/>
      <c r="AJ84" s="8"/>
      <c r="AK84" s="8" t="s">
        <v>3751</v>
      </c>
      <c r="AL84" s="8" t="s">
        <v>3687</v>
      </c>
      <c r="AM84" s="8">
        <v>6786182</v>
      </c>
      <c r="AN84" s="13" t="s">
        <v>2759</v>
      </c>
      <c r="AO84" s="8" t="s">
        <v>87</v>
      </c>
      <c r="AP84" s="723">
        <v>7000000</v>
      </c>
      <c r="AQ84" s="8" t="s">
        <v>172</v>
      </c>
      <c r="AR84" s="8"/>
      <c r="AS84" s="8"/>
      <c r="AT84" s="8" t="s">
        <v>3751</v>
      </c>
      <c r="AU84" s="8" t="s">
        <v>3687</v>
      </c>
      <c r="AV84" s="41"/>
      <c r="AW84" s="41"/>
      <c r="AX84" s="41"/>
      <c r="AY84" s="399"/>
      <c r="AZ84" s="41"/>
      <c r="BA84" s="41"/>
      <c r="BB84" s="41"/>
      <c r="BC84" s="41"/>
      <c r="BD84" s="41"/>
      <c r="BE84" s="41"/>
      <c r="BF84" s="41"/>
      <c r="BG84" s="399"/>
      <c r="BH84" s="41"/>
      <c r="BI84" s="41"/>
      <c r="BJ84" s="41"/>
      <c r="BK84" s="41"/>
      <c r="BL84" s="41"/>
      <c r="BM84" s="41"/>
      <c r="BN84" s="41"/>
      <c r="BO84" s="399"/>
      <c r="BP84" s="41"/>
      <c r="BQ84" s="41"/>
      <c r="BR84" s="41"/>
      <c r="BS84" s="41"/>
      <c r="BT84" s="41"/>
      <c r="BU84" s="41"/>
      <c r="BV84" s="399"/>
      <c r="BW84" s="41"/>
      <c r="BX84" s="41"/>
      <c r="BY84" s="41"/>
      <c r="BZ84" s="41"/>
      <c r="CA84" s="321" t="s">
        <v>3661</v>
      </c>
      <c r="CB84" s="321" t="s">
        <v>3662</v>
      </c>
      <c r="CC84" s="8" t="s">
        <v>5755</v>
      </c>
      <c r="CD84" s="11" t="s">
        <v>4680</v>
      </c>
      <c r="CE84" s="8" t="s">
        <v>5756</v>
      </c>
      <c r="CF84" s="11" t="s">
        <v>4680</v>
      </c>
      <c r="CG84" s="8" t="s">
        <v>5757</v>
      </c>
      <c r="CH84" s="11" t="s">
        <v>4680</v>
      </c>
      <c r="CI84" s="41"/>
      <c r="CJ84" s="41"/>
      <c r="CK84" s="41"/>
      <c r="CL84" s="41"/>
      <c r="CM84" s="41"/>
      <c r="CN84" s="41"/>
      <c r="CO84" s="41"/>
      <c r="CP84" s="41"/>
      <c r="CQ84" s="41"/>
      <c r="CR84" s="41"/>
      <c r="CS84" s="467" t="s">
        <v>1230</v>
      </c>
      <c r="CT84" s="467" t="s">
        <v>1230</v>
      </c>
      <c r="CU84" s="467" t="s">
        <v>1230</v>
      </c>
      <c r="CV84" s="468" t="s">
        <v>4208</v>
      </c>
      <c r="CW84" s="465" t="s">
        <v>4208</v>
      </c>
      <c r="CX84" s="465" t="s">
        <v>4208</v>
      </c>
    </row>
    <row r="85" spans="1:105" ht="60.6">
      <c r="A85" s="10">
        <v>9</v>
      </c>
      <c r="B85" s="292" t="s">
        <v>5709</v>
      </c>
      <c r="C85" s="292" t="s">
        <v>5758</v>
      </c>
      <c r="D85" s="11" t="s">
        <v>5759</v>
      </c>
      <c r="E85" s="10" t="s">
        <v>6</v>
      </c>
      <c r="F85" s="10">
        <v>2023</v>
      </c>
      <c r="G85" s="10">
        <v>2023</v>
      </c>
      <c r="H85" s="10">
        <v>6</v>
      </c>
      <c r="I85" s="8" t="s">
        <v>5720</v>
      </c>
      <c r="J85" s="8" t="s">
        <v>6151</v>
      </c>
      <c r="K85" s="748"/>
      <c r="L85" s="723">
        <v>6961000</v>
      </c>
      <c r="M85" s="8" t="s">
        <v>3472</v>
      </c>
      <c r="N85" s="10">
        <v>3</v>
      </c>
      <c r="O85" s="9"/>
      <c r="P85" s="11" t="s">
        <v>9</v>
      </c>
      <c r="Q85" s="10" t="s">
        <v>3686</v>
      </c>
      <c r="R85" s="10" t="s">
        <v>4392</v>
      </c>
      <c r="S85" s="323" t="s">
        <v>5760</v>
      </c>
      <c r="T85" s="9" t="s">
        <v>95</v>
      </c>
      <c r="U85" s="323" t="s">
        <v>2177</v>
      </c>
      <c r="V85" s="723">
        <v>6961000</v>
      </c>
      <c r="W85" s="8" t="s">
        <v>3486</v>
      </c>
      <c r="X85" s="8"/>
      <c r="Y85" s="8"/>
      <c r="Z85" s="8" t="s">
        <v>3756</v>
      </c>
      <c r="AA85" s="8" t="s">
        <v>3687</v>
      </c>
      <c r="AB85" s="10">
        <v>8140</v>
      </c>
      <c r="AC85" s="10">
        <v>72019</v>
      </c>
      <c r="AD85" s="8">
        <v>6801989</v>
      </c>
      <c r="AE85" s="13" t="s">
        <v>2178</v>
      </c>
      <c r="AF85" s="8" t="s">
        <v>64</v>
      </c>
      <c r="AG85" s="723">
        <v>6961000</v>
      </c>
      <c r="AH85" s="8" t="s">
        <v>3486</v>
      </c>
      <c r="AI85" s="8"/>
      <c r="AJ85" s="8"/>
      <c r="AK85" s="8" t="s">
        <v>3756</v>
      </c>
      <c r="AL85" s="8" t="s">
        <v>3687</v>
      </c>
      <c r="AM85" s="8">
        <v>6833162</v>
      </c>
      <c r="AN85" s="8">
        <v>701069701</v>
      </c>
      <c r="AO85" s="8" t="s">
        <v>137</v>
      </c>
      <c r="AP85" s="723">
        <v>6961000</v>
      </c>
      <c r="AQ85" s="8" t="s">
        <v>3486</v>
      </c>
      <c r="AR85" s="8"/>
      <c r="AS85" s="8"/>
      <c r="AT85" s="8" t="s">
        <v>3756</v>
      </c>
      <c r="AU85" s="8" t="s">
        <v>3687</v>
      </c>
      <c r="AV85" s="41"/>
      <c r="AW85" s="41"/>
      <c r="AX85" s="41"/>
      <c r="AY85" s="399"/>
      <c r="AZ85" s="41"/>
      <c r="BA85" s="41"/>
      <c r="BB85" s="41"/>
      <c r="BC85" s="41"/>
      <c r="BD85" s="41"/>
      <c r="BE85" s="41"/>
      <c r="BF85" s="41"/>
      <c r="BG85" s="399"/>
      <c r="BH85" s="41"/>
      <c r="BI85" s="41"/>
      <c r="BJ85" s="41"/>
      <c r="BK85" s="41"/>
      <c r="BL85" s="41"/>
      <c r="BM85" s="41"/>
      <c r="BN85" s="41"/>
      <c r="BO85" s="399"/>
      <c r="BP85" s="41"/>
      <c r="BQ85" s="41"/>
      <c r="BR85" s="41"/>
      <c r="BS85" s="41"/>
      <c r="BT85" s="41"/>
      <c r="BU85" s="41"/>
      <c r="BV85" s="399"/>
      <c r="BW85" s="41"/>
      <c r="BX85" s="41"/>
      <c r="BY85" s="41"/>
      <c r="BZ85" s="41"/>
      <c r="CA85" s="321" t="s">
        <v>3661</v>
      </c>
      <c r="CB85" s="321" t="s">
        <v>3662</v>
      </c>
      <c r="CC85" s="8" t="s">
        <v>5761</v>
      </c>
      <c r="CD85" s="11" t="s">
        <v>4458</v>
      </c>
      <c r="CE85" s="8" t="s">
        <v>5762</v>
      </c>
      <c r="CF85" s="11" t="s">
        <v>4458</v>
      </c>
      <c r="CG85" s="8"/>
      <c r="CH85" s="11"/>
      <c r="CI85" s="41"/>
      <c r="CJ85" s="41"/>
      <c r="CK85" s="41"/>
      <c r="CL85" s="41"/>
      <c r="CM85" s="41"/>
      <c r="CN85" s="41"/>
      <c r="CO85" s="41"/>
      <c r="CP85" s="41"/>
      <c r="CQ85" s="41"/>
      <c r="CR85" s="41"/>
      <c r="CS85" s="207" t="s">
        <v>3721</v>
      </c>
      <c r="CT85" s="207" t="s">
        <v>5405</v>
      </c>
      <c r="CU85" s="467" t="s">
        <v>1230</v>
      </c>
      <c r="CV85" s="469" t="s">
        <v>5763</v>
      </c>
      <c r="CW85" s="465" t="s">
        <v>4208</v>
      </c>
      <c r="CX85" s="465" t="s">
        <v>4208</v>
      </c>
    </row>
    <row r="86" spans="1:105" ht="72.599999999999994">
      <c r="A86" s="10">
        <v>10</v>
      </c>
      <c r="B86" s="292" t="s">
        <v>5709</v>
      </c>
      <c r="C86" s="292" t="s">
        <v>5764</v>
      </c>
      <c r="D86" s="11" t="s">
        <v>5765</v>
      </c>
      <c r="E86" s="10" t="s">
        <v>6</v>
      </c>
      <c r="F86" s="10">
        <v>2023</v>
      </c>
      <c r="G86" s="10">
        <v>2023</v>
      </c>
      <c r="H86" s="10">
        <v>6</v>
      </c>
      <c r="I86" s="8" t="s">
        <v>5720</v>
      </c>
      <c r="J86" s="8" t="s">
        <v>6122</v>
      </c>
      <c r="K86" s="748"/>
      <c r="L86" s="723">
        <v>6480000</v>
      </c>
      <c r="M86" s="8" t="s">
        <v>3472</v>
      </c>
      <c r="N86" s="10">
        <v>6</v>
      </c>
      <c r="O86" s="9"/>
      <c r="P86" s="11" t="s">
        <v>9</v>
      </c>
      <c r="Q86" s="10" t="s">
        <v>3686</v>
      </c>
      <c r="R86" s="10" t="s">
        <v>4392</v>
      </c>
      <c r="S86" s="323" t="s">
        <v>4453</v>
      </c>
      <c r="T86" s="9" t="s">
        <v>49</v>
      </c>
      <c r="U86" s="323" t="s">
        <v>3018</v>
      </c>
      <c r="V86" s="723">
        <v>6480000</v>
      </c>
      <c r="W86" s="8" t="s">
        <v>3486</v>
      </c>
      <c r="X86" s="8" t="s">
        <v>217</v>
      </c>
      <c r="Y86" s="8"/>
      <c r="Z86" s="8" t="s">
        <v>3756</v>
      </c>
      <c r="AA86" s="8" t="s">
        <v>3687</v>
      </c>
      <c r="AB86" s="10">
        <v>8140</v>
      </c>
      <c r="AC86" s="10">
        <v>72019</v>
      </c>
      <c r="AD86" s="8">
        <v>6727245</v>
      </c>
      <c r="AE86" s="13" t="s">
        <v>2177</v>
      </c>
      <c r="AF86" s="8" t="s">
        <v>95</v>
      </c>
      <c r="AG86" s="723">
        <v>6480000</v>
      </c>
      <c r="AH86" s="8" t="s">
        <v>3486</v>
      </c>
      <c r="AI86" s="8"/>
      <c r="AJ86" s="8"/>
      <c r="AK86" s="8" t="s">
        <v>3756</v>
      </c>
      <c r="AL86" s="8" t="s">
        <v>3687</v>
      </c>
      <c r="AM86" s="8"/>
      <c r="AN86" s="8"/>
      <c r="AO86" s="8"/>
      <c r="AP86" s="723"/>
      <c r="AQ86" s="8"/>
      <c r="AR86" s="8"/>
      <c r="AS86" s="8"/>
      <c r="AT86" s="8"/>
      <c r="AU86" s="41"/>
      <c r="AV86" s="41"/>
      <c r="AW86" s="41"/>
      <c r="AX86" s="41"/>
      <c r="AY86" s="399"/>
      <c r="AZ86" s="41"/>
      <c r="BA86" s="41"/>
      <c r="BB86" s="41"/>
      <c r="BC86" s="41"/>
      <c r="BD86" s="41"/>
      <c r="BE86" s="41"/>
      <c r="BF86" s="41"/>
      <c r="BG86" s="399"/>
      <c r="BH86" s="41"/>
      <c r="BI86" s="41"/>
      <c r="BJ86" s="41"/>
      <c r="BK86" s="41"/>
      <c r="BL86" s="41"/>
      <c r="BM86" s="41"/>
      <c r="BN86" s="41"/>
      <c r="BO86" s="399"/>
      <c r="BP86" s="41"/>
      <c r="BQ86" s="41"/>
      <c r="BR86" s="41"/>
      <c r="BS86" s="41"/>
      <c r="BT86" s="41"/>
      <c r="BU86" s="41"/>
      <c r="BV86" s="399"/>
      <c r="BW86" s="41"/>
      <c r="BX86" s="41"/>
      <c r="BY86" s="41"/>
      <c r="BZ86" s="41"/>
      <c r="CA86" s="321" t="s">
        <v>3661</v>
      </c>
      <c r="CB86" s="321" t="s">
        <v>3662</v>
      </c>
      <c r="CC86" s="8" t="s">
        <v>5766</v>
      </c>
      <c r="CD86" s="11" t="s">
        <v>4458</v>
      </c>
      <c r="CE86" s="8" t="s">
        <v>5767</v>
      </c>
      <c r="CF86" s="11" t="s">
        <v>4458</v>
      </c>
      <c r="CG86" s="8" t="s">
        <v>5768</v>
      </c>
      <c r="CH86" s="11" t="s">
        <v>4458</v>
      </c>
      <c r="CI86" s="41"/>
      <c r="CJ86" s="41"/>
      <c r="CK86" s="41"/>
      <c r="CL86" s="41"/>
      <c r="CM86" s="41"/>
      <c r="CN86" s="41"/>
      <c r="CO86" s="41"/>
      <c r="CP86" s="41"/>
      <c r="CQ86" s="41"/>
      <c r="CR86" s="41"/>
      <c r="CS86" s="207" t="s">
        <v>5716</v>
      </c>
      <c r="CT86" s="207" t="s">
        <v>5769</v>
      </c>
      <c r="CU86" s="207" t="s">
        <v>5415</v>
      </c>
      <c r="CV86" s="468" t="s">
        <v>5744</v>
      </c>
      <c r="CW86" s="465" t="s">
        <v>4208</v>
      </c>
      <c r="CX86" s="465" t="s">
        <v>4208</v>
      </c>
      <c r="CY86" s="204"/>
      <c r="CZ86" s="204"/>
      <c r="DA86" s="204"/>
    </row>
    <row r="87" spans="1:105" ht="72.599999999999994">
      <c r="A87" s="451">
        <v>11</v>
      </c>
      <c r="B87" s="292" t="s">
        <v>5709</v>
      </c>
      <c r="C87" s="292" t="s">
        <v>5770</v>
      </c>
      <c r="D87" s="282" t="s">
        <v>5771</v>
      </c>
      <c r="E87" s="451" t="s">
        <v>6</v>
      </c>
      <c r="F87" s="451">
        <v>2023</v>
      </c>
      <c r="G87" s="451">
        <v>2023</v>
      </c>
      <c r="H87" s="451">
        <v>7</v>
      </c>
      <c r="I87" s="281" t="s">
        <v>5720</v>
      </c>
      <c r="J87" s="281" t="s">
        <v>6152</v>
      </c>
      <c r="K87" s="750"/>
      <c r="L87" s="727">
        <v>7000000</v>
      </c>
      <c r="M87" s="281" t="s">
        <v>3472</v>
      </c>
      <c r="N87" s="451">
        <v>3</v>
      </c>
      <c r="O87" s="230"/>
      <c r="P87" s="11" t="s">
        <v>9</v>
      </c>
      <c r="Q87" s="451" t="s">
        <v>3686</v>
      </c>
      <c r="R87" s="451" t="s">
        <v>4392</v>
      </c>
      <c r="S87" s="451">
        <v>6680678</v>
      </c>
      <c r="T87" s="230" t="s">
        <v>21</v>
      </c>
      <c r="U87" s="452" t="s">
        <v>2013</v>
      </c>
      <c r="V87" s="727">
        <v>7000000</v>
      </c>
      <c r="W87" s="281" t="s">
        <v>169</v>
      </c>
      <c r="X87" s="281"/>
      <c r="Y87" s="281"/>
      <c r="Z87" s="281" t="s">
        <v>3751</v>
      </c>
      <c r="AA87" s="281" t="s">
        <v>3687</v>
      </c>
      <c r="AB87" s="451">
        <v>8140</v>
      </c>
      <c r="AC87" s="451">
        <v>72019</v>
      </c>
      <c r="AD87" s="281">
        <v>210955</v>
      </c>
      <c r="AE87" s="285" t="s">
        <v>2692</v>
      </c>
      <c r="AF87" s="281" t="s">
        <v>96</v>
      </c>
      <c r="AG87" s="727">
        <v>7000000</v>
      </c>
      <c r="AH87" s="281" t="s">
        <v>169</v>
      </c>
      <c r="AI87" s="281" t="s">
        <v>217</v>
      </c>
      <c r="AJ87" s="281" t="s">
        <v>176</v>
      </c>
      <c r="AK87" s="281" t="s">
        <v>3751</v>
      </c>
      <c r="AL87" s="281" t="s">
        <v>3687</v>
      </c>
      <c r="AM87" s="281">
        <v>6680629</v>
      </c>
      <c r="AN87" s="285" t="s">
        <v>2712</v>
      </c>
      <c r="AO87" s="281" t="s">
        <v>34</v>
      </c>
      <c r="AP87" s="727">
        <v>7000000</v>
      </c>
      <c r="AQ87" s="281" t="s">
        <v>169</v>
      </c>
      <c r="AR87" s="281"/>
      <c r="AS87" s="281"/>
      <c r="AT87" s="281" t="s">
        <v>3751</v>
      </c>
      <c r="AU87" s="281" t="s">
        <v>3687</v>
      </c>
      <c r="AV87" s="227"/>
      <c r="AW87" s="227"/>
      <c r="AX87" s="227"/>
      <c r="AY87" s="476"/>
      <c r="AZ87" s="227"/>
      <c r="BA87" s="227"/>
      <c r="BB87" s="227"/>
      <c r="BC87" s="227"/>
      <c r="BD87" s="227"/>
      <c r="BE87" s="227"/>
      <c r="BF87" s="227"/>
      <c r="BG87" s="476"/>
      <c r="BH87" s="227"/>
      <c r="BI87" s="227"/>
      <c r="BJ87" s="227"/>
      <c r="BK87" s="227"/>
      <c r="BL87" s="227"/>
      <c r="BM87" s="227"/>
      <c r="BN87" s="227"/>
      <c r="BO87" s="476"/>
      <c r="BP87" s="227"/>
      <c r="BQ87" s="227"/>
      <c r="BR87" s="227"/>
      <c r="BS87" s="227"/>
      <c r="BT87" s="227"/>
      <c r="BU87" s="227"/>
      <c r="BV87" s="476"/>
      <c r="BW87" s="227"/>
      <c r="BX87" s="227"/>
      <c r="BY87" s="227"/>
      <c r="BZ87" s="227"/>
      <c r="CA87" s="321" t="s">
        <v>3661</v>
      </c>
      <c r="CB87" s="321" t="s">
        <v>3662</v>
      </c>
      <c r="CC87" s="281" t="s">
        <v>5772</v>
      </c>
      <c r="CD87" s="282" t="s">
        <v>4317</v>
      </c>
      <c r="CE87" s="281" t="s">
        <v>5773</v>
      </c>
      <c r="CF87" s="282" t="s">
        <v>4317</v>
      </c>
      <c r="CG87" s="281" t="s">
        <v>5774</v>
      </c>
      <c r="CH87" s="282" t="s">
        <v>4317</v>
      </c>
      <c r="CI87" s="227"/>
      <c r="CJ87" s="227"/>
      <c r="CK87" s="227"/>
      <c r="CL87" s="227"/>
      <c r="CM87" s="227"/>
      <c r="CN87" s="227"/>
      <c r="CO87" s="227"/>
      <c r="CP87" s="227"/>
      <c r="CQ87" s="227"/>
      <c r="CR87" s="227"/>
      <c r="CS87" s="207" t="s">
        <v>5716</v>
      </c>
      <c r="CT87" s="207" t="s">
        <v>5769</v>
      </c>
      <c r="CU87" s="207" t="s">
        <v>5433</v>
      </c>
      <c r="CV87" s="477" t="s">
        <v>5744</v>
      </c>
      <c r="CW87" s="465" t="s">
        <v>4208</v>
      </c>
      <c r="CX87" s="465" t="s">
        <v>4208</v>
      </c>
    </row>
    <row r="88" spans="1:105" ht="48.6">
      <c r="A88" s="10">
        <v>12</v>
      </c>
      <c r="B88" s="292" t="s">
        <v>5709</v>
      </c>
      <c r="C88" s="292" t="s">
        <v>5775</v>
      </c>
      <c r="D88" s="11" t="s">
        <v>5776</v>
      </c>
      <c r="E88" s="10" t="s">
        <v>6</v>
      </c>
      <c r="F88" s="10">
        <v>2023</v>
      </c>
      <c r="G88" s="10">
        <v>2023</v>
      </c>
      <c r="H88" s="10">
        <v>6</v>
      </c>
      <c r="I88" s="8" t="s">
        <v>5712</v>
      </c>
      <c r="J88" s="8" t="s">
        <v>6153</v>
      </c>
      <c r="K88" s="748"/>
      <c r="L88" s="723">
        <v>6470000</v>
      </c>
      <c r="M88" s="8" t="s">
        <v>3472</v>
      </c>
      <c r="N88" s="10">
        <v>3</v>
      </c>
      <c r="O88" s="9"/>
      <c r="P88" s="11" t="s">
        <v>9</v>
      </c>
      <c r="Q88" s="10" t="s">
        <v>3686</v>
      </c>
      <c r="R88" s="10" t="s">
        <v>4392</v>
      </c>
      <c r="S88" s="10">
        <v>6767777</v>
      </c>
      <c r="T88" s="9" t="s">
        <v>41</v>
      </c>
      <c r="U88" s="323" t="s">
        <v>2961</v>
      </c>
      <c r="V88" s="723">
        <v>6470000</v>
      </c>
      <c r="W88" s="8" t="s">
        <v>256</v>
      </c>
      <c r="X88" s="8"/>
      <c r="Y88" s="8"/>
      <c r="Z88" s="8" t="s">
        <v>3756</v>
      </c>
      <c r="AA88" s="8" t="s">
        <v>3687</v>
      </c>
      <c r="AB88" s="10">
        <v>8140</v>
      </c>
      <c r="AC88" s="10">
        <v>72019</v>
      </c>
      <c r="AD88" s="8">
        <v>6839500</v>
      </c>
      <c r="AE88" s="8">
        <v>710029601</v>
      </c>
      <c r="AF88" s="8" t="s">
        <v>43</v>
      </c>
      <c r="AG88" s="723">
        <v>6470000</v>
      </c>
      <c r="AH88" s="8" t="s">
        <v>256</v>
      </c>
      <c r="AI88" s="8"/>
      <c r="AJ88" s="8"/>
      <c r="AK88" s="8" t="s">
        <v>3756</v>
      </c>
      <c r="AL88" s="8" t="s">
        <v>3687</v>
      </c>
      <c r="AM88" s="10">
        <v>6837723</v>
      </c>
      <c r="AN88" s="12" t="s">
        <v>2960</v>
      </c>
      <c r="AO88" s="8" t="s">
        <v>390</v>
      </c>
      <c r="AP88" s="723">
        <v>6470000</v>
      </c>
      <c r="AQ88" s="8" t="s">
        <v>256</v>
      </c>
      <c r="AR88" s="8"/>
      <c r="AS88" s="8"/>
      <c r="AT88" s="8" t="s">
        <v>3756</v>
      </c>
      <c r="AU88" s="8" t="s">
        <v>3687</v>
      </c>
      <c r="AV88" s="41"/>
      <c r="AW88" s="41"/>
      <c r="AX88" s="41"/>
      <c r="AY88" s="399"/>
      <c r="AZ88" s="41"/>
      <c r="BA88" s="41"/>
      <c r="BB88" s="41"/>
      <c r="BC88" s="41"/>
      <c r="BD88" s="41"/>
      <c r="BE88" s="41"/>
      <c r="BF88" s="41"/>
      <c r="BG88" s="399"/>
      <c r="BH88" s="41"/>
      <c r="BI88" s="41"/>
      <c r="BJ88" s="41"/>
      <c r="BK88" s="41"/>
      <c r="BL88" s="41"/>
      <c r="BM88" s="41"/>
      <c r="BN88" s="41"/>
      <c r="BO88" s="399"/>
      <c r="BP88" s="41"/>
      <c r="BQ88" s="41"/>
      <c r="BR88" s="41"/>
      <c r="BS88" s="41"/>
      <c r="BT88" s="41"/>
      <c r="BU88" s="41"/>
      <c r="BV88" s="399"/>
      <c r="BW88" s="41"/>
      <c r="BX88" s="41"/>
      <c r="BY88" s="41"/>
      <c r="BZ88" s="41"/>
      <c r="CA88" s="321" t="s">
        <v>3661</v>
      </c>
      <c r="CB88" s="321" t="s">
        <v>3662</v>
      </c>
      <c r="CC88" s="8" t="s">
        <v>3577</v>
      </c>
      <c r="CD88" s="11" t="s">
        <v>5777</v>
      </c>
      <c r="CE88" s="8" t="s">
        <v>3578</v>
      </c>
      <c r="CF88" s="11" t="s">
        <v>5777</v>
      </c>
      <c r="CG88" s="8" t="s">
        <v>3579</v>
      </c>
      <c r="CH88" s="11" t="s">
        <v>5777</v>
      </c>
      <c r="CI88" s="41"/>
      <c r="CJ88" s="41"/>
      <c r="CK88" s="41"/>
      <c r="CL88" s="41"/>
      <c r="CM88" s="41"/>
      <c r="CN88" s="41"/>
      <c r="CO88" s="41"/>
      <c r="CP88" s="41"/>
      <c r="CQ88" s="41"/>
      <c r="CR88" s="41"/>
      <c r="CS88" s="207" t="s">
        <v>5716</v>
      </c>
      <c r="CT88" s="207" t="s">
        <v>5778</v>
      </c>
      <c r="CU88" s="207" t="s">
        <v>5433</v>
      </c>
      <c r="CV88" s="468" t="s">
        <v>5779</v>
      </c>
      <c r="CW88" s="207" t="s">
        <v>5780</v>
      </c>
      <c r="CX88" s="465" t="s">
        <v>5781</v>
      </c>
    </row>
    <row r="89" spans="1:105" ht="72.599999999999994">
      <c r="A89" s="10">
        <v>13</v>
      </c>
      <c r="B89" s="292" t="s">
        <v>5709</v>
      </c>
      <c r="C89" s="292" t="s">
        <v>5782</v>
      </c>
      <c r="D89" s="11" t="s">
        <v>2437</v>
      </c>
      <c r="E89" s="10" t="s">
        <v>6</v>
      </c>
      <c r="F89" s="10">
        <v>2023</v>
      </c>
      <c r="G89" s="10">
        <v>2023</v>
      </c>
      <c r="H89" s="10">
        <v>6</v>
      </c>
      <c r="I89" s="8" t="s">
        <v>5712</v>
      </c>
      <c r="J89" s="8" t="s">
        <v>6154</v>
      </c>
      <c r="K89" s="748"/>
      <c r="L89" s="723">
        <v>7000000</v>
      </c>
      <c r="M89" s="8" t="s">
        <v>3472</v>
      </c>
      <c r="N89" s="10">
        <v>7</v>
      </c>
      <c r="O89" s="9"/>
      <c r="P89" s="11" t="s">
        <v>9</v>
      </c>
      <c r="Q89" s="10" t="s">
        <v>3686</v>
      </c>
      <c r="R89" s="10" t="s">
        <v>4392</v>
      </c>
      <c r="S89" s="10">
        <v>6663582</v>
      </c>
      <c r="T89" s="9" t="s">
        <v>94</v>
      </c>
      <c r="U89" s="323" t="s">
        <v>1956</v>
      </c>
      <c r="V89" s="723">
        <v>7000000</v>
      </c>
      <c r="W89" s="8" t="s">
        <v>169</v>
      </c>
      <c r="X89" s="8"/>
      <c r="Y89" s="8"/>
      <c r="Z89" s="8" t="s">
        <v>3751</v>
      </c>
      <c r="AA89" s="8" t="s">
        <v>3687</v>
      </c>
      <c r="AB89" s="10">
        <v>8140</v>
      </c>
      <c r="AC89" s="10">
        <v>72019</v>
      </c>
      <c r="AD89" s="326">
        <v>6731906</v>
      </c>
      <c r="AE89" s="404" t="s">
        <v>1259</v>
      </c>
      <c r="AF89" s="326" t="s">
        <v>992</v>
      </c>
      <c r="AG89" s="723">
        <v>7000000</v>
      </c>
      <c r="AH89" s="326" t="s">
        <v>169</v>
      </c>
      <c r="AI89" s="326"/>
      <c r="AJ89" s="326"/>
      <c r="AK89" s="326" t="s">
        <v>3751</v>
      </c>
      <c r="AL89" s="326" t="s">
        <v>3687</v>
      </c>
      <c r="AM89" s="406">
        <v>6843797</v>
      </c>
      <c r="AN89" s="407" t="s">
        <v>2706</v>
      </c>
      <c r="AO89" s="406" t="s">
        <v>404</v>
      </c>
      <c r="AP89" s="723">
        <v>7000000</v>
      </c>
      <c r="AQ89" s="8" t="s">
        <v>169</v>
      </c>
      <c r="AR89" s="8"/>
      <c r="AS89" s="8"/>
      <c r="AT89" s="8" t="s">
        <v>3751</v>
      </c>
      <c r="AU89" s="8" t="s">
        <v>3687</v>
      </c>
      <c r="AV89" s="41"/>
      <c r="AW89" s="41"/>
      <c r="AX89" s="41"/>
      <c r="AY89" s="399"/>
      <c r="AZ89" s="41"/>
      <c r="BA89" s="41"/>
      <c r="BB89" s="41"/>
      <c r="BC89" s="41"/>
      <c r="BD89" s="41"/>
      <c r="BE89" s="41"/>
      <c r="BF89" s="41"/>
      <c r="BG89" s="399"/>
      <c r="BH89" s="41"/>
      <c r="BI89" s="41"/>
      <c r="BJ89" s="41"/>
      <c r="BK89" s="41"/>
      <c r="BL89" s="41"/>
      <c r="BM89" s="41"/>
      <c r="BN89" s="41"/>
      <c r="BO89" s="399"/>
      <c r="BP89" s="41"/>
      <c r="BQ89" s="41"/>
      <c r="BR89" s="41"/>
      <c r="BS89" s="41"/>
      <c r="BT89" s="41"/>
      <c r="BU89" s="41"/>
      <c r="BV89" s="399"/>
      <c r="BW89" s="41"/>
      <c r="BX89" s="41"/>
      <c r="BY89" s="41"/>
      <c r="BZ89" s="41"/>
      <c r="CA89" s="321" t="s">
        <v>3661</v>
      </c>
      <c r="CB89" s="321" t="s">
        <v>3662</v>
      </c>
      <c r="CC89" s="8" t="s">
        <v>4762</v>
      </c>
      <c r="CD89" s="11" t="s">
        <v>4317</v>
      </c>
      <c r="CE89" s="8" t="s">
        <v>4626</v>
      </c>
      <c r="CF89" s="11" t="s">
        <v>4317</v>
      </c>
      <c r="CG89" s="101"/>
      <c r="CH89" s="15"/>
      <c r="CI89" s="41"/>
      <c r="CJ89" s="41"/>
      <c r="CK89" s="41"/>
      <c r="CL89" s="41"/>
      <c r="CM89" s="41"/>
      <c r="CN89" s="41"/>
      <c r="CO89" s="41"/>
      <c r="CP89" s="41"/>
      <c r="CQ89" s="41"/>
      <c r="CR89" s="41"/>
      <c r="CS89" s="207" t="s">
        <v>5716</v>
      </c>
      <c r="CT89" s="207" t="s">
        <v>5769</v>
      </c>
      <c r="CU89" s="207" t="s">
        <v>5433</v>
      </c>
      <c r="CV89" s="472" t="s">
        <v>5625</v>
      </c>
      <c r="CW89" s="465" t="s">
        <v>4208</v>
      </c>
      <c r="CX89" s="465" t="s">
        <v>4208</v>
      </c>
    </row>
    <row r="90" spans="1:105" ht="48.6">
      <c r="A90" s="10">
        <v>14</v>
      </c>
      <c r="B90" s="292" t="s">
        <v>5709</v>
      </c>
      <c r="C90" s="292" t="s">
        <v>5783</v>
      </c>
      <c r="D90" s="11" t="s">
        <v>2716</v>
      </c>
      <c r="E90" s="10" t="s">
        <v>6</v>
      </c>
      <c r="F90" s="10">
        <v>2023</v>
      </c>
      <c r="G90" s="10">
        <v>2023</v>
      </c>
      <c r="H90" s="10">
        <v>10</v>
      </c>
      <c r="I90" s="8" t="s">
        <v>5712</v>
      </c>
      <c r="J90" s="8" t="s">
        <v>6155</v>
      </c>
      <c r="K90" s="748"/>
      <c r="L90" s="723">
        <v>7000000</v>
      </c>
      <c r="M90" s="8" t="s">
        <v>3472</v>
      </c>
      <c r="N90" s="10">
        <v>3</v>
      </c>
      <c r="O90" s="9"/>
      <c r="P90" s="11" t="s">
        <v>9</v>
      </c>
      <c r="Q90" s="10" t="s">
        <v>3686</v>
      </c>
      <c r="R90" s="10" t="s">
        <v>4392</v>
      </c>
      <c r="S90" s="10">
        <v>6680641</v>
      </c>
      <c r="T90" s="9" t="s">
        <v>92</v>
      </c>
      <c r="U90" s="323" t="s">
        <v>2082</v>
      </c>
      <c r="V90" s="723">
        <v>7000000</v>
      </c>
      <c r="W90" s="8" t="s">
        <v>169</v>
      </c>
      <c r="X90" s="8"/>
      <c r="Y90" s="8"/>
      <c r="Z90" s="8" t="s">
        <v>3751</v>
      </c>
      <c r="AA90" s="8" t="s">
        <v>3687</v>
      </c>
      <c r="AB90" s="10">
        <v>8140</v>
      </c>
      <c r="AC90" s="10">
        <v>72019</v>
      </c>
      <c r="AD90" s="406">
        <v>6843797</v>
      </c>
      <c r="AE90" s="407" t="s">
        <v>2706</v>
      </c>
      <c r="AF90" s="406" t="s">
        <v>404</v>
      </c>
      <c r="AG90" s="723">
        <v>7000000</v>
      </c>
      <c r="AH90" s="326" t="s">
        <v>169</v>
      </c>
      <c r="AI90" s="326"/>
      <c r="AJ90" s="326"/>
      <c r="AK90" s="326" t="s">
        <v>3751</v>
      </c>
      <c r="AL90" s="326" t="s">
        <v>3687</v>
      </c>
      <c r="AM90" s="326">
        <v>6680683</v>
      </c>
      <c r="AN90" s="404" t="s">
        <v>2742</v>
      </c>
      <c r="AO90" s="326" t="s">
        <v>17</v>
      </c>
      <c r="AP90" s="723">
        <v>7000000</v>
      </c>
      <c r="AQ90" s="8" t="s">
        <v>169</v>
      </c>
      <c r="AR90" s="8"/>
      <c r="AS90" s="8"/>
      <c r="AT90" s="8" t="s">
        <v>3751</v>
      </c>
      <c r="AU90" s="8" t="s">
        <v>3687</v>
      </c>
      <c r="AV90" s="41"/>
      <c r="AW90" s="41"/>
      <c r="AX90" s="41"/>
      <c r="AY90" s="399"/>
      <c r="AZ90" s="41"/>
      <c r="BA90" s="41"/>
      <c r="BB90" s="41"/>
      <c r="BC90" s="41"/>
      <c r="BD90" s="41"/>
      <c r="BE90" s="41"/>
      <c r="BF90" s="41"/>
      <c r="BG90" s="399"/>
      <c r="BH90" s="41"/>
      <c r="BI90" s="41"/>
      <c r="BJ90" s="41"/>
      <c r="BK90" s="41"/>
      <c r="BL90" s="41"/>
      <c r="BM90" s="41"/>
      <c r="BN90" s="41"/>
      <c r="BO90" s="399"/>
      <c r="BP90" s="41"/>
      <c r="BQ90" s="41"/>
      <c r="BR90" s="41"/>
      <c r="BS90" s="41"/>
      <c r="BT90" s="41"/>
      <c r="BU90" s="41"/>
      <c r="BV90" s="399"/>
      <c r="BW90" s="41"/>
      <c r="BX90" s="41"/>
      <c r="BY90" s="41"/>
      <c r="BZ90" s="41"/>
      <c r="CA90" s="321" t="s">
        <v>3661</v>
      </c>
      <c r="CB90" s="321" t="s">
        <v>3662</v>
      </c>
      <c r="CC90" s="8" t="s">
        <v>5784</v>
      </c>
      <c r="CD90" s="11" t="s">
        <v>4317</v>
      </c>
      <c r="CE90" s="8" t="s">
        <v>5325</v>
      </c>
      <c r="CF90" s="11" t="s">
        <v>4317</v>
      </c>
      <c r="CG90" s="8" t="s">
        <v>5785</v>
      </c>
      <c r="CH90" s="11" t="s">
        <v>4317</v>
      </c>
      <c r="CI90" s="41"/>
      <c r="CJ90" s="41"/>
      <c r="CK90" s="41"/>
      <c r="CL90" s="41"/>
      <c r="CM90" s="41"/>
      <c r="CN90" s="41"/>
      <c r="CO90" s="41"/>
      <c r="CP90" s="41"/>
      <c r="CQ90" s="41"/>
      <c r="CR90" s="41"/>
      <c r="CS90" s="207" t="s">
        <v>5716</v>
      </c>
      <c r="CT90" s="207" t="s">
        <v>5405</v>
      </c>
      <c r="CU90" s="465" t="s">
        <v>4208</v>
      </c>
      <c r="CV90" s="472" t="s">
        <v>5786</v>
      </c>
      <c r="CW90" s="465" t="s">
        <v>4208</v>
      </c>
      <c r="CX90" s="465" t="s">
        <v>4208</v>
      </c>
      <c r="CY90" s="204"/>
      <c r="CZ90" s="204"/>
      <c r="DA90" s="204"/>
    </row>
    <row r="91" spans="1:105" ht="84.6">
      <c r="A91" s="451">
        <v>15</v>
      </c>
      <c r="B91" s="292" t="s">
        <v>5709</v>
      </c>
      <c r="C91" s="292" t="s">
        <v>5787</v>
      </c>
      <c r="D91" s="282" t="s">
        <v>5788</v>
      </c>
      <c r="E91" s="451" t="s">
        <v>6</v>
      </c>
      <c r="F91" s="451">
        <v>2023</v>
      </c>
      <c r="G91" s="451">
        <v>2023</v>
      </c>
      <c r="H91" s="451">
        <v>6</v>
      </c>
      <c r="I91" s="281" t="s">
        <v>5712</v>
      </c>
      <c r="J91" s="281" t="s">
        <v>6156</v>
      </c>
      <c r="K91" s="750"/>
      <c r="L91" s="727">
        <v>7000000</v>
      </c>
      <c r="M91" s="281" t="s">
        <v>3472</v>
      </c>
      <c r="N91" s="451">
        <v>3</v>
      </c>
      <c r="O91" s="230"/>
      <c r="P91" s="11" t="s">
        <v>9</v>
      </c>
      <c r="Q91" s="451" t="s">
        <v>3686</v>
      </c>
      <c r="R91" s="451" t="s">
        <v>4392</v>
      </c>
      <c r="S91" s="452" t="s">
        <v>4507</v>
      </c>
      <c r="T91" s="478" t="s">
        <v>46</v>
      </c>
      <c r="U91" s="479" t="s">
        <v>2039</v>
      </c>
      <c r="V91" s="727">
        <v>7000000</v>
      </c>
      <c r="W91" s="480" t="s">
        <v>217</v>
      </c>
      <c r="X91" s="480"/>
      <c r="Y91" s="480"/>
      <c r="Z91" s="480" t="s">
        <v>3756</v>
      </c>
      <c r="AA91" s="281" t="s">
        <v>3687</v>
      </c>
      <c r="AB91" s="451">
        <v>8140</v>
      </c>
      <c r="AC91" s="451">
        <v>72019</v>
      </c>
      <c r="AD91" s="481">
        <v>6833034</v>
      </c>
      <c r="AE91" s="482" t="s">
        <v>2310</v>
      </c>
      <c r="AF91" s="481" t="s">
        <v>42</v>
      </c>
      <c r="AG91" s="727">
        <v>7000000</v>
      </c>
      <c r="AH91" s="480" t="s">
        <v>217</v>
      </c>
      <c r="AI91" s="480"/>
      <c r="AJ91" s="480"/>
      <c r="AK91" s="480" t="s">
        <v>3756</v>
      </c>
      <c r="AL91" s="281" t="s">
        <v>3687</v>
      </c>
      <c r="AM91" s="259">
        <v>6833033</v>
      </c>
      <c r="AN91" s="401" t="s">
        <v>2311</v>
      </c>
      <c r="AO91" s="480" t="s">
        <v>398</v>
      </c>
      <c r="AP91" s="727">
        <v>7000000</v>
      </c>
      <c r="AQ91" s="480" t="s">
        <v>217</v>
      </c>
      <c r="AR91" s="480"/>
      <c r="AS91" s="480"/>
      <c r="AT91" s="480" t="s">
        <v>3756</v>
      </c>
      <c r="AU91" s="281" t="s">
        <v>3687</v>
      </c>
      <c r="AV91" s="227"/>
      <c r="AW91" s="227"/>
      <c r="AX91" s="227"/>
      <c r="AY91" s="476"/>
      <c r="AZ91" s="227"/>
      <c r="BA91" s="227"/>
      <c r="BB91" s="227"/>
      <c r="BC91" s="227"/>
      <c r="BD91" s="227"/>
      <c r="BE91" s="227"/>
      <c r="BF91" s="227"/>
      <c r="BG91" s="476"/>
      <c r="BH91" s="227"/>
      <c r="BI91" s="227"/>
      <c r="BJ91" s="227"/>
      <c r="BK91" s="227"/>
      <c r="BL91" s="227"/>
      <c r="BM91" s="227"/>
      <c r="BN91" s="227"/>
      <c r="BO91" s="476"/>
      <c r="BP91" s="227"/>
      <c r="BQ91" s="227"/>
      <c r="BR91" s="227"/>
      <c r="BS91" s="227"/>
      <c r="BT91" s="227"/>
      <c r="BU91" s="227"/>
      <c r="BV91" s="476"/>
      <c r="BW91" s="227"/>
      <c r="BX91" s="227"/>
      <c r="BY91" s="227"/>
      <c r="BZ91" s="227"/>
      <c r="CA91" s="321" t="s">
        <v>3661</v>
      </c>
      <c r="CB91" s="321" t="s">
        <v>3662</v>
      </c>
      <c r="CC91" s="480" t="s">
        <v>5789</v>
      </c>
      <c r="CD91" s="483" t="s">
        <v>4301</v>
      </c>
      <c r="CE91" s="480" t="s">
        <v>5790</v>
      </c>
      <c r="CF91" s="483" t="s">
        <v>4301</v>
      </c>
      <c r="CG91" s="480" t="s">
        <v>5791</v>
      </c>
      <c r="CH91" s="483" t="s">
        <v>4301</v>
      </c>
      <c r="CI91" s="227"/>
      <c r="CJ91" s="227"/>
      <c r="CK91" s="227"/>
      <c r="CL91" s="227"/>
      <c r="CM91" s="227"/>
      <c r="CN91" s="227"/>
      <c r="CO91" s="227"/>
      <c r="CP91" s="227"/>
      <c r="CQ91" s="227"/>
      <c r="CR91" s="227"/>
      <c r="CS91" s="207" t="s">
        <v>5716</v>
      </c>
      <c r="CT91" s="207" t="s">
        <v>5769</v>
      </c>
      <c r="CU91" s="207" t="s">
        <v>5415</v>
      </c>
      <c r="CV91" s="469" t="s">
        <v>5792</v>
      </c>
      <c r="CW91" s="465" t="s">
        <v>4208</v>
      </c>
      <c r="CX91" s="465" t="s">
        <v>4208</v>
      </c>
    </row>
    <row r="92" spans="1:105" ht="72.599999999999994">
      <c r="A92" s="10">
        <v>16</v>
      </c>
      <c r="B92" s="292" t="s">
        <v>5709</v>
      </c>
      <c r="C92" s="292" t="s">
        <v>5793</v>
      </c>
      <c r="D92" s="11" t="s">
        <v>5794</v>
      </c>
      <c r="E92" s="8" t="s">
        <v>5455</v>
      </c>
      <c r="F92" s="10">
        <v>2023</v>
      </c>
      <c r="G92" s="10">
        <v>2023</v>
      </c>
      <c r="H92" s="10">
        <v>6</v>
      </c>
      <c r="I92" s="8" t="s">
        <v>5712</v>
      </c>
      <c r="J92" s="8" t="s">
        <v>6157</v>
      </c>
      <c r="K92" s="748"/>
      <c r="L92" s="723">
        <v>15500000</v>
      </c>
      <c r="M92" s="8" t="s">
        <v>3472</v>
      </c>
      <c r="N92" s="10">
        <v>3</v>
      </c>
      <c r="O92" s="9"/>
      <c r="P92" s="11" t="s">
        <v>9</v>
      </c>
      <c r="Q92" s="10" t="s">
        <v>3686</v>
      </c>
      <c r="R92" s="10" t="s">
        <v>4392</v>
      </c>
      <c r="S92" s="10">
        <v>6826727</v>
      </c>
      <c r="T92" s="9" t="s">
        <v>113</v>
      </c>
      <c r="U92" s="323" t="s">
        <v>2564</v>
      </c>
      <c r="V92" s="723">
        <v>15500000</v>
      </c>
      <c r="W92" s="8" t="s">
        <v>179</v>
      </c>
      <c r="X92" s="8"/>
      <c r="Y92" s="8"/>
      <c r="Z92" s="8" t="s">
        <v>3756</v>
      </c>
      <c r="AA92" s="8" t="s">
        <v>3687</v>
      </c>
      <c r="AB92" s="10">
        <v>8140</v>
      </c>
      <c r="AC92" s="10">
        <v>72019</v>
      </c>
      <c r="AD92" s="178">
        <v>6744406</v>
      </c>
      <c r="AE92" s="13" t="s">
        <v>1273</v>
      </c>
      <c r="AF92" s="8" t="s">
        <v>54</v>
      </c>
      <c r="AG92" s="723">
        <v>15500000</v>
      </c>
      <c r="AH92" s="8" t="s">
        <v>217</v>
      </c>
      <c r="AI92" s="8"/>
      <c r="AJ92" s="8"/>
      <c r="AK92" s="8" t="s">
        <v>3756</v>
      </c>
      <c r="AL92" s="8" t="s">
        <v>3687</v>
      </c>
      <c r="AM92" s="8">
        <v>6680623</v>
      </c>
      <c r="AN92" s="13" t="s">
        <v>2129</v>
      </c>
      <c r="AO92" s="8" t="s">
        <v>37</v>
      </c>
      <c r="AP92" s="723">
        <v>15500000</v>
      </c>
      <c r="AQ92" s="8" t="s">
        <v>217</v>
      </c>
      <c r="AR92" s="8"/>
      <c r="AS92" s="8"/>
      <c r="AT92" s="8" t="s">
        <v>3756</v>
      </c>
      <c r="AU92" s="8" t="s">
        <v>3687</v>
      </c>
      <c r="AV92" s="41"/>
      <c r="AW92" s="41"/>
      <c r="AX92" s="41"/>
      <c r="AY92" s="399"/>
      <c r="AZ92" s="41"/>
      <c r="BA92" s="41"/>
      <c r="BB92" s="41"/>
      <c r="BC92" s="41"/>
      <c r="BD92" s="41"/>
      <c r="BE92" s="41"/>
      <c r="BF92" s="41"/>
      <c r="BG92" s="399"/>
      <c r="BH92" s="41"/>
      <c r="BI92" s="41"/>
      <c r="BJ92" s="41"/>
      <c r="BK92" s="41"/>
      <c r="BL92" s="41"/>
      <c r="BM92" s="41"/>
      <c r="BN92" s="41"/>
      <c r="BO92" s="399"/>
      <c r="BP92" s="41"/>
      <c r="BQ92" s="41"/>
      <c r="BR92" s="41"/>
      <c r="BS92" s="41"/>
      <c r="BT92" s="41"/>
      <c r="BU92" s="41"/>
      <c r="BV92" s="399"/>
      <c r="BW92" s="41"/>
      <c r="BX92" s="41"/>
      <c r="BY92" s="41"/>
      <c r="BZ92" s="41"/>
      <c r="CA92" s="321" t="s">
        <v>3661</v>
      </c>
      <c r="CB92" s="324" t="s">
        <v>3662</v>
      </c>
      <c r="CC92" s="8" t="s">
        <v>5795</v>
      </c>
      <c r="CD92" s="11" t="s">
        <v>4326</v>
      </c>
      <c r="CE92" s="8" t="s">
        <v>5796</v>
      </c>
      <c r="CF92" s="11" t="s">
        <v>4326</v>
      </c>
      <c r="CG92" s="8" t="s">
        <v>5797</v>
      </c>
      <c r="CH92" s="11" t="s">
        <v>4326</v>
      </c>
      <c r="CI92" s="41"/>
      <c r="CJ92" s="41"/>
      <c r="CK92" s="41"/>
      <c r="CL92" s="41"/>
      <c r="CM92" s="41"/>
      <c r="CN92" s="41"/>
      <c r="CO92" s="41"/>
      <c r="CP92" s="41"/>
      <c r="CQ92" s="41"/>
      <c r="CR92" s="41"/>
      <c r="CS92" s="207" t="s">
        <v>3721</v>
      </c>
      <c r="CT92" s="207" t="s">
        <v>5769</v>
      </c>
      <c r="CU92" s="207" t="s">
        <v>5415</v>
      </c>
      <c r="CV92" s="477" t="s">
        <v>1230</v>
      </c>
      <c r="CW92" s="207" t="s">
        <v>5798</v>
      </c>
      <c r="CX92" s="465" t="s">
        <v>4208</v>
      </c>
    </row>
    <row r="93" spans="1:105" ht="48">
      <c r="A93" s="10">
        <v>17</v>
      </c>
      <c r="B93" s="292" t="s">
        <v>5799</v>
      </c>
      <c r="C93" s="425" t="s">
        <v>4674</v>
      </c>
      <c r="D93" s="11" t="s">
        <v>5800</v>
      </c>
      <c r="E93" s="8" t="s">
        <v>5556</v>
      </c>
      <c r="F93" s="10">
        <v>2023</v>
      </c>
      <c r="G93" s="10">
        <v>2023</v>
      </c>
      <c r="H93" s="10">
        <v>3</v>
      </c>
      <c r="I93" s="8" t="s">
        <v>5712</v>
      </c>
      <c r="J93" s="8"/>
      <c r="K93" s="751"/>
      <c r="L93" s="723">
        <v>25600000</v>
      </c>
      <c r="M93" s="8" t="s">
        <v>3472</v>
      </c>
      <c r="N93" s="10"/>
      <c r="O93" s="9"/>
      <c r="P93" s="408" t="s">
        <v>3423</v>
      </c>
      <c r="Q93" s="10" t="s">
        <v>3686</v>
      </c>
      <c r="R93" s="408"/>
      <c r="S93" s="10" t="s">
        <v>4677</v>
      </c>
      <c r="T93" s="9" t="s">
        <v>87</v>
      </c>
      <c r="U93" s="323" t="s">
        <v>2759</v>
      </c>
      <c r="V93" s="723">
        <v>25600000</v>
      </c>
      <c r="W93" s="8" t="s">
        <v>172</v>
      </c>
      <c r="X93" s="8"/>
      <c r="Y93" s="8"/>
      <c r="Z93" s="8" t="s">
        <v>3751</v>
      </c>
      <c r="AA93" s="8" t="s">
        <v>3687</v>
      </c>
      <c r="AB93" s="10">
        <v>8140</v>
      </c>
      <c r="AC93" s="10">
        <v>72019</v>
      </c>
      <c r="AD93" s="41">
        <v>6724784</v>
      </c>
      <c r="AE93" s="41">
        <v>722119101</v>
      </c>
      <c r="AF93" s="8" t="s">
        <v>109</v>
      </c>
      <c r="AG93" s="723">
        <v>25600000</v>
      </c>
      <c r="AH93" s="8" t="s">
        <v>172</v>
      </c>
      <c r="AI93" s="8"/>
      <c r="AJ93" s="8"/>
      <c r="AK93" s="8" t="s">
        <v>3751</v>
      </c>
      <c r="AL93" s="8" t="s">
        <v>3687</v>
      </c>
      <c r="AM93" s="10">
        <v>6680625</v>
      </c>
      <c r="AN93" s="323" t="s">
        <v>2070</v>
      </c>
      <c r="AO93" s="8" t="s">
        <v>30</v>
      </c>
      <c r="AP93" s="723">
        <v>25600000</v>
      </c>
      <c r="AQ93" s="8" t="s">
        <v>172</v>
      </c>
      <c r="AR93" s="8"/>
      <c r="AS93" s="8"/>
      <c r="AT93" s="8" t="s">
        <v>3751</v>
      </c>
      <c r="AU93" s="8" t="s">
        <v>3687</v>
      </c>
      <c r="AV93" s="408"/>
      <c r="AW93" s="408"/>
      <c r="AX93" s="408"/>
      <c r="AY93" s="509"/>
      <c r="AZ93" s="408"/>
      <c r="BA93" s="408"/>
      <c r="BB93" s="408"/>
      <c r="BC93" s="408"/>
      <c r="BD93" s="408"/>
      <c r="BE93" s="408"/>
      <c r="BF93" s="408"/>
      <c r="BG93" s="509"/>
      <c r="BH93" s="408"/>
      <c r="BI93" s="408"/>
      <c r="BJ93" s="408"/>
      <c r="BK93" s="408"/>
      <c r="BL93" s="408"/>
      <c r="BM93" s="408"/>
      <c r="BN93" s="408"/>
      <c r="BO93" s="509"/>
      <c r="BP93" s="408"/>
      <c r="BQ93" s="408"/>
      <c r="BR93" s="408"/>
      <c r="BS93" s="408"/>
      <c r="BT93" s="408"/>
      <c r="BU93" s="408"/>
      <c r="BV93" s="509"/>
      <c r="BW93" s="408"/>
      <c r="BX93" s="408"/>
      <c r="BY93" s="408"/>
      <c r="BZ93" s="408"/>
      <c r="CA93" s="10" t="s">
        <v>3661</v>
      </c>
      <c r="CB93" s="324" t="s">
        <v>3662</v>
      </c>
      <c r="CC93" s="513" t="s">
        <v>5801</v>
      </c>
      <c r="CD93" s="514"/>
      <c r="CE93" s="513" t="s">
        <v>5802</v>
      </c>
      <c r="CF93" s="514"/>
      <c r="CG93" s="515" t="s">
        <v>5803</v>
      </c>
      <c r="CH93" s="514"/>
      <c r="CI93" s="408"/>
      <c r="CJ93" s="408"/>
      <c r="CK93" s="408"/>
      <c r="CL93" s="408"/>
      <c r="CM93" s="408"/>
      <c r="CN93" s="408"/>
      <c r="CO93" s="408"/>
      <c r="CP93" s="408"/>
      <c r="CQ93" s="408"/>
      <c r="CR93" s="408"/>
      <c r="CS93" s="408" t="s">
        <v>3721</v>
      </c>
      <c r="CT93" s="408" t="s">
        <v>1230</v>
      </c>
      <c r="CU93" s="408" t="s">
        <v>1230</v>
      </c>
      <c r="CV93" s="408"/>
      <c r="CW93" s="408" t="s">
        <v>4336</v>
      </c>
      <c r="CX93" s="408"/>
    </row>
    <row r="94" spans="1:105" ht="36">
      <c r="A94" s="10">
        <v>18</v>
      </c>
      <c r="B94" s="292" t="s">
        <v>5804</v>
      </c>
      <c r="C94" s="293" t="s">
        <v>5805</v>
      </c>
      <c r="D94" s="11" t="s">
        <v>3489</v>
      </c>
      <c r="E94" s="8" t="s">
        <v>5491</v>
      </c>
      <c r="F94" s="10">
        <v>2023</v>
      </c>
      <c r="G94" s="10">
        <v>2023</v>
      </c>
      <c r="H94" s="10">
        <v>12</v>
      </c>
      <c r="I94" s="8" t="s">
        <v>5806</v>
      </c>
      <c r="J94" s="8"/>
      <c r="K94" s="752">
        <v>50000000</v>
      </c>
      <c r="L94" s="723">
        <v>45000000</v>
      </c>
      <c r="M94" s="8" t="s">
        <v>3472</v>
      </c>
      <c r="N94" s="10" t="s">
        <v>1230</v>
      </c>
      <c r="O94" s="9" t="s">
        <v>5807</v>
      </c>
      <c r="P94" s="408" t="s">
        <v>3423</v>
      </c>
      <c r="Q94" s="10" t="s">
        <v>3686</v>
      </c>
      <c r="R94" s="408"/>
      <c r="S94" s="10">
        <v>6680708</v>
      </c>
      <c r="T94" s="9" t="s">
        <v>85</v>
      </c>
      <c r="U94" s="323" t="s">
        <v>2724</v>
      </c>
      <c r="V94" s="723">
        <v>45000000</v>
      </c>
      <c r="W94" s="8" t="s">
        <v>176</v>
      </c>
      <c r="X94" s="8"/>
      <c r="Y94" s="8"/>
      <c r="Z94" s="8" t="s">
        <v>3751</v>
      </c>
      <c r="AA94" s="8" t="s">
        <v>3687</v>
      </c>
      <c r="AB94" s="10">
        <v>8140</v>
      </c>
      <c r="AC94" s="10">
        <v>72019</v>
      </c>
      <c r="AD94" s="10">
        <v>6680641</v>
      </c>
      <c r="AE94" s="323" t="s">
        <v>2082</v>
      </c>
      <c r="AF94" s="8" t="s">
        <v>92</v>
      </c>
      <c r="AG94" s="723">
        <v>45000000</v>
      </c>
      <c r="AH94" s="8" t="s">
        <v>5808</v>
      </c>
      <c r="AI94" s="8"/>
      <c r="AJ94" s="8"/>
      <c r="AK94" s="8" t="s">
        <v>3751</v>
      </c>
      <c r="AL94" s="8" t="s">
        <v>3687</v>
      </c>
      <c r="AM94" s="8">
        <v>6681051</v>
      </c>
      <c r="AN94" s="13" t="s">
        <v>1945</v>
      </c>
      <c r="AO94" s="8" t="s">
        <v>13</v>
      </c>
      <c r="AP94" s="723">
        <v>45000000</v>
      </c>
      <c r="AQ94" s="8" t="s">
        <v>197</v>
      </c>
      <c r="AR94" s="8"/>
      <c r="AS94" s="8"/>
      <c r="AT94" s="8" t="s">
        <v>3751</v>
      </c>
      <c r="AU94" s="8" t="s">
        <v>3687</v>
      </c>
      <c r="AV94" s="408"/>
      <c r="AW94" s="408"/>
      <c r="AX94" s="408"/>
      <c r="AY94" s="509"/>
      <c r="AZ94" s="408"/>
      <c r="BA94" s="408"/>
      <c r="BB94" s="408"/>
      <c r="BC94" s="408"/>
      <c r="BD94" s="408"/>
      <c r="BE94" s="408"/>
      <c r="BF94" s="408"/>
      <c r="BG94" s="509"/>
      <c r="BH94" s="408"/>
      <c r="BI94" s="408"/>
      <c r="BJ94" s="408"/>
      <c r="BK94" s="408"/>
      <c r="BL94" s="408"/>
      <c r="BM94" s="408"/>
      <c r="BN94" s="408"/>
      <c r="BO94" s="509"/>
      <c r="BP94" s="408"/>
      <c r="BQ94" s="408"/>
      <c r="BR94" s="408"/>
      <c r="BS94" s="408"/>
      <c r="BT94" s="408"/>
      <c r="BU94" s="408"/>
      <c r="BV94" s="509"/>
      <c r="BW94" s="408"/>
      <c r="BX94" s="408"/>
      <c r="BY94" s="408"/>
      <c r="BZ94" s="408"/>
      <c r="CA94" s="10" t="s">
        <v>3661</v>
      </c>
      <c r="CB94" s="324" t="s">
        <v>3662</v>
      </c>
      <c r="CC94" s="8" t="s">
        <v>5809</v>
      </c>
      <c r="CD94" s="11" t="s">
        <v>4317</v>
      </c>
      <c r="CE94" s="516" t="s">
        <v>5810</v>
      </c>
      <c r="CF94" s="11" t="s">
        <v>4310</v>
      </c>
      <c r="CG94" s="516" t="s">
        <v>5811</v>
      </c>
      <c r="CH94" s="11" t="s">
        <v>4310</v>
      </c>
      <c r="CI94" s="516" t="s">
        <v>5812</v>
      </c>
      <c r="CJ94" s="11" t="s">
        <v>4427</v>
      </c>
      <c r="CK94" s="408"/>
      <c r="CL94" s="408"/>
      <c r="CM94" s="408"/>
      <c r="CN94" s="408"/>
      <c r="CO94" s="408"/>
      <c r="CP94" s="408"/>
      <c r="CQ94" s="408"/>
      <c r="CR94" s="408"/>
      <c r="CS94" s="408" t="s">
        <v>5813</v>
      </c>
      <c r="CT94" s="408" t="s">
        <v>5814</v>
      </c>
      <c r="CU94" s="408" t="s">
        <v>5815</v>
      </c>
      <c r="CV94" s="408"/>
      <c r="CW94" s="408"/>
      <c r="CX94" s="408"/>
    </row>
    <row r="95" spans="1:105" s="7" customFormat="1" ht="36">
      <c r="A95" s="10">
        <v>19</v>
      </c>
      <c r="B95" s="292" t="s">
        <v>5804</v>
      </c>
      <c r="C95" s="293" t="s">
        <v>5816</v>
      </c>
      <c r="D95" s="11" t="s">
        <v>5817</v>
      </c>
      <c r="E95" s="8" t="s">
        <v>5491</v>
      </c>
      <c r="F95" s="10">
        <v>2023</v>
      </c>
      <c r="G95" s="10">
        <v>2023</v>
      </c>
      <c r="H95" s="10">
        <v>12</v>
      </c>
      <c r="I95" s="8" t="s">
        <v>5818</v>
      </c>
      <c r="J95" s="8"/>
      <c r="K95" s="752">
        <v>50000000</v>
      </c>
      <c r="L95" s="723">
        <v>47500000</v>
      </c>
      <c r="M95" s="8" t="s">
        <v>3472</v>
      </c>
      <c r="N95" s="10" t="s">
        <v>1230</v>
      </c>
      <c r="O95" s="9" t="s">
        <v>5807</v>
      </c>
      <c r="P95" s="408" t="s">
        <v>3423</v>
      </c>
      <c r="Q95" s="10" t="s">
        <v>3686</v>
      </c>
      <c r="R95" s="408"/>
      <c r="S95" s="10">
        <v>6681051</v>
      </c>
      <c r="T95" s="9" t="s">
        <v>13</v>
      </c>
      <c r="U95" s="323" t="s">
        <v>1945</v>
      </c>
      <c r="V95" s="723">
        <v>47500000</v>
      </c>
      <c r="W95" s="8" t="s">
        <v>197</v>
      </c>
      <c r="X95" s="8"/>
      <c r="Y95" s="8"/>
      <c r="Z95" s="8" t="s">
        <v>3751</v>
      </c>
      <c r="AA95" s="8" t="s">
        <v>3687</v>
      </c>
      <c r="AB95" s="10">
        <v>8140</v>
      </c>
      <c r="AC95" s="10">
        <v>72019</v>
      </c>
      <c r="AD95" s="41">
        <v>6663582</v>
      </c>
      <c r="AE95" s="325" t="s">
        <v>1956</v>
      </c>
      <c r="AF95" s="8" t="s">
        <v>5819</v>
      </c>
      <c r="AG95" s="723">
        <v>47500000</v>
      </c>
      <c r="AH95" s="8" t="s">
        <v>169</v>
      </c>
      <c r="AI95" s="8"/>
      <c r="AJ95" s="8"/>
      <c r="AK95" s="8" t="s">
        <v>3751</v>
      </c>
      <c r="AL95" s="8" t="s">
        <v>3687</v>
      </c>
      <c r="AM95" s="10">
        <v>6680708</v>
      </c>
      <c r="AN95" s="12" t="s">
        <v>2724</v>
      </c>
      <c r="AO95" s="8" t="s">
        <v>5820</v>
      </c>
      <c r="AP95" s="723">
        <v>47500000</v>
      </c>
      <c r="AQ95" s="8" t="s">
        <v>176</v>
      </c>
      <c r="AR95" s="8"/>
      <c r="AS95" s="8"/>
      <c r="AT95" s="8" t="s">
        <v>3751</v>
      </c>
      <c r="AU95" s="8" t="s">
        <v>3687</v>
      </c>
      <c r="AV95" s="408"/>
      <c r="AW95" s="408"/>
      <c r="AX95" s="408"/>
      <c r="AY95" s="509"/>
      <c r="AZ95" s="408"/>
      <c r="BA95" s="408"/>
      <c r="BB95" s="408"/>
      <c r="BC95" s="408"/>
      <c r="BD95" s="408"/>
      <c r="BE95" s="408"/>
      <c r="BF95" s="408"/>
      <c r="BG95" s="509"/>
      <c r="BH95" s="408"/>
      <c r="BI95" s="408"/>
      <c r="BJ95" s="408"/>
      <c r="BK95" s="408"/>
      <c r="BL95" s="408"/>
      <c r="BM95" s="408"/>
      <c r="BN95" s="408"/>
      <c r="BO95" s="509"/>
      <c r="BP95" s="408"/>
      <c r="BQ95" s="408"/>
      <c r="BR95" s="408"/>
      <c r="BS95" s="408"/>
      <c r="BT95" s="408"/>
      <c r="BU95" s="408"/>
      <c r="BV95" s="509"/>
      <c r="BW95" s="408"/>
      <c r="BX95" s="408"/>
      <c r="BY95" s="408"/>
      <c r="BZ95" s="408"/>
      <c r="CA95" s="10" t="s">
        <v>3661</v>
      </c>
      <c r="CB95" s="324" t="s">
        <v>3662</v>
      </c>
      <c r="CC95" s="516" t="s">
        <v>5821</v>
      </c>
      <c r="CD95" s="11" t="s">
        <v>4317</v>
      </c>
      <c r="CE95" s="516" t="s">
        <v>5812</v>
      </c>
      <c r="CF95" s="11" t="s">
        <v>4427</v>
      </c>
      <c r="CG95" s="516" t="s">
        <v>5822</v>
      </c>
      <c r="CH95" s="11" t="s">
        <v>4310</v>
      </c>
      <c r="CI95" s="408"/>
      <c r="CJ95" s="408"/>
      <c r="CK95" s="408"/>
      <c r="CL95" s="408"/>
      <c r="CM95" s="408"/>
      <c r="CN95" s="408"/>
      <c r="CO95" s="408"/>
      <c r="CP95" s="408"/>
      <c r="CQ95" s="408"/>
      <c r="CR95" s="408"/>
      <c r="CS95" s="408" t="s">
        <v>5813</v>
      </c>
      <c r="CT95" s="408" t="s">
        <v>5814</v>
      </c>
      <c r="CU95" s="408" t="s">
        <v>5823</v>
      </c>
      <c r="CV95" s="408"/>
      <c r="CW95" s="408"/>
      <c r="CX95" s="408"/>
    </row>
    <row r="96" spans="1:105" ht="60">
      <c r="A96" s="10">
        <v>20</v>
      </c>
      <c r="B96" s="292" t="s">
        <v>5824</v>
      </c>
      <c r="C96" s="292" t="s">
        <v>5825</v>
      </c>
      <c r="D96" s="11" t="s">
        <v>5826</v>
      </c>
      <c r="E96" s="8" t="s">
        <v>5827</v>
      </c>
      <c r="F96" s="10">
        <v>2023</v>
      </c>
      <c r="G96" s="10">
        <v>2023</v>
      </c>
      <c r="H96" s="10">
        <v>6</v>
      </c>
      <c r="I96" s="8" t="s">
        <v>5712</v>
      </c>
      <c r="J96" s="8" t="s">
        <v>6158</v>
      </c>
      <c r="K96" s="753">
        <v>7000000</v>
      </c>
      <c r="L96" s="728">
        <v>6775000</v>
      </c>
      <c r="M96" s="8" t="s">
        <v>3472</v>
      </c>
      <c r="N96" s="10">
        <v>6</v>
      </c>
      <c r="O96" s="8"/>
      <c r="P96" s="11" t="s">
        <v>9</v>
      </c>
      <c r="Q96" s="10"/>
      <c r="R96" s="10"/>
      <c r="S96" s="10">
        <v>6826699</v>
      </c>
      <c r="T96" s="8" t="s">
        <v>40</v>
      </c>
      <c r="U96" s="323" t="s">
        <v>2193</v>
      </c>
      <c r="V96" s="728">
        <v>6775000</v>
      </c>
      <c r="W96" s="8" t="s">
        <v>217</v>
      </c>
      <c r="X96" s="8"/>
      <c r="Y96" s="8"/>
      <c r="Z96" s="8" t="s">
        <v>3756</v>
      </c>
      <c r="AA96" s="8" t="s">
        <v>3687</v>
      </c>
      <c r="AB96" s="10">
        <v>8140</v>
      </c>
      <c r="AC96" s="10">
        <v>72019</v>
      </c>
      <c r="AD96" s="8">
        <v>6785861</v>
      </c>
      <c r="AE96" s="13" t="s">
        <v>2192</v>
      </c>
      <c r="AF96" s="8" t="s">
        <v>1063</v>
      </c>
      <c r="AG96" s="728">
        <v>6775000</v>
      </c>
      <c r="AH96" s="8" t="s">
        <v>3486</v>
      </c>
      <c r="AI96" s="8"/>
      <c r="AJ96" s="8"/>
      <c r="AK96" s="8" t="s">
        <v>3756</v>
      </c>
      <c r="AL96" s="8" t="s">
        <v>3687</v>
      </c>
      <c r="AM96" s="10">
        <v>6839112</v>
      </c>
      <c r="AN96" s="323" t="s">
        <v>3237</v>
      </c>
      <c r="AO96" s="8" t="s">
        <v>62</v>
      </c>
      <c r="AP96" s="728">
        <v>6775000</v>
      </c>
      <c r="AQ96" s="8" t="s">
        <v>217</v>
      </c>
      <c r="AR96" s="8"/>
      <c r="AS96" s="8"/>
      <c r="AT96" s="8" t="s">
        <v>3756</v>
      </c>
      <c r="AU96" s="8" t="s">
        <v>3687</v>
      </c>
      <c r="AV96" s="10"/>
      <c r="AW96" s="10"/>
      <c r="AX96" s="10"/>
      <c r="AY96" s="484"/>
      <c r="AZ96" s="10"/>
      <c r="BA96" s="10"/>
      <c r="BB96" s="10"/>
      <c r="BC96" s="10"/>
      <c r="BD96" s="10"/>
      <c r="BE96" s="10"/>
      <c r="BF96" s="10"/>
      <c r="BG96" s="484"/>
      <c r="BH96" s="10"/>
      <c r="BI96" s="10"/>
      <c r="BJ96" s="10"/>
      <c r="BK96" s="10"/>
      <c r="BL96" s="10"/>
      <c r="BM96" s="10"/>
      <c r="BN96" s="10"/>
      <c r="BO96" s="484"/>
      <c r="BP96" s="10"/>
      <c r="BQ96" s="10"/>
      <c r="BR96" s="10"/>
      <c r="BS96" s="10"/>
      <c r="BT96" s="10"/>
      <c r="BU96" s="10"/>
      <c r="BV96" s="484"/>
      <c r="BW96" s="10"/>
      <c r="BX96" s="10"/>
      <c r="BY96" s="10"/>
      <c r="BZ96" s="10"/>
      <c r="CA96" s="321" t="s">
        <v>3661</v>
      </c>
      <c r="CB96" s="324" t="s">
        <v>3662</v>
      </c>
      <c r="CC96" s="8"/>
      <c r="CD96" s="8"/>
      <c r="CE96" s="8"/>
      <c r="CF96" s="8"/>
      <c r="CG96" s="8"/>
      <c r="CH96" s="8"/>
      <c r="CI96" s="10"/>
      <c r="CJ96" s="10"/>
      <c r="CK96" s="10"/>
      <c r="CL96" s="10"/>
      <c r="CM96" s="10"/>
      <c r="CN96" s="10"/>
      <c r="CO96" s="10"/>
      <c r="CP96" s="10"/>
      <c r="CQ96" s="10"/>
      <c r="CR96" s="10"/>
      <c r="CS96" s="8" t="s">
        <v>5828</v>
      </c>
      <c r="CT96" s="8" t="s">
        <v>5829</v>
      </c>
      <c r="CU96" s="8" t="s">
        <v>5830</v>
      </c>
      <c r="CV96" s="10"/>
      <c r="CW96" s="10"/>
      <c r="CX96" s="10"/>
    </row>
    <row r="97" spans="1:105" ht="60">
      <c r="A97" s="10">
        <v>21</v>
      </c>
      <c r="B97" s="292" t="s">
        <v>5824</v>
      </c>
      <c r="C97" s="292" t="s">
        <v>5831</v>
      </c>
      <c r="D97" s="11" t="s">
        <v>5832</v>
      </c>
      <c r="E97" s="8" t="s">
        <v>5827</v>
      </c>
      <c r="F97" s="10">
        <v>2023</v>
      </c>
      <c r="G97" s="10">
        <v>2023</v>
      </c>
      <c r="H97" s="10">
        <v>6</v>
      </c>
      <c r="I97" s="8" t="s">
        <v>5712</v>
      </c>
      <c r="J97" s="8" t="s">
        <v>6159</v>
      </c>
      <c r="K97" s="752">
        <v>7000000</v>
      </c>
      <c r="L97" s="723">
        <v>5325000</v>
      </c>
      <c r="M97" s="8" t="s">
        <v>3472</v>
      </c>
      <c r="N97" s="10">
        <v>3</v>
      </c>
      <c r="O97" s="9"/>
      <c r="P97" s="11" t="s">
        <v>9</v>
      </c>
      <c r="Q97" s="408"/>
      <c r="R97" s="408"/>
      <c r="S97" s="10">
        <v>259781</v>
      </c>
      <c r="T97" s="9" t="s">
        <v>33</v>
      </c>
      <c r="U97" s="323" t="s">
        <v>1270</v>
      </c>
      <c r="V97" s="723">
        <v>5325000</v>
      </c>
      <c r="W97" s="8" t="s">
        <v>3486</v>
      </c>
      <c r="X97" s="8" t="s">
        <v>217</v>
      </c>
      <c r="Y97" s="8"/>
      <c r="Z97" s="8" t="s">
        <v>3756</v>
      </c>
      <c r="AA97" s="8" t="s">
        <v>3687</v>
      </c>
      <c r="AB97" s="10">
        <v>8140</v>
      </c>
      <c r="AC97" s="10">
        <v>72019</v>
      </c>
      <c r="AD97" s="408">
        <v>6801945</v>
      </c>
      <c r="AE97" s="409" t="s">
        <v>2011</v>
      </c>
      <c r="AF97" s="8" t="s">
        <v>131</v>
      </c>
      <c r="AG97" s="723">
        <v>5325000</v>
      </c>
      <c r="AH97" s="8" t="s">
        <v>179</v>
      </c>
      <c r="AI97" s="8"/>
      <c r="AJ97" s="8"/>
      <c r="AK97" s="8" t="s">
        <v>3756</v>
      </c>
      <c r="AL97" s="8" t="s">
        <v>3687</v>
      </c>
      <c r="AM97" s="10"/>
      <c r="AN97" s="12"/>
      <c r="AO97" s="8"/>
      <c r="AP97" s="723"/>
      <c r="AQ97" s="8"/>
      <c r="AR97" s="8"/>
      <c r="AS97" s="8"/>
      <c r="AT97" s="8"/>
      <c r="AU97" s="8"/>
      <c r="AV97" s="408"/>
      <c r="AW97" s="408"/>
      <c r="AX97" s="408"/>
      <c r="AY97" s="509"/>
      <c r="AZ97" s="408"/>
      <c r="BA97" s="408"/>
      <c r="BB97" s="408"/>
      <c r="BC97" s="408"/>
      <c r="BD97" s="408"/>
      <c r="BE97" s="408"/>
      <c r="BF97" s="408"/>
      <c r="BG97" s="509"/>
      <c r="BH97" s="408"/>
      <c r="BI97" s="408"/>
      <c r="BJ97" s="408"/>
      <c r="BK97" s="408"/>
      <c r="BL97" s="408"/>
      <c r="BM97" s="408"/>
      <c r="BN97" s="408"/>
      <c r="BO97" s="509"/>
      <c r="BP97" s="408"/>
      <c r="BQ97" s="408"/>
      <c r="BR97" s="408"/>
      <c r="BS97" s="408"/>
      <c r="BT97" s="408"/>
      <c r="BU97" s="408"/>
      <c r="BV97" s="509"/>
      <c r="BW97" s="408"/>
      <c r="BX97" s="408"/>
      <c r="BY97" s="408"/>
      <c r="BZ97" s="408"/>
      <c r="CA97" s="321" t="s">
        <v>3661</v>
      </c>
      <c r="CB97" s="324" t="s">
        <v>3662</v>
      </c>
      <c r="CC97" s="516"/>
      <c r="CD97" s="11"/>
      <c r="CE97" s="516"/>
      <c r="CF97" s="11"/>
      <c r="CG97" s="516"/>
      <c r="CH97" s="11"/>
      <c r="CI97" s="408"/>
      <c r="CJ97" s="408"/>
      <c r="CK97" s="408"/>
      <c r="CL97" s="408"/>
      <c r="CM97" s="408"/>
      <c r="CN97" s="408"/>
      <c r="CO97" s="408"/>
      <c r="CP97" s="408"/>
      <c r="CQ97" s="408"/>
      <c r="CR97" s="408"/>
      <c r="CS97" s="9" t="s">
        <v>5833</v>
      </c>
      <c r="CT97" s="9" t="s">
        <v>5829</v>
      </c>
      <c r="CU97" s="41" t="s">
        <v>5834</v>
      </c>
      <c r="CV97" s="408"/>
      <c r="CW97" s="408"/>
      <c r="CX97" s="408"/>
    </row>
    <row r="98" spans="1:105" ht="60">
      <c r="A98" s="10">
        <v>22</v>
      </c>
      <c r="B98" s="292" t="s">
        <v>5824</v>
      </c>
      <c r="C98" s="292" t="s">
        <v>5835</v>
      </c>
      <c r="D98" s="11" t="s">
        <v>5836</v>
      </c>
      <c r="E98" s="8" t="s">
        <v>5827</v>
      </c>
      <c r="F98" s="10">
        <v>2023</v>
      </c>
      <c r="G98" s="10">
        <v>2023</v>
      </c>
      <c r="H98" s="10">
        <v>6</v>
      </c>
      <c r="I98" s="8" t="s">
        <v>5712</v>
      </c>
      <c r="J98" s="8" t="s">
        <v>6160</v>
      </c>
      <c r="K98" s="754">
        <v>7000000</v>
      </c>
      <c r="L98" s="723">
        <v>6700000</v>
      </c>
      <c r="M98" s="8" t="s">
        <v>3472</v>
      </c>
      <c r="N98" s="10">
        <v>3</v>
      </c>
      <c r="O98" s="9"/>
      <c r="P98" s="11" t="s">
        <v>9</v>
      </c>
      <c r="Q98" s="408"/>
      <c r="R98" s="408"/>
      <c r="S98" s="10">
        <v>6764236</v>
      </c>
      <c r="T98" s="9" t="s">
        <v>32</v>
      </c>
      <c r="U98" s="323" t="s">
        <v>1972</v>
      </c>
      <c r="V98" s="723">
        <v>6700000</v>
      </c>
      <c r="W98" s="8" t="s">
        <v>217</v>
      </c>
      <c r="X98" s="8"/>
      <c r="Y98" s="8"/>
      <c r="Z98" s="8" t="s">
        <v>3756</v>
      </c>
      <c r="AA98" s="8" t="s">
        <v>3687</v>
      </c>
      <c r="AB98" s="10">
        <v>8140</v>
      </c>
      <c r="AC98" s="10">
        <v>72019</v>
      </c>
      <c r="AD98" s="10">
        <v>6665306</v>
      </c>
      <c r="AE98" s="323" t="s">
        <v>2015</v>
      </c>
      <c r="AF98" s="8" t="s">
        <v>35</v>
      </c>
      <c r="AG98" s="723">
        <v>6700000</v>
      </c>
      <c r="AH98" s="8" t="s">
        <v>217</v>
      </c>
      <c r="AI98" s="8"/>
      <c r="AJ98" s="8"/>
      <c r="AK98" s="8" t="s">
        <v>3756</v>
      </c>
      <c r="AL98" s="8" t="s">
        <v>3687</v>
      </c>
      <c r="AM98" s="10">
        <v>6680634</v>
      </c>
      <c r="AN98" s="12" t="s">
        <v>1277</v>
      </c>
      <c r="AO98" s="8" t="s">
        <v>55</v>
      </c>
      <c r="AP98" s="723">
        <v>6700000</v>
      </c>
      <c r="AQ98" s="8" t="s">
        <v>217</v>
      </c>
      <c r="AR98" s="8"/>
      <c r="AS98" s="8"/>
      <c r="AT98" s="8" t="s">
        <v>3756</v>
      </c>
      <c r="AU98" s="8" t="s">
        <v>3687</v>
      </c>
      <c r="AV98" s="408"/>
      <c r="AW98" s="408"/>
      <c r="AX98" s="408"/>
      <c r="AY98" s="509"/>
      <c r="AZ98" s="408"/>
      <c r="BA98" s="408"/>
      <c r="BB98" s="408"/>
      <c r="BC98" s="408"/>
      <c r="BD98" s="408"/>
      <c r="BE98" s="408"/>
      <c r="BF98" s="408"/>
      <c r="BG98" s="509"/>
      <c r="BH98" s="408"/>
      <c r="BI98" s="408"/>
      <c r="BJ98" s="408"/>
      <c r="BK98" s="408"/>
      <c r="BL98" s="408"/>
      <c r="BM98" s="408"/>
      <c r="BN98" s="408"/>
      <c r="BO98" s="509"/>
      <c r="BP98" s="408"/>
      <c r="BQ98" s="408"/>
      <c r="BR98" s="408"/>
      <c r="BS98" s="408"/>
      <c r="BT98" s="408"/>
      <c r="BU98" s="408"/>
      <c r="BV98" s="509"/>
      <c r="BW98" s="408"/>
      <c r="BX98" s="408"/>
      <c r="BY98" s="408"/>
      <c r="BZ98" s="408"/>
      <c r="CA98" s="321" t="s">
        <v>3661</v>
      </c>
      <c r="CB98" s="324" t="s">
        <v>3662</v>
      </c>
      <c r="CC98" s="516"/>
      <c r="CD98" s="11"/>
      <c r="CE98" s="516"/>
      <c r="CF98" s="11"/>
      <c r="CG98" s="516"/>
      <c r="CH98" s="11"/>
      <c r="CI98" s="408"/>
      <c r="CJ98" s="408"/>
      <c r="CK98" s="408"/>
      <c r="CL98" s="408"/>
      <c r="CM98" s="408"/>
      <c r="CN98" s="408"/>
      <c r="CO98" s="408"/>
      <c r="CP98" s="408"/>
      <c r="CQ98" s="408"/>
      <c r="CR98" s="408"/>
      <c r="CS98" s="9" t="s">
        <v>5833</v>
      </c>
      <c r="CT98" s="9" t="s">
        <v>5837</v>
      </c>
      <c r="CU98" s="9" t="s">
        <v>5838</v>
      </c>
      <c r="CV98" s="408"/>
      <c r="CW98" s="408"/>
      <c r="CX98" s="408"/>
    </row>
    <row r="99" spans="1:105" ht="60">
      <c r="A99" s="10">
        <v>23</v>
      </c>
      <c r="B99" s="292" t="s">
        <v>5824</v>
      </c>
      <c r="C99" s="292" t="s">
        <v>5839</v>
      </c>
      <c r="D99" s="11" t="s">
        <v>5840</v>
      </c>
      <c r="E99" s="8" t="s">
        <v>5827</v>
      </c>
      <c r="F99" s="10">
        <v>2023</v>
      </c>
      <c r="G99" s="10">
        <v>2023</v>
      </c>
      <c r="H99" s="10">
        <v>6</v>
      </c>
      <c r="I99" s="8" t="s">
        <v>5712</v>
      </c>
      <c r="J99" s="8" t="s">
        <v>6161</v>
      </c>
      <c r="K99" s="752">
        <v>6405000</v>
      </c>
      <c r="L99" s="723">
        <v>6702500</v>
      </c>
      <c r="M99" s="8" t="s">
        <v>3472</v>
      </c>
      <c r="N99" s="10">
        <v>3</v>
      </c>
      <c r="O99" s="9"/>
      <c r="P99" s="11" t="s">
        <v>9</v>
      </c>
      <c r="Q99" s="408"/>
      <c r="R99" s="408"/>
      <c r="S99" s="10">
        <v>6099359</v>
      </c>
      <c r="T99" s="9" t="s">
        <v>5841</v>
      </c>
      <c r="U99" s="323" t="s">
        <v>1265</v>
      </c>
      <c r="V99" s="723">
        <v>6702500</v>
      </c>
      <c r="W99" s="8" t="s">
        <v>217</v>
      </c>
      <c r="X99" s="8"/>
      <c r="Y99" s="8"/>
      <c r="Z99" s="8" t="s">
        <v>3756</v>
      </c>
      <c r="AA99" s="8" t="s">
        <v>3687</v>
      </c>
      <c r="AB99" s="10">
        <v>8140</v>
      </c>
      <c r="AC99" s="10">
        <v>72019</v>
      </c>
      <c r="AD99" s="408">
        <v>6839112</v>
      </c>
      <c r="AE99" s="409" t="s">
        <v>3237</v>
      </c>
      <c r="AF99" s="8" t="s">
        <v>5842</v>
      </c>
      <c r="AG99" s="723">
        <v>6702500</v>
      </c>
      <c r="AH99" s="8" t="s">
        <v>217</v>
      </c>
      <c r="AI99" s="8"/>
      <c r="AJ99" s="8"/>
      <c r="AK99" s="8" t="s">
        <v>3756</v>
      </c>
      <c r="AL99" s="8" t="s">
        <v>3687</v>
      </c>
      <c r="AM99" s="10"/>
      <c r="AN99" s="12"/>
      <c r="AO99" s="8"/>
      <c r="AP99" s="723"/>
      <c r="AQ99" s="8"/>
      <c r="AR99" s="8"/>
      <c r="AS99" s="8"/>
      <c r="AT99" s="8"/>
      <c r="AU99" s="8"/>
      <c r="AV99" s="408"/>
      <c r="AW99" s="408"/>
      <c r="AX99" s="408"/>
      <c r="AY99" s="509"/>
      <c r="AZ99" s="408"/>
      <c r="BA99" s="408"/>
      <c r="BB99" s="408"/>
      <c r="BC99" s="408"/>
      <c r="BD99" s="408"/>
      <c r="BE99" s="408"/>
      <c r="BF99" s="408"/>
      <c r="BG99" s="509"/>
      <c r="BH99" s="408"/>
      <c r="BI99" s="408"/>
      <c r="BJ99" s="408"/>
      <c r="BK99" s="408"/>
      <c r="BL99" s="408"/>
      <c r="BM99" s="408"/>
      <c r="BN99" s="408"/>
      <c r="BO99" s="509"/>
      <c r="BP99" s="408"/>
      <c r="BQ99" s="408"/>
      <c r="BR99" s="408"/>
      <c r="BS99" s="408"/>
      <c r="BT99" s="408"/>
      <c r="BU99" s="408"/>
      <c r="BV99" s="509"/>
      <c r="BW99" s="408"/>
      <c r="BX99" s="408"/>
      <c r="BY99" s="408"/>
      <c r="BZ99" s="408"/>
      <c r="CA99" s="321" t="s">
        <v>3661</v>
      </c>
      <c r="CB99" s="324" t="s">
        <v>3662</v>
      </c>
      <c r="CC99" s="516"/>
      <c r="CD99" s="11"/>
      <c r="CE99" s="516"/>
      <c r="CF99" s="11"/>
      <c r="CG99" s="516"/>
      <c r="CH99" s="11"/>
      <c r="CI99" s="408"/>
      <c r="CJ99" s="408"/>
      <c r="CK99" s="408"/>
      <c r="CL99" s="408"/>
      <c r="CM99" s="408"/>
      <c r="CN99" s="408"/>
      <c r="CO99" s="408"/>
      <c r="CP99" s="408"/>
      <c r="CQ99" s="408"/>
      <c r="CR99" s="408"/>
      <c r="CS99" s="9" t="s">
        <v>5843</v>
      </c>
      <c r="CT99" s="9" t="s">
        <v>5844</v>
      </c>
      <c r="CU99" s="9" t="s">
        <v>5845</v>
      </c>
      <c r="CV99" s="408" t="s">
        <v>5846</v>
      </c>
      <c r="CW99" s="408"/>
      <c r="CX99" s="408"/>
    </row>
    <row r="100" spans="1:105" ht="60">
      <c r="A100" s="10">
        <v>24</v>
      </c>
      <c r="B100" s="292" t="s">
        <v>5824</v>
      </c>
      <c r="C100" s="292" t="s">
        <v>5847</v>
      </c>
      <c r="D100" s="11" t="s">
        <v>5848</v>
      </c>
      <c r="E100" s="8" t="s">
        <v>5827</v>
      </c>
      <c r="F100" s="10">
        <v>2023</v>
      </c>
      <c r="G100" s="10">
        <v>2023</v>
      </c>
      <c r="H100" s="10">
        <v>6</v>
      </c>
      <c r="I100" s="8" t="s">
        <v>5712</v>
      </c>
      <c r="J100" s="8" t="s">
        <v>6162</v>
      </c>
      <c r="K100" s="752">
        <v>7000000</v>
      </c>
      <c r="L100" s="723">
        <v>7000000</v>
      </c>
      <c r="M100" s="8" t="s">
        <v>3472</v>
      </c>
      <c r="N100" s="10">
        <v>6</v>
      </c>
      <c r="O100" s="9"/>
      <c r="P100" s="11" t="s">
        <v>9</v>
      </c>
      <c r="Q100" s="408"/>
      <c r="R100" s="408"/>
      <c r="S100" s="10">
        <v>6859016</v>
      </c>
      <c r="T100" s="9" t="s">
        <v>3533</v>
      </c>
      <c r="U100" s="323" t="s">
        <v>2785</v>
      </c>
      <c r="V100" s="723">
        <v>7000000</v>
      </c>
      <c r="W100" s="8" t="s">
        <v>176</v>
      </c>
      <c r="X100" s="8"/>
      <c r="Y100" s="8"/>
      <c r="Z100" s="8" t="s">
        <v>3751</v>
      </c>
      <c r="AA100" s="8" t="s">
        <v>3687</v>
      </c>
      <c r="AB100" s="10">
        <v>8140</v>
      </c>
      <c r="AC100" s="10">
        <v>72019</v>
      </c>
      <c r="AD100" s="10">
        <v>6680651</v>
      </c>
      <c r="AE100" s="323" t="s">
        <v>1304</v>
      </c>
      <c r="AF100" s="8" t="s">
        <v>19</v>
      </c>
      <c r="AG100" s="723">
        <v>7000000</v>
      </c>
      <c r="AH100" s="8" t="s">
        <v>176</v>
      </c>
      <c r="AI100" s="8"/>
      <c r="AJ100" s="8"/>
      <c r="AK100" s="8" t="s">
        <v>3751</v>
      </c>
      <c r="AL100" s="8" t="s">
        <v>3687</v>
      </c>
      <c r="AM100" s="10">
        <v>6680643</v>
      </c>
      <c r="AN100" s="12" t="s">
        <v>1305</v>
      </c>
      <c r="AO100" s="8" t="s">
        <v>15</v>
      </c>
      <c r="AP100" s="723">
        <v>7000000</v>
      </c>
      <c r="AQ100" s="8" t="s">
        <v>269</v>
      </c>
      <c r="AR100" s="8" t="s">
        <v>197</v>
      </c>
      <c r="AS100" s="8"/>
      <c r="AT100" s="8" t="s">
        <v>3751</v>
      </c>
      <c r="AU100" s="8" t="s">
        <v>3687</v>
      </c>
      <c r="AV100" s="408"/>
      <c r="AW100" s="408"/>
      <c r="AX100" s="408"/>
      <c r="AY100" s="509"/>
      <c r="AZ100" s="408"/>
      <c r="BA100" s="408"/>
      <c r="BB100" s="408"/>
      <c r="BC100" s="408"/>
      <c r="BD100" s="408"/>
      <c r="BE100" s="408"/>
      <c r="BF100" s="408"/>
      <c r="BG100" s="509"/>
      <c r="BH100" s="408"/>
      <c r="BI100" s="408"/>
      <c r="BJ100" s="408"/>
      <c r="BK100" s="408"/>
      <c r="BL100" s="408"/>
      <c r="BM100" s="408"/>
      <c r="BN100" s="408"/>
      <c r="BO100" s="509"/>
      <c r="BP100" s="408"/>
      <c r="BQ100" s="408"/>
      <c r="BR100" s="408"/>
      <c r="BS100" s="408"/>
      <c r="BT100" s="408"/>
      <c r="BU100" s="408"/>
      <c r="BV100" s="509"/>
      <c r="BW100" s="408"/>
      <c r="BX100" s="408"/>
      <c r="BY100" s="408"/>
      <c r="BZ100" s="408"/>
      <c r="CA100" s="321" t="s">
        <v>3661</v>
      </c>
      <c r="CB100" s="324" t="s">
        <v>3662</v>
      </c>
      <c r="CC100" s="516"/>
      <c r="CD100" s="11"/>
      <c r="CE100" s="516"/>
      <c r="CF100" s="11"/>
      <c r="CG100" s="516"/>
      <c r="CH100" s="11"/>
      <c r="CI100" s="408"/>
      <c r="CJ100" s="408"/>
      <c r="CK100" s="408"/>
      <c r="CL100" s="408"/>
      <c r="CM100" s="408"/>
      <c r="CN100" s="408"/>
      <c r="CO100" s="408"/>
      <c r="CP100" s="408"/>
      <c r="CQ100" s="408"/>
      <c r="CR100" s="408"/>
      <c r="CS100" s="9" t="s">
        <v>5849</v>
      </c>
      <c r="CT100" s="9" t="s">
        <v>5850</v>
      </c>
      <c r="CU100" s="9" t="s">
        <v>5851</v>
      </c>
      <c r="CV100" s="408" t="s">
        <v>5693</v>
      </c>
      <c r="CW100" s="408" t="s">
        <v>3995</v>
      </c>
      <c r="CX100" s="408"/>
    </row>
    <row r="101" spans="1:105" ht="120">
      <c r="A101" s="10">
        <v>25</v>
      </c>
      <c r="B101" s="292" t="s">
        <v>5824</v>
      </c>
      <c r="C101" s="292" t="s">
        <v>5852</v>
      </c>
      <c r="D101" s="11" t="s">
        <v>5853</v>
      </c>
      <c r="E101" s="8" t="s">
        <v>5827</v>
      </c>
      <c r="F101" s="10">
        <v>2023</v>
      </c>
      <c r="G101" s="10">
        <v>2023</v>
      </c>
      <c r="H101" s="10">
        <v>4</v>
      </c>
      <c r="I101" s="8" t="s">
        <v>5720</v>
      </c>
      <c r="J101" s="8" t="s">
        <v>6163</v>
      </c>
      <c r="K101" s="752">
        <v>7000000</v>
      </c>
      <c r="L101" s="723">
        <v>7000000</v>
      </c>
      <c r="M101" s="8" t="s">
        <v>3472</v>
      </c>
      <c r="N101" s="10">
        <v>3</v>
      </c>
      <c r="O101" s="9"/>
      <c r="P101" s="11" t="s">
        <v>9</v>
      </c>
      <c r="Q101" s="408"/>
      <c r="R101" s="408"/>
      <c r="S101" s="10">
        <v>6680651</v>
      </c>
      <c r="T101" s="9" t="s">
        <v>19</v>
      </c>
      <c r="U101" s="323" t="s">
        <v>1304</v>
      </c>
      <c r="V101" s="723">
        <v>7000000</v>
      </c>
      <c r="W101" s="8" t="s">
        <v>176</v>
      </c>
      <c r="X101" s="8"/>
      <c r="Y101" s="8"/>
      <c r="Z101" s="8" t="s">
        <v>3751</v>
      </c>
      <c r="AA101" s="8" t="s">
        <v>3687</v>
      </c>
      <c r="AB101" s="10">
        <v>8140</v>
      </c>
      <c r="AC101" s="10">
        <v>72019</v>
      </c>
      <c r="AD101" s="178">
        <v>6778519</v>
      </c>
      <c r="AE101" s="212" t="s">
        <v>2164</v>
      </c>
      <c r="AF101" s="8" t="s">
        <v>321</v>
      </c>
      <c r="AG101" s="723">
        <v>7000000</v>
      </c>
      <c r="AH101" s="8" t="s">
        <v>269</v>
      </c>
      <c r="AI101" s="8"/>
      <c r="AJ101" s="8"/>
      <c r="AK101" s="8" t="s">
        <v>3751</v>
      </c>
      <c r="AL101" s="8" t="s">
        <v>3687</v>
      </c>
      <c r="AM101" s="10">
        <v>6680708</v>
      </c>
      <c r="AN101" s="12" t="s">
        <v>2724</v>
      </c>
      <c r="AO101" s="8" t="s">
        <v>85</v>
      </c>
      <c r="AP101" s="723">
        <v>7000000</v>
      </c>
      <c r="AQ101" s="8" t="s">
        <v>176</v>
      </c>
      <c r="AR101" s="8"/>
      <c r="AS101" s="8"/>
      <c r="AT101" s="8" t="s">
        <v>3751</v>
      </c>
      <c r="AU101" s="8" t="s">
        <v>3687</v>
      </c>
      <c r="AV101" s="408"/>
      <c r="AW101" s="408"/>
      <c r="AX101" s="408"/>
      <c r="AY101" s="509"/>
      <c r="AZ101" s="408"/>
      <c r="BA101" s="408"/>
      <c r="BB101" s="408"/>
      <c r="BC101" s="408"/>
      <c r="BD101" s="408"/>
      <c r="BE101" s="408"/>
      <c r="BF101" s="408"/>
      <c r="BG101" s="509"/>
      <c r="BH101" s="408"/>
      <c r="BI101" s="408"/>
      <c r="BJ101" s="408"/>
      <c r="BK101" s="408"/>
      <c r="BL101" s="408"/>
      <c r="BM101" s="408"/>
      <c r="BN101" s="408"/>
      <c r="BO101" s="509"/>
      <c r="BP101" s="408"/>
      <c r="BQ101" s="408"/>
      <c r="BR101" s="408"/>
      <c r="BS101" s="408"/>
      <c r="BT101" s="408"/>
      <c r="BU101" s="408"/>
      <c r="BV101" s="509"/>
      <c r="BW101" s="408"/>
      <c r="BX101" s="408"/>
      <c r="BY101" s="408"/>
      <c r="BZ101" s="408"/>
      <c r="CA101" s="321" t="s">
        <v>3661</v>
      </c>
      <c r="CB101" s="324" t="s">
        <v>3662</v>
      </c>
      <c r="CC101" s="516"/>
      <c r="CD101" s="11"/>
      <c r="CE101" s="516"/>
      <c r="CF101" s="11"/>
      <c r="CG101" s="516"/>
      <c r="CH101" s="11"/>
      <c r="CI101" s="408"/>
      <c r="CJ101" s="408"/>
      <c r="CK101" s="408"/>
      <c r="CL101" s="408"/>
      <c r="CM101" s="408"/>
      <c r="CN101" s="408"/>
      <c r="CO101" s="408"/>
      <c r="CP101" s="408"/>
      <c r="CQ101" s="408"/>
      <c r="CR101" s="408"/>
      <c r="CS101" s="9" t="s">
        <v>5854</v>
      </c>
      <c r="CT101" s="9" t="s">
        <v>5855</v>
      </c>
      <c r="CU101" s="9" t="s">
        <v>5856</v>
      </c>
      <c r="CV101" s="408" t="s">
        <v>3995</v>
      </c>
      <c r="CW101" s="408"/>
      <c r="CX101" s="408"/>
      <c r="CY101" s="260"/>
      <c r="CZ101" s="260"/>
      <c r="DA101" s="260"/>
    </row>
    <row r="102" spans="1:105" ht="60">
      <c r="A102" s="517">
        <v>26</v>
      </c>
      <c r="B102" s="292" t="s">
        <v>5824</v>
      </c>
      <c r="C102" s="292" t="s">
        <v>5857</v>
      </c>
      <c r="D102" s="327" t="s">
        <v>5858</v>
      </c>
      <c r="E102" s="326" t="s">
        <v>5827</v>
      </c>
      <c r="F102" s="259">
        <v>2023</v>
      </c>
      <c r="G102" s="259">
        <v>2023</v>
      </c>
      <c r="H102" s="259">
        <v>6</v>
      </c>
      <c r="I102" s="326" t="s">
        <v>5712</v>
      </c>
      <c r="J102" s="326" t="s">
        <v>6164</v>
      </c>
      <c r="K102" s="754">
        <v>7000000</v>
      </c>
      <c r="L102" s="729">
        <v>7000000</v>
      </c>
      <c r="M102" s="326" t="s">
        <v>3472</v>
      </c>
      <c r="N102" s="259">
        <v>3</v>
      </c>
      <c r="O102" s="332"/>
      <c r="P102" s="11" t="s">
        <v>9</v>
      </c>
      <c r="Q102" s="413"/>
      <c r="R102" s="413"/>
      <c r="S102" s="259">
        <v>6768348</v>
      </c>
      <c r="T102" s="332" t="s">
        <v>61</v>
      </c>
      <c r="U102" s="329" t="s">
        <v>2332</v>
      </c>
      <c r="V102" s="729">
        <v>7000000</v>
      </c>
      <c r="W102" s="326" t="s">
        <v>256</v>
      </c>
      <c r="X102" s="326"/>
      <c r="Y102" s="326"/>
      <c r="Z102" s="326" t="s">
        <v>3756</v>
      </c>
      <c r="AA102" s="326" t="s">
        <v>3687</v>
      </c>
      <c r="AB102" s="10">
        <v>8140</v>
      </c>
      <c r="AC102" s="10">
        <v>72019</v>
      </c>
      <c r="AD102" s="259">
        <v>6760392</v>
      </c>
      <c r="AE102" s="329" t="s">
        <v>1236</v>
      </c>
      <c r="AF102" s="326" t="s">
        <v>74</v>
      </c>
      <c r="AG102" s="729">
        <v>7000000</v>
      </c>
      <c r="AH102" s="326" t="s">
        <v>311</v>
      </c>
      <c r="AI102" s="326"/>
      <c r="AJ102" s="326"/>
      <c r="AK102" s="326" t="s">
        <v>3756</v>
      </c>
      <c r="AL102" s="326" t="s">
        <v>3687</v>
      </c>
      <c r="AM102" s="259">
        <v>6682237</v>
      </c>
      <c r="AN102" s="401" t="s">
        <v>2024</v>
      </c>
      <c r="AO102" s="326" t="s">
        <v>20</v>
      </c>
      <c r="AP102" s="729">
        <v>7000000</v>
      </c>
      <c r="AQ102" s="326" t="s">
        <v>3486</v>
      </c>
      <c r="AR102" s="326"/>
      <c r="AS102" s="326"/>
      <c r="AT102" s="326" t="s">
        <v>3756</v>
      </c>
      <c r="AU102" s="326" t="s">
        <v>3687</v>
      </c>
      <c r="AV102" s="413"/>
      <c r="AW102" s="413"/>
      <c r="AX102" s="413"/>
      <c r="AY102" s="413"/>
      <c r="AZ102" s="413"/>
      <c r="BA102" s="413"/>
      <c r="BB102" s="413"/>
      <c r="BC102" s="413"/>
      <c r="BD102" s="413"/>
      <c r="BE102" s="413"/>
      <c r="BF102" s="413"/>
      <c r="BG102" s="413"/>
      <c r="BH102" s="413"/>
      <c r="BI102" s="413"/>
      <c r="BJ102" s="413"/>
      <c r="BK102" s="413"/>
      <c r="BL102" s="413"/>
      <c r="BM102" s="413"/>
      <c r="BN102" s="413"/>
      <c r="BO102" s="519"/>
      <c r="BP102" s="413"/>
      <c r="BQ102" s="413"/>
      <c r="BR102" s="413"/>
      <c r="BS102" s="413"/>
      <c r="BT102" s="413"/>
      <c r="BU102" s="413"/>
      <c r="BV102" s="413"/>
      <c r="BW102" s="413"/>
      <c r="BX102" s="413"/>
      <c r="BY102" s="413"/>
      <c r="BZ102" s="413"/>
      <c r="CA102" s="321" t="s">
        <v>3661</v>
      </c>
      <c r="CB102" s="324" t="s">
        <v>3662</v>
      </c>
      <c r="CC102" s="518"/>
      <c r="CD102" s="327"/>
      <c r="CE102" s="518"/>
      <c r="CF102" s="327"/>
      <c r="CG102" s="518"/>
      <c r="CH102" s="327"/>
      <c r="CI102" s="413"/>
      <c r="CJ102" s="413"/>
      <c r="CK102" s="413"/>
      <c r="CL102" s="413"/>
      <c r="CM102" s="413"/>
      <c r="CN102" s="413"/>
      <c r="CO102" s="413"/>
      <c r="CP102" s="413"/>
      <c r="CQ102" s="413"/>
      <c r="CR102" s="413"/>
      <c r="CS102" s="332" t="s">
        <v>5859</v>
      </c>
      <c r="CT102" s="332" t="s">
        <v>5860</v>
      </c>
      <c r="CU102" s="332" t="s">
        <v>5861</v>
      </c>
      <c r="CV102" s="413"/>
      <c r="CW102" s="413"/>
      <c r="CX102" s="413"/>
    </row>
    <row r="103" spans="1:105" ht="60">
      <c r="A103" s="10">
        <v>27</v>
      </c>
      <c r="B103" s="292" t="s">
        <v>5824</v>
      </c>
      <c r="C103" s="292" t="s">
        <v>5862</v>
      </c>
      <c r="D103" s="11" t="s">
        <v>5863</v>
      </c>
      <c r="E103" s="8" t="s">
        <v>5827</v>
      </c>
      <c r="F103" s="10">
        <v>2023</v>
      </c>
      <c r="G103" s="10">
        <v>2023</v>
      </c>
      <c r="H103" s="10">
        <v>6</v>
      </c>
      <c r="I103" s="8" t="s">
        <v>5712</v>
      </c>
      <c r="J103" s="8" t="s">
        <v>6165</v>
      </c>
      <c r="K103" s="754">
        <v>7000000</v>
      </c>
      <c r="L103" s="723">
        <v>6895000</v>
      </c>
      <c r="M103" s="8" t="s">
        <v>3472</v>
      </c>
      <c r="N103" s="10">
        <v>3</v>
      </c>
      <c r="O103" s="9"/>
      <c r="P103" s="11" t="s">
        <v>9</v>
      </c>
      <c r="Q103" s="408"/>
      <c r="R103" s="408"/>
      <c r="S103" s="10">
        <v>6680634</v>
      </c>
      <c r="T103" s="9" t="s">
        <v>55</v>
      </c>
      <c r="U103" s="323" t="s">
        <v>1277</v>
      </c>
      <c r="V103" s="723">
        <v>6895000</v>
      </c>
      <c r="W103" s="8" t="s">
        <v>217</v>
      </c>
      <c r="X103" s="8"/>
      <c r="Y103" s="8"/>
      <c r="Z103" s="8" t="s">
        <v>3756</v>
      </c>
      <c r="AA103" s="8" t="s">
        <v>3687</v>
      </c>
      <c r="AB103" s="10">
        <v>8140</v>
      </c>
      <c r="AC103" s="10">
        <v>72019</v>
      </c>
      <c r="AD103" s="10">
        <v>6764236</v>
      </c>
      <c r="AE103" s="323" t="s">
        <v>1972</v>
      </c>
      <c r="AF103" s="8" t="s">
        <v>32</v>
      </c>
      <c r="AG103" s="723">
        <v>6895000</v>
      </c>
      <c r="AH103" s="8" t="s">
        <v>217</v>
      </c>
      <c r="AI103" s="8"/>
      <c r="AJ103" s="8"/>
      <c r="AK103" s="8" t="s">
        <v>3756</v>
      </c>
      <c r="AL103" s="8" t="s">
        <v>3687</v>
      </c>
      <c r="AM103" s="10">
        <v>6787771</v>
      </c>
      <c r="AN103" s="323" t="s">
        <v>1964</v>
      </c>
      <c r="AO103" s="8" t="s">
        <v>347</v>
      </c>
      <c r="AP103" s="723">
        <v>6895000</v>
      </c>
      <c r="AQ103" s="8" t="s">
        <v>217</v>
      </c>
      <c r="AR103" s="8"/>
      <c r="AS103" s="8"/>
      <c r="AT103" s="8" t="s">
        <v>3756</v>
      </c>
      <c r="AU103" s="8" t="s">
        <v>3687</v>
      </c>
      <c r="AV103" s="408"/>
      <c r="AW103" s="408"/>
      <c r="AX103" s="408"/>
      <c r="AY103" s="509"/>
      <c r="AZ103" s="408"/>
      <c r="BA103" s="408"/>
      <c r="BB103" s="408"/>
      <c r="BC103" s="408"/>
      <c r="BD103" s="408"/>
      <c r="BE103" s="408"/>
      <c r="BF103" s="408"/>
      <c r="BG103" s="509"/>
      <c r="BH103" s="408"/>
      <c r="BI103" s="408"/>
      <c r="BJ103" s="408"/>
      <c r="BK103" s="408"/>
      <c r="BL103" s="408"/>
      <c r="BM103" s="408"/>
      <c r="BN103" s="408"/>
      <c r="BO103" s="509"/>
      <c r="BP103" s="408"/>
      <c r="BQ103" s="408"/>
      <c r="BR103" s="408"/>
      <c r="BS103" s="408"/>
      <c r="BT103" s="408"/>
      <c r="BU103" s="408"/>
      <c r="BV103" s="509"/>
      <c r="BW103" s="408"/>
      <c r="BX103" s="408"/>
      <c r="BY103" s="408"/>
      <c r="BZ103" s="408"/>
      <c r="CA103" s="321" t="s">
        <v>3661</v>
      </c>
      <c r="CB103" s="324" t="s">
        <v>3662</v>
      </c>
      <c r="CC103" s="516"/>
      <c r="CD103" s="11"/>
      <c r="CE103" s="516"/>
      <c r="CF103" s="11"/>
      <c r="CG103" s="516"/>
      <c r="CH103" s="11"/>
      <c r="CI103" s="408"/>
      <c r="CJ103" s="408"/>
      <c r="CK103" s="408"/>
      <c r="CL103" s="408"/>
      <c r="CM103" s="408"/>
      <c r="CN103" s="408"/>
      <c r="CO103" s="408"/>
      <c r="CP103" s="408"/>
      <c r="CQ103" s="408"/>
      <c r="CR103" s="408"/>
      <c r="CS103" s="9" t="s">
        <v>5864</v>
      </c>
      <c r="CT103" s="9" t="s">
        <v>5865</v>
      </c>
      <c r="CU103" s="9" t="s">
        <v>5415</v>
      </c>
      <c r="CV103" s="408" t="s">
        <v>5866</v>
      </c>
      <c r="CW103" s="408" t="s">
        <v>3995</v>
      </c>
      <c r="CX103" s="408"/>
    </row>
    <row r="104" spans="1:105" ht="60">
      <c r="A104" s="10">
        <v>28</v>
      </c>
      <c r="B104" s="292" t="s">
        <v>5824</v>
      </c>
      <c r="C104" s="292" t="s">
        <v>5867</v>
      </c>
      <c r="D104" s="11" t="s">
        <v>5868</v>
      </c>
      <c r="E104" s="8" t="s">
        <v>5827</v>
      </c>
      <c r="F104" s="10">
        <v>2023</v>
      </c>
      <c r="G104" s="10">
        <v>2023</v>
      </c>
      <c r="H104" s="10">
        <v>6</v>
      </c>
      <c r="I104" s="8" t="s">
        <v>5720</v>
      </c>
      <c r="J104" s="8" t="s">
        <v>6166</v>
      </c>
      <c r="K104" s="754">
        <v>7000000</v>
      </c>
      <c r="L104" s="723">
        <v>6992000</v>
      </c>
      <c r="M104" s="8" t="s">
        <v>3472</v>
      </c>
      <c r="N104" s="10">
        <v>3</v>
      </c>
      <c r="O104" s="9"/>
      <c r="P104" s="11" t="s">
        <v>9</v>
      </c>
      <c r="Q104" s="408"/>
      <c r="R104" s="408"/>
      <c r="S104" s="10">
        <v>6833162</v>
      </c>
      <c r="T104" s="9" t="s">
        <v>137</v>
      </c>
      <c r="U104" s="323" t="s">
        <v>2319</v>
      </c>
      <c r="V104" s="723">
        <v>6992000</v>
      </c>
      <c r="W104" s="8" t="s">
        <v>3486</v>
      </c>
      <c r="X104" s="8"/>
      <c r="Y104" s="8"/>
      <c r="Z104" s="8" t="s">
        <v>3756</v>
      </c>
      <c r="AA104" s="8" t="s">
        <v>3687</v>
      </c>
      <c r="AB104" s="10">
        <v>8140</v>
      </c>
      <c r="AC104" s="10">
        <v>72019</v>
      </c>
      <c r="AD104" s="8">
        <v>6839500</v>
      </c>
      <c r="AE104" s="13" t="s">
        <v>2959</v>
      </c>
      <c r="AF104" s="8" t="s">
        <v>43</v>
      </c>
      <c r="AG104" s="723">
        <v>6992000</v>
      </c>
      <c r="AH104" s="8" t="s">
        <v>256</v>
      </c>
      <c r="AI104" s="8"/>
      <c r="AJ104" s="8"/>
      <c r="AK104" s="8" t="s">
        <v>3756</v>
      </c>
      <c r="AL104" s="8" t="s">
        <v>3687</v>
      </c>
      <c r="AM104" s="10">
        <v>6837723</v>
      </c>
      <c r="AN104" s="12" t="s">
        <v>2960</v>
      </c>
      <c r="AO104" s="8" t="s">
        <v>390</v>
      </c>
      <c r="AP104" s="723">
        <v>6992000</v>
      </c>
      <c r="AQ104" s="8" t="s">
        <v>256</v>
      </c>
      <c r="AR104" s="8"/>
      <c r="AS104" s="8"/>
      <c r="AT104" s="8" t="s">
        <v>3756</v>
      </c>
      <c r="AU104" s="8" t="s">
        <v>3687</v>
      </c>
      <c r="AV104" s="408"/>
      <c r="AW104" s="408"/>
      <c r="AX104" s="408"/>
      <c r="AY104" s="509"/>
      <c r="AZ104" s="408"/>
      <c r="BA104" s="408"/>
      <c r="BB104" s="408"/>
      <c r="BC104" s="408"/>
      <c r="BD104" s="408"/>
      <c r="BE104" s="408"/>
      <c r="BF104" s="408"/>
      <c r="BG104" s="509"/>
      <c r="BH104" s="408"/>
      <c r="BI104" s="408"/>
      <c r="BJ104" s="408"/>
      <c r="BK104" s="408"/>
      <c r="BL104" s="408"/>
      <c r="BM104" s="408"/>
      <c r="BN104" s="408"/>
      <c r="BO104" s="509"/>
      <c r="BP104" s="408"/>
      <c r="BQ104" s="408"/>
      <c r="BR104" s="408"/>
      <c r="BS104" s="408"/>
      <c r="BT104" s="408"/>
      <c r="BU104" s="408"/>
      <c r="BV104" s="509"/>
      <c r="BW104" s="408"/>
      <c r="BX104" s="408"/>
      <c r="BY104" s="408"/>
      <c r="BZ104" s="408"/>
      <c r="CA104" s="321" t="s">
        <v>3661</v>
      </c>
      <c r="CB104" s="324" t="s">
        <v>3662</v>
      </c>
      <c r="CC104" s="516"/>
      <c r="CD104" s="11"/>
      <c r="CE104" s="516"/>
      <c r="CF104" s="11"/>
      <c r="CG104" s="516"/>
      <c r="CH104" s="11"/>
      <c r="CI104" s="408"/>
      <c r="CJ104" s="408"/>
      <c r="CK104" s="408"/>
      <c r="CL104" s="408"/>
      <c r="CM104" s="408"/>
      <c r="CN104" s="408"/>
      <c r="CO104" s="408"/>
      <c r="CP104" s="408"/>
      <c r="CQ104" s="408"/>
      <c r="CR104" s="408"/>
      <c r="CS104" s="9" t="s">
        <v>5869</v>
      </c>
      <c r="CT104" s="9" t="s">
        <v>5870</v>
      </c>
      <c r="CU104" s="9" t="s">
        <v>5871</v>
      </c>
      <c r="CV104" s="408"/>
      <c r="CW104" s="408"/>
      <c r="CX104" s="408"/>
    </row>
    <row r="105" spans="1:105" ht="60">
      <c r="A105" s="508">
        <v>29</v>
      </c>
      <c r="B105" s="292" t="s">
        <v>5824</v>
      </c>
      <c r="C105" s="292" t="s">
        <v>5872</v>
      </c>
      <c r="D105" s="11" t="s">
        <v>5873</v>
      </c>
      <c r="E105" s="8" t="s">
        <v>5827</v>
      </c>
      <c r="F105" s="10">
        <v>2023</v>
      </c>
      <c r="G105" s="10">
        <v>2023</v>
      </c>
      <c r="H105" s="10">
        <v>6</v>
      </c>
      <c r="I105" s="8" t="s">
        <v>5720</v>
      </c>
      <c r="J105" s="8" t="s">
        <v>6167</v>
      </c>
      <c r="K105" s="752">
        <v>6961000</v>
      </c>
      <c r="L105" s="723">
        <v>7000000</v>
      </c>
      <c r="M105" s="8" t="s">
        <v>3472</v>
      </c>
      <c r="N105" s="10">
        <v>3</v>
      </c>
      <c r="O105" s="9"/>
      <c r="P105" s="11" t="s">
        <v>9</v>
      </c>
      <c r="Q105" s="408"/>
      <c r="R105" s="408"/>
      <c r="S105" s="10">
        <v>6760392</v>
      </c>
      <c r="T105" s="9" t="s">
        <v>74</v>
      </c>
      <c r="U105" s="323" t="s">
        <v>1236</v>
      </c>
      <c r="V105" s="723">
        <v>7000000</v>
      </c>
      <c r="W105" s="8" t="s">
        <v>311</v>
      </c>
      <c r="X105" s="8"/>
      <c r="Y105" s="8"/>
      <c r="Z105" s="8" t="s">
        <v>3756</v>
      </c>
      <c r="AA105" s="8" t="s">
        <v>3687</v>
      </c>
      <c r="AB105" s="10">
        <v>8140</v>
      </c>
      <c r="AC105" s="10">
        <v>72019</v>
      </c>
      <c r="AD105" s="10">
        <v>6806664</v>
      </c>
      <c r="AE105" s="323" t="s">
        <v>2621</v>
      </c>
      <c r="AF105" s="8" t="s">
        <v>120</v>
      </c>
      <c r="AG105" s="723">
        <v>7000000</v>
      </c>
      <c r="AH105" s="8" t="s">
        <v>311</v>
      </c>
      <c r="AI105" s="8"/>
      <c r="AJ105" s="8"/>
      <c r="AK105" s="8" t="s">
        <v>3756</v>
      </c>
      <c r="AL105" s="8" t="s">
        <v>3687</v>
      </c>
      <c r="AM105" s="10">
        <v>6793410</v>
      </c>
      <c r="AN105" s="12" t="s">
        <v>1235</v>
      </c>
      <c r="AO105" s="8" t="s">
        <v>78</v>
      </c>
      <c r="AP105" s="723">
        <v>7000000</v>
      </c>
      <c r="AQ105" s="8" t="s">
        <v>311</v>
      </c>
      <c r="AR105" s="8"/>
      <c r="AS105" s="8"/>
      <c r="AT105" s="8" t="s">
        <v>3756</v>
      </c>
      <c r="AU105" s="8" t="s">
        <v>3687</v>
      </c>
      <c r="AV105" s="408"/>
      <c r="AW105" s="408"/>
      <c r="AX105" s="408"/>
      <c r="AY105" s="509"/>
      <c r="AZ105" s="408"/>
      <c r="BA105" s="408"/>
      <c r="BB105" s="408"/>
      <c r="BC105" s="408"/>
      <c r="BD105" s="408"/>
      <c r="BE105" s="408"/>
      <c r="BF105" s="408"/>
      <c r="BG105" s="509"/>
      <c r="BH105" s="408"/>
      <c r="BI105" s="408"/>
      <c r="BJ105" s="408"/>
      <c r="BK105" s="408"/>
      <c r="BL105" s="408"/>
      <c r="BM105" s="408"/>
      <c r="BN105" s="408"/>
      <c r="BO105" s="509"/>
      <c r="BP105" s="408"/>
      <c r="BQ105" s="408"/>
      <c r="BR105" s="408"/>
      <c r="BS105" s="408"/>
      <c r="BT105" s="408"/>
      <c r="BU105" s="408"/>
      <c r="BV105" s="509"/>
      <c r="BW105" s="408"/>
      <c r="BX105" s="408"/>
      <c r="BY105" s="408"/>
      <c r="BZ105" s="408"/>
      <c r="CA105" s="321" t="s">
        <v>3661</v>
      </c>
      <c r="CB105" s="324" t="s">
        <v>3662</v>
      </c>
      <c r="CC105" s="516"/>
      <c r="CD105" s="11"/>
      <c r="CE105" s="516"/>
      <c r="CF105" s="11"/>
      <c r="CG105" s="516"/>
      <c r="CH105" s="11"/>
      <c r="CI105" s="408"/>
      <c r="CJ105" s="408"/>
      <c r="CK105" s="408"/>
      <c r="CL105" s="408"/>
      <c r="CM105" s="408"/>
      <c r="CN105" s="408"/>
      <c r="CO105" s="408"/>
      <c r="CP105" s="408"/>
      <c r="CQ105" s="408"/>
      <c r="CR105" s="408"/>
      <c r="CS105" s="9" t="s">
        <v>5874</v>
      </c>
      <c r="CT105" s="9" t="s">
        <v>5875</v>
      </c>
      <c r="CU105" s="9" t="s">
        <v>5871</v>
      </c>
      <c r="CV105" s="408" t="s">
        <v>5866</v>
      </c>
      <c r="CW105" s="408"/>
      <c r="CX105" s="408"/>
    </row>
    <row r="106" spans="1:105" ht="60">
      <c r="A106" s="10">
        <v>30</v>
      </c>
      <c r="B106" s="292" t="s">
        <v>5824</v>
      </c>
      <c r="C106" s="292" t="s">
        <v>5876</v>
      </c>
      <c r="D106" s="11" t="s">
        <v>5877</v>
      </c>
      <c r="E106" s="8" t="s">
        <v>5563</v>
      </c>
      <c r="F106" s="10">
        <v>2023</v>
      </c>
      <c r="G106" s="10">
        <v>2023</v>
      </c>
      <c r="H106" s="10">
        <v>6</v>
      </c>
      <c r="I106" s="8" t="s">
        <v>5720</v>
      </c>
      <c r="J106" s="8" t="s">
        <v>6168</v>
      </c>
      <c r="K106" s="752">
        <v>17000000</v>
      </c>
      <c r="L106" s="723">
        <v>16940000</v>
      </c>
      <c r="M106" s="8" t="s">
        <v>3472</v>
      </c>
      <c r="N106" s="10">
        <v>5</v>
      </c>
      <c r="O106" s="9"/>
      <c r="P106" s="11" t="s">
        <v>9</v>
      </c>
      <c r="Q106" s="408"/>
      <c r="R106" s="408"/>
      <c r="S106" s="10">
        <v>6658755</v>
      </c>
      <c r="T106" s="9" t="s">
        <v>39</v>
      </c>
      <c r="U106" s="323" t="s">
        <v>2189</v>
      </c>
      <c r="V106" s="723">
        <v>16940000</v>
      </c>
      <c r="W106" s="8" t="s">
        <v>207</v>
      </c>
      <c r="X106" s="8"/>
      <c r="Y106" s="8"/>
      <c r="Z106" s="8" t="s">
        <v>3756</v>
      </c>
      <c r="AA106" s="8" t="s">
        <v>3687</v>
      </c>
      <c r="AB106" s="10">
        <v>8140</v>
      </c>
      <c r="AC106" s="10">
        <v>72019</v>
      </c>
      <c r="AD106" s="10">
        <v>6680628</v>
      </c>
      <c r="AE106" s="12" t="s">
        <v>1295</v>
      </c>
      <c r="AF106" s="8" t="s">
        <v>5878</v>
      </c>
      <c r="AG106" s="723">
        <v>16940000</v>
      </c>
      <c r="AH106" s="8" t="s">
        <v>207</v>
      </c>
      <c r="AI106" s="8"/>
      <c r="AJ106" s="8"/>
      <c r="AK106" s="8" t="s">
        <v>3756</v>
      </c>
      <c r="AL106" s="8" t="s">
        <v>3687</v>
      </c>
      <c r="AM106" s="10">
        <v>6833033</v>
      </c>
      <c r="AN106" s="12" t="s">
        <v>2311</v>
      </c>
      <c r="AO106" s="8" t="s">
        <v>398</v>
      </c>
      <c r="AP106" s="723">
        <v>16940000</v>
      </c>
      <c r="AQ106" s="8" t="s">
        <v>217</v>
      </c>
      <c r="AR106" s="8"/>
      <c r="AS106" s="8"/>
      <c r="AT106" s="8" t="s">
        <v>3756</v>
      </c>
      <c r="AU106" s="8" t="s">
        <v>3687</v>
      </c>
      <c r="AV106" s="408"/>
      <c r="AW106" s="408"/>
      <c r="AX106" s="408"/>
      <c r="AY106" s="509"/>
      <c r="AZ106" s="408"/>
      <c r="BA106" s="408"/>
      <c r="BB106" s="408"/>
      <c r="BC106" s="408"/>
      <c r="BD106" s="408"/>
      <c r="BE106" s="408"/>
      <c r="BF106" s="408"/>
      <c r="BG106" s="509"/>
      <c r="BH106" s="408"/>
      <c r="BI106" s="408"/>
      <c r="BJ106" s="408"/>
      <c r="BK106" s="408"/>
      <c r="BL106" s="408"/>
      <c r="BM106" s="408"/>
      <c r="BN106" s="408"/>
      <c r="BO106" s="509"/>
      <c r="BP106" s="408"/>
      <c r="BQ106" s="408"/>
      <c r="BR106" s="408"/>
      <c r="BS106" s="408"/>
      <c r="BT106" s="408"/>
      <c r="BU106" s="408"/>
      <c r="BV106" s="509"/>
      <c r="BW106" s="408"/>
      <c r="BX106" s="408"/>
      <c r="BY106" s="408"/>
      <c r="BZ106" s="408"/>
      <c r="CA106" s="321" t="s">
        <v>3661</v>
      </c>
      <c r="CB106" s="324" t="s">
        <v>3662</v>
      </c>
      <c r="CC106" s="516"/>
      <c r="CD106" s="11"/>
      <c r="CE106" s="516"/>
      <c r="CF106" s="11"/>
      <c r="CG106" s="516"/>
      <c r="CH106" s="11"/>
      <c r="CI106" s="408"/>
      <c r="CJ106" s="408"/>
      <c r="CK106" s="408"/>
      <c r="CL106" s="408"/>
      <c r="CM106" s="408"/>
      <c r="CN106" s="408"/>
      <c r="CO106" s="408"/>
      <c r="CP106" s="408"/>
      <c r="CQ106" s="408"/>
      <c r="CR106" s="408"/>
      <c r="CS106" s="9" t="s">
        <v>5879</v>
      </c>
      <c r="CT106" s="9" t="s">
        <v>5837</v>
      </c>
      <c r="CU106" s="9" t="s">
        <v>5433</v>
      </c>
      <c r="CV106" s="408"/>
      <c r="CW106" s="408"/>
      <c r="CX106" s="408"/>
    </row>
    <row r="107" spans="1:105" ht="36">
      <c r="A107" s="10">
        <v>31</v>
      </c>
      <c r="B107" s="292" t="s">
        <v>5880</v>
      </c>
      <c r="C107" s="292" t="s">
        <v>5881</v>
      </c>
      <c r="D107" s="11" t="s">
        <v>5882</v>
      </c>
      <c r="E107" s="8" t="s">
        <v>5883</v>
      </c>
      <c r="F107" s="10">
        <v>2023</v>
      </c>
      <c r="G107" s="10">
        <v>2023</v>
      </c>
      <c r="H107" s="10">
        <v>6</v>
      </c>
      <c r="I107" s="8" t="s">
        <v>5712</v>
      </c>
      <c r="J107" s="8" t="s">
        <v>6169</v>
      </c>
      <c r="K107" s="723">
        <v>7000000</v>
      </c>
      <c r="L107" s="723">
        <v>7000000</v>
      </c>
      <c r="M107" s="8" t="s">
        <v>3472</v>
      </c>
      <c r="N107" s="10">
        <v>3</v>
      </c>
      <c r="O107" s="8" t="s">
        <v>5884</v>
      </c>
      <c r="P107" s="11" t="s">
        <v>9</v>
      </c>
      <c r="Q107" s="10" t="s">
        <v>3686</v>
      </c>
      <c r="R107" s="10" t="s">
        <v>4392</v>
      </c>
      <c r="S107" s="10">
        <v>6826739</v>
      </c>
      <c r="T107" s="9" t="s">
        <v>58</v>
      </c>
      <c r="U107" s="12" t="s">
        <v>2595</v>
      </c>
      <c r="V107" s="723">
        <v>7000000</v>
      </c>
      <c r="W107" s="8" t="s">
        <v>197</v>
      </c>
      <c r="X107" s="8"/>
      <c r="Y107" s="8"/>
      <c r="Z107" s="8" t="s">
        <v>3751</v>
      </c>
      <c r="AA107" s="8" t="s">
        <v>3687</v>
      </c>
      <c r="AB107" s="10">
        <v>8140</v>
      </c>
      <c r="AC107" s="10">
        <v>72019</v>
      </c>
      <c r="AD107" s="408">
        <v>6859382</v>
      </c>
      <c r="AE107" s="409" t="s">
        <v>2631</v>
      </c>
      <c r="AF107" s="8" t="s">
        <v>373</v>
      </c>
      <c r="AG107" s="723">
        <v>7000000</v>
      </c>
      <c r="AH107" s="8" t="s">
        <v>217</v>
      </c>
      <c r="AI107" s="8"/>
      <c r="AJ107" s="8"/>
      <c r="AK107" s="8" t="s">
        <v>3756</v>
      </c>
      <c r="AL107" s="8" t="s">
        <v>3687</v>
      </c>
      <c r="AM107" s="10">
        <v>6795859</v>
      </c>
      <c r="AN107" s="323" t="s">
        <v>1960</v>
      </c>
      <c r="AO107" s="8" t="s">
        <v>63</v>
      </c>
      <c r="AP107" s="723">
        <v>7000000</v>
      </c>
      <c r="AQ107" s="8" t="s">
        <v>197</v>
      </c>
      <c r="AR107" s="8"/>
      <c r="AS107" s="8"/>
      <c r="AT107" s="8" t="s">
        <v>3751</v>
      </c>
      <c r="AU107" s="8" t="s">
        <v>3687</v>
      </c>
      <c r="AV107" s="408"/>
      <c r="AW107" s="408"/>
      <c r="AX107" s="408"/>
      <c r="AY107" s="509"/>
      <c r="AZ107" s="408"/>
      <c r="BA107" s="408"/>
      <c r="BB107" s="408"/>
      <c r="BC107" s="408"/>
      <c r="BD107" s="408"/>
      <c r="BE107" s="408"/>
      <c r="BF107" s="408"/>
      <c r="BG107" s="509"/>
      <c r="BH107" s="408"/>
      <c r="BI107" s="408"/>
      <c r="BJ107" s="408"/>
      <c r="BK107" s="408"/>
      <c r="BL107" s="408"/>
      <c r="BM107" s="408"/>
      <c r="BN107" s="408"/>
      <c r="BO107" s="509"/>
      <c r="BP107" s="408"/>
      <c r="BQ107" s="408"/>
      <c r="BR107" s="408"/>
      <c r="BS107" s="408"/>
      <c r="BT107" s="408"/>
      <c r="BU107" s="408"/>
      <c r="BV107" s="509"/>
      <c r="BW107" s="408"/>
      <c r="BX107" s="408"/>
      <c r="BY107" s="408"/>
      <c r="BZ107" s="408"/>
      <c r="CA107" s="321" t="s">
        <v>3661</v>
      </c>
      <c r="CB107" s="321" t="s">
        <v>3662</v>
      </c>
      <c r="CC107" s="516"/>
      <c r="CD107" s="11"/>
      <c r="CE107" s="516"/>
      <c r="CF107" s="11"/>
      <c r="CG107" s="516"/>
      <c r="CH107" s="11"/>
      <c r="CI107" s="408"/>
      <c r="CJ107" s="408"/>
      <c r="CK107" s="408"/>
      <c r="CL107" s="408"/>
      <c r="CM107" s="408"/>
      <c r="CN107" s="408"/>
      <c r="CO107" s="408"/>
      <c r="CP107" s="408"/>
      <c r="CQ107" s="408"/>
      <c r="CR107" s="408"/>
      <c r="CS107" s="408"/>
      <c r="CT107" s="408"/>
      <c r="CU107" s="408"/>
      <c r="CV107" s="408"/>
      <c r="CW107" s="408"/>
      <c r="CX107" s="408"/>
      <c r="CY107" s="260"/>
      <c r="CZ107" s="260"/>
      <c r="DA107" s="260"/>
    </row>
    <row r="108" spans="1:105" ht="36">
      <c r="A108" s="330">
        <v>32</v>
      </c>
      <c r="B108" s="292" t="s">
        <v>5880</v>
      </c>
      <c r="C108" s="446" t="s">
        <v>5885</v>
      </c>
      <c r="D108" s="327" t="s">
        <v>5886</v>
      </c>
      <c r="E108" s="326" t="s">
        <v>5883</v>
      </c>
      <c r="F108" s="259">
        <v>2023</v>
      </c>
      <c r="G108" s="259">
        <v>2023</v>
      </c>
      <c r="H108" s="259">
        <v>6</v>
      </c>
      <c r="I108" s="326" t="s">
        <v>5712</v>
      </c>
      <c r="J108" s="326" t="s">
        <v>6170</v>
      </c>
      <c r="K108" s="730">
        <v>7000000</v>
      </c>
      <c r="L108" s="730">
        <v>7000000</v>
      </c>
      <c r="M108" s="326" t="s">
        <v>3472</v>
      </c>
      <c r="N108" s="784">
        <v>3</v>
      </c>
      <c r="O108" s="326" t="s">
        <v>5884</v>
      </c>
      <c r="P108" s="11" t="s">
        <v>9</v>
      </c>
      <c r="Q108" s="259" t="s">
        <v>3686</v>
      </c>
      <c r="R108" s="259" t="s">
        <v>4392</v>
      </c>
      <c r="S108" s="259">
        <v>6680641</v>
      </c>
      <c r="T108" s="332" t="s">
        <v>92</v>
      </c>
      <c r="U108" s="329" t="s">
        <v>2082</v>
      </c>
      <c r="V108" s="730">
        <v>7000000</v>
      </c>
      <c r="W108" s="326" t="s">
        <v>169</v>
      </c>
      <c r="X108" s="326"/>
      <c r="Y108" s="326"/>
      <c r="Z108" s="326" t="s">
        <v>3751</v>
      </c>
      <c r="AA108" s="326" t="s">
        <v>3687</v>
      </c>
      <c r="AB108" s="10">
        <v>8140</v>
      </c>
      <c r="AC108" s="10">
        <v>72019</v>
      </c>
      <c r="AD108" s="413">
        <v>6843797</v>
      </c>
      <c r="AE108" s="414" t="s">
        <v>2706</v>
      </c>
      <c r="AF108" s="326" t="s">
        <v>404</v>
      </c>
      <c r="AG108" s="730">
        <v>7000000</v>
      </c>
      <c r="AH108" s="326" t="s">
        <v>169</v>
      </c>
      <c r="AI108" s="326"/>
      <c r="AJ108" s="326"/>
      <c r="AK108" s="326" t="s">
        <v>3751</v>
      </c>
      <c r="AL108" s="326" t="s">
        <v>3687</v>
      </c>
      <c r="AM108" s="259">
        <v>258471</v>
      </c>
      <c r="AN108" s="329" t="s">
        <v>3972</v>
      </c>
      <c r="AO108" s="326" t="s">
        <v>5887</v>
      </c>
      <c r="AP108" s="730">
        <v>7000000</v>
      </c>
      <c r="AQ108" s="326" t="s">
        <v>176</v>
      </c>
      <c r="AR108" s="326"/>
      <c r="AS108" s="326"/>
      <c r="AT108" s="326" t="s">
        <v>3751</v>
      </c>
      <c r="AU108" s="326" t="s">
        <v>3687</v>
      </c>
      <c r="AV108" s="413"/>
      <c r="AW108" s="413"/>
      <c r="AX108" s="413"/>
      <c r="AY108" s="519"/>
      <c r="AZ108" s="413"/>
      <c r="BA108" s="413"/>
      <c r="BB108" s="413"/>
      <c r="BC108" s="413"/>
      <c r="BD108" s="413"/>
      <c r="BE108" s="413"/>
      <c r="BF108" s="413"/>
      <c r="BG108" s="519"/>
      <c r="BH108" s="413"/>
      <c r="BI108" s="413"/>
      <c r="BJ108" s="413"/>
      <c r="BK108" s="413"/>
      <c r="BL108" s="413"/>
      <c r="BM108" s="413"/>
      <c r="BN108" s="413"/>
      <c r="BO108" s="519"/>
      <c r="BP108" s="413"/>
      <c r="BQ108" s="413"/>
      <c r="BR108" s="413"/>
      <c r="BS108" s="413"/>
      <c r="BT108" s="413"/>
      <c r="BU108" s="413"/>
      <c r="BV108" s="519"/>
      <c r="BW108" s="413"/>
      <c r="BX108" s="413"/>
      <c r="BY108" s="413"/>
      <c r="BZ108" s="413"/>
      <c r="CA108" s="321" t="s">
        <v>3661</v>
      </c>
      <c r="CB108" s="321" t="s">
        <v>3662</v>
      </c>
      <c r="CC108" s="518"/>
      <c r="CD108" s="327"/>
      <c r="CE108" s="518"/>
      <c r="CF108" s="327"/>
      <c r="CG108" s="518"/>
      <c r="CH108" s="327"/>
      <c r="CI108" s="413"/>
      <c r="CJ108" s="413"/>
      <c r="CK108" s="413"/>
      <c r="CL108" s="413"/>
      <c r="CM108" s="413"/>
      <c r="CN108" s="413"/>
      <c r="CO108" s="413"/>
      <c r="CP108" s="413"/>
      <c r="CQ108" s="413"/>
      <c r="CR108" s="413"/>
      <c r="CS108" s="413"/>
      <c r="CT108" s="413"/>
      <c r="CU108" s="413"/>
      <c r="CV108" s="413"/>
      <c r="CW108" s="413"/>
      <c r="CX108" s="413"/>
    </row>
    <row r="109" spans="1:105" ht="36">
      <c r="A109" s="10">
        <v>33</v>
      </c>
      <c r="B109" s="292" t="s">
        <v>5880</v>
      </c>
      <c r="C109" s="295" t="s">
        <v>5888</v>
      </c>
      <c r="D109" s="11" t="s">
        <v>5889</v>
      </c>
      <c r="E109" s="8" t="s">
        <v>5883</v>
      </c>
      <c r="F109" s="10">
        <v>2023</v>
      </c>
      <c r="G109" s="10">
        <v>2023</v>
      </c>
      <c r="H109" s="10">
        <v>6</v>
      </c>
      <c r="I109" s="8" t="s">
        <v>5712</v>
      </c>
      <c r="J109" s="8" t="s">
        <v>6171</v>
      </c>
      <c r="K109" s="723">
        <v>7000000</v>
      </c>
      <c r="L109" s="723">
        <v>7000000</v>
      </c>
      <c r="M109" s="8" t="s">
        <v>3472</v>
      </c>
      <c r="N109" s="373">
        <v>3</v>
      </c>
      <c r="O109" s="8" t="s">
        <v>5884</v>
      </c>
      <c r="P109" s="11" t="s">
        <v>9</v>
      </c>
      <c r="Q109" s="10" t="s">
        <v>3686</v>
      </c>
      <c r="R109" s="10" t="s">
        <v>4392</v>
      </c>
      <c r="S109" s="10">
        <v>6833162</v>
      </c>
      <c r="T109" s="9" t="s">
        <v>137</v>
      </c>
      <c r="U109" s="323" t="s">
        <v>2319</v>
      </c>
      <c r="V109" s="723">
        <v>7000000</v>
      </c>
      <c r="W109" s="8" t="s">
        <v>3486</v>
      </c>
      <c r="X109" s="8"/>
      <c r="Y109" s="8"/>
      <c r="Z109" s="8" t="s">
        <v>3756</v>
      </c>
      <c r="AA109" s="8" t="s">
        <v>3687</v>
      </c>
      <c r="AB109" s="10">
        <v>8140</v>
      </c>
      <c r="AC109" s="10">
        <v>72019</v>
      </c>
      <c r="AD109" s="8">
        <v>6839500</v>
      </c>
      <c r="AE109" s="13" t="s">
        <v>2959</v>
      </c>
      <c r="AF109" s="8" t="s">
        <v>43</v>
      </c>
      <c r="AG109" s="723">
        <v>7000000</v>
      </c>
      <c r="AH109" s="8" t="s">
        <v>256</v>
      </c>
      <c r="AI109" s="8"/>
      <c r="AJ109" s="8"/>
      <c r="AK109" s="8" t="s">
        <v>3756</v>
      </c>
      <c r="AL109" s="8" t="s">
        <v>3687</v>
      </c>
      <c r="AM109" s="10">
        <v>6837723</v>
      </c>
      <c r="AN109" s="12" t="s">
        <v>2960</v>
      </c>
      <c r="AO109" s="8" t="s">
        <v>390</v>
      </c>
      <c r="AP109" s="723">
        <v>7000000</v>
      </c>
      <c r="AQ109" s="8" t="s">
        <v>256</v>
      </c>
      <c r="AR109" s="8"/>
      <c r="AS109" s="8"/>
      <c r="AT109" s="8" t="s">
        <v>3756</v>
      </c>
      <c r="AU109" s="8" t="s">
        <v>3687</v>
      </c>
      <c r="AV109" s="408"/>
      <c r="AW109" s="408"/>
      <c r="AX109" s="408"/>
      <c r="AY109" s="509"/>
      <c r="AZ109" s="408"/>
      <c r="BA109" s="408"/>
      <c r="BB109" s="408"/>
      <c r="BC109" s="408"/>
      <c r="BD109" s="408"/>
      <c r="BE109" s="408"/>
      <c r="BF109" s="408"/>
      <c r="BG109" s="509"/>
      <c r="BH109" s="408"/>
      <c r="BI109" s="408"/>
      <c r="BJ109" s="408"/>
      <c r="BK109" s="408"/>
      <c r="BL109" s="408"/>
      <c r="BM109" s="408"/>
      <c r="BN109" s="408"/>
      <c r="BO109" s="509"/>
      <c r="BP109" s="408"/>
      <c r="BQ109" s="408"/>
      <c r="BR109" s="408"/>
      <c r="BS109" s="408"/>
      <c r="BT109" s="408"/>
      <c r="BU109" s="408"/>
      <c r="BV109" s="509"/>
      <c r="BW109" s="408"/>
      <c r="BX109" s="408"/>
      <c r="BY109" s="408"/>
      <c r="BZ109" s="408"/>
      <c r="CA109" s="321" t="s">
        <v>3661</v>
      </c>
      <c r="CB109" s="324" t="s">
        <v>3662</v>
      </c>
      <c r="CC109" s="516"/>
      <c r="CD109" s="11"/>
      <c r="CE109" s="516"/>
      <c r="CF109" s="11"/>
      <c r="CG109" s="516"/>
      <c r="CH109" s="11"/>
      <c r="CI109" s="408"/>
      <c r="CJ109" s="408"/>
      <c r="CK109" s="408"/>
      <c r="CL109" s="408"/>
      <c r="CM109" s="408"/>
      <c r="CN109" s="408"/>
      <c r="CO109" s="408"/>
      <c r="CP109" s="408"/>
      <c r="CQ109" s="408"/>
      <c r="CR109" s="408"/>
      <c r="CS109" s="9" t="s">
        <v>5716</v>
      </c>
      <c r="CT109" s="408"/>
      <c r="CU109" s="408"/>
      <c r="CV109" s="408" t="s">
        <v>5571</v>
      </c>
      <c r="CW109" s="408"/>
      <c r="CX109" s="408"/>
    </row>
    <row r="110" spans="1:105" ht="36">
      <c r="A110" s="10">
        <v>34</v>
      </c>
      <c r="B110" s="292" t="s">
        <v>5880</v>
      </c>
      <c r="C110" s="292" t="s">
        <v>5890</v>
      </c>
      <c r="D110" s="11" t="s">
        <v>5891</v>
      </c>
      <c r="E110" s="8" t="s">
        <v>5883</v>
      </c>
      <c r="F110" s="10">
        <v>2023</v>
      </c>
      <c r="G110" s="10">
        <v>2023</v>
      </c>
      <c r="H110" s="10">
        <v>6</v>
      </c>
      <c r="I110" s="41" t="s">
        <v>5892</v>
      </c>
      <c r="J110" s="41" t="s">
        <v>6172</v>
      </c>
      <c r="K110" s="723">
        <v>7000000</v>
      </c>
      <c r="L110" s="723">
        <v>7000000</v>
      </c>
      <c r="M110" s="8" t="s">
        <v>3472</v>
      </c>
      <c r="N110" s="373">
        <v>1</v>
      </c>
      <c r="O110" s="8" t="s">
        <v>5884</v>
      </c>
      <c r="P110" s="11" t="s">
        <v>9</v>
      </c>
      <c r="Q110" s="10" t="s">
        <v>3686</v>
      </c>
      <c r="R110" s="10" t="s">
        <v>4392</v>
      </c>
      <c r="S110" s="10">
        <v>6826743</v>
      </c>
      <c r="T110" s="9" t="s">
        <v>52</v>
      </c>
      <c r="U110" s="323" t="s">
        <v>2168</v>
      </c>
      <c r="V110" s="723">
        <v>7000000</v>
      </c>
      <c r="W110" s="8" t="s">
        <v>197</v>
      </c>
      <c r="X110" s="8"/>
      <c r="Y110" s="8"/>
      <c r="Z110" s="8" t="s">
        <v>3751</v>
      </c>
      <c r="AA110" s="8" t="s">
        <v>3687</v>
      </c>
      <c r="AB110" s="10">
        <v>8140</v>
      </c>
      <c r="AC110" s="10">
        <v>72019</v>
      </c>
      <c r="AD110" s="8">
        <v>6826739</v>
      </c>
      <c r="AE110" s="13" t="s">
        <v>2595</v>
      </c>
      <c r="AF110" s="8" t="s">
        <v>5893</v>
      </c>
      <c r="AG110" s="723">
        <v>7000000</v>
      </c>
      <c r="AH110" s="8" t="s">
        <v>197</v>
      </c>
      <c r="AI110" s="8"/>
      <c r="AJ110" s="8"/>
      <c r="AK110" s="8" t="s">
        <v>3751</v>
      </c>
      <c r="AL110" s="8" t="s">
        <v>3687</v>
      </c>
      <c r="AM110" s="10">
        <v>6825598</v>
      </c>
      <c r="AN110" s="323" t="s">
        <v>2062</v>
      </c>
      <c r="AO110" s="8" t="s">
        <v>385</v>
      </c>
      <c r="AP110" s="723">
        <v>7000000</v>
      </c>
      <c r="AQ110" s="8" t="s">
        <v>179</v>
      </c>
      <c r="AR110" s="8"/>
      <c r="AS110" s="8"/>
      <c r="AT110" s="8" t="s">
        <v>3756</v>
      </c>
      <c r="AU110" s="8" t="s">
        <v>3687</v>
      </c>
      <c r="AV110" s="408"/>
      <c r="AW110" s="408"/>
      <c r="AX110" s="408"/>
      <c r="AY110" s="509"/>
      <c r="AZ110" s="408"/>
      <c r="BA110" s="408"/>
      <c r="BB110" s="408"/>
      <c r="BC110" s="408"/>
      <c r="BD110" s="408"/>
      <c r="BE110" s="408"/>
      <c r="BF110" s="408"/>
      <c r="BG110" s="509"/>
      <c r="BH110" s="408"/>
      <c r="BI110" s="408"/>
      <c r="BJ110" s="408"/>
      <c r="BK110" s="408"/>
      <c r="BL110" s="408"/>
      <c r="BM110" s="408"/>
      <c r="BN110" s="408"/>
      <c r="BO110" s="509"/>
      <c r="BP110" s="408"/>
      <c r="BQ110" s="408"/>
      <c r="BR110" s="408"/>
      <c r="BS110" s="408"/>
      <c r="BT110" s="408"/>
      <c r="BU110" s="408"/>
      <c r="BV110" s="509"/>
      <c r="BW110" s="408"/>
      <c r="BX110" s="408"/>
      <c r="BY110" s="408"/>
      <c r="BZ110" s="408"/>
      <c r="CA110" s="321" t="s">
        <v>3661</v>
      </c>
      <c r="CB110" s="321" t="s">
        <v>3662</v>
      </c>
      <c r="CC110" s="516"/>
      <c r="CD110" s="11"/>
      <c r="CE110" s="516"/>
      <c r="CF110" s="11"/>
      <c r="CG110" s="516"/>
      <c r="CH110" s="11"/>
      <c r="CI110" s="408"/>
      <c r="CJ110" s="408"/>
      <c r="CK110" s="408"/>
      <c r="CL110" s="408"/>
      <c r="CM110" s="408"/>
      <c r="CN110" s="408"/>
      <c r="CO110" s="408"/>
      <c r="CP110" s="408"/>
      <c r="CQ110" s="408"/>
      <c r="CR110" s="408"/>
      <c r="CS110" s="408"/>
      <c r="CT110" s="408"/>
      <c r="CU110" s="408"/>
      <c r="CV110" s="408"/>
      <c r="CW110" s="408"/>
      <c r="CX110" s="408"/>
      <c r="CY110" s="34"/>
      <c r="CZ110" s="34"/>
      <c r="DA110" s="34"/>
    </row>
    <row r="111" spans="1:105" ht="48">
      <c r="A111" s="10">
        <v>35</v>
      </c>
      <c r="B111" s="292" t="s">
        <v>5894</v>
      </c>
      <c r="C111" s="346" t="s">
        <v>5895</v>
      </c>
      <c r="D111" s="11" t="s">
        <v>5896</v>
      </c>
      <c r="E111" s="8" t="s">
        <v>5883</v>
      </c>
      <c r="F111" s="10">
        <v>2023</v>
      </c>
      <c r="G111" s="10">
        <v>2023</v>
      </c>
      <c r="H111" s="10">
        <v>3</v>
      </c>
      <c r="I111" s="8" t="s">
        <v>5720</v>
      </c>
      <c r="J111" s="8" t="s">
        <v>6173</v>
      </c>
      <c r="K111" s="723">
        <v>7432000</v>
      </c>
      <c r="L111" s="723">
        <v>7000000</v>
      </c>
      <c r="M111" s="8" t="s">
        <v>3472</v>
      </c>
      <c r="N111" s="373">
        <v>4</v>
      </c>
      <c r="O111" s="8" t="s">
        <v>5884</v>
      </c>
      <c r="P111" s="11" t="s">
        <v>9</v>
      </c>
      <c r="Q111" s="10" t="s">
        <v>3686</v>
      </c>
      <c r="R111" s="10" t="s">
        <v>4392</v>
      </c>
      <c r="S111" s="325" t="s">
        <v>5897</v>
      </c>
      <c r="T111" s="9" t="s">
        <v>15</v>
      </c>
      <c r="U111" s="325" t="s">
        <v>1305</v>
      </c>
      <c r="V111" s="723">
        <v>7000000</v>
      </c>
      <c r="W111" s="41" t="s">
        <v>269</v>
      </c>
      <c r="X111" s="41" t="s">
        <v>197</v>
      </c>
      <c r="Y111" s="41"/>
      <c r="Z111" s="8" t="s">
        <v>3751</v>
      </c>
      <c r="AA111" s="8" t="s">
        <v>3687</v>
      </c>
      <c r="AB111" s="10">
        <v>8140</v>
      </c>
      <c r="AC111" s="10">
        <v>72019</v>
      </c>
      <c r="AD111" s="41">
        <v>6787821</v>
      </c>
      <c r="AE111" s="325" t="s">
        <v>2044</v>
      </c>
      <c r="AF111" s="41" t="s">
        <v>50</v>
      </c>
      <c r="AG111" s="723">
        <v>7000000</v>
      </c>
      <c r="AH111" s="8" t="s">
        <v>269</v>
      </c>
      <c r="AI111" s="8"/>
      <c r="AJ111" s="8"/>
      <c r="AK111" s="8" t="s">
        <v>3751</v>
      </c>
      <c r="AL111" s="8" t="s">
        <v>3687</v>
      </c>
      <c r="AM111" s="41">
        <v>6784457</v>
      </c>
      <c r="AN111" s="325" t="s">
        <v>2042</v>
      </c>
      <c r="AO111" s="41" t="s">
        <v>51</v>
      </c>
      <c r="AP111" s="723">
        <v>7000000</v>
      </c>
      <c r="AQ111" s="8" t="s">
        <v>269</v>
      </c>
      <c r="AR111" s="8"/>
      <c r="AS111" s="8"/>
      <c r="AT111" s="8" t="s">
        <v>3751</v>
      </c>
      <c r="AU111" s="8" t="s">
        <v>3687</v>
      </c>
      <c r="AV111" s="41"/>
      <c r="AW111" s="41"/>
      <c r="AX111" s="41"/>
      <c r="AY111" s="399"/>
      <c r="AZ111" s="41"/>
      <c r="BA111" s="41"/>
      <c r="BB111" s="41"/>
      <c r="BC111" s="41"/>
      <c r="BD111" s="41"/>
      <c r="BE111" s="41"/>
      <c r="BF111" s="41"/>
      <c r="BG111" s="399"/>
      <c r="BH111" s="41"/>
      <c r="BI111" s="41"/>
      <c r="BJ111" s="41"/>
      <c r="BK111" s="41"/>
      <c r="BL111" s="41"/>
      <c r="BM111" s="41"/>
      <c r="BN111" s="41"/>
      <c r="BO111" s="399"/>
      <c r="BP111" s="41"/>
      <c r="BQ111" s="41"/>
      <c r="BR111" s="41"/>
      <c r="BS111" s="41"/>
      <c r="BT111" s="41"/>
      <c r="BU111" s="41"/>
      <c r="BV111" s="399"/>
      <c r="BW111" s="41"/>
      <c r="BX111" s="41"/>
      <c r="BY111" s="41"/>
      <c r="BZ111" s="41"/>
      <c r="CA111" s="321" t="s">
        <v>3661</v>
      </c>
      <c r="CB111" s="321" t="s">
        <v>3662</v>
      </c>
      <c r="CC111" s="9" t="s">
        <v>2224</v>
      </c>
      <c r="CD111" s="41"/>
      <c r="CE111" s="9" t="s">
        <v>5898</v>
      </c>
      <c r="CF111" s="41"/>
      <c r="CG111" s="41" t="s">
        <v>2425</v>
      </c>
      <c r="CH111" s="41"/>
      <c r="CI111" s="9" t="s">
        <v>5899</v>
      </c>
      <c r="CJ111" s="41"/>
      <c r="CK111" s="41"/>
      <c r="CL111" s="41"/>
      <c r="CM111" s="41"/>
      <c r="CN111" s="41"/>
      <c r="CO111" s="41"/>
      <c r="CP111" s="41"/>
      <c r="CQ111" s="41"/>
      <c r="CR111" s="41"/>
      <c r="CS111" s="9" t="s">
        <v>3721</v>
      </c>
      <c r="CT111" s="9"/>
      <c r="CU111" s="9" t="s">
        <v>5415</v>
      </c>
      <c r="CV111" s="41"/>
      <c r="CW111" s="41"/>
      <c r="CX111" s="41"/>
      <c r="CY111" s="296"/>
      <c r="CZ111" s="296"/>
      <c r="DA111" s="296"/>
    </row>
    <row r="112" spans="1:105" ht="36">
      <c r="A112" s="330">
        <v>36</v>
      </c>
      <c r="B112" s="292" t="s">
        <v>5894</v>
      </c>
      <c r="C112" s="559" t="s">
        <v>5900</v>
      </c>
      <c r="D112" s="6" t="s">
        <v>5901</v>
      </c>
      <c r="E112" s="326" t="s">
        <v>5883</v>
      </c>
      <c r="F112" s="259">
        <v>2023</v>
      </c>
      <c r="G112" s="259">
        <v>2023</v>
      </c>
      <c r="H112" s="259">
        <v>3</v>
      </c>
      <c r="I112" s="326" t="s">
        <v>5712</v>
      </c>
      <c r="J112" s="326" t="s">
        <v>6174</v>
      </c>
      <c r="K112" s="730">
        <v>7000000</v>
      </c>
      <c r="L112" s="730">
        <v>7000000</v>
      </c>
      <c r="M112" s="326" t="s">
        <v>3472</v>
      </c>
      <c r="N112" s="784">
        <v>3</v>
      </c>
      <c r="O112" s="326" t="s">
        <v>5884</v>
      </c>
      <c r="P112" s="11" t="s">
        <v>9</v>
      </c>
      <c r="Q112" s="259" t="s">
        <v>3686</v>
      </c>
      <c r="R112" s="259" t="s">
        <v>4392</v>
      </c>
      <c r="S112" s="328">
        <v>6680618</v>
      </c>
      <c r="T112" s="332" t="s">
        <v>31</v>
      </c>
      <c r="U112" s="331" t="s">
        <v>2025</v>
      </c>
      <c r="V112" s="730">
        <v>7000000</v>
      </c>
      <c r="W112" s="326" t="s">
        <v>197</v>
      </c>
      <c r="X112" s="326"/>
      <c r="Y112" s="326"/>
      <c r="Z112" s="326" t="s">
        <v>3751</v>
      </c>
      <c r="AA112" s="326" t="s">
        <v>3687</v>
      </c>
      <c r="AB112" s="259">
        <v>8140</v>
      </c>
      <c r="AC112" s="259">
        <v>72019</v>
      </c>
      <c r="AD112" s="328">
        <v>6681051</v>
      </c>
      <c r="AE112" s="331" t="s">
        <v>1945</v>
      </c>
      <c r="AF112" s="328" t="s">
        <v>13</v>
      </c>
      <c r="AG112" s="730">
        <v>7000000</v>
      </c>
      <c r="AH112" s="326" t="s">
        <v>197</v>
      </c>
      <c r="AI112" s="326"/>
      <c r="AJ112" s="326"/>
      <c r="AK112" s="326" t="s">
        <v>3751</v>
      </c>
      <c r="AL112" s="326" t="s">
        <v>3687</v>
      </c>
      <c r="AM112" s="328">
        <v>6681205</v>
      </c>
      <c r="AN112" s="331" t="s">
        <v>1993</v>
      </c>
      <c r="AO112" s="328" t="s">
        <v>56</v>
      </c>
      <c r="AP112" s="730">
        <v>7000000</v>
      </c>
      <c r="AQ112" s="326" t="s">
        <v>179</v>
      </c>
      <c r="AR112" s="326"/>
      <c r="AS112" s="326"/>
      <c r="AT112" s="326" t="s">
        <v>3756</v>
      </c>
      <c r="AU112" s="326" t="s">
        <v>3687</v>
      </c>
      <c r="AV112" s="328"/>
      <c r="AW112" s="328"/>
      <c r="AX112" s="328"/>
      <c r="AY112" s="416"/>
      <c r="AZ112" s="328"/>
      <c r="BA112" s="328"/>
      <c r="BB112" s="328"/>
      <c r="BC112" s="328"/>
      <c r="BD112" s="328"/>
      <c r="BE112" s="328"/>
      <c r="BF112" s="328"/>
      <c r="BG112" s="416"/>
      <c r="BH112" s="328"/>
      <c r="BI112" s="328"/>
      <c r="BJ112" s="328"/>
      <c r="BK112" s="328"/>
      <c r="BL112" s="328"/>
      <c r="BM112" s="328"/>
      <c r="BN112" s="328"/>
      <c r="BO112" s="416"/>
      <c r="BP112" s="328"/>
      <c r="BQ112" s="328"/>
      <c r="BR112" s="328"/>
      <c r="BS112" s="328"/>
      <c r="BT112" s="328"/>
      <c r="BU112" s="328"/>
      <c r="BV112" s="416"/>
      <c r="BW112" s="328"/>
      <c r="BX112" s="328"/>
      <c r="BY112" s="328"/>
      <c r="BZ112" s="328"/>
      <c r="CA112" s="321" t="s">
        <v>3661</v>
      </c>
      <c r="CB112" s="324" t="s">
        <v>3662</v>
      </c>
      <c r="CC112" s="332" t="s">
        <v>5902</v>
      </c>
      <c r="CD112" s="328"/>
      <c r="CE112" s="328" t="s">
        <v>5903</v>
      </c>
      <c r="CF112" s="328"/>
      <c r="CG112" s="328"/>
      <c r="CH112" s="328"/>
      <c r="CI112" s="328"/>
      <c r="CJ112" s="328"/>
      <c r="CK112" s="328"/>
      <c r="CL112" s="328"/>
      <c r="CM112" s="328"/>
      <c r="CN112" s="328"/>
      <c r="CO112" s="328"/>
      <c r="CP112" s="328"/>
      <c r="CQ112" s="328"/>
      <c r="CR112" s="328"/>
      <c r="CS112" s="328" t="s">
        <v>5716</v>
      </c>
      <c r="CT112" s="328" t="s">
        <v>5904</v>
      </c>
      <c r="CU112" s="328" t="s">
        <v>5905</v>
      </c>
      <c r="CV112" s="328"/>
      <c r="CW112" s="328"/>
      <c r="CX112" s="328"/>
      <c r="CY112" s="241"/>
      <c r="CZ112" s="241"/>
      <c r="DA112" s="241"/>
    </row>
    <row r="113" spans="1:105" ht="36">
      <c r="A113" s="10">
        <v>37</v>
      </c>
      <c r="B113" s="8" t="s">
        <v>1230</v>
      </c>
      <c r="C113" s="8" t="s">
        <v>1230</v>
      </c>
      <c r="D113" s="11" t="s">
        <v>5906</v>
      </c>
      <c r="E113" s="10" t="s">
        <v>5699</v>
      </c>
      <c r="F113" s="259">
        <v>2023</v>
      </c>
      <c r="G113" s="259">
        <v>2023</v>
      </c>
      <c r="H113" s="10">
        <v>6</v>
      </c>
      <c r="I113" s="8" t="s">
        <v>5720</v>
      </c>
      <c r="J113" s="8"/>
      <c r="K113" s="731" t="s">
        <v>5907</v>
      </c>
      <c r="L113" s="731" t="s">
        <v>5907</v>
      </c>
      <c r="M113" s="326" t="s">
        <v>3472</v>
      </c>
      <c r="N113" s="10">
        <v>6</v>
      </c>
      <c r="O113" s="8" t="s">
        <v>5908</v>
      </c>
      <c r="P113" s="11" t="s">
        <v>9</v>
      </c>
      <c r="Q113" s="10"/>
      <c r="R113" s="10" t="s">
        <v>3423</v>
      </c>
      <c r="S113" s="10">
        <v>6859016</v>
      </c>
      <c r="T113" s="9" t="s">
        <v>3533</v>
      </c>
      <c r="U113" s="323" t="s">
        <v>2785</v>
      </c>
      <c r="V113" s="484"/>
      <c r="W113" s="326" t="s">
        <v>176</v>
      </c>
      <c r="X113" s="326"/>
      <c r="Y113" s="326"/>
      <c r="Z113" s="326" t="s">
        <v>3751</v>
      </c>
      <c r="AA113" s="326" t="s">
        <v>3687</v>
      </c>
      <c r="AB113" s="259">
        <v>8140</v>
      </c>
      <c r="AC113" s="259">
        <v>72019</v>
      </c>
      <c r="AD113" s="10">
        <v>258471</v>
      </c>
      <c r="AE113" s="323" t="s">
        <v>3972</v>
      </c>
      <c r="AF113" s="11" t="s">
        <v>67</v>
      </c>
      <c r="AG113" s="484"/>
      <c r="AH113" s="10" t="s">
        <v>176</v>
      </c>
      <c r="AI113" s="10"/>
      <c r="AJ113" s="10"/>
      <c r="AK113" s="326" t="s">
        <v>3751</v>
      </c>
      <c r="AL113" s="326" t="s">
        <v>3687</v>
      </c>
      <c r="AM113" s="10">
        <v>6680612</v>
      </c>
      <c r="AN113" s="323" t="s">
        <v>1248</v>
      </c>
      <c r="AO113" s="8" t="s">
        <v>26</v>
      </c>
      <c r="AP113" s="484"/>
      <c r="AQ113" s="8" t="s">
        <v>176</v>
      </c>
      <c r="AR113" s="8"/>
      <c r="AS113" s="8"/>
      <c r="AT113" s="8" t="s">
        <v>3694</v>
      </c>
      <c r="AU113" s="8" t="s">
        <v>3687</v>
      </c>
      <c r="AV113" s="10"/>
      <c r="AW113" s="10"/>
      <c r="AX113" s="10"/>
      <c r="AY113" s="484"/>
      <c r="AZ113" s="10"/>
      <c r="BA113" s="10"/>
      <c r="BB113" s="10"/>
      <c r="BC113" s="10"/>
      <c r="BD113" s="10"/>
      <c r="BE113" s="10"/>
      <c r="BF113" s="10"/>
      <c r="BG113" s="484"/>
      <c r="BH113" s="10"/>
      <c r="BI113" s="10"/>
      <c r="BJ113" s="10"/>
      <c r="BK113" s="10"/>
      <c r="BL113" s="10"/>
      <c r="BM113" s="10"/>
      <c r="BN113" s="10"/>
      <c r="BO113" s="484"/>
      <c r="BP113" s="10"/>
      <c r="BQ113" s="10"/>
      <c r="BR113" s="10"/>
      <c r="BS113" s="10"/>
      <c r="BT113" s="10"/>
      <c r="BU113" s="10"/>
      <c r="BV113" s="484"/>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296"/>
      <c r="CZ113" s="296"/>
      <c r="DA113" s="296"/>
    </row>
    <row r="114" spans="1:105" ht="36">
      <c r="A114" s="330">
        <v>38</v>
      </c>
      <c r="B114" s="292" t="s">
        <v>5909</v>
      </c>
      <c r="C114" s="8" t="s">
        <v>1230</v>
      </c>
      <c r="D114" s="327" t="s">
        <v>5910</v>
      </c>
      <c r="E114" s="326" t="s">
        <v>5699</v>
      </c>
      <c r="F114" s="259">
        <v>2023</v>
      </c>
      <c r="G114" s="259">
        <v>2023</v>
      </c>
      <c r="H114" s="259">
        <v>9</v>
      </c>
      <c r="I114" s="326" t="s">
        <v>5720</v>
      </c>
      <c r="J114" s="326"/>
      <c r="K114" s="730">
        <v>30000000</v>
      </c>
      <c r="L114" s="730">
        <v>30000000</v>
      </c>
      <c r="M114" s="326" t="s">
        <v>3472</v>
      </c>
      <c r="N114" s="784"/>
      <c r="O114" s="326" t="s">
        <v>5908</v>
      </c>
      <c r="P114" s="327" t="s">
        <v>3423</v>
      </c>
      <c r="Q114" s="259" t="s">
        <v>3686</v>
      </c>
      <c r="R114" s="10" t="s">
        <v>3423</v>
      </c>
      <c r="S114" s="10">
        <v>258471</v>
      </c>
      <c r="T114" s="332" t="s">
        <v>67</v>
      </c>
      <c r="U114" s="323" t="s">
        <v>3972</v>
      </c>
      <c r="V114" s="412">
        <f t="shared" ref="V114:V120" si="1">L114/6</f>
        <v>5000000</v>
      </c>
      <c r="W114" s="326" t="s">
        <v>176</v>
      </c>
      <c r="X114" s="326"/>
      <c r="Y114" s="326"/>
      <c r="Z114" s="326" t="s">
        <v>3751</v>
      </c>
      <c r="AA114" s="326" t="s">
        <v>3687</v>
      </c>
      <c r="AB114" s="259">
        <v>8140</v>
      </c>
      <c r="AC114" s="259">
        <v>72019</v>
      </c>
      <c r="AD114" s="20">
        <v>6680612</v>
      </c>
      <c r="AE114" s="23" t="s">
        <v>1248</v>
      </c>
      <c r="AF114" s="328" t="s">
        <v>26</v>
      </c>
      <c r="AG114" s="415">
        <f t="shared" ref="AG114:AG120" si="2">L114/6</f>
        <v>5000000</v>
      </c>
      <c r="AH114" s="10" t="s">
        <v>176</v>
      </c>
      <c r="AI114" s="10"/>
      <c r="AJ114" s="10"/>
      <c r="AK114" s="326" t="s">
        <v>3751</v>
      </c>
      <c r="AL114" s="326" t="s">
        <v>3687</v>
      </c>
      <c r="AM114" s="20">
        <v>6680651</v>
      </c>
      <c r="AN114" s="23" t="s">
        <v>1304</v>
      </c>
      <c r="AO114" s="328" t="s">
        <v>19</v>
      </c>
      <c r="AP114" s="415">
        <f t="shared" ref="AP114:AP120" si="3">L114/6</f>
        <v>5000000</v>
      </c>
      <c r="AQ114" s="8" t="s">
        <v>176</v>
      </c>
      <c r="AR114" s="8"/>
      <c r="AS114" s="8"/>
      <c r="AT114" s="326" t="s">
        <v>3751</v>
      </c>
      <c r="AU114" s="8" t="s">
        <v>3687</v>
      </c>
      <c r="AV114" s="328">
        <v>6680631</v>
      </c>
      <c r="AW114" s="331" t="s">
        <v>2058</v>
      </c>
      <c r="AX114" s="328" t="s">
        <v>76</v>
      </c>
      <c r="AY114" s="415">
        <f t="shared" ref="AY114:AY120" si="4">L114/6</f>
        <v>5000000</v>
      </c>
      <c r="AZ114" s="8" t="s">
        <v>176</v>
      </c>
      <c r="BA114" s="8"/>
      <c r="BB114" s="326" t="s">
        <v>3751</v>
      </c>
      <c r="BC114" s="8" t="s">
        <v>3687</v>
      </c>
      <c r="BD114" s="328">
        <v>6898606</v>
      </c>
      <c r="BE114" s="331" t="s">
        <v>2748</v>
      </c>
      <c r="BF114" s="328" t="s">
        <v>108</v>
      </c>
      <c r="BG114" s="415">
        <f t="shared" ref="BG114:BG120" si="5">L114/6</f>
        <v>5000000</v>
      </c>
      <c r="BH114" s="326" t="s">
        <v>169</v>
      </c>
      <c r="BI114" s="326"/>
      <c r="BJ114" s="326" t="s">
        <v>3751</v>
      </c>
      <c r="BK114" s="8" t="s">
        <v>3687</v>
      </c>
      <c r="BL114" s="328"/>
      <c r="BM114" s="331" t="s">
        <v>2251</v>
      </c>
      <c r="BN114" s="783" t="s">
        <v>138</v>
      </c>
      <c r="BO114" s="415">
        <f t="shared" ref="BO114:BO120" si="6">L114/6</f>
        <v>5000000</v>
      </c>
      <c r="BP114" s="8" t="s">
        <v>176</v>
      </c>
      <c r="BQ114" s="326" t="s">
        <v>3751</v>
      </c>
      <c r="BR114" s="8" t="s">
        <v>3687</v>
      </c>
      <c r="BS114" s="328"/>
      <c r="BT114" s="328"/>
      <c r="BU114" s="328"/>
      <c r="BV114" s="416"/>
      <c r="BW114" s="328"/>
      <c r="BX114" s="328"/>
      <c r="BY114" s="328"/>
      <c r="BZ114" s="328"/>
      <c r="CA114" s="321"/>
      <c r="CB114" s="10"/>
      <c r="CC114" s="332"/>
      <c r="CD114" s="328"/>
      <c r="CE114" s="328"/>
      <c r="CF114" s="328"/>
      <c r="CG114" s="328"/>
      <c r="CH114" s="328"/>
      <c r="CI114" s="328"/>
      <c r="CJ114" s="328"/>
      <c r="CK114" s="328"/>
      <c r="CL114" s="328"/>
      <c r="CM114" s="328"/>
      <c r="CN114" s="328"/>
      <c r="CO114" s="328"/>
      <c r="CP114" s="328"/>
      <c r="CQ114" s="328"/>
      <c r="CR114" s="328"/>
      <c r="CS114" s="328"/>
      <c r="CT114" s="328"/>
      <c r="CU114" s="328"/>
      <c r="CV114" s="328"/>
      <c r="CW114" s="328"/>
      <c r="CX114" s="328"/>
      <c r="CY114" s="296"/>
      <c r="CZ114" s="296"/>
      <c r="DA114" s="296"/>
    </row>
    <row r="115" spans="1:105" ht="36">
      <c r="A115" s="330">
        <v>39</v>
      </c>
      <c r="B115" s="292" t="s">
        <v>5911</v>
      </c>
      <c r="C115" s="8" t="s">
        <v>1230</v>
      </c>
      <c r="D115" s="327" t="s">
        <v>5912</v>
      </c>
      <c r="E115" s="326" t="s">
        <v>5699</v>
      </c>
      <c r="F115" s="259">
        <v>2023</v>
      </c>
      <c r="G115" s="259">
        <v>2023</v>
      </c>
      <c r="H115" s="259">
        <v>9</v>
      </c>
      <c r="I115" s="326" t="s">
        <v>5720</v>
      </c>
      <c r="J115" s="326"/>
      <c r="K115" s="730">
        <v>10000000</v>
      </c>
      <c r="L115" s="730">
        <v>10000000</v>
      </c>
      <c r="M115" s="326" t="s">
        <v>3472</v>
      </c>
      <c r="N115" s="784"/>
      <c r="O115" s="326" t="s">
        <v>5908</v>
      </c>
      <c r="P115" s="327" t="s">
        <v>3423</v>
      </c>
      <c r="Q115" s="259" t="s">
        <v>3686</v>
      </c>
      <c r="R115" s="10" t="s">
        <v>3423</v>
      </c>
      <c r="S115" s="259">
        <v>6898606</v>
      </c>
      <c r="T115" s="332" t="s">
        <v>108</v>
      </c>
      <c r="U115" s="329">
        <v>7700018303</v>
      </c>
      <c r="V115" s="412">
        <f t="shared" si="1"/>
        <v>1666666.6666666667</v>
      </c>
      <c r="W115" s="326" t="s">
        <v>169</v>
      </c>
      <c r="X115" s="326"/>
      <c r="Y115" s="326"/>
      <c r="Z115" s="326" t="s">
        <v>3751</v>
      </c>
      <c r="AA115" s="326" t="s">
        <v>3687</v>
      </c>
      <c r="AB115" s="259">
        <v>8140</v>
      </c>
      <c r="AC115" s="259">
        <v>72019</v>
      </c>
      <c r="AD115" s="413">
        <v>6843797</v>
      </c>
      <c r="AE115" s="414" t="s">
        <v>2706</v>
      </c>
      <c r="AF115" s="328" t="s">
        <v>404</v>
      </c>
      <c r="AG115" s="415">
        <f t="shared" si="2"/>
        <v>1666666.6666666667</v>
      </c>
      <c r="AH115" s="326" t="s">
        <v>169</v>
      </c>
      <c r="AI115" s="326"/>
      <c r="AJ115" s="326"/>
      <c r="AK115" s="326" t="s">
        <v>3751</v>
      </c>
      <c r="AL115" s="326" t="s">
        <v>3687</v>
      </c>
      <c r="AM115" s="281">
        <v>210955</v>
      </c>
      <c r="AN115" s="285" t="s">
        <v>2692</v>
      </c>
      <c r="AO115" s="328" t="s">
        <v>96</v>
      </c>
      <c r="AP115" s="415">
        <f t="shared" si="3"/>
        <v>1666666.6666666667</v>
      </c>
      <c r="AQ115" s="326" t="s">
        <v>169</v>
      </c>
      <c r="AR115" s="326" t="s">
        <v>217</v>
      </c>
      <c r="AS115" s="326" t="s">
        <v>176</v>
      </c>
      <c r="AT115" s="326" t="s">
        <v>3751</v>
      </c>
      <c r="AU115" s="8" t="s">
        <v>3687</v>
      </c>
      <c r="AV115" s="328"/>
      <c r="AW115" s="331" t="s">
        <v>2251</v>
      </c>
      <c r="AX115" s="783" t="s">
        <v>138</v>
      </c>
      <c r="AY115" s="415">
        <f t="shared" si="4"/>
        <v>1666666.6666666667</v>
      </c>
      <c r="AZ115" s="8" t="s">
        <v>176</v>
      </c>
      <c r="BA115" s="8"/>
      <c r="BB115" s="326" t="s">
        <v>3751</v>
      </c>
      <c r="BC115" s="8" t="s">
        <v>3687</v>
      </c>
      <c r="BD115" s="328">
        <v>258471</v>
      </c>
      <c r="BE115" s="331" t="s">
        <v>3972</v>
      </c>
      <c r="BF115" s="328" t="s">
        <v>67</v>
      </c>
      <c r="BG115" s="415">
        <f t="shared" si="5"/>
        <v>1666666.6666666667</v>
      </c>
      <c r="BH115" s="8" t="s">
        <v>176</v>
      </c>
      <c r="BI115" s="8"/>
      <c r="BJ115" s="326" t="s">
        <v>3751</v>
      </c>
      <c r="BK115" s="8" t="s">
        <v>3687</v>
      </c>
      <c r="BL115" s="328">
        <v>6868847</v>
      </c>
      <c r="BM115" s="331" t="s">
        <v>2681</v>
      </c>
      <c r="BN115" s="328" t="s">
        <v>426</v>
      </c>
      <c r="BO115" s="415">
        <f t="shared" si="6"/>
        <v>1666666.6666666667</v>
      </c>
      <c r="BP115" s="328" t="s">
        <v>207</v>
      </c>
      <c r="BQ115" s="326" t="s">
        <v>3756</v>
      </c>
      <c r="BR115" s="8" t="s">
        <v>3687</v>
      </c>
      <c r="BS115" s="328"/>
      <c r="BT115" s="328"/>
      <c r="BU115" s="328"/>
      <c r="BV115" s="416"/>
      <c r="BW115" s="328"/>
      <c r="BX115" s="328"/>
      <c r="BY115" s="328"/>
      <c r="BZ115" s="328"/>
      <c r="CA115" s="321"/>
      <c r="CB115" s="10"/>
      <c r="CC115" s="332"/>
      <c r="CD115" s="328"/>
      <c r="CE115" s="328"/>
      <c r="CF115" s="328"/>
      <c r="CG115" s="328"/>
      <c r="CH115" s="328"/>
      <c r="CI115" s="328"/>
      <c r="CJ115" s="328"/>
      <c r="CK115" s="328"/>
      <c r="CL115" s="328"/>
      <c r="CM115" s="328"/>
      <c r="CN115" s="328"/>
      <c r="CO115" s="328"/>
      <c r="CP115" s="328"/>
      <c r="CQ115" s="328"/>
      <c r="CR115" s="328"/>
      <c r="CS115" s="328"/>
      <c r="CT115" s="328"/>
      <c r="CU115" s="328"/>
      <c r="CV115" s="328"/>
      <c r="CW115" s="328"/>
      <c r="CX115" s="328"/>
      <c r="CY115" s="296"/>
      <c r="CZ115" s="296"/>
      <c r="DA115" s="296"/>
    </row>
    <row r="116" spans="1:105" ht="36">
      <c r="A116" s="330">
        <v>40</v>
      </c>
      <c r="B116" s="292" t="s">
        <v>5913</v>
      </c>
      <c r="C116" s="8" t="s">
        <v>1230</v>
      </c>
      <c r="D116" s="327" t="s">
        <v>5914</v>
      </c>
      <c r="E116" s="326" t="s">
        <v>5699</v>
      </c>
      <c r="F116" s="259">
        <v>2023</v>
      </c>
      <c r="G116" s="259">
        <v>2023</v>
      </c>
      <c r="H116" s="259">
        <v>9</v>
      </c>
      <c r="I116" s="326" t="s">
        <v>5720</v>
      </c>
      <c r="J116" s="326"/>
      <c r="K116" s="730">
        <v>30000000</v>
      </c>
      <c r="L116" s="730">
        <v>30000000</v>
      </c>
      <c r="M116" s="326" t="s">
        <v>3472</v>
      </c>
      <c r="N116" s="784"/>
      <c r="O116" s="326" t="s">
        <v>5908</v>
      </c>
      <c r="P116" s="327" t="s">
        <v>3423</v>
      </c>
      <c r="Q116" s="259" t="s">
        <v>3686</v>
      </c>
      <c r="R116" s="10" t="s">
        <v>3423</v>
      </c>
      <c r="S116" s="10">
        <v>6680633</v>
      </c>
      <c r="T116" s="332" t="s">
        <v>25</v>
      </c>
      <c r="U116" s="356" t="s">
        <v>3791</v>
      </c>
      <c r="V116" s="412">
        <f t="shared" si="1"/>
        <v>5000000</v>
      </c>
      <c r="W116" s="326" t="s">
        <v>179</v>
      </c>
      <c r="X116" s="326" t="s">
        <v>217</v>
      </c>
      <c r="Y116" s="326"/>
      <c r="Z116" s="326" t="s">
        <v>3751</v>
      </c>
      <c r="AA116" s="326" t="s">
        <v>3687</v>
      </c>
      <c r="AB116" s="259">
        <v>8140</v>
      </c>
      <c r="AC116" s="259">
        <v>72019</v>
      </c>
      <c r="AD116" s="408">
        <v>6801945</v>
      </c>
      <c r="AE116" s="409" t="s">
        <v>2011</v>
      </c>
      <c r="AF116" s="328" t="s">
        <v>131</v>
      </c>
      <c r="AG116" s="415">
        <f t="shared" si="2"/>
        <v>5000000</v>
      </c>
      <c r="AH116" s="326" t="s">
        <v>179</v>
      </c>
      <c r="AI116" s="326"/>
      <c r="AJ116" s="326"/>
      <c r="AK116" s="326" t="s">
        <v>3756</v>
      </c>
      <c r="AL116" s="326" t="s">
        <v>3687</v>
      </c>
      <c r="AM116" s="8">
        <v>6833162</v>
      </c>
      <c r="AN116" s="8">
        <v>701069701</v>
      </c>
      <c r="AO116" s="328" t="s">
        <v>137</v>
      </c>
      <c r="AP116" s="415">
        <f t="shared" si="3"/>
        <v>5000000</v>
      </c>
      <c r="AQ116" s="326" t="s">
        <v>3486</v>
      </c>
      <c r="AR116" s="326"/>
      <c r="AS116" s="326"/>
      <c r="AT116" s="326" t="s">
        <v>3756</v>
      </c>
      <c r="AU116" s="8" t="s">
        <v>3687</v>
      </c>
      <c r="AV116" s="328">
        <v>6793410</v>
      </c>
      <c r="AW116" s="331" t="s">
        <v>1235</v>
      </c>
      <c r="AX116" s="328" t="s">
        <v>78</v>
      </c>
      <c r="AY116" s="415">
        <f t="shared" si="4"/>
        <v>5000000</v>
      </c>
      <c r="AZ116" s="326" t="s">
        <v>311</v>
      </c>
      <c r="BA116" s="326"/>
      <c r="BB116" s="326" t="s">
        <v>3756</v>
      </c>
      <c r="BC116" s="8" t="s">
        <v>3687</v>
      </c>
      <c r="BD116" s="328">
        <v>6859016</v>
      </c>
      <c r="BE116" s="331" t="s">
        <v>2785</v>
      </c>
      <c r="BF116" s="328" t="s">
        <v>60</v>
      </c>
      <c r="BG116" s="415">
        <f t="shared" si="5"/>
        <v>5000000</v>
      </c>
      <c r="BH116" s="8" t="s">
        <v>176</v>
      </c>
      <c r="BI116" s="8"/>
      <c r="BJ116" s="326" t="s">
        <v>3751</v>
      </c>
      <c r="BK116" s="8" t="s">
        <v>3687</v>
      </c>
      <c r="BL116" s="328"/>
      <c r="BM116" s="331" t="s">
        <v>2251</v>
      </c>
      <c r="BN116" s="783" t="s">
        <v>138</v>
      </c>
      <c r="BO116" s="415">
        <f t="shared" si="6"/>
        <v>5000000</v>
      </c>
      <c r="BP116" s="8" t="s">
        <v>176</v>
      </c>
      <c r="BQ116" s="326" t="s">
        <v>3751</v>
      </c>
      <c r="BR116" s="8" t="s">
        <v>3687</v>
      </c>
      <c r="BS116" s="328"/>
      <c r="BT116" s="328"/>
      <c r="BU116" s="328"/>
      <c r="BV116" s="416"/>
      <c r="BW116" s="328"/>
      <c r="BX116" s="328"/>
      <c r="BY116" s="328"/>
      <c r="BZ116" s="328"/>
      <c r="CA116" s="321"/>
      <c r="CB116" s="10"/>
      <c r="CC116" s="332"/>
      <c r="CD116" s="328"/>
      <c r="CE116" s="328"/>
      <c r="CF116" s="328"/>
      <c r="CG116" s="328"/>
      <c r="CH116" s="328"/>
      <c r="CI116" s="328"/>
      <c r="CJ116" s="328"/>
      <c r="CK116" s="328"/>
      <c r="CL116" s="328"/>
      <c r="CM116" s="328"/>
      <c r="CN116" s="328"/>
      <c r="CO116" s="328"/>
      <c r="CP116" s="328"/>
      <c r="CQ116" s="328"/>
      <c r="CR116" s="328"/>
      <c r="CS116" s="328"/>
      <c r="CT116" s="328"/>
      <c r="CU116" s="328"/>
      <c r="CV116" s="328"/>
      <c r="CW116" s="328"/>
      <c r="CX116" s="328"/>
      <c r="CY116" s="296"/>
      <c r="CZ116" s="296"/>
      <c r="DA116" s="296"/>
    </row>
    <row r="117" spans="1:105" ht="36">
      <c r="A117" s="330">
        <v>41</v>
      </c>
      <c r="B117" s="292" t="s">
        <v>5915</v>
      </c>
      <c r="C117" s="8" t="s">
        <v>1230</v>
      </c>
      <c r="D117" s="327" t="s">
        <v>5916</v>
      </c>
      <c r="E117" s="326" t="s">
        <v>5699</v>
      </c>
      <c r="F117" s="259">
        <v>2023</v>
      </c>
      <c r="G117" s="259">
        <v>2023</v>
      </c>
      <c r="H117" s="259">
        <v>9</v>
      </c>
      <c r="I117" s="326" t="s">
        <v>5720</v>
      </c>
      <c r="J117" s="326"/>
      <c r="K117" s="730">
        <v>46586600</v>
      </c>
      <c r="L117" s="730">
        <v>46586600</v>
      </c>
      <c r="M117" s="326" t="s">
        <v>3472</v>
      </c>
      <c r="N117" s="784"/>
      <c r="O117" s="326" t="s">
        <v>5908</v>
      </c>
      <c r="P117" s="327" t="s">
        <v>3423</v>
      </c>
      <c r="Q117" s="259" t="s">
        <v>3686</v>
      </c>
      <c r="R117" s="10" t="s">
        <v>3423</v>
      </c>
      <c r="S117" s="10">
        <v>6680633</v>
      </c>
      <c r="T117" s="332" t="s">
        <v>25</v>
      </c>
      <c r="U117" s="356" t="s">
        <v>3791</v>
      </c>
      <c r="V117" s="412">
        <f t="shared" si="1"/>
        <v>7764433.333333333</v>
      </c>
      <c r="W117" s="326" t="s">
        <v>179</v>
      </c>
      <c r="X117" s="326" t="s">
        <v>217</v>
      </c>
      <c r="Y117" s="326"/>
      <c r="Z117" s="326" t="s">
        <v>3756</v>
      </c>
      <c r="AA117" s="326" t="s">
        <v>3687</v>
      </c>
      <c r="AB117" s="259">
        <v>8140</v>
      </c>
      <c r="AC117" s="259">
        <v>72019</v>
      </c>
      <c r="AD117" s="328">
        <v>6679083</v>
      </c>
      <c r="AE117" s="331" t="s">
        <v>2580</v>
      </c>
      <c r="AF117" s="328" t="s">
        <v>203</v>
      </c>
      <c r="AG117" s="415">
        <f t="shared" si="2"/>
        <v>7764433.333333333</v>
      </c>
      <c r="AH117" s="326" t="s">
        <v>179</v>
      </c>
      <c r="AI117" s="326"/>
      <c r="AJ117" s="326"/>
      <c r="AK117" s="326" t="s">
        <v>3756</v>
      </c>
      <c r="AL117" s="326" t="s">
        <v>3687</v>
      </c>
      <c r="AM117" s="10">
        <v>6760392</v>
      </c>
      <c r="AN117" s="12" t="s">
        <v>1236</v>
      </c>
      <c r="AO117" s="328" t="s">
        <v>74</v>
      </c>
      <c r="AP117" s="415">
        <f t="shared" si="3"/>
        <v>7764433.333333333</v>
      </c>
      <c r="AQ117" s="326" t="s">
        <v>311</v>
      </c>
      <c r="AR117" s="326"/>
      <c r="AS117" s="326"/>
      <c r="AT117" s="326" t="s">
        <v>3756</v>
      </c>
      <c r="AU117" s="8" t="s">
        <v>3687</v>
      </c>
      <c r="AV117" s="328">
        <v>6680680</v>
      </c>
      <c r="AW117" s="331" t="s">
        <v>1247</v>
      </c>
      <c r="AX117" s="328" t="s">
        <v>16</v>
      </c>
      <c r="AY117" s="415">
        <f t="shared" si="4"/>
        <v>7764433.333333333</v>
      </c>
      <c r="AZ117" s="326" t="s">
        <v>179</v>
      </c>
      <c r="BA117" s="326"/>
      <c r="BB117" s="326" t="s">
        <v>3756</v>
      </c>
      <c r="BC117" s="8" t="s">
        <v>3687</v>
      </c>
      <c r="BD117" s="328">
        <v>6843087</v>
      </c>
      <c r="BE117" s="331" t="s">
        <v>2298</v>
      </c>
      <c r="BF117" s="328" t="s">
        <v>48</v>
      </c>
      <c r="BG117" s="415">
        <f t="shared" si="5"/>
        <v>7764433.333333333</v>
      </c>
      <c r="BH117" s="328" t="s">
        <v>217</v>
      </c>
      <c r="BI117" s="328"/>
      <c r="BJ117" s="326" t="s">
        <v>3756</v>
      </c>
      <c r="BK117" s="8" t="s">
        <v>3687</v>
      </c>
      <c r="BL117" s="328"/>
      <c r="BM117" s="331" t="s">
        <v>2251</v>
      </c>
      <c r="BN117" s="783" t="s">
        <v>138</v>
      </c>
      <c r="BO117" s="415">
        <f t="shared" si="6"/>
        <v>7764433.333333333</v>
      </c>
      <c r="BP117" s="8" t="s">
        <v>176</v>
      </c>
      <c r="BQ117" s="326" t="s">
        <v>3751</v>
      </c>
      <c r="BR117" s="8" t="s">
        <v>3687</v>
      </c>
      <c r="BS117" s="328"/>
      <c r="BT117" s="328"/>
      <c r="BU117" s="328"/>
      <c r="BV117" s="416"/>
      <c r="BW117" s="328"/>
      <c r="BX117" s="328"/>
      <c r="BY117" s="328"/>
      <c r="BZ117" s="328"/>
      <c r="CA117" s="321"/>
      <c r="CB117" s="10"/>
      <c r="CC117" s="332"/>
      <c r="CD117" s="328"/>
      <c r="CE117" s="328"/>
      <c r="CF117" s="328"/>
      <c r="CG117" s="328"/>
      <c r="CH117" s="328"/>
      <c r="CI117" s="328"/>
      <c r="CJ117" s="328"/>
      <c r="CK117" s="328"/>
      <c r="CL117" s="328"/>
      <c r="CM117" s="328"/>
      <c r="CN117" s="328"/>
      <c r="CO117" s="328"/>
      <c r="CP117" s="328"/>
      <c r="CQ117" s="328"/>
      <c r="CR117" s="328"/>
      <c r="CS117" s="328"/>
      <c r="CT117" s="328"/>
      <c r="CU117" s="328"/>
      <c r="CV117" s="328"/>
      <c r="CW117" s="328"/>
      <c r="CX117" s="328"/>
      <c r="CY117" s="296"/>
      <c r="CZ117" s="296"/>
      <c r="DA117" s="296"/>
    </row>
    <row r="118" spans="1:105" ht="36">
      <c r="A118" s="330">
        <v>42</v>
      </c>
      <c r="B118" s="292" t="s">
        <v>5917</v>
      </c>
      <c r="C118" s="8" t="s">
        <v>1230</v>
      </c>
      <c r="D118" s="327" t="s">
        <v>5918</v>
      </c>
      <c r="E118" s="326" t="s">
        <v>5699</v>
      </c>
      <c r="F118" s="259">
        <v>2023</v>
      </c>
      <c r="G118" s="259">
        <v>2023</v>
      </c>
      <c r="H118" s="259">
        <v>9</v>
      </c>
      <c r="I118" s="326" t="s">
        <v>5720</v>
      </c>
      <c r="J118" s="326"/>
      <c r="K118" s="730">
        <v>400000000</v>
      </c>
      <c r="L118" s="730">
        <v>400000000</v>
      </c>
      <c r="M118" s="326" t="s">
        <v>3472</v>
      </c>
      <c r="N118" s="784"/>
      <c r="O118" s="326" t="s">
        <v>5908</v>
      </c>
      <c r="P118" s="327" t="s">
        <v>3423</v>
      </c>
      <c r="Q118" s="259" t="s">
        <v>3686</v>
      </c>
      <c r="R118" s="10" t="s">
        <v>3423</v>
      </c>
      <c r="S118" s="10">
        <v>6859016</v>
      </c>
      <c r="T118" s="9" t="s">
        <v>3533</v>
      </c>
      <c r="U118" s="323" t="s">
        <v>2785</v>
      </c>
      <c r="V118" s="412">
        <f t="shared" si="1"/>
        <v>66666666.666666664</v>
      </c>
      <c r="W118" s="326" t="s">
        <v>176</v>
      </c>
      <c r="X118" s="326"/>
      <c r="Y118" s="326"/>
      <c r="Z118" s="326" t="s">
        <v>3751</v>
      </c>
      <c r="AA118" s="326" t="s">
        <v>3687</v>
      </c>
      <c r="AB118" s="259">
        <v>8140</v>
      </c>
      <c r="AC118" s="259">
        <v>72019</v>
      </c>
      <c r="AD118" s="328">
        <v>6099359</v>
      </c>
      <c r="AE118" s="329" t="s">
        <v>1265</v>
      </c>
      <c r="AF118" s="328" t="s">
        <v>98</v>
      </c>
      <c r="AG118" s="415">
        <f t="shared" si="2"/>
        <v>66666666.666666664</v>
      </c>
      <c r="AH118" s="326" t="s">
        <v>217</v>
      </c>
      <c r="AI118" s="326"/>
      <c r="AJ118" s="326"/>
      <c r="AK118" s="326" t="s">
        <v>3756</v>
      </c>
      <c r="AL118" s="326" t="s">
        <v>3687</v>
      </c>
      <c r="AM118" s="220">
        <v>6886510</v>
      </c>
      <c r="AN118" s="13" t="s">
        <v>4713</v>
      </c>
      <c r="AO118" s="328" t="s">
        <v>450</v>
      </c>
      <c r="AP118" s="415">
        <f t="shared" si="3"/>
        <v>66666666.666666664</v>
      </c>
      <c r="AQ118" s="326" t="s">
        <v>179</v>
      </c>
      <c r="AR118" s="326"/>
      <c r="AS118" s="326"/>
      <c r="AT118" s="326" t="s">
        <v>3756</v>
      </c>
      <c r="AU118" s="8" t="s">
        <v>3687</v>
      </c>
      <c r="AV118" s="328">
        <v>6680618</v>
      </c>
      <c r="AW118" s="331" t="s">
        <v>2025</v>
      </c>
      <c r="AX118" s="328" t="s">
        <v>31</v>
      </c>
      <c r="AY118" s="415">
        <f t="shared" si="4"/>
        <v>66666666.666666664</v>
      </c>
      <c r="AZ118" s="259" t="s">
        <v>197</v>
      </c>
      <c r="BA118" s="259"/>
      <c r="BB118" s="326" t="s">
        <v>3751</v>
      </c>
      <c r="BC118" s="8" t="s">
        <v>3687</v>
      </c>
      <c r="BD118" s="328"/>
      <c r="BE118" s="331" t="s">
        <v>2251</v>
      </c>
      <c r="BF118" s="783" t="s">
        <v>138</v>
      </c>
      <c r="BG118" s="415">
        <f t="shared" si="5"/>
        <v>66666666.666666664</v>
      </c>
      <c r="BH118" s="8" t="s">
        <v>176</v>
      </c>
      <c r="BI118" s="8"/>
      <c r="BJ118" s="326" t="s">
        <v>3751</v>
      </c>
      <c r="BK118" s="8" t="s">
        <v>3687</v>
      </c>
      <c r="BL118" s="328">
        <v>258471</v>
      </c>
      <c r="BM118" s="331" t="s">
        <v>3972</v>
      </c>
      <c r="BN118" s="328" t="s">
        <v>67</v>
      </c>
      <c r="BO118" s="415">
        <f t="shared" si="6"/>
        <v>66666666.666666664</v>
      </c>
      <c r="BP118" s="8" t="s">
        <v>176</v>
      </c>
      <c r="BQ118" s="326" t="s">
        <v>3751</v>
      </c>
      <c r="BR118" s="8" t="s">
        <v>3687</v>
      </c>
      <c r="BS118" s="328"/>
      <c r="BT118" s="328"/>
      <c r="BU118" s="328"/>
      <c r="BV118" s="416"/>
      <c r="BW118" s="328"/>
      <c r="BX118" s="328"/>
      <c r="BY118" s="328"/>
      <c r="BZ118" s="328"/>
      <c r="CA118" s="321"/>
      <c r="CB118" s="10"/>
      <c r="CC118" s="332"/>
      <c r="CD118" s="328"/>
      <c r="CE118" s="328"/>
      <c r="CF118" s="328"/>
      <c r="CG118" s="328"/>
      <c r="CH118" s="328"/>
      <c r="CI118" s="328"/>
      <c r="CJ118" s="328"/>
      <c r="CK118" s="328"/>
      <c r="CL118" s="328"/>
      <c r="CM118" s="328"/>
      <c r="CN118" s="328"/>
      <c r="CO118" s="328"/>
      <c r="CP118" s="328"/>
      <c r="CQ118" s="328"/>
      <c r="CR118" s="328"/>
      <c r="CS118" s="328"/>
      <c r="CT118" s="328"/>
      <c r="CU118" s="328"/>
      <c r="CV118" s="328"/>
      <c r="CW118" s="328"/>
      <c r="CX118" s="328"/>
      <c r="CY118" s="296"/>
      <c r="CZ118" s="296"/>
      <c r="DA118" s="296"/>
    </row>
    <row r="119" spans="1:105" ht="36">
      <c r="A119" s="330">
        <v>43</v>
      </c>
      <c r="B119" s="292" t="s">
        <v>5919</v>
      </c>
      <c r="C119" s="8" t="s">
        <v>1230</v>
      </c>
      <c r="D119" s="327" t="s">
        <v>5920</v>
      </c>
      <c r="E119" s="326" t="s">
        <v>5699</v>
      </c>
      <c r="F119" s="259">
        <v>2023</v>
      </c>
      <c r="G119" s="259">
        <v>2023</v>
      </c>
      <c r="H119" s="259">
        <v>9</v>
      </c>
      <c r="I119" s="326" t="s">
        <v>5720</v>
      </c>
      <c r="J119" s="326"/>
      <c r="K119" s="730">
        <v>46586600</v>
      </c>
      <c r="L119" s="730">
        <v>46586600</v>
      </c>
      <c r="M119" s="326" t="s">
        <v>3472</v>
      </c>
      <c r="N119" s="784"/>
      <c r="O119" s="326" t="s">
        <v>5908</v>
      </c>
      <c r="P119" s="327" t="s">
        <v>3423</v>
      </c>
      <c r="Q119" s="259" t="s">
        <v>3686</v>
      </c>
      <c r="R119" s="10" t="s">
        <v>3423</v>
      </c>
      <c r="S119" s="10">
        <v>6859016</v>
      </c>
      <c r="T119" s="9" t="s">
        <v>3533</v>
      </c>
      <c r="U119" s="323" t="s">
        <v>2785</v>
      </c>
      <c r="V119" s="412">
        <f t="shared" si="1"/>
        <v>7764433.333333333</v>
      </c>
      <c r="W119" s="326" t="s">
        <v>176</v>
      </c>
      <c r="X119" s="326"/>
      <c r="Y119" s="326"/>
      <c r="Z119" s="326" t="s">
        <v>3751</v>
      </c>
      <c r="AA119" s="326" t="s">
        <v>3687</v>
      </c>
      <c r="AB119" s="259">
        <v>8140</v>
      </c>
      <c r="AC119" s="259">
        <v>72019</v>
      </c>
      <c r="AD119" s="408">
        <v>6859382</v>
      </c>
      <c r="AE119" s="409" t="s">
        <v>2631</v>
      </c>
      <c r="AF119" s="328" t="s">
        <v>373</v>
      </c>
      <c r="AG119" s="415">
        <f t="shared" si="2"/>
        <v>7764433.333333333</v>
      </c>
      <c r="AH119" s="326" t="s">
        <v>217</v>
      </c>
      <c r="AI119" s="326"/>
      <c r="AJ119" s="326"/>
      <c r="AK119" s="326" t="s">
        <v>3756</v>
      </c>
      <c r="AL119" s="326" t="s">
        <v>3687</v>
      </c>
      <c r="AM119" s="328">
        <v>6865379</v>
      </c>
      <c r="AN119" s="329" t="s">
        <v>2984</v>
      </c>
      <c r="AO119" s="328" t="s">
        <v>419</v>
      </c>
      <c r="AP119" s="415">
        <f t="shared" si="3"/>
        <v>7764433.333333333</v>
      </c>
      <c r="AQ119" s="326" t="s">
        <v>217</v>
      </c>
      <c r="AR119" s="326"/>
      <c r="AS119" s="326"/>
      <c r="AT119" s="326" t="s">
        <v>3756</v>
      </c>
      <c r="AU119" s="8" t="s">
        <v>3687</v>
      </c>
      <c r="AV119" s="328">
        <v>6839500</v>
      </c>
      <c r="AW119" s="331" t="s">
        <v>2959</v>
      </c>
      <c r="AX119" s="328" t="s">
        <v>43</v>
      </c>
      <c r="AY119" s="415">
        <f t="shared" si="4"/>
        <v>7764433.333333333</v>
      </c>
      <c r="AZ119" s="259" t="s">
        <v>256</v>
      </c>
      <c r="BA119" s="259"/>
      <c r="BB119" s="326" t="s">
        <v>3756</v>
      </c>
      <c r="BC119" s="8" t="s">
        <v>3687</v>
      </c>
      <c r="BD119" s="328">
        <v>6843087</v>
      </c>
      <c r="BE119" s="331" t="s">
        <v>2298</v>
      </c>
      <c r="BF119" s="328" t="s">
        <v>48</v>
      </c>
      <c r="BG119" s="415">
        <f t="shared" si="5"/>
        <v>7764433.333333333</v>
      </c>
      <c r="BH119" s="328" t="s">
        <v>217</v>
      </c>
      <c r="BI119" s="328"/>
      <c r="BJ119" s="326" t="s">
        <v>3756</v>
      </c>
      <c r="BK119" s="8" t="s">
        <v>3687</v>
      </c>
      <c r="BL119" s="328"/>
      <c r="BM119" s="331" t="s">
        <v>2251</v>
      </c>
      <c r="BN119" s="783" t="s">
        <v>138</v>
      </c>
      <c r="BO119" s="415">
        <f t="shared" si="6"/>
        <v>7764433.333333333</v>
      </c>
      <c r="BP119" s="8" t="s">
        <v>176</v>
      </c>
      <c r="BQ119" s="326" t="s">
        <v>3751</v>
      </c>
      <c r="BR119" s="8" t="s">
        <v>3687</v>
      </c>
      <c r="BS119" s="328"/>
      <c r="BT119" s="328"/>
      <c r="BU119" s="328"/>
      <c r="BV119" s="416"/>
      <c r="BW119" s="328"/>
      <c r="BX119" s="328"/>
      <c r="BY119" s="328"/>
      <c r="BZ119" s="328"/>
      <c r="CA119" s="321"/>
      <c r="CB119" s="10"/>
      <c r="CC119" s="332"/>
      <c r="CD119" s="328"/>
      <c r="CE119" s="328"/>
      <c r="CF119" s="328"/>
      <c r="CG119" s="328"/>
      <c r="CH119" s="328"/>
      <c r="CI119" s="328"/>
      <c r="CJ119" s="328"/>
      <c r="CK119" s="328"/>
      <c r="CL119" s="328"/>
      <c r="CM119" s="328"/>
      <c r="CN119" s="328"/>
      <c r="CO119" s="328"/>
      <c r="CP119" s="328"/>
      <c r="CQ119" s="328"/>
      <c r="CR119" s="328"/>
      <c r="CS119" s="328"/>
      <c r="CT119" s="328"/>
      <c r="CU119" s="328"/>
      <c r="CV119" s="328"/>
      <c r="CW119" s="328"/>
      <c r="CX119" s="328"/>
      <c r="CY119" s="296"/>
      <c r="CZ119" s="296"/>
      <c r="DA119" s="296"/>
    </row>
    <row r="120" spans="1:105" s="526" customFormat="1" ht="36">
      <c r="A120" s="330">
        <v>44</v>
      </c>
      <c r="B120" s="292" t="s">
        <v>5921</v>
      </c>
      <c r="C120" s="8" t="s">
        <v>1230</v>
      </c>
      <c r="D120" s="327" t="s">
        <v>5922</v>
      </c>
      <c r="E120" s="326" t="s">
        <v>5699</v>
      </c>
      <c r="F120" s="259">
        <v>2023</v>
      </c>
      <c r="G120" s="259">
        <v>2023</v>
      </c>
      <c r="H120" s="259">
        <v>9</v>
      </c>
      <c r="I120" s="326" t="s">
        <v>5720</v>
      </c>
      <c r="J120" s="326"/>
      <c r="K120" s="730">
        <v>46586600</v>
      </c>
      <c r="L120" s="730">
        <v>46586600</v>
      </c>
      <c r="M120" s="326" t="s">
        <v>3472</v>
      </c>
      <c r="N120" s="784"/>
      <c r="O120" s="326" t="s">
        <v>5908</v>
      </c>
      <c r="P120" s="327" t="s">
        <v>3423</v>
      </c>
      <c r="Q120" s="259" t="s">
        <v>3686</v>
      </c>
      <c r="R120" s="10" t="s">
        <v>3423</v>
      </c>
      <c r="S120" s="8">
        <v>6843087</v>
      </c>
      <c r="T120" s="332" t="s">
        <v>48</v>
      </c>
      <c r="U120" s="13" t="s">
        <v>2298</v>
      </c>
      <c r="V120" s="412">
        <f t="shared" si="1"/>
        <v>7764433.333333333</v>
      </c>
      <c r="W120" s="326" t="s">
        <v>217</v>
      </c>
      <c r="X120" s="326"/>
      <c r="Y120" s="326"/>
      <c r="Z120" s="326" t="s">
        <v>3756</v>
      </c>
      <c r="AA120" s="326" t="s">
        <v>3687</v>
      </c>
      <c r="AB120" s="259">
        <v>8140</v>
      </c>
      <c r="AC120" s="259">
        <v>72019</v>
      </c>
      <c r="AD120" s="10">
        <v>6789028</v>
      </c>
      <c r="AE120" s="323" t="s">
        <v>2205</v>
      </c>
      <c r="AF120" s="328" t="s">
        <v>344</v>
      </c>
      <c r="AG120" s="415">
        <f t="shared" si="2"/>
        <v>7764433.333333333</v>
      </c>
      <c r="AH120" s="326" t="s">
        <v>217</v>
      </c>
      <c r="AI120" s="326"/>
      <c r="AJ120" s="326"/>
      <c r="AK120" s="326" t="s">
        <v>3756</v>
      </c>
      <c r="AL120" s="326" t="s">
        <v>3687</v>
      </c>
      <c r="AM120" s="8">
        <v>6834400</v>
      </c>
      <c r="AN120" s="13" t="s">
        <v>2986</v>
      </c>
      <c r="AO120" s="328" t="s">
        <v>377</v>
      </c>
      <c r="AP120" s="415">
        <f t="shared" si="3"/>
        <v>7764433.333333333</v>
      </c>
      <c r="AQ120" s="326" t="s">
        <v>217</v>
      </c>
      <c r="AR120" s="326"/>
      <c r="AS120" s="326"/>
      <c r="AT120" s="326" t="s">
        <v>3756</v>
      </c>
      <c r="AU120" s="8" t="s">
        <v>3687</v>
      </c>
      <c r="AV120" s="328">
        <v>6835039</v>
      </c>
      <c r="AW120" s="331" t="s">
        <v>2297</v>
      </c>
      <c r="AX120" s="328" t="s">
        <v>44</v>
      </c>
      <c r="AY120" s="415">
        <f t="shared" si="4"/>
        <v>7764433.333333333</v>
      </c>
      <c r="AZ120" s="259" t="s">
        <v>217</v>
      </c>
      <c r="BA120" s="259"/>
      <c r="BB120" s="326" t="s">
        <v>3756</v>
      </c>
      <c r="BC120" s="8" t="s">
        <v>3687</v>
      </c>
      <c r="BD120" s="10">
        <v>6680633</v>
      </c>
      <c r="BE120" s="356" t="s">
        <v>3791</v>
      </c>
      <c r="BF120" s="328" t="s">
        <v>25</v>
      </c>
      <c r="BG120" s="415">
        <f t="shared" si="5"/>
        <v>7764433.333333333</v>
      </c>
      <c r="BH120" s="326" t="s">
        <v>179</v>
      </c>
      <c r="BI120" s="326" t="s">
        <v>217</v>
      </c>
      <c r="BJ120" s="326" t="s">
        <v>3756</v>
      </c>
      <c r="BK120" s="8" t="s">
        <v>3687</v>
      </c>
      <c r="BL120" s="328"/>
      <c r="BM120" s="331" t="s">
        <v>2251</v>
      </c>
      <c r="BN120" s="783" t="s">
        <v>138</v>
      </c>
      <c r="BO120" s="415">
        <f t="shared" si="6"/>
        <v>7764433.333333333</v>
      </c>
      <c r="BP120" s="8" t="s">
        <v>176</v>
      </c>
      <c r="BQ120" s="326" t="s">
        <v>3751</v>
      </c>
      <c r="BR120" s="8" t="s">
        <v>3687</v>
      </c>
      <c r="BS120" s="328"/>
      <c r="BT120" s="328"/>
      <c r="BU120" s="328"/>
      <c r="BV120" s="416"/>
      <c r="BW120" s="328"/>
      <c r="BX120" s="328"/>
      <c r="BY120" s="328"/>
      <c r="BZ120" s="328"/>
      <c r="CA120" s="321"/>
      <c r="CB120" s="10"/>
      <c r="CC120" s="332"/>
      <c r="CD120" s="328"/>
      <c r="CE120" s="328"/>
      <c r="CF120" s="328"/>
      <c r="CG120" s="328"/>
      <c r="CH120" s="328"/>
      <c r="CI120" s="328"/>
      <c r="CJ120" s="328"/>
      <c r="CK120" s="328"/>
      <c r="CL120" s="328"/>
      <c r="CM120" s="328"/>
      <c r="CN120" s="328"/>
      <c r="CO120" s="328"/>
      <c r="CP120" s="328"/>
      <c r="CQ120" s="328"/>
      <c r="CR120" s="328"/>
      <c r="CS120" s="328"/>
      <c r="CT120" s="328"/>
      <c r="CU120" s="328"/>
      <c r="CV120" s="328"/>
      <c r="CW120" s="328"/>
      <c r="CX120" s="328"/>
      <c r="CY120" s="525"/>
      <c r="CZ120" s="525"/>
      <c r="DA120" s="525"/>
    </row>
    <row r="121" spans="1:105">
      <c r="A121" s="521"/>
      <c r="B121" s="311"/>
      <c r="C121" s="311"/>
      <c r="D121" s="314"/>
      <c r="E121" s="521"/>
      <c r="F121" s="522"/>
      <c r="G121" s="522"/>
      <c r="H121" s="521"/>
      <c r="I121" s="311"/>
      <c r="J121" s="311"/>
      <c r="K121" s="732"/>
      <c r="L121" s="732"/>
      <c r="M121" s="523"/>
      <c r="N121" s="521"/>
      <c r="O121" s="311"/>
      <c r="P121" s="521"/>
      <c r="Q121" s="521"/>
      <c r="R121" s="521"/>
      <c r="S121" s="521"/>
      <c r="T121" s="312"/>
      <c r="U121" s="524"/>
      <c r="V121" s="521"/>
      <c r="W121" s="523"/>
      <c r="X121" s="523"/>
      <c r="Y121" s="523"/>
      <c r="Z121" s="523"/>
      <c r="AA121" s="523"/>
      <c r="AB121" s="522"/>
      <c r="AC121" s="522"/>
      <c r="AD121" s="521"/>
      <c r="AE121" s="524"/>
      <c r="AF121" s="311"/>
      <c r="AG121" s="521"/>
      <c r="AH121" s="521"/>
      <c r="AI121" s="521"/>
      <c r="AJ121" s="521"/>
      <c r="AK121" s="523"/>
      <c r="AL121" s="523"/>
      <c r="AM121" s="521"/>
      <c r="AN121" s="524"/>
      <c r="AO121" s="311"/>
      <c r="AP121" s="521"/>
      <c r="AQ121" s="311"/>
      <c r="AR121" s="311"/>
      <c r="AS121" s="311"/>
      <c r="AT121" s="311"/>
      <c r="AU121" s="311"/>
      <c r="AV121" s="521"/>
      <c r="AW121" s="521"/>
      <c r="AX121" s="521"/>
      <c r="AY121" s="521"/>
      <c r="AZ121" s="521"/>
      <c r="BA121" s="521"/>
      <c r="BB121" s="521"/>
      <c r="BC121" s="521"/>
      <c r="BD121" s="521"/>
      <c r="BE121" s="521"/>
      <c r="BF121" s="521"/>
      <c r="BG121" s="521"/>
      <c r="BH121" s="521"/>
      <c r="BI121" s="521"/>
      <c r="BJ121" s="521"/>
      <c r="BK121" s="521"/>
      <c r="BL121" s="521"/>
      <c r="BM121" s="521"/>
      <c r="BN121" s="521"/>
      <c r="BO121" s="484"/>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c r="CP121" s="521"/>
      <c r="CQ121" s="521"/>
      <c r="CR121" s="521"/>
      <c r="CS121" s="521"/>
      <c r="CT121" s="521"/>
      <c r="CU121" s="521"/>
      <c r="CV121" s="521"/>
      <c r="CW121" s="521"/>
      <c r="CX121" s="521"/>
    </row>
    <row r="122" spans="1:105" ht="36">
      <c r="A122" s="10">
        <v>1</v>
      </c>
      <c r="B122" s="292" t="s">
        <v>5923</v>
      </c>
      <c r="C122" s="326" t="s">
        <v>1230</v>
      </c>
      <c r="D122" s="11" t="s">
        <v>5924</v>
      </c>
      <c r="E122" s="8" t="s">
        <v>5925</v>
      </c>
      <c r="F122" s="10">
        <v>2024</v>
      </c>
      <c r="G122" s="10">
        <v>2024</v>
      </c>
      <c r="H122" s="10">
        <v>2</v>
      </c>
      <c r="I122" s="8" t="s">
        <v>5720</v>
      </c>
      <c r="J122" s="8" t="s">
        <v>6175</v>
      </c>
      <c r="K122" s="752">
        <v>15960457</v>
      </c>
      <c r="L122" s="723">
        <v>15960457</v>
      </c>
      <c r="M122" s="8" t="s">
        <v>4734</v>
      </c>
      <c r="N122" s="10">
        <v>4</v>
      </c>
      <c r="O122" s="9" t="s">
        <v>5908</v>
      </c>
      <c r="P122" s="327" t="s">
        <v>3423</v>
      </c>
      <c r="Q122" s="10" t="s">
        <v>3686</v>
      </c>
      <c r="R122" s="10" t="s">
        <v>3423</v>
      </c>
      <c r="S122" s="10">
        <v>6801945</v>
      </c>
      <c r="T122" s="9" t="s">
        <v>131</v>
      </c>
      <c r="U122" s="323">
        <v>713029701</v>
      </c>
      <c r="V122" s="196">
        <f>L122</f>
        <v>15960457</v>
      </c>
      <c r="W122" s="8" t="s">
        <v>179</v>
      </c>
      <c r="X122" s="8"/>
      <c r="Y122" s="8"/>
      <c r="Z122" s="8" t="s">
        <v>4737</v>
      </c>
      <c r="AA122" s="8" t="s">
        <v>4734</v>
      </c>
      <c r="AB122" s="22">
        <v>1093</v>
      </c>
      <c r="AC122" s="370" t="s">
        <v>4736</v>
      </c>
      <c r="AD122" s="328"/>
      <c r="AE122" s="12"/>
      <c r="AF122" s="8"/>
      <c r="AG122" s="108"/>
      <c r="AH122" s="8"/>
      <c r="AI122" s="8"/>
      <c r="AJ122" s="8"/>
      <c r="AK122" s="8"/>
      <c r="AL122" s="8"/>
      <c r="AM122" s="10"/>
      <c r="AN122" s="12"/>
      <c r="AO122" s="8"/>
      <c r="AP122" s="108"/>
      <c r="AQ122" s="8"/>
      <c r="AR122" s="8"/>
      <c r="AS122" s="8"/>
      <c r="AT122" s="8"/>
      <c r="AU122" s="8"/>
      <c r="AV122" s="408"/>
      <c r="AW122" s="408"/>
      <c r="AX122" s="408"/>
      <c r="AY122" s="509"/>
      <c r="AZ122" s="408"/>
      <c r="BA122" s="408"/>
      <c r="BB122" s="408"/>
      <c r="BC122" s="8"/>
      <c r="BD122" s="408"/>
      <c r="BE122" s="408"/>
      <c r="BF122" s="408"/>
      <c r="BG122" s="509"/>
      <c r="BH122" s="408"/>
      <c r="BI122" s="408"/>
      <c r="BJ122" s="408"/>
      <c r="BK122" s="408"/>
      <c r="BL122" s="408"/>
      <c r="BM122" s="408"/>
      <c r="BN122" s="408"/>
      <c r="BO122" s="509"/>
      <c r="BP122" s="408"/>
      <c r="BQ122" s="408"/>
      <c r="BR122" s="408"/>
      <c r="BS122" s="408"/>
      <c r="BT122" s="408"/>
      <c r="BU122" s="408"/>
      <c r="BV122" s="509"/>
      <c r="BW122" s="408"/>
      <c r="BX122" s="408"/>
      <c r="BY122" s="408"/>
      <c r="BZ122" s="408"/>
      <c r="CA122" s="321" t="s">
        <v>3661</v>
      </c>
      <c r="CB122" s="324" t="s">
        <v>3662</v>
      </c>
      <c r="CC122" s="516"/>
      <c r="CD122" s="11"/>
      <c r="CE122" s="516"/>
      <c r="CF122" s="11"/>
      <c r="CG122" s="516"/>
      <c r="CH122" s="11"/>
      <c r="CI122" s="408"/>
      <c r="CJ122" s="408"/>
      <c r="CK122" s="408"/>
      <c r="CL122" s="408"/>
      <c r="CM122" s="408"/>
      <c r="CN122" s="408"/>
      <c r="CO122" s="408"/>
      <c r="CP122" s="408"/>
      <c r="CQ122" s="408"/>
      <c r="CR122" s="408"/>
      <c r="CS122" s="9"/>
      <c r="CT122" s="9"/>
      <c r="CU122" s="9"/>
      <c r="CV122" s="408"/>
      <c r="CW122" s="408"/>
      <c r="CX122" s="408"/>
    </row>
    <row r="123" spans="1:105" ht="36">
      <c r="A123" s="10">
        <v>2</v>
      </c>
      <c r="B123" s="292" t="s">
        <v>5923</v>
      </c>
      <c r="C123" s="326" t="s">
        <v>1230</v>
      </c>
      <c r="D123" s="11" t="s">
        <v>5926</v>
      </c>
      <c r="E123" s="8" t="s">
        <v>5925</v>
      </c>
      <c r="F123" s="10">
        <v>2024</v>
      </c>
      <c r="G123" s="10">
        <v>2024</v>
      </c>
      <c r="H123" s="10">
        <v>2</v>
      </c>
      <c r="I123" s="8" t="s">
        <v>5720</v>
      </c>
      <c r="J123" s="8" t="s">
        <v>6176</v>
      </c>
      <c r="K123" s="723">
        <v>16082106</v>
      </c>
      <c r="L123" s="723">
        <v>16082106</v>
      </c>
      <c r="M123" s="8" t="s">
        <v>4734</v>
      </c>
      <c r="N123" s="10">
        <v>4</v>
      </c>
      <c r="O123" s="8" t="s">
        <v>5908</v>
      </c>
      <c r="P123" s="327" t="s">
        <v>3423</v>
      </c>
      <c r="Q123" s="10" t="s">
        <v>3686</v>
      </c>
      <c r="R123" s="10" t="s">
        <v>3423</v>
      </c>
      <c r="S123" s="10">
        <v>6680612</v>
      </c>
      <c r="T123" s="9" t="s">
        <v>26</v>
      </c>
      <c r="U123" s="323">
        <v>728059203</v>
      </c>
      <c r="V123" s="196">
        <f t="shared" ref="V123:V128" si="7">L123</f>
        <v>16082106</v>
      </c>
      <c r="W123" s="8" t="s">
        <v>176</v>
      </c>
      <c r="X123" s="8"/>
      <c r="Y123" s="8"/>
      <c r="Z123" s="8" t="s">
        <v>3694</v>
      </c>
      <c r="AA123" s="8" t="s">
        <v>4734</v>
      </c>
      <c r="AB123" s="22">
        <v>1093</v>
      </c>
      <c r="AC123" s="370" t="s">
        <v>4736</v>
      </c>
      <c r="AD123" s="408"/>
      <c r="AE123" s="409"/>
      <c r="AF123" s="8"/>
      <c r="AG123" s="108"/>
      <c r="AH123" s="8"/>
      <c r="AI123" s="8"/>
      <c r="AJ123" s="8"/>
      <c r="AK123" s="8"/>
      <c r="AL123" s="8"/>
      <c r="AM123" s="10"/>
      <c r="AN123" s="323"/>
      <c r="AO123" s="8"/>
      <c r="AP123" s="108"/>
      <c r="AQ123" s="8"/>
      <c r="AR123" s="8"/>
      <c r="AS123" s="8"/>
      <c r="AT123" s="8"/>
      <c r="AU123" s="8"/>
      <c r="AV123" s="408"/>
      <c r="AW123" s="408"/>
      <c r="AX123" s="408"/>
      <c r="AY123" s="509"/>
      <c r="AZ123" s="408"/>
      <c r="BA123" s="408"/>
      <c r="BB123" s="408"/>
      <c r="BC123" s="8"/>
      <c r="BD123" s="408"/>
      <c r="BE123" s="408"/>
      <c r="BF123" s="408"/>
      <c r="BG123" s="509"/>
      <c r="BH123" s="408"/>
      <c r="BI123" s="408"/>
      <c r="BJ123" s="408"/>
      <c r="BK123" s="408"/>
      <c r="BL123" s="408"/>
      <c r="BM123" s="408"/>
      <c r="BN123" s="408"/>
      <c r="BO123" s="509"/>
      <c r="BP123" s="408"/>
      <c r="BQ123" s="408"/>
      <c r="BR123" s="408"/>
      <c r="BS123" s="408"/>
      <c r="BT123" s="408"/>
      <c r="BU123" s="408"/>
      <c r="BV123" s="509"/>
      <c r="BW123" s="408"/>
      <c r="BX123" s="408"/>
      <c r="BY123" s="408"/>
      <c r="BZ123" s="408"/>
      <c r="CA123" s="321" t="s">
        <v>3661</v>
      </c>
      <c r="CB123" s="324" t="s">
        <v>3662</v>
      </c>
      <c r="CC123" s="516"/>
      <c r="CD123" s="11"/>
      <c r="CE123" s="516"/>
      <c r="CF123" s="11"/>
      <c r="CG123" s="516"/>
      <c r="CH123" s="11"/>
      <c r="CI123" s="408"/>
      <c r="CJ123" s="408"/>
      <c r="CK123" s="408"/>
      <c r="CL123" s="408"/>
      <c r="CM123" s="408"/>
      <c r="CN123" s="408"/>
      <c r="CO123" s="408"/>
      <c r="CP123" s="408"/>
      <c r="CQ123" s="408"/>
      <c r="CR123" s="408"/>
      <c r="CS123" s="408"/>
      <c r="CT123" s="408"/>
      <c r="CU123" s="408"/>
      <c r="CV123" s="408"/>
      <c r="CW123" s="408"/>
      <c r="CX123" s="408"/>
      <c r="CY123" s="260"/>
      <c r="CZ123" s="260"/>
      <c r="DA123" s="260"/>
    </row>
    <row r="124" spans="1:105" ht="36">
      <c r="A124" s="259">
        <v>3</v>
      </c>
      <c r="B124" s="292" t="s">
        <v>5923</v>
      </c>
      <c r="C124" s="326" t="s">
        <v>1230</v>
      </c>
      <c r="D124" s="327" t="s">
        <v>5927</v>
      </c>
      <c r="E124" s="8" t="s">
        <v>5925</v>
      </c>
      <c r="F124" s="259">
        <v>2024</v>
      </c>
      <c r="G124" s="259">
        <v>2024</v>
      </c>
      <c r="H124" s="259">
        <v>2</v>
      </c>
      <c r="I124" s="326" t="s">
        <v>5720</v>
      </c>
      <c r="J124" s="326" t="s">
        <v>6177</v>
      </c>
      <c r="K124" s="730">
        <v>15173788</v>
      </c>
      <c r="L124" s="730">
        <v>15173788</v>
      </c>
      <c r="M124" s="326" t="s">
        <v>4734</v>
      </c>
      <c r="N124" s="784">
        <v>4</v>
      </c>
      <c r="O124" s="326" t="s">
        <v>5908</v>
      </c>
      <c r="P124" s="327" t="s">
        <v>3423</v>
      </c>
      <c r="Q124" s="259" t="s">
        <v>3686</v>
      </c>
      <c r="R124" s="259" t="s">
        <v>3423</v>
      </c>
      <c r="S124" s="259">
        <v>6898606</v>
      </c>
      <c r="T124" s="332" t="s">
        <v>108</v>
      </c>
      <c r="U124" s="329">
        <v>7700018303</v>
      </c>
      <c r="V124" s="196">
        <f t="shared" si="7"/>
        <v>15173788</v>
      </c>
      <c r="W124" s="326" t="s">
        <v>172</v>
      </c>
      <c r="X124" s="326"/>
      <c r="Y124" s="326"/>
      <c r="Z124" s="8" t="s">
        <v>3694</v>
      </c>
      <c r="AA124" s="8" t="s">
        <v>4734</v>
      </c>
      <c r="AB124" s="22">
        <v>1093</v>
      </c>
      <c r="AC124" s="370" t="s">
        <v>4736</v>
      </c>
      <c r="AD124" s="413"/>
      <c r="AE124" s="414"/>
      <c r="AF124" s="326"/>
      <c r="AG124" s="405"/>
      <c r="AH124" s="326"/>
      <c r="AI124" s="326"/>
      <c r="AJ124" s="326"/>
      <c r="AK124" s="326"/>
      <c r="AL124" s="8"/>
      <c r="AM124" s="259"/>
      <c r="AN124" s="329"/>
      <c r="AO124" s="326"/>
      <c r="AP124" s="405"/>
      <c r="AQ124" s="326"/>
      <c r="AR124" s="326"/>
      <c r="AS124" s="326"/>
      <c r="AT124" s="326"/>
      <c r="AU124" s="8"/>
      <c r="AV124" s="413"/>
      <c r="AW124" s="413"/>
      <c r="AX124" s="413"/>
      <c r="AY124" s="519"/>
      <c r="AZ124" s="413"/>
      <c r="BA124" s="413"/>
      <c r="BB124" s="413"/>
      <c r="BC124" s="8"/>
      <c r="BD124" s="413"/>
      <c r="BE124" s="413"/>
      <c r="BF124" s="413"/>
      <c r="BG124" s="519"/>
      <c r="BH124" s="413"/>
      <c r="BI124" s="413"/>
      <c r="BJ124" s="413"/>
      <c r="BK124" s="413"/>
      <c r="BL124" s="413"/>
      <c r="BM124" s="413"/>
      <c r="BN124" s="413"/>
      <c r="BO124" s="519"/>
      <c r="BP124" s="413"/>
      <c r="BQ124" s="413"/>
      <c r="BR124" s="413"/>
      <c r="BS124" s="413"/>
      <c r="BT124" s="413"/>
      <c r="BU124" s="413"/>
      <c r="BV124" s="519"/>
      <c r="BW124" s="413"/>
      <c r="BX124" s="413"/>
      <c r="BY124" s="413"/>
      <c r="BZ124" s="413"/>
      <c r="CA124" s="321" t="s">
        <v>3661</v>
      </c>
      <c r="CB124" s="324" t="s">
        <v>3662</v>
      </c>
      <c r="CC124" s="518"/>
      <c r="CD124" s="327"/>
      <c r="CE124" s="518"/>
      <c r="CF124" s="327"/>
      <c r="CG124" s="518"/>
      <c r="CH124" s="327"/>
      <c r="CI124" s="413"/>
      <c r="CJ124" s="413"/>
      <c r="CK124" s="413"/>
      <c r="CL124" s="413"/>
      <c r="CM124" s="413"/>
      <c r="CN124" s="413"/>
      <c r="CO124" s="413"/>
      <c r="CP124" s="413"/>
      <c r="CQ124" s="413"/>
      <c r="CR124" s="413"/>
      <c r="CS124" s="413"/>
      <c r="CT124" s="413"/>
      <c r="CU124" s="413"/>
      <c r="CV124" s="413"/>
      <c r="CW124" s="413"/>
      <c r="CX124" s="413"/>
    </row>
    <row r="125" spans="1:105" ht="36">
      <c r="A125" s="10">
        <v>4</v>
      </c>
      <c r="B125" s="292" t="s">
        <v>5923</v>
      </c>
      <c r="C125" s="326" t="s">
        <v>1230</v>
      </c>
      <c r="D125" s="11" t="s">
        <v>5928</v>
      </c>
      <c r="E125" s="8" t="s">
        <v>5925</v>
      </c>
      <c r="F125" s="10">
        <v>2024</v>
      </c>
      <c r="G125" s="10">
        <v>2024</v>
      </c>
      <c r="H125" s="10">
        <v>2</v>
      </c>
      <c r="I125" s="8" t="s">
        <v>5720</v>
      </c>
      <c r="J125" s="8" t="s">
        <v>6178</v>
      </c>
      <c r="K125" s="723">
        <v>16122656</v>
      </c>
      <c r="L125" s="723">
        <v>16122656</v>
      </c>
      <c r="M125" s="8" t="s">
        <v>4734</v>
      </c>
      <c r="N125" s="373">
        <v>4</v>
      </c>
      <c r="O125" s="8" t="s">
        <v>5908</v>
      </c>
      <c r="P125" s="327" t="s">
        <v>3423</v>
      </c>
      <c r="Q125" s="10" t="s">
        <v>3686</v>
      </c>
      <c r="R125" s="10" t="s">
        <v>3423</v>
      </c>
      <c r="S125" s="10">
        <v>6898606</v>
      </c>
      <c r="T125" s="9" t="s">
        <v>108</v>
      </c>
      <c r="U125" s="329">
        <v>7700018303</v>
      </c>
      <c r="V125" s="196">
        <f t="shared" si="7"/>
        <v>16122656</v>
      </c>
      <c r="W125" s="326" t="s">
        <v>172</v>
      </c>
      <c r="X125" s="326"/>
      <c r="Y125" s="326"/>
      <c r="Z125" s="8" t="s">
        <v>3694</v>
      </c>
      <c r="AA125" s="8" t="s">
        <v>4734</v>
      </c>
      <c r="AB125" s="22">
        <v>1093</v>
      </c>
      <c r="AC125" s="370" t="s">
        <v>4736</v>
      </c>
      <c r="AD125" s="8"/>
      <c r="AE125" s="13"/>
      <c r="AF125" s="8"/>
      <c r="AG125" s="108"/>
      <c r="AH125" s="8"/>
      <c r="AI125" s="8"/>
      <c r="AJ125" s="8"/>
      <c r="AK125" s="8"/>
      <c r="AL125" s="8"/>
      <c r="AM125" s="10"/>
      <c r="AN125" s="12"/>
      <c r="AO125" s="8"/>
      <c r="AP125" s="108"/>
      <c r="AQ125" s="8"/>
      <c r="AR125" s="8"/>
      <c r="AS125" s="8"/>
      <c r="AT125" s="8"/>
      <c r="AU125" s="8"/>
      <c r="AV125" s="408"/>
      <c r="AW125" s="408"/>
      <c r="AX125" s="408"/>
      <c r="AY125" s="509"/>
      <c r="AZ125" s="408"/>
      <c r="BA125" s="408"/>
      <c r="BB125" s="408"/>
      <c r="BC125" s="8"/>
      <c r="BD125" s="408"/>
      <c r="BE125" s="408"/>
      <c r="BF125" s="408"/>
      <c r="BG125" s="509"/>
      <c r="BH125" s="408"/>
      <c r="BI125" s="408"/>
      <c r="BJ125" s="408"/>
      <c r="BK125" s="408"/>
      <c r="BL125" s="408"/>
      <c r="BM125" s="408"/>
      <c r="BN125" s="408"/>
      <c r="BO125" s="509"/>
      <c r="BP125" s="408"/>
      <c r="BQ125" s="408"/>
      <c r="BR125" s="408"/>
      <c r="BS125" s="408"/>
      <c r="BT125" s="408"/>
      <c r="BU125" s="408"/>
      <c r="BV125" s="509"/>
      <c r="BW125" s="408"/>
      <c r="BX125" s="408"/>
      <c r="BY125" s="408"/>
      <c r="BZ125" s="408"/>
      <c r="CA125" s="321" t="s">
        <v>3661</v>
      </c>
      <c r="CB125" s="324" t="s">
        <v>3662</v>
      </c>
      <c r="CC125" s="516"/>
      <c r="CD125" s="11"/>
      <c r="CE125" s="516"/>
      <c r="CF125" s="11"/>
      <c r="CG125" s="516"/>
      <c r="CH125" s="11"/>
      <c r="CI125" s="408"/>
      <c r="CJ125" s="408"/>
      <c r="CK125" s="408"/>
      <c r="CL125" s="408"/>
      <c r="CM125" s="408"/>
      <c r="CN125" s="408"/>
      <c r="CO125" s="408"/>
      <c r="CP125" s="408"/>
      <c r="CQ125" s="408"/>
      <c r="CR125" s="408"/>
      <c r="CS125" s="9"/>
      <c r="CT125" s="408"/>
      <c r="CU125" s="408"/>
      <c r="CV125" s="408"/>
      <c r="CW125" s="408"/>
      <c r="CX125" s="408"/>
    </row>
    <row r="126" spans="1:105" ht="36">
      <c r="A126" s="10">
        <v>5</v>
      </c>
      <c r="B126" s="292" t="s">
        <v>5923</v>
      </c>
      <c r="C126" s="326" t="s">
        <v>1230</v>
      </c>
      <c r="D126" s="11" t="s">
        <v>5929</v>
      </c>
      <c r="E126" s="8" t="s">
        <v>5925</v>
      </c>
      <c r="F126" s="10">
        <v>2024</v>
      </c>
      <c r="G126" s="10">
        <v>2024</v>
      </c>
      <c r="H126" s="10">
        <v>2</v>
      </c>
      <c r="I126" s="41" t="s">
        <v>5720</v>
      </c>
      <c r="J126" s="10" t="s">
        <v>6179</v>
      </c>
      <c r="K126" s="723">
        <v>16187536</v>
      </c>
      <c r="L126" s="723">
        <v>16187536</v>
      </c>
      <c r="M126" s="8" t="s">
        <v>4734</v>
      </c>
      <c r="N126" s="373">
        <v>4</v>
      </c>
      <c r="O126" s="8" t="s">
        <v>5908</v>
      </c>
      <c r="P126" s="327" t="s">
        <v>3423</v>
      </c>
      <c r="Q126" s="10" t="s">
        <v>3686</v>
      </c>
      <c r="R126" s="10" t="s">
        <v>3423</v>
      </c>
      <c r="S126" s="10">
        <v>6801945</v>
      </c>
      <c r="T126" s="9" t="s">
        <v>131</v>
      </c>
      <c r="U126" s="323">
        <v>713029701</v>
      </c>
      <c r="V126" s="196">
        <f t="shared" si="7"/>
        <v>16187536</v>
      </c>
      <c r="W126" s="8" t="s">
        <v>179</v>
      </c>
      <c r="X126" s="8"/>
      <c r="Y126" s="8"/>
      <c r="Z126" s="8" t="s">
        <v>4737</v>
      </c>
      <c r="AA126" s="8" t="s">
        <v>4734</v>
      </c>
      <c r="AB126" s="22">
        <v>1093</v>
      </c>
      <c r="AC126" s="370" t="s">
        <v>4736</v>
      </c>
      <c r="AD126" s="8"/>
      <c r="AE126" s="13"/>
      <c r="AF126" s="8"/>
      <c r="AG126" s="108"/>
      <c r="AH126" s="8"/>
      <c r="AI126" s="8"/>
      <c r="AJ126" s="8"/>
      <c r="AK126" s="8"/>
      <c r="AL126" s="8"/>
      <c r="AM126" s="10"/>
      <c r="AN126" s="323"/>
      <c r="AO126" s="8"/>
      <c r="AP126" s="108"/>
      <c r="AQ126" s="8"/>
      <c r="AR126" s="8"/>
      <c r="AS126" s="8"/>
      <c r="AT126" s="8"/>
      <c r="AU126" s="8"/>
      <c r="AV126" s="408"/>
      <c r="AW126" s="408"/>
      <c r="AX126" s="408"/>
      <c r="AY126" s="509"/>
      <c r="AZ126" s="408"/>
      <c r="BA126" s="408"/>
      <c r="BB126" s="408"/>
      <c r="BC126" s="8"/>
      <c r="BD126" s="408"/>
      <c r="BE126" s="408"/>
      <c r="BF126" s="408"/>
      <c r="BG126" s="509"/>
      <c r="BH126" s="408"/>
      <c r="BI126" s="408"/>
      <c r="BJ126" s="408"/>
      <c r="BK126" s="408"/>
      <c r="BL126" s="408"/>
      <c r="BM126" s="408"/>
      <c r="BN126" s="408"/>
      <c r="BO126" s="509"/>
      <c r="BP126" s="408"/>
      <c r="BQ126" s="408"/>
      <c r="BR126" s="408"/>
      <c r="BS126" s="408"/>
      <c r="BT126" s="408"/>
      <c r="BU126" s="408"/>
      <c r="BV126" s="509"/>
      <c r="BW126" s="408"/>
      <c r="BX126" s="408"/>
      <c r="BY126" s="408"/>
      <c r="BZ126" s="408"/>
      <c r="CA126" s="321" t="s">
        <v>3661</v>
      </c>
      <c r="CB126" s="324" t="s">
        <v>3662</v>
      </c>
      <c r="CC126" s="516" t="s">
        <v>2106</v>
      </c>
      <c r="CD126" s="11"/>
      <c r="CE126" s="516" t="s">
        <v>5930</v>
      </c>
      <c r="CF126" s="11"/>
      <c r="CG126" s="516" t="s">
        <v>5931</v>
      </c>
      <c r="CH126" s="11"/>
      <c r="CI126" s="408"/>
      <c r="CJ126" s="408"/>
      <c r="CK126" s="408"/>
      <c r="CL126" s="408"/>
      <c r="CM126" s="408"/>
      <c r="CN126" s="408"/>
      <c r="CO126" s="408"/>
      <c r="CP126" s="408"/>
      <c r="CQ126" s="408"/>
      <c r="CR126" s="408"/>
      <c r="CS126" s="408"/>
      <c r="CT126" s="408"/>
      <c r="CU126" s="408"/>
      <c r="CV126" s="408"/>
      <c r="CW126" s="408"/>
      <c r="CX126" s="408"/>
      <c r="CY126" s="34"/>
      <c r="CZ126" s="34"/>
      <c r="DA126" s="34"/>
    </row>
    <row r="127" spans="1:105" ht="36">
      <c r="A127" s="259">
        <v>6</v>
      </c>
      <c r="B127" s="292" t="s">
        <v>5923</v>
      </c>
      <c r="C127" s="326" t="s">
        <v>1230</v>
      </c>
      <c r="D127" s="11" t="s">
        <v>5932</v>
      </c>
      <c r="E127" s="8" t="s">
        <v>5925</v>
      </c>
      <c r="F127" s="10">
        <v>2024</v>
      </c>
      <c r="G127" s="10">
        <v>2024</v>
      </c>
      <c r="H127" s="10">
        <v>2</v>
      </c>
      <c r="I127" s="8" t="s">
        <v>5720</v>
      </c>
      <c r="J127" s="8" t="s">
        <v>6180</v>
      </c>
      <c r="K127" s="723">
        <v>14625553</v>
      </c>
      <c r="L127" s="723">
        <v>14625553</v>
      </c>
      <c r="M127" s="8" t="s">
        <v>4734</v>
      </c>
      <c r="N127" s="373">
        <v>4</v>
      </c>
      <c r="O127" s="8" t="s">
        <v>5908</v>
      </c>
      <c r="P127" s="327" t="s">
        <v>3423</v>
      </c>
      <c r="Q127" s="10" t="s">
        <v>3686</v>
      </c>
      <c r="R127" s="10" t="s">
        <v>3423</v>
      </c>
      <c r="S127" s="325">
        <v>6680680</v>
      </c>
      <c r="T127" s="9" t="s">
        <v>16</v>
      </c>
      <c r="U127" s="323">
        <v>704039202</v>
      </c>
      <c r="V127" s="196">
        <f t="shared" si="7"/>
        <v>14625553</v>
      </c>
      <c r="W127" s="8" t="s">
        <v>179</v>
      </c>
      <c r="X127" s="8"/>
      <c r="Y127" s="8"/>
      <c r="Z127" s="8" t="s">
        <v>4737</v>
      </c>
      <c r="AA127" s="8" t="s">
        <v>4734</v>
      </c>
      <c r="AB127" s="22">
        <v>1093</v>
      </c>
      <c r="AC127" s="370" t="s">
        <v>4736</v>
      </c>
      <c r="AD127" s="41"/>
      <c r="AE127" s="325"/>
      <c r="AF127" s="41"/>
      <c r="AG127" s="402"/>
      <c r="AH127" s="8"/>
      <c r="AI127" s="8"/>
      <c r="AJ127" s="8"/>
      <c r="AK127" s="8"/>
      <c r="AL127" s="8"/>
      <c r="AM127" s="41"/>
      <c r="AN127" s="325"/>
      <c r="AO127" s="41"/>
      <c r="AP127" s="402"/>
      <c r="AQ127" s="8"/>
      <c r="AR127" s="8"/>
      <c r="AS127" s="8"/>
      <c r="AT127" s="8"/>
      <c r="AU127" s="8"/>
      <c r="AV127" s="41"/>
      <c r="AW127" s="41"/>
      <c r="AX127" s="41"/>
      <c r="AY127" s="399"/>
      <c r="AZ127" s="41"/>
      <c r="BA127" s="41"/>
      <c r="BB127" s="41"/>
      <c r="BC127" s="8"/>
      <c r="BD127" s="41"/>
      <c r="BE127" s="41"/>
      <c r="BF127" s="41"/>
      <c r="BG127" s="399"/>
      <c r="BH127" s="41"/>
      <c r="BI127" s="41"/>
      <c r="BJ127" s="41"/>
      <c r="BK127" s="41"/>
      <c r="BL127" s="41"/>
      <c r="BM127" s="41"/>
      <c r="BN127" s="41"/>
      <c r="BO127" s="399"/>
      <c r="BP127" s="41"/>
      <c r="BQ127" s="41"/>
      <c r="BR127" s="41"/>
      <c r="BS127" s="41"/>
      <c r="BT127" s="41"/>
      <c r="BU127" s="41"/>
      <c r="BV127" s="399"/>
      <c r="BW127" s="41"/>
      <c r="BX127" s="41"/>
      <c r="BY127" s="41"/>
      <c r="BZ127" s="41"/>
      <c r="CA127" s="321" t="s">
        <v>3661</v>
      </c>
      <c r="CB127" s="324" t="s">
        <v>3662</v>
      </c>
      <c r="CC127" s="9"/>
      <c r="CD127" s="41"/>
      <c r="CE127" s="9"/>
      <c r="CF127" s="41"/>
      <c r="CG127" s="41"/>
      <c r="CH127" s="41"/>
      <c r="CI127" s="9"/>
      <c r="CJ127" s="41"/>
      <c r="CK127" s="41"/>
      <c r="CL127" s="41"/>
      <c r="CM127" s="41"/>
      <c r="CN127" s="41"/>
      <c r="CO127" s="41"/>
      <c r="CP127" s="41"/>
      <c r="CQ127" s="41"/>
      <c r="CR127" s="41"/>
      <c r="CS127" s="9"/>
      <c r="CT127" s="9"/>
      <c r="CU127" s="9"/>
      <c r="CV127" s="41"/>
      <c r="CW127" s="41"/>
      <c r="CX127" s="41"/>
      <c r="CY127" s="296"/>
      <c r="CZ127" s="296"/>
      <c r="DA127" s="296"/>
    </row>
    <row r="128" spans="1:105" ht="36">
      <c r="A128" s="10">
        <v>7</v>
      </c>
      <c r="B128" s="292" t="s">
        <v>5923</v>
      </c>
      <c r="C128" s="326" t="s">
        <v>1230</v>
      </c>
      <c r="D128" s="327" t="s">
        <v>3506</v>
      </c>
      <c r="E128" s="8" t="s">
        <v>5925</v>
      </c>
      <c r="F128" s="259">
        <v>2024</v>
      </c>
      <c r="G128" s="259">
        <v>2024</v>
      </c>
      <c r="H128" s="259">
        <v>2</v>
      </c>
      <c r="I128" s="326" t="s">
        <v>5720</v>
      </c>
      <c r="J128" s="326" t="s">
        <v>6181</v>
      </c>
      <c r="K128" s="730">
        <v>13077356</v>
      </c>
      <c r="L128" s="730">
        <v>13077356</v>
      </c>
      <c r="M128" s="326" t="s">
        <v>4734</v>
      </c>
      <c r="N128" s="784">
        <v>4</v>
      </c>
      <c r="O128" s="326" t="s">
        <v>5908</v>
      </c>
      <c r="P128" s="327" t="s">
        <v>3423</v>
      </c>
      <c r="Q128" s="259" t="s">
        <v>3686</v>
      </c>
      <c r="R128" s="259" t="s">
        <v>3423</v>
      </c>
      <c r="S128" s="328">
        <v>6099359</v>
      </c>
      <c r="T128" s="332" t="s">
        <v>98</v>
      </c>
      <c r="U128" s="329">
        <v>708119103</v>
      </c>
      <c r="V128" s="196">
        <f t="shared" si="7"/>
        <v>13077356</v>
      </c>
      <c r="W128" s="326" t="s">
        <v>217</v>
      </c>
      <c r="X128" s="326"/>
      <c r="Y128" s="326"/>
      <c r="Z128" s="8" t="s">
        <v>4746</v>
      </c>
      <c r="AA128" s="8" t="s">
        <v>4734</v>
      </c>
      <c r="AB128" s="22">
        <v>1093</v>
      </c>
      <c r="AC128" s="370" t="s">
        <v>4736</v>
      </c>
      <c r="AD128" s="328"/>
      <c r="AE128" s="331"/>
      <c r="AF128" s="328"/>
      <c r="AG128" s="415"/>
      <c r="AH128" s="326"/>
      <c r="AI128" s="326"/>
      <c r="AJ128" s="326"/>
      <c r="AK128" s="326"/>
      <c r="AL128" s="8"/>
      <c r="AM128" s="328"/>
      <c r="AN128" s="331"/>
      <c r="AO128" s="328"/>
      <c r="AP128" s="415"/>
      <c r="AQ128" s="326"/>
      <c r="AR128" s="326"/>
      <c r="AS128" s="326"/>
      <c r="AT128" s="326"/>
      <c r="AU128" s="8"/>
      <c r="AV128" s="328"/>
      <c r="AW128" s="328"/>
      <c r="AX128" s="328"/>
      <c r="AY128" s="416"/>
      <c r="AZ128" s="328"/>
      <c r="BA128" s="328"/>
      <c r="BB128" s="328"/>
      <c r="BC128" s="8"/>
      <c r="BD128" s="328"/>
      <c r="BE128" s="328"/>
      <c r="BF128" s="328"/>
      <c r="BG128" s="416"/>
      <c r="BH128" s="328"/>
      <c r="BI128" s="328"/>
      <c r="BJ128" s="328"/>
      <c r="BK128" s="328"/>
      <c r="BL128" s="328"/>
      <c r="BM128" s="328"/>
      <c r="BN128" s="328"/>
      <c r="BO128" s="416"/>
      <c r="BP128" s="328"/>
      <c r="BQ128" s="328"/>
      <c r="BR128" s="328"/>
      <c r="BS128" s="328"/>
      <c r="BT128" s="328"/>
      <c r="BU128" s="328"/>
      <c r="BV128" s="416"/>
      <c r="BW128" s="328"/>
      <c r="BX128" s="328"/>
      <c r="BY128" s="328"/>
      <c r="BZ128" s="328"/>
      <c r="CA128" s="321" t="s">
        <v>3661</v>
      </c>
      <c r="CB128" s="324" t="s">
        <v>3662</v>
      </c>
      <c r="CC128" s="332"/>
      <c r="CD128" s="328"/>
      <c r="CE128" s="328"/>
      <c r="CF128" s="328"/>
      <c r="CG128" s="328"/>
      <c r="CH128" s="328"/>
      <c r="CI128" s="328"/>
      <c r="CJ128" s="328"/>
      <c r="CK128" s="328"/>
      <c r="CL128" s="328"/>
      <c r="CM128" s="328"/>
      <c r="CN128" s="328"/>
      <c r="CO128" s="328"/>
      <c r="CP128" s="328"/>
      <c r="CQ128" s="328"/>
      <c r="CR128" s="328"/>
      <c r="CS128" s="328"/>
      <c r="CT128" s="328"/>
      <c r="CU128" s="328"/>
      <c r="CV128" s="328"/>
      <c r="CW128" s="328"/>
      <c r="CX128" s="328"/>
      <c r="CY128" s="296"/>
      <c r="CZ128" s="296"/>
      <c r="DA128" s="296"/>
    </row>
    <row r="129" spans="1:105" ht="36">
      <c r="A129" s="10">
        <v>8</v>
      </c>
      <c r="B129" s="292" t="s">
        <v>5933</v>
      </c>
      <c r="C129" s="556" t="s">
        <v>5934</v>
      </c>
      <c r="D129" s="327" t="s">
        <v>5935</v>
      </c>
      <c r="E129" s="326" t="s">
        <v>505</v>
      </c>
      <c r="F129" s="259">
        <v>2024</v>
      </c>
      <c r="G129" s="259">
        <v>2024</v>
      </c>
      <c r="H129" s="259">
        <v>7</v>
      </c>
      <c r="I129" s="326" t="s">
        <v>5936</v>
      </c>
      <c r="J129" s="326" t="s">
        <v>6182</v>
      </c>
      <c r="K129" s="733">
        <v>9954000</v>
      </c>
      <c r="L129" s="733">
        <v>9954000</v>
      </c>
      <c r="M129" s="326" t="s">
        <v>4734</v>
      </c>
      <c r="N129" s="784">
        <v>5</v>
      </c>
      <c r="O129" s="9" t="s">
        <v>5713</v>
      </c>
      <c r="P129" s="11" t="s">
        <v>9</v>
      </c>
      <c r="Q129" s="259" t="s">
        <v>3686</v>
      </c>
      <c r="R129" s="259" t="s">
        <v>9</v>
      </c>
      <c r="S129" s="783"/>
      <c r="T129" s="332" t="s">
        <v>3524</v>
      </c>
      <c r="U129" s="329" t="s">
        <v>5937</v>
      </c>
      <c r="V129" s="412">
        <f>$L129/3</f>
        <v>3318000</v>
      </c>
      <c r="W129" s="8" t="s">
        <v>3486</v>
      </c>
      <c r="X129" s="8"/>
      <c r="Y129" s="8"/>
      <c r="Z129" s="8" t="s">
        <v>4908</v>
      </c>
      <c r="AA129" s="8" t="s">
        <v>4734</v>
      </c>
      <c r="AB129" s="22">
        <v>1093</v>
      </c>
      <c r="AC129" s="370" t="s">
        <v>4736</v>
      </c>
      <c r="AD129" s="328">
        <v>6843682</v>
      </c>
      <c r="AE129" s="331" t="s">
        <v>5938</v>
      </c>
      <c r="AF129" s="328" t="s">
        <v>3544</v>
      </c>
      <c r="AG129" s="412">
        <f>$L129/3</f>
        <v>3318000</v>
      </c>
      <c r="AH129" s="326" t="s">
        <v>3486</v>
      </c>
      <c r="AI129" s="326" t="s">
        <v>217</v>
      </c>
      <c r="AJ129" s="326"/>
      <c r="AK129" s="326" t="s">
        <v>4908</v>
      </c>
      <c r="AL129" s="8" t="s">
        <v>4734</v>
      </c>
      <c r="AM129" s="8">
        <v>6801989</v>
      </c>
      <c r="AN129" s="13" t="s">
        <v>2178</v>
      </c>
      <c r="AO129" s="328" t="s">
        <v>5300</v>
      </c>
      <c r="AP129" s="412">
        <f>$L129/3</f>
        <v>3318000</v>
      </c>
      <c r="AQ129" s="326" t="s">
        <v>3486</v>
      </c>
      <c r="AR129" s="326"/>
      <c r="AS129" s="326"/>
      <c r="AT129" s="326" t="s">
        <v>4908</v>
      </c>
      <c r="AU129" s="8" t="s">
        <v>4734</v>
      </c>
      <c r="AV129" s="328"/>
      <c r="AW129" s="328"/>
      <c r="AX129" s="328"/>
      <c r="AY129" s="416"/>
      <c r="AZ129" s="328"/>
      <c r="BA129" s="328"/>
      <c r="BB129" s="328"/>
      <c r="BC129" s="8"/>
      <c r="BD129" s="328"/>
      <c r="BE129" s="328"/>
      <c r="BF129" s="328"/>
      <c r="BG129" s="416"/>
      <c r="BH129" s="328"/>
      <c r="BI129" s="328"/>
      <c r="BJ129" s="328"/>
      <c r="BK129" s="328"/>
      <c r="BL129" s="328"/>
      <c r="BM129" s="328"/>
      <c r="BN129" s="328"/>
      <c r="BO129" s="416"/>
      <c r="BP129" s="328"/>
      <c r="BQ129" s="328"/>
      <c r="BR129" s="328"/>
      <c r="BS129" s="328"/>
      <c r="BT129" s="328"/>
      <c r="BU129" s="328"/>
      <c r="BV129" s="416"/>
      <c r="BW129" s="328"/>
      <c r="BX129" s="328"/>
      <c r="BY129" s="328"/>
      <c r="BZ129" s="328">
        <v>5</v>
      </c>
      <c r="CA129" s="321" t="s">
        <v>3661</v>
      </c>
      <c r="CB129" s="324" t="s">
        <v>3662</v>
      </c>
      <c r="CC129" s="332"/>
      <c r="CD129" s="328"/>
      <c r="CE129" s="328"/>
      <c r="CF129" s="328"/>
      <c r="CG129" s="328"/>
      <c r="CH129" s="328"/>
      <c r="CI129" s="328"/>
      <c r="CJ129" s="328"/>
      <c r="CK129" s="328"/>
      <c r="CL129" s="328"/>
      <c r="CM129" s="328"/>
      <c r="CN129" s="328"/>
      <c r="CO129" s="328"/>
      <c r="CP129" s="328"/>
      <c r="CQ129" s="328"/>
      <c r="CR129" s="328"/>
      <c r="CS129" s="328"/>
      <c r="CT129" s="328"/>
      <c r="CU129" s="328"/>
      <c r="CV129" s="328"/>
      <c r="CW129" s="328"/>
      <c r="CX129" s="328"/>
      <c r="CY129" s="296"/>
      <c r="CZ129" s="296"/>
      <c r="DA129" s="296"/>
    </row>
    <row r="130" spans="1:105" ht="36">
      <c r="A130" s="10">
        <v>9</v>
      </c>
      <c r="B130" s="292" t="s">
        <v>5939</v>
      </c>
      <c r="C130" s="556" t="s">
        <v>5940</v>
      </c>
      <c r="D130" s="327" t="s">
        <v>5941</v>
      </c>
      <c r="E130" s="326" t="s">
        <v>505</v>
      </c>
      <c r="F130" s="259">
        <v>2024</v>
      </c>
      <c r="G130" s="259">
        <v>2024</v>
      </c>
      <c r="H130" s="259">
        <v>7</v>
      </c>
      <c r="I130" s="326" t="s">
        <v>5942</v>
      </c>
      <c r="J130" s="326" t="s">
        <v>6183</v>
      </c>
      <c r="K130" s="733">
        <v>9973000</v>
      </c>
      <c r="L130" s="733">
        <v>9973000</v>
      </c>
      <c r="M130" s="326" t="s">
        <v>4734</v>
      </c>
      <c r="N130" s="784">
        <v>6</v>
      </c>
      <c r="O130" s="9" t="s">
        <v>5713</v>
      </c>
      <c r="P130" s="11" t="s">
        <v>9</v>
      </c>
      <c r="Q130" s="259" t="s">
        <v>3686</v>
      </c>
      <c r="R130" s="259" t="s">
        <v>9</v>
      </c>
      <c r="S130" s="10">
        <v>6658755</v>
      </c>
      <c r="T130" s="332" t="s">
        <v>3561</v>
      </c>
      <c r="U130" s="323" t="s">
        <v>2189</v>
      </c>
      <c r="V130" s="412">
        <f>$L130/3</f>
        <v>3324333.3333333335</v>
      </c>
      <c r="W130" s="8" t="s">
        <v>207</v>
      </c>
      <c r="X130" s="8"/>
      <c r="Y130" s="8"/>
      <c r="Z130" s="8" t="s">
        <v>4737</v>
      </c>
      <c r="AA130" s="8" t="s">
        <v>4734</v>
      </c>
      <c r="AB130" s="22">
        <v>1093</v>
      </c>
      <c r="AC130" s="370" t="s">
        <v>4736</v>
      </c>
      <c r="AD130" s="328"/>
      <c r="AE130" s="331" t="s">
        <v>2987</v>
      </c>
      <c r="AF130" s="328" t="s">
        <v>132</v>
      </c>
      <c r="AG130" s="412">
        <f>$L130/3</f>
        <v>3324333.3333333335</v>
      </c>
      <c r="AH130" s="326" t="s">
        <v>256</v>
      </c>
      <c r="AI130" s="326"/>
      <c r="AJ130" s="326"/>
      <c r="AK130" s="326" t="s">
        <v>4737</v>
      </c>
      <c r="AL130" s="8" t="s">
        <v>4734</v>
      </c>
      <c r="AM130" s="328" t="s">
        <v>1230</v>
      </c>
      <c r="AN130" s="331" t="s">
        <v>1230</v>
      </c>
      <c r="AO130" s="328" t="s">
        <v>3528</v>
      </c>
      <c r="AP130" s="412">
        <f>$L130/3</f>
        <v>3324333.3333333335</v>
      </c>
      <c r="AQ130" s="326"/>
      <c r="AR130" s="326"/>
      <c r="AS130" s="326"/>
      <c r="AT130" s="326"/>
      <c r="AU130" s="8" t="s">
        <v>4734</v>
      </c>
      <c r="AV130" s="328"/>
      <c r="AW130" s="328"/>
      <c r="AX130" s="328"/>
      <c r="AY130" s="416"/>
      <c r="AZ130" s="328"/>
      <c r="BA130" s="328"/>
      <c r="BB130" s="328"/>
      <c r="BC130" s="8"/>
      <c r="BD130" s="328"/>
      <c r="BE130" s="328"/>
      <c r="BF130" s="328"/>
      <c r="BG130" s="416"/>
      <c r="BH130" s="328"/>
      <c r="BI130" s="328"/>
      <c r="BJ130" s="328"/>
      <c r="BK130" s="328"/>
      <c r="BL130" s="328"/>
      <c r="BM130" s="328"/>
      <c r="BN130" s="328"/>
      <c r="BO130" s="416"/>
      <c r="BP130" s="328"/>
      <c r="BQ130" s="328"/>
      <c r="BR130" s="328"/>
      <c r="BS130" s="328"/>
      <c r="BT130" s="328"/>
      <c r="BU130" s="328"/>
      <c r="BV130" s="416"/>
      <c r="BW130" s="328"/>
      <c r="BX130" s="328"/>
      <c r="BY130" s="328"/>
      <c r="BZ130" s="328">
        <v>6</v>
      </c>
      <c r="CA130" s="321" t="s">
        <v>3661</v>
      </c>
      <c r="CB130" s="324" t="s">
        <v>3662</v>
      </c>
      <c r="CC130" s="332"/>
      <c r="CD130" s="328"/>
      <c r="CE130" s="328"/>
      <c r="CF130" s="328"/>
      <c r="CG130" s="328"/>
      <c r="CH130" s="328"/>
      <c r="CI130" s="328"/>
      <c r="CJ130" s="328"/>
      <c r="CK130" s="328"/>
      <c r="CL130" s="328"/>
      <c r="CM130" s="328"/>
      <c r="CN130" s="328"/>
      <c r="CO130" s="328"/>
      <c r="CP130" s="328"/>
      <c r="CQ130" s="328"/>
      <c r="CR130" s="328"/>
      <c r="CS130" s="328"/>
      <c r="CT130" s="328"/>
      <c r="CU130" s="328"/>
      <c r="CV130" s="328"/>
      <c r="CW130" s="328"/>
      <c r="CX130" s="328"/>
      <c r="CY130" s="296"/>
      <c r="CZ130" s="296"/>
      <c r="DA130" s="296"/>
    </row>
    <row r="131" spans="1:105" ht="36">
      <c r="A131" s="259">
        <v>10</v>
      </c>
      <c r="B131" s="292" t="s">
        <v>5943</v>
      </c>
      <c r="C131" s="292" t="s">
        <v>5944</v>
      </c>
      <c r="D131" s="327" t="s">
        <v>5945</v>
      </c>
      <c r="E131" s="326" t="s">
        <v>505</v>
      </c>
      <c r="F131" s="259">
        <v>2024</v>
      </c>
      <c r="G131" s="259">
        <v>2024</v>
      </c>
      <c r="H131" s="259">
        <v>7</v>
      </c>
      <c r="I131" s="326" t="s">
        <v>5942</v>
      </c>
      <c r="J131" s="326" t="s">
        <v>6161</v>
      </c>
      <c r="K131" s="733">
        <v>9770000</v>
      </c>
      <c r="L131" s="733">
        <v>9770000</v>
      </c>
      <c r="M131" s="326" t="s">
        <v>4734</v>
      </c>
      <c r="N131" s="784">
        <v>4</v>
      </c>
      <c r="O131" s="9" t="s">
        <v>5713</v>
      </c>
      <c r="P131" s="11" t="s">
        <v>9</v>
      </c>
      <c r="Q131" s="259" t="s">
        <v>3686</v>
      </c>
      <c r="R131" s="259" t="s">
        <v>9</v>
      </c>
      <c r="S131" s="328">
        <v>6099359</v>
      </c>
      <c r="T131" s="332" t="s">
        <v>3492</v>
      </c>
      <c r="U131" s="259">
        <v>708119103</v>
      </c>
      <c r="V131" s="412">
        <f>$L131/4</f>
        <v>2442500</v>
      </c>
      <c r="W131" s="326" t="s">
        <v>217</v>
      </c>
      <c r="X131" s="326"/>
      <c r="Y131" s="326"/>
      <c r="Z131" s="8" t="s">
        <v>4746</v>
      </c>
      <c r="AA131" s="8" t="s">
        <v>4734</v>
      </c>
      <c r="AB131" s="22">
        <v>1093</v>
      </c>
      <c r="AC131" s="370" t="s">
        <v>4736</v>
      </c>
      <c r="AD131" s="8">
        <v>6835039</v>
      </c>
      <c r="AE131" s="13" t="s">
        <v>2297</v>
      </c>
      <c r="AF131" s="328" t="s">
        <v>3558</v>
      </c>
      <c r="AG131" s="412">
        <f>$L131/4</f>
        <v>2442500</v>
      </c>
      <c r="AH131" s="326" t="s">
        <v>217</v>
      </c>
      <c r="AI131" s="326"/>
      <c r="AJ131" s="326"/>
      <c r="AK131" s="326" t="s">
        <v>4746</v>
      </c>
      <c r="AL131" s="8" t="s">
        <v>4734</v>
      </c>
      <c r="AM131" s="20">
        <v>6682174</v>
      </c>
      <c r="AN131" s="23" t="s">
        <v>2573</v>
      </c>
      <c r="AO131" s="328" t="s">
        <v>3522</v>
      </c>
      <c r="AP131" s="412">
        <f>$L131/4</f>
        <v>2442500</v>
      </c>
      <c r="AQ131" s="326" t="s">
        <v>217</v>
      </c>
      <c r="AR131" s="326"/>
      <c r="AS131" s="326"/>
      <c r="AT131" s="326" t="s">
        <v>4746</v>
      </c>
      <c r="AU131" s="8" t="s">
        <v>4734</v>
      </c>
      <c r="AV131" s="10">
        <v>6826727</v>
      </c>
      <c r="AW131" s="323" t="s">
        <v>2564</v>
      </c>
      <c r="AX131" s="328" t="s">
        <v>3514</v>
      </c>
      <c r="AY131" s="412">
        <f>$L131/4</f>
        <v>2442500</v>
      </c>
      <c r="AZ131" s="328" t="s">
        <v>179</v>
      </c>
      <c r="BA131" s="328"/>
      <c r="BB131" s="328" t="s">
        <v>4737</v>
      </c>
      <c r="BC131" s="8" t="s">
        <v>4734</v>
      </c>
      <c r="BD131" s="220">
        <v>6886510</v>
      </c>
      <c r="BE131" s="13" t="s">
        <v>4713</v>
      </c>
      <c r="BF131" s="328" t="s">
        <v>3543</v>
      </c>
      <c r="BG131" s="412">
        <f>$L131/4</f>
        <v>2442500</v>
      </c>
      <c r="BH131" s="328" t="s">
        <v>179</v>
      </c>
      <c r="BI131" s="328"/>
      <c r="BJ131" s="328" t="s">
        <v>4737</v>
      </c>
      <c r="BK131" s="8" t="s">
        <v>4734</v>
      </c>
      <c r="BL131" s="328"/>
      <c r="BM131" s="328"/>
      <c r="BN131" s="328"/>
      <c r="BO131" s="416"/>
      <c r="BP131" s="328"/>
      <c r="BQ131" s="328"/>
      <c r="BR131" s="328"/>
      <c r="BS131" s="328"/>
      <c r="BT131" s="328"/>
      <c r="BU131" s="328"/>
      <c r="BV131" s="416"/>
      <c r="BW131" s="328"/>
      <c r="BX131" s="328"/>
      <c r="BY131" s="328"/>
      <c r="BZ131" s="328">
        <v>4</v>
      </c>
      <c r="CA131" s="321" t="s">
        <v>3661</v>
      </c>
      <c r="CB131" s="324" t="s">
        <v>3662</v>
      </c>
      <c r="CC131" s="332"/>
      <c r="CD131" s="328"/>
      <c r="CE131" s="328"/>
      <c r="CF131" s="328"/>
      <c r="CG131" s="328"/>
      <c r="CH131" s="328"/>
      <c r="CI131" s="328"/>
      <c r="CJ131" s="328"/>
      <c r="CK131" s="328"/>
      <c r="CL131" s="328"/>
      <c r="CM131" s="328"/>
      <c r="CN131" s="328"/>
      <c r="CO131" s="328"/>
      <c r="CP131" s="328"/>
      <c r="CQ131" s="328"/>
      <c r="CR131" s="328"/>
      <c r="CS131" s="328"/>
      <c r="CT131" s="328"/>
      <c r="CU131" s="328"/>
      <c r="CV131" s="328"/>
      <c r="CW131" s="328"/>
      <c r="CX131" s="328"/>
      <c r="CY131" s="296"/>
      <c r="CZ131" s="296"/>
      <c r="DA131" s="296"/>
    </row>
    <row r="132" spans="1:105" ht="36">
      <c r="A132" s="10">
        <v>11</v>
      </c>
      <c r="B132" s="292" t="s">
        <v>5946</v>
      </c>
      <c r="C132" s="292" t="s">
        <v>5947</v>
      </c>
      <c r="D132" s="327" t="s">
        <v>5948</v>
      </c>
      <c r="E132" s="326" t="s">
        <v>505</v>
      </c>
      <c r="F132" s="259">
        <v>2024</v>
      </c>
      <c r="G132" s="259">
        <v>2024</v>
      </c>
      <c r="H132" s="259">
        <v>7</v>
      </c>
      <c r="I132" s="326" t="s">
        <v>5942</v>
      </c>
      <c r="J132" s="326" t="s">
        <v>6184</v>
      </c>
      <c r="K132" s="733">
        <v>9983000</v>
      </c>
      <c r="L132" s="733">
        <v>9983000</v>
      </c>
      <c r="M132" s="326" t="s">
        <v>4734</v>
      </c>
      <c r="N132" s="784">
        <v>4</v>
      </c>
      <c r="O132" s="9" t="s">
        <v>5713</v>
      </c>
      <c r="P132" s="11" t="s">
        <v>9</v>
      </c>
      <c r="Q132" s="259" t="s">
        <v>3686</v>
      </c>
      <c r="R132" s="259" t="s">
        <v>9</v>
      </c>
      <c r="S132" s="8">
        <v>6773159</v>
      </c>
      <c r="T132" s="332" t="s">
        <v>3538</v>
      </c>
      <c r="U132" s="8" t="s">
        <v>4152</v>
      </c>
      <c r="V132" s="412">
        <f>$L132/3</f>
        <v>3327666.6666666665</v>
      </c>
      <c r="W132" s="326" t="s">
        <v>256</v>
      </c>
      <c r="X132" s="326"/>
      <c r="Y132" s="326"/>
      <c r="Z132" s="8" t="s">
        <v>4737</v>
      </c>
      <c r="AA132" s="8" t="s">
        <v>4734</v>
      </c>
      <c r="AB132" s="22">
        <v>1093</v>
      </c>
      <c r="AC132" s="370" t="s">
        <v>4736</v>
      </c>
      <c r="AD132" s="451">
        <v>28854</v>
      </c>
      <c r="AE132" s="452" t="s">
        <v>3247</v>
      </c>
      <c r="AF132" s="328" t="s">
        <v>142</v>
      </c>
      <c r="AG132" s="412">
        <f>$L132/3</f>
        <v>3327666.6666666665</v>
      </c>
      <c r="AH132" s="326" t="s">
        <v>207</v>
      </c>
      <c r="AI132" s="326"/>
      <c r="AJ132" s="326"/>
      <c r="AK132" s="326" t="s">
        <v>4737</v>
      </c>
      <c r="AL132" s="8" t="s">
        <v>4734</v>
      </c>
      <c r="AM132" s="328">
        <v>6889068</v>
      </c>
      <c r="AN132" s="331" t="s">
        <v>4761</v>
      </c>
      <c r="AO132" s="328" t="s">
        <v>3513</v>
      </c>
      <c r="AP132" s="412">
        <f>$L132/3</f>
        <v>3327666.6666666665</v>
      </c>
      <c r="AQ132" s="326" t="s">
        <v>256</v>
      </c>
      <c r="AR132" s="326"/>
      <c r="AS132" s="326"/>
      <c r="AT132" s="326" t="s">
        <v>4737</v>
      </c>
      <c r="AU132" s="8" t="s">
        <v>4734</v>
      </c>
      <c r="AV132" s="328"/>
      <c r="AW132" s="328"/>
      <c r="AX132" s="328"/>
      <c r="AY132" s="416"/>
      <c r="AZ132" s="328"/>
      <c r="BA132" s="328"/>
      <c r="BB132" s="328"/>
      <c r="BC132" s="8"/>
      <c r="BD132" s="328"/>
      <c r="BE132" s="328"/>
      <c r="BF132" s="328"/>
      <c r="BG132" s="416"/>
      <c r="BH132" s="328"/>
      <c r="BI132" s="328"/>
      <c r="BJ132" s="328"/>
      <c r="BK132" s="328"/>
      <c r="BL132" s="328"/>
      <c r="BM132" s="328"/>
      <c r="BN132" s="328"/>
      <c r="BO132" s="416"/>
      <c r="BP132" s="328"/>
      <c r="BQ132" s="328"/>
      <c r="BR132" s="328"/>
      <c r="BS132" s="328"/>
      <c r="BT132" s="328"/>
      <c r="BU132" s="328"/>
      <c r="BV132" s="416"/>
      <c r="BW132" s="328"/>
      <c r="BX132" s="328"/>
      <c r="BY132" s="328"/>
      <c r="BZ132" s="328">
        <v>4</v>
      </c>
      <c r="CA132" s="321" t="s">
        <v>3661</v>
      </c>
      <c r="CB132" s="324" t="s">
        <v>3662</v>
      </c>
      <c r="CC132" s="332"/>
      <c r="CD132" s="328"/>
      <c r="CE132" s="328"/>
      <c r="CF132" s="328"/>
      <c r="CG132" s="328"/>
      <c r="CH132" s="328"/>
      <c r="CI132" s="328"/>
      <c r="CJ132" s="328"/>
      <c r="CK132" s="328"/>
      <c r="CL132" s="328"/>
      <c r="CM132" s="328"/>
      <c r="CN132" s="328"/>
      <c r="CO132" s="328"/>
      <c r="CP132" s="328"/>
      <c r="CQ132" s="328"/>
      <c r="CR132" s="328"/>
      <c r="CS132" s="328"/>
      <c r="CT132" s="328"/>
      <c r="CU132" s="328"/>
      <c r="CV132" s="328"/>
      <c r="CW132" s="328"/>
      <c r="CX132" s="328"/>
      <c r="CY132" s="296"/>
      <c r="CZ132" s="296"/>
      <c r="DA132" s="296"/>
    </row>
    <row r="133" spans="1:105" ht="36">
      <c r="A133" s="10">
        <v>12</v>
      </c>
      <c r="B133" s="292"/>
      <c r="C133" s="556" t="s">
        <v>5949</v>
      </c>
      <c r="D133" s="327" t="s">
        <v>5950</v>
      </c>
      <c r="E133" s="326" t="s">
        <v>503</v>
      </c>
      <c r="F133" s="259">
        <v>2024</v>
      </c>
      <c r="G133" s="259">
        <v>2024</v>
      </c>
      <c r="H133" s="259">
        <v>7</v>
      </c>
      <c r="I133" s="326" t="s">
        <v>5942</v>
      </c>
      <c r="J133" s="326" t="s">
        <v>6185</v>
      </c>
      <c r="K133" s="733">
        <v>5000000</v>
      </c>
      <c r="L133" s="733">
        <v>5000000</v>
      </c>
      <c r="M133" s="326" t="s">
        <v>4734</v>
      </c>
      <c r="N133" s="784">
        <v>1</v>
      </c>
      <c r="O133" s="9" t="s">
        <v>5713</v>
      </c>
      <c r="P133" s="11" t="s">
        <v>9</v>
      </c>
      <c r="Q133" s="259" t="s">
        <v>3686</v>
      </c>
      <c r="R133" s="259" t="s">
        <v>9</v>
      </c>
      <c r="S133" s="328">
        <v>6892129</v>
      </c>
      <c r="T133" s="332" t="s">
        <v>114</v>
      </c>
      <c r="U133" s="329" t="s">
        <v>2845</v>
      </c>
      <c r="V133" s="412">
        <f>$L133/3</f>
        <v>1666666.6666666667</v>
      </c>
      <c r="W133" s="326" t="s">
        <v>197</v>
      </c>
      <c r="X133" s="326"/>
      <c r="Y133" s="326"/>
      <c r="Z133" s="8" t="s">
        <v>4746</v>
      </c>
      <c r="AA133" s="8" t="s">
        <v>4734</v>
      </c>
      <c r="AB133" s="22">
        <v>1093</v>
      </c>
      <c r="AC133" s="370" t="s">
        <v>4736</v>
      </c>
      <c r="AD133" s="8">
        <v>6658545</v>
      </c>
      <c r="AE133" s="13" t="s">
        <v>1272</v>
      </c>
      <c r="AF133" s="328" t="s">
        <v>5190</v>
      </c>
      <c r="AG133" s="412">
        <f>$L133/3</f>
        <v>1666666.6666666667</v>
      </c>
      <c r="AH133" s="326" t="s">
        <v>197</v>
      </c>
      <c r="AI133" s="326"/>
      <c r="AJ133" s="326"/>
      <c r="AK133" s="326" t="s">
        <v>4746</v>
      </c>
      <c r="AL133" s="8" t="s">
        <v>4734</v>
      </c>
      <c r="AM133" s="10">
        <v>6826743</v>
      </c>
      <c r="AN133" s="323" t="s">
        <v>2168</v>
      </c>
      <c r="AO133" s="328" t="s">
        <v>3554</v>
      </c>
      <c r="AP133" s="412">
        <f>$L133/3</f>
        <v>1666666.6666666667</v>
      </c>
      <c r="AQ133" s="326" t="s">
        <v>197</v>
      </c>
      <c r="AR133" s="326"/>
      <c r="AS133" s="326"/>
      <c r="AT133" s="326" t="s">
        <v>4746</v>
      </c>
      <c r="AU133" s="8" t="s">
        <v>4734</v>
      </c>
      <c r="AV133" s="328"/>
      <c r="AW133" s="328"/>
      <c r="AX133" s="328"/>
      <c r="AY133" s="416"/>
      <c r="AZ133" s="328"/>
      <c r="BA133" s="328"/>
      <c r="BB133" s="328"/>
      <c r="BC133" s="8"/>
      <c r="BD133" s="328"/>
      <c r="BE133" s="328"/>
      <c r="BF133" s="328"/>
      <c r="BG133" s="416"/>
      <c r="BH133" s="328"/>
      <c r="BI133" s="328"/>
      <c r="BJ133" s="328"/>
      <c r="BK133" s="328"/>
      <c r="BL133" s="328"/>
      <c r="BM133" s="328"/>
      <c r="BN133" s="328"/>
      <c r="BO133" s="416"/>
      <c r="BP133" s="328"/>
      <c r="BQ133" s="328"/>
      <c r="BR133" s="328"/>
      <c r="BS133" s="328"/>
      <c r="BT133" s="328"/>
      <c r="BU133" s="328"/>
      <c r="BV133" s="416"/>
      <c r="BW133" s="328"/>
      <c r="BX133" s="328"/>
      <c r="BY133" s="328"/>
      <c r="BZ133" s="328">
        <v>1</v>
      </c>
      <c r="CA133" s="321" t="s">
        <v>3661</v>
      </c>
      <c r="CB133" s="324" t="s">
        <v>3662</v>
      </c>
      <c r="CC133" s="332"/>
      <c r="CD133" s="328"/>
      <c r="CE133" s="328"/>
      <c r="CF133" s="328"/>
      <c r="CG133" s="328"/>
      <c r="CH133" s="328"/>
      <c r="CI133" s="328"/>
      <c r="CJ133" s="328"/>
      <c r="CK133" s="328"/>
      <c r="CL133" s="328"/>
      <c r="CM133" s="328"/>
      <c r="CN133" s="328"/>
      <c r="CO133" s="328"/>
      <c r="CP133" s="328"/>
      <c r="CQ133" s="328"/>
      <c r="CR133" s="328"/>
      <c r="CS133" s="328"/>
      <c r="CT133" s="328"/>
      <c r="CU133" s="328"/>
      <c r="CV133" s="328"/>
      <c r="CW133" s="328"/>
      <c r="CX133" s="328"/>
      <c r="CY133" s="296"/>
      <c r="CZ133" s="296"/>
      <c r="DA133" s="296"/>
    </row>
    <row r="134" spans="1:105" ht="36">
      <c r="A134" s="10">
        <v>13</v>
      </c>
      <c r="B134" s="292" t="s">
        <v>5933</v>
      </c>
      <c r="C134" s="556" t="s">
        <v>5951</v>
      </c>
      <c r="D134" s="327" t="s">
        <v>5952</v>
      </c>
      <c r="E134" s="326" t="s">
        <v>505</v>
      </c>
      <c r="F134" s="259">
        <v>2024</v>
      </c>
      <c r="G134" s="259">
        <v>2024</v>
      </c>
      <c r="H134" s="259">
        <v>7</v>
      </c>
      <c r="I134" s="326" t="s">
        <v>5953</v>
      </c>
      <c r="J134" s="326" t="s">
        <v>6186</v>
      </c>
      <c r="K134" s="733">
        <v>10000000</v>
      </c>
      <c r="L134" s="733">
        <v>10000000</v>
      </c>
      <c r="M134" s="326" t="s">
        <v>4734</v>
      </c>
      <c r="N134" s="784">
        <v>6</v>
      </c>
      <c r="O134" s="9" t="s">
        <v>5713</v>
      </c>
      <c r="P134" s="11" t="s">
        <v>9</v>
      </c>
      <c r="Q134" s="259" t="s">
        <v>3686</v>
      </c>
      <c r="R134" s="259" t="s">
        <v>9</v>
      </c>
      <c r="S134" s="178">
        <v>6853203</v>
      </c>
      <c r="T134" s="332" t="s">
        <v>5238</v>
      </c>
      <c r="U134" s="13" t="s">
        <v>4374</v>
      </c>
      <c r="V134" s="412">
        <f>$L134/3</f>
        <v>3333333.3333333335</v>
      </c>
      <c r="W134" s="326" t="s">
        <v>176</v>
      </c>
      <c r="X134" s="326"/>
      <c r="Y134" s="326"/>
      <c r="Z134" s="8" t="s">
        <v>3694</v>
      </c>
      <c r="AA134" s="8" t="s">
        <v>4734</v>
      </c>
      <c r="AB134" s="22">
        <v>1093</v>
      </c>
      <c r="AC134" s="370" t="s">
        <v>4736</v>
      </c>
      <c r="AD134" s="10">
        <v>6680612</v>
      </c>
      <c r="AE134" s="10">
        <v>728059203</v>
      </c>
      <c r="AF134" s="328" t="s">
        <v>4801</v>
      </c>
      <c r="AG134" s="412">
        <f>$L134/3</f>
        <v>3333333.3333333335</v>
      </c>
      <c r="AH134" s="326" t="s">
        <v>176</v>
      </c>
      <c r="AI134" s="326"/>
      <c r="AJ134" s="326"/>
      <c r="AK134" s="326" t="s">
        <v>3694</v>
      </c>
      <c r="AL134" s="8" t="s">
        <v>4734</v>
      </c>
      <c r="AM134" s="10">
        <v>6859016</v>
      </c>
      <c r="AN134" s="323" t="s">
        <v>2785</v>
      </c>
      <c r="AO134" s="328" t="s">
        <v>3533</v>
      </c>
      <c r="AP134" s="412">
        <f>$L134/3</f>
        <v>3333333.3333333335</v>
      </c>
      <c r="AQ134" s="326" t="s">
        <v>176</v>
      </c>
      <c r="AR134" s="326"/>
      <c r="AS134" s="326"/>
      <c r="AT134" s="326" t="s">
        <v>3694</v>
      </c>
      <c r="AU134" s="8" t="s">
        <v>4734</v>
      </c>
      <c r="AV134" s="328"/>
      <c r="AW134" s="328"/>
      <c r="AX134" s="328"/>
      <c r="AY134" s="416"/>
      <c r="AZ134" s="328"/>
      <c r="BA134" s="328"/>
      <c r="BB134" s="328"/>
      <c r="BC134" s="8"/>
      <c r="BD134" s="328"/>
      <c r="BE134" s="328"/>
      <c r="BF134" s="328"/>
      <c r="BG134" s="416"/>
      <c r="BH134" s="328"/>
      <c r="BI134" s="328"/>
      <c r="BJ134" s="328"/>
      <c r="BK134" s="328"/>
      <c r="BL134" s="328"/>
      <c r="BM134" s="328"/>
      <c r="BN134" s="328"/>
      <c r="BO134" s="416"/>
      <c r="BP134" s="328"/>
      <c r="BQ134" s="328"/>
      <c r="BR134" s="328"/>
      <c r="BS134" s="328"/>
      <c r="BT134" s="328"/>
      <c r="BU134" s="328"/>
      <c r="BV134" s="416"/>
      <c r="BW134" s="328"/>
      <c r="BX134" s="328"/>
      <c r="BY134" s="328"/>
      <c r="BZ134" s="328">
        <v>6</v>
      </c>
      <c r="CA134" s="321" t="s">
        <v>3661</v>
      </c>
      <c r="CB134" s="324" t="s">
        <v>3662</v>
      </c>
      <c r="CC134" s="332"/>
      <c r="CD134" s="328"/>
      <c r="CE134" s="328"/>
      <c r="CF134" s="328"/>
      <c r="CG134" s="328"/>
      <c r="CH134" s="328"/>
      <c r="CI134" s="328"/>
      <c r="CJ134" s="328"/>
      <c r="CK134" s="328"/>
      <c r="CL134" s="328"/>
      <c r="CM134" s="328"/>
      <c r="CN134" s="328"/>
      <c r="CO134" s="328"/>
      <c r="CP134" s="328"/>
      <c r="CQ134" s="328"/>
      <c r="CR134" s="328"/>
      <c r="CS134" s="328"/>
      <c r="CT134" s="328"/>
      <c r="CU134" s="328"/>
      <c r="CV134" s="328"/>
      <c r="CW134" s="328"/>
      <c r="CX134" s="328"/>
      <c r="CY134" s="296"/>
      <c r="CZ134" s="296"/>
      <c r="DA134" s="296"/>
    </row>
    <row r="135" spans="1:105" ht="36">
      <c r="A135" s="259">
        <v>14</v>
      </c>
      <c r="B135" s="292"/>
      <c r="C135" s="556" t="s">
        <v>5954</v>
      </c>
      <c r="D135" s="327" t="s">
        <v>5955</v>
      </c>
      <c r="E135" s="326" t="s">
        <v>503</v>
      </c>
      <c r="F135" s="259">
        <v>2024</v>
      </c>
      <c r="G135" s="259">
        <v>2024</v>
      </c>
      <c r="H135" s="259">
        <v>7</v>
      </c>
      <c r="I135" s="326" t="s">
        <v>5953</v>
      </c>
      <c r="J135" s="326" t="s">
        <v>6187</v>
      </c>
      <c r="K135" s="733">
        <v>5000000</v>
      </c>
      <c r="L135" s="733">
        <v>5000000</v>
      </c>
      <c r="M135" s="326" t="s">
        <v>4734</v>
      </c>
      <c r="N135" s="784">
        <v>2</v>
      </c>
      <c r="O135" s="9" t="s">
        <v>5713</v>
      </c>
      <c r="P135" s="11" t="s">
        <v>9</v>
      </c>
      <c r="Q135" s="259" t="s">
        <v>3686</v>
      </c>
      <c r="R135" s="259" t="s">
        <v>9</v>
      </c>
      <c r="S135" s="10">
        <v>6795859</v>
      </c>
      <c r="T135" s="332" t="s">
        <v>2344</v>
      </c>
      <c r="U135" s="323" t="s">
        <v>1960</v>
      </c>
      <c r="V135" s="412">
        <f>$L135/3</f>
        <v>1666666.6666666667</v>
      </c>
      <c r="W135" s="326" t="s">
        <v>197</v>
      </c>
      <c r="X135" s="326"/>
      <c r="Y135" s="326"/>
      <c r="Z135" s="8" t="s">
        <v>4746</v>
      </c>
      <c r="AA135" s="8" t="s">
        <v>4734</v>
      </c>
      <c r="AB135" s="22">
        <v>1093</v>
      </c>
      <c r="AC135" s="370" t="s">
        <v>4736</v>
      </c>
      <c r="AD135" s="10">
        <v>6681051</v>
      </c>
      <c r="AE135" s="12" t="s">
        <v>1945</v>
      </c>
      <c r="AF135" s="328" t="s">
        <v>3552</v>
      </c>
      <c r="AG135" s="412">
        <f>$L135/3</f>
        <v>1666666.6666666667</v>
      </c>
      <c r="AH135" s="326" t="s">
        <v>197</v>
      </c>
      <c r="AI135" s="326"/>
      <c r="AJ135" s="326"/>
      <c r="AK135" s="326" t="s">
        <v>4746</v>
      </c>
      <c r="AL135" s="8" t="s">
        <v>4734</v>
      </c>
      <c r="AM135" s="8">
        <v>6826739</v>
      </c>
      <c r="AN135" s="13" t="s">
        <v>2595</v>
      </c>
      <c r="AO135" s="328" t="s">
        <v>3555</v>
      </c>
      <c r="AP135" s="412">
        <f>$L135/3</f>
        <v>1666666.6666666667</v>
      </c>
      <c r="AQ135" s="326" t="s">
        <v>197</v>
      </c>
      <c r="AR135" s="326"/>
      <c r="AS135" s="326"/>
      <c r="AT135" s="326" t="s">
        <v>4746</v>
      </c>
      <c r="AU135" s="8" t="s">
        <v>4734</v>
      </c>
      <c r="AV135" s="328"/>
      <c r="AW135" s="328"/>
      <c r="AX135" s="328"/>
      <c r="AY135" s="416"/>
      <c r="AZ135" s="328"/>
      <c r="BA135" s="328"/>
      <c r="BB135" s="328"/>
      <c r="BC135" s="8"/>
      <c r="BD135" s="328"/>
      <c r="BE135" s="328"/>
      <c r="BF135" s="328"/>
      <c r="BG135" s="416"/>
      <c r="BH135" s="328"/>
      <c r="BI135" s="328"/>
      <c r="BJ135" s="328"/>
      <c r="BK135" s="328"/>
      <c r="BL135" s="328"/>
      <c r="BM135" s="328"/>
      <c r="BN135" s="328"/>
      <c r="BO135" s="416"/>
      <c r="BP135" s="328"/>
      <c r="BQ135" s="328"/>
      <c r="BR135" s="328"/>
      <c r="BS135" s="328"/>
      <c r="BT135" s="328"/>
      <c r="BU135" s="328"/>
      <c r="BV135" s="416"/>
      <c r="BW135" s="328"/>
      <c r="BX135" s="328"/>
      <c r="BY135" s="328"/>
      <c r="BZ135" s="328">
        <v>2</v>
      </c>
      <c r="CA135" s="321" t="s">
        <v>3661</v>
      </c>
      <c r="CB135" s="324" t="s">
        <v>3662</v>
      </c>
      <c r="CC135" s="332"/>
      <c r="CD135" s="328"/>
      <c r="CE135" s="328"/>
      <c r="CF135" s="328"/>
      <c r="CG135" s="328"/>
      <c r="CH135" s="328"/>
      <c r="CI135" s="328"/>
      <c r="CJ135" s="328"/>
      <c r="CK135" s="328"/>
      <c r="CL135" s="328"/>
      <c r="CM135" s="328"/>
      <c r="CN135" s="328"/>
      <c r="CO135" s="328"/>
      <c r="CP135" s="328"/>
      <c r="CQ135" s="328"/>
      <c r="CR135" s="328"/>
      <c r="CS135" s="328"/>
      <c r="CT135" s="328"/>
      <c r="CU135" s="328"/>
      <c r="CV135" s="328"/>
      <c r="CW135" s="328"/>
      <c r="CX135" s="328"/>
      <c r="CY135" s="296"/>
      <c r="CZ135" s="296"/>
      <c r="DA135" s="296"/>
    </row>
    <row r="136" spans="1:105" ht="36">
      <c r="A136" s="10">
        <v>15</v>
      </c>
      <c r="B136" s="292"/>
      <c r="C136" s="556" t="s">
        <v>5956</v>
      </c>
      <c r="D136" s="327" t="s">
        <v>5957</v>
      </c>
      <c r="E136" s="326" t="s">
        <v>503</v>
      </c>
      <c r="F136" s="259">
        <v>2024</v>
      </c>
      <c r="G136" s="259">
        <v>2024</v>
      </c>
      <c r="H136" s="259">
        <v>7</v>
      </c>
      <c r="I136" s="326" t="s">
        <v>5942</v>
      </c>
      <c r="J136" s="326" t="s">
        <v>6188</v>
      </c>
      <c r="K136" s="733">
        <v>5000000</v>
      </c>
      <c r="L136" s="733">
        <v>5000000</v>
      </c>
      <c r="M136" s="326" t="s">
        <v>4734</v>
      </c>
      <c r="N136" s="784">
        <v>4</v>
      </c>
      <c r="O136" s="9" t="s">
        <v>5713</v>
      </c>
      <c r="P136" s="11" t="s">
        <v>9</v>
      </c>
      <c r="Q136" s="259" t="s">
        <v>3686</v>
      </c>
      <c r="R136" s="259" t="s">
        <v>9</v>
      </c>
      <c r="S136" s="328">
        <v>6886510</v>
      </c>
      <c r="T136" s="332" t="s">
        <v>3543</v>
      </c>
      <c r="U136" s="13" t="s">
        <v>4713</v>
      </c>
      <c r="V136" s="412">
        <f>$L136/4</f>
        <v>1250000</v>
      </c>
      <c r="W136" s="326" t="s">
        <v>179</v>
      </c>
      <c r="X136" s="326"/>
      <c r="Y136" s="326"/>
      <c r="Z136" s="8" t="s">
        <v>4737</v>
      </c>
      <c r="AA136" s="8" t="s">
        <v>4734</v>
      </c>
      <c r="AB136" s="22">
        <v>1093</v>
      </c>
      <c r="AC136" s="370" t="s">
        <v>4736</v>
      </c>
      <c r="AD136" s="10">
        <v>6825598</v>
      </c>
      <c r="AE136" s="323" t="s">
        <v>2062</v>
      </c>
      <c r="AF136" s="328" t="s">
        <v>3564</v>
      </c>
      <c r="AG136" s="412">
        <f>$L136/4</f>
        <v>1250000</v>
      </c>
      <c r="AH136" s="326" t="s">
        <v>179</v>
      </c>
      <c r="AI136" s="326"/>
      <c r="AJ136" s="326"/>
      <c r="AK136" s="326" t="s">
        <v>4737</v>
      </c>
      <c r="AL136" s="8" t="s">
        <v>4734</v>
      </c>
      <c r="AM136" s="10">
        <v>6833162</v>
      </c>
      <c r="AN136" s="323" t="s">
        <v>2319</v>
      </c>
      <c r="AO136" s="328" t="s">
        <v>4840</v>
      </c>
      <c r="AP136" s="412">
        <f>$L136/4</f>
        <v>1250000</v>
      </c>
      <c r="AQ136" s="326" t="s">
        <v>3486</v>
      </c>
      <c r="AR136" s="326"/>
      <c r="AS136" s="326"/>
      <c r="AT136" s="326" t="s">
        <v>4908</v>
      </c>
      <c r="AU136" s="8" t="s">
        <v>4734</v>
      </c>
      <c r="AV136" s="8">
        <v>6785861</v>
      </c>
      <c r="AW136" s="13" t="s">
        <v>2192</v>
      </c>
      <c r="AX136" s="328" t="s">
        <v>5958</v>
      </c>
      <c r="AY136" s="412">
        <f>$L136/4</f>
        <v>1250000</v>
      </c>
      <c r="AZ136" s="328" t="s">
        <v>3486</v>
      </c>
      <c r="BA136" s="328"/>
      <c r="BB136" s="326" t="s">
        <v>4908</v>
      </c>
      <c r="BC136" s="8" t="s">
        <v>4734</v>
      </c>
      <c r="BD136" s="328"/>
      <c r="BE136" s="328"/>
      <c r="BF136" s="328"/>
      <c r="BG136" s="416"/>
      <c r="BH136" s="328"/>
      <c r="BI136" s="328"/>
      <c r="BJ136" s="328"/>
      <c r="BK136" s="328"/>
      <c r="BL136" s="328"/>
      <c r="BM136" s="328"/>
      <c r="BN136" s="328"/>
      <c r="BO136" s="416"/>
      <c r="BP136" s="328"/>
      <c r="BQ136" s="328"/>
      <c r="BR136" s="328"/>
      <c r="BS136" s="328"/>
      <c r="BT136" s="328"/>
      <c r="BU136" s="328"/>
      <c r="BV136" s="416"/>
      <c r="BW136" s="328"/>
      <c r="BX136" s="328"/>
      <c r="BY136" s="328"/>
      <c r="BZ136" s="328">
        <v>4</v>
      </c>
      <c r="CA136" s="321" t="s">
        <v>3661</v>
      </c>
      <c r="CB136" s="324" t="s">
        <v>3662</v>
      </c>
      <c r="CC136" s="332"/>
      <c r="CD136" s="328"/>
      <c r="CE136" s="328"/>
      <c r="CF136" s="328"/>
      <c r="CG136" s="328"/>
      <c r="CH136" s="328"/>
      <c r="CI136" s="328"/>
      <c r="CJ136" s="328"/>
      <c r="CK136" s="328"/>
      <c r="CL136" s="328"/>
      <c r="CM136" s="328"/>
      <c r="CN136" s="328"/>
      <c r="CO136" s="328"/>
      <c r="CP136" s="328"/>
      <c r="CQ136" s="328"/>
      <c r="CR136" s="328"/>
      <c r="CS136" s="328"/>
      <c r="CT136" s="328"/>
      <c r="CU136" s="328"/>
      <c r="CV136" s="328"/>
      <c r="CW136" s="328"/>
      <c r="CX136" s="328"/>
      <c r="CY136" s="296"/>
      <c r="CZ136" s="296"/>
      <c r="DA136" s="296"/>
    </row>
    <row r="137" spans="1:105" ht="36">
      <c r="A137" s="10">
        <v>16</v>
      </c>
      <c r="B137" s="292" t="s">
        <v>5933</v>
      </c>
      <c r="C137" s="292" t="s">
        <v>5959</v>
      </c>
      <c r="D137" s="327" t="s">
        <v>5960</v>
      </c>
      <c r="E137" s="326" t="s">
        <v>505</v>
      </c>
      <c r="F137" s="259">
        <v>2024</v>
      </c>
      <c r="G137" s="259">
        <v>2024</v>
      </c>
      <c r="H137" s="259">
        <v>7</v>
      </c>
      <c r="I137" s="326" t="s">
        <v>5942</v>
      </c>
      <c r="J137" s="326" t="s">
        <v>6189</v>
      </c>
      <c r="K137" s="733">
        <v>10000000</v>
      </c>
      <c r="L137" s="733">
        <v>10000000</v>
      </c>
      <c r="M137" s="326" t="s">
        <v>4734</v>
      </c>
      <c r="N137" s="784">
        <v>3</v>
      </c>
      <c r="O137" s="9" t="s">
        <v>5713</v>
      </c>
      <c r="P137" s="11" t="s">
        <v>9</v>
      </c>
      <c r="Q137" s="259" t="s">
        <v>3686</v>
      </c>
      <c r="R137" s="259" t="s">
        <v>9</v>
      </c>
      <c r="S137" s="10">
        <v>6833033</v>
      </c>
      <c r="T137" s="332" t="s">
        <v>3551</v>
      </c>
      <c r="U137" s="12" t="s">
        <v>2311</v>
      </c>
      <c r="V137" s="412">
        <f>$L137/3</f>
        <v>3333333.3333333335</v>
      </c>
      <c r="W137" s="326" t="s">
        <v>217</v>
      </c>
      <c r="X137" s="326"/>
      <c r="Y137" s="326"/>
      <c r="Z137" s="8" t="s">
        <v>4746</v>
      </c>
      <c r="AA137" s="8" t="s">
        <v>4734</v>
      </c>
      <c r="AB137" s="22">
        <v>1093</v>
      </c>
      <c r="AC137" s="370" t="s">
        <v>4736</v>
      </c>
      <c r="AD137" s="328">
        <v>6099359</v>
      </c>
      <c r="AE137" s="259">
        <v>708119103</v>
      </c>
      <c r="AF137" s="328" t="s">
        <v>3492</v>
      </c>
      <c r="AG137" s="412">
        <f>$L137/3</f>
        <v>3333333.3333333335</v>
      </c>
      <c r="AH137" s="326" t="s">
        <v>217</v>
      </c>
      <c r="AI137" s="326"/>
      <c r="AJ137" s="326"/>
      <c r="AK137" s="326" t="s">
        <v>4746</v>
      </c>
      <c r="AL137" s="8" t="s">
        <v>4734</v>
      </c>
      <c r="AM137" s="10">
        <v>6665306</v>
      </c>
      <c r="AN137" s="323" t="s">
        <v>2015</v>
      </c>
      <c r="AO137" s="328" t="s">
        <v>4790</v>
      </c>
      <c r="AP137" s="412">
        <f>$L137/3</f>
        <v>3333333.3333333335</v>
      </c>
      <c r="AQ137" s="326" t="s">
        <v>217</v>
      </c>
      <c r="AR137" s="326"/>
      <c r="AS137" s="326"/>
      <c r="AT137" s="326" t="s">
        <v>4746</v>
      </c>
      <c r="AU137" s="8" t="s">
        <v>4734</v>
      </c>
      <c r="AV137" s="328"/>
      <c r="AW137" s="328"/>
      <c r="AX137" s="328"/>
      <c r="AY137" s="416"/>
      <c r="AZ137" s="328"/>
      <c r="BA137" s="328"/>
      <c r="BB137" s="328"/>
      <c r="BC137" s="8"/>
      <c r="BD137" s="328"/>
      <c r="BE137" s="328"/>
      <c r="BF137" s="328"/>
      <c r="BG137" s="416"/>
      <c r="BH137" s="328"/>
      <c r="BI137" s="328"/>
      <c r="BJ137" s="328"/>
      <c r="BK137" s="328"/>
      <c r="BL137" s="328"/>
      <c r="BM137" s="328"/>
      <c r="BN137" s="328"/>
      <c r="BO137" s="416"/>
      <c r="BP137" s="328"/>
      <c r="BQ137" s="328"/>
      <c r="BR137" s="328"/>
      <c r="BS137" s="328"/>
      <c r="BT137" s="328"/>
      <c r="BU137" s="328"/>
      <c r="BV137" s="416"/>
      <c r="BW137" s="328"/>
      <c r="BX137" s="328"/>
      <c r="BY137" s="328"/>
      <c r="BZ137" s="328">
        <v>3</v>
      </c>
      <c r="CA137" s="321" t="s">
        <v>3661</v>
      </c>
      <c r="CB137" s="324" t="s">
        <v>3662</v>
      </c>
      <c r="CC137" s="332"/>
      <c r="CD137" s="328"/>
      <c r="CE137" s="328"/>
      <c r="CF137" s="328"/>
      <c r="CG137" s="328"/>
      <c r="CH137" s="328"/>
      <c r="CI137" s="328"/>
      <c r="CJ137" s="328"/>
      <c r="CK137" s="328"/>
      <c r="CL137" s="328"/>
      <c r="CM137" s="328"/>
      <c r="CN137" s="328"/>
      <c r="CO137" s="328"/>
      <c r="CP137" s="328"/>
      <c r="CQ137" s="328"/>
      <c r="CR137" s="328"/>
      <c r="CS137" s="328"/>
      <c r="CT137" s="328"/>
      <c r="CU137" s="328"/>
      <c r="CV137" s="328"/>
      <c r="CW137" s="328"/>
      <c r="CX137" s="328"/>
      <c r="CY137" s="296"/>
      <c r="CZ137" s="296"/>
      <c r="DA137" s="296"/>
    </row>
    <row r="138" spans="1:105" ht="36">
      <c r="A138" s="10">
        <v>17</v>
      </c>
      <c r="B138" s="292" t="s">
        <v>5933</v>
      </c>
      <c r="C138" s="556" t="s">
        <v>5961</v>
      </c>
      <c r="D138" s="327" t="s">
        <v>5962</v>
      </c>
      <c r="E138" s="326" t="s">
        <v>505</v>
      </c>
      <c r="F138" s="259">
        <v>2024</v>
      </c>
      <c r="G138" s="259">
        <v>2024</v>
      </c>
      <c r="H138" s="259">
        <v>7</v>
      </c>
      <c r="I138" s="326" t="s">
        <v>5942</v>
      </c>
      <c r="J138" s="326" t="s">
        <v>6145</v>
      </c>
      <c r="K138" s="733">
        <v>10000000</v>
      </c>
      <c r="L138" s="733">
        <v>10000000</v>
      </c>
      <c r="M138" s="326" t="s">
        <v>4734</v>
      </c>
      <c r="N138" s="784">
        <v>4</v>
      </c>
      <c r="O138" s="9" t="s">
        <v>5713</v>
      </c>
      <c r="P138" s="11" t="s">
        <v>9</v>
      </c>
      <c r="Q138" s="259" t="s">
        <v>3686</v>
      </c>
      <c r="R138" s="259" t="s">
        <v>9</v>
      </c>
      <c r="S138" s="328">
        <v>6832969</v>
      </c>
      <c r="T138" s="332" t="s">
        <v>5963</v>
      </c>
      <c r="U138" s="329" t="s">
        <v>3189</v>
      </c>
      <c r="V138" s="412">
        <f>$L138/4</f>
        <v>2500000</v>
      </c>
      <c r="W138" s="326" t="s">
        <v>217</v>
      </c>
      <c r="X138" s="326"/>
      <c r="Y138" s="326"/>
      <c r="Z138" s="8" t="s">
        <v>4746</v>
      </c>
      <c r="AA138" s="8" t="s">
        <v>4734</v>
      </c>
      <c r="AB138" s="22">
        <v>1093</v>
      </c>
      <c r="AC138" s="370" t="s">
        <v>4736</v>
      </c>
      <c r="AD138" s="10">
        <v>6826699</v>
      </c>
      <c r="AE138" s="323" t="s">
        <v>2193</v>
      </c>
      <c r="AF138" s="328" t="s">
        <v>3557</v>
      </c>
      <c r="AG138" s="412">
        <f>$L138/4</f>
        <v>2500000</v>
      </c>
      <c r="AH138" s="326" t="s">
        <v>217</v>
      </c>
      <c r="AI138" s="326"/>
      <c r="AJ138" s="326"/>
      <c r="AK138" s="326" t="s">
        <v>4746</v>
      </c>
      <c r="AL138" s="8" t="s">
        <v>4734</v>
      </c>
      <c r="AM138" s="10">
        <v>6787771</v>
      </c>
      <c r="AN138" s="323" t="s">
        <v>1964</v>
      </c>
      <c r="AO138" s="328" t="s">
        <v>121</v>
      </c>
      <c r="AP138" s="412">
        <f>$L138/4</f>
        <v>2500000</v>
      </c>
      <c r="AQ138" s="326" t="s">
        <v>217</v>
      </c>
      <c r="AR138" s="326"/>
      <c r="AS138" s="326"/>
      <c r="AT138" s="326" t="s">
        <v>4746</v>
      </c>
      <c r="AU138" s="8" t="s">
        <v>4734</v>
      </c>
      <c r="AV138" s="8">
        <v>6834400</v>
      </c>
      <c r="AW138" s="13" t="s">
        <v>2986</v>
      </c>
      <c r="AX138" s="328" t="s">
        <v>3559</v>
      </c>
      <c r="AY138" s="412">
        <f>$L138/4</f>
        <v>2500000</v>
      </c>
      <c r="AZ138" s="328" t="s">
        <v>217</v>
      </c>
      <c r="BA138" s="328"/>
      <c r="BB138" s="326" t="s">
        <v>4746</v>
      </c>
      <c r="BC138" s="8" t="s">
        <v>4734</v>
      </c>
      <c r="BD138" s="328"/>
      <c r="BE138" s="328"/>
      <c r="BF138" s="328"/>
      <c r="BG138" s="416"/>
      <c r="BH138" s="328"/>
      <c r="BI138" s="328"/>
      <c r="BJ138" s="328"/>
      <c r="BK138" s="328"/>
      <c r="BL138" s="328"/>
      <c r="BM138" s="328"/>
      <c r="BN138" s="328"/>
      <c r="BO138" s="416"/>
      <c r="BP138" s="328"/>
      <c r="BQ138" s="328"/>
      <c r="BR138" s="328"/>
      <c r="BS138" s="328"/>
      <c r="BT138" s="328"/>
      <c r="BU138" s="328"/>
      <c r="BV138" s="416"/>
      <c r="BW138" s="328"/>
      <c r="BX138" s="328"/>
      <c r="BY138" s="328"/>
      <c r="BZ138" s="328">
        <v>4</v>
      </c>
      <c r="CA138" s="321" t="s">
        <v>3661</v>
      </c>
      <c r="CB138" s="324" t="s">
        <v>3662</v>
      </c>
      <c r="CC138" s="332"/>
      <c r="CD138" s="328"/>
      <c r="CE138" s="328"/>
      <c r="CF138" s="328"/>
      <c r="CG138" s="328"/>
      <c r="CH138" s="328"/>
      <c r="CI138" s="328"/>
      <c r="CJ138" s="328"/>
      <c r="CK138" s="328"/>
      <c r="CL138" s="328"/>
      <c r="CM138" s="328"/>
      <c r="CN138" s="328"/>
      <c r="CO138" s="328"/>
      <c r="CP138" s="328"/>
      <c r="CQ138" s="328"/>
      <c r="CR138" s="328"/>
      <c r="CS138" s="328"/>
      <c r="CT138" s="328"/>
      <c r="CU138" s="328"/>
      <c r="CV138" s="328"/>
      <c r="CW138" s="328"/>
      <c r="CX138" s="328"/>
      <c r="CY138" s="296"/>
      <c r="CZ138" s="296"/>
      <c r="DA138" s="296"/>
    </row>
    <row r="139" spans="1:105" ht="36">
      <c r="A139" s="259">
        <v>18</v>
      </c>
      <c r="B139" s="292" t="s">
        <v>5933</v>
      </c>
      <c r="C139" s="292" t="s">
        <v>5964</v>
      </c>
      <c r="D139" s="327" t="s">
        <v>5965</v>
      </c>
      <c r="E139" s="326" t="s">
        <v>505</v>
      </c>
      <c r="F139" s="259">
        <v>2024</v>
      </c>
      <c r="G139" s="259">
        <v>2024</v>
      </c>
      <c r="H139" s="259">
        <v>7</v>
      </c>
      <c r="I139" s="326" t="s">
        <v>5942</v>
      </c>
      <c r="J139" s="326" t="s">
        <v>6190</v>
      </c>
      <c r="K139" s="733">
        <v>10000000</v>
      </c>
      <c r="L139" s="733">
        <v>10000000</v>
      </c>
      <c r="M139" s="326" t="s">
        <v>4734</v>
      </c>
      <c r="N139" s="784">
        <v>3</v>
      </c>
      <c r="O139" s="9" t="s">
        <v>5713</v>
      </c>
      <c r="P139" s="11" t="s">
        <v>9</v>
      </c>
      <c r="Q139" s="259" t="s">
        <v>3686</v>
      </c>
      <c r="R139" s="259" t="s">
        <v>9</v>
      </c>
      <c r="S139" s="328">
        <v>6865379</v>
      </c>
      <c r="T139" s="332" t="s">
        <v>111</v>
      </c>
      <c r="U139" s="329" t="s">
        <v>2984</v>
      </c>
      <c r="V139" s="412">
        <f>$L139/3</f>
        <v>3333333.3333333335</v>
      </c>
      <c r="W139" s="326" t="s">
        <v>217</v>
      </c>
      <c r="X139" s="326"/>
      <c r="Y139" s="326"/>
      <c r="Z139" s="8" t="s">
        <v>4746</v>
      </c>
      <c r="AA139" s="8" t="s">
        <v>4734</v>
      </c>
      <c r="AB139" s="22">
        <v>1093</v>
      </c>
      <c r="AC139" s="370" t="s">
        <v>4736</v>
      </c>
      <c r="AD139" s="481">
        <v>6833034</v>
      </c>
      <c r="AE139" s="482" t="s">
        <v>2310</v>
      </c>
      <c r="AF139" s="328" t="s">
        <v>3549</v>
      </c>
      <c r="AG139" s="412">
        <f>$L139/3</f>
        <v>3333333.3333333335</v>
      </c>
      <c r="AH139" s="326" t="s">
        <v>217</v>
      </c>
      <c r="AI139" s="326"/>
      <c r="AJ139" s="326"/>
      <c r="AK139" s="326" t="s">
        <v>4746</v>
      </c>
      <c r="AL139" s="8" t="s">
        <v>4734</v>
      </c>
      <c r="AM139" s="10">
        <v>6833033</v>
      </c>
      <c r="AN139" s="12" t="s">
        <v>2311</v>
      </c>
      <c r="AO139" s="328" t="s">
        <v>3551</v>
      </c>
      <c r="AP139" s="412">
        <f>$L139/3</f>
        <v>3333333.3333333335</v>
      </c>
      <c r="AQ139" s="326" t="s">
        <v>217</v>
      </c>
      <c r="AR139" s="326"/>
      <c r="AS139" s="326"/>
      <c r="AT139" s="326" t="s">
        <v>4746</v>
      </c>
      <c r="AU139" s="8" t="s">
        <v>4734</v>
      </c>
      <c r="AV139" s="328"/>
      <c r="AW139" s="328"/>
      <c r="AX139" s="328"/>
      <c r="AY139" s="416"/>
      <c r="AZ139" s="328"/>
      <c r="BA139" s="328"/>
      <c r="BB139" s="328"/>
      <c r="BC139" s="8"/>
      <c r="BD139" s="328"/>
      <c r="BE139" s="328"/>
      <c r="BF139" s="328"/>
      <c r="BG139" s="416"/>
      <c r="BH139" s="328"/>
      <c r="BI139" s="328"/>
      <c r="BJ139" s="328"/>
      <c r="BK139" s="328"/>
      <c r="BL139" s="328"/>
      <c r="BM139" s="328"/>
      <c r="BN139" s="328"/>
      <c r="BO139" s="416"/>
      <c r="BP139" s="328"/>
      <c r="BQ139" s="328"/>
      <c r="BR139" s="328"/>
      <c r="BS139" s="328"/>
      <c r="BT139" s="328"/>
      <c r="BU139" s="328"/>
      <c r="BV139" s="416"/>
      <c r="BW139" s="328"/>
      <c r="BX139" s="328"/>
      <c r="BY139" s="328"/>
      <c r="BZ139" s="328">
        <v>3</v>
      </c>
      <c r="CA139" s="321" t="s">
        <v>3661</v>
      </c>
      <c r="CB139" s="324" t="s">
        <v>3662</v>
      </c>
      <c r="CC139" s="332"/>
      <c r="CD139" s="328"/>
      <c r="CE139" s="328"/>
      <c r="CF139" s="328"/>
      <c r="CG139" s="328"/>
      <c r="CH139" s="328"/>
      <c r="CI139" s="328"/>
      <c r="CJ139" s="328"/>
      <c r="CK139" s="328"/>
      <c r="CL139" s="328"/>
      <c r="CM139" s="328"/>
      <c r="CN139" s="328"/>
      <c r="CO139" s="328"/>
      <c r="CP139" s="328"/>
      <c r="CQ139" s="328"/>
      <c r="CR139" s="328"/>
      <c r="CS139" s="328"/>
      <c r="CT139" s="328"/>
      <c r="CU139" s="328"/>
      <c r="CV139" s="328"/>
      <c r="CW139" s="328"/>
      <c r="CX139" s="328"/>
      <c r="CY139" s="296"/>
      <c r="CZ139" s="296"/>
      <c r="DA139" s="296"/>
    </row>
    <row r="140" spans="1:105" ht="36">
      <c r="A140" s="10">
        <v>19</v>
      </c>
      <c r="B140" s="292" t="s">
        <v>5933</v>
      </c>
      <c r="C140" s="292" t="s">
        <v>5966</v>
      </c>
      <c r="D140" s="327" t="s">
        <v>5967</v>
      </c>
      <c r="E140" s="326" t="s">
        <v>505</v>
      </c>
      <c r="F140" s="259">
        <v>2024</v>
      </c>
      <c r="G140" s="259">
        <v>2024</v>
      </c>
      <c r="H140" s="259">
        <v>7</v>
      </c>
      <c r="I140" s="326" t="s">
        <v>5942</v>
      </c>
      <c r="J140" s="326" t="s">
        <v>6191</v>
      </c>
      <c r="K140" s="733">
        <v>10000000</v>
      </c>
      <c r="L140" s="733">
        <v>10000000</v>
      </c>
      <c r="M140" s="326" t="s">
        <v>4734</v>
      </c>
      <c r="N140" s="784">
        <v>3</v>
      </c>
      <c r="O140" s="9" t="s">
        <v>5713</v>
      </c>
      <c r="P140" s="11" t="s">
        <v>9</v>
      </c>
      <c r="Q140" s="259" t="s">
        <v>3686</v>
      </c>
      <c r="R140" s="259" t="s">
        <v>9</v>
      </c>
      <c r="S140" s="452" t="s">
        <v>4507</v>
      </c>
      <c r="T140" s="332" t="s">
        <v>3358</v>
      </c>
      <c r="U140" s="479" t="s">
        <v>2039</v>
      </c>
      <c r="V140" s="412">
        <f>$L140/3</f>
        <v>3333333.3333333335</v>
      </c>
      <c r="W140" s="326" t="s">
        <v>217</v>
      </c>
      <c r="X140" s="326"/>
      <c r="Y140" s="326"/>
      <c r="Z140" s="8" t="s">
        <v>4746</v>
      </c>
      <c r="AA140" s="8" t="s">
        <v>4734</v>
      </c>
      <c r="AB140" s="22">
        <v>1093</v>
      </c>
      <c r="AC140" s="370" t="s">
        <v>4736</v>
      </c>
      <c r="AD140" s="408">
        <v>6839112</v>
      </c>
      <c r="AE140" s="409" t="s">
        <v>3237</v>
      </c>
      <c r="AF140" s="328" t="s">
        <v>3550</v>
      </c>
      <c r="AG140" s="412">
        <f>$L140/3</f>
        <v>3333333.3333333335</v>
      </c>
      <c r="AH140" s="326" t="s">
        <v>217</v>
      </c>
      <c r="AI140" s="326"/>
      <c r="AJ140" s="326"/>
      <c r="AK140" s="326" t="s">
        <v>4746</v>
      </c>
      <c r="AL140" s="8" t="s">
        <v>4734</v>
      </c>
      <c r="AM140" s="8">
        <v>6680623</v>
      </c>
      <c r="AN140" s="13" t="s">
        <v>2129</v>
      </c>
      <c r="AO140" s="328" t="s">
        <v>5968</v>
      </c>
      <c r="AP140" s="412">
        <f>$L140/3</f>
        <v>3333333.3333333335</v>
      </c>
      <c r="AQ140" s="326" t="s">
        <v>217</v>
      </c>
      <c r="AR140" s="326"/>
      <c r="AS140" s="326"/>
      <c r="AT140" s="326" t="s">
        <v>4746</v>
      </c>
      <c r="AU140" s="8" t="s">
        <v>4734</v>
      </c>
      <c r="AV140" s="328"/>
      <c r="AW140" s="328"/>
      <c r="AX140" s="328"/>
      <c r="AY140" s="416"/>
      <c r="AZ140" s="328"/>
      <c r="BA140" s="328"/>
      <c r="BB140" s="328"/>
      <c r="BC140" s="8"/>
      <c r="BD140" s="328"/>
      <c r="BE140" s="328"/>
      <c r="BF140" s="328"/>
      <c r="BG140" s="416"/>
      <c r="BH140" s="328"/>
      <c r="BI140" s="328"/>
      <c r="BJ140" s="328"/>
      <c r="BK140" s="328"/>
      <c r="BL140" s="328"/>
      <c r="BM140" s="328"/>
      <c r="BN140" s="328"/>
      <c r="BO140" s="416"/>
      <c r="BP140" s="328"/>
      <c r="BQ140" s="328"/>
      <c r="BR140" s="328"/>
      <c r="BS140" s="328"/>
      <c r="BT140" s="328"/>
      <c r="BU140" s="328"/>
      <c r="BV140" s="416"/>
      <c r="BW140" s="328"/>
      <c r="BX140" s="328"/>
      <c r="BY140" s="328"/>
      <c r="BZ140" s="328">
        <v>3</v>
      </c>
      <c r="CA140" s="321" t="s">
        <v>3661</v>
      </c>
      <c r="CB140" s="324" t="s">
        <v>3662</v>
      </c>
      <c r="CC140" s="332"/>
      <c r="CD140" s="328"/>
      <c r="CE140" s="328"/>
      <c r="CF140" s="328"/>
      <c r="CG140" s="328"/>
      <c r="CH140" s="328"/>
      <c r="CI140" s="328"/>
      <c r="CJ140" s="328"/>
      <c r="CK140" s="328"/>
      <c r="CL140" s="328"/>
      <c r="CM140" s="328"/>
      <c r="CN140" s="328"/>
      <c r="CO140" s="328"/>
      <c r="CP140" s="328"/>
      <c r="CQ140" s="328"/>
      <c r="CR140" s="328"/>
      <c r="CS140" s="328"/>
      <c r="CT140" s="328"/>
      <c r="CU140" s="328"/>
      <c r="CV140" s="328"/>
      <c r="CW140" s="328"/>
      <c r="CX140" s="328"/>
      <c r="CY140" s="296"/>
      <c r="CZ140" s="296"/>
      <c r="DA140" s="296"/>
    </row>
    <row r="141" spans="1:105" ht="36">
      <c r="A141" s="10">
        <v>20</v>
      </c>
      <c r="B141" s="292" t="s">
        <v>5933</v>
      </c>
      <c r="C141" s="556" t="s">
        <v>5969</v>
      </c>
      <c r="D141" s="327" t="s">
        <v>5970</v>
      </c>
      <c r="E141" s="326" t="s">
        <v>505</v>
      </c>
      <c r="F141" s="259">
        <v>2024</v>
      </c>
      <c r="G141" s="259">
        <v>2024</v>
      </c>
      <c r="H141" s="259">
        <v>7</v>
      </c>
      <c r="I141" s="326" t="s">
        <v>5233</v>
      </c>
      <c r="J141" s="326" t="s">
        <v>6192</v>
      </c>
      <c r="K141" s="733">
        <v>10000000</v>
      </c>
      <c r="L141" s="733">
        <v>10000000</v>
      </c>
      <c r="M141" s="326" t="s">
        <v>4734</v>
      </c>
      <c r="N141" s="784">
        <v>5</v>
      </c>
      <c r="O141" s="9" t="s">
        <v>5713</v>
      </c>
      <c r="P141" s="11" t="s">
        <v>9</v>
      </c>
      <c r="Q141" s="259" t="s">
        <v>3686</v>
      </c>
      <c r="R141" s="259" t="s">
        <v>9</v>
      </c>
      <c r="S141" s="10">
        <v>6756318</v>
      </c>
      <c r="T141" s="332" t="s">
        <v>4323</v>
      </c>
      <c r="U141" s="12" t="s">
        <v>1238</v>
      </c>
      <c r="V141" s="412">
        <f>$L141/4</f>
        <v>2500000</v>
      </c>
      <c r="W141" s="8" t="s">
        <v>311</v>
      </c>
      <c r="X141" s="8"/>
      <c r="Y141" s="8"/>
      <c r="Z141" s="8" t="s">
        <v>4737</v>
      </c>
      <c r="AA141" s="8" t="s">
        <v>4734</v>
      </c>
      <c r="AB141" s="22">
        <v>1093</v>
      </c>
      <c r="AC141" s="370" t="s">
        <v>4736</v>
      </c>
      <c r="AD141" s="408">
        <v>6801945</v>
      </c>
      <c r="AE141" s="409" t="s">
        <v>2011</v>
      </c>
      <c r="AF141" s="328" t="s">
        <v>3531</v>
      </c>
      <c r="AG141" s="412">
        <f>$L141/4</f>
        <v>2500000</v>
      </c>
      <c r="AH141" s="326" t="s">
        <v>179</v>
      </c>
      <c r="AI141" s="326"/>
      <c r="AJ141" s="326"/>
      <c r="AK141" s="326" t="s">
        <v>4737</v>
      </c>
      <c r="AL141" s="8" t="s">
        <v>4734</v>
      </c>
      <c r="AM141" s="10">
        <v>6806664</v>
      </c>
      <c r="AN141" s="323" t="s">
        <v>2621</v>
      </c>
      <c r="AO141" s="328" t="s">
        <v>3355</v>
      </c>
      <c r="AP141" s="412">
        <f>$L141/4</f>
        <v>2500000</v>
      </c>
      <c r="AQ141" s="8" t="s">
        <v>311</v>
      </c>
      <c r="AR141" s="8"/>
      <c r="AS141" s="8"/>
      <c r="AT141" s="326" t="s">
        <v>4737</v>
      </c>
      <c r="AU141" s="8" t="s">
        <v>4734</v>
      </c>
      <c r="AV141" s="10">
        <v>6793410</v>
      </c>
      <c r="AW141" s="12" t="s">
        <v>1235</v>
      </c>
      <c r="AX141" s="328" t="s">
        <v>3569</v>
      </c>
      <c r="AY141" s="412">
        <f>$L141/4</f>
        <v>2500000</v>
      </c>
      <c r="AZ141" s="328" t="s">
        <v>311</v>
      </c>
      <c r="BA141" s="328"/>
      <c r="BB141" s="326" t="s">
        <v>4737</v>
      </c>
      <c r="BC141" s="8" t="s">
        <v>4734</v>
      </c>
      <c r="BD141" s="328"/>
      <c r="BE141" s="328"/>
      <c r="BF141" s="328"/>
      <c r="BG141" s="416"/>
      <c r="BH141" s="328"/>
      <c r="BI141" s="328"/>
      <c r="BJ141" s="328"/>
      <c r="BK141" s="328"/>
      <c r="BL141" s="328"/>
      <c r="BM141" s="328"/>
      <c r="BN141" s="328"/>
      <c r="BO141" s="416"/>
      <c r="BP141" s="328"/>
      <c r="BQ141" s="328"/>
      <c r="BR141" s="328"/>
      <c r="BS141" s="328"/>
      <c r="BT141" s="328"/>
      <c r="BU141" s="328"/>
      <c r="BV141" s="416"/>
      <c r="BW141" s="328"/>
      <c r="BX141" s="328"/>
      <c r="BY141" s="328"/>
      <c r="BZ141" s="328">
        <v>6</v>
      </c>
      <c r="CA141" s="321" t="s">
        <v>3661</v>
      </c>
      <c r="CB141" s="324" t="s">
        <v>3662</v>
      </c>
      <c r="CC141" s="332"/>
      <c r="CD141" s="328"/>
      <c r="CE141" s="328"/>
      <c r="CF141" s="328"/>
      <c r="CG141" s="328"/>
      <c r="CH141" s="328"/>
      <c r="CI141" s="328"/>
      <c r="CJ141" s="328"/>
      <c r="CK141" s="328"/>
      <c r="CL141" s="328"/>
      <c r="CM141" s="328"/>
      <c r="CN141" s="328"/>
      <c r="CO141" s="328"/>
      <c r="CP141" s="328"/>
      <c r="CQ141" s="328"/>
      <c r="CR141" s="328"/>
      <c r="CS141" s="328"/>
      <c r="CT141" s="328"/>
      <c r="CU141" s="328"/>
      <c r="CV141" s="328"/>
      <c r="CW141" s="328"/>
      <c r="CX141" s="328"/>
      <c r="CY141" s="296"/>
      <c r="CZ141" s="296"/>
      <c r="DA141" s="296"/>
    </row>
    <row r="142" spans="1:105" ht="48" customHeight="1">
      <c r="A142" s="10">
        <v>21</v>
      </c>
      <c r="B142" s="292" t="s">
        <v>5933</v>
      </c>
      <c r="C142" s="292" t="s">
        <v>5971</v>
      </c>
      <c r="D142" s="327" t="s">
        <v>5972</v>
      </c>
      <c r="E142" s="326" t="s">
        <v>505</v>
      </c>
      <c r="F142" s="259">
        <v>2024</v>
      </c>
      <c r="G142" s="259">
        <v>2024</v>
      </c>
      <c r="H142" s="259">
        <v>7</v>
      </c>
      <c r="I142" s="326" t="s">
        <v>5953</v>
      </c>
      <c r="J142" s="326" t="s">
        <v>6193</v>
      </c>
      <c r="K142" s="733">
        <v>9965000</v>
      </c>
      <c r="L142" s="733">
        <v>9965000</v>
      </c>
      <c r="M142" s="326" t="s">
        <v>4734</v>
      </c>
      <c r="N142" s="784">
        <v>3</v>
      </c>
      <c r="O142" s="9" t="s">
        <v>5713</v>
      </c>
      <c r="P142" s="11" t="s">
        <v>9</v>
      </c>
      <c r="Q142" s="259" t="s">
        <v>3686</v>
      </c>
      <c r="R142" s="259" t="s">
        <v>9</v>
      </c>
      <c r="S142" s="328">
        <v>6789028</v>
      </c>
      <c r="T142" s="332" t="s">
        <v>5973</v>
      </c>
      <c r="U142" s="329" t="s">
        <v>2205</v>
      </c>
      <c r="V142" s="412">
        <f>$L142/3</f>
        <v>3321666.6666666665</v>
      </c>
      <c r="W142" s="326" t="s">
        <v>217</v>
      </c>
      <c r="X142" s="326"/>
      <c r="Y142" s="326"/>
      <c r="Z142" s="8" t="s">
        <v>4746</v>
      </c>
      <c r="AA142" s="8" t="s">
        <v>4734</v>
      </c>
      <c r="AB142" s="22">
        <v>1093</v>
      </c>
      <c r="AC142" s="370" t="s">
        <v>4736</v>
      </c>
      <c r="AD142" s="328">
        <v>6865379</v>
      </c>
      <c r="AE142" s="329" t="s">
        <v>2984</v>
      </c>
      <c r="AF142" s="328" t="s">
        <v>3572</v>
      </c>
      <c r="AG142" s="412">
        <f>$L142/3</f>
        <v>3321666.6666666665</v>
      </c>
      <c r="AH142" s="326" t="s">
        <v>217</v>
      </c>
      <c r="AI142" s="326"/>
      <c r="AJ142" s="326"/>
      <c r="AK142" s="326" t="s">
        <v>4746</v>
      </c>
      <c r="AL142" s="8" t="s">
        <v>4734</v>
      </c>
      <c r="AM142" s="28">
        <v>6879158</v>
      </c>
      <c r="AN142" s="501" t="s">
        <v>2828</v>
      </c>
      <c r="AO142" s="328" t="s">
        <v>4767</v>
      </c>
      <c r="AP142" s="412">
        <f>$L142/3</f>
        <v>3321666.6666666665</v>
      </c>
      <c r="AQ142" s="326" t="s">
        <v>197</v>
      </c>
      <c r="AR142" s="326"/>
      <c r="AS142" s="326"/>
      <c r="AT142" s="326" t="s">
        <v>4746</v>
      </c>
      <c r="AU142" s="8" t="s">
        <v>4734</v>
      </c>
      <c r="AV142" s="328"/>
      <c r="AW142" s="328"/>
      <c r="AX142" s="328"/>
      <c r="AY142" s="416"/>
      <c r="AZ142" s="328"/>
      <c r="BA142" s="328"/>
      <c r="BB142" s="328"/>
      <c r="BC142" s="8"/>
      <c r="BD142" s="328"/>
      <c r="BE142" s="328"/>
      <c r="BF142" s="328"/>
      <c r="BG142" s="416"/>
      <c r="BH142" s="328"/>
      <c r="BI142" s="328"/>
      <c r="BJ142" s="328"/>
      <c r="BK142" s="328"/>
      <c r="BL142" s="328"/>
      <c r="BM142" s="328"/>
      <c r="BN142" s="328"/>
      <c r="BO142" s="416"/>
      <c r="BP142" s="328"/>
      <c r="BQ142" s="328"/>
      <c r="BR142" s="328"/>
      <c r="BS142" s="328"/>
      <c r="BT142" s="328"/>
      <c r="BU142" s="328"/>
      <c r="BV142" s="416"/>
      <c r="BW142" s="328"/>
      <c r="BX142" s="328"/>
      <c r="BY142" s="328"/>
      <c r="BZ142" s="328">
        <v>3</v>
      </c>
      <c r="CA142" s="321" t="s">
        <v>3661</v>
      </c>
      <c r="CB142" s="324" t="s">
        <v>3662</v>
      </c>
      <c r="CC142" s="332"/>
      <c r="CD142" s="328"/>
      <c r="CE142" s="328"/>
      <c r="CF142" s="328"/>
      <c r="CG142" s="328"/>
      <c r="CH142" s="328"/>
      <c r="CI142" s="328"/>
      <c r="CJ142" s="328"/>
      <c r="CK142" s="328"/>
      <c r="CL142" s="328"/>
      <c r="CM142" s="328"/>
      <c r="CN142" s="328"/>
      <c r="CO142" s="328"/>
      <c r="CP142" s="328"/>
      <c r="CQ142" s="328"/>
      <c r="CR142" s="328"/>
      <c r="CS142" s="328"/>
      <c r="CT142" s="328"/>
      <c r="CU142" s="328"/>
      <c r="CV142" s="328"/>
      <c r="CW142" s="328"/>
      <c r="CX142" s="328"/>
      <c r="CY142" s="296"/>
      <c r="CZ142" s="296"/>
      <c r="DA142" s="296"/>
    </row>
    <row r="143" spans="1:105" ht="36">
      <c r="A143" s="259">
        <v>22</v>
      </c>
      <c r="B143" s="292" t="s">
        <v>5933</v>
      </c>
      <c r="C143" s="292" t="s">
        <v>5974</v>
      </c>
      <c r="D143" s="327" t="s">
        <v>5975</v>
      </c>
      <c r="E143" s="326" t="s">
        <v>505</v>
      </c>
      <c r="F143" s="259">
        <v>2024</v>
      </c>
      <c r="G143" s="259">
        <v>2024</v>
      </c>
      <c r="H143" s="259">
        <v>7</v>
      </c>
      <c r="I143" s="326" t="s">
        <v>5942</v>
      </c>
      <c r="J143" s="326" t="s">
        <v>6194</v>
      </c>
      <c r="K143" s="733">
        <v>10000000</v>
      </c>
      <c r="L143" s="733">
        <v>10000000</v>
      </c>
      <c r="M143" s="326" t="s">
        <v>4734</v>
      </c>
      <c r="N143" s="784">
        <v>4</v>
      </c>
      <c r="O143" s="9" t="s">
        <v>5713</v>
      </c>
      <c r="P143" s="11" t="s">
        <v>9</v>
      </c>
      <c r="Q143" s="259" t="s">
        <v>3686</v>
      </c>
      <c r="R143" s="259" t="s">
        <v>9</v>
      </c>
      <c r="S143" s="328">
        <v>259781</v>
      </c>
      <c r="T143" s="332" t="s">
        <v>5034</v>
      </c>
      <c r="U143" s="329" t="s">
        <v>1270</v>
      </c>
      <c r="V143" s="412">
        <f>$L143/7</f>
        <v>1428571.4285714286</v>
      </c>
      <c r="W143" s="326" t="s">
        <v>3486</v>
      </c>
      <c r="X143" s="326" t="s">
        <v>217</v>
      </c>
      <c r="Y143" s="326"/>
      <c r="Z143" s="8" t="s">
        <v>4908</v>
      </c>
      <c r="AA143" s="8" t="s">
        <v>4734</v>
      </c>
      <c r="AB143" s="22">
        <v>1093</v>
      </c>
      <c r="AC143" s="370" t="s">
        <v>4736</v>
      </c>
      <c r="AD143" s="8">
        <v>6833162</v>
      </c>
      <c r="AE143" s="8">
        <v>701069701</v>
      </c>
      <c r="AF143" s="328" t="s">
        <v>4840</v>
      </c>
      <c r="AG143" s="412">
        <f>$L143/7</f>
        <v>1428571.4285714286</v>
      </c>
      <c r="AH143" s="326" t="s">
        <v>3486</v>
      </c>
      <c r="AI143" s="326"/>
      <c r="AJ143" s="326"/>
      <c r="AK143" s="326" t="s">
        <v>4908</v>
      </c>
      <c r="AL143" s="8" t="s">
        <v>4734</v>
      </c>
      <c r="AM143" s="8">
        <v>6785861</v>
      </c>
      <c r="AN143" s="13" t="s">
        <v>2192</v>
      </c>
      <c r="AO143" s="328" t="s">
        <v>5958</v>
      </c>
      <c r="AP143" s="412">
        <f>$L143/7</f>
        <v>1428571.4285714286</v>
      </c>
      <c r="AQ143" s="326" t="s">
        <v>3486</v>
      </c>
      <c r="AR143" s="326"/>
      <c r="AS143" s="326"/>
      <c r="AT143" s="326" t="s">
        <v>4908</v>
      </c>
      <c r="AU143" s="8" t="s">
        <v>4734</v>
      </c>
      <c r="AV143" s="328"/>
      <c r="AW143" s="331" t="s">
        <v>2987</v>
      </c>
      <c r="AX143" s="328" t="s">
        <v>132</v>
      </c>
      <c r="AY143" s="412">
        <f>$L143/7</f>
        <v>1428571.4285714286</v>
      </c>
      <c r="AZ143" s="328" t="s">
        <v>256</v>
      </c>
      <c r="BA143" s="328"/>
      <c r="BB143" s="326" t="s">
        <v>4737</v>
      </c>
      <c r="BC143" s="8" t="s">
        <v>4734</v>
      </c>
      <c r="BD143" s="10">
        <v>6826727</v>
      </c>
      <c r="BE143" s="323" t="s">
        <v>2564</v>
      </c>
      <c r="BF143" s="328" t="s">
        <v>3514</v>
      </c>
      <c r="BG143" s="412">
        <f>$L143/7</f>
        <v>1428571.4285714286</v>
      </c>
      <c r="BH143" s="328" t="s">
        <v>179</v>
      </c>
      <c r="BI143" s="328"/>
      <c r="BJ143" s="326" t="s">
        <v>4737</v>
      </c>
      <c r="BK143" s="8" t="s">
        <v>4734</v>
      </c>
      <c r="BL143" s="10">
        <v>6680698</v>
      </c>
      <c r="BM143" s="323" t="s">
        <v>1290</v>
      </c>
      <c r="BN143" s="328" t="s">
        <v>5976</v>
      </c>
      <c r="BO143" s="412">
        <f>$L143/7</f>
        <v>1428571.4285714286</v>
      </c>
      <c r="BP143" s="328" t="s">
        <v>5977</v>
      </c>
      <c r="BQ143" s="326" t="s">
        <v>4737</v>
      </c>
      <c r="BR143" s="8" t="s">
        <v>4734</v>
      </c>
      <c r="BS143" s="328">
        <v>6882289</v>
      </c>
      <c r="BT143" s="331" t="s">
        <v>3087</v>
      </c>
      <c r="BU143" s="328" t="s">
        <v>133</v>
      </c>
      <c r="BV143" s="412">
        <f>$L143/7</f>
        <v>1428571.4285714286</v>
      </c>
      <c r="BW143" s="328" t="s">
        <v>256</v>
      </c>
      <c r="BX143" s="326" t="s">
        <v>4737</v>
      </c>
      <c r="BY143" s="8" t="s">
        <v>4734</v>
      </c>
      <c r="BZ143" s="817">
        <v>4</v>
      </c>
      <c r="CA143" s="321" t="s">
        <v>3661</v>
      </c>
      <c r="CB143" s="324" t="s">
        <v>3662</v>
      </c>
      <c r="CC143" s="332"/>
      <c r="CD143" s="328"/>
      <c r="CE143" s="328"/>
      <c r="CF143" s="328"/>
      <c r="CG143" s="328"/>
      <c r="CH143" s="328"/>
      <c r="CI143" s="328"/>
      <c r="CJ143" s="328"/>
      <c r="CK143" s="328"/>
      <c r="CL143" s="328"/>
      <c r="CM143" s="328"/>
      <c r="CN143" s="328"/>
      <c r="CO143" s="328"/>
      <c r="CP143" s="328"/>
      <c r="CQ143" s="328"/>
      <c r="CR143" s="328"/>
      <c r="CS143" s="328"/>
      <c r="CT143" s="328"/>
      <c r="CU143" s="328"/>
      <c r="CV143" s="328"/>
      <c r="CW143" s="328"/>
      <c r="CX143" s="328"/>
      <c r="CY143" s="296"/>
      <c r="CZ143" s="296"/>
      <c r="DA143" s="296"/>
    </row>
    <row r="144" spans="1:105" ht="36">
      <c r="A144" s="10">
        <v>23</v>
      </c>
      <c r="B144" s="292" t="s">
        <v>5933</v>
      </c>
      <c r="C144" s="556" t="s">
        <v>5978</v>
      </c>
      <c r="D144" s="327" t="s">
        <v>5979</v>
      </c>
      <c r="E144" s="326" t="s">
        <v>505</v>
      </c>
      <c r="F144" s="259">
        <v>2024</v>
      </c>
      <c r="G144" s="259">
        <v>2024</v>
      </c>
      <c r="H144" s="259">
        <v>7</v>
      </c>
      <c r="I144" s="326" t="s">
        <v>5942</v>
      </c>
      <c r="J144" s="326" t="s">
        <v>6195</v>
      </c>
      <c r="K144" s="733">
        <v>9955000</v>
      </c>
      <c r="L144" s="733">
        <v>9955000</v>
      </c>
      <c r="M144" s="326" t="s">
        <v>4734</v>
      </c>
      <c r="N144" s="784">
        <v>7</v>
      </c>
      <c r="O144" s="9" t="s">
        <v>5713</v>
      </c>
      <c r="P144" s="11" t="s">
        <v>9</v>
      </c>
      <c r="Q144" s="259" t="s">
        <v>3686</v>
      </c>
      <c r="R144" s="259" t="s">
        <v>9</v>
      </c>
      <c r="S144" s="10">
        <v>6682794</v>
      </c>
      <c r="T144" s="332" t="s">
        <v>5119</v>
      </c>
      <c r="U144" s="323" t="s">
        <v>2032</v>
      </c>
      <c r="V144" s="412">
        <f>$L144/4</f>
        <v>2488750</v>
      </c>
      <c r="W144" s="326" t="s">
        <v>169</v>
      </c>
      <c r="X144" s="326"/>
      <c r="Y144" s="326"/>
      <c r="Z144" s="8" t="s">
        <v>3694</v>
      </c>
      <c r="AA144" s="8" t="s">
        <v>4734</v>
      </c>
      <c r="AB144" s="22">
        <v>1093</v>
      </c>
      <c r="AC144" s="370" t="s">
        <v>4736</v>
      </c>
      <c r="AD144" s="281">
        <v>210955</v>
      </c>
      <c r="AE144" s="285" t="s">
        <v>2692</v>
      </c>
      <c r="AF144" s="328" t="s">
        <v>4752</v>
      </c>
      <c r="AG144" s="412">
        <f>$L144/4</f>
        <v>2488750</v>
      </c>
      <c r="AH144" s="326" t="s">
        <v>169</v>
      </c>
      <c r="AI144" s="326" t="s">
        <v>217</v>
      </c>
      <c r="AJ144" s="326" t="s">
        <v>176</v>
      </c>
      <c r="AK144" s="326" t="s">
        <v>3694</v>
      </c>
      <c r="AL144" s="8" t="s">
        <v>4734</v>
      </c>
      <c r="AM144" s="41">
        <v>6663582</v>
      </c>
      <c r="AN144" s="325" t="s">
        <v>1956</v>
      </c>
      <c r="AO144" s="328" t="s">
        <v>5980</v>
      </c>
      <c r="AP144" s="412">
        <f>$L144/4</f>
        <v>2488750</v>
      </c>
      <c r="AQ144" s="326" t="s">
        <v>169</v>
      </c>
      <c r="AR144" s="326"/>
      <c r="AS144" s="326"/>
      <c r="AT144" s="326" t="s">
        <v>3694</v>
      </c>
      <c r="AU144" s="8" t="s">
        <v>4734</v>
      </c>
      <c r="AV144" s="413">
        <v>6843797</v>
      </c>
      <c r="AW144" s="414" t="s">
        <v>2706</v>
      </c>
      <c r="AX144" s="328" t="s">
        <v>126</v>
      </c>
      <c r="AY144" s="412">
        <f>$L144/4</f>
        <v>2488750</v>
      </c>
      <c r="AZ144" s="328" t="s">
        <v>169</v>
      </c>
      <c r="BA144" s="328"/>
      <c r="BB144" s="326" t="s">
        <v>3694</v>
      </c>
      <c r="BC144" s="8" t="s">
        <v>4734</v>
      </c>
      <c r="BD144" s="328"/>
      <c r="BE144" s="328"/>
      <c r="BF144" s="328"/>
      <c r="BG144" s="416"/>
      <c r="BH144" s="328"/>
      <c r="BI144" s="328"/>
      <c r="BJ144" s="328"/>
      <c r="BK144" s="328"/>
      <c r="BL144" s="328"/>
      <c r="BM144" s="328"/>
      <c r="BN144" s="328"/>
      <c r="BO144" s="416"/>
      <c r="BP144" s="328"/>
      <c r="BQ144" s="328"/>
      <c r="BR144" s="328"/>
      <c r="BS144" s="328"/>
      <c r="BT144" s="328"/>
      <c r="BU144" s="328"/>
      <c r="BV144" s="416"/>
      <c r="BW144" s="328"/>
      <c r="BX144" s="328"/>
      <c r="BY144" s="328"/>
      <c r="BZ144" s="328">
        <v>7</v>
      </c>
      <c r="CA144" s="321" t="s">
        <v>3661</v>
      </c>
      <c r="CB144" s="324" t="s">
        <v>3662</v>
      </c>
      <c r="CC144" s="332"/>
      <c r="CD144" s="328"/>
      <c r="CE144" s="328"/>
      <c r="CF144" s="328"/>
      <c r="CG144" s="328"/>
      <c r="CH144" s="328"/>
      <c r="CI144" s="328"/>
      <c r="CJ144" s="328"/>
      <c r="CK144" s="328"/>
      <c r="CL144" s="328"/>
      <c r="CM144" s="328"/>
      <c r="CN144" s="328"/>
      <c r="CO144" s="328"/>
      <c r="CP144" s="328"/>
      <c r="CQ144" s="328"/>
      <c r="CR144" s="328"/>
      <c r="CS144" s="328"/>
      <c r="CT144" s="328"/>
      <c r="CU144" s="328"/>
      <c r="CV144" s="328"/>
      <c r="CW144" s="328"/>
      <c r="CX144" s="328"/>
      <c r="CY144" s="296"/>
      <c r="CZ144" s="296"/>
      <c r="DA144" s="296"/>
    </row>
    <row r="145" spans="1:105" ht="36">
      <c r="A145" s="10">
        <v>24</v>
      </c>
      <c r="B145" s="292"/>
      <c r="C145" s="556" t="s">
        <v>5981</v>
      </c>
      <c r="D145" s="327" t="s">
        <v>5982</v>
      </c>
      <c r="E145" s="326" t="s">
        <v>503</v>
      </c>
      <c r="F145" s="259">
        <v>2024</v>
      </c>
      <c r="G145" s="259">
        <v>2024</v>
      </c>
      <c r="H145" s="259">
        <v>7</v>
      </c>
      <c r="I145" s="326" t="s">
        <v>5942</v>
      </c>
      <c r="J145" s="326" t="s">
        <v>6163</v>
      </c>
      <c r="K145" s="733">
        <v>5000000</v>
      </c>
      <c r="L145" s="733">
        <v>5000000</v>
      </c>
      <c r="M145" s="326" t="s">
        <v>4734</v>
      </c>
      <c r="N145" s="784">
        <v>3</v>
      </c>
      <c r="O145" s="9" t="s">
        <v>5713</v>
      </c>
      <c r="P145" s="11" t="s">
        <v>9</v>
      </c>
      <c r="Q145" s="259" t="s">
        <v>3686</v>
      </c>
      <c r="R145" s="259" t="s">
        <v>9</v>
      </c>
      <c r="S145" s="328">
        <v>6680625</v>
      </c>
      <c r="T145" s="332" t="s">
        <v>3540</v>
      </c>
      <c r="U145" s="329" t="s">
        <v>2070</v>
      </c>
      <c r="V145" s="412">
        <f>$L145/3</f>
        <v>1666666.6666666667</v>
      </c>
      <c r="W145" s="326" t="s">
        <v>172</v>
      </c>
      <c r="X145" s="326"/>
      <c r="Y145" s="326"/>
      <c r="Z145" s="8" t="s">
        <v>3694</v>
      </c>
      <c r="AA145" s="8" t="s">
        <v>4734</v>
      </c>
      <c r="AB145" s="22">
        <v>1093</v>
      </c>
      <c r="AC145" s="370" t="s">
        <v>4736</v>
      </c>
      <c r="AD145" s="28">
        <v>6680615</v>
      </c>
      <c r="AE145" s="501" t="s">
        <v>2769</v>
      </c>
      <c r="AF145" s="328" t="s">
        <v>5255</v>
      </c>
      <c r="AG145" s="412">
        <f>$L145/3</f>
        <v>1666666.6666666667</v>
      </c>
      <c r="AH145" s="326" t="s">
        <v>172</v>
      </c>
      <c r="AI145" s="326" t="s">
        <v>176</v>
      </c>
      <c r="AJ145" s="326"/>
      <c r="AK145" s="326" t="s">
        <v>3694</v>
      </c>
      <c r="AL145" s="8" t="s">
        <v>4734</v>
      </c>
      <c r="AM145" s="501" t="s">
        <v>4753</v>
      </c>
      <c r="AN145" s="501" t="s">
        <v>4753</v>
      </c>
      <c r="AO145" s="328" t="s">
        <v>4754</v>
      </c>
      <c r="AP145" s="412">
        <f>$L145/3</f>
        <v>1666666.6666666667</v>
      </c>
      <c r="AQ145" s="326" t="s">
        <v>172</v>
      </c>
      <c r="AR145" s="326"/>
      <c r="AS145" s="326"/>
      <c r="AT145" s="326" t="s">
        <v>3694</v>
      </c>
      <c r="AU145" s="8" t="s">
        <v>4734</v>
      </c>
      <c r="AV145" s="328"/>
      <c r="AW145" s="328"/>
      <c r="AX145" s="328"/>
      <c r="AY145" s="416"/>
      <c r="AZ145" s="328"/>
      <c r="BA145" s="328"/>
      <c r="BB145" s="328"/>
      <c r="BC145" s="8"/>
      <c r="BD145" s="328"/>
      <c r="BE145" s="328"/>
      <c r="BF145" s="328"/>
      <c r="BG145" s="416"/>
      <c r="BH145" s="328"/>
      <c r="BI145" s="328"/>
      <c r="BJ145" s="328"/>
      <c r="BK145" s="328"/>
      <c r="BL145" s="328"/>
      <c r="BM145" s="328"/>
      <c r="BN145" s="328"/>
      <c r="BO145" s="416"/>
      <c r="BP145" s="328"/>
      <c r="BQ145" s="328"/>
      <c r="BR145" s="328"/>
      <c r="BS145" s="328"/>
      <c r="BT145" s="328"/>
      <c r="BU145" s="328"/>
      <c r="BV145" s="416"/>
      <c r="BW145" s="328"/>
      <c r="BX145" s="328"/>
      <c r="BY145" s="328"/>
      <c r="BZ145" s="328">
        <v>3</v>
      </c>
      <c r="CA145" s="321" t="s">
        <v>3661</v>
      </c>
      <c r="CB145" s="324" t="s">
        <v>3662</v>
      </c>
      <c r="CC145" s="332"/>
      <c r="CD145" s="328"/>
      <c r="CE145" s="328"/>
      <c r="CF145" s="328"/>
      <c r="CG145" s="328"/>
      <c r="CH145" s="328"/>
      <c r="CI145" s="328"/>
      <c r="CJ145" s="328"/>
      <c r="CK145" s="328"/>
      <c r="CL145" s="328"/>
      <c r="CM145" s="328"/>
      <c r="CN145" s="328"/>
      <c r="CO145" s="328"/>
      <c r="CP145" s="328"/>
      <c r="CQ145" s="328"/>
      <c r="CR145" s="328"/>
      <c r="CS145" s="328"/>
      <c r="CT145" s="328"/>
      <c r="CU145" s="328"/>
      <c r="CV145" s="328"/>
      <c r="CW145" s="328"/>
      <c r="CX145" s="328"/>
      <c r="CY145" s="296"/>
      <c r="CZ145" s="296"/>
      <c r="DA145" s="296"/>
    </row>
    <row r="146" spans="1:105" ht="36">
      <c r="A146" s="10">
        <v>25</v>
      </c>
      <c r="B146" s="292" t="s">
        <v>5933</v>
      </c>
      <c r="C146" s="556" t="s">
        <v>5983</v>
      </c>
      <c r="D146" s="327" t="s">
        <v>5984</v>
      </c>
      <c r="E146" s="326" t="s">
        <v>505</v>
      </c>
      <c r="F146" s="259">
        <v>2024</v>
      </c>
      <c r="G146" s="259">
        <v>2024</v>
      </c>
      <c r="H146" s="259">
        <v>7</v>
      </c>
      <c r="I146" s="326" t="s">
        <v>5936</v>
      </c>
      <c r="J146" s="326" t="s">
        <v>6196</v>
      </c>
      <c r="K146" s="733">
        <v>10000000</v>
      </c>
      <c r="L146" s="733">
        <v>10000000</v>
      </c>
      <c r="M146" s="326" t="s">
        <v>4734</v>
      </c>
      <c r="N146" s="784">
        <v>6</v>
      </c>
      <c r="O146" s="9" t="s">
        <v>5713</v>
      </c>
      <c r="P146" s="11" t="s">
        <v>9</v>
      </c>
      <c r="Q146" s="259" t="s">
        <v>3686</v>
      </c>
      <c r="R146" s="259" t="s">
        <v>9</v>
      </c>
      <c r="S146" s="328"/>
      <c r="T146" s="332" t="s">
        <v>3523</v>
      </c>
      <c r="U146" s="329" t="s">
        <v>5985</v>
      </c>
      <c r="V146" s="412">
        <f>$L146/4</f>
        <v>2500000</v>
      </c>
      <c r="W146" s="326" t="s">
        <v>3486</v>
      </c>
      <c r="X146" s="326"/>
      <c r="Y146" s="326"/>
      <c r="Z146" s="8" t="s">
        <v>4908</v>
      </c>
      <c r="AA146" s="8" t="s">
        <v>4734</v>
      </c>
      <c r="AB146" s="22">
        <v>1093</v>
      </c>
      <c r="AC146" s="370" t="s">
        <v>4736</v>
      </c>
      <c r="AD146" s="259">
        <v>6682237</v>
      </c>
      <c r="AE146" s="401" t="s">
        <v>2024</v>
      </c>
      <c r="AF146" s="328" t="s">
        <v>3353</v>
      </c>
      <c r="AG146" s="412">
        <f>$L146/3</f>
        <v>3333333.3333333335</v>
      </c>
      <c r="AH146" s="326" t="s">
        <v>3486</v>
      </c>
      <c r="AI146" s="326"/>
      <c r="AJ146" s="326"/>
      <c r="AK146" s="326" t="s">
        <v>4908</v>
      </c>
      <c r="AL146" s="8" t="s">
        <v>4734</v>
      </c>
      <c r="AM146" s="10">
        <v>6795859</v>
      </c>
      <c r="AN146" s="323" t="s">
        <v>1960</v>
      </c>
      <c r="AO146" s="328" t="s">
        <v>2344</v>
      </c>
      <c r="AP146" s="412">
        <f>$L146/4</f>
        <v>2500000</v>
      </c>
      <c r="AQ146" s="326" t="s">
        <v>197</v>
      </c>
      <c r="AR146" s="326"/>
      <c r="AS146" s="326"/>
      <c r="AT146" s="326" t="s">
        <v>4746</v>
      </c>
      <c r="AU146" s="8" t="s">
        <v>4734</v>
      </c>
      <c r="AV146" s="328">
        <v>6892129</v>
      </c>
      <c r="AW146" s="329" t="s">
        <v>2845</v>
      </c>
      <c r="AX146" s="328" t="s">
        <v>114</v>
      </c>
      <c r="AY146" s="412">
        <f>$L146/4</f>
        <v>2500000</v>
      </c>
      <c r="AZ146" s="328" t="s">
        <v>197</v>
      </c>
      <c r="BA146" s="328"/>
      <c r="BB146" s="326" t="s">
        <v>4746</v>
      </c>
      <c r="BC146" s="8" t="s">
        <v>4734</v>
      </c>
      <c r="BD146" s="328"/>
      <c r="BE146" s="328"/>
      <c r="BF146" s="328"/>
      <c r="BG146" s="416"/>
      <c r="BH146" s="328"/>
      <c r="BI146" s="328"/>
      <c r="BJ146" s="328"/>
      <c r="BK146" s="328"/>
      <c r="BL146" s="328"/>
      <c r="BM146" s="328"/>
      <c r="BN146" s="328"/>
      <c r="BO146" s="416"/>
      <c r="BP146" s="328"/>
      <c r="BQ146" s="328"/>
      <c r="BR146" s="328"/>
      <c r="BS146" s="328"/>
      <c r="BT146" s="328"/>
      <c r="BU146" s="328"/>
      <c r="BV146" s="416"/>
      <c r="BW146" s="328"/>
      <c r="BX146" s="328"/>
      <c r="BY146" s="328"/>
      <c r="BZ146" s="328">
        <v>6</v>
      </c>
      <c r="CA146" s="321" t="s">
        <v>3661</v>
      </c>
      <c r="CB146" s="324" t="s">
        <v>3662</v>
      </c>
      <c r="CC146" s="332"/>
      <c r="CD146" s="328"/>
      <c r="CE146" s="328"/>
      <c r="CF146" s="328"/>
      <c r="CG146" s="328"/>
      <c r="CH146" s="328"/>
      <c r="CI146" s="328"/>
      <c r="CJ146" s="328"/>
      <c r="CK146" s="328"/>
      <c r="CL146" s="328"/>
      <c r="CM146" s="328"/>
      <c r="CN146" s="328"/>
      <c r="CO146" s="328"/>
      <c r="CP146" s="328"/>
      <c r="CQ146" s="328"/>
      <c r="CR146" s="328"/>
      <c r="CS146" s="328"/>
      <c r="CT146" s="328"/>
      <c r="CU146" s="328"/>
      <c r="CV146" s="328"/>
      <c r="CW146" s="328"/>
      <c r="CX146" s="328"/>
      <c r="CY146" s="296"/>
      <c r="CZ146" s="296"/>
      <c r="DA146" s="296"/>
    </row>
    <row r="147" spans="1:105" ht="36">
      <c r="A147" s="259">
        <v>26</v>
      </c>
      <c r="B147" s="292" t="s">
        <v>5933</v>
      </c>
      <c r="C147" s="292" t="s">
        <v>5986</v>
      </c>
      <c r="D147" s="327" t="s">
        <v>5987</v>
      </c>
      <c r="E147" s="326" t="s">
        <v>505</v>
      </c>
      <c r="F147" s="259">
        <v>2024</v>
      </c>
      <c r="G147" s="259">
        <v>2024</v>
      </c>
      <c r="H147" s="259">
        <v>7</v>
      </c>
      <c r="I147" s="326" t="s">
        <v>5942</v>
      </c>
      <c r="J147" s="326" t="s">
        <v>6197</v>
      </c>
      <c r="K147" s="733">
        <v>9920000</v>
      </c>
      <c r="L147" s="733">
        <v>9920000</v>
      </c>
      <c r="M147" s="326" t="s">
        <v>4734</v>
      </c>
      <c r="N147" s="784">
        <v>3</v>
      </c>
      <c r="O147" s="9" t="s">
        <v>5713</v>
      </c>
      <c r="P147" s="11" t="s">
        <v>9</v>
      </c>
      <c r="Q147" s="259" t="s">
        <v>3686</v>
      </c>
      <c r="R147" s="259" t="s">
        <v>9</v>
      </c>
      <c r="S147" s="28">
        <v>6868847</v>
      </c>
      <c r="T147" s="332" t="s">
        <v>3356</v>
      </c>
      <c r="U147" s="13" t="s">
        <v>2681</v>
      </c>
      <c r="V147" s="412">
        <f>$L147/3</f>
        <v>3306666.6666666665</v>
      </c>
      <c r="W147" s="8" t="s">
        <v>207</v>
      </c>
      <c r="X147" s="8"/>
      <c r="Y147" s="8"/>
      <c r="Z147" s="8" t="s">
        <v>4737</v>
      </c>
      <c r="AA147" s="8" t="s">
        <v>4734</v>
      </c>
      <c r="AB147" s="22">
        <v>1093</v>
      </c>
      <c r="AC147" s="370" t="s">
        <v>4736</v>
      </c>
      <c r="AD147" s="8">
        <v>6867249</v>
      </c>
      <c r="AE147" s="13" t="s">
        <v>2886</v>
      </c>
      <c r="AF147" s="328" t="s">
        <v>3518</v>
      </c>
      <c r="AG147" s="412">
        <f>$L147/3</f>
        <v>3306666.6666666665</v>
      </c>
      <c r="AH147" s="326" t="s">
        <v>256</v>
      </c>
      <c r="AI147" s="326"/>
      <c r="AJ147" s="326"/>
      <c r="AK147" s="326" t="s">
        <v>4737</v>
      </c>
      <c r="AL147" s="8" t="s">
        <v>4734</v>
      </c>
      <c r="AM147" s="8">
        <v>6680622</v>
      </c>
      <c r="AN147" s="8" t="s">
        <v>1271</v>
      </c>
      <c r="AO147" s="328" t="s">
        <v>3379</v>
      </c>
      <c r="AP147" s="412">
        <f>$L147/3</f>
        <v>3306666.6666666665</v>
      </c>
      <c r="AQ147" s="326" t="s">
        <v>207</v>
      </c>
      <c r="AR147" s="326"/>
      <c r="AS147" s="326"/>
      <c r="AT147" s="326" t="s">
        <v>4737</v>
      </c>
      <c r="AU147" s="8" t="s">
        <v>4734</v>
      </c>
      <c r="AV147" s="328"/>
      <c r="AW147" s="328"/>
      <c r="AX147" s="328"/>
      <c r="AY147" s="416"/>
      <c r="AZ147" s="328"/>
      <c r="BA147" s="328"/>
      <c r="BB147" s="328"/>
      <c r="BC147" s="8"/>
      <c r="BD147" s="328"/>
      <c r="BE147" s="328"/>
      <c r="BF147" s="328"/>
      <c r="BG147" s="416"/>
      <c r="BH147" s="328"/>
      <c r="BI147" s="328"/>
      <c r="BJ147" s="328"/>
      <c r="BK147" s="328"/>
      <c r="BL147" s="328"/>
      <c r="BM147" s="328"/>
      <c r="BN147" s="328"/>
      <c r="BO147" s="416"/>
      <c r="BP147" s="328"/>
      <c r="BQ147" s="328"/>
      <c r="BR147" s="328"/>
      <c r="BS147" s="328"/>
      <c r="BT147" s="328"/>
      <c r="BU147" s="328"/>
      <c r="BV147" s="416"/>
      <c r="BW147" s="328"/>
      <c r="BX147" s="328"/>
      <c r="BY147" s="328"/>
      <c r="BZ147" s="328">
        <v>3</v>
      </c>
      <c r="CA147" s="321" t="s">
        <v>3661</v>
      </c>
      <c r="CB147" s="324" t="s">
        <v>3662</v>
      </c>
      <c r="CC147" s="332"/>
      <c r="CD147" s="328"/>
      <c r="CE147" s="328"/>
      <c r="CF147" s="328"/>
      <c r="CG147" s="328"/>
      <c r="CH147" s="328"/>
      <c r="CI147" s="328"/>
      <c r="CJ147" s="328"/>
      <c r="CK147" s="328"/>
      <c r="CL147" s="328"/>
      <c r="CM147" s="328"/>
      <c r="CN147" s="328"/>
      <c r="CO147" s="328"/>
      <c r="CP147" s="328"/>
      <c r="CQ147" s="328"/>
      <c r="CR147" s="328"/>
      <c r="CS147" s="328"/>
      <c r="CT147" s="328"/>
      <c r="CU147" s="328"/>
      <c r="CV147" s="328"/>
      <c r="CW147" s="328"/>
      <c r="CX147" s="328"/>
      <c r="CY147" s="296"/>
      <c r="CZ147" s="296"/>
      <c r="DA147" s="296"/>
    </row>
    <row r="148" spans="1:105" ht="36">
      <c r="A148" s="10">
        <v>27</v>
      </c>
      <c r="B148" s="292" t="s">
        <v>5933</v>
      </c>
      <c r="C148" s="556" t="s">
        <v>5988</v>
      </c>
      <c r="D148" s="327" t="s">
        <v>5989</v>
      </c>
      <c r="E148" s="326" t="s">
        <v>505</v>
      </c>
      <c r="F148" s="259">
        <v>2024</v>
      </c>
      <c r="G148" s="259">
        <v>2024</v>
      </c>
      <c r="H148" s="259">
        <v>7</v>
      </c>
      <c r="I148" s="326" t="s">
        <v>5942</v>
      </c>
      <c r="J148" s="326" t="s">
        <v>6198</v>
      </c>
      <c r="K148" s="733">
        <v>10000000</v>
      </c>
      <c r="L148" s="733">
        <v>10000000</v>
      </c>
      <c r="M148" s="326" t="s">
        <v>4734</v>
      </c>
      <c r="N148" s="784">
        <v>3</v>
      </c>
      <c r="O148" s="9" t="s">
        <v>5713</v>
      </c>
      <c r="P148" s="11" t="s">
        <v>9</v>
      </c>
      <c r="Q148" s="259" t="s">
        <v>3686</v>
      </c>
      <c r="R148" s="259" t="s">
        <v>9</v>
      </c>
      <c r="S148" s="10">
        <v>6665306</v>
      </c>
      <c r="T148" s="332" t="s">
        <v>4790</v>
      </c>
      <c r="U148" s="323" t="s">
        <v>2015</v>
      </c>
      <c r="V148" s="412">
        <f>$L148/4</f>
        <v>2500000</v>
      </c>
      <c r="W148" s="326" t="s">
        <v>217</v>
      </c>
      <c r="X148" s="326"/>
      <c r="Y148" s="326"/>
      <c r="Z148" s="8" t="s">
        <v>4746</v>
      </c>
      <c r="AA148" s="8" t="s">
        <v>4734</v>
      </c>
      <c r="AB148" s="22">
        <v>1093</v>
      </c>
      <c r="AC148" s="370" t="s">
        <v>4736</v>
      </c>
      <c r="AD148" s="452" t="s">
        <v>4507</v>
      </c>
      <c r="AE148" s="479" t="s">
        <v>2039</v>
      </c>
      <c r="AF148" s="328" t="s">
        <v>3358</v>
      </c>
      <c r="AG148" s="412">
        <f>$L148/4</f>
        <v>2500000</v>
      </c>
      <c r="AH148" s="326" t="s">
        <v>217</v>
      </c>
      <c r="AI148" s="326"/>
      <c r="AJ148" s="326"/>
      <c r="AK148" s="326" t="s">
        <v>4746</v>
      </c>
      <c r="AL148" s="8" t="s">
        <v>4734</v>
      </c>
      <c r="AM148" s="10">
        <v>6764236</v>
      </c>
      <c r="AN148" s="323" t="s">
        <v>1972</v>
      </c>
      <c r="AO148" s="328" t="s">
        <v>5111</v>
      </c>
      <c r="AP148" s="412">
        <f>$L148/4</f>
        <v>2500000</v>
      </c>
      <c r="AQ148" s="326" t="s">
        <v>217</v>
      </c>
      <c r="AR148" s="326"/>
      <c r="AS148" s="326"/>
      <c r="AT148" s="326" t="s">
        <v>4746</v>
      </c>
      <c r="AU148" s="8" t="s">
        <v>4734</v>
      </c>
      <c r="AV148" s="10">
        <v>6680648</v>
      </c>
      <c r="AW148" s="8" t="s">
        <v>1324</v>
      </c>
      <c r="AX148" s="328" t="s">
        <v>5112</v>
      </c>
      <c r="AY148" s="412">
        <f>$L148/4</f>
        <v>2500000</v>
      </c>
      <c r="AZ148" s="328" t="s">
        <v>217</v>
      </c>
      <c r="BA148" s="328"/>
      <c r="BB148" s="326" t="s">
        <v>4746</v>
      </c>
      <c r="BC148" s="8" t="s">
        <v>4734</v>
      </c>
      <c r="BD148" s="328"/>
      <c r="BE148" s="328"/>
      <c r="BF148" s="328"/>
      <c r="BG148" s="416"/>
      <c r="BH148" s="328"/>
      <c r="BI148" s="328"/>
      <c r="BJ148" s="328"/>
      <c r="BK148" s="328"/>
      <c r="BL148" s="328"/>
      <c r="BM148" s="328"/>
      <c r="BN148" s="328"/>
      <c r="BO148" s="416"/>
      <c r="BP148" s="328"/>
      <c r="BQ148" s="328"/>
      <c r="BR148" s="328"/>
      <c r="BS148" s="328"/>
      <c r="BT148" s="328"/>
      <c r="BU148" s="328"/>
      <c r="BV148" s="416"/>
      <c r="BW148" s="328"/>
      <c r="BX148" s="328"/>
      <c r="BY148" s="328"/>
      <c r="BZ148" s="328">
        <v>3</v>
      </c>
      <c r="CA148" s="321" t="s">
        <v>3661</v>
      </c>
      <c r="CB148" s="324" t="s">
        <v>3662</v>
      </c>
      <c r="CC148" s="332"/>
      <c r="CD148" s="328"/>
      <c r="CE148" s="328"/>
      <c r="CF148" s="328"/>
      <c r="CG148" s="328"/>
      <c r="CH148" s="328"/>
      <c r="CI148" s="328"/>
      <c r="CJ148" s="328"/>
      <c r="CK148" s="328"/>
      <c r="CL148" s="328"/>
      <c r="CM148" s="328"/>
      <c r="CN148" s="328"/>
      <c r="CO148" s="328"/>
      <c r="CP148" s="328"/>
      <c r="CQ148" s="328"/>
      <c r="CR148" s="328"/>
      <c r="CS148" s="328"/>
      <c r="CT148" s="328"/>
      <c r="CU148" s="328"/>
      <c r="CV148" s="328"/>
      <c r="CW148" s="328"/>
      <c r="CX148" s="328"/>
      <c r="CY148" s="296"/>
      <c r="CZ148" s="296"/>
      <c r="DA148" s="296"/>
    </row>
    <row r="149" spans="1:105" ht="36">
      <c r="A149" s="10">
        <v>28</v>
      </c>
      <c r="B149" s="292"/>
      <c r="C149" s="900" t="s">
        <v>5990</v>
      </c>
      <c r="D149" s="327" t="s">
        <v>5991</v>
      </c>
      <c r="E149" s="326" t="s">
        <v>503</v>
      </c>
      <c r="F149" s="259">
        <v>2024</v>
      </c>
      <c r="G149" s="259">
        <v>2024</v>
      </c>
      <c r="H149" s="259">
        <v>7</v>
      </c>
      <c r="I149" s="326" t="s">
        <v>5953</v>
      </c>
      <c r="J149" s="326" t="s">
        <v>6199</v>
      </c>
      <c r="K149" s="733">
        <v>5000000</v>
      </c>
      <c r="L149" s="733">
        <v>5000000</v>
      </c>
      <c r="M149" s="326" t="s">
        <v>4734</v>
      </c>
      <c r="N149" s="784">
        <v>1</v>
      </c>
      <c r="O149" s="9" t="s">
        <v>5713</v>
      </c>
      <c r="P149" s="11" t="s">
        <v>9</v>
      </c>
      <c r="Q149" s="259" t="s">
        <v>3686</v>
      </c>
      <c r="R149" s="259" t="s">
        <v>9</v>
      </c>
      <c r="S149" s="28">
        <v>6879158</v>
      </c>
      <c r="T149" s="332" t="s">
        <v>4767</v>
      </c>
      <c r="U149" s="501" t="s">
        <v>2828</v>
      </c>
      <c r="V149" s="412">
        <f>$L149/3</f>
        <v>1666666.6666666667</v>
      </c>
      <c r="W149" s="326" t="s">
        <v>197</v>
      </c>
      <c r="X149" s="326"/>
      <c r="Y149" s="326"/>
      <c r="Z149" s="8" t="s">
        <v>4746</v>
      </c>
      <c r="AA149" s="8" t="s">
        <v>4734</v>
      </c>
      <c r="AB149" s="22">
        <v>1093</v>
      </c>
      <c r="AC149" s="370" t="s">
        <v>4736</v>
      </c>
      <c r="AD149" s="10">
        <v>6680618</v>
      </c>
      <c r="AE149" s="323" t="s">
        <v>2025</v>
      </c>
      <c r="AF149" s="328" t="s">
        <v>5992</v>
      </c>
      <c r="AG149" s="412">
        <f>$L149/3</f>
        <v>1666666.6666666667</v>
      </c>
      <c r="AH149" s="326" t="s">
        <v>197</v>
      </c>
      <c r="AI149" s="326"/>
      <c r="AJ149" s="326"/>
      <c r="AK149" s="326" t="s">
        <v>4746</v>
      </c>
      <c r="AL149" s="8" t="s">
        <v>4734</v>
      </c>
      <c r="AM149" s="8">
        <v>6658545</v>
      </c>
      <c r="AN149" s="13" t="s">
        <v>1272</v>
      </c>
      <c r="AO149" s="328" t="s">
        <v>5190</v>
      </c>
      <c r="AP149" s="412">
        <f>$L149/3</f>
        <v>1666666.6666666667</v>
      </c>
      <c r="AQ149" s="326" t="s">
        <v>197</v>
      </c>
      <c r="AR149" s="326"/>
      <c r="AS149" s="326"/>
      <c r="AT149" s="326" t="s">
        <v>4746</v>
      </c>
      <c r="AU149" s="8" t="s">
        <v>4734</v>
      </c>
      <c r="AV149" s="328"/>
      <c r="AW149" s="328"/>
      <c r="AX149" s="328"/>
      <c r="AY149" s="416"/>
      <c r="AZ149" s="328"/>
      <c r="BA149" s="328"/>
      <c r="BB149" s="328"/>
      <c r="BC149" s="8"/>
      <c r="BD149" s="328"/>
      <c r="BE149" s="328"/>
      <c r="BF149" s="328"/>
      <c r="BG149" s="416"/>
      <c r="BH149" s="328"/>
      <c r="BI149" s="328"/>
      <c r="BJ149" s="328"/>
      <c r="BK149" s="328"/>
      <c r="BL149" s="328"/>
      <c r="BM149" s="328"/>
      <c r="BN149" s="328"/>
      <c r="BO149" s="416"/>
      <c r="BP149" s="328"/>
      <c r="BQ149" s="328"/>
      <c r="BR149" s="328"/>
      <c r="BS149" s="328"/>
      <c r="BT149" s="328"/>
      <c r="BU149" s="328"/>
      <c r="BV149" s="416"/>
      <c r="BW149" s="328"/>
      <c r="BX149" s="328"/>
      <c r="BY149" s="328"/>
      <c r="BZ149" s="328">
        <v>1</v>
      </c>
      <c r="CA149" s="321" t="s">
        <v>3661</v>
      </c>
      <c r="CB149" s="324" t="s">
        <v>3662</v>
      </c>
      <c r="CC149" s="332"/>
      <c r="CD149" s="328"/>
      <c r="CE149" s="328"/>
      <c r="CF149" s="328"/>
      <c r="CG149" s="328"/>
      <c r="CH149" s="328"/>
      <c r="CI149" s="328"/>
      <c r="CJ149" s="328"/>
      <c r="CK149" s="328"/>
      <c r="CL149" s="328"/>
      <c r="CM149" s="328"/>
      <c r="CN149" s="328"/>
      <c r="CO149" s="328"/>
      <c r="CP149" s="328"/>
      <c r="CQ149" s="328"/>
      <c r="CR149" s="328"/>
      <c r="CS149" s="328"/>
      <c r="CT149" s="328"/>
      <c r="CU149" s="328"/>
      <c r="CV149" s="328"/>
      <c r="CW149" s="328"/>
      <c r="CX149" s="328"/>
      <c r="CY149" s="296"/>
      <c r="CZ149" s="296"/>
      <c r="DA149" s="296"/>
    </row>
    <row r="150" spans="1:105" ht="36">
      <c r="A150" s="259">
        <v>29</v>
      </c>
      <c r="B150" s="292"/>
      <c r="C150" s="900" t="s">
        <v>5993</v>
      </c>
      <c r="D150" s="327" t="s">
        <v>5994</v>
      </c>
      <c r="E150" s="326" t="s">
        <v>502</v>
      </c>
      <c r="F150" s="259">
        <v>2024</v>
      </c>
      <c r="G150" s="259">
        <v>2024</v>
      </c>
      <c r="H150" s="259">
        <v>6</v>
      </c>
      <c r="I150" s="326" t="s">
        <v>5942</v>
      </c>
      <c r="J150" s="326" t="s">
        <v>6200</v>
      </c>
      <c r="K150" s="733">
        <v>15000000</v>
      </c>
      <c r="L150" s="733">
        <v>15000000</v>
      </c>
      <c r="M150" s="326" t="s">
        <v>4734</v>
      </c>
      <c r="N150" s="259">
        <v>3</v>
      </c>
      <c r="O150" s="9" t="s">
        <v>5713</v>
      </c>
      <c r="P150" s="11" t="s">
        <v>9</v>
      </c>
      <c r="Q150" s="259" t="s">
        <v>3686</v>
      </c>
      <c r="R150" s="259" t="s">
        <v>9</v>
      </c>
      <c r="S150" s="28">
        <v>6826699</v>
      </c>
      <c r="T150" s="332" t="s">
        <v>3557</v>
      </c>
      <c r="U150" s="501" t="s">
        <v>2193</v>
      </c>
      <c r="V150" s="412">
        <f>$L150/4</f>
        <v>3750000</v>
      </c>
      <c r="W150" s="326" t="s">
        <v>217</v>
      </c>
      <c r="X150" s="326"/>
      <c r="Y150" s="326"/>
      <c r="Z150" s="8" t="s">
        <v>4746</v>
      </c>
      <c r="AA150" s="8" t="s">
        <v>4734</v>
      </c>
      <c r="AB150" s="22">
        <v>1093</v>
      </c>
      <c r="AC150" s="370" t="s">
        <v>4736</v>
      </c>
      <c r="AD150" s="8">
        <v>6680622</v>
      </c>
      <c r="AE150" s="8" t="s">
        <v>1271</v>
      </c>
      <c r="AF150" s="8" t="s">
        <v>18</v>
      </c>
      <c r="AG150" s="412">
        <f>$L150/4</f>
        <v>3750000</v>
      </c>
      <c r="AH150" s="326" t="s">
        <v>207</v>
      </c>
      <c r="AI150" s="326"/>
      <c r="AJ150" s="326"/>
      <c r="AK150" s="326" t="s">
        <v>4737</v>
      </c>
      <c r="AL150" s="8" t="s">
        <v>4734</v>
      </c>
      <c r="AM150" s="10">
        <v>6680628</v>
      </c>
      <c r="AN150" s="12" t="s">
        <v>1295</v>
      </c>
      <c r="AO150" s="8" t="s">
        <v>89</v>
      </c>
      <c r="AP150" s="412">
        <f>$L150/4</f>
        <v>3750000</v>
      </c>
      <c r="AQ150" s="326" t="s">
        <v>207</v>
      </c>
      <c r="AR150" s="326"/>
      <c r="AS150" s="326"/>
      <c r="AT150" s="326" t="s">
        <v>4737</v>
      </c>
      <c r="AU150" s="8" t="s">
        <v>4734</v>
      </c>
      <c r="AV150" s="323" t="s">
        <v>5657</v>
      </c>
      <c r="AW150" s="323" t="s">
        <v>1266</v>
      </c>
      <c r="AX150" s="8" t="s">
        <v>335</v>
      </c>
      <c r="AY150" s="412">
        <f>$L150/4</f>
        <v>3750000</v>
      </c>
      <c r="AZ150" s="326" t="s">
        <v>217</v>
      </c>
      <c r="BA150" s="326"/>
      <c r="BB150" s="328" t="s">
        <v>4746</v>
      </c>
      <c r="BC150" s="8" t="s">
        <v>4734</v>
      </c>
      <c r="BD150" s="328"/>
      <c r="BE150" s="328"/>
      <c r="BF150" s="328"/>
      <c r="BG150" s="416"/>
      <c r="BH150" s="328"/>
      <c r="BI150" s="328"/>
      <c r="BJ150" s="328"/>
      <c r="BK150" s="328"/>
      <c r="BL150" s="328"/>
      <c r="BM150" s="328"/>
      <c r="BN150" s="328"/>
      <c r="BO150" s="416"/>
      <c r="BP150" s="328"/>
      <c r="BQ150" s="328"/>
      <c r="BR150" s="328"/>
      <c r="BS150" s="328"/>
      <c r="BT150" s="328"/>
      <c r="BU150" s="328"/>
      <c r="BV150" s="416"/>
      <c r="BW150" s="328"/>
      <c r="BX150" s="328"/>
      <c r="BY150" s="328"/>
      <c r="BZ150" s="328">
        <v>7</v>
      </c>
      <c r="CA150" s="321" t="s">
        <v>3661</v>
      </c>
      <c r="CB150" s="324" t="s">
        <v>3662</v>
      </c>
      <c r="CC150" s="332"/>
      <c r="CD150" s="328"/>
      <c r="CE150" s="328"/>
      <c r="CF150" s="328"/>
      <c r="CG150" s="328"/>
      <c r="CH150" s="328"/>
      <c r="CI150" s="328"/>
      <c r="CJ150" s="328"/>
      <c r="CK150" s="328"/>
      <c r="CL150" s="328"/>
      <c r="CM150" s="328"/>
      <c r="CN150" s="328"/>
      <c r="CO150" s="328"/>
      <c r="CP150" s="328"/>
      <c r="CQ150" s="328"/>
      <c r="CR150" s="328"/>
      <c r="CS150" s="328"/>
      <c r="CT150" s="328"/>
      <c r="CU150" s="328"/>
      <c r="CV150" s="328"/>
      <c r="CW150" s="328"/>
      <c r="CX150" s="328"/>
      <c r="CY150" s="296"/>
      <c r="CZ150" s="296"/>
      <c r="DA150" s="296"/>
    </row>
    <row r="151" spans="1:105" ht="36">
      <c r="A151" s="10">
        <v>30</v>
      </c>
      <c r="B151" s="292"/>
      <c r="C151" s="900" t="s">
        <v>5995</v>
      </c>
      <c r="D151" s="327" t="s">
        <v>5996</v>
      </c>
      <c r="E151" s="326" t="s">
        <v>502</v>
      </c>
      <c r="F151" s="259">
        <v>2024</v>
      </c>
      <c r="G151" s="259">
        <v>2024</v>
      </c>
      <c r="H151" s="259">
        <v>6</v>
      </c>
      <c r="I151" s="326" t="s">
        <v>5936</v>
      </c>
      <c r="J151" s="326" t="s">
        <v>6201</v>
      </c>
      <c r="K151" s="733">
        <v>15000000</v>
      </c>
      <c r="L151" s="733">
        <v>15000000</v>
      </c>
      <c r="M151" s="326" t="s">
        <v>4734</v>
      </c>
      <c r="N151" s="259">
        <v>3</v>
      </c>
      <c r="O151" s="9" t="s">
        <v>5713</v>
      </c>
      <c r="P151" s="11" t="s">
        <v>9</v>
      </c>
      <c r="Q151" s="259" t="s">
        <v>3686</v>
      </c>
      <c r="R151" s="259" t="s">
        <v>9</v>
      </c>
      <c r="S151" s="28">
        <v>6833034</v>
      </c>
      <c r="T151" s="332" t="s">
        <v>3549</v>
      </c>
      <c r="U151" s="323" t="s">
        <v>2310</v>
      </c>
      <c r="V151" s="412">
        <f>$L151/4</f>
        <v>3750000</v>
      </c>
      <c r="W151" s="326" t="s">
        <v>217</v>
      </c>
      <c r="X151" s="326"/>
      <c r="Y151" s="326"/>
      <c r="Z151" s="8" t="s">
        <v>4746</v>
      </c>
      <c r="AA151" s="8" t="s">
        <v>4734</v>
      </c>
      <c r="AB151" s="22">
        <v>1093</v>
      </c>
      <c r="AC151" s="370" t="s">
        <v>4736</v>
      </c>
      <c r="AD151" s="8">
        <v>6843087</v>
      </c>
      <c r="AE151" s="13" t="s">
        <v>2298</v>
      </c>
      <c r="AF151" s="8" t="s">
        <v>48</v>
      </c>
      <c r="AG151" s="412">
        <f>$L151/4</f>
        <v>3750000</v>
      </c>
      <c r="AH151" s="326" t="s">
        <v>217</v>
      </c>
      <c r="AI151" s="326"/>
      <c r="AJ151" s="326"/>
      <c r="AK151" s="326" t="s">
        <v>4746</v>
      </c>
      <c r="AL151" s="8" t="s">
        <v>4734</v>
      </c>
      <c r="AM151" s="8">
        <v>6859382</v>
      </c>
      <c r="AN151" s="13" t="s">
        <v>2631</v>
      </c>
      <c r="AO151" s="328" t="s">
        <v>373</v>
      </c>
      <c r="AP151" s="412">
        <f>$L151/4</f>
        <v>3750000</v>
      </c>
      <c r="AQ151" s="326" t="s">
        <v>217</v>
      </c>
      <c r="AR151" s="326"/>
      <c r="AS151" s="326"/>
      <c r="AT151" s="326" t="s">
        <v>4746</v>
      </c>
      <c r="AU151" s="8" t="s">
        <v>4734</v>
      </c>
      <c r="AV151" s="10">
        <v>6839112</v>
      </c>
      <c r="AW151" s="323" t="s">
        <v>3237</v>
      </c>
      <c r="AX151" s="8" t="s">
        <v>62</v>
      </c>
      <c r="AY151" s="412">
        <f>$L151/4</f>
        <v>3750000</v>
      </c>
      <c r="AZ151" s="326" t="s">
        <v>217</v>
      </c>
      <c r="BA151" s="326"/>
      <c r="BB151" s="328" t="s">
        <v>4746</v>
      </c>
      <c r="BC151" s="8" t="s">
        <v>4734</v>
      </c>
      <c r="BD151" s="328"/>
      <c r="BE151" s="328"/>
      <c r="BF151" s="328"/>
      <c r="BG151" s="416"/>
      <c r="BH151" s="328"/>
      <c r="BI151" s="328"/>
      <c r="BJ151" s="328"/>
      <c r="BK151" s="328"/>
      <c r="BL151" s="328"/>
      <c r="BM151" s="328"/>
      <c r="BN151" s="328"/>
      <c r="BO151" s="416"/>
      <c r="BP151" s="328"/>
      <c r="BQ151" s="328"/>
      <c r="BR151" s="328"/>
      <c r="BS151" s="328"/>
      <c r="BT151" s="328"/>
      <c r="BU151" s="328"/>
      <c r="BV151" s="416"/>
      <c r="BW151" s="328"/>
      <c r="BX151" s="328"/>
      <c r="BY151" s="328"/>
      <c r="BZ151" s="328">
        <v>3</v>
      </c>
      <c r="CA151" s="321" t="s">
        <v>3661</v>
      </c>
      <c r="CB151" s="324" t="s">
        <v>3662</v>
      </c>
      <c r="CC151" s="332"/>
      <c r="CD151" s="328"/>
      <c r="CE151" s="328"/>
      <c r="CF151" s="328"/>
      <c r="CG151" s="328"/>
      <c r="CH151" s="328"/>
      <c r="CI151" s="328"/>
      <c r="CJ151" s="328"/>
      <c r="CK151" s="328"/>
      <c r="CL151" s="328"/>
      <c r="CM151" s="328"/>
      <c r="CN151" s="328"/>
      <c r="CO151" s="328"/>
      <c r="CP151" s="328"/>
      <c r="CQ151" s="328"/>
      <c r="CR151" s="328"/>
      <c r="CS151" s="328"/>
      <c r="CT151" s="328"/>
      <c r="CU151" s="328"/>
      <c r="CV151" s="328"/>
      <c r="CW151" s="328"/>
      <c r="CX151" s="328"/>
      <c r="CY151" s="296"/>
      <c r="CZ151" s="296"/>
      <c r="DA151" s="296"/>
    </row>
    <row r="152" spans="1:105" ht="36">
      <c r="A152" s="10">
        <v>31</v>
      </c>
      <c r="B152" s="292"/>
      <c r="C152" s="900" t="s">
        <v>5997</v>
      </c>
      <c r="D152" s="327" t="s">
        <v>5998</v>
      </c>
      <c r="E152" s="326" t="s">
        <v>502</v>
      </c>
      <c r="F152" s="259">
        <v>2024</v>
      </c>
      <c r="G152" s="259">
        <v>2024</v>
      </c>
      <c r="H152" s="259">
        <v>6</v>
      </c>
      <c r="I152" s="326" t="s">
        <v>5942</v>
      </c>
      <c r="J152" s="326" t="s">
        <v>6202</v>
      </c>
      <c r="K152" s="733">
        <v>15000000</v>
      </c>
      <c r="L152" s="733">
        <v>15000000</v>
      </c>
      <c r="M152" s="326" t="s">
        <v>4734</v>
      </c>
      <c r="N152" s="259">
        <v>6</v>
      </c>
      <c r="O152" s="9" t="s">
        <v>5713</v>
      </c>
      <c r="P152" s="11" t="s">
        <v>9</v>
      </c>
      <c r="Q152" s="259" t="s">
        <v>3686</v>
      </c>
      <c r="R152" s="259" t="s">
        <v>9</v>
      </c>
      <c r="S152" s="28">
        <v>6682237</v>
      </c>
      <c r="T152" s="332" t="s">
        <v>3353</v>
      </c>
      <c r="U152" s="501" t="s">
        <v>2024</v>
      </c>
      <c r="V152" s="412">
        <f>$L152/3</f>
        <v>5000000</v>
      </c>
      <c r="W152" s="326" t="s">
        <v>242</v>
      </c>
      <c r="X152" s="326"/>
      <c r="Y152" s="326"/>
      <c r="Z152" s="8" t="s">
        <v>4908</v>
      </c>
      <c r="AA152" s="8" t="s">
        <v>4734</v>
      </c>
      <c r="AB152" s="22">
        <v>1093</v>
      </c>
      <c r="AC152" s="370" t="s">
        <v>4736</v>
      </c>
      <c r="AD152" s="323" t="s">
        <v>4453</v>
      </c>
      <c r="AE152" s="323" t="s">
        <v>3018</v>
      </c>
      <c r="AF152" s="8" t="s">
        <v>49</v>
      </c>
      <c r="AG152" s="412">
        <f>$L152/3</f>
        <v>5000000</v>
      </c>
      <c r="AH152" s="326" t="s">
        <v>242</v>
      </c>
      <c r="AI152" s="326" t="s">
        <v>217</v>
      </c>
      <c r="AJ152" s="326"/>
      <c r="AK152" s="326" t="s">
        <v>4908</v>
      </c>
      <c r="AL152" s="8" t="s">
        <v>4734</v>
      </c>
      <c r="AM152" s="8">
        <v>6826743</v>
      </c>
      <c r="AN152" s="13" t="s">
        <v>2168</v>
      </c>
      <c r="AO152" s="328" t="s">
        <v>3554</v>
      </c>
      <c r="AP152" s="412">
        <f>$L152/3</f>
        <v>5000000</v>
      </c>
      <c r="AQ152" s="326" t="s">
        <v>197</v>
      </c>
      <c r="AR152" s="326"/>
      <c r="AS152" s="326"/>
      <c r="AT152" s="326" t="s">
        <v>4746</v>
      </c>
      <c r="AU152" s="8" t="s">
        <v>4734</v>
      </c>
      <c r="AV152" s="328"/>
      <c r="AW152" s="328"/>
      <c r="AX152" s="328"/>
      <c r="AY152" s="412"/>
      <c r="AZ152" s="328"/>
      <c r="BA152" s="328"/>
      <c r="BB152" s="328"/>
      <c r="BC152" s="8"/>
      <c r="BD152" s="328"/>
      <c r="BE152" s="328"/>
      <c r="BF152" s="328"/>
      <c r="BG152" s="416"/>
      <c r="BH152" s="328"/>
      <c r="BI152" s="328"/>
      <c r="BJ152" s="328"/>
      <c r="BK152" s="328"/>
      <c r="BL152" s="328"/>
      <c r="BM152" s="328"/>
      <c r="BN152" s="328"/>
      <c r="BO152" s="416"/>
      <c r="BP152" s="328"/>
      <c r="BQ152" s="328"/>
      <c r="BR152" s="328"/>
      <c r="BS152" s="328"/>
      <c r="BT152" s="328"/>
      <c r="BU152" s="328"/>
      <c r="BV152" s="416"/>
      <c r="BW152" s="328"/>
      <c r="BX152" s="328"/>
      <c r="BY152" s="328"/>
      <c r="BZ152" s="328">
        <v>6</v>
      </c>
      <c r="CA152" s="321" t="s">
        <v>3661</v>
      </c>
      <c r="CB152" s="324" t="s">
        <v>3662</v>
      </c>
      <c r="CC152" s="332"/>
      <c r="CD152" s="328"/>
      <c r="CE152" s="328"/>
      <c r="CF152" s="328"/>
      <c r="CG152" s="328"/>
      <c r="CH152" s="328"/>
      <c r="CI152" s="328"/>
      <c r="CJ152" s="328"/>
      <c r="CK152" s="328"/>
      <c r="CL152" s="328"/>
      <c r="CM152" s="328"/>
      <c r="CN152" s="328"/>
      <c r="CO152" s="328"/>
      <c r="CP152" s="328"/>
      <c r="CQ152" s="328"/>
      <c r="CR152" s="328"/>
      <c r="CS152" s="328"/>
      <c r="CT152" s="328"/>
      <c r="CU152" s="328"/>
      <c r="CV152" s="328"/>
      <c r="CW152" s="328"/>
      <c r="CX152" s="328"/>
      <c r="CY152" s="296"/>
      <c r="CZ152" s="296"/>
      <c r="DA152" s="296"/>
    </row>
    <row r="153" spans="1:105" ht="36">
      <c r="A153" s="259">
        <v>32</v>
      </c>
      <c r="B153" s="292"/>
      <c r="C153" s="900" t="s">
        <v>5999</v>
      </c>
      <c r="D153" s="327" t="s">
        <v>6000</v>
      </c>
      <c r="E153" s="326" t="s">
        <v>502</v>
      </c>
      <c r="F153" s="259">
        <v>2024</v>
      </c>
      <c r="G153" s="259">
        <v>2024</v>
      </c>
      <c r="H153" s="259">
        <v>6</v>
      </c>
      <c r="I153" s="326" t="s">
        <v>6001</v>
      </c>
      <c r="J153" s="326" t="s">
        <v>6203</v>
      </c>
      <c r="K153" s="733">
        <v>15000000</v>
      </c>
      <c r="L153" s="733">
        <v>15000000</v>
      </c>
      <c r="M153" s="326" t="s">
        <v>4734</v>
      </c>
      <c r="N153" s="259">
        <v>3</v>
      </c>
      <c r="O153" s="9" t="s">
        <v>5713</v>
      </c>
      <c r="P153" s="11" t="s">
        <v>9</v>
      </c>
      <c r="Q153" s="259" t="s">
        <v>3686</v>
      </c>
      <c r="R153" s="259" t="s">
        <v>9</v>
      </c>
      <c r="S153" s="28">
        <v>6843087</v>
      </c>
      <c r="T153" s="332" t="s">
        <v>3517</v>
      </c>
      <c r="U153" s="501" t="s">
        <v>2298</v>
      </c>
      <c r="V153" s="412">
        <f>$L153/3</f>
        <v>5000000</v>
      </c>
      <c r="W153" s="326" t="s">
        <v>217</v>
      </c>
      <c r="X153" s="326"/>
      <c r="Y153" s="326"/>
      <c r="Z153" s="8" t="s">
        <v>4746</v>
      </c>
      <c r="AA153" s="8" t="s">
        <v>4734</v>
      </c>
      <c r="AB153" s="22">
        <v>1093</v>
      </c>
      <c r="AC153" s="370" t="s">
        <v>4736</v>
      </c>
      <c r="AD153" s="8">
        <v>6835039</v>
      </c>
      <c r="AE153" s="13" t="s">
        <v>2297</v>
      </c>
      <c r="AF153" s="8" t="s">
        <v>44</v>
      </c>
      <c r="AG153" s="412">
        <f>$L153/3</f>
        <v>5000000</v>
      </c>
      <c r="AH153" s="326" t="s">
        <v>217</v>
      </c>
      <c r="AI153" s="326"/>
      <c r="AJ153" s="326"/>
      <c r="AK153" s="326" t="s">
        <v>4746</v>
      </c>
      <c r="AL153" s="8" t="s">
        <v>4734</v>
      </c>
      <c r="AM153" s="10">
        <v>6789028</v>
      </c>
      <c r="AN153" s="323" t="s">
        <v>2205</v>
      </c>
      <c r="AO153" s="8" t="s">
        <v>344</v>
      </c>
      <c r="AP153" s="412">
        <f>$L153/3</f>
        <v>5000000</v>
      </c>
      <c r="AQ153" s="326" t="s">
        <v>217</v>
      </c>
      <c r="AR153" s="326"/>
      <c r="AS153" s="326"/>
      <c r="AT153" s="326" t="s">
        <v>4746</v>
      </c>
      <c r="AU153" s="8" t="s">
        <v>4734</v>
      </c>
      <c r="AV153" s="328"/>
      <c r="AW153" s="328"/>
      <c r="AX153" s="328"/>
      <c r="AY153" s="412"/>
      <c r="AZ153" s="328"/>
      <c r="BA153" s="328"/>
      <c r="BB153" s="328"/>
      <c r="BC153" s="8"/>
      <c r="BD153" s="328"/>
      <c r="BE153" s="328"/>
      <c r="BF153" s="328"/>
      <c r="BG153" s="416"/>
      <c r="BH153" s="328"/>
      <c r="BI153" s="328"/>
      <c r="BJ153" s="328"/>
      <c r="BK153" s="328"/>
      <c r="BL153" s="328"/>
      <c r="BM153" s="328"/>
      <c r="BN153" s="328"/>
      <c r="BO153" s="416"/>
      <c r="BP153" s="328"/>
      <c r="BQ153" s="328"/>
      <c r="BR153" s="328"/>
      <c r="BS153" s="328"/>
      <c r="BT153" s="328"/>
      <c r="BU153" s="328"/>
      <c r="BV153" s="416"/>
      <c r="BW153" s="328"/>
      <c r="BX153" s="328"/>
      <c r="BY153" s="328"/>
      <c r="BZ153" s="328">
        <v>3</v>
      </c>
      <c r="CA153" s="321" t="s">
        <v>3661</v>
      </c>
      <c r="CB153" s="324" t="s">
        <v>3662</v>
      </c>
      <c r="CC153" s="332"/>
      <c r="CD153" s="328"/>
      <c r="CE153" s="328"/>
      <c r="CF153" s="328"/>
      <c r="CG153" s="328"/>
      <c r="CH153" s="328"/>
      <c r="CI153" s="328"/>
      <c r="CJ153" s="328"/>
      <c r="CK153" s="328"/>
      <c r="CL153" s="328"/>
      <c r="CM153" s="328"/>
      <c r="CN153" s="328"/>
      <c r="CO153" s="328"/>
      <c r="CP153" s="328"/>
      <c r="CQ153" s="328"/>
      <c r="CR153" s="328"/>
      <c r="CS153" s="328"/>
      <c r="CT153" s="328"/>
      <c r="CU153" s="328"/>
      <c r="CV153" s="328"/>
      <c r="CW153" s="328"/>
      <c r="CX153" s="328"/>
      <c r="CY153" s="296"/>
      <c r="CZ153" s="296"/>
      <c r="DA153" s="296"/>
    </row>
    <row r="154" spans="1:105" ht="60">
      <c r="A154" s="10">
        <v>33</v>
      </c>
      <c r="B154" s="292"/>
      <c r="C154" s="900" t="s">
        <v>6002</v>
      </c>
      <c r="D154" s="327" t="s">
        <v>6003</v>
      </c>
      <c r="E154" s="326" t="s">
        <v>502</v>
      </c>
      <c r="F154" s="259">
        <v>2024</v>
      </c>
      <c r="G154" s="259">
        <v>2024</v>
      </c>
      <c r="H154" s="259">
        <v>6</v>
      </c>
      <c r="I154" s="326" t="s">
        <v>5942</v>
      </c>
      <c r="J154" s="326" t="s">
        <v>6204</v>
      </c>
      <c r="K154" s="733">
        <v>15000000</v>
      </c>
      <c r="L154" s="733">
        <v>15000000</v>
      </c>
      <c r="M154" s="326" t="s">
        <v>4734</v>
      </c>
      <c r="N154" s="259">
        <v>2</v>
      </c>
      <c r="O154" s="9" t="s">
        <v>5713</v>
      </c>
      <c r="P154" s="11" t="s">
        <v>9</v>
      </c>
      <c r="Q154" s="259" t="s">
        <v>3686</v>
      </c>
      <c r="R154" s="259" t="s">
        <v>9</v>
      </c>
      <c r="S154" s="28">
        <v>6898606</v>
      </c>
      <c r="T154" s="332" t="s">
        <v>3508</v>
      </c>
      <c r="U154" s="370" t="s">
        <v>2748</v>
      </c>
      <c r="V154" s="412">
        <f>$L154/5</f>
        <v>3000000</v>
      </c>
      <c r="W154" s="326" t="s">
        <v>169</v>
      </c>
      <c r="X154" s="326"/>
      <c r="Y154" s="326"/>
      <c r="Z154" s="8" t="s">
        <v>3694</v>
      </c>
      <c r="AA154" s="8" t="s">
        <v>4734</v>
      </c>
      <c r="AB154" s="22">
        <v>1093</v>
      </c>
      <c r="AC154" s="370" t="s">
        <v>4736</v>
      </c>
      <c r="AD154" s="10"/>
      <c r="AE154" s="323"/>
      <c r="AF154" s="783" t="s">
        <v>3528</v>
      </c>
      <c r="AG154" s="412">
        <f>$L154/5</f>
        <v>3000000</v>
      </c>
      <c r="AH154" s="326" t="s">
        <v>3496</v>
      </c>
      <c r="AI154" s="326"/>
      <c r="AJ154" s="326"/>
      <c r="AK154" s="326"/>
      <c r="AL154" s="8" t="s">
        <v>4734</v>
      </c>
      <c r="AM154" s="281">
        <v>210955</v>
      </c>
      <c r="AN154" s="285" t="s">
        <v>2692</v>
      </c>
      <c r="AO154" s="328" t="s">
        <v>96</v>
      </c>
      <c r="AP154" s="412">
        <f>$L154/5</f>
        <v>3000000</v>
      </c>
      <c r="AQ154" s="326" t="s">
        <v>169</v>
      </c>
      <c r="AR154" s="326" t="s">
        <v>217</v>
      </c>
      <c r="AS154" s="326" t="s">
        <v>176</v>
      </c>
      <c r="AT154" s="326" t="s">
        <v>3694</v>
      </c>
      <c r="AU154" s="8" t="s">
        <v>4734</v>
      </c>
      <c r="AV154" s="10">
        <v>258471</v>
      </c>
      <c r="AW154" s="323" t="s">
        <v>3972</v>
      </c>
      <c r="AX154" s="8" t="s">
        <v>67</v>
      </c>
      <c r="AY154" s="412">
        <f>$L154/5</f>
        <v>3000000</v>
      </c>
      <c r="AZ154" s="328" t="s">
        <v>176</v>
      </c>
      <c r="BA154" s="328"/>
      <c r="BB154" s="328" t="s">
        <v>3694</v>
      </c>
      <c r="BC154" s="8" t="s">
        <v>4734</v>
      </c>
      <c r="BD154" s="406">
        <v>6843797</v>
      </c>
      <c r="BE154" s="407" t="s">
        <v>2706</v>
      </c>
      <c r="BF154" s="406" t="s">
        <v>404</v>
      </c>
      <c r="BG154" s="412">
        <f>$L154/5</f>
        <v>3000000</v>
      </c>
      <c r="BH154" s="328" t="s">
        <v>169</v>
      </c>
      <c r="BI154" s="328"/>
      <c r="BJ154" s="328" t="s">
        <v>3694</v>
      </c>
      <c r="BK154" s="8" t="s">
        <v>4734</v>
      </c>
      <c r="BL154" s="328"/>
      <c r="BM154" s="328"/>
      <c r="BN154" s="328"/>
      <c r="BO154" s="416"/>
      <c r="BP154" s="328"/>
      <c r="BQ154" s="328"/>
      <c r="BR154" s="328"/>
      <c r="BS154" s="328"/>
      <c r="BT154" s="328"/>
      <c r="BU154" s="328"/>
      <c r="BV154" s="416"/>
      <c r="BW154" s="328"/>
      <c r="BX154" s="328"/>
      <c r="BY154" s="328"/>
      <c r="BZ154" s="328">
        <v>2</v>
      </c>
      <c r="CA154" s="321" t="s">
        <v>3661</v>
      </c>
      <c r="CB154" s="324" t="s">
        <v>3662</v>
      </c>
      <c r="CC154" s="332"/>
      <c r="CD154" s="328"/>
      <c r="CE154" s="328"/>
      <c r="CF154" s="328"/>
      <c r="CG154" s="328"/>
      <c r="CH154" s="328"/>
      <c r="CI154" s="328"/>
      <c r="CJ154" s="328"/>
      <c r="CK154" s="328"/>
      <c r="CL154" s="328"/>
      <c r="CM154" s="328"/>
      <c r="CN154" s="328"/>
      <c r="CO154" s="328"/>
      <c r="CP154" s="328"/>
      <c r="CQ154" s="328"/>
      <c r="CR154" s="328"/>
      <c r="CS154" s="328"/>
      <c r="CT154" s="328"/>
      <c r="CU154" s="328"/>
      <c r="CV154" s="328"/>
      <c r="CW154" s="328"/>
      <c r="CX154" s="328"/>
      <c r="CY154" s="296"/>
      <c r="CZ154" s="296"/>
      <c r="DA154" s="296"/>
    </row>
    <row r="155" spans="1:105" ht="36">
      <c r="A155" s="10">
        <v>34</v>
      </c>
      <c r="B155" s="292"/>
      <c r="C155" s="326"/>
      <c r="D155" s="327" t="s">
        <v>6004</v>
      </c>
      <c r="E155" s="326" t="s">
        <v>5491</v>
      </c>
      <c r="F155" s="259">
        <v>2024</v>
      </c>
      <c r="G155" s="259">
        <v>2024</v>
      </c>
      <c r="H155" s="259"/>
      <c r="I155" s="326"/>
      <c r="J155" s="326"/>
      <c r="K155" s="733">
        <v>42331000</v>
      </c>
      <c r="L155" s="733">
        <v>42331000</v>
      </c>
      <c r="M155" s="326" t="s">
        <v>4734</v>
      </c>
      <c r="N155" s="784"/>
      <c r="O155" s="9" t="s">
        <v>6005</v>
      </c>
      <c r="P155" s="327" t="s">
        <v>6006</v>
      </c>
      <c r="Q155" s="259" t="s">
        <v>3686</v>
      </c>
      <c r="R155" s="327" t="s">
        <v>3423</v>
      </c>
      <c r="S155" s="20">
        <v>258471</v>
      </c>
      <c r="T155" s="30" t="s">
        <v>67</v>
      </c>
      <c r="U155" s="23" t="s">
        <v>3972</v>
      </c>
      <c r="V155" s="412">
        <f>$L155/3</f>
        <v>14110333.333333334</v>
      </c>
      <c r="W155" s="326" t="s">
        <v>176</v>
      </c>
      <c r="X155" s="326"/>
      <c r="Y155" s="326"/>
      <c r="Z155" s="8" t="s">
        <v>3694</v>
      </c>
      <c r="AA155" s="8" t="s">
        <v>4734</v>
      </c>
      <c r="AB155" s="22">
        <v>1093</v>
      </c>
      <c r="AC155" s="370" t="s">
        <v>4736</v>
      </c>
      <c r="AD155" s="328"/>
      <c r="AE155" s="331"/>
      <c r="AF155" s="328" t="s">
        <v>3533</v>
      </c>
      <c r="AG155" s="412">
        <f>$L155/3</f>
        <v>14110333.333333334</v>
      </c>
      <c r="AH155" s="326" t="s">
        <v>176</v>
      </c>
      <c r="AI155" s="326"/>
      <c r="AJ155" s="326"/>
      <c r="AK155" s="326"/>
      <c r="AL155" s="326"/>
      <c r="AM155" s="328"/>
      <c r="AN155" s="331"/>
      <c r="AO155" s="328" t="s">
        <v>373</v>
      </c>
      <c r="AP155" s="412">
        <f>$L155/3</f>
        <v>14110333.333333334</v>
      </c>
      <c r="AQ155" s="326" t="s">
        <v>217</v>
      </c>
      <c r="AR155" s="326"/>
      <c r="AS155" s="326"/>
      <c r="AT155" s="326"/>
      <c r="AU155" s="326"/>
      <c r="AV155" s="328"/>
      <c r="AW155" s="328"/>
      <c r="AX155" s="328"/>
      <c r="AY155" s="416"/>
      <c r="AZ155" s="328"/>
      <c r="BA155" s="328"/>
      <c r="BB155" s="328"/>
      <c r="BC155" s="328"/>
      <c r="BD155" s="328"/>
      <c r="BE155" s="328"/>
      <c r="BF155" s="328"/>
      <c r="BG155" s="416"/>
      <c r="BH155" s="328"/>
      <c r="BI155" s="328"/>
      <c r="BJ155" s="328"/>
      <c r="BK155" s="328"/>
      <c r="BL155" s="328"/>
      <c r="BM155" s="328"/>
      <c r="BN155" s="328"/>
      <c r="BO155" s="416"/>
      <c r="BP155" s="328"/>
      <c r="BQ155" s="328"/>
      <c r="BR155" s="328"/>
      <c r="BS155" s="328"/>
      <c r="BT155" s="328"/>
      <c r="BU155" s="328"/>
      <c r="BV155" s="416"/>
      <c r="BW155" s="328"/>
      <c r="BX155" s="328"/>
      <c r="BY155" s="328"/>
      <c r="BZ155" s="328">
        <v>9.11</v>
      </c>
      <c r="CA155" s="901" t="s">
        <v>3661</v>
      </c>
      <c r="CB155" s="324" t="s">
        <v>3662</v>
      </c>
      <c r="CC155" s="332"/>
      <c r="CD155" s="328"/>
      <c r="CE155" s="328"/>
      <c r="CF155" s="328"/>
      <c r="CG155" s="328"/>
      <c r="CH155" s="328"/>
      <c r="CI155" s="328"/>
      <c r="CJ155" s="328"/>
      <c r="CK155" s="328"/>
      <c r="CL155" s="328"/>
      <c r="CM155" s="328"/>
      <c r="CN155" s="328"/>
      <c r="CO155" s="328"/>
      <c r="CP155" s="328"/>
      <c r="CQ155" s="328"/>
      <c r="CR155" s="328"/>
      <c r="CS155" s="328"/>
      <c r="CT155" s="328"/>
      <c r="CU155" s="328"/>
      <c r="CV155" s="328"/>
      <c r="CW155" s="328"/>
      <c r="CX155" s="328"/>
      <c r="CY155" s="296"/>
      <c r="CZ155" s="296"/>
      <c r="DA155" s="296"/>
    </row>
    <row r="156" spans="1:105" ht="36">
      <c r="A156" s="259">
        <v>35</v>
      </c>
      <c r="B156" s="292"/>
      <c r="C156" s="326"/>
      <c r="D156" s="327" t="s">
        <v>6007</v>
      </c>
      <c r="E156" s="326" t="s">
        <v>5491</v>
      </c>
      <c r="F156" s="259">
        <v>2024</v>
      </c>
      <c r="G156" s="259">
        <v>2024</v>
      </c>
      <c r="H156" s="259"/>
      <c r="I156" s="326"/>
      <c r="J156" s="326"/>
      <c r="K156" s="733">
        <v>40250000</v>
      </c>
      <c r="L156" s="733">
        <v>40250000</v>
      </c>
      <c r="M156" s="326" t="s">
        <v>4734</v>
      </c>
      <c r="N156" s="784"/>
      <c r="O156" s="9" t="s">
        <v>6005</v>
      </c>
      <c r="P156" s="327" t="s">
        <v>6006</v>
      </c>
      <c r="Q156" s="259" t="s">
        <v>3686</v>
      </c>
      <c r="R156" s="327" t="s">
        <v>3423</v>
      </c>
      <c r="S156" s="20">
        <v>259781</v>
      </c>
      <c r="T156" s="30" t="s">
        <v>33</v>
      </c>
      <c r="U156" s="23" t="s">
        <v>1270</v>
      </c>
      <c r="V156" s="412">
        <f>$L156/3</f>
        <v>13416666.666666666</v>
      </c>
      <c r="W156" s="326" t="s">
        <v>242</v>
      </c>
      <c r="X156" s="326" t="s">
        <v>217</v>
      </c>
      <c r="Y156" s="326"/>
      <c r="Z156" s="8" t="s">
        <v>4908</v>
      </c>
      <c r="AA156" s="8" t="s">
        <v>4734</v>
      </c>
      <c r="AB156" s="22">
        <v>1093</v>
      </c>
      <c r="AC156" s="370" t="s">
        <v>4736</v>
      </c>
      <c r="AD156" s="328"/>
      <c r="AE156" s="331"/>
      <c r="AF156" s="328" t="s">
        <v>4840</v>
      </c>
      <c r="AG156" s="412">
        <f>$L156/3</f>
        <v>13416666.666666666</v>
      </c>
      <c r="AH156" s="326" t="s">
        <v>242</v>
      </c>
      <c r="AI156" s="326"/>
      <c r="AJ156" s="326"/>
      <c r="AK156" s="326"/>
      <c r="AL156" s="326"/>
      <c r="AM156" s="328"/>
      <c r="AN156" s="331"/>
      <c r="AO156" s="328" t="s">
        <v>6008</v>
      </c>
      <c r="AP156" s="412">
        <f>$L156/3</f>
        <v>13416666.666666666</v>
      </c>
      <c r="AQ156" s="805" t="s">
        <v>2140</v>
      </c>
      <c r="AR156" s="805"/>
      <c r="AS156" s="805"/>
      <c r="AT156" s="805"/>
      <c r="AU156" s="805"/>
      <c r="AV156" s="328"/>
      <c r="AW156" s="328"/>
      <c r="AX156" s="328"/>
      <c r="AY156" s="416"/>
      <c r="AZ156" s="328"/>
      <c r="BA156" s="328"/>
      <c r="BB156" s="328"/>
      <c r="BC156" s="328"/>
      <c r="BD156" s="328"/>
      <c r="BE156" s="328"/>
      <c r="BF156" s="328"/>
      <c r="BG156" s="416"/>
      <c r="BH156" s="328"/>
      <c r="BI156" s="328"/>
      <c r="BJ156" s="328"/>
      <c r="BK156" s="328"/>
      <c r="BL156" s="328"/>
      <c r="BM156" s="328"/>
      <c r="BN156" s="328"/>
      <c r="BO156" s="416"/>
      <c r="BP156" s="328"/>
      <c r="BQ156" s="328"/>
      <c r="BR156" s="328"/>
      <c r="BS156" s="328"/>
      <c r="BT156" s="328"/>
      <c r="BU156" s="328"/>
      <c r="BV156" s="416"/>
      <c r="BW156" s="328"/>
      <c r="BX156" s="328"/>
      <c r="BY156" s="328"/>
      <c r="BZ156" s="328">
        <v>8</v>
      </c>
      <c r="CA156" s="901" t="s">
        <v>3661</v>
      </c>
      <c r="CB156" s="324" t="s">
        <v>3662</v>
      </c>
      <c r="CC156" s="332"/>
      <c r="CD156" s="328"/>
      <c r="CE156" s="328"/>
      <c r="CF156" s="328"/>
      <c r="CG156" s="328"/>
      <c r="CH156" s="328"/>
      <c r="CI156" s="328"/>
      <c r="CJ156" s="328"/>
      <c r="CK156" s="328"/>
      <c r="CL156" s="328"/>
      <c r="CM156" s="328"/>
      <c r="CN156" s="328"/>
      <c r="CO156" s="328"/>
      <c r="CP156" s="328"/>
      <c r="CQ156" s="328"/>
      <c r="CR156" s="328"/>
      <c r="CS156" s="328"/>
      <c r="CT156" s="328"/>
      <c r="CU156" s="328"/>
      <c r="CV156" s="328"/>
      <c r="CW156" s="328"/>
      <c r="CX156" s="328"/>
      <c r="CY156" s="296"/>
      <c r="CZ156" s="296"/>
      <c r="DA156" s="296"/>
    </row>
    <row r="157" spans="1:105" ht="36">
      <c r="A157" s="10">
        <v>36</v>
      </c>
      <c r="B157" s="292"/>
      <c r="C157" s="326"/>
      <c r="D157" s="327" t="s">
        <v>6009</v>
      </c>
      <c r="E157" s="326" t="s">
        <v>5491</v>
      </c>
      <c r="F157" s="259">
        <v>2024</v>
      </c>
      <c r="G157" s="259">
        <v>2024</v>
      </c>
      <c r="H157" s="259"/>
      <c r="I157" s="326"/>
      <c r="J157" s="326"/>
      <c r="K157" s="733">
        <v>45000000</v>
      </c>
      <c r="L157" s="733">
        <v>45000000</v>
      </c>
      <c r="M157" s="326" t="s">
        <v>4734</v>
      </c>
      <c r="N157" s="784"/>
      <c r="O157" s="9" t="s">
        <v>6005</v>
      </c>
      <c r="P157" s="327" t="s">
        <v>6006</v>
      </c>
      <c r="Q157" s="259" t="s">
        <v>3686</v>
      </c>
      <c r="R157" s="327" t="s">
        <v>3423</v>
      </c>
      <c r="S157" s="20">
        <v>6665306</v>
      </c>
      <c r="T157" s="30" t="s">
        <v>35</v>
      </c>
      <c r="U157" s="23" t="s">
        <v>2015</v>
      </c>
      <c r="V157" s="412">
        <f>$L157/3</f>
        <v>15000000</v>
      </c>
      <c r="W157" s="326" t="s">
        <v>217</v>
      </c>
      <c r="X157" s="326"/>
      <c r="Y157" s="326"/>
      <c r="Z157" s="8" t="s">
        <v>4746</v>
      </c>
      <c r="AA157" s="8" t="s">
        <v>4734</v>
      </c>
      <c r="AB157" s="22">
        <v>1093</v>
      </c>
      <c r="AC157" s="370" t="s">
        <v>4736</v>
      </c>
      <c r="AD157" s="328"/>
      <c r="AE157" s="331"/>
      <c r="AF157" s="328" t="s">
        <v>3358</v>
      </c>
      <c r="AG157" s="412">
        <f>$L157/3</f>
        <v>15000000</v>
      </c>
      <c r="AH157" s="326" t="s">
        <v>217</v>
      </c>
      <c r="AI157" s="326"/>
      <c r="AJ157" s="326"/>
      <c r="AK157" s="326"/>
      <c r="AL157" s="326"/>
      <c r="AM157" s="328"/>
      <c r="AN157" s="331"/>
      <c r="AO157" s="328"/>
      <c r="AP157" s="412">
        <f>$L157/3</f>
        <v>15000000</v>
      </c>
      <c r="AQ157" s="326"/>
      <c r="AR157" s="326"/>
      <c r="AS157" s="326"/>
      <c r="AT157" s="326"/>
      <c r="AU157" s="326"/>
      <c r="AV157" s="328"/>
      <c r="AW157" s="328"/>
      <c r="AX157" s="328"/>
      <c r="AY157" s="416"/>
      <c r="AZ157" s="328"/>
      <c r="BA157" s="328"/>
      <c r="BB157" s="328"/>
      <c r="BC157" s="328"/>
      <c r="BD157" s="328"/>
      <c r="BE157" s="328"/>
      <c r="BF157" s="328"/>
      <c r="BG157" s="416"/>
      <c r="BH157" s="328"/>
      <c r="BI157" s="328"/>
      <c r="BJ157" s="328"/>
      <c r="BK157" s="328"/>
      <c r="BL157" s="328"/>
      <c r="BM157" s="328"/>
      <c r="BN157" s="328"/>
      <c r="BO157" s="416"/>
      <c r="BP157" s="328"/>
      <c r="BQ157" s="328"/>
      <c r="BR157" s="328"/>
      <c r="BS157" s="328"/>
      <c r="BT157" s="328"/>
      <c r="BU157" s="328"/>
      <c r="BV157" s="416"/>
      <c r="BW157" s="328"/>
      <c r="BX157" s="328"/>
      <c r="BY157" s="328"/>
      <c r="BZ157" s="328">
        <v>2.8</v>
      </c>
      <c r="CA157" s="901" t="s">
        <v>3661</v>
      </c>
      <c r="CB157" s="324" t="s">
        <v>3662</v>
      </c>
      <c r="CC157" s="332"/>
      <c r="CD157" s="328"/>
      <c r="CE157" s="328"/>
      <c r="CF157" s="328"/>
      <c r="CG157" s="328"/>
      <c r="CH157" s="328"/>
      <c r="CI157" s="328"/>
      <c r="CJ157" s="328"/>
      <c r="CK157" s="328"/>
      <c r="CL157" s="328"/>
      <c r="CM157" s="328"/>
      <c r="CN157" s="328"/>
      <c r="CO157" s="328"/>
      <c r="CP157" s="328"/>
      <c r="CQ157" s="328"/>
      <c r="CR157" s="328"/>
      <c r="CS157" s="328"/>
      <c r="CT157" s="328"/>
      <c r="CU157" s="328"/>
      <c r="CV157" s="328"/>
      <c r="CW157" s="328"/>
      <c r="CX157" s="328"/>
      <c r="CY157" s="296"/>
      <c r="CZ157" s="296"/>
      <c r="DA157" s="296"/>
    </row>
    <row r="158" spans="1:105" ht="36">
      <c r="A158" s="10">
        <v>37</v>
      </c>
      <c r="B158" s="292"/>
      <c r="C158" s="292" t="s">
        <v>6010</v>
      </c>
      <c r="D158" s="327" t="s">
        <v>6011</v>
      </c>
      <c r="E158" s="326" t="s">
        <v>504</v>
      </c>
      <c r="F158" s="259">
        <v>2024</v>
      </c>
      <c r="G158" s="259">
        <v>2024</v>
      </c>
      <c r="H158" s="259"/>
      <c r="I158" s="326" t="s">
        <v>5942</v>
      </c>
      <c r="J158" s="326" t="s">
        <v>6205</v>
      </c>
      <c r="K158" s="730">
        <v>4920000</v>
      </c>
      <c r="L158" s="730">
        <v>4920000</v>
      </c>
      <c r="M158" s="326" t="s">
        <v>4734</v>
      </c>
      <c r="N158" s="784">
        <v>2</v>
      </c>
      <c r="O158" s="9" t="s">
        <v>5713</v>
      </c>
      <c r="P158" s="11" t="s">
        <v>9</v>
      </c>
      <c r="Q158" s="259" t="s">
        <v>3686</v>
      </c>
      <c r="R158" s="259" t="s">
        <v>9</v>
      </c>
      <c r="S158" s="786" t="s">
        <v>6012</v>
      </c>
      <c r="T158" s="332" t="s">
        <v>3534</v>
      </c>
      <c r="U158" s="785" t="s">
        <v>2631</v>
      </c>
      <c r="V158" s="412">
        <f>$L158/3</f>
        <v>1640000</v>
      </c>
      <c r="W158" s="326" t="s">
        <v>217</v>
      </c>
      <c r="X158" s="326"/>
      <c r="Y158" s="326"/>
      <c r="Z158" s="8" t="s">
        <v>4746</v>
      </c>
      <c r="AA158" s="8" t="s">
        <v>4734</v>
      </c>
      <c r="AB158" s="22">
        <v>1093</v>
      </c>
      <c r="AC158" s="370" t="s">
        <v>4736</v>
      </c>
      <c r="AD158" s="786">
        <v>6832969</v>
      </c>
      <c r="AE158" s="787" t="s">
        <v>3189</v>
      </c>
      <c r="AF158" s="328" t="s">
        <v>5963</v>
      </c>
      <c r="AG158" s="412">
        <f>$L158/3</f>
        <v>1640000</v>
      </c>
      <c r="AH158" s="326" t="s">
        <v>217</v>
      </c>
      <c r="AI158" s="326"/>
      <c r="AJ158" s="326"/>
      <c r="AK158" s="326" t="s">
        <v>4746</v>
      </c>
      <c r="AL158" s="326" t="s">
        <v>4734</v>
      </c>
      <c r="AM158" s="786" t="s">
        <v>4423</v>
      </c>
      <c r="AN158" s="787" t="s">
        <v>2298</v>
      </c>
      <c r="AO158" s="328" t="s">
        <v>3517</v>
      </c>
      <c r="AP158" s="412">
        <f>$L158/3</f>
        <v>1640000</v>
      </c>
      <c r="AQ158" s="326" t="s">
        <v>217</v>
      </c>
      <c r="AR158" s="326"/>
      <c r="AS158" s="326"/>
      <c r="AT158" s="326" t="s">
        <v>4746</v>
      </c>
      <c r="AU158" s="326" t="s">
        <v>4734</v>
      </c>
      <c r="AV158" s="328"/>
      <c r="AW158" s="328"/>
      <c r="AX158" s="328"/>
      <c r="AY158" s="416"/>
      <c r="AZ158" s="328"/>
      <c r="BA158" s="328"/>
      <c r="BB158" s="328"/>
      <c r="BC158" s="328"/>
      <c r="BD158" s="328"/>
      <c r="BE158" s="328"/>
      <c r="BF158" s="328"/>
      <c r="BG158" s="416"/>
      <c r="BH158" s="328"/>
      <c r="BI158" s="328"/>
      <c r="BJ158" s="328"/>
      <c r="BK158" s="328"/>
      <c r="BL158" s="328"/>
      <c r="BM158" s="328"/>
      <c r="BN158" s="328"/>
      <c r="BO158" s="416"/>
      <c r="BP158" s="328"/>
      <c r="BQ158" s="328"/>
      <c r="BR158" s="328"/>
      <c r="BS158" s="328"/>
      <c r="BT158" s="328"/>
      <c r="BU158" s="328"/>
      <c r="BV158" s="416"/>
      <c r="BW158" s="328"/>
      <c r="BX158" s="328"/>
      <c r="BY158" s="328"/>
      <c r="BZ158" s="328">
        <v>2</v>
      </c>
      <c r="CA158" s="321" t="s">
        <v>3661</v>
      </c>
      <c r="CB158" s="447" t="s">
        <v>3662</v>
      </c>
      <c r="CC158" s="332"/>
      <c r="CD158" s="328"/>
      <c r="CE158" s="328"/>
      <c r="CF158" s="328"/>
      <c r="CG158" s="328"/>
      <c r="CH158" s="328"/>
      <c r="CI158" s="328"/>
      <c r="CJ158" s="328"/>
      <c r="CK158" s="328"/>
      <c r="CL158" s="328"/>
      <c r="CM158" s="328"/>
      <c r="CN158" s="328"/>
      <c r="CO158" s="328"/>
      <c r="CP158" s="328"/>
      <c r="CQ158" s="328"/>
      <c r="CR158" s="328"/>
      <c r="CS158" s="328"/>
      <c r="CT158" s="328"/>
      <c r="CU158" s="328"/>
      <c r="CV158" s="328"/>
      <c r="CW158" s="328"/>
      <c r="CX158" s="328"/>
      <c r="CY158" s="296"/>
      <c r="CZ158" s="296"/>
      <c r="DA158" s="296"/>
    </row>
    <row r="159" spans="1:105" ht="36">
      <c r="A159" s="259">
        <v>38</v>
      </c>
      <c r="B159" s="292"/>
      <c r="C159" s="292" t="s">
        <v>6013</v>
      </c>
      <c r="D159" s="327" t="s">
        <v>3412</v>
      </c>
      <c r="E159" s="326" t="s">
        <v>506</v>
      </c>
      <c r="F159" s="259">
        <v>2024</v>
      </c>
      <c r="G159" s="259">
        <v>2024</v>
      </c>
      <c r="H159" s="259"/>
      <c r="I159" s="326" t="s">
        <v>5942</v>
      </c>
      <c r="J159" s="326" t="s">
        <v>6206</v>
      </c>
      <c r="K159" s="730">
        <v>10000000</v>
      </c>
      <c r="L159" s="730">
        <v>10000000</v>
      </c>
      <c r="M159" s="326" t="s">
        <v>4734</v>
      </c>
      <c r="N159" s="784">
        <v>4</v>
      </c>
      <c r="O159" s="9" t="s">
        <v>5713</v>
      </c>
      <c r="P159" s="11" t="s">
        <v>9</v>
      </c>
      <c r="Q159" s="259" t="s">
        <v>3686</v>
      </c>
      <c r="R159" s="259" t="s">
        <v>9</v>
      </c>
      <c r="S159" s="786" t="s">
        <v>4448</v>
      </c>
      <c r="T159" s="332" t="s">
        <v>3559</v>
      </c>
      <c r="U159" s="785" t="s">
        <v>2986</v>
      </c>
      <c r="V159" s="412">
        <f>$L159/2</f>
        <v>5000000</v>
      </c>
      <c r="W159" s="326" t="s">
        <v>217</v>
      </c>
      <c r="X159" s="326"/>
      <c r="Y159" s="326"/>
      <c r="Z159" s="8" t="s">
        <v>4746</v>
      </c>
      <c r="AA159" s="8" t="s">
        <v>4734</v>
      </c>
      <c r="AB159" s="22">
        <v>1093</v>
      </c>
      <c r="AC159" s="370" t="s">
        <v>4736</v>
      </c>
      <c r="AD159" s="786" t="s">
        <v>4663</v>
      </c>
      <c r="AE159" s="787" t="s">
        <v>1266</v>
      </c>
      <c r="AF159" s="328" t="s">
        <v>118</v>
      </c>
      <c r="AG159" s="412">
        <f>$L159/2</f>
        <v>5000000</v>
      </c>
      <c r="AH159" s="326" t="s">
        <v>217</v>
      </c>
      <c r="AI159" s="326"/>
      <c r="AJ159" s="326"/>
      <c r="AK159" s="326" t="s">
        <v>4746</v>
      </c>
      <c r="AL159" s="326" t="s">
        <v>4734</v>
      </c>
      <c r="AM159" s="786"/>
      <c r="AN159" s="787"/>
      <c r="AO159" s="328"/>
      <c r="AP159" s="412"/>
      <c r="AQ159" s="326"/>
      <c r="AR159" s="326"/>
      <c r="AS159" s="326"/>
      <c r="AT159" s="326"/>
      <c r="AU159" s="326"/>
      <c r="AV159" s="328"/>
      <c r="AW159" s="328"/>
      <c r="AX159" s="328"/>
      <c r="AY159" s="416"/>
      <c r="AZ159" s="328"/>
      <c r="BA159" s="328"/>
      <c r="BB159" s="328"/>
      <c r="BC159" s="328"/>
      <c r="BD159" s="328"/>
      <c r="BE159" s="328"/>
      <c r="BF159" s="328"/>
      <c r="BG159" s="416"/>
      <c r="BH159" s="328"/>
      <c r="BI159" s="328"/>
      <c r="BJ159" s="328"/>
      <c r="BK159" s="328"/>
      <c r="BL159" s="328"/>
      <c r="BM159" s="328"/>
      <c r="BN159" s="328"/>
      <c r="BO159" s="416"/>
      <c r="BP159" s="328"/>
      <c r="BQ159" s="328"/>
      <c r="BR159" s="328"/>
      <c r="BS159" s="328"/>
      <c r="BT159" s="328"/>
      <c r="BU159" s="328"/>
      <c r="BV159" s="416"/>
      <c r="BW159" s="328"/>
      <c r="BX159" s="328"/>
      <c r="BY159" s="328"/>
      <c r="BZ159" s="328">
        <v>4</v>
      </c>
      <c r="CA159" s="321" t="s">
        <v>3661</v>
      </c>
      <c r="CB159" s="447" t="s">
        <v>3662</v>
      </c>
      <c r="CC159" s="332"/>
      <c r="CD159" s="328"/>
      <c r="CE159" s="328"/>
      <c r="CF159" s="328"/>
      <c r="CG159" s="328"/>
      <c r="CH159" s="328"/>
      <c r="CI159" s="328"/>
      <c r="CJ159" s="328"/>
      <c r="CK159" s="328"/>
      <c r="CL159" s="328"/>
      <c r="CM159" s="328"/>
      <c r="CN159" s="328"/>
      <c r="CO159" s="328"/>
      <c r="CP159" s="328"/>
      <c r="CQ159" s="328"/>
      <c r="CR159" s="328"/>
      <c r="CS159" s="328"/>
      <c r="CT159" s="328"/>
      <c r="CU159" s="328"/>
      <c r="CV159" s="328"/>
      <c r="CW159" s="328"/>
      <c r="CX159" s="328"/>
      <c r="CY159" s="296"/>
      <c r="CZ159" s="296"/>
      <c r="DA159" s="296"/>
    </row>
    <row r="160" spans="1:105" ht="36">
      <c r="A160" s="10">
        <v>39</v>
      </c>
      <c r="B160" s="292"/>
      <c r="C160" s="292" t="s">
        <v>6014</v>
      </c>
      <c r="D160" s="327" t="s">
        <v>6015</v>
      </c>
      <c r="E160" s="326" t="s">
        <v>506</v>
      </c>
      <c r="F160" s="259">
        <v>2024</v>
      </c>
      <c r="G160" s="259">
        <v>2024</v>
      </c>
      <c r="H160" s="259"/>
      <c r="I160" s="326" t="s">
        <v>5936</v>
      </c>
      <c r="J160" s="326" t="s">
        <v>6207</v>
      </c>
      <c r="K160" s="730">
        <v>10000000</v>
      </c>
      <c r="L160" s="730">
        <v>10000000</v>
      </c>
      <c r="M160" s="326" t="s">
        <v>4734</v>
      </c>
      <c r="N160" s="784">
        <v>3</v>
      </c>
      <c r="O160" s="9" t="s">
        <v>5713</v>
      </c>
      <c r="P160" s="11" t="s">
        <v>9</v>
      </c>
      <c r="Q160" s="259" t="s">
        <v>3686</v>
      </c>
      <c r="R160" s="259" t="s">
        <v>9</v>
      </c>
      <c r="S160" s="786" t="s">
        <v>4393</v>
      </c>
      <c r="T160" s="332" t="s">
        <v>140</v>
      </c>
      <c r="U160" s="785" t="s">
        <v>2960</v>
      </c>
      <c r="V160" s="412">
        <f>$L160/4</f>
        <v>2500000</v>
      </c>
      <c r="W160" s="326" t="s">
        <v>256</v>
      </c>
      <c r="X160" s="326"/>
      <c r="Y160" s="326"/>
      <c r="Z160" s="8" t="s">
        <v>4737</v>
      </c>
      <c r="AA160" s="8" t="s">
        <v>4734</v>
      </c>
      <c r="AB160" s="22">
        <v>1093</v>
      </c>
      <c r="AC160" s="370" t="s">
        <v>4736</v>
      </c>
      <c r="AD160" s="786" t="s">
        <v>6016</v>
      </c>
      <c r="AE160" s="787" t="s">
        <v>2959</v>
      </c>
      <c r="AF160" s="328" t="s">
        <v>3576</v>
      </c>
      <c r="AG160" s="412">
        <f>$L160/4</f>
        <v>2500000</v>
      </c>
      <c r="AH160" s="326" t="s">
        <v>256</v>
      </c>
      <c r="AI160" s="326"/>
      <c r="AJ160" s="326"/>
      <c r="AK160" s="8" t="s">
        <v>4737</v>
      </c>
      <c r="AL160" s="8" t="s">
        <v>4734</v>
      </c>
      <c r="AM160" s="786" t="s">
        <v>6017</v>
      </c>
      <c r="AN160" s="787" t="s">
        <v>2988</v>
      </c>
      <c r="AO160" s="328" t="s">
        <v>4823</v>
      </c>
      <c r="AP160" s="412">
        <f>$L160/4</f>
        <v>2500000</v>
      </c>
      <c r="AQ160" s="326" t="s">
        <v>256</v>
      </c>
      <c r="AR160" s="326"/>
      <c r="AS160" s="326"/>
      <c r="AT160" s="8" t="s">
        <v>4737</v>
      </c>
      <c r="AU160" s="8" t="s">
        <v>4734</v>
      </c>
      <c r="AV160" s="328">
        <v>6767777</v>
      </c>
      <c r="AW160" s="328">
        <v>713059501</v>
      </c>
      <c r="AX160" s="328" t="s">
        <v>3519</v>
      </c>
      <c r="AY160" s="412">
        <f>$L160/4</f>
        <v>2500000</v>
      </c>
      <c r="AZ160" s="326" t="s">
        <v>256</v>
      </c>
      <c r="BA160" s="326"/>
      <c r="BB160" s="8" t="s">
        <v>4737</v>
      </c>
      <c r="BC160" s="8" t="s">
        <v>4734</v>
      </c>
      <c r="BD160" s="328"/>
      <c r="BE160" s="328"/>
      <c r="BF160" s="328"/>
      <c r="BG160" s="416"/>
      <c r="BH160" s="328"/>
      <c r="BI160" s="328"/>
      <c r="BJ160" s="328"/>
      <c r="BK160" s="328"/>
      <c r="BL160" s="328"/>
      <c r="BM160" s="328"/>
      <c r="BN160" s="328"/>
      <c r="BO160" s="416"/>
      <c r="BP160" s="328"/>
      <c r="BQ160" s="328"/>
      <c r="BR160" s="328"/>
      <c r="BS160" s="328"/>
      <c r="BT160" s="328"/>
      <c r="BU160" s="328"/>
      <c r="BV160" s="416"/>
      <c r="BW160" s="328"/>
      <c r="BX160" s="328"/>
      <c r="BY160" s="328"/>
      <c r="BZ160" s="328">
        <v>3</v>
      </c>
      <c r="CA160" s="321" t="s">
        <v>3661</v>
      </c>
      <c r="CB160" s="447" t="s">
        <v>3662</v>
      </c>
      <c r="CC160" s="332"/>
      <c r="CD160" s="328"/>
      <c r="CE160" s="328"/>
      <c r="CF160" s="328"/>
      <c r="CG160" s="328"/>
      <c r="CH160" s="328"/>
      <c r="CI160" s="328"/>
      <c r="CJ160" s="328"/>
      <c r="CK160" s="328"/>
      <c r="CL160" s="328"/>
      <c r="CM160" s="328"/>
      <c r="CN160" s="328"/>
      <c r="CO160" s="328"/>
      <c r="CP160" s="328"/>
      <c r="CQ160" s="328"/>
      <c r="CR160" s="328"/>
      <c r="CS160" s="328"/>
      <c r="CT160" s="328"/>
      <c r="CU160" s="328"/>
      <c r="CV160" s="328"/>
      <c r="CW160" s="328"/>
      <c r="CX160" s="328"/>
      <c r="CY160" s="296"/>
      <c r="CZ160" s="296"/>
      <c r="DA160" s="296"/>
    </row>
    <row r="161" spans="1:105" ht="36">
      <c r="A161" s="10">
        <v>40</v>
      </c>
      <c r="B161" s="292"/>
      <c r="C161" s="292" t="s">
        <v>6018</v>
      </c>
      <c r="D161" s="327" t="s">
        <v>6019</v>
      </c>
      <c r="E161" s="326" t="s">
        <v>506</v>
      </c>
      <c r="F161" s="259">
        <v>2024</v>
      </c>
      <c r="G161" s="259">
        <v>2024</v>
      </c>
      <c r="H161" s="259"/>
      <c r="I161" s="326" t="s">
        <v>5942</v>
      </c>
      <c r="J161" s="326" t="s">
        <v>6208</v>
      </c>
      <c r="K161" s="730">
        <v>9500000</v>
      </c>
      <c r="L161" s="730">
        <v>9500000</v>
      </c>
      <c r="M161" s="326" t="s">
        <v>4734</v>
      </c>
      <c r="N161" s="784">
        <v>2</v>
      </c>
      <c r="O161" s="9" t="s">
        <v>5713</v>
      </c>
      <c r="P161" s="11" t="s">
        <v>9</v>
      </c>
      <c r="Q161" s="259" t="s">
        <v>3686</v>
      </c>
      <c r="R161" s="259" t="s">
        <v>9</v>
      </c>
      <c r="S161" s="786" t="s">
        <v>6020</v>
      </c>
      <c r="T161" s="332" t="s">
        <v>3525</v>
      </c>
      <c r="U161" s="785" t="s">
        <v>1267</v>
      </c>
      <c r="V161" s="412">
        <f>$L161/3</f>
        <v>3166666.6666666665</v>
      </c>
      <c r="W161" s="326" t="s">
        <v>256</v>
      </c>
      <c r="X161" s="326"/>
      <c r="Y161" s="326"/>
      <c r="Z161" s="8" t="s">
        <v>4737</v>
      </c>
      <c r="AA161" s="8" t="s">
        <v>4734</v>
      </c>
      <c r="AB161" s="22">
        <v>1093</v>
      </c>
      <c r="AC161" s="370" t="s">
        <v>4736</v>
      </c>
      <c r="AD161" s="786" t="s">
        <v>6021</v>
      </c>
      <c r="AE161" s="787" t="s">
        <v>1296</v>
      </c>
      <c r="AF161" s="328" t="s">
        <v>3526</v>
      </c>
      <c r="AG161" s="412">
        <f>$L161/3</f>
        <v>3166666.6666666665</v>
      </c>
      <c r="AH161" s="326" t="s">
        <v>256</v>
      </c>
      <c r="AI161" s="326"/>
      <c r="AJ161" s="326"/>
      <c r="AK161" s="8" t="s">
        <v>4737</v>
      </c>
      <c r="AL161" s="8" t="s">
        <v>4734</v>
      </c>
      <c r="AM161" s="786" t="s">
        <v>6022</v>
      </c>
      <c r="AN161" s="787" t="s">
        <v>2332</v>
      </c>
      <c r="AO161" s="328" t="s">
        <v>3573</v>
      </c>
      <c r="AP161" s="412">
        <f>$L161/3</f>
        <v>3166666.6666666665</v>
      </c>
      <c r="AQ161" s="326" t="s">
        <v>256</v>
      </c>
      <c r="AR161" s="326"/>
      <c r="AS161" s="326"/>
      <c r="AT161" s="8" t="s">
        <v>4737</v>
      </c>
      <c r="AU161" s="8" t="s">
        <v>4734</v>
      </c>
      <c r="AV161" s="328"/>
      <c r="AW161" s="328"/>
      <c r="AX161" s="328"/>
      <c r="AY161" s="416"/>
      <c r="AZ161" s="328"/>
      <c r="BA161" s="328"/>
      <c r="BB161" s="328"/>
      <c r="BC161" s="328"/>
      <c r="BD161" s="328"/>
      <c r="BE161" s="328"/>
      <c r="BF161" s="328"/>
      <c r="BG161" s="416"/>
      <c r="BH161" s="328"/>
      <c r="BI161" s="328"/>
      <c r="BJ161" s="328"/>
      <c r="BK161" s="328"/>
      <c r="BL161" s="328"/>
      <c r="BM161" s="328"/>
      <c r="BN161" s="328"/>
      <c r="BO161" s="416"/>
      <c r="BP161" s="328"/>
      <c r="BQ161" s="328"/>
      <c r="BR161" s="328"/>
      <c r="BS161" s="328"/>
      <c r="BT161" s="328"/>
      <c r="BU161" s="328"/>
      <c r="BV161" s="416"/>
      <c r="BW161" s="328"/>
      <c r="BX161" s="328"/>
      <c r="BY161" s="328"/>
      <c r="BZ161" s="328">
        <v>2</v>
      </c>
      <c r="CA161" s="321" t="s">
        <v>3661</v>
      </c>
      <c r="CB161" s="447" t="s">
        <v>3662</v>
      </c>
      <c r="CC161" s="332"/>
      <c r="CD161" s="328"/>
      <c r="CE161" s="328"/>
      <c r="CF161" s="328"/>
      <c r="CG161" s="328"/>
      <c r="CH161" s="328"/>
      <c r="CI161" s="328"/>
      <c r="CJ161" s="328"/>
      <c r="CK161" s="328"/>
      <c r="CL161" s="328"/>
      <c r="CM161" s="328"/>
      <c r="CN161" s="328"/>
      <c r="CO161" s="328"/>
      <c r="CP161" s="328"/>
      <c r="CQ161" s="328"/>
      <c r="CR161" s="328"/>
      <c r="CS161" s="328"/>
      <c r="CT161" s="328"/>
      <c r="CU161" s="328"/>
      <c r="CV161" s="328"/>
      <c r="CW161" s="328"/>
      <c r="CX161" s="328"/>
      <c r="CY161" s="296"/>
      <c r="CZ161" s="296"/>
      <c r="DA161" s="296"/>
    </row>
    <row r="162" spans="1:105" ht="36">
      <c r="A162" s="259">
        <v>41</v>
      </c>
      <c r="B162" s="292"/>
      <c r="C162" s="292" t="s">
        <v>6023</v>
      </c>
      <c r="D162" s="327" t="s">
        <v>6024</v>
      </c>
      <c r="E162" s="326" t="s">
        <v>506</v>
      </c>
      <c r="F162" s="259">
        <v>2024</v>
      </c>
      <c r="G162" s="259">
        <v>2024</v>
      </c>
      <c r="H162" s="259"/>
      <c r="I162" s="326" t="s">
        <v>5953</v>
      </c>
      <c r="J162" s="326" t="s">
        <v>6209</v>
      </c>
      <c r="K162" s="730">
        <v>9964000</v>
      </c>
      <c r="L162" s="730">
        <v>9964000</v>
      </c>
      <c r="M162" s="326" t="s">
        <v>4734</v>
      </c>
      <c r="N162" s="784">
        <v>4</v>
      </c>
      <c r="O162" s="9" t="s">
        <v>5713</v>
      </c>
      <c r="P162" s="11" t="s">
        <v>9</v>
      </c>
      <c r="Q162" s="259" t="s">
        <v>3686</v>
      </c>
      <c r="R162" s="259" t="s">
        <v>9</v>
      </c>
      <c r="S162" s="786" t="s">
        <v>6025</v>
      </c>
      <c r="T162" s="332" t="s">
        <v>3515</v>
      </c>
      <c r="U162" s="785" t="s">
        <v>2058</v>
      </c>
      <c r="V162" s="412">
        <f>$L162/3</f>
        <v>3321333.3333333335</v>
      </c>
      <c r="W162" s="326" t="s">
        <v>176</v>
      </c>
      <c r="X162" s="326"/>
      <c r="Y162" s="326"/>
      <c r="Z162" s="8" t="s">
        <v>3694</v>
      </c>
      <c r="AA162" s="8" t="s">
        <v>4734</v>
      </c>
      <c r="AB162" s="22">
        <v>1093</v>
      </c>
      <c r="AC162" s="370" t="s">
        <v>4736</v>
      </c>
      <c r="AD162" s="786" t="s">
        <v>6026</v>
      </c>
      <c r="AE162" s="787" t="s">
        <v>6027</v>
      </c>
      <c r="AF162" s="328" t="s">
        <v>3516</v>
      </c>
      <c r="AG162" s="412">
        <f>$L162/3</f>
        <v>3321333.3333333335</v>
      </c>
      <c r="AH162" s="326" t="s">
        <v>169</v>
      </c>
      <c r="AI162" s="326"/>
      <c r="AJ162" s="326"/>
      <c r="AK162" s="8" t="s">
        <v>3694</v>
      </c>
      <c r="AL162" s="8" t="s">
        <v>4734</v>
      </c>
      <c r="AM162" s="786" t="s">
        <v>4497</v>
      </c>
      <c r="AN162" s="787" t="s">
        <v>3972</v>
      </c>
      <c r="AO162" s="328" t="s">
        <v>6028</v>
      </c>
      <c r="AP162" s="412">
        <f>$L162/3</f>
        <v>3321333.3333333335</v>
      </c>
      <c r="AQ162" s="326" t="s">
        <v>176</v>
      </c>
      <c r="AR162" s="326"/>
      <c r="AS162" s="326"/>
      <c r="AT162" s="8" t="s">
        <v>3694</v>
      </c>
      <c r="AU162" s="8" t="s">
        <v>4734</v>
      </c>
      <c r="AV162" s="328"/>
      <c r="AW162" s="328"/>
      <c r="AX162" s="328"/>
      <c r="AY162" s="416"/>
      <c r="AZ162" s="328"/>
      <c r="BA162" s="328"/>
      <c r="BB162" s="328"/>
      <c r="BC162" s="328"/>
      <c r="BD162" s="328"/>
      <c r="BE162" s="328"/>
      <c r="BF162" s="328"/>
      <c r="BG162" s="416"/>
      <c r="BH162" s="328"/>
      <c r="BI162" s="328"/>
      <c r="BJ162" s="328"/>
      <c r="BK162" s="328"/>
      <c r="BL162" s="328"/>
      <c r="BM162" s="328"/>
      <c r="BN162" s="328"/>
      <c r="BO162" s="416"/>
      <c r="BP162" s="328"/>
      <c r="BQ162" s="328"/>
      <c r="BR162" s="328"/>
      <c r="BS162" s="328"/>
      <c r="BT162" s="328"/>
      <c r="BU162" s="328"/>
      <c r="BV162" s="416"/>
      <c r="BW162" s="328"/>
      <c r="BX162" s="328"/>
      <c r="BY162" s="328"/>
      <c r="BZ162" s="328">
        <v>4</v>
      </c>
      <c r="CA162" s="321" t="s">
        <v>3661</v>
      </c>
      <c r="CB162" s="447" t="s">
        <v>3662</v>
      </c>
      <c r="CC162" s="332"/>
      <c r="CD162" s="328"/>
      <c r="CE162" s="328"/>
      <c r="CF162" s="328"/>
      <c r="CG162" s="328"/>
      <c r="CH162" s="328"/>
      <c r="CI162" s="328"/>
      <c r="CJ162" s="328"/>
      <c r="CK162" s="328"/>
      <c r="CL162" s="328"/>
      <c r="CM162" s="328"/>
      <c r="CN162" s="328"/>
      <c r="CO162" s="328"/>
      <c r="CP162" s="328"/>
      <c r="CQ162" s="328"/>
      <c r="CR162" s="328"/>
      <c r="CS162" s="328"/>
      <c r="CT162" s="328"/>
      <c r="CU162" s="328"/>
      <c r="CV162" s="328"/>
      <c r="CW162" s="328"/>
      <c r="CX162" s="328"/>
      <c r="CY162" s="296"/>
      <c r="CZ162" s="296"/>
      <c r="DA162" s="296"/>
    </row>
    <row r="163" spans="1:105" ht="36">
      <c r="A163" s="10">
        <v>42</v>
      </c>
      <c r="B163" s="292"/>
      <c r="C163" s="292" t="s">
        <v>6029</v>
      </c>
      <c r="D163" s="327" t="s">
        <v>6030</v>
      </c>
      <c r="E163" s="326" t="s">
        <v>506</v>
      </c>
      <c r="F163" s="259">
        <v>2024</v>
      </c>
      <c r="G163" s="259">
        <v>2024</v>
      </c>
      <c r="H163" s="259"/>
      <c r="I163" s="326" t="s">
        <v>5942</v>
      </c>
      <c r="J163" s="326" t="s">
        <v>6210</v>
      </c>
      <c r="K163" s="730">
        <v>10000000</v>
      </c>
      <c r="L163" s="730">
        <v>10000000</v>
      </c>
      <c r="M163" s="326" t="s">
        <v>4734</v>
      </c>
      <c r="N163" s="784">
        <v>3</v>
      </c>
      <c r="O163" s="9" t="s">
        <v>5713</v>
      </c>
      <c r="P163" s="11" t="s">
        <v>9</v>
      </c>
      <c r="Q163" s="259" t="s">
        <v>3686</v>
      </c>
      <c r="R163" s="259" t="s">
        <v>9</v>
      </c>
      <c r="S163" s="786" t="s">
        <v>6031</v>
      </c>
      <c r="T163" s="332" t="s">
        <v>6032</v>
      </c>
      <c r="U163" s="785" t="s">
        <v>2759</v>
      </c>
      <c r="V163" s="412">
        <f>$L163/3</f>
        <v>3333333.3333333335</v>
      </c>
      <c r="W163" s="326" t="s">
        <v>172</v>
      </c>
      <c r="X163" s="326"/>
      <c r="Y163" s="326"/>
      <c r="Z163" s="8" t="s">
        <v>3694</v>
      </c>
      <c r="AA163" s="8" t="s">
        <v>4734</v>
      </c>
      <c r="AB163" s="22">
        <v>1093</v>
      </c>
      <c r="AC163" s="370" t="s">
        <v>4736</v>
      </c>
      <c r="AD163" s="786" t="s">
        <v>6033</v>
      </c>
      <c r="AE163" s="787" t="s">
        <v>2070</v>
      </c>
      <c r="AF163" s="328" t="s">
        <v>3540</v>
      </c>
      <c r="AG163" s="412">
        <f>$L163/3</f>
        <v>3333333.3333333335</v>
      </c>
      <c r="AH163" s="326" t="s">
        <v>172</v>
      </c>
      <c r="AI163" s="326"/>
      <c r="AJ163" s="326"/>
      <c r="AK163" s="8" t="s">
        <v>3694</v>
      </c>
      <c r="AL163" s="8" t="s">
        <v>4734</v>
      </c>
      <c r="AM163" s="786" t="s">
        <v>6034</v>
      </c>
      <c r="AN163" s="787" t="s">
        <v>3308</v>
      </c>
      <c r="AO163" s="328" t="s">
        <v>5256</v>
      </c>
      <c r="AP163" s="412">
        <f>$L163/3</f>
        <v>3333333.3333333335</v>
      </c>
      <c r="AQ163" s="326" t="s">
        <v>172</v>
      </c>
      <c r="AR163" s="326" t="s">
        <v>176</v>
      </c>
      <c r="AS163" s="326"/>
      <c r="AT163" s="8" t="s">
        <v>3694</v>
      </c>
      <c r="AU163" s="8" t="s">
        <v>4734</v>
      </c>
      <c r="AV163" s="328"/>
      <c r="AW163" s="328"/>
      <c r="AX163" s="328"/>
      <c r="AY163" s="416"/>
      <c r="AZ163" s="328"/>
      <c r="BA163" s="328"/>
      <c r="BB163" s="328"/>
      <c r="BC163" s="328"/>
      <c r="BD163" s="328"/>
      <c r="BE163" s="328"/>
      <c r="BF163" s="328"/>
      <c r="BG163" s="416"/>
      <c r="BH163" s="328"/>
      <c r="BI163" s="328"/>
      <c r="BJ163" s="328"/>
      <c r="BK163" s="328"/>
      <c r="BL163" s="328"/>
      <c r="BM163" s="328"/>
      <c r="BN163" s="328"/>
      <c r="BO163" s="416"/>
      <c r="BP163" s="328"/>
      <c r="BQ163" s="328"/>
      <c r="BR163" s="328"/>
      <c r="BS163" s="328"/>
      <c r="BT163" s="328"/>
      <c r="BU163" s="328"/>
      <c r="BV163" s="416"/>
      <c r="BW163" s="328"/>
      <c r="BX163" s="328"/>
      <c r="BY163" s="328"/>
      <c r="BZ163" s="328">
        <v>9</v>
      </c>
      <c r="CA163" s="321" t="s">
        <v>3661</v>
      </c>
      <c r="CB163" s="447" t="s">
        <v>3662</v>
      </c>
      <c r="CC163" s="332"/>
      <c r="CD163" s="328"/>
      <c r="CE163" s="328"/>
      <c r="CF163" s="328"/>
      <c r="CG163" s="328"/>
      <c r="CH163" s="328"/>
      <c r="CI163" s="328"/>
      <c r="CJ163" s="328"/>
      <c r="CK163" s="328"/>
      <c r="CL163" s="328"/>
      <c r="CM163" s="328"/>
      <c r="CN163" s="328"/>
      <c r="CO163" s="328"/>
      <c r="CP163" s="328"/>
      <c r="CQ163" s="328"/>
      <c r="CR163" s="328"/>
      <c r="CS163" s="328"/>
      <c r="CT163" s="328"/>
      <c r="CU163" s="328"/>
      <c r="CV163" s="328"/>
      <c r="CW163" s="328"/>
      <c r="CX163" s="328"/>
      <c r="CY163" s="296"/>
      <c r="CZ163" s="296"/>
      <c r="DA163" s="296"/>
    </row>
    <row r="164" spans="1:105" s="526" customFormat="1">
      <c r="A164" s="521"/>
      <c r="B164" s="313"/>
      <c r="C164" s="523"/>
      <c r="D164" s="902"/>
      <c r="E164" s="523"/>
      <c r="F164" s="522"/>
      <c r="G164" s="522"/>
      <c r="H164" s="522"/>
      <c r="I164" s="523"/>
      <c r="J164" s="523"/>
      <c r="K164" s="903"/>
      <c r="L164" s="903"/>
      <c r="M164" s="523"/>
      <c r="N164" s="522"/>
      <c r="O164" s="523"/>
      <c r="P164" s="522"/>
      <c r="Q164" s="522"/>
      <c r="R164" s="522"/>
      <c r="S164" s="904"/>
      <c r="T164" s="905"/>
      <c r="U164" s="906"/>
      <c r="V164" s="907"/>
      <c r="W164" s="523"/>
      <c r="X164" s="523"/>
      <c r="Y164" s="523"/>
      <c r="Z164" s="311"/>
      <c r="AA164" s="311"/>
      <c r="AB164" s="522"/>
      <c r="AC164" s="522"/>
      <c r="AD164" s="904"/>
      <c r="AE164" s="908"/>
      <c r="AF164" s="904"/>
      <c r="AG164" s="909"/>
      <c r="AH164" s="523"/>
      <c r="AI164" s="523"/>
      <c r="AJ164" s="523"/>
      <c r="AK164" s="523"/>
      <c r="AL164" s="523"/>
      <c r="AM164" s="904"/>
      <c r="AN164" s="908"/>
      <c r="AO164" s="904"/>
      <c r="AP164" s="909"/>
      <c r="AQ164" s="523"/>
      <c r="AR164" s="523"/>
      <c r="AS164" s="523"/>
      <c r="AT164" s="523"/>
      <c r="AU164" s="523"/>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04"/>
      <c r="BS164" s="904"/>
      <c r="BT164" s="904"/>
      <c r="BU164" s="904"/>
      <c r="BV164" s="904"/>
      <c r="BW164" s="904"/>
      <c r="BX164" s="904"/>
      <c r="BY164" s="904"/>
      <c r="BZ164" s="904"/>
      <c r="CA164" s="910"/>
      <c r="CB164" s="521"/>
      <c r="CC164" s="905"/>
      <c r="CD164" s="904"/>
      <c r="CE164" s="904"/>
      <c r="CF164" s="904"/>
      <c r="CG164" s="904"/>
      <c r="CH164" s="904"/>
      <c r="CI164" s="904"/>
      <c r="CJ164" s="904"/>
      <c r="CK164" s="904"/>
      <c r="CL164" s="904"/>
      <c r="CM164" s="904"/>
      <c r="CN164" s="904"/>
      <c r="CO164" s="904"/>
      <c r="CP164" s="904"/>
      <c r="CQ164" s="904"/>
      <c r="CR164" s="904"/>
      <c r="CS164" s="904"/>
      <c r="CT164" s="904"/>
      <c r="CU164" s="904"/>
      <c r="CV164" s="904"/>
      <c r="CW164" s="904"/>
      <c r="CX164" s="904"/>
      <c r="CY164" s="911"/>
      <c r="CZ164" s="911"/>
      <c r="DA164" s="911"/>
    </row>
    <row r="165" spans="1:105" ht="36">
      <c r="A165" s="10">
        <v>1</v>
      </c>
      <c r="B165" s="292"/>
      <c r="C165" s="326"/>
      <c r="D165" s="327" t="s">
        <v>6035</v>
      </c>
      <c r="E165" s="326" t="s">
        <v>6036</v>
      </c>
      <c r="F165" s="259">
        <v>2025</v>
      </c>
      <c r="G165" s="259">
        <v>2025</v>
      </c>
      <c r="H165" s="259">
        <v>6</v>
      </c>
      <c r="I165" s="326" t="s">
        <v>5233</v>
      </c>
      <c r="J165" s="326" t="s">
        <v>6211</v>
      </c>
      <c r="K165" s="730">
        <v>20000000</v>
      </c>
      <c r="L165" s="730">
        <v>20000000</v>
      </c>
      <c r="M165" s="326" t="s">
        <v>4734</v>
      </c>
      <c r="N165" s="784">
        <v>4</v>
      </c>
      <c r="O165" s="326"/>
      <c r="P165" s="11" t="s">
        <v>9</v>
      </c>
      <c r="Q165" s="259" t="s">
        <v>3686</v>
      </c>
      <c r="R165" s="259"/>
      <c r="S165" s="328"/>
      <c r="T165" s="332" t="s">
        <v>6037</v>
      </c>
      <c r="U165" s="329" t="s">
        <v>2251</v>
      </c>
      <c r="V165" s="412">
        <v>20000000</v>
      </c>
      <c r="W165" s="326" t="s">
        <v>6038</v>
      </c>
      <c r="X165" s="326"/>
      <c r="Y165" s="326"/>
      <c r="Z165" s="8" t="s">
        <v>3694</v>
      </c>
      <c r="AA165" s="8" t="s">
        <v>4734</v>
      </c>
      <c r="AB165" s="22">
        <v>1093</v>
      </c>
      <c r="AC165" s="370" t="s">
        <v>4736</v>
      </c>
      <c r="AD165" s="328">
        <v>6099359</v>
      </c>
      <c r="AE165" s="329" t="s">
        <v>1265</v>
      </c>
      <c r="AF165" s="328" t="s">
        <v>3492</v>
      </c>
      <c r="AG165" s="412">
        <v>20000000</v>
      </c>
      <c r="AH165" s="326" t="s">
        <v>217</v>
      </c>
      <c r="AI165" s="326"/>
      <c r="AJ165" s="326"/>
      <c r="AK165" s="326" t="s">
        <v>4746</v>
      </c>
      <c r="AL165" s="326" t="s">
        <v>4734</v>
      </c>
      <c r="AM165" s="328">
        <v>6658755</v>
      </c>
      <c r="AN165" s="331" t="s">
        <v>2189</v>
      </c>
      <c r="AO165" s="328" t="s">
        <v>3561</v>
      </c>
      <c r="AP165" s="412">
        <v>20000000</v>
      </c>
      <c r="AQ165" s="326" t="s">
        <v>207</v>
      </c>
      <c r="AR165" s="326"/>
      <c r="AS165" s="326"/>
      <c r="AT165" s="326" t="s">
        <v>4737</v>
      </c>
      <c r="AU165" s="8" t="s">
        <v>4734</v>
      </c>
      <c r="AV165" s="328">
        <v>28854</v>
      </c>
      <c r="AW165" s="331" t="s">
        <v>3247</v>
      </c>
      <c r="AX165" s="328" t="s">
        <v>142</v>
      </c>
      <c r="AY165" s="412">
        <v>20000000</v>
      </c>
      <c r="AZ165" s="326" t="s">
        <v>207</v>
      </c>
      <c r="BA165" s="326"/>
      <c r="BB165" s="326" t="s">
        <v>4737</v>
      </c>
      <c r="BC165" s="8" t="s">
        <v>4734</v>
      </c>
      <c r="BD165" s="328">
        <v>6868847</v>
      </c>
      <c r="BE165" s="331" t="s">
        <v>2681</v>
      </c>
      <c r="BF165" s="328" t="s">
        <v>3356</v>
      </c>
      <c r="BG165" s="412">
        <v>20000000</v>
      </c>
      <c r="BH165" s="326" t="s">
        <v>207</v>
      </c>
      <c r="BI165" s="326"/>
      <c r="BJ165" s="326" t="s">
        <v>4737</v>
      </c>
      <c r="BK165" s="8" t="s">
        <v>4734</v>
      </c>
      <c r="BL165" s="328"/>
      <c r="BM165" s="328"/>
      <c r="BN165" s="328"/>
      <c r="BO165" s="416"/>
      <c r="BP165" s="328"/>
      <c r="BQ165" s="328"/>
      <c r="BR165" s="328"/>
      <c r="BS165" s="328"/>
      <c r="BT165" s="328"/>
      <c r="BU165" s="328"/>
      <c r="BV165" s="416"/>
      <c r="BW165" s="328"/>
      <c r="BX165" s="328"/>
      <c r="BY165" s="328"/>
      <c r="BZ165" s="328"/>
      <c r="CA165" s="918" t="s">
        <v>3661</v>
      </c>
      <c r="CB165" s="10"/>
      <c r="CC165" s="332"/>
      <c r="CD165" s="328"/>
      <c r="CE165" s="328"/>
      <c r="CF165" s="328"/>
      <c r="CG165" s="328"/>
      <c r="CH165" s="328"/>
      <c r="CI165" s="328"/>
      <c r="CJ165" s="328"/>
      <c r="CK165" s="328"/>
      <c r="CL165" s="328"/>
      <c r="CM165" s="328"/>
      <c r="CN165" s="328"/>
      <c r="CO165" s="328"/>
      <c r="CP165" s="328"/>
      <c r="CQ165" s="328"/>
      <c r="CR165" s="328"/>
      <c r="CS165" s="328"/>
      <c r="CT165" s="328"/>
      <c r="CU165" s="328"/>
      <c r="CV165" s="328"/>
      <c r="CW165" s="328"/>
      <c r="CX165" s="328"/>
      <c r="CY165" s="296"/>
      <c r="CZ165" s="296"/>
      <c r="DA165" s="296"/>
    </row>
    <row r="166" spans="1:105" ht="36">
      <c r="A166" s="10">
        <v>2</v>
      </c>
      <c r="B166" s="292"/>
      <c r="C166" s="326"/>
      <c r="D166" s="327" t="s">
        <v>6039</v>
      </c>
      <c r="E166" s="326" t="s">
        <v>6036</v>
      </c>
      <c r="F166" s="259">
        <v>2025</v>
      </c>
      <c r="G166" s="259">
        <v>2025</v>
      </c>
      <c r="H166" s="259">
        <v>6</v>
      </c>
      <c r="I166" s="326" t="s">
        <v>5233</v>
      </c>
      <c r="J166" s="326" t="s">
        <v>6212</v>
      </c>
      <c r="K166" s="730">
        <v>20000000</v>
      </c>
      <c r="L166" s="730">
        <v>20000000</v>
      </c>
      <c r="M166" s="326" t="s">
        <v>4734</v>
      </c>
      <c r="N166" s="784">
        <v>4</v>
      </c>
      <c r="O166" s="326"/>
      <c r="P166" s="11" t="s">
        <v>9</v>
      </c>
      <c r="Q166" s="259" t="s">
        <v>3686</v>
      </c>
      <c r="R166" s="259"/>
      <c r="S166" s="328">
        <v>6680633</v>
      </c>
      <c r="T166" s="332" t="s">
        <v>1499</v>
      </c>
      <c r="U166" s="329" t="s">
        <v>1991</v>
      </c>
      <c r="V166" s="412">
        <v>20000000</v>
      </c>
      <c r="W166" s="326" t="s">
        <v>6040</v>
      </c>
      <c r="X166" s="326" t="s">
        <v>217</v>
      </c>
      <c r="Y166" s="326"/>
      <c r="Z166" s="8" t="s">
        <v>4737</v>
      </c>
      <c r="AA166" s="8" t="s">
        <v>4734</v>
      </c>
      <c r="AB166" s="22">
        <v>1093</v>
      </c>
      <c r="AC166" s="370" t="s">
        <v>4736</v>
      </c>
      <c r="AD166" s="328">
        <v>6789028</v>
      </c>
      <c r="AE166" s="331" t="s">
        <v>2205</v>
      </c>
      <c r="AF166" s="328" t="s">
        <v>3572</v>
      </c>
      <c r="AG166" s="412">
        <v>20000000</v>
      </c>
      <c r="AH166" s="326" t="s">
        <v>217</v>
      </c>
      <c r="AI166" s="326"/>
      <c r="AJ166" s="326"/>
      <c r="AK166" s="326" t="s">
        <v>4746</v>
      </c>
      <c r="AL166" s="326" t="s">
        <v>4734</v>
      </c>
      <c r="AM166" s="328">
        <v>6680928</v>
      </c>
      <c r="AN166" s="331" t="s">
        <v>6027</v>
      </c>
      <c r="AO166" s="328" t="s">
        <v>3516</v>
      </c>
      <c r="AP166" s="412">
        <v>20000000</v>
      </c>
      <c r="AQ166" s="326" t="s">
        <v>169</v>
      </c>
      <c r="AR166" s="326"/>
      <c r="AS166" s="326"/>
      <c r="AT166" s="8" t="s">
        <v>3694</v>
      </c>
      <c r="AU166" s="8" t="s">
        <v>4734</v>
      </c>
      <c r="AV166" s="328">
        <v>6835039</v>
      </c>
      <c r="AW166" s="331" t="s">
        <v>2297</v>
      </c>
      <c r="AX166" s="328" t="s">
        <v>3558</v>
      </c>
      <c r="AY166" s="412">
        <v>20000000</v>
      </c>
      <c r="AZ166" s="326" t="s">
        <v>217</v>
      </c>
      <c r="BA166" s="326"/>
      <c r="BB166" s="326" t="s">
        <v>4746</v>
      </c>
      <c r="BC166" s="8" t="s">
        <v>4734</v>
      </c>
      <c r="BD166" s="328">
        <v>6767777</v>
      </c>
      <c r="BE166" s="331" t="s">
        <v>2961</v>
      </c>
      <c r="BF166" s="328" t="s">
        <v>3519</v>
      </c>
      <c r="BG166" s="412">
        <v>20000000</v>
      </c>
      <c r="BH166" s="328" t="s">
        <v>256</v>
      </c>
      <c r="BI166" s="328"/>
      <c r="BJ166" s="326" t="s">
        <v>4737</v>
      </c>
      <c r="BK166" s="8" t="s">
        <v>4734</v>
      </c>
      <c r="BL166" s="328"/>
      <c r="BM166" s="328"/>
      <c r="BN166" s="328"/>
      <c r="BO166" s="416"/>
      <c r="BP166" s="328"/>
      <c r="BQ166" s="328"/>
      <c r="BR166" s="328"/>
      <c r="BS166" s="328"/>
      <c r="BT166" s="328"/>
      <c r="BU166" s="328"/>
      <c r="BV166" s="416"/>
      <c r="BW166" s="328"/>
      <c r="BX166" s="328"/>
      <c r="BY166" s="328"/>
      <c r="BZ166" s="328"/>
      <c r="CA166" s="918" t="s">
        <v>3661</v>
      </c>
      <c r="CB166" s="10"/>
      <c r="CC166" s="332"/>
      <c r="CD166" s="328"/>
      <c r="CE166" s="328"/>
      <c r="CF166" s="328"/>
      <c r="CG166" s="328"/>
      <c r="CH166" s="328"/>
      <c r="CI166" s="328"/>
      <c r="CJ166" s="328"/>
      <c r="CK166" s="328"/>
      <c r="CL166" s="328"/>
      <c r="CM166" s="328"/>
      <c r="CN166" s="328"/>
      <c r="CO166" s="328"/>
      <c r="CP166" s="328"/>
      <c r="CQ166" s="328"/>
      <c r="CR166" s="328"/>
      <c r="CS166" s="328"/>
      <c r="CT166" s="328"/>
      <c r="CU166" s="328"/>
      <c r="CV166" s="328"/>
      <c r="CW166" s="328"/>
      <c r="CX166" s="328"/>
      <c r="CY166" s="296"/>
      <c r="CZ166" s="296"/>
      <c r="DA166" s="296"/>
    </row>
    <row r="167" spans="1:105" ht="36">
      <c r="A167" s="10">
        <v>3</v>
      </c>
      <c r="B167" s="292"/>
      <c r="C167" s="326"/>
      <c r="D167" s="327" t="s">
        <v>6041</v>
      </c>
      <c r="E167" s="326" t="s">
        <v>6036</v>
      </c>
      <c r="F167" s="259">
        <v>2025</v>
      </c>
      <c r="G167" s="259">
        <v>2025</v>
      </c>
      <c r="H167" s="259">
        <v>6</v>
      </c>
      <c r="I167" s="326" t="s">
        <v>5233</v>
      </c>
      <c r="J167" s="326" t="s">
        <v>6213</v>
      </c>
      <c r="K167" s="730">
        <v>15000000</v>
      </c>
      <c r="L167" s="730">
        <v>15000000</v>
      </c>
      <c r="M167" s="326" t="s">
        <v>4734</v>
      </c>
      <c r="N167" s="784">
        <v>4</v>
      </c>
      <c r="O167" s="326"/>
      <c r="P167" s="11" t="s">
        <v>9</v>
      </c>
      <c r="Q167" s="259" t="s">
        <v>3686</v>
      </c>
      <c r="R167" s="259"/>
      <c r="S167" s="328">
        <v>210955</v>
      </c>
      <c r="T167" s="332" t="s">
        <v>4752</v>
      </c>
      <c r="U167" s="259">
        <v>1001017601</v>
      </c>
      <c r="V167" s="412">
        <v>15000000</v>
      </c>
      <c r="W167" s="326" t="s">
        <v>6042</v>
      </c>
      <c r="X167" s="326" t="s">
        <v>217</v>
      </c>
      <c r="Y167" s="326" t="s">
        <v>176</v>
      </c>
      <c r="Z167" s="8" t="s">
        <v>3694</v>
      </c>
      <c r="AA167" s="8" t="s">
        <v>4734</v>
      </c>
      <c r="AB167" s="22">
        <v>1093</v>
      </c>
      <c r="AC167" s="370" t="s">
        <v>4736</v>
      </c>
      <c r="AD167" s="328">
        <v>6843797</v>
      </c>
      <c r="AE167" s="331" t="s">
        <v>2706</v>
      </c>
      <c r="AF167" s="328" t="s">
        <v>404</v>
      </c>
      <c r="AG167" s="412">
        <v>15000000</v>
      </c>
      <c r="AH167" s="326" t="s">
        <v>169</v>
      </c>
      <c r="AI167" s="326"/>
      <c r="AJ167" s="326"/>
      <c r="AK167" s="326" t="s">
        <v>3694</v>
      </c>
      <c r="AL167" s="326" t="s">
        <v>4734</v>
      </c>
      <c r="AM167" s="328">
        <v>6898606</v>
      </c>
      <c r="AN167" s="331" t="s">
        <v>2748</v>
      </c>
      <c r="AO167" s="328" t="s">
        <v>3508</v>
      </c>
      <c r="AP167" s="412">
        <v>15000000</v>
      </c>
      <c r="AQ167" s="326" t="s">
        <v>169</v>
      </c>
      <c r="AR167" s="326"/>
      <c r="AS167" s="326"/>
      <c r="AT167" s="8" t="s">
        <v>3694</v>
      </c>
      <c r="AU167" s="8" t="s">
        <v>4734</v>
      </c>
      <c r="AV167" s="328">
        <v>6834400</v>
      </c>
      <c r="AW167" s="331" t="s">
        <v>2986</v>
      </c>
      <c r="AX167" s="328" t="s">
        <v>3559</v>
      </c>
      <c r="AY167" s="412">
        <v>15000000</v>
      </c>
      <c r="AZ167" s="326" t="s">
        <v>217</v>
      </c>
      <c r="BA167" s="326"/>
      <c r="BB167" s="326" t="s">
        <v>4746</v>
      </c>
      <c r="BC167" s="8" t="s">
        <v>4734</v>
      </c>
      <c r="BD167" s="328">
        <v>6682794</v>
      </c>
      <c r="BE167" s="331" t="s">
        <v>2032</v>
      </c>
      <c r="BF167" s="328" t="s">
        <v>5119</v>
      </c>
      <c r="BG167" s="412">
        <v>15000000</v>
      </c>
      <c r="BH167" s="328" t="s">
        <v>169</v>
      </c>
      <c r="BI167" s="328"/>
      <c r="BJ167" s="259" t="s">
        <v>3694</v>
      </c>
      <c r="BK167" s="8" t="s">
        <v>4734</v>
      </c>
      <c r="BL167" s="328"/>
      <c r="BM167" s="328"/>
      <c r="BN167" s="328"/>
      <c r="BO167" s="416"/>
      <c r="BP167" s="328"/>
      <c r="BQ167" s="328"/>
      <c r="BR167" s="328"/>
      <c r="BS167" s="328"/>
      <c r="BT167" s="328"/>
      <c r="BU167" s="328"/>
      <c r="BV167" s="416"/>
      <c r="BW167" s="328"/>
      <c r="BX167" s="328"/>
      <c r="BY167" s="328"/>
      <c r="BZ167" s="328"/>
      <c r="CA167" s="918" t="s">
        <v>3661</v>
      </c>
      <c r="CB167" s="10"/>
      <c r="CC167" s="332"/>
      <c r="CD167" s="328"/>
      <c r="CE167" s="328"/>
      <c r="CF167" s="328"/>
      <c r="CG167" s="328"/>
      <c r="CH167" s="328"/>
      <c r="CI167" s="328"/>
      <c r="CJ167" s="328"/>
      <c r="CK167" s="328"/>
      <c r="CL167" s="328"/>
      <c r="CM167" s="328"/>
      <c r="CN167" s="328"/>
      <c r="CO167" s="328"/>
      <c r="CP167" s="328"/>
      <c r="CQ167" s="328"/>
      <c r="CR167" s="328"/>
      <c r="CS167" s="328"/>
      <c r="CT167" s="328"/>
      <c r="CU167" s="328"/>
      <c r="CV167" s="328"/>
      <c r="CW167" s="328"/>
      <c r="CX167" s="328"/>
      <c r="CY167" s="296"/>
      <c r="CZ167" s="296"/>
      <c r="DA167" s="296"/>
    </row>
    <row r="168" spans="1:105" ht="36">
      <c r="A168" s="10">
        <v>4</v>
      </c>
      <c r="B168" s="292"/>
      <c r="C168" s="326"/>
      <c r="D168" s="327" t="s">
        <v>6043</v>
      </c>
      <c r="E168" s="326" t="s">
        <v>6036</v>
      </c>
      <c r="F168" s="259">
        <v>2025</v>
      </c>
      <c r="G168" s="259">
        <v>2025</v>
      </c>
      <c r="H168" s="259">
        <v>6</v>
      </c>
      <c r="I168" s="326" t="s">
        <v>5233</v>
      </c>
      <c r="J168" s="326" t="s">
        <v>6211</v>
      </c>
      <c r="K168" s="730">
        <v>13000000</v>
      </c>
      <c r="L168" s="730">
        <v>13000000</v>
      </c>
      <c r="M168" s="326" t="s">
        <v>4734</v>
      </c>
      <c r="N168" s="784">
        <v>4</v>
      </c>
      <c r="O168" s="326"/>
      <c r="P168" s="11" t="s">
        <v>9</v>
      </c>
      <c r="Q168" s="259" t="s">
        <v>3686</v>
      </c>
      <c r="R168" s="259"/>
      <c r="S168" s="259">
        <v>6679083</v>
      </c>
      <c r="T168" s="332" t="s">
        <v>116</v>
      </c>
      <c r="U168" s="331" t="s">
        <v>2580</v>
      </c>
      <c r="V168" s="412">
        <v>13000000</v>
      </c>
      <c r="W168" s="326" t="s">
        <v>6040</v>
      </c>
      <c r="X168" s="326"/>
      <c r="Y168" s="326"/>
      <c r="Z168" s="8" t="s">
        <v>4737</v>
      </c>
      <c r="AA168" s="8" t="s">
        <v>4734</v>
      </c>
      <c r="AB168" s="22">
        <v>1093</v>
      </c>
      <c r="AC168" s="370" t="s">
        <v>4736</v>
      </c>
      <c r="AD168" s="328">
        <v>6825598</v>
      </c>
      <c r="AE168" s="331" t="s">
        <v>2062</v>
      </c>
      <c r="AF168" s="328" t="s">
        <v>3564</v>
      </c>
      <c r="AG168" s="412">
        <v>13000000</v>
      </c>
      <c r="AH168" s="326" t="s">
        <v>179</v>
      </c>
      <c r="AI168" s="326"/>
      <c r="AJ168" s="326"/>
      <c r="AK168" s="326" t="s">
        <v>4737</v>
      </c>
      <c r="AL168" s="8" t="s">
        <v>4734</v>
      </c>
      <c r="AM168" s="913" t="s">
        <v>6044</v>
      </c>
      <c r="AN168" s="331" t="s">
        <v>1247</v>
      </c>
      <c r="AO168" s="328" t="s">
        <v>4810</v>
      </c>
      <c r="AP168" s="412">
        <v>13000000</v>
      </c>
      <c r="AQ168" s="326" t="s">
        <v>179</v>
      </c>
      <c r="AR168" s="326"/>
      <c r="AS168" s="326"/>
      <c r="AT168" s="326" t="s">
        <v>4737</v>
      </c>
      <c r="AU168" s="8" t="s">
        <v>4734</v>
      </c>
      <c r="AV168" s="328"/>
      <c r="AW168" s="328"/>
      <c r="AX168" s="328" t="s">
        <v>3528</v>
      </c>
      <c r="AY168" s="412">
        <v>13000000</v>
      </c>
      <c r="AZ168" s="328"/>
      <c r="BA168" s="328"/>
      <c r="BB168" s="328"/>
      <c r="BC168" s="328"/>
      <c r="BD168" s="328">
        <v>6680615</v>
      </c>
      <c r="BE168" s="331" t="s">
        <v>2769</v>
      </c>
      <c r="BF168" s="328" t="s">
        <v>5255</v>
      </c>
      <c r="BG168" s="412">
        <v>13000000</v>
      </c>
      <c r="BH168" s="328" t="s">
        <v>172</v>
      </c>
      <c r="BI168" s="328" t="s">
        <v>176</v>
      </c>
      <c r="BJ168" s="259" t="s">
        <v>3694</v>
      </c>
      <c r="BK168" s="8" t="s">
        <v>4734</v>
      </c>
      <c r="BL168" s="328"/>
      <c r="BM168" s="328"/>
      <c r="BN168" s="328"/>
      <c r="BO168" s="416"/>
      <c r="BP168" s="328"/>
      <c r="BQ168" s="328"/>
      <c r="BR168" s="328"/>
      <c r="BS168" s="328"/>
      <c r="BT168" s="328"/>
      <c r="BU168" s="328"/>
      <c r="BV168" s="416"/>
      <c r="BW168" s="328"/>
      <c r="BX168" s="328"/>
      <c r="BY168" s="328"/>
      <c r="BZ168" s="328"/>
      <c r="CA168" s="918" t="s">
        <v>3661</v>
      </c>
      <c r="CB168" s="10"/>
      <c r="CC168" s="332"/>
      <c r="CD168" s="328"/>
      <c r="CE168" s="328"/>
      <c r="CF168" s="328"/>
      <c r="CG168" s="328"/>
      <c r="CH168" s="328"/>
      <c r="CI168" s="328"/>
      <c r="CJ168" s="328"/>
      <c r="CK168" s="328"/>
      <c r="CL168" s="328"/>
      <c r="CM168" s="328"/>
      <c r="CN168" s="328"/>
      <c r="CO168" s="328"/>
      <c r="CP168" s="328"/>
      <c r="CQ168" s="328"/>
      <c r="CR168" s="328"/>
      <c r="CS168" s="328"/>
      <c r="CT168" s="328"/>
      <c r="CU168" s="328"/>
      <c r="CV168" s="328"/>
      <c r="CW168" s="328"/>
      <c r="CX168" s="328"/>
      <c r="CY168" s="296"/>
      <c r="CZ168" s="296"/>
      <c r="DA168" s="296"/>
    </row>
    <row r="169" spans="1:105" ht="36">
      <c r="A169" s="10">
        <v>5</v>
      </c>
      <c r="B169" s="292"/>
      <c r="C169" s="326"/>
      <c r="D169" s="327" t="s">
        <v>6045</v>
      </c>
      <c r="E169" s="326" t="s">
        <v>6036</v>
      </c>
      <c r="F169" s="259">
        <v>2025</v>
      </c>
      <c r="G169" s="259">
        <v>2025</v>
      </c>
      <c r="H169" s="259">
        <v>6</v>
      </c>
      <c r="I169" s="326" t="s">
        <v>5233</v>
      </c>
      <c r="J169" s="326" t="s">
        <v>6214</v>
      </c>
      <c r="K169" s="730">
        <v>12000000</v>
      </c>
      <c r="L169" s="730">
        <v>12000000</v>
      </c>
      <c r="M169" s="326" t="s">
        <v>4734</v>
      </c>
      <c r="N169" s="784">
        <v>4</v>
      </c>
      <c r="O169" s="326"/>
      <c r="P169" s="11" t="s">
        <v>9</v>
      </c>
      <c r="Q169" s="259" t="s">
        <v>3686</v>
      </c>
      <c r="R169" s="259"/>
      <c r="S169" s="328">
        <v>6680664</v>
      </c>
      <c r="T169" s="332" t="s">
        <v>5183</v>
      </c>
      <c r="U169" s="329" t="s">
        <v>2576</v>
      </c>
      <c r="V169" s="412">
        <v>12000000</v>
      </c>
      <c r="W169" s="326" t="s">
        <v>6040</v>
      </c>
      <c r="X169" s="326"/>
      <c r="Y169" s="326"/>
      <c r="Z169" s="8" t="s">
        <v>4737</v>
      </c>
      <c r="AA169" s="8" t="s">
        <v>4734</v>
      </c>
      <c r="AB169" s="22">
        <v>1093</v>
      </c>
      <c r="AC169" s="370" t="s">
        <v>4736</v>
      </c>
      <c r="AD169" s="328">
        <v>6680664</v>
      </c>
      <c r="AE169" s="331" t="s">
        <v>4713</v>
      </c>
      <c r="AF169" s="328" t="s">
        <v>3543</v>
      </c>
      <c r="AG169" s="412">
        <v>12000000</v>
      </c>
      <c r="AH169" s="326" t="s">
        <v>179</v>
      </c>
      <c r="AI169" s="326"/>
      <c r="AJ169" s="326"/>
      <c r="AK169" s="326" t="s">
        <v>4737</v>
      </c>
      <c r="AL169" s="8" t="s">
        <v>4734</v>
      </c>
      <c r="AM169" s="328">
        <v>6886510</v>
      </c>
      <c r="AN169" s="331" t="s">
        <v>2298</v>
      </c>
      <c r="AO169" s="328" t="s">
        <v>3517</v>
      </c>
      <c r="AP169" s="412">
        <v>12000000</v>
      </c>
      <c r="AQ169" s="326" t="s">
        <v>217</v>
      </c>
      <c r="AR169" s="326"/>
      <c r="AS169" s="326"/>
      <c r="AT169" s="326" t="s">
        <v>4746</v>
      </c>
      <c r="AU169" s="8" t="s">
        <v>4734</v>
      </c>
      <c r="AV169" s="328">
        <v>6833033</v>
      </c>
      <c r="AW169" s="331" t="s">
        <v>2311</v>
      </c>
      <c r="AX169" s="328" t="s">
        <v>3551</v>
      </c>
      <c r="AY169" s="412">
        <v>12000000</v>
      </c>
      <c r="AZ169" s="326" t="s">
        <v>217</v>
      </c>
      <c r="BA169" s="326"/>
      <c r="BB169" s="326" t="s">
        <v>4746</v>
      </c>
      <c r="BC169" s="8" t="s">
        <v>4734</v>
      </c>
      <c r="BD169" s="328">
        <v>6833034</v>
      </c>
      <c r="BE169" s="331" t="s">
        <v>2310</v>
      </c>
      <c r="BF169" s="328" t="s">
        <v>3549</v>
      </c>
      <c r="BG169" s="412">
        <v>12000000</v>
      </c>
      <c r="BH169" s="326" t="s">
        <v>217</v>
      </c>
      <c r="BI169" s="326"/>
      <c r="BJ169" s="326" t="s">
        <v>4746</v>
      </c>
      <c r="BK169" s="8" t="s">
        <v>4734</v>
      </c>
      <c r="BL169" s="328"/>
      <c r="BM169" s="328"/>
      <c r="BN169" s="328"/>
      <c r="BO169" s="416"/>
      <c r="BP169" s="328"/>
      <c r="BQ169" s="328"/>
      <c r="BR169" s="328"/>
      <c r="BS169" s="328"/>
      <c r="BT169" s="328"/>
      <c r="BU169" s="328"/>
      <c r="BV169" s="416"/>
      <c r="BW169" s="328"/>
      <c r="BX169" s="328"/>
      <c r="BY169" s="328"/>
      <c r="BZ169" s="328"/>
      <c r="CA169" s="918" t="s">
        <v>3661</v>
      </c>
      <c r="CB169" s="10"/>
      <c r="CC169" s="332"/>
      <c r="CD169" s="328"/>
      <c r="CE169" s="328"/>
      <c r="CF169" s="328"/>
      <c r="CG169" s="328"/>
      <c r="CH169" s="328"/>
      <c r="CI169" s="328"/>
      <c r="CJ169" s="328"/>
      <c r="CK169" s="328"/>
      <c r="CL169" s="328"/>
      <c r="CM169" s="328"/>
      <c r="CN169" s="328"/>
      <c r="CO169" s="328"/>
      <c r="CP169" s="328"/>
      <c r="CQ169" s="328"/>
      <c r="CR169" s="328"/>
      <c r="CS169" s="328"/>
      <c r="CT169" s="328"/>
      <c r="CU169" s="328"/>
      <c r="CV169" s="328"/>
      <c r="CW169" s="328"/>
      <c r="CX169" s="328"/>
      <c r="CY169" s="296"/>
      <c r="CZ169" s="296"/>
      <c r="DA169" s="296"/>
    </row>
    <row r="170" spans="1:105" ht="36">
      <c r="A170" s="10">
        <v>6</v>
      </c>
      <c r="B170" s="292"/>
      <c r="C170" s="326"/>
      <c r="D170" s="327" t="s">
        <v>6046</v>
      </c>
      <c r="E170" s="326" t="s">
        <v>6047</v>
      </c>
      <c r="F170" s="259">
        <v>2025</v>
      </c>
      <c r="G170" s="259">
        <v>2025</v>
      </c>
      <c r="H170" s="259">
        <v>6</v>
      </c>
      <c r="I170" s="326" t="s">
        <v>6048</v>
      </c>
      <c r="J170" s="326" t="s">
        <v>6215</v>
      </c>
      <c r="K170" s="730">
        <v>10000000</v>
      </c>
      <c r="L170" s="730">
        <v>10000000</v>
      </c>
      <c r="M170" s="326" t="s">
        <v>4734</v>
      </c>
      <c r="N170" s="784">
        <v>3</v>
      </c>
      <c r="O170" s="326"/>
      <c r="P170" s="11" t="s">
        <v>9</v>
      </c>
      <c r="Q170" s="259" t="s">
        <v>3686</v>
      </c>
      <c r="R170" s="259"/>
      <c r="S170" s="328">
        <v>6680612</v>
      </c>
      <c r="T170" s="332" t="s">
        <v>4801</v>
      </c>
      <c r="U170" s="329" t="s">
        <v>1248</v>
      </c>
      <c r="V170" s="412">
        <v>10000000</v>
      </c>
      <c r="W170" s="326" t="s">
        <v>6038</v>
      </c>
      <c r="X170" s="326"/>
      <c r="Y170" s="326"/>
      <c r="Z170" s="8" t="s">
        <v>3694</v>
      </c>
      <c r="AA170" s="8" t="s">
        <v>4734</v>
      </c>
      <c r="AB170" s="22">
        <v>1093</v>
      </c>
      <c r="AC170" s="370" t="s">
        <v>4736</v>
      </c>
      <c r="AD170" s="328">
        <v>6853203</v>
      </c>
      <c r="AE170" s="331" t="s">
        <v>4374</v>
      </c>
      <c r="AF170" s="328" t="s">
        <v>5238</v>
      </c>
      <c r="AG170" s="412">
        <v>10000000</v>
      </c>
      <c r="AH170" s="326" t="s">
        <v>176</v>
      </c>
      <c r="AI170" s="326"/>
      <c r="AJ170" s="326"/>
      <c r="AK170" s="326" t="s">
        <v>3694</v>
      </c>
      <c r="AL170" s="326" t="s">
        <v>4734</v>
      </c>
      <c r="AM170" s="328">
        <v>6859016</v>
      </c>
      <c r="AN170" s="331" t="s">
        <v>2785</v>
      </c>
      <c r="AO170" s="328" t="s">
        <v>3533</v>
      </c>
      <c r="AP170" s="412">
        <v>10000000</v>
      </c>
      <c r="AQ170" s="326" t="s">
        <v>176</v>
      </c>
      <c r="AR170" s="326"/>
      <c r="AS170" s="326"/>
      <c r="AT170" s="326" t="s">
        <v>3694</v>
      </c>
      <c r="AU170" s="326" t="s">
        <v>4734</v>
      </c>
      <c r="AV170" s="328"/>
      <c r="AW170" s="328"/>
      <c r="AX170" s="328"/>
      <c r="AY170" s="416"/>
      <c r="AZ170" s="328"/>
      <c r="BA170" s="328"/>
      <c r="BB170" s="328"/>
      <c r="BC170" s="328"/>
      <c r="BD170" s="328"/>
      <c r="BE170" s="328"/>
      <c r="BF170" s="328"/>
      <c r="BG170" s="416"/>
      <c r="BH170" s="328"/>
      <c r="BI170" s="328"/>
      <c r="BJ170" s="328"/>
      <c r="BK170" s="328"/>
      <c r="BL170" s="328"/>
      <c r="BM170" s="328"/>
      <c r="BN170" s="328"/>
      <c r="BO170" s="416"/>
      <c r="BP170" s="328"/>
      <c r="BQ170" s="328"/>
      <c r="BR170" s="328"/>
      <c r="BS170" s="328"/>
      <c r="BT170" s="328"/>
      <c r="BU170" s="328"/>
      <c r="BV170" s="416"/>
      <c r="BW170" s="328"/>
      <c r="BX170" s="328"/>
      <c r="BY170" s="328"/>
      <c r="BZ170" s="328"/>
      <c r="CA170" s="918" t="s">
        <v>3661</v>
      </c>
      <c r="CB170" s="10"/>
      <c r="CC170" s="332"/>
      <c r="CD170" s="328"/>
      <c r="CE170" s="328"/>
      <c r="CF170" s="328"/>
      <c r="CG170" s="328"/>
      <c r="CH170" s="328"/>
      <c r="CI170" s="328"/>
      <c r="CJ170" s="328"/>
      <c r="CK170" s="328"/>
      <c r="CL170" s="328"/>
      <c r="CM170" s="328"/>
      <c r="CN170" s="328"/>
      <c r="CO170" s="328"/>
      <c r="CP170" s="328"/>
      <c r="CQ170" s="328"/>
      <c r="CR170" s="328"/>
      <c r="CS170" s="328"/>
      <c r="CT170" s="328"/>
      <c r="CU170" s="328"/>
      <c r="CV170" s="328"/>
      <c r="CW170" s="328"/>
      <c r="CX170" s="328"/>
      <c r="CY170" s="296"/>
      <c r="CZ170" s="296"/>
      <c r="DA170" s="296"/>
    </row>
    <row r="171" spans="1:105" ht="36">
      <c r="A171" s="10">
        <v>7</v>
      </c>
      <c r="B171" s="292"/>
      <c r="C171" s="326"/>
      <c r="D171" s="327" t="s">
        <v>6049</v>
      </c>
      <c r="E171" s="326" t="s">
        <v>6047</v>
      </c>
      <c r="F171" s="259">
        <v>2025</v>
      </c>
      <c r="G171" s="259">
        <v>2025</v>
      </c>
      <c r="H171" s="259">
        <v>6</v>
      </c>
      <c r="I171" s="326"/>
      <c r="J171" s="326" t="s">
        <v>6216</v>
      </c>
      <c r="K171" s="730">
        <v>10000000</v>
      </c>
      <c r="L171" s="730">
        <v>10000000</v>
      </c>
      <c r="M171" s="326"/>
      <c r="N171" s="784"/>
      <c r="O171" s="326"/>
      <c r="P171" s="11" t="s">
        <v>9</v>
      </c>
      <c r="Q171" s="259"/>
      <c r="R171" s="259"/>
      <c r="S171" s="328"/>
      <c r="T171" s="332" t="s">
        <v>4840</v>
      </c>
      <c r="U171" s="329"/>
      <c r="V171" s="412"/>
      <c r="W171" s="326" t="s">
        <v>6050</v>
      </c>
      <c r="X171" s="326"/>
      <c r="Y171" s="326"/>
      <c r="Z171" s="8" t="s">
        <v>4908</v>
      </c>
      <c r="AA171" s="8" t="s">
        <v>4734</v>
      </c>
      <c r="AB171" s="22">
        <v>1093</v>
      </c>
      <c r="AC171" s="370" t="s">
        <v>4736</v>
      </c>
      <c r="AD171" s="328"/>
      <c r="AE171" s="331"/>
      <c r="AF171" s="328" t="s">
        <v>3357</v>
      </c>
      <c r="AG171" s="415">
        <v>10000000</v>
      </c>
      <c r="AH171" s="326"/>
      <c r="AI171" s="326"/>
      <c r="AJ171" s="326"/>
      <c r="AK171" s="326"/>
      <c r="AL171" s="326"/>
      <c r="AM171" s="328"/>
      <c r="AN171" s="331"/>
      <c r="AO171" s="328" t="s">
        <v>6051</v>
      </c>
      <c r="AP171" s="415">
        <v>10000000</v>
      </c>
      <c r="AQ171" s="326"/>
      <c r="AR171" s="326"/>
      <c r="AS171" s="326"/>
      <c r="AT171" s="326"/>
      <c r="AU171" s="326"/>
      <c r="AV171" s="328"/>
      <c r="AW171" s="328"/>
      <c r="AX171" s="328"/>
      <c r="AY171" s="416"/>
      <c r="AZ171" s="328"/>
      <c r="BA171" s="328"/>
      <c r="BB171" s="328"/>
      <c r="BC171" s="328"/>
      <c r="BD171" s="328"/>
      <c r="BE171" s="328"/>
      <c r="BF171" s="328"/>
      <c r="BG171" s="416"/>
      <c r="BH171" s="328"/>
      <c r="BI171" s="328"/>
      <c r="BJ171" s="328"/>
      <c r="BK171" s="328"/>
      <c r="BL171" s="328"/>
      <c r="BM171" s="328"/>
      <c r="BN171" s="328"/>
      <c r="BO171" s="416"/>
      <c r="BP171" s="328"/>
      <c r="BQ171" s="328"/>
      <c r="BR171" s="328"/>
      <c r="BS171" s="328"/>
      <c r="BT171" s="328"/>
      <c r="BU171" s="328"/>
      <c r="BV171" s="416"/>
      <c r="BW171" s="328"/>
      <c r="BX171" s="328"/>
      <c r="BY171" s="328"/>
      <c r="BZ171" s="328"/>
      <c r="CA171" s="918" t="s">
        <v>3661</v>
      </c>
      <c r="CB171" s="10"/>
      <c r="CC171" s="332"/>
      <c r="CD171" s="328"/>
      <c r="CE171" s="328"/>
      <c r="CF171" s="328"/>
      <c r="CG171" s="328"/>
      <c r="CH171" s="328"/>
      <c r="CI171" s="328"/>
      <c r="CJ171" s="328"/>
      <c r="CK171" s="328"/>
      <c r="CL171" s="328"/>
      <c r="CM171" s="328"/>
      <c r="CN171" s="328"/>
      <c r="CO171" s="328"/>
      <c r="CP171" s="328"/>
      <c r="CQ171" s="328"/>
      <c r="CR171" s="328"/>
      <c r="CS171" s="328"/>
      <c r="CT171" s="328"/>
      <c r="CU171" s="328"/>
      <c r="CV171" s="328"/>
      <c r="CW171" s="328"/>
      <c r="CX171" s="328"/>
      <c r="CY171" s="296"/>
      <c r="CZ171" s="296"/>
      <c r="DA171" s="296"/>
    </row>
    <row r="172" spans="1:105" ht="36">
      <c r="A172" s="10">
        <v>8</v>
      </c>
      <c r="B172" s="292"/>
      <c r="C172" s="326"/>
      <c r="D172" s="327" t="s">
        <v>6052</v>
      </c>
      <c r="E172" s="326" t="s">
        <v>6047</v>
      </c>
      <c r="F172" s="259">
        <v>2025</v>
      </c>
      <c r="G172" s="259">
        <v>2025</v>
      </c>
      <c r="H172" s="259">
        <v>6</v>
      </c>
      <c r="I172" s="326"/>
      <c r="J172" s="326" t="s">
        <v>6217</v>
      </c>
      <c r="K172" s="730">
        <v>10000000</v>
      </c>
      <c r="L172" s="730">
        <v>10000000</v>
      </c>
      <c r="M172" s="326"/>
      <c r="N172" s="784"/>
      <c r="O172" s="326"/>
      <c r="P172" s="11" t="s">
        <v>9</v>
      </c>
      <c r="Q172" s="259"/>
      <c r="R172" s="259"/>
      <c r="S172" s="328"/>
      <c r="T172" s="332" t="s">
        <v>5300</v>
      </c>
      <c r="U172" s="329"/>
      <c r="V172" s="412"/>
      <c r="W172" s="326" t="s">
        <v>6050</v>
      </c>
      <c r="X172" s="326"/>
      <c r="Y172" s="326"/>
      <c r="Z172" s="8" t="s">
        <v>4908</v>
      </c>
      <c r="AA172" s="8" t="s">
        <v>4734</v>
      </c>
      <c r="AB172" s="22">
        <v>1093</v>
      </c>
      <c r="AC172" s="370" t="s">
        <v>4736</v>
      </c>
      <c r="AD172" s="328"/>
      <c r="AE172" s="331"/>
      <c r="AF172" s="328" t="s">
        <v>3357</v>
      </c>
      <c r="AG172" s="415">
        <v>10000000</v>
      </c>
      <c r="AH172" s="326"/>
      <c r="AI172" s="326"/>
      <c r="AJ172" s="326"/>
      <c r="AK172" s="326"/>
      <c r="AL172" s="326"/>
      <c r="AM172" s="328"/>
      <c r="AN172" s="331" t="s">
        <v>6053</v>
      </c>
      <c r="AO172" s="328" t="s">
        <v>150</v>
      </c>
      <c r="AP172" s="415">
        <v>10000000</v>
      </c>
      <c r="AQ172" s="326" t="s">
        <v>242</v>
      </c>
      <c r="AR172" s="326"/>
      <c r="AS172" s="326"/>
      <c r="AT172" s="326" t="s">
        <v>4908</v>
      </c>
      <c r="AU172" s="326" t="s">
        <v>4734</v>
      </c>
      <c r="AV172" s="328">
        <v>6898606</v>
      </c>
      <c r="AW172" s="331" t="s">
        <v>2748</v>
      </c>
      <c r="AX172" s="328" t="s">
        <v>3508</v>
      </c>
      <c r="AY172" s="415">
        <v>10000000</v>
      </c>
      <c r="AZ172" s="328" t="s">
        <v>169</v>
      </c>
      <c r="BA172" s="328"/>
      <c r="BB172" s="259" t="s">
        <v>3694</v>
      </c>
      <c r="BC172" s="8" t="s">
        <v>4734</v>
      </c>
      <c r="BD172" s="328"/>
      <c r="BE172" s="328"/>
      <c r="BF172" s="328"/>
      <c r="BG172" s="416"/>
      <c r="BH172" s="328"/>
      <c r="BI172" s="328"/>
      <c r="BJ172" s="328"/>
      <c r="BK172" s="328"/>
      <c r="BL172" s="328"/>
      <c r="BM172" s="328"/>
      <c r="BN172" s="328"/>
      <c r="BO172" s="416"/>
      <c r="BP172" s="328"/>
      <c r="BQ172" s="328"/>
      <c r="BR172" s="328"/>
      <c r="BS172" s="328"/>
      <c r="BT172" s="328"/>
      <c r="BU172" s="328"/>
      <c r="BV172" s="416"/>
      <c r="BW172" s="328"/>
      <c r="BX172" s="328"/>
      <c r="BY172" s="328"/>
      <c r="BZ172" s="328"/>
      <c r="CA172" s="918" t="s">
        <v>3661</v>
      </c>
      <c r="CB172" s="10"/>
      <c r="CC172" s="332"/>
      <c r="CD172" s="328"/>
      <c r="CE172" s="328"/>
      <c r="CF172" s="328"/>
      <c r="CG172" s="328"/>
      <c r="CH172" s="328"/>
      <c r="CI172" s="328"/>
      <c r="CJ172" s="328"/>
      <c r="CK172" s="328"/>
      <c r="CL172" s="328"/>
      <c r="CM172" s="328"/>
      <c r="CN172" s="328"/>
      <c r="CO172" s="328"/>
      <c r="CP172" s="328"/>
      <c r="CQ172" s="328"/>
      <c r="CR172" s="328"/>
      <c r="CS172" s="328"/>
      <c r="CT172" s="328"/>
      <c r="CU172" s="328"/>
      <c r="CV172" s="328"/>
      <c r="CW172" s="328"/>
      <c r="CX172" s="328"/>
      <c r="CY172" s="296"/>
      <c r="CZ172" s="296"/>
      <c r="DA172" s="296"/>
    </row>
    <row r="173" spans="1:105" ht="36">
      <c r="A173" s="10">
        <v>9</v>
      </c>
      <c r="B173" s="292"/>
      <c r="C173" s="326"/>
      <c r="D173" s="327" t="s">
        <v>6054</v>
      </c>
      <c r="E173" s="326" t="s">
        <v>6047</v>
      </c>
      <c r="F173" s="259">
        <v>2025</v>
      </c>
      <c r="G173" s="259">
        <v>2025</v>
      </c>
      <c r="H173" s="259">
        <v>6</v>
      </c>
      <c r="I173" s="326"/>
      <c r="J173" s="326" t="s">
        <v>6218</v>
      </c>
      <c r="K173" s="730">
        <v>10000000</v>
      </c>
      <c r="L173" s="730">
        <v>10000000</v>
      </c>
      <c r="M173" s="326"/>
      <c r="N173" s="784"/>
      <c r="O173" s="326"/>
      <c r="P173" s="11" t="s">
        <v>9</v>
      </c>
      <c r="Q173" s="259"/>
      <c r="R173" s="259"/>
      <c r="S173" s="328"/>
      <c r="T173" s="332" t="s">
        <v>3421</v>
      </c>
      <c r="U173" s="329"/>
      <c r="V173" s="412"/>
      <c r="W173" s="326" t="s">
        <v>6055</v>
      </c>
      <c r="X173" s="326"/>
      <c r="Y173" s="326"/>
      <c r="Z173" s="8" t="s">
        <v>4737</v>
      </c>
      <c r="AA173" s="8" t="s">
        <v>4734</v>
      </c>
      <c r="AB173" s="22">
        <v>1093</v>
      </c>
      <c r="AC173" s="370" t="s">
        <v>4736</v>
      </c>
      <c r="AD173" s="328">
        <v>6787821</v>
      </c>
      <c r="AE173" s="331" t="s">
        <v>2044</v>
      </c>
      <c r="AF173" s="328" t="s">
        <v>3535</v>
      </c>
      <c r="AG173" s="415">
        <v>10000000</v>
      </c>
      <c r="AH173" s="326" t="s">
        <v>269</v>
      </c>
      <c r="AI173" s="326"/>
      <c r="AJ173" s="326"/>
      <c r="AK173" s="326" t="s">
        <v>4746</v>
      </c>
      <c r="AL173" s="326" t="s">
        <v>4734</v>
      </c>
      <c r="AM173" s="328">
        <v>6939282</v>
      </c>
      <c r="AN173" s="331"/>
      <c r="AO173" s="328" t="s">
        <v>3570</v>
      </c>
      <c r="AP173" s="415">
        <v>10000000</v>
      </c>
      <c r="AQ173" s="326" t="s">
        <v>311</v>
      </c>
      <c r="AR173" s="326"/>
      <c r="AS173" s="326"/>
      <c r="AT173" s="326" t="s">
        <v>4737</v>
      </c>
      <c r="AU173" s="8" t="s">
        <v>4734</v>
      </c>
      <c r="AV173" s="328"/>
      <c r="AW173" s="328"/>
      <c r="AX173" s="328" t="s">
        <v>133</v>
      </c>
      <c r="AY173" s="415">
        <v>10000000</v>
      </c>
      <c r="AZ173" s="328" t="s">
        <v>256</v>
      </c>
      <c r="BA173" s="328"/>
      <c r="BB173" s="259" t="s">
        <v>4737</v>
      </c>
      <c r="BC173" s="8" t="s">
        <v>4734</v>
      </c>
      <c r="BD173" s="328"/>
      <c r="BE173" s="328"/>
      <c r="BF173" s="328"/>
      <c r="BG173" s="416"/>
      <c r="BH173" s="328"/>
      <c r="BI173" s="328"/>
      <c r="BJ173" s="328"/>
      <c r="BK173" s="328"/>
      <c r="BL173" s="328"/>
      <c r="BM173" s="328"/>
      <c r="BN173" s="328"/>
      <c r="BO173" s="416"/>
      <c r="BP173" s="328"/>
      <c r="BQ173" s="328"/>
      <c r="BR173" s="328"/>
      <c r="BS173" s="328"/>
      <c r="BT173" s="328"/>
      <c r="BU173" s="328"/>
      <c r="BV173" s="416"/>
      <c r="BW173" s="328"/>
      <c r="BX173" s="328"/>
      <c r="BY173" s="328"/>
      <c r="BZ173" s="328"/>
      <c r="CA173" s="918" t="s">
        <v>3661</v>
      </c>
      <c r="CB173" s="10"/>
      <c r="CC173" s="332"/>
      <c r="CD173" s="328"/>
      <c r="CE173" s="328"/>
      <c r="CF173" s="328"/>
      <c r="CG173" s="328"/>
      <c r="CH173" s="328"/>
      <c r="CI173" s="328"/>
      <c r="CJ173" s="328"/>
      <c r="CK173" s="328"/>
      <c r="CL173" s="328"/>
      <c r="CM173" s="328"/>
      <c r="CN173" s="328"/>
      <c r="CO173" s="328"/>
      <c r="CP173" s="328"/>
      <c r="CQ173" s="328"/>
      <c r="CR173" s="328"/>
      <c r="CS173" s="328"/>
      <c r="CT173" s="328"/>
      <c r="CU173" s="328"/>
      <c r="CV173" s="328"/>
      <c r="CW173" s="328"/>
      <c r="CX173" s="328"/>
      <c r="CY173" s="296"/>
      <c r="CZ173" s="296"/>
      <c r="DA173" s="296"/>
    </row>
    <row r="174" spans="1:105" ht="36">
      <c r="A174" s="10">
        <v>10</v>
      </c>
      <c r="B174" s="292"/>
      <c r="C174" s="326"/>
      <c r="D174" s="327" t="s">
        <v>6056</v>
      </c>
      <c r="E174" s="326" t="s">
        <v>6047</v>
      </c>
      <c r="F174" s="259">
        <v>2025</v>
      </c>
      <c r="G174" s="259">
        <v>2025</v>
      </c>
      <c r="H174" s="259">
        <v>6</v>
      </c>
      <c r="I174" s="326"/>
      <c r="J174" s="326" t="s">
        <v>6219</v>
      </c>
      <c r="K174" s="730">
        <v>10000000</v>
      </c>
      <c r="L174" s="730">
        <v>10000000</v>
      </c>
      <c r="M174" s="326"/>
      <c r="N174" s="784"/>
      <c r="O174" s="326"/>
      <c r="P174" s="11" t="s">
        <v>9</v>
      </c>
      <c r="Q174" s="259"/>
      <c r="R174" s="259"/>
      <c r="S174" s="328"/>
      <c r="T174" s="332" t="s">
        <v>3564</v>
      </c>
      <c r="U174" s="329"/>
      <c r="V174" s="412"/>
      <c r="W174" s="326" t="s">
        <v>6040</v>
      </c>
      <c r="X174" s="326"/>
      <c r="Y174" s="326"/>
      <c r="Z174" s="8" t="s">
        <v>4737</v>
      </c>
      <c r="AA174" s="8" t="s">
        <v>4734</v>
      </c>
      <c r="AB174" s="22">
        <v>1093</v>
      </c>
      <c r="AC174" s="370" t="s">
        <v>4736</v>
      </c>
      <c r="AD174" s="328"/>
      <c r="AE174" s="331"/>
      <c r="AF174" s="328" t="s">
        <v>3543</v>
      </c>
      <c r="AG174" s="415">
        <v>10000000</v>
      </c>
      <c r="AH174" s="326" t="s">
        <v>179</v>
      </c>
      <c r="AI174" s="326"/>
      <c r="AJ174" s="326"/>
      <c r="AK174" s="326" t="s">
        <v>4737</v>
      </c>
      <c r="AL174" s="8" t="s">
        <v>4734</v>
      </c>
      <c r="AM174" s="328"/>
      <c r="AN174" s="331"/>
      <c r="AO174" s="328" t="s">
        <v>3514</v>
      </c>
      <c r="AP174" s="415">
        <v>10000000</v>
      </c>
      <c r="AQ174" s="326" t="s">
        <v>179</v>
      </c>
      <c r="AR174" s="326"/>
      <c r="AS174" s="326"/>
      <c r="AT174" s="326" t="s">
        <v>4737</v>
      </c>
      <c r="AU174" s="8" t="s">
        <v>4734</v>
      </c>
      <c r="AV174" s="328"/>
      <c r="AW174" s="328"/>
      <c r="AX174" s="328" t="s">
        <v>116</v>
      </c>
      <c r="AY174" s="415">
        <v>10000000</v>
      </c>
      <c r="AZ174" s="326" t="s">
        <v>179</v>
      </c>
      <c r="BA174" s="326"/>
      <c r="BB174" s="326" t="s">
        <v>4737</v>
      </c>
      <c r="BC174" s="8" t="s">
        <v>4734</v>
      </c>
      <c r="BD174" s="328"/>
      <c r="BE174" s="328"/>
      <c r="BF174" s="328"/>
      <c r="BG174" s="416"/>
      <c r="BH174" s="328"/>
      <c r="BI174" s="328"/>
      <c r="BJ174" s="328"/>
      <c r="BK174" s="328"/>
      <c r="BL174" s="328"/>
      <c r="BM174" s="328"/>
      <c r="BN174" s="328"/>
      <c r="BO174" s="416"/>
      <c r="BP174" s="328"/>
      <c r="BQ174" s="328"/>
      <c r="BR174" s="328"/>
      <c r="BS174" s="328"/>
      <c r="BT174" s="328"/>
      <c r="BU174" s="328"/>
      <c r="BV174" s="416"/>
      <c r="BW174" s="328"/>
      <c r="BX174" s="328"/>
      <c r="BY174" s="328"/>
      <c r="BZ174" s="328"/>
      <c r="CA174" s="918" t="s">
        <v>3661</v>
      </c>
      <c r="CB174" s="10"/>
      <c r="CC174" s="332"/>
      <c r="CD174" s="328"/>
      <c r="CE174" s="328"/>
      <c r="CF174" s="328"/>
      <c r="CG174" s="328"/>
      <c r="CH174" s="328"/>
      <c r="CI174" s="328"/>
      <c r="CJ174" s="328"/>
      <c r="CK174" s="328"/>
      <c r="CL174" s="328"/>
      <c r="CM174" s="328"/>
      <c r="CN174" s="328"/>
      <c r="CO174" s="328"/>
      <c r="CP174" s="328"/>
      <c r="CQ174" s="328"/>
      <c r="CR174" s="328"/>
      <c r="CS174" s="328"/>
      <c r="CT174" s="328"/>
      <c r="CU174" s="328"/>
      <c r="CV174" s="328"/>
      <c r="CW174" s="328"/>
      <c r="CX174" s="328"/>
      <c r="CY174" s="296"/>
      <c r="CZ174" s="296"/>
      <c r="DA174" s="296"/>
    </row>
    <row r="175" spans="1:105" ht="36">
      <c r="A175" s="10">
        <v>11</v>
      </c>
      <c r="B175" s="292"/>
      <c r="C175" s="326"/>
      <c r="D175" s="327" t="s">
        <v>6057</v>
      </c>
      <c r="E175" s="326" t="s">
        <v>6047</v>
      </c>
      <c r="F175" s="259">
        <v>2025</v>
      </c>
      <c r="G175" s="259">
        <v>2025</v>
      </c>
      <c r="H175" s="259">
        <v>6</v>
      </c>
      <c r="I175" s="326"/>
      <c r="J175" s="326" t="s">
        <v>6220</v>
      </c>
      <c r="K175" s="730">
        <v>10000000</v>
      </c>
      <c r="L175" s="730">
        <v>10000000</v>
      </c>
      <c r="M175" s="326"/>
      <c r="N175" s="784"/>
      <c r="O175" s="326"/>
      <c r="P175" s="11" t="s">
        <v>9</v>
      </c>
      <c r="Q175" s="259"/>
      <c r="R175" s="259"/>
      <c r="S175" s="328"/>
      <c r="T175" s="332" t="s">
        <v>4323</v>
      </c>
      <c r="U175" s="329"/>
      <c r="V175" s="412"/>
      <c r="W175" s="326" t="s">
        <v>6055</v>
      </c>
      <c r="X175" s="326"/>
      <c r="Y175" s="326"/>
      <c r="Z175" s="8" t="s">
        <v>4737</v>
      </c>
      <c r="AA175" s="8" t="s">
        <v>4734</v>
      </c>
      <c r="AB175" s="22">
        <v>1093</v>
      </c>
      <c r="AC175" s="370" t="s">
        <v>4736</v>
      </c>
      <c r="AD175" s="328"/>
      <c r="AE175" s="331"/>
      <c r="AF175" s="328" t="s">
        <v>3531</v>
      </c>
      <c r="AG175" s="415">
        <v>10000000</v>
      </c>
      <c r="AH175" s="326" t="s">
        <v>179</v>
      </c>
      <c r="AI175" s="326"/>
      <c r="AJ175" s="326"/>
      <c r="AK175" s="326" t="s">
        <v>4737</v>
      </c>
      <c r="AL175" s="8" t="s">
        <v>4734</v>
      </c>
      <c r="AM175" s="328"/>
      <c r="AN175" s="331"/>
      <c r="AO175" s="328" t="s">
        <v>3551</v>
      </c>
      <c r="AP175" s="415">
        <v>10000000</v>
      </c>
      <c r="AQ175" s="326" t="s">
        <v>217</v>
      </c>
      <c r="AR175" s="326"/>
      <c r="AS175" s="326"/>
      <c r="AT175" s="326" t="s">
        <v>4746</v>
      </c>
      <c r="AU175" s="8" t="s">
        <v>4734</v>
      </c>
      <c r="AV175" s="328"/>
      <c r="AW175" s="328"/>
      <c r="AX175" s="328"/>
      <c r="AY175" s="416"/>
      <c r="AZ175" s="328"/>
      <c r="BA175" s="328"/>
      <c r="BB175" s="328"/>
      <c r="BC175" s="328"/>
      <c r="BD175" s="328"/>
      <c r="BE175" s="328"/>
      <c r="BF175" s="328"/>
      <c r="BG175" s="416"/>
      <c r="BH175" s="328"/>
      <c r="BI175" s="328"/>
      <c r="BJ175" s="328"/>
      <c r="BK175" s="328"/>
      <c r="BL175" s="328"/>
      <c r="BM175" s="328"/>
      <c r="BN175" s="328"/>
      <c r="BO175" s="416"/>
      <c r="BP175" s="328"/>
      <c r="BQ175" s="328"/>
      <c r="BR175" s="328"/>
      <c r="BS175" s="328"/>
      <c r="BT175" s="328"/>
      <c r="BU175" s="328"/>
      <c r="BV175" s="416"/>
      <c r="BW175" s="328"/>
      <c r="BX175" s="328"/>
      <c r="BY175" s="328"/>
      <c r="BZ175" s="328"/>
      <c r="CA175" s="918" t="s">
        <v>3661</v>
      </c>
      <c r="CB175" s="10"/>
      <c r="CC175" s="332"/>
      <c r="CD175" s="328"/>
      <c r="CE175" s="328"/>
      <c r="CF175" s="328"/>
      <c r="CG175" s="328"/>
      <c r="CH175" s="328"/>
      <c r="CI175" s="328"/>
      <c r="CJ175" s="328"/>
      <c r="CK175" s="328"/>
      <c r="CL175" s="328"/>
      <c r="CM175" s="328"/>
      <c r="CN175" s="328"/>
      <c r="CO175" s="328"/>
      <c r="CP175" s="328"/>
      <c r="CQ175" s="328"/>
      <c r="CR175" s="328"/>
      <c r="CS175" s="328"/>
      <c r="CT175" s="328"/>
      <c r="CU175" s="328"/>
      <c r="CV175" s="328"/>
      <c r="CW175" s="328"/>
      <c r="CX175" s="328"/>
      <c r="CY175" s="296"/>
      <c r="CZ175" s="296"/>
      <c r="DA175" s="296"/>
    </row>
    <row r="176" spans="1:105" ht="36">
      <c r="A176" s="10">
        <v>12</v>
      </c>
      <c r="B176" s="427"/>
      <c r="C176" s="992"/>
      <c r="D176" s="993" t="s">
        <v>6058</v>
      </c>
      <c r="E176" s="992" t="s">
        <v>6047</v>
      </c>
      <c r="F176" s="259">
        <v>2025</v>
      </c>
      <c r="G176" s="259">
        <v>2025</v>
      </c>
      <c r="H176" s="994">
        <v>6</v>
      </c>
      <c r="I176" s="992"/>
      <c r="J176" s="992" t="s">
        <v>6221</v>
      </c>
      <c r="K176" s="995">
        <v>10000000</v>
      </c>
      <c r="L176" s="995">
        <v>10000000</v>
      </c>
      <c r="M176" s="992"/>
      <c r="N176" s="996"/>
      <c r="O176" s="992"/>
      <c r="P176" s="11" t="s">
        <v>9</v>
      </c>
      <c r="Q176" s="994"/>
      <c r="R176" s="994"/>
      <c r="S176" s="763"/>
      <c r="T176" s="997" t="s">
        <v>3515</v>
      </c>
      <c r="U176" s="998"/>
      <c r="V176" s="999"/>
      <c r="W176" s="992" t="s">
        <v>6038</v>
      </c>
      <c r="X176" s="992"/>
      <c r="Y176" s="992"/>
      <c r="Z176" s="8" t="s">
        <v>3694</v>
      </c>
      <c r="AA176" s="8" t="s">
        <v>4734</v>
      </c>
      <c r="AB176" s="22">
        <v>1093</v>
      </c>
      <c r="AC176" s="370" t="s">
        <v>4736</v>
      </c>
      <c r="AD176" s="763"/>
      <c r="AE176" s="1000"/>
      <c r="AF176" s="763" t="s">
        <v>3533</v>
      </c>
      <c r="AG176" s="415">
        <v>10000000</v>
      </c>
      <c r="AH176" s="992" t="s">
        <v>176</v>
      </c>
      <c r="AI176" s="992"/>
      <c r="AJ176" s="992"/>
      <c r="AK176" s="326" t="s">
        <v>3694</v>
      </c>
      <c r="AL176" s="326" t="s">
        <v>4734</v>
      </c>
      <c r="AM176" s="763"/>
      <c r="AN176" s="1000"/>
      <c r="AO176" s="763" t="s">
        <v>3534</v>
      </c>
      <c r="AP176" s="415">
        <v>10000000</v>
      </c>
      <c r="AQ176" s="326" t="s">
        <v>217</v>
      </c>
      <c r="AR176" s="326"/>
      <c r="AS176" s="326"/>
      <c r="AT176" s="326" t="s">
        <v>4746</v>
      </c>
      <c r="AU176" s="8" t="s">
        <v>4734</v>
      </c>
      <c r="AV176" s="763"/>
      <c r="AW176" s="763"/>
      <c r="AX176" s="763"/>
      <c r="AY176" s="1001"/>
      <c r="AZ176" s="763"/>
      <c r="BA176" s="763"/>
      <c r="BB176" s="763"/>
      <c r="BC176" s="763"/>
      <c r="BD176" s="763"/>
      <c r="BE176" s="763"/>
      <c r="BF176" s="763"/>
      <c r="BG176" s="1001"/>
      <c r="BH176" s="763"/>
      <c r="BI176" s="763"/>
      <c r="BJ176" s="763"/>
      <c r="BK176" s="763"/>
      <c r="BL176" s="763"/>
      <c r="BM176" s="763"/>
      <c r="BN176" s="763"/>
      <c r="BO176" s="1001"/>
      <c r="BP176" s="763"/>
      <c r="BQ176" s="763"/>
      <c r="BR176" s="763"/>
      <c r="BS176" s="763"/>
      <c r="BT176" s="763"/>
      <c r="BU176" s="763"/>
      <c r="BV176" s="1001"/>
      <c r="BW176" s="763"/>
      <c r="BX176" s="763"/>
      <c r="BY176" s="763"/>
      <c r="BZ176" s="763"/>
      <c r="CA176" s="918" t="s">
        <v>3661</v>
      </c>
      <c r="CB176" s="29"/>
      <c r="CC176" s="997"/>
      <c r="CD176" s="763"/>
      <c r="CE176" s="763"/>
      <c r="CF176" s="763"/>
      <c r="CG176" s="763"/>
      <c r="CH176" s="763"/>
      <c r="CI176" s="763"/>
      <c r="CJ176" s="763"/>
      <c r="CK176" s="763"/>
      <c r="CL176" s="763"/>
      <c r="CM176" s="763"/>
      <c r="CN176" s="763"/>
      <c r="CO176" s="763"/>
      <c r="CP176" s="763"/>
      <c r="CQ176" s="763"/>
      <c r="CR176" s="763"/>
      <c r="CS176" s="763"/>
      <c r="CT176" s="763"/>
      <c r="CU176" s="763"/>
      <c r="CV176" s="763"/>
      <c r="CW176" s="763"/>
      <c r="CX176" s="763"/>
    </row>
    <row r="177" spans="1:102" ht="36">
      <c r="A177" s="10">
        <v>13</v>
      </c>
      <c r="B177" s="292"/>
      <c r="C177" s="326"/>
      <c r="D177" s="327" t="s">
        <v>6059</v>
      </c>
      <c r="E177" s="326" t="s">
        <v>6047</v>
      </c>
      <c r="F177" s="259">
        <v>2025</v>
      </c>
      <c r="G177" s="259">
        <v>2025</v>
      </c>
      <c r="H177" s="259">
        <v>6</v>
      </c>
      <c r="I177" s="326"/>
      <c r="J177" s="326" t="s">
        <v>6222</v>
      </c>
      <c r="K177" s="730">
        <v>10000000</v>
      </c>
      <c r="L177" s="730">
        <v>10000000</v>
      </c>
      <c r="M177" s="326"/>
      <c r="N177" s="784"/>
      <c r="O177" s="326"/>
      <c r="P177" s="11" t="s">
        <v>9</v>
      </c>
      <c r="Q177" s="259"/>
      <c r="R177" s="259"/>
      <c r="S177" s="328"/>
      <c r="T177" s="332" t="s">
        <v>150</v>
      </c>
      <c r="U177" s="329"/>
      <c r="V177" s="412"/>
      <c r="W177" s="326" t="s">
        <v>6050</v>
      </c>
      <c r="X177" s="326"/>
      <c r="Y177" s="326"/>
      <c r="Z177" s="8" t="s">
        <v>4908</v>
      </c>
      <c r="AA177" s="8" t="s">
        <v>4734</v>
      </c>
      <c r="AB177" s="22">
        <v>1093</v>
      </c>
      <c r="AC177" s="370" t="s">
        <v>4736</v>
      </c>
      <c r="AD177" s="328"/>
      <c r="AE177" s="331"/>
      <c r="AF177" s="328" t="s">
        <v>6051</v>
      </c>
      <c r="AG177" s="415"/>
      <c r="AH177" s="326"/>
      <c r="AI177" s="326"/>
      <c r="AJ177" s="326"/>
      <c r="AK177" s="326"/>
      <c r="AL177" s="326"/>
      <c r="AM177" s="328"/>
      <c r="AN177" s="331"/>
      <c r="AO177" s="328" t="s">
        <v>5300</v>
      </c>
      <c r="AP177" s="415">
        <v>10000000</v>
      </c>
      <c r="AQ177" s="326" t="s">
        <v>242</v>
      </c>
      <c r="AR177" s="326"/>
      <c r="AS177" s="326"/>
      <c r="AT177" s="326" t="s">
        <v>4908</v>
      </c>
      <c r="AU177" s="326" t="s">
        <v>4734</v>
      </c>
      <c r="AV177" s="328"/>
      <c r="AW177" s="328"/>
      <c r="AX177" s="328"/>
      <c r="AY177" s="416"/>
      <c r="AZ177" s="328"/>
      <c r="BA177" s="328"/>
      <c r="BB177" s="328"/>
      <c r="BC177" s="328"/>
      <c r="BD177" s="328"/>
      <c r="BE177" s="328"/>
      <c r="BF177" s="328"/>
      <c r="BG177" s="416"/>
      <c r="BH177" s="328"/>
      <c r="BI177" s="328"/>
      <c r="BJ177" s="328"/>
      <c r="BK177" s="328"/>
      <c r="BL177" s="328"/>
      <c r="BM177" s="328"/>
      <c r="BN177" s="328"/>
      <c r="BO177" s="416"/>
      <c r="BP177" s="328"/>
      <c r="BQ177" s="328"/>
      <c r="BR177" s="328"/>
      <c r="BS177" s="328"/>
      <c r="BT177" s="328"/>
      <c r="BU177" s="328"/>
      <c r="BV177" s="416"/>
      <c r="BW177" s="328"/>
      <c r="BX177" s="328"/>
      <c r="BY177" s="328"/>
      <c r="BZ177" s="328"/>
      <c r="CA177" s="918" t="s">
        <v>3661</v>
      </c>
      <c r="CB177" s="10"/>
      <c r="CC177" s="332"/>
      <c r="CD177" s="328"/>
      <c r="CE177" s="328"/>
      <c r="CF177" s="328"/>
      <c r="CG177" s="328"/>
      <c r="CH177" s="328"/>
      <c r="CI177" s="328"/>
      <c r="CJ177" s="328"/>
      <c r="CK177" s="328"/>
      <c r="CL177" s="328"/>
      <c r="CM177" s="328"/>
      <c r="CN177" s="328"/>
      <c r="CO177" s="328"/>
      <c r="CP177" s="328"/>
      <c r="CQ177" s="328"/>
      <c r="CR177" s="328"/>
      <c r="CS177" s="328"/>
      <c r="CT177" s="328"/>
      <c r="CU177" s="328"/>
      <c r="CV177" s="328"/>
      <c r="CW177" s="328"/>
      <c r="CX177" s="328"/>
    </row>
    <row r="178" spans="1:102" ht="36">
      <c r="A178" s="10">
        <v>14</v>
      </c>
      <c r="B178" s="292"/>
      <c r="C178" s="326"/>
      <c r="D178" s="327" t="s">
        <v>6060</v>
      </c>
      <c r="E178" s="326" t="s">
        <v>6047</v>
      </c>
      <c r="F178" s="259">
        <v>2025</v>
      </c>
      <c r="G178" s="259">
        <v>2025</v>
      </c>
      <c r="H178" s="259">
        <v>6</v>
      </c>
      <c r="I178" s="326"/>
      <c r="J178" s="326" t="s">
        <v>6223</v>
      </c>
      <c r="K178" s="730">
        <v>10000000</v>
      </c>
      <c r="L178" s="730">
        <v>10000000</v>
      </c>
      <c r="M178" s="326"/>
      <c r="N178" s="784"/>
      <c r="O178" s="326"/>
      <c r="P178" s="11" t="s">
        <v>9</v>
      </c>
      <c r="Q178" s="259"/>
      <c r="R178" s="259"/>
      <c r="S178" s="328"/>
      <c r="T178" s="332" t="s">
        <v>3544</v>
      </c>
      <c r="U178" s="329"/>
      <c r="V178" s="412"/>
      <c r="W178" s="326" t="s">
        <v>6050</v>
      </c>
      <c r="X178" s="326" t="s">
        <v>217</v>
      </c>
      <c r="Y178" s="326"/>
      <c r="Z178" s="8" t="s">
        <v>4908</v>
      </c>
      <c r="AA178" s="8" t="s">
        <v>4734</v>
      </c>
      <c r="AB178" s="22">
        <v>1093</v>
      </c>
      <c r="AC178" s="370" t="s">
        <v>4736</v>
      </c>
      <c r="AD178" s="328"/>
      <c r="AE178" s="331"/>
      <c r="AF178" s="328" t="s">
        <v>3353</v>
      </c>
      <c r="AG178" s="415">
        <v>10000000</v>
      </c>
      <c r="AH178" s="326" t="s">
        <v>242</v>
      </c>
      <c r="AI178" s="326"/>
      <c r="AJ178" s="326"/>
      <c r="AK178" s="326" t="s">
        <v>4908</v>
      </c>
      <c r="AL178" s="326" t="s">
        <v>4734</v>
      </c>
      <c r="AM178" s="328"/>
      <c r="AN178" s="331"/>
      <c r="AO178" s="328" t="s">
        <v>3559</v>
      </c>
      <c r="AP178" s="415">
        <v>10000000</v>
      </c>
      <c r="AQ178" s="326" t="s">
        <v>217</v>
      </c>
      <c r="AR178" s="326"/>
      <c r="AS178" s="326"/>
      <c r="AT178" s="326" t="s">
        <v>4746</v>
      </c>
      <c r="AU178" s="8" t="s">
        <v>4734</v>
      </c>
      <c r="AV178" s="328"/>
      <c r="AW178" s="328"/>
      <c r="AX178" s="328" t="s">
        <v>4840</v>
      </c>
      <c r="AY178" s="415">
        <v>10000000</v>
      </c>
      <c r="AZ178" s="326" t="s">
        <v>242</v>
      </c>
      <c r="BA178" s="326"/>
      <c r="BB178" s="326" t="s">
        <v>4908</v>
      </c>
      <c r="BC178" s="326" t="s">
        <v>4734</v>
      </c>
      <c r="BD178" s="328"/>
      <c r="BE178" s="328"/>
      <c r="BF178" s="328"/>
      <c r="BG178" s="416"/>
      <c r="BH178" s="328"/>
      <c r="BI178" s="328"/>
      <c r="BJ178" s="328"/>
      <c r="BK178" s="328"/>
      <c r="BL178" s="328"/>
      <c r="BM178" s="328"/>
      <c r="BN178" s="328"/>
      <c r="BO178" s="416"/>
      <c r="BP178" s="328"/>
      <c r="BQ178" s="328"/>
      <c r="BR178" s="328"/>
      <c r="BS178" s="328"/>
      <c r="BT178" s="328"/>
      <c r="BU178" s="328"/>
      <c r="BV178" s="416"/>
      <c r="BW178" s="328"/>
      <c r="BX178" s="328"/>
      <c r="BY178" s="328"/>
      <c r="BZ178" s="328"/>
      <c r="CA178" s="918" t="s">
        <v>3661</v>
      </c>
      <c r="CB178" s="10"/>
      <c r="CC178" s="332"/>
      <c r="CD178" s="328"/>
      <c r="CE178" s="328"/>
      <c r="CF178" s="328"/>
      <c r="CG178" s="328"/>
      <c r="CH178" s="328"/>
      <c r="CI178" s="328"/>
      <c r="CJ178" s="328"/>
      <c r="CK178" s="328"/>
      <c r="CL178" s="328"/>
      <c r="CM178" s="328"/>
      <c r="CN178" s="328"/>
      <c r="CO178" s="328"/>
      <c r="CP178" s="328"/>
      <c r="CQ178" s="328"/>
      <c r="CR178" s="328"/>
      <c r="CS178" s="328"/>
      <c r="CT178" s="328"/>
      <c r="CU178" s="328"/>
      <c r="CV178" s="328"/>
      <c r="CW178" s="328"/>
      <c r="CX178" s="328"/>
    </row>
    <row r="179" spans="1:102" ht="36">
      <c r="A179" s="10">
        <v>15</v>
      </c>
      <c r="B179" s="292"/>
      <c r="C179" s="326"/>
      <c r="D179" s="327" t="s">
        <v>6061</v>
      </c>
      <c r="E179" s="326" t="s">
        <v>6047</v>
      </c>
      <c r="F179" s="259">
        <v>2025</v>
      </c>
      <c r="G179" s="259">
        <v>2025</v>
      </c>
      <c r="H179" s="259">
        <v>6</v>
      </c>
      <c r="I179" s="326"/>
      <c r="J179" s="326" t="s">
        <v>6224</v>
      </c>
      <c r="K179" s="730">
        <v>10000000</v>
      </c>
      <c r="L179" s="730">
        <v>10000000</v>
      </c>
      <c r="M179" s="326"/>
      <c r="N179" s="784"/>
      <c r="O179" s="326"/>
      <c r="P179" s="11" t="s">
        <v>9</v>
      </c>
      <c r="Q179" s="259"/>
      <c r="R179" s="259"/>
      <c r="S179" s="328"/>
      <c r="T179" s="332" t="s">
        <v>3492</v>
      </c>
      <c r="U179" s="329"/>
      <c r="V179" s="412"/>
      <c r="W179" s="326" t="s">
        <v>6062</v>
      </c>
      <c r="X179" s="326"/>
      <c r="Y179" s="326"/>
      <c r="Z179" s="8" t="s">
        <v>4746</v>
      </c>
      <c r="AA179" s="8" t="s">
        <v>4734</v>
      </c>
      <c r="AB179" s="22">
        <v>1093</v>
      </c>
      <c r="AC179" s="370" t="s">
        <v>4736</v>
      </c>
      <c r="AD179" s="328"/>
      <c r="AE179" s="331"/>
      <c r="AF179" s="328" t="s">
        <v>3550</v>
      </c>
      <c r="AG179" s="415">
        <v>10000000</v>
      </c>
      <c r="AH179" s="326" t="s">
        <v>6062</v>
      </c>
      <c r="AI179" s="326"/>
      <c r="AJ179" s="326"/>
      <c r="AK179" s="8" t="s">
        <v>4746</v>
      </c>
      <c r="AL179" s="8" t="s">
        <v>4734</v>
      </c>
      <c r="AM179" s="328"/>
      <c r="AN179" s="331"/>
      <c r="AO179" s="328" t="s">
        <v>3514</v>
      </c>
      <c r="AP179" s="415">
        <v>10000000</v>
      </c>
      <c r="AQ179" s="326" t="s">
        <v>179</v>
      </c>
      <c r="AR179" s="326"/>
      <c r="AS179" s="326"/>
      <c r="AT179" s="326" t="s">
        <v>4737</v>
      </c>
      <c r="AU179" s="8" t="s">
        <v>4734</v>
      </c>
      <c r="AV179" s="328"/>
      <c r="AW179" s="328"/>
      <c r="AX179" s="328" t="s">
        <v>3522</v>
      </c>
      <c r="AY179" s="415">
        <v>10000000</v>
      </c>
      <c r="AZ179" s="326" t="s">
        <v>217</v>
      </c>
      <c r="BA179" s="326"/>
      <c r="BB179" s="326" t="s">
        <v>4746</v>
      </c>
      <c r="BC179" s="8" t="s">
        <v>4734</v>
      </c>
      <c r="BD179" s="328"/>
      <c r="BE179" s="328"/>
      <c r="BF179" s="328" t="s">
        <v>3558</v>
      </c>
      <c r="BG179" s="415">
        <v>10000000</v>
      </c>
      <c r="BH179" s="326" t="s">
        <v>217</v>
      </c>
      <c r="BI179" s="326"/>
      <c r="BJ179" s="326" t="s">
        <v>4746</v>
      </c>
      <c r="BK179" s="8" t="s">
        <v>4734</v>
      </c>
      <c r="BL179" s="328"/>
      <c r="BM179" s="328"/>
      <c r="BN179" s="328"/>
      <c r="BO179" s="416"/>
      <c r="BP179" s="328"/>
      <c r="BQ179" s="328"/>
      <c r="BR179" s="328"/>
      <c r="BS179" s="328"/>
      <c r="BT179" s="328"/>
      <c r="BU179" s="328"/>
      <c r="BV179" s="416"/>
      <c r="BW179" s="328"/>
      <c r="BX179" s="328"/>
      <c r="BY179" s="328"/>
      <c r="BZ179" s="328"/>
      <c r="CA179" s="918" t="s">
        <v>3661</v>
      </c>
      <c r="CB179" s="10"/>
      <c r="CC179" s="332"/>
      <c r="CD179" s="328"/>
      <c r="CE179" s="328"/>
      <c r="CF179" s="328"/>
      <c r="CG179" s="328"/>
      <c r="CH179" s="328"/>
      <c r="CI179" s="328"/>
      <c r="CJ179" s="328"/>
      <c r="CK179" s="328"/>
      <c r="CL179" s="328"/>
      <c r="CM179" s="328"/>
      <c r="CN179" s="328"/>
      <c r="CO179" s="328"/>
      <c r="CP179" s="328"/>
      <c r="CQ179" s="328"/>
      <c r="CR179" s="328"/>
      <c r="CS179" s="328"/>
      <c r="CT179" s="328"/>
      <c r="CU179" s="328"/>
      <c r="CV179" s="328"/>
      <c r="CW179" s="328"/>
      <c r="CX179" s="328"/>
    </row>
    <row r="180" spans="1:102" ht="36">
      <c r="A180" s="10">
        <v>16</v>
      </c>
      <c r="B180" s="292"/>
      <c r="C180" s="326"/>
      <c r="D180" s="327" t="s">
        <v>6063</v>
      </c>
      <c r="E180" s="326" t="s">
        <v>6047</v>
      </c>
      <c r="F180" s="259">
        <v>2025</v>
      </c>
      <c r="G180" s="259">
        <v>2025</v>
      </c>
      <c r="H180" s="259">
        <v>6</v>
      </c>
      <c r="I180" s="326"/>
      <c r="J180" s="326" t="s">
        <v>6225</v>
      </c>
      <c r="K180" s="730">
        <v>10000000</v>
      </c>
      <c r="L180" s="730">
        <v>10000000</v>
      </c>
      <c r="M180" s="326"/>
      <c r="N180" s="784"/>
      <c r="O180" s="326"/>
      <c r="P180" s="11" t="s">
        <v>9</v>
      </c>
      <c r="Q180" s="259"/>
      <c r="R180" s="259"/>
      <c r="S180" s="328"/>
      <c r="T180" s="332" t="s">
        <v>2344</v>
      </c>
      <c r="U180" s="329"/>
      <c r="V180" s="412"/>
      <c r="W180" s="326" t="s">
        <v>6064</v>
      </c>
      <c r="X180" s="326"/>
      <c r="Y180" s="326"/>
      <c r="Z180" s="8" t="s">
        <v>4746</v>
      </c>
      <c r="AA180" s="8" t="s">
        <v>4734</v>
      </c>
      <c r="AB180" s="22">
        <v>1093</v>
      </c>
      <c r="AC180" s="370" t="s">
        <v>4736</v>
      </c>
      <c r="AD180" s="328"/>
      <c r="AE180" s="331"/>
      <c r="AF180" s="328" t="s">
        <v>5177</v>
      </c>
      <c r="AG180" s="415">
        <v>10000000</v>
      </c>
      <c r="AH180" s="326"/>
      <c r="AI180" s="326"/>
      <c r="AJ180" s="326"/>
      <c r="AK180" s="326"/>
      <c r="AL180" s="326"/>
      <c r="AM180" s="328"/>
      <c r="AN180" s="331"/>
      <c r="AO180" s="328" t="s">
        <v>3552</v>
      </c>
      <c r="AP180" s="415">
        <v>10000000</v>
      </c>
      <c r="AQ180" s="326" t="s">
        <v>197</v>
      </c>
      <c r="AR180" s="326"/>
      <c r="AS180" s="326"/>
      <c r="AT180" s="326" t="s">
        <v>4746</v>
      </c>
      <c r="AU180" s="8" t="s">
        <v>4734</v>
      </c>
      <c r="AV180" s="328"/>
      <c r="AW180" s="328"/>
      <c r="AX180" s="328"/>
      <c r="AY180" s="416"/>
      <c r="AZ180" s="328"/>
      <c r="BA180" s="328"/>
      <c r="BB180" s="328"/>
      <c r="BC180" s="328"/>
      <c r="BD180" s="328"/>
      <c r="BE180" s="328"/>
      <c r="BF180" s="328"/>
      <c r="BG180" s="416"/>
      <c r="BH180" s="328"/>
      <c r="BI180" s="328"/>
      <c r="BJ180" s="328"/>
      <c r="BK180" s="328"/>
      <c r="BL180" s="328"/>
      <c r="BM180" s="328"/>
      <c r="BN180" s="328"/>
      <c r="BO180" s="416"/>
      <c r="BP180" s="328"/>
      <c r="BQ180" s="328"/>
      <c r="BR180" s="328"/>
      <c r="BS180" s="328"/>
      <c r="BT180" s="328"/>
      <c r="BU180" s="328"/>
      <c r="BV180" s="416"/>
      <c r="BW180" s="328"/>
      <c r="BX180" s="328"/>
      <c r="BY180" s="328"/>
      <c r="BZ180" s="328"/>
      <c r="CA180" s="918" t="s">
        <v>3661</v>
      </c>
      <c r="CB180" s="10"/>
      <c r="CC180" s="332"/>
      <c r="CD180" s="328"/>
      <c r="CE180" s="328"/>
      <c r="CF180" s="328"/>
      <c r="CG180" s="328"/>
      <c r="CH180" s="328"/>
      <c r="CI180" s="328"/>
      <c r="CJ180" s="328"/>
      <c r="CK180" s="328"/>
      <c r="CL180" s="328"/>
      <c r="CM180" s="328"/>
      <c r="CN180" s="328"/>
      <c r="CO180" s="328"/>
      <c r="CP180" s="328"/>
      <c r="CQ180" s="328"/>
      <c r="CR180" s="328"/>
      <c r="CS180" s="328"/>
      <c r="CT180" s="328"/>
      <c r="CU180" s="328"/>
      <c r="CV180" s="328"/>
      <c r="CW180" s="328"/>
      <c r="CX180" s="328"/>
    </row>
    <row r="181" spans="1:102" ht="36">
      <c r="A181" s="10">
        <v>17</v>
      </c>
      <c r="B181" s="292"/>
      <c r="C181" s="326"/>
      <c r="D181" s="327" t="s">
        <v>6065</v>
      </c>
      <c r="E181" s="326" t="s">
        <v>6047</v>
      </c>
      <c r="F181" s="259">
        <v>2025</v>
      </c>
      <c r="G181" s="259">
        <v>2025</v>
      </c>
      <c r="H181" s="259">
        <v>6</v>
      </c>
      <c r="I181" s="326"/>
      <c r="J181" s="326" t="s">
        <v>6226</v>
      </c>
      <c r="K181" s="730">
        <v>10000000</v>
      </c>
      <c r="L181" s="730">
        <v>10000000</v>
      </c>
      <c r="M181" s="326"/>
      <c r="N181" s="784"/>
      <c r="O181" s="326"/>
      <c r="P181" s="11" t="s">
        <v>9</v>
      </c>
      <c r="Q181" s="259"/>
      <c r="R181" s="259"/>
      <c r="S181" s="328"/>
      <c r="T181" s="332" t="s">
        <v>3353</v>
      </c>
      <c r="U181" s="329"/>
      <c r="V181" s="412"/>
      <c r="W181" s="326" t="s">
        <v>6050</v>
      </c>
      <c r="X181" s="326"/>
      <c r="Y181" s="326"/>
      <c r="Z181" s="8" t="s">
        <v>4908</v>
      </c>
      <c r="AA181" s="8" t="s">
        <v>4734</v>
      </c>
      <c r="AB181" s="22">
        <v>1093</v>
      </c>
      <c r="AC181" s="370" t="s">
        <v>4736</v>
      </c>
      <c r="AD181" s="328"/>
      <c r="AE181" s="331"/>
      <c r="AF181" s="328" t="s">
        <v>3523</v>
      </c>
      <c r="AG181" s="415">
        <v>10000000</v>
      </c>
      <c r="AH181" s="326" t="s">
        <v>242</v>
      </c>
      <c r="AI181" s="326"/>
      <c r="AJ181" s="326"/>
      <c r="AK181" s="326" t="s">
        <v>4908</v>
      </c>
      <c r="AL181" s="326" t="s">
        <v>4734</v>
      </c>
      <c r="AM181" s="328"/>
      <c r="AN181" s="331"/>
      <c r="AO181" s="328" t="s">
        <v>3524</v>
      </c>
      <c r="AP181" s="415">
        <v>10000000</v>
      </c>
      <c r="AQ181" s="326" t="s">
        <v>242</v>
      </c>
      <c r="AR181" s="326"/>
      <c r="AS181" s="326"/>
      <c r="AT181" s="326" t="s">
        <v>4908</v>
      </c>
      <c r="AU181" s="326" t="s">
        <v>4734</v>
      </c>
      <c r="AV181" s="328"/>
      <c r="AW181" s="328"/>
      <c r="AX181" s="328"/>
      <c r="AY181" s="416"/>
      <c r="AZ181" s="328"/>
      <c r="BA181" s="328"/>
      <c r="BB181" s="328"/>
      <c r="BC181" s="328"/>
      <c r="BD181" s="328"/>
      <c r="BE181" s="328"/>
      <c r="BF181" s="328"/>
      <c r="BG181" s="416"/>
      <c r="BH181" s="328"/>
      <c r="BI181" s="328"/>
      <c r="BJ181" s="328"/>
      <c r="BK181" s="328"/>
      <c r="BL181" s="328"/>
      <c r="BM181" s="328"/>
      <c r="BN181" s="328"/>
      <c r="BO181" s="416"/>
      <c r="BP181" s="328"/>
      <c r="BQ181" s="328"/>
      <c r="BR181" s="328"/>
      <c r="BS181" s="328"/>
      <c r="BT181" s="328"/>
      <c r="BU181" s="328"/>
      <c r="BV181" s="416"/>
      <c r="BW181" s="328"/>
      <c r="BX181" s="328"/>
      <c r="BY181" s="328"/>
      <c r="BZ181" s="328"/>
      <c r="CA181" s="918" t="s">
        <v>3661</v>
      </c>
      <c r="CB181" s="10"/>
      <c r="CC181" s="332"/>
      <c r="CD181" s="328"/>
      <c r="CE181" s="328"/>
      <c r="CF181" s="328"/>
      <c r="CG181" s="328"/>
      <c r="CH181" s="328"/>
      <c r="CI181" s="328"/>
      <c r="CJ181" s="328"/>
      <c r="CK181" s="328"/>
      <c r="CL181" s="328"/>
      <c r="CM181" s="328"/>
      <c r="CN181" s="328"/>
      <c r="CO181" s="328"/>
      <c r="CP181" s="328"/>
      <c r="CQ181" s="328"/>
      <c r="CR181" s="328"/>
      <c r="CS181" s="328"/>
      <c r="CT181" s="328"/>
      <c r="CU181" s="328"/>
      <c r="CV181" s="328"/>
      <c r="CW181" s="328"/>
      <c r="CX181" s="328"/>
    </row>
    <row r="182" spans="1:102" ht="36">
      <c r="A182" s="10">
        <v>18</v>
      </c>
      <c r="B182" s="292"/>
      <c r="C182" s="326"/>
      <c r="D182" s="327" t="s">
        <v>6066</v>
      </c>
      <c r="E182" s="326" t="s">
        <v>6047</v>
      </c>
      <c r="F182" s="259">
        <v>2025</v>
      </c>
      <c r="G182" s="259">
        <v>2025</v>
      </c>
      <c r="H182" s="259">
        <v>6</v>
      </c>
      <c r="I182" s="326"/>
      <c r="J182" s="326" t="s">
        <v>6227</v>
      </c>
      <c r="K182" s="730">
        <v>10000000</v>
      </c>
      <c r="L182" s="730">
        <v>10000000</v>
      </c>
      <c r="M182" s="326"/>
      <c r="N182" s="784"/>
      <c r="O182" s="326"/>
      <c r="P182" s="11" t="s">
        <v>9</v>
      </c>
      <c r="Q182" s="259"/>
      <c r="R182" s="259"/>
      <c r="S182" s="328"/>
      <c r="T182" s="332" t="s">
        <v>5208</v>
      </c>
      <c r="U182" s="329"/>
      <c r="V182" s="412"/>
      <c r="W182" s="326" t="s">
        <v>6067</v>
      </c>
      <c r="X182" s="326" t="s">
        <v>197</v>
      </c>
      <c r="Y182" s="326"/>
      <c r="Z182" s="8" t="s">
        <v>4746</v>
      </c>
      <c r="AA182" s="8" t="s">
        <v>4734</v>
      </c>
      <c r="AB182" s="22">
        <v>1093</v>
      </c>
      <c r="AC182" s="370" t="s">
        <v>4736</v>
      </c>
      <c r="AD182" s="328"/>
      <c r="AE182" s="331"/>
      <c r="AF182" s="328" t="s">
        <v>4767</v>
      </c>
      <c r="AG182" s="415">
        <v>10000000</v>
      </c>
      <c r="AH182" s="326" t="s">
        <v>197</v>
      </c>
      <c r="AI182" s="326"/>
      <c r="AJ182" s="326"/>
      <c r="AK182" s="326" t="s">
        <v>4746</v>
      </c>
      <c r="AL182" s="8" t="s">
        <v>4734</v>
      </c>
      <c r="AM182" s="328"/>
      <c r="AN182" s="331"/>
      <c r="AO182" s="328" t="s">
        <v>139</v>
      </c>
      <c r="AP182" s="415">
        <v>10000000</v>
      </c>
      <c r="AQ182" s="326" t="s">
        <v>269</v>
      </c>
      <c r="AR182" s="326"/>
      <c r="AS182" s="326"/>
      <c r="AT182" s="326" t="s">
        <v>4746</v>
      </c>
      <c r="AU182" s="8" t="s">
        <v>4734</v>
      </c>
      <c r="AV182" s="328"/>
      <c r="AW182" s="328"/>
      <c r="AX182" s="328"/>
      <c r="AY182" s="416"/>
      <c r="AZ182" s="328"/>
      <c r="BA182" s="328"/>
      <c r="BB182" s="328"/>
      <c r="BC182" s="328"/>
      <c r="BD182" s="328"/>
      <c r="BE182" s="328"/>
      <c r="BF182" s="328"/>
      <c r="BG182" s="416"/>
      <c r="BH182" s="328"/>
      <c r="BI182" s="328"/>
      <c r="BJ182" s="328"/>
      <c r="BK182" s="328"/>
      <c r="BL182" s="328"/>
      <c r="BM182" s="328"/>
      <c r="BN182" s="328"/>
      <c r="BO182" s="416"/>
      <c r="BP182" s="328"/>
      <c r="BQ182" s="328"/>
      <c r="BR182" s="328"/>
      <c r="BS182" s="328"/>
      <c r="BT182" s="328"/>
      <c r="BU182" s="328"/>
      <c r="BV182" s="416"/>
      <c r="BW182" s="328"/>
      <c r="BX182" s="328"/>
      <c r="BY182" s="328"/>
      <c r="BZ182" s="328"/>
      <c r="CA182" s="918" t="s">
        <v>3661</v>
      </c>
      <c r="CB182" s="10"/>
      <c r="CC182" s="332"/>
      <c r="CD182" s="328"/>
      <c r="CE182" s="328"/>
      <c r="CF182" s="328"/>
      <c r="CG182" s="328"/>
      <c r="CH182" s="328"/>
      <c r="CI182" s="328"/>
      <c r="CJ182" s="328"/>
      <c r="CK182" s="328"/>
      <c r="CL182" s="328"/>
      <c r="CM182" s="328"/>
      <c r="CN182" s="328"/>
      <c r="CO182" s="328"/>
      <c r="CP182" s="328"/>
      <c r="CQ182" s="328"/>
      <c r="CR182" s="328"/>
      <c r="CS182" s="328"/>
      <c r="CT182" s="328"/>
      <c r="CU182" s="328"/>
      <c r="CV182" s="328"/>
      <c r="CW182" s="328"/>
      <c r="CX182" s="328"/>
    </row>
    <row r="183" spans="1:102" ht="36">
      <c r="A183" s="10">
        <v>19</v>
      </c>
      <c r="B183" s="292"/>
      <c r="C183" s="326"/>
      <c r="D183" s="327" t="s">
        <v>6068</v>
      </c>
      <c r="E183" s="326" t="s">
        <v>6047</v>
      </c>
      <c r="F183" s="259">
        <v>2025</v>
      </c>
      <c r="G183" s="259">
        <v>2025</v>
      </c>
      <c r="H183" s="259">
        <v>6</v>
      </c>
      <c r="I183" s="326"/>
      <c r="J183" s="326" t="s">
        <v>6228</v>
      </c>
      <c r="K183" s="730">
        <v>10000000</v>
      </c>
      <c r="L183" s="730">
        <v>10000000</v>
      </c>
      <c r="M183" s="326"/>
      <c r="N183" s="784"/>
      <c r="O183" s="326"/>
      <c r="P183" s="11" t="s">
        <v>9</v>
      </c>
      <c r="Q183" s="259"/>
      <c r="R183" s="259"/>
      <c r="S183" s="328"/>
      <c r="T183" s="332" t="s">
        <v>3355</v>
      </c>
      <c r="U183" s="329"/>
      <c r="V183" s="412"/>
      <c r="W183" s="326" t="s">
        <v>6055</v>
      </c>
      <c r="X183" s="326"/>
      <c r="Y183" s="326"/>
      <c r="Z183" s="8" t="s">
        <v>4737</v>
      </c>
      <c r="AA183" s="8" t="s">
        <v>4734</v>
      </c>
      <c r="AB183" s="22">
        <v>1093</v>
      </c>
      <c r="AC183" s="370" t="s">
        <v>4736</v>
      </c>
      <c r="AD183" s="328"/>
      <c r="AE183" s="331"/>
      <c r="AF183" s="328" t="s">
        <v>3561</v>
      </c>
      <c r="AG183" s="415">
        <v>10000000</v>
      </c>
      <c r="AH183" s="326" t="s">
        <v>207</v>
      </c>
      <c r="AI183" s="326"/>
      <c r="AJ183" s="326"/>
      <c r="AK183" s="326" t="s">
        <v>4737</v>
      </c>
      <c r="AL183" s="8" t="s">
        <v>4734</v>
      </c>
      <c r="AM183" s="328"/>
      <c r="AN183" s="331"/>
      <c r="AO183" s="328" t="s">
        <v>3356</v>
      </c>
      <c r="AP183" s="415">
        <v>10000000</v>
      </c>
      <c r="AQ183" s="326" t="s">
        <v>207</v>
      </c>
      <c r="AR183" s="326"/>
      <c r="AS183" s="326"/>
      <c r="AT183" s="326" t="s">
        <v>4737</v>
      </c>
      <c r="AU183" s="8" t="s">
        <v>4734</v>
      </c>
      <c r="AV183" s="328"/>
      <c r="AW183" s="328"/>
      <c r="AX183" s="328"/>
      <c r="AY183" s="416"/>
      <c r="AZ183" s="328"/>
      <c r="BA183" s="328"/>
      <c r="BB183" s="328"/>
      <c r="BC183" s="328"/>
      <c r="BD183" s="328"/>
      <c r="BE183" s="328"/>
      <c r="BF183" s="328"/>
      <c r="BG183" s="416"/>
      <c r="BH183" s="328"/>
      <c r="BI183" s="328"/>
      <c r="BJ183" s="328"/>
      <c r="BK183" s="328"/>
      <c r="BL183" s="328"/>
      <c r="BM183" s="328"/>
      <c r="BN183" s="328"/>
      <c r="BO183" s="416"/>
      <c r="BP183" s="328"/>
      <c r="BQ183" s="328"/>
      <c r="BR183" s="328"/>
      <c r="BS183" s="328"/>
      <c r="BT183" s="328"/>
      <c r="BU183" s="328"/>
      <c r="BV183" s="416"/>
      <c r="BW183" s="328"/>
      <c r="BX183" s="328"/>
      <c r="BY183" s="328"/>
      <c r="BZ183" s="328"/>
      <c r="CA183" s="918" t="s">
        <v>3661</v>
      </c>
      <c r="CB183" s="10"/>
      <c r="CC183" s="332"/>
      <c r="CD183" s="328"/>
      <c r="CE183" s="328"/>
      <c r="CF183" s="328"/>
      <c r="CG183" s="328"/>
      <c r="CH183" s="328"/>
      <c r="CI183" s="328"/>
      <c r="CJ183" s="328"/>
      <c r="CK183" s="328"/>
      <c r="CL183" s="328"/>
      <c r="CM183" s="328"/>
      <c r="CN183" s="328"/>
      <c r="CO183" s="328"/>
      <c r="CP183" s="328"/>
      <c r="CQ183" s="328"/>
      <c r="CR183" s="328"/>
      <c r="CS183" s="328"/>
      <c r="CT183" s="328"/>
      <c r="CU183" s="328"/>
      <c r="CV183" s="328"/>
      <c r="CW183" s="328"/>
      <c r="CX183" s="328"/>
    </row>
    <row r="184" spans="1:102" ht="36">
      <c r="A184" s="10">
        <v>20</v>
      </c>
      <c r="B184" s="292"/>
      <c r="C184" s="326"/>
      <c r="D184" s="327" t="s">
        <v>6069</v>
      </c>
      <c r="E184" s="326" t="s">
        <v>6047</v>
      </c>
      <c r="F184" s="259">
        <v>2025</v>
      </c>
      <c r="G184" s="259">
        <v>2025</v>
      </c>
      <c r="H184" s="259">
        <v>6</v>
      </c>
      <c r="I184" s="326"/>
      <c r="J184" s="326" t="s">
        <v>6229</v>
      </c>
      <c r="K184" s="730">
        <v>10000000</v>
      </c>
      <c r="L184" s="730">
        <v>10000000</v>
      </c>
      <c r="M184" s="326"/>
      <c r="N184" s="784"/>
      <c r="O184" s="326"/>
      <c r="P184" s="11" t="s">
        <v>9</v>
      </c>
      <c r="Q184" s="259"/>
      <c r="R184" s="259"/>
      <c r="S184" s="328"/>
      <c r="T184" s="332" t="s">
        <v>3354</v>
      </c>
      <c r="U184" s="329"/>
      <c r="V184" s="412"/>
      <c r="W184" s="326" t="s">
        <v>6038</v>
      </c>
      <c r="X184" s="326"/>
      <c r="Y184" s="326"/>
      <c r="Z184" s="8" t="s">
        <v>3694</v>
      </c>
      <c r="AA184" s="8" t="s">
        <v>4734</v>
      </c>
      <c r="AB184" s="22">
        <v>1093</v>
      </c>
      <c r="AC184" s="370" t="s">
        <v>4736</v>
      </c>
      <c r="AD184" s="328"/>
      <c r="AE184" s="331"/>
      <c r="AF184" s="328" t="s">
        <v>3540</v>
      </c>
      <c r="AG184" s="415">
        <v>10000000</v>
      </c>
      <c r="AH184" s="326" t="s">
        <v>172</v>
      </c>
      <c r="AI184" s="326"/>
      <c r="AJ184" s="326"/>
      <c r="AK184" s="326" t="s">
        <v>3694</v>
      </c>
      <c r="AL184" s="326" t="s">
        <v>4734</v>
      </c>
      <c r="AM184" s="328"/>
      <c r="AN184" s="331"/>
      <c r="AO184" s="328" t="s">
        <v>3358</v>
      </c>
      <c r="AP184" s="415">
        <v>10000000</v>
      </c>
      <c r="AQ184" s="326" t="s">
        <v>217</v>
      </c>
      <c r="AR184" s="326"/>
      <c r="AS184" s="326"/>
      <c r="AT184" s="326" t="s">
        <v>4746</v>
      </c>
      <c r="AU184" s="8" t="s">
        <v>4734</v>
      </c>
      <c r="AV184" s="328"/>
      <c r="AW184" s="328"/>
      <c r="AX184" s="328"/>
      <c r="AY184" s="416"/>
      <c r="AZ184" s="328"/>
      <c r="BA184" s="328"/>
      <c r="BB184" s="328"/>
      <c r="BC184" s="328"/>
      <c r="BD184" s="328"/>
      <c r="BE184" s="328"/>
      <c r="BF184" s="328"/>
      <c r="BG184" s="416"/>
      <c r="BH184" s="328"/>
      <c r="BI184" s="328"/>
      <c r="BJ184" s="328"/>
      <c r="BK184" s="328"/>
      <c r="BL184" s="328"/>
      <c r="BM184" s="328"/>
      <c r="BN184" s="328"/>
      <c r="BO184" s="416"/>
      <c r="BP184" s="328"/>
      <c r="BQ184" s="328"/>
      <c r="BR184" s="328"/>
      <c r="BS184" s="328"/>
      <c r="BT184" s="328"/>
      <c r="BU184" s="328"/>
      <c r="BV184" s="416"/>
      <c r="BW184" s="328"/>
      <c r="BX184" s="328"/>
      <c r="BY184" s="328"/>
      <c r="BZ184" s="328"/>
      <c r="CA184" s="918" t="s">
        <v>3661</v>
      </c>
      <c r="CB184" s="10"/>
      <c r="CC184" s="332"/>
      <c r="CD184" s="328"/>
      <c r="CE184" s="328"/>
      <c r="CF184" s="328"/>
      <c r="CG184" s="328"/>
      <c r="CH184" s="328"/>
      <c r="CI184" s="328"/>
      <c r="CJ184" s="328"/>
      <c r="CK184" s="328"/>
      <c r="CL184" s="328"/>
      <c r="CM184" s="328"/>
      <c r="CN184" s="328"/>
      <c r="CO184" s="328"/>
      <c r="CP184" s="328"/>
      <c r="CQ184" s="328"/>
      <c r="CR184" s="328"/>
      <c r="CS184" s="328"/>
      <c r="CT184" s="328"/>
      <c r="CU184" s="328"/>
      <c r="CV184" s="328"/>
      <c r="CW184" s="328"/>
      <c r="CX184" s="328"/>
    </row>
    <row r="185" spans="1:102" ht="36">
      <c r="A185" s="10">
        <v>21</v>
      </c>
      <c r="B185" s="292"/>
      <c r="C185" s="326"/>
      <c r="D185" s="327" t="s">
        <v>6070</v>
      </c>
      <c r="E185" s="326" t="s">
        <v>6047</v>
      </c>
      <c r="F185" s="259">
        <v>2025</v>
      </c>
      <c r="G185" s="259">
        <v>2025</v>
      </c>
      <c r="H185" s="259">
        <v>6</v>
      </c>
      <c r="I185" s="326"/>
      <c r="J185" s="326" t="s">
        <v>6230</v>
      </c>
      <c r="K185" s="730">
        <v>10000000</v>
      </c>
      <c r="L185" s="730">
        <v>10000000</v>
      </c>
      <c r="M185" s="326"/>
      <c r="N185" s="784"/>
      <c r="O185" s="326"/>
      <c r="P185" s="11" t="s">
        <v>9</v>
      </c>
      <c r="Q185" s="259"/>
      <c r="R185" s="259"/>
      <c r="S185" s="328"/>
      <c r="T185" s="332" t="s">
        <v>121</v>
      </c>
      <c r="U185" s="329"/>
      <c r="V185" s="412"/>
      <c r="W185" s="326" t="s">
        <v>6062</v>
      </c>
      <c r="X185" s="326"/>
      <c r="Y185" s="326"/>
      <c r="Z185" s="8" t="s">
        <v>4746</v>
      </c>
      <c r="AA185" s="8" t="s">
        <v>4734</v>
      </c>
      <c r="AB185" s="22">
        <v>1093</v>
      </c>
      <c r="AC185" s="370" t="s">
        <v>4736</v>
      </c>
      <c r="AD185" s="328"/>
      <c r="AE185" s="331"/>
      <c r="AF185" s="328" t="s">
        <v>3550</v>
      </c>
      <c r="AG185" s="415">
        <v>10000000</v>
      </c>
      <c r="AH185" s="326" t="s">
        <v>217</v>
      </c>
      <c r="AI185" s="326"/>
      <c r="AJ185" s="326"/>
      <c r="AK185" s="326" t="s">
        <v>4746</v>
      </c>
      <c r="AL185" s="326" t="s">
        <v>4734</v>
      </c>
      <c r="AM185" s="328"/>
      <c r="AN185" s="331"/>
      <c r="AO185" s="328" t="s">
        <v>5963</v>
      </c>
      <c r="AP185" s="415">
        <v>10000000</v>
      </c>
      <c r="AQ185" s="326" t="s">
        <v>217</v>
      </c>
      <c r="AR185" s="326"/>
      <c r="AS185" s="326"/>
      <c r="AT185" s="326" t="s">
        <v>4746</v>
      </c>
      <c r="AU185" s="326" t="s">
        <v>4734</v>
      </c>
      <c r="AV185" s="328"/>
      <c r="AW185" s="328"/>
      <c r="AX185" s="328" t="s">
        <v>111</v>
      </c>
      <c r="AY185" s="415">
        <v>10000000</v>
      </c>
      <c r="AZ185" s="326" t="s">
        <v>217</v>
      </c>
      <c r="BA185" s="326"/>
      <c r="BB185" s="326" t="s">
        <v>4746</v>
      </c>
      <c r="BC185" s="326" t="s">
        <v>4734</v>
      </c>
      <c r="BD185" s="328"/>
      <c r="BE185" s="328"/>
      <c r="BF185" s="328" t="s">
        <v>3513</v>
      </c>
      <c r="BG185" s="415">
        <v>10000000</v>
      </c>
      <c r="BH185" s="326" t="s">
        <v>256</v>
      </c>
      <c r="BI185" s="326"/>
      <c r="BJ185" s="326" t="s">
        <v>4737</v>
      </c>
      <c r="BK185" s="326" t="s">
        <v>4734</v>
      </c>
      <c r="BL185" s="328"/>
      <c r="BM185" s="328"/>
      <c r="BN185" s="328" t="s">
        <v>3513</v>
      </c>
      <c r="BO185" s="415">
        <v>10000000</v>
      </c>
      <c r="BP185" s="326" t="s">
        <v>217</v>
      </c>
      <c r="BQ185" s="326" t="s">
        <v>4746</v>
      </c>
      <c r="BR185" s="326" t="s">
        <v>4734</v>
      </c>
      <c r="BS185" s="328"/>
      <c r="BT185" s="328"/>
      <c r="BU185" s="328"/>
      <c r="BV185" s="416"/>
      <c r="BW185" s="328"/>
      <c r="BX185" s="328"/>
      <c r="BY185" s="328"/>
      <c r="BZ185" s="328"/>
      <c r="CA185" s="918" t="s">
        <v>3661</v>
      </c>
      <c r="CB185" s="10"/>
      <c r="CC185" s="332"/>
      <c r="CD185" s="328"/>
      <c r="CE185" s="328"/>
      <c r="CF185" s="328"/>
      <c r="CG185" s="328"/>
      <c r="CH185" s="328"/>
      <c r="CI185" s="328"/>
      <c r="CJ185" s="328"/>
      <c r="CK185" s="328"/>
      <c r="CL185" s="328"/>
      <c r="CM185" s="328"/>
      <c r="CN185" s="328"/>
      <c r="CO185" s="328"/>
      <c r="CP185" s="328"/>
      <c r="CQ185" s="328"/>
      <c r="CR185" s="328"/>
      <c r="CS185" s="328"/>
      <c r="CT185" s="328"/>
      <c r="CU185" s="328"/>
      <c r="CV185" s="328"/>
      <c r="CW185" s="328"/>
      <c r="CX185" s="328"/>
    </row>
    <row r="186" spans="1:102" ht="36">
      <c r="A186" s="10">
        <v>22</v>
      </c>
      <c r="B186" s="292"/>
      <c r="C186" s="326"/>
      <c r="D186" s="327" t="s">
        <v>6071</v>
      </c>
      <c r="E186" s="326" t="s">
        <v>6047</v>
      </c>
      <c r="F186" s="259">
        <v>2025</v>
      </c>
      <c r="G186" s="259">
        <v>2025</v>
      </c>
      <c r="H186" s="259">
        <v>6</v>
      </c>
      <c r="I186" s="326"/>
      <c r="J186" s="326" t="s">
        <v>6231</v>
      </c>
      <c r="K186" s="730">
        <v>10000000</v>
      </c>
      <c r="L186" s="730">
        <v>10000000</v>
      </c>
      <c r="M186" s="326"/>
      <c r="N186" s="784"/>
      <c r="O186" s="326"/>
      <c r="P186" s="11" t="s">
        <v>9</v>
      </c>
      <c r="Q186" s="259"/>
      <c r="R186" s="259"/>
      <c r="S186" s="328"/>
      <c r="T186" s="332" t="s">
        <v>3573</v>
      </c>
      <c r="U186" s="329"/>
      <c r="V186" s="412"/>
      <c r="W186" s="326" t="s">
        <v>6072</v>
      </c>
      <c r="X186" s="326"/>
      <c r="Y186" s="326"/>
      <c r="Z186" s="8" t="s">
        <v>4737</v>
      </c>
      <c r="AA186" s="8" t="s">
        <v>4734</v>
      </c>
      <c r="AB186" s="22">
        <v>1093</v>
      </c>
      <c r="AC186" s="370" t="s">
        <v>4736</v>
      </c>
      <c r="AD186" s="328"/>
      <c r="AE186" s="331"/>
      <c r="AF186" s="328" t="s">
        <v>6073</v>
      </c>
      <c r="AG186" s="415">
        <v>10000000</v>
      </c>
      <c r="AH186" s="326"/>
      <c r="AI186" s="326"/>
      <c r="AJ186" s="326"/>
      <c r="AK186" s="326"/>
      <c r="AL186" s="326"/>
      <c r="AM186" s="328"/>
      <c r="AN186" s="331"/>
      <c r="AO186" s="328" t="s">
        <v>139</v>
      </c>
      <c r="AP186" s="415">
        <v>10000000</v>
      </c>
      <c r="AQ186" s="326" t="s">
        <v>269</v>
      </c>
      <c r="AR186" s="326"/>
      <c r="AS186" s="326"/>
      <c r="AT186" s="326" t="s">
        <v>4746</v>
      </c>
      <c r="AU186" s="8" t="s">
        <v>4734</v>
      </c>
      <c r="AV186" s="328"/>
      <c r="AW186" s="328"/>
      <c r="AX186" s="328" t="s">
        <v>3574</v>
      </c>
      <c r="AY186" s="415">
        <v>10000000</v>
      </c>
      <c r="AZ186" s="326" t="s">
        <v>269</v>
      </c>
      <c r="BA186" s="326"/>
      <c r="BB186" s="326" t="s">
        <v>4746</v>
      </c>
      <c r="BC186" s="8" t="s">
        <v>4734</v>
      </c>
      <c r="BD186" s="328"/>
      <c r="BE186" s="328"/>
      <c r="BF186" s="328"/>
      <c r="BG186" s="416"/>
      <c r="BH186" s="328"/>
      <c r="BI186" s="328"/>
      <c r="BJ186" s="328"/>
      <c r="BK186" s="328"/>
      <c r="BL186" s="328"/>
      <c r="BM186" s="328"/>
      <c r="BN186" s="328"/>
      <c r="BO186" s="416"/>
      <c r="BP186" s="328"/>
      <c r="BQ186" s="328"/>
      <c r="BR186" s="328"/>
      <c r="BS186" s="328"/>
      <c r="BT186" s="328"/>
      <c r="BU186" s="328"/>
      <c r="BV186" s="416"/>
      <c r="BW186" s="328"/>
      <c r="BX186" s="328"/>
      <c r="BY186" s="328"/>
      <c r="BZ186" s="328"/>
      <c r="CA186" s="918" t="s">
        <v>3661</v>
      </c>
      <c r="CB186" s="10"/>
      <c r="CC186" s="332"/>
      <c r="CD186" s="328"/>
      <c r="CE186" s="328"/>
      <c r="CF186" s="328"/>
      <c r="CG186" s="328"/>
      <c r="CH186" s="328"/>
      <c r="CI186" s="328"/>
      <c r="CJ186" s="328"/>
      <c r="CK186" s="328"/>
      <c r="CL186" s="328"/>
      <c r="CM186" s="328"/>
      <c r="CN186" s="328"/>
      <c r="CO186" s="328"/>
      <c r="CP186" s="328"/>
      <c r="CQ186" s="328"/>
      <c r="CR186" s="328"/>
      <c r="CS186" s="328"/>
      <c r="CT186" s="328"/>
      <c r="CU186" s="328"/>
      <c r="CV186" s="328"/>
      <c r="CW186" s="328"/>
      <c r="CX186" s="328"/>
    </row>
    <row r="187" spans="1:102" ht="36">
      <c r="A187" s="10">
        <v>23</v>
      </c>
      <c r="B187" s="292"/>
      <c r="C187" s="326"/>
      <c r="D187" s="327" t="s">
        <v>6074</v>
      </c>
      <c r="E187" s="326" t="s">
        <v>6047</v>
      </c>
      <c r="F187" s="259">
        <v>2025</v>
      </c>
      <c r="G187" s="259">
        <v>2025</v>
      </c>
      <c r="H187" s="259">
        <v>6</v>
      </c>
      <c r="I187" s="326"/>
      <c r="J187" s="326" t="s">
        <v>6232</v>
      </c>
      <c r="K187" s="730">
        <v>9795000</v>
      </c>
      <c r="L187" s="730">
        <v>9795000</v>
      </c>
      <c r="M187" s="326"/>
      <c r="N187" s="784"/>
      <c r="O187" s="326"/>
      <c r="P187" s="11" t="s">
        <v>9</v>
      </c>
      <c r="Q187" s="259"/>
      <c r="R187" s="259"/>
      <c r="S187" s="328"/>
      <c r="T187" s="332" t="s">
        <v>3531</v>
      </c>
      <c r="U187" s="329"/>
      <c r="V187" s="412"/>
      <c r="W187" s="326" t="s">
        <v>6040</v>
      </c>
      <c r="X187" s="326"/>
      <c r="Y187" s="326"/>
      <c r="Z187" s="8" t="s">
        <v>4737</v>
      </c>
      <c r="AA187" s="8" t="s">
        <v>4734</v>
      </c>
      <c r="AB187" s="22">
        <v>1093</v>
      </c>
      <c r="AC187" s="370" t="s">
        <v>4736</v>
      </c>
      <c r="AD187" s="328"/>
      <c r="AE187" s="331"/>
      <c r="AF187" s="328" t="s">
        <v>126</v>
      </c>
      <c r="AG187" s="415">
        <v>9795000</v>
      </c>
      <c r="AH187" s="326" t="s">
        <v>169</v>
      </c>
      <c r="AI187" s="326"/>
      <c r="AJ187" s="326"/>
      <c r="AK187" s="326" t="s">
        <v>3694</v>
      </c>
      <c r="AL187" s="326" t="s">
        <v>4734</v>
      </c>
      <c r="AM187" s="328"/>
      <c r="AN187" s="331"/>
      <c r="AO187" s="328"/>
      <c r="AP187" s="415"/>
      <c r="AQ187" s="326"/>
      <c r="AR187" s="326"/>
      <c r="AS187" s="326"/>
      <c r="AT187" s="326"/>
      <c r="AU187" s="326"/>
      <c r="AV187" s="328"/>
      <c r="AW187" s="328"/>
      <c r="AX187" s="328"/>
      <c r="AY187" s="416"/>
      <c r="AZ187" s="328"/>
      <c r="BA187" s="328"/>
      <c r="BB187" s="328"/>
      <c r="BC187" s="328"/>
      <c r="BD187" s="328"/>
      <c r="BE187" s="328"/>
      <c r="BF187" s="328"/>
      <c r="BG187" s="416"/>
      <c r="BH187" s="328"/>
      <c r="BI187" s="328"/>
      <c r="BJ187" s="328"/>
      <c r="BK187" s="328"/>
      <c r="BL187" s="328"/>
      <c r="BM187" s="328"/>
      <c r="BN187" s="328"/>
      <c r="BO187" s="416"/>
      <c r="BP187" s="328"/>
      <c r="BQ187" s="328"/>
      <c r="BR187" s="328"/>
      <c r="BS187" s="328"/>
      <c r="BT187" s="328"/>
      <c r="BU187" s="328"/>
      <c r="BV187" s="416"/>
      <c r="BW187" s="328"/>
      <c r="BX187" s="328"/>
      <c r="BY187" s="328"/>
      <c r="BZ187" s="328"/>
      <c r="CA187" s="918" t="s">
        <v>3661</v>
      </c>
      <c r="CB187" s="10"/>
      <c r="CC187" s="332"/>
      <c r="CD187" s="328"/>
      <c r="CE187" s="328"/>
      <c r="CF187" s="328"/>
      <c r="CG187" s="328"/>
      <c r="CH187" s="328"/>
      <c r="CI187" s="328"/>
      <c r="CJ187" s="328"/>
      <c r="CK187" s="328"/>
      <c r="CL187" s="328"/>
      <c r="CM187" s="328"/>
      <c r="CN187" s="328"/>
      <c r="CO187" s="328"/>
      <c r="CP187" s="328"/>
      <c r="CQ187" s="328"/>
      <c r="CR187" s="328"/>
      <c r="CS187" s="328"/>
      <c r="CT187" s="328"/>
      <c r="CU187" s="328"/>
      <c r="CV187" s="328"/>
      <c r="CW187" s="328"/>
      <c r="CX187" s="328"/>
    </row>
    <row r="188" spans="1:102" ht="36">
      <c r="A188" s="10">
        <v>24</v>
      </c>
      <c r="B188" s="292"/>
      <c r="C188" s="326"/>
      <c r="D188" s="327" t="s">
        <v>6075</v>
      </c>
      <c r="E188" s="326" t="s">
        <v>6047</v>
      </c>
      <c r="F188" s="259">
        <v>2025</v>
      </c>
      <c r="G188" s="259">
        <v>2025</v>
      </c>
      <c r="H188" s="259">
        <v>6</v>
      </c>
      <c r="I188" s="326"/>
      <c r="J188" s="326" t="s">
        <v>6233</v>
      </c>
      <c r="K188" s="730">
        <v>8810000</v>
      </c>
      <c r="L188" s="730">
        <v>8810000</v>
      </c>
      <c r="M188" s="326"/>
      <c r="N188" s="784"/>
      <c r="O188" s="326"/>
      <c r="P188" s="11" t="s">
        <v>9</v>
      </c>
      <c r="Q188" s="259"/>
      <c r="R188" s="259"/>
      <c r="S188" s="328"/>
      <c r="T188" s="332" t="s">
        <v>3519</v>
      </c>
      <c r="U188" s="329"/>
      <c r="V188" s="412"/>
      <c r="W188" s="326" t="s">
        <v>6072</v>
      </c>
      <c r="X188" s="326"/>
      <c r="Y188" s="326"/>
      <c r="Z188" s="8" t="s">
        <v>4737</v>
      </c>
      <c r="AA188" s="8" t="s">
        <v>4734</v>
      </c>
      <c r="AB188" s="22">
        <v>1093</v>
      </c>
      <c r="AC188" s="370" t="s">
        <v>4736</v>
      </c>
      <c r="AD188" s="328"/>
      <c r="AE188" s="331"/>
      <c r="AF188" s="328" t="s">
        <v>4823</v>
      </c>
      <c r="AG188" s="415">
        <v>8810000</v>
      </c>
      <c r="AH188" s="326" t="s">
        <v>256</v>
      </c>
      <c r="AI188" s="326"/>
      <c r="AJ188" s="326"/>
      <c r="AK188" s="326" t="s">
        <v>4737</v>
      </c>
      <c r="AL188" s="8" t="s">
        <v>4734</v>
      </c>
      <c r="AM188" s="328"/>
      <c r="AN188" s="331"/>
      <c r="AO188" s="328" t="s">
        <v>3535</v>
      </c>
      <c r="AP188" s="415">
        <v>8810000</v>
      </c>
      <c r="AQ188" s="326" t="s">
        <v>311</v>
      </c>
      <c r="AR188" s="326"/>
      <c r="AS188" s="326"/>
      <c r="AT188" s="326" t="s">
        <v>4737</v>
      </c>
      <c r="AU188" s="8" t="s">
        <v>4734</v>
      </c>
      <c r="AV188" s="328"/>
      <c r="AW188" s="328"/>
      <c r="AX188" s="328"/>
      <c r="AY188" s="416"/>
      <c r="AZ188" s="328"/>
      <c r="BA188" s="328"/>
      <c r="BB188" s="328"/>
      <c r="BC188" s="328"/>
      <c r="BD188" s="328"/>
      <c r="BE188" s="328"/>
      <c r="BF188" s="328"/>
      <c r="BG188" s="416"/>
      <c r="BH188" s="328"/>
      <c r="BI188" s="328"/>
      <c r="BJ188" s="328"/>
      <c r="BK188" s="328"/>
      <c r="BL188" s="328"/>
      <c r="BM188" s="328"/>
      <c r="BN188" s="328"/>
      <c r="BO188" s="416"/>
      <c r="BP188" s="328"/>
      <c r="BQ188" s="328"/>
      <c r="BR188" s="328"/>
      <c r="BS188" s="328"/>
      <c r="BT188" s="328"/>
      <c r="BU188" s="328"/>
      <c r="BV188" s="416"/>
      <c r="BW188" s="328"/>
      <c r="BX188" s="328"/>
      <c r="BY188" s="328"/>
      <c r="BZ188" s="328"/>
      <c r="CA188" s="918" t="s">
        <v>3661</v>
      </c>
      <c r="CB188" s="10"/>
      <c r="CC188" s="332"/>
      <c r="CD188" s="328"/>
      <c r="CE188" s="328"/>
      <c r="CF188" s="328"/>
      <c r="CG188" s="328"/>
      <c r="CH188" s="328"/>
      <c r="CI188" s="328"/>
      <c r="CJ188" s="328"/>
      <c r="CK188" s="328"/>
      <c r="CL188" s="328"/>
      <c r="CM188" s="328"/>
      <c r="CN188" s="328"/>
      <c r="CO188" s="328"/>
      <c r="CP188" s="328"/>
      <c r="CQ188" s="328"/>
      <c r="CR188" s="328"/>
      <c r="CS188" s="328"/>
      <c r="CT188" s="328"/>
      <c r="CU188" s="328"/>
      <c r="CV188" s="328"/>
      <c r="CW188" s="328"/>
      <c r="CX188" s="328"/>
    </row>
    <row r="189" spans="1:102" ht="36">
      <c r="A189" s="10">
        <v>25</v>
      </c>
      <c r="B189" s="292"/>
      <c r="C189" s="326"/>
      <c r="D189" s="327" t="s">
        <v>6076</v>
      </c>
      <c r="E189" s="326" t="s">
        <v>6077</v>
      </c>
      <c r="F189" s="259">
        <v>2025</v>
      </c>
      <c r="G189" s="259">
        <v>2025</v>
      </c>
      <c r="H189" s="259">
        <v>6</v>
      </c>
      <c r="I189" s="326" t="s">
        <v>5953</v>
      </c>
      <c r="J189" s="326" t="s">
        <v>6234</v>
      </c>
      <c r="K189" s="730">
        <v>4990000</v>
      </c>
      <c r="L189" s="730">
        <v>4990000</v>
      </c>
      <c r="M189" s="326" t="s">
        <v>4734</v>
      </c>
      <c r="N189" s="784">
        <v>2</v>
      </c>
      <c r="O189" s="326"/>
      <c r="P189" s="11" t="s">
        <v>9</v>
      </c>
      <c r="Q189" s="259" t="s">
        <v>3686</v>
      </c>
      <c r="R189" s="259"/>
      <c r="S189" s="328">
        <v>6826743</v>
      </c>
      <c r="T189" s="332" t="s">
        <v>3554</v>
      </c>
      <c r="U189" s="329" t="s">
        <v>2168</v>
      </c>
      <c r="V189" s="412">
        <v>4990000</v>
      </c>
      <c r="W189" s="326" t="s">
        <v>6064</v>
      </c>
      <c r="X189" s="326"/>
      <c r="Y189" s="326"/>
      <c r="Z189" s="8" t="s">
        <v>4746</v>
      </c>
      <c r="AA189" s="8" t="s">
        <v>4734</v>
      </c>
      <c r="AB189" s="8">
        <v>1093</v>
      </c>
      <c r="AC189" s="13" t="s">
        <v>4736</v>
      </c>
      <c r="AD189" s="328">
        <v>6658545</v>
      </c>
      <c r="AE189" s="331" t="s">
        <v>1272</v>
      </c>
      <c r="AF189" s="328" t="s">
        <v>5190</v>
      </c>
      <c r="AG189" s="412">
        <v>4990000</v>
      </c>
      <c r="AH189" s="326" t="s">
        <v>6064</v>
      </c>
      <c r="AI189" s="326"/>
      <c r="AJ189" s="326"/>
      <c r="AK189" s="8" t="s">
        <v>4746</v>
      </c>
      <c r="AL189" s="8" t="s">
        <v>4734</v>
      </c>
      <c r="AM189" s="328">
        <v>6892129</v>
      </c>
      <c r="AN189" s="331" t="s">
        <v>2845</v>
      </c>
      <c r="AO189" s="328" t="s">
        <v>114</v>
      </c>
      <c r="AP189" s="412">
        <v>4990000</v>
      </c>
      <c r="AQ189" s="326" t="s">
        <v>6064</v>
      </c>
      <c r="AR189" s="326"/>
      <c r="AS189" s="326"/>
      <c r="AT189" s="8" t="s">
        <v>4746</v>
      </c>
      <c r="AU189" s="8" t="s">
        <v>4734</v>
      </c>
      <c r="AV189" s="328"/>
      <c r="AW189" s="328"/>
      <c r="AX189" s="328"/>
      <c r="AY189" s="416"/>
      <c r="AZ189" s="328"/>
      <c r="BA189" s="328"/>
      <c r="BB189" s="328"/>
      <c r="BC189" s="328"/>
      <c r="BD189" s="328"/>
      <c r="BE189" s="328"/>
      <c r="BF189" s="328"/>
      <c r="BG189" s="416"/>
      <c r="BH189" s="328"/>
      <c r="BI189" s="328"/>
      <c r="BJ189" s="328"/>
      <c r="BK189" s="328"/>
      <c r="BL189" s="328"/>
      <c r="BM189" s="328"/>
      <c r="BN189" s="328"/>
      <c r="BO189" s="416"/>
      <c r="BP189" s="328"/>
      <c r="BQ189" s="328"/>
      <c r="BR189" s="328"/>
      <c r="BS189" s="328"/>
      <c r="BT189" s="328"/>
      <c r="BU189" s="328"/>
      <c r="BV189" s="416"/>
      <c r="BW189" s="328"/>
      <c r="BX189" s="328"/>
      <c r="BY189" s="328"/>
      <c r="BZ189" s="328"/>
      <c r="CA189" s="918" t="s">
        <v>3661</v>
      </c>
      <c r="CB189" s="10"/>
      <c r="CC189" s="332"/>
      <c r="CD189" s="328"/>
      <c r="CE189" s="328"/>
      <c r="CF189" s="328"/>
      <c r="CG189" s="328"/>
      <c r="CH189" s="328"/>
      <c r="CI189" s="328"/>
      <c r="CJ189" s="328"/>
      <c r="CK189" s="328"/>
      <c r="CL189" s="328"/>
      <c r="CM189" s="328"/>
      <c r="CN189" s="328"/>
      <c r="CO189" s="328"/>
      <c r="CP189" s="328"/>
      <c r="CQ189" s="328"/>
      <c r="CR189" s="328"/>
      <c r="CS189" s="328"/>
      <c r="CT189" s="328"/>
      <c r="CU189" s="328"/>
      <c r="CV189" s="328"/>
      <c r="CW189" s="328"/>
      <c r="CX189" s="328"/>
    </row>
    <row r="190" spans="1:102" ht="36">
      <c r="A190" s="10">
        <v>26</v>
      </c>
      <c r="B190" s="292"/>
      <c r="C190" s="326"/>
      <c r="D190" s="327" t="s">
        <v>6078</v>
      </c>
      <c r="E190" s="326" t="s">
        <v>6077</v>
      </c>
      <c r="F190" s="259">
        <v>2025</v>
      </c>
      <c r="G190" s="259">
        <v>2025</v>
      </c>
      <c r="H190" s="259">
        <v>6</v>
      </c>
      <c r="I190" s="326" t="s">
        <v>5942</v>
      </c>
      <c r="J190" s="326" t="s">
        <v>6234</v>
      </c>
      <c r="K190" s="730">
        <v>4950000</v>
      </c>
      <c r="L190" s="730">
        <v>4950000</v>
      </c>
      <c r="M190" s="326" t="s">
        <v>4734</v>
      </c>
      <c r="N190" s="784">
        <v>2</v>
      </c>
      <c r="O190" s="326"/>
      <c r="P190" s="11" t="s">
        <v>9</v>
      </c>
      <c r="Q190" s="259" t="s">
        <v>3686</v>
      </c>
      <c r="R190" s="259"/>
      <c r="S190" s="328">
        <v>6680626</v>
      </c>
      <c r="T190" s="332" t="s">
        <v>3526</v>
      </c>
      <c r="U190" s="329" t="s">
        <v>1296</v>
      </c>
      <c r="V190" s="412">
        <v>4950000</v>
      </c>
      <c r="W190" s="326" t="s">
        <v>6072</v>
      </c>
      <c r="X190" s="326"/>
      <c r="Y190" s="326"/>
      <c r="Z190" s="8" t="s">
        <v>4737</v>
      </c>
      <c r="AA190" s="8" t="s">
        <v>4734</v>
      </c>
      <c r="AB190" s="8">
        <v>1093</v>
      </c>
      <c r="AC190" s="13" t="s">
        <v>4736</v>
      </c>
      <c r="AD190" s="328">
        <v>6803558</v>
      </c>
      <c r="AE190" s="331" t="s">
        <v>2987</v>
      </c>
      <c r="AF190" s="328" t="s">
        <v>132</v>
      </c>
      <c r="AG190" s="412">
        <v>4950000</v>
      </c>
      <c r="AH190" s="326" t="s">
        <v>256</v>
      </c>
      <c r="AI190" s="326"/>
      <c r="AJ190" s="326"/>
      <c r="AK190" s="326" t="s">
        <v>4737</v>
      </c>
      <c r="AL190" s="8" t="s">
        <v>4734</v>
      </c>
      <c r="AM190" s="328">
        <v>6773159</v>
      </c>
      <c r="AN190" s="331" t="s">
        <v>4152</v>
      </c>
      <c r="AO190" s="328" t="s">
        <v>3538</v>
      </c>
      <c r="AP190" s="412">
        <v>4950000</v>
      </c>
      <c r="AQ190" s="326" t="s">
        <v>256</v>
      </c>
      <c r="AR190" s="326"/>
      <c r="AS190" s="326"/>
      <c r="AT190" s="326" t="s">
        <v>4737</v>
      </c>
      <c r="AU190" s="8" t="s">
        <v>4734</v>
      </c>
      <c r="AV190" s="328"/>
      <c r="AW190" s="328"/>
      <c r="AX190" s="328"/>
      <c r="AY190" s="416"/>
      <c r="AZ190" s="328"/>
      <c r="BA190" s="328"/>
      <c r="BB190" s="328"/>
      <c r="BC190" s="328"/>
      <c r="BD190" s="328"/>
      <c r="BE190" s="328"/>
      <c r="BF190" s="328"/>
      <c r="BG190" s="416"/>
      <c r="BH190" s="328"/>
      <c r="BI190" s="328"/>
      <c r="BJ190" s="328"/>
      <c r="BK190" s="328"/>
      <c r="BL190" s="328"/>
      <c r="BM190" s="328"/>
      <c r="BN190" s="328"/>
      <c r="BO190" s="416"/>
      <c r="BP190" s="328"/>
      <c r="BQ190" s="328"/>
      <c r="BR190" s="328"/>
      <c r="BS190" s="328"/>
      <c r="BT190" s="328"/>
      <c r="BU190" s="328"/>
      <c r="BV190" s="416"/>
      <c r="BW190" s="328"/>
      <c r="BX190" s="328"/>
      <c r="BY190" s="328"/>
      <c r="BZ190" s="328"/>
      <c r="CA190" s="918" t="s">
        <v>3661</v>
      </c>
      <c r="CB190" s="10"/>
      <c r="CC190" s="332"/>
      <c r="CD190" s="328"/>
      <c r="CE190" s="328"/>
      <c r="CF190" s="328"/>
      <c r="CG190" s="328"/>
      <c r="CH190" s="328"/>
      <c r="CI190" s="328"/>
      <c r="CJ190" s="328"/>
      <c r="CK190" s="328"/>
      <c r="CL190" s="328"/>
      <c r="CM190" s="328"/>
      <c r="CN190" s="328"/>
      <c r="CO190" s="328"/>
      <c r="CP190" s="328"/>
      <c r="CQ190" s="328"/>
      <c r="CR190" s="328"/>
      <c r="CS190" s="328"/>
      <c r="CT190" s="328"/>
      <c r="CU190" s="328"/>
      <c r="CV190" s="328"/>
      <c r="CW190" s="328"/>
      <c r="CX190" s="328"/>
    </row>
    <row r="191" spans="1:102" ht="36">
      <c r="A191" s="10">
        <v>27</v>
      </c>
      <c r="B191" s="292"/>
      <c r="C191" s="326"/>
      <c r="D191" s="327" t="s">
        <v>6079</v>
      </c>
      <c r="E191" s="326" t="s">
        <v>6077</v>
      </c>
      <c r="F191" s="259">
        <v>2025</v>
      </c>
      <c r="G191" s="259">
        <v>2025</v>
      </c>
      <c r="H191" s="259">
        <v>6</v>
      </c>
      <c r="I191" s="326" t="s">
        <v>5942</v>
      </c>
      <c r="J191" s="326" t="s">
        <v>6235</v>
      </c>
      <c r="K191" s="730">
        <v>2480000</v>
      </c>
      <c r="L191" s="730">
        <v>2480000</v>
      </c>
      <c r="M191" s="326" t="s">
        <v>4734</v>
      </c>
      <c r="N191" s="784">
        <v>3</v>
      </c>
      <c r="O191" s="326"/>
      <c r="P191" s="11" t="s">
        <v>9</v>
      </c>
      <c r="Q191" s="259" t="s">
        <v>3686</v>
      </c>
      <c r="R191" s="259"/>
      <c r="S191" s="328">
        <v>6806662</v>
      </c>
      <c r="T191" s="332" t="s">
        <v>3537</v>
      </c>
      <c r="U191" s="329" t="s">
        <v>2185</v>
      </c>
      <c r="V191" s="412">
        <v>2480000</v>
      </c>
      <c r="W191" s="326" t="s">
        <v>6055</v>
      </c>
      <c r="X191" s="326"/>
      <c r="Y191" s="326"/>
      <c r="Z191" s="8" t="s">
        <v>4737</v>
      </c>
      <c r="AA191" s="8" t="s">
        <v>4734</v>
      </c>
      <c r="AB191" s="8">
        <v>1093</v>
      </c>
      <c r="AC191" s="13" t="s">
        <v>4736</v>
      </c>
      <c r="AD191" s="328">
        <v>6760392</v>
      </c>
      <c r="AE191" s="331" t="s">
        <v>1236</v>
      </c>
      <c r="AF191" s="328" t="s">
        <v>3421</v>
      </c>
      <c r="AG191" s="412">
        <v>2480000</v>
      </c>
      <c r="AH191" s="326" t="s">
        <v>311</v>
      </c>
      <c r="AI191" s="326"/>
      <c r="AJ191" s="326"/>
      <c r="AK191" s="326" t="s">
        <v>4737</v>
      </c>
      <c r="AL191" s="8" t="s">
        <v>4734</v>
      </c>
      <c r="AM191" s="328">
        <v>6793410</v>
      </c>
      <c r="AN191" s="331" t="s">
        <v>1235</v>
      </c>
      <c r="AO191" s="328" t="s">
        <v>3569</v>
      </c>
      <c r="AP191" s="412">
        <v>2480000</v>
      </c>
      <c r="AQ191" s="326" t="s">
        <v>311</v>
      </c>
      <c r="AR191" s="326"/>
      <c r="AS191" s="326"/>
      <c r="AT191" s="326" t="s">
        <v>4737</v>
      </c>
      <c r="AU191" s="8" t="s">
        <v>4734</v>
      </c>
      <c r="AV191" s="328"/>
      <c r="AW191" s="328"/>
      <c r="AX191" s="328"/>
      <c r="AY191" s="416"/>
      <c r="AZ191" s="328"/>
      <c r="BA191" s="328"/>
      <c r="BB191" s="328"/>
      <c r="BC191" s="328"/>
      <c r="BD191" s="328"/>
      <c r="BE191" s="328"/>
      <c r="BF191" s="328"/>
      <c r="BG191" s="416"/>
      <c r="BH191" s="328"/>
      <c r="BI191" s="328"/>
      <c r="BJ191" s="328"/>
      <c r="BK191" s="328"/>
      <c r="BL191" s="328"/>
      <c r="BM191" s="328"/>
      <c r="BN191" s="328"/>
      <c r="BO191" s="416"/>
      <c r="BP191" s="328"/>
      <c r="BQ191" s="328"/>
      <c r="BR191" s="328"/>
      <c r="BS191" s="328"/>
      <c r="BT191" s="328"/>
      <c r="BU191" s="328"/>
      <c r="BV191" s="416"/>
      <c r="BW191" s="328"/>
      <c r="BX191" s="328"/>
      <c r="BY191" s="328"/>
      <c r="BZ191" s="328"/>
      <c r="CA191" s="918" t="s">
        <v>3661</v>
      </c>
      <c r="CB191" s="10"/>
      <c r="CC191" s="332"/>
      <c r="CD191" s="328"/>
      <c r="CE191" s="328"/>
      <c r="CF191" s="328"/>
      <c r="CG191" s="328"/>
      <c r="CH191" s="328"/>
      <c r="CI191" s="328"/>
      <c r="CJ191" s="328"/>
      <c r="CK191" s="328"/>
      <c r="CL191" s="328"/>
      <c r="CM191" s="328"/>
      <c r="CN191" s="328"/>
      <c r="CO191" s="328"/>
      <c r="CP191" s="328"/>
      <c r="CQ191" s="328"/>
      <c r="CR191" s="328"/>
      <c r="CS191" s="328"/>
      <c r="CT191" s="328"/>
      <c r="CU191" s="328"/>
      <c r="CV191" s="328"/>
      <c r="CW191" s="328"/>
      <c r="CX191" s="328"/>
    </row>
    <row r="192" spans="1:102">
      <c r="A192" s="10"/>
      <c r="B192" s="292"/>
      <c r="C192" s="326"/>
      <c r="D192" s="327"/>
      <c r="E192" s="326"/>
      <c r="F192" s="259"/>
      <c r="G192" s="259"/>
      <c r="H192" s="259"/>
      <c r="I192" s="326"/>
      <c r="J192" s="326"/>
      <c r="K192" s="730"/>
      <c r="L192" s="730"/>
      <c r="M192" s="326"/>
      <c r="N192" s="784"/>
      <c r="O192" s="326"/>
      <c r="P192" s="327"/>
      <c r="Q192" s="259"/>
      <c r="R192" s="259"/>
      <c r="S192" s="328"/>
      <c r="T192" s="332"/>
      <c r="U192" s="329"/>
      <c r="V192" s="412"/>
      <c r="W192" s="326"/>
      <c r="X192" s="326"/>
      <c r="Y192" s="326"/>
      <c r="Z192" s="8"/>
      <c r="AA192" s="8"/>
      <c r="AB192" s="259"/>
      <c r="AC192" s="259"/>
      <c r="AD192" s="328"/>
      <c r="AE192" s="331"/>
      <c r="AF192" s="328"/>
      <c r="AG192" s="415"/>
      <c r="AH192" s="326"/>
      <c r="AI192" s="326"/>
      <c r="AJ192" s="326"/>
      <c r="AK192" s="326"/>
      <c r="AL192" s="326"/>
      <c r="AM192" s="328"/>
      <c r="AN192" s="331"/>
      <c r="AO192" s="328"/>
      <c r="AP192" s="415"/>
      <c r="AQ192" s="326"/>
      <c r="AR192" s="326"/>
      <c r="AS192" s="326"/>
      <c r="AT192" s="326"/>
      <c r="AU192" s="326"/>
      <c r="AV192" s="328"/>
      <c r="AW192" s="328"/>
      <c r="AX192" s="328"/>
      <c r="AY192" s="416"/>
      <c r="AZ192" s="328"/>
      <c r="BA192" s="328"/>
      <c r="BB192" s="328"/>
      <c r="BC192" s="328"/>
      <c r="BD192" s="328"/>
      <c r="BE192" s="328"/>
      <c r="BF192" s="328"/>
      <c r="BG192" s="416"/>
      <c r="BH192" s="328"/>
      <c r="BI192" s="328"/>
      <c r="BJ192" s="328"/>
      <c r="BK192" s="328"/>
      <c r="BL192" s="328"/>
      <c r="BM192" s="328"/>
      <c r="BN192" s="328"/>
      <c r="BO192" s="416"/>
      <c r="BP192" s="328"/>
      <c r="BQ192" s="328"/>
      <c r="BR192" s="328"/>
      <c r="BS192" s="328"/>
      <c r="BT192" s="328"/>
      <c r="BU192" s="328"/>
      <c r="BV192" s="416"/>
      <c r="BW192" s="328"/>
      <c r="BX192" s="328"/>
      <c r="BY192" s="328"/>
      <c r="BZ192" s="328"/>
      <c r="CA192" s="321"/>
      <c r="CB192" s="10"/>
      <c r="CC192" s="332"/>
      <c r="CD192" s="328"/>
      <c r="CE192" s="328"/>
      <c r="CF192" s="328"/>
      <c r="CG192" s="328"/>
      <c r="CH192" s="328"/>
      <c r="CI192" s="328"/>
      <c r="CJ192" s="328"/>
      <c r="CK192" s="328"/>
      <c r="CL192" s="328"/>
      <c r="CM192" s="328"/>
      <c r="CN192" s="328"/>
      <c r="CO192" s="328"/>
      <c r="CP192" s="328"/>
      <c r="CQ192" s="328"/>
      <c r="CR192" s="328"/>
      <c r="CS192" s="328"/>
      <c r="CT192" s="328"/>
      <c r="CU192" s="328"/>
      <c r="CV192" s="328"/>
      <c r="CW192" s="328"/>
      <c r="CX192" s="328"/>
    </row>
    <row r="193" spans="1:102">
      <c r="A193" s="10"/>
      <c r="B193" s="292"/>
      <c r="C193" s="326"/>
      <c r="D193" s="327"/>
      <c r="E193" s="326"/>
      <c r="F193" s="259"/>
      <c r="G193" s="259"/>
      <c r="H193" s="259"/>
      <c r="I193" s="326"/>
      <c r="J193" s="326"/>
      <c r="K193" s="730"/>
      <c r="L193" s="730"/>
      <c r="M193" s="326"/>
      <c r="N193" s="784"/>
      <c r="O193" s="326"/>
      <c r="P193" s="327"/>
      <c r="Q193" s="259"/>
      <c r="R193" s="259"/>
      <c r="S193" s="328"/>
      <c r="T193" s="332"/>
      <c r="U193" s="329"/>
      <c r="V193" s="412"/>
      <c r="W193" s="326"/>
      <c r="X193" s="326"/>
      <c r="Y193" s="326"/>
      <c r="Z193" s="8"/>
      <c r="AA193" s="8"/>
      <c r="AB193" s="259"/>
      <c r="AC193" s="259"/>
      <c r="AD193" s="328"/>
      <c r="AE193" s="331"/>
      <c r="AF193" s="328"/>
      <c r="AG193" s="415"/>
      <c r="AH193" s="326"/>
      <c r="AI193" s="326"/>
      <c r="AJ193" s="326"/>
      <c r="AK193" s="326"/>
      <c r="AL193" s="326"/>
      <c r="AM193" s="328"/>
      <c r="AN193" s="331"/>
      <c r="AO193" s="328"/>
      <c r="AP193" s="415"/>
      <c r="AQ193" s="326"/>
      <c r="AR193" s="326"/>
      <c r="AS193" s="326"/>
      <c r="AT193" s="326"/>
      <c r="AU193" s="326"/>
      <c r="AV193" s="328"/>
      <c r="AW193" s="328"/>
      <c r="AX193" s="328"/>
      <c r="AY193" s="416"/>
      <c r="AZ193" s="328"/>
      <c r="BA193" s="328"/>
      <c r="BB193" s="328"/>
      <c r="BC193" s="328"/>
      <c r="BD193" s="328"/>
      <c r="BE193" s="328"/>
      <c r="BF193" s="328"/>
      <c r="BG193" s="416"/>
      <c r="BH193" s="328"/>
      <c r="BI193" s="328"/>
      <c r="BJ193" s="328"/>
      <c r="BK193" s="328"/>
      <c r="BL193" s="328"/>
      <c r="BM193" s="328"/>
      <c r="BN193" s="328"/>
      <c r="BO193" s="416"/>
      <c r="BP193" s="328"/>
      <c r="BQ193" s="328"/>
      <c r="BR193" s="328"/>
      <c r="BS193" s="328"/>
      <c r="BT193" s="328"/>
      <c r="BU193" s="328"/>
      <c r="BV193" s="416"/>
      <c r="BW193" s="328"/>
      <c r="BX193" s="328"/>
      <c r="BY193" s="328"/>
      <c r="BZ193" s="328"/>
      <c r="CA193" s="321"/>
      <c r="CB193" s="10"/>
      <c r="CC193" s="332"/>
      <c r="CD193" s="328"/>
      <c r="CE193" s="328"/>
      <c r="CF193" s="328"/>
      <c r="CG193" s="328"/>
      <c r="CH193" s="328"/>
      <c r="CI193" s="328"/>
      <c r="CJ193" s="328"/>
      <c r="CK193" s="328"/>
      <c r="CL193" s="328"/>
      <c r="CM193" s="328"/>
      <c r="CN193" s="328"/>
      <c r="CO193" s="328"/>
      <c r="CP193" s="328"/>
      <c r="CQ193" s="328"/>
      <c r="CR193" s="328"/>
      <c r="CS193" s="328"/>
      <c r="CT193" s="328"/>
      <c r="CU193" s="328"/>
      <c r="CV193" s="328"/>
      <c r="CW193" s="328"/>
      <c r="CX193" s="328"/>
    </row>
    <row r="194" spans="1:102">
      <c r="A194" s="10"/>
      <c r="B194" s="292"/>
      <c r="C194" s="326"/>
      <c r="D194" s="327"/>
      <c r="E194" s="326"/>
      <c r="F194" s="259"/>
      <c r="G194" s="259"/>
      <c r="H194" s="259"/>
      <c r="I194" s="326"/>
      <c r="J194" s="326"/>
      <c r="K194" s="730"/>
      <c r="L194" s="730"/>
      <c r="M194" s="326"/>
      <c r="N194" s="784"/>
      <c r="O194" s="326"/>
      <c r="P194" s="327"/>
      <c r="Q194" s="259"/>
      <c r="R194" s="259"/>
      <c r="S194" s="328"/>
      <c r="T194" s="332"/>
      <c r="U194" s="329"/>
      <c r="V194" s="412"/>
      <c r="W194" s="326"/>
      <c r="X194" s="326"/>
      <c r="Y194" s="326"/>
      <c r="Z194" s="8"/>
      <c r="AA194" s="8"/>
      <c r="AB194" s="259"/>
      <c r="AC194" s="259"/>
      <c r="AD194" s="328"/>
      <c r="AE194" s="331"/>
      <c r="AF194" s="328"/>
      <c r="AG194" s="415"/>
      <c r="AH194" s="326"/>
      <c r="AI194" s="326"/>
      <c r="AJ194" s="326"/>
      <c r="AK194" s="326"/>
      <c r="AL194" s="326"/>
      <c r="AM194" s="328"/>
      <c r="AN194" s="331"/>
      <c r="AO194" s="328"/>
      <c r="AP194" s="415"/>
      <c r="AQ194" s="326"/>
      <c r="AR194" s="326"/>
      <c r="AS194" s="326"/>
      <c r="AT194" s="326"/>
      <c r="AU194" s="326"/>
      <c r="AV194" s="328"/>
      <c r="AW194" s="328"/>
      <c r="AX194" s="328"/>
      <c r="AY194" s="416"/>
      <c r="AZ194" s="328"/>
      <c r="BA194" s="328"/>
      <c r="BB194" s="328"/>
      <c r="BC194" s="328"/>
      <c r="BD194" s="328"/>
      <c r="BE194" s="328"/>
      <c r="BF194" s="328"/>
      <c r="BG194" s="416"/>
      <c r="BH194" s="328"/>
      <c r="BI194" s="328"/>
      <c r="BJ194" s="328"/>
      <c r="BK194" s="328"/>
      <c r="BL194" s="328"/>
      <c r="BM194" s="328"/>
      <c r="BN194" s="328"/>
      <c r="BO194" s="416"/>
      <c r="BP194" s="328"/>
      <c r="BQ194" s="328"/>
      <c r="BR194" s="328"/>
      <c r="BS194" s="328"/>
      <c r="BT194" s="328"/>
      <c r="BU194" s="328"/>
      <c r="BV194" s="416"/>
      <c r="BW194" s="328"/>
      <c r="BX194" s="328"/>
      <c r="BY194" s="328"/>
      <c r="BZ194" s="328"/>
      <c r="CA194" s="321"/>
      <c r="CB194" s="10"/>
      <c r="CC194" s="332"/>
      <c r="CD194" s="328"/>
      <c r="CE194" s="328"/>
      <c r="CF194" s="328"/>
      <c r="CG194" s="328"/>
      <c r="CH194" s="328"/>
      <c r="CI194" s="328"/>
      <c r="CJ194" s="328"/>
      <c r="CK194" s="328"/>
      <c r="CL194" s="328"/>
      <c r="CM194" s="328"/>
      <c r="CN194" s="328"/>
      <c r="CO194" s="328"/>
      <c r="CP194" s="328"/>
      <c r="CQ194" s="328"/>
      <c r="CR194" s="328"/>
      <c r="CS194" s="328"/>
      <c r="CT194" s="328"/>
      <c r="CU194" s="328"/>
      <c r="CV194" s="328"/>
      <c r="CW194" s="328"/>
      <c r="CX194" s="328"/>
    </row>
    <row r="195" spans="1:102">
      <c r="A195" s="10"/>
      <c r="B195" s="292"/>
      <c r="C195" s="326"/>
      <c r="D195" s="327"/>
      <c r="E195" s="326"/>
      <c r="F195" s="259"/>
      <c r="G195" s="259"/>
      <c r="H195" s="259"/>
      <c r="I195" s="326"/>
      <c r="J195" s="326"/>
      <c r="K195" s="730"/>
      <c r="L195" s="730"/>
      <c r="M195" s="326"/>
      <c r="N195" s="784"/>
      <c r="O195" s="326"/>
      <c r="P195" s="327"/>
      <c r="Q195" s="259"/>
      <c r="R195" s="259"/>
      <c r="S195" s="328"/>
      <c r="T195" s="332"/>
      <c r="U195" s="329"/>
      <c r="V195" s="412"/>
      <c r="W195" s="326"/>
      <c r="X195" s="326"/>
      <c r="Y195" s="326"/>
      <c r="Z195" s="8"/>
      <c r="AA195" s="8"/>
      <c r="AB195" s="259"/>
      <c r="AC195" s="259"/>
      <c r="AD195" s="328"/>
      <c r="AE195" s="331"/>
      <c r="AF195" s="328"/>
      <c r="AG195" s="415"/>
      <c r="AH195" s="326"/>
      <c r="AI195" s="326"/>
      <c r="AJ195" s="326"/>
      <c r="AK195" s="326"/>
      <c r="AL195" s="326"/>
      <c r="AM195" s="328"/>
      <c r="AN195" s="331"/>
      <c r="AO195" s="328"/>
      <c r="AP195" s="415"/>
      <c r="AQ195" s="326"/>
      <c r="AR195" s="326"/>
      <c r="AS195" s="326"/>
      <c r="AT195" s="326"/>
      <c r="AU195" s="326"/>
      <c r="AV195" s="328"/>
      <c r="AW195" s="328"/>
      <c r="AX195" s="328"/>
      <c r="AY195" s="416"/>
      <c r="AZ195" s="328"/>
      <c r="BA195" s="328"/>
      <c r="BB195" s="328"/>
      <c r="BC195" s="328"/>
      <c r="BD195" s="328"/>
      <c r="BE195" s="328"/>
      <c r="BF195" s="328"/>
      <c r="BG195" s="416"/>
      <c r="BH195" s="328"/>
      <c r="BI195" s="328"/>
      <c r="BJ195" s="328"/>
      <c r="BK195" s="328"/>
      <c r="BL195" s="328"/>
      <c r="BM195" s="328"/>
      <c r="BN195" s="328"/>
      <c r="BO195" s="416"/>
      <c r="BP195" s="328"/>
      <c r="BQ195" s="328"/>
      <c r="BR195" s="328"/>
      <c r="BS195" s="328"/>
      <c r="BT195" s="328"/>
      <c r="BU195" s="328"/>
      <c r="BV195" s="416"/>
      <c r="BW195" s="328"/>
      <c r="BX195" s="328"/>
      <c r="BY195" s="328"/>
      <c r="BZ195" s="328"/>
      <c r="CA195" s="321"/>
      <c r="CB195" s="10"/>
      <c r="CC195" s="332"/>
      <c r="CD195" s="328"/>
      <c r="CE195" s="328"/>
      <c r="CF195" s="328"/>
      <c r="CG195" s="328"/>
      <c r="CH195" s="328"/>
      <c r="CI195" s="328"/>
      <c r="CJ195" s="328"/>
      <c r="CK195" s="328"/>
      <c r="CL195" s="328"/>
      <c r="CM195" s="328"/>
      <c r="CN195" s="328"/>
      <c r="CO195" s="328"/>
      <c r="CP195" s="328"/>
      <c r="CQ195" s="328"/>
      <c r="CR195" s="328"/>
      <c r="CS195" s="328"/>
      <c r="CT195" s="328"/>
      <c r="CU195" s="328"/>
      <c r="CV195" s="328"/>
      <c r="CW195" s="328"/>
      <c r="CX195" s="328"/>
    </row>
    <row r="196" spans="1:102">
      <c r="A196" s="10"/>
      <c r="B196" s="292"/>
      <c r="C196" s="326"/>
      <c r="D196" s="327"/>
      <c r="E196" s="326"/>
      <c r="F196" s="259"/>
      <c r="G196" s="259"/>
      <c r="H196" s="259"/>
      <c r="I196" s="326"/>
      <c r="J196" s="326"/>
      <c r="K196" s="730"/>
      <c r="L196" s="730"/>
      <c r="M196" s="326"/>
      <c r="N196" s="784"/>
      <c r="O196" s="326"/>
      <c r="P196" s="327"/>
      <c r="Q196" s="259"/>
      <c r="R196" s="259"/>
      <c r="S196" s="328"/>
      <c r="T196" s="332"/>
      <c r="U196" s="329"/>
      <c r="V196" s="412"/>
      <c r="W196" s="326"/>
      <c r="X196" s="326"/>
      <c r="Y196" s="326"/>
      <c r="Z196" s="8"/>
      <c r="AA196" s="8"/>
      <c r="AB196" s="259"/>
      <c r="AC196" s="259"/>
      <c r="AD196" s="328"/>
      <c r="AE196" s="331"/>
      <c r="AF196" s="328"/>
      <c r="AG196" s="415"/>
      <c r="AH196" s="326"/>
      <c r="AI196" s="326"/>
      <c r="AJ196" s="326"/>
      <c r="AK196" s="326"/>
      <c r="AL196" s="326"/>
      <c r="AM196" s="328"/>
      <c r="AN196" s="331"/>
      <c r="AO196" s="328"/>
      <c r="AP196" s="415"/>
      <c r="AQ196" s="326"/>
      <c r="AR196" s="326"/>
      <c r="AS196" s="326"/>
      <c r="AT196" s="326"/>
      <c r="AU196" s="326"/>
      <c r="AV196" s="328"/>
      <c r="AW196" s="328"/>
      <c r="AX196" s="328"/>
      <c r="AY196" s="416"/>
      <c r="AZ196" s="328"/>
      <c r="BA196" s="328"/>
      <c r="BB196" s="328"/>
      <c r="BC196" s="328"/>
      <c r="BD196" s="328"/>
      <c r="BE196" s="328"/>
      <c r="BF196" s="328"/>
      <c r="BG196" s="416"/>
      <c r="BH196" s="328"/>
      <c r="BI196" s="328"/>
      <c r="BJ196" s="328"/>
      <c r="BK196" s="328"/>
      <c r="BL196" s="328"/>
      <c r="BM196" s="328"/>
      <c r="BN196" s="328"/>
      <c r="BO196" s="416"/>
      <c r="BP196" s="328"/>
      <c r="BQ196" s="328"/>
      <c r="BR196" s="328"/>
      <c r="BS196" s="328"/>
      <c r="BT196" s="328"/>
      <c r="BU196" s="328"/>
      <c r="BV196" s="416"/>
      <c r="BW196" s="328"/>
      <c r="BX196" s="328"/>
      <c r="BY196" s="328"/>
      <c r="BZ196" s="328"/>
      <c r="CA196" s="321"/>
      <c r="CB196" s="10"/>
      <c r="CC196" s="332"/>
      <c r="CD196" s="328"/>
      <c r="CE196" s="328"/>
      <c r="CF196" s="328"/>
      <c r="CG196" s="328"/>
      <c r="CH196" s="328"/>
      <c r="CI196" s="328"/>
      <c r="CJ196" s="328"/>
      <c r="CK196" s="328"/>
      <c r="CL196" s="328"/>
      <c r="CM196" s="328"/>
      <c r="CN196" s="328"/>
      <c r="CO196" s="328"/>
      <c r="CP196" s="328"/>
      <c r="CQ196" s="328"/>
      <c r="CR196" s="328"/>
      <c r="CS196" s="328"/>
      <c r="CT196" s="328"/>
      <c r="CU196" s="328"/>
      <c r="CV196" s="328"/>
      <c r="CW196" s="328"/>
      <c r="CX196" s="328"/>
    </row>
    <row r="197" spans="1:102">
      <c r="A197" s="10"/>
      <c r="B197" s="292"/>
      <c r="C197" s="326"/>
      <c r="D197" s="327"/>
      <c r="E197" s="326"/>
      <c r="F197" s="259"/>
      <c r="G197" s="259"/>
      <c r="H197" s="259"/>
      <c r="I197" s="326"/>
      <c r="J197" s="326"/>
      <c r="K197" s="730"/>
      <c r="L197" s="730"/>
      <c r="M197" s="326"/>
      <c r="N197" s="784"/>
      <c r="O197" s="326"/>
      <c r="P197" s="327"/>
      <c r="Q197" s="259"/>
      <c r="R197" s="259"/>
      <c r="S197" s="328"/>
      <c r="T197" s="332"/>
      <c r="U197" s="329"/>
      <c r="V197" s="412"/>
      <c r="W197" s="326"/>
      <c r="X197" s="326"/>
      <c r="Y197" s="326"/>
      <c r="Z197" s="8"/>
      <c r="AA197" s="8"/>
      <c r="AB197" s="259"/>
      <c r="AC197" s="259"/>
      <c r="AD197" s="328"/>
      <c r="AE197" s="331"/>
      <c r="AF197" s="328"/>
      <c r="AG197" s="415"/>
      <c r="AH197" s="326"/>
      <c r="AI197" s="326"/>
      <c r="AJ197" s="326"/>
      <c r="AK197" s="326"/>
      <c r="AL197" s="326"/>
      <c r="AM197" s="328"/>
      <c r="AN197" s="331"/>
      <c r="AO197" s="328"/>
      <c r="AP197" s="415"/>
      <c r="AQ197" s="326"/>
      <c r="AR197" s="326"/>
      <c r="AS197" s="326"/>
      <c r="AT197" s="326"/>
      <c r="AU197" s="326"/>
      <c r="AV197" s="328"/>
      <c r="AW197" s="328"/>
      <c r="AX197" s="328"/>
      <c r="AY197" s="416"/>
      <c r="AZ197" s="328"/>
      <c r="BA197" s="328"/>
      <c r="BB197" s="328"/>
      <c r="BC197" s="328"/>
      <c r="BD197" s="328"/>
      <c r="BE197" s="328"/>
      <c r="BF197" s="328"/>
      <c r="BG197" s="416"/>
      <c r="BH197" s="328"/>
      <c r="BI197" s="328"/>
      <c r="BJ197" s="328"/>
      <c r="BK197" s="328"/>
      <c r="BL197" s="328"/>
      <c r="BM197" s="328"/>
      <c r="BN197" s="328"/>
      <c r="BO197" s="416"/>
      <c r="BP197" s="328"/>
      <c r="BQ197" s="328"/>
      <c r="BR197" s="328"/>
      <c r="BS197" s="328"/>
      <c r="BT197" s="328"/>
      <c r="BU197" s="328"/>
      <c r="BV197" s="416"/>
      <c r="BW197" s="328"/>
      <c r="BX197" s="328"/>
      <c r="BY197" s="328"/>
      <c r="BZ197" s="328"/>
      <c r="CA197" s="321"/>
      <c r="CB197" s="10"/>
      <c r="CC197" s="332"/>
      <c r="CD197" s="328"/>
      <c r="CE197" s="328"/>
      <c r="CF197" s="328"/>
      <c r="CG197" s="328"/>
      <c r="CH197" s="328"/>
      <c r="CI197" s="328"/>
      <c r="CJ197" s="328"/>
      <c r="CK197" s="328"/>
      <c r="CL197" s="328"/>
      <c r="CM197" s="328"/>
      <c r="CN197" s="328"/>
      <c r="CO197" s="328"/>
      <c r="CP197" s="328"/>
      <c r="CQ197" s="328"/>
      <c r="CR197" s="328"/>
      <c r="CS197" s="328"/>
      <c r="CT197" s="328"/>
      <c r="CU197" s="328"/>
      <c r="CV197" s="328"/>
      <c r="CW197" s="328"/>
      <c r="CX197" s="328"/>
    </row>
    <row r="198" spans="1:102">
      <c r="A198" s="10"/>
      <c r="B198" s="292"/>
      <c r="C198" s="326"/>
      <c r="D198" s="327"/>
      <c r="E198" s="326"/>
      <c r="F198" s="259"/>
      <c r="G198" s="259"/>
      <c r="H198" s="259"/>
      <c r="I198" s="326"/>
      <c r="J198" s="326"/>
      <c r="K198" s="730"/>
      <c r="L198" s="730"/>
      <c r="M198" s="326"/>
      <c r="N198" s="784"/>
      <c r="O198" s="326"/>
      <c r="P198" s="327"/>
      <c r="Q198" s="259"/>
      <c r="R198" s="259"/>
      <c r="S198" s="328"/>
      <c r="T198" s="332"/>
      <c r="U198" s="329"/>
      <c r="V198" s="412"/>
      <c r="W198" s="326"/>
      <c r="X198" s="326"/>
      <c r="Y198" s="326"/>
      <c r="Z198" s="8"/>
      <c r="AA198" s="8"/>
      <c r="AB198" s="259"/>
      <c r="AC198" s="259"/>
      <c r="AD198" s="328"/>
      <c r="AE198" s="331"/>
      <c r="AF198" s="328"/>
      <c r="AG198" s="415"/>
      <c r="AH198" s="326"/>
      <c r="AI198" s="326"/>
      <c r="AJ198" s="326"/>
      <c r="AK198" s="326"/>
      <c r="AL198" s="326"/>
      <c r="AM198" s="328"/>
      <c r="AN198" s="331"/>
      <c r="AO198" s="328"/>
      <c r="AP198" s="415"/>
      <c r="AQ198" s="326"/>
      <c r="AR198" s="326"/>
      <c r="AS198" s="326"/>
      <c r="AT198" s="326"/>
      <c r="AU198" s="326"/>
      <c r="AV198" s="328"/>
      <c r="AW198" s="328"/>
      <c r="AX198" s="328"/>
      <c r="AY198" s="416"/>
      <c r="AZ198" s="328"/>
      <c r="BA198" s="328"/>
      <c r="BB198" s="328"/>
      <c r="BC198" s="328"/>
      <c r="BD198" s="328"/>
      <c r="BE198" s="328"/>
      <c r="BF198" s="328"/>
      <c r="BG198" s="416"/>
      <c r="BH198" s="328"/>
      <c r="BI198" s="328"/>
      <c r="BJ198" s="328"/>
      <c r="BK198" s="328"/>
      <c r="BL198" s="328"/>
      <c r="BM198" s="328"/>
      <c r="BN198" s="328"/>
      <c r="BO198" s="416"/>
      <c r="BP198" s="328"/>
      <c r="BQ198" s="328"/>
      <c r="BR198" s="328"/>
      <c r="BS198" s="328"/>
      <c r="BT198" s="328"/>
      <c r="BU198" s="328"/>
      <c r="BV198" s="416"/>
      <c r="BW198" s="328"/>
      <c r="BX198" s="328"/>
      <c r="BY198" s="328"/>
      <c r="BZ198" s="328"/>
      <c r="CA198" s="321"/>
      <c r="CB198" s="10"/>
      <c r="CC198" s="332"/>
      <c r="CD198" s="328"/>
      <c r="CE198" s="328"/>
      <c r="CF198" s="328"/>
      <c r="CG198" s="328"/>
      <c r="CH198" s="328"/>
      <c r="CI198" s="328"/>
      <c r="CJ198" s="328"/>
      <c r="CK198" s="328"/>
      <c r="CL198" s="328"/>
      <c r="CM198" s="328"/>
      <c r="CN198" s="328"/>
      <c r="CO198" s="328"/>
      <c r="CP198" s="328"/>
      <c r="CQ198" s="328"/>
      <c r="CR198" s="328"/>
      <c r="CS198" s="328"/>
      <c r="CT198" s="328"/>
      <c r="CU198" s="328"/>
      <c r="CV198" s="328"/>
      <c r="CW198" s="328"/>
      <c r="CX198" s="328"/>
    </row>
    <row r="199" spans="1:102">
      <c r="A199" s="10"/>
      <c r="B199" s="292"/>
      <c r="C199" s="326"/>
      <c r="D199" s="327"/>
      <c r="E199" s="326"/>
      <c r="F199" s="259"/>
      <c r="G199" s="259"/>
      <c r="H199" s="259"/>
      <c r="I199" s="326"/>
      <c r="J199" s="326"/>
      <c r="K199" s="730"/>
      <c r="L199" s="730"/>
      <c r="M199" s="326"/>
      <c r="N199" s="784"/>
      <c r="O199" s="326"/>
      <c r="P199" s="327"/>
      <c r="Q199" s="259"/>
      <c r="R199" s="259"/>
      <c r="S199" s="328"/>
      <c r="T199" s="332"/>
      <c r="U199" s="329"/>
      <c r="V199" s="412"/>
      <c r="W199" s="326"/>
      <c r="X199" s="326"/>
      <c r="Y199" s="326"/>
      <c r="Z199" s="8"/>
      <c r="AA199" s="8"/>
      <c r="AB199" s="259"/>
      <c r="AC199" s="259"/>
      <c r="AD199" s="328"/>
      <c r="AE199" s="331"/>
      <c r="AF199" s="328"/>
      <c r="AG199" s="415"/>
      <c r="AH199" s="326"/>
      <c r="AI199" s="326"/>
      <c r="AJ199" s="326"/>
      <c r="AK199" s="326"/>
      <c r="AL199" s="326"/>
      <c r="AM199" s="328"/>
      <c r="AN199" s="331"/>
      <c r="AO199" s="328"/>
      <c r="AP199" s="415"/>
      <c r="AQ199" s="326"/>
      <c r="AR199" s="326"/>
      <c r="AS199" s="326"/>
      <c r="AT199" s="326"/>
      <c r="AU199" s="326"/>
      <c r="AV199" s="328"/>
      <c r="AW199" s="328"/>
      <c r="AX199" s="328"/>
      <c r="AY199" s="416"/>
      <c r="AZ199" s="328"/>
      <c r="BA199" s="328"/>
      <c r="BB199" s="328"/>
      <c r="BC199" s="328"/>
      <c r="BD199" s="328"/>
      <c r="BE199" s="328"/>
      <c r="BF199" s="328"/>
      <c r="BG199" s="416"/>
      <c r="BH199" s="328"/>
      <c r="BI199" s="328"/>
      <c r="BJ199" s="328"/>
      <c r="BK199" s="328"/>
      <c r="BL199" s="328"/>
      <c r="BM199" s="328"/>
      <c r="BN199" s="328"/>
      <c r="BO199" s="416"/>
      <c r="BP199" s="328"/>
      <c r="BQ199" s="328"/>
      <c r="BR199" s="328"/>
      <c r="BS199" s="328"/>
      <c r="BT199" s="328"/>
      <c r="BU199" s="328"/>
      <c r="BV199" s="416"/>
      <c r="BW199" s="328"/>
      <c r="BX199" s="328"/>
      <c r="BY199" s="328"/>
      <c r="BZ199" s="328"/>
      <c r="CA199" s="321"/>
      <c r="CB199" s="10"/>
      <c r="CC199" s="332"/>
      <c r="CD199" s="328"/>
      <c r="CE199" s="328"/>
      <c r="CF199" s="328"/>
      <c r="CG199" s="328"/>
      <c r="CH199" s="328"/>
      <c r="CI199" s="328"/>
      <c r="CJ199" s="328"/>
      <c r="CK199" s="328"/>
      <c r="CL199" s="328"/>
      <c r="CM199" s="328"/>
      <c r="CN199" s="328"/>
      <c r="CO199" s="328"/>
      <c r="CP199" s="328"/>
      <c r="CQ199" s="328"/>
      <c r="CR199" s="328"/>
      <c r="CS199" s="328"/>
      <c r="CT199" s="328"/>
      <c r="CU199" s="328"/>
      <c r="CV199" s="328"/>
      <c r="CW199" s="328"/>
      <c r="CX199" s="328"/>
    </row>
    <row r="200" spans="1:102">
      <c r="A200" s="10"/>
      <c r="B200" s="292"/>
      <c r="C200" s="326"/>
      <c r="D200" s="327"/>
      <c r="E200" s="326"/>
      <c r="F200" s="259"/>
      <c r="G200" s="259"/>
      <c r="H200" s="259"/>
      <c r="I200" s="326"/>
      <c r="J200" s="326"/>
      <c r="K200" s="730"/>
      <c r="L200" s="730"/>
      <c r="M200" s="326"/>
      <c r="N200" s="784"/>
      <c r="O200" s="326"/>
      <c r="P200" s="327"/>
      <c r="Q200" s="259"/>
      <c r="R200" s="259"/>
      <c r="S200" s="328"/>
      <c r="T200" s="332"/>
      <c r="U200" s="329"/>
      <c r="V200" s="412"/>
      <c r="W200" s="326"/>
      <c r="X200" s="326"/>
      <c r="Y200" s="326"/>
      <c r="Z200" s="8"/>
      <c r="AA200" s="8"/>
      <c r="AB200" s="259"/>
      <c r="AC200" s="259"/>
      <c r="AD200" s="328"/>
      <c r="AE200" s="331"/>
      <c r="AF200" s="328"/>
      <c r="AG200" s="415"/>
      <c r="AH200" s="326"/>
      <c r="AI200" s="326"/>
      <c r="AJ200" s="326"/>
      <c r="AK200" s="326"/>
      <c r="AL200" s="326"/>
      <c r="AM200" s="328"/>
      <c r="AN200" s="331"/>
      <c r="AO200" s="328"/>
      <c r="AP200" s="415"/>
      <c r="AQ200" s="326"/>
      <c r="AR200" s="326"/>
      <c r="AS200" s="326"/>
      <c r="AT200" s="326"/>
      <c r="AU200" s="326"/>
      <c r="AV200" s="328"/>
      <c r="AW200" s="328"/>
      <c r="AX200" s="328"/>
      <c r="AY200" s="416"/>
      <c r="AZ200" s="328"/>
      <c r="BA200" s="328"/>
      <c r="BB200" s="328"/>
      <c r="BC200" s="328"/>
      <c r="BD200" s="328"/>
      <c r="BE200" s="328"/>
      <c r="BF200" s="328"/>
      <c r="BG200" s="416"/>
      <c r="BH200" s="328"/>
      <c r="BI200" s="328"/>
      <c r="BJ200" s="328"/>
      <c r="BK200" s="328"/>
      <c r="BL200" s="328"/>
      <c r="BM200" s="328"/>
      <c r="BN200" s="328"/>
      <c r="BO200" s="416"/>
      <c r="BP200" s="328"/>
      <c r="BQ200" s="328"/>
      <c r="BR200" s="328"/>
      <c r="BS200" s="328"/>
      <c r="BT200" s="328"/>
      <c r="BU200" s="328"/>
      <c r="BV200" s="416"/>
      <c r="BW200" s="328"/>
      <c r="BX200" s="328"/>
      <c r="BY200" s="328"/>
      <c r="BZ200" s="328"/>
      <c r="CA200" s="321"/>
      <c r="CB200" s="10"/>
      <c r="CC200" s="332"/>
      <c r="CD200" s="328"/>
      <c r="CE200" s="328"/>
      <c r="CF200" s="328"/>
      <c r="CG200" s="328"/>
      <c r="CH200" s="328"/>
      <c r="CI200" s="328"/>
      <c r="CJ200" s="328"/>
      <c r="CK200" s="328"/>
      <c r="CL200" s="328"/>
      <c r="CM200" s="328"/>
      <c r="CN200" s="328"/>
      <c r="CO200" s="328"/>
      <c r="CP200" s="328"/>
      <c r="CQ200" s="328"/>
      <c r="CR200" s="328"/>
      <c r="CS200" s="328"/>
      <c r="CT200" s="328"/>
      <c r="CU200" s="328"/>
      <c r="CV200" s="328"/>
      <c r="CW200" s="328"/>
      <c r="CX200" s="328"/>
    </row>
    <row r="201" spans="1:102">
      <c r="A201" s="10"/>
      <c r="B201" s="292"/>
      <c r="C201" s="326"/>
      <c r="D201" s="327"/>
      <c r="E201" s="326"/>
      <c r="F201" s="259"/>
      <c r="G201" s="259"/>
      <c r="H201" s="259"/>
      <c r="I201" s="326"/>
      <c r="J201" s="326"/>
      <c r="K201" s="730"/>
      <c r="L201" s="730"/>
      <c r="M201" s="326"/>
      <c r="N201" s="784"/>
      <c r="O201" s="326"/>
      <c r="P201" s="327"/>
      <c r="Q201" s="259"/>
      <c r="R201" s="259"/>
      <c r="S201" s="328"/>
      <c r="T201" s="332"/>
      <c r="U201" s="329"/>
      <c r="V201" s="412"/>
      <c r="W201" s="326"/>
      <c r="X201" s="326"/>
      <c r="Y201" s="326"/>
      <c r="Z201" s="8"/>
      <c r="AA201" s="8"/>
      <c r="AB201" s="259"/>
      <c r="AC201" s="259"/>
      <c r="AD201" s="328"/>
      <c r="AE201" s="331"/>
      <c r="AF201" s="328"/>
      <c r="AG201" s="415"/>
      <c r="AH201" s="326"/>
      <c r="AI201" s="326"/>
      <c r="AJ201" s="326"/>
      <c r="AK201" s="326"/>
      <c r="AL201" s="326"/>
      <c r="AM201" s="328"/>
      <c r="AN201" s="331"/>
      <c r="AO201" s="328"/>
      <c r="AP201" s="415"/>
      <c r="AQ201" s="326"/>
      <c r="AR201" s="326"/>
      <c r="AS201" s="326"/>
      <c r="AT201" s="326"/>
      <c r="AU201" s="326"/>
      <c r="AV201" s="328"/>
      <c r="AW201" s="328"/>
      <c r="AX201" s="328"/>
      <c r="AY201" s="416"/>
      <c r="AZ201" s="328"/>
      <c r="BA201" s="328"/>
      <c r="BB201" s="328"/>
      <c r="BC201" s="328"/>
      <c r="BD201" s="328"/>
      <c r="BE201" s="328"/>
      <c r="BF201" s="328"/>
      <c r="BG201" s="416"/>
      <c r="BH201" s="328"/>
      <c r="BI201" s="328"/>
      <c r="BJ201" s="328"/>
      <c r="BK201" s="328"/>
      <c r="BL201" s="328"/>
      <c r="BM201" s="328"/>
      <c r="BN201" s="328"/>
      <c r="BO201" s="416"/>
      <c r="BP201" s="328"/>
      <c r="BQ201" s="328"/>
      <c r="BR201" s="328"/>
      <c r="BS201" s="328"/>
      <c r="BT201" s="328"/>
      <c r="BU201" s="328"/>
      <c r="BV201" s="416"/>
      <c r="BW201" s="328"/>
      <c r="BX201" s="328"/>
      <c r="BY201" s="328"/>
      <c r="BZ201" s="328"/>
      <c r="CA201" s="321"/>
      <c r="CB201" s="10"/>
      <c r="CC201" s="332"/>
      <c r="CD201" s="328"/>
      <c r="CE201" s="328"/>
      <c r="CF201" s="328"/>
      <c r="CG201" s="328"/>
      <c r="CH201" s="328"/>
      <c r="CI201" s="328"/>
      <c r="CJ201" s="328"/>
      <c r="CK201" s="328"/>
      <c r="CL201" s="328"/>
      <c r="CM201" s="328"/>
      <c r="CN201" s="328"/>
      <c r="CO201" s="328"/>
      <c r="CP201" s="328"/>
      <c r="CQ201" s="328"/>
      <c r="CR201" s="328"/>
      <c r="CS201" s="328"/>
      <c r="CT201" s="328"/>
      <c r="CU201" s="328"/>
      <c r="CV201" s="328"/>
      <c r="CW201" s="328"/>
      <c r="CX201" s="328"/>
    </row>
    <row r="202" spans="1:102">
      <c r="A202" s="10"/>
      <c r="B202" s="292"/>
      <c r="C202" s="326"/>
      <c r="D202" s="327"/>
      <c r="E202" s="326"/>
      <c r="F202" s="259"/>
      <c r="G202" s="259"/>
      <c r="H202" s="259"/>
      <c r="I202" s="326"/>
      <c r="J202" s="326"/>
      <c r="K202" s="730"/>
      <c r="L202" s="730"/>
      <c r="M202" s="326"/>
      <c r="N202" s="784"/>
      <c r="O202" s="326"/>
      <c r="P202" s="327"/>
      <c r="Q202" s="259"/>
      <c r="R202" s="259"/>
      <c r="S202" s="328"/>
      <c r="T202" s="332"/>
      <c r="U202" s="329"/>
      <c r="V202" s="412"/>
      <c r="W202" s="326"/>
      <c r="X202" s="326"/>
      <c r="Y202" s="326"/>
      <c r="Z202" s="8"/>
      <c r="AA202" s="8"/>
      <c r="AB202" s="259"/>
      <c r="AC202" s="259"/>
      <c r="AD202" s="328"/>
      <c r="AE202" s="331"/>
      <c r="AF202" s="328"/>
      <c r="AG202" s="415"/>
      <c r="AH202" s="326"/>
      <c r="AI202" s="326"/>
      <c r="AJ202" s="326"/>
      <c r="AK202" s="326"/>
      <c r="AL202" s="326"/>
      <c r="AM202" s="328"/>
      <c r="AN202" s="331"/>
      <c r="AO202" s="328"/>
      <c r="AP202" s="415"/>
      <c r="AQ202" s="326"/>
      <c r="AR202" s="326"/>
      <c r="AS202" s="326"/>
      <c r="AT202" s="326"/>
      <c r="AU202" s="326"/>
      <c r="AV202" s="328"/>
      <c r="AW202" s="328"/>
      <c r="AX202" s="328"/>
      <c r="AY202" s="416"/>
      <c r="AZ202" s="328"/>
      <c r="BA202" s="328"/>
      <c r="BB202" s="328"/>
      <c r="BC202" s="328"/>
      <c r="BD202" s="328"/>
      <c r="BE202" s="328"/>
      <c r="BF202" s="328"/>
      <c r="BG202" s="416"/>
      <c r="BH202" s="328"/>
      <c r="BI202" s="328"/>
      <c r="BJ202" s="328"/>
      <c r="BK202" s="328"/>
      <c r="BL202" s="328"/>
      <c r="BM202" s="328"/>
      <c r="BN202" s="328"/>
      <c r="BO202" s="416"/>
      <c r="BP202" s="328"/>
      <c r="BQ202" s="328"/>
      <c r="BR202" s="328"/>
      <c r="BS202" s="328"/>
      <c r="BT202" s="328"/>
      <c r="BU202" s="328"/>
      <c r="BV202" s="416"/>
      <c r="BW202" s="328"/>
      <c r="BX202" s="328"/>
      <c r="BY202" s="328"/>
      <c r="BZ202" s="328"/>
      <c r="CA202" s="321"/>
      <c r="CB202" s="10"/>
      <c r="CC202" s="332"/>
      <c r="CD202" s="328"/>
      <c r="CE202" s="328"/>
      <c r="CF202" s="328"/>
      <c r="CG202" s="328"/>
      <c r="CH202" s="328"/>
      <c r="CI202" s="328"/>
      <c r="CJ202" s="328"/>
      <c r="CK202" s="328"/>
      <c r="CL202" s="328"/>
      <c r="CM202" s="328"/>
      <c r="CN202" s="328"/>
      <c r="CO202" s="328"/>
      <c r="CP202" s="328"/>
      <c r="CQ202" s="328"/>
      <c r="CR202" s="328"/>
      <c r="CS202" s="328"/>
      <c r="CT202" s="328"/>
      <c r="CU202" s="328"/>
      <c r="CV202" s="328"/>
      <c r="CW202" s="328"/>
      <c r="CX202" s="328"/>
    </row>
    <row r="203" spans="1:102">
      <c r="A203" s="10"/>
      <c r="B203" s="292"/>
      <c r="C203" s="326"/>
      <c r="D203" s="327"/>
      <c r="E203" s="326"/>
      <c r="F203" s="259"/>
      <c r="G203" s="259"/>
      <c r="H203" s="259"/>
      <c r="I203" s="326"/>
      <c r="J203" s="326"/>
      <c r="K203" s="730"/>
      <c r="L203" s="730"/>
      <c r="M203" s="326"/>
      <c r="N203" s="784"/>
      <c r="O203" s="326"/>
      <c r="P203" s="327"/>
      <c r="Q203" s="259"/>
      <c r="R203" s="259"/>
      <c r="S203" s="328"/>
      <c r="T203" s="332"/>
      <c r="U203" s="329"/>
      <c r="V203" s="412"/>
      <c r="W203" s="326"/>
      <c r="X203" s="326"/>
      <c r="Y203" s="326"/>
      <c r="Z203" s="8"/>
      <c r="AA203" s="8"/>
      <c r="AB203" s="259"/>
      <c r="AC203" s="259"/>
      <c r="AD203" s="328"/>
      <c r="AE203" s="331"/>
      <c r="AF203" s="328"/>
      <c r="AG203" s="415"/>
      <c r="AH203" s="326"/>
      <c r="AI203" s="326"/>
      <c r="AJ203" s="326"/>
      <c r="AK203" s="326"/>
      <c r="AL203" s="326"/>
      <c r="AM203" s="328"/>
      <c r="AN203" s="331"/>
      <c r="AO203" s="328"/>
      <c r="AP203" s="415"/>
      <c r="AQ203" s="326"/>
      <c r="AR203" s="326"/>
      <c r="AS203" s="326"/>
      <c r="AT203" s="326"/>
      <c r="AU203" s="326"/>
      <c r="AV203" s="328"/>
      <c r="AW203" s="328"/>
      <c r="AX203" s="328"/>
      <c r="AY203" s="416"/>
      <c r="AZ203" s="328"/>
      <c r="BA203" s="328"/>
      <c r="BB203" s="328"/>
      <c r="BC203" s="328"/>
      <c r="BD203" s="328"/>
      <c r="BE203" s="328"/>
      <c r="BF203" s="328"/>
      <c r="BG203" s="416"/>
      <c r="BH203" s="328"/>
      <c r="BI203" s="328"/>
      <c r="BJ203" s="328"/>
      <c r="BK203" s="328"/>
      <c r="BL203" s="328"/>
      <c r="BM203" s="328"/>
      <c r="BN203" s="328"/>
      <c r="BO203" s="416"/>
      <c r="BP203" s="328"/>
      <c r="BQ203" s="328"/>
      <c r="BR203" s="328"/>
      <c r="BS203" s="328"/>
      <c r="BT203" s="328"/>
      <c r="BU203" s="328"/>
      <c r="BV203" s="416"/>
      <c r="BW203" s="328"/>
      <c r="BX203" s="328"/>
      <c r="BY203" s="328"/>
      <c r="BZ203" s="328"/>
      <c r="CA203" s="321"/>
      <c r="CB203" s="10"/>
      <c r="CC203" s="332"/>
      <c r="CD203" s="328"/>
      <c r="CE203" s="328"/>
      <c r="CF203" s="328"/>
      <c r="CG203" s="328"/>
      <c r="CH203" s="328"/>
      <c r="CI203" s="328"/>
      <c r="CJ203" s="328"/>
      <c r="CK203" s="328"/>
      <c r="CL203" s="328"/>
      <c r="CM203" s="328"/>
      <c r="CN203" s="328"/>
      <c r="CO203" s="328"/>
      <c r="CP203" s="328"/>
      <c r="CQ203" s="328"/>
      <c r="CR203" s="328"/>
      <c r="CS203" s="328"/>
      <c r="CT203" s="328"/>
      <c r="CU203" s="328"/>
      <c r="CV203" s="328"/>
      <c r="CW203" s="328"/>
      <c r="CX203" s="328"/>
    </row>
    <row r="204" spans="1:102">
      <c r="A204" s="10"/>
      <c r="B204" s="292"/>
      <c r="C204" s="326"/>
      <c r="D204" s="327"/>
      <c r="E204" s="326"/>
      <c r="F204" s="259"/>
      <c r="G204" s="259"/>
      <c r="H204" s="259"/>
      <c r="I204" s="326"/>
      <c r="J204" s="326"/>
      <c r="K204" s="730"/>
      <c r="L204" s="730"/>
      <c r="M204" s="326"/>
      <c r="N204" s="784"/>
      <c r="O204" s="326"/>
      <c r="P204" s="327"/>
      <c r="Q204" s="259"/>
      <c r="R204" s="259"/>
      <c r="S204" s="328"/>
      <c r="T204" s="332"/>
      <c r="U204" s="329"/>
      <c r="V204" s="412"/>
      <c r="W204" s="326"/>
      <c r="X204" s="326"/>
      <c r="Y204" s="326"/>
      <c r="Z204" s="8"/>
      <c r="AA204" s="8"/>
      <c r="AB204" s="259"/>
      <c r="AC204" s="259"/>
      <c r="AD204" s="328"/>
      <c r="AE204" s="331"/>
      <c r="AF204" s="328"/>
      <c r="AG204" s="415"/>
      <c r="AH204" s="326"/>
      <c r="AI204" s="326"/>
      <c r="AJ204" s="326"/>
      <c r="AK204" s="326"/>
      <c r="AL204" s="326"/>
      <c r="AM204" s="328"/>
      <c r="AN204" s="331"/>
      <c r="AO204" s="328"/>
      <c r="AP204" s="415"/>
      <c r="AQ204" s="326"/>
      <c r="AR204" s="326"/>
      <c r="AS204" s="326"/>
      <c r="AT204" s="326"/>
      <c r="AU204" s="326"/>
      <c r="AV204" s="328"/>
      <c r="AW204" s="328"/>
      <c r="AX204" s="328"/>
      <c r="AY204" s="416"/>
      <c r="AZ204" s="328"/>
      <c r="BA204" s="328"/>
      <c r="BB204" s="328"/>
      <c r="BC204" s="328"/>
      <c r="BD204" s="328"/>
      <c r="BE204" s="328"/>
      <c r="BF204" s="328"/>
      <c r="BG204" s="416"/>
      <c r="BH204" s="328"/>
      <c r="BI204" s="328"/>
      <c r="BJ204" s="328"/>
      <c r="BK204" s="328"/>
      <c r="BL204" s="328"/>
      <c r="BM204" s="328"/>
      <c r="BN204" s="328"/>
      <c r="BO204" s="416"/>
      <c r="BP204" s="328"/>
      <c r="BQ204" s="328"/>
      <c r="BR204" s="328"/>
      <c r="BS204" s="328"/>
      <c r="BT204" s="328"/>
      <c r="BU204" s="328"/>
      <c r="BV204" s="416"/>
      <c r="BW204" s="328"/>
      <c r="BX204" s="328"/>
      <c r="BY204" s="328"/>
      <c r="BZ204" s="328"/>
      <c r="CA204" s="321"/>
      <c r="CB204" s="10"/>
      <c r="CC204" s="332"/>
      <c r="CD204" s="328"/>
      <c r="CE204" s="328"/>
      <c r="CF204" s="328"/>
      <c r="CG204" s="328"/>
      <c r="CH204" s="328"/>
      <c r="CI204" s="328"/>
      <c r="CJ204" s="328"/>
      <c r="CK204" s="328"/>
      <c r="CL204" s="328"/>
      <c r="CM204" s="328"/>
      <c r="CN204" s="328"/>
      <c r="CO204" s="328"/>
      <c r="CP204" s="328"/>
      <c r="CQ204" s="328"/>
      <c r="CR204" s="328"/>
      <c r="CS204" s="328"/>
      <c r="CT204" s="328"/>
      <c r="CU204" s="328"/>
      <c r="CV204" s="328"/>
      <c r="CW204" s="328"/>
      <c r="CX204" s="328"/>
    </row>
    <row r="205" spans="1:102">
      <c r="A205" s="10"/>
      <c r="B205" s="292"/>
      <c r="C205" s="326"/>
      <c r="D205" s="327"/>
      <c r="E205" s="326"/>
      <c r="F205" s="259"/>
      <c r="G205" s="259"/>
      <c r="H205" s="259"/>
      <c r="I205" s="326"/>
      <c r="J205" s="326"/>
      <c r="K205" s="730"/>
      <c r="L205" s="730"/>
      <c r="M205" s="326"/>
      <c r="N205" s="784"/>
      <c r="O205" s="326"/>
      <c r="P205" s="327"/>
      <c r="Q205" s="259"/>
      <c r="R205" s="259"/>
      <c r="S205" s="328"/>
      <c r="T205" s="332"/>
      <c r="U205" s="329"/>
      <c r="V205" s="412"/>
      <c r="W205" s="326"/>
      <c r="X205" s="326"/>
      <c r="Y205" s="326"/>
      <c r="Z205" s="8"/>
      <c r="AA205" s="8"/>
      <c r="AB205" s="259"/>
      <c r="AC205" s="259"/>
      <c r="AD205" s="328"/>
      <c r="AE205" s="331"/>
      <c r="AF205" s="328"/>
      <c r="AG205" s="415"/>
      <c r="AH205" s="326"/>
      <c r="AI205" s="326"/>
      <c r="AJ205" s="326"/>
      <c r="AK205" s="326"/>
      <c r="AL205" s="326"/>
      <c r="AM205" s="328"/>
      <c r="AN205" s="331"/>
      <c r="AO205" s="328"/>
      <c r="AP205" s="415"/>
      <c r="AQ205" s="326"/>
      <c r="AR205" s="326"/>
      <c r="AS205" s="326"/>
      <c r="AT205" s="326"/>
      <c r="AU205" s="326"/>
      <c r="AV205" s="328"/>
      <c r="AW205" s="328"/>
      <c r="AX205" s="328"/>
      <c r="AY205" s="416"/>
      <c r="AZ205" s="328"/>
      <c r="BA205" s="328"/>
      <c r="BB205" s="328"/>
      <c r="BC205" s="328"/>
      <c r="BD205" s="328"/>
      <c r="BE205" s="328"/>
      <c r="BF205" s="328"/>
      <c r="BG205" s="416"/>
      <c r="BH205" s="328"/>
      <c r="BI205" s="328"/>
      <c r="BJ205" s="328"/>
      <c r="BK205" s="328"/>
      <c r="BL205" s="328"/>
      <c r="BM205" s="328"/>
      <c r="BN205" s="328"/>
      <c r="BO205" s="416"/>
      <c r="BP205" s="328"/>
      <c r="BQ205" s="328"/>
      <c r="BR205" s="328"/>
      <c r="BS205" s="328"/>
      <c r="BT205" s="328"/>
      <c r="BU205" s="328"/>
      <c r="BV205" s="416"/>
      <c r="BW205" s="328"/>
      <c r="BX205" s="328"/>
      <c r="BY205" s="328"/>
      <c r="BZ205" s="328"/>
      <c r="CA205" s="321"/>
      <c r="CB205" s="10"/>
      <c r="CC205" s="332"/>
      <c r="CD205" s="328"/>
      <c r="CE205" s="328"/>
      <c r="CF205" s="328"/>
      <c r="CG205" s="328"/>
      <c r="CH205" s="328"/>
      <c r="CI205" s="328"/>
      <c r="CJ205" s="328"/>
      <c r="CK205" s="328"/>
      <c r="CL205" s="328"/>
      <c r="CM205" s="328"/>
      <c r="CN205" s="328"/>
      <c r="CO205" s="328"/>
      <c r="CP205" s="328"/>
      <c r="CQ205" s="328"/>
      <c r="CR205" s="328"/>
      <c r="CS205" s="328"/>
      <c r="CT205" s="328"/>
      <c r="CU205" s="328"/>
      <c r="CV205" s="328"/>
      <c r="CW205" s="328"/>
      <c r="CX205" s="328"/>
    </row>
    <row r="206" spans="1:102">
      <c r="A206" s="10"/>
      <c r="B206" s="292"/>
      <c r="C206" s="326"/>
      <c r="D206" s="327"/>
      <c r="E206" s="326"/>
      <c r="F206" s="259"/>
      <c r="G206" s="259"/>
      <c r="H206" s="259"/>
      <c r="I206" s="326"/>
      <c r="J206" s="326"/>
      <c r="K206" s="730"/>
      <c r="L206" s="730"/>
      <c r="M206" s="326"/>
      <c r="N206" s="784"/>
      <c r="O206" s="326"/>
      <c r="P206" s="327"/>
      <c r="Q206" s="259"/>
      <c r="R206" s="259"/>
      <c r="S206" s="328"/>
      <c r="T206" s="332"/>
      <c r="U206" s="329"/>
      <c r="V206" s="412"/>
      <c r="W206" s="326"/>
      <c r="X206" s="326"/>
      <c r="Y206" s="326"/>
      <c r="Z206" s="8"/>
      <c r="AA206" s="8"/>
      <c r="AB206" s="259"/>
      <c r="AC206" s="259"/>
      <c r="AD206" s="328"/>
      <c r="AE206" s="331"/>
      <c r="AF206" s="328"/>
      <c r="AG206" s="415"/>
      <c r="AH206" s="326"/>
      <c r="AI206" s="326"/>
      <c r="AJ206" s="326"/>
      <c r="AK206" s="326"/>
      <c r="AL206" s="326"/>
      <c r="AM206" s="328"/>
      <c r="AN206" s="331"/>
      <c r="AO206" s="328"/>
      <c r="AP206" s="415"/>
      <c r="AQ206" s="326"/>
      <c r="AR206" s="326"/>
      <c r="AS206" s="326"/>
      <c r="AT206" s="326"/>
      <c r="AU206" s="326"/>
      <c r="AV206" s="328"/>
      <c r="AW206" s="328"/>
      <c r="AX206" s="328"/>
      <c r="AY206" s="416"/>
      <c r="AZ206" s="328"/>
      <c r="BA206" s="328"/>
      <c r="BB206" s="328"/>
      <c r="BC206" s="328"/>
      <c r="BD206" s="328"/>
      <c r="BE206" s="328"/>
      <c r="BF206" s="328"/>
      <c r="BG206" s="416"/>
      <c r="BH206" s="328"/>
      <c r="BI206" s="328"/>
      <c r="BJ206" s="328"/>
      <c r="BK206" s="328"/>
      <c r="BL206" s="328"/>
      <c r="BM206" s="328"/>
      <c r="BN206" s="328"/>
      <c r="BO206" s="416"/>
      <c r="BP206" s="328"/>
      <c r="BQ206" s="328"/>
      <c r="BR206" s="328"/>
      <c r="BS206" s="328"/>
      <c r="BT206" s="328"/>
      <c r="BU206" s="328"/>
      <c r="BV206" s="416"/>
      <c r="BW206" s="328"/>
      <c r="BX206" s="328"/>
      <c r="BY206" s="328"/>
      <c r="BZ206" s="328"/>
      <c r="CA206" s="321"/>
      <c r="CB206" s="10"/>
      <c r="CC206" s="332"/>
      <c r="CD206" s="328"/>
      <c r="CE206" s="328"/>
      <c r="CF206" s="328"/>
      <c r="CG206" s="328"/>
      <c r="CH206" s="328"/>
      <c r="CI206" s="328"/>
      <c r="CJ206" s="328"/>
      <c r="CK206" s="328"/>
      <c r="CL206" s="328"/>
      <c r="CM206" s="328"/>
      <c r="CN206" s="328"/>
      <c r="CO206" s="328"/>
      <c r="CP206" s="328"/>
      <c r="CQ206" s="328"/>
      <c r="CR206" s="328"/>
      <c r="CS206" s="328"/>
      <c r="CT206" s="328"/>
      <c r="CU206" s="328"/>
      <c r="CV206" s="328"/>
      <c r="CW206" s="328"/>
      <c r="CX206" s="328"/>
    </row>
  </sheetData>
  <phoneticPr fontId="7" type="noConversion"/>
  <hyperlinks>
    <hyperlink ref="B77" r:id="rId1" xr:uid="{00000000-0004-0000-0F00-000000000000}"/>
    <hyperlink ref="B78:B92" r:id="rId2" display="REK. 025/ABDI1/REK/II/2023" xr:uid="{00000000-0004-0000-0F00-000001000000}"/>
    <hyperlink ref="B93" r:id="rId3" xr:uid="{00000000-0004-0000-0F00-000002000000}"/>
    <hyperlink ref="B94" r:id="rId4" xr:uid="{00000000-0004-0000-0F00-000003000000}"/>
    <hyperlink ref="B95" r:id="rId5" xr:uid="{00000000-0004-0000-0F00-000004000000}"/>
    <hyperlink ref="B96" r:id="rId6" xr:uid="{00000000-0004-0000-0F00-000005000000}"/>
    <hyperlink ref="B97:B106" r:id="rId7" display="REK. 117/ABDI1/REK/VIII/2023" xr:uid="{00000000-0004-0000-0F00-000006000000}"/>
    <hyperlink ref="B107" r:id="rId8" xr:uid="{00000000-0004-0000-0F00-000007000000}"/>
    <hyperlink ref="B109" r:id="rId9" xr:uid="{00000000-0004-0000-0F00-000008000000}"/>
    <hyperlink ref="B39" r:id="rId10" xr:uid="{00000000-0004-0000-0F00-000009000000}"/>
    <hyperlink ref="B40:B55" r:id="rId11" display="REK.070/ABDI1/REK/II/2022" xr:uid="{00000000-0004-0000-0F00-00000A000000}"/>
    <hyperlink ref="B8" r:id="rId12" xr:uid="{00000000-0004-0000-0F00-00000B000000}"/>
    <hyperlink ref="B9:B18" r:id="rId13" display="REK.091/ABDI1/REK/III/2021" xr:uid="{00000000-0004-0000-0F00-00000C000000}"/>
    <hyperlink ref="B19" r:id="rId14" xr:uid="{00000000-0004-0000-0F00-00000D000000}"/>
    <hyperlink ref="B20" r:id="rId15" xr:uid="{00000000-0004-0000-0F00-00000E000000}"/>
    <hyperlink ref="B21:B24" r:id="rId16" display="REK.119/ABDI1/REK/V/2021" xr:uid="{00000000-0004-0000-0F00-00000F000000}"/>
    <hyperlink ref="B25" r:id="rId17" xr:uid="{00000000-0004-0000-0F00-000010000000}"/>
    <hyperlink ref="B26" r:id="rId18" xr:uid="{00000000-0004-0000-0F00-000011000000}"/>
    <hyperlink ref="B27:B35" r:id="rId19" display="REK.150/SAM4/REK/VIII/2021" xr:uid="{00000000-0004-0000-0F00-000012000000}"/>
    <hyperlink ref="B36" r:id="rId20" xr:uid="{00000000-0004-0000-0F00-000013000000}"/>
    <hyperlink ref="C77" r:id="rId21" xr:uid="{00000000-0004-0000-0F00-000014000000}"/>
    <hyperlink ref="C78" r:id="rId22" xr:uid="{00000000-0004-0000-0F00-000015000000}"/>
    <hyperlink ref="C79" r:id="rId23" xr:uid="{00000000-0004-0000-0F00-000016000000}"/>
    <hyperlink ref="C80" r:id="rId24" xr:uid="{00000000-0004-0000-0F00-000017000000}"/>
    <hyperlink ref="C81" r:id="rId25" xr:uid="{00000000-0004-0000-0F00-000018000000}"/>
    <hyperlink ref="C82" r:id="rId26" xr:uid="{00000000-0004-0000-0F00-000019000000}"/>
    <hyperlink ref="C83" r:id="rId27" xr:uid="{00000000-0004-0000-0F00-00001A000000}"/>
    <hyperlink ref="C84" r:id="rId28" xr:uid="{00000000-0004-0000-0F00-00001B000000}"/>
    <hyperlink ref="C85" r:id="rId29" xr:uid="{00000000-0004-0000-0F00-00001C000000}"/>
    <hyperlink ref="C86" r:id="rId30" xr:uid="{00000000-0004-0000-0F00-00001D000000}"/>
    <hyperlink ref="C87" r:id="rId31" xr:uid="{00000000-0004-0000-0F00-00001E000000}"/>
    <hyperlink ref="C88" r:id="rId32" xr:uid="{00000000-0004-0000-0F00-00001F000000}"/>
    <hyperlink ref="C89" r:id="rId33" xr:uid="{00000000-0004-0000-0F00-000020000000}"/>
    <hyperlink ref="C90" r:id="rId34" xr:uid="{00000000-0004-0000-0F00-000021000000}"/>
    <hyperlink ref="C91" r:id="rId35" xr:uid="{00000000-0004-0000-0F00-000022000000}"/>
    <hyperlink ref="C96" r:id="rId36" xr:uid="{00000000-0004-0000-0F00-000023000000}"/>
    <hyperlink ref="C97" r:id="rId37" xr:uid="{00000000-0004-0000-0F00-000024000000}"/>
    <hyperlink ref="C98" r:id="rId38" xr:uid="{00000000-0004-0000-0F00-000025000000}"/>
    <hyperlink ref="C99" r:id="rId39" xr:uid="{00000000-0004-0000-0F00-000026000000}"/>
    <hyperlink ref="C100" r:id="rId40" xr:uid="{00000000-0004-0000-0F00-000027000000}"/>
    <hyperlink ref="C101" r:id="rId41" xr:uid="{00000000-0004-0000-0F00-000028000000}"/>
    <hyperlink ref="C102" r:id="rId42" xr:uid="{00000000-0004-0000-0F00-000029000000}"/>
    <hyperlink ref="C103" r:id="rId43" xr:uid="{00000000-0004-0000-0F00-00002A000000}"/>
    <hyperlink ref="C104" r:id="rId44" xr:uid="{00000000-0004-0000-0F00-00002B000000}"/>
    <hyperlink ref="C105" r:id="rId45" xr:uid="{00000000-0004-0000-0F00-00002C000000}"/>
    <hyperlink ref="C92" r:id="rId46" xr:uid="{00000000-0004-0000-0F00-00002D000000}"/>
    <hyperlink ref="C106" r:id="rId47" xr:uid="{00000000-0004-0000-0F00-00002E000000}"/>
    <hyperlink ref="C107" r:id="rId48" xr:uid="{00000000-0004-0000-0F00-00002F000000}"/>
    <hyperlink ref="C40" r:id="rId49" xr:uid="{00000000-0004-0000-0F00-000030000000}"/>
    <hyperlink ref="C41" r:id="rId50" xr:uid="{00000000-0004-0000-0F00-000031000000}"/>
    <hyperlink ref="C42" r:id="rId51" xr:uid="{00000000-0004-0000-0F00-000032000000}"/>
    <hyperlink ref="C43" r:id="rId52" xr:uid="{00000000-0004-0000-0F00-000033000000}"/>
    <hyperlink ref="C44" r:id="rId53" xr:uid="{00000000-0004-0000-0F00-000034000000}"/>
    <hyperlink ref="C45" r:id="rId54" xr:uid="{00000000-0004-0000-0F00-000035000000}"/>
    <hyperlink ref="C46" r:id="rId55" xr:uid="{00000000-0004-0000-0F00-000036000000}"/>
    <hyperlink ref="C47" r:id="rId56" xr:uid="{00000000-0004-0000-0F00-000037000000}"/>
    <hyperlink ref="C48" r:id="rId57" xr:uid="{00000000-0004-0000-0F00-000038000000}"/>
    <hyperlink ref="C49" r:id="rId58" xr:uid="{00000000-0004-0000-0F00-000039000000}"/>
    <hyperlink ref="C50" r:id="rId59" xr:uid="{00000000-0004-0000-0F00-00003A000000}"/>
    <hyperlink ref="C51" r:id="rId60" xr:uid="{00000000-0004-0000-0F00-00003B000000}"/>
    <hyperlink ref="C52" r:id="rId61" xr:uid="{00000000-0004-0000-0F00-00003C000000}"/>
    <hyperlink ref="C53" r:id="rId62" xr:uid="{00000000-0004-0000-0F00-00003D000000}"/>
    <hyperlink ref="C55" r:id="rId63" xr:uid="{00000000-0004-0000-0F00-00003E000000}"/>
    <hyperlink ref="C56" r:id="rId64" xr:uid="{00000000-0004-0000-0F00-00003F000000}"/>
    <hyperlink ref="C57" r:id="rId65" xr:uid="{00000000-0004-0000-0F00-000040000000}"/>
    <hyperlink ref="C58" r:id="rId66" xr:uid="{00000000-0004-0000-0F00-000041000000}"/>
    <hyperlink ref="C59" r:id="rId67" xr:uid="{00000000-0004-0000-0F00-000042000000}"/>
    <hyperlink ref="C60" r:id="rId68" xr:uid="{00000000-0004-0000-0F00-000043000000}"/>
    <hyperlink ref="C61" r:id="rId69" xr:uid="{00000000-0004-0000-0F00-000044000000}"/>
    <hyperlink ref="C62" r:id="rId70" xr:uid="{00000000-0004-0000-0F00-000045000000}"/>
    <hyperlink ref="C65" r:id="rId71" xr:uid="{00000000-0004-0000-0F00-000046000000}"/>
    <hyperlink ref="C66" r:id="rId72" xr:uid="{00000000-0004-0000-0F00-000047000000}"/>
    <hyperlink ref="C8" r:id="rId73" xr:uid="{00000000-0004-0000-0F00-000048000000}"/>
    <hyperlink ref="C9" r:id="rId74" xr:uid="{00000000-0004-0000-0F00-000049000000}"/>
    <hyperlink ref="C10" r:id="rId75" xr:uid="{00000000-0004-0000-0F00-00004A000000}"/>
    <hyperlink ref="C11" r:id="rId76" xr:uid="{00000000-0004-0000-0F00-00004B000000}"/>
    <hyperlink ref="C12" r:id="rId77" xr:uid="{00000000-0004-0000-0F00-00004C000000}"/>
    <hyperlink ref="C13" r:id="rId78" xr:uid="{00000000-0004-0000-0F00-00004D000000}"/>
    <hyperlink ref="C14" r:id="rId79" xr:uid="{00000000-0004-0000-0F00-00004E000000}"/>
    <hyperlink ref="C15" r:id="rId80" xr:uid="{00000000-0004-0000-0F00-00004F000000}"/>
    <hyperlink ref="C16" r:id="rId81" xr:uid="{00000000-0004-0000-0F00-000050000000}"/>
    <hyperlink ref="C26" r:id="rId82" xr:uid="{00000000-0004-0000-0F00-000051000000}"/>
    <hyperlink ref="C27" r:id="rId83" xr:uid="{00000000-0004-0000-0F00-000052000000}"/>
    <hyperlink ref="C19" r:id="rId84" xr:uid="{00000000-0004-0000-0F00-000053000000}"/>
    <hyperlink ref="C20" r:id="rId85" xr:uid="{00000000-0004-0000-0F00-000054000000}"/>
    <hyperlink ref="C21" r:id="rId86" xr:uid="{00000000-0004-0000-0F00-000055000000}"/>
    <hyperlink ref="C22" r:id="rId87" xr:uid="{00000000-0004-0000-0F00-000056000000}"/>
    <hyperlink ref="C23" r:id="rId88" xr:uid="{00000000-0004-0000-0F00-000057000000}"/>
    <hyperlink ref="C17" r:id="rId89" xr:uid="{00000000-0004-0000-0F00-000058000000}"/>
    <hyperlink ref="C18" r:id="rId90" xr:uid="{00000000-0004-0000-0F00-000059000000}"/>
    <hyperlink ref="C93" r:id="rId91" xr:uid="{00000000-0004-0000-0F00-00005A000000}"/>
    <hyperlink ref="CA109" r:id="rId92" xr:uid="{00000000-0004-0000-0F00-00005B000000}"/>
    <hyperlink ref="CA107" r:id="rId93" xr:uid="{00000000-0004-0000-0F00-00005C000000}"/>
    <hyperlink ref="CB107" r:id="rId94" xr:uid="{00000000-0004-0000-0F00-00005D000000}"/>
    <hyperlink ref="CA106" r:id="rId95" xr:uid="{00000000-0004-0000-0F00-00005E000000}"/>
    <hyperlink ref="CA105" r:id="rId96" xr:uid="{00000000-0004-0000-0F00-00005F000000}"/>
    <hyperlink ref="CA104" r:id="rId97" xr:uid="{00000000-0004-0000-0F00-000060000000}"/>
    <hyperlink ref="CA103" r:id="rId98" xr:uid="{00000000-0004-0000-0F00-000061000000}"/>
    <hyperlink ref="CA102" r:id="rId99" xr:uid="{00000000-0004-0000-0F00-000062000000}"/>
    <hyperlink ref="CA101" r:id="rId100" xr:uid="{00000000-0004-0000-0F00-000063000000}"/>
    <hyperlink ref="CA100" r:id="rId101" xr:uid="{00000000-0004-0000-0F00-000064000000}"/>
    <hyperlink ref="CA99" r:id="rId102" xr:uid="{00000000-0004-0000-0F00-000065000000}"/>
    <hyperlink ref="CA98" r:id="rId103" xr:uid="{00000000-0004-0000-0F00-000066000000}"/>
    <hyperlink ref="CA97" r:id="rId104" xr:uid="{00000000-0004-0000-0F00-000067000000}"/>
    <hyperlink ref="CA96" r:id="rId105" xr:uid="{00000000-0004-0000-0F00-000068000000}"/>
    <hyperlink ref="CA92" r:id="rId106" xr:uid="{00000000-0004-0000-0F00-000069000000}"/>
    <hyperlink ref="CA91" r:id="rId107" xr:uid="{00000000-0004-0000-0F00-00006A000000}"/>
    <hyperlink ref="CB91" r:id="rId108" xr:uid="{00000000-0004-0000-0F00-00006B000000}"/>
    <hyperlink ref="CA90" r:id="rId109" xr:uid="{00000000-0004-0000-0F00-00006C000000}"/>
    <hyperlink ref="CB90" r:id="rId110" xr:uid="{00000000-0004-0000-0F00-00006D000000}"/>
    <hyperlink ref="CA89" r:id="rId111" xr:uid="{00000000-0004-0000-0F00-00006E000000}"/>
    <hyperlink ref="CB89" r:id="rId112" xr:uid="{00000000-0004-0000-0F00-00006F000000}"/>
    <hyperlink ref="CA88" r:id="rId113" xr:uid="{00000000-0004-0000-0F00-000070000000}"/>
    <hyperlink ref="CB88" r:id="rId114" xr:uid="{00000000-0004-0000-0F00-000071000000}"/>
    <hyperlink ref="CA87" r:id="rId115" xr:uid="{00000000-0004-0000-0F00-000072000000}"/>
    <hyperlink ref="CB87" r:id="rId116" xr:uid="{00000000-0004-0000-0F00-000073000000}"/>
    <hyperlink ref="CA86" r:id="rId117" xr:uid="{00000000-0004-0000-0F00-000074000000}"/>
    <hyperlink ref="CB86" r:id="rId118" xr:uid="{00000000-0004-0000-0F00-000075000000}"/>
    <hyperlink ref="CA85" r:id="rId119" xr:uid="{00000000-0004-0000-0F00-000076000000}"/>
    <hyperlink ref="CB85" r:id="rId120" xr:uid="{00000000-0004-0000-0F00-000077000000}"/>
    <hyperlink ref="CA84" r:id="rId121" xr:uid="{00000000-0004-0000-0F00-000078000000}"/>
    <hyperlink ref="CB84" r:id="rId122" xr:uid="{00000000-0004-0000-0F00-000079000000}"/>
    <hyperlink ref="CA83" r:id="rId123" xr:uid="{00000000-0004-0000-0F00-00007A000000}"/>
    <hyperlink ref="CB83" r:id="rId124" xr:uid="{00000000-0004-0000-0F00-00007B000000}"/>
    <hyperlink ref="CA82" r:id="rId125" xr:uid="{00000000-0004-0000-0F00-00007C000000}"/>
    <hyperlink ref="CB82" r:id="rId126" xr:uid="{00000000-0004-0000-0F00-00007D000000}"/>
    <hyperlink ref="CA81" r:id="rId127" xr:uid="{00000000-0004-0000-0F00-00007E000000}"/>
    <hyperlink ref="CB81" r:id="rId128" xr:uid="{00000000-0004-0000-0F00-00007F000000}"/>
    <hyperlink ref="CA80" r:id="rId129" xr:uid="{00000000-0004-0000-0F00-000080000000}"/>
    <hyperlink ref="CB80" r:id="rId130" xr:uid="{00000000-0004-0000-0F00-000081000000}"/>
    <hyperlink ref="CA79" r:id="rId131" xr:uid="{00000000-0004-0000-0F00-000082000000}"/>
    <hyperlink ref="CB79" r:id="rId132" xr:uid="{00000000-0004-0000-0F00-000083000000}"/>
    <hyperlink ref="CA78" r:id="rId133" xr:uid="{00000000-0004-0000-0F00-000084000000}"/>
    <hyperlink ref="CB78" r:id="rId134" xr:uid="{00000000-0004-0000-0F00-000085000000}"/>
    <hyperlink ref="CA77" r:id="rId135" xr:uid="{00000000-0004-0000-0F00-000086000000}"/>
    <hyperlink ref="CB77" r:id="rId136" xr:uid="{00000000-0004-0000-0F00-000087000000}"/>
    <hyperlink ref="CA66" r:id="rId137" xr:uid="{00000000-0004-0000-0F00-000088000000}"/>
    <hyperlink ref="CB66" r:id="rId138" xr:uid="{00000000-0004-0000-0F00-000089000000}"/>
    <hyperlink ref="CA65" r:id="rId139" xr:uid="{00000000-0004-0000-0F00-00008A000000}"/>
    <hyperlink ref="CB65" r:id="rId140" xr:uid="{00000000-0004-0000-0F00-00008B000000}"/>
    <hyperlink ref="CA62" r:id="rId141" xr:uid="{00000000-0004-0000-0F00-00008C000000}"/>
    <hyperlink ref="CB62" r:id="rId142" xr:uid="{00000000-0004-0000-0F00-00008D000000}"/>
    <hyperlink ref="CA61" r:id="rId143" xr:uid="{00000000-0004-0000-0F00-00008E000000}"/>
    <hyperlink ref="CB61" r:id="rId144" xr:uid="{00000000-0004-0000-0F00-00008F000000}"/>
    <hyperlink ref="CA60" r:id="rId145" xr:uid="{00000000-0004-0000-0F00-000090000000}"/>
    <hyperlink ref="CB60" r:id="rId146" xr:uid="{00000000-0004-0000-0F00-000091000000}"/>
    <hyperlink ref="CA59" r:id="rId147" xr:uid="{00000000-0004-0000-0F00-000092000000}"/>
    <hyperlink ref="CB59" r:id="rId148" xr:uid="{00000000-0004-0000-0F00-000093000000}"/>
    <hyperlink ref="CA58" r:id="rId149" xr:uid="{00000000-0004-0000-0F00-000094000000}"/>
    <hyperlink ref="CB58" r:id="rId150" xr:uid="{00000000-0004-0000-0F00-000095000000}"/>
    <hyperlink ref="CA57" r:id="rId151" xr:uid="{00000000-0004-0000-0F00-000096000000}"/>
    <hyperlink ref="CB57" r:id="rId152" xr:uid="{00000000-0004-0000-0F00-000097000000}"/>
    <hyperlink ref="CA56" r:id="rId153" xr:uid="{00000000-0004-0000-0F00-000098000000}"/>
    <hyperlink ref="CB56" r:id="rId154" xr:uid="{00000000-0004-0000-0F00-000099000000}"/>
    <hyperlink ref="CA55" r:id="rId155" xr:uid="{00000000-0004-0000-0F00-00009A000000}"/>
    <hyperlink ref="CB55" r:id="rId156" xr:uid="{00000000-0004-0000-0F00-00009B000000}"/>
    <hyperlink ref="CA54" r:id="rId157" xr:uid="{00000000-0004-0000-0F00-00009C000000}"/>
    <hyperlink ref="CB54" r:id="rId158" xr:uid="{00000000-0004-0000-0F00-00009D000000}"/>
    <hyperlink ref="CA53" r:id="rId159" xr:uid="{00000000-0004-0000-0F00-00009E000000}"/>
    <hyperlink ref="CB53" r:id="rId160" xr:uid="{00000000-0004-0000-0F00-00009F000000}"/>
    <hyperlink ref="CA52" r:id="rId161" xr:uid="{00000000-0004-0000-0F00-0000A0000000}"/>
    <hyperlink ref="CB52" r:id="rId162" xr:uid="{00000000-0004-0000-0F00-0000A1000000}"/>
    <hyperlink ref="CA51" r:id="rId163" xr:uid="{00000000-0004-0000-0F00-0000A2000000}"/>
    <hyperlink ref="CB51" r:id="rId164" xr:uid="{00000000-0004-0000-0F00-0000A3000000}"/>
    <hyperlink ref="CA50" r:id="rId165" xr:uid="{00000000-0004-0000-0F00-0000A4000000}"/>
    <hyperlink ref="CB50" r:id="rId166" xr:uid="{00000000-0004-0000-0F00-0000A5000000}"/>
    <hyperlink ref="CA49" r:id="rId167" xr:uid="{00000000-0004-0000-0F00-0000A6000000}"/>
    <hyperlink ref="CB49" r:id="rId168" xr:uid="{00000000-0004-0000-0F00-0000A7000000}"/>
    <hyperlink ref="CA48" r:id="rId169" xr:uid="{00000000-0004-0000-0F00-0000A8000000}"/>
    <hyperlink ref="CB48" r:id="rId170" xr:uid="{00000000-0004-0000-0F00-0000A9000000}"/>
    <hyperlink ref="CA47" r:id="rId171" xr:uid="{00000000-0004-0000-0F00-0000AA000000}"/>
    <hyperlink ref="CB47" r:id="rId172" xr:uid="{00000000-0004-0000-0F00-0000AB000000}"/>
    <hyperlink ref="CA46" r:id="rId173" xr:uid="{00000000-0004-0000-0F00-0000AC000000}"/>
    <hyperlink ref="CB46" r:id="rId174" xr:uid="{00000000-0004-0000-0F00-0000AD000000}"/>
    <hyperlink ref="CA45" r:id="rId175" xr:uid="{00000000-0004-0000-0F00-0000AE000000}"/>
    <hyperlink ref="CB45" r:id="rId176" xr:uid="{00000000-0004-0000-0F00-0000AF000000}"/>
    <hyperlink ref="CA44" r:id="rId177" xr:uid="{00000000-0004-0000-0F00-0000B0000000}"/>
    <hyperlink ref="CB44" r:id="rId178" xr:uid="{00000000-0004-0000-0F00-0000B1000000}"/>
    <hyperlink ref="CA43" r:id="rId179" xr:uid="{00000000-0004-0000-0F00-0000B2000000}"/>
    <hyperlink ref="CB43" r:id="rId180" xr:uid="{00000000-0004-0000-0F00-0000B3000000}"/>
    <hyperlink ref="CA42" r:id="rId181" xr:uid="{00000000-0004-0000-0F00-0000B4000000}"/>
    <hyperlink ref="CB42" r:id="rId182" xr:uid="{00000000-0004-0000-0F00-0000B5000000}"/>
    <hyperlink ref="CA41" r:id="rId183" xr:uid="{00000000-0004-0000-0F00-0000B6000000}"/>
    <hyperlink ref="CB41" r:id="rId184" xr:uid="{00000000-0004-0000-0F00-0000B7000000}"/>
    <hyperlink ref="CA40" r:id="rId185" xr:uid="{00000000-0004-0000-0F00-0000B8000000}"/>
    <hyperlink ref="CB40" r:id="rId186" xr:uid="{00000000-0004-0000-0F00-0000B9000000}"/>
    <hyperlink ref="CA68" r:id="rId187" xr:uid="{00000000-0004-0000-0F00-0000BA000000}"/>
    <hyperlink ref="CA35" r:id="rId188" xr:uid="{00000000-0004-0000-0F00-0000BB000000}"/>
    <hyperlink ref="CB35" r:id="rId189" xr:uid="{00000000-0004-0000-0F00-0000BC000000}"/>
    <hyperlink ref="CB34" r:id="rId190" xr:uid="{00000000-0004-0000-0F00-0000BD000000}"/>
    <hyperlink ref="CA34" r:id="rId191" xr:uid="{00000000-0004-0000-0F00-0000BE000000}"/>
    <hyperlink ref="CA33" r:id="rId192" xr:uid="{00000000-0004-0000-0F00-0000BF000000}"/>
    <hyperlink ref="CB33" r:id="rId193" xr:uid="{00000000-0004-0000-0F00-0000C0000000}"/>
    <hyperlink ref="CA32" r:id="rId194" xr:uid="{00000000-0004-0000-0F00-0000C1000000}"/>
    <hyperlink ref="CB32" r:id="rId195" xr:uid="{00000000-0004-0000-0F00-0000C2000000}"/>
    <hyperlink ref="CA31" r:id="rId196" xr:uid="{00000000-0004-0000-0F00-0000C3000000}"/>
    <hyperlink ref="CB31" r:id="rId197" xr:uid="{00000000-0004-0000-0F00-0000C4000000}"/>
    <hyperlink ref="CA30" r:id="rId198" xr:uid="{00000000-0004-0000-0F00-0000C5000000}"/>
    <hyperlink ref="CB30" r:id="rId199" xr:uid="{00000000-0004-0000-0F00-0000C6000000}"/>
    <hyperlink ref="CA29" r:id="rId200" xr:uid="{00000000-0004-0000-0F00-0000C7000000}"/>
    <hyperlink ref="CB29" r:id="rId201" xr:uid="{00000000-0004-0000-0F00-0000C8000000}"/>
    <hyperlink ref="CA28" r:id="rId202" xr:uid="{00000000-0004-0000-0F00-0000C9000000}"/>
    <hyperlink ref="CB28" r:id="rId203" xr:uid="{00000000-0004-0000-0F00-0000CA000000}"/>
    <hyperlink ref="CA27" r:id="rId204" xr:uid="{00000000-0004-0000-0F00-0000CB000000}"/>
    <hyperlink ref="CA26" r:id="rId205" xr:uid="{00000000-0004-0000-0F00-0000CC000000}"/>
    <hyperlink ref="CB26" r:id="rId206" xr:uid="{00000000-0004-0000-0F00-0000CD000000}"/>
    <hyperlink ref="CA24" r:id="rId207" xr:uid="{00000000-0004-0000-0F00-0000CE000000}"/>
    <hyperlink ref="CB24" r:id="rId208" xr:uid="{00000000-0004-0000-0F00-0000CF000000}"/>
    <hyperlink ref="CA23" r:id="rId209" xr:uid="{00000000-0004-0000-0F00-0000D0000000}"/>
    <hyperlink ref="CB23" r:id="rId210" xr:uid="{00000000-0004-0000-0F00-0000D1000000}"/>
    <hyperlink ref="CA22" r:id="rId211" xr:uid="{00000000-0004-0000-0F00-0000D2000000}"/>
    <hyperlink ref="CB22" r:id="rId212" xr:uid="{00000000-0004-0000-0F00-0000D3000000}"/>
    <hyperlink ref="CA21" r:id="rId213" xr:uid="{00000000-0004-0000-0F00-0000D4000000}"/>
    <hyperlink ref="CB21" r:id="rId214" xr:uid="{00000000-0004-0000-0F00-0000D5000000}"/>
    <hyperlink ref="CA20" r:id="rId215" xr:uid="{00000000-0004-0000-0F00-0000D6000000}"/>
    <hyperlink ref="CB20" r:id="rId216" xr:uid="{00000000-0004-0000-0F00-0000D7000000}"/>
    <hyperlink ref="CA19" r:id="rId217" xr:uid="{00000000-0004-0000-0F00-0000D8000000}"/>
    <hyperlink ref="CB19" r:id="rId218" xr:uid="{00000000-0004-0000-0F00-0000D9000000}"/>
    <hyperlink ref="CA18" r:id="rId219" xr:uid="{00000000-0004-0000-0F00-0000DA000000}"/>
    <hyperlink ref="CB18" r:id="rId220" xr:uid="{00000000-0004-0000-0F00-0000DB000000}"/>
    <hyperlink ref="CA17" r:id="rId221" xr:uid="{00000000-0004-0000-0F00-0000DC000000}"/>
    <hyperlink ref="CB17" r:id="rId222" xr:uid="{00000000-0004-0000-0F00-0000DD000000}"/>
    <hyperlink ref="CA16" r:id="rId223" xr:uid="{00000000-0004-0000-0F00-0000DE000000}"/>
    <hyperlink ref="CB16" r:id="rId224" xr:uid="{00000000-0004-0000-0F00-0000DF000000}"/>
    <hyperlink ref="CA15" r:id="rId225" xr:uid="{00000000-0004-0000-0F00-0000E0000000}"/>
    <hyperlink ref="CB15" r:id="rId226" xr:uid="{00000000-0004-0000-0F00-0000E1000000}"/>
    <hyperlink ref="CA14" r:id="rId227" xr:uid="{00000000-0004-0000-0F00-0000E2000000}"/>
    <hyperlink ref="CB14" r:id="rId228" xr:uid="{00000000-0004-0000-0F00-0000E3000000}"/>
    <hyperlink ref="CA13" r:id="rId229" xr:uid="{00000000-0004-0000-0F00-0000E4000000}"/>
    <hyperlink ref="CB13" r:id="rId230" xr:uid="{00000000-0004-0000-0F00-0000E5000000}"/>
    <hyperlink ref="CA12" r:id="rId231" xr:uid="{00000000-0004-0000-0F00-0000E6000000}"/>
    <hyperlink ref="CB12" r:id="rId232" xr:uid="{00000000-0004-0000-0F00-0000E7000000}"/>
    <hyperlink ref="CA11" r:id="rId233" xr:uid="{00000000-0004-0000-0F00-0000E8000000}"/>
    <hyperlink ref="CB11" r:id="rId234" xr:uid="{00000000-0004-0000-0F00-0000E9000000}"/>
    <hyperlink ref="CA10" r:id="rId235" xr:uid="{00000000-0004-0000-0F00-0000EA000000}"/>
    <hyperlink ref="CB10" r:id="rId236" xr:uid="{00000000-0004-0000-0F00-0000EB000000}"/>
    <hyperlink ref="CA9" r:id="rId237" xr:uid="{00000000-0004-0000-0F00-0000EC000000}"/>
    <hyperlink ref="CB9" r:id="rId238" xr:uid="{00000000-0004-0000-0F00-0000ED000000}"/>
    <hyperlink ref="CA8" r:id="rId239" xr:uid="{00000000-0004-0000-0F00-0000EE000000}"/>
    <hyperlink ref="CB8" r:id="rId240" xr:uid="{00000000-0004-0000-0F00-0000EF000000}"/>
    <hyperlink ref="CA6" r:id="rId241" xr:uid="{00000000-0004-0000-0F00-0000F0000000}"/>
    <hyperlink ref="CB6" r:id="rId242" xr:uid="{00000000-0004-0000-0F00-0000F1000000}"/>
    <hyperlink ref="CA5" r:id="rId243" xr:uid="{00000000-0004-0000-0F00-0000F2000000}"/>
    <hyperlink ref="CB5" r:id="rId244" xr:uid="{00000000-0004-0000-0F00-0000F3000000}"/>
    <hyperlink ref="CA4" r:id="rId245" xr:uid="{00000000-0004-0000-0F00-0000F4000000}"/>
    <hyperlink ref="CB4" r:id="rId246" xr:uid="{00000000-0004-0000-0F00-0000F5000000}"/>
    <hyperlink ref="CA2" r:id="rId247" xr:uid="{00000000-0004-0000-0F00-0000F6000000}"/>
    <hyperlink ref="CB2" r:id="rId248" xr:uid="{00000000-0004-0000-0F00-0000F7000000}"/>
    <hyperlink ref="CA3" r:id="rId249" xr:uid="{00000000-0004-0000-0F00-0000F8000000}"/>
    <hyperlink ref="CB3" r:id="rId250" xr:uid="{00000000-0004-0000-0F00-0000F9000000}"/>
    <hyperlink ref="B37" r:id="rId251" xr:uid="{00000000-0004-0000-0F00-0000FA000000}"/>
    <hyperlink ref="C39" r:id="rId252" xr:uid="{00000000-0004-0000-0F00-0000FB000000}"/>
    <hyperlink ref="CA39" r:id="rId253" xr:uid="{00000000-0004-0000-0F00-0000FC000000}"/>
    <hyperlink ref="CB39" r:id="rId254" xr:uid="{00000000-0004-0000-0F00-0000FD000000}"/>
    <hyperlink ref="B70" r:id="rId255" xr:uid="{00000000-0004-0000-0F00-0000FE000000}"/>
    <hyperlink ref="C34" r:id="rId256" xr:uid="{00000000-0004-0000-0F00-0000FF000000}"/>
    <hyperlink ref="C29" r:id="rId257" xr:uid="{00000000-0004-0000-0F00-000000010000}"/>
    <hyperlink ref="C30" r:id="rId258" xr:uid="{00000000-0004-0000-0F00-000001010000}"/>
    <hyperlink ref="C24" r:id="rId259" display="1821/ABDI1/LPPM/VIII/2021" xr:uid="{00000000-0004-0000-0F00-000002010000}"/>
    <hyperlink ref="C70" r:id="rId260" xr:uid="{00000000-0004-0000-0F00-000003010000}"/>
    <hyperlink ref="B72" r:id="rId261" xr:uid="{00000000-0004-0000-0F00-000004010000}"/>
    <hyperlink ref="C72" r:id="rId262" xr:uid="{00000000-0004-0000-0F00-000005010000}"/>
    <hyperlink ref="CB72" r:id="rId263" xr:uid="{00000000-0004-0000-0F00-000006010000}"/>
    <hyperlink ref="CA72" r:id="rId264" xr:uid="{00000000-0004-0000-0F00-000007010000}"/>
    <hyperlink ref="CB70" r:id="rId265" xr:uid="{00000000-0004-0000-0F00-000008010000}"/>
    <hyperlink ref="CA70" r:id="rId266" xr:uid="{00000000-0004-0000-0F00-000009010000}"/>
    <hyperlink ref="C94" r:id="rId267" xr:uid="{00000000-0004-0000-0F00-00000A010000}"/>
    <hyperlink ref="C95" r:id="rId268" xr:uid="{00000000-0004-0000-0F00-00000B010000}"/>
    <hyperlink ref="B108" r:id="rId269" xr:uid="{00000000-0004-0000-0F00-00000C010000}"/>
    <hyperlink ref="CA108" r:id="rId270" xr:uid="{00000000-0004-0000-0F00-00000D010000}"/>
    <hyperlink ref="CB108" r:id="rId271" xr:uid="{00000000-0004-0000-0F00-00000E010000}"/>
    <hyperlink ref="C108" r:id="rId272" xr:uid="{00000000-0004-0000-0F00-00000F010000}"/>
    <hyperlink ref="B122" r:id="rId273" display="https://yptorid-my.sharepoint.com/:b:/g/personal/lppm_ittelkom-sby_ac_id/EVmf0qXQaO1LvsHj6UcKHsMBOOYQB9GtgAeVzl_2orTDPg?e=9fZAvL" xr:uid="{00000000-0004-0000-0F00-000010010000}"/>
    <hyperlink ref="B123:B128" r:id="rId274" display="https://yptorid-my.sharepoint.com/:b:/g/personal/lppm_ittelkom-sby_ac_id/EVmf0qXQaO1LvsHj6UcKHsMBOOYQB9GtgAeVzl_2orTDPg?e=9fZAvL" xr:uid="{00000000-0004-0000-0F00-000011010000}"/>
    <hyperlink ref="CA126" r:id="rId275" xr:uid="{00000000-0004-0000-0F00-000012010000}"/>
    <hyperlink ref="CA128" r:id="rId276" xr:uid="{00000000-0004-0000-0F00-000013010000}"/>
    <hyperlink ref="CA123" r:id="rId277" xr:uid="{00000000-0004-0000-0F00-000014010000}"/>
    <hyperlink ref="CA122" r:id="rId278" xr:uid="{00000000-0004-0000-0F00-000015010000}"/>
    <hyperlink ref="CA124" r:id="rId279" xr:uid="{00000000-0004-0000-0F00-000016010000}"/>
    <hyperlink ref="CA125" r:id="rId280" xr:uid="{00000000-0004-0000-0F00-000017010000}"/>
    <hyperlink ref="CA127" r:id="rId281" xr:uid="{00000000-0004-0000-0F00-000018010000}"/>
    <hyperlink ref="CA129" r:id="rId282" xr:uid="{00000000-0004-0000-0F00-000019010000}"/>
    <hyperlink ref="CA130" r:id="rId283" xr:uid="{00000000-0004-0000-0F00-00001A010000}"/>
    <hyperlink ref="CA131" r:id="rId284" xr:uid="{00000000-0004-0000-0F00-00001B010000}"/>
    <hyperlink ref="C131" r:id="rId285" xr:uid="{00000000-0004-0000-0F00-00001C010000}"/>
    <hyperlink ref="C132" r:id="rId286" xr:uid="{00000000-0004-0000-0F00-00001D010000}"/>
    <hyperlink ref="CA132" r:id="rId287" xr:uid="{00000000-0004-0000-0F00-00001E010000}"/>
    <hyperlink ref="CA133" r:id="rId288" xr:uid="{00000000-0004-0000-0F00-00001F010000}"/>
    <hyperlink ref="CA134" r:id="rId289" xr:uid="{00000000-0004-0000-0F00-000020010000}"/>
    <hyperlink ref="CA135" r:id="rId290" xr:uid="{00000000-0004-0000-0F00-000021010000}"/>
    <hyperlink ref="CA136" r:id="rId291" xr:uid="{00000000-0004-0000-0F00-000022010000}"/>
    <hyperlink ref="C137" r:id="rId292" xr:uid="{00000000-0004-0000-0F00-000023010000}"/>
    <hyperlink ref="CA137" r:id="rId293" xr:uid="{00000000-0004-0000-0F00-000024010000}"/>
    <hyperlink ref="CA138" r:id="rId294" xr:uid="{00000000-0004-0000-0F00-000025010000}"/>
    <hyperlink ref="C139" r:id="rId295" xr:uid="{00000000-0004-0000-0F00-000026010000}"/>
    <hyperlink ref="CA139" r:id="rId296" xr:uid="{00000000-0004-0000-0F00-000027010000}"/>
    <hyperlink ref="CA140" r:id="rId297" xr:uid="{00000000-0004-0000-0F00-000028010000}"/>
    <hyperlink ref="C140" r:id="rId298" xr:uid="{00000000-0004-0000-0F00-000029010000}"/>
    <hyperlink ref="CA141" r:id="rId299" xr:uid="{00000000-0004-0000-0F00-00002A010000}"/>
    <hyperlink ref="CA142" r:id="rId300" xr:uid="{00000000-0004-0000-0F00-00002B010000}"/>
    <hyperlink ref="C142" r:id="rId301" xr:uid="{00000000-0004-0000-0F00-00002C010000}"/>
    <hyperlink ref="C143" r:id="rId302" xr:uid="{00000000-0004-0000-0F00-00002D010000}"/>
    <hyperlink ref="CA143" r:id="rId303" xr:uid="{00000000-0004-0000-0F00-00002E010000}"/>
    <hyperlink ref="CA144" r:id="rId304" xr:uid="{00000000-0004-0000-0F00-00002F010000}"/>
    <hyperlink ref="CA145" r:id="rId305" xr:uid="{00000000-0004-0000-0F00-000030010000}"/>
    <hyperlink ref="CA146" r:id="rId306" xr:uid="{00000000-0004-0000-0F00-000031010000}"/>
    <hyperlink ref="C147" r:id="rId307" xr:uid="{00000000-0004-0000-0F00-000032010000}"/>
    <hyperlink ref="CA147" r:id="rId308" xr:uid="{00000000-0004-0000-0F00-000033010000}"/>
    <hyperlink ref="CA148" r:id="rId309" xr:uid="{00000000-0004-0000-0F00-000034010000}"/>
    <hyperlink ref="CA149" r:id="rId310" xr:uid="{00000000-0004-0000-0F00-000035010000}"/>
    <hyperlink ref="C149" r:id="rId311" xr:uid="{00000000-0004-0000-0F00-000036010000}"/>
    <hyperlink ref="C129" r:id="rId312" xr:uid="{00000000-0004-0000-0F00-000037010000}"/>
    <hyperlink ref="C130" r:id="rId313" xr:uid="{00000000-0004-0000-0F00-000038010000}"/>
    <hyperlink ref="C133" r:id="rId314" xr:uid="{00000000-0004-0000-0F00-000039010000}"/>
    <hyperlink ref="C134" r:id="rId315" xr:uid="{00000000-0004-0000-0F00-00003A010000}"/>
    <hyperlink ref="C135" r:id="rId316" xr:uid="{00000000-0004-0000-0F00-00003B010000}"/>
    <hyperlink ref="C136" r:id="rId317" xr:uid="{00000000-0004-0000-0F00-00003C010000}"/>
    <hyperlink ref="C138" r:id="rId318" xr:uid="{00000000-0004-0000-0F00-00003D010000}"/>
    <hyperlink ref="C141" r:id="rId319" xr:uid="{00000000-0004-0000-0F00-00003E010000}"/>
    <hyperlink ref="C144" r:id="rId320" xr:uid="{00000000-0004-0000-0F00-00003F010000}"/>
    <hyperlink ref="C145" r:id="rId321" xr:uid="{00000000-0004-0000-0F00-000040010000}"/>
    <hyperlink ref="C146" r:id="rId322" xr:uid="{00000000-0004-0000-0F00-000041010000}"/>
    <hyperlink ref="C148" r:id="rId323" xr:uid="{00000000-0004-0000-0F00-000042010000}"/>
    <hyperlink ref="CA112" r:id="rId324" xr:uid="{00000000-0004-0000-0F00-000043010000}"/>
    <hyperlink ref="B112" r:id="rId325" xr:uid="{00000000-0004-0000-0F00-000044010000}"/>
    <hyperlink ref="CB111" r:id="rId326" xr:uid="{00000000-0004-0000-0F00-000045010000}"/>
    <hyperlink ref="CA111" r:id="rId327" xr:uid="{00000000-0004-0000-0F00-000046010000}"/>
    <hyperlink ref="CA110" r:id="rId328" xr:uid="{00000000-0004-0000-0F00-000047010000}"/>
    <hyperlink ref="CB110" r:id="rId329" xr:uid="{00000000-0004-0000-0F00-000048010000}"/>
    <hyperlink ref="C110" r:id="rId330" xr:uid="{00000000-0004-0000-0F00-000049010000}"/>
    <hyperlink ref="B111" r:id="rId331" xr:uid="{00000000-0004-0000-0F00-00004A010000}"/>
    <hyperlink ref="B110" r:id="rId332" xr:uid="{00000000-0004-0000-0F00-00004B010000}"/>
    <hyperlink ref="B114" r:id="rId333" xr:uid="{00000000-0004-0000-0F00-00004C010000}"/>
    <hyperlink ref="B115:B120" r:id="rId334" display="REK.259_ABDI1_REK_XII_2023" xr:uid="{00000000-0004-0000-0F00-00004D010000}"/>
    <hyperlink ref="CA150" r:id="rId335" xr:uid="{00000000-0004-0000-0F00-00004E010000}"/>
    <hyperlink ref="CA151" r:id="rId336" xr:uid="{00000000-0004-0000-0F00-00004F010000}"/>
    <hyperlink ref="CA152" r:id="rId337" xr:uid="{00000000-0004-0000-0F00-000050010000}"/>
    <hyperlink ref="CA153" r:id="rId338" xr:uid="{00000000-0004-0000-0F00-000051010000}"/>
    <hyperlink ref="CA154" r:id="rId339" xr:uid="{00000000-0004-0000-0F00-000052010000}"/>
    <hyperlink ref="B129" r:id="rId340" xr:uid="{00000000-0004-0000-0F00-000053010000}"/>
    <hyperlink ref="B130:B132" r:id="rId341" display="KWR4.063/ABD04/PPM-JPM/2024" xr:uid="{00000000-0004-0000-0F00-000054010000}"/>
    <hyperlink ref="B134" r:id="rId342" xr:uid="{00000000-0004-0000-0F00-000055010000}"/>
    <hyperlink ref="B137:B144" r:id="rId343" display="KWR4.063/ABD04/PPM-JPM/2024" xr:uid="{00000000-0004-0000-0F00-000056010000}"/>
    <hyperlink ref="B146" r:id="rId344" xr:uid="{00000000-0004-0000-0F00-000057010000}"/>
    <hyperlink ref="B147" r:id="rId345" xr:uid="{00000000-0004-0000-0F00-000058010000}"/>
    <hyperlink ref="B148" r:id="rId346" xr:uid="{00000000-0004-0000-0F00-000059010000}"/>
    <hyperlink ref="C150" r:id="rId347" xr:uid="{00000000-0004-0000-0F00-00005A010000}"/>
    <hyperlink ref="C151" r:id="rId348" xr:uid="{00000000-0004-0000-0F00-00005B010000}"/>
    <hyperlink ref="C152" r:id="rId349" xr:uid="{00000000-0004-0000-0F00-00005C010000}"/>
    <hyperlink ref="C153" r:id="rId350" xr:uid="{00000000-0004-0000-0F00-00005D010000}"/>
    <hyperlink ref="C154" r:id="rId351" xr:uid="{00000000-0004-0000-0F00-00005E010000}"/>
    <hyperlink ref="CA158" r:id="rId352" xr:uid="{00000000-0004-0000-0F00-00005F010000}"/>
    <hyperlink ref="CA159" r:id="rId353" xr:uid="{00000000-0004-0000-0F00-000060010000}"/>
    <hyperlink ref="CA160" r:id="rId354" xr:uid="{00000000-0004-0000-0F00-000061010000}"/>
    <hyperlink ref="CA161" r:id="rId355" xr:uid="{00000000-0004-0000-0F00-000062010000}"/>
    <hyperlink ref="CA162" r:id="rId356" xr:uid="{00000000-0004-0000-0F00-000063010000}"/>
    <hyperlink ref="CA163" r:id="rId357" xr:uid="{00000000-0004-0000-0F00-000064010000}"/>
    <hyperlink ref="CB158" r:id="rId358" xr:uid="{00000000-0004-0000-0F00-000065010000}"/>
    <hyperlink ref="CB159" r:id="rId359" xr:uid="{00000000-0004-0000-0F00-000066010000}"/>
    <hyperlink ref="C159" r:id="rId360" xr:uid="{00000000-0004-0000-0F00-000067010000}"/>
    <hyperlink ref="CB160" r:id="rId361" xr:uid="{00000000-0004-0000-0F00-000068010000}"/>
    <hyperlink ref="CB161" r:id="rId362" xr:uid="{00000000-0004-0000-0F00-000069010000}"/>
    <hyperlink ref="C161" r:id="rId363" xr:uid="{00000000-0004-0000-0F00-00006A010000}"/>
    <hyperlink ref="CB162" r:id="rId364" xr:uid="{00000000-0004-0000-0F00-00006B010000}"/>
    <hyperlink ref="C160" r:id="rId365" xr:uid="{00000000-0004-0000-0F00-00006C010000}"/>
    <hyperlink ref="C162" r:id="rId366" xr:uid="{00000000-0004-0000-0F00-00006D010000}"/>
    <hyperlink ref="C158" r:id="rId367" display=" 0387/ABD07/PPM-JPM/2024" xr:uid="{00000000-0004-0000-0F00-00006E010000}"/>
    <hyperlink ref="CB163" r:id="rId368" xr:uid="{00000000-0004-0000-0F00-00006F010000}"/>
    <hyperlink ref="C163" r:id="rId369" display="0392/ABD07/PPM-JPM/2024" xr:uid="{00000000-0004-0000-0F00-000070010000}"/>
    <hyperlink ref="CA171" r:id="rId370" xr:uid="{00000000-0004-0000-0F00-000071010000}"/>
    <hyperlink ref="CA172" r:id="rId371" xr:uid="{00000000-0004-0000-0F00-000072010000}"/>
    <hyperlink ref="CA173" r:id="rId372" xr:uid="{00000000-0004-0000-0F00-000073010000}"/>
    <hyperlink ref="CA174" r:id="rId373" xr:uid="{00000000-0004-0000-0F00-000074010000}"/>
    <hyperlink ref="CA176" r:id="rId374" xr:uid="{00000000-0004-0000-0F00-000075010000}"/>
    <hyperlink ref="CA175" r:id="rId375" xr:uid="{00000000-0004-0000-0F00-000076010000}"/>
    <hyperlink ref="CA177" r:id="rId376" xr:uid="{00000000-0004-0000-0F00-000077010000}"/>
    <hyperlink ref="CA178" r:id="rId377" xr:uid="{00000000-0004-0000-0F00-000078010000}"/>
    <hyperlink ref="CA180" r:id="rId378" xr:uid="{00000000-0004-0000-0F00-000079010000}"/>
    <hyperlink ref="CA179" r:id="rId379" xr:uid="{00000000-0004-0000-0F00-00007A010000}"/>
    <hyperlink ref="CA181" r:id="rId380" xr:uid="{00000000-0004-0000-0F00-00007B010000}"/>
    <hyperlink ref="CA182" r:id="rId381" xr:uid="{00000000-0004-0000-0F00-00007C010000}"/>
    <hyperlink ref="CA184" r:id="rId382" xr:uid="{00000000-0004-0000-0F00-00007D010000}"/>
    <hyperlink ref="CA183" r:id="rId383" xr:uid="{00000000-0004-0000-0F00-00007E010000}"/>
    <hyperlink ref="CA185" r:id="rId384" xr:uid="{00000000-0004-0000-0F00-00007F010000}"/>
    <hyperlink ref="CA186" r:id="rId385" xr:uid="{00000000-0004-0000-0F00-000080010000}"/>
    <hyperlink ref="CA187" r:id="rId386" xr:uid="{00000000-0004-0000-0F00-000081010000}"/>
    <hyperlink ref="CA188" r:id="rId387" xr:uid="{00000000-0004-0000-0F00-000082010000}"/>
    <hyperlink ref="CA189" r:id="rId388" xr:uid="{00000000-0004-0000-0F00-000083010000}"/>
    <hyperlink ref="CA190" r:id="rId389" xr:uid="{00000000-0004-0000-0F00-000084010000}"/>
    <hyperlink ref="CA191" r:id="rId390" xr:uid="{00000000-0004-0000-0F00-000085010000}"/>
    <hyperlink ref="CA165" r:id="rId391" xr:uid="{00000000-0004-0000-0F00-000086010000}"/>
    <hyperlink ref="CA166" r:id="rId392" xr:uid="{00000000-0004-0000-0F00-000087010000}"/>
    <hyperlink ref="CA167" r:id="rId393" xr:uid="{00000000-0004-0000-0F00-000088010000}"/>
    <hyperlink ref="CA168" r:id="rId394" xr:uid="{00000000-0004-0000-0F00-000089010000}"/>
    <hyperlink ref="CA169" r:id="rId395" xr:uid="{00000000-0004-0000-0F00-00008A010000}"/>
    <hyperlink ref="CA170" r:id="rId396" xr:uid="{00000000-0004-0000-0F00-00008B010000}"/>
    <hyperlink ref="CA64" r:id="rId397" xr:uid="{00000000-0004-0000-0F00-00008C010000}"/>
  </hyperlinks>
  <pageMargins left="0.7" right="0.7" top="0.75" bottom="0.75" header="0.3" footer="0.3"/>
  <pageSetup orientation="portrait" r:id="rId398"/>
  <legacyDrawing r:id="rId399"/>
  <tableParts count="1">
    <tablePart r:id="rId400"/>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095BF"/>
  </sheetPr>
  <dimension ref="A1:AW133"/>
  <sheetViews>
    <sheetView topLeftCell="A108" workbookViewId="0">
      <selection activeCell="C122" sqref="C122"/>
    </sheetView>
  </sheetViews>
  <sheetFormatPr defaultColWidth="8.6640625" defaultRowHeight="13.2"/>
  <cols>
    <col min="1" max="1" width="17.109375" style="82" customWidth="1"/>
    <col min="2" max="2" width="34.109375" style="127" customWidth="1"/>
    <col min="3" max="5" width="16.44140625" style="127" customWidth="1"/>
    <col min="6" max="6" width="14.88671875" style="149" customWidth="1"/>
    <col min="7" max="7" width="16.5546875" style="127" bestFit="1" customWidth="1"/>
    <col min="8" max="8" width="14.88671875" style="149" customWidth="1"/>
    <col min="9" max="9" width="16.5546875" style="149" bestFit="1" customWidth="1"/>
    <col min="10" max="12" width="14.88671875" style="149" customWidth="1"/>
    <col min="13" max="13" width="16.33203125" style="149" bestFit="1" customWidth="1"/>
    <col min="14" max="14" width="14.88671875" style="149" customWidth="1"/>
    <col min="15" max="15" width="22.6640625" style="127" customWidth="1"/>
    <col min="16" max="16" width="4.109375" style="127" customWidth="1"/>
    <col min="17" max="17" width="15.5546875" style="127" customWidth="1"/>
    <col min="18" max="18" width="4.6640625" style="127" customWidth="1"/>
    <col min="19" max="19" width="29.5546875" style="127" customWidth="1"/>
    <col min="20" max="20" width="15.5546875" style="149" customWidth="1"/>
    <col min="21" max="21" width="16.44140625" style="127" customWidth="1"/>
    <col min="22" max="22" width="16.5546875" style="127" customWidth="1"/>
    <col min="23" max="23" width="15.88671875" style="149" customWidth="1"/>
    <col min="24" max="24" width="15.88671875" style="127" customWidth="1"/>
    <col min="25" max="25" width="15.88671875" style="149" customWidth="1"/>
    <col min="26" max="26" width="8.6640625" style="127" customWidth="1"/>
    <col min="27" max="27" width="4.88671875" style="82" customWidth="1"/>
    <col min="28" max="28" width="10.109375" style="127" customWidth="1"/>
    <col min="29" max="29" width="20.33203125" style="127" customWidth="1"/>
    <col min="30" max="30" width="16.44140625" style="149" customWidth="1"/>
    <col min="31" max="31" width="16.6640625" style="149" customWidth="1"/>
    <col min="32" max="33" width="16.88671875" style="149" customWidth="1"/>
    <col min="34" max="36" width="18.109375" style="127" customWidth="1"/>
    <col min="37" max="37" width="16.88671875" style="127" customWidth="1"/>
    <col min="38" max="38" width="8.6640625" style="127" customWidth="1"/>
    <col min="39" max="39" width="8.6640625" style="127"/>
    <col min="40" max="40" width="13.6640625" style="127" customWidth="1"/>
    <col min="41" max="41" width="20.109375" style="127" customWidth="1"/>
    <col min="42" max="49" width="16.109375" style="127" customWidth="1"/>
    <col min="50" max="16384" width="8.6640625" style="127"/>
  </cols>
  <sheetData>
    <row r="1" spans="1:49">
      <c r="A1" s="136" t="s">
        <v>6236</v>
      </c>
      <c r="B1" s="138"/>
      <c r="C1" s="138"/>
      <c r="D1" s="138"/>
      <c r="E1" s="138"/>
      <c r="F1" s="147"/>
      <c r="G1" s="138"/>
      <c r="H1" s="147"/>
      <c r="I1" s="147"/>
      <c r="J1" s="147"/>
      <c r="K1" s="147"/>
      <c r="L1" s="147"/>
      <c r="M1" s="147"/>
      <c r="N1" s="147"/>
      <c r="Q1" s="136" t="s">
        <v>6237</v>
      </c>
      <c r="R1" s="137"/>
      <c r="S1" s="138"/>
      <c r="T1" s="147"/>
      <c r="U1" s="138"/>
      <c r="V1" s="138"/>
      <c r="W1" s="147"/>
      <c r="X1" s="138"/>
      <c r="Y1" s="147"/>
      <c r="AA1" s="1432" t="s">
        <v>6238</v>
      </c>
      <c r="AB1" s="1432"/>
      <c r="AC1" s="1432"/>
      <c r="AD1" s="1432"/>
      <c r="AE1" s="1432"/>
      <c r="AF1" s="1432"/>
      <c r="AG1" s="1432"/>
      <c r="AH1" s="1432"/>
      <c r="AI1" s="1432"/>
      <c r="AJ1" s="1432"/>
      <c r="AK1" s="1432"/>
      <c r="AM1" s="1432" t="s">
        <v>6239</v>
      </c>
      <c r="AN1" s="1432"/>
      <c r="AO1" s="1432"/>
      <c r="AP1" s="1432"/>
      <c r="AQ1" s="1432"/>
      <c r="AR1" s="1432"/>
      <c r="AS1" s="1432"/>
      <c r="AT1" s="1432"/>
      <c r="AU1" s="1432"/>
      <c r="AV1" s="1432"/>
      <c r="AW1" s="1432"/>
    </row>
    <row r="2" spans="1:49" ht="14.4" customHeight="1">
      <c r="A2" s="1433" t="s">
        <v>528</v>
      </c>
      <c r="B2" s="1433" t="s">
        <v>6240</v>
      </c>
      <c r="C2" s="1430">
        <v>2020</v>
      </c>
      <c r="D2" s="1430"/>
      <c r="E2" s="1435">
        <v>2021</v>
      </c>
      <c r="F2" s="1431"/>
      <c r="G2" s="1431">
        <v>2022</v>
      </c>
      <c r="H2" s="1431"/>
      <c r="I2" s="1431">
        <v>2023</v>
      </c>
      <c r="J2" s="1431"/>
      <c r="K2" s="1431">
        <v>2024</v>
      </c>
      <c r="L2" s="1431"/>
      <c r="M2" s="1431">
        <v>2025</v>
      </c>
      <c r="N2" s="1431"/>
      <c r="Q2" s="1430" t="s">
        <v>528</v>
      </c>
      <c r="R2" s="1430" t="s">
        <v>153</v>
      </c>
      <c r="S2" s="1430" t="s">
        <v>6240</v>
      </c>
      <c r="T2" s="1431">
        <v>2021</v>
      </c>
      <c r="U2" s="1431"/>
      <c r="V2" s="1431">
        <v>2022</v>
      </c>
      <c r="W2" s="1431"/>
      <c r="X2" s="1431">
        <v>2023</v>
      </c>
      <c r="Y2" s="1431"/>
      <c r="AA2" s="159"/>
      <c r="AB2" s="159"/>
      <c r="AC2" s="159"/>
      <c r="AD2" s="1427" t="s">
        <v>2563</v>
      </c>
      <c r="AE2" s="1428"/>
      <c r="AF2" s="1428"/>
      <c r="AG2" s="1428"/>
      <c r="AH2" s="1429" t="s">
        <v>6241</v>
      </c>
      <c r="AI2" s="1429"/>
      <c r="AJ2" s="1429"/>
      <c r="AK2" s="1429"/>
      <c r="AM2" s="159"/>
      <c r="AN2" s="159"/>
      <c r="AO2" s="159"/>
      <c r="AP2" s="1427" t="s">
        <v>2563</v>
      </c>
      <c r="AQ2" s="1428"/>
      <c r="AR2" s="1428"/>
      <c r="AS2" s="1428"/>
      <c r="AT2" s="1429" t="s">
        <v>6241</v>
      </c>
      <c r="AU2" s="1429"/>
      <c r="AV2" s="1429"/>
      <c r="AW2" s="1429"/>
    </row>
    <row r="3" spans="1:49" s="81" customFormat="1" ht="14.4" customHeight="1">
      <c r="A3" s="1433"/>
      <c r="B3" s="1433"/>
      <c r="C3" s="146" t="s">
        <v>2563</v>
      </c>
      <c r="D3" s="148" t="s">
        <v>6241</v>
      </c>
      <c r="E3" s="146" t="s">
        <v>2563</v>
      </c>
      <c r="F3" s="148" t="s">
        <v>6241</v>
      </c>
      <c r="G3" s="146" t="s">
        <v>2563</v>
      </c>
      <c r="H3" s="148" t="s">
        <v>6241</v>
      </c>
      <c r="I3" s="148" t="s">
        <v>2563</v>
      </c>
      <c r="J3" s="148" t="s">
        <v>6241</v>
      </c>
      <c r="K3" s="148" t="s">
        <v>2563</v>
      </c>
      <c r="L3" s="148" t="s">
        <v>6241</v>
      </c>
      <c r="M3" s="148" t="s">
        <v>2563</v>
      </c>
      <c r="N3" s="148" t="s">
        <v>6241</v>
      </c>
      <c r="Q3" s="1430"/>
      <c r="R3" s="1430"/>
      <c r="S3" s="1430"/>
      <c r="T3" s="148" t="s">
        <v>2563</v>
      </c>
      <c r="U3" s="146" t="s">
        <v>6241</v>
      </c>
      <c r="V3" s="146" t="s">
        <v>2563</v>
      </c>
      <c r="W3" s="148" t="s">
        <v>6241</v>
      </c>
      <c r="X3" s="146" t="s">
        <v>2563</v>
      </c>
      <c r="Y3" s="148" t="s">
        <v>6241</v>
      </c>
      <c r="AA3" s="1421" t="s">
        <v>153</v>
      </c>
      <c r="AB3" s="1421" t="s">
        <v>3628</v>
      </c>
      <c r="AC3" s="1421" t="s">
        <v>528</v>
      </c>
      <c r="AD3" s="1423" t="s">
        <v>6242</v>
      </c>
      <c r="AE3" s="1424"/>
      <c r="AF3" s="1424"/>
      <c r="AG3" s="1424"/>
      <c r="AH3" s="1425" t="s">
        <v>6242</v>
      </c>
      <c r="AI3" s="1425"/>
      <c r="AJ3" s="1425"/>
      <c r="AK3" s="1425"/>
      <c r="AM3" s="1421" t="s">
        <v>153</v>
      </c>
      <c r="AN3" s="1421" t="s">
        <v>3628</v>
      </c>
      <c r="AO3" s="1421" t="s">
        <v>528</v>
      </c>
      <c r="AP3" s="1423" t="s">
        <v>6242</v>
      </c>
      <c r="AQ3" s="1424"/>
      <c r="AR3" s="1424"/>
      <c r="AS3" s="1424"/>
      <c r="AT3" s="1425" t="s">
        <v>6242</v>
      </c>
      <c r="AU3" s="1425"/>
      <c r="AV3" s="1425"/>
      <c r="AW3" s="1425"/>
    </row>
    <row r="4" spans="1:49" s="145" customFormat="1">
      <c r="A4" s="1434"/>
      <c r="B4" s="1434"/>
      <c r="C4" s="146" t="s">
        <v>6243</v>
      </c>
      <c r="D4" s="148" t="s">
        <v>6243</v>
      </c>
      <c r="E4" s="146" t="s">
        <v>6243</v>
      </c>
      <c r="F4" s="148" t="s">
        <v>6243</v>
      </c>
      <c r="G4" s="146" t="s">
        <v>6243</v>
      </c>
      <c r="H4" s="148" t="s">
        <v>6243</v>
      </c>
      <c r="I4" s="148" t="s">
        <v>6243</v>
      </c>
      <c r="J4" s="148" t="s">
        <v>6243</v>
      </c>
      <c r="K4" s="148" t="s">
        <v>6243</v>
      </c>
      <c r="L4" s="148" t="s">
        <v>6243</v>
      </c>
      <c r="M4" s="148" t="s">
        <v>6243</v>
      </c>
      <c r="N4" s="148" t="s">
        <v>6243</v>
      </c>
      <c r="Q4" s="1430"/>
      <c r="R4" s="1430"/>
      <c r="S4" s="1430"/>
      <c r="T4" s="148" t="s">
        <v>6243</v>
      </c>
      <c r="U4" s="146" t="s">
        <v>6243</v>
      </c>
      <c r="V4" s="146" t="s">
        <v>6243</v>
      </c>
      <c r="W4" s="148" t="s">
        <v>6243</v>
      </c>
      <c r="X4" s="146" t="s">
        <v>6243</v>
      </c>
      <c r="Y4" s="148" t="s">
        <v>6243</v>
      </c>
      <c r="AA4" s="1422"/>
      <c r="AB4" s="1422"/>
      <c r="AC4" s="1422"/>
      <c r="AD4" s="160">
        <v>2021</v>
      </c>
      <c r="AE4" s="156">
        <v>2022</v>
      </c>
      <c r="AF4" s="156">
        <v>2023</v>
      </c>
      <c r="AG4" s="160" t="s">
        <v>4</v>
      </c>
      <c r="AH4" s="162">
        <v>2021</v>
      </c>
      <c r="AI4" s="163">
        <v>2022</v>
      </c>
      <c r="AJ4" s="163">
        <v>2023</v>
      </c>
      <c r="AK4" s="161" t="s">
        <v>4</v>
      </c>
      <c r="AM4" s="1422"/>
      <c r="AN4" s="1422"/>
      <c r="AO4" s="1422"/>
      <c r="AP4" s="160">
        <v>2021</v>
      </c>
      <c r="AQ4" s="156">
        <v>2022</v>
      </c>
      <c r="AR4" s="156">
        <v>2023</v>
      </c>
      <c r="AS4" s="160" t="s">
        <v>4</v>
      </c>
      <c r="AT4" s="162">
        <v>2021</v>
      </c>
      <c r="AU4" s="163">
        <v>2022</v>
      </c>
      <c r="AV4" s="163">
        <v>2023</v>
      </c>
      <c r="AW4" s="161" t="s">
        <v>4</v>
      </c>
    </row>
    <row r="5" spans="1:49">
      <c r="A5" s="1182" t="s">
        <v>169</v>
      </c>
      <c r="B5" s="1183" t="s">
        <v>34</v>
      </c>
      <c r="C5" s="199">
        <f>SUMIF('PNLT DANA INTERNAL'!$R$22:$R$45, 'KEUANGAN INTERNAL AKRE 2025'!B5,'PNLT DANA INTERNAL'!$T$22:$T$45)+
SUMIF('PNLT DANA INTERNAL'!$AB$22:$AB$45, 'KEUANGAN INTERNAL AKRE 2025'!B5,'PNLT DANA INTERNAL'!$AC$22:$AC$45)+
SUMIF('PNLT DANA INTERNAL'!$AI$22:$AI$45, 'KEUANGAN INTERNAL AKRE 2025'!B5,'PNLT DANA INTERNAL'!$AJ$22:$AJ$45)+
SUMIF('PNLT DANA INTERNAL'!$AP$22:$AP$45, 'KEUANGAN INTERNAL AKRE 2025'!B5,'PNLT DANA INTERNAL'!$AQ$22:$AQ$45)+
SUMIF('PNLT DANA INTERNAL'!$AW$22:$AW$45, 'KEUANGAN INTERNAL AKRE 2025'!B5,'PNLT DANA INTERNAL'!$AX$22:$AX$45)</f>
        <v>5966470</v>
      </c>
      <c r="D5" s="152">
        <f>SUMIF('PKM DANA INTERNAL'!$S$2:$S$6, 'KEUANGAN INTERNAL AKRE 2025'!B5,'PKM DANA INTERNAL'!$U$2:$U$6)+
SUMIF('PKM DANA INTERNAL'!$AC$2:$AC$6, 'KEUANGAN INTERNAL AKRE 2025'!B5,'PKM DANA INTERNAL'!$AD$2:$AD$6)+
SUMIF('PKM DANA INTERNAL'!$AJ$2:$AJ$6, 'KEUANGAN INTERNAL AKRE 2025'!B5,'PKM DANA INTERNAL'!$AK$2:$AK$6)+
SUMIF('PKM DANA INTERNAL'!$AQ$2:$AQ$6, 'KEUANGAN INTERNAL AKRE 2025'!B5,'PKM DANA INTERNAL'!$AR$2:$AR$6)</f>
        <v>0</v>
      </c>
      <c r="E5" s="151">
        <f>SUMIF('PNLT DANA INTERNAL'!$R$46:$R$109, 'KEUANGAN INTERNAL AKRE 2025'!B5,'PNLT DANA INTERNAL'!$T$46:$T$109)+
SUMIF('PNLT DANA INTERNAL'!$AB$46:$AB$109, 'KEUANGAN INTERNAL AKRE 2025'!B5,'PNLT DANA INTERNAL'!$AC$46:$AC$109)+
SUMIF('PNLT DANA INTERNAL'!$AI$46:$AI$109, 'KEUANGAN INTERNAL AKRE 2025'!B5,'PNLT DANA INTERNAL'!$AJ$46:$AJ$109)+
SUMIF('PNLT DANA INTERNAL'!$AP$46:$AP$109, 'KEUANGAN INTERNAL AKRE 2025'!B5,'PNLT DANA INTERNAL'!$AQ$46:$AQ$109)+
SUMIF('PNLT DANA INTERNAL'!$AW$46:$AW$109, 'KEUANGAN INTERNAL AKRE 2025'!B5,'PNLT DANA INTERNAL'!$AX$46:$AX$109)</f>
        <v>0</v>
      </c>
      <c r="F5" s="152">
        <f>SUMIF('PKM DANA INTERNAL'!$S$8:$S$35, 'KEUANGAN INTERNAL AKRE 2025'!B5,'PKM DANA INTERNAL'!$U$8:$U$35)+
SUMIF('PKM DANA INTERNAL'!$AC$8:$AC$35, 'KEUANGAN INTERNAL AKRE 2025'!B5,'PKM DANA INTERNAL'!$AD$8:$AD$35)+
SUMIF('PKM DANA INTERNAL'!$AJ$8:$AJ$35, 'KEUANGAN INTERNAL AKRE 2025'!B5,'PKM DANA INTERNAL'!$AK$8:$AK$35)+
SUMIF('PKM DANA INTERNAL'!$AQ$8:$AQ$35, 'KEUANGAN INTERNAL AKRE 2025'!B5,'PKM DANA INTERNAL'!$AR$8:$AR$35)</f>
        <v>4102125</v>
      </c>
      <c r="G5" s="152">
        <f>SUMIF('PNLT DANA INTERNAL'!$R$111:$R$141, 'KEUANGAN INTERNAL AKRE 2025'!B5,'PNLT DANA INTERNAL'!$T$111:$T$160)+
SUMIF('PNLT DANA INTERNAL'!$AB$111:$AB$141, 'KEUANGAN INTERNAL AKRE 2025'!B5,'PNLT DANA INTERNAL'!$AC$111:$AC$141)+
SUMIF('PNLT DANA INTERNAL'!$AI$111:$AI$141, 'KEUANGAN INTERNAL AKRE 2025'!B5,'PNLT DANA INTERNAL'!$AJ$111:$AJ$141)+
SUMIF('PNLT DANA INTERNAL'!$AP$111:$AP$141, 'KEUANGAN INTERNAL AKRE 2025'!B5,'PNLT DANA INTERNAL'!$AQ$111:$AQ$141)+
SUMIF('PNLT DANA INTERNAL'!$AW$111:$AW$141, 'KEUANGAN INTERNAL AKRE 2025'!B5,'PNLT DANA INTERNAL'!$AX$111:$AX$141)</f>
        <v>27372500</v>
      </c>
      <c r="H5" s="152">
        <f>SUMIF('PKM DANA INTERNAL'!$S$37:$S$68, 'KEUANGAN INTERNAL AKRE 2025'!B5,'PKM DANA INTERNAL'!$U$37:$U$68)+
SUMIF('PKM DANA INTERNAL'!$AC$37:$AC$68, 'KEUANGAN INTERNAL AKRE 2025'!B5,'PKM DANA INTERNAL'!$AD$37:$AD$68)+
SUMIF('PKM DANA INTERNAL'!$AJ$37:$AJ$68, 'KEUANGAN INTERNAL AKRE 2025'!B5,'PKM DANA INTERNAL'!$AK$37:$AK$68)+
SUMIF('PKM DANA INTERNAL'!$AQ$37:$AQ$68, 'KEUANGAN INTERNAL AKRE 2025'!B5,'PKM DANA INTERNAL'!$AR$37:$AR$68)</f>
        <v>0</v>
      </c>
      <c r="I5" s="152">
        <f>SUMIF('PNLT DANA INTERNAL'!$R$143:$R$178, 'KEUANGAN INTERNAL AKRE 2025'!B5,'PNLT DANA INTERNAL'!$T$143:$T$178)+
SUMIF('PNLT DANA INTERNAL'!$AB$143:$AB$178, 'KEUANGAN INTERNAL AKRE 2025'!B5,'PNLT DANA INTERNAL'!$AC$143:$AC$178)+
SUMIF('PNLT DANA INTERNAL'!$AI$143:$AI$178, 'KEUANGAN INTERNAL AKRE 2025'!B5,'PNLT DANA INTERNAL'!$AJ$143:$AJ$178)+
SUMIF('PNLT DANA INTERNAL'!$AP$143:$AP$178, 'KEUANGAN INTERNAL AKRE 2025'!B5,'PNLT DANA INTERNAL'!$AQ$143:$AQ$178)+
SUMIF('PNLT DANA INTERNAL'!$AW$143:$AW$178, 'KEUANGAN INTERNAL AKRE 2025'!B5,'PNLT DANA INTERNAL'!$AX$143:$AX$178)</f>
        <v>0</v>
      </c>
      <c r="J5" s="152">
        <f>SUMIF('PKM DANA INTERNAL'!$S$70:$S$103, 'KEUANGAN INTERNAL AKRE 2025'!B5,'PKM DANA INTERNAL'!$U$70:$U$103)+
SUMIF('PKM DANA INTERNAL'!$AC$70:$AC$103, 'KEUANGAN INTERNAL AKRE 2025'!B5,'PKM DANA INTERNAL'!$AD$70:$AD$103)+
SUMIF('PKM DANA INTERNAL'!$AJ$70:$AJ$103, 'KEUANGAN INTERNAL AKRE 2025'!B5,'PKM DANA INTERNAL'!$AK$70:$AK$103)+
SUMIF('PKM DANA INTERNAL'!$AQ$70:$AQ$103, 'KEUANGAN INTERNAL AKRE 2025'!B5,'PKM DANA INTERNAL'!$AR$70:$AR$103)+
SUMIF('PKM DANA INTERNAL'!$AX$70:$AX$103,'KEUANGAN INTERNAL AKRE 2025'!B5,'PKM DANA INTERNAL'!$AY$70:$AY$103)+
SUMIF('PKM DANA INTERNAL'!$BE$70:$BE$103,'KEUANGAN INTERNAL AKRE 2025'!B5,'PKM DANA INTERNAL'!$BF$70:$BF$103)</f>
        <v>4666666.666666667</v>
      </c>
      <c r="K5" s="152">
        <f>SUMIF('PNLT DANA INTERNAL'!$R$179:$R$226, 'KEUANGAN INTERNAL AKRE 2025'!B5,'PNLT DANA INTERNAL'!$T$179:$T$226)+
SUMIF('PNLT DANA INTERNAL'!$AB$179:$AB$226, 'KEUANGAN INTERNAL AKRE 2025'!B5,'PNLT DANA INTERNAL'!$AC$179:$AC$226)+
SUMIF('PNLT DANA INTERNAL'!$AI$179:$AI$226, 'KEUANGAN INTERNAL AKRE 2025'!B5,'PNLT DANA INTERNAL'!$AJ$179:$AJ$226)+
SUMIF('PNLT DANA INTERNAL'!$AP$179:$AP$226, 'KEUANGAN INTERNAL AKRE 2025'!B5,'PNLT DANA INTERNAL'!$AQ$179:$AQ$226)+
SUMIF('PNLT DANA INTERNAL'!$AW$179:$AW$226, 'KEUANGAN INTERNAL AKRE 2025'!B5,'PNLT DANA INTERNAL'!$AX$179:$AX$226)+
SUMIF('PNLT DANA INTERNAL'!$BD$179:$BD$226, 'KEUANGAN INTERNAL AKRE 2025'!B5,'PNLT DANA INTERNAL'!$BG$179:$BG$226)</f>
        <v>0</v>
      </c>
      <c r="L5" s="152">
        <f>SUMIF('PKM DANA INTERNAL'!$S$105:$S$136, 'KEUANGAN INTERNAL AKRE 2025'!B5,'PKM DANA INTERNAL'!$U$105:$U$136)+
SUMIF('PKM DANA INTERNAL'!$AC$105:$AC$136, 'KEUANGAN INTERNAL AKRE 2025'!B5,'PKM DANA INTERNAL'!$AD$105:$AD$136)+
SUMIF('PKM DANA INTERNAL'!$AJ$105:$AJ$136, 'KEUANGAN INTERNAL AKRE 2025'!B5,'PKM DANA INTERNAL'!$AK$105:$AK$136)+
SUMIF('PKM DANA INTERNAL'!$AQ$105:$AQ$136, 'KEUANGAN INTERNAL AKRE 2025'!B5,'PKM DANA INTERNAL'!$AR$105:$AR$136)+
SUMIF('PKM DANA INTERNAL'!$AX$105:$AX$136,'KEUANGAN INTERNAL AKRE 2025'!B5,'PKM DANA INTERNAL'!$AY$105:$AY$136)+
SUMIF('PKM DANA INTERNAL'!$BE$105:$BE$136,'KEUANGAN INTERNAL AKRE 2025'!B5,'PKM DANA INTERNAL'!$BF$105:$BF$136)+
SUMIF('PKM DANA INTERNAL'!$BL$105:$BL$136,'KEUANGAN INTERNAL AKRE 2025'!B5,'PKM DANA INTERNAL'!$BM$105:$BM$136)</f>
        <v>0</v>
      </c>
      <c r="M5" s="152">
        <f>SUMIF('PNLT DANA INTERNAL'!$R$227:$R$265, 'KEUANGAN INTERNAL AKRE 2025'!B5,'PNLT DANA INTERNAL'!$T$227:$T$265)+
SUMIF('PNLT DANA INTERNAL'!$AB$227:$AB$265, 'KEUANGAN INTERNAL AKRE 2025'!B5,'PNLT DANA INTERNAL'!$AC$227:$AC$265)+
SUMIF('PNLT DANA INTERNAL'!$AI$227:$AI$265, 'KEUANGAN INTERNAL AKRE 2025'!B5,'PNLT DANA INTERNAL'!$AJ$227:$AJ$265)+
SUMIF('PNLT DANA INTERNAL'!$AP$227:$AP$265, 'KEUANGAN INTERNAL AKRE 2025'!B5,'PNLT DANA INTERNAL'!$AQ$227:$AQ$265)+
SUMIF('PNLT DANA INTERNAL'!$AW$227:$AW$265, 'KEUANGAN INTERNAL AKRE 2025'!B5,'PNLT DANA INTERNAL'!$AX$227:$AX$265)+
SUMIF('PNLT DANA INTERNAL'!$BD$227:$BD$265, 'KEUANGAN INTERNAL AKRE 2025'!B5,'PNLT DANA INTERNAL'!$BG$227:$BG$265)</f>
        <v>0</v>
      </c>
      <c r="N5" s="152">
        <f>SUMIF('PKM DANA INTERNAL'!$S$138:$S$164, 'KEUANGAN INTERNAL AKRE 2025'!B5,'PKM DANA INTERNAL'!$U$138:$U$164)+
SUMIF('PKM DANA INTERNAL'!$AC$138:$AC$164, 'KEUANGAN INTERNAL AKRE 2025'!B5,'PKM DANA INTERNAL'!$AD$138:$AD$164)+
SUMIF('PKM DANA INTERNAL'!$AJ$138:$AJ$164, 'KEUANGAN INTERNAL AKRE 2025'!B5,'PKM DANA INTERNAL'!$AK$138:$AK$164)+
SUMIF('PKM DANA INTERNAL'!$AQ$138:$AQ$164, 'KEUANGAN INTERNAL AKRE 2025'!B5,'PKM DANA INTERNAL'!$AR$138:$AR$164)+
SUMIF('PKM DANA INTERNAL'!$AX$138:$AX$164,'KEUANGAN INTERNAL AKRE 2025'!B5,'PKM DANA INTERNAL'!$AY$138:$AY$164)+
SUMIF('PKM DANA INTERNAL'!$BE$138:$BE$164,'KEUANGAN INTERNAL AKRE 2025'!B5,'PKM DANA INTERNAL'!$BF$138:$BF$164)+
SUMIF('PKM DANA INTERNAL'!$BL$138:$BL$164,'KEUANGAN INTERNAL AKRE 2025'!B5,'PKM DANA INTERNAL'!$BM$138:$BM$164)</f>
        <v>1728000</v>
      </c>
      <c r="O5" s="149">
        <f t="shared" ref="O5:O68" si="0">SUM(E5:L5)</f>
        <v>36141291.666666664</v>
      </c>
      <c r="Q5" s="1426" t="s">
        <v>269</v>
      </c>
      <c r="R5" s="139">
        <v>1</v>
      </c>
      <c r="S5" s="140" t="s">
        <v>15</v>
      </c>
      <c r="T5" s="152" t="e">
        <f>SUMIF(#REF!,VLOOKUP(S5,#REF!,1,FALSE),#REF!)+SUMIF(#REF!,VLOOKUP(S5,#REF!,1,FALSE),#REF!)+SUMIF(#REF!,VLOOKUP(S5,#REF!,1,FALSE),#REF!)+SUMIF(#REF!,VLOOKUP(S5,#REF!,1,FALSE),#REF!)+SUMIF(#REF!,VLOOKUP(S5,#REF!,1,FALSE),#REF!)</f>
        <v>#REF!</v>
      </c>
      <c r="U5" s="152" t="e">
        <f>SUMIF(#REF!,VLOOKUP(S5,#REF!,1,FALSE),#REF!)+SUMIF(#REF!,VLOOKUP(S5,#REF!,1,FALSE),#REF!)+SUMIF(#REF!,VLOOKUP(S5,#REF!,1,FALSE),#REF!)+SUMIF(#REF!,VLOOKUP('KEUANGAN INTERNAL AKRE 2025'!S5,#REF!,1,FALSE),#REF!)+SUMIF(#REF!,VLOOKUP(S5,#REF!,1,FALSE),#REF!)</f>
        <v>#REF!</v>
      </c>
      <c r="V5" s="152" t="e">
        <f>SUMIF(#REF!,VLOOKUP(S5,#REF!,1,FALSE),#REF!)+SUMIF(#REF!,VLOOKUP(S5,#REF!,1,FALSE),#REF!)+SUMIF(#REF!,VLOOKUP(S5,#REF!,1,FALSE),#REF!)+SUMIF(#REF!,VLOOKUP(S5,#REF!,1,FALSE),#REF!)+SUMIF(#REF!,VLOOKUP(S5,#REF!,1,FALSE),#REF!)</f>
        <v>#REF!</v>
      </c>
      <c r="W5" s="152" t="e">
        <f>SUMIF(#REF!,VLOOKUP(S5,#REF!,1,FALSE),#REF!)+SUMIF(#REF!,VLOOKUP(S5,#REF!,1,FALSE),#REF!)+SUMIF(#REF!,VLOOKUP(S5,#REF!,1,FALSE),#REF!)+SUMIF(#REF!,VLOOKUP('KEUANGAN INTERNAL AKRE 2025'!S5,#REF!,1,FALSE),#REF!)+SUMIF(#REF!,VLOOKUP(S5,#REF!,1,FALSE),#REF!)</f>
        <v>#REF!</v>
      </c>
      <c r="X5" s="152" t="e">
        <f>SUMIF(#REF!,VLOOKUP(S5,#REF!,1,FALSE),#REF!)+SUMIF(#REF!,VLOOKUP(S5,#REF!,1,FALSE),#REF!)+SUMIF(#REF!,VLOOKUP(S5,#REF!,1,FALSE),#REF!)+SUMIF(#REF!,VLOOKUP(S5,#REF!,1,FALSE),#REF!)+SUMIF(#REF!,VLOOKUP(S5,#REF!,1,FALSE),#REF!)</f>
        <v>#REF!</v>
      </c>
      <c r="Y5" s="152" t="e">
        <f>SUMIF(#REF!,VLOOKUP(S5,#REF!,1,FALSE),#REF!)+SUMIF(#REF!,VLOOKUP(S5,#REF!,1,FALSE),#REF!)+SUMIF(#REF!,VLOOKUP(#REF!,#REF!,1,FALSE),#REF!)+SUMIF(#REF!,VLOOKUP('KEUANGAN INTERNAL AKRE 2025'!S5,#REF!,1,FALSE),#REF!)+SUMIF(#REF!,VLOOKUP(S5,#REF!,1,FALSE),#REF!)</f>
        <v>#REF!</v>
      </c>
      <c r="AA5" s="154">
        <v>1</v>
      </c>
      <c r="AB5" s="155" t="s">
        <v>3756</v>
      </c>
      <c r="AC5" s="155" t="s">
        <v>217</v>
      </c>
      <c r="AD5" s="152">
        <f>SUM(E51:E72)</f>
        <v>48390666.666666664</v>
      </c>
      <c r="AE5" s="152">
        <f>SUM(G51:G72)</f>
        <v>64170666.666666664</v>
      </c>
      <c r="AF5" s="152">
        <f>SUM(J51:J72)</f>
        <v>27949999.999999996</v>
      </c>
      <c r="AG5" s="152">
        <f t="shared" ref="AG5:AG13" si="1">SUM(AD5:AF5)</f>
        <v>140511333.33333331</v>
      </c>
      <c r="AH5" s="152">
        <f>SUM(F51:F72)</f>
        <v>218785858</v>
      </c>
      <c r="AI5" s="152">
        <f>SUM(H51:H72)</f>
        <v>110649166.66666666</v>
      </c>
      <c r="AJ5" s="152">
        <f>SUM(J51:J72)</f>
        <v>27949999.999999996</v>
      </c>
      <c r="AK5" s="152">
        <f t="shared" ref="AK5:AK13" si="2">SUM(AH5:AJ5)</f>
        <v>357385024.66666663</v>
      </c>
      <c r="AM5" s="154">
        <v>1</v>
      </c>
      <c r="AN5" s="155" t="s">
        <v>3756</v>
      </c>
      <c r="AO5" s="155" t="s">
        <v>256</v>
      </c>
      <c r="AP5" s="152" t="e">
        <f>SUM(T13:T27)</f>
        <v>#REF!</v>
      </c>
      <c r="AQ5" s="152" t="e">
        <f>SUM(V13:V27)</f>
        <v>#REF!</v>
      </c>
      <c r="AR5" s="152" t="e">
        <f>SUM(X13:X27)</f>
        <v>#REF!</v>
      </c>
      <c r="AS5" s="152" t="e">
        <f>SUM(AP5:AR5)</f>
        <v>#REF!</v>
      </c>
      <c r="AT5" s="152" t="e">
        <f>SUM(U13:U27)</f>
        <v>#REF!</v>
      </c>
      <c r="AU5" s="152" t="e">
        <f>SUM(W13:W27)</f>
        <v>#REF!</v>
      </c>
      <c r="AV5" s="152" t="e">
        <f>SUM(Y13:Y27)</f>
        <v>#REF!</v>
      </c>
      <c r="AW5" s="152" t="e">
        <f>SUM(AT5:AV5)</f>
        <v>#REF!</v>
      </c>
    </row>
    <row r="6" spans="1:49">
      <c r="A6" s="1182" t="s">
        <v>169</v>
      </c>
      <c r="B6" s="1183" t="s">
        <v>92</v>
      </c>
      <c r="C6" s="199">
        <f>SUMIF('PNLT DANA INTERNAL'!$R$22:$R$45, 'KEUANGAN INTERNAL AKRE 2025'!B6,'PNLT DANA INTERNAL'!$T$22:$T$45)+
SUMIF('PNLT DANA INTERNAL'!$AB$22:$AB$45, 'KEUANGAN INTERNAL AKRE 2025'!B6,'PNLT DANA INTERNAL'!$AC$22:$AC$45)+
SUMIF('PNLT DANA INTERNAL'!$AI$22:$AI$45, 'KEUANGAN INTERNAL AKRE 2025'!B6,'PNLT DANA INTERNAL'!$AJ$22:$AJ$45)+
SUMIF('PNLT DANA INTERNAL'!$AP$22:$AP$45, 'KEUANGAN INTERNAL AKRE 2025'!B6,'PNLT DANA INTERNAL'!$AQ$22:$AQ$45)+
SUMIF('PNLT DANA INTERNAL'!$AW$22:$AW$45, 'KEUANGAN INTERNAL AKRE 2025'!B6,'PNLT DANA INTERNAL'!$AX$22:$AX$45)</f>
        <v>0</v>
      </c>
      <c r="D6" s="152">
        <f>SUMIF('PKM DANA INTERNAL'!$S$2:$S$6, 'KEUANGAN INTERNAL AKRE 2025'!B6,'PKM DANA INTERNAL'!$U$2:$U$6)+
SUMIF('PKM DANA INTERNAL'!$AC$2:$AC$6, 'KEUANGAN INTERNAL AKRE 2025'!B6,'PKM DANA INTERNAL'!$AD$2:$AD$6)+
SUMIF('PKM DANA INTERNAL'!$AJ$2:$AJ$6, 'KEUANGAN INTERNAL AKRE 2025'!B6,'PKM DANA INTERNAL'!$AK$2:$AK$6)+
SUMIF('PKM DANA INTERNAL'!$AQ$2:$AQ$6, 'KEUANGAN INTERNAL AKRE 2025'!B6,'PKM DANA INTERNAL'!$AR$2:$AR$6)</f>
        <v>0</v>
      </c>
      <c r="E6" s="151">
        <f>SUMIF('PNLT DANA INTERNAL'!$R$46:$R$109, 'KEUANGAN INTERNAL AKRE 2025'!B6,'PNLT DANA INTERNAL'!$T$46:$T$109)+
SUMIF('PNLT DANA INTERNAL'!$AB$46:$AB$109, 'KEUANGAN INTERNAL AKRE 2025'!B6,'PNLT DANA INTERNAL'!$AC$46:$AC$109)+
SUMIF('PNLT DANA INTERNAL'!$AI$46:$AI$109, 'KEUANGAN INTERNAL AKRE 2025'!B6,'PNLT DANA INTERNAL'!$AJ$46:$AJ$109)+
SUMIF('PNLT DANA INTERNAL'!$AP$46:$AP$109, 'KEUANGAN INTERNAL AKRE 2025'!B6,'PNLT DANA INTERNAL'!$AQ$46:$AQ$109)+
SUMIF('PNLT DANA INTERNAL'!$AW$46:$AW$109, 'KEUANGAN INTERNAL AKRE 2025'!B6,'PNLT DANA INTERNAL'!$AX$46:$AX$109)</f>
        <v>16888050</v>
      </c>
      <c r="F6" s="152">
        <f>SUMIF('PKM DANA INTERNAL'!$S$8:$S$35, 'KEUANGAN INTERNAL AKRE 2025'!B6,'PKM DANA INTERNAL'!$U$8:$U$35)+
SUMIF('PKM DANA INTERNAL'!$AC$8:$AC$35, 'KEUANGAN INTERNAL AKRE 2025'!B6,'PKM DANA INTERNAL'!$AD$8:$AD$35)+
SUMIF('PKM DANA INTERNAL'!$AJ$8:$AJ$35, 'KEUANGAN INTERNAL AKRE 2025'!B6,'PKM DANA INTERNAL'!$AK$8:$AK$35)+
SUMIF('PKM DANA INTERNAL'!$AQ$8:$AQ$35, 'KEUANGAN INTERNAL AKRE 2025'!B6,'PKM DANA INTERNAL'!$AR$8:$AR$35)</f>
        <v>4000000</v>
      </c>
      <c r="G6" s="152">
        <f>SUMIF('PNLT DANA INTERNAL'!$R$111:$R$141, 'KEUANGAN INTERNAL AKRE 2025'!B6,'PNLT DANA INTERNAL'!$T$111:$T$160)+
SUMIF('PNLT DANA INTERNAL'!$AB$111:$AB$141, 'KEUANGAN INTERNAL AKRE 2025'!B6,'PNLT DANA INTERNAL'!$AC$111:$AC$141)+
SUMIF('PNLT DANA INTERNAL'!$AI$111:$AI$141, 'KEUANGAN INTERNAL AKRE 2025'!B6,'PNLT DANA INTERNAL'!$AJ$111:$AJ$141)+
SUMIF('PNLT DANA INTERNAL'!$AP$111:$AP$141, 'KEUANGAN INTERNAL AKRE 2025'!B6,'PNLT DANA INTERNAL'!$AQ$111:$AQ$141)+
SUMIF('PNLT DANA INTERNAL'!$AW$111:$AW$141, 'KEUANGAN INTERNAL AKRE 2025'!B6,'PNLT DANA INTERNAL'!$AX$111:$AX$141)</f>
        <v>40872500</v>
      </c>
      <c r="H6" s="152">
        <f>SUMIF('PKM DANA INTERNAL'!$S$37:$S$68, 'KEUANGAN INTERNAL AKRE 2025'!B6,'PKM DANA INTERNAL'!$U$37:$U$68)+
SUMIF('PKM DANA INTERNAL'!$AC$37:$AC$68, 'KEUANGAN INTERNAL AKRE 2025'!B6,'PKM DANA INTERNAL'!$AD$37:$AD$68)+
SUMIF('PKM DANA INTERNAL'!$AJ$37:$AJ$68, 'KEUANGAN INTERNAL AKRE 2025'!B6,'PKM DANA INTERNAL'!$AK$37:$AK$68)+
SUMIF('PKM DANA INTERNAL'!$AQ$37:$AQ$68, 'KEUANGAN INTERNAL AKRE 2025'!B6,'PKM DANA INTERNAL'!$AR$37:$AR$68)</f>
        <v>0</v>
      </c>
      <c r="I6" s="152">
        <f>SUMIF('PNLT DANA INTERNAL'!$R$143:$R$178, 'KEUANGAN INTERNAL AKRE 2025'!B6,'PNLT DANA INTERNAL'!$T$143:$T$178)+
SUMIF('PNLT DANA INTERNAL'!$AB$143:$AB$178, 'KEUANGAN INTERNAL AKRE 2025'!B6,'PNLT DANA INTERNAL'!$AC$143:$AC$178)+
SUMIF('PNLT DANA INTERNAL'!$AI$143:$AI$178, 'KEUANGAN INTERNAL AKRE 2025'!B6,'PNLT DANA INTERNAL'!$AJ$143:$AJ$178)+
SUMIF('PNLT DANA INTERNAL'!$AP$143:$AP$178, 'KEUANGAN INTERNAL AKRE 2025'!B6,'PNLT DANA INTERNAL'!$AQ$143:$AQ$178)+
SUMIF('PNLT DANA INTERNAL'!$AW$143:$AW$178, 'KEUANGAN INTERNAL AKRE 2025'!B6,'PNLT DANA INTERNAL'!$AX$143:$AX$178)</f>
        <v>30666666.666666668</v>
      </c>
      <c r="J6" s="152">
        <f>SUMIF('PKM DANA INTERNAL'!$S$70:$S$103, 'KEUANGAN INTERNAL AKRE 2025'!B6,'PKM DANA INTERNAL'!$U$70:$U$103)+
SUMIF('PKM DANA INTERNAL'!$AC$70:$AC$103, 'KEUANGAN INTERNAL AKRE 2025'!B6,'PKM DANA INTERNAL'!$AD$70:$AD$103)+
SUMIF('PKM DANA INTERNAL'!$AJ$70:$AJ$103, 'KEUANGAN INTERNAL AKRE 2025'!B6,'PKM DANA INTERNAL'!$AK$70:$AK$103)+
SUMIF('PKM DANA INTERNAL'!$AQ$70:$AQ$103, 'KEUANGAN INTERNAL AKRE 2025'!B6,'PKM DANA INTERNAL'!$AR$70:$AR$103)+
SUMIF('PKM DANA INTERNAL'!$AX$70:$AX$103,'KEUANGAN INTERNAL AKRE 2025'!B6,'PKM DANA INTERNAL'!$AY$70:$AY$103)+
SUMIF('PKM DANA INTERNAL'!$BE$70:$BE$103,'KEUANGAN INTERNAL AKRE 2025'!B6,'PKM DANA INTERNAL'!$BF$70:$BF$103)</f>
        <v>7000000</v>
      </c>
      <c r="K6" s="152">
        <f>SUMIF('PNLT DANA INTERNAL'!$R$179:$R$226, 'KEUANGAN INTERNAL AKRE 2025'!B6,'PNLT DANA INTERNAL'!$T$179:$T$226)+
SUMIF('PNLT DANA INTERNAL'!$AB$179:$AB$226, 'KEUANGAN INTERNAL AKRE 2025'!B6,'PNLT DANA INTERNAL'!$AC$179:$AC$226)+
SUMIF('PNLT DANA INTERNAL'!$AI$179:$AI$226, 'KEUANGAN INTERNAL AKRE 2025'!B6,'PNLT DANA INTERNAL'!$AJ$179:$AJ$226)+
SUMIF('PNLT DANA INTERNAL'!$AP$179:$AP$226, 'KEUANGAN INTERNAL AKRE 2025'!B6,'PNLT DANA INTERNAL'!$AQ$179:$AQ$226)+
SUMIF('PNLT DANA INTERNAL'!$AW$179:$AW$226, 'KEUANGAN INTERNAL AKRE 2025'!B6,'PNLT DANA INTERNAL'!$AX$179:$AX$226)+
SUMIF('PNLT DANA INTERNAL'!$BD$179:$BD$226, 'KEUANGAN INTERNAL AKRE 2025'!B6,'PNLT DANA INTERNAL'!$BG$179:$BG$226)</f>
        <v>0</v>
      </c>
      <c r="L6" s="152">
        <f>SUMIF('PKM DANA INTERNAL'!$S$105:$S$136, 'KEUANGAN INTERNAL AKRE 2025'!B6,'PKM DANA INTERNAL'!$U$105:$U$136)+
SUMIF('PKM DANA INTERNAL'!$AC$105:$AC$136, 'KEUANGAN INTERNAL AKRE 2025'!B6,'PKM DANA INTERNAL'!$AD$105:$AD$136)+
SUMIF('PKM DANA INTERNAL'!$AJ$105:$AJ$136, 'KEUANGAN INTERNAL AKRE 2025'!B6,'PKM DANA INTERNAL'!$AK$105:$AK$136)+
SUMIF('PKM DANA INTERNAL'!$AQ$105:$AQ$136, 'KEUANGAN INTERNAL AKRE 2025'!B6,'PKM DANA INTERNAL'!$AR$105:$AR$136)+
SUMIF('PKM DANA INTERNAL'!$AX$105:$AX$136,'KEUANGAN INTERNAL AKRE 2025'!B6,'PKM DANA INTERNAL'!$AY$105:$AY$136)+
SUMIF('PKM DANA INTERNAL'!$BE$105:$BE$136,'KEUANGAN INTERNAL AKRE 2025'!B6,'PKM DANA INTERNAL'!$BF$105:$BF$136)+
SUMIF('PKM DANA INTERNAL'!$BL$105:$BL$136,'KEUANGAN INTERNAL AKRE 2025'!B6,'PKM DANA INTERNAL'!$BM$105:$BM$136)</f>
        <v>0</v>
      </c>
      <c r="M6" s="152">
        <f>SUMIF('PNLT DANA INTERNAL'!$R$227:$R$265, 'KEUANGAN INTERNAL AKRE 2025'!B6,'PNLT DANA INTERNAL'!$T$227:$T$265)+
SUMIF('PNLT DANA INTERNAL'!$AB$227:$AB$265, 'KEUANGAN INTERNAL AKRE 2025'!B6,'PNLT DANA INTERNAL'!$AC$227:$AC$265)+
SUMIF('PNLT DANA INTERNAL'!$AI$227:$AI$265, 'KEUANGAN INTERNAL AKRE 2025'!B6,'PNLT DANA INTERNAL'!$AJ$227:$AJ$265)+
SUMIF('PNLT DANA INTERNAL'!$AP$227:$AP$265, 'KEUANGAN INTERNAL AKRE 2025'!B6,'PNLT DANA INTERNAL'!$AQ$227:$AQ$265)+
SUMIF('PNLT DANA INTERNAL'!$AW$227:$AW$265, 'KEUANGAN INTERNAL AKRE 2025'!B6,'PNLT DANA INTERNAL'!$AX$227:$AX$265)+
SUMIF('PNLT DANA INTERNAL'!$BD$227:$BD$265, 'KEUANGAN INTERNAL AKRE 2025'!B6,'PNLT DANA INTERNAL'!$BG$227:$BG$265)</f>
        <v>0</v>
      </c>
      <c r="N6" s="152">
        <f>SUMIF('PKM DANA INTERNAL'!$S$138:$S$164, 'KEUANGAN INTERNAL AKRE 2025'!B6,'PKM DANA INTERNAL'!$U$138:$U$164)+
SUMIF('PKM DANA INTERNAL'!$AC$138:$AC$164, 'KEUANGAN INTERNAL AKRE 2025'!B6,'PKM DANA INTERNAL'!$AD$138:$AD$164)+
SUMIF('PKM DANA INTERNAL'!$AJ$138:$AJ$164, 'KEUANGAN INTERNAL AKRE 2025'!B6,'PKM DANA INTERNAL'!$AK$138:$AK$164)+
SUMIF('PKM DANA INTERNAL'!$AQ$138:$AQ$164, 'KEUANGAN INTERNAL AKRE 2025'!B6,'PKM DANA INTERNAL'!$AR$138:$AR$164)+
SUMIF('PKM DANA INTERNAL'!$AX$138:$AX$164,'KEUANGAN INTERNAL AKRE 2025'!B6,'PKM DANA INTERNAL'!$AY$138:$AY$164)+
SUMIF('PKM DANA INTERNAL'!$BE$138:$BE$164,'KEUANGAN INTERNAL AKRE 2025'!B6,'PKM DANA INTERNAL'!$BF$138:$BF$164)+
SUMIF('PKM DANA INTERNAL'!$BL$138:$BL$164,'KEUANGAN INTERNAL AKRE 2025'!B6,'PKM DANA INTERNAL'!$BM$138:$BM$164)</f>
        <v>0</v>
      </c>
      <c r="O6" s="149">
        <f t="shared" si="0"/>
        <v>99427216.666666672</v>
      </c>
      <c r="Q6" s="1426"/>
      <c r="R6" s="139">
        <v>2</v>
      </c>
      <c r="S6" s="140" t="s">
        <v>51</v>
      </c>
      <c r="T6" s="152" t="e">
        <f>SUMIF(#REF!,VLOOKUP(S6,#REF!,1,FALSE),#REF!)+SUMIF(#REF!,VLOOKUP(S6,#REF!,1,FALSE),#REF!)+SUMIF(#REF!,VLOOKUP(S6,#REF!,1,FALSE),#REF!)+SUMIF(#REF!,VLOOKUP(S6,#REF!,1,FALSE),#REF!)+SUMIF(#REF!,VLOOKUP(S6,#REF!,1,FALSE),#REF!)</f>
        <v>#REF!</v>
      </c>
      <c r="U6" s="152" t="e">
        <f>SUMIF(#REF!,VLOOKUP(S6,#REF!,1,FALSE),#REF!)+SUMIF(#REF!,VLOOKUP(S6,#REF!,1,FALSE),#REF!)+SUMIF(#REF!,VLOOKUP(S6,#REF!,1,FALSE),#REF!)+SUMIF(#REF!,VLOOKUP('KEUANGAN INTERNAL AKRE 2025'!S6,#REF!,1,FALSE),#REF!)+SUMIF(#REF!,VLOOKUP(S6,#REF!,1,FALSE),#REF!)</f>
        <v>#REF!</v>
      </c>
      <c r="V6" s="152" t="e">
        <f>SUMIF(#REF!,VLOOKUP(S6,#REF!,1,FALSE),#REF!)+SUMIF(#REF!,VLOOKUP(S6,#REF!,1,FALSE),#REF!)+SUMIF(#REF!,VLOOKUP(S6,#REF!,1,FALSE),#REF!)+SUMIF(#REF!,VLOOKUP(S6,#REF!,1,FALSE),#REF!)+SUMIF(#REF!,VLOOKUP(S6,#REF!,1,FALSE),#REF!)</f>
        <v>#REF!</v>
      </c>
      <c r="W6" s="152" t="e">
        <f>SUMIF(#REF!,VLOOKUP(S6,#REF!,1,FALSE),#REF!)+SUMIF(#REF!,VLOOKUP(S6,#REF!,1,FALSE),#REF!)+SUMIF(#REF!,VLOOKUP(S6,#REF!,1,FALSE),#REF!)+SUMIF(#REF!,VLOOKUP('KEUANGAN INTERNAL AKRE 2025'!S6,#REF!,1,FALSE),#REF!)+SUMIF(#REF!,VLOOKUP(S6,#REF!,1,FALSE),#REF!)</f>
        <v>#REF!</v>
      </c>
      <c r="X6" s="152" t="e">
        <f>SUMIF(#REF!,VLOOKUP(S6,#REF!,1,FALSE),#REF!)+SUMIF(#REF!,VLOOKUP(S6,#REF!,1,FALSE),#REF!)+SUMIF(#REF!,VLOOKUP(S6,#REF!,1,FALSE),#REF!)+SUMIF(#REF!,VLOOKUP(S6,#REF!,1,FALSE),#REF!)+SUMIF(#REF!,VLOOKUP(S6,#REF!,1,FALSE),#REF!)</f>
        <v>#REF!</v>
      </c>
      <c r="Y6" s="152" t="e">
        <f>SUMIF(#REF!,VLOOKUP(S6,#REF!,1,FALSE),#REF!)+SUMIF(#REF!,VLOOKUP(S6,#REF!,1,FALSE),#REF!)+SUMIF(#REF!,VLOOKUP(B5,#REF!,1,FALSE),#REF!)+SUMIF(#REF!,VLOOKUP('KEUANGAN INTERNAL AKRE 2025'!S6,#REF!,1,FALSE),#REF!)+SUMIF(#REF!,VLOOKUP(S6,#REF!,1,FALSE),#REF!)</f>
        <v>#REF!</v>
      </c>
      <c r="AA6" s="144">
        <v>2</v>
      </c>
      <c r="AB6" s="153" t="s">
        <v>3756</v>
      </c>
      <c r="AC6" s="153" t="s">
        <v>179</v>
      </c>
      <c r="AD6" s="149">
        <f>SUM(E74:E84)</f>
        <v>143953333.33333331</v>
      </c>
      <c r="AE6" s="152">
        <f>SUM(G74:G84)</f>
        <v>127604079.50000001</v>
      </c>
      <c r="AF6" s="152">
        <f>SUM(I74:I84)</f>
        <v>117000000</v>
      </c>
      <c r="AG6" s="152">
        <f t="shared" si="1"/>
        <v>388557412.83333331</v>
      </c>
      <c r="AH6" s="175">
        <f>SUM(F74:F84)</f>
        <v>108438791.66666666</v>
      </c>
      <c r="AI6" s="152">
        <f>SUM(H74:H84)</f>
        <v>42442500</v>
      </c>
      <c r="AJ6" s="152">
        <f>SUM(J74:J84)</f>
        <v>7000000</v>
      </c>
      <c r="AK6" s="152">
        <f t="shared" si="2"/>
        <v>157881291.66666666</v>
      </c>
      <c r="AM6" s="144">
        <v>2</v>
      </c>
      <c r="AN6" s="153" t="s">
        <v>3756</v>
      </c>
      <c r="AO6" s="153" t="s">
        <v>311</v>
      </c>
      <c r="AP6" s="149" t="e">
        <f>SUM(T28:T35)</f>
        <v>#REF!</v>
      </c>
      <c r="AQ6" s="152" t="e">
        <f>SUM(V28:V35)</f>
        <v>#REF!</v>
      </c>
      <c r="AR6" s="152" t="e">
        <f>SUM(X28:X35)</f>
        <v>#REF!</v>
      </c>
      <c r="AS6" s="152" t="e">
        <f>SUM(AP6:AR6)</f>
        <v>#REF!</v>
      </c>
      <c r="AT6" s="149" t="e">
        <f>SUM(U28:U35)</f>
        <v>#REF!</v>
      </c>
      <c r="AU6" s="152" t="e">
        <f>SUM(W28:W35)</f>
        <v>#REF!</v>
      </c>
      <c r="AV6" s="152" t="e">
        <f>SUM(Y28:Y35)</f>
        <v>#REF!</v>
      </c>
      <c r="AW6" s="152" t="e">
        <f>SUM(AT6:AV6)</f>
        <v>#REF!</v>
      </c>
    </row>
    <row r="7" spans="1:49">
      <c r="A7" s="1182" t="s">
        <v>169</v>
      </c>
      <c r="B7" s="1183" t="s">
        <v>221</v>
      </c>
      <c r="C7" s="199">
        <f>SUMIF('PNLT DANA INTERNAL'!$R$22:$R$45, 'KEUANGAN INTERNAL AKRE 2025'!B7,'PNLT DANA INTERNAL'!$T$22:$T$45)+
SUMIF('PNLT DANA INTERNAL'!$AB$22:$AB$45, 'KEUANGAN INTERNAL AKRE 2025'!B7,'PNLT DANA INTERNAL'!$AC$22:$AC$45)+
SUMIF('PNLT DANA INTERNAL'!$AI$22:$AI$45, 'KEUANGAN INTERNAL AKRE 2025'!B7,'PNLT DANA INTERNAL'!$AJ$22:$AJ$45)+
SUMIF('PNLT DANA INTERNAL'!$AP$22:$AP$45, 'KEUANGAN INTERNAL AKRE 2025'!B7,'PNLT DANA INTERNAL'!$AQ$22:$AQ$45)+
SUMIF('PNLT DANA INTERNAL'!$AW$22:$AW$45, 'KEUANGAN INTERNAL AKRE 2025'!B7,'PNLT DANA INTERNAL'!$AX$22:$AX$45)</f>
        <v>0</v>
      </c>
      <c r="D7" s="152">
        <f>SUMIF('PKM DANA INTERNAL'!$S$2:$S$6, 'KEUANGAN INTERNAL AKRE 2025'!B7,'PKM DANA INTERNAL'!$U$2:$U$6)+
SUMIF('PKM DANA INTERNAL'!$AC$2:$AC$6, 'KEUANGAN INTERNAL AKRE 2025'!B7,'PKM DANA INTERNAL'!$AD$2:$AD$6)+
SUMIF('PKM DANA INTERNAL'!$AJ$2:$AJ$6, 'KEUANGAN INTERNAL AKRE 2025'!B7,'PKM DANA INTERNAL'!$AK$2:$AK$6)+
SUMIF('PKM DANA INTERNAL'!$AQ$2:$AQ$6, 'KEUANGAN INTERNAL AKRE 2025'!B7,'PKM DANA INTERNAL'!$AR$2:$AR$6)</f>
        <v>0</v>
      </c>
      <c r="E7" s="151">
        <f>SUMIF('PNLT DANA INTERNAL'!$R$46:$R$109, 'KEUANGAN INTERNAL AKRE 2025'!B7,'PNLT DANA INTERNAL'!$T$46:$T$109)+
SUMIF('PNLT DANA INTERNAL'!$AB$46:$AB$109, 'KEUANGAN INTERNAL AKRE 2025'!B7,'PNLT DANA INTERNAL'!$AC$46:$AC$109)+
SUMIF('PNLT DANA INTERNAL'!$AI$46:$AI$109, 'KEUANGAN INTERNAL AKRE 2025'!B7,'PNLT DANA INTERNAL'!$AJ$46:$AJ$109)+
SUMIF('PNLT DANA INTERNAL'!$AP$46:$AP$109, 'KEUANGAN INTERNAL AKRE 2025'!B7,'PNLT DANA INTERNAL'!$AQ$46:$AQ$109)+
SUMIF('PNLT DANA INTERNAL'!$AW$46:$AW$109, 'KEUANGAN INTERNAL AKRE 2025'!B7,'PNLT DANA INTERNAL'!$AX$46:$AX$109)</f>
        <v>0</v>
      </c>
      <c r="F7" s="152">
        <f>SUMIF('PKM DANA INTERNAL'!$S$8:$S$35, 'KEUANGAN INTERNAL AKRE 2025'!B7,'PKM DANA INTERNAL'!$U$8:$U$35)+
SUMIF('PKM DANA INTERNAL'!$AC$8:$AC$35, 'KEUANGAN INTERNAL AKRE 2025'!B7,'PKM DANA INTERNAL'!$AD$8:$AD$35)+
SUMIF('PKM DANA INTERNAL'!$AJ$8:$AJ$35, 'KEUANGAN INTERNAL AKRE 2025'!B7,'PKM DANA INTERNAL'!$AK$8:$AK$35)+
SUMIF('PKM DANA INTERNAL'!$AQ$8:$AQ$35, 'KEUANGAN INTERNAL AKRE 2025'!B7,'PKM DANA INTERNAL'!$AR$8:$AR$35)</f>
        <v>20000000</v>
      </c>
      <c r="G7" s="152">
        <f>SUMIF('PNLT DANA INTERNAL'!$R$111:$R$141, 'KEUANGAN INTERNAL AKRE 2025'!B7,'PNLT DANA INTERNAL'!$T$111:$T$160)+
SUMIF('PNLT DANA INTERNAL'!$AB$111:$AB$141, 'KEUANGAN INTERNAL AKRE 2025'!B7,'PNLT DANA INTERNAL'!$AC$111:$AC$141)+
SUMIF('PNLT DANA INTERNAL'!$AI$111:$AI$141, 'KEUANGAN INTERNAL AKRE 2025'!B7,'PNLT DANA INTERNAL'!$AJ$111:$AJ$141)+
SUMIF('PNLT DANA INTERNAL'!$AP$111:$AP$141, 'KEUANGAN INTERNAL AKRE 2025'!B7,'PNLT DANA INTERNAL'!$AQ$111:$AQ$141)+
SUMIF('PNLT DANA INTERNAL'!$AW$111:$AW$141, 'KEUANGAN INTERNAL AKRE 2025'!B7,'PNLT DANA INTERNAL'!$AX$111:$AX$141)</f>
        <v>0</v>
      </c>
      <c r="H7" s="152">
        <f>SUMIF('PKM DANA INTERNAL'!$S$37:$S$68, 'KEUANGAN INTERNAL AKRE 2025'!B7,'PKM DANA INTERNAL'!$U$37:$U$68)+
SUMIF('PKM DANA INTERNAL'!$AC$37:$AC$68, 'KEUANGAN INTERNAL AKRE 2025'!B7,'PKM DANA INTERNAL'!$AD$37:$AD$68)+
SUMIF('PKM DANA INTERNAL'!$AJ$37:$AJ$68, 'KEUANGAN INTERNAL AKRE 2025'!B7,'PKM DANA INTERNAL'!$AK$37:$AK$68)+
SUMIF('PKM DANA INTERNAL'!$AQ$37:$AQ$68, 'KEUANGAN INTERNAL AKRE 2025'!B7,'PKM DANA INTERNAL'!$AR$37:$AR$68)</f>
        <v>3321333.3333333335</v>
      </c>
      <c r="I7" s="152">
        <f>SUMIF('PNLT DANA INTERNAL'!$R$143:$R$178, 'KEUANGAN INTERNAL AKRE 2025'!B7,'PNLT DANA INTERNAL'!$T$143:$T$178)+
SUMIF('PNLT DANA INTERNAL'!$AB$143:$AB$178, 'KEUANGAN INTERNAL AKRE 2025'!B7,'PNLT DANA INTERNAL'!$AC$143:$AC$178)+
SUMIF('PNLT DANA INTERNAL'!$AI$143:$AI$178, 'KEUANGAN INTERNAL AKRE 2025'!B7,'PNLT DANA INTERNAL'!$AJ$143:$AJ$178)+
SUMIF('PNLT DANA INTERNAL'!$AP$143:$AP$178, 'KEUANGAN INTERNAL AKRE 2025'!B7,'PNLT DANA INTERNAL'!$AQ$143:$AQ$178)+
SUMIF('PNLT DANA INTERNAL'!$AW$143:$AW$178, 'KEUANGAN INTERNAL AKRE 2025'!B7,'PNLT DANA INTERNAL'!$AX$143:$AX$178)</f>
        <v>0</v>
      </c>
      <c r="J7" s="152">
        <f>SUMIF('PKM DANA INTERNAL'!$S$70:$S$103, 'KEUANGAN INTERNAL AKRE 2025'!B7,'PKM DANA INTERNAL'!$U$70:$U$103)+
SUMIF('PKM DANA INTERNAL'!$AC$70:$AC$103, 'KEUANGAN INTERNAL AKRE 2025'!B7,'PKM DANA INTERNAL'!$AD$70:$AD$103)+
SUMIF('PKM DANA INTERNAL'!$AJ$70:$AJ$103, 'KEUANGAN INTERNAL AKRE 2025'!B7,'PKM DANA INTERNAL'!$AK$70:$AK$103)+
SUMIF('PKM DANA INTERNAL'!$AQ$70:$AQ$103, 'KEUANGAN INTERNAL AKRE 2025'!B7,'PKM DANA INTERNAL'!$AR$70:$AR$103)+
SUMIF('PKM DANA INTERNAL'!$AX$70:$AX$103,'KEUANGAN INTERNAL AKRE 2025'!B7,'PKM DANA INTERNAL'!$AY$70:$AY$103)+
SUMIF('PKM DANA INTERNAL'!$BE$70:$BE$103,'KEUANGAN INTERNAL AKRE 2025'!B7,'PKM DANA INTERNAL'!$BF$70:$BF$103)</f>
        <v>0</v>
      </c>
      <c r="K7" s="152">
        <f>SUMIF('PNLT DANA INTERNAL'!$R$179:$R$226, 'KEUANGAN INTERNAL AKRE 2025'!B7,'PNLT DANA INTERNAL'!$T$179:$T$226)+
SUMIF('PNLT DANA INTERNAL'!$AB$179:$AB$226, 'KEUANGAN INTERNAL AKRE 2025'!B7,'PNLT DANA INTERNAL'!$AC$179:$AC$226)+
SUMIF('PNLT DANA INTERNAL'!$AI$179:$AI$226, 'KEUANGAN INTERNAL AKRE 2025'!B7,'PNLT DANA INTERNAL'!$AJ$179:$AJ$226)+
SUMIF('PNLT DANA INTERNAL'!$AP$179:$AP$226, 'KEUANGAN INTERNAL AKRE 2025'!B7,'PNLT DANA INTERNAL'!$AQ$179:$AQ$226)+
SUMIF('PNLT DANA INTERNAL'!$AW$179:$AW$226, 'KEUANGAN INTERNAL AKRE 2025'!B7,'PNLT DANA INTERNAL'!$AX$179:$AX$226)+
SUMIF('PNLT DANA INTERNAL'!$BD$179:$BD$226, 'KEUANGAN INTERNAL AKRE 2025'!B7,'PNLT DANA INTERNAL'!$BG$179:$BG$226)</f>
        <v>0</v>
      </c>
      <c r="L7" s="152">
        <f>SUMIF('PKM DANA INTERNAL'!$S$105:$S$136, 'KEUANGAN INTERNAL AKRE 2025'!B7,'PKM DANA INTERNAL'!$U$105:$U$136)+
SUMIF('PKM DANA INTERNAL'!$AC$105:$AC$136, 'KEUANGAN INTERNAL AKRE 2025'!B7,'PKM DANA INTERNAL'!$AD$105:$AD$136)+
SUMIF('PKM DANA INTERNAL'!$AJ$105:$AJ$136, 'KEUANGAN INTERNAL AKRE 2025'!B7,'PKM DANA INTERNAL'!$AK$105:$AK$136)+
SUMIF('PKM DANA INTERNAL'!$AQ$105:$AQ$136, 'KEUANGAN INTERNAL AKRE 2025'!B7,'PKM DANA INTERNAL'!$AR$105:$AR$136)+
SUMIF('PKM DANA INTERNAL'!$AX$105:$AX$136,'KEUANGAN INTERNAL AKRE 2025'!B7,'PKM DANA INTERNAL'!$AY$105:$AY$136)+
SUMIF('PKM DANA INTERNAL'!$BE$105:$BE$136,'KEUANGAN INTERNAL AKRE 2025'!B7,'PKM DANA INTERNAL'!$BF$105:$BF$136)+
SUMIF('PKM DANA INTERNAL'!$BL$105:$BL$136,'KEUANGAN INTERNAL AKRE 2025'!B7,'PKM DANA INTERNAL'!$BM$105:$BM$136)</f>
        <v>0</v>
      </c>
      <c r="M7" s="152">
        <f>SUMIF('PNLT DANA INTERNAL'!$R$227:$R$265, 'KEUANGAN INTERNAL AKRE 2025'!B7,'PNLT DANA INTERNAL'!$T$227:$T$265)+
SUMIF('PNLT DANA INTERNAL'!$AB$227:$AB$265, 'KEUANGAN INTERNAL AKRE 2025'!B7,'PNLT DANA INTERNAL'!$AC$227:$AC$265)+
SUMIF('PNLT DANA INTERNAL'!$AI$227:$AI$265, 'KEUANGAN INTERNAL AKRE 2025'!B7,'PNLT DANA INTERNAL'!$AJ$227:$AJ$265)+
SUMIF('PNLT DANA INTERNAL'!$AP$227:$AP$265, 'KEUANGAN INTERNAL AKRE 2025'!B7,'PNLT DANA INTERNAL'!$AQ$227:$AQ$265)+
SUMIF('PNLT DANA INTERNAL'!$AW$227:$AW$265, 'KEUANGAN INTERNAL AKRE 2025'!B7,'PNLT DANA INTERNAL'!$AX$227:$AX$265)+
SUMIF('PNLT DANA INTERNAL'!$BD$227:$BD$265, 'KEUANGAN INTERNAL AKRE 2025'!B7,'PNLT DANA INTERNAL'!$BG$227:$BG$265)</f>
        <v>10401575</v>
      </c>
      <c r="N7" s="152">
        <f>SUMIF('PKM DANA INTERNAL'!$S$138:$S$164, 'KEUANGAN INTERNAL AKRE 2025'!B7,'PKM DANA INTERNAL'!$U$138:$U$164)+
SUMIF('PKM DANA INTERNAL'!$AC$138:$AC$164, 'KEUANGAN INTERNAL AKRE 2025'!B7,'PKM DANA INTERNAL'!$AD$138:$AD$164)+
SUMIF('PKM DANA INTERNAL'!$AJ$138:$AJ$164, 'KEUANGAN INTERNAL AKRE 2025'!B7,'PKM DANA INTERNAL'!$AK$138:$AK$164)+
SUMIF('PKM DANA INTERNAL'!$AQ$138:$AQ$164, 'KEUANGAN INTERNAL AKRE 2025'!B7,'PKM DANA INTERNAL'!$AR$138:$AR$164)+
SUMIF('PKM DANA INTERNAL'!$AX$138:$AX$164,'KEUANGAN INTERNAL AKRE 2025'!B7,'PKM DANA INTERNAL'!$AY$138:$AY$164)+
SUMIF('PKM DANA INTERNAL'!$BE$138:$BE$164,'KEUANGAN INTERNAL AKRE 2025'!B7,'PKM DANA INTERNAL'!$BF$138:$BF$164)+
SUMIF('PKM DANA INTERNAL'!$BL$138:$BL$164,'KEUANGAN INTERNAL AKRE 2025'!B7,'PKM DANA INTERNAL'!$BM$138:$BM$164)</f>
        <v>0</v>
      </c>
      <c r="O7" s="149">
        <f t="shared" si="0"/>
        <v>23321333.333333332</v>
      </c>
      <c r="Q7" s="1426"/>
      <c r="R7" s="139">
        <v>3</v>
      </c>
      <c r="S7" s="140" t="s">
        <v>321</v>
      </c>
      <c r="T7" s="152" t="e">
        <f>SUMIF(#REF!,VLOOKUP(S7,#REF!,1,FALSE),#REF!)+SUMIF(#REF!,VLOOKUP(S7,#REF!,1,FALSE),#REF!)+SUMIF(#REF!,VLOOKUP(S7,#REF!,1,FALSE),#REF!)+SUMIF(#REF!,VLOOKUP(S7,#REF!,1,FALSE),#REF!)+SUMIF(#REF!,VLOOKUP(S7,#REF!,1,FALSE),#REF!)</f>
        <v>#REF!</v>
      </c>
      <c r="U7" s="152" t="e">
        <f>SUMIF(#REF!,VLOOKUP(S7,#REF!,1,FALSE),#REF!)+SUMIF(#REF!,VLOOKUP(S7,#REF!,1,FALSE),#REF!)+SUMIF(#REF!,VLOOKUP(S7,#REF!,1,FALSE),#REF!)+SUMIF(#REF!,VLOOKUP('KEUANGAN INTERNAL AKRE 2025'!S7,#REF!,1,FALSE),#REF!)+SUMIF(#REF!,VLOOKUP(S7,#REF!,1,FALSE),#REF!)</f>
        <v>#REF!</v>
      </c>
      <c r="V7" s="152" t="e">
        <f>SUMIF(#REF!,VLOOKUP(S7,#REF!,1,FALSE),#REF!)+SUMIF(#REF!,VLOOKUP(S7,#REF!,1,FALSE),#REF!)+SUMIF(#REF!,VLOOKUP(S7,#REF!,1,FALSE),#REF!)+SUMIF(#REF!,VLOOKUP(S7,#REF!,1,FALSE),#REF!)+SUMIF(#REF!,VLOOKUP(S7,#REF!,1,FALSE),#REF!)</f>
        <v>#REF!</v>
      </c>
      <c r="W7" s="152" t="e">
        <f>SUMIF(#REF!,VLOOKUP(S7,#REF!,1,FALSE),#REF!)+SUMIF(#REF!,VLOOKUP(S7,#REF!,1,FALSE),#REF!)+SUMIF(#REF!,VLOOKUP(S7,#REF!,1,FALSE),#REF!)+SUMIF(#REF!,VLOOKUP('KEUANGAN INTERNAL AKRE 2025'!S7,#REF!,1,FALSE),#REF!)+SUMIF(#REF!,VLOOKUP(S7,#REF!,1,FALSE),#REF!)</f>
        <v>#REF!</v>
      </c>
      <c r="X7" s="152" t="e">
        <f>SUMIF(#REF!,VLOOKUP(S7,#REF!,1,FALSE),#REF!)+SUMIF(#REF!,VLOOKUP(S7,#REF!,1,FALSE),#REF!)+SUMIF(#REF!,VLOOKUP(S7,#REF!,1,FALSE),#REF!)+SUMIF(#REF!,VLOOKUP(S7,#REF!,1,FALSE),#REF!)+SUMIF(#REF!,VLOOKUP(S7,#REF!,1,FALSE),#REF!)</f>
        <v>#REF!</v>
      </c>
      <c r="Y7" s="152" t="e">
        <f>SUMIF(#REF!,VLOOKUP(S7,#REF!,1,FALSE),#REF!)+SUMIF(#REF!,VLOOKUP(S7,#REF!,1,FALSE),#REF!)+SUMIF(#REF!,VLOOKUP(#REF!,#REF!,1,FALSE),#REF!)+SUMIF(#REF!,VLOOKUP('KEUANGAN INTERNAL AKRE 2025'!S7,#REF!,1,FALSE),#REF!)+SUMIF(#REF!,VLOOKUP(S7,#REF!,1,FALSE),#REF!)</f>
        <v>#REF!</v>
      </c>
      <c r="AA7" s="144">
        <v>3</v>
      </c>
      <c r="AB7" s="153" t="s">
        <v>3756</v>
      </c>
      <c r="AC7" s="153" t="s">
        <v>202</v>
      </c>
      <c r="AD7" s="152">
        <f>SUM(E86:E90)</f>
        <v>47100000</v>
      </c>
      <c r="AE7" s="152">
        <f>SUM(G86:G90)</f>
        <v>4998333.333333333</v>
      </c>
      <c r="AF7" s="152">
        <f>SUM(I86:I90)</f>
        <v>4097500</v>
      </c>
      <c r="AG7" s="152">
        <f t="shared" si="1"/>
        <v>56195833.333333336</v>
      </c>
      <c r="AH7" s="152">
        <f>SUM(F86:F90)</f>
        <v>74980000</v>
      </c>
      <c r="AI7" s="152">
        <f>SUM(H86:H90)</f>
        <v>19958666.666666668</v>
      </c>
      <c r="AJ7" s="152">
        <f>SUM(J86:J90)</f>
        <v>16288333.333333334</v>
      </c>
      <c r="AK7" s="152">
        <f t="shared" si="2"/>
        <v>111227000</v>
      </c>
      <c r="AM7" s="144">
        <v>3</v>
      </c>
      <c r="AN7" s="153" t="s">
        <v>3756</v>
      </c>
      <c r="AO7" s="153" t="s">
        <v>242</v>
      </c>
      <c r="AP7" s="152" t="e">
        <f>SUM(T36:T48)</f>
        <v>#REF!</v>
      </c>
      <c r="AQ7" s="152" t="e">
        <f>SUM(V36:V48)</f>
        <v>#REF!</v>
      </c>
      <c r="AR7" s="152" t="e">
        <f>SUM(X36:X48)</f>
        <v>#REF!</v>
      </c>
      <c r="AS7" s="152" t="e">
        <f>SUM(AP7:AR7)</f>
        <v>#REF!</v>
      </c>
      <c r="AT7" s="152" t="e">
        <f>SUM(U36:U48)</f>
        <v>#REF!</v>
      </c>
      <c r="AU7" s="152" t="e">
        <f>SUM(W36:W48)</f>
        <v>#REF!</v>
      </c>
      <c r="AV7" s="152" t="e">
        <f>SUM(Y36:Y48)</f>
        <v>#REF!</v>
      </c>
      <c r="AW7" s="152" t="e">
        <f>SUM(AT7:AV7)</f>
        <v>#REF!</v>
      </c>
    </row>
    <row r="8" spans="1:49">
      <c r="A8" s="1182" t="s">
        <v>169</v>
      </c>
      <c r="B8" s="631" t="s">
        <v>94</v>
      </c>
      <c r="C8" s="199">
        <f>SUMIF('PNLT DANA INTERNAL'!$R$22:$R$45, 'KEUANGAN INTERNAL AKRE 2025'!B8,'PNLT DANA INTERNAL'!$T$22:$T$45)+
SUMIF('PNLT DANA INTERNAL'!$AB$22:$AB$45, 'KEUANGAN INTERNAL AKRE 2025'!B8,'PNLT DANA INTERNAL'!$AC$22:$AC$45)+
SUMIF('PNLT DANA INTERNAL'!$AI$22:$AI$45, 'KEUANGAN INTERNAL AKRE 2025'!B8,'PNLT DANA INTERNAL'!$AJ$22:$AJ$45)+
SUMIF('PNLT DANA INTERNAL'!$AP$22:$AP$45, 'KEUANGAN INTERNAL AKRE 2025'!B8,'PNLT DANA INTERNAL'!$AQ$22:$AQ$45)+
SUMIF('PNLT DANA INTERNAL'!$AW$22:$AW$45, 'KEUANGAN INTERNAL AKRE 2025'!B8,'PNLT DANA INTERNAL'!$AX$22:$AX$45)</f>
        <v>0</v>
      </c>
      <c r="D8" s="152">
        <f>SUMIF('PKM DANA INTERNAL'!$S$2:$S$6, 'KEUANGAN INTERNAL AKRE 2025'!B8,'PKM DANA INTERNAL'!$U$2:$U$6)+
SUMIF('PKM DANA INTERNAL'!$AC$2:$AC$6, 'KEUANGAN INTERNAL AKRE 2025'!B8,'PKM DANA INTERNAL'!$AD$2:$AD$6)+
SUMIF('PKM DANA INTERNAL'!$AJ$2:$AJ$6, 'KEUANGAN INTERNAL AKRE 2025'!B8,'PKM DANA INTERNAL'!$AK$2:$AK$6)+
SUMIF('PKM DANA INTERNAL'!$AQ$2:$AQ$6, 'KEUANGAN INTERNAL AKRE 2025'!B8,'PKM DANA INTERNAL'!$AR$2:$AR$6)</f>
        <v>0</v>
      </c>
      <c r="E8" s="151">
        <f>SUMIF('PNLT DANA INTERNAL'!$R$46:$R$109, 'KEUANGAN INTERNAL AKRE 2025'!B8,'PNLT DANA INTERNAL'!$T$46:$T$109)+
SUMIF('PNLT DANA INTERNAL'!$AB$46:$AB$109, 'KEUANGAN INTERNAL AKRE 2025'!B8,'PNLT DANA INTERNAL'!$AC$46:$AC$109)+
SUMIF('PNLT DANA INTERNAL'!$AI$46:$AI$109, 'KEUANGAN INTERNAL AKRE 2025'!B8,'PNLT DANA INTERNAL'!$AJ$46:$AJ$109)+
SUMIF('PNLT DANA INTERNAL'!$AP$46:$AP$109, 'KEUANGAN INTERNAL AKRE 2025'!B8,'PNLT DANA INTERNAL'!$AQ$46:$AQ$109)+
SUMIF('PNLT DANA INTERNAL'!$AW$46:$AW$109, 'KEUANGAN INTERNAL AKRE 2025'!B8,'PNLT DANA INTERNAL'!$AX$46:$AX$109)</f>
        <v>0</v>
      </c>
      <c r="F8" s="152">
        <f>SUMIF('PKM DANA INTERNAL'!$S$8:$S$35, 'KEUANGAN INTERNAL AKRE 2025'!B8,'PKM DANA INTERNAL'!$U$8:$U$35)+
SUMIF('PKM DANA INTERNAL'!$AC$8:$AC$35, 'KEUANGAN INTERNAL AKRE 2025'!B8,'PKM DANA INTERNAL'!$AD$8:$AD$35)+
SUMIF('PKM DANA INTERNAL'!$AJ$8:$AJ$35, 'KEUANGAN INTERNAL AKRE 2025'!B8,'PKM DANA INTERNAL'!$AK$8:$AK$35)+
SUMIF('PKM DANA INTERNAL'!$AQ$8:$AQ$35, 'KEUANGAN INTERNAL AKRE 2025'!B8,'PKM DANA INTERNAL'!$AR$8:$AR$35)</f>
        <v>0</v>
      </c>
      <c r="G8" s="152">
        <f>SUMIF('PNLT DANA INTERNAL'!$R$111:$R$141, 'KEUANGAN INTERNAL AKRE 2025'!B8,'PNLT DANA INTERNAL'!$T$111:$T$160)+
SUMIF('PNLT DANA INTERNAL'!$AB$111:$AB$141, 'KEUANGAN INTERNAL AKRE 2025'!B8,'PNLT DANA INTERNAL'!$AC$111:$AC$141)+
SUMIF('PNLT DANA INTERNAL'!$AI$111:$AI$141, 'KEUANGAN INTERNAL AKRE 2025'!B8,'PNLT DANA INTERNAL'!$AJ$111:$AJ$141)+
SUMIF('PNLT DANA INTERNAL'!$AP$111:$AP$141, 'KEUANGAN INTERNAL AKRE 2025'!B8,'PNLT DANA INTERNAL'!$AQ$111:$AQ$141)+
SUMIF('PNLT DANA INTERNAL'!$AW$111:$AW$141, 'KEUANGAN INTERNAL AKRE 2025'!B8,'PNLT DANA INTERNAL'!$AX$111:$AX$141)</f>
        <v>50000000</v>
      </c>
      <c r="H8" s="152">
        <f>SUMIF('PKM DANA INTERNAL'!$S$37:$S$68, 'KEUANGAN INTERNAL AKRE 2025'!B8,'PKM DANA INTERNAL'!$U$37:$U$68)+
SUMIF('PKM DANA INTERNAL'!$AC$37:$AC$68, 'KEUANGAN INTERNAL AKRE 2025'!B8,'PKM DANA INTERNAL'!$AD$37:$AD$68)+
SUMIF('PKM DANA INTERNAL'!$AJ$37:$AJ$68, 'KEUANGAN INTERNAL AKRE 2025'!B8,'PKM DANA INTERNAL'!$AK$37:$AK$68)+
SUMIF('PKM DANA INTERNAL'!$AQ$37:$AQ$68, 'KEUANGAN INTERNAL AKRE 2025'!B8,'PKM DANA INTERNAL'!$AR$37:$AR$68)</f>
        <v>2488750</v>
      </c>
      <c r="I8" s="152">
        <f>SUMIF('PNLT DANA INTERNAL'!$R$143:$R$178, 'KEUANGAN INTERNAL AKRE 2025'!B8,'PNLT DANA INTERNAL'!$T$143:$T$178)+
SUMIF('PNLT DANA INTERNAL'!$AB$143:$AB$178, 'KEUANGAN INTERNAL AKRE 2025'!B8,'PNLT DANA INTERNAL'!$AC$143:$AC$178)+
SUMIF('PNLT DANA INTERNAL'!$AI$143:$AI$178, 'KEUANGAN INTERNAL AKRE 2025'!B8,'PNLT DANA INTERNAL'!$AJ$143:$AJ$178)+
SUMIF('PNLT DANA INTERNAL'!$AP$143:$AP$178, 'KEUANGAN INTERNAL AKRE 2025'!B8,'PNLT DANA INTERNAL'!$AQ$143:$AQ$178)+
SUMIF('PNLT DANA INTERNAL'!$AW$143:$AW$178, 'KEUANGAN INTERNAL AKRE 2025'!B8,'PNLT DANA INTERNAL'!$AX$143:$AX$178)</f>
        <v>12750000</v>
      </c>
      <c r="J8" s="152">
        <f>SUMIF('PKM DANA INTERNAL'!$S$70:$S$103, 'KEUANGAN INTERNAL AKRE 2025'!B8,'PKM DANA INTERNAL'!$U$70:$U$103)+
SUMIF('PKM DANA INTERNAL'!$AC$70:$AC$103, 'KEUANGAN INTERNAL AKRE 2025'!B8,'PKM DANA INTERNAL'!$AD$70:$AD$103)+
SUMIF('PKM DANA INTERNAL'!$AJ$70:$AJ$103, 'KEUANGAN INTERNAL AKRE 2025'!B8,'PKM DANA INTERNAL'!$AK$70:$AK$103)+
SUMIF('PKM DANA INTERNAL'!$AQ$70:$AQ$103, 'KEUANGAN INTERNAL AKRE 2025'!B8,'PKM DANA INTERNAL'!$AR$70:$AR$103)+
SUMIF('PKM DANA INTERNAL'!$AX$70:$AX$103,'KEUANGAN INTERNAL AKRE 2025'!B8,'PKM DANA INTERNAL'!$AY$70:$AY$103)+
SUMIF('PKM DANA INTERNAL'!$BE$70:$BE$103,'KEUANGAN INTERNAL AKRE 2025'!B8,'PKM DANA INTERNAL'!$BF$70:$BF$103)</f>
        <v>4666666.666666667</v>
      </c>
      <c r="K8" s="152">
        <f>SUMIF('PNLT DANA INTERNAL'!$R$179:$R$226, 'KEUANGAN INTERNAL AKRE 2025'!B8,'PNLT DANA INTERNAL'!$T$179:$T$226)+
SUMIF('PNLT DANA INTERNAL'!$AB$179:$AB$226, 'KEUANGAN INTERNAL AKRE 2025'!B8,'PNLT DANA INTERNAL'!$AC$179:$AC$226)+
SUMIF('PNLT DANA INTERNAL'!$AI$179:$AI$226, 'KEUANGAN INTERNAL AKRE 2025'!B8,'PNLT DANA INTERNAL'!$AJ$179:$AJ$226)+
SUMIF('PNLT DANA INTERNAL'!$AP$179:$AP$226, 'KEUANGAN INTERNAL AKRE 2025'!B8,'PNLT DANA INTERNAL'!$AQ$179:$AQ$226)+
SUMIF('PNLT DANA INTERNAL'!$AW$179:$AW$226, 'KEUANGAN INTERNAL AKRE 2025'!B8,'PNLT DANA INTERNAL'!$AX$179:$AX$226)+
SUMIF('PNLT DANA INTERNAL'!$BD$179:$BD$226, 'KEUANGAN INTERNAL AKRE 2025'!B8,'PNLT DANA INTERNAL'!$BG$179:$BG$226)</f>
        <v>0</v>
      </c>
      <c r="L8" s="152">
        <f>SUMIF('PKM DANA INTERNAL'!$S$105:$S$136, 'KEUANGAN INTERNAL AKRE 2025'!B8,'PKM DANA INTERNAL'!$U$105:$U$136)+
SUMIF('PKM DANA INTERNAL'!$AC$105:$AC$136, 'KEUANGAN INTERNAL AKRE 2025'!B8,'PKM DANA INTERNAL'!$AD$105:$AD$136)+
SUMIF('PKM DANA INTERNAL'!$AJ$105:$AJ$136, 'KEUANGAN INTERNAL AKRE 2025'!B8,'PKM DANA INTERNAL'!$AK$105:$AK$136)+
SUMIF('PKM DANA INTERNAL'!$AQ$105:$AQ$136, 'KEUANGAN INTERNAL AKRE 2025'!B8,'PKM DANA INTERNAL'!$AR$105:$AR$136)+
SUMIF('PKM DANA INTERNAL'!$AX$105:$AX$136,'KEUANGAN INTERNAL AKRE 2025'!B8,'PKM DANA INTERNAL'!$AY$105:$AY$136)+
SUMIF('PKM DANA INTERNAL'!$BE$105:$BE$136,'KEUANGAN INTERNAL AKRE 2025'!B8,'PKM DANA INTERNAL'!$BF$105:$BF$136)+
SUMIF('PKM DANA INTERNAL'!$BL$105:$BL$136,'KEUANGAN INTERNAL AKRE 2025'!B8,'PKM DANA INTERNAL'!$BM$105:$BM$136)</f>
        <v>0</v>
      </c>
      <c r="M8" s="152">
        <f>SUMIF('PNLT DANA INTERNAL'!$R$227:$R$265, 'KEUANGAN INTERNAL AKRE 2025'!B8,'PNLT DANA INTERNAL'!$T$227:$T$265)+
SUMIF('PNLT DANA INTERNAL'!$AB$227:$AB$265, 'KEUANGAN INTERNAL AKRE 2025'!B8,'PNLT DANA INTERNAL'!$AC$227:$AC$265)+
SUMIF('PNLT DANA INTERNAL'!$AI$227:$AI$265, 'KEUANGAN INTERNAL AKRE 2025'!B8,'PNLT DANA INTERNAL'!$AJ$227:$AJ$265)+
SUMIF('PNLT DANA INTERNAL'!$AP$227:$AP$265, 'KEUANGAN INTERNAL AKRE 2025'!B8,'PNLT DANA INTERNAL'!$AQ$227:$AQ$265)+
SUMIF('PNLT DANA INTERNAL'!$AW$227:$AW$265, 'KEUANGAN INTERNAL AKRE 2025'!B8,'PNLT DANA INTERNAL'!$AX$227:$AX$265)+
SUMIF('PNLT DANA INTERNAL'!$BD$227:$BD$265, 'KEUANGAN INTERNAL AKRE 2025'!B8,'PNLT DANA INTERNAL'!$BG$227:$BG$265)</f>
        <v>0</v>
      </c>
      <c r="N8" s="152">
        <f>SUMIF('PKM DANA INTERNAL'!$S$138:$S$164, 'KEUANGAN INTERNAL AKRE 2025'!B8,'PKM DANA INTERNAL'!$U$138:$U$164)+
SUMIF('PKM DANA INTERNAL'!$AC$138:$AC$164, 'KEUANGAN INTERNAL AKRE 2025'!B8,'PKM DANA INTERNAL'!$AD$138:$AD$164)+
SUMIF('PKM DANA INTERNAL'!$AJ$138:$AJ$164, 'KEUANGAN INTERNAL AKRE 2025'!B8,'PKM DANA INTERNAL'!$AK$138:$AK$164)+
SUMIF('PKM DANA INTERNAL'!$AQ$138:$AQ$164, 'KEUANGAN INTERNAL AKRE 2025'!B8,'PKM DANA INTERNAL'!$AR$138:$AR$164)+
SUMIF('PKM DANA INTERNAL'!$AX$138:$AX$164,'KEUANGAN INTERNAL AKRE 2025'!B8,'PKM DANA INTERNAL'!$AY$138:$AY$164)+
SUMIF('PKM DANA INTERNAL'!$BE$138:$BE$164,'KEUANGAN INTERNAL AKRE 2025'!B8,'PKM DANA INTERNAL'!$BF$138:$BF$164)+
SUMIF('PKM DANA INTERNAL'!$BL$138:$BL$164,'KEUANGAN INTERNAL AKRE 2025'!B8,'PKM DANA INTERNAL'!$BM$138:$BM$164)</f>
        <v>0</v>
      </c>
      <c r="O8" s="149">
        <f t="shared" si="0"/>
        <v>69905416.666666672</v>
      </c>
      <c r="Q8" s="1426"/>
      <c r="R8" s="139">
        <v>4</v>
      </c>
      <c r="S8" s="140" t="s">
        <v>50</v>
      </c>
      <c r="T8" s="152" t="e">
        <f>SUMIF(#REF!,VLOOKUP(S8,#REF!,1,FALSE),#REF!)+SUMIF(#REF!,VLOOKUP(S8,#REF!,1,FALSE),#REF!)+SUMIF(#REF!,VLOOKUP(S8,#REF!,1,FALSE),#REF!)+SUMIF(#REF!,VLOOKUP(S8,#REF!,1,FALSE),#REF!)+SUMIF(#REF!,VLOOKUP(S8,#REF!,1,FALSE),#REF!)</f>
        <v>#REF!</v>
      </c>
      <c r="U8" s="152" t="e">
        <f>SUMIF(#REF!,VLOOKUP(S8,#REF!,1,FALSE),#REF!)+SUMIF(#REF!,VLOOKUP(S8,#REF!,1,FALSE),#REF!)+SUMIF(#REF!,VLOOKUP(S8,#REF!,1,FALSE),#REF!)+SUMIF(#REF!,VLOOKUP('KEUANGAN INTERNAL AKRE 2025'!S8,#REF!,1,FALSE),#REF!)+SUMIF(#REF!,VLOOKUP(S8,#REF!,1,FALSE),#REF!)</f>
        <v>#REF!</v>
      </c>
      <c r="V8" s="152" t="e">
        <f>SUMIF(#REF!,VLOOKUP(S8,#REF!,1,FALSE),#REF!)+SUMIF(#REF!,VLOOKUP(S8,#REF!,1,FALSE),#REF!)+SUMIF(#REF!,VLOOKUP(S8,#REF!,1,FALSE),#REF!)+SUMIF(#REF!,VLOOKUP(S8,#REF!,1,FALSE),#REF!)+SUMIF(#REF!,VLOOKUP(S8,#REF!,1,FALSE),#REF!)</f>
        <v>#REF!</v>
      </c>
      <c r="W8" s="152" t="e">
        <f>SUMIF(#REF!,VLOOKUP(S8,#REF!,1,FALSE),#REF!)+SUMIF(#REF!,VLOOKUP(S8,#REF!,1,FALSE),#REF!)+SUMIF(#REF!,VLOOKUP(S8,#REF!,1,FALSE),#REF!)+SUMIF(#REF!,VLOOKUP('KEUANGAN INTERNAL AKRE 2025'!S8,#REF!,1,FALSE),#REF!)+SUMIF(#REF!,VLOOKUP(S8,#REF!,1,FALSE),#REF!)</f>
        <v>#REF!</v>
      </c>
      <c r="X8" s="152" t="e">
        <f>SUMIF(#REF!,VLOOKUP(S8,#REF!,1,FALSE),#REF!)+SUMIF(#REF!,VLOOKUP(S8,#REF!,1,FALSE),#REF!)+SUMIF(#REF!,VLOOKUP(S8,#REF!,1,FALSE),#REF!)+SUMIF(#REF!,VLOOKUP(S8,#REF!,1,FALSE),#REF!)+SUMIF(#REF!,VLOOKUP(S8,#REF!,1,FALSE),#REF!)</f>
        <v>#REF!</v>
      </c>
      <c r="Y8" s="152" t="e">
        <f>SUMIF(#REF!,VLOOKUP(S8,#REF!,1,FALSE),#REF!)+SUMIF(#REF!,VLOOKUP(S8,#REF!,1,FALSE),#REF!)+SUMIF(#REF!,VLOOKUP(B6,#REF!,1,FALSE),#REF!)+SUMIF(#REF!,VLOOKUP('KEUANGAN INTERNAL AKRE 2025'!S8,#REF!,1,FALSE),#REF!)+SUMIF(#REF!,VLOOKUP(S8,#REF!,1,FALSE),#REF!)</f>
        <v>#REF!</v>
      </c>
      <c r="AA8" s="144">
        <v>4</v>
      </c>
      <c r="AB8" s="153" t="s">
        <v>3756</v>
      </c>
      <c r="AC8" s="153" t="s">
        <v>256</v>
      </c>
      <c r="AD8" s="152">
        <f>SUM(E95:E101)</f>
        <v>28516666.666666668</v>
      </c>
      <c r="AE8" s="152">
        <f>SUM(G95:G101)</f>
        <v>63543333.333333328</v>
      </c>
      <c r="AF8" s="152">
        <f>SUM(I95:I101)</f>
        <v>22154666.666666668</v>
      </c>
      <c r="AG8" s="152">
        <f t="shared" si="1"/>
        <v>114214666.66666667</v>
      </c>
      <c r="AH8" s="152">
        <f>SUM(F95:F101)</f>
        <v>17034333</v>
      </c>
      <c r="AI8" s="152">
        <f>SUM(H95:H101)</f>
        <v>20327666.666666664</v>
      </c>
      <c r="AJ8" s="152">
        <f>SUM(J95:J101)</f>
        <v>16314666.666666668</v>
      </c>
      <c r="AK8" s="152">
        <f t="shared" si="2"/>
        <v>53676666.333333328</v>
      </c>
      <c r="AM8" s="144">
        <v>4</v>
      </c>
      <c r="AN8" s="153" t="s">
        <v>3751</v>
      </c>
      <c r="AO8" s="153" t="s">
        <v>269</v>
      </c>
      <c r="AP8" s="152" t="e">
        <f>SUM(T5:T12)</f>
        <v>#REF!</v>
      </c>
      <c r="AQ8" s="152" t="e">
        <f>SUM(V5:V12)</f>
        <v>#REF!</v>
      </c>
      <c r="AR8" s="152" t="e">
        <f>SUM(X5:X12)</f>
        <v>#REF!</v>
      </c>
      <c r="AS8" s="152" t="e">
        <f>SUM(AP8:AR8)</f>
        <v>#REF!</v>
      </c>
      <c r="AT8" s="152" t="e">
        <f>SUM(U5:U12)</f>
        <v>#REF!</v>
      </c>
      <c r="AU8" s="152" t="e">
        <f>SUM(W5:W12)</f>
        <v>#REF!</v>
      </c>
      <c r="AV8" s="152" t="e">
        <f>SUM(Y5:Y12)</f>
        <v>#REF!</v>
      </c>
      <c r="AW8" s="152" t="e">
        <f>SUM(AT8:AV8)</f>
        <v>#REF!</v>
      </c>
    </row>
    <row r="9" spans="1:49">
      <c r="A9" s="1182" t="s">
        <v>169</v>
      </c>
      <c r="B9" s="631" t="s">
        <v>992</v>
      </c>
      <c r="C9" s="199">
        <f>SUMIF('PNLT DANA INTERNAL'!$R$22:$R$45, 'KEUANGAN INTERNAL AKRE 2025'!B9,'PNLT DANA INTERNAL'!$T$22:$T$45)+
SUMIF('PNLT DANA INTERNAL'!$AB$22:$AB$45, 'KEUANGAN INTERNAL AKRE 2025'!B9,'PNLT DANA INTERNAL'!$AC$22:$AC$45)+
SUMIF('PNLT DANA INTERNAL'!$AI$22:$AI$45, 'KEUANGAN INTERNAL AKRE 2025'!B9,'PNLT DANA INTERNAL'!$AJ$22:$AJ$45)+
SUMIF('PNLT DANA INTERNAL'!$AP$22:$AP$45, 'KEUANGAN INTERNAL AKRE 2025'!B9,'PNLT DANA INTERNAL'!$AQ$22:$AQ$45)+
SUMIF('PNLT DANA INTERNAL'!$AW$22:$AW$45, 'KEUANGAN INTERNAL AKRE 2025'!B9,'PNLT DANA INTERNAL'!$AX$22:$AX$45)</f>
        <v>0</v>
      </c>
      <c r="D9" s="152">
        <f>SUMIF('PKM DANA INTERNAL'!$S$2:$S$6, 'KEUANGAN INTERNAL AKRE 2025'!B9,'PKM DANA INTERNAL'!$U$2:$U$6)+
SUMIF('PKM DANA INTERNAL'!$AC$2:$AC$6, 'KEUANGAN INTERNAL AKRE 2025'!B9,'PKM DANA INTERNAL'!$AD$2:$AD$6)+
SUMIF('PKM DANA INTERNAL'!$AJ$2:$AJ$6, 'KEUANGAN INTERNAL AKRE 2025'!B9,'PKM DANA INTERNAL'!$AK$2:$AK$6)+
SUMIF('PKM DANA INTERNAL'!$AQ$2:$AQ$6, 'KEUANGAN INTERNAL AKRE 2025'!B9,'PKM DANA INTERNAL'!$AR$2:$AR$6)</f>
        <v>0</v>
      </c>
      <c r="E9" s="151">
        <f>SUMIF('PNLT DANA INTERNAL'!$R$46:$R$109, 'KEUANGAN INTERNAL AKRE 2025'!B9,'PNLT DANA INTERNAL'!$T$46:$T$109)+
SUMIF('PNLT DANA INTERNAL'!$AB$46:$AB$109, 'KEUANGAN INTERNAL AKRE 2025'!B9,'PNLT DANA INTERNAL'!$AC$46:$AC$109)+
SUMIF('PNLT DANA INTERNAL'!$AI$46:$AI$109, 'KEUANGAN INTERNAL AKRE 2025'!B9,'PNLT DANA INTERNAL'!$AJ$46:$AJ$109)+
SUMIF('PNLT DANA INTERNAL'!$AP$46:$AP$109, 'KEUANGAN INTERNAL AKRE 2025'!B9,'PNLT DANA INTERNAL'!$AQ$46:$AQ$109)+
SUMIF('PNLT DANA INTERNAL'!$AW$46:$AW$109, 'KEUANGAN INTERNAL AKRE 2025'!B9,'PNLT DANA INTERNAL'!$AX$46:$AX$109)</f>
        <v>0</v>
      </c>
      <c r="F9" s="152">
        <f>SUMIF('PKM DANA INTERNAL'!$S$8:$S$35, 'KEUANGAN INTERNAL AKRE 2025'!B9,'PKM DANA INTERNAL'!$U$8:$U$35)+
SUMIF('PKM DANA INTERNAL'!$AC$8:$AC$35, 'KEUANGAN INTERNAL AKRE 2025'!B9,'PKM DANA INTERNAL'!$AD$8:$AD$35)+
SUMIF('PKM DANA INTERNAL'!$AJ$8:$AJ$35, 'KEUANGAN INTERNAL AKRE 2025'!B9,'PKM DANA INTERNAL'!$AK$8:$AK$35)+
SUMIF('PKM DANA INTERNAL'!$AQ$8:$AQ$35, 'KEUANGAN INTERNAL AKRE 2025'!B9,'PKM DANA INTERNAL'!$AR$8:$AR$35)</f>
        <v>0</v>
      </c>
      <c r="G9" s="152">
        <f>SUMIF('PNLT DANA INTERNAL'!$R$111:$R$141, 'KEUANGAN INTERNAL AKRE 2025'!B9,'PNLT DANA INTERNAL'!$T$111:$T$160)+
SUMIF('PNLT DANA INTERNAL'!$AB$111:$AB$141, 'KEUANGAN INTERNAL AKRE 2025'!B9,'PNLT DANA INTERNAL'!$AC$111:$AC$141)+
SUMIF('PNLT DANA INTERNAL'!$AI$111:$AI$141, 'KEUANGAN INTERNAL AKRE 2025'!B9,'PNLT DANA INTERNAL'!$AJ$111:$AJ$141)+
SUMIF('PNLT DANA INTERNAL'!$AP$111:$AP$141, 'KEUANGAN INTERNAL AKRE 2025'!B9,'PNLT DANA INTERNAL'!$AQ$111:$AQ$141)+
SUMIF('PNLT DANA INTERNAL'!$AW$111:$AW$141, 'KEUANGAN INTERNAL AKRE 2025'!B9,'PNLT DANA INTERNAL'!$AX$111:$AX$141)</f>
        <v>0</v>
      </c>
      <c r="H9" s="152">
        <f>SUMIF('PKM DANA INTERNAL'!$S$37:$S$68, 'KEUANGAN INTERNAL AKRE 2025'!B9,'PKM DANA INTERNAL'!$U$37:$U$68)+
SUMIF('PKM DANA INTERNAL'!$AC$37:$AC$68, 'KEUANGAN INTERNAL AKRE 2025'!B9,'PKM DANA INTERNAL'!$AD$37:$AD$68)+
SUMIF('PKM DANA INTERNAL'!$AJ$37:$AJ$68, 'KEUANGAN INTERNAL AKRE 2025'!B9,'PKM DANA INTERNAL'!$AK$37:$AK$68)+
SUMIF('PKM DANA INTERNAL'!$AQ$37:$AQ$68, 'KEUANGAN INTERNAL AKRE 2025'!B9,'PKM DANA INTERNAL'!$AR$37:$AR$68)</f>
        <v>0</v>
      </c>
      <c r="I9" s="152">
        <f>SUMIF('PNLT DANA INTERNAL'!$R$143:$R$178, 'KEUANGAN INTERNAL AKRE 2025'!B9,'PNLT DANA INTERNAL'!$T$143:$T$178)+
SUMIF('PNLT DANA INTERNAL'!$AB$143:$AB$178, 'KEUANGAN INTERNAL AKRE 2025'!B9,'PNLT DANA INTERNAL'!$AC$143:$AC$178)+
SUMIF('PNLT DANA INTERNAL'!$AI$143:$AI$178, 'KEUANGAN INTERNAL AKRE 2025'!B9,'PNLT DANA INTERNAL'!$AJ$143:$AJ$178)+
SUMIF('PNLT DANA INTERNAL'!$AP$143:$AP$178, 'KEUANGAN INTERNAL AKRE 2025'!B9,'PNLT DANA INTERNAL'!$AQ$143:$AQ$178)+
SUMIF('PNLT DANA INTERNAL'!$AW$143:$AW$178, 'KEUANGAN INTERNAL AKRE 2025'!B9,'PNLT DANA INTERNAL'!$AX$143:$AX$178)</f>
        <v>5000000</v>
      </c>
      <c r="J9" s="152">
        <f>SUMIF('PKM DANA INTERNAL'!$S$70:$S$103, 'KEUANGAN INTERNAL AKRE 2025'!B9,'PKM DANA INTERNAL'!$U$70:$U$103)+
SUMIF('PKM DANA INTERNAL'!$AC$70:$AC$103, 'KEUANGAN INTERNAL AKRE 2025'!B9,'PKM DANA INTERNAL'!$AD$70:$AD$103)+
SUMIF('PKM DANA INTERNAL'!$AJ$70:$AJ$103, 'KEUANGAN INTERNAL AKRE 2025'!B9,'PKM DANA INTERNAL'!$AK$70:$AK$103)+
SUMIF('PKM DANA INTERNAL'!$AQ$70:$AQ$103, 'KEUANGAN INTERNAL AKRE 2025'!B9,'PKM DANA INTERNAL'!$AR$70:$AR$103)+
SUMIF('PKM DANA INTERNAL'!$AX$70:$AX$103,'KEUANGAN INTERNAL AKRE 2025'!B9,'PKM DANA INTERNAL'!$AY$70:$AY$103)+
SUMIF('PKM DANA INTERNAL'!$BE$70:$BE$103,'KEUANGAN INTERNAL AKRE 2025'!B9,'PKM DANA INTERNAL'!$BF$70:$BF$103)</f>
        <v>2333333.3333333335</v>
      </c>
      <c r="K9" s="152">
        <f>SUMIF('PNLT DANA INTERNAL'!$R$179:$R$226, 'KEUANGAN INTERNAL AKRE 2025'!B9,'PNLT DANA INTERNAL'!$T$179:$T$226)+
SUMIF('PNLT DANA INTERNAL'!$AB$179:$AB$226, 'KEUANGAN INTERNAL AKRE 2025'!B9,'PNLT DANA INTERNAL'!$AC$179:$AC$226)+
SUMIF('PNLT DANA INTERNAL'!$AI$179:$AI$226, 'KEUANGAN INTERNAL AKRE 2025'!B9,'PNLT DANA INTERNAL'!$AJ$179:$AJ$226)+
SUMIF('PNLT DANA INTERNAL'!$AP$179:$AP$226, 'KEUANGAN INTERNAL AKRE 2025'!B9,'PNLT DANA INTERNAL'!$AQ$179:$AQ$226)+
SUMIF('PNLT DANA INTERNAL'!$AW$179:$AW$226, 'KEUANGAN INTERNAL AKRE 2025'!B9,'PNLT DANA INTERNAL'!$AX$179:$AX$226)+
SUMIF('PNLT DANA INTERNAL'!$BD$179:$BD$226, 'KEUANGAN INTERNAL AKRE 2025'!B9,'PNLT DANA INTERNAL'!$BG$179:$BG$226)</f>
        <v>0</v>
      </c>
      <c r="L9" s="152">
        <f>SUMIF('PKM DANA INTERNAL'!$S$105:$S$136, 'KEUANGAN INTERNAL AKRE 2025'!B9,'PKM DANA INTERNAL'!$U$105:$U$136)+
SUMIF('PKM DANA INTERNAL'!$AC$105:$AC$136, 'KEUANGAN INTERNAL AKRE 2025'!B9,'PKM DANA INTERNAL'!$AD$105:$AD$136)+
SUMIF('PKM DANA INTERNAL'!$AJ$105:$AJ$136, 'KEUANGAN INTERNAL AKRE 2025'!B9,'PKM DANA INTERNAL'!$AK$105:$AK$136)+
SUMIF('PKM DANA INTERNAL'!$AQ$105:$AQ$136, 'KEUANGAN INTERNAL AKRE 2025'!B9,'PKM DANA INTERNAL'!$AR$105:$AR$136)+
SUMIF('PKM DANA INTERNAL'!$AX$105:$AX$136,'KEUANGAN INTERNAL AKRE 2025'!B9,'PKM DANA INTERNAL'!$AY$105:$AY$136)+
SUMIF('PKM DANA INTERNAL'!$BE$105:$BE$136,'KEUANGAN INTERNAL AKRE 2025'!B9,'PKM DANA INTERNAL'!$BF$105:$BF$136)+
SUMIF('PKM DANA INTERNAL'!$BL$105:$BL$136,'KEUANGAN INTERNAL AKRE 2025'!B9,'PKM DANA INTERNAL'!$BM$105:$BM$136)</f>
        <v>0</v>
      </c>
      <c r="M9" s="152">
        <f>SUMIF('PNLT DANA INTERNAL'!$R$227:$R$265, 'KEUANGAN INTERNAL AKRE 2025'!B9,'PNLT DANA INTERNAL'!$T$227:$T$265)+
SUMIF('PNLT DANA INTERNAL'!$AB$227:$AB$265, 'KEUANGAN INTERNAL AKRE 2025'!B9,'PNLT DANA INTERNAL'!$AC$227:$AC$265)+
SUMIF('PNLT DANA INTERNAL'!$AI$227:$AI$265, 'KEUANGAN INTERNAL AKRE 2025'!B9,'PNLT DANA INTERNAL'!$AJ$227:$AJ$265)+
SUMIF('PNLT DANA INTERNAL'!$AP$227:$AP$265, 'KEUANGAN INTERNAL AKRE 2025'!B9,'PNLT DANA INTERNAL'!$AQ$227:$AQ$265)+
SUMIF('PNLT DANA INTERNAL'!$AW$227:$AW$265, 'KEUANGAN INTERNAL AKRE 2025'!B9,'PNLT DANA INTERNAL'!$AX$227:$AX$265)+
SUMIF('PNLT DANA INTERNAL'!$BD$227:$BD$265, 'KEUANGAN INTERNAL AKRE 2025'!B9,'PNLT DANA INTERNAL'!$BG$227:$BG$265)</f>
        <v>0</v>
      </c>
      <c r="N9" s="152">
        <f>SUMIF('PKM DANA INTERNAL'!$S$138:$S$164, 'KEUANGAN INTERNAL AKRE 2025'!B9,'PKM DANA INTERNAL'!$U$138:$U$164)+
SUMIF('PKM DANA INTERNAL'!$AC$138:$AC$164, 'KEUANGAN INTERNAL AKRE 2025'!B9,'PKM DANA INTERNAL'!$AD$138:$AD$164)+
SUMIF('PKM DANA INTERNAL'!$AJ$138:$AJ$164, 'KEUANGAN INTERNAL AKRE 2025'!B9,'PKM DANA INTERNAL'!$AK$138:$AK$164)+
SUMIF('PKM DANA INTERNAL'!$AQ$138:$AQ$164, 'KEUANGAN INTERNAL AKRE 2025'!B9,'PKM DANA INTERNAL'!$AR$138:$AR$164)+
SUMIF('PKM DANA INTERNAL'!$AX$138:$AX$164,'KEUANGAN INTERNAL AKRE 2025'!B9,'PKM DANA INTERNAL'!$AY$138:$AY$164)+
SUMIF('PKM DANA INTERNAL'!$BE$138:$BE$164,'KEUANGAN INTERNAL AKRE 2025'!B9,'PKM DANA INTERNAL'!$BF$138:$BF$164)+
SUMIF('PKM DANA INTERNAL'!$BL$138:$BL$164,'KEUANGAN INTERNAL AKRE 2025'!B9,'PKM DANA INTERNAL'!$BM$138:$BM$164)</f>
        <v>0</v>
      </c>
      <c r="O9" s="149">
        <f t="shared" si="0"/>
        <v>7333333.333333334</v>
      </c>
      <c r="Q9" s="1426"/>
      <c r="R9" s="139">
        <v>5</v>
      </c>
      <c r="S9" s="140" t="s">
        <v>1089</v>
      </c>
      <c r="T9" s="152" t="e">
        <f>SUMIF(#REF!,VLOOKUP(S9,#REF!,1,FALSE),#REF!)+SUMIF(#REF!,VLOOKUP(S9,#REF!,1,FALSE),#REF!)+SUMIF(#REF!,VLOOKUP(S9,#REF!,1,FALSE),#REF!)+SUMIF(#REF!,VLOOKUP(S9,#REF!,1,FALSE),#REF!)+SUMIF(#REF!,VLOOKUP(S9,#REF!,1,FALSE),#REF!)</f>
        <v>#REF!</v>
      </c>
      <c r="U9" s="152" t="e">
        <f>SUMIF(#REF!,VLOOKUP(S9,#REF!,1,FALSE),#REF!)+SUMIF(#REF!,VLOOKUP(S9,#REF!,1,FALSE),#REF!)+SUMIF(#REF!,VLOOKUP(S9,#REF!,1,FALSE),#REF!)+SUMIF(#REF!,VLOOKUP('KEUANGAN INTERNAL AKRE 2025'!S9,#REF!,1,FALSE),#REF!)+SUMIF(#REF!,VLOOKUP(S9,#REF!,1,FALSE),#REF!)</f>
        <v>#REF!</v>
      </c>
      <c r="V9" s="152" t="e">
        <f>SUMIF(#REF!,VLOOKUP(S9,#REF!,1,FALSE),#REF!)+SUMIF(#REF!,VLOOKUP(S9,#REF!,1,FALSE),#REF!)+SUMIF(#REF!,VLOOKUP(S9,#REF!,1,FALSE),#REF!)+SUMIF(#REF!,VLOOKUP(S9,#REF!,1,FALSE),#REF!)+SUMIF(#REF!,VLOOKUP(S9,#REF!,1,FALSE),#REF!)</f>
        <v>#REF!</v>
      </c>
      <c r="W9" s="152" t="e">
        <f>SUMIF(#REF!,VLOOKUP(S9,#REF!,1,FALSE),#REF!)+SUMIF(#REF!,VLOOKUP(S9,#REF!,1,FALSE),#REF!)+SUMIF(#REF!,VLOOKUP(S9,#REF!,1,FALSE),#REF!)+SUMIF(#REF!,VLOOKUP('KEUANGAN INTERNAL AKRE 2025'!S9,#REF!,1,FALSE),#REF!)+SUMIF(#REF!,VLOOKUP(S9,#REF!,1,FALSE),#REF!)</f>
        <v>#REF!</v>
      </c>
      <c r="X9" s="152" t="e">
        <f>SUMIF(#REF!,VLOOKUP(S9,#REF!,1,FALSE),#REF!)+SUMIF(#REF!,VLOOKUP(S9,#REF!,1,FALSE),#REF!)+SUMIF(#REF!,VLOOKUP(S9,#REF!,1,FALSE),#REF!)+SUMIF(#REF!,VLOOKUP(S9,#REF!,1,FALSE),#REF!)+SUMIF(#REF!,VLOOKUP(S9,#REF!,1,FALSE),#REF!)</f>
        <v>#REF!</v>
      </c>
      <c r="Y9" s="152" t="e">
        <f>SUMIF(#REF!,VLOOKUP(S9,#REF!,1,FALSE),#REF!)+SUMIF(#REF!,VLOOKUP(S9,#REF!,1,FALSE),#REF!)+SUMIF(#REF!,VLOOKUP(B7,#REF!,1,FALSE),#REF!)+SUMIF(#REF!,VLOOKUP('KEUANGAN INTERNAL AKRE 2025'!S9,#REF!,1,FALSE),#REF!)+SUMIF(#REF!,VLOOKUP(S9,#REF!,1,FALSE),#REF!)</f>
        <v>#REF!</v>
      </c>
      <c r="AA9" s="144">
        <v>5</v>
      </c>
      <c r="AB9" s="153" t="s">
        <v>3756</v>
      </c>
      <c r="AC9" s="153" t="s">
        <v>311</v>
      </c>
      <c r="AD9" s="152">
        <f>SUM(E107:E111)</f>
        <v>1000000</v>
      </c>
      <c r="AE9" s="152">
        <f>SUM(G107:G111)</f>
        <v>11503503.333333334</v>
      </c>
      <c r="AF9" s="152">
        <f>SUM(I107:I111)</f>
        <v>6490000</v>
      </c>
      <c r="AG9" s="152">
        <f t="shared" si="1"/>
        <v>18993503.333333336</v>
      </c>
      <c r="AH9" s="152">
        <f>SUM(F107:F111)</f>
        <v>7500000</v>
      </c>
      <c r="AI9" s="152">
        <f>SUM(H107:H111)</f>
        <v>0</v>
      </c>
      <c r="AJ9" s="152">
        <f>SUM(J107:J111)</f>
        <v>9333333.333333334</v>
      </c>
      <c r="AK9" s="152">
        <f t="shared" si="2"/>
        <v>16833333.333333336</v>
      </c>
    </row>
    <row r="10" spans="1:49">
      <c r="A10" s="1182" t="s">
        <v>169</v>
      </c>
      <c r="B10" s="1183" t="s">
        <v>96</v>
      </c>
      <c r="C10" s="199">
        <f>SUMIF('PNLT DANA INTERNAL'!$R$22:$R$45, 'KEUANGAN INTERNAL AKRE 2025'!B10,'PNLT DANA INTERNAL'!$T$22:$T$45)+
SUMIF('PNLT DANA INTERNAL'!$AB$22:$AB$45, 'KEUANGAN INTERNAL AKRE 2025'!B10,'PNLT DANA INTERNAL'!$AC$22:$AC$45)+
SUMIF('PNLT DANA INTERNAL'!$AI$22:$AI$45, 'KEUANGAN INTERNAL AKRE 2025'!B10,'PNLT DANA INTERNAL'!$AJ$22:$AJ$45)+
SUMIF('PNLT DANA INTERNAL'!$AP$22:$AP$45, 'KEUANGAN INTERNAL AKRE 2025'!B10,'PNLT DANA INTERNAL'!$AQ$22:$AQ$45)+
SUMIF('PNLT DANA INTERNAL'!$AW$22:$AW$45, 'KEUANGAN INTERNAL AKRE 2025'!B10,'PNLT DANA INTERNAL'!$AX$22:$AX$45)</f>
        <v>0</v>
      </c>
      <c r="D10" s="152">
        <f>SUMIF('PKM DANA INTERNAL'!$S$2:$S$6, 'KEUANGAN INTERNAL AKRE 2025'!B10,'PKM DANA INTERNAL'!$U$2:$U$6)+
SUMIF('PKM DANA INTERNAL'!$AC$2:$AC$6, 'KEUANGAN INTERNAL AKRE 2025'!B10,'PKM DANA INTERNAL'!$AD$2:$AD$6)+
SUMIF('PKM DANA INTERNAL'!$AJ$2:$AJ$6, 'KEUANGAN INTERNAL AKRE 2025'!B10,'PKM DANA INTERNAL'!$AK$2:$AK$6)+
SUMIF('PKM DANA INTERNAL'!$AQ$2:$AQ$6, 'KEUANGAN INTERNAL AKRE 2025'!B10,'PKM DANA INTERNAL'!$AR$2:$AR$6)</f>
        <v>0</v>
      </c>
      <c r="E10" s="151">
        <f>SUMIF('PNLT DANA INTERNAL'!$R$46:$R$109, 'KEUANGAN INTERNAL AKRE 2025'!B10,'PNLT DANA INTERNAL'!$T$46:$T$109)+
SUMIF('PNLT DANA INTERNAL'!$AB$46:$AB$109, 'KEUANGAN INTERNAL AKRE 2025'!B10,'PNLT DANA INTERNAL'!$AC$46:$AC$109)+
SUMIF('PNLT DANA INTERNAL'!$AI$46:$AI$109, 'KEUANGAN INTERNAL AKRE 2025'!B10,'PNLT DANA INTERNAL'!$AJ$46:$AJ$109)+
SUMIF('PNLT DANA INTERNAL'!$AP$46:$AP$109, 'KEUANGAN INTERNAL AKRE 2025'!B10,'PNLT DANA INTERNAL'!$AQ$46:$AQ$109)+
SUMIF('PNLT DANA INTERNAL'!$AW$46:$AW$109, 'KEUANGAN INTERNAL AKRE 2025'!B10,'PNLT DANA INTERNAL'!$AX$46:$AX$109)</f>
        <v>0</v>
      </c>
      <c r="F10" s="152">
        <f>SUMIF('PKM DANA INTERNAL'!$S$8:$S$35, 'KEUANGAN INTERNAL AKRE 2025'!B10,'PKM DANA INTERNAL'!$U$8:$U$35)+
SUMIF('PKM DANA INTERNAL'!$AC$8:$AC$35, 'KEUANGAN INTERNAL AKRE 2025'!B10,'PKM DANA INTERNAL'!$AD$8:$AD$35)+
SUMIF('PKM DANA INTERNAL'!$AJ$8:$AJ$35, 'KEUANGAN INTERNAL AKRE 2025'!B10,'PKM DANA INTERNAL'!$AK$8:$AK$35)+
SUMIF('PKM DANA INTERNAL'!$AQ$8:$AQ$35, 'KEUANGAN INTERNAL AKRE 2025'!B10,'PKM DANA INTERNAL'!$AR$8:$AR$35)</f>
        <v>18000000</v>
      </c>
      <c r="G10" s="152">
        <f>SUMIF('PNLT DANA INTERNAL'!$R$111:$R$141, 'KEUANGAN INTERNAL AKRE 2025'!B10,'PNLT DANA INTERNAL'!$T$111:$T$160)+
SUMIF('PNLT DANA INTERNAL'!$AB$111:$AB$141, 'KEUANGAN INTERNAL AKRE 2025'!B10,'PNLT DANA INTERNAL'!$AC$111:$AC$141)+
SUMIF('PNLT DANA INTERNAL'!$AI$111:$AI$141, 'KEUANGAN INTERNAL AKRE 2025'!B10,'PNLT DANA INTERNAL'!$AJ$111:$AJ$141)+
SUMIF('PNLT DANA INTERNAL'!$AP$111:$AP$141, 'KEUANGAN INTERNAL AKRE 2025'!B10,'PNLT DANA INTERNAL'!$AQ$111:$AQ$141)+
SUMIF('PNLT DANA INTERNAL'!$AW$111:$AW$141, 'KEUANGAN INTERNAL AKRE 2025'!B10,'PNLT DANA INTERNAL'!$AX$111:$AX$141)</f>
        <v>0</v>
      </c>
      <c r="H10" s="152">
        <f>SUMIF('PKM DANA INTERNAL'!$S$37:$S$68, 'KEUANGAN INTERNAL AKRE 2025'!B10,'PKM DANA INTERNAL'!$U$37:$U$68)+
SUMIF('PKM DANA INTERNAL'!$AC$37:$AC$68, 'KEUANGAN INTERNAL AKRE 2025'!B10,'PKM DANA INTERNAL'!$AD$37:$AD$68)+
SUMIF('PKM DANA INTERNAL'!$AJ$37:$AJ$68, 'KEUANGAN INTERNAL AKRE 2025'!B10,'PKM DANA INTERNAL'!$AK$37:$AK$68)+
SUMIF('PKM DANA INTERNAL'!$AQ$37:$AQ$68, 'KEUANGAN INTERNAL AKRE 2025'!B10,'PKM DANA INTERNAL'!$AR$37:$AR$68)</f>
        <v>2488750</v>
      </c>
      <c r="I10" s="152">
        <f>SUMIF('PNLT DANA INTERNAL'!$R$143:$R$178, 'KEUANGAN INTERNAL AKRE 2025'!B10,'PNLT DANA INTERNAL'!$T$143:$T$178)+
SUMIF('PNLT DANA INTERNAL'!$AB$143:$AB$178, 'KEUANGAN INTERNAL AKRE 2025'!B10,'PNLT DANA INTERNAL'!$AC$143:$AC$178)+
SUMIF('PNLT DANA INTERNAL'!$AI$143:$AI$178, 'KEUANGAN INTERNAL AKRE 2025'!B10,'PNLT DANA INTERNAL'!$AJ$143:$AJ$178)+
SUMIF('PNLT DANA INTERNAL'!$AP$143:$AP$178, 'KEUANGAN INTERNAL AKRE 2025'!B10,'PNLT DANA INTERNAL'!$AQ$143:$AQ$178)+
SUMIF('PNLT DANA INTERNAL'!$AW$143:$AW$178, 'KEUANGAN INTERNAL AKRE 2025'!B10,'PNLT DANA INTERNAL'!$AX$143:$AX$178)</f>
        <v>5666666.666666667</v>
      </c>
      <c r="J10" s="152">
        <f>SUMIF('PKM DANA INTERNAL'!$S$70:$S$103, 'KEUANGAN INTERNAL AKRE 2025'!B10,'PKM DANA INTERNAL'!$U$70:$U$103)+
SUMIF('PKM DANA INTERNAL'!$AC$70:$AC$103, 'KEUANGAN INTERNAL AKRE 2025'!B10,'PKM DANA INTERNAL'!$AD$70:$AD$103)+
SUMIF('PKM DANA INTERNAL'!$AJ$70:$AJ$103, 'KEUANGAN INTERNAL AKRE 2025'!B10,'PKM DANA INTERNAL'!$AK$70:$AK$103)+
SUMIF('PKM DANA INTERNAL'!$AQ$70:$AQ$103, 'KEUANGAN INTERNAL AKRE 2025'!B10,'PKM DANA INTERNAL'!$AR$70:$AR$103)+
SUMIF('PKM DANA INTERNAL'!$AX$70:$AX$103,'KEUANGAN INTERNAL AKRE 2025'!B10,'PKM DANA INTERNAL'!$AY$70:$AY$103)+
SUMIF('PKM DANA INTERNAL'!$BE$70:$BE$103,'KEUANGAN INTERNAL AKRE 2025'!B10,'PKM DANA INTERNAL'!$BF$70:$BF$103)</f>
        <v>2333333.3333333335</v>
      </c>
      <c r="K10" s="152">
        <f>SUMIF('PNLT DANA INTERNAL'!$R$179:$R$226, 'KEUANGAN INTERNAL AKRE 2025'!B10,'PNLT DANA INTERNAL'!$T$179:$T$226)+
SUMIF('PNLT DANA INTERNAL'!$AB$179:$AB$226, 'KEUANGAN INTERNAL AKRE 2025'!B10,'PNLT DANA INTERNAL'!$AC$179:$AC$226)+
SUMIF('PNLT DANA INTERNAL'!$AI$179:$AI$226, 'KEUANGAN INTERNAL AKRE 2025'!B10,'PNLT DANA INTERNAL'!$AJ$179:$AJ$226)+
SUMIF('PNLT DANA INTERNAL'!$AP$179:$AP$226, 'KEUANGAN INTERNAL AKRE 2025'!B10,'PNLT DANA INTERNAL'!$AQ$179:$AQ$226)+
SUMIF('PNLT DANA INTERNAL'!$AW$179:$AW$226, 'KEUANGAN INTERNAL AKRE 2025'!B10,'PNLT DANA INTERNAL'!$AX$179:$AX$226)+
SUMIF('PNLT DANA INTERNAL'!$BD$179:$BD$226, 'KEUANGAN INTERNAL AKRE 2025'!B10,'PNLT DANA INTERNAL'!$BG$179:$BG$226)</f>
        <v>16324333.333333334</v>
      </c>
      <c r="L10" s="152">
        <f>SUMIF('PKM DANA INTERNAL'!$S$105:$S$136, 'KEUANGAN INTERNAL AKRE 2025'!B10,'PKM DANA INTERNAL'!$U$105:$U$136)+
SUMIF('PKM DANA INTERNAL'!$AC$105:$AC$136, 'KEUANGAN INTERNAL AKRE 2025'!B10,'PKM DANA INTERNAL'!$AD$105:$AD$136)+
SUMIF('PKM DANA INTERNAL'!$AJ$105:$AJ$136, 'KEUANGAN INTERNAL AKRE 2025'!B10,'PKM DANA INTERNAL'!$AK$105:$AK$136)+
SUMIF('PKM DANA INTERNAL'!$AQ$105:$AQ$136, 'KEUANGAN INTERNAL AKRE 2025'!B10,'PKM DANA INTERNAL'!$AR$105:$AR$136)+
SUMIF('PKM DANA INTERNAL'!$AX$105:$AX$136,'KEUANGAN INTERNAL AKRE 2025'!B10,'PKM DANA INTERNAL'!$AY$105:$AY$136)+
SUMIF('PKM DANA INTERNAL'!$BE$105:$BE$136,'KEUANGAN INTERNAL AKRE 2025'!B10,'PKM DANA INTERNAL'!$BF$105:$BF$136)+
SUMIF('PKM DANA INTERNAL'!$BL$105:$BL$136,'KEUANGAN INTERNAL AKRE 2025'!B10,'PKM DANA INTERNAL'!$BM$105:$BM$136)</f>
        <v>0</v>
      </c>
      <c r="M10" s="152">
        <f>SUMIF('PNLT DANA INTERNAL'!$R$227:$R$265, 'KEUANGAN INTERNAL AKRE 2025'!B10,'PNLT DANA INTERNAL'!$T$227:$T$265)+
SUMIF('PNLT DANA INTERNAL'!$AB$227:$AB$265, 'KEUANGAN INTERNAL AKRE 2025'!B10,'PNLT DANA INTERNAL'!$AC$227:$AC$265)+
SUMIF('PNLT DANA INTERNAL'!$AI$227:$AI$265, 'KEUANGAN INTERNAL AKRE 2025'!B10,'PNLT DANA INTERNAL'!$AJ$227:$AJ$265)+
SUMIF('PNLT DANA INTERNAL'!$AP$227:$AP$265, 'KEUANGAN INTERNAL AKRE 2025'!B10,'PNLT DANA INTERNAL'!$AQ$227:$AQ$265)+
SUMIF('PNLT DANA INTERNAL'!$AW$227:$AW$265, 'KEUANGAN INTERNAL AKRE 2025'!B10,'PNLT DANA INTERNAL'!$AX$227:$AX$265)+
SUMIF('PNLT DANA INTERNAL'!$BD$227:$BD$265, 'KEUANGAN INTERNAL AKRE 2025'!B10,'PNLT DANA INTERNAL'!$BG$227:$BG$265)</f>
        <v>21402475</v>
      </c>
      <c r="N10" s="152">
        <f>SUMIF('PKM DANA INTERNAL'!$S$138:$S$164, 'KEUANGAN INTERNAL AKRE 2025'!B10,'PKM DANA INTERNAL'!$U$138:$U$164)+
SUMIF('PKM DANA INTERNAL'!$AC$138:$AC$164, 'KEUANGAN INTERNAL AKRE 2025'!B10,'PKM DANA INTERNAL'!$AD$138:$AD$164)+
SUMIF('PKM DANA INTERNAL'!$AJ$138:$AJ$164, 'KEUANGAN INTERNAL AKRE 2025'!B10,'PKM DANA INTERNAL'!$AK$138:$AK$164)+
SUMIF('PKM DANA INTERNAL'!$AQ$138:$AQ$164, 'KEUANGAN INTERNAL AKRE 2025'!B10,'PKM DANA INTERNAL'!$AR$138:$AR$164)+
SUMIF('PKM DANA INTERNAL'!$AX$138:$AX$164,'KEUANGAN INTERNAL AKRE 2025'!B10,'PKM DANA INTERNAL'!$AY$138:$AY$164)+
SUMIF('PKM DANA INTERNAL'!$BE$138:$BE$164,'KEUANGAN INTERNAL AKRE 2025'!B10,'PKM DANA INTERNAL'!$BF$138:$BF$164)+
SUMIF('PKM DANA INTERNAL'!$BL$138:$BL$164,'KEUANGAN INTERNAL AKRE 2025'!B10,'PKM DANA INTERNAL'!$BM$138:$BM$164)</f>
        <v>0</v>
      </c>
      <c r="O10" s="149">
        <f t="shared" si="0"/>
        <v>44813083.333333336</v>
      </c>
      <c r="Q10" s="1426"/>
      <c r="R10" s="139">
        <v>6</v>
      </c>
      <c r="S10" s="143" t="s">
        <v>1049</v>
      </c>
      <c r="T10" s="152" t="e">
        <f>SUMIF(#REF!,VLOOKUP(S10,#REF!,1,FALSE),#REF!)+SUMIF(#REF!,VLOOKUP(S10,#REF!,1,FALSE),#REF!)+SUMIF(#REF!,VLOOKUP(S10,#REF!,1,FALSE),#REF!)+SUMIF(#REF!,VLOOKUP(S10,#REF!,1,FALSE),#REF!)+SUMIF(#REF!,VLOOKUP(S10,#REF!,1,FALSE),#REF!)</f>
        <v>#REF!</v>
      </c>
      <c r="U10" s="152" t="e">
        <f>SUMIF(#REF!,VLOOKUP(S10,#REF!,1,FALSE),#REF!)+SUMIF(#REF!,VLOOKUP(S10,#REF!,1,FALSE),#REF!)+SUMIF(#REF!,VLOOKUP(S10,#REF!,1,FALSE),#REF!)+SUMIF(#REF!,VLOOKUP('KEUANGAN INTERNAL AKRE 2025'!S10,#REF!,1,FALSE),#REF!)+SUMIF(#REF!,VLOOKUP(S10,#REF!,1,FALSE),#REF!)</f>
        <v>#REF!</v>
      </c>
      <c r="V10" s="152" t="e">
        <f>SUMIF(#REF!,VLOOKUP(S10,#REF!,1,FALSE),#REF!)+SUMIF(#REF!,VLOOKUP(S10,#REF!,1,FALSE),#REF!)+SUMIF(#REF!,VLOOKUP(S10,#REF!,1,FALSE),#REF!)+SUMIF(#REF!,VLOOKUP(S10,#REF!,1,FALSE),#REF!)+SUMIF(#REF!,VLOOKUP(S10,#REF!,1,FALSE),#REF!)</f>
        <v>#REF!</v>
      </c>
      <c r="W10" s="152" t="e">
        <f>SUMIF(#REF!,VLOOKUP(S10,#REF!,1,FALSE),#REF!)+SUMIF(#REF!,VLOOKUP(S10,#REF!,1,FALSE),#REF!)+SUMIF(#REF!,VLOOKUP(S10,#REF!,1,FALSE),#REF!)+SUMIF(#REF!,VLOOKUP('KEUANGAN INTERNAL AKRE 2025'!S10,#REF!,1,FALSE),#REF!)+SUMIF(#REF!,VLOOKUP(S10,#REF!,1,FALSE),#REF!)</f>
        <v>#REF!</v>
      </c>
      <c r="X10" s="152" t="e">
        <f>SUMIF(#REF!,VLOOKUP(S10,#REF!,1,FALSE),#REF!)+SUMIF(#REF!,VLOOKUP(S10,#REF!,1,FALSE),#REF!)+SUMIF(#REF!,VLOOKUP(S10,#REF!,1,FALSE),#REF!)+SUMIF(#REF!,VLOOKUP(S10,#REF!,1,FALSE),#REF!)+SUMIF(#REF!,VLOOKUP(S10,#REF!,1,FALSE),#REF!)</f>
        <v>#REF!</v>
      </c>
      <c r="Y10" s="152" t="e">
        <f>SUMIF(#REF!,VLOOKUP(S10,#REF!,1,FALSE),#REF!)+SUMIF(#REF!,VLOOKUP(S10,#REF!,1,FALSE),#REF!)+SUMIF(#REF!,VLOOKUP(B8,#REF!,1,FALSE),#REF!)+SUMIF(#REF!,VLOOKUP('KEUANGAN INTERNAL AKRE 2025'!S10,#REF!,1,FALSE),#REF!)+SUMIF(#REF!,VLOOKUP(S10,#REF!,1,FALSE),#REF!)</f>
        <v>#REF!</v>
      </c>
      <c r="AA10" s="144">
        <v>6</v>
      </c>
      <c r="AB10" s="153" t="s">
        <v>3756</v>
      </c>
      <c r="AC10" s="153" t="s">
        <v>242</v>
      </c>
      <c r="AD10" s="152">
        <f>SUM(E112:E119)</f>
        <v>11006666.666666668</v>
      </c>
      <c r="AE10" s="152">
        <f>SUM(G112:G119)</f>
        <v>31405000</v>
      </c>
      <c r="AF10" s="152">
        <f>SUM(I112:I119)</f>
        <v>15782000</v>
      </c>
      <c r="AG10" s="152">
        <f t="shared" si="1"/>
        <v>58193666.666666672</v>
      </c>
      <c r="AH10" s="152">
        <f>SUM(F112:F119)</f>
        <v>21833333.333333336</v>
      </c>
      <c r="AI10" s="152">
        <f>SUM(H112:H119)</f>
        <v>39969333.333333336</v>
      </c>
      <c r="AJ10" s="152">
        <f>SUM(J112:J119)</f>
        <v>23232666.666666668</v>
      </c>
      <c r="AK10" s="152">
        <f t="shared" si="2"/>
        <v>85035333.333333343</v>
      </c>
    </row>
    <row r="11" spans="1:49">
      <c r="A11" s="1182" t="s">
        <v>169</v>
      </c>
      <c r="B11" s="1183" t="s">
        <v>404</v>
      </c>
      <c r="C11" s="199">
        <f>SUMIF('PNLT DANA INTERNAL'!$R$22:$R$45, 'KEUANGAN INTERNAL AKRE 2025'!B11,'PNLT DANA INTERNAL'!$T$22:$T$45)+
SUMIF('PNLT DANA INTERNAL'!$AB$22:$AB$45, 'KEUANGAN INTERNAL AKRE 2025'!B11,'PNLT DANA INTERNAL'!$AC$22:$AC$45)+
SUMIF('PNLT DANA INTERNAL'!$AI$22:$AI$45, 'KEUANGAN INTERNAL AKRE 2025'!B11,'PNLT DANA INTERNAL'!$AJ$22:$AJ$45)+
SUMIF('PNLT DANA INTERNAL'!$AP$22:$AP$45, 'KEUANGAN INTERNAL AKRE 2025'!B11,'PNLT DANA INTERNAL'!$AQ$22:$AQ$45)+
SUMIF('PNLT DANA INTERNAL'!$AW$22:$AW$45, 'KEUANGAN INTERNAL AKRE 2025'!B11,'PNLT DANA INTERNAL'!$AX$22:$AX$45)</f>
        <v>0</v>
      </c>
      <c r="D11" s="152">
        <f>SUMIF('PKM DANA INTERNAL'!$S$2:$S$6, 'KEUANGAN INTERNAL AKRE 2025'!B11,'PKM DANA INTERNAL'!$U$2:$U$6)+
SUMIF('PKM DANA INTERNAL'!$AC$2:$AC$6, 'KEUANGAN INTERNAL AKRE 2025'!B11,'PKM DANA INTERNAL'!$AD$2:$AD$6)+
SUMIF('PKM DANA INTERNAL'!$AJ$2:$AJ$6, 'KEUANGAN INTERNAL AKRE 2025'!B11,'PKM DANA INTERNAL'!$AK$2:$AK$6)+
SUMIF('PKM DANA INTERNAL'!$AQ$2:$AQ$6, 'KEUANGAN INTERNAL AKRE 2025'!B11,'PKM DANA INTERNAL'!$AR$2:$AR$6)</f>
        <v>0</v>
      </c>
      <c r="E11" s="151">
        <f>SUMIF('PNLT DANA INTERNAL'!$R$46:$R$109, 'KEUANGAN INTERNAL AKRE 2025'!B11,'PNLT DANA INTERNAL'!$T$46:$T$109)+
SUMIF('PNLT DANA INTERNAL'!$AB$46:$AB$109, 'KEUANGAN INTERNAL AKRE 2025'!B11,'PNLT DANA INTERNAL'!$AC$46:$AC$109)+
SUMIF('PNLT DANA INTERNAL'!$AI$46:$AI$109, 'KEUANGAN INTERNAL AKRE 2025'!B11,'PNLT DANA INTERNAL'!$AJ$46:$AJ$109)+
SUMIF('PNLT DANA INTERNAL'!$AP$46:$AP$109, 'KEUANGAN INTERNAL AKRE 2025'!B11,'PNLT DANA INTERNAL'!$AQ$46:$AQ$109)+
SUMIF('PNLT DANA INTERNAL'!$AW$46:$AW$109, 'KEUANGAN INTERNAL AKRE 2025'!B11,'PNLT DANA INTERNAL'!$AX$46:$AX$109)</f>
        <v>0</v>
      </c>
      <c r="F11" s="152">
        <f>SUMIF('PKM DANA INTERNAL'!$S$8:$S$35, 'KEUANGAN INTERNAL AKRE 2025'!B11,'PKM DANA INTERNAL'!$U$8:$U$35)+
SUMIF('PKM DANA INTERNAL'!$AC$8:$AC$35, 'KEUANGAN INTERNAL AKRE 2025'!B11,'PKM DANA INTERNAL'!$AD$8:$AD$35)+
SUMIF('PKM DANA INTERNAL'!$AJ$8:$AJ$35, 'KEUANGAN INTERNAL AKRE 2025'!B11,'PKM DANA INTERNAL'!$AK$8:$AK$35)+
SUMIF('PKM DANA INTERNAL'!$AQ$8:$AQ$35, 'KEUANGAN INTERNAL AKRE 2025'!B11,'PKM DANA INTERNAL'!$AR$8:$AR$35)</f>
        <v>15000000</v>
      </c>
      <c r="G11" s="152">
        <f>SUMIF('PNLT DANA INTERNAL'!$R$111:$R$141, 'KEUANGAN INTERNAL AKRE 2025'!B11,'PNLT DANA INTERNAL'!$T$111:$T$160)+
SUMIF('PNLT DANA INTERNAL'!$AB$111:$AB$141, 'KEUANGAN INTERNAL AKRE 2025'!B11,'PNLT DANA INTERNAL'!$AC$111:$AC$141)+
SUMIF('PNLT DANA INTERNAL'!$AI$111:$AI$141, 'KEUANGAN INTERNAL AKRE 2025'!B11,'PNLT DANA INTERNAL'!$AJ$111:$AJ$141)+
SUMIF('PNLT DANA INTERNAL'!$AP$111:$AP$141, 'KEUANGAN INTERNAL AKRE 2025'!B11,'PNLT DANA INTERNAL'!$AQ$111:$AQ$141)+
SUMIF('PNLT DANA INTERNAL'!$AW$111:$AW$141, 'KEUANGAN INTERNAL AKRE 2025'!B11,'PNLT DANA INTERNAL'!$AX$111:$AX$141)</f>
        <v>0</v>
      </c>
      <c r="H11" s="152">
        <f>SUMIF('PKM DANA INTERNAL'!$S$37:$S$68, 'KEUANGAN INTERNAL AKRE 2025'!B11,'PKM DANA INTERNAL'!$U$37:$U$68)+
SUMIF('PKM DANA INTERNAL'!$AC$37:$AC$68, 'KEUANGAN INTERNAL AKRE 2025'!B11,'PKM DANA INTERNAL'!$AD$37:$AD$68)+
SUMIF('PKM DANA INTERNAL'!$AJ$37:$AJ$68, 'KEUANGAN INTERNAL AKRE 2025'!B11,'PKM DANA INTERNAL'!$AK$37:$AK$68)+
SUMIF('PKM DANA INTERNAL'!$AQ$37:$AQ$68, 'KEUANGAN INTERNAL AKRE 2025'!B11,'PKM DANA INTERNAL'!$AR$37:$AR$68)</f>
        <v>12283750</v>
      </c>
      <c r="I11" s="152">
        <f>SUMIF('PNLT DANA INTERNAL'!$R$143:$R$178, 'KEUANGAN INTERNAL AKRE 2025'!B11,'PNLT DANA INTERNAL'!$T$143:$T$178)+
SUMIF('PNLT DANA INTERNAL'!$AB$143:$AB$178, 'KEUANGAN INTERNAL AKRE 2025'!B11,'PNLT DANA INTERNAL'!$AC$143:$AC$178)+
SUMIF('PNLT DANA INTERNAL'!$AI$143:$AI$178, 'KEUANGAN INTERNAL AKRE 2025'!B11,'PNLT DANA INTERNAL'!$AJ$143:$AJ$178)+
SUMIF('PNLT DANA INTERNAL'!$AP$143:$AP$178, 'KEUANGAN INTERNAL AKRE 2025'!B11,'PNLT DANA INTERNAL'!$AQ$143:$AQ$178)+
SUMIF('PNLT DANA INTERNAL'!$AW$143:$AW$178, 'KEUANGAN INTERNAL AKRE 2025'!B11,'PNLT DANA INTERNAL'!$AX$143:$AX$178)</f>
        <v>5666666.666666667</v>
      </c>
      <c r="J11" s="152">
        <f>SUMIF('PKM DANA INTERNAL'!$S$70:$S$103, 'KEUANGAN INTERNAL AKRE 2025'!B11,'PKM DANA INTERNAL'!$U$70:$U$103)+
SUMIF('PKM DANA INTERNAL'!$AC$70:$AC$103, 'KEUANGAN INTERNAL AKRE 2025'!B11,'PKM DANA INTERNAL'!$AD$70:$AD$103)+
SUMIF('PKM DANA INTERNAL'!$AJ$70:$AJ$103, 'KEUANGAN INTERNAL AKRE 2025'!B11,'PKM DANA INTERNAL'!$AK$70:$AK$103)+
SUMIF('PKM DANA INTERNAL'!$AQ$70:$AQ$103, 'KEUANGAN INTERNAL AKRE 2025'!B11,'PKM DANA INTERNAL'!$AR$70:$AR$103)+
SUMIF('PKM DANA INTERNAL'!$AX$70:$AX$103,'KEUANGAN INTERNAL AKRE 2025'!B11,'PKM DANA INTERNAL'!$AY$70:$AY$103)+
SUMIF('PKM DANA INTERNAL'!$BE$70:$BE$103,'KEUANGAN INTERNAL AKRE 2025'!B11,'PKM DANA INTERNAL'!$BF$70:$BF$103)</f>
        <v>7000000</v>
      </c>
      <c r="K11" s="152">
        <f>SUMIF('PNLT DANA INTERNAL'!$R$179:$R$226, 'KEUANGAN INTERNAL AKRE 2025'!B11,'PNLT DANA INTERNAL'!$T$179:$T$226)+
SUMIF('PNLT DANA INTERNAL'!$AB$179:$AB$226, 'KEUANGAN INTERNAL AKRE 2025'!B11,'PNLT DANA INTERNAL'!$AC$179:$AC$226)+
SUMIF('PNLT DANA INTERNAL'!$AI$179:$AI$226, 'KEUANGAN INTERNAL AKRE 2025'!B11,'PNLT DANA INTERNAL'!$AJ$179:$AJ$226)+
SUMIF('PNLT DANA INTERNAL'!$AP$179:$AP$226, 'KEUANGAN INTERNAL AKRE 2025'!B11,'PNLT DANA INTERNAL'!$AQ$179:$AQ$226)+
SUMIF('PNLT DANA INTERNAL'!$AW$179:$AW$226, 'KEUANGAN INTERNAL AKRE 2025'!B11,'PNLT DANA INTERNAL'!$AX$179:$AX$226)+
SUMIF('PNLT DANA INTERNAL'!$BD$179:$BD$226, 'KEUANGAN INTERNAL AKRE 2025'!B11,'PNLT DANA INTERNAL'!$BG$179:$BG$226)</f>
        <v>0</v>
      </c>
      <c r="L11" s="152">
        <f>SUMIF('PKM DANA INTERNAL'!$S$105:$S$136, 'KEUANGAN INTERNAL AKRE 2025'!B11,'PKM DANA INTERNAL'!$U$105:$U$136)+
SUMIF('PKM DANA INTERNAL'!$AC$105:$AC$136, 'KEUANGAN INTERNAL AKRE 2025'!B11,'PKM DANA INTERNAL'!$AD$105:$AD$136)+
SUMIF('PKM DANA INTERNAL'!$AJ$105:$AJ$136, 'KEUANGAN INTERNAL AKRE 2025'!B11,'PKM DANA INTERNAL'!$AK$105:$AK$136)+
SUMIF('PKM DANA INTERNAL'!$AQ$105:$AQ$136, 'KEUANGAN INTERNAL AKRE 2025'!B11,'PKM DANA INTERNAL'!$AR$105:$AR$136)+
SUMIF('PKM DANA INTERNAL'!$AX$105:$AX$136,'KEUANGAN INTERNAL AKRE 2025'!B11,'PKM DANA INTERNAL'!$AY$105:$AY$136)+
SUMIF('PKM DANA INTERNAL'!$BE$105:$BE$136,'KEUANGAN INTERNAL AKRE 2025'!B11,'PKM DANA INTERNAL'!$BF$105:$BF$136)+
SUMIF('PKM DANA INTERNAL'!$BL$105:$BL$136,'KEUANGAN INTERNAL AKRE 2025'!B11,'PKM DANA INTERNAL'!$BM$105:$BM$136)</f>
        <v>0</v>
      </c>
      <c r="M11" s="152">
        <f>SUMIF('PNLT DANA INTERNAL'!$R$227:$R$265, 'KEUANGAN INTERNAL AKRE 2025'!B11,'PNLT DANA INTERNAL'!$T$227:$T$265)+
SUMIF('PNLT DANA INTERNAL'!$AB$227:$AB$265, 'KEUANGAN INTERNAL AKRE 2025'!B11,'PNLT DANA INTERNAL'!$AC$227:$AC$265)+
SUMIF('PNLT DANA INTERNAL'!$AI$227:$AI$265, 'KEUANGAN INTERNAL AKRE 2025'!B11,'PNLT DANA INTERNAL'!$AJ$227:$AJ$265)+
SUMIF('PNLT DANA INTERNAL'!$AP$227:$AP$265, 'KEUANGAN INTERNAL AKRE 2025'!B11,'PNLT DANA INTERNAL'!$AQ$227:$AQ$265)+
SUMIF('PNLT DANA INTERNAL'!$AW$227:$AW$265, 'KEUANGAN INTERNAL AKRE 2025'!B11,'PNLT DANA INTERNAL'!$AX$227:$AX$265)+
SUMIF('PNLT DANA INTERNAL'!$BD$227:$BD$265, 'KEUANGAN INTERNAL AKRE 2025'!B11,'PNLT DANA INTERNAL'!$BG$227:$BG$265)</f>
        <v>10401575</v>
      </c>
      <c r="N11" s="152">
        <f>SUMIF('PKM DANA INTERNAL'!$S$138:$S$164, 'KEUANGAN INTERNAL AKRE 2025'!B11,'PKM DANA INTERNAL'!$U$138:$U$164)+
SUMIF('PKM DANA INTERNAL'!$AC$138:$AC$164, 'KEUANGAN INTERNAL AKRE 2025'!B11,'PKM DANA INTERNAL'!$AD$138:$AD$164)+
SUMIF('PKM DANA INTERNAL'!$AJ$138:$AJ$164, 'KEUANGAN INTERNAL AKRE 2025'!B11,'PKM DANA INTERNAL'!$AK$138:$AK$164)+
SUMIF('PKM DANA INTERNAL'!$AQ$138:$AQ$164, 'KEUANGAN INTERNAL AKRE 2025'!B11,'PKM DANA INTERNAL'!$AR$138:$AR$164)+
SUMIF('PKM DANA INTERNAL'!$AX$138:$AX$164,'KEUANGAN INTERNAL AKRE 2025'!B11,'PKM DANA INTERNAL'!$AY$138:$AY$164)+
SUMIF('PKM DANA INTERNAL'!$BE$138:$BE$164,'KEUANGAN INTERNAL AKRE 2025'!B11,'PKM DANA INTERNAL'!$BF$138:$BF$164)+
SUMIF('PKM DANA INTERNAL'!$BL$138:$BL$164,'KEUANGAN INTERNAL AKRE 2025'!B11,'PKM DANA INTERNAL'!$BM$138:$BM$164)</f>
        <v>0</v>
      </c>
      <c r="O11" s="149">
        <f t="shared" si="0"/>
        <v>39950416.666666672</v>
      </c>
      <c r="Q11" s="1426"/>
      <c r="R11" s="139">
        <v>7</v>
      </c>
      <c r="S11" s="143" t="s">
        <v>19</v>
      </c>
      <c r="T11" s="152" t="e">
        <f>SUMIF(#REF!,VLOOKUP(S11,#REF!,1,FALSE),#REF!)+SUMIF(#REF!,VLOOKUP(S11,#REF!,1,FALSE),#REF!)+SUMIF(#REF!,VLOOKUP(S11,#REF!,1,FALSE),#REF!)+SUMIF(#REF!,VLOOKUP(S11,#REF!,1,FALSE),#REF!)+SUMIF(#REF!,VLOOKUP(S11,#REF!,1,FALSE),#REF!)</f>
        <v>#REF!</v>
      </c>
      <c r="U11" s="152" t="e">
        <f>SUMIF(#REF!,VLOOKUP(S11,#REF!,1,FALSE),#REF!)+SUMIF(#REF!,VLOOKUP(S11,#REF!,1,FALSE),#REF!)+SUMIF(#REF!,VLOOKUP(S11,#REF!,1,FALSE),#REF!)+SUMIF(#REF!,VLOOKUP('KEUANGAN INTERNAL AKRE 2025'!S11,#REF!,1,FALSE),#REF!)+SUMIF(#REF!,VLOOKUP(S11,#REF!,1,FALSE),#REF!)</f>
        <v>#REF!</v>
      </c>
      <c r="V11" s="152" t="e">
        <f>SUMIF(#REF!,VLOOKUP(S11,#REF!,1,FALSE),#REF!)+SUMIF(#REF!,VLOOKUP(S11,#REF!,1,FALSE),#REF!)+SUMIF(#REF!,VLOOKUP(S11,#REF!,1,FALSE),#REF!)+SUMIF(#REF!,VLOOKUP(S11,#REF!,1,FALSE),#REF!)+SUMIF(#REF!,VLOOKUP(S11,#REF!,1,FALSE),#REF!)</f>
        <v>#REF!</v>
      </c>
      <c r="W11" s="152" t="e">
        <f>SUMIF(#REF!,VLOOKUP(S11,#REF!,1,FALSE),#REF!)+SUMIF(#REF!,VLOOKUP(S11,#REF!,1,FALSE),#REF!)+SUMIF(#REF!,VLOOKUP(S11,#REF!,1,FALSE),#REF!)+SUMIF(#REF!,VLOOKUP('KEUANGAN INTERNAL AKRE 2025'!S11,#REF!,1,FALSE),#REF!)+SUMIF(#REF!,VLOOKUP(S11,#REF!,1,FALSE),#REF!)</f>
        <v>#REF!</v>
      </c>
      <c r="X11" s="152" t="e">
        <f>SUMIF(#REF!,VLOOKUP(S11,#REF!,1,FALSE),#REF!)+SUMIF(#REF!,VLOOKUP(S11,#REF!,1,FALSE),#REF!)+SUMIF(#REF!,VLOOKUP(S11,#REF!,1,FALSE),#REF!)+SUMIF(#REF!,VLOOKUP(S11,#REF!,1,FALSE),#REF!)+SUMIF(#REF!,VLOOKUP(S11,#REF!,1,FALSE),#REF!)</f>
        <v>#REF!</v>
      </c>
      <c r="Y11" s="152" t="e">
        <f>SUMIF(#REF!,VLOOKUP(S11,#REF!,1,FALSE),#REF!)+SUMIF(#REF!,VLOOKUP(S11,#REF!,1,FALSE),#REF!)+SUMIF(#REF!,VLOOKUP(B9,#REF!,1,FALSE),#REF!)+SUMIF(#REF!,VLOOKUP('KEUANGAN INTERNAL AKRE 2025'!S11,#REF!,1,FALSE),#REF!)+SUMIF(#REF!,VLOOKUP(S11,#REF!,1,FALSE),#REF!)</f>
        <v>#REF!</v>
      </c>
      <c r="AA11" s="144">
        <v>7</v>
      </c>
      <c r="AB11" s="153" t="s">
        <v>3751</v>
      </c>
      <c r="AC11" s="153" t="s">
        <v>169</v>
      </c>
      <c r="AD11" s="152">
        <f>SUM(E5:E11)</f>
        <v>16888050</v>
      </c>
      <c r="AE11" s="152">
        <f>SUM(G5:G11)</f>
        <v>118245000</v>
      </c>
      <c r="AF11" s="152">
        <f>SUM(I5:I11)</f>
        <v>59750000</v>
      </c>
      <c r="AG11" s="152">
        <f t="shared" si="1"/>
        <v>194883050</v>
      </c>
      <c r="AH11" s="152">
        <f>SUM(F5:F11)</f>
        <v>61102125</v>
      </c>
      <c r="AI11" s="152">
        <f>SUM(H5:H11)</f>
        <v>20582583.333333336</v>
      </c>
      <c r="AJ11" s="152">
        <f>SUM(J5:J11)</f>
        <v>28000000</v>
      </c>
      <c r="AK11" s="152">
        <f t="shared" si="2"/>
        <v>109684708.33333334</v>
      </c>
    </row>
    <row r="12" spans="1:49">
      <c r="A12" s="1182" t="s">
        <v>169</v>
      </c>
      <c r="B12" s="1183" t="s">
        <v>108</v>
      </c>
      <c r="C12" s="199">
        <f>SUMIF('PNLT DANA INTERNAL'!$R$22:$R$45, 'KEUANGAN INTERNAL AKRE 2025'!B12,'PNLT DANA INTERNAL'!$T$22:$T$45)+
SUMIF('PNLT DANA INTERNAL'!$AB$22:$AB$45, 'KEUANGAN INTERNAL AKRE 2025'!B12,'PNLT DANA INTERNAL'!$AC$22:$AC$45)+
SUMIF('PNLT DANA INTERNAL'!$AI$22:$AI$45, 'KEUANGAN INTERNAL AKRE 2025'!B12,'PNLT DANA INTERNAL'!$AJ$22:$AJ$45)+
SUMIF('PNLT DANA INTERNAL'!$AP$22:$AP$45, 'KEUANGAN INTERNAL AKRE 2025'!B12,'PNLT DANA INTERNAL'!$AQ$22:$AQ$45)+
SUMIF('PNLT DANA INTERNAL'!$AW$22:$AW$45, 'KEUANGAN INTERNAL AKRE 2025'!B12,'PNLT DANA INTERNAL'!$AX$22:$AX$45)</f>
        <v>0</v>
      </c>
      <c r="D12" s="152">
        <f>SUMIF('PKM DANA INTERNAL'!$S$2:$S$6, 'KEUANGAN INTERNAL AKRE 2025'!B12,'PKM DANA INTERNAL'!$U$2:$U$6)+
SUMIF('PKM DANA INTERNAL'!$AC$2:$AC$6, 'KEUANGAN INTERNAL AKRE 2025'!B12,'PKM DANA INTERNAL'!$AD$2:$AD$6)+
SUMIF('PKM DANA INTERNAL'!$AJ$2:$AJ$6, 'KEUANGAN INTERNAL AKRE 2025'!B12,'PKM DANA INTERNAL'!$AK$2:$AK$6)+
SUMIF('PKM DANA INTERNAL'!$AQ$2:$AQ$6, 'KEUANGAN INTERNAL AKRE 2025'!B12,'PKM DANA INTERNAL'!$AR$2:$AR$6)</f>
        <v>0</v>
      </c>
      <c r="E12" s="151">
        <f>SUMIF('PNLT DANA INTERNAL'!$R$46:$R$109, 'KEUANGAN INTERNAL AKRE 2025'!B12,'PNLT DANA INTERNAL'!$T$46:$T$109)+
SUMIF('PNLT DANA INTERNAL'!$AB$46:$AB$109, 'KEUANGAN INTERNAL AKRE 2025'!B12,'PNLT DANA INTERNAL'!$AC$46:$AC$109)+
SUMIF('PNLT DANA INTERNAL'!$AI$46:$AI$109, 'KEUANGAN INTERNAL AKRE 2025'!B12,'PNLT DANA INTERNAL'!$AJ$46:$AJ$109)+
SUMIF('PNLT DANA INTERNAL'!$AP$46:$AP$109, 'KEUANGAN INTERNAL AKRE 2025'!B12,'PNLT DANA INTERNAL'!$AQ$46:$AQ$109)+
SUMIF('PNLT DANA INTERNAL'!$AW$46:$AW$109, 'KEUANGAN INTERNAL AKRE 2025'!B12,'PNLT DANA INTERNAL'!$AX$46:$AX$109)</f>
        <v>0</v>
      </c>
      <c r="F12" s="152">
        <f>SUMIF('PKM DANA INTERNAL'!$S$8:$S$35, 'KEUANGAN INTERNAL AKRE 2025'!B12,'PKM DANA INTERNAL'!$U$8:$U$35)+
SUMIF('PKM DANA INTERNAL'!$AC$8:$AC$35, 'KEUANGAN INTERNAL AKRE 2025'!B12,'PKM DANA INTERNAL'!$AD$8:$AD$35)+
SUMIF('PKM DANA INTERNAL'!$AJ$8:$AJ$35, 'KEUANGAN INTERNAL AKRE 2025'!B12,'PKM DANA INTERNAL'!$AK$8:$AK$35)+
SUMIF('PKM DANA INTERNAL'!$AQ$8:$AQ$35, 'KEUANGAN INTERNAL AKRE 2025'!B12,'PKM DANA INTERNAL'!$AR$8:$AR$35)</f>
        <v>18000000</v>
      </c>
      <c r="G12" s="152">
        <f>SUMIF('PNLT DANA INTERNAL'!$R$111:$R$141, 'KEUANGAN INTERNAL AKRE 2025'!B12,'PNLT DANA INTERNAL'!$T$111:$T$160)+
SUMIF('PNLT DANA INTERNAL'!$AB$111:$AB$141, 'KEUANGAN INTERNAL AKRE 2025'!B12,'PNLT DANA INTERNAL'!$AC$111:$AC$141)+
SUMIF('PNLT DANA INTERNAL'!$AI$111:$AI$141, 'KEUANGAN INTERNAL AKRE 2025'!B12,'PNLT DANA INTERNAL'!$AJ$111:$AJ$141)+
SUMIF('PNLT DANA INTERNAL'!$AP$111:$AP$141, 'KEUANGAN INTERNAL AKRE 2025'!B12,'PNLT DANA INTERNAL'!$AQ$111:$AQ$141)+
SUMIF('PNLT DANA INTERNAL'!$AW$111:$AW$141, 'KEUANGAN INTERNAL AKRE 2025'!B12,'PNLT DANA INTERNAL'!$AX$111:$AX$141)</f>
        <v>0</v>
      </c>
      <c r="H12" s="152">
        <f>SUMIF('PKM DANA INTERNAL'!$S$37:$S$68, 'KEUANGAN INTERNAL AKRE 2025'!B12,'PKM DANA INTERNAL'!$U$37:$U$68)+
SUMIF('PKM DANA INTERNAL'!$AC$37:$AC$68, 'KEUANGAN INTERNAL AKRE 2025'!B12,'PKM DANA INTERNAL'!$AD$37:$AD$68)+
SUMIF('PKM DANA INTERNAL'!$AJ$37:$AJ$68, 'KEUANGAN INTERNAL AKRE 2025'!B12,'PKM DANA INTERNAL'!$AK$37:$AK$68)+
SUMIF('PKM DANA INTERNAL'!$AQ$37:$AQ$68, 'KEUANGAN INTERNAL AKRE 2025'!B12,'PKM DANA INTERNAL'!$AR$37:$AR$68)</f>
        <v>10000000</v>
      </c>
      <c r="I12" s="152">
        <f>SUMIF('PNLT DANA INTERNAL'!$R$143:$R$178, 'KEUANGAN INTERNAL AKRE 2025'!B12,'PNLT DANA INTERNAL'!$T$143:$T$178)+
SUMIF('PNLT DANA INTERNAL'!$AB$143:$AB$178, 'KEUANGAN INTERNAL AKRE 2025'!B12,'PNLT DANA INTERNAL'!$AC$143:$AC$178)+
SUMIF('PNLT DANA INTERNAL'!$AI$143:$AI$178, 'KEUANGAN INTERNAL AKRE 2025'!B12,'PNLT DANA INTERNAL'!$AJ$143:$AJ$178)+
SUMIF('PNLT DANA INTERNAL'!$AP$143:$AP$178, 'KEUANGAN INTERNAL AKRE 2025'!B12,'PNLT DANA INTERNAL'!$AQ$143:$AQ$178)+
SUMIF('PNLT DANA INTERNAL'!$AW$143:$AW$178, 'KEUANGAN INTERNAL AKRE 2025'!B12,'PNLT DANA INTERNAL'!$AX$143:$AX$178)</f>
        <v>0</v>
      </c>
      <c r="J12" s="152">
        <f>SUMIF('PKM DANA INTERNAL'!$S$70:$S$103, 'KEUANGAN INTERNAL AKRE 2025'!B12,'PKM DANA INTERNAL'!$U$70:$U$103)+
SUMIF('PKM DANA INTERNAL'!$AC$70:$AC$103, 'KEUANGAN INTERNAL AKRE 2025'!B12,'PKM DANA INTERNAL'!$AD$70:$AD$103)+
SUMIF('PKM DANA INTERNAL'!$AJ$70:$AJ$103, 'KEUANGAN INTERNAL AKRE 2025'!B12,'PKM DANA INTERNAL'!$AK$70:$AK$103)+
SUMIF('PKM DANA INTERNAL'!$AQ$70:$AQ$103, 'KEUANGAN INTERNAL AKRE 2025'!B12,'PKM DANA INTERNAL'!$AR$70:$AR$103)+
SUMIF('PKM DANA INTERNAL'!$AX$70:$AX$103,'KEUANGAN INTERNAL AKRE 2025'!B12,'PKM DANA INTERNAL'!$AY$70:$AY$103)+
SUMIF('PKM DANA INTERNAL'!$BE$70:$BE$103,'KEUANGAN INTERNAL AKRE 2025'!B12,'PKM DANA INTERNAL'!$BF$70:$BF$103)</f>
        <v>0</v>
      </c>
      <c r="K12" s="152">
        <f>SUMIF('PNLT DANA INTERNAL'!$R$179:$R$226, 'KEUANGAN INTERNAL AKRE 2025'!B12,'PNLT DANA INTERNAL'!$T$179:$T$226)+
SUMIF('PNLT DANA INTERNAL'!$AB$179:$AB$226, 'KEUANGAN INTERNAL AKRE 2025'!B12,'PNLT DANA INTERNAL'!$AC$179:$AC$226)+
SUMIF('PNLT DANA INTERNAL'!$AI$179:$AI$226, 'KEUANGAN INTERNAL AKRE 2025'!B12,'PNLT DANA INTERNAL'!$AJ$179:$AJ$226)+
SUMIF('PNLT DANA INTERNAL'!$AP$179:$AP$226, 'KEUANGAN INTERNAL AKRE 2025'!B12,'PNLT DANA INTERNAL'!$AQ$179:$AQ$226)+
SUMIF('PNLT DANA INTERNAL'!$AW$179:$AW$226, 'KEUANGAN INTERNAL AKRE 2025'!B12,'PNLT DANA INTERNAL'!$AX$179:$AX$226)+
SUMIF('PNLT DANA INTERNAL'!$BD$179:$BD$226, 'KEUANGAN INTERNAL AKRE 2025'!B12,'PNLT DANA INTERNAL'!$BG$179:$BG$226)</f>
        <v>1500000</v>
      </c>
      <c r="L12" s="152">
        <f>SUMIF('PKM DANA INTERNAL'!$S$105:$S$136, 'KEUANGAN INTERNAL AKRE 2025'!B12,'PKM DANA INTERNAL'!$U$105:$U$136)+
SUMIF('PKM DANA INTERNAL'!$AC$105:$AC$136, 'KEUANGAN INTERNAL AKRE 2025'!B12,'PKM DANA INTERNAL'!$AD$105:$AD$136)+
SUMIF('PKM DANA INTERNAL'!$AJ$105:$AJ$136, 'KEUANGAN INTERNAL AKRE 2025'!B12,'PKM DANA INTERNAL'!$AK$105:$AK$136)+
SUMIF('PKM DANA INTERNAL'!$AQ$105:$AQ$136, 'KEUANGAN INTERNAL AKRE 2025'!B12,'PKM DANA INTERNAL'!$AR$105:$AR$136)+
SUMIF('PKM DANA INTERNAL'!$AX$105:$AX$136,'KEUANGAN INTERNAL AKRE 2025'!B12,'PKM DANA INTERNAL'!$AY$105:$AY$136)+
SUMIF('PKM DANA INTERNAL'!$BE$105:$BE$136,'KEUANGAN INTERNAL AKRE 2025'!B12,'PKM DANA INTERNAL'!$BF$105:$BF$136)+
SUMIF('PKM DANA INTERNAL'!$BL$105:$BL$136,'KEUANGAN INTERNAL AKRE 2025'!B12,'PKM DANA INTERNAL'!$BM$105:$BM$136)</f>
        <v>0</v>
      </c>
      <c r="M12" s="152">
        <f>SUMIF('PNLT DANA INTERNAL'!$R$227:$R$265, 'KEUANGAN INTERNAL AKRE 2025'!B12,'PNLT DANA INTERNAL'!$T$227:$T$265)+
SUMIF('PNLT DANA INTERNAL'!$AB$227:$AB$265, 'KEUANGAN INTERNAL AKRE 2025'!B12,'PNLT DANA INTERNAL'!$AC$227:$AC$265)+
SUMIF('PNLT DANA INTERNAL'!$AI$227:$AI$265, 'KEUANGAN INTERNAL AKRE 2025'!B12,'PNLT DANA INTERNAL'!$AJ$227:$AJ$265)+
SUMIF('PNLT DANA INTERNAL'!$AP$227:$AP$265, 'KEUANGAN INTERNAL AKRE 2025'!B12,'PNLT DANA INTERNAL'!$AQ$227:$AQ$265)+
SUMIF('PNLT DANA INTERNAL'!$AW$227:$AW$265, 'KEUANGAN INTERNAL AKRE 2025'!B12,'PNLT DANA INTERNAL'!$AX$227:$AX$265)+
SUMIF('PNLT DANA INTERNAL'!$BD$227:$BD$265, 'KEUANGAN INTERNAL AKRE 2025'!B12,'PNLT DANA INTERNAL'!$BG$227:$BG$265)</f>
        <v>11000900</v>
      </c>
      <c r="N12" s="152">
        <f>SUMIF('PKM DANA INTERNAL'!$S$138:$S$164, 'KEUANGAN INTERNAL AKRE 2025'!B12,'PKM DANA INTERNAL'!$U$138:$U$164)+
SUMIF('PKM DANA INTERNAL'!$AC$138:$AC$164, 'KEUANGAN INTERNAL AKRE 2025'!B12,'PKM DANA INTERNAL'!$AD$138:$AD$164)+
SUMIF('PKM DANA INTERNAL'!$AJ$138:$AJ$164, 'KEUANGAN INTERNAL AKRE 2025'!B12,'PKM DANA INTERNAL'!$AK$138:$AK$164)+
SUMIF('PKM DANA INTERNAL'!$AQ$138:$AQ$164, 'KEUANGAN INTERNAL AKRE 2025'!B12,'PKM DANA INTERNAL'!$AR$138:$AR$164)+
SUMIF('PKM DANA INTERNAL'!$AX$138:$AX$164,'KEUANGAN INTERNAL AKRE 2025'!B12,'PKM DANA INTERNAL'!$AY$138:$AY$164)+
SUMIF('PKM DANA INTERNAL'!$BE$138:$BE$164,'KEUANGAN INTERNAL AKRE 2025'!B12,'PKM DANA INTERNAL'!$BF$138:$BF$164)+
SUMIF('PKM DANA INTERNAL'!$BL$138:$BL$164,'KEUANGAN INTERNAL AKRE 2025'!B12,'PKM DANA INTERNAL'!$BM$138:$BM$164)</f>
        <v>0</v>
      </c>
      <c r="O12" s="149">
        <f t="shared" si="0"/>
        <v>29500000</v>
      </c>
      <c r="Q12" s="1426"/>
      <c r="R12" s="139">
        <v>8</v>
      </c>
      <c r="S12" s="143" t="s">
        <v>63</v>
      </c>
      <c r="T12" s="152" t="e">
        <f>SUMIF(#REF!,VLOOKUP(S12,#REF!,1,FALSE),#REF!)+SUMIF(#REF!,VLOOKUP(S12,#REF!,1,FALSE),#REF!)+SUMIF(#REF!,VLOOKUP(S12,#REF!,1,FALSE),#REF!)+SUMIF(#REF!,VLOOKUP(S12,#REF!,1,FALSE),#REF!)+SUMIF(#REF!,VLOOKUP(S12,#REF!,1,FALSE),#REF!)</f>
        <v>#REF!</v>
      </c>
      <c r="U12" s="152" t="e">
        <f>SUMIF(#REF!,VLOOKUP(S12,#REF!,1,FALSE),#REF!)+SUMIF(#REF!,VLOOKUP(S12,#REF!,1,FALSE),#REF!)+SUMIF(#REF!,VLOOKUP(S12,#REF!,1,FALSE),#REF!)+SUMIF(#REF!,VLOOKUP('KEUANGAN INTERNAL AKRE 2025'!S12,#REF!,1,FALSE),#REF!)+SUMIF(#REF!,VLOOKUP(S12,#REF!,1,FALSE),#REF!)</f>
        <v>#REF!</v>
      </c>
      <c r="V12" s="152" t="e">
        <f>SUMIF(#REF!,VLOOKUP(S12,#REF!,1,FALSE),#REF!)+SUMIF(#REF!,VLOOKUP(S12,#REF!,1,FALSE),#REF!)+SUMIF(#REF!,VLOOKUP(S12,#REF!,1,FALSE),#REF!)+SUMIF(#REF!,VLOOKUP(S12,#REF!,1,FALSE),#REF!)+SUMIF(#REF!,VLOOKUP(S12,#REF!,1,FALSE),#REF!)</f>
        <v>#REF!</v>
      </c>
      <c r="W12" s="152" t="e">
        <f>SUMIF(#REF!,VLOOKUP(S12,#REF!,1,FALSE),#REF!)+SUMIF(#REF!,VLOOKUP(S12,#REF!,1,FALSE),#REF!)+SUMIF(#REF!,VLOOKUP(S12,#REF!,1,FALSE),#REF!)+SUMIF(#REF!,VLOOKUP('KEUANGAN INTERNAL AKRE 2025'!S12,#REF!,1,FALSE),#REF!)+SUMIF(#REF!,VLOOKUP(S12,#REF!,1,FALSE),#REF!)</f>
        <v>#REF!</v>
      </c>
      <c r="X12" s="152" t="e">
        <f>SUMIF(#REF!,VLOOKUP(S12,#REF!,1,FALSE),#REF!)+SUMIF(#REF!,VLOOKUP(S12,#REF!,1,FALSE),#REF!)+SUMIF(#REF!,VLOOKUP(S12,#REF!,1,FALSE),#REF!)+SUMIF(#REF!,VLOOKUP(S12,#REF!,1,FALSE),#REF!)+SUMIF(#REF!,VLOOKUP(S12,#REF!,1,FALSE),#REF!)</f>
        <v>#REF!</v>
      </c>
      <c r="Y12" s="152" t="e">
        <f>SUMIF(#REF!,VLOOKUP(S12,#REF!,1,FALSE),#REF!)+SUMIF(#REF!,VLOOKUP(S12,#REF!,1,FALSE),#REF!)+SUMIF(#REF!,VLOOKUP(B10,#REF!,1,FALSE),#REF!)+SUMIF(#REF!,VLOOKUP('KEUANGAN INTERNAL AKRE 2025'!S12,#REF!,1,FALSE),#REF!)+SUMIF(#REF!,VLOOKUP(S12,#REF!,1,FALSE),#REF!)</f>
        <v>#REF!</v>
      </c>
      <c r="AA12" s="144">
        <v>8</v>
      </c>
      <c r="AB12" s="153" t="s">
        <v>3751</v>
      </c>
      <c r="AC12" s="153" t="s">
        <v>176</v>
      </c>
      <c r="AD12" s="152">
        <f>SUM(E15:E21)</f>
        <v>158833333.33333334</v>
      </c>
      <c r="AE12" s="152">
        <f>SUM(G15:G21)</f>
        <v>91004166.666666657</v>
      </c>
      <c r="AF12" s="152">
        <f>SUM(I15:I21)</f>
        <v>80000000</v>
      </c>
      <c r="AG12" s="152">
        <f t="shared" si="1"/>
        <v>329837500</v>
      </c>
      <c r="AH12" s="152">
        <f>SUM(F15:F21)</f>
        <v>22000000</v>
      </c>
      <c r="AI12" s="152">
        <f>SUM(H15:H21)</f>
        <v>43321333.333333336</v>
      </c>
      <c r="AJ12" s="152">
        <f>SUM(J15:J21)</f>
        <v>22097500</v>
      </c>
      <c r="AK12" s="152">
        <f t="shared" si="2"/>
        <v>87418833.333333343</v>
      </c>
    </row>
    <row r="13" spans="1:49" ht="11.1" customHeight="1">
      <c r="A13" s="1182" t="s">
        <v>169</v>
      </c>
      <c r="B13" s="1183" t="s">
        <v>57</v>
      </c>
      <c r="C13" s="199">
        <f>SUMIF('PNLT DANA INTERNAL'!$R$22:$R$45, 'KEUANGAN INTERNAL AKRE 2025'!B13,'PNLT DANA INTERNAL'!$T$22:$T$45)+
SUMIF('PNLT DANA INTERNAL'!$AB$22:$AB$45, 'KEUANGAN INTERNAL AKRE 2025'!B13,'PNLT DANA INTERNAL'!$AC$22:$AC$45)+
SUMIF('PNLT DANA INTERNAL'!$AI$22:$AI$45, 'KEUANGAN INTERNAL AKRE 2025'!B13,'PNLT DANA INTERNAL'!$AJ$22:$AJ$45)+
SUMIF('PNLT DANA INTERNAL'!$AP$22:$AP$45, 'KEUANGAN INTERNAL AKRE 2025'!B13,'PNLT DANA INTERNAL'!$AQ$22:$AQ$45)+
SUMIF('PNLT DANA INTERNAL'!$AW$22:$AW$45, 'KEUANGAN INTERNAL AKRE 2025'!B13,'PNLT DANA INTERNAL'!$AX$22:$AX$45)</f>
        <v>12500000</v>
      </c>
      <c r="D13" s="152">
        <f>SUMIF('PKM DANA INTERNAL'!$S$2:$S$6, 'KEUANGAN INTERNAL AKRE 2025'!B13,'PKM DANA INTERNAL'!$U$2:$U$6)+
SUMIF('PKM DANA INTERNAL'!$AC$2:$AC$6, 'KEUANGAN INTERNAL AKRE 2025'!B13,'PKM DANA INTERNAL'!$AD$2:$AD$6)+
SUMIF('PKM DANA INTERNAL'!$AJ$2:$AJ$6, 'KEUANGAN INTERNAL AKRE 2025'!B13,'PKM DANA INTERNAL'!$AK$2:$AK$6)+
SUMIF('PKM DANA INTERNAL'!$AQ$2:$AQ$6, 'KEUANGAN INTERNAL AKRE 2025'!B13,'PKM DANA INTERNAL'!$AR$2:$AR$6)</f>
        <v>0</v>
      </c>
      <c r="E13" s="151">
        <f>SUMIF('PNLT DANA INTERNAL'!$R$46:$R$109, 'KEUANGAN INTERNAL AKRE 2025'!B13,'PNLT DANA INTERNAL'!$T$46:$T$109)+
SUMIF('PNLT DANA INTERNAL'!$AB$46:$AB$109, 'KEUANGAN INTERNAL AKRE 2025'!B13,'PNLT DANA INTERNAL'!$AC$46:$AC$109)+
SUMIF('PNLT DANA INTERNAL'!$AI$46:$AI$109, 'KEUANGAN INTERNAL AKRE 2025'!B13,'PNLT DANA INTERNAL'!$AJ$46:$AJ$109)+
SUMIF('PNLT DANA INTERNAL'!$AP$46:$AP$109, 'KEUANGAN INTERNAL AKRE 2025'!B13,'PNLT DANA INTERNAL'!$AQ$46:$AQ$109)+
SUMIF('PNLT DANA INTERNAL'!$AW$46:$AW$109, 'KEUANGAN INTERNAL AKRE 2025'!B13,'PNLT DANA INTERNAL'!$AX$46:$AX$109)</f>
        <v>11750000</v>
      </c>
      <c r="F13" s="152">
        <f>SUMIF('PKM DANA INTERNAL'!$S$8:$S$35, 'KEUANGAN INTERNAL AKRE 2025'!B13,'PKM DANA INTERNAL'!$U$8:$U$35)+
SUMIF('PKM DANA INTERNAL'!$AC$8:$AC$35, 'KEUANGAN INTERNAL AKRE 2025'!B13,'PKM DANA INTERNAL'!$AD$8:$AD$35)+
SUMIF('PKM DANA INTERNAL'!$AJ$8:$AJ$35, 'KEUANGAN INTERNAL AKRE 2025'!B13,'PKM DANA INTERNAL'!$AK$8:$AK$35)+
SUMIF('PKM DANA INTERNAL'!$AQ$8:$AQ$35, 'KEUANGAN INTERNAL AKRE 2025'!B13,'PKM DANA INTERNAL'!$AR$8:$AR$35)</f>
        <v>0</v>
      </c>
      <c r="G13" s="152">
        <f>SUMIF('PNLT DANA INTERNAL'!$R$111:$R$141, 'KEUANGAN INTERNAL AKRE 2025'!B13,'PNLT DANA INTERNAL'!$T$111:$T$160)+
SUMIF('PNLT DANA INTERNAL'!$AB$111:$AB$141, 'KEUANGAN INTERNAL AKRE 2025'!B13,'PNLT DANA INTERNAL'!$AC$111:$AC$141)+
SUMIF('PNLT DANA INTERNAL'!$AI$111:$AI$141, 'KEUANGAN INTERNAL AKRE 2025'!B13,'PNLT DANA INTERNAL'!$AJ$111:$AJ$141)+
SUMIF('PNLT DANA INTERNAL'!$AP$111:$AP$141, 'KEUANGAN INTERNAL AKRE 2025'!B13,'PNLT DANA INTERNAL'!$AQ$111:$AQ$141)+
SUMIF('PNLT DANA INTERNAL'!$AW$111:$AW$141, 'KEUANGAN INTERNAL AKRE 2025'!B13,'PNLT DANA INTERNAL'!$AX$111:$AX$141)</f>
        <v>0</v>
      </c>
      <c r="H13" s="152">
        <f>SUMIF('PKM DANA INTERNAL'!$S$37:$S$68, 'KEUANGAN INTERNAL AKRE 2025'!B13,'PKM DANA INTERNAL'!$U$37:$U$68)+
SUMIF('PKM DANA INTERNAL'!$AC$37:$AC$68, 'KEUANGAN INTERNAL AKRE 2025'!B13,'PKM DANA INTERNAL'!$AD$37:$AD$68)+
SUMIF('PKM DANA INTERNAL'!$AJ$37:$AJ$68, 'KEUANGAN INTERNAL AKRE 2025'!B13,'PKM DANA INTERNAL'!$AK$37:$AK$68)+
SUMIF('PKM DANA INTERNAL'!$AQ$37:$AQ$68, 'KEUANGAN INTERNAL AKRE 2025'!B13,'PKM DANA INTERNAL'!$AR$37:$AR$68)</f>
        <v>2488750</v>
      </c>
      <c r="I13" s="152">
        <f>SUMIF('PNLT DANA INTERNAL'!$R$143:$R$178, 'KEUANGAN INTERNAL AKRE 2025'!B13,'PNLT DANA INTERNAL'!$T$143:$T$178)+
SUMIF('PNLT DANA INTERNAL'!$AB$143:$AB$178, 'KEUANGAN INTERNAL AKRE 2025'!B13,'PNLT DANA INTERNAL'!$AC$143:$AC$178)+
SUMIF('PNLT DANA INTERNAL'!$AI$143:$AI$178, 'KEUANGAN INTERNAL AKRE 2025'!B13,'PNLT DANA INTERNAL'!$AJ$143:$AJ$178)+
SUMIF('PNLT DANA INTERNAL'!$AP$143:$AP$178, 'KEUANGAN INTERNAL AKRE 2025'!B13,'PNLT DANA INTERNAL'!$AQ$143:$AQ$178)+
SUMIF('PNLT DANA INTERNAL'!$AW$143:$AW$178, 'KEUANGAN INTERNAL AKRE 2025'!B13,'PNLT DANA INTERNAL'!$AX$143:$AX$178)</f>
        <v>0</v>
      </c>
      <c r="J13" s="152">
        <f>SUMIF('PKM DANA INTERNAL'!$S$70:$S$103, 'KEUANGAN INTERNAL AKRE 2025'!B13,'PKM DANA INTERNAL'!$U$70:$U$103)+
SUMIF('PKM DANA INTERNAL'!$AC$70:$AC$103, 'KEUANGAN INTERNAL AKRE 2025'!B13,'PKM DANA INTERNAL'!$AD$70:$AD$103)+
SUMIF('PKM DANA INTERNAL'!$AJ$70:$AJ$103, 'KEUANGAN INTERNAL AKRE 2025'!B13,'PKM DANA INTERNAL'!$AK$70:$AK$103)+
SUMIF('PKM DANA INTERNAL'!$AQ$70:$AQ$103, 'KEUANGAN INTERNAL AKRE 2025'!B13,'PKM DANA INTERNAL'!$AR$70:$AR$103)+
SUMIF('PKM DANA INTERNAL'!$AX$70:$AX$103,'KEUANGAN INTERNAL AKRE 2025'!B13,'PKM DANA INTERNAL'!$AY$70:$AY$103)+
SUMIF('PKM DANA INTERNAL'!$BE$70:$BE$103,'KEUANGAN INTERNAL AKRE 2025'!B13,'PKM DANA INTERNAL'!$BF$70:$BF$103)</f>
        <v>3497500</v>
      </c>
      <c r="K13" s="152">
        <f>SUMIF('PNLT DANA INTERNAL'!$R$179:$R$226, 'KEUANGAN INTERNAL AKRE 2025'!B13,'PNLT DANA INTERNAL'!$T$179:$T$226)+
SUMIF('PNLT DANA INTERNAL'!$AB$179:$AB$226, 'KEUANGAN INTERNAL AKRE 2025'!B13,'PNLT DANA INTERNAL'!$AC$179:$AC$226)+
SUMIF('PNLT DANA INTERNAL'!$AI$179:$AI$226, 'KEUANGAN INTERNAL AKRE 2025'!B13,'PNLT DANA INTERNAL'!$AJ$179:$AJ$226)+
SUMIF('PNLT DANA INTERNAL'!$AP$179:$AP$226, 'KEUANGAN INTERNAL AKRE 2025'!B13,'PNLT DANA INTERNAL'!$AQ$179:$AQ$226)+
SUMIF('PNLT DANA INTERNAL'!$AW$179:$AW$226, 'KEUANGAN INTERNAL AKRE 2025'!B13,'PNLT DANA INTERNAL'!$AX$179:$AX$226)+
SUMIF('PNLT DANA INTERNAL'!$BD$179:$BD$226, 'KEUANGAN INTERNAL AKRE 2025'!B13,'PNLT DANA INTERNAL'!$BG$179:$BG$226)</f>
        <v>0</v>
      </c>
      <c r="L13" s="152">
        <f>SUMIF('PKM DANA INTERNAL'!$S$105:$S$136, 'KEUANGAN INTERNAL AKRE 2025'!B13,'PKM DANA INTERNAL'!$U$105:$U$136)+
SUMIF('PKM DANA INTERNAL'!$AC$105:$AC$136, 'KEUANGAN INTERNAL AKRE 2025'!B13,'PKM DANA INTERNAL'!$AD$105:$AD$136)+
SUMIF('PKM DANA INTERNAL'!$AJ$105:$AJ$136, 'KEUANGAN INTERNAL AKRE 2025'!B13,'PKM DANA INTERNAL'!$AK$105:$AK$136)+
SUMIF('PKM DANA INTERNAL'!$AQ$105:$AQ$136, 'KEUANGAN INTERNAL AKRE 2025'!B13,'PKM DANA INTERNAL'!$AR$105:$AR$136)+
SUMIF('PKM DANA INTERNAL'!$AX$105:$AX$136,'KEUANGAN INTERNAL AKRE 2025'!B13,'PKM DANA INTERNAL'!$AY$105:$AY$136)+
SUMIF('PKM DANA INTERNAL'!$BE$105:$BE$136,'KEUANGAN INTERNAL AKRE 2025'!B13,'PKM DANA INTERNAL'!$BF$105:$BF$136)+
SUMIF('PKM DANA INTERNAL'!$BL$105:$BL$136,'KEUANGAN INTERNAL AKRE 2025'!B13,'PKM DANA INTERNAL'!$BM$105:$BM$136)</f>
        <v>3000000</v>
      </c>
      <c r="M13" s="152">
        <f>SUMIF('PNLT DANA INTERNAL'!$R$227:$R$265, 'KEUANGAN INTERNAL AKRE 2025'!B13,'PNLT DANA INTERNAL'!$T$227:$T$265)+
SUMIF('PNLT DANA INTERNAL'!$AB$227:$AB$265, 'KEUANGAN INTERNAL AKRE 2025'!B13,'PNLT DANA INTERNAL'!$AC$227:$AC$265)+
SUMIF('PNLT DANA INTERNAL'!$AI$227:$AI$265, 'KEUANGAN INTERNAL AKRE 2025'!B13,'PNLT DANA INTERNAL'!$AJ$227:$AJ$265)+
SUMIF('PNLT DANA INTERNAL'!$AP$227:$AP$265, 'KEUANGAN INTERNAL AKRE 2025'!B13,'PNLT DANA INTERNAL'!$AQ$227:$AQ$265)+
SUMIF('PNLT DANA INTERNAL'!$AW$227:$AW$265, 'KEUANGAN INTERNAL AKRE 2025'!B13,'PNLT DANA INTERNAL'!$AX$227:$AX$265)+
SUMIF('PNLT DANA INTERNAL'!$BD$227:$BD$265, 'KEUANGAN INTERNAL AKRE 2025'!B13,'PNLT DANA INTERNAL'!$BG$227:$BG$265)</f>
        <v>11000900</v>
      </c>
      <c r="N13" s="152">
        <f>SUMIF('PKM DANA INTERNAL'!$S$138:$S$164, 'KEUANGAN INTERNAL AKRE 2025'!B13,'PKM DANA INTERNAL'!$U$138:$U$164)+
SUMIF('PKM DANA INTERNAL'!$AC$138:$AC$164, 'KEUANGAN INTERNAL AKRE 2025'!B13,'PKM DANA INTERNAL'!$AD$138:$AD$164)+
SUMIF('PKM DANA INTERNAL'!$AJ$138:$AJ$164, 'KEUANGAN INTERNAL AKRE 2025'!B13,'PKM DANA INTERNAL'!$AK$138:$AK$164)+
SUMIF('PKM DANA INTERNAL'!$AQ$138:$AQ$164, 'KEUANGAN INTERNAL AKRE 2025'!B13,'PKM DANA INTERNAL'!$AR$138:$AR$164)+
SUMIF('PKM DANA INTERNAL'!$AX$138:$AX$164,'KEUANGAN INTERNAL AKRE 2025'!B13,'PKM DANA INTERNAL'!$AY$138:$AY$164)+
SUMIF('PKM DANA INTERNAL'!$BE$138:$BE$164,'KEUANGAN INTERNAL AKRE 2025'!B13,'PKM DANA INTERNAL'!$BF$138:$BF$164)+
SUMIF('PKM DANA INTERNAL'!$BL$138:$BL$164,'KEUANGAN INTERNAL AKRE 2025'!B13,'PKM DANA INTERNAL'!$BM$138:$BM$164)</f>
        <v>0</v>
      </c>
      <c r="O13" s="149">
        <f t="shared" si="0"/>
        <v>20736250</v>
      </c>
      <c r="Q13" s="1420" t="s">
        <v>256</v>
      </c>
      <c r="R13" s="133">
        <v>1</v>
      </c>
      <c r="S13" s="134" t="s">
        <v>45</v>
      </c>
      <c r="T13" s="152" t="e">
        <f>SUMIF(#REF!,VLOOKUP(S13,#REF!,1,FALSE),#REF!)+SUMIF(#REF!,VLOOKUP(S13,#REF!,1,FALSE),#REF!)+SUMIF(#REF!,VLOOKUP(S13,#REF!,1,FALSE),#REF!)+SUMIF(#REF!,VLOOKUP(S13,#REF!,1,FALSE),#REF!)+SUMIF(#REF!,VLOOKUP(S13,#REF!,1,FALSE),#REF!)</f>
        <v>#REF!</v>
      </c>
      <c r="U13" s="152" t="e">
        <f>SUMIF(#REF!,VLOOKUP(S13,#REF!,1,FALSE),#REF!)+SUMIF(#REF!,VLOOKUP(S13,#REF!,1,FALSE),#REF!)+SUMIF(#REF!,VLOOKUP(S13,#REF!,1,FALSE),#REF!)+SUMIF(#REF!,VLOOKUP('KEUANGAN INTERNAL AKRE 2025'!S13,#REF!,1,FALSE),#REF!)+SUMIF(#REF!,VLOOKUP(S13,#REF!,1,FALSE),#REF!)</f>
        <v>#REF!</v>
      </c>
      <c r="V13" s="152" t="e">
        <f>SUMIF(#REF!,VLOOKUP(S13,#REF!,1,FALSE),#REF!)+SUMIF(#REF!,VLOOKUP(S13,#REF!,1,FALSE),#REF!)+SUMIF(#REF!,VLOOKUP(S13,#REF!,1,FALSE),#REF!)+SUMIF(#REF!,VLOOKUP(S13,#REF!,1,FALSE),#REF!)+SUMIF(#REF!,VLOOKUP(S13,#REF!,1,FALSE),#REF!)</f>
        <v>#REF!</v>
      </c>
      <c r="W13" s="152" t="e">
        <f>SUMIF(#REF!,VLOOKUP(S13,#REF!,1,FALSE),#REF!)+SUMIF(#REF!,VLOOKUP(S13,#REF!,1,FALSE),#REF!)+SUMIF(#REF!,VLOOKUP(S13,#REF!,1,FALSE),#REF!)+SUMIF(#REF!,VLOOKUP('KEUANGAN INTERNAL AKRE 2025'!S13,#REF!,1,FALSE),#REF!)+SUMIF(#REF!,VLOOKUP(S13,#REF!,1,FALSE),#REF!)</f>
        <v>#REF!</v>
      </c>
      <c r="X13" s="152" t="e">
        <f>SUMIF(#REF!,VLOOKUP(S13,#REF!,1,FALSE),#REF!)+SUMIF(#REF!,VLOOKUP(S13,#REF!,1,FALSE),#REF!)+SUMIF(#REF!,VLOOKUP(S13,#REF!,1,FALSE),#REF!)+SUMIF(#REF!,VLOOKUP(S13,#REF!,1,FALSE),#REF!)+SUMIF(#REF!,VLOOKUP(S13,#REF!,1,FALSE),#REF!)</f>
        <v>#REF!</v>
      </c>
      <c r="Y13" s="152" t="e">
        <f>SUMIF(#REF!,VLOOKUP(S13,#REF!,1,FALSE),#REF!)+SUMIF(#REF!,VLOOKUP(S13,#REF!,1,FALSE),#REF!)+SUMIF(#REF!,VLOOKUP(B11,#REF!,1,FALSE),#REF!)+SUMIF(#REF!,VLOOKUP('KEUANGAN INTERNAL AKRE 2025'!S13,#REF!,1,FALSE),#REF!)+SUMIF(#REF!,VLOOKUP(S13,#REF!,1,FALSE),#REF!)</f>
        <v>#REF!</v>
      </c>
      <c r="AA13" s="144">
        <v>9</v>
      </c>
      <c r="AB13" s="153" t="s">
        <v>3751</v>
      </c>
      <c r="AC13" s="153" t="s">
        <v>172</v>
      </c>
      <c r="AD13" s="152">
        <f>SUM(E24:E32)</f>
        <v>17000000</v>
      </c>
      <c r="AE13" s="152">
        <f>SUM(G24:G32)</f>
        <v>44920000</v>
      </c>
      <c r="AF13" s="152">
        <f>SUM(I24:I32)</f>
        <v>40000000</v>
      </c>
      <c r="AG13" s="152">
        <f t="shared" si="1"/>
        <v>101920000</v>
      </c>
      <c r="AH13" s="152">
        <f>SUM(F24:F32)</f>
        <v>15083902</v>
      </c>
      <c r="AI13" s="152">
        <f>SUM(H24:H32)</f>
        <v>20000000</v>
      </c>
      <c r="AJ13" s="152">
        <f>SUM(J24:J32)</f>
        <v>14000000.000000002</v>
      </c>
      <c r="AK13" s="152">
        <f t="shared" si="2"/>
        <v>49083902</v>
      </c>
    </row>
    <row r="14" spans="1:49" ht="11.1" customHeight="1">
      <c r="A14" s="1182" t="s">
        <v>169</v>
      </c>
      <c r="B14" s="1183" t="s">
        <v>67</v>
      </c>
      <c r="C14" s="199">
        <f>SUMIF('PNLT DANA INTERNAL'!$R$22:$R$45, 'KEUANGAN INTERNAL AKRE 2025'!B14,'PNLT DANA INTERNAL'!$T$22:$T$45)+
SUMIF('PNLT DANA INTERNAL'!$AB$22:$AB$45, 'KEUANGAN INTERNAL AKRE 2025'!B14,'PNLT DANA INTERNAL'!$AC$22:$AC$45)+
SUMIF('PNLT DANA INTERNAL'!$AI$22:$AI$45, 'KEUANGAN INTERNAL AKRE 2025'!B14,'PNLT DANA INTERNAL'!$AJ$22:$AJ$45)+
SUMIF('PNLT DANA INTERNAL'!$AP$22:$AP$45, 'KEUANGAN INTERNAL AKRE 2025'!B14,'PNLT DANA INTERNAL'!$AQ$22:$AQ$45)+
SUMIF('PNLT DANA INTERNAL'!$AW$22:$AW$45, 'KEUANGAN INTERNAL AKRE 2025'!B14,'PNLT DANA INTERNAL'!$AX$22:$AX$45)</f>
        <v>0</v>
      </c>
      <c r="D14" s="152">
        <f>SUMIF('PKM DANA INTERNAL'!$S$2:$S$6, 'KEUANGAN INTERNAL AKRE 2025'!B14,'PKM DANA INTERNAL'!$U$2:$U$6)+
SUMIF('PKM DANA INTERNAL'!$AC$2:$AC$6, 'KEUANGAN INTERNAL AKRE 2025'!B14,'PKM DANA INTERNAL'!$AD$2:$AD$6)+
SUMIF('PKM DANA INTERNAL'!$AJ$2:$AJ$6, 'KEUANGAN INTERNAL AKRE 2025'!B14,'PKM DANA INTERNAL'!$AK$2:$AK$6)+
SUMIF('PKM DANA INTERNAL'!$AQ$2:$AQ$6, 'KEUANGAN INTERNAL AKRE 2025'!B14,'PKM DANA INTERNAL'!$AR$2:$AR$6)</f>
        <v>0</v>
      </c>
      <c r="E14" s="151">
        <f>SUMIF('PNLT DANA INTERNAL'!$R$46:$R$109, 'KEUANGAN INTERNAL AKRE 2025'!B14,'PNLT DANA INTERNAL'!$T$46:$T$109)+
SUMIF('PNLT DANA INTERNAL'!$AB$46:$AB$109, 'KEUANGAN INTERNAL AKRE 2025'!B14,'PNLT DANA INTERNAL'!$AC$46:$AC$109)+
SUMIF('PNLT DANA INTERNAL'!$AI$46:$AI$109, 'KEUANGAN INTERNAL AKRE 2025'!B14,'PNLT DANA INTERNAL'!$AJ$46:$AJ$109)+
SUMIF('PNLT DANA INTERNAL'!$AP$46:$AP$109, 'KEUANGAN INTERNAL AKRE 2025'!B14,'PNLT DANA INTERNAL'!$AQ$46:$AQ$109)+
SUMIF('PNLT DANA INTERNAL'!$AW$46:$AW$109, 'KEUANGAN INTERNAL AKRE 2025'!B14,'PNLT DANA INTERNAL'!$AX$46:$AX$109)</f>
        <v>48488050</v>
      </c>
      <c r="F14" s="152">
        <f>SUMIF('PKM DANA INTERNAL'!$S$8:$S$35, 'KEUANGAN INTERNAL AKRE 2025'!B14,'PKM DANA INTERNAL'!$U$8:$U$35)+
SUMIF('PKM DANA INTERNAL'!$AC$8:$AC$35, 'KEUANGAN INTERNAL AKRE 2025'!B14,'PKM DANA INTERNAL'!$AD$8:$AD$35)+
SUMIF('PKM DANA INTERNAL'!$AJ$8:$AJ$35, 'KEUANGAN INTERNAL AKRE 2025'!B14,'PKM DANA INTERNAL'!$AK$8:$AK$35)+
SUMIF('PKM DANA INTERNAL'!$AQ$8:$AQ$35, 'KEUANGAN INTERNAL AKRE 2025'!B14,'PKM DANA INTERNAL'!$AR$8:$AR$35)</f>
        <v>3000000</v>
      </c>
      <c r="G14" s="152">
        <f>SUMIF('PNLT DANA INTERNAL'!$R$111:$R$141, 'KEUANGAN INTERNAL AKRE 2025'!B14,'PNLT DANA INTERNAL'!$T$111:$T$160)+
SUMIF('PNLT DANA INTERNAL'!$AB$111:$AB$141, 'KEUANGAN INTERNAL AKRE 2025'!B14,'PNLT DANA INTERNAL'!$AC$111:$AC$141)+
SUMIF('PNLT DANA INTERNAL'!$AI$111:$AI$141, 'KEUANGAN INTERNAL AKRE 2025'!B14,'PNLT DANA INTERNAL'!$AJ$111:$AJ$141)+
SUMIF('PNLT DANA INTERNAL'!$AP$111:$AP$141, 'KEUANGAN INTERNAL AKRE 2025'!B14,'PNLT DANA INTERNAL'!$AQ$111:$AQ$141)+
SUMIF('PNLT DANA INTERNAL'!$AW$111:$AW$141, 'KEUANGAN INTERNAL AKRE 2025'!B14,'PNLT DANA INTERNAL'!$AX$111:$AX$141)</f>
        <v>3025000</v>
      </c>
      <c r="H14" s="152">
        <f>SUMIF('PKM DANA INTERNAL'!$S$37:$S$68, 'KEUANGAN INTERNAL AKRE 2025'!B14,'PKM DANA INTERNAL'!$U$37:$U$68)+
SUMIF('PKM DANA INTERNAL'!$AC$37:$AC$68, 'KEUANGAN INTERNAL AKRE 2025'!B14,'PKM DANA INTERNAL'!$AD$37:$AD$68)+
SUMIF('PKM DANA INTERNAL'!$AJ$37:$AJ$68, 'KEUANGAN INTERNAL AKRE 2025'!B14,'PKM DANA INTERNAL'!$AK$37:$AK$68)+
SUMIF('PKM DANA INTERNAL'!$AQ$37:$AQ$68, 'KEUANGAN INTERNAL AKRE 2025'!B14,'PKM DANA INTERNAL'!$AR$37:$AR$68)</f>
        <v>3321333.3333333335</v>
      </c>
      <c r="I14" s="152">
        <f>SUMIF('PNLT DANA INTERNAL'!$R$143:$R$178, 'KEUANGAN INTERNAL AKRE 2025'!B14,'PNLT DANA INTERNAL'!$T$143:$T$178)+
SUMIF('PNLT DANA INTERNAL'!$AB$143:$AB$178, 'KEUANGAN INTERNAL AKRE 2025'!B14,'PNLT DANA INTERNAL'!$AC$143:$AC$178)+
SUMIF('PNLT DANA INTERNAL'!$AI$143:$AI$178, 'KEUANGAN INTERNAL AKRE 2025'!B14,'PNLT DANA INTERNAL'!$AJ$143:$AJ$178)+
SUMIF('PNLT DANA INTERNAL'!$AP$143:$AP$178, 'KEUANGAN INTERNAL AKRE 2025'!B14,'PNLT DANA INTERNAL'!$AQ$143:$AQ$178)+
SUMIF('PNLT DANA INTERNAL'!$AW$143:$AW$178, 'KEUANGAN INTERNAL AKRE 2025'!B14,'PNLT DANA INTERNAL'!$AX$143:$AX$178)</f>
        <v>35000000</v>
      </c>
      <c r="J14" s="152">
        <f>SUMIF('PKM DANA INTERNAL'!$S$70:$S$103, 'KEUANGAN INTERNAL AKRE 2025'!B14,'PKM DANA INTERNAL'!$U$70:$U$103)+
SUMIF('PKM DANA INTERNAL'!$AC$70:$AC$103, 'KEUANGAN INTERNAL AKRE 2025'!B14,'PKM DANA INTERNAL'!$AD$70:$AD$103)+
SUMIF('PKM DANA INTERNAL'!$AJ$70:$AJ$103, 'KEUANGAN INTERNAL AKRE 2025'!B14,'PKM DANA INTERNAL'!$AK$70:$AK$103)+
SUMIF('PKM DANA INTERNAL'!$AQ$70:$AQ$103, 'KEUANGAN INTERNAL AKRE 2025'!B14,'PKM DANA INTERNAL'!$AR$70:$AR$103)+
SUMIF('PKM DANA INTERNAL'!$AX$70:$AX$103,'KEUANGAN INTERNAL AKRE 2025'!B14,'PKM DANA INTERNAL'!$AY$70:$AY$103)+
SUMIF('PKM DANA INTERNAL'!$BE$70:$BE$103,'KEUANGAN INTERNAL AKRE 2025'!B14,'PKM DANA INTERNAL'!$BF$70:$BF$103)</f>
        <v>4633333.333333334</v>
      </c>
      <c r="K14" s="152">
        <f>SUMIF('PNLT DANA INTERNAL'!$R$179:$R$226, 'KEUANGAN INTERNAL AKRE 2025'!B14,'PNLT DANA INTERNAL'!$T$179:$T$226)+
SUMIF('PNLT DANA INTERNAL'!$AB$179:$AB$226, 'KEUANGAN INTERNAL AKRE 2025'!B14,'PNLT DANA INTERNAL'!$AC$179:$AC$226)+
SUMIF('PNLT DANA INTERNAL'!$AI$179:$AI$226, 'KEUANGAN INTERNAL AKRE 2025'!B14,'PNLT DANA INTERNAL'!$AJ$179:$AJ$226)+
SUMIF('PNLT DANA INTERNAL'!$AP$179:$AP$226, 'KEUANGAN INTERNAL AKRE 2025'!B14,'PNLT DANA INTERNAL'!$AQ$179:$AQ$226)+
SUMIF('PNLT DANA INTERNAL'!$AW$179:$AW$226, 'KEUANGAN INTERNAL AKRE 2025'!B14,'PNLT DANA INTERNAL'!$AX$179:$AX$226)+
SUMIF('PNLT DANA INTERNAL'!$BD$179:$BD$226, 'KEUANGAN INTERNAL AKRE 2025'!B14,'PNLT DANA INTERNAL'!$BG$179:$BG$226)</f>
        <v>1500000</v>
      </c>
      <c r="L14" s="152">
        <f>SUMIF('PKM DANA INTERNAL'!$S$105:$S$136, 'KEUANGAN INTERNAL AKRE 2025'!B14,'PKM DANA INTERNAL'!$U$105:$U$136)+
SUMIF('PKM DANA INTERNAL'!$AC$105:$AC$136, 'KEUANGAN INTERNAL AKRE 2025'!B14,'PKM DANA INTERNAL'!$AD$105:$AD$136)+
SUMIF('PKM DANA INTERNAL'!$AJ$105:$AJ$136, 'KEUANGAN INTERNAL AKRE 2025'!B14,'PKM DANA INTERNAL'!$AK$105:$AK$136)+
SUMIF('PKM DANA INTERNAL'!$AQ$105:$AQ$136, 'KEUANGAN INTERNAL AKRE 2025'!B14,'PKM DANA INTERNAL'!$AR$105:$AR$136)+
SUMIF('PKM DANA INTERNAL'!$AX$105:$AX$136,'KEUANGAN INTERNAL AKRE 2025'!B14,'PKM DANA INTERNAL'!$AY$105:$AY$136)+
SUMIF('PKM DANA INTERNAL'!$BE$105:$BE$136,'KEUANGAN INTERNAL AKRE 2025'!B14,'PKM DANA INTERNAL'!$BF$105:$BF$136)+
SUMIF('PKM DANA INTERNAL'!$BL$105:$BL$136,'KEUANGAN INTERNAL AKRE 2025'!B14,'PKM DANA INTERNAL'!$BM$105:$BM$136)</f>
        <v>0</v>
      </c>
      <c r="M14" s="152">
        <f>SUMIF('PNLT DANA INTERNAL'!$R$227:$R$265, 'KEUANGAN INTERNAL AKRE 2025'!B14,'PNLT DANA INTERNAL'!$T$227:$T$265)+
SUMIF('PNLT DANA INTERNAL'!$AB$227:$AB$265, 'KEUANGAN INTERNAL AKRE 2025'!B14,'PNLT DANA INTERNAL'!$AC$227:$AC$265)+
SUMIF('PNLT DANA INTERNAL'!$AI$227:$AI$265, 'KEUANGAN INTERNAL AKRE 2025'!B14,'PNLT DANA INTERNAL'!$AJ$227:$AJ$265)+
SUMIF('PNLT DANA INTERNAL'!$AP$227:$AP$265, 'KEUANGAN INTERNAL AKRE 2025'!B14,'PNLT DANA INTERNAL'!$AQ$227:$AQ$265)+
SUMIF('PNLT DANA INTERNAL'!$AW$227:$AW$265, 'KEUANGAN INTERNAL AKRE 2025'!B14,'PNLT DANA INTERNAL'!$AX$227:$AX$265)+
SUMIF('PNLT DANA INTERNAL'!$BD$227:$BD$265, 'KEUANGAN INTERNAL AKRE 2025'!B14,'PNLT DANA INTERNAL'!$BG$227:$BG$265)</f>
        <v>0</v>
      </c>
      <c r="N14" s="152">
        <f>SUMIF('PKM DANA INTERNAL'!$S$138:$S$164, 'KEUANGAN INTERNAL AKRE 2025'!B14,'PKM DANA INTERNAL'!$U$138:$U$164)+
SUMIF('PKM DANA INTERNAL'!$AC$138:$AC$164, 'KEUANGAN INTERNAL AKRE 2025'!B14,'PKM DANA INTERNAL'!$AD$138:$AD$164)+
SUMIF('PKM DANA INTERNAL'!$AJ$138:$AJ$164, 'KEUANGAN INTERNAL AKRE 2025'!B14,'PKM DANA INTERNAL'!$AK$138:$AK$164)+
SUMIF('PKM DANA INTERNAL'!$AQ$138:$AQ$164, 'KEUANGAN INTERNAL AKRE 2025'!B14,'PKM DANA INTERNAL'!$AR$138:$AR$164)+
SUMIF('PKM DANA INTERNAL'!$AX$138:$AX$164,'KEUANGAN INTERNAL AKRE 2025'!B14,'PKM DANA INTERNAL'!$AY$138:$AY$164)+
SUMIF('PKM DANA INTERNAL'!$BE$138:$BE$164,'KEUANGAN INTERNAL AKRE 2025'!B14,'PKM DANA INTERNAL'!$BF$138:$BF$164)+
SUMIF('PKM DANA INTERNAL'!$BL$138:$BL$164,'KEUANGAN INTERNAL AKRE 2025'!B14,'PKM DANA INTERNAL'!$BM$138:$BM$164)</f>
        <v>0</v>
      </c>
      <c r="O14" s="149">
        <f t="shared" si="0"/>
        <v>98967716.666666672</v>
      </c>
      <c r="Q14" s="1420"/>
      <c r="R14" s="133"/>
      <c r="S14" s="134"/>
      <c r="T14" s="152"/>
      <c r="U14" s="152"/>
      <c r="V14" s="152"/>
      <c r="W14" s="152"/>
      <c r="X14" s="152"/>
      <c r="Y14" s="152"/>
      <c r="AA14" s="144"/>
      <c r="AB14" s="153"/>
      <c r="AC14" s="153"/>
      <c r="AD14" s="152"/>
      <c r="AE14" s="152"/>
      <c r="AF14" s="152"/>
      <c r="AG14" s="152"/>
      <c r="AH14" s="152"/>
      <c r="AI14" s="152"/>
      <c r="AJ14" s="152"/>
      <c r="AK14" s="152"/>
    </row>
    <row r="15" spans="1:49" ht="11.1" customHeight="1">
      <c r="A15" s="1184" t="s">
        <v>176</v>
      </c>
      <c r="B15" s="1185" t="s">
        <v>28</v>
      </c>
      <c r="C15" s="199">
        <f>SUMIF('PNLT DANA INTERNAL'!$R$22:$R$45, 'KEUANGAN INTERNAL AKRE 2025'!B15,'PNLT DANA INTERNAL'!$T$22:$T$45)+
SUMIF('PNLT DANA INTERNAL'!$AB$22:$AB$45, 'KEUANGAN INTERNAL AKRE 2025'!B15,'PNLT DANA INTERNAL'!$AC$22:$AC$45)+
SUMIF('PNLT DANA INTERNAL'!$AI$22:$AI$45, 'KEUANGAN INTERNAL AKRE 2025'!B15,'PNLT DANA INTERNAL'!$AJ$22:$AJ$45)+
SUMIF('PNLT DANA INTERNAL'!$AP$22:$AP$45, 'KEUANGAN INTERNAL AKRE 2025'!B15,'PNLT DANA INTERNAL'!$AQ$22:$AQ$45)+
SUMIF('PNLT DANA INTERNAL'!$AW$22:$AW$45, 'KEUANGAN INTERNAL AKRE 2025'!B15,'PNLT DANA INTERNAL'!$AX$22:$AX$45)</f>
        <v>11963333.333333332</v>
      </c>
      <c r="D15" s="152">
        <f>SUMIF('PKM DANA INTERNAL'!$S$2:$S$6, 'KEUANGAN INTERNAL AKRE 2025'!B15,'PKM DANA INTERNAL'!$U$2:$U$6)+
SUMIF('PKM DANA INTERNAL'!$AC$2:$AC$6, 'KEUANGAN INTERNAL AKRE 2025'!B15,'PKM DANA INTERNAL'!$AD$2:$AD$6)+
SUMIF('PKM DANA INTERNAL'!$AJ$2:$AJ$6, 'KEUANGAN INTERNAL AKRE 2025'!B15,'PKM DANA INTERNAL'!$AK$2:$AK$6)+
SUMIF('PKM DANA INTERNAL'!$AQ$2:$AQ$6, 'KEUANGAN INTERNAL AKRE 2025'!B15,'PKM DANA INTERNAL'!$AR$2:$AR$6)</f>
        <v>0</v>
      </c>
      <c r="E15" s="151">
        <f>SUMIF('PNLT DANA INTERNAL'!$R$46:$R$109, 'KEUANGAN INTERNAL AKRE 2025'!B15,'PNLT DANA INTERNAL'!$T$46:$T$109)+
SUMIF('PNLT DANA INTERNAL'!$AB$46:$AB$109, 'KEUANGAN INTERNAL AKRE 2025'!B15,'PNLT DANA INTERNAL'!$AC$46:$AC$109)+
SUMIF('PNLT DANA INTERNAL'!$AI$46:$AI$109, 'KEUANGAN INTERNAL AKRE 2025'!B15,'PNLT DANA INTERNAL'!$AJ$46:$AJ$109)+
SUMIF('PNLT DANA INTERNAL'!$AP$46:$AP$109, 'KEUANGAN INTERNAL AKRE 2025'!B15,'PNLT DANA INTERNAL'!$AQ$46:$AQ$109)+
SUMIF('PNLT DANA INTERNAL'!$AW$46:$AW$109, 'KEUANGAN INTERNAL AKRE 2025'!B15,'PNLT DANA INTERNAL'!$AX$46:$AX$109)</f>
        <v>105666666.66666667</v>
      </c>
      <c r="F15" s="152">
        <f>SUMIF('PKM DANA INTERNAL'!$S$8:$S$35, 'KEUANGAN INTERNAL AKRE 2025'!B15,'PKM DANA INTERNAL'!$U$8:$U$35)+
SUMIF('PKM DANA INTERNAL'!$AC$8:$AC$35, 'KEUANGAN INTERNAL AKRE 2025'!B15,'PKM DANA INTERNAL'!$AD$8:$AD$35)+
SUMIF('PKM DANA INTERNAL'!$AJ$8:$AJ$35, 'KEUANGAN INTERNAL AKRE 2025'!B15,'PKM DANA INTERNAL'!$AK$8:$AK$35)+
SUMIF('PKM DANA INTERNAL'!$AQ$8:$AQ$35, 'KEUANGAN INTERNAL AKRE 2025'!B15,'PKM DANA INTERNAL'!$AR$8:$AR$35)</f>
        <v>0</v>
      </c>
      <c r="G15" s="152">
        <f>SUMIF('PNLT DANA INTERNAL'!$R$111:$R$141, 'KEUANGAN INTERNAL AKRE 2025'!B15,'PNLT DANA INTERNAL'!$T$111:$T$160)+
SUMIF('PNLT DANA INTERNAL'!$AB$111:$AB$141, 'KEUANGAN INTERNAL AKRE 2025'!B15,'PNLT DANA INTERNAL'!$AC$111:$AC$141)+
SUMIF('PNLT DANA INTERNAL'!$AI$111:$AI$141, 'KEUANGAN INTERNAL AKRE 2025'!B15,'PNLT DANA INTERNAL'!$AJ$111:$AJ$141)+
SUMIF('PNLT DANA INTERNAL'!$AP$111:$AP$141, 'KEUANGAN INTERNAL AKRE 2025'!B15,'PNLT DANA INTERNAL'!$AQ$111:$AQ$141)+
SUMIF('PNLT DANA INTERNAL'!$AW$111:$AW$141, 'KEUANGAN INTERNAL AKRE 2025'!B15,'PNLT DANA INTERNAL'!$AX$111:$AX$141)</f>
        <v>62000000</v>
      </c>
      <c r="H15" s="152">
        <f>SUMIF('PKM DANA INTERNAL'!$S$37:$S$68, 'KEUANGAN INTERNAL AKRE 2025'!B15,'PKM DANA INTERNAL'!$U$37:$U$68)+
SUMIF('PKM DANA INTERNAL'!$AC$37:$AC$68, 'KEUANGAN INTERNAL AKRE 2025'!B15,'PKM DANA INTERNAL'!$AD$37:$AD$68)+
SUMIF('PKM DANA INTERNAL'!$AJ$37:$AJ$68, 'KEUANGAN INTERNAL AKRE 2025'!B15,'PKM DANA INTERNAL'!$AK$37:$AK$68)+
SUMIF('PKM DANA INTERNAL'!$AQ$37:$AQ$68, 'KEUANGAN INTERNAL AKRE 2025'!B15,'PKM DANA INTERNAL'!$AR$37:$AR$68)</f>
        <v>0</v>
      </c>
      <c r="I15" s="152">
        <f>SUMIF('PNLT DANA INTERNAL'!$R$143:$R$178, 'KEUANGAN INTERNAL AKRE 2025'!B15,'PNLT DANA INTERNAL'!$T$143:$T$178)+
SUMIF('PNLT DANA INTERNAL'!$AB$143:$AB$178, 'KEUANGAN INTERNAL AKRE 2025'!B15,'PNLT DANA INTERNAL'!$AC$143:$AC$178)+
SUMIF('PNLT DANA INTERNAL'!$AI$143:$AI$178, 'KEUANGAN INTERNAL AKRE 2025'!B15,'PNLT DANA INTERNAL'!$AJ$143:$AJ$178)+
SUMIF('PNLT DANA INTERNAL'!$AP$143:$AP$178, 'KEUANGAN INTERNAL AKRE 2025'!B15,'PNLT DANA INTERNAL'!$AQ$143:$AQ$178)+
SUMIF('PNLT DANA INTERNAL'!$AW$143:$AW$178, 'KEUANGAN INTERNAL AKRE 2025'!B15,'PNLT DANA INTERNAL'!$AX$143:$AX$178)</f>
        <v>0</v>
      </c>
      <c r="J15" s="152">
        <f>SUMIF('PKM DANA INTERNAL'!$S$70:$S$103, 'KEUANGAN INTERNAL AKRE 2025'!B15,'PKM DANA INTERNAL'!$U$70:$U$103)+
SUMIF('PKM DANA INTERNAL'!$AC$70:$AC$103, 'KEUANGAN INTERNAL AKRE 2025'!B15,'PKM DANA INTERNAL'!$AD$70:$AD$103)+
SUMIF('PKM DANA INTERNAL'!$AJ$70:$AJ$103, 'KEUANGAN INTERNAL AKRE 2025'!B15,'PKM DANA INTERNAL'!$AK$70:$AK$103)+
SUMIF('PKM DANA INTERNAL'!$AQ$70:$AQ$103, 'KEUANGAN INTERNAL AKRE 2025'!B15,'PKM DANA INTERNAL'!$AR$70:$AR$103)+
SUMIF('PKM DANA INTERNAL'!$AX$70:$AX$103,'KEUANGAN INTERNAL AKRE 2025'!B15,'PKM DANA INTERNAL'!$AY$70:$AY$103)+
SUMIF('PKM DANA INTERNAL'!$BE$70:$BE$103,'KEUANGAN INTERNAL AKRE 2025'!B15,'PKM DANA INTERNAL'!$BF$70:$BF$103)</f>
        <v>4633333.333333334</v>
      </c>
      <c r="K15" s="152">
        <f>SUMIF('PNLT DANA INTERNAL'!$R$179:$R$226, 'KEUANGAN INTERNAL AKRE 2025'!B15,'PNLT DANA INTERNAL'!$T$179:$T$226)+
SUMIF('PNLT DANA INTERNAL'!$AB$179:$AB$226, 'KEUANGAN INTERNAL AKRE 2025'!B15,'PNLT DANA INTERNAL'!$AC$179:$AC$226)+
SUMIF('PNLT DANA INTERNAL'!$AI$179:$AI$226, 'KEUANGAN INTERNAL AKRE 2025'!B15,'PNLT DANA INTERNAL'!$AJ$179:$AJ$226)+
SUMIF('PNLT DANA INTERNAL'!$AP$179:$AP$226, 'KEUANGAN INTERNAL AKRE 2025'!B15,'PNLT DANA INTERNAL'!$AQ$179:$AQ$226)+
SUMIF('PNLT DANA INTERNAL'!$AW$179:$AW$226, 'KEUANGAN INTERNAL AKRE 2025'!B15,'PNLT DANA INTERNAL'!$AX$179:$AX$226)+
SUMIF('PNLT DANA INTERNAL'!$BD$179:$BD$226, 'KEUANGAN INTERNAL AKRE 2025'!B15,'PNLT DANA INTERNAL'!$BG$179:$BG$226)</f>
        <v>0</v>
      </c>
      <c r="L15" s="152">
        <f>SUMIF('PKM DANA INTERNAL'!$S$105:$S$136, 'KEUANGAN INTERNAL AKRE 2025'!B15,'PKM DANA INTERNAL'!$U$105:$U$136)+
SUMIF('PKM DANA INTERNAL'!$AC$105:$AC$136, 'KEUANGAN INTERNAL AKRE 2025'!B15,'PKM DANA INTERNAL'!$AD$105:$AD$136)+
SUMIF('PKM DANA INTERNAL'!$AJ$105:$AJ$136, 'KEUANGAN INTERNAL AKRE 2025'!B15,'PKM DANA INTERNAL'!$AK$105:$AK$136)+
SUMIF('PKM DANA INTERNAL'!$AQ$105:$AQ$136, 'KEUANGAN INTERNAL AKRE 2025'!B15,'PKM DANA INTERNAL'!$AR$105:$AR$136)+
SUMIF('PKM DANA INTERNAL'!$AX$105:$AX$136,'KEUANGAN INTERNAL AKRE 2025'!B15,'PKM DANA INTERNAL'!$AY$105:$AY$136)+
SUMIF('PKM DANA INTERNAL'!$BE$105:$BE$136,'KEUANGAN INTERNAL AKRE 2025'!B15,'PKM DANA INTERNAL'!$BF$105:$BF$136)+
SUMIF('PKM DANA INTERNAL'!$BL$105:$BL$136,'KEUANGAN INTERNAL AKRE 2025'!B15,'PKM DANA INTERNAL'!$BM$105:$BM$136)</f>
        <v>2166666.6666666665</v>
      </c>
      <c r="M15" s="152">
        <f>SUMIF('PNLT DANA INTERNAL'!$R$227:$R$265, 'KEUANGAN INTERNAL AKRE 2025'!B15,'PNLT DANA INTERNAL'!$T$227:$T$265)+
SUMIF('PNLT DANA INTERNAL'!$AB$227:$AB$265, 'KEUANGAN INTERNAL AKRE 2025'!B15,'PNLT DANA INTERNAL'!$AC$227:$AC$265)+
SUMIF('PNLT DANA INTERNAL'!$AI$227:$AI$265, 'KEUANGAN INTERNAL AKRE 2025'!B15,'PNLT DANA INTERNAL'!$AJ$227:$AJ$265)+
SUMIF('PNLT DANA INTERNAL'!$AP$227:$AP$265, 'KEUANGAN INTERNAL AKRE 2025'!B15,'PNLT DANA INTERNAL'!$AQ$227:$AQ$265)+
SUMIF('PNLT DANA INTERNAL'!$AW$227:$AW$265, 'KEUANGAN INTERNAL AKRE 2025'!B15,'PNLT DANA INTERNAL'!$AX$227:$AX$265)+
SUMIF('PNLT DANA INTERNAL'!$BD$227:$BD$265, 'KEUANGAN INTERNAL AKRE 2025'!B15,'PNLT DANA INTERNAL'!$BG$227:$BG$265)</f>
        <v>0</v>
      </c>
      <c r="N15" s="152">
        <f>SUMIF('PKM DANA INTERNAL'!$S$138:$S$164, 'KEUANGAN INTERNAL AKRE 2025'!B15,'PKM DANA INTERNAL'!$U$138:$U$164)+
SUMIF('PKM DANA INTERNAL'!$AC$138:$AC$164, 'KEUANGAN INTERNAL AKRE 2025'!B15,'PKM DANA INTERNAL'!$AD$138:$AD$164)+
SUMIF('PKM DANA INTERNAL'!$AJ$138:$AJ$164, 'KEUANGAN INTERNAL AKRE 2025'!B15,'PKM DANA INTERNAL'!$AK$138:$AK$164)+
SUMIF('PKM DANA INTERNAL'!$AQ$138:$AQ$164, 'KEUANGAN INTERNAL AKRE 2025'!B15,'PKM DANA INTERNAL'!$AR$138:$AR$164)+
SUMIF('PKM DANA INTERNAL'!$AX$138:$AX$164,'KEUANGAN INTERNAL AKRE 2025'!B15,'PKM DANA INTERNAL'!$AY$138:$AY$164)+
SUMIF('PKM DANA INTERNAL'!$BE$138:$BE$164,'KEUANGAN INTERNAL AKRE 2025'!B15,'PKM DANA INTERNAL'!$BF$138:$BF$164)+
SUMIF('PKM DANA INTERNAL'!$BL$138:$BL$164,'KEUANGAN INTERNAL AKRE 2025'!B15,'PKM DANA INTERNAL'!$BM$138:$BM$164)</f>
        <v>0</v>
      </c>
      <c r="O15" s="149">
        <f t="shared" si="0"/>
        <v>174466666.66666669</v>
      </c>
      <c r="Q15" s="1420"/>
      <c r="R15" s="133"/>
      <c r="S15" s="134"/>
      <c r="T15" s="152"/>
      <c r="U15" s="152"/>
      <c r="V15" s="152"/>
      <c r="W15" s="152"/>
      <c r="X15" s="152"/>
      <c r="Y15" s="152"/>
      <c r="AA15" s="144"/>
      <c r="AB15" s="153"/>
      <c r="AC15" s="153"/>
      <c r="AD15" s="152"/>
      <c r="AE15" s="152"/>
      <c r="AF15" s="152"/>
      <c r="AG15" s="152"/>
      <c r="AH15" s="152"/>
      <c r="AI15" s="152"/>
      <c r="AJ15" s="152"/>
      <c r="AK15" s="152"/>
    </row>
    <row r="16" spans="1:49" ht="11.1" customHeight="1">
      <c r="A16" s="1184" t="s">
        <v>176</v>
      </c>
      <c r="B16" s="1185" t="s">
        <v>19</v>
      </c>
      <c r="C16" s="199">
        <f>SUMIF('PNLT DANA INTERNAL'!$R$22:$R$45, 'KEUANGAN INTERNAL AKRE 2025'!B16,'PNLT DANA INTERNAL'!$T$22:$T$45)+
SUMIF('PNLT DANA INTERNAL'!$AB$22:$AB$45, 'KEUANGAN INTERNAL AKRE 2025'!B16,'PNLT DANA INTERNAL'!$AC$22:$AC$45)+
SUMIF('PNLT DANA INTERNAL'!$AI$22:$AI$45, 'KEUANGAN INTERNAL AKRE 2025'!B16,'PNLT DANA INTERNAL'!$AJ$22:$AJ$45)+
SUMIF('PNLT DANA INTERNAL'!$AP$22:$AP$45, 'KEUANGAN INTERNAL AKRE 2025'!B16,'PNLT DANA INTERNAL'!$AQ$22:$AQ$45)+
SUMIF('PNLT DANA INTERNAL'!$AW$22:$AW$45, 'KEUANGAN INTERNAL AKRE 2025'!B16,'PNLT DANA INTERNAL'!$AX$22:$AX$45)</f>
        <v>9957983.3333333321</v>
      </c>
      <c r="D16" s="152">
        <f>SUMIF('PKM DANA INTERNAL'!$S$2:$S$6, 'KEUANGAN INTERNAL AKRE 2025'!B16,'PKM DANA INTERNAL'!$U$2:$U$6)+
SUMIF('PKM DANA INTERNAL'!$AC$2:$AC$6, 'KEUANGAN INTERNAL AKRE 2025'!B16,'PKM DANA INTERNAL'!$AD$2:$AD$6)+
SUMIF('PKM DANA INTERNAL'!$AJ$2:$AJ$6, 'KEUANGAN INTERNAL AKRE 2025'!B16,'PKM DANA INTERNAL'!$AK$2:$AK$6)+
SUMIF('PKM DANA INTERNAL'!$AQ$2:$AQ$6, 'KEUANGAN INTERNAL AKRE 2025'!B16,'PKM DANA INTERNAL'!$AR$2:$AR$6)</f>
        <v>150000000</v>
      </c>
      <c r="E16" s="151">
        <f>SUMIF('PNLT DANA INTERNAL'!$R$46:$R$109, 'KEUANGAN INTERNAL AKRE 2025'!B16,'PNLT DANA INTERNAL'!$T$46:$T$109)+
SUMIF('PNLT DANA INTERNAL'!$AB$46:$AB$109, 'KEUANGAN INTERNAL AKRE 2025'!B16,'PNLT DANA INTERNAL'!$AC$46:$AC$109)+
SUMIF('PNLT DANA INTERNAL'!$AI$46:$AI$109, 'KEUANGAN INTERNAL AKRE 2025'!B16,'PNLT DANA INTERNAL'!$AJ$46:$AJ$109)+
SUMIF('PNLT DANA INTERNAL'!$AP$46:$AP$109, 'KEUANGAN INTERNAL AKRE 2025'!B16,'PNLT DANA INTERNAL'!$AQ$46:$AQ$109)+
SUMIF('PNLT DANA INTERNAL'!$AW$46:$AW$109, 'KEUANGAN INTERNAL AKRE 2025'!B16,'PNLT DANA INTERNAL'!$AX$46:$AX$109)</f>
        <v>27608333.333333332</v>
      </c>
      <c r="F16" s="152">
        <f>SUMIF('PKM DANA INTERNAL'!$S$8:$S$35, 'KEUANGAN INTERNAL AKRE 2025'!B16,'PKM DANA INTERNAL'!$U$8:$U$35)+
SUMIF('PKM DANA INTERNAL'!$AC$8:$AC$35, 'KEUANGAN INTERNAL AKRE 2025'!B16,'PKM DANA INTERNAL'!$AD$8:$AD$35)+
SUMIF('PKM DANA INTERNAL'!$AJ$8:$AJ$35, 'KEUANGAN INTERNAL AKRE 2025'!B16,'PKM DANA INTERNAL'!$AK$8:$AK$35)+
SUMIF('PKM DANA INTERNAL'!$AQ$8:$AQ$35, 'KEUANGAN INTERNAL AKRE 2025'!B16,'PKM DANA INTERNAL'!$AR$8:$AR$35)</f>
        <v>4000000</v>
      </c>
      <c r="G16" s="152">
        <f>SUMIF('PNLT DANA INTERNAL'!$R$111:$R$141, 'KEUANGAN INTERNAL AKRE 2025'!B16,'PNLT DANA INTERNAL'!$T$111:$T$160)+
SUMIF('PNLT DANA INTERNAL'!$AB$111:$AB$141, 'KEUANGAN INTERNAL AKRE 2025'!B16,'PNLT DANA INTERNAL'!$AC$111:$AC$141)+
SUMIF('PNLT DANA INTERNAL'!$AI$111:$AI$141, 'KEUANGAN INTERNAL AKRE 2025'!B16,'PNLT DANA INTERNAL'!$AJ$111:$AJ$141)+
SUMIF('PNLT DANA INTERNAL'!$AP$111:$AP$141, 'KEUANGAN INTERNAL AKRE 2025'!B16,'PNLT DANA INTERNAL'!$AQ$111:$AQ$141)+
SUMIF('PNLT DANA INTERNAL'!$AW$111:$AW$141, 'KEUANGAN INTERNAL AKRE 2025'!B16,'PNLT DANA INTERNAL'!$AX$111:$AX$141)</f>
        <v>5333333.333333333</v>
      </c>
      <c r="H16" s="152">
        <f>SUMIF('PKM DANA INTERNAL'!$S$37:$S$68, 'KEUANGAN INTERNAL AKRE 2025'!B16,'PKM DANA INTERNAL'!$U$37:$U$68)+
SUMIF('PKM DANA INTERNAL'!$AC$37:$AC$68, 'KEUANGAN INTERNAL AKRE 2025'!B16,'PKM DANA INTERNAL'!$AD$37:$AD$68)+
SUMIF('PKM DANA INTERNAL'!$AJ$37:$AJ$68, 'KEUANGAN INTERNAL AKRE 2025'!B16,'PKM DANA INTERNAL'!$AK$37:$AK$68)+
SUMIF('PKM DANA INTERNAL'!$AQ$37:$AQ$68, 'KEUANGAN INTERNAL AKRE 2025'!B16,'PKM DANA INTERNAL'!$AR$37:$AR$68)</f>
        <v>0</v>
      </c>
      <c r="I16" s="152">
        <f>SUMIF('PNLT DANA INTERNAL'!$R$143:$R$178, 'KEUANGAN INTERNAL AKRE 2025'!B16,'PNLT DANA INTERNAL'!$T$143:$T$178)+
SUMIF('PNLT DANA INTERNAL'!$AB$143:$AB$178, 'KEUANGAN INTERNAL AKRE 2025'!B16,'PNLT DANA INTERNAL'!$AC$143:$AC$178)+
SUMIF('PNLT DANA INTERNAL'!$AI$143:$AI$178, 'KEUANGAN INTERNAL AKRE 2025'!B16,'PNLT DANA INTERNAL'!$AJ$143:$AJ$178)+
SUMIF('PNLT DANA INTERNAL'!$AP$143:$AP$178, 'KEUANGAN INTERNAL AKRE 2025'!B16,'PNLT DANA INTERNAL'!$AQ$143:$AQ$178)+
SUMIF('PNLT DANA INTERNAL'!$AW$143:$AW$178, 'KEUANGAN INTERNAL AKRE 2025'!B16,'PNLT DANA INTERNAL'!$AX$143:$AX$178)</f>
        <v>8333333.333333333</v>
      </c>
      <c r="J16" s="152">
        <f>SUMIF('PKM DANA INTERNAL'!$S$70:$S$103, 'KEUANGAN INTERNAL AKRE 2025'!B16,'PKM DANA INTERNAL'!$U$70:$U$103)+
SUMIF('PKM DANA INTERNAL'!$AC$70:$AC$103, 'KEUANGAN INTERNAL AKRE 2025'!B16,'PKM DANA INTERNAL'!$AD$70:$AD$103)+
SUMIF('PKM DANA INTERNAL'!$AJ$70:$AJ$103, 'KEUANGAN INTERNAL AKRE 2025'!B16,'PKM DANA INTERNAL'!$AK$70:$AK$103)+
SUMIF('PKM DANA INTERNAL'!$AQ$70:$AQ$103, 'KEUANGAN INTERNAL AKRE 2025'!B16,'PKM DANA INTERNAL'!$AR$70:$AR$103)+
SUMIF('PKM DANA INTERNAL'!$AX$70:$AX$103,'KEUANGAN INTERNAL AKRE 2025'!B16,'PKM DANA INTERNAL'!$AY$70:$AY$103)+
SUMIF('PKM DANA INTERNAL'!$BE$70:$BE$103,'KEUANGAN INTERNAL AKRE 2025'!B16,'PKM DANA INTERNAL'!$BF$70:$BF$103)</f>
        <v>4666666.666666667</v>
      </c>
      <c r="K16" s="152">
        <f>SUMIF('PNLT DANA INTERNAL'!$R$179:$R$226, 'KEUANGAN INTERNAL AKRE 2025'!B16,'PNLT DANA INTERNAL'!$T$179:$T$226)+
SUMIF('PNLT DANA INTERNAL'!$AB$179:$AB$226, 'KEUANGAN INTERNAL AKRE 2025'!B16,'PNLT DANA INTERNAL'!$AC$179:$AC$226)+
SUMIF('PNLT DANA INTERNAL'!$AI$179:$AI$226, 'KEUANGAN INTERNAL AKRE 2025'!B16,'PNLT DANA INTERNAL'!$AJ$179:$AJ$226)+
SUMIF('PNLT DANA INTERNAL'!$AP$179:$AP$226, 'KEUANGAN INTERNAL AKRE 2025'!B16,'PNLT DANA INTERNAL'!$AQ$179:$AQ$226)+
SUMIF('PNLT DANA INTERNAL'!$AW$179:$AW$226, 'KEUANGAN INTERNAL AKRE 2025'!B16,'PNLT DANA INTERNAL'!$AX$179:$AX$226)+
SUMIF('PNLT DANA INTERNAL'!$BD$179:$BD$226, 'KEUANGAN INTERNAL AKRE 2025'!B16,'PNLT DANA INTERNAL'!$BG$179:$BG$226)</f>
        <v>8362500</v>
      </c>
      <c r="L16" s="152">
        <f>SUMIF('PKM DANA INTERNAL'!$S$105:$S$136, 'KEUANGAN INTERNAL AKRE 2025'!B16,'PKM DANA INTERNAL'!$U$105:$U$136)+
SUMIF('PKM DANA INTERNAL'!$AC$105:$AC$136, 'KEUANGAN INTERNAL AKRE 2025'!B16,'PKM DANA INTERNAL'!$AD$105:$AD$136)+
SUMIF('PKM DANA INTERNAL'!$AJ$105:$AJ$136, 'KEUANGAN INTERNAL AKRE 2025'!B16,'PKM DANA INTERNAL'!$AK$105:$AK$136)+
SUMIF('PKM DANA INTERNAL'!$AQ$105:$AQ$136, 'KEUANGAN INTERNAL AKRE 2025'!B16,'PKM DANA INTERNAL'!$AR$105:$AR$136)+
SUMIF('PKM DANA INTERNAL'!$AX$105:$AX$136,'KEUANGAN INTERNAL AKRE 2025'!B16,'PKM DANA INTERNAL'!$AY$105:$AY$136)+
SUMIF('PKM DANA INTERNAL'!$BE$105:$BE$136,'KEUANGAN INTERNAL AKRE 2025'!B16,'PKM DANA INTERNAL'!$BF$105:$BF$136)+
SUMIF('PKM DANA INTERNAL'!$BL$105:$BL$136,'KEUANGAN INTERNAL AKRE 2025'!B16,'PKM DANA INTERNAL'!$BM$105:$BM$136)</f>
        <v>0</v>
      </c>
      <c r="M16" s="152">
        <f>SUMIF('PNLT DANA INTERNAL'!$R$227:$R$265, 'KEUANGAN INTERNAL AKRE 2025'!B16,'PNLT DANA INTERNAL'!$T$227:$T$265)+
SUMIF('PNLT DANA INTERNAL'!$AB$227:$AB$265, 'KEUANGAN INTERNAL AKRE 2025'!B16,'PNLT DANA INTERNAL'!$AC$227:$AC$265)+
SUMIF('PNLT DANA INTERNAL'!$AI$227:$AI$265, 'KEUANGAN INTERNAL AKRE 2025'!B16,'PNLT DANA INTERNAL'!$AJ$227:$AJ$265)+
SUMIF('PNLT DANA INTERNAL'!$AP$227:$AP$265, 'KEUANGAN INTERNAL AKRE 2025'!B16,'PNLT DANA INTERNAL'!$AQ$227:$AQ$265)+
SUMIF('PNLT DANA INTERNAL'!$AW$227:$AW$265, 'KEUANGAN INTERNAL AKRE 2025'!B16,'PNLT DANA INTERNAL'!$AX$227:$AX$265)+
SUMIF('PNLT DANA INTERNAL'!$BD$227:$BD$265, 'KEUANGAN INTERNAL AKRE 2025'!B16,'PNLT DANA INTERNAL'!$BG$227:$BG$265)</f>
        <v>12000000</v>
      </c>
      <c r="N16" s="152">
        <f>SUMIF('PKM DANA INTERNAL'!$S$138:$S$164, 'KEUANGAN INTERNAL AKRE 2025'!B16,'PKM DANA INTERNAL'!$U$138:$U$164)+
SUMIF('PKM DANA INTERNAL'!$AC$138:$AC$164, 'KEUANGAN INTERNAL AKRE 2025'!B16,'PKM DANA INTERNAL'!$AD$138:$AD$164)+
SUMIF('PKM DANA INTERNAL'!$AJ$138:$AJ$164, 'KEUANGAN INTERNAL AKRE 2025'!B16,'PKM DANA INTERNAL'!$AK$138:$AK$164)+
SUMIF('PKM DANA INTERNAL'!$AQ$138:$AQ$164, 'KEUANGAN INTERNAL AKRE 2025'!B16,'PKM DANA INTERNAL'!$AR$138:$AR$164)+
SUMIF('PKM DANA INTERNAL'!$AX$138:$AX$164,'KEUANGAN INTERNAL AKRE 2025'!B16,'PKM DANA INTERNAL'!$AY$138:$AY$164)+
SUMIF('PKM DANA INTERNAL'!$BE$138:$BE$164,'KEUANGAN INTERNAL AKRE 2025'!B16,'PKM DANA INTERNAL'!$BF$138:$BF$164)+
SUMIF('PKM DANA INTERNAL'!$BL$138:$BL$164,'KEUANGAN INTERNAL AKRE 2025'!B16,'PKM DANA INTERNAL'!$BM$138:$BM$164)</f>
        <v>0</v>
      </c>
      <c r="O16" s="149">
        <f t="shared" si="0"/>
        <v>58304166.666666664</v>
      </c>
      <c r="Q16" s="1420"/>
      <c r="R16" s="133">
        <v>8</v>
      </c>
      <c r="S16" s="134" t="s">
        <v>25</v>
      </c>
      <c r="T16" s="152" t="e">
        <f>SUMIF(#REF!,VLOOKUP(S16,#REF!,1,FALSE),#REF!)+SUMIF(#REF!,VLOOKUP(S16,#REF!,1,FALSE),#REF!)+SUMIF(#REF!,VLOOKUP(S16,#REF!,1,FALSE),#REF!)+SUMIF(#REF!,VLOOKUP(S16,#REF!,1,FALSE),#REF!)+SUMIF(#REF!,VLOOKUP(S16,#REF!,1,FALSE),#REF!)</f>
        <v>#REF!</v>
      </c>
      <c r="U16" s="152" t="e">
        <f>SUMIF(#REF!,VLOOKUP(S16,#REF!,1,FALSE),#REF!)+SUMIF(#REF!,VLOOKUP(S16,#REF!,1,FALSE),#REF!)+SUMIF(#REF!,VLOOKUP(S16,#REF!,1,FALSE),#REF!)+SUMIF(#REF!,VLOOKUP('KEUANGAN INTERNAL AKRE 2025'!S16,#REF!,1,FALSE),#REF!)+SUMIF(#REF!,VLOOKUP(S16,#REF!,1,FALSE),#REF!)</f>
        <v>#REF!</v>
      </c>
      <c r="V16" s="152" t="e">
        <f>SUMIF(#REF!,VLOOKUP(S16,#REF!,1,FALSE),#REF!)+SUMIF(#REF!,VLOOKUP(S16,#REF!,1,FALSE),#REF!)+SUMIF(#REF!,VLOOKUP(S16,#REF!,1,FALSE),#REF!)+SUMIF(#REF!,VLOOKUP(S16,#REF!,1,FALSE),#REF!)+SUMIF(#REF!,VLOOKUP(S16,#REF!,1,FALSE),#REF!)</f>
        <v>#REF!</v>
      </c>
      <c r="W16" s="152" t="e">
        <f>SUMIF(#REF!,VLOOKUP(S16,#REF!,1,FALSE),#REF!)+SUMIF(#REF!,VLOOKUP(S16,#REF!,1,FALSE),#REF!)+SUMIF(#REF!,VLOOKUP(S16,#REF!,1,FALSE),#REF!)+SUMIF(#REF!,VLOOKUP('KEUANGAN INTERNAL AKRE 2025'!S16,#REF!,1,FALSE),#REF!)+SUMIF(#REF!,VLOOKUP(S16,#REF!,1,FALSE),#REF!)</f>
        <v>#REF!</v>
      </c>
      <c r="X16" s="152" t="e">
        <f>SUMIF(#REF!,VLOOKUP(S16,#REF!,1,FALSE),#REF!)+SUMIF(#REF!,VLOOKUP(S16,#REF!,1,FALSE),#REF!)+SUMIF(#REF!,VLOOKUP(S16,#REF!,1,FALSE),#REF!)+SUMIF(#REF!,VLOOKUP(S16,#REF!,1,FALSE),#REF!)+SUMIF(#REF!,VLOOKUP(S16,#REF!,1,FALSE),#REF!)</f>
        <v>#REF!</v>
      </c>
      <c r="Y16" s="152" t="e">
        <f>SUMIF(#REF!,VLOOKUP(S16,#REF!,1,FALSE),#REF!)+SUMIF(#REF!,VLOOKUP(S16,#REF!,1,FALSE),#REF!)+SUMIF(#REF!,VLOOKUP(B14,#REF!,1,FALSE),#REF!)+SUMIF(#REF!,VLOOKUP('KEUANGAN INTERNAL AKRE 2025'!S16,#REF!,1,FALSE),#REF!)+SUMIF(#REF!,VLOOKUP(S16,#REF!,1,FALSE),#REF!)</f>
        <v>#REF!</v>
      </c>
    </row>
    <row r="17" spans="1:37" ht="11.1" customHeight="1">
      <c r="A17" s="1184" t="s">
        <v>176</v>
      </c>
      <c r="B17" s="1185" t="s">
        <v>76</v>
      </c>
      <c r="C17" s="199">
        <f>SUMIF('PNLT DANA INTERNAL'!$R$22:$R$45, 'KEUANGAN INTERNAL AKRE 2025'!B17,'PNLT DANA INTERNAL'!$T$22:$T$45)+
SUMIF('PNLT DANA INTERNAL'!$AB$22:$AB$45, 'KEUANGAN INTERNAL AKRE 2025'!B17,'PNLT DANA INTERNAL'!$AC$22:$AC$45)+
SUMIF('PNLT DANA INTERNAL'!$AI$22:$AI$45, 'KEUANGAN INTERNAL AKRE 2025'!B17,'PNLT DANA INTERNAL'!$AJ$22:$AJ$45)+
SUMIF('PNLT DANA INTERNAL'!$AP$22:$AP$45, 'KEUANGAN INTERNAL AKRE 2025'!B17,'PNLT DANA INTERNAL'!$AQ$22:$AQ$45)+
SUMIF('PNLT DANA INTERNAL'!$AW$22:$AW$45, 'KEUANGAN INTERNAL AKRE 2025'!B17,'PNLT DANA INTERNAL'!$AX$22:$AX$45)</f>
        <v>5294583.333333333</v>
      </c>
      <c r="D17" s="152">
        <f>SUMIF('PKM DANA INTERNAL'!$S$2:$S$6, 'KEUANGAN INTERNAL AKRE 2025'!B17,'PKM DANA INTERNAL'!$U$2:$U$6)+
SUMIF('PKM DANA INTERNAL'!$AC$2:$AC$6, 'KEUANGAN INTERNAL AKRE 2025'!B17,'PKM DANA INTERNAL'!$AD$2:$AD$6)+
SUMIF('PKM DANA INTERNAL'!$AJ$2:$AJ$6, 'KEUANGAN INTERNAL AKRE 2025'!B17,'PKM DANA INTERNAL'!$AK$2:$AK$6)+
SUMIF('PKM DANA INTERNAL'!$AQ$2:$AQ$6, 'KEUANGAN INTERNAL AKRE 2025'!B17,'PKM DANA INTERNAL'!$AR$2:$AR$6)</f>
        <v>0</v>
      </c>
      <c r="E17" s="151">
        <f>SUMIF('PNLT DANA INTERNAL'!$R$46:$R$109, 'KEUANGAN INTERNAL AKRE 2025'!B17,'PNLT DANA INTERNAL'!$T$46:$T$109)+
SUMIF('PNLT DANA INTERNAL'!$AB$46:$AB$109, 'KEUANGAN INTERNAL AKRE 2025'!B17,'PNLT DANA INTERNAL'!$AC$46:$AC$109)+
SUMIF('PNLT DANA INTERNAL'!$AI$46:$AI$109, 'KEUANGAN INTERNAL AKRE 2025'!B17,'PNLT DANA INTERNAL'!$AJ$46:$AJ$109)+
SUMIF('PNLT DANA INTERNAL'!$AP$46:$AP$109, 'KEUANGAN INTERNAL AKRE 2025'!B17,'PNLT DANA INTERNAL'!$AQ$46:$AQ$109)+
SUMIF('PNLT DANA INTERNAL'!$AW$46:$AW$109, 'KEUANGAN INTERNAL AKRE 2025'!B17,'PNLT DANA INTERNAL'!$AX$46:$AX$109)</f>
        <v>0</v>
      </c>
      <c r="F17" s="152">
        <f>SUMIF('PKM DANA INTERNAL'!$S$8:$S$35, 'KEUANGAN INTERNAL AKRE 2025'!B17,'PKM DANA INTERNAL'!$U$8:$U$35)+
SUMIF('PKM DANA INTERNAL'!$AC$8:$AC$35, 'KEUANGAN INTERNAL AKRE 2025'!B17,'PKM DANA INTERNAL'!$AD$8:$AD$35)+
SUMIF('PKM DANA INTERNAL'!$AJ$8:$AJ$35, 'KEUANGAN INTERNAL AKRE 2025'!B17,'PKM DANA INTERNAL'!$AK$8:$AK$35)+
SUMIF('PKM DANA INTERNAL'!$AQ$8:$AQ$35, 'KEUANGAN INTERNAL AKRE 2025'!B17,'PKM DANA INTERNAL'!$AR$8:$AR$35)</f>
        <v>0</v>
      </c>
      <c r="G17" s="152">
        <f>SUMIF('PNLT DANA INTERNAL'!$R$111:$R$141, 'KEUANGAN INTERNAL AKRE 2025'!B17,'PNLT DANA INTERNAL'!$T$111:$T$160)+
SUMIF('PNLT DANA INTERNAL'!$AB$111:$AB$141, 'KEUANGAN INTERNAL AKRE 2025'!B17,'PNLT DANA INTERNAL'!$AC$111:$AC$141)+
SUMIF('PNLT DANA INTERNAL'!$AI$111:$AI$141, 'KEUANGAN INTERNAL AKRE 2025'!B17,'PNLT DANA INTERNAL'!$AJ$111:$AJ$141)+
SUMIF('PNLT DANA INTERNAL'!$AP$111:$AP$141, 'KEUANGAN INTERNAL AKRE 2025'!B17,'PNLT DANA INTERNAL'!$AQ$111:$AQ$141)+
SUMIF('PNLT DANA INTERNAL'!$AW$111:$AW$141, 'KEUANGAN INTERNAL AKRE 2025'!B17,'PNLT DANA INTERNAL'!$AX$111:$AX$141)</f>
        <v>0</v>
      </c>
      <c r="H17" s="152">
        <f>SUMIF('PKM DANA INTERNAL'!$S$37:$S$68, 'KEUANGAN INTERNAL AKRE 2025'!B17,'PKM DANA INTERNAL'!$U$37:$U$68)+
SUMIF('PKM DANA INTERNAL'!$AC$37:$AC$68, 'KEUANGAN INTERNAL AKRE 2025'!B17,'PKM DANA INTERNAL'!$AD$37:$AD$68)+
SUMIF('PKM DANA INTERNAL'!$AJ$37:$AJ$68, 'KEUANGAN INTERNAL AKRE 2025'!B17,'PKM DANA INTERNAL'!$AK$37:$AK$68)+
SUMIF('PKM DANA INTERNAL'!$AQ$37:$AQ$68, 'KEUANGAN INTERNAL AKRE 2025'!B17,'PKM DANA INTERNAL'!$AR$37:$AR$68)</f>
        <v>3321333.3333333335</v>
      </c>
      <c r="I17" s="152">
        <f>SUMIF('PNLT DANA INTERNAL'!$R$143:$R$178, 'KEUANGAN INTERNAL AKRE 2025'!B17,'PNLT DANA INTERNAL'!$T$143:$T$178)+
SUMIF('PNLT DANA INTERNAL'!$AB$143:$AB$178, 'KEUANGAN INTERNAL AKRE 2025'!B17,'PNLT DANA INTERNAL'!$AC$143:$AC$178)+
SUMIF('PNLT DANA INTERNAL'!$AI$143:$AI$178, 'KEUANGAN INTERNAL AKRE 2025'!B17,'PNLT DANA INTERNAL'!$AJ$143:$AJ$178)+
SUMIF('PNLT DANA INTERNAL'!$AP$143:$AP$178, 'KEUANGAN INTERNAL AKRE 2025'!B17,'PNLT DANA INTERNAL'!$AQ$143:$AQ$178)+
SUMIF('PNLT DANA INTERNAL'!$AW$143:$AW$178, 'KEUANGAN INTERNAL AKRE 2025'!B17,'PNLT DANA INTERNAL'!$AX$143:$AX$178)</f>
        <v>0</v>
      </c>
      <c r="J17" s="152">
        <f>SUMIF('PKM DANA INTERNAL'!$S$70:$S$103, 'KEUANGAN INTERNAL AKRE 2025'!B17,'PKM DANA INTERNAL'!$U$70:$U$103)+
SUMIF('PKM DANA INTERNAL'!$AC$70:$AC$103, 'KEUANGAN INTERNAL AKRE 2025'!B17,'PKM DANA INTERNAL'!$AD$70:$AD$103)+
SUMIF('PKM DANA INTERNAL'!$AJ$70:$AJ$103, 'KEUANGAN INTERNAL AKRE 2025'!B17,'PKM DANA INTERNAL'!$AK$70:$AK$103)+
SUMIF('PKM DANA INTERNAL'!$AQ$70:$AQ$103, 'KEUANGAN INTERNAL AKRE 2025'!B17,'PKM DANA INTERNAL'!$AR$70:$AR$103)+
SUMIF('PKM DANA INTERNAL'!$AX$70:$AX$103,'KEUANGAN INTERNAL AKRE 2025'!B17,'PKM DANA INTERNAL'!$AY$70:$AY$103)+
SUMIF('PKM DANA INTERNAL'!$BE$70:$BE$103,'KEUANGAN INTERNAL AKRE 2025'!B17,'PKM DANA INTERNAL'!$BF$70:$BF$103)</f>
        <v>0</v>
      </c>
      <c r="K17" s="152">
        <f>SUMIF('PNLT DANA INTERNAL'!$R$179:$R$226, 'KEUANGAN INTERNAL AKRE 2025'!B17,'PNLT DANA INTERNAL'!$T$179:$T$226)+
SUMIF('PNLT DANA INTERNAL'!$AB$179:$AB$226, 'KEUANGAN INTERNAL AKRE 2025'!B17,'PNLT DANA INTERNAL'!$AC$179:$AC$226)+
SUMIF('PNLT DANA INTERNAL'!$AI$179:$AI$226, 'KEUANGAN INTERNAL AKRE 2025'!B17,'PNLT DANA INTERNAL'!$AJ$179:$AJ$226)+
SUMIF('PNLT DANA INTERNAL'!$AP$179:$AP$226, 'KEUANGAN INTERNAL AKRE 2025'!B17,'PNLT DANA INTERNAL'!$AQ$179:$AQ$226)+
SUMIF('PNLT DANA INTERNAL'!$AW$179:$AW$226, 'KEUANGAN INTERNAL AKRE 2025'!B17,'PNLT DANA INTERNAL'!$AX$179:$AX$226)+
SUMIF('PNLT DANA INTERNAL'!$BD$179:$BD$226, 'KEUANGAN INTERNAL AKRE 2025'!B17,'PNLT DANA INTERNAL'!$BG$179:$BG$226)</f>
        <v>0</v>
      </c>
      <c r="L17" s="152">
        <f>SUMIF('PKM DANA INTERNAL'!$S$105:$S$136, 'KEUANGAN INTERNAL AKRE 2025'!B17,'PKM DANA INTERNAL'!$U$105:$U$136)+
SUMIF('PKM DANA INTERNAL'!$AC$105:$AC$136, 'KEUANGAN INTERNAL AKRE 2025'!B17,'PKM DANA INTERNAL'!$AD$105:$AD$136)+
SUMIF('PKM DANA INTERNAL'!$AJ$105:$AJ$136, 'KEUANGAN INTERNAL AKRE 2025'!B17,'PKM DANA INTERNAL'!$AK$105:$AK$136)+
SUMIF('PKM DANA INTERNAL'!$AQ$105:$AQ$136, 'KEUANGAN INTERNAL AKRE 2025'!B17,'PKM DANA INTERNAL'!$AR$105:$AR$136)+
SUMIF('PKM DANA INTERNAL'!$AX$105:$AX$136,'KEUANGAN INTERNAL AKRE 2025'!B17,'PKM DANA INTERNAL'!$AY$105:$AY$136)+
SUMIF('PKM DANA INTERNAL'!$BE$105:$BE$136,'KEUANGAN INTERNAL AKRE 2025'!B17,'PKM DANA INTERNAL'!$BF$105:$BF$136)+
SUMIF('PKM DANA INTERNAL'!$BL$105:$BL$136,'KEUANGAN INTERNAL AKRE 2025'!B17,'PKM DANA INTERNAL'!$BM$105:$BM$136)</f>
        <v>0</v>
      </c>
      <c r="M17" s="152">
        <f>SUMIF('PNLT DANA INTERNAL'!$R$227:$R$265, 'KEUANGAN INTERNAL AKRE 2025'!B17,'PNLT DANA INTERNAL'!$T$227:$T$265)+
SUMIF('PNLT DANA INTERNAL'!$AB$227:$AB$265, 'KEUANGAN INTERNAL AKRE 2025'!B17,'PNLT DANA INTERNAL'!$AC$227:$AC$265)+
SUMIF('PNLT DANA INTERNAL'!$AI$227:$AI$265, 'KEUANGAN INTERNAL AKRE 2025'!B17,'PNLT DANA INTERNAL'!$AJ$227:$AJ$265)+
SUMIF('PNLT DANA INTERNAL'!$AP$227:$AP$265, 'KEUANGAN INTERNAL AKRE 2025'!B17,'PNLT DANA INTERNAL'!$AQ$227:$AQ$265)+
SUMIF('PNLT DANA INTERNAL'!$AW$227:$AW$265, 'KEUANGAN INTERNAL AKRE 2025'!B17,'PNLT DANA INTERNAL'!$AX$227:$AX$265)+
SUMIF('PNLT DANA INTERNAL'!$BD$227:$BD$265, 'KEUANGAN INTERNAL AKRE 2025'!B17,'PNLT DANA INTERNAL'!$BG$227:$BG$265)</f>
        <v>30000000</v>
      </c>
      <c r="N17" s="152">
        <f>SUMIF('PKM DANA INTERNAL'!$S$138:$S$164, 'KEUANGAN INTERNAL AKRE 2025'!B17,'PKM DANA INTERNAL'!$U$138:$U$164)+
SUMIF('PKM DANA INTERNAL'!$AC$138:$AC$164, 'KEUANGAN INTERNAL AKRE 2025'!B17,'PKM DANA INTERNAL'!$AD$138:$AD$164)+
SUMIF('PKM DANA INTERNAL'!$AJ$138:$AJ$164, 'KEUANGAN INTERNAL AKRE 2025'!B17,'PKM DANA INTERNAL'!$AK$138:$AK$164)+
SUMIF('PKM DANA INTERNAL'!$AQ$138:$AQ$164, 'KEUANGAN INTERNAL AKRE 2025'!B17,'PKM DANA INTERNAL'!$AR$138:$AR$164)+
SUMIF('PKM DANA INTERNAL'!$AX$138:$AX$164,'KEUANGAN INTERNAL AKRE 2025'!B17,'PKM DANA INTERNAL'!$AY$138:$AY$164)+
SUMIF('PKM DANA INTERNAL'!$BE$138:$BE$164,'KEUANGAN INTERNAL AKRE 2025'!B17,'PKM DANA INTERNAL'!$BF$138:$BF$164)+
SUMIF('PKM DANA INTERNAL'!$BL$138:$BL$164,'KEUANGAN INTERNAL AKRE 2025'!B17,'PKM DANA INTERNAL'!$BM$138:$BM$164)</f>
        <v>0</v>
      </c>
      <c r="O17" s="149">
        <f t="shared" si="0"/>
        <v>3321333.3333333335</v>
      </c>
      <c r="Q17" s="1420"/>
      <c r="R17" s="133">
        <v>2</v>
      </c>
      <c r="S17" s="134" t="s">
        <v>41</v>
      </c>
      <c r="T17" s="152" t="e">
        <f>SUMIF(#REF!,VLOOKUP(S17,#REF!,1,FALSE),#REF!)+SUMIF(#REF!,VLOOKUP(S17,#REF!,1,FALSE),#REF!)+SUMIF(#REF!,VLOOKUP(S17,#REF!,1,FALSE),#REF!)+SUMIF(#REF!,VLOOKUP(S17,#REF!,1,FALSE),#REF!)+SUMIF(#REF!,VLOOKUP(S17,#REF!,1,FALSE),#REF!)</f>
        <v>#REF!</v>
      </c>
      <c r="U17" s="152" t="e">
        <f>SUMIF(#REF!,VLOOKUP(S17,#REF!,1,FALSE),#REF!)+SUMIF(#REF!,VLOOKUP(S17,#REF!,1,FALSE),#REF!)+SUMIF(#REF!,VLOOKUP(S17,#REF!,1,FALSE),#REF!)+SUMIF(#REF!,VLOOKUP('KEUANGAN INTERNAL AKRE 2025'!S17,#REF!,1,FALSE),#REF!)+SUMIF(#REF!,VLOOKUP(S17,#REF!,1,FALSE),#REF!)</f>
        <v>#REF!</v>
      </c>
      <c r="V17" s="152" t="e">
        <f>SUMIF(#REF!,VLOOKUP(S17,#REF!,1,FALSE),#REF!)+SUMIF(#REF!,VLOOKUP(S17,#REF!,1,FALSE),#REF!)+SUMIF(#REF!,VLOOKUP(S17,#REF!,1,FALSE),#REF!)+SUMIF(#REF!,VLOOKUP(S17,#REF!,1,FALSE),#REF!)+SUMIF(#REF!,VLOOKUP(S17,#REF!,1,FALSE),#REF!)</f>
        <v>#REF!</v>
      </c>
      <c r="W17" s="152" t="e">
        <f>SUMIF(#REF!,VLOOKUP(S17,#REF!,1,FALSE),#REF!)+SUMIF(#REF!,VLOOKUP(S17,#REF!,1,FALSE),#REF!)+SUMIF(#REF!,VLOOKUP(S17,#REF!,1,FALSE),#REF!)+SUMIF(#REF!,VLOOKUP('KEUANGAN INTERNAL AKRE 2025'!S17,#REF!,1,FALSE),#REF!)+SUMIF(#REF!,VLOOKUP(S17,#REF!,1,FALSE),#REF!)</f>
        <v>#REF!</v>
      </c>
      <c r="X17" s="152" t="e">
        <f>SUMIF(#REF!,VLOOKUP(S17,#REF!,1,FALSE),#REF!)+SUMIF(#REF!,VLOOKUP(S17,#REF!,1,FALSE),#REF!)+SUMIF(#REF!,VLOOKUP(S17,#REF!,1,FALSE),#REF!)+SUMIF(#REF!,VLOOKUP(S17,#REF!,1,FALSE),#REF!)+SUMIF(#REF!,VLOOKUP(S17,#REF!,1,FALSE),#REF!)</f>
        <v>#REF!</v>
      </c>
      <c r="Y17" s="152" t="e">
        <f>SUMIF(#REF!,VLOOKUP(S17,#REF!,1,FALSE),#REF!)+SUMIF(#REF!,VLOOKUP(S17,#REF!,1,FALSE),#REF!)+SUMIF(#REF!,VLOOKUP(B15,#REF!,1,FALSE),#REF!)+SUMIF(#REF!,VLOOKUP('KEUANGAN INTERNAL AKRE 2025'!S17,#REF!,1,FALSE),#REF!)+SUMIF(#REF!,VLOOKUP(S17,#REF!,1,FALSE),#REF!)</f>
        <v>#REF!</v>
      </c>
      <c r="AA17" s="144">
        <v>10</v>
      </c>
      <c r="AB17" s="153" t="s">
        <v>3751</v>
      </c>
      <c r="AC17" s="153" t="s">
        <v>197</v>
      </c>
      <c r="AD17" s="152">
        <f>SUM(E33:E40)</f>
        <v>40791666.666666672</v>
      </c>
      <c r="AE17" s="152">
        <f>SUM(G33:G40)</f>
        <v>35666666.666666664</v>
      </c>
      <c r="AF17" s="152">
        <f>SUM(I33:I40)</f>
        <v>64383333.333333343</v>
      </c>
      <c r="AG17" s="152">
        <f>SUM(AD17:AF17)</f>
        <v>140841666.66666669</v>
      </c>
      <c r="AH17" s="152">
        <f>SUM(F33:F40)</f>
        <v>23433333.333333336</v>
      </c>
      <c r="AI17" s="152">
        <f>SUM(H33:H40)</f>
        <v>12500000</v>
      </c>
      <c r="AJ17" s="152">
        <f>SUM(J33:J40)</f>
        <v>28000000.000000004</v>
      </c>
      <c r="AK17" s="152">
        <f>SUM(AH17:AJ17)</f>
        <v>63933333.333333343</v>
      </c>
    </row>
    <row r="18" spans="1:37" ht="11.1" customHeight="1">
      <c r="A18" s="1184" t="s">
        <v>176</v>
      </c>
      <c r="B18" s="1185" t="s">
        <v>85</v>
      </c>
      <c r="C18" s="199">
        <f>SUMIF('PNLT DANA INTERNAL'!$R$22:$R$45, 'KEUANGAN INTERNAL AKRE 2025'!B18,'PNLT DANA INTERNAL'!$T$22:$T$45)+
SUMIF('PNLT DANA INTERNAL'!$AB$22:$AB$45, 'KEUANGAN INTERNAL AKRE 2025'!B18,'PNLT DANA INTERNAL'!$AC$22:$AC$45)+
SUMIF('PNLT DANA INTERNAL'!$AI$22:$AI$45, 'KEUANGAN INTERNAL AKRE 2025'!B18,'PNLT DANA INTERNAL'!$AJ$22:$AJ$45)+
SUMIF('PNLT DANA INTERNAL'!$AP$22:$AP$45, 'KEUANGAN INTERNAL AKRE 2025'!B18,'PNLT DANA INTERNAL'!$AQ$22:$AQ$45)+
SUMIF('PNLT DANA INTERNAL'!$AW$22:$AW$45, 'KEUANGAN INTERNAL AKRE 2025'!B18,'PNLT DANA INTERNAL'!$AX$22:$AX$45)</f>
        <v>6668750</v>
      </c>
      <c r="D18" s="152">
        <f>SUMIF('PKM DANA INTERNAL'!$S$2:$S$6, 'KEUANGAN INTERNAL AKRE 2025'!B18,'PKM DANA INTERNAL'!$U$2:$U$6)+
SUMIF('PKM DANA INTERNAL'!$AC$2:$AC$6, 'KEUANGAN INTERNAL AKRE 2025'!B18,'PKM DANA INTERNAL'!$AD$2:$AD$6)+
SUMIF('PKM DANA INTERNAL'!$AJ$2:$AJ$6, 'KEUANGAN INTERNAL AKRE 2025'!B18,'PKM DANA INTERNAL'!$AK$2:$AK$6)+
SUMIF('PKM DANA INTERNAL'!$AQ$2:$AQ$6, 'KEUANGAN INTERNAL AKRE 2025'!B18,'PKM DANA INTERNAL'!$AR$2:$AR$6)</f>
        <v>24400000</v>
      </c>
      <c r="E18" s="151">
        <f>SUMIF('PNLT DANA INTERNAL'!$R$46:$R$109, 'KEUANGAN INTERNAL AKRE 2025'!B18,'PNLT DANA INTERNAL'!$T$46:$T$109)+
SUMIF('PNLT DANA INTERNAL'!$AB$46:$AB$109, 'KEUANGAN INTERNAL AKRE 2025'!B18,'PNLT DANA INTERNAL'!$AC$46:$AC$109)+
SUMIF('PNLT DANA INTERNAL'!$AI$46:$AI$109, 'KEUANGAN INTERNAL AKRE 2025'!B18,'PNLT DANA INTERNAL'!$AJ$46:$AJ$109)+
SUMIF('PNLT DANA INTERNAL'!$AP$46:$AP$109, 'KEUANGAN INTERNAL AKRE 2025'!B18,'PNLT DANA INTERNAL'!$AQ$46:$AQ$109)+
SUMIF('PNLT DANA INTERNAL'!$AW$46:$AW$109, 'KEUANGAN INTERNAL AKRE 2025'!B18,'PNLT DANA INTERNAL'!$AX$46:$AX$109)</f>
        <v>5666666.666666667</v>
      </c>
      <c r="F18" s="152">
        <f>SUMIF('PKM DANA INTERNAL'!$S$8:$S$35, 'KEUANGAN INTERNAL AKRE 2025'!B18,'PKM DANA INTERNAL'!$U$8:$U$35)+
SUMIF('PKM DANA INTERNAL'!$AC$8:$AC$35, 'KEUANGAN INTERNAL AKRE 2025'!B18,'PKM DANA INTERNAL'!$AD$8:$AD$35)+
SUMIF('PKM DANA INTERNAL'!$AJ$8:$AJ$35, 'KEUANGAN INTERNAL AKRE 2025'!B18,'PKM DANA INTERNAL'!$AK$8:$AK$35)+
SUMIF('PKM DANA INTERNAL'!$AQ$8:$AQ$35, 'KEUANGAN INTERNAL AKRE 2025'!B18,'PKM DANA INTERNAL'!$AR$8:$AR$35)</f>
        <v>4000000</v>
      </c>
      <c r="G18" s="152">
        <f>SUMIF('PNLT DANA INTERNAL'!$R$111:$R$141, 'KEUANGAN INTERNAL AKRE 2025'!B18,'PNLT DANA INTERNAL'!$T$111:$T$160)+
SUMIF('PNLT DANA INTERNAL'!$AB$111:$AB$141, 'KEUANGAN INTERNAL AKRE 2025'!B18,'PNLT DANA INTERNAL'!$AC$111:$AC$141)+
SUMIF('PNLT DANA INTERNAL'!$AI$111:$AI$141, 'KEUANGAN INTERNAL AKRE 2025'!B18,'PNLT DANA INTERNAL'!$AJ$111:$AJ$141)+
SUMIF('PNLT DANA INTERNAL'!$AP$111:$AP$141, 'KEUANGAN INTERNAL AKRE 2025'!B18,'PNLT DANA INTERNAL'!$AQ$111:$AQ$141)+
SUMIF('PNLT DANA INTERNAL'!$AW$111:$AW$141, 'KEUANGAN INTERNAL AKRE 2025'!B18,'PNLT DANA INTERNAL'!$AX$111:$AX$141)</f>
        <v>6833333.333333333</v>
      </c>
      <c r="H18" s="152">
        <f>SUMIF('PKM DANA INTERNAL'!$S$37:$S$68, 'KEUANGAN INTERNAL AKRE 2025'!B18,'PKM DANA INTERNAL'!$U$37:$U$68)+
SUMIF('PKM DANA INTERNAL'!$AC$37:$AC$68, 'KEUANGAN INTERNAL AKRE 2025'!B18,'PKM DANA INTERNAL'!$AD$37:$AD$68)+
SUMIF('PKM DANA INTERNAL'!$AJ$37:$AJ$68, 'KEUANGAN INTERNAL AKRE 2025'!B18,'PKM DANA INTERNAL'!$AK$37:$AK$68)+
SUMIF('PKM DANA INTERNAL'!$AQ$37:$AQ$68, 'KEUANGAN INTERNAL AKRE 2025'!B18,'PKM DANA INTERNAL'!$AR$37:$AR$68)</f>
        <v>0</v>
      </c>
      <c r="I18" s="152">
        <f>SUMIF('PNLT DANA INTERNAL'!$R$143:$R$178, 'KEUANGAN INTERNAL AKRE 2025'!B18,'PNLT DANA INTERNAL'!$T$143:$T$178)+
SUMIF('PNLT DANA INTERNAL'!$AB$143:$AB$178, 'KEUANGAN INTERNAL AKRE 2025'!B18,'PNLT DANA INTERNAL'!$AC$143:$AC$178)+
SUMIF('PNLT DANA INTERNAL'!$AI$143:$AI$178, 'KEUANGAN INTERNAL AKRE 2025'!B18,'PNLT DANA INTERNAL'!$AJ$143:$AJ$178)+
SUMIF('PNLT DANA INTERNAL'!$AP$143:$AP$178, 'KEUANGAN INTERNAL AKRE 2025'!B18,'PNLT DANA INTERNAL'!$AQ$143:$AQ$178)+
SUMIF('PNLT DANA INTERNAL'!$AW$143:$AW$178, 'KEUANGAN INTERNAL AKRE 2025'!B18,'PNLT DANA INTERNAL'!$AX$143:$AX$178)</f>
        <v>18166666.666666668</v>
      </c>
      <c r="J18" s="152">
        <f>SUMIF('PKM DANA INTERNAL'!$S$70:$S$103, 'KEUANGAN INTERNAL AKRE 2025'!B18,'PKM DANA INTERNAL'!$U$70:$U$103)+
SUMIF('PKM DANA INTERNAL'!$AC$70:$AC$103, 'KEUANGAN INTERNAL AKRE 2025'!B18,'PKM DANA INTERNAL'!$AD$70:$AD$103)+
SUMIF('PKM DANA INTERNAL'!$AJ$70:$AJ$103, 'KEUANGAN INTERNAL AKRE 2025'!B18,'PKM DANA INTERNAL'!$AK$70:$AK$103)+
SUMIF('PKM DANA INTERNAL'!$AQ$70:$AQ$103, 'KEUANGAN INTERNAL AKRE 2025'!B18,'PKM DANA INTERNAL'!$AR$70:$AR$103)+
SUMIF('PKM DANA INTERNAL'!$AX$70:$AX$103,'KEUANGAN INTERNAL AKRE 2025'!B18,'PKM DANA INTERNAL'!$AY$70:$AY$103)+
SUMIF('PKM DANA INTERNAL'!$BE$70:$BE$103,'KEUANGAN INTERNAL AKRE 2025'!B18,'PKM DANA INTERNAL'!$BF$70:$BF$103)</f>
        <v>4666666.666666667</v>
      </c>
      <c r="K18" s="152">
        <f>SUMIF('PNLT DANA INTERNAL'!$R$179:$R$226, 'KEUANGAN INTERNAL AKRE 2025'!B18,'PNLT DANA INTERNAL'!$T$179:$T$226)+
SUMIF('PNLT DANA INTERNAL'!$AB$179:$AB$226, 'KEUANGAN INTERNAL AKRE 2025'!B18,'PNLT DANA INTERNAL'!$AC$179:$AC$226)+
SUMIF('PNLT DANA INTERNAL'!$AI$179:$AI$226, 'KEUANGAN INTERNAL AKRE 2025'!B18,'PNLT DANA INTERNAL'!$AJ$179:$AJ$226)+
SUMIF('PNLT DANA INTERNAL'!$AP$179:$AP$226, 'KEUANGAN INTERNAL AKRE 2025'!B18,'PNLT DANA INTERNAL'!$AQ$179:$AQ$226)+
SUMIF('PNLT DANA INTERNAL'!$AW$179:$AW$226, 'KEUANGAN INTERNAL AKRE 2025'!B18,'PNLT DANA INTERNAL'!$AX$179:$AX$226)+
SUMIF('PNLT DANA INTERNAL'!$BD$179:$BD$226, 'KEUANGAN INTERNAL AKRE 2025'!B18,'PNLT DANA INTERNAL'!$BG$179:$BG$226)</f>
        <v>3150000</v>
      </c>
      <c r="L18" s="152">
        <f>SUMIF('PKM DANA INTERNAL'!$S$105:$S$136, 'KEUANGAN INTERNAL AKRE 2025'!B18,'PKM DANA INTERNAL'!$U$105:$U$136)+
SUMIF('PKM DANA INTERNAL'!$AC$105:$AC$136, 'KEUANGAN INTERNAL AKRE 2025'!B18,'PKM DANA INTERNAL'!$AD$105:$AD$136)+
SUMIF('PKM DANA INTERNAL'!$AJ$105:$AJ$136, 'KEUANGAN INTERNAL AKRE 2025'!B18,'PKM DANA INTERNAL'!$AK$105:$AK$136)+
SUMIF('PKM DANA INTERNAL'!$AQ$105:$AQ$136, 'KEUANGAN INTERNAL AKRE 2025'!B18,'PKM DANA INTERNAL'!$AR$105:$AR$136)+
SUMIF('PKM DANA INTERNAL'!$AX$105:$AX$136,'KEUANGAN INTERNAL AKRE 2025'!B18,'PKM DANA INTERNAL'!$AY$105:$AY$136)+
SUMIF('PKM DANA INTERNAL'!$BE$105:$BE$136,'KEUANGAN INTERNAL AKRE 2025'!B18,'PKM DANA INTERNAL'!$BF$105:$BF$136)+
SUMIF('PKM DANA INTERNAL'!$BL$105:$BL$136,'KEUANGAN INTERNAL AKRE 2025'!B18,'PKM DANA INTERNAL'!$BM$105:$BM$136)</f>
        <v>0</v>
      </c>
      <c r="M18" s="152">
        <f>SUMIF('PNLT DANA INTERNAL'!$R$227:$R$265, 'KEUANGAN INTERNAL AKRE 2025'!B18,'PNLT DANA INTERNAL'!$T$227:$T$265)+
SUMIF('PNLT DANA INTERNAL'!$AB$227:$AB$265, 'KEUANGAN INTERNAL AKRE 2025'!B18,'PNLT DANA INTERNAL'!$AC$227:$AC$265)+
SUMIF('PNLT DANA INTERNAL'!$AI$227:$AI$265, 'KEUANGAN INTERNAL AKRE 2025'!B18,'PNLT DANA INTERNAL'!$AJ$227:$AJ$265)+
SUMIF('PNLT DANA INTERNAL'!$AP$227:$AP$265, 'KEUANGAN INTERNAL AKRE 2025'!B18,'PNLT DANA INTERNAL'!$AQ$227:$AQ$265)+
SUMIF('PNLT DANA INTERNAL'!$AW$227:$AW$265, 'KEUANGAN INTERNAL AKRE 2025'!B18,'PNLT DANA INTERNAL'!$AX$227:$AX$265)+
SUMIF('PNLT DANA INTERNAL'!$BD$227:$BD$265, 'KEUANGAN INTERNAL AKRE 2025'!B18,'PNLT DANA INTERNAL'!$BG$227:$BG$265)</f>
        <v>0</v>
      </c>
      <c r="N18" s="152">
        <f>SUMIF('PKM DANA INTERNAL'!$S$138:$S$164, 'KEUANGAN INTERNAL AKRE 2025'!B18,'PKM DANA INTERNAL'!$U$138:$U$164)+
SUMIF('PKM DANA INTERNAL'!$AC$138:$AC$164, 'KEUANGAN INTERNAL AKRE 2025'!B18,'PKM DANA INTERNAL'!$AD$138:$AD$164)+
SUMIF('PKM DANA INTERNAL'!$AJ$138:$AJ$164, 'KEUANGAN INTERNAL AKRE 2025'!B18,'PKM DANA INTERNAL'!$AK$138:$AK$164)+
SUMIF('PKM DANA INTERNAL'!$AQ$138:$AQ$164, 'KEUANGAN INTERNAL AKRE 2025'!B18,'PKM DANA INTERNAL'!$AR$138:$AR$164)+
SUMIF('PKM DANA INTERNAL'!$AX$138:$AX$164,'KEUANGAN INTERNAL AKRE 2025'!B18,'PKM DANA INTERNAL'!$AY$138:$AY$164)+
SUMIF('PKM DANA INTERNAL'!$BE$138:$BE$164,'KEUANGAN INTERNAL AKRE 2025'!B18,'PKM DANA INTERNAL'!$BF$138:$BF$164)+
SUMIF('PKM DANA INTERNAL'!$BL$138:$BL$164,'KEUANGAN INTERNAL AKRE 2025'!B18,'PKM DANA INTERNAL'!$BM$138:$BM$164)</f>
        <v>0</v>
      </c>
      <c r="O18" s="149">
        <f t="shared" si="0"/>
        <v>42483333.333333336</v>
      </c>
      <c r="Q18" s="1420"/>
      <c r="R18" s="133">
        <v>3</v>
      </c>
      <c r="S18" s="134" t="s">
        <v>136</v>
      </c>
      <c r="T18" s="152" t="e">
        <f>SUMIF(#REF!,VLOOKUP(S18,#REF!,1,FALSE),#REF!)+SUMIF(#REF!,VLOOKUP(S18,#REF!,1,FALSE),#REF!)+SUMIF(#REF!,VLOOKUP(S18,#REF!,1,FALSE),#REF!)+SUMIF(#REF!,VLOOKUP(S18,#REF!,1,FALSE),#REF!)+SUMIF(#REF!,VLOOKUP(S18,#REF!,1,FALSE),#REF!)</f>
        <v>#REF!</v>
      </c>
      <c r="U18" s="152" t="e">
        <f>SUMIF(#REF!,VLOOKUP(S18,#REF!,1,FALSE),#REF!)+SUMIF(#REF!,VLOOKUP(S18,#REF!,1,FALSE),#REF!)+SUMIF(#REF!,VLOOKUP(S18,#REF!,1,FALSE),#REF!)+SUMIF(#REF!,VLOOKUP('KEUANGAN INTERNAL AKRE 2025'!S18,#REF!,1,FALSE),#REF!)+SUMIF(#REF!,VLOOKUP(S18,#REF!,1,FALSE),#REF!)</f>
        <v>#REF!</v>
      </c>
      <c r="V18" s="152" t="e">
        <f>SUMIF(#REF!,VLOOKUP(S18,#REF!,1,FALSE),#REF!)+SUMIF(#REF!,VLOOKUP(S18,#REF!,1,FALSE),#REF!)+SUMIF(#REF!,VLOOKUP(S18,#REF!,1,FALSE),#REF!)+SUMIF(#REF!,VLOOKUP(S18,#REF!,1,FALSE),#REF!)+SUMIF(#REF!,VLOOKUP(S18,#REF!,1,FALSE),#REF!)</f>
        <v>#REF!</v>
      </c>
      <c r="W18" s="152" t="e">
        <f>SUMIF(#REF!,VLOOKUP(S18,#REF!,1,FALSE),#REF!)+SUMIF(#REF!,VLOOKUP(S18,#REF!,1,FALSE),#REF!)+SUMIF(#REF!,VLOOKUP(S18,#REF!,1,FALSE),#REF!)+SUMIF(#REF!,VLOOKUP('KEUANGAN INTERNAL AKRE 2025'!S18,#REF!,1,FALSE),#REF!)+SUMIF(#REF!,VLOOKUP(S18,#REF!,1,FALSE),#REF!)</f>
        <v>#REF!</v>
      </c>
      <c r="X18" s="152" t="e">
        <f>SUMIF(#REF!,VLOOKUP(S18,#REF!,1,FALSE),#REF!)+SUMIF(#REF!,VLOOKUP(S18,#REF!,1,FALSE),#REF!)+SUMIF(#REF!,VLOOKUP(S18,#REF!,1,FALSE),#REF!)+SUMIF(#REF!,VLOOKUP(S18,#REF!,1,FALSE),#REF!)+SUMIF(#REF!,VLOOKUP(S18,#REF!,1,FALSE),#REF!)</f>
        <v>#REF!</v>
      </c>
      <c r="Y18" s="152" t="e">
        <f>SUMIF(#REF!,VLOOKUP(S18,#REF!,1,FALSE),#REF!)+SUMIF(#REF!,VLOOKUP(S18,#REF!,1,FALSE),#REF!)+SUMIF(#REF!,VLOOKUP(B16,#REF!,1,FALSE),#REF!)+SUMIF(#REF!,VLOOKUP('KEUANGAN INTERNAL AKRE 2025'!S18,#REF!,1,FALSE),#REF!)+SUMIF(#REF!,VLOOKUP(S18,#REF!,1,FALSE),#REF!)</f>
        <v>#REF!</v>
      </c>
      <c r="AA18" s="144">
        <v>11</v>
      </c>
      <c r="AB18" s="153" t="s">
        <v>3751</v>
      </c>
      <c r="AC18" s="153" t="s">
        <v>269</v>
      </c>
      <c r="AD18" s="152">
        <f>SUM(E45:E49)</f>
        <v>0</v>
      </c>
      <c r="AE18" s="152">
        <f>SUM(G45:G49)</f>
        <v>11133333.333333332</v>
      </c>
      <c r="AF18" s="152">
        <f>SUM(I45:I49)</f>
        <v>9313333.333333334</v>
      </c>
      <c r="AG18" s="152">
        <f>SUM(AD18:AF18)</f>
        <v>20446666.666666664</v>
      </c>
      <c r="AH18" s="152">
        <f>SUM(F45:F49)</f>
        <v>0</v>
      </c>
      <c r="AI18" s="152">
        <f>SUM(H45:H49)</f>
        <v>20000000</v>
      </c>
      <c r="AJ18" s="152">
        <f>SUM(J45:J49)</f>
        <v>20957916.666666668</v>
      </c>
      <c r="AK18" s="152">
        <f>SUM(AH18:AJ18)</f>
        <v>40957916.666666672</v>
      </c>
    </row>
    <row r="19" spans="1:37" ht="11.1" customHeight="1">
      <c r="A19" s="1184" t="s">
        <v>176</v>
      </c>
      <c r="B19" s="1185" t="s">
        <v>26</v>
      </c>
      <c r="C19" s="199">
        <f>SUMIF('PNLT DANA INTERNAL'!$R$22:$R$45, 'KEUANGAN INTERNAL AKRE 2025'!B19,'PNLT DANA INTERNAL'!$T$22:$T$45)+
SUMIF('PNLT DANA INTERNAL'!$AB$22:$AB$45, 'KEUANGAN INTERNAL AKRE 2025'!B19,'PNLT DANA INTERNAL'!$AC$22:$AC$45)+
SUMIF('PNLT DANA INTERNAL'!$AI$22:$AI$45, 'KEUANGAN INTERNAL AKRE 2025'!B19,'PNLT DANA INTERNAL'!$AJ$22:$AJ$45)+
SUMIF('PNLT DANA INTERNAL'!$AP$22:$AP$45, 'KEUANGAN INTERNAL AKRE 2025'!B19,'PNLT DANA INTERNAL'!$AQ$22:$AQ$45)+
SUMIF('PNLT DANA INTERNAL'!$AW$22:$AW$45, 'KEUANGAN INTERNAL AKRE 2025'!B19,'PNLT DANA INTERNAL'!$AX$22:$AX$45)</f>
        <v>12175066.666666668</v>
      </c>
      <c r="D19" s="152">
        <f>SUMIF('PKM DANA INTERNAL'!$S$2:$S$6, 'KEUANGAN INTERNAL AKRE 2025'!B19,'PKM DANA INTERNAL'!$U$2:$U$6)+
SUMIF('PKM DANA INTERNAL'!$AC$2:$AC$6, 'KEUANGAN INTERNAL AKRE 2025'!B19,'PKM DANA INTERNAL'!$AD$2:$AD$6)+
SUMIF('PKM DANA INTERNAL'!$AJ$2:$AJ$6, 'KEUANGAN INTERNAL AKRE 2025'!B19,'PKM DANA INTERNAL'!$AK$2:$AK$6)+
SUMIF('PKM DANA INTERNAL'!$AQ$2:$AQ$6, 'KEUANGAN INTERNAL AKRE 2025'!B19,'PKM DANA INTERNAL'!$AR$2:$AR$6)</f>
        <v>0</v>
      </c>
      <c r="E19" s="151">
        <f>SUMIF('PNLT DANA INTERNAL'!$R$46:$R$109, 'KEUANGAN INTERNAL AKRE 2025'!B19,'PNLT DANA INTERNAL'!$T$46:$T$109)+
SUMIF('PNLT DANA INTERNAL'!$AB$46:$AB$109, 'KEUANGAN INTERNAL AKRE 2025'!B19,'PNLT DANA INTERNAL'!$AC$46:$AC$109)+
SUMIF('PNLT DANA INTERNAL'!$AI$46:$AI$109, 'KEUANGAN INTERNAL AKRE 2025'!B19,'PNLT DANA INTERNAL'!$AJ$46:$AJ$109)+
SUMIF('PNLT DANA INTERNAL'!$AP$46:$AP$109, 'KEUANGAN INTERNAL AKRE 2025'!B19,'PNLT DANA INTERNAL'!$AQ$46:$AQ$109)+
SUMIF('PNLT DANA INTERNAL'!$AW$46:$AW$109, 'KEUANGAN INTERNAL AKRE 2025'!B19,'PNLT DANA INTERNAL'!$AX$46:$AX$109)</f>
        <v>9945833.333333334</v>
      </c>
      <c r="F19" s="152">
        <f>SUMIF('PKM DANA INTERNAL'!$S$8:$S$35, 'KEUANGAN INTERNAL AKRE 2025'!B19,'PKM DANA INTERNAL'!$U$8:$U$35)+
SUMIF('PKM DANA INTERNAL'!$AC$8:$AC$35, 'KEUANGAN INTERNAL AKRE 2025'!B19,'PKM DANA INTERNAL'!$AD$8:$AD$35)+
SUMIF('PKM DANA INTERNAL'!$AJ$8:$AJ$35, 'KEUANGAN INTERNAL AKRE 2025'!B19,'PKM DANA INTERNAL'!$AK$8:$AK$35)+
SUMIF('PKM DANA INTERNAL'!$AQ$8:$AQ$35, 'KEUANGAN INTERNAL AKRE 2025'!B19,'PKM DANA INTERNAL'!$AR$8:$AR$35)</f>
        <v>7333333.333333334</v>
      </c>
      <c r="G19" s="152">
        <f>SUMIF('PNLT DANA INTERNAL'!$R$111:$R$141, 'KEUANGAN INTERNAL AKRE 2025'!B19,'PNLT DANA INTERNAL'!$T$111:$T$160)+
SUMIF('PNLT DANA INTERNAL'!$AB$111:$AB$141, 'KEUANGAN INTERNAL AKRE 2025'!B19,'PNLT DANA INTERNAL'!$AC$111:$AC$141)+
SUMIF('PNLT DANA INTERNAL'!$AI$111:$AI$141, 'KEUANGAN INTERNAL AKRE 2025'!B19,'PNLT DANA INTERNAL'!$AJ$111:$AJ$141)+
SUMIF('PNLT DANA INTERNAL'!$AP$111:$AP$141, 'KEUANGAN INTERNAL AKRE 2025'!B19,'PNLT DANA INTERNAL'!$AQ$111:$AQ$141)+
SUMIF('PNLT DANA INTERNAL'!$AW$111:$AW$141, 'KEUANGAN INTERNAL AKRE 2025'!B19,'PNLT DANA INTERNAL'!$AX$111:$AX$141)</f>
        <v>7337500</v>
      </c>
      <c r="H19" s="152">
        <f>SUMIF('PKM DANA INTERNAL'!$S$37:$S$68, 'KEUANGAN INTERNAL AKRE 2025'!B19,'PKM DANA INTERNAL'!$U$37:$U$68)+
SUMIF('PKM DANA INTERNAL'!$AC$37:$AC$68, 'KEUANGAN INTERNAL AKRE 2025'!B19,'PKM DANA INTERNAL'!$AD$37:$AD$68)+
SUMIF('PKM DANA INTERNAL'!$AJ$37:$AJ$68, 'KEUANGAN INTERNAL AKRE 2025'!B19,'PKM DANA INTERNAL'!$AK$37:$AK$68)+
SUMIF('PKM DANA INTERNAL'!$AQ$37:$AQ$68, 'KEUANGAN INTERNAL AKRE 2025'!B19,'PKM DANA INTERNAL'!$AR$37:$AR$68)</f>
        <v>10000000</v>
      </c>
      <c r="I19" s="152">
        <f>SUMIF('PNLT DANA INTERNAL'!$R$143:$R$178, 'KEUANGAN INTERNAL AKRE 2025'!B19,'PNLT DANA INTERNAL'!$T$143:$T$178)+
SUMIF('PNLT DANA INTERNAL'!$AB$143:$AB$178, 'KEUANGAN INTERNAL AKRE 2025'!B19,'PNLT DANA INTERNAL'!$AC$143:$AC$178)+
SUMIF('PNLT DANA INTERNAL'!$AI$143:$AI$178, 'KEUANGAN INTERNAL AKRE 2025'!B19,'PNLT DANA INTERNAL'!$AJ$143:$AJ$178)+
SUMIF('PNLT DANA INTERNAL'!$AP$143:$AP$178, 'KEUANGAN INTERNAL AKRE 2025'!B19,'PNLT DANA INTERNAL'!$AQ$143:$AQ$178)+
SUMIF('PNLT DANA INTERNAL'!$AW$143:$AW$178, 'KEUANGAN INTERNAL AKRE 2025'!B19,'PNLT DANA INTERNAL'!$AX$143:$AX$178)</f>
        <v>15000000</v>
      </c>
      <c r="J19" s="152">
        <f>SUMIF('PKM DANA INTERNAL'!$S$70:$S$103, 'KEUANGAN INTERNAL AKRE 2025'!B19,'PKM DANA INTERNAL'!$U$70:$U$103)+
SUMIF('PKM DANA INTERNAL'!$AC$70:$AC$103, 'KEUANGAN INTERNAL AKRE 2025'!B19,'PKM DANA INTERNAL'!$AD$70:$AD$103)+
SUMIF('PKM DANA INTERNAL'!$AJ$70:$AJ$103, 'KEUANGAN INTERNAL AKRE 2025'!B19,'PKM DANA INTERNAL'!$AK$70:$AK$103)+
SUMIF('PKM DANA INTERNAL'!$AQ$70:$AQ$103, 'KEUANGAN INTERNAL AKRE 2025'!B19,'PKM DANA INTERNAL'!$AR$70:$AR$103)+
SUMIF('PKM DANA INTERNAL'!$AX$70:$AX$103,'KEUANGAN INTERNAL AKRE 2025'!B19,'PKM DANA INTERNAL'!$AY$70:$AY$103)+
SUMIF('PKM DANA INTERNAL'!$BE$70:$BE$103,'KEUANGAN INTERNAL AKRE 2025'!B19,'PKM DANA INTERNAL'!$BF$70:$BF$103)</f>
        <v>0</v>
      </c>
      <c r="K19" s="152">
        <f>SUMIF('PNLT DANA INTERNAL'!$R$179:$R$226, 'KEUANGAN INTERNAL AKRE 2025'!B19,'PNLT DANA INTERNAL'!$T$179:$T$226)+
SUMIF('PNLT DANA INTERNAL'!$AB$179:$AB$226, 'KEUANGAN INTERNAL AKRE 2025'!B19,'PNLT DANA INTERNAL'!$AC$179:$AC$226)+
SUMIF('PNLT DANA INTERNAL'!$AI$179:$AI$226, 'KEUANGAN INTERNAL AKRE 2025'!B19,'PNLT DANA INTERNAL'!$AJ$179:$AJ$226)+
SUMIF('PNLT DANA INTERNAL'!$AP$179:$AP$226, 'KEUANGAN INTERNAL AKRE 2025'!B19,'PNLT DANA INTERNAL'!$AQ$179:$AQ$226)+
SUMIF('PNLT DANA INTERNAL'!$AW$179:$AW$226, 'KEUANGAN INTERNAL AKRE 2025'!B19,'PNLT DANA INTERNAL'!$AX$179:$AX$226)+
SUMIF('PNLT DANA INTERNAL'!$BD$179:$BD$226, 'KEUANGAN INTERNAL AKRE 2025'!B19,'PNLT DANA INTERNAL'!$BG$179:$BG$226)</f>
        <v>0</v>
      </c>
      <c r="L19" s="152">
        <f>SUMIF('PKM DANA INTERNAL'!$S$105:$S$136, 'KEUANGAN INTERNAL AKRE 2025'!B19,'PKM DANA INTERNAL'!$U$105:$U$136)+
SUMIF('PKM DANA INTERNAL'!$AC$105:$AC$136, 'KEUANGAN INTERNAL AKRE 2025'!B19,'PKM DANA INTERNAL'!$AD$105:$AD$136)+
SUMIF('PKM DANA INTERNAL'!$AJ$105:$AJ$136, 'KEUANGAN INTERNAL AKRE 2025'!B19,'PKM DANA INTERNAL'!$AK$105:$AK$136)+
SUMIF('PKM DANA INTERNAL'!$AQ$105:$AQ$136, 'KEUANGAN INTERNAL AKRE 2025'!B19,'PKM DANA INTERNAL'!$AR$105:$AR$136)+
SUMIF('PKM DANA INTERNAL'!$AX$105:$AX$136,'KEUANGAN INTERNAL AKRE 2025'!B19,'PKM DANA INTERNAL'!$AY$105:$AY$136)+
SUMIF('PKM DANA INTERNAL'!$BE$105:$BE$136,'KEUANGAN INTERNAL AKRE 2025'!B19,'PKM DANA INTERNAL'!$BF$105:$BF$136)+
SUMIF('PKM DANA INTERNAL'!$BL$105:$BL$136,'KEUANGAN INTERNAL AKRE 2025'!B19,'PKM DANA INTERNAL'!$BM$105:$BM$136)</f>
        <v>2166666.6666666665</v>
      </c>
      <c r="M19" s="152">
        <f>SUMIF('PNLT DANA INTERNAL'!$R$227:$R$265, 'KEUANGAN INTERNAL AKRE 2025'!B19,'PNLT DANA INTERNAL'!$T$227:$T$265)+
SUMIF('PNLT DANA INTERNAL'!$AB$227:$AB$265, 'KEUANGAN INTERNAL AKRE 2025'!B19,'PNLT DANA INTERNAL'!$AC$227:$AC$265)+
SUMIF('PNLT DANA INTERNAL'!$AI$227:$AI$265, 'KEUANGAN INTERNAL AKRE 2025'!B19,'PNLT DANA INTERNAL'!$AJ$227:$AJ$265)+
SUMIF('PNLT DANA INTERNAL'!$AP$227:$AP$265, 'KEUANGAN INTERNAL AKRE 2025'!B19,'PNLT DANA INTERNAL'!$AQ$227:$AQ$265)+
SUMIF('PNLT DANA INTERNAL'!$AW$227:$AW$265, 'KEUANGAN INTERNAL AKRE 2025'!B19,'PNLT DANA INTERNAL'!$AX$227:$AX$265)+
SUMIF('PNLT DANA INTERNAL'!$BD$227:$BD$265, 'KEUANGAN INTERNAL AKRE 2025'!B19,'PNLT DANA INTERNAL'!$BG$227:$BG$265)</f>
        <v>11412750</v>
      </c>
      <c r="N19" s="152">
        <f>SUMIF('PKM DANA INTERNAL'!$S$138:$S$164, 'KEUANGAN INTERNAL AKRE 2025'!B19,'PKM DANA INTERNAL'!$U$138:$U$164)+
SUMIF('PKM DANA INTERNAL'!$AC$138:$AC$164, 'KEUANGAN INTERNAL AKRE 2025'!B19,'PKM DANA INTERNAL'!$AD$138:$AD$164)+
SUMIF('PKM DANA INTERNAL'!$AJ$138:$AJ$164, 'KEUANGAN INTERNAL AKRE 2025'!B19,'PKM DANA INTERNAL'!$AK$138:$AK$164)+
SUMIF('PKM DANA INTERNAL'!$AQ$138:$AQ$164, 'KEUANGAN INTERNAL AKRE 2025'!B19,'PKM DANA INTERNAL'!$AR$138:$AR$164)+
SUMIF('PKM DANA INTERNAL'!$AX$138:$AX$164,'KEUANGAN INTERNAL AKRE 2025'!B19,'PKM DANA INTERNAL'!$AY$138:$AY$164)+
SUMIF('PKM DANA INTERNAL'!$BE$138:$BE$164,'KEUANGAN INTERNAL AKRE 2025'!B19,'PKM DANA INTERNAL'!$BF$138:$BF$164)+
SUMIF('PKM DANA INTERNAL'!$BL$138:$BL$164,'KEUANGAN INTERNAL AKRE 2025'!B19,'PKM DANA INTERNAL'!$BM$138:$BM$164)</f>
        <v>0</v>
      </c>
      <c r="O19" s="149">
        <f t="shared" si="0"/>
        <v>51783333.333333336</v>
      </c>
      <c r="Q19" s="1420"/>
      <c r="R19" s="133">
        <v>4</v>
      </c>
      <c r="S19" s="134" t="s">
        <v>53</v>
      </c>
      <c r="T19" s="152" t="e">
        <f>SUMIF(#REF!,VLOOKUP(S19,#REF!,1,FALSE),#REF!)+SUMIF(#REF!,VLOOKUP(S19,#REF!,1,FALSE),#REF!)+SUMIF(#REF!,VLOOKUP(S19,#REF!,1,FALSE),#REF!)+SUMIF(#REF!,VLOOKUP(S19,#REF!,1,FALSE),#REF!)+SUMIF(#REF!,VLOOKUP(S19,#REF!,1,FALSE),#REF!)</f>
        <v>#REF!</v>
      </c>
      <c r="U19" s="152" t="e">
        <f>SUMIF(#REF!,VLOOKUP(S19,#REF!,1,FALSE),#REF!)+SUMIF(#REF!,VLOOKUP(S19,#REF!,1,FALSE),#REF!)+SUMIF(#REF!,VLOOKUP(S19,#REF!,1,FALSE),#REF!)+SUMIF(#REF!,VLOOKUP('KEUANGAN INTERNAL AKRE 2025'!S19,#REF!,1,FALSE),#REF!)+SUMIF(#REF!,VLOOKUP(S19,#REF!,1,FALSE),#REF!)</f>
        <v>#REF!</v>
      </c>
      <c r="V19" s="152" t="e">
        <f>SUMIF(#REF!,VLOOKUP(S19,#REF!,1,FALSE),#REF!)+SUMIF(#REF!,VLOOKUP(S19,#REF!,1,FALSE),#REF!)+SUMIF(#REF!,VLOOKUP(S19,#REF!,1,FALSE),#REF!)+SUMIF(#REF!,VLOOKUP(S19,#REF!,1,FALSE),#REF!)+SUMIF(#REF!,VLOOKUP(S19,#REF!,1,FALSE),#REF!)</f>
        <v>#REF!</v>
      </c>
      <c r="W19" s="152" t="e">
        <f>SUMIF(#REF!,VLOOKUP(S19,#REF!,1,FALSE),#REF!)+SUMIF(#REF!,VLOOKUP(S19,#REF!,1,FALSE),#REF!)+SUMIF(#REF!,VLOOKUP(S19,#REF!,1,FALSE),#REF!)+SUMIF(#REF!,VLOOKUP('KEUANGAN INTERNAL AKRE 2025'!S19,#REF!,1,FALSE),#REF!)+SUMIF(#REF!,VLOOKUP(S19,#REF!,1,FALSE),#REF!)</f>
        <v>#REF!</v>
      </c>
      <c r="X19" s="152" t="e">
        <f>SUMIF(#REF!,VLOOKUP(S19,#REF!,1,FALSE),#REF!)+SUMIF(#REF!,VLOOKUP(S19,#REF!,1,FALSE),#REF!)+SUMIF(#REF!,VLOOKUP(S19,#REF!,1,FALSE),#REF!)+SUMIF(#REF!,VLOOKUP(S19,#REF!,1,FALSE),#REF!)+SUMIF(#REF!,VLOOKUP(S19,#REF!,1,FALSE),#REF!)</f>
        <v>#REF!</v>
      </c>
      <c r="Y19" s="152" t="e">
        <f>SUMIF(#REF!,VLOOKUP(S19,#REF!,1,FALSE),#REF!)+SUMIF(#REF!,VLOOKUP(S19,#REF!,1,FALSE),#REF!)+SUMIF(#REF!,VLOOKUP(B17,#REF!,1,FALSE),#REF!)+SUMIF(#REF!,VLOOKUP('KEUANGAN INTERNAL AKRE 2025'!S19,#REF!,1,FALSE),#REF!)+SUMIF(#REF!,VLOOKUP(S19,#REF!,1,FALSE),#REF!)</f>
        <v>#REF!</v>
      </c>
    </row>
    <row r="20" spans="1:37" ht="11.1" customHeight="1">
      <c r="A20" s="1184" t="s">
        <v>176</v>
      </c>
      <c r="B20" s="1185" t="s">
        <v>412</v>
      </c>
      <c r="C20" s="199">
        <f>SUMIF('PNLT DANA INTERNAL'!$R$22:$R$45, 'KEUANGAN INTERNAL AKRE 2025'!B20,'PNLT DANA INTERNAL'!$T$22:$T$45)+
SUMIF('PNLT DANA INTERNAL'!$AB$22:$AB$45, 'KEUANGAN INTERNAL AKRE 2025'!B20,'PNLT DANA INTERNAL'!$AC$22:$AC$45)+
SUMIF('PNLT DANA INTERNAL'!$AI$22:$AI$45, 'KEUANGAN INTERNAL AKRE 2025'!B20,'PNLT DANA INTERNAL'!$AJ$22:$AJ$45)+
SUMIF('PNLT DANA INTERNAL'!$AP$22:$AP$45, 'KEUANGAN INTERNAL AKRE 2025'!B20,'PNLT DANA INTERNAL'!$AQ$22:$AQ$45)+
SUMIF('PNLT DANA INTERNAL'!$AW$22:$AW$45, 'KEUANGAN INTERNAL AKRE 2025'!B20,'PNLT DANA INTERNAL'!$AX$22:$AX$45)</f>
        <v>0</v>
      </c>
      <c r="D20" s="152">
        <f>SUMIF('PKM DANA INTERNAL'!$S$2:$S$6, 'KEUANGAN INTERNAL AKRE 2025'!B20,'PKM DANA INTERNAL'!$U$2:$U$6)+
SUMIF('PKM DANA INTERNAL'!$AC$2:$AC$6, 'KEUANGAN INTERNAL AKRE 2025'!B20,'PKM DANA INTERNAL'!$AD$2:$AD$6)+
SUMIF('PKM DANA INTERNAL'!$AJ$2:$AJ$6, 'KEUANGAN INTERNAL AKRE 2025'!B20,'PKM DANA INTERNAL'!$AK$2:$AK$6)+
SUMIF('PKM DANA INTERNAL'!$AQ$2:$AQ$6, 'KEUANGAN INTERNAL AKRE 2025'!B20,'PKM DANA INTERNAL'!$AR$2:$AR$6)</f>
        <v>0</v>
      </c>
      <c r="E20" s="151">
        <f>SUMIF('PNLT DANA INTERNAL'!$R$46:$R$109, 'KEUANGAN INTERNAL AKRE 2025'!B20,'PNLT DANA INTERNAL'!$T$46:$T$109)+
SUMIF('PNLT DANA INTERNAL'!$AB$46:$AB$109, 'KEUANGAN INTERNAL AKRE 2025'!B20,'PNLT DANA INTERNAL'!$AC$46:$AC$109)+
SUMIF('PNLT DANA INTERNAL'!$AI$46:$AI$109, 'KEUANGAN INTERNAL AKRE 2025'!B20,'PNLT DANA INTERNAL'!$AJ$46:$AJ$109)+
SUMIF('PNLT DANA INTERNAL'!$AP$46:$AP$109, 'KEUANGAN INTERNAL AKRE 2025'!B20,'PNLT DANA INTERNAL'!$AQ$46:$AQ$109)+
SUMIF('PNLT DANA INTERNAL'!$AW$46:$AW$109, 'KEUANGAN INTERNAL AKRE 2025'!B20,'PNLT DANA INTERNAL'!$AX$46:$AX$109)</f>
        <v>0</v>
      </c>
      <c r="F20" s="152">
        <f>SUMIF('PKM DANA INTERNAL'!$S$8:$S$35, 'KEUANGAN INTERNAL AKRE 2025'!B20,'PKM DANA INTERNAL'!$U$8:$U$35)+
SUMIF('PKM DANA INTERNAL'!$AC$8:$AC$35, 'KEUANGAN INTERNAL AKRE 2025'!B20,'PKM DANA INTERNAL'!$AD$8:$AD$35)+
SUMIF('PKM DANA INTERNAL'!$AJ$8:$AJ$35, 'KEUANGAN INTERNAL AKRE 2025'!B20,'PKM DANA INTERNAL'!$AK$8:$AK$35)+
SUMIF('PKM DANA INTERNAL'!$AQ$8:$AQ$35, 'KEUANGAN INTERNAL AKRE 2025'!B20,'PKM DANA INTERNAL'!$AR$8:$AR$35)</f>
        <v>3333333.3333333335</v>
      </c>
      <c r="G20" s="152">
        <f>SUMIF('PNLT DANA INTERNAL'!$R$111:$R$141, 'KEUANGAN INTERNAL AKRE 2025'!B20,'PNLT DANA INTERNAL'!$T$111:$T$160)+
SUMIF('PNLT DANA INTERNAL'!$AB$111:$AB$141, 'KEUANGAN INTERNAL AKRE 2025'!B20,'PNLT DANA INTERNAL'!$AC$111:$AC$141)+
SUMIF('PNLT DANA INTERNAL'!$AI$111:$AI$141, 'KEUANGAN INTERNAL AKRE 2025'!B20,'PNLT DANA INTERNAL'!$AJ$111:$AJ$141)+
SUMIF('PNLT DANA INTERNAL'!$AP$111:$AP$141, 'KEUANGAN INTERNAL AKRE 2025'!B20,'PNLT DANA INTERNAL'!$AQ$111:$AQ$141)+
SUMIF('PNLT DANA INTERNAL'!$AW$111:$AW$141, 'KEUANGAN INTERNAL AKRE 2025'!B20,'PNLT DANA INTERNAL'!$AX$111:$AX$141)</f>
        <v>1500000</v>
      </c>
      <c r="H20" s="152">
        <f>SUMIF('PKM DANA INTERNAL'!$S$37:$S$68, 'KEUANGAN INTERNAL AKRE 2025'!B20,'PKM DANA INTERNAL'!$U$37:$U$68)+
SUMIF('PKM DANA INTERNAL'!$AC$37:$AC$68, 'KEUANGAN INTERNAL AKRE 2025'!B20,'PKM DANA INTERNAL'!$AD$37:$AD$68)+
SUMIF('PKM DANA INTERNAL'!$AJ$37:$AJ$68, 'KEUANGAN INTERNAL AKRE 2025'!B20,'PKM DANA INTERNAL'!$AK$37:$AK$68)+
SUMIF('PKM DANA INTERNAL'!$AQ$37:$AQ$68, 'KEUANGAN INTERNAL AKRE 2025'!B20,'PKM DANA INTERNAL'!$AR$37:$AR$68)</f>
        <v>10000000</v>
      </c>
      <c r="I20" s="152">
        <f>SUMIF('PNLT DANA INTERNAL'!$R$143:$R$178, 'KEUANGAN INTERNAL AKRE 2025'!B20,'PNLT DANA INTERNAL'!$T$143:$T$178)+
SUMIF('PNLT DANA INTERNAL'!$AB$143:$AB$178, 'KEUANGAN INTERNAL AKRE 2025'!B20,'PNLT DANA INTERNAL'!$AC$143:$AC$178)+
SUMIF('PNLT DANA INTERNAL'!$AI$143:$AI$178, 'KEUANGAN INTERNAL AKRE 2025'!B20,'PNLT DANA INTERNAL'!$AJ$143:$AJ$178)+
SUMIF('PNLT DANA INTERNAL'!$AP$143:$AP$178, 'KEUANGAN INTERNAL AKRE 2025'!B20,'PNLT DANA INTERNAL'!$AQ$143:$AQ$178)+
SUMIF('PNLT DANA INTERNAL'!$AW$143:$AW$178, 'KEUANGAN INTERNAL AKRE 2025'!B20,'PNLT DANA INTERNAL'!$AX$143:$AX$178)</f>
        <v>0</v>
      </c>
      <c r="J20" s="152">
        <f>SUMIF('PKM DANA INTERNAL'!$S$70:$S$103, 'KEUANGAN INTERNAL AKRE 2025'!B20,'PKM DANA INTERNAL'!$U$70:$U$103)+
SUMIF('PKM DANA INTERNAL'!$AC$70:$AC$103, 'KEUANGAN INTERNAL AKRE 2025'!B20,'PKM DANA INTERNAL'!$AD$70:$AD$103)+
SUMIF('PKM DANA INTERNAL'!$AJ$70:$AJ$103, 'KEUANGAN INTERNAL AKRE 2025'!B20,'PKM DANA INTERNAL'!$AK$70:$AK$103)+
SUMIF('PKM DANA INTERNAL'!$AQ$70:$AQ$103, 'KEUANGAN INTERNAL AKRE 2025'!B20,'PKM DANA INTERNAL'!$AR$70:$AR$103)+
SUMIF('PKM DANA INTERNAL'!$AX$70:$AX$103,'KEUANGAN INTERNAL AKRE 2025'!B20,'PKM DANA INTERNAL'!$AY$70:$AY$103)+
SUMIF('PKM DANA INTERNAL'!$BE$70:$BE$103,'KEUANGAN INTERNAL AKRE 2025'!B20,'PKM DANA INTERNAL'!$BF$70:$BF$103)</f>
        <v>5797500</v>
      </c>
      <c r="K20" s="152">
        <f>SUMIF('PNLT DANA INTERNAL'!$R$179:$R$226, 'KEUANGAN INTERNAL AKRE 2025'!B20,'PNLT DANA INTERNAL'!$T$179:$T$226)+
SUMIF('PNLT DANA INTERNAL'!$AB$179:$AB$226, 'KEUANGAN INTERNAL AKRE 2025'!B20,'PNLT DANA INTERNAL'!$AC$179:$AC$226)+
SUMIF('PNLT DANA INTERNAL'!$AI$179:$AI$226, 'KEUANGAN INTERNAL AKRE 2025'!B20,'PNLT DANA INTERNAL'!$AJ$179:$AJ$226)+
SUMIF('PNLT DANA INTERNAL'!$AP$179:$AP$226, 'KEUANGAN INTERNAL AKRE 2025'!B20,'PNLT DANA INTERNAL'!$AQ$179:$AQ$226)+
SUMIF('PNLT DANA INTERNAL'!$AW$179:$AW$226, 'KEUANGAN INTERNAL AKRE 2025'!B20,'PNLT DANA INTERNAL'!$AX$179:$AX$226)+
SUMIF('PNLT DANA INTERNAL'!$BD$179:$BD$226, 'KEUANGAN INTERNAL AKRE 2025'!B20,'PNLT DANA INTERNAL'!$BG$179:$BG$226)</f>
        <v>0</v>
      </c>
      <c r="L20" s="152">
        <f>SUMIF('PKM DANA INTERNAL'!$S$105:$S$136, 'KEUANGAN INTERNAL AKRE 2025'!B20,'PKM DANA INTERNAL'!$U$105:$U$136)+
SUMIF('PKM DANA INTERNAL'!$AC$105:$AC$136, 'KEUANGAN INTERNAL AKRE 2025'!B20,'PKM DANA INTERNAL'!$AD$105:$AD$136)+
SUMIF('PKM DANA INTERNAL'!$AJ$105:$AJ$136, 'KEUANGAN INTERNAL AKRE 2025'!B20,'PKM DANA INTERNAL'!$AK$105:$AK$136)+
SUMIF('PKM DANA INTERNAL'!$AQ$105:$AQ$136, 'KEUANGAN INTERNAL AKRE 2025'!B20,'PKM DANA INTERNAL'!$AR$105:$AR$136)+
SUMIF('PKM DANA INTERNAL'!$AX$105:$AX$136,'KEUANGAN INTERNAL AKRE 2025'!B20,'PKM DANA INTERNAL'!$AY$105:$AY$136)+
SUMIF('PKM DANA INTERNAL'!$BE$105:$BE$136,'KEUANGAN INTERNAL AKRE 2025'!B20,'PKM DANA INTERNAL'!$BF$105:$BF$136)+
SUMIF('PKM DANA INTERNAL'!$BL$105:$BL$136,'KEUANGAN INTERNAL AKRE 2025'!B20,'PKM DANA INTERNAL'!$BM$105:$BM$136)</f>
        <v>0</v>
      </c>
      <c r="M20" s="152">
        <f>SUMIF('PNLT DANA INTERNAL'!$R$227:$R$265, 'KEUANGAN INTERNAL AKRE 2025'!B20,'PNLT DANA INTERNAL'!$T$227:$T$265)+
SUMIF('PNLT DANA INTERNAL'!$AB$227:$AB$265, 'KEUANGAN INTERNAL AKRE 2025'!B20,'PNLT DANA INTERNAL'!$AC$227:$AC$265)+
SUMIF('PNLT DANA INTERNAL'!$AI$227:$AI$265, 'KEUANGAN INTERNAL AKRE 2025'!B20,'PNLT DANA INTERNAL'!$AJ$227:$AJ$265)+
SUMIF('PNLT DANA INTERNAL'!$AP$227:$AP$265, 'KEUANGAN INTERNAL AKRE 2025'!B20,'PNLT DANA INTERNAL'!$AQ$227:$AQ$265)+
SUMIF('PNLT DANA INTERNAL'!$AW$227:$AW$265, 'KEUANGAN INTERNAL AKRE 2025'!B20,'PNLT DANA INTERNAL'!$AX$227:$AX$265)+
SUMIF('PNLT DANA INTERNAL'!$BD$227:$BD$265, 'KEUANGAN INTERNAL AKRE 2025'!B20,'PNLT DANA INTERNAL'!$BG$227:$BG$265)</f>
        <v>23412750</v>
      </c>
      <c r="N20" s="152">
        <f>SUMIF('PKM DANA INTERNAL'!$S$138:$S$164, 'KEUANGAN INTERNAL AKRE 2025'!B20,'PKM DANA INTERNAL'!$U$138:$U$164)+
SUMIF('PKM DANA INTERNAL'!$AC$138:$AC$164, 'KEUANGAN INTERNAL AKRE 2025'!B20,'PKM DANA INTERNAL'!$AD$138:$AD$164)+
SUMIF('PKM DANA INTERNAL'!$AJ$138:$AJ$164, 'KEUANGAN INTERNAL AKRE 2025'!B20,'PKM DANA INTERNAL'!$AK$138:$AK$164)+
SUMIF('PKM DANA INTERNAL'!$AQ$138:$AQ$164, 'KEUANGAN INTERNAL AKRE 2025'!B20,'PKM DANA INTERNAL'!$AR$138:$AR$164)+
SUMIF('PKM DANA INTERNAL'!$AX$138:$AX$164,'KEUANGAN INTERNAL AKRE 2025'!B20,'PKM DANA INTERNAL'!$AY$138:$AY$164)+
SUMIF('PKM DANA INTERNAL'!$BE$138:$BE$164,'KEUANGAN INTERNAL AKRE 2025'!B20,'PKM DANA INTERNAL'!$BF$138:$BF$164)+
SUMIF('PKM DANA INTERNAL'!$BL$138:$BL$164,'KEUANGAN INTERNAL AKRE 2025'!B20,'PKM DANA INTERNAL'!$BM$138:$BM$164)</f>
        <v>0</v>
      </c>
      <c r="O20" s="149">
        <f t="shared" si="0"/>
        <v>20630833.333333336</v>
      </c>
      <c r="Q20" s="1420"/>
      <c r="R20" s="133">
        <v>5</v>
      </c>
      <c r="S20" s="134" t="s">
        <v>61</v>
      </c>
      <c r="T20" s="152" t="e">
        <f>SUMIF(#REF!,VLOOKUP(S20,#REF!,1,FALSE),#REF!)+SUMIF(#REF!,VLOOKUP(S20,#REF!,1,FALSE),#REF!)+SUMIF(#REF!,VLOOKUP(S20,#REF!,1,FALSE),#REF!)+SUMIF(#REF!,VLOOKUP(S20,#REF!,1,FALSE),#REF!)+SUMIF(#REF!,VLOOKUP(S20,#REF!,1,FALSE),#REF!)</f>
        <v>#REF!</v>
      </c>
      <c r="U20" s="152" t="e">
        <f>SUMIF(#REF!,VLOOKUP(S20,#REF!,1,FALSE),#REF!)+SUMIF(#REF!,VLOOKUP(S20,#REF!,1,FALSE),#REF!)+SUMIF(#REF!,VLOOKUP(S20,#REF!,1,FALSE),#REF!)+SUMIF(#REF!,VLOOKUP('KEUANGAN INTERNAL AKRE 2025'!S20,#REF!,1,FALSE),#REF!)+SUMIF(#REF!,VLOOKUP(S20,#REF!,1,FALSE),#REF!)</f>
        <v>#REF!</v>
      </c>
      <c r="V20" s="152" t="e">
        <f>SUMIF(#REF!,VLOOKUP(S20,#REF!,1,FALSE),#REF!)+SUMIF(#REF!,VLOOKUP(S20,#REF!,1,FALSE),#REF!)+SUMIF(#REF!,VLOOKUP(S20,#REF!,1,FALSE),#REF!)+SUMIF(#REF!,VLOOKUP(S20,#REF!,1,FALSE),#REF!)+SUMIF(#REF!,VLOOKUP(S20,#REF!,1,FALSE),#REF!)</f>
        <v>#REF!</v>
      </c>
      <c r="W20" s="152" t="e">
        <f>SUMIF(#REF!,VLOOKUP(S20,#REF!,1,FALSE),#REF!)+SUMIF(#REF!,VLOOKUP(S20,#REF!,1,FALSE),#REF!)+SUMIF(#REF!,VLOOKUP(S20,#REF!,1,FALSE),#REF!)+SUMIF(#REF!,VLOOKUP('KEUANGAN INTERNAL AKRE 2025'!S20,#REF!,1,FALSE),#REF!)+SUMIF(#REF!,VLOOKUP(S20,#REF!,1,FALSE),#REF!)</f>
        <v>#REF!</v>
      </c>
      <c r="X20" s="152" t="e">
        <f>SUMIF(#REF!,VLOOKUP(S20,#REF!,1,FALSE),#REF!)+SUMIF(#REF!,VLOOKUP(S20,#REF!,1,FALSE),#REF!)+SUMIF(#REF!,VLOOKUP(S20,#REF!,1,FALSE),#REF!)+SUMIF(#REF!,VLOOKUP(S20,#REF!,1,FALSE),#REF!)+SUMIF(#REF!,VLOOKUP(S20,#REF!,1,FALSE),#REF!)</f>
        <v>#REF!</v>
      </c>
      <c r="Y20" s="152" t="e">
        <f>SUMIF(#REF!,VLOOKUP(S20,#REF!,1,FALSE),#REF!)+SUMIF(#REF!,VLOOKUP(S20,#REF!,1,FALSE),#REF!)+SUMIF(#REF!,VLOOKUP(B18,#REF!,1,FALSE),#REF!)+SUMIF(#REF!,VLOOKUP('KEUANGAN INTERNAL AKRE 2025'!S20,#REF!,1,FALSE),#REF!)+SUMIF(#REF!,VLOOKUP(S20,#REF!,1,FALSE),#REF!)</f>
        <v>#REF!</v>
      </c>
    </row>
    <row r="21" spans="1:37" ht="11.1" customHeight="1">
      <c r="A21" s="1184" t="s">
        <v>176</v>
      </c>
      <c r="B21" s="1185" t="s">
        <v>60</v>
      </c>
      <c r="C21" s="199">
        <f>SUMIF('PNLT DANA INTERNAL'!$R$22:$R$45, 'KEUANGAN INTERNAL AKRE 2025'!B21,'PNLT DANA INTERNAL'!$T$22:$T$45)+
SUMIF('PNLT DANA INTERNAL'!$AB$22:$AB$45, 'KEUANGAN INTERNAL AKRE 2025'!B21,'PNLT DANA INTERNAL'!$AC$22:$AC$45)+
SUMIF('PNLT DANA INTERNAL'!$AI$22:$AI$45, 'KEUANGAN INTERNAL AKRE 2025'!B21,'PNLT DANA INTERNAL'!$AJ$22:$AJ$45)+
SUMIF('PNLT DANA INTERNAL'!$AP$22:$AP$45, 'KEUANGAN INTERNAL AKRE 2025'!B21,'PNLT DANA INTERNAL'!$AQ$22:$AQ$45)+
SUMIF('PNLT DANA INTERNAL'!$AW$22:$AW$45, 'KEUANGAN INTERNAL AKRE 2025'!B21,'PNLT DANA INTERNAL'!$AX$22:$AX$45)</f>
        <v>0</v>
      </c>
      <c r="D21" s="152">
        <f>SUMIF('PKM DANA INTERNAL'!$S$2:$S$6, 'KEUANGAN INTERNAL AKRE 2025'!B21,'PKM DANA INTERNAL'!$U$2:$U$6)+
SUMIF('PKM DANA INTERNAL'!$AC$2:$AC$6, 'KEUANGAN INTERNAL AKRE 2025'!B21,'PKM DANA INTERNAL'!$AD$2:$AD$6)+
SUMIF('PKM DANA INTERNAL'!$AJ$2:$AJ$6, 'KEUANGAN INTERNAL AKRE 2025'!B21,'PKM DANA INTERNAL'!$AK$2:$AK$6)+
SUMIF('PKM DANA INTERNAL'!$AQ$2:$AQ$6, 'KEUANGAN INTERNAL AKRE 2025'!B21,'PKM DANA INTERNAL'!$AR$2:$AR$6)</f>
        <v>0</v>
      </c>
      <c r="E21" s="151">
        <f>SUMIF('PNLT DANA INTERNAL'!$R$46:$R$109, 'KEUANGAN INTERNAL AKRE 2025'!B21,'PNLT DANA INTERNAL'!$T$46:$T$109)+
SUMIF('PNLT DANA INTERNAL'!$AB$46:$AB$109, 'KEUANGAN INTERNAL AKRE 2025'!B21,'PNLT DANA INTERNAL'!$AC$46:$AC$109)+
SUMIF('PNLT DANA INTERNAL'!$AI$46:$AI$109, 'KEUANGAN INTERNAL AKRE 2025'!B21,'PNLT DANA INTERNAL'!$AJ$46:$AJ$109)+
SUMIF('PNLT DANA INTERNAL'!$AP$46:$AP$109, 'KEUANGAN INTERNAL AKRE 2025'!B21,'PNLT DANA INTERNAL'!$AQ$46:$AQ$109)+
SUMIF('PNLT DANA INTERNAL'!$AW$46:$AW$109, 'KEUANGAN INTERNAL AKRE 2025'!B21,'PNLT DANA INTERNAL'!$AX$46:$AX$109)</f>
        <v>9945833.333333334</v>
      </c>
      <c r="F21" s="152">
        <f>SUMIF('PKM DANA INTERNAL'!$S$8:$S$35, 'KEUANGAN INTERNAL AKRE 2025'!B21,'PKM DANA INTERNAL'!$U$8:$U$35)+
SUMIF('PKM DANA INTERNAL'!$AC$8:$AC$35, 'KEUANGAN INTERNAL AKRE 2025'!B21,'PKM DANA INTERNAL'!$AD$8:$AD$35)+
SUMIF('PKM DANA INTERNAL'!$AJ$8:$AJ$35, 'KEUANGAN INTERNAL AKRE 2025'!B21,'PKM DANA INTERNAL'!$AK$8:$AK$35)+
SUMIF('PKM DANA INTERNAL'!$AQ$8:$AQ$35, 'KEUANGAN INTERNAL AKRE 2025'!B21,'PKM DANA INTERNAL'!$AR$8:$AR$35)</f>
        <v>3333333.3333333335</v>
      </c>
      <c r="G21" s="152">
        <f>SUMIF('PNLT DANA INTERNAL'!$R$111:$R$141, 'KEUANGAN INTERNAL AKRE 2025'!B21,'PNLT DANA INTERNAL'!$T$111:$T$160)+
SUMIF('PNLT DANA INTERNAL'!$AB$111:$AB$141, 'KEUANGAN INTERNAL AKRE 2025'!B21,'PNLT DANA INTERNAL'!$AC$111:$AC$141)+
SUMIF('PNLT DANA INTERNAL'!$AI$111:$AI$141, 'KEUANGAN INTERNAL AKRE 2025'!B21,'PNLT DANA INTERNAL'!$AJ$111:$AJ$141)+
SUMIF('PNLT DANA INTERNAL'!$AP$111:$AP$141, 'KEUANGAN INTERNAL AKRE 2025'!B21,'PNLT DANA INTERNAL'!$AQ$111:$AQ$141)+
SUMIF('PNLT DANA INTERNAL'!$AW$111:$AW$141, 'KEUANGAN INTERNAL AKRE 2025'!B21,'PNLT DANA INTERNAL'!$AX$111:$AX$141)</f>
        <v>8000000</v>
      </c>
      <c r="H21" s="152">
        <f>SUMIF('PKM DANA INTERNAL'!$S$37:$S$68, 'KEUANGAN INTERNAL AKRE 2025'!B21,'PKM DANA INTERNAL'!$U$37:$U$68)+
SUMIF('PKM DANA INTERNAL'!$AC$37:$AC$68, 'KEUANGAN INTERNAL AKRE 2025'!B21,'PKM DANA INTERNAL'!$AD$37:$AD$68)+
SUMIF('PKM DANA INTERNAL'!$AJ$37:$AJ$68, 'KEUANGAN INTERNAL AKRE 2025'!B21,'PKM DANA INTERNAL'!$AK$37:$AK$68)+
SUMIF('PKM DANA INTERNAL'!$AQ$37:$AQ$68, 'KEUANGAN INTERNAL AKRE 2025'!B21,'PKM DANA INTERNAL'!$AR$37:$AR$68)</f>
        <v>20000000</v>
      </c>
      <c r="I21" s="152">
        <f>SUMIF('PNLT DANA INTERNAL'!$R$143:$R$178, 'KEUANGAN INTERNAL AKRE 2025'!B21,'PNLT DANA INTERNAL'!$T$143:$T$178)+
SUMIF('PNLT DANA INTERNAL'!$AB$143:$AB$178, 'KEUANGAN INTERNAL AKRE 2025'!B21,'PNLT DANA INTERNAL'!$AC$143:$AC$178)+
SUMIF('PNLT DANA INTERNAL'!$AI$143:$AI$178, 'KEUANGAN INTERNAL AKRE 2025'!B21,'PNLT DANA INTERNAL'!$AJ$143:$AJ$178)+
SUMIF('PNLT DANA INTERNAL'!$AP$143:$AP$178, 'KEUANGAN INTERNAL AKRE 2025'!B21,'PNLT DANA INTERNAL'!$AQ$143:$AQ$178)+
SUMIF('PNLT DANA INTERNAL'!$AW$143:$AW$178, 'KEUANGAN INTERNAL AKRE 2025'!B21,'PNLT DANA INTERNAL'!$AX$143:$AX$178)</f>
        <v>38500000</v>
      </c>
      <c r="J21" s="152">
        <f>SUMIF('PKM DANA INTERNAL'!$S$70:$S$103, 'KEUANGAN INTERNAL AKRE 2025'!B21,'PKM DANA INTERNAL'!$U$70:$U$103)+
SUMIF('PKM DANA INTERNAL'!$AC$70:$AC$103, 'KEUANGAN INTERNAL AKRE 2025'!B21,'PKM DANA INTERNAL'!$AD$70:$AD$103)+
SUMIF('PKM DANA INTERNAL'!$AJ$70:$AJ$103, 'KEUANGAN INTERNAL AKRE 2025'!B21,'PKM DANA INTERNAL'!$AK$70:$AK$103)+
SUMIF('PKM DANA INTERNAL'!$AQ$70:$AQ$103, 'KEUANGAN INTERNAL AKRE 2025'!B21,'PKM DANA INTERNAL'!$AR$70:$AR$103)+
SUMIF('PKM DANA INTERNAL'!$AX$70:$AX$103,'KEUANGAN INTERNAL AKRE 2025'!B21,'PKM DANA INTERNAL'!$AY$70:$AY$103)+
SUMIF('PKM DANA INTERNAL'!$BE$70:$BE$103,'KEUANGAN INTERNAL AKRE 2025'!B21,'PKM DANA INTERNAL'!$BF$70:$BF$103)</f>
        <v>2333333.3333333335</v>
      </c>
      <c r="K21" s="152">
        <f>SUMIF('PNLT DANA INTERNAL'!$R$179:$R$226, 'KEUANGAN INTERNAL AKRE 2025'!B21,'PNLT DANA INTERNAL'!$T$179:$T$226)+
SUMIF('PNLT DANA INTERNAL'!$AB$179:$AB$226, 'KEUANGAN INTERNAL AKRE 2025'!B21,'PNLT DANA INTERNAL'!$AC$179:$AC$226)+
SUMIF('PNLT DANA INTERNAL'!$AI$179:$AI$226, 'KEUANGAN INTERNAL AKRE 2025'!B21,'PNLT DANA INTERNAL'!$AJ$179:$AJ$226)+
SUMIF('PNLT DANA INTERNAL'!$AP$179:$AP$226, 'KEUANGAN INTERNAL AKRE 2025'!B21,'PNLT DANA INTERNAL'!$AQ$179:$AQ$226)+
SUMIF('PNLT DANA INTERNAL'!$AW$179:$AW$226, 'KEUANGAN INTERNAL AKRE 2025'!B21,'PNLT DANA INTERNAL'!$AX$179:$AX$226)+
SUMIF('PNLT DANA INTERNAL'!$BD$179:$BD$226, 'KEUANGAN INTERNAL AKRE 2025'!B21,'PNLT DANA INTERNAL'!$BG$179:$BG$226)</f>
        <v>4775000</v>
      </c>
      <c r="L21" s="152">
        <f>SUMIF('PKM DANA INTERNAL'!$S$105:$S$136, 'KEUANGAN INTERNAL AKRE 2025'!B21,'PKM DANA INTERNAL'!$U$105:$U$136)+
SUMIF('PKM DANA INTERNAL'!$AC$105:$AC$136, 'KEUANGAN INTERNAL AKRE 2025'!B21,'PKM DANA INTERNAL'!$AD$105:$AD$136)+
SUMIF('PKM DANA INTERNAL'!$AJ$105:$AJ$136, 'KEUANGAN INTERNAL AKRE 2025'!B21,'PKM DANA INTERNAL'!$AK$105:$AK$136)+
SUMIF('PKM DANA INTERNAL'!$AQ$105:$AQ$136, 'KEUANGAN INTERNAL AKRE 2025'!B21,'PKM DANA INTERNAL'!$AR$105:$AR$136)+
SUMIF('PKM DANA INTERNAL'!$AX$105:$AX$136,'KEUANGAN INTERNAL AKRE 2025'!B21,'PKM DANA INTERNAL'!$AY$105:$AY$136)+
SUMIF('PKM DANA INTERNAL'!$BE$105:$BE$136,'KEUANGAN INTERNAL AKRE 2025'!B21,'PKM DANA INTERNAL'!$BF$105:$BF$136)+
SUMIF('PKM DANA INTERNAL'!$BL$105:$BL$136,'KEUANGAN INTERNAL AKRE 2025'!B21,'PKM DANA INTERNAL'!$BM$105:$BM$136)</f>
        <v>0</v>
      </c>
      <c r="M21" s="152">
        <f>SUMIF('PNLT DANA INTERNAL'!$R$227:$R$265, 'KEUANGAN INTERNAL AKRE 2025'!B21,'PNLT DANA INTERNAL'!$T$227:$T$265)+
SUMIF('PNLT DANA INTERNAL'!$AB$227:$AB$265, 'KEUANGAN INTERNAL AKRE 2025'!B21,'PNLT DANA INTERNAL'!$AC$227:$AC$265)+
SUMIF('PNLT DANA INTERNAL'!$AI$227:$AI$265, 'KEUANGAN INTERNAL AKRE 2025'!B21,'PNLT DANA INTERNAL'!$AJ$227:$AJ$265)+
SUMIF('PNLT DANA INTERNAL'!$AP$227:$AP$265, 'KEUANGAN INTERNAL AKRE 2025'!B21,'PNLT DANA INTERNAL'!$AQ$227:$AQ$265)+
SUMIF('PNLT DANA INTERNAL'!$AW$227:$AW$265, 'KEUANGAN INTERNAL AKRE 2025'!B21,'PNLT DANA INTERNAL'!$AX$227:$AX$265)+
SUMIF('PNLT DANA INTERNAL'!$BD$227:$BD$265, 'KEUANGAN INTERNAL AKRE 2025'!B21,'PNLT DANA INTERNAL'!$BG$227:$BG$265)</f>
        <v>30000000</v>
      </c>
      <c r="N21" s="152">
        <f>SUMIF('PKM DANA INTERNAL'!$S$138:$S$164, 'KEUANGAN INTERNAL AKRE 2025'!B21,'PKM DANA INTERNAL'!$U$138:$U$164)+
SUMIF('PKM DANA INTERNAL'!$AC$138:$AC$164, 'KEUANGAN INTERNAL AKRE 2025'!B21,'PKM DANA INTERNAL'!$AD$138:$AD$164)+
SUMIF('PKM DANA INTERNAL'!$AJ$138:$AJ$164, 'KEUANGAN INTERNAL AKRE 2025'!B21,'PKM DANA INTERNAL'!$AK$138:$AK$164)+
SUMIF('PKM DANA INTERNAL'!$AQ$138:$AQ$164, 'KEUANGAN INTERNAL AKRE 2025'!B21,'PKM DANA INTERNAL'!$AR$138:$AR$164)+
SUMIF('PKM DANA INTERNAL'!$AX$138:$AX$164,'KEUANGAN INTERNAL AKRE 2025'!B21,'PKM DANA INTERNAL'!$AY$138:$AY$164)+
SUMIF('PKM DANA INTERNAL'!$BE$138:$BE$164,'KEUANGAN INTERNAL AKRE 2025'!B21,'PKM DANA INTERNAL'!$BF$138:$BF$164)+
SUMIF('PKM DANA INTERNAL'!$BL$138:$BL$164,'KEUANGAN INTERNAL AKRE 2025'!B21,'PKM DANA INTERNAL'!$BM$138:$BM$164)</f>
        <v>0</v>
      </c>
      <c r="O21" s="149">
        <f t="shared" si="0"/>
        <v>86887500</v>
      </c>
      <c r="Q21" s="1420"/>
      <c r="R21" s="133">
        <v>6</v>
      </c>
      <c r="S21" s="134" t="s">
        <v>390</v>
      </c>
      <c r="T21" s="152" t="e">
        <f>SUMIF(#REF!,VLOOKUP(S21,#REF!,1,FALSE),#REF!)+SUMIF(#REF!,VLOOKUP(S21,#REF!,1,FALSE),#REF!)+SUMIF(#REF!,VLOOKUP(S21,#REF!,1,FALSE),#REF!)+SUMIF(#REF!,VLOOKUP(S21,#REF!,1,FALSE),#REF!)+SUMIF(#REF!,VLOOKUP(S21,#REF!,1,FALSE),#REF!)</f>
        <v>#REF!</v>
      </c>
      <c r="U21" s="152" t="e">
        <f>SUMIF(#REF!,VLOOKUP(S21,#REF!,1,FALSE),#REF!)+SUMIF(#REF!,VLOOKUP(S21,#REF!,1,FALSE),#REF!)+SUMIF(#REF!,VLOOKUP(S21,#REF!,1,FALSE),#REF!)+SUMIF(#REF!,VLOOKUP('KEUANGAN INTERNAL AKRE 2025'!S21,#REF!,1,FALSE),#REF!)+SUMIF(#REF!,VLOOKUP(S21,#REF!,1,FALSE),#REF!)</f>
        <v>#REF!</v>
      </c>
      <c r="V21" s="152" t="e">
        <f>SUMIF(#REF!,VLOOKUP(S21,#REF!,1,FALSE),#REF!)+SUMIF(#REF!,VLOOKUP(S21,#REF!,1,FALSE),#REF!)+SUMIF(#REF!,VLOOKUP(S21,#REF!,1,FALSE),#REF!)+SUMIF(#REF!,VLOOKUP(S21,#REF!,1,FALSE),#REF!)+SUMIF(#REF!,VLOOKUP(S21,#REF!,1,FALSE),#REF!)</f>
        <v>#REF!</v>
      </c>
      <c r="W21" s="152" t="e">
        <f>SUMIF(#REF!,VLOOKUP(S21,#REF!,1,FALSE),#REF!)+SUMIF(#REF!,VLOOKUP(S21,#REF!,1,FALSE),#REF!)+SUMIF(#REF!,VLOOKUP(S21,#REF!,1,FALSE),#REF!)+SUMIF(#REF!,VLOOKUP('KEUANGAN INTERNAL AKRE 2025'!S21,#REF!,1,FALSE),#REF!)+SUMIF(#REF!,VLOOKUP(S21,#REF!,1,FALSE),#REF!)</f>
        <v>#REF!</v>
      </c>
      <c r="X21" s="152" t="e">
        <f>SUMIF(#REF!,VLOOKUP(S21,#REF!,1,FALSE),#REF!)+SUMIF(#REF!,VLOOKUP(S21,#REF!,1,FALSE),#REF!)+SUMIF(#REF!,VLOOKUP(S21,#REF!,1,FALSE),#REF!)+SUMIF(#REF!,VLOOKUP(S21,#REF!,1,FALSE),#REF!)+SUMIF(#REF!,VLOOKUP(S21,#REF!,1,FALSE),#REF!)</f>
        <v>#REF!</v>
      </c>
      <c r="Y21" s="152" t="e">
        <f>SUMIF(#REF!,VLOOKUP(S21,#REF!,1,FALSE),#REF!)+SUMIF(#REF!,VLOOKUP(S21,#REF!,1,FALSE),#REF!)+SUMIF(#REF!,VLOOKUP(B19,#REF!,1,FALSE),#REF!)+SUMIF(#REF!,VLOOKUP('KEUANGAN INTERNAL AKRE 2025'!S21,#REF!,1,FALSE),#REF!)+SUMIF(#REF!,VLOOKUP(S21,#REF!,1,FALSE),#REF!)</f>
        <v>#REF!</v>
      </c>
      <c r="AC21" s="127" t="s">
        <v>3756</v>
      </c>
      <c r="AD21" s="149">
        <f>SUM(AD5:AD10)</f>
        <v>279967333.33333331</v>
      </c>
      <c r="AE21" s="149">
        <f>SUM(AE5:AE10)</f>
        <v>303224916.16666669</v>
      </c>
      <c r="AH21" s="149">
        <f>SUM(AH5:AH10)</f>
        <v>448572315.99999994</v>
      </c>
      <c r="AI21" s="149">
        <f>SUM(AI5:AI10)</f>
        <v>233347333.33333331</v>
      </c>
    </row>
    <row r="22" spans="1:37" ht="11.1" customHeight="1">
      <c r="A22" s="1184" t="s">
        <v>176</v>
      </c>
      <c r="B22" s="1185" t="s">
        <v>138</v>
      </c>
      <c r="C22" s="199">
        <f>SUMIF('PNLT DANA INTERNAL'!$R$22:$R$45, 'KEUANGAN INTERNAL AKRE 2025'!B22,'PNLT DANA INTERNAL'!$T$22:$T$45)+
SUMIF('PNLT DANA INTERNAL'!$AB$22:$AB$45, 'KEUANGAN INTERNAL AKRE 2025'!B22,'PNLT DANA INTERNAL'!$AC$22:$AC$45)+
SUMIF('PNLT DANA INTERNAL'!$AI$22:$AI$45, 'KEUANGAN INTERNAL AKRE 2025'!B22,'PNLT DANA INTERNAL'!$AJ$22:$AJ$45)+
SUMIF('PNLT DANA INTERNAL'!$AP$22:$AP$45, 'KEUANGAN INTERNAL AKRE 2025'!B22,'PNLT DANA INTERNAL'!$AQ$22:$AQ$45)+
SUMIF('PNLT DANA INTERNAL'!$AW$22:$AW$45, 'KEUANGAN INTERNAL AKRE 2025'!B22,'PNLT DANA INTERNAL'!$AX$22:$AX$45)</f>
        <v>0</v>
      </c>
      <c r="D22" s="152">
        <f>SUMIF('PKM DANA INTERNAL'!$S$2:$S$6, 'KEUANGAN INTERNAL AKRE 2025'!B22,'PKM DANA INTERNAL'!$U$2:$U$6)+
SUMIF('PKM DANA INTERNAL'!$AC$2:$AC$6, 'KEUANGAN INTERNAL AKRE 2025'!B22,'PKM DANA INTERNAL'!$AD$2:$AD$6)+
SUMIF('PKM DANA INTERNAL'!$AJ$2:$AJ$6, 'KEUANGAN INTERNAL AKRE 2025'!B22,'PKM DANA INTERNAL'!$AK$2:$AK$6)+
SUMIF('PKM DANA INTERNAL'!$AQ$2:$AQ$6, 'KEUANGAN INTERNAL AKRE 2025'!B22,'PKM DANA INTERNAL'!$AR$2:$AR$6)</f>
        <v>0</v>
      </c>
      <c r="E22" s="151">
        <f>SUMIF('PNLT DANA INTERNAL'!$R$46:$R$109, 'KEUANGAN INTERNAL AKRE 2025'!B22,'PNLT DANA INTERNAL'!$T$46:$T$109)+
SUMIF('PNLT DANA INTERNAL'!$AB$46:$AB$109, 'KEUANGAN INTERNAL AKRE 2025'!B22,'PNLT DANA INTERNAL'!$AC$46:$AC$109)+
SUMIF('PNLT DANA INTERNAL'!$AI$46:$AI$109, 'KEUANGAN INTERNAL AKRE 2025'!B22,'PNLT DANA INTERNAL'!$AJ$46:$AJ$109)+
SUMIF('PNLT DANA INTERNAL'!$AP$46:$AP$109, 'KEUANGAN INTERNAL AKRE 2025'!B22,'PNLT DANA INTERNAL'!$AQ$46:$AQ$109)+
SUMIF('PNLT DANA INTERNAL'!$AW$46:$AW$109, 'KEUANGAN INTERNAL AKRE 2025'!B22,'PNLT DANA INTERNAL'!$AX$46:$AX$109)</f>
        <v>0</v>
      </c>
      <c r="F22" s="152">
        <f>SUMIF('PKM DANA INTERNAL'!$S$8:$S$35, 'KEUANGAN INTERNAL AKRE 2025'!B22,'PKM DANA INTERNAL'!$U$8:$U$35)+
SUMIF('PKM DANA INTERNAL'!$AC$8:$AC$35, 'KEUANGAN INTERNAL AKRE 2025'!B22,'PKM DANA INTERNAL'!$AD$8:$AD$35)+
SUMIF('PKM DANA INTERNAL'!$AJ$8:$AJ$35, 'KEUANGAN INTERNAL AKRE 2025'!B22,'PKM DANA INTERNAL'!$AK$8:$AK$35)+
SUMIF('PKM DANA INTERNAL'!$AQ$8:$AQ$35, 'KEUANGAN INTERNAL AKRE 2025'!B22,'PKM DANA INTERNAL'!$AR$8:$AR$35)</f>
        <v>20000000</v>
      </c>
      <c r="G22" s="152">
        <f>SUMIF('PNLT DANA INTERNAL'!$R$111:$R$141, 'KEUANGAN INTERNAL AKRE 2025'!B22,'PNLT DANA INTERNAL'!$T$111:$T$160)+
SUMIF('PNLT DANA INTERNAL'!$AB$111:$AB$141, 'KEUANGAN INTERNAL AKRE 2025'!B22,'PNLT DANA INTERNAL'!$AC$111:$AC$141)+
SUMIF('PNLT DANA INTERNAL'!$AI$111:$AI$141, 'KEUANGAN INTERNAL AKRE 2025'!B22,'PNLT DANA INTERNAL'!$AJ$111:$AJ$141)+
SUMIF('PNLT DANA INTERNAL'!$AP$111:$AP$141, 'KEUANGAN INTERNAL AKRE 2025'!B22,'PNLT DANA INTERNAL'!$AQ$111:$AQ$141)+
SUMIF('PNLT DANA INTERNAL'!$AW$111:$AW$141, 'KEUANGAN INTERNAL AKRE 2025'!B22,'PNLT DANA INTERNAL'!$AX$111:$AX$141)</f>
        <v>0</v>
      </c>
      <c r="H22" s="152">
        <f>SUMIF('PKM DANA INTERNAL'!$S$37:$S$68, 'KEUANGAN INTERNAL AKRE 2025'!B22,'PKM DANA INTERNAL'!$U$37:$U$68)+
SUMIF('PKM DANA INTERNAL'!$AC$37:$AC$68, 'KEUANGAN INTERNAL AKRE 2025'!B22,'PKM DANA INTERNAL'!$AD$37:$AD$68)+
SUMIF('PKM DANA INTERNAL'!$AJ$37:$AJ$68, 'KEUANGAN INTERNAL AKRE 2025'!B22,'PKM DANA INTERNAL'!$AK$37:$AK$68)+
SUMIF('PKM DANA INTERNAL'!$AQ$37:$AQ$68, 'KEUANGAN INTERNAL AKRE 2025'!B22,'PKM DANA INTERNAL'!$AR$37:$AR$68)</f>
        <v>0</v>
      </c>
      <c r="I22" s="152">
        <f>SUMIF('PNLT DANA INTERNAL'!$R$143:$R$178, 'KEUANGAN INTERNAL AKRE 2025'!B22,'PNLT DANA INTERNAL'!$T$143:$T$178)+
SUMIF('PNLT DANA INTERNAL'!$AB$143:$AB$178, 'KEUANGAN INTERNAL AKRE 2025'!B22,'PNLT DANA INTERNAL'!$AC$143:$AC$178)+
SUMIF('PNLT DANA INTERNAL'!$AI$143:$AI$178, 'KEUANGAN INTERNAL AKRE 2025'!B22,'PNLT DANA INTERNAL'!$AJ$143:$AJ$178)+
SUMIF('PNLT DANA INTERNAL'!$AP$143:$AP$178, 'KEUANGAN INTERNAL AKRE 2025'!B22,'PNLT DANA INTERNAL'!$AQ$143:$AQ$178)+
SUMIF('PNLT DANA INTERNAL'!$AW$143:$AW$178, 'KEUANGAN INTERNAL AKRE 2025'!B22,'PNLT DANA INTERNAL'!$AX$143:$AX$178)</f>
        <v>0</v>
      </c>
      <c r="J22" s="152">
        <f>SUMIF('PKM DANA INTERNAL'!$S$70:$S$103, 'KEUANGAN INTERNAL AKRE 2025'!B22,'PKM DANA INTERNAL'!$U$70:$U$103)+
SUMIF('PKM DANA INTERNAL'!$AC$70:$AC$103, 'KEUANGAN INTERNAL AKRE 2025'!B22,'PKM DANA INTERNAL'!$AD$70:$AD$103)+
SUMIF('PKM DANA INTERNAL'!$AJ$70:$AJ$103, 'KEUANGAN INTERNAL AKRE 2025'!B22,'PKM DANA INTERNAL'!$AK$70:$AK$103)+
SUMIF('PKM DANA INTERNAL'!$AQ$70:$AQ$103, 'KEUANGAN INTERNAL AKRE 2025'!B22,'PKM DANA INTERNAL'!$AR$70:$AR$103)+
SUMIF('PKM DANA INTERNAL'!$AX$70:$AX$103,'KEUANGAN INTERNAL AKRE 2025'!B22,'PKM DANA INTERNAL'!$AY$70:$AY$103)+
SUMIF('PKM DANA INTERNAL'!$BE$70:$BE$103,'KEUANGAN INTERNAL AKRE 2025'!B22,'PKM DANA INTERNAL'!$BF$70:$BF$103)</f>
        <v>0</v>
      </c>
      <c r="K22" s="152">
        <f>SUMIF('PNLT DANA INTERNAL'!$R$179:$R$226, 'KEUANGAN INTERNAL AKRE 2025'!B22,'PNLT DANA INTERNAL'!$T$179:$T$226)+
SUMIF('PNLT DANA INTERNAL'!$AB$179:$AB$226, 'KEUANGAN INTERNAL AKRE 2025'!B22,'PNLT DANA INTERNAL'!$AC$179:$AC$226)+
SUMIF('PNLT DANA INTERNAL'!$AI$179:$AI$226, 'KEUANGAN INTERNAL AKRE 2025'!B22,'PNLT DANA INTERNAL'!$AJ$179:$AJ$226)+
SUMIF('PNLT DANA INTERNAL'!$AP$179:$AP$226, 'KEUANGAN INTERNAL AKRE 2025'!B22,'PNLT DANA INTERNAL'!$AQ$179:$AQ$226)+
SUMIF('PNLT DANA INTERNAL'!$AW$179:$AW$226, 'KEUANGAN INTERNAL AKRE 2025'!B22,'PNLT DANA INTERNAL'!$AX$179:$AX$226)+
SUMIF('PNLT DANA INTERNAL'!$BD$179:$BD$226, 'KEUANGAN INTERNAL AKRE 2025'!B22,'PNLT DANA INTERNAL'!$BG$179:$BG$226)</f>
        <v>0</v>
      </c>
      <c r="L22" s="152">
        <f>SUMIF('PKM DANA INTERNAL'!$S$105:$S$136, 'KEUANGAN INTERNAL AKRE 2025'!B22,'PKM DANA INTERNAL'!$U$105:$U$136)+
SUMIF('PKM DANA INTERNAL'!$AC$105:$AC$136, 'KEUANGAN INTERNAL AKRE 2025'!B22,'PKM DANA INTERNAL'!$AD$105:$AD$136)+
SUMIF('PKM DANA INTERNAL'!$AJ$105:$AJ$136, 'KEUANGAN INTERNAL AKRE 2025'!B22,'PKM DANA INTERNAL'!$AK$105:$AK$136)+
SUMIF('PKM DANA INTERNAL'!$AQ$105:$AQ$136, 'KEUANGAN INTERNAL AKRE 2025'!B22,'PKM DANA INTERNAL'!$AR$105:$AR$136)+
SUMIF('PKM DANA INTERNAL'!$AX$105:$AX$136,'KEUANGAN INTERNAL AKRE 2025'!B22,'PKM DANA INTERNAL'!$AY$105:$AY$136)+
SUMIF('PKM DANA INTERNAL'!$BE$105:$BE$136,'KEUANGAN INTERNAL AKRE 2025'!B22,'PKM DANA INTERNAL'!$BF$105:$BF$136)+
SUMIF('PKM DANA INTERNAL'!$BL$105:$BL$136,'KEUANGAN INTERNAL AKRE 2025'!B22,'PKM DANA INTERNAL'!$BM$105:$BM$136)</f>
        <v>0</v>
      </c>
      <c r="M22" s="152">
        <f>SUMIF('PNLT DANA INTERNAL'!$R$227:$R$265, 'KEUANGAN INTERNAL AKRE 2025'!B22,'PNLT DANA INTERNAL'!$T$227:$T$265)+
SUMIF('PNLT DANA INTERNAL'!$AB$227:$AB$265, 'KEUANGAN INTERNAL AKRE 2025'!B22,'PNLT DANA INTERNAL'!$AC$227:$AC$265)+
SUMIF('PNLT DANA INTERNAL'!$AI$227:$AI$265, 'KEUANGAN INTERNAL AKRE 2025'!B22,'PNLT DANA INTERNAL'!$AJ$227:$AJ$265)+
SUMIF('PNLT DANA INTERNAL'!$AP$227:$AP$265, 'KEUANGAN INTERNAL AKRE 2025'!B22,'PNLT DANA INTERNAL'!$AQ$227:$AQ$265)+
SUMIF('PNLT DANA INTERNAL'!$AW$227:$AW$265, 'KEUANGAN INTERNAL AKRE 2025'!B22,'PNLT DANA INTERNAL'!$AX$227:$AX$265)+
SUMIF('PNLT DANA INTERNAL'!$BD$227:$BD$265, 'KEUANGAN INTERNAL AKRE 2025'!B22,'PNLT DANA INTERNAL'!$BG$227:$BG$265)</f>
        <v>29950000</v>
      </c>
      <c r="N22" s="152">
        <f>SUMIF('PKM DANA INTERNAL'!$S$138:$S$164, 'KEUANGAN INTERNAL AKRE 2025'!B22,'PKM DANA INTERNAL'!$U$138:$U$164)+
SUMIF('PKM DANA INTERNAL'!$AC$138:$AC$164, 'KEUANGAN INTERNAL AKRE 2025'!B22,'PKM DANA INTERNAL'!$AD$138:$AD$164)+
SUMIF('PKM DANA INTERNAL'!$AJ$138:$AJ$164, 'KEUANGAN INTERNAL AKRE 2025'!B22,'PKM DANA INTERNAL'!$AK$138:$AK$164)+
SUMIF('PKM DANA INTERNAL'!$AQ$138:$AQ$164, 'KEUANGAN INTERNAL AKRE 2025'!B22,'PKM DANA INTERNAL'!$AR$138:$AR$164)+
SUMIF('PKM DANA INTERNAL'!$AX$138:$AX$164,'KEUANGAN INTERNAL AKRE 2025'!B22,'PKM DANA INTERNAL'!$AY$138:$AY$164)+
SUMIF('PKM DANA INTERNAL'!$BE$138:$BE$164,'KEUANGAN INTERNAL AKRE 2025'!B22,'PKM DANA INTERNAL'!$BF$138:$BF$164)+
SUMIF('PKM DANA INTERNAL'!$BL$138:$BL$164,'KEUANGAN INTERNAL AKRE 2025'!B22,'PKM DANA INTERNAL'!$BM$138:$BM$164)</f>
        <v>0</v>
      </c>
      <c r="O22" s="149">
        <f t="shared" si="0"/>
        <v>20000000</v>
      </c>
      <c r="Q22" s="1420"/>
      <c r="R22" s="133">
        <v>7</v>
      </c>
      <c r="S22" s="134" t="s">
        <v>43</v>
      </c>
      <c r="T22" s="152" t="e">
        <f>SUMIF(#REF!,VLOOKUP(S22,#REF!,1,FALSE),#REF!)+SUMIF(#REF!,VLOOKUP(S22,#REF!,1,FALSE),#REF!)+SUMIF(#REF!,VLOOKUP(S22,#REF!,1,FALSE),#REF!)+SUMIF(#REF!,VLOOKUP(S22,#REF!,1,FALSE),#REF!)+SUMIF(#REF!,VLOOKUP(S22,#REF!,1,FALSE),#REF!)</f>
        <v>#REF!</v>
      </c>
      <c r="U22" s="152" t="e">
        <f>SUMIF(#REF!,VLOOKUP(S22,#REF!,1,FALSE),#REF!)+SUMIF(#REF!,VLOOKUP(S22,#REF!,1,FALSE),#REF!)+SUMIF(#REF!,VLOOKUP(S22,#REF!,1,FALSE),#REF!)+SUMIF(#REF!,VLOOKUP('KEUANGAN INTERNAL AKRE 2025'!S22,#REF!,1,FALSE),#REF!)+SUMIF(#REF!,VLOOKUP(S22,#REF!,1,FALSE),#REF!)</f>
        <v>#REF!</v>
      </c>
      <c r="V22" s="152" t="e">
        <f>SUMIF(#REF!,VLOOKUP(S22,#REF!,1,FALSE),#REF!)+SUMIF(#REF!,VLOOKUP(S22,#REF!,1,FALSE),#REF!)+SUMIF(#REF!,VLOOKUP(S22,#REF!,1,FALSE),#REF!)+SUMIF(#REF!,VLOOKUP(S22,#REF!,1,FALSE),#REF!)+SUMIF(#REF!,VLOOKUP(S22,#REF!,1,FALSE),#REF!)</f>
        <v>#REF!</v>
      </c>
      <c r="W22" s="152" t="e">
        <f>SUMIF(#REF!,VLOOKUP(S22,#REF!,1,FALSE),#REF!)+SUMIF(#REF!,VLOOKUP(S22,#REF!,1,FALSE),#REF!)+SUMIF(#REF!,VLOOKUP(S22,#REF!,1,FALSE),#REF!)+SUMIF(#REF!,VLOOKUP('KEUANGAN INTERNAL AKRE 2025'!S22,#REF!,1,FALSE),#REF!)+SUMIF(#REF!,VLOOKUP(S22,#REF!,1,FALSE),#REF!)</f>
        <v>#REF!</v>
      </c>
      <c r="X22" s="152" t="e">
        <f>SUMIF(#REF!,VLOOKUP(S22,#REF!,1,FALSE),#REF!)+SUMIF(#REF!,VLOOKUP(S22,#REF!,1,FALSE),#REF!)+SUMIF(#REF!,VLOOKUP(S22,#REF!,1,FALSE),#REF!)+SUMIF(#REF!,VLOOKUP(S22,#REF!,1,FALSE),#REF!)+SUMIF(#REF!,VLOOKUP(S22,#REF!,1,FALSE),#REF!)</f>
        <v>#REF!</v>
      </c>
      <c r="Y22" s="152" t="e">
        <f>SUMIF(#REF!,VLOOKUP(S22,#REF!,1,FALSE),#REF!)+SUMIF(#REF!,VLOOKUP(S22,#REF!,1,FALSE),#REF!)+SUMIF(#REF!,VLOOKUP(B20,#REF!,1,FALSE),#REF!)+SUMIF(#REF!,VLOOKUP('KEUANGAN INTERNAL AKRE 2025'!S22,#REF!,1,FALSE),#REF!)+SUMIF(#REF!,VLOOKUP(S22,#REF!,1,FALSE),#REF!)</f>
        <v>#REF!</v>
      </c>
      <c r="AC22" s="127" t="s">
        <v>3751</v>
      </c>
      <c r="AD22" s="149">
        <f>SUM(AD11:AD18)</f>
        <v>233513050</v>
      </c>
      <c r="AE22" s="149">
        <f>SUM(AE11:AE18)</f>
        <v>300969166.66666663</v>
      </c>
      <c r="AH22" s="149">
        <f>SUM(AH11:AH18)</f>
        <v>121619360.33333334</v>
      </c>
      <c r="AI22" s="149">
        <f>SUM(AI11:AI18)</f>
        <v>116403916.66666667</v>
      </c>
    </row>
    <row r="23" spans="1:37" ht="11.1" customHeight="1">
      <c r="A23" s="1184" t="s">
        <v>176</v>
      </c>
      <c r="B23" s="1185" t="s">
        <v>21</v>
      </c>
      <c r="C23" s="199">
        <f>SUMIF('PNLT DANA INTERNAL'!$R$22:$R$45, 'KEUANGAN INTERNAL AKRE 2025'!B23,'PNLT DANA INTERNAL'!$T$22:$T$45)+
SUMIF('PNLT DANA INTERNAL'!$AB$22:$AB$45, 'KEUANGAN INTERNAL AKRE 2025'!B23,'PNLT DANA INTERNAL'!$AC$22:$AC$45)+
SUMIF('PNLT DANA INTERNAL'!$AI$22:$AI$45, 'KEUANGAN INTERNAL AKRE 2025'!B23,'PNLT DANA INTERNAL'!$AJ$22:$AJ$45)+
SUMIF('PNLT DANA INTERNAL'!$AP$22:$AP$45, 'KEUANGAN INTERNAL AKRE 2025'!B23,'PNLT DANA INTERNAL'!$AQ$22:$AQ$45)+
SUMIF('PNLT DANA INTERNAL'!$AW$22:$AW$45, 'KEUANGAN INTERNAL AKRE 2025'!B23,'PNLT DANA INTERNAL'!$AX$22:$AX$45)</f>
        <v>33750000</v>
      </c>
      <c r="D23" s="152">
        <f>SUMIF('PKM DANA INTERNAL'!$S$2:$S$6, 'KEUANGAN INTERNAL AKRE 2025'!B23,'PKM DANA INTERNAL'!$U$2:$U$6)+
SUMIF('PKM DANA INTERNAL'!$AC$2:$AC$6, 'KEUANGAN INTERNAL AKRE 2025'!B23,'PKM DANA INTERNAL'!$AD$2:$AD$6)+
SUMIF('PKM DANA INTERNAL'!$AJ$2:$AJ$6, 'KEUANGAN INTERNAL AKRE 2025'!B23,'PKM DANA INTERNAL'!$AK$2:$AK$6)+
SUMIF('PKM DANA INTERNAL'!$AQ$2:$AQ$6, 'KEUANGAN INTERNAL AKRE 2025'!B23,'PKM DANA INTERNAL'!$AR$2:$AR$6)</f>
        <v>0</v>
      </c>
      <c r="E23" s="151">
        <f>SUMIF('PNLT DANA INTERNAL'!$R$46:$R$109, 'KEUANGAN INTERNAL AKRE 2025'!B23,'PNLT DANA INTERNAL'!$T$46:$T$109)+
SUMIF('PNLT DANA INTERNAL'!$AB$46:$AB$109, 'KEUANGAN INTERNAL AKRE 2025'!B23,'PNLT DANA INTERNAL'!$AC$46:$AC$109)+
SUMIF('PNLT DANA INTERNAL'!$AI$46:$AI$109, 'KEUANGAN INTERNAL AKRE 2025'!B23,'PNLT DANA INTERNAL'!$AJ$46:$AJ$109)+
SUMIF('PNLT DANA INTERNAL'!$AP$46:$AP$109, 'KEUANGAN INTERNAL AKRE 2025'!B23,'PNLT DANA INTERNAL'!$AQ$46:$AQ$109)+
SUMIF('PNLT DANA INTERNAL'!$AW$46:$AW$109, 'KEUANGAN INTERNAL AKRE 2025'!B23,'PNLT DANA INTERNAL'!$AX$46:$AX$109)</f>
        <v>8400000</v>
      </c>
      <c r="F23" s="152">
        <f>SUMIF('PKM DANA INTERNAL'!$S$8:$S$35, 'KEUANGAN INTERNAL AKRE 2025'!B23,'PKM DANA INTERNAL'!$U$8:$U$35)+
SUMIF('PKM DANA INTERNAL'!$AC$8:$AC$35, 'KEUANGAN INTERNAL AKRE 2025'!B23,'PKM DANA INTERNAL'!$AD$8:$AD$35)+
SUMIF('PKM DANA INTERNAL'!$AJ$8:$AJ$35, 'KEUANGAN INTERNAL AKRE 2025'!B23,'PKM DANA INTERNAL'!$AK$8:$AK$35)+
SUMIF('PKM DANA INTERNAL'!$AQ$8:$AQ$35, 'KEUANGAN INTERNAL AKRE 2025'!B23,'PKM DANA INTERNAL'!$AR$8:$AR$35)</f>
        <v>0</v>
      </c>
      <c r="G23" s="152">
        <f>SUMIF('PNLT DANA INTERNAL'!$R$111:$R$141, 'KEUANGAN INTERNAL AKRE 2025'!B23,'PNLT DANA INTERNAL'!$T$111:$T$160)+
SUMIF('PNLT DANA INTERNAL'!$AB$111:$AB$141, 'KEUANGAN INTERNAL AKRE 2025'!B23,'PNLT DANA INTERNAL'!$AC$111:$AC$141)+
SUMIF('PNLT DANA INTERNAL'!$AI$111:$AI$141, 'KEUANGAN INTERNAL AKRE 2025'!B23,'PNLT DANA INTERNAL'!$AJ$111:$AJ$141)+
SUMIF('PNLT DANA INTERNAL'!$AP$111:$AP$141, 'KEUANGAN INTERNAL AKRE 2025'!B23,'PNLT DANA INTERNAL'!$AQ$111:$AQ$141)+
SUMIF('PNLT DANA INTERNAL'!$AW$111:$AW$141, 'KEUANGAN INTERNAL AKRE 2025'!B23,'PNLT DANA INTERNAL'!$AX$111:$AX$141)</f>
        <v>8920000</v>
      </c>
      <c r="H23" s="152">
        <f>SUMIF('PKM DANA INTERNAL'!$S$37:$S$68, 'KEUANGAN INTERNAL AKRE 2025'!B23,'PKM DANA INTERNAL'!$U$37:$U$68)+
SUMIF('PKM DANA INTERNAL'!$AC$37:$AC$68, 'KEUANGAN INTERNAL AKRE 2025'!B23,'PKM DANA INTERNAL'!$AD$37:$AD$68)+
SUMIF('PKM DANA INTERNAL'!$AJ$37:$AJ$68, 'KEUANGAN INTERNAL AKRE 2025'!B23,'PKM DANA INTERNAL'!$AK$37:$AK$68)+
SUMIF('PKM DANA INTERNAL'!$AQ$37:$AQ$68, 'KEUANGAN INTERNAL AKRE 2025'!B23,'PKM DANA INTERNAL'!$AR$37:$AR$68)</f>
        <v>0</v>
      </c>
      <c r="I23" s="152">
        <f>SUMIF('PNLT DANA INTERNAL'!$R$143:$R$178, 'KEUANGAN INTERNAL AKRE 2025'!B23,'PNLT DANA INTERNAL'!$T$143:$T$178)+
SUMIF('PNLT DANA INTERNAL'!$AB$143:$AB$178, 'KEUANGAN INTERNAL AKRE 2025'!B23,'PNLT DANA INTERNAL'!$AC$143:$AC$178)+
SUMIF('PNLT DANA INTERNAL'!$AI$143:$AI$178, 'KEUANGAN INTERNAL AKRE 2025'!B23,'PNLT DANA INTERNAL'!$AJ$143:$AJ$178)+
SUMIF('PNLT DANA INTERNAL'!$AP$143:$AP$178, 'KEUANGAN INTERNAL AKRE 2025'!B23,'PNLT DANA INTERNAL'!$AQ$143:$AQ$178)+
SUMIF('PNLT DANA INTERNAL'!$AW$143:$AW$178, 'KEUANGAN INTERNAL AKRE 2025'!B23,'PNLT DANA INTERNAL'!$AX$143:$AX$178)</f>
        <v>5666666.666666667</v>
      </c>
      <c r="J23" s="152">
        <f>SUMIF('PKM DANA INTERNAL'!$S$70:$S$103, 'KEUANGAN INTERNAL AKRE 2025'!B23,'PKM DANA INTERNAL'!$U$70:$U$103)+
SUMIF('PKM DANA INTERNAL'!$AC$70:$AC$103, 'KEUANGAN INTERNAL AKRE 2025'!B23,'PKM DANA INTERNAL'!$AD$70:$AD$103)+
SUMIF('PKM DANA INTERNAL'!$AJ$70:$AJ$103, 'KEUANGAN INTERNAL AKRE 2025'!B23,'PKM DANA INTERNAL'!$AK$70:$AK$103)+
SUMIF('PKM DANA INTERNAL'!$AQ$70:$AQ$103, 'KEUANGAN INTERNAL AKRE 2025'!B23,'PKM DANA INTERNAL'!$AR$70:$AR$103)+
SUMIF('PKM DANA INTERNAL'!$AX$70:$AX$103,'KEUANGAN INTERNAL AKRE 2025'!B23,'PKM DANA INTERNAL'!$AY$70:$AY$103)+
SUMIF('PKM DANA INTERNAL'!$BE$70:$BE$103,'KEUANGAN INTERNAL AKRE 2025'!B23,'PKM DANA INTERNAL'!$BF$70:$BF$103)</f>
        <v>4666666.666666667</v>
      </c>
      <c r="K23" s="152">
        <f>SUMIF('PNLT DANA INTERNAL'!$R$179:$R$226, 'KEUANGAN INTERNAL AKRE 2025'!B23,'PNLT DANA INTERNAL'!$T$179:$T$226)+
SUMIF('PNLT DANA INTERNAL'!$AB$179:$AB$226, 'KEUANGAN INTERNAL AKRE 2025'!B23,'PNLT DANA INTERNAL'!$AC$179:$AC$226)+
SUMIF('PNLT DANA INTERNAL'!$AI$179:$AI$226, 'KEUANGAN INTERNAL AKRE 2025'!B23,'PNLT DANA INTERNAL'!$AJ$179:$AJ$226)+
SUMIF('PNLT DANA INTERNAL'!$AP$179:$AP$226, 'KEUANGAN INTERNAL AKRE 2025'!B23,'PNLT DANA INTERNAL'!$AQ$179:$AQ$226)+
SUMIF('PNLT DANA INTERNAL'!$AW$179:$AW$226, 'KEUANGAN INTERNAL AKRE 2025'!B23,'PNLT DANA INTERNAL'!$AX$179:$AX$226)+
SUMIF('PNLT DANA INTERNAL'!$BD$179:$BD$226, 'KEUANGAN INTERNAL AKRE 2025'!B23,'PNLT DANA INTERNAL'!$BG$179:$BG$226)</f>
        <v>0</v>
      </c>
      <c r="L23" s="152">
        <f>SUMIF('PKM DANA INTERNAL'!$S$105:$S$136, 'KEUANGAN INTERNAL AKRE 2025'!B23,'PKM DANA INTERNAL'!$U$105:$U$136)+
SUMIF('PKM DANA INTERNAL'!$AC$105:$AC$136, 'KEUANGAN INTERNAL AKRE 2025'!B23,'PKM DANA INTERNAL'!$AD$105:$AD$136)+
SUMIF('PKM DANA INTERNAL'!$AJ$105:$AJ$136, 'KEUANGAN INTERNAL AKRE 2025'!B23,'PKM DANA INTERNAL'!$AK$105:$AK$136)+
SUMIF('PKM DANA INTERNAL'!$AQ$105:$AQ$136, 'KEUANGAN INTERNAL AKRE 2025'!B23,'PKM DANA INTERNAL'!$AR$105:$AR$136)+
SUMIF('PKM DANA INTERNAL'!$AX$105:$AX$136,'KEUANGAN INTERNAL AKRE 2025'!B23,'PKM DANA INTERNAL'!$AY$105:$AY$136)+
SUMIF('PKM DANA INTERNAL'!$BE$105:$BE$136,'KEUANGAN INTERNAL AKRE 2025'!B23,'PKM DANA INTERNAL'!$BF$105:$BF$136)+
SUMIF('PKM DANA INTERNAL'!$BL$105:$BL$136,'KEUANGAN INTERNAL AKRE 2025'!B23,'PKM DANA INTERNAL'!$BM$105:$BM$136)</f>
        <v>2166666.6666666665</v>
      </c>
      <c r="M23" s="152">
        <f>SUMIF('PNLT DANA INTERNAL'!$R$227:$R$265, 'KEUANGAN INTERNAL AKRE 2025'!B23,'PNLT DANA INTERNAL'!$T$227:$T$265)+
SUMIF('PNLT DANA INTERNAL'!$AB$227:$AB$265, 'KEUANGAN INTERNAL AKRE 2025'!B23,'PNLT DANA INTERNAL'!$AC$227:$AC$265)+
SUMIF('PNLT DANA INTERNAL'!$AI$227:$AI$265, 'KEUANGAN INTERNAL AKRE 2025'!B23,'PNLT DANA INTERNAL'!$AJ$227:$AJ$265)+
SUMIF('PNLT DANA INTERNAL'!$AP$227:$AP$265, 'KEUANGAN INTERNAL AKRE 2025'!B23,'PNLT DANA INTERNAL'!$AQ$227:$AQ$265)+
SUMIF('PNLT DANA INTERNAL'!$AW$227:$AW$265, 'KEUANGAN INTERNAL AKRE 2025'!B23,'PNLT DANA INTERNAL'!$AX$227:$AX$265)+
SUMIF('PNLT DANA INTERNAL'!$BD$227:$BD$265, 'KEUANGAN INTERNAL AKRE 2025'!B23,'PNLT DANA INTERNAL'!$BG$227:$BG$265)</f>
        <v>0</v>
      </c>
      <c r="N23" s="152">
        <f>SUMIF('PKM DANA INTERNAL'!$S$138:$S$164, 'KEUANGAN INTERNAL AKRE 2025'!B23,'PKM DANA INTERNAL'!$U$138:$U$164)+
SUMIF('PKM DANA INTERNAL'!$AC$138:$AC$164, 'KEUANGAN INTERNAL AKRE 2025'!B23,'PKM DANA INTERNAL'!$AD$138:$AD$164)+
SUMIF('PKM DANA INTERNAL'!$AJ$138:$AJ$164, 'KEUANGAN INTERNAL AKRE 2025'!B23,'PKM DANA INTERNAL'!$AK$138:$AK$164)+
SUMIF('PKM DANA INTERNAL'!$AQ$138:$AQ$164, 'KEUANGAN INTERNAL AKRE 2025'!B23,'PKM DANA INTERNAL'!$AR$138:$AR$164)+
SUMIF('PKM DANA INTERNAL'!$AX$138:$AX$164,'KEUANGAN INTERNAL AKRE 2025'!B23,'PKM DANA INTERNAL'!$AY$138:$AY$164)+
SUMIF('PKM DANA INTERNAL'!$BE$138:$BE$164,'KEUANGAN INTERNAL AKRE 2025'!B23,'PKM DANA INTERNAL'!$BF$138:$BF$164)+
SUMIF('PKM DANA INTERNAL'!$BL$138:$BL$164,'KEUANGAN INTERNAL AKRE 2025'!B23,'PKM DANA INTERNAL'!$BM$138:$BM$164)</f>
        <v>500000</v>
      </c>
      <c r="O23" s="149">
        <f t="shared" si="0"/>
        <v>29820000.000000004</v>
      </c>
      <c r="Q23" s="1420"/>
      <c r="R23" s="133">
        <v>9</v>
      </c>
      <c r="S23" s="134" t="s">
        <v>27</v>
      </c>
      <c r="T23" s="152" t="e">
        <f>SUMIF(#REF!,VLOOKUP(S23,#REF!,1,FALSE),#REF!)+SUMIF(#REF!,VLOOKUP(S23,#REF!,1,FALSE),#REF!)+SUMIF(#REF!,VLOOKUP(S23,#REF!,1,FALSE),#REF!)+SUMIF(#REF!,VLOOKUP(S23,#REF!,1,FALSE),#REF!)+SUMIF(#REF!,VLOOKUP(S23,#REF!,1,FALSE),#REF!)</f>
        <v>#REF!</v>
      </c>
      <c r="U23" s="152" t="e">
        <f>SUMIF(#REF!,VLOOKUP(S23,#REF!,1,FALSE),#REF!)+SUMIF(#REF!,VLOOKUP(S23,#REF!,1,FALSE),#REF!)+SUMIF(#REF!,VLOOKUP(S23,#REF!,1,FALSE),#REF!)+SUMIF(#REF!,VLOOKUP('KEUANGAN INTERNAL AKRE 2025'!S23,#REF!,1,FALSE),#REF!)+SUMIF(#REF!,VLOOKUP(S23,#REF!,1,FALSE),#REF!)</f>
        <v>#REF!</v>
      </c>
      <c r="V23" s="152" t="e">
        <f>SUMIF(#REF!,VLOOKUP(S23,#REF!,1,FALSE),#REF!)+SUMIF(#REF!,VLOOKUP(S23,#REF!,1,FALSE),#REF!)+SUMIF(#REF!,VLOOKUP(S23,#REF!,1,FALSE),#REF!)+SUMIF(#REF!,VLOOKUP(S23,#REF!,1,FALSE),#REF!)+SUMIF(#REF!,VLOOKUP(S23,#REF!,1,FALSE),#REF!)</f>
        <v>#REF!</v>
      </c>
      <c r="W23" s="152" t="e">
        <f>SUMIF(#REF!,VLOOKUP(S23,#REF!,1,FALSE),#REF!)+SUMIF(#REF!,VLOOKUP(S23,#REF!,1,FALSE),#REF!)+SUMIF(#REF!,VLOOKUP(S23,#REF!,1,FALSE),#REF!)+SUMIF(#REF!,VLOOKUP('KEUANGAN INTERNAL AKRE 2025'!S23,#REF!,1,FALSE),#REF!)+SUMIF(#REF!,VLOOKUP(S23,#REF!,1,FALSE),#REF!)</f>
        <v>#REF!</v>
      </c>
      <c r="X23" s="152" t="e">
        <f>SUMIF(#REF!,VLOOKUP(S23,#REF!,1,FALSE),#REF!)+SUMIF(#REF!,VLOOKUP(S23,#REF!,1,FALSE),#REF!)+SUMIF(#REF!,VLOOKUP(S23,#REF!,1,FALSE),#REF!)+SUMIF(#REF!,VLOOKUP(S23,#REF!,1,FALSE),#REF!)+SUMIF(#REF!,VLOOKUP(S23,#REF!,1,FALSE),#REF!)</f>
        <v>#REF!</v>
      </c>
      <c r="Y23" s="152" t="e">
        <f>SUMIF(#REF!,VLOOKUP(S23,#REF!,1,FALSE),#REF!)+SUMIF(#REF!,VLOOKUP(S23,#REF!,1,FALSE),#REF!)+SUMIF(#REF!,VLOOKUP(B21,#REF!,1,FALSE),#REF!)+SUMIF(#REF!,VLOOKUP('KEUANGAN INTERNAL AKRE 2025'!S23,#REF!,1,FALSE),#REF!)+SUMIF(#REF!,VLOOKUP(S23,#REF!,1,FALSE),#REF!)</f>
        <v>#REF!</v>
      </c>
    </row>
    <row r="24" spans="1:37" ht="11.1" customHeight="1">
      <c r="A24" s="1186" t="s">
        <v>172</v>
      </c>
      <c r="B24" s="1187" t="s">
        <v>171</v>
      </c>
      <c r="C24" s="199">
        <f>SUMIF('PNLT DANA INTERNAL'!$R$22:$R$45, 'KEUANGAN INTERNAL AKRE 2025'!B24,'PNLT DANA INTERNAL'!$T$22:$T$45)+
SUMIF('PNLT DANA INTERNAL'!$AB$22:$AB$45, 'KEUANGAN INTERNAL AKRE 2025'!B24,'PNLT DANA INTERNAL'!$AC$22:$AC$45)+
SUMIF('PNLT DANA INTERNAL'!$AI$22:$AI$45, 'KEUANGAN INTERNAL AKRE 2025'!B24,'PNLT DANA INTERNAL'!$AJ$22:$AJ$45)+
SUMIF('PNLT DANA INTERNAL'!$AP$22:$AP$45, 'KEUANGAN INTERNAL AKRE 2025'!B24,'PNLT DANA INTERNAL'!$AQ$22:$AQ$45)+
SUMIF('PNLT DANA INTERNAL'!$AW$22:$AW$45, 'KEUANGAN INTERNAL AKRE 2025'!B24,'PNLT DANA INTERNAL'!$AX$22:$AX$45)</f>
        <v>0</v>
      </c>
      <c r="D24" s="152">
        <f>SUMIF('PKM DANA INTERNAL'!$S$2:$S$6, 'KEUANGAN INTERNAL AKRE 2025'!B24,'PKM DANA INTERNAL'!$U$2:$U$6)+
SUMIF('PKM DANA INTERNAL'!$AC$2:$AC$6, 'KEUANGAN INTERNAL AKRE 2025'!B24,'PKM DANA INTERNAL'!$AD$2:$AD$6)+
SUMIF('PKM DANA INTERNAL'!$AJ$2:$AJ$6, 'KEUANGAN INTERNAL AKRE 2025'!B24,'PKM DANA INTERNAL'!$AK$2:$AK$6)+
SUMIF('PKM DANA INTERNAL'!$AQ$2:$AQ$6, 'KEUANGAN INTERNAL AKRE 2025'!B24,'PKM DANA INTERNAL'!$AR$2:$AR$6)</f>
        <v>0</v>
      </c>
      <c r="E24" s="151">
        <f>SUMIF('PNLT DANA INTERNAL'!$R$46:$R$109, 'KEUANGAN INTERNAL AKRE 2025'!B24,'PNLT DANA INTERNAL'!$T$46:$T$109)+
SUMIF('PNLT DANA INTERNAL'!$AB$46:$AB$109, 'KEUANGAN INTERNAL AKRE 2025'!B24,'PNLT DANA INTERNAL'!$AC$46:$AC$109)+
SUMIF('PNLT DANA INTERNAL'!$AI$46:$AI$109, 'KEUANGAN INTERNAL AKRE 2025'!B24,'PNLT DANA INTERNAL'!$AJ$46:$AJ$109)+
SUMIF('PNLT DANA INTERNAL'!$AP$46:$AP$109, 'KEUANGAN INTERNAL AKRE 2025'!B24,'PNLT DANA INTERNAL'!$AQ$46:$AQ$109)+
SUMIF('PNLT DANA INTERNAL'!$AW$46:$AW$109, 'KEUANGAN INTERNAL AKRE 2025'!B24,'PNLT DANA INTERNAL'!$AX$46:$AX$109)</f>
        <v>0</v>
      </c>
      <c r="F24" s="152">
        <f>SUMIF('PKM DANA INTERNAL'!$S$8:$S$35, 'KEUANGAN INTERNAL AKRE 2025'!B24,'PKM DANA INTERNAL'!$U$8:$U$35)+
SUMIF('PKM DANA INTERNAL'!$AC$8:$AC$35, 'KEUANGAN INTERNAL AKRE 2025'!B24,'PKM DANA INTERNAL'!$AD$8:$AD$35)+
SUMIF('PKM DANA INTERNAL'!$AJ$8:$AJ$35, 'KEUANGAN INTERNAL AKRE 2025'!B24,'PKM DANA INTERNAL'!$AK$8:$AK$35)+
SUMIF('PKM DANA INTERNAL'!$AQ$8:$AQ$35, 'KEUANGAN INTERNAL AKRE 2025'!B24,'PKM DANA INTERNAL'!$AR$8:$AR$35)</f>
        <v>0</v>
      </c>
      <c r="G24" s="152">
        <f>SUMIF('PNLT DANA INTERNAL'!$R$111:$R$141, 'KEUANGAN INTERNAL AKRE 2025'!B24,'PNLT DANA INTERNAL'!$T$111:$T$160)+
SUMIF('PNLT DANA INTERNAL'!$AB$111:$AB$141, 'KEUANGAN INTERNAL AKRE 2025'!B24,'PNLT DANA INTERNAL'!$AC$111:$AC$141)+
SUMIF('PNLT DANA INTERNAL'!$AI$111:$AI$141, 'KEUANGAN INTERNAL AKRE 2025'!B24,'PNLT DANA INTERNAL'!$AJ$111:$AJ$141)+
SUMIF('PNLT DANA INTERNAL'!$AP$111:$AP$141, 'KEUANGAN INTERNAL AKRE 2025'!B24,'PNLT DANA INTERNAL'!$AQ$111:$AQ$141)+
SUMIF('PNLT DANA INTERNAL'!$AW$111:$AW$141, 'KEUANGAN INTERNAL AKRE 2025'!B24,'PNLT DANA INTERNAL'!$AX$111:$AX$141)</f>
        <v>0</v>
      </c>
      <c r="H24" s="152">
        <f>SUMIF('PKM DANA INTERNAL'!$S$37:$S$68, 'KEUANGAN INTERNAL AKRE 2025'!B24,'PKM DANA INTERNAL'!$U$37:$U$68)+
SUMIF('PKM DANA INTERNAL'!$AC$37:$AC$68, 'KEUANGAN INTERNAL AKRE 2025'!B24,'PKM DANA INTERNAL'!$AD$37:$AD$68)+
SUMIF('PKM DANA INTERNAL'!$AJ$37:$AJ$68, 'KEUANGAN INTERNAL AKRE 2025'!B24,'PKM DANA INTERNAL'!$AK$37:$AK$68)+
SUMIF('PKM DANA INTERNAL'!$AQ$37:$AQ$68, 'KEUANGAN INTERNAL AKRE 2025'!B24,'PKM DANA INTERNAL'!$AR$37:$AR$68)</f>
        <v>0</v>
      </c>
      <c r="I24" s="152">
        <f>SUMIF('PNLT DANA INTERNAL'!$R$143:$R$178, 'KEUANGAN INTERNAL AKRE 2025'!B24,'PNLT DANA INTERNAL'!$T$143:$T$178)+
SUMIF('PNLT DANA INTERNAL'!$AB$143:$AB$178, 'KEUANGAN INTERNAL AKRE 2025'!B24,'PNLT DANA INTERNAL'!$AC$143:$AC$178)+
SUMIF('PNLT DANA INTERNAL'!$AI$143:$AI$178, 'KEUANGAN INTERNAL AKRE 2025'!B24,'PNLT DANA INTERNAL'!$AJ$143:$AJ$178)+
SUMIF('PNLT DANA INTERNAL'!$AP$143:$AP$178, 'KEUANGAN INTERNAL AKRE 2025'!B24,'PNLT DANA INTERNAL'!$AQ$143:$AQ$178)+
SUMIF('PNLT DANA INTERNAL'!$AW$143:$AW$178, 'KEUANGAN INTERNAL AKRE 2025'!B24,'PNLT DANA INTERNAL'!$AX$143:$AX$178)</f>
        <v>0</v>
      </c>
      <c r="J24" s="152">
        <f>SUMIF('PKM DANA INTERNAL'!$S$70:$S$103, 'KEUANGAN INTERNAL AKRE 2025'!B24,'PKM DANA INTERNAL'!$U$70:$U$103)+
SUMIF('PKM DANA INTERNAL'!$AC$70:$AC$103, 'KEUANGAN INTERNAL AKRE 2025'!B24,'PKM DANA INTERNAL'!$AD$70:$AD$103)+
SUMIF('PKM DANA INTERNAL'!$AJ$70:$AJ$103, 'KEUANGAN INTERNAL AKRE 2025'!B24,'PKM DANA INTERNAL'!$AK$70:$AK$103)+
SUMIF('PKM DANA INTERNAL'!$AQ$70:$AQ$103, 'KEUANGAN INTERNAL AKRE 2025'!B24,'PKM DANA INTERNAL'!$AR$70:$AR$103)+
SUMIF('PKM DANA INTERNAL'!$AX$70:$AX$103,'KEUANGAN INTERNAL AKRE 2025'!B24,'PKM DANA INTERNAL'!$AY$70:$AY$103)+
SUMIF('PKM DANA INTERNAL'!$BE$70:$BE$103,'KEUANGAN INTERNAL AKRE 2025'!B24,'PKM DANA INTERNAL'!$BF$70:$BF$103)</f>
        <v>0</v>
      </c>
      <c r="K24" s="152">
        <f>SUMIF('PNLT DANA INTERNAL'!$R$179:$R$226, 'KEUANGAN INTERNAL AKRE 2025'!B24,'PNLT DANA INTERNAL'!$T$179:$T$226)+
SUMIF('PNLT DANA INTERNAL'!$AB$179:$AB$226, 'KEUANGAN INTERNAL AKRE 2025'!B24,'PNLT DANA INTERNAL'!$AC$179:$AC$226)+
SUMIF('PNLT DANA INTERNAL'!$AI$179:$AI$226, 'KEUANGAN INTERNAL AKRE 2025'!B24,'PNLT DANA INTERNAL'!$AJ$179:$AJ$226)+
SUMIF('PNLT DANA INTERNAL'!$AP$179:$AP$226, 'KEUANGAN INTERNAL AKRE 2025'!B24,'PNLT DANA INTERNAL'!$AQ$179:$AQ$226)+
SUMIF('PNLT DANA INTERNAL'!$AW$179:$AW$226, 'KEUANGAN INTERNAL AKRE 2025'!B24,'PNLT DANA INTERNAL'!$AX$179:$AX$226)+
SUMIF('PNLT DANA INTERNAL'!$BD$179:$BD$226, 'KEUANGAN INTERNAL AKRE 2025'!B24,'PNLT DANA INTERNAL'!$BG$179:$BG$226)</f>
        <v>1500000</v>
      </c>
      <c r="L24" s="152">
        <f>SUMIF('PKM DANA INTERNAL'!$S$105:$S$136, 'KEUANGAN INTERNAL AKRE 2025'!B24,'PKM DANA INTERNAL'!$U$105:$U$136)+
SUMIF('PKM DANA INTERNAL'!$AC$105:$AC$136, 'KEUANGAN INTERNAL AKRE 2025'!B24,'PKM DANA INTERNAL'!$AD$105:$AD$136)+
SUMIF('PKM DANA INTERNAL'!$AJ$105:$AJ$136, 'KEUANGAN INTERNAL AKRE 2025'!B24,'PKM DANA INTERNAL'!$AK$105:$AK$136)+
SUMIF('PKM DANA INTERNAL'!$AQ$105:$AQ$136, 'KEUANGAN INTERNAL AKRE 2025'!B24,'PKM DANA INTERNAL'!$AR$105:$AR$136)+
SUMIF('PKM DANA INTERNAL'!$AX$105:$AX$136,'KEUANGAN INTERNAL AKRE 2025'!B24,'PKM DANA INTERNAL'!$AY$105:$AY$136)+
SUMIF('PKM DANA INTERNAL'!$BE$105:$BE$136,'KEUANGAN INTERNAL AKRE 2025'!B24,'PKM DANA INTERNAL'!$BF$105:$BF$136)+
SUMIF('PKM DANA INTERNAL'!$BL$105:$BL$136,'KEUANGAN INTERNAL AKRE 2025'!B24,'PKM DANA INTERNAL'!$BM$105:$BM$136)</f>
        <v>0</v>
      </c>
      <c r="M24" s="152">
        <f>SUMIF('PNLT DANA INTERNAL'!$R$227:$R$265, 'KEUANGAN INTERNAL AKRE 2025'!B24,'PNLT DANA INTERNAL'!$T$227:$T$265)+
SUMIF('PNLT DANA INTERNAL'!$AB$227:$AB$265, 'KEUANGAN INTERNAL AKRE 2025'!B24,'PNLT DANA INTERNAL'!$AC$227:$AC$265)+
SUMIF('PNLT DANA INTERNAL'!$AI$227:$AI$265, 'KEUANGAN INTERNAL AKRE 2025'!B24,'PNLT DANA INTERNAL'!$AJ$227:$AJ$265)+
SUMIF('PNLT DANA INTERNAL'!$AP$227:$AP$265, 'KEUANGAN INTERNAL AKRE 2025'!B24,'PNLT DANA INTERNAL'!$AQ$227:$AQ$265)+
SUMIF('PNLT DANA INTERNAL'!$AW$227:$AW$265, 'KEUANGAN INTERNAL AKRE 2025'!B24,'PNLT DANA INTERNAL'!$AX$227:$AX$265)+
SUMIF('PNLT DANA INTERNAL'!$BD$227:$BD$265, 'KEUANGAN INTERNAL AKRE 2025'!B24,'PNLT DANA INTERNAL'!$BG$227:$BG$265)</f>
        <v>23500000</v>
      </c>
      <c r="N24" s="152">
        <f>SUMIF('PKM DANA INTERNAL'!$S$138:$S$164, 'KEUANGAN INTERNAL AKRE 2025'!B24,'PKM DANA INTERNAL'!$U$138:$U$164)+
SUMIF('PKM DANA INTERNAL'!$AC$138:$AC$164, 'KEUANGAN INTERNAL AKRE 2025'!B24,'PKM DANA INTERNAL'!$AD$138:$AD$164)+
SUMIF('PKM DANA INTERNAL'!$AJ$138:$AJ$164, 'KEUANGAN INTERNAL AKRE 2025'!B24,'PKM DANA INTERNAL'!$AK$138:$AK$164)+
SUMIF('PKM DANA INTERNAL'!$AQ$138:$AQ$164, 'KEUANGAN INTERNAL AKRE 2025'!B24,'PKM DANA INTERNAL'!$AR$138:$AR$164)+
SUMIF('PKM DANA INTERNAL'!$AX$138:$AX$164,'KEUANGAN INTERNAL AKRE 2025'!B24,'PKM DANA INTERNAL'!$AY$138:$AY$164)+
SUMIF('PKM DANA INTERNAL'!$BE$138:$BE$164,'KEUANGAN INTERNAL AKRE 2025'!B24,'PKM DANA INTERNAL'!$BF$138:$BF$164)+
SUMIF('PKM DANA INTERNAL'!$BL$138:$BL$164,'KEUANGAN INTERNAL AKRE 2025'!B24,'PKM DANA INTERNAL'!$BM$138:$BM$164)</f>
        <v>1666666.6666666667</v>
      </c>
      <c r="O24" s="149">
        <f t="shared" si="0"/>
        <v>1500000</v>
      </c>
      <c r="Q24" s="1420"/>
      <c r="R24" s="133"/>
      <c r="S24" s="134"/>
      <c r="T24" s="152"/>
      <c r="U24" s="152"/>
      <c r="V24" s="152"/>
      <c r="W24" s="152"/>
      <c r="X24" s="152"/>
      <c r="Y24" s="152"/>
    </row>
    <row r="25" spans="1:37" ht="26.4">
      <c r="A25" s="1186" t="s">
        <v>172</v>
      </c>
      <c r="B25" s="631" t="s">
        <v>23</v>
      </c>
      <c r="C25" s="199">
        <f>SUMIF('PNLT DANA INTERNAL'!$R$22:$R$45, 'KEUANGAN INTERNAL AKRE 2025'!B25,'PNLT DANA INTERNAL'!$T$22:$T$45)+
SUMIF('PNLT DANA INTERNAL'!$AB$22:$AB$45, 'KEUANGAN INTERNAL AKRE 2025'!B25,'PNLT DANA INTERNAL'!$AC$22:$AC$45)+
SUMIF('PNLT DANA INTERNAL'!$AI$22:$AI$45, 'KEUANGAN INTERNAL AKRE 2025'!B25,'PNLT DANA INTERNAL'!$AJ$22:$AJ$45)+
SUMIF('PNLT DANA INTERNAL'!$AP$22:$AP$45, 'KEUANGAN INTERNAL AKRE 2025'!B25,'PNLT DANA INTERNAL'!$AQ$22:$AQ$45)+
SUMIF('PNLT DANA INTERNAL'!$AW$22:$AW$45, 'KEUANGAN INTERNAL AKRE 2025'!B25,'PNLT DANA INTERNAL'!$AX$22:$AX$45)</f>
        <v>37511666.666666664</v>
      </c>
      <c r="D25" s="152">
        <f>SUMIF('PKM DANA INTERNAL'!$S$2:$S$6, 'KEUANGAN INTERNAL AKRE 2025'!B25,'PKM DANA INTERNAL'!$U$2:$U$6)+
SUMIF('PKM DANA INTERNAL'!$AC$2:$AC$6, 'KEUANGAN INTERNAL AKRE 2025'!B25,'PKM DANA INTERNAL'!$AD$2:$AD$6)+
SUMIF('PKM DANA INTERNAL'!$AJ$2:$AJ$6, 'KEUANGAN INTERNAL AKRE 2025'!B25,'PKM DANA INTERNAL'!$AK$2:$AK$6)+
SUMIF('PKM DANA INTERNAL'!$AQ$2:$AQ$6, 'KEUANGAN INTERNAL AKRE 2025'!B25,'PKM DANA INTERNAL'!$AR$2:$AR$6)</f>
        <v>0</v>
      </c>
      <c r="E25" s="151">
        <f>SUMIF('PNLT DANA INTERNAL'!$R$46:$R$109, 'KEUANGAN INTERNAL AKRE 2025'!B25,'PNLT DANA INTERNAL'!$T$46:$T$109)+
SUMIF('PNLT DANA INTERNAL'!$AB$46:$AB$109, 'KEUANGAN INTERNAL AKRE 2025'!B25,'PNLT DANA INTERNAL'!$AC$46:$AC$109)+
SUMIF('PNLT DANA INTERNAL'!$AI$46:$AI$109, 'KEUANGAN INTERNAL AKRE 2025'!B25,'PNLT DANA INTERNAL'!$AJ$46:$AJ$109)+
SUMIF('PNLT DANA INTERNAL'!$AP$46:$AP$109, 'KEUANGAN INTERNAL AKRE 2025'!B25,'PNLT DANA INTERNAL'!$AQ$46:$AQ$109)+
SUMIF('PNLT DANA INTERNAL'!$AW$46:$AW$109, 'KEUANGAN INTERNAL AKRE 2025'!B25,'PNLT DANA INTERNAL'!$AX$46:$AX$109)</f>
        <v>5666666.666666667</v>
      </c>
      <c r="F25" s="152">
        <f>SUMIF('PKM DANA INTERNAL'!$S$8:$S$35, 'KEUANGAN INTERNAL AKRE 2025'!B25,'PKM DANA INTERNAL'!$U$8:$U$35)+
SUMIF('PKM DANA INTERNAL'!$AC$8:$AC$35, 'KEUANGAN INTERNAL AKRE 2025'!B25,'PKM DANA INTERNAL'!$AD$8:$AD$35)+
SUMIF('PKM DANA INTERNAL'!$AJ$8:$AJ$35, 'KEUANGAN INTERNAL AKRE 2025'!B25,'PKM DANA INTERNAL'!$AK$8:$AK$35)+
SUMIF('PKM DANA INTERNAL'!$AQ$8:$AQ$35, 'KEUANGAN INTERNAL AKRE 2025'!B25,'PKM DANA INTERNAL'!$AR$8:$AR$35)</f>
        <v>0</v>
      </c>
      <c r="G25" s="152">
        <f>SUMIF('PNLT DANA INTERNAL'!$R$111:$R$141, 'KEUANGAN INTERNAL AKRE 2025'!B25,'PNLT DANA INTERNAL'!$T$111:$T$160)+
SUMIF('PNLT DANA INTERNAL'!$AB$111:$AB$141, 'KEUANGAN INTERNAL AKRE 2025'!B25,'PNLT DANA INTERNAL'!$AC$111:$AC$141)+
SUMIF('PNLT DANA INTERNAL'!$AI$111:$AI$141, 'KEUANGAN INTERNAL AKRE 2025'!B25,'PNLT DANA INTERNAL'!$AJ$111:$AJ$141)+
SUMIF('PNLT DANA INTERNAL'!$AP$111:$AP$141, 'KEUANGAN INTERNAL AKRE 2025'!B25,'PNLT DANA INTERNAL'!$AQ$111:$AQ$141)+
SUMIF('PNLT DANA INTERNAL'!$AW$111:$AW$141, 'KEUANGAN INTERNAL AKRE 2025'!B25,'PNLT DANA INTERNAL'!$AX$111:$AX$141)</f>
        <v>0</v>
      </c>
      <c r="H25" s="152">
        <f>SUMIF('PKM DANA INTERNAL'!$S$37:$S$68, 'KEUANGAN INTERNAL AKRE 2025'!B25,'PKM DANA INTERNAL'!$U$37:$U$68)+
SUMIF('PKM DANA INTERNAL'!$AC$37:$AC$68, 'KEUANGAN INTERNAL AKRE 2025'!B25,'PKM DANA INTERNAL'!$AD$37:$AD$68)+
SUMIF('PKM DANA INTERNAL'!$AJ$37:$AJ$68, 'KEUANGAN INTERNAL AKRE 2025'!B25,'PKM DANA INTERNAL'!$AK$37:$AK$68)+
SUMIF('PKM DANA INTERNAL'!$AQ$37:$AQ$68, 'KEUANGAN INTERNAL AKRE 2025'!B25,'PKM DANA INTERNAL'!$AR$37:$AR$68)</f>
        <v>0</v>
      </c>
      <c r="I25" s="152">
        <f>SUMIF('PNLT DANA INTERNAL'!$R$143:$R$178, 'KEUANGAN INTERNAL AKRE 2025'!B25,'PNLT DANA INTERNAL'!$T$143:$T$178)+
SUMIF('PNLT DANA INTERNAL'!$AB$143:$AB$178, 'KEUANGAN INTERNAL AKRE 2025'!B25,'PNLT DANA INTERNAL'!$AC$143:$AC$178)+
SUMIF('PNLT DANA INTERNAL'!$AI$143:$AI$178, 'KEUANGAN INTERNAL AKRE 2025'!B25,'PNLT DANA INTERNAL'!$AJ$143:$AJ$178)+
SUMIF('PNLT DANA INTERNAL'!$AP$143:$AP$178, 'KEUANGAN INTERNAL AKRE 2025'!B25,'PNLT DANA INTERNAL'!$AQ$143:$AQ$178)+
SUMIF('PNLT DANA INTERNAL'!$AW$143:$AW$178, 'KEUANGAN INTERNAL AKRE 2025'!B25,'PNLT DANA INTERNAL'!$AX$143:$AX$178)</f>
        <v>0</v>
      </c>
      <c r="J25" s="152">
        <f>SUMIF('PKM DANA INTERNAL'!$S$70:$S$103, 'KEUANGAN INTERNAL AKRE 2025'!B25,'PKM DANA INTERNAL'!$U$70:$U$103)+
SUMIF('PKM DANA INTERNAL'!$AC$70:$AC$103, 'KEUANGAN INTERNAL AKRE 2025'!B25,'PKM DANA INTERNAL'!$AD$70:$AD$103)+
SUMIF('PKM DANA INTERNAL'!$AJ$70:$AJ$103, 'KEUANGAN INTERNAL AKRE 2025'!B25,'PKM DANA INTERNAL'!$AK$70:$AK$103)+
SUMIF('PKM DANA INTERNAL'!$AQ$70:$AQ$103, 'KEUANGAN INTERNAL AKRE 2025'!B25,'PKM DANA INTERNAL'!$AR$70:$AR$103)+
SUMIF('PKM DANA INTERNAL'!$AX$70:$AX$103,'KEUANGAN INTERNAL AKRE 2025'!B25,'PKM DANA INTERNAL'!$AY$70:$AY$103)+
SUMIF('PKM DANA INTERNAL'!$BE$70:$BE$103,'KEUANGAN INTERNAL AKRE 2025'!B25,'PKM DANA INTERNAL'!$BF$70:$BF$103)</f>
        <v>4666666.666666667</v>
      </c>
      <c r="K25" s="152">
        <f>SUMIF('PNLT DANA INTERNAL'!$R$179:$R$226, 'KEUANGAN INTERNAL AKRE 2025'!B25,'PNLT DANA INTERNAL'!$T$179:$T$226)+
SUMIF('PNLT DANA INTERNAL'!$AB$179:$AB$226, 'KEUANGAN INTERNAL AKRE 2025'!B25,'PNLT DANA INTERNAL'!$AC$179:$AC$226)+
SUMIF('PNLT DANA INTERNAL'!$AI$179:$AI$226, 'KEUANGAN INTERNAL AKRE 2025'!B25,'PNLT DANA INTERNAL'!$AJ$179:$AJ$226)+
SUMIF('PNLT DANA INTERNAL'!$AP$179:$AP$226, 'KEUANGAN INTERNAL AKRE 2025'!B25,'PNLT DANA INTERNAL'!$AQ$179:$AQ$226)+
SUMIF('PNLT DANA INTERNAL'!$AW$179:$AW$226, 'KEUANGAN INTERNAL AKRE 2025'!B25,'PNLT DANA INTERNAL'!$AX$179:$AX$226)+
SUMIF('PNLT DANA INTERNAL'!$BD$179:$BD$226, 'KEUANGAN INTERNAL AKRE 2025'!B25,'PNLT DANA INTERNAL'!$BG$179:$BG$226)</f>
        <v>0</v>
      </c>
      <c r="L25" s="152">
        <f>SUMIF('PKM DANA INTERNAL'!$S$105:$S$136, 'KEUANGAN INTERNAL AKRE 2025'!B25,'PKM DANA INTERNAL'!$U$105:$U$136)+
SUMIF('PKM DANA INTERNAL'!$AC$105:$AC$136, 'KEUANGAN INTERNAL AKRE 2025'!B25,'PKM DANA INTERNAL'!$AD$105:$AD$136)+
SUMIF('PKM DANA INTERNAL'!$AJ$105:$AJ$136, 'KEUANGAN INTERNAL AKRE 2025'!B25,'PKM DANA INTERNAL'!$AK$105:$AK$136)+
SUMIF('PKM DANA INTERNAL'!$AQ$105:$AQ$136, 'KEUANGAN INTERNAL AKRE 2025'!B25,'PKM DANA INTERNAL'!$AR$105:$AR$136)+
SUMIF('PKM DANA INTERNAL'!$AX$105:$AX$136,'KEUANGAN INTERNAL AKRE 2025'!B25,'PKM DANA INTERNAL'!$AY$105:$AY$136)+
SUMIF('PKM DANA INTERNAL'!$BE$105:$BE$136,'KEUANGAN INTERNAL AKRE 2025'!B25,'PKM DANA INTERNAL'!$BF$105:$BF$136)+
SUMIF('PKM DANA INTERNAL'!$BL$105:$BL$136,'KEUANGAN INTERNAL AKRE 2025'!B25,'PKM DANA INTERNAL'!$BM$105:$BM$136)</f>
        <v>0</v>
      </c>
      <c r="M25" s="152">
        <f>SUMIF('PNLT DANA INTERNAL'!$R$227:$R$265, 'KEUANGAN INTERNAL AKRE 2025'!B25,'PNLT DANA INTERNAL'!$T$227:$T$265)+
SUMIF('PNLT DANA INTERNAL'!$AB$227:$AB$265, 'KEUANGAN INTERNAL AKRE 2025'!B25,'PNLT DANA INTERNAL'!$AC$227:$AC$265)+
SUMIF('PNLT DANA INTERNAL'!$AI$227:$AI$265, 'KEUANGAN INTERNAL AKRE 2025'!B25,'PNLT DANA INTERNAL'!$AJ$227:$AJ$265)+
SUMIF('PNLT DANA INTERNAL'!$AP$227:$AP$265, 'KEUANGAN INTERNAL AKRE 2025'!B25,'PNLT DANA INTERNAL'!$AQ$227:$AQ$265)+
SUMIF('PNLT DANA INTERNAL'!$AW$227:$AW$265, 'KEUANGAN INTERNAL AKRE 2025'!B25,'PNLT DANA INTERNAL'!$AX$227:$AX$265)+
SUMIF('PNLT DANA INTERNAL'!$BD$227:$BD$265, 'KEUANGAN INTERNAL AKRE 2025'!B25,'PNLT DANA INTERNAL'!$BG$227:$BG$265)</f>
        <v>0</v>
      </c>
      <c r="N25" s="152">
        <f>SUMIF('PKM DANA INTERNAL'!$S$138:$S$164, 'KEUANGAN INTERNAL AKRE 2025'!B25,'PKM DANA INTERNAL'!$U$138:$U$164)+
SUMIF('PKM DANA INTERNAL'!$AC$138:$AC$164, 'KEUANGAN INTERNAL AKRE 2025'!B25,'PKM DANA INTERNAL'!$AD$138:$AD$164)+
SUMIF('PKM DANA INTERNAL'!$AJ$138:$AJ$164, 'KEUANGAN INTERNAL AKRE 2025'!B25,'PKM DANA INTERNAL'!$AK$138:$AK$164)+
SUMIF('PKM DANA INTERNAL'!$AQ$138:$AQ$164, 'KEUANGAN INTERNAL AKRE 2025'!B25,'PKM DANA INTERNAL'!$AR$138:$AR$164)+
SUMIF('PKM DANA INTERNAL'!$AX$138:$AX$164,'KEUANGAN INTERNAL AKRE 2025'!B25,'PKM DANA INTERNAL'!$AY$138:$AY$164)+
SUMIF('PKM DANA INTERNAL'!$BE$138:$BE$164,'KEUANGAN INTERNAL AKRE 2025'!B25,'PKM DANA INTERNAL'!$BF$138:$BF$164)+
SUMIF('PKM DANA INTERNAL'!$BL$138:$BL$164,'KEUANGAN INTERNAL AKRE 2025'!B25,'PKM DANA INTERNAL'!$BM$138:$BM$164)</f>
        <v>0</v>
      </c>
      <c r="O25" s="149">
        <f t="shared" si="0"/>
        <v>10333333.333333334</v>
      </c>
      <c r="Q25" s="1420"/>
      <c r="R25" s="133"/>
      <c r="S25" s="134"/>
      <c r="T25" s="152"/>
      <c r="U25" s="152"/>
      <c r="V25" s="152"/>
      <c r="W25" s="152"/>
      <c r="X25" s="152"/>
      <c r="Y25" s="152"/>
    </row>
    <row r="26" spans="1:37" ht="26.4">
      <c r="A26" s="1186" t="s">
        <v>172</v>
      </c>
      <c r="B26" s="1187" t="s">
        <v>81</v>
      </c>
      <c r="C26" s="199">
        <f>SUMIF('PNLT DANA INTERNAL'!$R$22:$R$45, 'KEUANGAN INTERNAL AKRE 2025'!B26,'PNLT DANA INTERNAL'!$T$22:$T$45)+
SUMIF('PNLT DANA INTERNAL'!$AB$22:$AB$45, 'KEUANGAN INTERNAL AKRE 2025'!B26,'PNLT DANA INTERNAL'!$AC$22:$AC$45)+
SUMIF('PNLT DANA INTERNAL'!$AI$22:$AI$45, 'KEUANGAN INTERNAL AKRE 2025'!B26,'PNLT DANA INTERNAL'!$AJ$22:$AJ$45)+
SUMIF('PNLT DANA INTERNAL'!$AP$22:$AP$45, 'KEUANGAN INTERNAL AKRE 2025'!B26,'PNLT DANA INTERNAL'!$AQ$22:$AQ$45)+
SUMIF('PNLT DANA INTERNAL'!$AW$22:$AW$45, 'KEUANGAN INTERNAL AKRE 2025'!B26,'PNLT DANA INTERNAL'!$AX$22:$AX$45)</f>
        <v>5635000</v>
      </c>
      <c r="D26" s="152">
        <f>SUMIF('PKM DANA INTERNAL'!$S$2:$S$6, 'KEUANGAN INTERNAL AKRE 2025'!B26,'PKM DANA INTERNAL'!$U$2:$U$6)+
SUMIF('PKM DANA INTERNAL'!$AC$2:$AC$6, 'KEUANGAN INTERNAL AKRE 2025'!B26,'PKM DANA INTERNAL'!$AD$2:$AD$6)+
SUMIF('PKM DANA INTERNAL'!$AJ$2:$AJ$6, 'KEUANGAN INTERNAL AKRE 2025'!B26,'PKM DANA INTERNAL'!$AK$2:$AK$6)+
SUMIF('PKM DANA INTERNAL'!$AQ$2:$AQ$6, 'KEUANGAN INTERNAL AKRE 2025'!B26,'PKM DANA INTERNAL'!$AR$2:$AR$6)</f>
        <v>0</v>
      </c>
      <c r="E26" s="151">
        <f>SUMIF('PNLT DANA INTERNAL'!$R$46:$R$109, 'KEUANGAN INTERNAL AKRE 2025'!B26,'PNLT DANA INTERNAL'!$T$46:$T$109)+
SUMIF('PNLT DANA INTERNAL'!$AB$46:$AB$109, 'KEUANGAN INTERNAL AKRE 2025'!B26,'PNLT DANA INTERNAL'!$AC$46:$AC$109)+
SUMIF('PNLT DANA INTERNAL'!$AI$46:$AI$109, 'KEUANGAN INTERNAL AKRE 2025'!B26,'PNLT DANA INTERNAL'!$AJ$46:$AJ$109)+
SUMIF('PNLT DANA INTERNAL'!$AP$46:$AP$109, 'KEUANGAN INTERNAL AKRE 2025'!B26,'PNLT DANA INTERNAL'!$AQ$46:$AQ$109)+
SUMIF('PNLT DANA INTERNAL'!$AW$46:$AW$109, 'KEUANGAN INTERNAL AKRE 2025'!B26,'PNLT DANA INTERNAL'!$AX$46:$AX$109)</f>
        <v>5666666.666666667</v>
      </c>
      <c r="F26" s="152">
        <f>SUMIF('PKM DANA INTERNAL'!$S$8:$S$35, 'KEUANGAN INTERNAL AKRE 2025'!B26,'PKM DANA INTERNAL'!$U$8:$U$35)+
SUMIF('PKM DANA INTERNAL'!$AC$8:$AC$35, 'KEUANGAN INTERNAL AKRE 2025'!B26,'PKM DANA INTERNAL'!$AD$8:$AD$35)+
SUMIF('PKM DANA INTERNAL'!$AJ$8:$AJ$35, 'KEUANGAN INTERNAL AKRE 2025'!B26,'PKM DANA INTERNAL'!$AK$8:$AK$35)+
SUMIF('PKM DANA INTERNAL'!$AQ$8:$AQ$35, 'KEUANGAN INTERNAL AKRE 2025'!B26,'PKM DANA INTERNAL'!$AR$8:$AR$35)</f>
        <v>0</v>
      </c>
      <c r="G26" s="152">
        <f>SUMIF('PNLT DANA INTERNAL'!$R$111:$R$141, 'KEUANGAN INTERNAL AKRE 2025'!B26,'PNLT DANA INTERNAL'!$T$111:$T$160)+
SUMIF('PNLT DANA INTERNAL'!$AB$111:$AB$141, 'KEUANGAN INTERNAL AKRE 2025'!B26,'PNLT DANA INTERNAL'!$AC$111:$AC$141)+
SUMIF('PNLT DANA INTERNAL'!$AI$111:$AI$141, 'KEUANGAN INTERNAL AKRE 2025'!B26,'PNLT DANA INTERNAL'!$AJ$111:$AJ$141)+
SUMIF('PNLT DANA INTERNAL'!$AP$111:$AP$141, 'KEUANGAN INTERNAL AKRE 2025'!B26,'PNLT DANA INTERNAL'!$AQ$111:$AQ$141)+
SUMIF('PNLT DANA INTERNAL'!$AW$111:$AW$141, 'KEUANGAN INTERNAL AKRE 2025'!B26,'PNLT DANA INTERNAL'!$AX$111:$AX$141)</f>
        <v>0</v>
      </c>
      <c r="H26" s="152">
        <f>SUMIF('PKM DANA INTERNAL'!$S$37:$S$68, 'KEUANGAN INTERNAL AKRE 2025'!B26,'PKM DANA INTERNAL'!$U$37:$U$68)+
SUMIF('PKM DANA INTERNAL'!$AC$37:$AC$68, 'KEUANGAN INTERNAL AKRE 2025'!B26,'PKM DANA INTERNAL'!$AD$37:$AD$68)+
SUMIF('PKM DANA INTERNAL'!$AJ$37:$AJ$68, 'KEUANGAN INTERNAL AKRE 2025'!B26,'PKM DANA INTERNAL'!$AK$37:$AK$68)+
SUMIF('PKM DANA INTERNAL'!$AQ$37:$AQ$68, 'KEUANGAN INTERNAL AKRE 2025'!B26,'PKM DANA INTERNAL'!$AR$37:$AR$68)</f>
        <v>0</v>
      </c>
      <c r="I26" s="152">
        <f>SUMIF('PNLT DANA INTERNAL'!$R$143:$R$178, 'KEUANGAN INTERNAL AKRE 2025'!B26,'PNLT DANA INTERNAL'!$T$143:$T$178)+
SUMIF('PNLT DANA INTERNAL'!$AB$143:$AB$178, 'KEUANGAN INTERNAL AKRE 2025'!B26,'PNLT DANA INTERNAL'!$AC$143:$AC$178)+
SUMIF('PNLT DANA INTERNAL'!$AI$143:$AI$178, 'KEUANGAN INTERNAL AKRE 2025'!B26,'PNLT DANA INTERNAL'!$AJ$143:$AJ$178)+
SUMIF('PNLT DANA INTERNAL'!$AP$143:$AP$178, 'KEUANGAN INTERNAL AKRE 2025'!B26,'PNLT DANA INTERNAL'!$AQ$143:$AQ$178)+
SUMIF('PNLT DANA INTERNAL'!$AW$143:$AW$178, 'KEUANGAN INTERNAL AKRE 2025'!B26,'PNLT DANA INTERNAL'!$AX$143:$AX$178)</f>
        <v>0</v>
      </c>
      <c r="J26" s="152">
        <f>SUMIF('PKM DANA INTERNAL'!$S$70:$S$103, 'KEUANGAN INTERNAL AKRE 2025'!B26,'PKM DANA INTERNAL'!$U$70:$U$103)+
SUMIF('PKM DANA INTERNAL'!$AC$70:$AC$103, 'KEUANGAN INTERNAL AKRE 2025'!B26,'PKM DANA INTERNAL'!$AD$70:$AD$103)+
SUMIF('PKM DANA INTERNAL'!$AJ$70:$AJ$103, 'KEUANGAN INTERNAL AKRE 2025'!B26,'PKM DANA INTERNAL'!$AK$70:$AK$103)+
SUMIF('PKM DANA INTERNAL'!$AQ$70:$AQ$103, 'KEUANGAN INTERNAL AKRE 2025'!B26,'PKM DANA INTERNAL'!$AR$70:$AR$103)+
SUMIF('PKM DANA INTERNAL'!$AX$70:$AX$103,'KEUANGAN INTERNAL AKRE 2025'!B26,'PKM DANA INTERNAL'!$AY$70:$AY$103)+
SUMIF('PKM DANA INTERNAL'!$BE$70:$BE$103,'KEUANGAN INTERNAL AKRE 2025'!B26,'PKM DANA INTERNAL'!$BF$70:$BF$103)</f>
        <v>0</v>
      </c>
      <c r="K26" s="152">
        <f>SUMIF('PNLT DANA INTERNAL'!$R$179:$R$226, 'KEUANGAN INTERNAL AKRE 2025'!B26,'PNLT DANA INTERNAL'!$T$179:$T$226)+
SUMIF('PNLT DANA INTERNAL'!$AB$179:$AB$226, 'KEUANGAN INTERNAL AKRE 2025'!B26,'PNLT DANA INTERNAL'!$AC$179:$AC$226)+
SUMIF('PNLT DANA INTERNAL'!$AI$179:$AI$226, 'KEUANGAN INTERNAL AKRE 2025'!B26,'PNLT DANA INTERNAL'!$AJ$179:$AJ$226)+
SUMIF('PNLT DANA INTERNAL'!$AP$179:$AP$226, 'KEUANGAN INTERNAL AKRE 2025'!B26,'PNLT DANA INTERNAL'!$AQ$179:$AQ$226)+
SUMIF('PNLT DANA INTERNAL'!$AW$179:$AW$226, 'KEUANGAN INTERNAL AKRE 2025'!B26,'PNLT DANA INTERNAL'!$AX$179:$AX$226)+
SUMIF('PNLT DANA INTERNAL'!$BD$179:$BD$226, 'KEUANGAN INTERNAL AKRE 2025'!B26,'PNLT DANA INTERNAL'!$BG$179:$BG$226)</f>
        <v>0</v>
      </c>
      <c r="L26" s="152">
        <f>SUMIF('PKM DANA INTERNAL'!$S$105:$S$136, 'KEUANGAN INTERNAL AKRE 2025'!B26,'PKM DANA INTERNAL'!$U$105:$U$136)+
SUMIF('PKM DANA INTERNAL'!$AC$105:$AC$136, 'KEUANGAN INTERNAL AKRE 2025'!B26,'PKM DANA INTERNAL'!$AD$105:$AD$136)+
SUMIF('PKM DANA INTERNAL'!$AJ$105:$AJ$136, 'KEUANGAN INTERNAL AKRE 2025'!B26,'PKM DANA INTERNAL'!$AK$105:$AK$136)+
SUMIF('PKM DANA INTERNAL'!$AQ$105:$AQ$136, 'KEUANGAN INTERNAL AKRE 2025'!B26,'PKM DANA INTERNAL'!$AR$105:$AR$136)+
SUMIF('PKM DANA INTERNAL'!$AX$105:$AX$136,'KEUANGAN INTERNAL AKRE 2025'!B26,'PKM DANA INTERNAL'!$AY$105:$AY$136)+
SUMIF('PKM DANA INTERNAL'!$BE$105:$BE$136,'KEUANGAN INTERNAL AKRE 2025'!B26,'PKM DANA INTERNAL'!$BF$105:$BF$136)+
SUMIF('PKM DANA INTERNAL'!$BL$105:$BL$136,'KEUANGAN INTERNAL AKRE 2025'!B26,'PKM DANA INTERNAL'!$BM$105:$BM$136)</f>
        <v>2166666.6666666665</v>
      </c>
      <c r="M26" s="152">
        <f>SUMIF('PNLT DANA INTERNAL'!$R$227:$R$265, 'KEUANGAN INTERNAL AKRE 2025'!B26,'PNLT DANA INTERNAL'!$T$227:$T$265)+
SUMIF('PNLT DANA INTERNAL'!$AB$227:$AB$265, 'KEUANGAN INTERNAL AKRE 2025'!B26,'PNLT DANA INTERNAL'!$AC$227:$AC$265)+
SUMIF('PNLT DANA INTERNAL'!$AI$227:$AI$265, 'KEUANGAN INTERNAL AKRE 2025'!B26,'PNLT DANA INTERNAL'!$AJ$227:$AJ$265)+
SUMIF('PNLT DANA INTERNAL'!$AP$227:$AP$265, 'KEUANGAN INTERNAL AKRE 2025'!B26,'PNLT DANA INTERNAL'!$AQ$227:$AQ$265)+
SUMIF('PNLT DANA INTERNAL'!$AW$227:$AW$265, 'KEUANGAN INTERNAL AKRE 2025'!B26,'PNLT DANA INTERNAL'!$AX$227:$AX$265)+
SUMIF('PNLT DANA INTERNAL'!$BD$227:$BD$265, 'KEUANGAN INTERNAL AKRE 2025'!B26,'PNLT DANA INTERNAL'!$BG$227:$BG$265)</f>
        <v>0</v>
      </c>
      <c r="N26" s="152">
        <f>SUMIF('PKM DANA INTERNAL'!$S$138:$S$164, 'KEUANGAN INTERNAL AKRE 2025'!B26,'PKM DANA INTERNAL'!$U$138:$U$164)+
SUMIF('PKM DANA INTERNAL'!$AC$138:$AC$164, 'KEUANGAN INTERNAL AKRE 2025'!B26,'PKM DANA INTERNAL'!$AD$138:$AD$164)+
SUMIF('PKM DANA INTERNAL'!$AJ$138:$AJ$164, 'KEUANGAN INTERNAL AKRE 2025'!B26,'PKM DANA INTERNAL'!$AK$138:$AK$164)+
SUMIF('PKM DANA INTERNAL'!$AQ$138:$AQ$164, 'KEUANGAN INTERNAL AKRE 2025'!B26,'PKM DANA INTERNAL'!$AR$138:$AR$164)+
SUMIF('PKM DANA INTERNAL'!$AX$138:$AX$164,'KEUANGAN INTERNAL AKRE 2025'!B26,'PKM DANA INTERNAL'!$AY$138:$AY$164)+
SUMIF('PKM DANA INTERNAL'!$BE$138:$BE$164,'KEUANGAN INTERNAL AKRE 2025'!B26,'PKM DANA INTERNAL'!$BF$138:$BF$164)+
SUMIF('PKM DANA INTERNAL'!$BL$138:$BL$164,'KEUANGAN INTERNAL AKRE 2025'!B26,'PKM DANA INTERNAL'!$BM$138:$BM$164)</f>
        <v>0</v>
      </c>
      <c r="O26" s="149">
        <f t="shared" si="0"/>
        <v>7833333.333333334</v>
      </c>
      <c r="Q26" s="1420"/>
      <c r="R26" s="133">
        <v>10</v>
      </c>
      <c r="S26" s="134" t="s">
        <v>78</v>
      </c>
      <c r="T26" s="152" t="e">
        <f>SUMIF(#REF!,VLOOKUP(S26,#REF!,1,FALSE),#REF!)+SUMIF(#REF!,VLOOKUP(S26,#REF!,1,FALSE),#REF!)+SUMIF(#REF!,VLOOKUP(S26,#REF!,1,FALSE),#REF!)+SUMIF(#REF!,VLOOKUP(S26,#REF!,1,FALSE),#REF!)+SUMIF(#REF!,VLOOKUP(S26,#REF!,1,FALSE),#REF!)</f>
        <v>#REF!</v>
      </c>
      <c r="U26" s="152" t="e">
        <f>SUMIF(#REF!,VLOOKUP(S26,#REF!,1,FALSE),#REF!)+SUMIF(#REF!,VLOOKUP(S26,#REF!,1,FALSE),#REF!)+SUMIF(#REF!,VLOOKUP(S26,#REF!,1,FALSE),#REF!)+SUMIF(#REF!,VLOOKUP('KEUANGAN INTERNAL AKRE 2025'!S26,#REF!,1,FALSE),#REF!)+SUMIF(#REF!,VLOOKUP(S26,#REF!,1,FALSE),#REF!)</f>
        <v>#REF!</v>
      </c>
      <c r="V26" s="152" t="e">
        <f>SUMIF(#REF!,VLOOKUP(S26,#REF!,1,FALSE),#REF!)+SUMIF(#REF!,VLOOKUP(S26,#REF!,1,FALSE),#REF!)+SUMIF(#REF!,VLOOKUP(S26,#REF!,1,FALSE),#REF!)+SUMIF(#REF!,VLOOKUP(S26,#REF!,1,FALSE),#REF!)+SUMIF(#REF!,VLOOKUP(S26,#REF!,1,FALSE),#REF!)</f>
        <v>#REF!</v>
      </c>
      <c r="W26" s="152" t="e">
        <f>SUMIF(#REF!,VLOOKUP(S26,#REF!,1,FALSE),#REF!)+SUMIF(#REF!,VLOOKUP(S26,#REF!,1,FALSE),#REF!)+SUMIF(#REF!,VLOOKUP(S26,#REF!,1,FALSE),#REF!)+SUMIF(#REF!,VLOOKUP('KEUANGAN INTERNAL AKRE 2025'!S26,#REF!,1,FALSE),#REF!)+SUMIF(#REF!,VLOOKUP(S26,#REF!,1,FALSE),#REF!)</f>
        <v>#REF!</v>
      </c>
      <c r="X26" s="152" t="e">
        <f>SUMIF(#REF!,VLOOKUP(S26,#REF!,1,FALSE),#REF!)+SUMIF(#REF!,VLOOKUP(S26,#REF!,1,FALSE),#REF!)+SUMIF(#REF!,VLOOKUP(S26,#REF!,1,FALSE),#REF!)+SUMIF(#REF!,VLOOKUP(S26,#REF!,1,FALSE),#REF!)+SUMIF(#REF!,VLOOKUP(S26,#REF!,1,FALSE),#REF!)</f>
        <v>#REF!</v>
      </c>
      <c r="Y26" s="152" t="e">
        <f>SUMIF(#REF!,VLOOKUP(S26,#REF!,1,FALSE),#REF!)+SUMIF(#REF!,VLOOKUP(S26,#REF!,1,FALSE),#REF!)+SUMIF(#REF!,VLOOKUP(B24,#REF!,1,FALSE),#REF!)+SUMIF(#REF!,VLOOKUP('KEUANGAN INTERNAL AKRE 2025'!S26,#REF!,1,FALSE),#REF!)+SUMIF(#REF!,VLOOKUP(S26,#REF!,1,FALSE),#REF!)</f>
        <v>#REF!</v>
      </c>
    </row>
    <row r="27" spans="1:37" ht="26.4">
      <c r="A27" s="1186" t="s">
        <v>172</v>
      </c>
      <c r="B27" s="1187" t="s">
        <v>29</v>
      </c>
      <c r="C27" s="199">
        <f>SUMIF('PNLT DANA INTERNAL'!$R$22:$R$45, 'KEUANGAN INTERNAL AKRE 2025'!B27,'PNLT DANA INTERNAL'!$T$22:$T$45)+
SUMIF('PNLT DANA INTERNAL'!$AB$22:$AB$45, 'KEUANGAN INTERNAL AKRE 2025'!B27,'PNLT DANA INTERNAL'!$AC$22:$AC$45)+
SUMIF('PNLT DANA INTERNAL'!$AI$22:$AI$45, 'KEUANGAN INTERNAL AKRE 2025'!B27,'PNLT DANA INTERNAL'!$AJ$22:$AJ$45)+
SUMIF('PNLT DANA INTERNAL'!$AP$22:$AP$45, 'KEUANGAN INTERNAL AKRE 2025'!B27,'PNLT DANA INTERNAL'!$AQ$22:$AQ$45)+
SUMIF('PNLT DANA INTERNAL'!$AW$22:$AW$45, 'KEUANGAN INTERNAL AKRE 2025'!B27,'PNLT DANA INTERNAL'!$AX$22:$AX$45)</f>
        <v>5635000</v>
      </c>
      <c r="D27" s="152">
        <f>SUMIF('PKM DANA INTERNAL'!$S$2:$S$6, 'KEUANGAN INTERNAL AKRE 2025'!B27,'PKM DANA INTERNAL'!$U$2:$U$6)+
SUMIF('PKM DANA INTERNAL'!$AC$2:$AC$6, 'KEUANGAN INTERNAL AKRE 2025'!B27,'PKM DANA INTERNAL'!$AD$2:$AD$6)+
SUMIF('PKM DANA INTERNAL'!$AJ$2:$AJ$6, 'KEUANGAN INTERNAL AKRE 2025'!B27,'PKM DANA INTERNAL'!$AK$2:$AK$6)+
SUMIF('PKM DANA INTERNAL'!$AQ$2:$AQ$6, 'KEUANGAN INTERNAL AKRE 2025'!B27,'PKM DANA INTERNAL'!$AR$2:$AR$6)</f>
        <v>0</v>
      </c>
      <c r="E27" s="151">
        <f>SUMIF('PNLT DANA INTERNAL'!$R$46:$R$109, 'KEUANGAN INTERNAL AKRE 2025'!B27,'PNLT DANA INTERNAL'!$T$46:$T$109)+
SUMIF('PNLT DANA INTERNAL'!$AB$46:$AB$109, 'KEUANGAN INTERNAL AKRE 2025'!B27,'PNLT DANA INTERNAL'!$AC$46:$AC$109)+
SUMIF('PNLT DANA INTERNAL'!$AI$46:$AI$109, 'KEUANGAN INTERNAL AKRE 2025'!B27,'PNLT DANA INTERNAL'!$AJ$46:$AJ$109)+
SUMIF('PNLT DANA INTERNAL'!$AP$46:$AP$109, 'KEUANGAN INTERNAL AKRE 2025'!B27,'PNLT DANA INTERNAL'!$AQ$46:$AQ$109)+
SUMIF('PNLT DANA INTERNAL'!$AW$46:$AW$109, 'KEUANGAN INTERNAL AKRE 2025'!B27,'PNLT DANA INTERNAL'!$AX$46:$AX$109)</f>
        <v>0</v>
      </c>
      <c r="F27" s="152">
        <f>SUMIF('PKM DANA INTERNAL'!$S$8:$S$35, 'KEUANGAN INTERNAL AKRE 2025'!B27,'PKM DANA INTERNAL'!$U$8:$U$35)+
SUMIF('PKM DANA INTERNAL'!$AC$8:$AC$35, 'KEUANGAN INTERNAL AKRE 2025'!B27,'PKM DANA INTERNAL'!$AD$8:$AD$35)+
SUMIF('PKM DANA INTERNAL'!$AJ$8:$AJ$35, 'KEUANGAN INTERNAL AKRE 2025'!B27,'PKM DANA INTERNAL'!$AK$8:$AK$35)+
SUMIF('PKM DANA INTERNAL'!$AQ$8:$AQ$35, 'KEUANGAN INTERNAL AKRE 2025'!B27,'PKM DANA INTERNAL'!$AR$8:$AR$35)</f>
        <v>0</v>
      </c>
      <c r="G27" s="152">
        <f>SUMIF('PNLT DANA INTERNAL'!$R$111:$R$141, 'KEUANGAN INTERNAL AKRE 2025'!B27,'PNLT DANA INTERNAL'!$T$111:$T$160)+
SUMIF('PNLT DANA INTERNAL'!$AB$111:$AB$141, 'KEUANGAN INTERNAL AKRE 2025'!B27,'PNLT DANA INTERNAL'!$AC$111:$AC$141)+
SUMIF('PNLT DANA INTERNAL'!$AI$111:$AI$141, 'KEUANGAN INTERNAL AKRE 2025'!B27,'PNLT DANA INTERNAL'!$AJ$111:$AJ$141)+
SUMIF('PNLT DANA INTERNAL'!$AP$111:$AP$141, 'KEUANGAN INTERNAL AKRE 2025'!B27,'PNLT DANA INTERNAL'!$AQ$111:$AQ$141)+
SUMIF('PNLT DANA INTERNAL'!$AW$111:$AW$141, 'KEUANGAN INTERNAL AKRE 2025'!B27,'PNLT DANA INTERNAL'!$AX$111:$AX$141)</f>
        <v>0</v>
      </c>
      <c r="H27" s="152">
        <f>SUMIF('PKM DANA INTERNAL'!$S$37:$S$68, 'KEUANGAN INTERNAL AKRE 2025'!B27,'PKM DANA INTERNAL'!$U$37:$U$68)+
SUMIF('PKM DANA INTERNAL'!$AC$37:$AC$68, 'KEUANGAN INTERNAL AKRE 2025'!B27,'PKM DANA INTERNAL'!$AD$37:$AD$68)+
SUMIF('PKM DANA INTERNAL'!$AJ$37:$AJ$68, 'KEUANGAN INTERNAL AKRE 2025'!B27,'PKM DANA INTERNAL'!$AK$37:$AK$68)+
SUMIF('PKM DANA INTERNAL'!$AQ$37:$AQ$68, 'KEUANGAN INTERNAL AKRE 2025'!B27,'PKM DANA INTERNAL'!$AR$37:$AR$68)</f>
        <v>0</v>
      </c>
      <c r="I27" s="152">
        <f>SUMIF('PNLT DANA INTERNAL'!$R$143:$R$178, 'KEUANGAN INTERNAL AKRE 2025'!B27,'PNLT DANA INTERNAL'!$T$143:$T$178)+
SUMIF('PNLT DANA INTERNAL'!$AB$143:$AB$178, 'KEUANGAN INTERNAL AKRE 2025'!B27,'PNLT DANA INTERNAL'!$AC$143:$AC$178)+
SUMIF('PNLT DANA INTERNAL'!$AI$143:$AI$178, 'KEUANGAN INTERNAL AKRE 2025'!B27,'PNLT DANA INTERNAL'!$AJ$143:$AJ$178)+
SUMIF('PNLT DANA INTERNAL'!$AP$143:$AP$178, 'KEUANGAN INTERNAL AKRE 2025'!B27,'PNLT DANA INTERNAL'!$AQ$143:$AQ$178)+
SUMIF('PNLT DANA INTERNAL'!$AW$143:$AW$178, 'KEUANGAN INTERNAL AKRE 2025'!B27,'PNLT DANA INTERNAL'!$AX$143:$AX$178)</f>
        <v>0</v>
      </c>
      <c r="J27" s="152">
        <f>SUMIF('PKM DANA INTERNAL'!$S$70:$S$103, 'KEUANGAN INTERNAL AKRE 2025'!B27,'PKM DANA INTERNAL'!$U$70:$U$103)+
SUMIF('PKM DANA INTERNAL'!$AC$70:$AC$103, 'KEUANGAN INTERNAL AKRE 2025'!B27,'PKM DANA INTERNAL'!$AD$70:$AD$103)+
SUMIF('PKM DANA INTERNAL'!$AJ$70:$AJ$103, 'KEUANGAN INTERNAL AKRE 2025'!B27,'PKM DANA INTERNAL'!$AK$70:$AK$103)+
SUMIF('PKM DANA INTERNAL'!$AQ$70:$AQ$103, 'KEUANGAN INTERNAL AKRE 2025'!B27,'PKM DANA INTERNAL'!$AR$70:$AR$103)+
SUMIF('PKM DANA INTERNAL'!$AX$70:$AX$103,'KEUANGAN INTERNAL AKRE 2025'!B27,'PKM DANA INTERNAL'!$AY$70:$AY$103)+
SUMIF('PKM DANA INTERNAL'!$BE$70:$BE$103,'KEUANGAN INTERNAL AKRE 2025'!B27,'PKM DANA INTERNAL'!$BF$70:$BF$103)</f>
        <v>0</v>
      </c>
      <c r="K27" s="152">
        <f>SUMIF('PNLT DANA INTERNAL'!$R$179:$R$226, 'KEUANGAN INTERNAL AKRE 2025'!B27,'PNLT DANA INTERNAL'!$T$179:$T$226)+
SUMIF('PNLT DANA INTERNAL'!$AB$179:$AB$226, 'KEUANGAN INTERNAL AKRE 2025'!B27,'PNLT DANA INTERNAL'!$AC$179:$AC$226)+
SUMIF('PNLT DANA INTERNAL'!$AI$179:$AI$226, 'KEUANGAN INTERNAL AKRE 2025'!B27,'PNLT DANA INTERNAL'!$AJ$179:$AJ$226)+
SUMIF('PNLT DANA INTERNAL'!$AP$179:$AP$226, 'KEUANGAN INTERNAL AKRE 2025'!B27,'PNLT DANA INTERNAL'!$AQ$179:$AQ$226)+
SUMIF('PNLT DANA INTERNAL'!$AW$179:$AW$226, 'KEUANGAN INTERNAL AKRE 2025'!B27,'PNLT DANA INTERNAL'!$AX$179:$AX$226)+
SUMIF('PNLT DANA INTERNAL'!$BD$179:$BD$226, 'KEUANGAN INTERNAL AKRE 2025'!B27,'PNLT DANA INTERNAL'!$BG$179:$BG$226)</f>
        <v>0</v>
      </c>
      <c r="L27" s="152">
        <f>SUMIF('PKM DANA INTERNAL'!$S$105:$S$136, 'KEUANGAN INTERNAL AKRE 2025'!B27,'PKM DANA INTERNAL'!$U$105:$U$136)+
SUMIF('PKM DANA INTERNAL'!$AC$105:$AC$136, 'KEUANGAN INTERNAL AKRE 2025'!B27,'PKM DANA INTERNAL'!$AD$105:$AD$136)+
SUMIF('PKM DANA INTERNAL'!$AJ$105:$AJ$136, 'KEUANGAN INTERNAL AKRE 2025'!B27,'PKM DANA INTERNAL'!$AK$105:$AK$136)+
SUMIF('PKM DANA INTERNAL'!$AQ$105:$AQ$136, 'KEUANGAN INTERNAL AKRE 2025'!B27,'PKM DANA INTERNAL'!$AR$105:$AR$136)+
SUMIF('PKM DANA INTERNAL'!$AX$105:$AX$136,'KEUANGAN INTERNAL AKRE 2025'!B27,'PKM DANA INTERNAL'!$AY$105:$AY$136)+
SUMIF('PKM DANA INTERNAL'!$BE$105:$BE$136,'KEUANGAN INTERNAL AKRE 2025'!B27,'PKM DANA INTERNAL'!$BF$105:$BF$136)+
SUMIF('PKM DANA INTERNAL'!$BL$105:$BL$136,'KEUANGAN INTERNAL AKRE 2025'!B27,'PKM DANA INTERNAL'!$BM$105:$BM$136)</f>
        <v>0</v>
      </c>
      <c r="M27" s="152">
        <f>SUMIF('PNLT DANA INTERNAL'!$R$227:$R$265, 'KEUANGAN INTERNAL AKRE 2025'!B27,'PNLT DANA INTERNAL'!$T$227:$T$265)+
SUMIF('PNLT DANA INTERNAL'!$AB$227:$AB$265, 'KEUANGAN INTERNAL AKRE 2025'!B27,'PNLT DANA INTERNAL'!$AC$227:$AC$265)+
SUMIF('PNLT DANA INTERNAL'!$AI$227:$AI$265, 'KEUANGAN INTERNAL AKRE 2025'!B27,'PNLT DANA INTERNAL'!$AJ$227:$AJ$265)+
SUMIF('PNLT DANA INTERNAL'!$AP$227:$AP$265, 'KEUANGAN INTERNAL AKRE 2025'!B27,'PNLT DANA INTERNAL'!$AQ$227:$AQ$265)+
SUMIF('PNLT DANA INTERNAL'!$AW$227:$AW$265, 'KEUANGAN INTERNAL AKRE 2025'!B27,'PNLT DANA INTERNAL'!$AX$227:$AX$265)+
SUMIF('PNLT DANA INTERNAL'!$BD$227:$BD$265, 'KEUANGAN INTERNAL AKRE 2025'!B27,'PNLT DANA INTERNAL'!$BG$227:$BG$265)</f>
        <v>12000000</v>
      </c>
      <c r="N27" s="152">
        <f>SUMIF('PKM DANA INTERNAL'!$S$138:$S$164, 'KEUANGAN INTERNAL AKRE 2025'!B27,'PKM DANA INTERNAL'!$U$138:$U$164)+
SUMIF('PKM DANA INTERNAL'!$AC$138:$AC$164, 'KEUANGAN INTERNAL AKRE 2025'!B27,'PKM DANA INTERNAL'!$AD$138:$AD$164)+
SUMIF('PKM DANA INTERNAL'!$AJ$138:$AJ$164, 'KEUANGAN INTERNAL AKRE 2025'!B27,'PKM DANA INTERNAL'!$AK$138:$AK$164)+
SUMIF('PKM DANA INTERNAL'!$AQ$138:$AQ$164, 'KEUANGAN INTERNAL AKRE 2025'!B27,'PKM DANA INTERNAL'!$AR$138:$AR$164)+
SUMIF('PKM DANA INTERNAL'!$AX$138:$AX$164,'KEUANGAN INTERNAL AKRE 2025'!B27,'PKM DANA INTERNAL'!$AY$138:$AY$164)+
SUMIF('PKM DANA INTERNAL'!$BE$138:$BE$164,'KEUANGAN INTERNAL AKRE 2025'!B27,'PKM DANA INTERNAL'!$BF$138:$BF$164)+
SUMIF('PKM DANA INTERNAL'!$BL$138:$BL$164,'KEUANGAN INTERNAL AKRE 2025'!B27,'PKM DANA INTERNAL'!$BM$138:$BM$164)</f>
        <v>1666666.6666666667</v>
      </c>
      <c r="O27" s="149">
        <f t="shared" si="0"/>
        <v>0</v>
      </c>
      <c r="Q27" s="1420"/>
      <c r="R27" s="133">
        <v>11</v>
      </c>
      <c r="S27" s="134" t="s">
        <v>82</v>
      </c>
      <c r="T27" s="152" t="e">
        <f>SUMIF(#REF!,VLOOKUP(S27,#REF!,1,FALSE),#REF!)+SUMIF(#REF!,VLOOKUP(S27,#REF!,1,FALSE),#REF!)+SUMIF(#REF!,VLOOKUP(S27,#REF!,1,FALSE),#REF!)+SUMIF(#REF!,VLOOKUP(S27,#REF!,1,FALSE),#REF!)+SUMIF(#REF!,VLOOKUP(S27,#REF!,1,FALSE),#REF!)</f>
        <v>#REF!</v>
      </c>
      <c r="U27" s="152" t="e">
        <f>SUMIF(#REF!,VLOOKUP(S27,#REF!,1,FALSE),#REF!)+SUMIF(#REF!,VLOOKUP(S27,#REF!,1,FALSE),#REF!)+SUMIF(#REF!,VLOOKUP(S27,#REF!,1,FALSE),#REF!)+SUMIF(#REF!,VLOOKUP('KEUANGAN INTERNAL AKRE 2025'!S27,#REF!,1,FALSE),#REF!)+SUMIF(#REF!,VLOOKUP(S27,#REF!,1,FALSE),#REF!)</f>
        <v>#REF!</v>
      </c>
      <c r="V27" s="152" t="e">
        <f>SUMIF(#REF!,VLOOKUP(S27,#REF!,1,FALSE),#REF!)+SUMIF(#REF!,VLOOKUP(S27,#REF!,1,FALSE),#REF!)+SUMIF(#REF!,VLOOKUP(S27,#REF!,1,FALSE),#REF!)+SUMIF(#REF!,VLOOKUP(S27,#REF!,1,FALSE),#REF!)+SUMIF(#REF!,VLOOKUP(S27,#REF!,1,FALSE),#REF!)</f>
        <v>#REF!</v>
      </c>
      <c r="W27" s="152" t="e">
        <f>SUMIF(#REF!,VLOOKUP(S27,#REF!,1,FALSE),#REF!)+SUMIF(#REF!,VLOOKUP(S27,#REF!,1,FALSE),#REF!)+SUMIF(#REF!,VLOOKUP(S27,#REF!,1,FALSE),#REF!)+SUMIF(#REF!,VLOOKUP('KEUANGAN INTERNAL AKRE 2025'!S27,#REF!,1,FALSE),#REF!)+SUMIF(#REF!,VLOOKUP(S27,#REF!,1,FALSE),#REF!)</f>
        <v>#REF!</v>
      </c>
      <c r="X27" s="152" t="e">
        <f>SUMIF(#REF!,VLOOKUP(S27,#REF!,1,FALSE),#REF!)+SUMIF(#REF!,VLOOKUP(S27,#REF!,1,FALSE),#REF!)+SUMIF(#REF!,VLOOKUP(S27,#REF!,1,FALSE),#REF!)+SUMIF(#REF!,VLOOKUP(S27,#REF!,1,FALSE),#REF!)+SUMIF(#REF!,VLOOKUP(S27,#REF!,1,FALSE),#REF!)</f>
        <v>#REF!</v>
      </c>
      <c r="Y27" s="152" t="e">
        <f>SUMIF(#REF!,VLOOKUP(S27,#REF!,1,FALSE),#REF!)+SUMIF(#REF!,VLOOKUP(S27,#REF!,1,FALSE),#REF!)+SUMIF(#REF!,VLOOKUP(B25,#REF!,1,FALSE),#REF!)+SUMIF(#REF!,VLOOKUP('KEUANGAN INTERNAL AKRE 2025'!S27,#REF!,1,FALSE),#REF!)+SUMIF(#REF!,VLOOKUP(S27,#REF!,1,FALSE),#REF!)</f>
        <v>#REF!</v>
      </c>
    </row>
    <row r="28" spans="1:37" ht="26.4">
      <c r="A28" s="1186" t="s">
        <v>172</v>
      </c>
      <c r="B28" s="1187" t="s">
        <v>30</v>
      </c>
      <c r="C28" s="199">
        <f>SUMIF('PNLT DANA INTERNAL'!$R$22:$R$45, 'KEUANGAN INTERNAL AKRE 2025'!B28,'PNLT DANA INTERNAL'!$T$22:$T$45)+
SUMIF('PNLT DANA INTERNAL'!$AB$22:$AB$45, 'KEUANGAN INTERNAL AKRE 2025'!B28,'PNLT DANA INTERNAL'!$AC$22:$AC$45)+
SUMIF('PNLT DANA INTERNAL'!$AI$22:$AI$45, 'KEUANGAN INTERNAL AKRE 2025'!B28,'PNLT DANA INTERNAL'!$AJ$22:$AJ$45)+
SUMIF('PNLT DANA INTERNAL'!$AP$22:$AP$45, 'KEUANGAN INTERNAL AKRE 2025'!B28,'PNLT DANA INTERNAL'!$AQ$22:$AQ$45)+
SUMIF('PNLT DANA INTERNAL'!$AW$22:$AW$45, 'KEUANGAN INTERNAL AKRE 2025'!B28,'PNLT DANA INTERNAL'!$AX$22:$AX$45)</f>
        <v>0</v>
      </c>
      <c r="D28" s="152">
        <f>SUMIF('PKM DANA INTERNAL'!$S$2:$S$6, 'KEUANGAN INTERNAL AKRE 2025'!B28,'PKM DANA INTERNAL'!$U$2:$U$6)+
SUMIF('PKM DANA INTERNAL'!$AC$2:$AC$6, 'KEUANGAN INTERNAL AKRE 2025'!B28,'PKM DANA INTERNAL'!$AD$2:$AD$6)+
SUMIF('PKM DANA INTERNAL'!$AJ$2:$AJ$6, 'KEUANGAN INTERNAL AKRE 2025'!B28,'PKM DANA INTERNAL'!$AK$2:$AK$6)+
SUMIF('PKM DANA INTERNAL'!$AQ$2:$AQ$6, 'KEUANGAN INTERNAL AKRE 2025'!B28,'PKM DANA INTERNAL'!$AR$2:$AR$6)</f>
        <v>0</v>
      </c>
      <c r="E28" s="151">
        <f>SUMIF('PNLT DANA INTERNAL'!$R$46:$R$109, 'KEUANGAN INTERNAL AKRE 2025'!B28,'PNLT DANA INTERNAL'!$T$46:$T$109)+
SUMIF('PNLT DANA INTERNAL'!$AB$46:$AB$109, 'KEUANGAN INTERNAL AKRE 2025'!B28,'PNLT DANA INTERNAL'!$AC$46:$AC$109)+
SUMIF('PNLT DANA INTERNAL'!$AI$46:$AI$109, 'KEUANGAN INTERNAL AKRE 2025'!B28,'PNLT DANA INTERNAL'!$AJ$46:$AJ$109)+
SUMIF('PNLT DANA INTERNAL'!$AP$46:$AP$109, 'KEUANGAN INTERNAL AKRE 2025'!B28,'PNLT DANA INTERNAL'!$AQ$46:$AQ$109)+
SUMIF('PNLT DANA INTERNAL'!$AW$46:$AW$109, 'KEUANGAN INTERNAL AKRE 2025'!B28,'PNLT DANA INTERNAL'!$AX$46:$AX$109)</f>
        <v>0</v>
      </c>
      <c r="F28" s="152">
        <f>SUMIF('PKM DANA INTERNAL'!$S$8:$S$35, 'KEUANGAN INTERNAL AKRE 2025'!B28,'PKM DANA INTERNAL'!$U$8:$U$35)+
SUMIF('PKM DANA INTERNAL'!$AC$8:$AC$35, 'KEUANGAN INTERNAL AKRE 2025'!B28,'PKM DANA INTERNAL'!$AD$8:$AD$35)+
SUMIF('PKM DANA INTERNAL'!$AJ$8:$AJ$35, 'KEUANGAN INTERNAL AKRE 2025'!B28,'PKM DANA INTERNAL'!$AK$8:$AK$35)+
SUMIF('PKM DANA INTERNAL'!$AQ$8:$AQ$35, 'KEUANGAN INTERNAL AKRE 2025'!B28,'PKM DANA INTERNAL'!$AR$8:$AR$35)</f>
        <v>15083902</v>
      </c>
      <c r="G28" s="152">
        <f>SUMIF('PNLT DANA INTERNAL'!$R$111:$R$141, 'KEUANGAN INTERNAL AKRE 2025'!B28,'PNLT DANA INTERNAL'!$T$111:$T$160)+
SUMIF('PNLT DANA INTERNAL'!$AB$111:$AB$141, 'KEUANGAN INTERNAL AKRE 2025'!B28,'PNLT DANA INTERNAL'!$AC$111:$AC$141)+
SUMIF('PNLT DANA INTERNAL'!$AI$111:$AI$141, 'KEUANGAN INTERNAL AKRE 2025'!B28,'PNLT DANA INTERNAL'!$AJ$111:$AJ$141)+
SUMIF('PNLT DANA INTERNAL'!$AP$111:$AP$141, 'KEUANGAN INTERNAL AKRE 2025'!B28,'PNLT DANA INTERNAL'!$AQ$111:$AQ$141)+
SUMIF('PNLT DANA INTERNAL'!$AW$111:$AW$141, 'KEUANGAN INTERNAL AKRE 2025'!B28,'PNLT DANA INTERNAL'!$AX$111:$AX$141)</f>
        <v>8000000</v>
      </c>
      <c r="H28" s="152">
        <f>SUMIF('PKM DANA INTERNAL'!$S$37:$S$68, 'KEUANGAN INTERNAL AKRE 2025'!B28,'PKM DANA INTERNAL'!$U$37:$U$68)+
SUMIF('PKM DANA INTERNAL'!$AC$37:$AC$68, 'KEUANGAN INTERNAL AKRE 2025'!B28,'PKM DANA INTERNAL'!$AD$37:$AD$68)+
SUMIF('PKM DANA INTERNAL'!$AJ$37:$AJ$68, 'KEUANGAN INTERNAL AKRE 2025'!B28,'PKM DANA INTERNAL'!$AK$37:$AK$68)+
SUMIF('PKM DANA INTERNAL'!$AQ$37:$AQ$68, 'KEUANGAN INTERNAL AKRE 2025'!B28,'PKM DANA INTERNAL'!$AR$37:$AR$68)</f>
        <v>13333333.333333334</v>
      </c>
      <c r="I28" s="152">
        <f>SUMIF('PNLT DANA INTERNAL'!$R$143:$R$178, 'KEUANGAN INTERNAL AKRE 2025'!B28,'PNLT DANA INTERNAL'!$T$143:$T$178)+
SUMIF('PNLT DANA INTERNAL'!$AB$143:$AB$178, 'KEUANGAN INTERNAL AKRE 2025'!B28,'PNLT DANA INTERNAL'!$AC$143:$AC$178)+
SUMIF('PNLT DANA INTERNAL'!$AI$143:$AI$178, 'KEUANGAN INTERNAL AKRE 2025'!B28,'PNLT DANA INTERNAL'!$AJ$143:$AJ$178)+
SUMIF('PNLT DANA INTERNAL'!$AP$143:$AP$178, 'KEUANGAN INTERNAL AKRE 2025'!B28,'PNLT DANA INTERNAL'!$AQ$143:$AQ$178)+
SUMIF('PNLT DANA INTERNAL'!$AW$143:$AW$178, 'KEUANGAN INTERNAL AKRE 2025'!B28,'PNLT DANA INTERNAL'!$AX$143:$AX$178)</f>
        <v>13333333.333333334</v>
      </c>
      <c r="J28" s="152">
        <f>SUMIF('PKM DANA INTERNAL'!$S$70:$S$103, 'KEUANGAN INTERNAL AKRE 2025'!B28,'PKM DANA INTERNAL'!$U$70:$U$103)+
SUMIF('PKM DANA INTERNAL'!$AC$70:$AC$103, 'KEUANGAN INTERNAL AKRE 2025'!B28,'PKM DANA INTERNAL'!$AD$70:$AD$103)+
SUMIF('PKM DANA INTERNAL'!$AJ$70:$AJ$103, 'KEUANGAN INTERNAL AKRE 2025'!B28,'PKM DANA INTERNAL'!$AK$70:$AK$103)+
SUMIF('PKM DANA INTERNAL'!$AQ$70:$AQ$103, 'KEUANGAN INTERNAL AKRE 2025'!B28,'PKM DANA INTERNAL'!$AR$70:$AR$103)+
SUMIF('PKM DANA INTERNAL'!$AX$70:$AX$103,'KEUANGAN INTERNAL AKRE 2025'!B28,'PKM DANA INTERNAL'!$AY$70:$AY$103)+
SUMIF('PKM DANA INTERNAL'!$BE$70:$BE$103,'KEUANGAN INTERNAL AKRE 2025'!B28,'PKM DANA INTERNAL'!$BF$70:$BF$103)</f>
        <v>2333333.3333333335</v>
      </c>
      <c r="K28" s="152">
        <f>SUMIF('PNLT DANA INTERNAL'!$R$179:$R$226, 'KEUANGAN INTERNAL AKRE 2025'!B28,'PNLT DANA INTERNAL'!$T$179:$T$226)+
SUMIF('PNLT DANA INTERNAL'!$AB$179:$AB$226, 'KEUANGAN INTERNAL AKRE 2025'!B28,'PNLT DANA INTERNAL'!$AC$179:$AC$226)+
SUMIF('PNLT DANA INTERNAL'!$AI$179:$AI$226, 'KEUANGAN INTERNAL AKRE 2025'!B28,'PNLT DANA INTERNAL'!$AJ$179:$AJ$226)+
SUMIF('PNLT DANA INTERNAL'!$AP$179:$AP$226, 'KEUANGAN INTERNAL AKRE 2025'!B28,'PNLT DANA INTERNAL'!$AQ$179:$AQ$226)+
SUMIF('PNLT DANA INTERNAL'!$AW$179:$AW$226, 'KEUANGAN INTERNAL AKRE 2025'!B28,'PNLT DANA INTERNAL'!$AX$179:$AX$226)+
SUMIF('PNLT DANA INTERNAL'!$BD$179:$BD$226, 'KEUANGAN INTERNAL AKRE 2025'!B28,'PNLT DANA INTERNAL'!$BG$179:$BG$226)</f>
        <v>0</v>
      </c>
      <c r="L28" s="152">
        <f>SUMIF('PKM DANA INTERNAL'!$S$105:$S$136, 'KEUANGAN INTERNAL AKRE 2025'!B28,'PKM DANA INTERNAL'!$U$105:$U$136)+
SUMIF('PKM DANA INTERNAL'!$AC$105:$AC$136, 'KEUANGAN INTERNAL AKRE 2025'!B28,'PKM DANA INTERNAL'!$AD$105:$AD$136)+
SUMIF('PKM DANA INTERNAL'!$AJ$105:$AJ$136, 'KEUANGAN INTERNAL AKRE 2025'!B28,'PKM DANA INTERNAL'!$AK$105:$AK$136)+
SUMIF('PKM DANA INTERNAL'!$AQ$105:$AQ$136, 'KEUANGAN INTERNAL AKRE 2025'!B28,'PKM DANA INTERNAL'!$AR$105:$AR$136)+
SUMIF('PKM DANA INTERNAL'!$AX$105:$AX$136,'KEUANGAN INTERNAL AKRE 2025'!B28,'PKM DANA INTERNAL'!$AY$105:$AY$136)+
SUMIF('PKM DANA INTERNAL'!$BE$105:$BE$136,'KEUANGAN INTERNAL AKRE 2025'!B28,'PKM DANA INTERNAL'!$BF$105:$BF$136)+
SUMIF('PKM DANA INTERNAL'!$BL$105:$BL$136,'KEUANGAN INTERNAL AKRE 2025'!B28,'PKM DANA INTERNAL'!$BM$105:$BM$136)</f>
        <v>2166666.6666666665</v>
      </c>
      <c r="M28" s="152">
        <f>SUMIF('PNLT DANA INTERNAL'!$R$227:$R$265, 'KEUANGAN INTERNAL AKRE 2025'!B28,'PNLT DANA INTERNAL'!$T$227:$T$265)+
SUMIF('PNLT DANA INTERNAL'!$AB$227:$AB$265, 'KEUANGAN INTERNAL AKRE 2025'!B28,'PNLT DANA INTERNAL'!$AC$227:$AC$265)+
SUMIF('PNLT DANA INTERNAL'!$AI$227:$AI$265, 'KEUANGAN INTERNAL AKRE 2025'!B28,'PNLT DANA INTERNAL'!$AJ$227:$AJ$265)+
SUMIF('PNLT DANA INTERNAL'!$AP$227:$AP$265, 'KEUANGAN INTERNAL AKRE 2025'!B28,'PNLT DANA INTERNAL'!$AQ$227:$AQ$265)+
SUMIF('PNLT DANA INTERNAL'!$AW$227:$AW$265, 'KEUANGAN INTERNAL AKRE 2025'!B28,'PNLT DANA INTERNAL'!$AX$227:$AX$265)+
SUMIF('PNLT DANA INTERNAL'!$BD$227:$BD$265, 'KEUANGAN INTERNAL AKRE 2025'!B28,'PNLT DANA INTERNAL'!$BG$227:$BG$265)</f>
        <v>12000000</v>
      </c>
      <c r="N28" s="152">
        <f>SUMIF('PKM DANA INTERNAL'!$S$138:$S$164, 'KEUANGAN INTERNAL AKRE 2025'!B28,'PKM DANA INTERNAL'!$U$138:$U$164)+
SUMIF('PKM DANA INTERNAL'!$AC$138:$AC$164, 'KEUANGAN INTERNAL AKRE 2025'!B28,'PKM DANA INTERNAL'!$AD$138:$AD$164)+
SUMIF('PKM DANA INTERNAL'!$AJ$138:$AJ$164, 'KEUANGAN INTERNAL AKRE 2025'!B28,'PKM DANA INTERNAL'!$AK$138:$AK$164)+
SUMIF('PKM DANA INTERNAL'!$AQ$138:$AQ$164, 'KEUANGAN INTERNAL AKRE 2025'!B28,'PKM DANA INTERNAL'!$AR$138:$AR$164)+
SUMIF('PKM DANA INTERNAL'!$AX$138:$AX$164,'KEUANGAN INTERNAL AKRE 2025'!B28,'PKM DANA INTERNAL'!$AY$138:$AY$164)+
SUMIF('PKM DANA INTERNAL'!$BE$138:$BE$164,'KEUANGAN INTERNAL AKRE 2025'!B28,'PKM DANA INTERNAL'!$BF$138:$BF$164)+
SUMIF('PKM DANA INTERNAL'!$BL$138:$BL$164,'KEUANGAN INTERNAL AKRE 2025'!B28,'PKM DANA INTERNAL'!$BM$138:$BM$164)</f>
        <v>3904166.666666667</v>
      </c>
      <c r="O28" s="149">
        <f t="shared" si="0"/>
        <v>54250568.666666672</v>
      </c>
      <c r="Q28" s="1420" t="s">
        <v>311</v>
      </c>
      <c r="R28" s="133">
        <v>1</v>
      </c>
      <c r="S28" s="134" t="s">
        <v>74</v>
      </c>
      <c r="T28" s="152" t="e">
        <f>SUMIF(#REF!,VLOOKUP(S28,#REF!,1,FALSE),#REF!)+SUMIF(#REF!,VLOOKUP(S28,#REF!,1,FALSE),#REF!)+SUMIF(#REF!,VLOOKUP(S28,#REF!,1,FALSE),#REF!)+SUMIF(#REF!,VLOOKUP(S28,#REF!,1,FALSE),#REF!)+SUMIF(#REF!,VLOOKUP(S28,#REF!,1,FALSE),#REF!)</f>
        <v>#REF!</v>
      </c>
      <c r="U28" s="152" t="e">
        <f>SUMIF(#REF!,VLOOKUP(S28,#REF!,1,FALSE),#REF!)+SUMIF(#REF!,VLOOKUP(S28,#REF!,1,FALSE),#REF!)+SUMIF(#REF!,VLOOKUP(S28,#REF!,1,FALSE),#REF!)+SUMIF(#REF!,VLOOKUP('KEUANGAN INTERNAL AKRE 2025'!S28,#REF!,1,FALSE),#REF!)+SUMIF(#REF!,VLOOKUP(S28,#REF!,1,FALSE),#REF!)</f>
        <v>#REF!</v>
      </c>
      <c r="V28" s="152" t="e">
        <f>SUMIF(#REF!,VLOOKUP(S28,#REF!,1,FALSE),#REF!)+SUMIF(#REF!,VLOOKUP(S28,#REF!,1,FALSE),#REF!)+SUMIF(#REF!,VLOOKUP(S28,#REF!,1,FALSE),#REF!)+SUMIF(#REF!,VLOOKUP(S28,#REF!,1,FALSE),#REF!)+SUMIF(#REF!,VLOOKUP(S28,#REF!,1,FALSE),#REF!)</f>
        <v>#REF!</v>
      </c>
      <c r="W28" s="152" t="e">
        <f>SUMIF(#REF!,VLOOKUP(S28,#REF!,1,FALSE),#REF!)+SUMIF(#REF!,VLOOKUP(S28,#REF!,1,FALSE),#REF!)+SUMIF(#REF!,VLOOKUP(S28,#REF!,1,FALSE),#REF!)+SUMIF(#REF!,VLOOKUP('KEUANGAN INTERNAL AKRE 2025'!S28,#REF!,1,FALSE),#REF!)+SUMIF(#REF!,VLOOKUP(S28,#REF!,1,FALSE),#REF!)</f>
        <v>#REF!</v>
      </c>
      <c r="X28" s="152" t="e">
        <f>SUMIF(#REF!,VLOOKUP(S28,#REF!,1,FALSE),#REF!)+SUMIF(#REF!,VLOOKUP(S28,#REF!,1,FALSE),#REF!)+SUMIF(#REF!,VLOOKUP(S28,#REF!,1,FALSE),#REF!)+SUMIF(#REF!,VLOOKUP(S28,#REF!,1,FALSE),#REF!)+SUMIF(#REF!,VLOOKUP(S28,#REF!,1,FALSE),#REF!)</f>
        <v>#REF!</v>
      </c>
      <c r="Y28" s="152" t="e">
        <f>SUMIF(#REF!,VLOOKUP(S28,#REF!,1,FALSE),#REF!)+SUMIF(#REF!,VLOOKUP(S28,#REF!,1,FALSE),#REF!)+SUMIF(#REF!,VLOOKUP(B26,#REF!,1,FALSE),#REF!)+SUMIF(#REF!,VLOOKUP('KEUANGAN INTERNAL AKRE 2025'!S28,#REF!,1,FALSE),#REF!)+SUMIF(#REF!,VLOOKUP(S28,#REF!,1,FALSE),#REF!)</f>
        <v>#REF!</v>
      </c>
    </row>
    <row r="29" spans="1:37" ht="26.4">
      <c r="A29" s="1186" t="s">
        <v>172</v>
      </c>
      <c r="B29" s="1187" t="s">
        <v>109</v>
      </c>
      <c r="C29" s="199">
        <f>SUMIF('PNLT DANA INTERNAL'!$R$22:$R$45, 'KEUANGAN INTERNAL AKRE 2025'!B29,'PNLT DANA INTERNAL'!$T$22:$T$45)+
SUMIF('PNLT DANA INTERNAL'!$AB$22:$AB$45, 'KEUANGAN INTERNAL AKRE 2025'!B29,'PNLT DANA INTERNAL'!$AC$22:$AC$45)+
SUMIF('PNLT DANA INTERNAL'!$AI$22:$AI$45, 'KEUANGAN INTERNAL AKRE 2025'!B29,'PNLT DANA INTERNAL'!$AJ$22:$AJ$45)+
SUMIF('PNLT DANA INTERNAL'!$AP$22:$AP$45, 'KEUANGAN INTERNAL AKRE 2025'!B29,'PNLT DANA INTERNAL'!$AQ$22:$AQ$45)+
SUMIF('PNLT DANA INTERNAL'!$AW$22:$AW$45, 'KEUANGAN INTERNAL AKRE 2025'!B29,'PNLT DANA INTERNAL'!$AX$22:$AX$45)</f>
        <v>0</v>
      </c>
      <c r="D29" s="152">
        <f>SUMIF('PKM DANA INTERNAL'!$S$2:$S$6, 'KEUANGAN INTERNAL AKRE 2025'!B29,'PKM DANA INTERNAL'!$U$2:$U$6)+
SUMIF('PKM DANA INTERNAL'!$AC$2:$AC$6, 'KEUANGAN INTERNAL AKRE 2025'!B29,'PKM DANA INTERNAL'!$AD$2:$AD$6)+
SUMIF('PKM DANA INTERNAL'!$AJ$2:$AJ$6, 'KEUANGAN INTERNAL AKRE 2025'!B29,'PKM DANA INTERNAL'!$AK$2:$AK$6)+
SUMIF('PKM DANA INTERNAL'!$AQ$2:$AQ$6, 'KEUANGAN INTERNAL AKRE 2025'!B29,'PKM DANA INTERNAL'!$AR$2:$AR$6)</f>
        <v>0</v>
      </c>
      <c r="E29" s="151">
        <f>SUMIF('PNLT DANA INTERNAL'!$R$46:$R$109, 'KEUANGAN INTERNAL AKRE 2025'!B29,'PNLT DANA INTERNAL'!$T$46:$T$109)+
SUMIF('PNLT DANA INTERNAL'!$AB$46:$AB$109, 'KEUANGAN INTERNAL AKRE 2025'!B29,'PNLT DANA INTERNAL'!$AC$46:$AC$109)+
SUMIF('PNLT DANA INTERNAL'!$AI$46:$AI$109, 'KEUANGAN INTERNAL AKRE 2025'!B29,'PNLT DANA INTERNAL'!$AJ$46:$AJ$109)+
SUMIF('PNLT DANA INTERNAL'!$AP$46:$AP$109, 'KEUANGAN INTERNAL AKRE 2025'!B29,'PNLT DANA INTERNAL'!$AQ$46:$AQ$109)+
SUMIF('PNLT DANA INTERNAL'!$AW$46:$AW$109, 'KEUANGAN INTERNAL AKRE 2025'!B29,'PNLT DANA INTERNAL'!$AX$46:$AX$109)</f>
        <v>5666666.666666667</v>
      </c>
      <c r="F29" s="152">
        <f>SUMIF('PKM DANA INTERNAL'!$S$8:$S$35, 'KEUANGAN INTERNAL AKRE 2025'!B29,'PKM DANA INTERNAL'!$U$8:$U$35)+
SUMIF('PKM DANA INTERNAL'!$AC$8:$AC$35, 'KEUANGAN INTERNAL AKRE 2025'!B29,'PKM DANA INTERNAL'!$AD$8:$AD$35)+
SUMIF('PKM DANA INTERNAL'!$AJ$8:$AJ$35, 'KEUANGAN INTERNAL AKRE 2025'!B29,'PKM DANA INTERNAL'!$AK$8:$AK$35)+
SUMIF('PKM DANA INTERNAL'!$AQ$8:$AQ$35, 'KEUANGAN INTERNAL AKRE 2025'!B29,'PKM DANA INTERNAL'!$AR$8:$AR$35)</f>
        <v>0</v>
      </c>
      <c r="G29" s="152">
        <f>SUMIF('PNLT DANA INTERNAL'!$R$111:$R$141, 'KEUANGAN INTERNAL AKRE 2025'!B29,'PNLT DANA INTERNAL'!$T$111:$T$160)+
SUMIF('PNLT DANA INTERNAL'!$AB$111:$AB$141, 'KEUANGAN INTERNAL AKRE 2025'!B29,'PNLT DANA INTERNAL'!$AC$111:$AC$141)+
SUMIF('PNLT DANA INTERNAL'!$AI$111:$AI$141, 'KEUANGAN INTERNAL AKRE 2025'!B29,'PNLT DANA INTERNAL'!$AJ$111:$AJ$141)+
SUMIF('PNLT DANA INTERNAL'!$AP$111:$AP$141, 'KEUANGAN INTERNAL AKRE 2025'!B29,'PNLT DANA INTERNAL'!$AQ$111:$AQ$141)+
SUMIF('PNLT DANA INTERNAL'!$AW$111:$AW$141, 'KEUANGAN INTERNAL AKRE 2025'!B29,'PNLT DANA INTERNAL'!$AX$111:$AX$141)</f>
        <v>28000000</v>
      </c>
      <c r="H29" s="152">
        <f>SUMIF('PKM DANA INTERNAL'!$S$37:$S$68, 'KEUANGAN INTERNAL AKRE 2025'!B29,'PKM DANA INTERNAL'!$U$37:$U$68)+
SUMIF('PKM DANA INTERNAL'!$AC$37:$AC$68, 'KEUANGAN INTERNAL AKRE 2025'!B29,'PKM DANA INTERNAL'!$AD$37:$AD$68)+
SUMIF('PKM DANA INTERNAL'!$AJ$37:$AJ$68, 'KEUANGAN INTERNAL AKRE 2025'!B29,'PKM DANA INTERNAL'!$AK$37:$AK$68)+
SUMIF('PKM DANA INTERNAL'!$AQ$37:$AQ$68, 'KEUANGAN INTERNAL AKRE 2025'!B29,'PKM DANA INTERNAL'!$AR$37:$AR$68)</f>
        <v>0</v>
      </c>
      <c r="I29" s="152">
        <f>SUMIF('PNLT DANA INTERNAL'!$R$143:$R$178, 'KEUANGAN INTERNAL AKRE 2025'!B29,'PNLT DANA INTERNAL'!$T$143:$T$178)+
SUMIF('PNLT DANA INTERNAL'!$AB$143:$AB$178, 'KEUANGAN INTERNAL AKRE 2025'!B29,'PNLT DANA INTERNAL'!$AC$143:$AC$178)+
SUMIF('PNLT DANA INTERNAL'!$AI$143:$AI$178, 'KEUANGAN INTERNAL AKRE 2025'!B29,'PNLT DANA INTERNAL'!$AJ$143:$AJ$178)+
SUMIF('PNLT DANA INTERNAL'!$AP$143:$AP$178, 'KEUANGAN INTERNAL AKRE 2025'!B29,'PNLT DANA INTERNAL'!$AQ$143:$AQ$178)+
SUMIF('PNLT DANA INTERNAL'!$AW$143:$AW$178, 'KEUANGAN INTERNAL AKRE 2025'!B29,'PNLT DANA INTERNAL'!$AX$143:$AX$178)</f>
        <v>13333333.333333334</v>
      </c>
      <c r="J29" s="152">
        <f>SUMIF('PKM DANA INTERNAL'!$S$70:$S$103, 'KEUANGAN INTERNAL AKRE 2025'!B29,'PKM DANA INTERNAL'!$U$70:$U$103)+
SUMIF('PKM DANA INTERNAL'!$AC$70:$AC$103, 'KEUANGAN INTERNAL AKRE 2025'!B29,'PKM DANA INTERNAL'!$AD$70:$AD$103)+
SUMIF('PKM DANA INTERNAL'!$AJ$70:$AJ$103, 'KEUANGAN INTERNAL AKRE 2025'!B29,'PKM DANA INTERNAL'!$AK$70:$AK$103)+
SUMIF('PKM DANA INTERNAL'!$AQ$70:$AQ$103, 'KEUANGAN INTERNAL AKRE 2025'!B29,'PKM DANA INTERNAL'!$AR$70:$AR$103)+
SUMIF('PKM DANA INTERNAL'!$AX$70:$AX$103,'KEUANGAN INTERNAL AKRE 2025'!B29,'PKM DANA INTERNAL'!$AY$70:$AY$103)+
SUMIF('PKM DANA INTERNAL'!$BE$70:$BE$103,'KEUANGAN INTERNAL AKRE 2025'!B29,'PKM DANA INTERNAL'!$BF$70:$BF$103)</f>
        <v>2333333.3333333335</v>
      </c>
      <c r="K29" s="152">
        <f>SUMIF('PNLT DANA INTERNAL'!$R$179:$R$226, 'KEUANGAN INTERNAL AKRE 2025'!B29,'PNLT DANA INTERNAL'!$T$179:$T$226)+
SUMIF('PNLT DANA INTERNAL'!$AB$179:$AB$226, 'KEUANGAN INTERNAL AKRE 2025'!B29,'PNLT DANA INTERNAL'!$AC$179:$AC$226)+
SUMIF('PNLT DANA INTERNAL'!$AI$179:$AI$226, 'KEUANGAN INTERNAL AKRE 2025'!B29,'PNLT DANA INTERNAL'!$AJ$179:$AJ$226)+
SUMIF('PNLT DANA INTERNAL'!$AP$179:$AP$226, 'KEUANGAN INTERNAL AKRE 2025'!B29,'PNLT DANA INTERNAL'!$AQ$179:$AQ$226)+
SUMIF('PNLT DANA INTERNAL'!$AW$179:$AW$226, 'KEUANGAN INTERNAL AKRE 2025'!B29,'PNLT DANA INTERNAL'!$AX$179:$AX$226)+
SUMIF('PNLT DANA INTERNAL'!$BD$179:$BD$226, 'KEUANGAN INTERNAL AKRE 2025'!B29,'PNLT DANA INTERNAL'!$BG$179:$BG$226)</f>
        <v>3000000</v>
      </c>
      <c r="L29" s="152">
        <f>SUMIF('PKM DANA INTERNAL'!$S$105:$S$136, 'KEUANGAN INTERNAL AKRE 2025'!B29,'PKM DANA INTERNAL'!$U$105:$U$136)+
SUMIF('PKM DANA INTERNAL'!$AC$105:$AC$136, 'KEUANGAN INTERNAL AKRE 2025'!B29,'PKM DANA INTERNAL'!$AD$105:$AD$136)+
SUMIF('PKM DANA INTERNAL'!$AJ$105:$AJ$136, 'KEUANGAN INTERNAL AKRE 2025'!B29,'PKM DANA INTERNAL'!$AK$105:$AK$136)+
SUMIF('PKM DANA INTERNAL'!$AQ$105:$AQ$136, 'KEUANGAN INTERNAL AKRE 2025'!B29,'PKM DANA INTERNAL'!$AR$105:$AR$136)+
SUMIF('PKM DANA INTERNAL'!$AX$105:$AX$136,'KEUANGAN INTERNAL AKRE 2025'!B29,'PKM DANA INTERNAL'!$AY$105:$AY$136)+
SUMIF('PKM DANA INTERNAL'!$BE$105:$BE$136,'KEUANGAN INTERNAL AKRE 2025'!B29,'PKM DANA INTERNAL'!$BF$105:$BF$136)+
SUMIF('PKM DANA INTERNAL'!$BL$105:$BL$136,'KEUANGAN INTERNAL AKRE 2025'!B29,'PKM DANA INTERNAL'!$BM$105:$BM$136)</f>
        <v>0</v>
      </c>
      <c r="M29" s="152">
        <f>SUMIF('PNLT DANA INTERNAL'!$R$227:$R$265, 'KEUANGAN INTERNAL AKRE 2025'!B29,'PNLT DANA INTERNAL'!$T$227:$T$265)+
SUMIF('PNLT DANA INTERNAL'!$AB$227:$AB$265, 'KEUANGAN INTERNAL AKRE 2025'!B29,'PNLT DANA INTERNAL'!$AC$227:$AC$265)+
SUMIF('PNLT DANA INTERNAL'!$AI$227:$AI$265, 'KEUANGAN INTERNAL AKRE 2025'!B29,'PNLT DANA INTERNAL'!$AJ$227:$AJ$265)+
SUMIF('PNLT DANA INTERNAL'!$AP$227:$AP$265, 'KEUANGAN INTERNAL AKRE 2025'!B29,'PNLT DANA INTERNAL'!$AQ$227:$AQ$265)+
SUMIF('PNLT DANA INTERNAL'!$AW$227:$AW$265, 'KEUANGAN INTERNAL AKRE 2025'!B29,'PNLT DANA INTERNAL'!$AX$227:$AX$265)+
SUMIF('PNLT DANA INTERNAL'!$BD$227:$BD$265, 'KEUANGAN INTERNAL AKRE 2025'!B29,'PNLT DANA INTERNAL'!$BG$227:$BG$265)</f>
        <v>23500000</v>
      </c>
      <c r="N29" s="152">
        <f>SUMIF('PKM DANA INTERNAL'!$S$138:$S$164, 'KEUANGAN INTERNAL AKRE 2025'!B29,'PKM DANA INTERNAL'!$U$138:$U$164)+
SUMIF('PKM DANA INTERNAL'!$AC$138:$AC$164, 'KEUANGAN INTERNAL AKRE 2025'!B29,'PKM DANA INTERNAL'!$AD$138:$AD$164)+
SUMIF('PKM DANA INTERNAL'!$AJ$138:$AJ$164, 'KEUANGAN INTERNAL AKRE 2025'!B29,'PKM DANA INTERNAL'!$AK$138:$AK$164)+
SUMIF('PKM DANA INTERNAL'!$AQ$138:$AQ$164, 'KEUANGAN INTERNAL AKRE 2025'!B29,'PKM DANA INTERNAL'!$AR$138:$AR$164)+
SUMIF('PKM DANA INTERNAL'!$AX$138:$AX$164,'KEUANGAN INTERNAL AKRE 2025'!B29,'PKM DANA INTERNAL'!$AY$138:$AY$164)+
SUMIF('PKM DANA INTERNAL'!$BE$138:$BE$164,'KEUANGAN INTERNAL AKRE 2025'!B29,'PKM DANA INTERNAL'!$BF$138:$BF$164)+
SUMIF('PKM DANA INTERNAL'!$BL$138:$BL$164,'KEUANGAN INTERNAL AKRE 2025'!B29,'PKM DANA INTERNAL'!$BM$138:$BM$164)</f>
        <v>800000</v>
      </c>
      <c r="O29" s="149">
        <f t="shared" si="0"/>
        <v>52333333.333333336</v>
      </c>
      <c r="Q29" s="1420"/>
      <c r="R29" s="133">
        <v>2</v>
      </c>
      <c r="S29" s="134" t="s">
        <v>78</v>
      </c>
      <c r="T29" s="152" t="e">
        <f>SUMIF(#REF!,VLOOKUP(S29,#REF!,1,FALSE),#REF!)+SUMIF(#REF!,VLOOKUP(S29,#REF!,1,FALSE),#REF!)+SUMIF(#REF!,VLOOKUP(S29,#REF!,1,FALSE),#REF!)+SUMIF(#REF!,VLOOKUP(S29,#REF!,1,FALSE),#REF!)+SUMIF(#REF!,VLOOKUP(S29,#REF!,1,FALSE),#REF!)</f>
        <v>#REF!</v>
      </c>
      <c r="U29" s="152" t="e">
        <f>SUMIF(#REF!,VLOOKUP(S29,#REF!,1,FALSE),#REF!)+SUMIF(#REF!,VLOOKUP(S29,#REF!,1,FALSE),#REF!)+SUMIF(#REF!,VLOOKUP(S29,#REF!,1,FALSE),#REF!)+SUMIF(#REF!,VLOOKUP('KEUANGAN INTERNAL AKRE 2025'!S29,#REF!,1,FALSE),#REF!)+SUMIF(#REF!,VLOOKUP(S29,#REF!,1,FALSE),#REF!)</f>
        <v>#REF!</v>
      </c>
      <c r="V29" s="152" t="e">
        <f>SUMIF(#REF!,VLOOKUP(S29,#REF!,1,FALSE),#REF!)+SUMIF(#REF!,VLOOKUP(S29,#REF!,1,FALSE),#REF!)+SUMIF(#REF!,VLOOKUP(S29,#REF!,1,FALSE),#REF!)+SUMIF(#REF!,VLOOKUP(S29,#REF!,1,FALSE),#REF!)+SUMIF(#REF!,VLOOKUP(S29,#REF!,1,FALSE),#REF!)</f>
        <v>#REF!</v>
      </c>
      <c r="W29" s="152" t="e">
        <f>SUMIF(#REF!,VLOOKUP(S29,#REF!,1,FALSE),#REF!)+SUMIF(#REF!,VLOOKUP(S29,#REF!,1,FALSE),#REF!)+SUMIF(#REF!,VLOOKUP(S29,#REF!,1,FALSE),#REF!)+SUMIF(#REF!,VLOOKUP('KEUANGAN INTERNAL AKRE 2025'!S29,#REF!,1,FALSE),#REF!)+SUMIF(#REF!,VLOOKUP(S29,#REF!,1,FALSE),#REF!)</f>
        <v>#REF!</v>
      </c>
      <c r="X29" s="152" t="e">
        <f>SUMIF(#REF!,VLOOKUP(S29,#REF!,1,FALSE),#REF!)+SUMIF(#REF!,VLOOKUP(S29,#REF!,1,FALSE),#REF!)+SUMIF(#REF!,VLOOKUP(S29,#REF!,1,FALSE),#REF!)+SUMIF(#REF!,VLOOKUP(S29,#REF!,1,FALSE),#REF!)+SUMIF(#REF!,VLOOKUP(S29,#REF!,1,FALSE),#REF!)</f>
        <v>#REF!</v>
      </c>
      <c r="Y29" s="152" t="e">
        <f>SUMIF(#REF!,VLOOKUP(S29,#REF!,1,FALSE),#REF!)+SUMIF(#REF!,VLOOKUP(S29,#REF!,1,FALSE),#REF!)+SUMIF(#REF!,VLOOKUP(B27,#REF!,1,FALSE),#REF!)+SUMIF(#REF!,VLOOKUP('KEUANGAN INTERNAL AKRE 2025'!S29,#REF!,1,FALSE),#REF!)+SUMIF(#REF!,VLOOKUP(S29,#REF!,1,FALSE),#REF!)</f>
        <v>#REF!</v>
      </c>
    </row>
    <row r="30" spans="1:37" ht="26.4">
      <c r="A30" s="1186" t="s">
        <v>172</v>
      </c>
      <c r="B30" s="1187" t="s">
        <v>83</v>
      </c>
      <c r="C30" s="199">
        <f>SUMIF('PNLT DANA INTERNAL'!$R$22:$R$45, 'KEUANGAN INTERNAL AKRE 2025'!B30,'PNLT DANA INTERNAL'!$T$22:$T$45)+
SUMIF('PNLT DANA INTERNAL'!$AB$22:$AB$45, 'KEUANGAN INTERNAL AKRE 2025'!B30,'PNLT DANA INTERNAL'!$AC$22:$AC$45)+
SUMIF('PNLT DANA INTERNAL'!$AI$22:$AI$45, 'KEUANGAN INTERNAL AKRE 2025'!B30,'PNLT DANA INTERNAL'!$AJ$22:$AJ$45)+
SUMIF('PNLT DANA INTERNAL'!$AP$22:$AP$45, 'KEUANGAN INTERNAL AKRE 2025'!B30,'PNLT DANA INTERNAL'!$AQ$22:$AQ$45)+
SUMIF('PNLT DANA INTERNAL'!$AW$22:$AW$45, 'KEUANGAN INTERNAL AKRE 2025'!B30,'PNLT DANA INTERNAL'!$AX$22:$AX$45)</f>
        <v>0</v>
      </c>
      <c r="D30" s="152">
        <f>SUMIF('PKM DANA INTERNAL'!$S$2:$S$6, 'KEUANGAN INTERNAL AKRE 2025'!B30,'PKM DANA INTERNAL'!$U$2:$U$6)+
SUMIF('PKM DANA INTERNAL'!$AC$2:$AC$6, 'KEUANGAN INTERNAL AKRE 2025'!B30,'PKM DANA INTERNAL'!$AD$2:$AD$6)+
SUMIF('PKM DANA INTERNAL'!$AJ$2:$AJ$6, 'KEUANGAN INTERNAL AKRE 2025'!B30,'PKM DANA INTERNAL'!$AK$2:$AK$6)+
SUMIF('PKM DANA INTERNAL'!$AQ$2:$AQ$6, 'KEUANGAN INTERNAL AKRE 2025'!B30,'PKM DANA INTERNAL'!$AR$2:$AR$6)</f>
        <v>0</v>
      </c>
      <c r="E30" s="151">
        <f>SUMIF('PNLT DANA INTERNAL'!$R$46:$R$109, 'KEUANGAN INTERNAL AKRE 2025'!B30,'PNLT DANA INTERNAL'!$T$46:$T$109)+
SUMIF('PNLT DANA INTERNAL'!$AB$46:$AB$109, 'KEUANGAN INTERNAL AKRE 2025'!B30,'PNLT DANA INTERNAL'!$AC$46:$AC$109)+
SUMIF('PNLT DANA INTERNAL'!$AI$46:$AI$109, 'KEUANGAN INTERNAL AKRE 2025'!B30,'PNLT DANA INTERNAL'!$AJ$46:$AJ$109)+
SUMIF('PNLT DANA INTERNAL'!$AP$46:$AP$109, 'KEUANGAN INTERNAL AKRE 2025'!B30,'PNLT DANA INTERNAL'!$AQ$46:$AQ$109)+
SUMIF('PNLT DANA INTERNAL'!$AW$46:$AW$109, 'KEUANGAN INTERNAL AKRE 2025'!B30,'PNLT DANA INTERNAL'!$AX$46:$AX$109)</f>
        <v>0</v>
      </c>
      <c r="F30" s="152">
        <f>SUMIF('PKM DANA INTERNAL'!$S$8:$S$35, 'KEUANGAN INTERNAL AKRE 2025'!B30,'PKM DANA INTERNAL'!$U$8:$U$35)+
SUMIF('PKM DANA INTERNAL'!$AC$8:$AC$35, 'KEUANGAN INTERNAL AKRE 2025'!B30,'PKM DANA INTERNAL'!$AD$8:$AD$35)+
SUMIF('PKM DANA INTERNAL'!$AJ$8:$AJ$35, 'KEUANGAN INTERNAL AKRE 2025'!B30,'PKM DANA INTERNAL'!$AK$8:$AK$35)+
SUMIF('PKM DANA INTERNAL'!$AQ$8:$AQ$35, 'KEUANGAN INTERNAL AKRE 2025'!B30,'PKM DANA INTERNAL'!$AR$8:$AR$35)</f>
        <v>0</v>
      </c>
      <c r="G30" s="152">
        <f>SUMIF('PNLT DANA INTERNAL'!$R$111:$R$141, 'KEUANGAN INTERNAL AKRE 2025'!B30,'PNLT DANA INTERNAL'!$T$111:$T$160)+
SUMIF('PNLT DANA INTERNAL'!$AB$111:$AB$141, 'KEUANGAN INTERNAL AKRE 2025'!B30,'PNLT DANA INTERNAL'!$AC$111:$AC$141)+
SUMIF('PNLT DANA INTERNAL'!$AI$111:$AI$141, 'KEUANGAN INTERNAL AKRE 2025'!B30,'PNLT DANA INTERNAL'!$AJ$111:$AJ$141)+
SUMIF('PNLT DANA INTERNAL'!$AP$111:$AP$141, 'KEUANGAN INTERNAL AKRE 2025'!B30,'PNLT DANA INTERNAL'!$AQ$111:$AQ$141)+
SUMIF('PNLT DANA INTERNAL'!$AW$111:$AW$141, 'KEUANGAN INTERNAL AKRE 2025'!B30,'PNLT DANA INTERNAL'!$AX$111:$AX$141)</f>
        <v>0</v>
      </c>
      <c r="H30" s="152">
        <f>SUMIF('PKM DANA INTERNAL'!$S$37:$S$68, 'KEUANGAN INTERNAL AKRE 2025'!B30,'PKM DANA INTERNAL'!$U$37:$U$68)+
SUMIF('PKM DANA INTERNAL'!$AC$37:$AC$68, 'KEUANGAN INTERNAL AKRE 2025'!B30,'PKM DANA INTERNAL'!$AD$37:$AD$68)+
SUMIF('PKM DANA INTERNAL'!$AJ$37:$AJ$68, 'KEUANGAN INTERNAL AKRE 2025'!B30,'PKM DANA INTERNAL'!$AK$37:$AK$68)+
SUMIF('PKM DANA INTERNAL'!$AQ$37:$AQ$68, 'KEUANGAN INTERNAL AKRE 2025'!B30,'PKM DANA INTERNAL'!$AR$37:$AR$68)</f>
        <v>3333333.3333333335</v>
      </c>
      <c r="I30" s="152">
        <f>SUMIF('PNLT DANA INTERNAL'!$R$143:$R$178, 'KEUANGAN INTERNAL AKRE 2025'!B30,'PNLT DANA INTERNAL'!$T$143:$T$178)+
SUMIF('PNLT DANA INTERNAL'!$AB$143:$AB$178, 'KEUANGAN INTERNAL AKRE 2025'!B30,'PNLT DANA INTERNAL'!$AC$143:$AC$178)+
SUMIF('PNLT DANA INTERNAL'!$AI$143:$AI$178, 'KEUANGAN INTERNAL AKRE 2025'!B30,'PNLT DANA INTERNAL'!$AJ$143:$AJ$178)+
SUMIF('PNLT DANA INTERNAL'!$AP$143:$AP$178, 'KEUANGAN INTERNAL AKRE 2025'!B30,'PNLT DANA INTERNAL'!$AQ$143:$AQ$178)+
SUMIF('PNLT DANA INTERNAL'!$AW$143:$AW$178, 'KEUANGAN INTERNAL AKRE 2025'!B30,'PNLT DANA INTERNAL'!$AX$143:$AX$178)</f>
        <v>0</v>
      </c>
      <c r="J30" s="152">
        <f>SUMIF('PKM DANA INTERNAL'!$S$70:$S$103, 'KEUANGAN INTERNAL AKRE 2025'!B30,'PKM DANA INTERNAL'!$U$70:$U$103)+
SUMIF('PKM DANA INTERNAL'!$AC$70:$AC$103, 'KEUANGAN INTERNAL AKRE 2025'!B30,'PKM DANA INTERNAL'!$AD$70:$AD$103)+
SUMIF('PKM DANA INTERNAL'!$AJ$70:$AJ$103, 'KEUANGAN INTERNAL AKRE 2025'!B30,'PKM DANA INTERNAL'!$AK$70:$AK$103)+
SUMIF('PKM DANA INTERNAL'!$AQ$70:$AQ$103, 'KEUANGAN INTERNAL AKRE 2025'!B30,'PKM DANA INTERNAL'!$AR$70:$AR$103)+
SUMIF('PKM DANA INTERNAL'!$AX$70:$AX$103,'KEUANGAN INTERNAL AKRE 2025'!B30,'PKM DANA INTERNAL'!$AY$70:$AY$103)+
SUMIF('PKM DANA INTERNAL'!$BE$70:$BE$103,'KEUANGAN INTERNAL AKRE 2025'!B30,'PKM DANA INTERNAL'!$BF$70:$BF$103)</f>
        <v>2333333.3333333335</v>
      </c>
      <c r="K30" s="152">
        <f>SUMIF('PNLT DANA INTERNAL'!$R$179:$R$226, 'KEUANGAN INTERNAL AKRE 2025'!B30,'PNLT DANA INTERNAL'!$T$179:$T$226)+
SUMIF('PNLT DANA INTERNAL'!$AB$179:$AB$226, 'KEUANGAN INTERNAL AKRE 2025'!B30,'PNLT DANA INTERNAL'!$AC$179:$AC$226)+
SUMIF('PNLT DANA INTERNAL'!$AI$179:$AI$226, 'KEUANGAN INTERNAL AKRE 2025'!B30,'PNLT DANA INTERNAL'!$AJ$179:$AJ$226)+
SUMIF('PNLT DANA INTERNAL'!$AP$179:$AP$226, 'KEUANGAN INTERNAL AKRE 2025'!B30,'PNLT DANA INTERNAL'!$AQ$179:$AQ$226)+
SUMIF('PNLT DANA INTERNAL'!$AW$179:$AW$226, 'KEUANGAN INTERNAL AKRE 2025'!B30,'PNLT DANA INTERNAL'!$AX$179:$AX$226)+
SUMIF('PNLT DANA INTERNAL'!$BD$179:$BD$226, 'KEUANGAN INTERNAL AKRE 2025'!B30,'PNLT DANA INTERNAL'!$BG$179:$BG$226)</f>
        <v>0</v>
      </c>
      <c r="L30" s="152">
        <f>SUMIF('PKM DANA INTERNAL'!$S$105:$S$136, 'KEUANGAN INTERNAL AKRE 2025'!B30,'PKM DANA INTERNAL'!$U$105:$U$136)+
SUMIF('PKM DANA INTERNAL'!$AC$105:$AC$136, 'KEUANGAN INTERNAL AKRE 2025'!B30,'PKM DANA INTERNAL'!$AD$105:$AD$136)+
SUMIF('PKM DANA INTERNAL'!$AJ$105:$AJ$136, 'KEUANGAN INTERNAL AKRE 2025'!B30,'PKM DANA INTERNAL'!$AK$105:$AK$136)+
SUMIF('PKM DANA INTERNAL'!$AQ$105:$AQ$136, 'KEUANGAN INTERNAL AKRE 2025'!B30,'PKM DANA INTERNAL'!$AR$105:$AR$136)+
SUMIF('PKM DANA INTERNAL'!$AX$105:$AX$136,'KEUANGAN INTERNAL AKRE 2025'!B30,'PKM DANA INTERNAL'!$AY$105:$AY$136)+
SUMIF('PKM DANA INTERNAL'!$BE$105:$BE$136,'KEUANGAN INTERNAL AKRE 2025'!B30,'PKM DANA INTERNAL'!$BF$105:$BF$136)+
SUMIF('PKM DANA INTERNAL'!$BL$105:$BL$136,'KEUANGAN INTERNAL AKRE 2025'!B30,'PKM DANA INTERNAL'!$BM$105:$BM$136)</f>
        <v>2166666.6666666665</v>
      </c>
      <c r="M30" s="152">
        <f>SUMIF('PNLT DANA INTERNAL'!$R$227:$R$265, 'KEUANGAN INTERNAL AKRE 2025'!B30,'PNLT DANA INTERNAL'!$T$227:$T$265)+
SUMIF('PNLT DANA INTERNAL'!$AB$227:$AB$265, 'KEUANGAN INTERNAL AKRE 2025'!B30,'PNLT DANA INTERNAL'!$AC$227:$AC$265)+
SUMIF('PNLT DANA INTERNAL'!$AI$227:$AI$265, 'KEUANGAN INTERNAL AKRE 2025'!B30,'PNLT DANA INTERNAL'!$AJ$227:$AJ$265)+
SUMIF('PNLT DANA INTERNAL'!$AP$227:$AP$265, 'KEUANGAN INTERNAL AKRE 2025'!B30,'PNLT DANA INTERNAL'!$AQ$227:$AQ$265)+
SUMIF('PNLT DANA INTERNAL'!$AW$227:$AW$265, 'KEUANGAN INTERNAL AKRE 2025'!B30,'PNLT DANA INTERNAL'!$AX$227:$AX$265)+
SUMIF('PNLT DANA INTERNAL'!$BD$227:$BD$265, 'KEUANGAN INTERNAL AKRE 2025'!B30,'PNLT DANA INTERNAL'!$BG$227:$BG$265)</f>
        <v>24000000</v>
      </c>
      <c r="N30" s="152">
        <f>SUMIF('PKM DANA INTERNAL'!$S$138:$S$164, 'KEUANGAN INTERNAL AKRE 2025'!B30,'PKM DANA INTERNAL'!$U$138:$U$164)+
SUMIF('PKM DANA INTERNAL'!$AC$138:$AC$164, 'KEUANGAN INTERNAL AKRE 2025'!B30,'PKM DANA INTERNAL'!$AD$138:$AD$164)+
SUMIF('PKM DANA INTERNAL'!$AJ$138:$AJ$164, 'KEUANGAN INTERNAL AKRE 2025'!B30,'PKM DANA INTERNAL'!$AK$138:$AK$164)+
SUMIF('PKM DANA INTERNAL'!$AQ$138:$AQ$164, 'KEUANGAN INTERNAL AKRE 2025'!B30,'PKM DANA INTERNAL'!$AR$138:$AR$164)+
SUMIF('PKM DANA INTERNAL'!$AX$138:$AX$164,'KEUANGAN INTERNAL AKRE 2025'!B30,'PKM DANA INTERNAL'!$AY$138:$AY$164)+
SUMIF('PKM DANA INTERNAL'!$BE$138:$BE$164,'KEUANGAN INTERNAL AKRE 2025'!B30,'PKM DANA INTERNAL'!$BF$138:$BF$164)+
SUMIF('PKM DANA INTERNAL'!$BL$138:$BL$164,'KEUANGAN INTERNAL AKRE 2025'!B30,'PKM DANA INTERNAL'!$BM$138:$BM$164)</f>
        <v>0</v>
      </c>
      <c r="O30" s="149">
        <f t="shared" si="0"/>
        <v>7833333.333333334</v>
      </c>
      <c r="Q30" s="1420"/>
      <c r="R30" s="133">
        <v>3</v>
      </c>
      <c r="S30" s="134" t="s">
        <v>82</v>
      </c>
      <c r="T30" s="152" t="e">
        <f>SUMIF(#REF!,VLOOKUP(S30,#REF!,1,FALSE),#REF!)+SUMIF(#REF!,VLOOKUP(S30,#REF!,1,FALSE),#REF!)+SUMIF(#REF!,VLOOKUP(S30,#REF!,1,FALSE),#REF!)+SUMIF(#REF!,VLOOKUP(S30,#REF!,1,FALSE),#REF!)+SUMIF(#REF!,VLOOKUP(S30,#REF!,1,FALSE),#REF!)</f>
        <v>#REF!</v>
      </c>
      <c r="U30" s="152" t="e">
        <f>SUMIF(#REF!,VLOOKUP(S30,#REF!,1,FALSE),#REF!)+SUMIF(#REF!,VLOOKUP(S30,#REF!,1,FALSE),#REF!)+SUMIF(#REF!,VLOOKUP(S30,#REF!,1,FALSE),#REF!)+SUMIF(#REF!,VLOOKUP('KEUANGAN INTERNAL AKRE 2025'!S30,#REF!,1,FALSE),#REF!)+SUMIF(#REF!,VLOOKUP(S30,#REF!,1,FALSE),#REF!)</f>
        <v>#REF!</v>
      </c>
      <c r="V30" s="152" t="e">
        <f>SUMIF(#REF!,VLOOKUP(S30,#REF!,1,FALSE),#REF!)+SUMIF(#REF!,VLOOKUP(S30,#REF!,1,FALSE),#REF!)+SUMIF(#REF!,VLOOKUP(S30,#REF!,1,FALSE),#REF!)+SUMIF(#REF!,VLOOKUP(S30,#REF!,1,FALSE),#REF!)+SUMIF(#REF!,VLOOKUP(S30,#REF!,1,FALSE),#REF!)</f>
        <v>#REF!</v>
      </c>
      <c r="W30" s="152" t="e">
        <f>SUMIF(#REF!,VLOOKUP(S30,#REF!,1,FALSE),#REF!)+SUMIF(#REF!,VLOOKUP(S30,#REF!,1,FALSE),#REF!)+SUMIF(#REF!,VLOOKUP(S30,#REF!,1,FALSE),#REF!)+SUMIF(#REF!,VLOOKUP('KEUANGAN INTERNAL AKRE 2025'!S30,#REF!,1,FALSE),#REF!)+SUMIF(#REF!,VLOOKUP(S30,#REF!,1,FALSE),#REF!)</f>
        <v>#REF!</v>
      </c>
      <c r="X30" s="152" t="e">
        <f>SUMIF(#REF!,VLOOKUP(S30,#REF!,1,FALSE),#REF!)+SUMIF(#REF!,VLOOKUP(S30,#REF!,1,FALSE),#REF!)+SUMIF(#REF!,VLOOKUP(S30,#REF!,1,FALSE),#REF!)+SUMIF(#REF!,VLOOKUP(S30,#REF!,1,FALSE),#REF!)+SUMIF(#REF!,VLOOKUP(S30,#REF!,1,FALSE),#REF!)</f>
        <v>#REF!</v>
      </c>
      <c r="Y30" s="152" t="e">
        <f>SUMIF(#REF!,VLOOKUP(S30,#REF!,1,FALSE),#REF!)+SUMIF(#REF!,VLOOKUP(S30,#REF!,1,FALSE),#REF!)+SUMIF(#REF!,VLOOKUP(B28,#REF!,1,FALSE),#REF!)+SUMIF(#REF!,VLOOKUP('KEUANGAN INTERNAL AKRE 2025'!S30,#REF!,1,FALSE),#REF!)+SUMIF(#REF!,VLOOKUP(S30,#REF!,1,FALSE),#REF!)</f>
        <v>#REF!</v>
      </c>
    </row>
    <row r="31" spans="1:37" ht="26.4">
      <c r="A31" s="1186" t="s">
        <v>172</v>
      </c>
      <c r="B31" s="1187" t="s">
        <v>6244</v>
      </c>
      <c r="C31" s="199">
        <f>SUMIF('PNLT DANA INTERNAL'!$R$22:$R$45, 'KEUANGAN INTERNAL AKRE 2025'!B31,'PNLT DANA INTERNAL'!$T$22:$T$45)+
SUMIF('PNLT DANA INTERNAL'!$AB$22:$AB$45, 'KEUANGAN INTERNAL AKRE 2025'!B31,'PNLT DANA INTERNAL'!$AC$22:$AC$45)+
SUMIF('PNLT DANA INTERNAL'!$AI$22:$AI$45, 'KEUANGAN INTERNAL AKRE 2025'!B31,'PNLT DANA INTERNAL'!$AJ$22:$AJ$45)+
SUMIF('PNLT DANA INTERNAL'!$AP$22:$AP$45, 'KEUANGAN INTERNAL AKRE 2025'!B31,'PNLT DANA INTERNAL'!$AQ$22:$AQ$45)+
SUMIF('PNLT DANA INTERNAL'!$AW$22:$AW$45, 'KEUANGAN INTERNAL AKRE 2025'!B31,'PNLT DANA INTERNAL'!$AX$22:$AX$45)</f>
        <v>0</v>
      </c>
      <c r="D31" s="152">
        <f>SUMIF('PKM DANA INTERNAL'!$S$2:$S$6, 'KEUANGAN INTERNAL AKRE 2025'!B31,'PKM DANA INTERNAL'!$U$2:$U$6)+
SUMIF('PKM DANA INTERNAL'!$AC$2:$AC$6, 'KEUANGAN INTERNAL AKRE 2025'!B31,'PKM DANA INTERNAL'!$AD$2:$AD$6)+
SUMIF('PKM DANA INTERNAL'!$AJ$2:$AJ$6, 'KEUANGAN INTERNAL AKRE 2025'!B31,'PKM DANA INTERNAL'!$AK$2:$AK$6)+
SUMIF('PKM DANA INTERNAL'!$AQ$2:$AQ$6, 'KEUANGAN INTERNAL AKRE 2025'!B31,'PKM DANA INTERNAL'!$AR$2:$AR$6)</f>
        <v>0</v>
      </c>
      <c r="E31" s="151">
        <f>SUMIF('PNLT DANA INTERNAL'!$R$46:$R$109, 'KEUANGAN INTERNAL AKRE 2025'!B31,'PNLT DANA INTERNAL'!$T$46:$T$109)+
SUMIF('PNLT DANA INTERNAL'!$AB$46:$AB$109, 'KEUANGAN INTERNAL AKRE 2025'!B31,'PNLT DANA INTERNAL'!$AC$46:$AC$109)+
SUMIF('PNLT DANA INTERNAL'!$AI$46:$AI$109, 'KEUANGAN INTERNAL AKRE 2025'!B31,'PNLT DANA INTERNAL'!$AJ$46:$AJ$109)+
SUMIF('PNLT DANA INTERNAL'!$AP$46:$AP$109, 'KEUANGAN INTERNAL AKRE 2025'!B31,'PNLT DANA INTERNAL'!$AQ$46:$AQ$109)+
SUMIF('PNLT DANA INTERNAL'!$AW$46:$AW$109, 'KEUANGAN INTERNAL AKRE 2025'!B31,'PNLT DANA INTERNAL'!$AX$46:$AX$109)</f>
        <v>0</v>
      </c>
      <c r="F31" s="152">
        <f>SUMIF('PKM DANA INTERNAL'!$S$8:$S$35, 'KEUANGAN INTERNAL AKRE 2025'!B31,'PKM DANA INTERNAL'!$U$8:$U$35)+
SUMIF('PKM DANA INTERNAL'!$AC$8:$AC$35, 'KEUANGAN INTERNAL AKRE 2025'!B31,'PKM DANA INTERNAL'!$AD$8:$AD$35)+
SUMIF('PKM DANA INTERNAL'!$AJ$8:$AJ$35, 'KEUANGAN INTERNAL AKRE 2025'!B31,'PKM DANA INTERNAL'!$AK$8:$AK$35)+
SUMIF('PKM DANA INTERNAL'!$AQ$8:$AQ$35, 'KEUANGAN INTERNAL AKRE 2025'!B31,'PKM DANA INTERNAL'!$AR$8:$AR$35)</f>
        <v>0</v>
      </c>
      <c r="G31" s="152">
        <f>SUMIF('PNLT DANA INTERNAL'!$R$111:$R$141, 'KEUANGAN INTERNAL AKRE 2025'!B31,'PNLT DANA INTERNAL'!$T$111:$T$160)+
SUMIF('PNLT DANA INTERNAL'!$AB$111:$AB$141, 'KEUANGAN INTERNAL AKRE 2025'!B31,'PNLT DANA INTERNAL'!$AC$111:$AC$141)+
SUMIF('PNLT DANA INTERNAL'!$AI$111:$AI$141, 'KEUANGAN INTERNAL AKRE 2025'!B31,'PNLT DANA INTERNAL'!$AJ$111:$AJ$141)+
SUMIF('PNLT DANA INTERNAL'!$AP$111:$AP$141, 'KEUANGAN INTERNAL AKRE 2025'!B31,'PNLT DANA INTERNAL'!$AQ$111:$AQ$141)+
SUMIF('PNLT DANA INTERNAL'!$AW$111:$AW$141, 'KEUANGAN INTERNAL AKRE 2025'!B31,'PNLT DANA INTERNAL'!$AX$111:$AX$141)</f>
        <v>0</v>
      </c>
      <c r="H31" s="152">
        <f>SUMIF('PKM DANA INTERNAL'!$S$37:$S$68, 'KEUANGAN INTERNAL AKRE 2025'!B31,'PKM DANA INTERNAL'!$U$37:$U$68)+
SUMIF('PKM DANA INTERNAL'!$AC$37:$AC$68, 'KEUANGAN INTERNAL AKRE 2025'!B31,'PKM DANA INTERNAL'!$AD$37:$AD$68)+
SUMIF('PKM DANA INTERNAL'!$AJ$37:$AJ$68, 'KEUANGAN INTERNAL AKRE 2025'!B31,'PKM DANA INTERNAL'!$AK$37:$AK$68)+
SUMIF('PKM DANA INTERNAL'!$AQ$37:$AQ$68, 'KEUANGAN INTERNAL AKRE 2025'!B31,'PKM DANA INTERNAL'!$AR$37:$AR$68)</f>
        <v>0</v>
      </c>
      <c r="I31" s="152">
        <f>SUMIF('PNLT DANA INTERNAL'!$R$143:$R$178, 'KEUANGAN INTERNAL AKRE 2025'!B31,'PNLT DANA INTERNAL'!$T$143:$T$178)+
SUMIF('PNLT DANA INTERNAL'!$AB$143:$AB$178, 'KEUANGAN INTERNAL AKRE 2025'!B31,'PNLT DANA INTERNAL'!$AC$143:$AC$178)+
SUMIF('PNLT DANA INTERNAL'!$AI$143:$AI$178, 'KEUANGAN INTERNAL AKRE 2025'!B31,'PNLT DANA INTERNAL'!$AJ$143:$AJ$178)+
SUMIF('PNLT DANA INTERNAL'!$AP$143:$AP$178, 'KEUANGAN INTERNAL AKRE 2025'!B31,'PNLT DANA INTERNAL'!$AQ$143:$AQ$178)+
SUMIF('PNLT DANA INTERNAL'!$AW$143:$AW$178, 'KEUANGAN INTERNAL AKRE 2025'!B31,'PNLT DANA INTERNAL'!$AX$143:$AX$178)</f>
        <v>0</v>
      </c>
      <c r="J31" s="152">
        <f>SUMIF('PKM DANA INTERNAL'!$S$70:$S$103, 'KEUANGAN INTERNAL AKRE 2025'!B31,'PKM DANA INTERNAL'!$U$70:$U$103)+
SUMIF('PKM DANA INTERNAL'!$AC$70:$AC$103, 'KEUANGAN INTERNAL AKRE 2025'!B31,'PKM DANA INTERNAL'!$AD$70:$AD$103)+
SUMIF('PKM DANA INTERNAL'!$AJ$70:$AJ$103, 'KEUANGAN INTERNAL AKRE 2025'!B31,'PKM DANA INTERNAL'!$AK$70:$AK$103)+
SUMIF('PKM DANA INTERNAL'!$AQ$70:$AQ$103, 'KEUANGAN INTERNAL AKRE 2025'!B31,'PKM DANA INTERNAL'!$AR$70:$AR$103)+
SUMIF('PKM DANA INTERNAL'!$AX$70:$AX$103,'KEUANGAN INTERNAL AKRE 2025'!B31,'PKM DANA INTERNAL'!$AY$70:$AY$103)+
SUMIF('PKM DANA INTERNAL'!$BE$70:$BE$103,'KEUANGAN INTERNAL AKRE 2025'!B31,'PKM DANA INTERNAL'!$BF$70:$BF$103)</f>
        <v>0</v>
      </c>
      <c r="K31" s="152">
        <f>SUMIF('PNLT DANA INTERNAL'!$R$179:$R$226, 'KEUANGAN INTERNAL AKRE 2025'!B31,'PNLT DANA INTERNAL'!$T$179:$T$226)+
SUMIF('PNLT DANA INTERNAL'!$AB$179:$AB$226, 'KEUANGAN INTERNAL AKRE 2025'!B31,'PNLT DANA INTERNAL'!$AC$179:$AC$226)+
SUMIF('PNLT DANA INTERNAL'!$AI$179:$AI$226, 'KEUANGAN INTERNAL AKRE 2025'!B31,'PNLT DANA INTERNAL'!$AJ$179:$AJ$226)+
SUMIF('PNLT DANA INTERNAL'!$AP$179:$AP$226, 'KEUANGAN INTERNAL AKRE 2025'!B31,'PNLT DANA INTERNAL'!$AQ$179:$AQ$226)+
SUMIF('PNLT DANA INTERNAL'!$AW$179:$AW$226, 'KEUANGAN INTERNAL AKRE 2025'!B31,'PNLT DANA INTERNAL'!$AX$179:$AX$226)+
SUMIF('PNLT DANA INTERNAL'!$BD$179:$BD$226, 'KEUANGAN INTERNAL AKRE 2025'!B31,'PNLT DANA INTERNAL'!$BG$179:$BG$226)</f>
        <v>0</v>
      </c>
      <c r="L31" s="152">
        <f>SUMIF('PKM DANA INTERNAL'!$S$105:$S$136, 'KEUANGAN INTERNAL AKRE 2025'!B31,'PKM DANA INTERNAL'!$U$105:$U$136)+
SUMIF('PKM DANA INTERNAL'!$AC$105:$AC$136, 'KEUANGAN INTERNAL AKRE 2025'!B31,'PKM DANA INTERNAL'!$AD$105:$AD$136)+
SUMIF('PKM DANA INTERNAL'!$AJ$105:$AJ$136, 'KEUANGAN INTERNAL AKRE 2025'!B31,'PKM DANA INTERNAL'!$AK$105:$AK$136)+
SUMIF('PKM DANA INTERNAL'!$AQ$105:$AQ$136, 'KEUANGAN INTERNAL AKRE 2025'!B31,'PKM DANA INTERNAL'!$AR$105:$AR$136)+
SUMIF('PKM DANA INTERNAL'!$AX$105:$AX$136,'KEUANGAN INTERNAL AKRE 2025'!B31,'PKM DANA INTERNAL'!$AY$105:$AY$136)+
SUMIF('PKM DANA INTERNAL'!$BE$105:$BE$136,'KEUANGAN INTERNAL AKRE 2025'!B31,'PKM DANA INTERNAL'!$BF$105:$BF$136)+
SUMIF('PKM DANA INTERNAL'!$BL$105:$BL$136,'KEUANGAN INTERNAL AKRE 2025'!B31,'PKM DANA INTERNAL'!$BM$105:$BM$136)</f>
        <v>0</v>
      </c>
      <c r="M31" s="152">
        <f>SUMIF('PNLT DANA INTERNAL'!$R$227:$R$265, 'KEUANGAN INTERNAL AKRE 2025'!B31,'PNLT DANA INTERNAL'!$T$227:$T$265)+
SUMIF('PNLT DANA INTERNAL'!$AB$227:$AB$265, 'KEUANGAN INTERNAL AKRE 2025'!B31,'PNLT DANA INTERNAL'!$AC$227:$AC$265)+
SUMIF('PNLT DANA INTERNAL'!$AI$227:$AI$265, 'KEUANGAN INTERNAL AKRE 2025'!B31,'PNLT DANA INTERNAL'!$AJ$227:$AJ$265)+
SUMIF('PNLT DANA INTERNAL'!$AP$227:$AP$265, 'KEUANGAN INTERNAL AKRE 2025'!B31,'PNLT DANA INTERNAL'!$AQ$227:$AQ$265)+
SUMIF('PNLT DANA INTERNAL'!$AW$227:$AW$265, 'KEUANGAN INTERNAL AKRE 2025'!B31,'PNLT DANA INTERNAL'!$AX$227:$AX$265)+
SUMIF('PNLT DANA INTERNAL'!$BD$227:$BD$265, 'KEUANGAN INTERNAL AKRE 2025'!B31,'PNLT DANA INTERNAL'!$BG$227:$BG$265)</f>
        <v>0</v>
      </c>
      <c r="N31" s="152">
        <f>SUMIF('PKM DANA INTERNAL'!$S$138:$S$164, 'KEUANGAN INTERNAL AKRE 2025'!B31,'PKM DANA INTERNAL'!$U$138:$U$164)+
SUMIF('PKM DANA INTERNAL'!$AC$138:$AC$164, 'KEUANGAN INTERNAL AKRE 2025'!B31,'PKM DANA INTERNAL'!$AD$138:$AD$164)+
SUMIF('PKM DANA INTERNAL'!$AJ$138:$AJ$164, 'KEUANGAN INTERNAL AKRE 2025'!B31,'PKM DANA INTERNAL'!$AK$138:$AK$164)+
SUMIF('PKM DANA INTERNAL'!$AQ$138:$AQ$164, 'KEUANGAN INTERNAL AKRE 2025'!B31,'PKM DANA INTERNAL'!$AR$138:$AR$164)+
SUMIF('PKM DANA INTERNAL'!$AX$138:$AX$164,'KEUANGAN INTERNAL AKRE 2025'!B31,'PKM DANA INTERNAL'!$AY$138:$AY$164)+
SUMIF('PKM DANA INTERNAL'!$BE$138:$BE$164,'KEUANGAN INTERNAL AKRE 2025'!B31,'PKM DANA INTERNAL'!$BF$138:$BF$164)+
SUMIF('PKM DANA INTERNAL'!$BL$138:$BL$164,'KEUANGAN INTERNAL AKRE 2025'!B31,'PKM DANA INTERNAL'!$BM$138:$BM$164)</f>
        <v>0</v>
      </c>
      <c r="O31" s="149">
        <f t="shared" si="0"/>
        <v>0</v>
      </c>
      <c r="Q31" s="1420"/>
      <c r="R31" s="133">
        <v>4</v>
      </c>
      <c r="S31" s="134" t="s">
        <v>120</v>
      </c>
      <c r="T31" s="152" t="e">
        <f>SUMIF(#REF!,VLOOKUP(S31,#REF!,1,FALSE),#REF!)+SUMIF(#REF!,VLOOKUP(S31,#REF!,1,FALSE),#REF!)+SUMIF(#REF!,VLOOKUP(S31,#REF!,1,FALSE),#REF!)+SUMIF(#REF!,VLOOKUP(S31,#REF!,1,FALSE),#REF!)+SUMIF(#REF!,VLOOKUP(S31,#REF!,1,FALSE),#REF!)</f>
        <v>#REF!</v>
      </c>
      <c r="U31" s="152" t="e">
        <f>SUMIF(#REF!,VLOOKUP(S31,#REF!,1,FALSE),#REF!)+SUMIF(#REF!,VLOOKUP(S31,#REF!,1,FALSE),#REF!)+SUMIF(#REF!,VLOOKUP(S31,#REF!,1,FALSE),#REF!)+SUMIF(#REF!,VLOOKUP('KEUANGAN INTERNAL AKRE 2025'!S31,#REF!,1,FALSE),#REF!)+SUMIF(#REF!,VLOOKUP(S31,#REF!,1,FALSE),#REF!)</f>
        <v>#REF!</v>
      </c>
      <c r="V31" s="152" t="e">
        <f>SUMIF(#REF!,VLOOKUP(S31,#REF!,1,FALSE),#REF!)+SUMIF(#REF!,VLOOKUP(S31,#REF!,1,FALSE),#REF!)+SUMIF(#REF!,VLOOKUP(S31,#REF!,1,FALSE),#REF!)+SUMIF(#REF!,VLOOKUP(S31,#REF!,1,FALSE),#REF!)+SUMIF(#REF!,VLOOKUP(S31,#REF!,1,FALSE),#REF!)</f>
        <v>#REF!</v>
      </c>
      <c r="W31" s="152" t="e">
        <f>SUMIF(#REF!,VLOOKUP(S31,#REF!,1,FALSE),#REF!)+SUMIF(#REF!,VLOOKUP(S31,#REF!,1,FALSE),#REF!)+SUMIF(#REF!,VLOOKUP(S31,#REF!,1,FALSE),#REF!)+SUMIF(#REF!,VLOOKUP('KEUANGAN INTERNAL AKRE 2025'!S31,#REF!,1,FALSE),#REF!)+SUMIF(#REF!,VLOOKUP(S31,#REF!,1,FALSE),#REF!)</f>
        <v>#REF!</v>
      </c>
      <c r="X31" s="152" t="e">
        <f>SUMIF(#REF!,VLOOKUP(S31,#REF!,1,FALSE),#REF!)+SUMIF(#REF!,VLOOKUP(S31,#REF!,1,FALSE),#REF!)+SUMIF(#REF!,VLOOKUP(S31,#REF!,1,FALSE),#REF!)+SUMIF(#REF!,VLOOKUP(S31,#REF!,1,FALSE),#REF!)+SUMIF(#REF!,VLOOKUP(S31,#REF!,1,FALSE),#REF!)</f>
        <v>#REF!</v>
      </c>
      <c r="Y31" s="152" t="e">
        <f>SUMIF(#REF!,VLOOKUP(S31,#REF!,1,FALSE),#REF!)+SUMIF(#REF!,VLOOKUP(S31,#REF!,1,FALSE),#REF!)+SUMIF(#REF!,VLOOKUP(B29,#REF!,1,FALSE),#REF!)+SUMIF(#REF!,VLOOKUP('KEUANGAN INTERNAL AKRE 2025'!S31,#REF!,1,FALSE),#REF!)+SUMIF(#REF!,VLOOKUP(S31,#REF!,1,FALSE),#REF!)</f>
        <v>#REF!</v>
      </c>
    </row>
    <row r="32" spans="1:37" ht="26.4">
      <c r="A32" s="1186" t="s">
        <v>172</v>
      </c>
      <c r="B32" s="1187" t="s">
        <v>87</v>
      </c>
      <c r="C32" s="199">
        <f>SUMIF('PNLT DANA INTERNAL'!$R$22:$R$45, 'KEUANGAN INTERNAL AKRE 2025'!B32,'PNLT DANA INTERNAL'!$T$22:$T$45)+
SUMIF('PNLT DANA INTERNAL'!$AB$22:$AB$45, 'KEUANGAN INTERNAL AKRE 2025'!B32,'PNLT DANA INTERNAL'!$AC$22:$AC$45)+
SUMIF('PNLT DANA INTERNAL'!$AI$22:$AI$45, 'KEUANGAN INTERNAL AKRE 2025'!B32,'PNLT DANA INTERNAL'!$AJ$22:$AJ$45)+
SUMIF('PNLT DANA INTERNAL'!$AP$22:$AP$45, 'KEUANGAN INTERNAL AKRE 2025'!B32,'PNLT DANA INTERNAL'!$AQ$22:$AQ$45)+
SUMIF('PNLT DANA INTERNAL'!$AW$22:$AW$45, 'KEUANGAN INTERNAL AKRE 2025'!B32,'PNLT DANA INTERNAL'!$AX$22:$AX$45)</f>
        <v>0</v>
      </c>
      <c r="D32" s="152">
        <f>SUMIF('PKM DANA INTERNAL'!$S$2:$S$6, 'KEUANGAN INTERNAL AKRE 2025'!B32,'PKM DANA INTERNAL'!$U$2:$U$6)+
SUMIF('PKM DANA INTERNAL'!$AC$2:$AC$6, 'KEUANGAN INTERNAL AKRE 2025'!B32,'PKM DANA INTERNAL'!$AD$2:$AD$6)+
SUMIF('PKM DANA INTERNAL'!$AJ$2:$AJ$6, 'KEUANGAN INTERNAL AKRE 2025'!B32,'PKM DANA INTERNAL'!$AK$2:$AK$6)+
SUMIF('PKM DANA INTERNAL'!$AQ$2:$AQ$6, 'KEUANGAN INTERNAL AKRE 2025'!B32,'PKM DANA INTERNAL'!$AR$2:$AR$6)</f>
        <v>0</v>
      </c>
      <c r="E32" s="151">
        <f>SUMIF('PNLT DANA INTERNAL'!$R$46:$R$109, 'KEUANGAN INTERNAL AKRE 2025'!B32,'PNLT DANA INTERNAL'!$T$46:$T$109)+
SUMIF('PNLT DANA INTERNAL'!$AB$46:$AB$109, 'KEUANGAN INTERNAL AKRE 2025'!B32,'PNLT DANA INTERNAL'!$AC$46:$AC$109)+
SUMIF('PNLT DANA INTERNAL'!$AI$46:$AI$109, 'KEUANGAN INTERNAL AKRE 2025'!B32,'PNLT DANA INTERNAL'!$AJ$46:$AJ$109)+
SUMIF('PNLT DANA INTERNAL'!$AP$46:$AP$109, 'KEUANGAN INTERNAL AKRE 2025'!B32,'PNLT DANA INTERNAL'!$AQ$46:$AQ$109)+
SUMIF('PNLT DANA INTERNAL'!$AW$46:$AW$109, 'KEUANGAN INTERNAL AKRE 2025'!B32,'PNLT DANA INTERNAL'!$AX$46:$AX$109)</f>
        <v>0</v>
      </c>
      <c r="F32" s="152">
        <f>SUMIF('PKM DANA INTERNAL'!$S$8:$S$35, 'KEUANGAN INTERNAL AKRE 2025'!B32,'PKM DANA INTERNAL'!$U$8:$U$35)+
SUMIF('PKM DANA INTERNAL'!$AC$8:$AC$35, 'KEUANGAN INTERNAL AKRE 2025'!B32,'PKM DANA INTERNAL'!$AD$8:$AD$35)+
SUMIF('PKM DANA INTERNAL'!$AJ$8:$AJ$35, 'KEUANGAN INTERNAL AKRE 2025'!B32,'PKM DANA INTERNAL'!$AK$8:$AK$35)+
SUMIF('PKM DANA INTERNAL'!$AQ$8:$AQ$35, 'KEUANGAN INTERNAL AKRE 2025'!B32,'PKM DANA INTERNAL'!$AR$8:$AR$35)</f>
        <v>0</v>
      </c>
      <c r="G32" s="152">
        <f>SUMIF('PNLT DANA INTERNAL'!$R$111:$R$141, 'KEUANGAN INTERNAL AKRE 2025'!B32,'PNLT DANA INTERNAL'!$T$111:$T$160)+
SUMIF('PNLT DANA INTERNAL'!$AB$111:$AB$141, 'KEUANGAN INTERNAL AKRE 2025'!B32,'PNLT DANA INTERNAL'!$AC$111:$AC$141)+
SUMIF('PNLT DANA INTERNAL'!$AI$111:$AI$141, 'KEUANGAN INTERNAL AKRE 2025'!B32,'PNLT DANA INTERNAL'!$AJ$111:$AJ$141)+
SUMIF('PNLT DANA INTERNAL'!$AP$111:$AP$141, 'KEUANGAN INTERNAL AKRE 2025'!B32,'PNLT DANA INTERNAL'!$AQ$111:$AQ$141)+
SUMIF('PNLT DANA INTERNAL'!$AW$111:$AW$141, 'KEUANGAN INTERNAL AKRE 2025'!B32,'PNLT DANA INTERNAL'!$AX$111:$AX$141)</f>
        <v>8920000</v>
      </c>
      <c r="H32" s="152">
        <f>SUMIF('PKM DANA INTERNAL'!$S$37:$S$68, 'KEUANGAN INTERNAL AKRE 2025'!B32,'PKM DANA INTERNAL'!$U$37:$U$68)+
SUMIF('PKM DANA INTERNAL'!$AC$37:$AC$68, 'KEUANGAN INTERNAL AKRE 2025'!B32,'PKM DANA INTERNAL'!$AD$37:$AD$68)+
SUMIF('PKM DANA INTERNAL'!$AJ$37:$AJ$68, 'KEUANGAN INTERNAL AKRE 2025'!B32,'PKM DANA INTERNAL'!$AK$37:$AK$68)+
SUMIF('PKM DANA INTERNAL'!$AQ$37:$AQ$68, 'KEUANGAN INTERNAL AKRE 2025'!B32,'PKM DANA INTERNAL'!$AR$37:$AR$68)</f>
        <v>3333333.3333333335</v>
      </c>
      <c r="I32" s="152">
        <f>SUMIF('PNLT DANA INTERNAL'!$R$143:$R$178, 'KEUANGAN INTERNAL AKRE 2025'!B32,'PNLT DANA INTERNAL'!$T$143:$T$178)+
SUMIF('PNLT DANA INTERNAL'!$AB$143:$AB$178, 'KEUANGAN INTERNAL AKRE 2025'!B32,'PNLT DANA INTERNAL'!$AC$143:$AC$178)+
SUMIF('PNLT DANA INTERNAL'!$AI$143:$AI$178, 'KEUANGAN INTERNAL AKRE 2025'!B32,'PNLT DANA INTERNAL'!$AJ$143:$AJ$178)+
SUMIF('PNLT DANA INTERNAL'!$AP$143:$AP$178, 'KEUANGAN INTERNAL AKRE 2025'!B32,'PNLT DANA INTERNAL'!$AQ$143:$AQ$178)+
SUMIF('PNLT DANA INTERNAL'!$AW$143:$AW$178, 'KEUANGAN INTERNAL AKRE 2025'!B32,'PNLT DANA INTERNAL'!$AX$143:$AX$178)</f>
        <v>13333333.333333334</v>
      </c>
      <c r="J32" s="152">
        <f>SUMIF('PKM DANA INTERNAL'!$S$70:$S$103, 'KEUANGAN INTERNAL AKRE 2025'!B32,'PKM DANA INTERNAL'!$U$70:$U$103)+
SUMIF('PKM DANA INTERNAL'!$AC$70:$AC$103, 'KEUANGAN INTERNAL AKRE 2025'!B32,'PKM DANA INTERNAL'!$AD$70:$AD$103)+
SUMIF('PKM DANA INTERNAL'!$AJ$70:$AJ$103, 'KEUANGAN INTERNAL AKRE 2025'!B32,'PKM DANA INTERNAL'!$AK$70:$AK$103)+
SUMIF('PKM DANA INTERNAL'!$AQ$70:$AQ$103, 'KEUANGAN INTERNAL AKRE 2025'!B32,'PKM DANA INTERNAL'!$AR$70:$AR$103)+
SUMIF('PKM DANA INTERNAL'!$AX$70:$AX$103,'KEUANGAN INTERNAL AKRE 2025'!B32,'PKM DANA INTERNAL'!$AY$70:$AY$103)+
SUMIF('PKM DANA INTERNAL'!$BE$70:$BE$103,'KEUANGAN INTERNAL AKRE 2025'!B32,'PKM DANA INTERNAL'!$BF$70:$BF$103)</f>
        <v>2333333.3333333335</v>
      </c>
      <c r="K32" s="152">
        <f>SUMIF('PNLT DANA INTERNAL'!$R$179:$R$226, 'KEUANGAN INTERNAL AKRE 2025'!B32,'PNLT DANA INTERNAL'!$T$179:$T$226)+
SUMIF('PNLT DANA INTERNAL'!$AB$179:$AB$226, 'KEUANGAN INTERNAL AKRE 2025'!B32,'PNLT DANA INTERNAL'!$AC$179:$AC$226)+
SUMIF('PNLT DANA INTERNAL'!$AI$179:$AI$226, 'KEUANGAN INTERNAL AKRE 2025'!B32,'PNLT DANA INTERNAL'!$AJ$179:$AJ$226)+
SUMIF('PNLT DANA INTERNAL'!$AP$179:$AP$226, 'KEUANGAN INTERNAL AKRE 2025'!B32,'PNLT DANA INTERNAL'!$AQ$179:$AQ$226)+
SUMIF('PNLT DANA INTERNAL'!$AW$179:$AW$226, 'KEUANGAN INTERNAL AKRE 2025'!B32,'PNLT DANA INTERNAL'!$AX$179:$AX$226)+
SUMIF('PNLT DANA INTERNAL'!$BD$179:$BD$226, 'KEUANGAN INTERNAL AKRE 2025'!B32,'PNLT DANA INTERNAL'!$BG$179:$BG$226)</f>
        <v>0</v>
      </c>
      <c r="L32" s="152">
        <f>SUMIF('PKM DANA INTERNAL'!$S$105:$S$136, 'KEUANGAN INTERNAL AKRE 2025'!B32,'PKM DANA INTERNAL'!$U$105:$U$136)+
SUMIF('PKM DANA INTERNAL'!$AC$105:$AC$136, 'KEUANGAN INTERNAL AKRE 2025'!B32,'PKM DANA INTERNAL'!$AD$105:$AD$136)+
SUMIF('PKM DANA INTERNAL'!$AJ$105:$AJ$136, 'KEUANGAN INTERNAL AKRE 2025'!B32,'PKM DANA INTERNAL'!$AK$105:$AK$136)+
SUMIF('PKM DANA INTERNAL'!$AQ$105:$AQ$136, 'KEUANGAN INTERNAL AKRE 2025'!B32,'PKM DANA INTERNAL'!$AR$105:$AR$136)+
SUMIF('PKM DANA INTERNAL'!$AX$105:$AX$136,'KEUANGAN INTERNAL AKRE 2025'!B32,'PKM DANA INTERNAL'!$AY$105:$AY$136)+
SUMIF('PKM DANA INTERNAL'!$BE$105:$BE$136,'KEUANGAN INTERNAL AKRE 2025'!B32,'PKM DANA INTERNAL'!$BF$105:$BF$136)+
SUMIF('PKM DANA INTERNAL'!$BL$105:$BL$136,'KEUANGAN INTERNAL AKRE 2025'!B32,'PKM DANA INTERNAL'!$BM$105:$BM$136)</f>
        <v>0</v>
      </c>
      <c r="M32" s="152">
        <f>SUMIF('PNLT DANA INTERNAL'!$R$227:$R$265, 'KEUANGAN INTERNAL AKRE 2025'!B32,'PNLT DANA INTERNAL'!$T$227:$T$265)+
SUMIF('PNLT DANA INTERNAL'!$AB$227:$AB$265, 'KEUANGAN INTERNAL AKRE 2025'!B32,'PNLT DANA INTERNAL'!$AC$227:$AC$265)+
SUMIF('PNLT DANA INTERNAL'!$AI$227:$AI$265, 'KEUANGAN INTERNAL AKRE 2025'!B32,'PNLT DANA INTERNAL'!$AJ$227:$AJ$265)+
SUMIF('PNLT DANA INTERNAL'!$AP$227:$AP$265, 'KEUANGAN INTERNAL AKRE 2025'!B32,'PNLT DANA INTERNAL'!$AQ$227:$AQ$265)+
SUMIF('PNLT DANA INTERNAL'!$AW$227:$AW$265, 'KEUANGAN INTERNAL AKRE 2025'!B32,'PNLT DANA INTERNAL'!$AX$227:$AX$265)+
SUMIF('PNLT DANA INTERNAL'!$BD$227:$BD$265, 'KEUANGAN INTERNAL AKRE 2025'!B32,'PNLT DANA INTERNAL'!$BG$227:$BG$265)</f>
        <v>0</v>
      </c>
      <c r="N32" s="152">
        <f>SUMIF('PKM DANA INTERNAL'!$S$138:$S$164, 'KEUANGAN INTERNAL AKRE 2025'!B32,'PKM DANA INTERNAL'!$U$138:$U$164)+
SUMIF('PKM DANA INTERNAL'!$AC$138:$AC$164, 'KEUANGAN INTERNAL AKRE 2025'!B32,'PKM DANA INTERNAL'!$AD$138:$AD$164)+
SUMIF('PKM DANA INTERNAL'!$AJ$138:$AJ$164, 'KEUANGAN INTERNAL AKRE 2025'!B32,'PKM DANA INTERNAL'!$AK$138:$AK$164)+
SUMIF('PKM DANA INTERNAL'!$AQ$138:$AQ$164, 'KEUANGAN INTERNAL AKRE 2025'!B32,'PKM DANA INTERNAL'!$AR$138:$AR$164)+
SUMIF('PKM DANA INTERNAL'!$AX$138:$AX$164,'KEUANGAN INTERNAL AKRE 2025'!B32,'PKM DANA INTERNAL'!$AY$138:$AY$164)+
SUMIF('PKM DANA INTERNAL'!$BE$138:$BE$164,'KEUANGAN INTERNAL AKRE 2025'!B32,'PKM DANA INTERNAL'!$BF$138:$BF$164)+
SUMIF('PKM DANA INTERNAL'!$BL$138:$BL$164,'KEUANGAN INTERNAL AKRE 2025'!B32,'PKM DANA INTERNAL'!$BM$138:$BM$164)</f>
        <v>0</v>
      </c>
      <c r="O32" s="149">
        <f t="shared" si="0"/>
        <v>27920000</v>
      </c>
      <c r="Q32" s="1420"/>
      <c r="R32" s="133">
        <v>5</v>
      </c>
      <c r="S32" s="134" t="s">
        <v>59</v>
      </c>
      <c r="T32" s="152" t="e">
        <f>SUMIF(#REF!,VLOOKUP(S32,#REF!,1,FALSE),#REF!)+SUMIF(#REF!,VLOOKUP(S32,#REF!,1,FALSE),#REF!)+SUMIF(#REF!,VLOOKUP(S32,#REF!,1,FALSE),#REF!)+SUMIF(#REF!,VLOOKUP(S32,#REF!,1,FALSE),#REF!)+SUMIF(#REF!,VLOOKUP(S32,#REF!,1,FALSE),#REF!)</f>
        <v>#REF!</v>
      </c>
      <c r="U32" s="152" t="e">
        <f>SUMIF(#REF!,VLOOKUP(S32,#REF!,1,FALSE),#REF!)+SUMIF(#REF!,VLOOKUP(S32,#REF!,1,FALSE),#REF!)+SUMIF(#REF!,VLOOKUP(S32,#REF!,1,FALSE),#REF!)+SUMIF(#REF!,VLOOKUP('KEUANGAN INTERNAL AKRE 2025'!S32,#REF!,1,FALSE),#REF!)+SUMIF(#REF!,VLOOKUP(S32,#REF!,1,FALSE),#REF!)</f>
        <v>#REF!</v>
      </c>
      <c r="V32" s="152" t="e">
        <f>SUMIF(#REF!,VLOOKUP(S32,#REF!,1,FALSE),#REF!)+SUMIF(#REF!,VLOOKUP(S32,#REF!,1,FALSE),#REF!)+SUMIF(#REF!,VLOOKUP(S32,#REF!,1,FALSE),#REF!)+SUMIF(#REF!,VLOOKUP(S32,#REF!,1,FALSE),#REF!)+SUMIF(#REF!,VLOOKUP(S32,#REF!,1,FALSE),#REF!)</f>
        <v>#REF!</v>
      </c>
      <c r="W32" s="152" t="e">
        <f>SUMIF(#REF!,VLOOKUP(S32,#REF!,1,FALSE),#REF!)+SUMIF(#REF!,VLOOKUP(S32,#REF!,1,FALSE),#REF!)+SUMIF(#REF!,VLOOKUP(S32,#REF!,1,FALSE),#REF!)+SUMIF(#REF!,VLOOKUP('KEUANGAN INTERNAL AKRE 2025'!S32,#REF!,1,FALSE),#REF!)+SUMIF(#REF!,VLOOKUP(S32,#REF!,1,FALSE),#REF!)</f>
        <v>#REF!</v>
      </c>
      <c r="X32" s="152" t="e">
        <f>SUMIF(#REF!,VLOOKUP(S32,#REF!,1,FALSE),#REF!)+SUMIF(#REF!,VLOOKUP(S32,#REF!,1,FALSE),#REF!)+SUMIF(#REF!,VLOOKUP(S32,#REF!,1,FALSE),#REF!)+SUMIF(#REF!,VLOOKUP(S32,#REF!,1,FALSE),#REF!)+SUMIF(#REF!,VLOOKUP(S32,#REF!,1,FALSE),#REF!)</f>
        <v>#REF!</v>
      </c>
      <c r="Y32" s="152" t="e">
        <f>SUMIF(#REF!,VLOOKUP(S32,#REF!,1,FALSE),#REF!)+SUMIF(#REF!,VLOOKUP(S32,#REF!,1,FALSE),#REF!)+SUMIF(#REF!,VLOOKUP(B30,#REF!,1,FALSE),#REF!)+SUMIF(#REF!,VLOOKUP('KEUANGAN INTERNAL AKRE 2025'!S32,#REF!,1,FALSE),#REF!)+SUMIF(#REF!,VLOOKUP(S32,#REF!,1,FALSE),#REF!)</f>
        <v>#REF!</v>
      </c>
    </row>
    <row r="33" spans="1:25">
      <c r="A33" s="1188" t="s">
        <v>197</v>
      </c>
      <c r="B33" s="1189" t="s">
        <v>31</v>
      </c>
      <c r="C33" s="199">
        <f>SUMIF('PNLT DANA INTERNAL'!$R$22:$R$45, 'KEUANGAN INTERNAL AKRE 2025'!B33,'PNLT DANA INTERNAL'!$T$22:$T$45)+
SUMIF('PNLT DANA INTERNAL'!$AB$22:$AB$45, 'KEUANGAN INTERNAL AKRE 2025'!B33,'PNLT DANA INTERNAL'!$AC$22:$AC$45)+
SUMIF('PNLT DANA INTERNAL'!$AI$22:$AI$45, 'KEUANGAN INTERNAL AKRE 2025'!B33,'PNLT DANA INTERNAL'!$AJ$22:$AJ$45)+
SUMIF('PNLT DANA INTERNAL'!$AP$22:$AP$45, 'KEUANGAN INTERNAL AKRE 2025'!B33,'PNLT DANA INTERNAL'!$AQ$22:$AQ$45)+
SUMIF('PNLT DANA INTERNAL'!$AW$22:$AW$45, 'KEUANGAN INTERNAL AKRE 2025'!B33,'PNLT DANA INTERNAL'!$AX$22:$AX$45)</f>
        <v>1932000</v>
      </c>
      <c r="D33" s="152">
        <f>SUMIF('PKM DANA INTERNAL'!$S$2:$S$6, 'KEUANGAN INTERNAL AKRE 2025'!B33,'PKM DANA INTERNAL'!$U$2:$U$6)+
SUMIF('PKM DANA INTERNAL'!$AC$2:$AC$6, 'KEUANGAN INTERNAL AKRE 2025'!B33,'PKM DANA INTERNAL'!$AD$2:$AD$6)+
SUMIF('PKM DANA INTERNAL'!$AJ$2:$AJ$6, 'KEUANGAN INTERNAL AKRE 2025'!B33,'PKM DANA INTERNAL'!$AK$2:$AK$6)+
SUMIF('PKM DANA INTERNAL'!$AQ$2:$AQ$6, 'KEUANGAN INTERNAL AKRE 2025'!B33,'PKM DANA INTERNAL'!$AR$2:$AR$6)</f>
        <v>0</v>
      </c>
      <c r="E33" s="151">
        <f>SUMIF('PNLT DANA INTERNAL'!$R$46:$R$109, 'KEUANGAN INTERNAL AKRE 2025'!B33,'PNLT DANA INTERNAL'!$T$46:$T$109)+
SUMIF('PNLT DANA INTERNAL'!$AB$46:$AB$109, 'KEUANGAN INTERNAL AKRE 2025'!B33,'PNLT DANA INTERNAL'!$AC$46:$AC$109)+
SUMIF('PNLT DANA INTERNAL'!$AI$46:$AI$109, 'KEUANGAN INTERNAL AKRE 2025'!B33,'PNLT DANA INTERNAL'!$AJ$46:$AJ$109)+
SUMIF('PNLT DANA INTERNAL'!$AP$46:$AP$109, 'KEUANGAN INTERNAL AKRE 2025'!B33,'PNLT DANA INTERNAL'!$AQ$46:$AQ$109)+
SUMIF('PNLT DANA INTERNAL'!$AW$46:$AW$109, 'KEUANGAN INTERNAL AKRE 2025'!B33,'PNLT DANA INTERNAL'!$AX$46:$AX$109)</f>
        <v>6000000</v>
      </c>
      <c r="F33" s="152">
        <f>SUMIF('PKM DANA INTERNAL'!$S$8:$S$35, 'KEUANGAN INTERNAL AKRE 2025'!B33,'PKM DANA INTERNAL'!$U$8:$U$35)+
SUMIF('PKM DANA INTERNAL'!$AC$8:$AC$35, 'KEUANGAN INTERNAL AKRE 2025'!B33,'PKM DANA INTERNAL'!$AD$8:$AD$35)+
SUMIF('PKM DANA INTERNAL'!$AJ$8:$AJ$35, 'KEUANGAN INTERNAL AKRE 2025'!B33,'PKM DANA INTERNAL'!$AK$8:$AK$35)+
SUMIF('PKM DANA INTERNAL'!$AQ$8:$AQ$35, 'KEUANGAN INTERNAL AKRE 2025'!B33,'PKM DANA INTERNAL'!$AR$8:$AR$35)</f>
        <v>10000000</v>
      </c>
      <c r="G33" s="152">
        <f>SUMIF('PNLT DANA INTERNAL'!$R$111:$R$141, 'KEUANGAN INTERNAL AKRE 2025'!B33,'PNLT DANA INTERNAL'!$T$111:$T$160)+
SUMIF('PNLT DANA INTERNAL'!$AB$111:$AB$141, 'KEUANGAN INTERNAL AKRE 2025'!B33,'PNLT DANA INTERNAL'!$AC$111:$AC$141)+
SUMIF('PNLT DANA INTERNAL'!$AI$111:$AI$141, 'KEUANGAN INTERNAL AKRE 2025'!B33,'PNLT DANA INTERNAL'!$AJ$111:$AJ$141)+
SUMIF('PNLT DANA INTERNAL'!$AP$111:$AP$141, 'KEUANGAN INTERNAL AKRE 2025'!B33,'PNLT DANA INTERNAL'!$AQ$111:$AQ$141)+
SUMIF('PNLT DANA INTERNAL'!$AW$111:$AW$141, 'KEUANGAN INTERNAL AKRE 2025'!B33,'PNLT DANA INTERNAL'!$AX$111:$AX$141)</f>
        <v>3500000</v>
      </c>
      <c r="H33" s="152">
        <f>SUMIF('PKM DANA INTERNAL'!$S$37:$S$68, 'KEUANGAN INTERNAL AKRE 2025'!B33,'PKM DANA INTERNAL'!$U$37:$U$68)+
SUMIF('PKM DANA INTERNAL'!$AC$37:$AC$68, 'KEUANGAN INTERNAL AKRE 2025'!B33,'PKM DANA INTERNAL'!$AD$37:$AD$68)+
SUMIF('PKM DANA INTERNAL'!$AJ$37:$AJ$68, 'KEUANGAN INTERNAL AKRE 2025'!B33,'PKM DANA INTERNAL'!$AK$37:$AK$68)+
SUMIF('PKM DANA INTERNAL'!$AQ$37:$AQ$68, 'KEUANGAN INTERNAL AKRE 2025'!B33,'PKM DANA INTERNAL'!$AR$37:$AR$68)</f>
        <v>0</v>
      </c>
      <c r="I33" s="152">
        <f>SUMIF('PNLT DANA INTERNAL'!$R$143:$R$178, 'KEUANGAN INTERNAL AKRE 2025'!B33,'PNLT DANA INTERNAL'!$T$143:$T$178)+
SUMIF('PNLT DANA INTERNAL'!$AB$143:$AB$178, 'KEUANGAN INTERNAL AKRE 2025'!B33,'PNLT DANA INTERNAL'!$AC$143:$AC$178)+
SUMIF('PNLT DANA INTERNAL'!$AI$143:$AI$178, 'KEUANGAN INTERNAL AKRE 2025'!B33,'PNLT DANA INTERNAL'!$AJ$143:$AJ$178)+
SUMIF('PNLT DANA INTERNAL'!$AP$143:$AP$178, 'KEUANGAN INTERNAL AKRE 2025'!B33,'PNLT DANA INTERNAL'!$AQ$143:$AQ$178)+
SUMIF('PNLT DANA INTERNAL'!$AW$143:$AW$178, 'KEUANGAN INTERNAL AKRE 2025'!B33,'PNLT DANA INTERNAL'!$AX$143:$AX$178)</f>
        <v>20000000</v>
      </c>
      <c r="J33" s="152">
        <f>SUMIF('PKM DANA INTERNAL'!$S$70:$S$103, 'KEUANGAN INTERNAL AKRE 2025'!B33,'PKM DANA INTERNAL'!$U$70:$U$103)+
SUMIF('PKM DANA INTERNAL'!$AC$70:$AC$103, 'KEUANGAN INTERNAL AKRE 2025'!B33,'PKM DANA INTERNAL'!$AD$70:$AD$103)+
SUMIF('PKM DANA INTERNAL'!$AJ$70:$AJ$103, 'KEUANGAN INTERNAL AKRE 2025'!B33,'PKM DANA INTERNAL'!$AK$70:$AK$103)+
SUMIF('PKM DANA INTERNAL'!$AQ$70:$AQ$103, 'KEUANGAN INTERNAL AKRE 2025'!B33,'PKM DANA INTERNAL'!$AR$70:$AR$103)+
SUMIF('PKM DANA INTERNAL'!$AX$70:$AX$103,'KEUANGAN INTERNAL AKRE 2025'!B33,'PKM DANA INTERNAL'!$AY$70:$AY$103)+
SUMIF('PKM DANA INTERNAL'!$BE$70:$BE$103,'KEUANGAN INTERNAL AKRE 2025'!B33,'PKM DANA INTERNAL'!$BF$70:$BF$103)</f>
        <v>7000000</v>
      </c>
      <c r="K33" s="152">
        <f>SUMIF('PNLT DANA INTERNAL'!$R$179:$R$226, 'KEUANGAN INTERNAL AKRE 2025'!B33,'PNLT DANA INTERNAL'!$T$179:$T$226)+
SUMIF('PNLT DANA INTERNAL'!$AB$179:$AB$226, 'KEUANGAN INTERNAL AKRE 2025'!B33,'PNLT DANA INTERNAL'!$AC$179:$AC$226)+
SUMIF('PNLT DANA INTERNAL'!$AI$179:$AI$226, 'KEUANGAN INTERNAL AKRE 2025'!B33,'PNLT DANA INTERNAL'!$AJ$179:$AJ$226)+
SUMIF('PNLT DANA INTERNAL'!$AP$179:$AP$226, 'KEUANGAN INTERNAL AKRE 2025'!B33,'PNLT DANA INTERNAL'!$AQ$179:$AQ$226)+
SUMIF('PNLT DANA INTERNAL'!$AW$179:$AW$226, 'KEUANGAN INTERNAL AKRE 2025'!B33,'PNLT DANA INTERNAL'!$AX$179:$AX$226)+
SUMIF('PNLT DANA INTERNAL'!$BD$179:$BD$226, 'KEUANGAN INTERNAL AKRE 2025'!B33,'PNLT DANA INTERNAL'!$BG$179:$BG$226)</f>
        <v>0</v>
      </c>
      <c r="L33" s="152">
        <f>SUMIF('PKM DANA INTERNAL'!$S$105:$S$136, 'KEUANGAN INTERNAL AKRE 2025'!B33,'PKM DANA INTERNAL'!$U$105:$U$136)+
SUMIF('PKM DANA INTERNAL'!$AC$105:$AC$136, 'KEUANGAN INTERNAL AKRE 2025'!B33,'PKM DANA INTERNAL'!$AD$105:$AD$136)+
SUMIF('PKM DANA INTERNAL'!$AJ$105:$AJ$136, 'KEUANGAN INTERNAL AKRE 2025'!B33,'PKM DANA INTERNAL'!$AK$105:$AK$136)+
SUMIF('PKM DANA INTERNAL'!$AQ$105:$AQ$136, 'KEUANGAN INTERNAL AKRE 2025'!B33,'PKM DANA INTERNAL'!$AR$105:$AR$136)+
SUMIF('PKM DANA INTERNAL'!$AX$105:$AX$136,'KEUANGAN INTERNAL AKRE 2025'!B33,'PKM DANA INTERNAL'!$AY$105:$AY$136)+
SUMIF('PKM DANA INTERNAL'!$BE$105:$BE$136,'KEUANGAN INTERNAL AKRE 2025'!B33,'PKM DANA INTERNAL'!$BF$105:$BF$136)+
SUMIF('PKM DANA INTERNAL'!$BL$105:$BL$136,'KEUANGAN INTERNAL AKRE 2025'!B33,'PKM DANA INTERNAL'!$BM$105:$BM$136)</f>
        <v>4500000</v>
      </c>
      <c r="M33" s="152">
        <f>SUMIF('PNLT DANA INTERNAL'!$R$227:$R$265, 'KEUANGAN INTERNAL AKRE 2025'!B33,'PNLT DANA INTERNAL'!$T$227:$T$265)+
SUMIF('PNLT DANA INTERNAL'!$AB$227:$AB$265, 'KEUANGAN INTERNAL AKRE 2025'!B33,'PNLT DANA INTERNAL'!$AC$227:$AC$265)+
SUMIF('PNLT DANA INTERNAL'!$AI$227:$AI$265, 'KEUANGAN INTERNAL AKRE 2025'!B33,'PNLT DANA INTERNAL'!$AJ$227:$AJ$265)+
SUMIF('PNLT DANA INTERNAL'!$AP$227:$AP$265, 'KEUANGAN INTERNAL AKRE 2025'!B33,'PNLT DANA INTERNAL'!$AQ$227:$AQ$265)+
SUMIF('PNLT DANA INTERNAL'!$AW$227:$AW$265, 'KEUANGAN INTERNAL AKRE 2025'!B33,'PNLT DANA INTERNAL'!$AX$227:$AX$265)+
SUMIF('PNLT DANA INTERNAL'!$BD$227:$BD$265, 'KEUANGAN INTERNAL AKRE 2025'!B33,'PNLT DANA INTERNAL'!$BG$227:$BG$265)</f>
        <v>0</v>
      </c>
      <c r="N33" s="152">
        <f>SUMIF('PKM DANA INTERNAL'!$S$138:$S$164, 'KEUANGAN INTERNAL AKRE 2025'!B33,'PKM DANA INTERNAL'!$U$138:$U$164)+
SUMIF('PKM DANA INTERNAL'!$AC$138:$AC$164, 'KEUANGAN INTERNAL AKRE 2025'!B33,'PKM DANA INTERNAL'!$AD$138:$AD$164)+
SUMIF('PKM DANA INTERNAL'!$AJ$138:$AJ$164, 'KEUANGAN INTERNAL AKRE 2025'!B33,'PKM DANA INTERNAL'!$AK$138:$AK$164)+
SUMIF('PKM DANA INTERNAL'!$AQ$138:$AQ$164, 'KEUANGAN INTERNAL AKRE 2025'!B33,'PKM DANA INTERNAL'!$AR$138:$AR$164)+
SUMIF('PKM DANA INTERNAL'!$AX$138:$AX$164,'KEUANGAN INTERNAL AKRE 2025'!B33,'PKM DANA INTERNAL'!$AY$138:$AY$164)+
SUMIF('PKM DANA INTERNAL'!$BE$138:$BE$164,'KEUANGAN INTERNAL AKRE 2025'!B33,'PKM DANA INTERNAL'!$BF$138:$BF$164)+
SUMIF('PKM DANA INTERNAL'!$BL$138:$BL$164,'KEUANGAN INTERNAL AKRE 2025'!B33,'PKM DANA INTERNAL'!$BM$138:$BM$164)</f>
        <v>1666666.6666666667</v>
      </c>
      <c r="O33" s="149">
        <f t="shared" si="0"/>
        <v>51000000</v>
      </c>
      <c r="Q33" s="1420"/>
      <c r="R33" s="133">
        <v>6</v>
      </c>
      <c r="S33" s="134" t="s">
        <v>25</v>
      </c>
      <c r="T33" s="152" t="e">
        <f>SUMIF(#REF!,VLOOKUP(S33,#REF!,1,FALSE),#REF!)+SUMIF(#REF!,VLOOKUP(S33,#REF!,1,FALSE),#REF!)+SUMIF(#REF!,VLOOKUP(S33,#REF!,1,FALSE),#REF!)+SUMIF(#REF!,VLOOKUP(S33,#REF!,1,FALSE),#REF!)+SUMIF(#REF!,VLOOKUP(S33,#REF!,1,FALSE),#REF!)</f>
        <v>#REF!</v>
      </c>
      <c r="U33" s="152" t="e">
        <f>SUMIF(#REF!,VLOOKUP(S33,#REF!,1,FALSE),#REF!)+SUMIF(#REF!,VLOOKUP(S33,#REF!,1,FALSE),#REF!)+SUMIF(#REF!,VLOOKUP(S33,#REF!,1,FALSE),#REF!)+SUMIF(#REF!,VLOOKUP('KEUANGAN INTERNAL AKRE 2025'!S33,#REF!,1,FALSE),#REF!)+SUMIF(#REF!,VLOOKUP(S33,#REF!,1,FALSE),#REF!)</f>
        <v>#REF!</v>
      </c>
      <c r="V33" s="152" t="e">
        <f>SUMIF(#REF!,VLOOKUP(S33,#REF!,1,FALSE),#REF!)+SUMIF(#REF!,VLOOKUP(S33,#REF!,1,FALSE),#REF!)+SUMIF(#REF!,VLOOKUP(S33,#REF!,1,FALSE),#REF!)+SUMIF(#REF!,VLOOKUP(S33,#REF!,1,FALSE),#REF!)+SUMIF(#REF!,VLOOKUP(S33,#REF!,1,FALSE),#REF!)</f>
        <v>#REF!</v>
      </c>
      <c r="W33" s="152" t="e">
        <f>SUMIF(#REF!,VLOOKUP(S33,#REF!,1,FALSE),#REF!)+SUMIF(#REF!,VLOOKUP(S33,#REF!,1,FALSE),#REF!)+SUMIF(#REF!,VLOOKUP(S33,#REF!,1,FALSE),#REF!)+SUMIF(#REF!,VLOOKUP('KEUANGAN INTERNAL AKRE 2025'!S33,#REF!,1,FALSE),#REF!)+SUMIF(#REF!,VLOOKUP(S33,#REF!,1,FALSE),#REF!)</f>
        <v>#REF!</v>
      </c>
      <c r="X33" s="152" t="e">
        <f>SUMIF(#REF!,VLOOKUP(S33,#REF!,1,FALSE),#REF!)+SUMIF(#REF!,VLOOKUP(S33,#REF!,1,FALSE),#REF!)+SUMIF(#REF!,VLOOKUP(S33,#REF!,1,FALSE),#REF!)+SUMIF(#REF!,VLOOKUP(S33,#REF!,1,FALSE),#REF!)+SUMIF(#REF!,VLOOKUP(S33,#REF!,1,FALSE),#REF!)</f>
        <v>#REF!</v>
      </c>
      <c r="Y33" s="152" t="e">
        <f>SUMIF(#REF!,VLOOKUP(S33,#REF!,1,FALSE),#REF!)+SUMIF(#REF!,VLOOKUP(S33,#REF!,1,FALSE),#REF!)+SUMIF(#REF!,VLOOKUP(B31,#REF!,1,FALSE),#REF!)+SUMIF(#REF!,VLOOKUP('KEUANGAN INTERNAL AKRE 2025'!S33,#REF!,1,FALSE),#REF!)+SUMIF(#REF!,VLOOKUP(S33,#REF!,1,FALSE),#REF!)</f>
        <v>#REF!</v>
      </c>
    </row>
    <row r="34" spans="1:25" ht="12.6" customHeight="1">
      <c r="A34" s="1188" t="s">
        <v>197</v>
      </c>
      <c r="B34" s="1190" t="s">
        <v>88</v>
      </c>
      <c r="C34" s="199">
        <f>SUMIF('PNLT DANA INTERNAL'!$R$22:$R$45, 'KEUANGAN INTERNAL AKRE 2025'!B34,'PNLT DANA INTERNAL'!$T$22:$T$45)+
SUMIF('PNLT DANA INTERNAL'!$AB$22:$AB$45, 'KEUANGAN INTERNAL AKRE 2025'!B34,'PNLT DANA INTERNAL'!$AC$22:$AC$45)+
SUMIF('PNLT DANA INTERNAL'!$AI$22:$AI$45, 'KEUANGAN INTERNAL AKRE 2025'!B34,'PNLT DANA INTERNAL'!$AJ$22:$AJ$45)+
SUMIF('PNLT DANA INTERNAL'!$AP$22:$AP$45, 'KEUANGAN INTERNAL AKRE 2025'!B34,'PNLT DANA INTERNAL'!$AQ$22:$AQ$45)+
SUMIF('PNLT DANA INTERNAL'!$AW$22:$AW$45, 'KEUANGAN INTERNAL AKRE 2025'!B34,'PNLT DANA INTERNAL'!$AX$22:$AX$45)</f>
        <v>30235166.666666668</v>
      </c>
      <c r="D34" s="152">
        <f>SUMIF('PKM DANA INTERNAL'!$S$2:$S$6, 'KEUANGAN INTERNAL AKRE 2025'!B34,'PKM DANA INTERNAL'!$U$2:$U$6)+
SUMIF('PKM DANA INTERNAL'!$AC$2:$AC$6, 'KEUANGAN INTERNAL AKRE 2025'!B34,'PKM DANA INTERNAL'!$AD$2:$AD$6)+
SUMIF('PKM DANA INTERNAL'!$AJ$2:$AJ$6, 'KEUANGAN INTERNAL AKRE 2025'!B34,'PKM DANA INTERNAL'!$AK$2:$AK$6)+
SUMIF('PKM DANA INTERNAL'!$AQ$2:$AQ$6, 'KEUANGAN INTERNAL AKRE 2025'!B34,'PKM DANA INTERNAL'!$AR$2:$AR$6)</f>
        <v>0</v>
      </c>
      <c r="E34" s="151">
        <f>SUMIF('PNLT DANA INTERNAL'!$R$46:$R$109, 'KEUANGAN INTERNAL AKRE 2025'!B34,'PNLT DANA INTERNAL'!$T$46:$T$109)+
SUMIF('PNLT DANA INTERNAL'!$AB$46:$AB$109, 'KEUANGAN INTERNAL AKRE 2025'!B34,'PNLT DANA INTERNAL'!$AC$46:$AC$109)+
SUMIF('PNLT DANA INTERNAL'!$AI$46:$AI$109, 'KEUANGAN INTERNAL AKRE 2025'!B34,'PNLT DANA INTERNAL'!$AJ$46:$AJ$109)+
SUMIF('PNLT DANA INTERNAL'!$AP$46:$AP$109, 'KEUANGAN INTERNAL AKRE 2025'!B34,'PNLT DANA INTERNAL'!$AQ$46:$AQ$109)+
SUMIF('PNLT DANA INTERNAL'!$AW$46:$AW$109, 'KEUANGAN INTERNAL AKRE 2025'!B34,'PNLT DANA INTERNAL'!$AX$46:$AX$109)</f>
        <v>8000000</v>
      </c>
      <c r="F34" s="152">
        <f>SUMIF('PKM DANA INTERNAL'!$S$8:$S$35, 'KEUANGAN INTERNAL AKRE 2025'!B34,'PKM DANA INTERNAL'!$U$8:$U$35)+
SUMIF('PKM DANA INTERNAL'!$AC$8:$AC$35, 'KEUANGAN INTERNAL AKRE 2025'!B34,'PKM DANA INTERNAL'!$AD$8:$AD$35)+
SUMIF('PKM DANA INTERNAL'!$AJ$8:$AJ$35, 'KEUANGAN INTERNAL AKRE 2025'!B34,'PKM DANA INTERNAL'!$AK$8:$AK$35)+
SUMIF('PKM DANA INTERNAL'!$AQ$8:$AQ$35, 'KEUANGAN INTERNAL AKRE 2025'!B34,'PKM DANA INTERNAL'!$AR$8:$AR$35)</f>
        <v>0</v>
      </c>
      <c r="G34" s="152">
        <f>SUMIF('PNLT DANA INTERNAL'!$R$111:$R$141, 'KEUANGAN INTERNAL AKRE 2025'!B34,'PNLT DANA INTERNAL'!$T$111:$T$160)+
SUMIF('PNLT DANA INTERNAL'!$AB$111:$AB$141, 'KEUANGAN INTERNAL AKRE 2025'!B34,'PNLT DANA INTERNAL'!$AC$111:$AC$141)+
SUMIF('PNLT DANA INTERNAL'!$AI$111:$AI$141, 'KEUANGAN INTERNAL AKRE 2025'!B34,'PNLT DANA INTERNAL'!$AJ$111:$AJ$141)+
SUMIF('PNLT DANA INTERNAL'!$AP$111:$AP$141, 'KEUANGAN INTERNAL AKRE 2025'!B34,'PNLT DANA INTERNAL'!$AQ$111:$AQ$141)+
SUMIF('PNLT DANA INTERNAL'!$AW$111:$AW$141, 'KEUANGAN INTERNAL AKRE 2025'!B34,'PNLT DANA INTERNAL'!$AX$111:$AX$141)</f>
        <v>20000000</v>
      </c>
      <c r="H34" s="152">
        <f>SUMIF('PKM DANA INTERNAL'!$S$37:$S$68, 'KEUANGAN INTERNAL AKRE 2025'!B34,'PKM DANA INTERNAL'!$U$37:$U$68)+
SUMIF('PKM DANA INTERNAL'!$AC$37:$AC$68, 'KEUANGAN INTERNAL AKRE 2025'!B34,'PKM DANA INTERNAL'!$AD$37:$AD$68)+
SUMIF('PKM DANA INTERNAL'!$AJ$37:$AJ$68, 'KEUANGAN INTERNAL AKRE 2025'!B34,'PKM DANA INTERNAL'!$AK$37:$AK$68)+
SUMIF('PKM DANA INTERNAL'!$AQ$37:$AQ$68, 'KEUANGAN INTERNAL AKRE 2025'!B34,'PKM DANA INTERNAL'!$AR$37:$AR$68)</f>
        <v>0</v>
      </c>
      <c r="I34" s="152">
        <f>SUMIF('PNLT DANA INTERNAL'!$R$143:$R$178, 'KEUANGAN INTERNAL AKRE 2025'!B34,'PNLT DANA INTERNAL'!$T$143:$T$178)+
SUMIF('PNLT DANA INTERNAL'!$AB$143:$AB$178, 'KEUANGAN INTERNAL AKRE 2025'!B34,'PNLT DANA INTERNAL'!$AC$143:$AC$178)+
SUMIF('PNLT DANA INTERNAL'!$AI$143:$AI$178, 'KEUANGAN INTERNAL AKRE 2025'!B34,'PNLT DANA INTERNAL'!$AJ$143:$AJ$178)+
SUMIF('PNLT DANA INTERNAL'!$AP$143:$AP$178, 'KEUANGAN INTERNAL AKRE 2025'!B34,'PNLT DANA INTERNAL'!$AQ$143:$AQ$178)+
SUMIF('PNLT DANA INTERNAL'!$AW$143:$AW$178, 'KEUANGAN INTERNAL AKRE 2025'!B34,'PNLT DANA INTERNAL'!$AX$143:$AX$178)</f>
        <v>0</v>
      </c>
      <c r="J34" s="152">
        <f>SUMIF('PKM DANA INTERNAL'!$S$70:$S$103, 'KEUANGAN INTERNAL AKRE 2025'!B34,'PKM DANA INTERNAL'!$U$70:$U$103)+
SUMIF('PKM DANA INTERNAL'!$AC$70:$AC$103, 'KEUANGAN INTERNAL AKRE 2025'!B34,'PKM DANA INTERNAL'!$AD$70:$AD$103)+
SUMIF('PKM DANA INTERNAL'!$AJ$70:$AJ$103, 'KEUANGAN INTERNAL AKRE 2025'!B34,'PKM DANA INTERNAL'!$AK$70:$AK$103)+
SUMIF('PKM DANA INTERNAL'!$AQ$70:$AQ$103, 'KEUANGAN INTERNAL AKRE 2025'!B34,'PKM DANA INTERNAL'!$AR$70:$AR$103)+
SUMIF('PKM DANA INTERNAL'!$AX$70:$AX$103,'KEUANGAN INTERNAL AKRE 2025'!B34,'PKM DANA INTERNAL'!$AY$70:$AY$103)+
SUMIF('PKM DANA INTERNAL'!$BE$70:$BE$103,'KEUANGAN INTERNAL AKRE 2025'!B34,'PKM DANA INTERNAL'!$BF$70:$BF$103)</f>
        <v>0</v>
      </c>
      <c r="K34" s="152">
        <f>SUMIF('PNLT DANA INTERNAL'!$R$179:$R$226, 'KEUANGAN INTERNAL AKRE 2025'!B34,'PNLT DANA INTERNAL'!$T$179:$T$226)+
SUMIF('PNLT DANA INTERNAL'!$AB$179:$AB$226, 'KEUANGAN INTERNAL AKRE 2025'!B34,'PNLT DANA INTERNAL'!$AC$179:$AC$226)+
SUMIF('PNLT DANA INTERNAL'!$AI$179:$AI$226, 'KEUANGAN INTERNAL AKRE 2025'!B34,'PNLT DANA INTERNAL'!$AJ$179:$AJ$226)+
SUMIF('PNLT DANA INTERNAL'!$AP$179:$AP$226, 'KEUANGAN INTERNAL AKRE 2025'!B34,'PNLT DANA INTERNAL'!$AQ$179:$AQ$226)+
SUMIF('PNLT DANA INTERNAL'!$AW$179:$AW$226, 'KEUANGAN INTERNAL AKRE 2025'!B34,'PNLT DANA INTERNAL'!$AX$179:$AX$226)+
SUMIF('PNLT DANA INTERNAL'!$BD$179:$BD$226, 'KEUANGAN INTERNAL AKRE 2025'!B34,'PNLT DANA INTERNAL'!$BG$179:$BG$226)</f>
        <v>0</v>
      </c>
      <c r="L34" s="152">
        <f>SUMIF('PKM DANA INTERNAL'!$S$105:$S$136, 'KEUANGAN INTERNAL AKRE 2025'!B34,'PKM DANA INTERNAL'!$U$105:$U$136)+
SUMIF('PKM DANA INTERNAL'!$AC$105:$AC$136, 'KEUANGAN INTERNAL AKRE 2025'!B34,'PKM DANA INTERNAL'!$AD$105:$AD$136)+
SUMIF('PKM DANA INTERNAL'!$AJ$105:$AJ$136, 'KEUANGAN INTERNAL AKRE 2025'!B34,'PKM DANA INTERNAL'!$AK$105:$AK$136)+
SUMIF('PKM DANA INTERNAL'!$AQ$105:$AQ$136, 'KEUANGAN INTERNAL AKRE 2025'!B34,'PKM DANA INTERNAL'!$AR$105:$AR$136)+
SUMIF('PKM DANA INTERNAL'!$AX$105:$AX$136,'KEUANGAN INTERNAL AKRE 2025'!B34,'PKM DANA INTERNAL'!$AY$105:$AY$136)+
SUMIF('PKM DANA INTERNAL'!$BE$105:$BE$136,'KEUANGAN INTERNAL AKRE 2025'!B34,'PKM DANA INTERNAL'!$BF$105:$BF$136)+
SUMIF('PKM DANA INTERNAL'!$BL$105:$BL$136,'KEUANGAN INTERNAL AKRE 2025'!B34,'PKM DANA INTERNAL'!$BM$105:$BM$136)</f>
        <v>3280000</v>
      </c>
      <c r="M34" s="152">
        <f>SUMIF('PNLT DANA INTERNAL'!$R$227:$R$265, 'KEUANGAN INTERNAL AKRE 2025'!B34,'PNLT DANA INTERNAL'!$T$227:$T$265)+
SUMIF('PNLT DANA INTERNAL'!$AB$227:$AB$265, 'KEUANGAN INTERNAL AKRE 2025'!B34,'PNLT DANA INTERNAL'!$AC$227:$AC$265)+
SUMIF('PNLT DANA INTERNAL'!$AI$227:$AI$265, 'KEUANGAN INTERNAL AKRE 2025'!B34,'PNLT DANA INTERNAL'!$AJ$227:$AJ$265)+
SUMIF('PNLT DANA INTERNAL'!$AP$227:$AP$265, 'KEUANGAN INTERNAL AKRE 2025'!B34,'PNLT DANA INTERNAL'!$AQ$227:$AQ$265)+
SUMIF('PNLT DANA INTERNAL'!$AW$227:$AW$265, 'KEUANGAN INTERNAL AKRE 2025'!B34,'PNLT DANA INTERNAL'!$AX$227:$AX$265)+
SUMIF('PNLT DANA INTERNAL'!$BD$227:$BD$265, 'KEUANGAN INTERNAL AKRE 2025'!B34,'PNLT DANA INTERNAL'!$BG$227:$BG$265)</f>
        <v>0</v>
      </c>
      <c r="N34" s="152">
        <f>SUMIF('PKM DANA INTERNAL'!$S$138:$S$164, 'KEUANGAN INTERNAL AKRE 2025'!B34,'PKM DANA INTERNAL'!$U$138:$U$164)+
SUMIF('PKM DANA INTERNAL'!$AC$138:$AC$164, 'KEUANGAN INTERNAL AKRE 2025'!B34,'PKM DANA INTERNAL'!$AD$138:$AD$164)+
SUMIF('PKM DANA INTERNAL'!$AJ$138:$AJ$164, 'KEUANGAN INTERNAL AKRE 2025'!B34,'PKM DANA INTERNAL'!$AK$138:$AK$164)+
SUMIF('PKM DANA INTERNAL'!$AQ$138:$AQ$164, 'KEUANGAN INTERNAL AKRE 2025'!B34,'PKM DANA INTERNAL'!$AR$138:$AR$164)+
SUMIF('PKM DANA INTERNAL'!$AX$138:$AX$164,'KEUANGAN INTERNAL AKRE 2025'!B34,'PKM DANA INTERNAL'!$AY$138:$AY$164)+
SUMIF('PKM DANA INTERNAL'!$BE$138:$BE$164,'KEUANGAN INTERNAL AKRE 2025'!B34,'PKM DANA INTERNAL'!$BF$138:$BF$164)+
SUMIF('PKM DANA INTERNAL'!$BL$138:$BL$164,'KEUANGAN INTERNAL AKRE 2025'!B34,'PKM DANA INTERNAL'!$BM$138:$BM$164)</f>
        <v>0</v>
      </c>
      <c r="O34" s="149">
        <f t="shared" si="0"/>
        <v>31280000</v>
      </c>
      <c r="Q34" s="1420"/>
      <c r="R34" s="133">
        <v>7</v>
      </c>
      <c r="S34" s="134" t="s">
        <v>27</v>
      </c>
      <c r="T34" s="152" t="e">
        <f>SUMIF(#REF!,VLOOKUP(S34,#REF!,1,FALSE),#REF!)+SUMIF(#REF!,VLOOKUP(S34,#REF!,1,FALSE),#REF!)+SUMIF(#REF!,VLOOKUP(S34,#REF!,1,FALSE),#REF!)+SUMIF(#REF!,VLOOKUP(S34,#REF!,1,FALSE),#REF!)+SUMIF(#REF!,VLOOKUP(S34,#REF!,1,FALSE),#REF!)</f>
        <v>#REF!</v>
      </c>
      <c r="U34" s="152" t="e">
        <f>SUMIF(#REF!,VLOOKUP(S34,#REF!,1,FALSE),#REF!)+SUMIF(#REF!,VLOOKUP(S34,#REF!,1,FALSE),#REF!)+SUMIF(#REF!,VLOOKUP(S34,#REF!,1,FALSE),#REF!)+SUMIF(#REF!,VLOOKUP('KEUANGAN INTERNAL AKRE 2025'!S34,#REF!,1,FALSE),#REF!)+SUMIF(#REF!,VLOOKUP(S34,#REF!,1,FALSE),#REF!)</f>
        <v>#REF!</v>
      </c>
      <c r="V34" s="152" t="e">
        <f>SUMIF(#REF!,VLOOKUP(S34,#REF!,1,FALSE),#REF!)+SUMIF(#REF!,VLOOKUP(S34,#REF!,1,FALSE),#REF!)+SUMIF(#REF!,VLOOKUP(S34,#REF!,1,FALSE),#REF!)+SUMIF(#REF!,VLOOKUP(S34,#REF!,1,FALSE),#REF!)+SUMIF(#REF!,VLOOKUP(S34,#REF!,1,FALSE),#REF!)</f>
        <v>#REF!</v>
      </c>
      <c r="W34" s="152" t="e">
        <f>SUMIF(#REF!,VLOOKUP(S34,#REF!,1,FALSE),#REF!)+SUMIF(#REF!,VLOOKUP(S34,#REF!,1,FALSE),#REF!)+SUMIF(#REF!,VLOOKUP(S34,#REF!,1,FALSE),#REF!)+SUMIF(#REF!,VLOOKUP('KEUANGAN INTERNAL AKRE 2025'!S34,#REF!,1,FALSE),#REF!)+SUMIF(#REF!,VLOOKUP(S34,#REF!,1,FALSE),#REF!)</f>
        <v>#REF!</v>
      </c>
      <c r="X34" s="152" t="e">
        <f>SUMIF(#REF!,VLOOKUP(S34,#REF!,1,FALSE),#REF!)+SUMIF(#REF!,VLOOKUP(S34,#REF!,1,FALSE),#REF!)+SUMIF(#REF!,VLOOKUP(S34,#REF!,1,FALSE),#REF!)+SUMIF(#REF!,VLOOKUP(S34,#REF!,1,FALSE),#REF!)+SUMIF(#REF!,VLOOKUP(S34,#REF!,1,FALSE),#REF!)</f>
        <v>#REF!</v>
      </c>
      <c r="Y34" s="152" t="e">
        <f>SUMIF(#REF!,VLOOKUP(S34,#REF!,1,FALSE),#REF!)+SUMIF(#REF!,VLOOKUP(S34,#REF!,1,FALSE),#REF!)+SUMIF(#REF!,VLOOKUP(B32,#REF!,1,FALSE),#REF!)+SUMIF(#REF!,VLOOKUP('KEUANGAN INTERNAL AKRE 2025'!S34,#REF!,1,FALSE),#REF!)+SUMIF(#REF!,VLOOKUP(S34,#REF!,1,FALSE),#REF!)</f>
        <v>#REF!</v>
      </c>
    </row>
    <row r="35" spans="1:25" ht="12.6" customHeight="1">
      <c r="A35" s="1188" t="s">
        <v>197</v>
      </c>
      <c r="B35" s="1190" t="s">
        <v>13</v>
      </c>
      <c r="C35" s="199">
        <f>SUMIF('PNLT DANA INTERNAL'!$R$22:$R$45, 'KEUANGAN INTERNAL AKRE 2025'!B35,'PNLT DANA INTERNAL'!$T$22:$T$45)+
SUMIF('PNLT DANA INTERNAL'!$AB$22:$AB$45, 'KEUANGAN INTERNAL AKRE 2025'!B35,'PNLT DANA INTERNAL'!$AC$22:$AC$45)+
SUMIF('PNLT DANA INTERNAL'!$AI$22:$AI$45, 'KEUANGAN INTERNAL AKRE 2025'!B35,'PNLT DANA INTERNAL'!$AJ$22:$AJ$45)+
SUMIF('PNLT DANA INTERNAL'!$AP$22:$AP$45, 'KEUANGAN INTERNAL AKRE 2025'!B35,'PNLT DANA INTERNAL'!$AQ$22:$AQ$45)+
SUMIF('PNLT DANA INTERNAL'!$AW$22:$AW$45, 'KEUANGAN INTERNAL AKRE 2025'!B35,'PNLT DANA INTERNAL'!$AX$22:$AX$45)</f>
        <v>2798350</v>
      </c>
      <c r="D35" s="152">
        <f>SUMIF('PKM DANA INTERNAL'!$S$2:$S$6, 'KEUANGAN INTERNAL AKRE 2025'!B35,'PKM DANA INTERNAL'!$U$2:$U$6)+
SUMIF('PKM DANA INTERNAL'!$AC$2:$AC$6, 'KEUANGAN INTERNAL AKRE 2025'!B35,'PKM DANA INTERNAL'!$AD$2:$AD$6)+
SUMIF('PKM DANA INTERNAL'!$AJ$2:$AJ$6, 'KEUANGAN INTERNAL AKRE 2025'!B35,'PKM DANA INTERNAL'!$AK$2:$AK$6)+
SUMIF('PKM DANA INTERNAL'!$AQ$2:$AQ$6, 'KEUANGAN INTERNAL AKRE 2025'!B35,'PKM DANA INTERNAL'!$AR$2:$AR$6)</f>
        <v>10000000</v>
      </c>
      <c r="E35" s="151">
        <f>SUMIF('PNLT DANA INTERNAL'!$R$46:$R$109, 'KEUANGAN INTERNAL AKRE 2025'!B35,'PNLT DANA INTERNAL'!$T$46:$T$109)+
SUMIF('PNLT DANA INTERNAL'!$AB$46:$AB$109, 'KEUANGAN INTERNAL AKRE 2025'!B35,'PNLT DANA INTERNAL'!$AC$46:$AC$109)+
SUMIF('PNLT DANA INTERNAL'!$AI$46:$AI$109, 'KEUANGAN INTERNAL AKRE 2025'!B35,'PNLT DANA INTERNAL'!$AJ$46:$AJ$109)+
SUMIF('PNLT DANA INTERNAL'!$AP$46:$AP$109, 'KEUANGAN INTERNAL AKRE 2025'!B35,'PNLT DANA INTERNAL'!$AQ$46:$AQ$109)+
SUMIF('PNLT DANA INTERNAL'!$AW$46:$AW$109, 'KEUANGAN INTERNAL AKRE 2025'!B35,'PNLT DANA INTERNAL'!$AX$46:$AX$109)</f>
        <v>14083333.333333334</v>
      </c>
      <c r="F35" s="152">
        <f>SUMIF('PKM DANA INTERNAL'!$S$8:$S$35, 'KEUANGAN INTERNAL AKRE 2025'!B35,'PKM DANA INTERNAL'!$U$8:$U$35)+
SUMIF('PKM DANA INTERNAL'!$AC$8:$AC$35, 'KEUANGAN INTERNAL AKRE 2025'!B35,'PKM DANA INTERNAL'!$AD$8:$AD$35)+
SUMIF('PKM DANA INTERNAL'!$AJ$8:$AJ$35, 'KEUANGAN INTERNAL AKRE 2025'!B35,'PKM DANA INTERNAL'!$AK$8:$AK$35)+
SUMIF('PKM DANA INTERNAL'!$AQ$8:$AQ$35, 'KEUANGAN INTERNAL AKRE 2025'!B35,'PKM DANA INTERNAL'!$AR$8:$AR$35)</f>
        <v>0</v>
      </c>
      <c r="G35" s="152">
        <f>SUMIF('PNLT DANA INTERNAL'!$R$111:$R$141, 'KEUANGAN INTERNAL AKRE 2025'!B35,'PNLT DANA INTERNAL'!$T$111:$T$160)+
SUMIF('PNLT DANA INTERNAL'!$AB$111:$AB$141, 'KEUANGAN INTERNAL AKRE 2025'!B35,'PNLT DANA INTERNAL'!$AC$111:$AC$141)+
SUMIF('PNLT DANA INTERNAL'!$AI$111:$AI$141, 'KEUANGAN INTERNAL AKRE 2025'!B35,'PNLT DANA INTERNAL'!$AJ$111:$AJ$141)+
SUMIF('PNLT DANA INTERNAL'!$AP$111:$AP$141, 'KEUANGAN INTERNAL AKRE 2025'!B35,'PNLT DANA INTERNAL'!$AQ$111:$AQ$141)+
SUMIF('PNLT DANA INTERNAL'!$AW$111:$AW$141, 'KEUANGAN INTERNAL AKRE 2025'!B35,'PNLT DANA INTERNAL'!$AX$111:$AX$141)</f>
        <v>5333333.333333333</v>
      </c>
      <c r="H35" s="152">
        <f>SUMIF('PKM DANA INTERNAL'!$S$37:$S$68, 'KEUANGAN INTERNAL AKRE 2025'!B35,'PKM DANA INTERNAL'!$U$37:$U$68)+
SUMIF('PKM DANA INTERNAL'!$AC$37:$AC$68, 'KEUANGAN INTERNAL AKRE 2025'!B35,'PKM DANA INTERNAL'!$AD$37:$AD$68)+
SUMIF('PKM DANA INTERNAL'!$AJ$37:$AJ$68, 'KEUANGAN INTERNAL AKRE 2025'!B35,'PKM DANA INTERNAL'!$AK$37:$AK$68)+
SUMIF('PKM DANA INTERNAL'!$AQ$37:$AQ$68, 'KEUANGAN INTERNAL AKRE 2025'!B35,'PKM DANA INTERNAL'!$AR$37:$AR$68)</f>
        <v>10000000</v>
      </c>
      <c r="I35" s="152">
        <f>SUMIF('PNLT DANA INTERNAL'!$R$143:$R$178, 'KEUANGAN INTERNAL AKRE 2025'!B35,'PNLT DANA INTERNAL'!$T$143:$T$178)+
SUMIF('PNLT DANA INTERNAL'!$AB$143:$AB$178, 'KEUANGAN INTERNAL AKRE 2025'!B35,'PNLT DANA INTERNAL'!$AC$143:$AC$178)+
SUMIF('PNLT DANA INTERNAL'!$AI$143:$AI$178, 'KEUANGAN INTERNAL AKRE 2025'!B35,'PNLT DANA INTERNAL'!$AJ$143:$AJ$178)+
SUMIF('PNLT DANA INTERNAL'!$AP$143:$AP$178, 'KEUANGAN INTERNAL AKRE 2025'!B35,'PNLT DANA INTERNAL'!$AQ$143:$AQ$178)+
SUMIF('PNLT DANA INTERNAL'!$AW$143:$AW$178, 'KEUANGAN INTERNAL AKRE 2025'!B35,'PNLT DANA INTERNAL'!$AX$143:$AX$178)</f>
        <v>8941666.6666666679</v>
      </c>
      <c r="J35" s="152">
        <f>SUMIF('PKM DANA INTERNAL'!$S$70:$S$103, 'KEUANGAN INTERNAL AKRE 2025'!B35,'PKM DANA INTERNAL'!$U$70:$U$103)+
SUMIF('PKM DANA INTERNAL'!$AC$70:$AC$103, 'KEUANGAN INTERNAL AKRE 2025'!B35,'PKM DANA INTERNAL'!$AD$70:$AD$103)+
SUMIF('PKM DANA INTERNAL'!$AJ$70:$AJ$103, 'KEUANGAN INTERNAL AKRE 2025'!B35,'PKM DANA INTERNAL'!$AK$70:$AK$103)+
SUMIF('PKM DANA INTERNAL'!$AQ$70:$AQ$103, 'KEUANGAN INTERNAL AKRE 2025'!B35,'PKM DANA INTERNAL'!$AR$70:$AR$103)+
SUMIF('PKM DANA INTERNAL'!$AX$70:$AX$103,'KEUANGAN INTERNAL AKRE 2025'!B35,'PKM DANA INTERNAL'!$AY$70:$AY$103)+
SUMIF('PKM DANA INTERNAL'!$BE$70:$BE$103,'KEUANGAN INTERNAL AKRE 2025'!B35,'PKM DANA INTERNAL'!$BF$70:$BF$103)</f>
        <v>4666666.666666667</v>
      </c>
      <c r="K35" s="152">
        <f>SUMIF('PNLT DANA INTERNAL'!$R$179:$R$226, 'KEUANGAN INTERNAL AKRE 2025'!B35,'PNLT DANA INTERNAL'!$T$179:$T$226)+
SUMIF('PNLT DANA INTERNAL'!$AB$179:$AB$226, 'KEUANGAN INTERNAL AKRE 2025'!B35,'PNLT DANA INTERNAL'!$AC$179:$AC$226)+
SUMIF('PNLT DANA INTERNAL'!$AI$179:$AI$226, 'KEUANGAN INTERNAL AKRE 2025'!B35,'PNLT DANA INTERNAL'!$AJ$179:$AJ$226)+
SUMIF('PNLT DANA INTERNAL'!$AP$179:$AP$226, 'KEUANGAN INTERNAL AKRE 2025'!B35,'PNLT DANA INTERNAL'!$AQ$179:$AQ$226)+
SUMIF('PNLT DANA INTERNAL'!$AW$179:$AW$226, 'KEUANGAN INTERNAL AKRE 2025'!B35,'PNLT DANA INTERNAL'!$AX$179:$AX$226)+
SUMIF('PNLT DANA INTERNAL'!$BD$179:$BD$226, 'KEUANGAN INTERNAL AKRE 2025'!B35,'PNLT DANA INTERNAL'!$BG$179:$BG$226)</f>
        <v>2925000</v>
      </c>
      <c r="L35" s="152">
        <f>SUMIF('PKM DANA INTERNAL'!$S$105:$S$136, 'KEUANGAN INTERNAL AKRE 2025'!B35,'PKM DANA INTERNAL'!$U$105:$U$136)+
SUMIF('PKM DANA INTERNAL'!$AC$105:$AC$136, 'KEUANGAN INTERNAL AKRE 2025'!B35,'PKM DANA INTERNAL'!$AD$105:$AD$136)+
SUMIF('PKM DANA INTERNAL'!$AJ$105:$AJ$136, 'KEUANGAN INTERNAL AKRE 2025'!B35,'PKM DANA INTERNAL'!$AK$105:$AK$136)+
SUMIF('PKM DANA INTERNAL'!$AQ$105:$AQ$136, 'KEUANGAN INTERNAL AKRE 2025'!B35,'PKM DANA INTERNAL'!$AR$105:$AR$136)+
SUMIF('PKM DANA INTERNAL'!$AX$105:$AX$136,'KEUANGAN INTERNAL AKRE 2025'!B35,'PKM DANA INTERNAL'!$AY$105:$AY$136)+
SUMIF('PKM DANA INTERNAL'!$BE$105:$BE$136,'KEUANGAN INTERNAL AKRE 2025'!B35,'PKM DANA INTERNAL'!$BF$105:$BF$136)+
SUMIF('PKM DANA INTERNAL'!$BL$105:$BL$136,'KEUANGAN INTERNAL AKRE 2025'!B35,'PKM DANA INTERNAL'!$BM$105:$BM$136)</f>
        <v>4416666.666666666</v>
      </c>
      <c r="M35" s="152">
        <f>SUMIF('PNLT DANA INTERNAL'!$R$227:$R$265, 'KEUANGAN INTERNAL AKRE 2025'!B35,'PNLT DANA INTERNAL'!$T$227:$T$265)+
SUMIF('PNLT DANA INTERNAL'!$AB$227:$AB$265, 'KEUANGAN INTERNAL AKRE 2025'!B35,'PNLT DANA INTERNAL'!$AC$227:$AC$265)+
SUMIF('PNLT DANA INTERNAL'!$AI$227:$AI$265, 'KEUANGAN INTERNAL AKRE 2025'!B35,'PNLT DANA INTERNAL'!$AJ$227:$AJ$265)+
SUMIF('PNLT DANA INTERNAL'!$AP$227:$AP$265, 'KEUANGAN INTERNAL AKRE 2025'!B35,'PNLT DANA INTERNAL'!$AQ$227:$AQ$265)+
SUMIF('PNLT DANA INTERNAL'!$AW$227:$AW$265, 'KEUANGAN INTERNAL AKRE 2025'!B35,'PNLT DANA INTERNAL'!$AX$227:$AX$265)+
SUMIF('PNLT DANA INTERNAL'!$BD$227:$BD$265, 'KEUANGAN INTERNAL AKRE 2025'!B35,'PNLT DANA INTERNAL'!$BG$227:$BG$265)</f>
        <v>14990000</v>
      </c>
      <c r="N35" s="152">
        <f>SUMIF('PKM DANA INTERNAL'!$S$138:$S$164, 'KEUANGAN INTERNAL AKRE 2025'!B35,'PKM DANA INTERNAL'!$U$138:$U$164)+
SUMIF('PKM DANA INTERNAL'!$AC$138:$AC$164, 'KEUANGAN INTERNAL AKRE 2025'!B35,'PKM DANA INTERNAL'!$AD$138:$AD$164)+
SUMIF('PKM DANA INTERNAL'!$AJ$138:$AJ$164, 'KEUANGAN INTERNAL AKRE 2025'!B35,'PKM DANA INTERNAL'!$AK$138:$AK$164)+
SUMIF('PKM DANA INTERNAL'!$AQ$138:$AQ$164, 'KEUANGAN INTERNAL AKRE 2025'!B35,'PKM DANA INTERNAL'!$AR$138:$AR$164)+
SUMIF('PKM DANA INTERNAL'!$AX$138:$AX$164,'KEUANGAN INTERNAL AKRE 2025'!B35,'PKM DANA INTERNAL'!$AY$138:$AY$164)+
SUMIF('PKM DANA INTERNAL'!$BE$138:$BE$164,'KEUANGAN INTERNAL AKRE 2025'!B35,'PKM DANA INTERNAL'!$BF$138:$BF$164)+
SUMIF('PKM DANA INTERNAL'!$BL$138:$BL$164,'KEUANGAN INTERNAL AKRE 2025'!B35,'PKM DANA INTERNAL'!$BM$138:$BM$164)</f>
        <v>1666666.6666666667</v>
      </c>
      <c r="O35" s="149">
        <f t="shared" si="0"/>
        <v>50366666.666666664</v>
      </c>
      <c r="Q35" s="1420"/>
      <c r="R35" s="133">
        <v>8</v>
      </c>
      <c r="S35" s="134" t="s">
        <v>72</v>
      </c>
      <c r="T35" s="152" t="e">
        <f>SUMIF(#REF!,VLOOKUP(S35,#REF!,1,FALSE),#REF!)+SUMIF(#REF!,VLOOKUP(S35,#REF!,1,FALSE),#REF!)+SUMIF(#REF!,VLOOKUP(S35,#REF!,1,FALSE),#REF!)+SUMIF(#REF!,VLOOKUP(S35,#REF!,1,FALSE),#REF!)+SUMIF(#REF!,VLOOKUP(S35,#REF!,1,FALSE),#REF!)</f>
        <v>#REF!</v>
      </c>
      <c r="U35" s="152" t="e">
        <f>SUMIF(#REF!,VLOOKUP(S35,#REF!,1,FALSE),#REF!)+SUMIF(#REF!,VLOOKUP(S35,#REF!,1,FALSE),#REF!)+SUMIF(#REF!,VLOOKUP(S35,#REF!,1,FALSE),#REF!)+SUMIF(#REF!,VLOOKUP('KEUANGAN INTERNAL AKRE 2025'!S35,#REF!,1,FALSE),#REF!)+SUMIF(#REF!,VLOOKUP(S35,#REF!,1,FALSE),#REF!)</f>
        <v>#REF!</v>
      </c>
      <c r="V35" s="152" t="e">
        <f>SUMIF(#REF!,VLOOKUP(S35,#REF!,1,FALSE),#REF!)+SUMIF(#REF!,VLOOKUP(S35,#REF!,1,FALSE),#REF!)+SUMIF(#REF!,VLOOKUP(S35,#REF!,1,FALSE),#REF!)+SUMIF(#REF!,VLOOKUP(S35,#REF!,1,FALSE),#REF!)+SUMIF(#REF!,VLOOKUP(S35,#REF!,1,FALSE),#REF!)</f>
        <v>#REF!</v>
      </c>
      <c r="W35" s="152" t="e">
        <f>SUMIF(#REF!,VLOOKUP(S35,#REF!,1,FALSE),#REF!)+SUMIF(#REF!,VLOOKUP(S35,#REF!,1,FALSE),#REF!)+SUMIF(#REF!,VLOOKUP(S35,#REF!,1,FALSE),#REF!)+SUMIF(#REF!,VLOOKUP('KEUANGAN INTERNAL AKRE 2025'!S35,#REF!,1,FALSE),#REF!)+SUMIF(#REF!,VLOOKUP(S35,#REF!,1,FALSE),#REF!)</f>
        <v>#REF!</v>
      </c>
      <c r="X35" s="152" t="e">
        <f>SUMIF(#REF!,VLOOKUP(S35,#REF!,1,FALSE),#REF!)+SUMIF(#REF!,VLOOKUP(S35,#REF!,1,FALSE),#REF!)+SUMIF(#REF!,VLOOKUP(S35,#REF!,1,FALSE),#REF!)+SUMIF(#REF!,VLOOKUP(S35,#REF!,1,FALSE),#REF!)+SUMIF(#REF!,VLOOKUP(S35,#REF!,1,FALSE),#REF!)</f>
        <v>#REF!</v>
      </c>
      <c r="Y35" s="152" t="e">
        <f>SUMIF(#REF!,VLOOKUP(S35,#REF!,1,FALSE),#REF!)+SUMIF(#REF!,VLOOKUP(S35,#REF!,1,FALSE),#REF!)+SUMIF(#REF!,VLOOKUP(B33,#REF!,1,FALSE),#REF!)+SUMIF(#REF!,VLOOKUP('KEUANGAN INTERNAL AKRE 2025'!S35,#REF!,1,FALSE),#REF!)+SUMIF(#REF!,VLOOKUP(S35,#REF!,1,FALSE),#REF!)</f>
        <v>#REF!</v>
      </c>
    </row>
    <row r="36" spans="1:25" ht="14.1" customHeight="1">
      <c r="A36" s="1188" t="s">
        <v>197</v>
      </c>
      <c r="B36" s="1190" t="s">
        <v>36</v>
      </c>
      <c r="C36" s="199">
        <f>SUMIF('PNLT DANA INTERNAL'!$R$22:$R$45, 'KEUANGAN INTERNAL AKRE 2025'!B36,'PNLT DANA INTERNAL'!$T$22:$T$45)+
SUMIF('PNLT DANA INTERNAL'!$AB$22:$AB$45, 'KEUANGAN INTERNAL AKRE 2025'!B36,'PNLT DANA INTERNAL'!$AC$22:$AC$45)+
SUMIF('PNLT DANA INTERNAL'!$AI$22:$AI$45, 'KEUANGAN INTERNAL AKRE 2025'!B36,'PNLT DANA INTERNAL'!$AJ$22:$AJ$45)+
SUMIF('PNLT DANA INTERNAL'!$AP$22:$AP$45, 'KEUANGAN INTERNAL AKRE 2025'!B36,'PNLT DANA INTERNAL'!$AQ$22:$AQ$45)+
SUMIF('PNLT DANA INTERNAL'!$AW$22:$AW$45, 'KEUANGAN INTERNAL AKRE 2025'!B36,'PNLT DANA INTERNAL'!$AX$22:$AX$45)</f>
        <v>0</v>
      </c>
      <c r="D36" s="152">
        <f>SUMIF('PKM DANA INTERNAL'!$S$2:$S$6, 'KEUANGAN INTERNAL AKRE 2025'!B36,'PKM DANA INTERNAL'!$U$2:$U$6)+
SUMIF('PKM DANA INTERNAL'!$AC$2:$AC$6, 'KEUANGAN INTERNAL AKRE 2025'!B36,'PKM DANA INTERNAL'!$AD$2:$AD$6)+
SUMIF('PKM DANA INTERNAL'!$AJ$2:$AJ$6, 'KEUANGAN INTERNAL AKRE 2025'!B36,'PKM DANA INTERNAL'!$AK$2:$AK$6)+
SUMIF('PKM DANA INTERNAL'!$AQ$2:$AQ$6, 'KEUANGAN INTERNAL AKRE 2025'!B36,'PKM DANA INTERNAL'!$AR$2:$AR$6)</f>
        <v>150000000</v>
      </c>
      <c r="E36" s="151">
        <f>SUMIF('PNLT DANA INTERNAL'!$R$46:$R$109, 'KEUANGAN INTERNAL AKRE 2025'!B36,'PNLT DANA INTERNAL'!$T$46:$T$109)+
SUMIF('PNLT DANA INTERNAL'!$AB$46:$AB$109, 'KEUANGAN INTERNAL AKRE 2025'!B36,'PNLT DANA INTERNAL'!$AC$46:$AC$109)+
SUMIF('PNLT DANA INTERNAL'!$AI$46:$AI$109, 'KEUANGAN INTERNAL AKRE 2025'!B36,'PNLT DANA INTERNAL'!$AJ$46:$AJ$109)+
SUMIF('PNLT DANA INTERNAL'!$AP$46:$AP$109, 'KEUANGAN INTERNAL AKRE 2025'!B36,'PNLT DANA INTERNAL'!$AQ$46:$AQ$109)+
SUMIF('PNLT DANA INTERNAL'!$AW$46:$AW$109, 'KEUANGAN INTERNAL AKRE 2025'!B36,'PNLT DANA INTERNAL'!$AX$46:$AX$109)</f>
        <v>3375000</v>
      </c>
      <c r="F36" s="152">
        <f>SUMIF('PKM DANA INTERNAL'!$S$8:$S$35, 'KEUANGAN INTERNAL AKRE 2025'!B36,'PKM DANA INTERNAL'!$U$8:$U$35)+
SUMIF('PKM DANA INTERNAL'!$AC$8:$AC$35, 'KEUANGAN INTERNAL AKRE 2025'!B36,'PKM DANA INTERNAL'!$AD$8:$AD$35)+
SUMIF('PKM DANA INTERNAL'!$AJ$8:$AJ$35, 'KEUANGAN INTERNAL AKRE 2025'!B36,'PKM DANA INTERNAL'!$AK$8:$AK$35)+
SUMIF('PKM DANA INTERNAL'!$AQ$8:$AQ$35, 'KEUANGAN INTERNAL AKRE 2025'!B36,'PKM DANA INTERNAL'!$AR$8:$AR$35)</f>
        <v>3333333.3333333335</v>
      </c>
      <c r="G36" s="152">
        <f>SUMIF('PNLT DANA INTERNAL'!$R$111:$R$141, 'KEUANGAN INTERNAL AKRE 2025'!B36,'PNLT DANA INTERNAL'!$T$111:$T$160)+
SUMIF('PNLT DANA INTERNAL'!$AB$111:$AB$141, 'KEUANGAN INTERNAL AKRE 2025'!B36,'PNLT DANA INTERNAL'!$AC$111:$AC$141)+
SUMIF('PNLT DANA INTERNAL'!$AI$111:$AI$141, 'KEUANGAN INTERNAL AKRE 2025'!B36,'PNLT DANA INTERNAL'!$AJ$111:$AJ$141)+
SUMIF('PNLT DANA INTERNAL'!$AP$111:$AP$141, 'KEUANGAN INTERNAL AKRE 2025'!B36,'PNLT DANA INTERNAL'!$AQ$111:$AQ$141)+
SUMIF('PNLT DANA INTERNAL'!$AW$111:$AW$141, 'KEUANGAN INTERNAL AKRE 2025'!B36,'PNLT DANA INTERNAL'!$AX$111:$AX$141)</f>
        <v>3333333.3333333335</v>
      </c>
      <c r="H36" s="152">
        <f>SUMIF('PKM DANA INTERNAL'!$S$37:$S$68, 'KEUANGAN INTERNAL AKRE 2025'!B36,'PKM DANA INTERNAL'!$U$37:$U$68)+
SUMIF('PKM DANA INTERNAL'!$AC$37:$AC$68, 'KEUANGAN INTERNAL AKRE 2025'!B36,'PKM DANA INTERNAL'!$AD$37:$AD$68)+
SUMIF('PKM DANA INTERNAL'!$AJ$37:$AJ$68, 'KEUANGAN INTERNAL AKRE 2025'!B36,'PKM DANA INTERNAL'!$AK$37:$AK$68)+
SUMIF('PKM DANA INTERNAL'!$AQ$37:$AQ$68, 'KEUANGAN INTERNAL AKRE 2025'!B36,'PKM DANA INTERNAL'!$AR$37:$AR$68)</f>
        <v>0</v>
      </c>
      <c r="I36" s="152">
        <f>SUMIF('PNLT DANA INTERNAL'!$R$143:$R$178, 'KEUANGAN INTERNAL AKRE 2025'!B36,'PNLT DANA INTERNAL'!$T$143:$T$178)+
SUMIF('PNLT DANA INTERNAL'!$AB$143:$AB$178, 'KEUANGAN INTERNAL AKRE 2025'!B36,'PNLT DANA INTERNAL'!$AC$143:$AC$178)+
SUMIF('PNLT DANA INTERNAL'!$AI$143:$AI$178, 'KEUANGAN INTERNAL AKRE 2025'!B36,'PNLT DANA INTERNAL'!$AJ$143:$AJ$178)+
SUMIF('PNLT DANA INTERNAL'!$AP$143:$AP$178, 'KEUANGAN INTERNAL AKRE 2025'!B36,'PNLT DANA INTERNAL'!$AQ$143:$AQ$178)+
SUMIF('PNLT DANA INTERNAL'!$AW$143:$AW$178, 'KEUANGAN INTERNAL AKRE 2025'!B36,'PNLT DANA INTERNAL'!$AX$143:$AX$178)</f>
        <v>0</v>
      </c>
      <c r="J36" s="152">
        <f>SUMIF('PKM DANA INTERNAL'!$S$70:$S$103, 'KEUANGAN INTERNAL AKRE 2025'!B36,'PKM DANA INTERNAL'!$U$70:$U$103)+
SUMIF('PKM DANA INTERNAL'!$AC$70:$AC$103, 'KEUANGAN INTERNAL AKRE 2025'!B36,'PKM DANA INTERNAL'!$AD$70:$AD$103)+
SUMIF('PKM DANA INTERNAL'!$AJ$70:$AJ$103, 'KEUANGAN INTERNAL AKRE 2025'!B36,'PKM DANA INTERNAL'!$AK$70:$AK$103)+
SUMIF('PKM DANA INTERNAL'!$AQ$70:$AQ$103, 'KEUANGAN INTERNAL AKRE 2025'!B36,'PKM DANA INTERNAL'!$AR$70:$AR$103)+
SUMIF('PKM DANA INTERNAL'!$AX$70:$AX$103,'KEUANGAN INTERNAL AKRE 2025'!B36,'PKM DANA INTERNAL'!$AY$70:$AY$103)+
SUMIF('PKM DANA INTERNAL'!$BE$70:$BE$103,'KEUANGAN INTERNAL AKRE 2025'!B36,'PKM DANA INTERNAL'!$BF$70:$BF$103)</f>
        <v>0</v>
      </c>
      <c r="K36" s="152">
        <f>SUMIF('PNLT DANA INTERNAL'!$R$179:$R$226, 'KEUANGAN INTERNAL AKRE 2025'!B36,'PNLT DANA INTERNAL'!$T$179:$T$226)+
SUMIF('PNLT DANA INTERNAL'!$AB$179:$AB$226, 'KEUANGAN INTERNAL AKRE 2025'!B36,'PNLT DANA INTERNAL'!$AC$179:$AC$226)+
SUMIF('PNLT DANA INTERNAL'!$AI$179:$AI$226, 'KEUANGAN INTERNAL AKRE 2025'!B36,'PNLT DANA INTERNAL'!$AJ$179:$AJ$226)+
SUMIF('PNLT DANA INTERNAL'!$AP$179:$AP$226, 'KEUANGAN INTERNAL AKRE 2025'!B36,'PNLT DANA INTERNAL'!$AQ$179:$AQ$226)+
SUMIF('PNLT DANA INTERNAL'!$AW$179:$AW$226, 'KEUANGAN INTERNAL AKRE 2025'!B36,'PNLT DANA INTERNAL'!$AX$179:$AX$226)+
SUMIF('PNLT DANA INTERNAL'!$BD$179:$BD$226, 'KEUANGAN INTERNAL AKRE 2025'!B36,'PNLT DANA INTERNAL'!$BG$179:$BG$226)</f>
        <v>0</v>
      </c>
      <c r="L36" s="152">
        <f>SUMIF('PKM DANA INTERNAL'!$S$105:$S$136, 'KEUANGAN INTERNAL AKRE 2025'!B36,'PKM DANA INTERNAL'!$U$105:$U$136)+
SUMIF('PKM DANA INTERNAL'!$AC$105:$AC$136, 'KEUANGAN INTERNAL AKRE 2025'!B36,'PKM DANA INTERNAL'!$AD$105:$AD$136)+
SUMIF('PKM DANA INTERNAL'!$AJ$105:$AJ$136, 'KEUANGAN INTERNAL AKRE 2025'!B36,'PKM DANA INTERNAL'!$AK$105:$AK$136)+
SUMIF('PKM DANA INTERNAL'!$AQ$105:$AQ$136, 'KEUANGAN INTERNAL AKRE 2025'!B36,'PKM DANA INTERNAL'!$AR$105:$AR$136)+
SUMIF('PKM DANA INTERNAL'!$AX$105:$AX$136,'KEUANGAN INTERNAL AKRE 2025'!B36,'PKM DANA INTERNAL'!$AY$105:$AY$136)+
SUMIF('PKM DANA INTERNAL'!$BE$105:$BE$136,'KEUANGAN INTERNAL AKRE 2025'!B36,'PKM DANA INTERNAL'!$BF$105:$BF$136)+
SUMIF('PKM DANA INTERNAL'!$BL$105:$BL$136,'KEUANGAN INTERNAL AKRE 2025'!B36,'PKM DANA INTERNAL'!$BM$105:$BM$136)</f>
        <v>2250000</v>
      </c>
      <c r="M36" s="152">
        <f>SUMIF('PNLT DANA INTERNAL'!$R$227:$R$265, 'KEUANGAN INTERNAL AKRE 2025'!B36,'PNLT DANA INTERNAL'!$T$227:$T$265)+
SUMIF('PNLT DANA INTERNAL'!$AB$227:$AB$265, 'KEUANGAN INTERNAL AKRE 2025'!B36,'PNLT DANA INTERNAL'!$AC$227:$AC$265)+
SUMIF('PNLT DANA INTERNAL'!$AI$227:$AI$265, 'KEUANGAN INTERNAL AKRE 2025'!B36,'PNLT DANA INTERNAL'!$AJ$227:$AJ$265)+
SUMIF('PNLT DANA INTERNAL'!$AP$227:$AP$265, 'KEUANGAN INTERNAL AKRE 2025'!B36,'PNLT DANA INTERNAL'!$AQ$227:$AQ$265)+
SUMIF('PNLT DANA INTERNAL'!$AW$227:$AW$265, 'KEUANGAN INTERNAL AKRE 2025'!B36,'PNLT DANA INTERNAL'!$AX$227:$AX$265)+
SUMIF('PNLT DANA INTERNAL'!$BD$227:$BD$265, 'KEUANGAN INTERNAL AKRE 2025'!B36,'PNLT DANA INTERNAL'!$BG$227:$BG$265)</f>
        <v>0</v>
      </c>
      <c r="N36" s="152">
        <f>SUMIF('PKM DANA INTERNAL'!$S$138:$S$164, 'KEUANGAN INTERNAL AKRE 2025'!B36,'PKM DANA INTERNAL'!$U$138:$U$164)+
SUMIF('PKM DANA INTERNAL'!$AC$138:$AC$164, 'KEUANGAN INTERNAL AKRE 2025'!B36,'PKM DANA INTERNAL'!$AD$138:$AD$164)+
SUMIF('PKM DANA INTERNAL'!$AJ$138:$AJ$164, 'KEUANGAN INTERNAL AKRE 2025'!B36,'PKM DANA INTERNAL'!$AK$138:$AK$164)+
SUMIF('PKM DANA INTERNAL'!$AQ$138:$AQ$164, 'KEUANGAN INTERNAL AKRE 2025'!B36,'PKM DANA INTERNAL'!$AR$138:$AR$164)+
SUMIF('PKM DANA INTERNAL'!$AX$138:$AX$164,'KEUANGAN INTERNAL AKRE 2025'!B36,'PKM DANA INTERNAL'!$AY$138:$AY$164)+
SUMIF('PKM DANA INTERNAL'!$BE$138:$BE$164,'KEUANGAN INTERNAL AKRE 2025'!B36,'PKM DANA INTERNAL'!$BF$138:$BF$164)+
SUMIF('PKM DANA INTERNAL'!$BL$138:$BL$164,'KEUANGAN INTERNAL AKRE 2025'!B36,'PKM DANA INTERNAL'!$BM$138:$BM$164)</f>
        <v>0</v>
      </c>
      <c r="O36" s="149">
        <f t="shared" si="0"/>
        <v>12291666.666666668</v>
      </c>
      <c r="Q36" s="1420" t="s">
        <v>242</v>
      </c>
      <c r="R36" s="133">
        <v>1</v>
      </c>
      <c r="S36" s="134" t="s">
        <v>20</v>
      </c>
      <c r="T36" s="152" t="e">
        <f>SUMIF(#REF!,VLOOKUP(S36,#REF!,1,FALSE),#REF!)+SUMIF(#REF!,VLOOKUP(S36,#REF!,1,FALSE),#REF!)+SUMIF(#REF!,VLOOKUP(S36,#REF!,1,FALSE),#REF!)+SUMIF(#REF!,VLOOKUP(S36,#REF!,1,FALSE),#REF!)+SUMIF(#REF!,VLOOKUP(S36,#REF!,1,FALSE),#REF!)</f>
        <v>#REF!</v>
      </c>
      <c r="U36" s="152" t="e">
        <f>SUMIF(#REF!,VLOOKUP(S36,#REF!,1,FALSE),#REF!)+SUMIF(#REF!,VLOOKUP(S36,#REF!,1,FALSE),#REF!)+SUMIF(#REF!,VLOOKUP(S36,#REF!,1,FALSE),#REF!)+SUMIF(#REF!,VLOOKUP('KEUANGAN INTERNAL AKRE 2025'!S36,#REF!,1,FALSE),#REF!)+SUMIF(#REF!,VLOOKUP(S36,#REF!,1,FALSE),#REF!)</f>
        <v>#REF!</v>
      </c>
      <c r="V36" s="152" t="e">
        <f>SUMIF(#REF!,VLOOKUP(S36,#REF!,1,FALSE),#REF!)+SUMIF(#REF!,VLOOKUP(S36,#REF!,1,FALSE),#REF!)+SUMIF(#REF!,VLOOKUP(S36,#REF!,1,FALSE),#REF!)+SUMIF(#REF!,VLOOKUP(S36,#REF!,1,FALSE),#REF!)+SUMIF(#REF!,VLOOKUP(S36,#REF!,1,FALSE),#REF!)</f>
        <v>#REF!</v>
      </c>
      <c r="W36" s="152" t="e">
        <f>SUMIF(#REF!,VLOOKUP(S36,#REF!,1,FALSE),#REF!)+SUMIF(#REF!,VLOOKUP(S36,#REF!,1,FALSE),#REF!)+SUMIF(#REF!,VLOOKUP(S36,#REF!,1,FALSE),#REF!)+SUMIF(#REF!,VLOOKUP('KEUANGAN INTERNAL AKRE 2025'!S36,#REF!,1,FALSE),#REF!)+SUMIF(#REF!,VLOOKUP(S36,#REF!,1,FALSE),#REF!)</f>
        <v>#REF!</v>
      </c>
      <c r="X36" s="152" t="e">
        <f>SUMIF(#REF!,VLOOKUP(S36,#REF!,1,FALSE),#REF!)+SUMIF(#REF!,VLOOKUP(S36,#REF!,1,FALSE),#REF!)+SUMIF(#REF!,VLOOKUP(S36,#REF!,1,FALSE),#REF!)+SUMIF(#REF!,VLOOKUP(S36,#REF!,1,FALSE),#REF!)+SUMIF(#REF!,VLOOKUP(S36,#REF!,1,FALSE),#REF!)</f>
        <v>#REF!</v>
      </c>
      <c r="Y36" s="152" t="e">
        <f>SUMIF(#REF!,VLOOKUP(S36,#REF!,1,FALSE),#REF!)+SUMIF(#REF!,VLOOKUP(S36,#REF!,1,FALSE),#REF!)+SUMIF(#REF!,VLOOKUP(B34,#REF!,1,FALSE),#REF!)+SUMIF(#REF!,VLOOKUP('KEUANGAN INTERNAL AKRE 2025'!S36,#REF!,1,FALSE),#REF!)+SUMIF(#REF!,VLOOKUP(S36,#REF!,1,FALSE),#REF!)</f>
        <v>#REF!</v>
      </c>
    </row>
    <row r="37" spans="1:25" ht="14.1" customHeight="1">
      <c r="A37" s="1188" t="s">
        <v>197</v>
      </c>
      <c r="B37" s="1190" t="s">
        <v>47</v>
      </c>
      <c r="C37" s="199">
        <f>SUMIF('PNLT DANA INTERNAL'!$R$22:$R$45, 'KEUANGAN INTERNAL AKRE 2025'!B37,'PNLT DANA INTERNAL'!$T$22:$T$45)+
SUMIF('PNLT DANA INTERNAL'!$AB$22:$AB$45, 'KEUANGAN INTERNAL AKRE 2025'!B37,'PNLT DANA INTERNAL'!$AC$22:$AC$45)+
SUMIF('PNLT DANA INTERNAL'!$AI$22:$AI$45, 'KEUANGAN INTERNAL AKRE 2025'!B37,'PNLT DANA INTERNAL'!$AJ$22:$AJ$45)+
SUMIF('PNLT DANA INTERNAL'!$AP$22:$AP$45, 'KEUANGAN INTERNAL AKRE 2025'!B37,'PNLT DANA INTERNAL'!$AQ$22:$AQ$45)+
SUMIF('PNLT DANA INTERNAL'!$AW$22:$AW$45, 'KEUANGAN INTERNAL AKRE 2025'!B37,'PNLT DANA INTERNAL'!$AX$22:$AX$45)</f>
        <v>0</v>
      </c>
      <c r="D37" s="152">
        <f>SUMIF('PKM DANA INTERNAL'!$S$2:$S$6, 'KEUANGAN INTERNAL AKRE 2025'!B37,'PKM DANA INTERNAL'!$U$2:$U$6)+
SUMIF('PKM DANA INTERNAL'!$AC$2:$AC$6, 'KEUANGAN INTERNAL AKRE 2025'!B37,'PKM DANA INTERNAL'!$AD$2:$AD$6)+
SUMIF('PKM DANA INTERNAL'!$AJ$2:$AJ$6, 'KEUANGAN INTERNAL AKRE 2025'!B37,'PKM DANA INTERNAL'!$AK$2:$AK$6)+
SUMIF('PKM DANA INTERNAL'!$AQ$2:$AQ$6, 'KEUANGAN INTERNAL AKRE 2025'!B37,'PKM DANA INTERNAL'!$AR$2:$AR$6)</f>
        <v>0</v>
      </c>
      <c r="E37" s="151">
        <f>SUMIF('PNLT DANA INTERNAL'!$R$46:$R$109, 'KEUANGAN INTERNAL AKRE 2025'!B37,'PNLT DANA INTERNAL'!$T$46:$T$109)+
SUMIF('PNLT DANA INTERNAL'!$AB$46:$AB$109, 'KEUANGAN INTERNAL AKRE 2025'!B37,'PNLT DANA INTERNAL'!$AC$46:$AC$109)+
SUMIF('PNLT DANA INTERNAL'!$AI$46:$AI$109, 'KEUANGAN INTERNAL AKRE 2025'!B37,'PNLT DANA INTERNAL'!$AJ$46:$AJ$109)+
SUMIF('PNLT DANA INTERNAL'!$AP$46:$AP$109, 'KEUANGAN INTERNAL AKRE 2025'!B37,'PNLT DANA INTERNAL'!$AQ$46:$AQ$109)+
SUMIF('PNLT DANA INTERNAL'!$AW$46:$AW$109, 'KEUANGAN INTERNAL AKRE 2025'!B37,'PNLT DANA INTERNAL'!$AX$46:$AX$109)</f>
        <v>9333333.3333333321</v>
      </c>
      <c r="F37" s="152">
        <f>SUMIF('PKM DANA INTERNAL'!$S$8:$S$35, 'KEUANGAN INTERNAL AKRE 2025'!B37,'PKM DANA INTERNAL'!$U$8:$U$35)+
SUMIF('PKM DANA INTERNAL'!$AC$8:$AC$35, 'KEUANGAN INTERNAL AKRE 2025'!B37,'PKM DANA INTERNAL'!$AD$8:$AD$35)+
SUMIF('PKM DANA INTERNAL'!$AJ$8:$AJ$35, 'KEUANGAN INTERNAL AKRE 2025'!B37,'PKM DANA INTERNAL'!$AK$8:$AK$35)+
SUMIF('PKM DANA INTERNAL'!$AQ$8:$AQ$35, 'KEUANGAN INTERNAL AKRE 2025'!B37,'PKM DANA INTERNAL'!$AR$8:$AR$35)</f>
        <v>5100000</v>
      </c>
      <c r="G37" s="152">
        <f>SUMIF('PNLT DANA INTERNAL'!$R$111:$R$141, 'KEUANGAN INTERNAL AKRE 2025'!B37,'PNLT DANA INTERNAL'!$T$111:$T$160)+
SUMIF('PNLT DANA INTERNAL'!$AB$111:$AB$141, 'KEUANGAN INTERNAL AKRE 2025'!B37,'PNLT DANA INTERNAL'!$AC$111:$AC$141)+
SUMIF('PNLT DANA INTERNAL'!$AI$111:$AI$141, 'KEUANGAN INTERNAL AKRE 2025'!B37,'PNLT DANA INTERNAL'!$AJ$111:$AJ$141)+
SUMIF('PNLT DANA INTERNAL'!$AP$111:$AP$141, 'KEUANGAN INTERNAL AKRE 2025'!B37,'PNLT DANA INTERNAL'!$AQ$111:$AQ$141)+
SUMIF('PNLT DANA INTERNAL'!$AW$111:$AW$141, 'KEUANGAN INTERNAL AKRE 2025'!B37,'PNLT DANA INTERNAL'!$AX$111:$AX$141)</f>
        <v>3500000</v>
      </c>
      <c r="H37" s="152">
        <f>SUMIF('PKM DANA INTERNAL'!$S$37:$S$68, 'KEUANGAN INTERNAL AKRE 2025'!B37,'PKM DANA INTERNAL'!$U$37:$U$68)+
SUMIF('PKM DANA INTERNAL'!$AC$37:$AC$68, 'KEUANGAN INTERNAL AKRE 2025'!B37,'PKM DANA INTERNAL'!$AD$37:$AD$68)+
SUMIF('PKM DANA INTERNAL'!$AJ$37:$AJ$68, 'KEUANGAN INTERNAL AKRE 2025'!B37,'PKM DANA INTERNAL'!$AK$37:$AK$68)+
SUMIF('PKM DANA INTERNAL'!$AQ$37:$AQ$68, 'KEUANGAN INTERNAL AKRE 2025'!B37,'PKM DANA INTERNAL'!$AR$37:$AR$68)</f>
        <v>0</v>
      </c>
      <c r="I37" s="152">
        <f>SUMIF('PNLT DANA INTERNAL'!$R$143:$R$178, 'KEUANGAN INTERNAL AKRE 2025'!B37,'PNLT DANA INTERNAL'!$T$143:$T$178)+
SUMIF('PNLT DANA INTERNAL'!$AB$143:$AB$178, 'KEUANGAN INTERNAL AKRE 2025'!B37,'PNLT DANA INTERNAL'!$AC$143:$AC$178)+
SUMIF('PNLT DANA INTERNAL'!$AI$143:$AI$178, 'KEUANGAN INTERNAL AKRE 2025'!B37,'PNLT DANA INTERNAL'!$AJ$143:$AJ$178)+
SUMIF('PNLT DANA INTERNAL'!$AP$143:$AP$178, 'KEUANGAN INTERNAL AKRE 2025'!B37,'PNLT DANA INTERNAL'!$AQ$143:$AQ$178)+
SUMIF('PNLT DANA INTERNAL'!$AW$143:$AW$178, 'KEUANGAN INTERNAL AKRE 2025'!B37,'PNLT DANA INTERNAL'!$AX$143:$AX$178)</f>
        <v>12500000</v>
      </c>
      <c r="J37" s="152">
        <f>SUMIF('PKM DANA INTERNAL'!$S$70:$S$103, 'KEUANGAN INTERNAL AKRE 2025'!B37,'PKM DANA INTERNAL'!$U$70:$U$103)+
SUMIF('PKM DANA INTERNAL'!$AC$70:$AC$103, 'KEUANGAN INTERNAL AKRE 2025'!B37,'PKM DANA INTERNAL'!$AD$70:$AD$103)+
SUMIF('PKM DANA INTERNAL'!$AJ$70:$AJ$103, 'KEUANGAN INTERNAL AKRE 2025'!B37,'PKM DANA INTERNAL'!$AK$70:$AK$103)+
SUMIF('PKM DANA INTERNAL'!$AQ$70:$AQ$103, 'KEUANGAN INTERNAL AKRE 2025'!B37,'PKM DANA INTERNAL'!$AR$70:$AR$103)+
SUMIF('PKM DANA INTERNAL'!$AX$70:$AX$103,'KEUANGAN INTERNAL AKRE 2025'!B37,'PKM DANA INTERNAL'!$AY$70:$AY$103)+
SUMIF('PKM DANA INTERNAL'!$BE$70:$BE$103,'KEUANGAN INTERNAL AKRE 2025'!B37,'PKM DANA INTERNAL'!$BF$70:$BF$103)</f>
        <v>2333333.3333333335</v>
      </c>
      <c r="K37" s="152">
        <f>SUMIF('PNLT DANA INTERNAL'!$R$179:$R$226, 'KEUANGAN INTERNAL AKRE 2025'!B37,'PNLT DANA INTERNAL'!$T$179:$T$226)+
SUMIF('PNLT DANA INTERNAL'!$AB$179:$AB$226, 'KEUANGAN INTERNAL AKRE 2025'!B37,'PNLT DANA INTERNAL'!$AC$179:$AC$226)+
SUMIF('PNLT DANA INTERNAL'!$AI$179:$AI$226, 'KEUANGAN INTERNAL AKRE 2025'!B37,'PNLT DANA INTERNAL'!$AJ$179:$AJ$226)+
SUMIF('PNLT DANA INTERNAL'!$AP$179:$AP$226, 'KEUANGAN INTERNAL AKRE 2025'!B37,'PNLT DANA INTERNAL'!$AQ$179:$AQ$226)+
SUMIF('PNLT DANA INTERNAL'!$AW$179:$AW$226, 'KEUANGAN INTERNAL AKRE 2025'!B37,'PNLT DANA INTERNAL'!$AX$179:$AX$226)+
SUMIF('PNLT DANA INTERNAL'!$BD$179:$BD$226, 'KEUANGAN INTERNAL AKRE 2025'!B37,'PNLT DANA INTERNAL'!$BG$179:$BG$226)</f>
        <v>0</v>
      </c>
      <c r="L37" s="152">
        <f>SUMIF('PKM DANA INTERNAL'!$S$105:$S$136, 'KEUANGAN INTERNAL AKRE 2025'!B37,'PKM DANA INTERNAL'!$U$105:$U$136)+
SUMIF('PKM DANA INTERNAL'!$AC$105:$AC$136, 'KEUANGAN INTERNAL AKRE 2025'!B37,'PKM DANA INTERNAL'!$AD$105:$AD$136)+
SUMIF('PKM DANA INTERNAL'!$AJ$105:$AJ$136, 'KEUANGAN INTERNAL AKRE 2025'!B37,'PKM DANA INTERNAL'!$AK$105:$AK$136)+
SUMIF('PKM DANA INTERNAL'!$AQ$105:$AQ$136, 'KEUANGAN INTERNAL AKRE 2025'!B37,'PKM DANA INTERNAL'!$AR$105:$AR$136)+
SUMIF('PKM DANA INTERNAL'!$AX$105:$AX$136,'KEUANGAN INTERNAL AKRE 2025'!B37,'PKM DANA INTERNAL'!$AY$105:$AY$136)+
SUMIF('PKM DANA INTERNAL'!$BE$105:$BE$136,'KEUANGAN INTERNAL AKRE 2025'!B37,'PKM DANA INTERNAL'!$BF$105:$BF$136)+
SUMIF('PKM DANA INTERNAL'!$BL$105:$BL$136,'KEUANGAN INTERNAL AKRE 2025'!B37,'PKM DANA INTERNAL'!$BM$105:$BM$136)</f>
        <v>5696666.666666666</v>
      </c>
      <c r="M37" s="152">
        <f>SUMIF('PNLT DANA INTERNAL'!$R$227:$R$265, 'KEUANGAN INTERNAL AKRE 2025'!B37,'PNLT DANA INTERNAL'!$T$227:$T$265)+
SUMIF('PNLT DANA INTERNAL'!$AB$227:$AB$265, 'KEUANGAN INTERNAL AKRE 2025'!B37,'PNLT DANA INTERNAL'!$AC$227:$AC$265)+
SUMIF('PNLT DANA INTERNAL'!$AI$227:$AI$265, 'KEUANGAN INTERNAL AKRE 2025'!B37,'PNLT DANA INTERNAL'!$AJ$227:$AJ$265)+
SUMIF('PNLT DANA INTERNAL'!$AP$227:$AP$265, 'KEUANGAN INTERNAL AKRE 2025'!B37,'PNLT DANA INTERNAL'!$AQ$227:$AQ$265)+
SUMIF('PNLT DANA INTERNAL'!$AW$227:$AW$265, 'KEUANGAN INTERNAL AKRE 2025'!B37,'PNLT DANA INTERNAL'!$AX$227:$AX$265)+
SUMIF('PNLT DANA INTERNAL'!$BD$227:$BD$265, 'KEUANGAN INTERNAL AKRE 2025'!B37,'PNLT DANA INTERNAL'!$BG$227:$BG$265)</f>
        <v>14575000</v>
      </c>
      <c r="N37" s="152">
        <f>SUMIF('PKM DANA INTERNAL'!$S$138:$S$164, 'KEUANGAN INTERNAL AKRE 2025'!B37,'PKM DANA INTERNAL'!$U$138:$U$164)+
SUMIF('PKM DANA INTERNAL'!$AC$138:$AC$164, 'KEUANGAN INTERNAL AKRE 2025'!B37,'PKM DANA INTERNAL'!$AD$138:$AD$164)+
SUMIF('PKM DANA INTERNAL'!$AJ$138:$AJ$164, 'KEUANGAN INTERNAL AKRE 2025'!B37,'PKM DANA INTERNAL'!$AK$138:$AK$164)+
SUMIF('PKM DANA INTERNAL'!$AQ$138:$AQ$164, 'KEUANGAN INTERNAL AKRE 2025'!B37,'PKM DANA INTERNAL'!$AR$138:$AR$164)+
SUMIF('PKM DANA INTERNAL'!$AX$138:$AX$164,'KEUANGAN INTERNAL AKRE 2025'!B37,'PKM DANA INTERNAL'!$AY$138:$AY$164)+
SUMIF('PKM DANA INTERNAL'!$BE$138:$BE$164,'KEUANGAN INTERNAL AKRE 2025'!B37,'PKM DANA INTERNAL'!$BF$138:$BF$164)+
SUMIF('PKM DANA INTERNAL'!$BL$138:$BL$164,'KEUANGAN INTERNAL AKRE 2025'!B37,'PKM DANA INTERNAL'!$BM$138:$BM$164)</f>
        <v>8323333.333333334</v>
      </c>
      <c r="O37" s="149">
        <f t="shared" si="0"/>
        <v>38463333.333333328</v>
      </c>
      <c r="Q37" s="1420"/>
      <c r="R37" s="133">
        <v>2</v>
      </c>
      <c r="S37" s="134" t="s">
        <v>33</v>
      </c>
      <c r="T37" s="152" t="e">
        <f>SUMIF(#REF!,VLOOKUP(S37,#REF!,1,FALSE),#REF!)+SUMIF(#REF!,VLOOKUP(S37,#REF!,1,FALSE),#REF!)+SUMIF(#REF!,VLOOKUP(S37,#REF!,1,FALSE),#REF!)+SUMIF(#REF!,VLOOKUP(S37,#REF!,1,FALSE),#REF!)+SUMIF(#REF!,VLOOKUP(S37,#REF!,1,FALSE),#REF!)</f>
        <v>#REF!</v>
      </c>
      <c r="U37" s="152" t="e">
        <f>SUMIF(#REF!,VLOOKUP(S37,#REF!,1,FALSE),#REF!)+SUMIF(#REF!,VLOOKUP(S37,#REF!,1,FALSE),#REF!)+SUMIF(#REF!,VLOOKUP(S37,#REF!,1,FALSE),#REF!)+SUMIF(#REF!,VLOOKUP('KEUANGAN INTERNAL AKRE 2025'!S37,#REF!,1,FALSE),#REF!)+SUMIF(#REF!,VLOOKUP(S37,#REF!,1,FALSE),#REF!)</f>
        <v>#REF!</v>
      </c>
      <c r="V37" s="152" t="e">
        <f>SUMIF(#REF!,VLOOKUP(S37,#REF!,1,FALSE),#REF!)+SUMIF(#REF!,VLOOKUP(S37,#REF!,1,FALSE),#REF!)+SUMIF(#REF!,VLOOKUP(S37,#REF!,1,FALSE),#REF!)+SUMIF(#REF!,VLOOKUP(S37,#REF!,1,FALSE),#REF!)+SUMIF(#REF!,VLOOKUP(S37,#REF!,1,FALSE),#REF!)</f>
        <v>#REF!</v>
      </c>
      <c r="W37" s="152" t="e">
        <f>SUMIF(#REF!,VLOOKUP(S37,#REF!,1,FALSE),#REF!)+SUMIF(#REF!,VLOOKUP(S37,#REF!,1,FALSE),#REF!)+SUMIF(#REF!,VLOOKUP(S37,#REF!,1,FALSE),#REF!)+SUMIF(#REF!,VLOOKUP('KEUANGAN INTERNAL AKRE 2025'!S37,#REF!,1,FALSE),#REF!)+SUMIF(#REF!,VLOOKUP(S37,#REF!,1,FALSE),#REF!)</f>
        <v>#REF!</v>
      </c>
      <c r="X37" s="152" t="e">
        <f>SUMIF(#REF!,VLOOKUP(S37,#REF!,1,FALSE),#REF!)+SUMIF(#REF!,VLOOKUP(S37,#REF!,1,FALSE),#REF!)+SUMIF(#REF!,VLOOKUP(S37,#REF!,1,FALSE),#REF!)+SUMIF(#REF!,VLOOKUP(S37,#REF!,1,FALSE),#REF!)+SUMIF(#REF!,VLOOKUP(S37,#REF!,1,FALSE),#REF!)</f>
        <v>#REF!</v>
      </c>
      <c r="Y37" s="152" t="e">
        <f>SUMIF(#REF!,VLOOKUP(S37,#REF!,1,FALSE),#REF!)+SUMIF(#REF!,VLOOKUP(S37,#REF!,1,FALSE),#REF!)+SUMIF(#REF!,VLOOKUP(B35,#REF!,1,FALSE),#REF!)+SUMIF(#REF!,VLOOKUP('KEUANGAN INTERNAL AKRE 2025'!S37,#REF!,1,FALSE),#REF!)+SUMIF(#REF!,VLOOKUP(S37,#REF!,1,FALSE),#REF!)</f>
        <v>#REF!</v>
      </c>
    </row>
    <row r="38" spans="1:25" ht="14.1" customHeight="1">
      <c r="A38" s="1188" t="s">
        <v>197</v>
      </c>
      <c r="B38" s="1190" t="s">
        <v>63</v>
      </c>
      <c r="C38" s="199">
        <f>SUMIF('PNLT DANA INTERNAL'!$R$22:$R$45, 'KEUANGAN INTERNAL AKRE 2025'!B38,'PNLT DANA INTERNAL'!$T$22:$T$45)+
SUMIF('PNLT DANA INTERNAL'!$AB$22:$AB$45, 'KEUANGAN INTERNAL AKRE 2025'!B38,'PNLT DANA INTERNAL'!$AC$22:$AC$45)+
SUMIF('PNLT DANA INTERNAL'!$AI$22:$AI$45, 'KEUANGAN INTERNAL AKRE 2025'!B38,'PNLT DANA INTERNAL'!$AJ$22:$AJ$45)+
SUMIF('PNLT DANA INTERNAL'!$AP$22:$AP$45, 'KEUANGAN INTERNAL AKRE 2025'!B38,'PNLT DANA INTERNAL'!$AQ$22:$AQ$45)+
SUMIF('PNLT DANA INTERNAL'!$AW$22:$AW$45, 'KEUANGAN INTERNAL AKRE 2025'!B38,'PNLT DANA INTERNAL'!$AX$22:$AX$45)</f>
        <v>0</v>
      </c>
      <c r="D38" s="152">
        <f>SUMIF('PKM DANA INTERNAL'!$S$2:$S$6, 'KEUANGAN INTERNAL AKRE 2025'!B38,'PKM DANA INTERNAL'!$U$2:$U$6)+
SUMIF('PKM DANA INTERNAL'!$AC$2:$AC$6, 'KEUANGAN INTERNAL AKRE 2025'!B38,'PKM DANA INTERNAL'!$AD$2:$AD$6)+
SUMIF('PKM DANA INTERNAL'!$AJ$2:$AJ$6, 'KEUANGAN INTERNAL AKRE 2025'!B38,'PKM DANA INTERNAL'!$AK$2:$AK$6)+
SUMIF('PKM DANA INTERNAL'!$AQ$2:$AQ$6, 'KEUANGAN INTERNAL AKRE 2025'!B38,'PKM DANA INTERNAL'!$AR$2:$AR$6)</f>
        <v>0</v>
      </c>
      <c r="E38" s="151">
        <f>SUMIF('PNLT DANA INTERNAL'!$R$46:$R$109, 'KEUANGAN INTERNAL AKRE 2025'!B38,'PNLT DANA INTERNAL'!$T$46:$T$109)+
SUMIF('PNLT DANA INTERNAL'!$AB$46:$AB$109, 'KEUANGAN INTERNAL AKRE 2025'!B38,'PNLT DANA INTERNAL'!$AC$46:$AC$109)+
SUMIF('PNLT DANA INTERNAL'!$AI$46:$AI$109, 'KEUANGAN INTERNAL AKRE 2025'!B38,'PNLT DANA INTERNAL'!$AJ$46:$AJ$109)+
SUMIF('PNLT DANA INTERNAL'!$AP$46:$AP$109, 'KEUANGAN INTERNAL AKRE 2025'!B38,'PNLT DANA INTERNAL'!$AQ$46:$AQ$109)+
SUMIF('PNLT DANA INTERNAL'!$AW$46:$AW$109, 'KEUANGAN INTERNAL AKRE 2025'!B38,'PNLT DANA INTERNAL'!$AX$46:$AX$109)</f>
        <v>0</v>
      </c>
      <c r="F38" s="152">
        <f>SUMIF('PKM DANA INTERNAL'!$S$8:$S$35, 'KEUANGAN INTERNAL AKRE 2025'!B38,'PKM DANA INTERNAL'!$U$8:$U$35)+
SUMIF('PKM DANA INTERNAL'!$AC$8:$AC$35, 'KEUANGAN INTERNAL AKRE 2025'!B38,'PKM DANA INTERNAL'!$AD$8:$AD$35)+
SUMIF('PKM DANA INTERNAL'!$AJ$8:$AJ$35, 'KEUANGAN INTERNAL AKRE 2025'!B38,'PKM DANA INTERNAL'!$AK$8:$AK$35)+
SUMIF('PKM DANA INTERNAL'!$AQ$8:$AQ$35, 'KEUANGAN INTERNAL AKRE 2025'!B38,'PKM DANA INTERNAL'!$AR$8:$AR$35)</f>
        <v>0</v>
      </c>
      <c r="G38" s="152">
        <f>SUMIF('PNLT DANA INTERNAL'!$R$111:$R$141, 'KEUANGAN INTERNAL AKRE 2025'!B38,'PNLT DANA INTERNAL'!$T$111:$T$160)+
SUMIF('PNLT DANA INTERNAL'!$AB$111:$AB$141, 'KEUANGAN INTERNAL AKRE 2025'!B38,'PNLT DANA INTERNAL'!$AC$111:$AC$141)+
SUMIF('PNLT DANA INTERNAL'!$AI$111:$AI$141, 'KEUANGAN INTERNAL AKRE 2025'!B38,'PNLT DANA INTERNAL'!$AJ$111:$AJ$141)+
SUMIF('PNLT DANA INTERNAL'!$AP$111:$AP$141, 'KEUANGAN INTERNAL AKRE 2025'!B38,'PNLT DANA INTERNAL'!$AQ$111:$AQ$141)+
SUMIF('PNLT DANA INTERNAL'!$AW$111:$AW$141, 'KEUANGAN INTERNAL AKRE 2025'!B38,'PNLT DANA INTERNAL'!$AX$111:$AX$141)</f>
        <v>0</v>
      </c>
      <c r="H38" s="152">
        <f>SUMIF('PKM DANA INTERNAL'!$S$37:$S$68, 'KEUANGAN INTERNAL AKRE 2025'!B38,'PKM DANA INTERNAL'!$U$37:$U$68)+
SUMIF('PKM DANA INTERNAL'!$AC$37:$AC$68, 'KEUANGAN INTERNAL AKRE 2025'!B38,'PKM DANA INTERNAL'!$AD$37:$AD$68)+
SUMIF('PKM DANA INTERNAL'!$AJ$37:$AJ$68, 'KEUANGAN INTERNAL AKRE 2025'!B38,'PKM DANA INTERNAL'!$AK$37:$AK$68)+
SUMIF('PKM DANA INTERNAL'!$AQ$37:$AQ$68, 'KEUANGAN INTERNAL AKRE 2025'!B38,'PKM DANA INTERNAL'!$AR$37:$AR$68)</f>
        <v>2500000</v>
      </c>
      <c r="I38" s="152">
        <f>SUMIF('PNLT DANA INTERNAL'!$R$143:$R$178, 'KEUANGAN INTERNAL AKRE 2025'!B38,'PNLT DANA INTERNAL'!$T$143:$T$178)+
SUMIF('PNLT DANA INTERNAL'!$AB$143:$AB$178, 'KEUANGAN INTERNAL AKRE 2025'!B38,'PNLT DANA INTERNAL'!$AC$143:$AC$178)+
SUMIF('PNLT DANA INTERNAL'!$AI$143:$AI$178, 'KEUANGAN INTERNAL AKRE 2025'!B38,'PNLT DANA INTERNAL'!$AJ$143:$AJ$178)+
SUMIF('PNLT DANA INTERNAL'!$AP$143:$AP$178, 'KEUANGAN INTERNAL AKRE 2025'!B38,'PNLT DANA INTERNAL'!$AQ$143:$AQ$178)+
SUMIF('PNLT DANA INTERNAL'!$AW$143:$AW$178, 'KEUANGAN INTERNAL AKRE 2025'!B38,'PNLT DANA INTERNAL'!$AX$143:$AX$178)</f>
        <v>6775000</v>
      </c>
      <c r="J38" s="152">
        <f>SUMIF('PKM DANA INTERNAL'!$S$70:$S$103, 'KEUANGAN INTERNAL AKRE 2025'!B38,'PKM DANA INTERNAL'!$U$70:$U$103)+
SUMIF('PKM DANA INTERNAL'!$AC$70:$AC$103, 'KEUANGAN INTERNAL AKRE 2025'!B38,'PKM DANA INTERNAL'!$AD$70:$AD$103)+
SUMIF('PKM DANA INTERNAL'!$AJ$70:$AJ$103, 'KEUANGAN INTERNAL AKRE 2025'!B38,'PKM DANA INTERNAL'!$AK$70:$AK$103)+
SUMIF('PKM DANA INTERNAL'!$AQ$70:$AQ$103, 'KEUANGAN INTERNAL AKRE 2025'!B38,'PKM DANA INTERNAL'!$AR$70:$AR$103)+
SUMIF('PKM DANA INTERNAL'!$AX$70:$AX$103,'KEUANGAN INTERNAL AKRE 2025'!B38,'PKM DANA INTERNAL'!$AY$70:$AY$103)+
SUMIF('PKM DANA INTERNAL'!$BE$70:$BE$103,'KEUANGAN INTERNAL AKRE 2025'!B38,'PKM DANA INTERNAL'!$BF$70:$BF$103)</f>
        <v>5833333.333333334</v>
      </c>
      <c r="K38" s="152">
        <f>SUMIF('PNLT DANA INTERNAL'!$R$179:$R$226, 'KEUANGAN INTERNAL AKRE 2025'!B38,'PNLT DANA INTERNAL'!$T$179:$T$226)+
SUMIF('PNLT DANA INTERNAL'!$AB$179:$AB$226, 'KEUANGAN INTERNAL AKRE 2025'!B38,'PNLT DANA INTERNAL'!$AC$179:$AC$226)+
SUMIF('PNLT DANA INTERNAL'!$AI$179:$AI$226, 'KEUANGAN INTERNAL AKRE 2025'!B38,'PNLT DANA INTERNAL'!$AJ$179:$AJ$226)+
SUMIF('PNLT DANA INTERNAL'!$AP$179:$AP$226, 'KEUANGAN INTERNAL AKRE 2025'!B38,'PNLT DANA INTERNAL'!$AQ$179:$AQ$226)+
SUMIF('PNLT DANA INTERNAL'!$AW$179:$AW$226, 'KEUANGAN INTERNAL AKRE 2025'!B38,'PNLT DANA INTERNAL'!$AX$179:$AX$226)+
SUMIF('PNLT DANA INTERNAL'!$BD$179:$BD$226, 'KEUANGAN INTERNAL AKRE 2025'!B38,'PNLT DANA INTERNAL'!$BG$179:$BG$226)</f>
        <v>5400000</v>
      </c>
      <c r="L38" s="152">
        <f>SUMIF('PKM DANA INTERNAL'!$S$105:$S$136, 'KEUANGAN INTERNAL AKRE 2025'!B38,'PKM DANA INTERNAL'!$U$105:$U$136)+
SUMIF('PKM DANA INTERNAL'!$AC$105:$AC$136, 'KEUANGAN INTERNAL AKRE 2025'!B38,'PKM DANA INTERNAL'!$AD$105:$AD$136)+
SUMIF('PKM DANA INTERNAL'!$AJ$105:$AJ$136, 'KEUANGAN INTERNAL AKRE 2025'!B38,'PKM DANA INTERNAL'!$AK$105:$AK$136)+
SUMIF('PKM DANA INTERNAL'!$AQ$105:$AQ$136, 'KEUANGAN INTERNAL AKRE 2025'!B38,'PKM DANA INTERNAL'!$AR$105:$AR$136)+
SUMIF('PKM DANA INTERNAL'!$AX$105:$AX$136,'KEUANGAN INTERNAL AKRE 2025'!B38,'PKM DANA INTERNAL'!$AY$105:$AY$136)+
SUMIF('PKM DANA INTERNAL'!$BE$105:$BE$136,'KEUANGAN INTERNAL AKRE 2025'!B38,'PKM DANA INTERNAL'!$BF$105:$BF$136)+
SUMIF('PKM DANA INTERNAL'!$BL$105:$BL$136,'KEUANGAN INTERNAL AKRE 2025'!B38,'PKM DANA INTERNAL'!$BM$105:$BM$136)</f>
        <v>2000000</v>
      </c>
      <c r="M38" s="152">
        <f>SUMIF('PNLT DANA INTERNAL'!$R$227:$R$265, 'KEUANGAN INTERNAL AKRE 2025'!B38,'PNLT DANA INTERNAL'!$T$227:$T$265)+
SUMIF('PNLT DANA INTERNAL'!$AB$227:$AB$265, 'KEUANGAN INTERNAL AKRE 2025'!B38,'PNLT DANA INTERNAL'!$AC$227:$AC$265)+
SUMIF('PNLT DANA INTERNAL'!$AI$227:$AI$265, 'KEUANGAN INTERNAL AKRE 2025'!B38,'PNLT DANA INTERNAL'!$AJ$227:$AJ$265)+
SUMIF('PNLT DANA INTERNAL'!$AP$227:$AP$265, 'KEUANGAN INTERNAL AKRE 2025'!B38,'PNLT DANA INTERNAL'!$AQ$227:$AQ$265)+
SUMIF('PNLT DANA INTERNAL'!$AW$227:$AW$265, 'KEUANGAN INTERNAL AKRE 2025'!B38,'PNLT DANA INTERNAL'!$AX$227:$AX$265)+
SUMIF('PNLT DANA INTERNAL'!$BD$227:$BD$265, 'KEUANGAN INTERNAL AKRE 2025'!B38,'PNLT DANA INTERNAL'!$BG$227:$BG$265)</f>
        <v>0</v>
      </c>
      <c r="N38" s="152">
        <f>SUMIF('PKM DANA INTERNAL'!$S$138:$S$164, 'KEUANGAN INTERNAL AKRE 2025'!B38,'PKM DANA INTERNAL'!$U$138:$U$164)+
SUMIF('PKM DANA INTERNAL'!$AC$138:$AC$164, 'KEUANGAN INTERNAL AKRE 2025'!B38,'PKM DANA INTERNAL'!$AD$138:$AD$164)+
SUMIF('PKM DANA INTERNAL'!$AJ$138:$AJ$164, 'KEUANGAN INTERNAL AKRE 2025'!B38,'PKM DANA INTERNAL'!$AK$138:$AK$164)+
SUMIF('PKM DANA INTERNAL'!$AQ$138:$AQ$164, 'KEUANGAN INTERNAL AKRE 2025'!B38,'PKM DANA INTERNAL'!$AR$138:$AR$164)+
SUMIF('PKM DANA INTERNAL'!$AX$138:$AX$164,'KEUANGAN INTERNAL AKRE 2025'!B38,'PKM DANA INTERNAL'!$AY$138:$AY$164)+
SUMIF('PKM DANA INTERNAL'!$BE$138:$BE$164,'KEUANGAN INTERNAL AKRE 2025'!B38,'PKM DANA INTERNAL'!$BF$138:$BF$164)+
SUMIF('PKM DANA INTERNAL'!$BL$138:$BL$164,'KEUANGAN INTERNAL AKRE 2025'!B38,'PKM DANA INTERNAL'!$BM$138:$BM$164)</f>
        <v>1666666.6666666667</v>
      </c>
      <c r="O38" s="149">
        <f t="shared" si="0"/>
        <v>22508333.333333336</v>
      </c>
      <c r="Q38" s="1420"/>
      <c r="R38" s="133">
        <v>3</v>
      </c>
      <c r="S38" s="135" t="s">
        <v>64</v>
      </c>
      <c r="T38" s="152" t="e">
        <f>SUMIF(#REF!,VLOOKUP(S38,#REF!,1,FALSE),#REF!)+SUMIF(#REF!,VLOOKUP(S38,#REF!,1,FALSE),#REF!)+SUMIF(#REF!,VLOOKUP(S38,#REF!,1,FALSE),#REF!)+SUMIF(#REF!,VLOOKUP(S38,#REF!,1,FALSE),#REF!)+SUMIF(#REF!,VLOOKUP(S38,#REF!,1,FALSE),#REF!)</f>
        <v>#REF!</v>
      </c>
      <c r="U38" s="152" t="e">
        <f>SUMIF(#REF!,VLOOKUP(S38,#REF!,1,FALSE),#REF!)+SUMIF(#REF!,VLOOKUP(S38,#REF!,1,FALSE),#REF!)+SUMIF(#REF!,VLOOKUP(S38,#REF!,1,FALSE),#REF!)+SUMIF(#REF!,VLOOKUP('KEUANGAN INTERNAL AKRE 2025'!S38,#REF!,1,FALSE),#REF!)+SUMIF(#REF!,VLOOKUP(S38,#REF!,1,FALSE),#REF!)</f>
        <v>#REF!</v>
      </c>
      <c r="V38" s="152" t="e">
        <f>SUMIF(#REF!,VLOOKUP(S38,#REF!,1,FALSE),#REF!)+SUMIF(#REF!,VLOOKUP(S38,#REF!,1,FALSE),#REF!)+SUMIF(#REF!,VLOOKUP(S38,#REF!,1,FALSE),#REF!)+SUMIF(#REF!,VLOOKUP(S38,#REF!,1,FALSE),#REF!)+SUMIF(#REF!,VLOOKUP(S38,#REF!,1,FALSE),#REF!)</f>
        <v>#REF!</v>
      </c>
      <c r="W38" s="152" t="e">
        <f>SUMIF(#REF!,VLOOKUP(S38,#REF!,1,FALSE),#REF!)+SUMIF(#REF!,VLOOKUP(S38,#REF!,1,FALSE),#REF!)+SUMIF(#REF!,VLOOKUP(S38,#REF!,1,FALSE),#REF!)+SUMIF(#REF!,VLOOKUP('KEUANGAN INTERNAL AKRE 2025'!S38,#REF!,1,FALSE),#REF!)+SUMIF(#REF!,VLOOKUP(S38,#REF!,1,FALSE),#REF!)</f>
        <v>#REF!</v>
      </c>
      <c r="X38" s="152" t="e">
        <f>SUMIF(#REF!,VLOOKUP(S38,#REF!,1,FALSE),#REF!)+SUMIF(#REF!,VLOOKUP(S38,#REF!,1,FALSE),#REF!)+SUMIF(#REF!,VLOOKUP(S38,#REF!,1,FALSE),#REF!)+SUMIF(#REF!,VLOOKUP(S38,#REF!,1,FALSE),#REF!)+SUMIF(#REF!,VLOOKUP(S38,#REF!,1,FALSE),#REF!)</f>
        <v>#REF!</v>
      </c>
      <c r="Y38" s="152" t="e">
        <f>SUMIF(#REF!,VLOOKUP(S38,#REF!,1,FALSE),#REF!)+SUMIF(#REF!,VLOOKUP(S38,#REF!,1,FALSE),#REF!)+SUMIF(#REF!,VLOOKUP(B36,#REF!,1,FALSE),#REF!)+SUMIF(#REF!,VLOOKUP('KEUANGAN INTERNAL AKRE 2025'!S38,#REF!,1,FALSE),#REF!)+SUMIF(#REF!,VLOOKUP(S38,#REF!,1,FALSE),#REF!)</f>
        <v>#REF!</v>
      </c>
    </row>
    <row r="39" spans="1:25" ht="14.1" customHeight="1">
      <c r="A39" s="1188" t="s">
        <v>197</v>
      </c>
      <c r="B39" s="1193" t="s">
        <v>58</v>
      </c>
      <c r="C39" s="199">
        <f>SUMIF('PNLT DANA INTERNAL'!$R$22:$R$45, 'KEUANGAN INTERNAL AKRE 2025'!B39,'PNLT DANA INTERNAL'!$T$22:$T$45)+
SUMIF('PNLT DANA INTERNAL'!$AB$22:$AB$45, 'KEUANGAN INTERNAL AKRE 2025'!B39,'PNLT DANA INTERNAL'!$AC$22:$AC$45)+
SUMIF('PNLT DANA INTERNAL'!$AI$22:$AI$45, 'KEUANGAN INTERNAL AKRE 2025'!B39,'PNLT DANA INTERNAL'!$AJ$22:$AJ$45)+
SUMIF('PNLT DANA INTERNAL'!$AP$22:$AP$45, 'KEUANGAN INTERNAL AKRE 2025'!B39,'PNLT DANA INTERNAL'!$AQ$22:$AQ$45)+
SUMIF('PNLT DANA INTERNAL'!$AW$22:$AW$45, 'KEUANGAN INTERNAL AKRE 2025'!B39,'PNLT DANA INTERNAL'!$AX$22:$AX$45)</f>
        <v>0</v>
      </c>
      <c r="D39" s="152">
        <f>SUMIF('PKM DANA INTERNAL'!$S$2:$S$6, 'KEUANGAN INTERNAL AKRE 2025'!B39,'PKM DANA INTERNAL'!$U$2:$U$6)+
SUMIF('PKM DANA INTERNAL'!$AC$2:$AC$6, 'KEUANGAN INTERNAL AKRE 2025'!B39,'PKM DANA INTERNAL'!$AD$2:$AD$6)+
SUMIF('PKM DANA INTERNAL'!$AJ$2:$AJ$6, 'KEUANGAN INTERNAL AKRE 2025'!B39,'PKM DANA INTERNAL'!$AK$2:$AK$6)+
SUMIF('PKM DANA INTERNAL'!$AQ$2:$AQ$6, 'KEUANGAN INTERNAL AKRE 2025'!B39,'PKM DANA INTERNAL'!$AR$2:$AR$6)</f>
        <v>0</v>
      </c>
      <c r="E39" s="151">
        <f>SUMIF('PNLT DANA INTERNAL'!$R$46:$R$109, 'KEUANGAN INTERNAL AKRE 2025'!B39,'PNLT DANA INTERNAL'!$T$46:$T$109)+
SUMIF('PNLT DANA INTERNAL'!$AB$46:$AB$109, 'KEUANGAN INTERNAL AKRE 2025'!B39,'PNLT DANA INTERNAL'!$AC$46:$AC$109)+
SUMIF('PNLT DANA INTERNAL'!$AI$46:$AI$109, 'KEUANGAN INTERNAL AKRE 2025'!B39,'PNLT DANA INTERNAL'!$AJ$46:$AJ$109)+
SUMIF('PNLT DANA INTERNAL'!$AP$46:$AP$109, 'KEUANGAN INTERNAL AKRE 2025'!B39,'PNLT DANA INTERNAL'!$AQ$46:$AQ$109)+
SUMIF('PNLT DANA INTERNAL'!$AW$46:$AW$109, 'KEUANGAN INTERNAL AKRE 2025'!B39,'PNLT DANA INTERNAL'!$AX$46:$AX$109)</f>
        <v>0</v>
      </c>
      <c r="F39" s="152">
        <f>SUMIF('PKM DANA INTERNAL'!$S$8:$S$35, 'KEUANGAN INTERNAL AKRE 2025'!B39,'PKM DANA INTERNAL'!$U$8:$U$35)+
SUMIF('PKM DANA INTERNAL'!$AC$8:$AC$35, 'KEUANGAN INTERNAL AKRE 2025'!B39,'PKM DANA INTERNAL'!$AD$8:$AD$35)+
SUMIF('PKM DANA INTERNAL'!$AJ$8:$AJ$35, 'KEUANGAN INTERNAL AKRE 2025'!B39,'PKM DANA INTERNAL'!$AK$8:$AK$35)+
SUMIF('PKM DANA INTERNAL'!$AQ$8:$AQ$35, 'KEUANGAN INTERNAL AKRE 2025'!B39,'PKM DANA INTERNAL'!$AR$8:$AR$35)</f>
        <v>0</v>
      </c>
      <c r="G39" s="152">
        <f>SUMIF('PNLT DANA INTERNAL'!$R$111:$R$141, 'KEUANGAN INTERNAL AKRE 2025'!B39,'PNLT DANA INTERNAL'!$T$111:$T$160)+
SUMIF('PNLT DANA INTERNAL'!$AB$111:$AB$141, 'KEUANGAN INTERNAL AKRE 2025'!B39,'PNLT DANA INTERNAL'!$AC$111:$AC$141)+
SUMIF('PNLT DANA INTERNAL'!$AI$111:$AI$141, 'KEUANGAN INTERNAL AKRE 2025'!B39,'PNLT DANA INTERNAL'!$AJ$111:$AJ$141)+
SUMIF('PNLT DANA INTERNAL'!$AP$111:$AP$141, 'KEUANGAN INTERNAL AKRE 2025'!B39,'PNLT DANA INTERNAL'!$AQ$111:$AQ$141)+
SUMIF('PNLT DANA INTERNAL'!$AW$111:$AW$141, 'KEUANGAN INTERNAL AKRE 2025'!B39,'PNLT DANA INTERNAL'!$AX$111:$AX$141)</f>
        <v>0</v>
      </c>
      <c r="H39" s="152">
        <f>SUMIF('PKM DANA INTERNAL'!$S$37:$S$68, 'KEUANGAN INTERNAL AKRE 2025'!B39,'PKM DANA INTERNAL'!$U$37:$U$68)+
SUMIF('PKM DANA INTERNAL'!$AC$37:$AC$68, 'KEUANGAN INTERNAL AKRE 2025'!B39,'PKM DANA INTERNAL'!$AD$37:$AD$68)+
SUMIF('PKM DANA INTERNAL'!$AJ$37:$AJ$68, 'KEUANGAN INTERNAL AKRE 2025'!B39,'PKM DANA INTERNAL'!$AK$37:$AK$68)+
SUMIF('PKM DANA INTERNAL'!$AQ$37:$AQ$68, 'KEUANGAN INTERNAL AKRE 2025'!B39,'PKM DANA INTERNAL'!$AR$37:$AR$68)</f>
        <v>0</v>
      </c>
      <c r="I39" s="152">
        <f>SUMIF('PNLT DANA INTERNAL'!$R$143:$R$178, 'KEUANGAN INTERNAL AKRE 2025'!B39,'PNLT DANA INTERNAL'!$T$143:$T$178)+
SUMIF('PNLT DANA INTERNAL'!$AB$143:$AB$178, 'KEUANGAN INTERNAL AKRE 2025'!B39,'PNLT DANA INTERNAL'!$AC$143:$AC$178)+
SUMIF('PNLT DANA INTERNAL'!$AI$143:$AI$178, 'KEUANGAN INTERNAL AKRE 2025'!B39,'PNLT DANA INTERNAL'!$AJ$143:$AJ$178)+
SUMIF('PNLT DANA INTERNAL'!$AP$143:$AP$178, 'KEUANGAN INTERNAL AKRE 2025'!B39,'PNLT DANA INTERNAL'!$AQ$143:$AQ$178)+
SUMIF('PNLT DANA INTERNAL'!$AW$143:$AW$178, 'KEUANGAN INTERNAL AKRE 2025'!B39,'PNLT DANA INTERNAL'!$AX$143:$AX$178)</f>
        <v>9166666.6666666679</v>
      </c>
      <c r="J39" s="152">
        <f>SUMIF('PKM DANA INTERNAL'!$S$70:$S$103, 'KEUANGAN INTERNAL AKRE 2025'!B39,'PKM DANA INTERNAL'!$U$70:$U$103)+
SUMIF('PKM DANA INTERNAL'!$AC$70:$AC$103, 'KEUANGAN INTERNAL AKRE 2025'!B39,'PKM DANA INTERNAL'!$AD$70:$AD$103)+
SUMIF('PKM DANA INTERNAL'!$AJ$70:$AJ$103, 'KEUANGAN INTERNAL AKRE 2025'!B39,'PKM DANA INTERNAL'!$AK$70:$AK$103)+
SUMIF('PKM DANA INTERNAL'!$AQ$70:$AQ$103, 'KEUANGAN INTERNAL AKRE 2025'!B39,'PKM DANA INTERNAL'!$AR$70:$AR$103)+
SUMIF('PKM DANA INTERNAL'!$AX$70:$AX$103,'KEUANGAN INTERNAL AKRE 2025'!B39,'PKM DANA INTERNAL'!$AY$70:$AY$103)+
SUMIF('PKM DANA INTERNAL'!$BE$70:$BE$103,'KEUANGAN INTERNAL AKRE 2025'!B39,'PKM DANA INTERNAL'!$BF$70:$BF$103)</f>
        <v>5833333.333333334</v>
      </c>
      <c r="K39" s="152">
        <f>SUMIF('PNLT DANA INTERNAL'!$R$179:$R$226, 'KEUANGAN INTERNAL AKRE 2025'!B39,'PNLT DANA INTERNAL'!$T$179:$T$226)+
SUMIF('PNLT DANA INTERNAL'!$AB$179:$AB$226, 'KEUANGAN INTERNAL AKRE 2025'!B39,'PNLT DANA INTERNAL'!$AC$179:$AC$226)+
SUMIF('PNLT DANA INTERNAL'!$AI$179:$AI$226, 'KEUANGAN INTERNAL AKRE 2025'!B39,'PNLT DANA INTERNAL'!$AJ$179:$AJ$226)+
SUMIF('PNLT DANA INTERNAL'!$AP$179:$AP$226, 'KEUANGAN INTERNAL AKRE 2025'!B39,'PNLT DANA INTERNAL'!$AQ$179:$AQ$226)+
SUMIF('PNLT DANA INTERNAL'!$AW$179:$AW$226, 'KEUANGAN INTERNAL AKRE 2025'!B39,'PNLT DANA INTERNAL'!$AX$179:$AX$226)+
SUMIF('PNLT DANA INTERNAL'!$BD$179:$BD$226, 'KEUANGAN INTERNAL AKRE 2025'!B39,'PNLT DANA INTERNAL'!$BG$179:$BG$226)</f>
        <v>3150000</v>
      </c>
      <c r="L39" s="152">
        <f>SUMIF('PKM DANA INTERNAL'!$S$105:$S$136, 'KEUANGAN INTERNAL AKRE 2025'!B39,'PKM DANA INTERNAL'!$U$105:$U$136)+
SUMIF('PKM DANA INTERNAL'!$AC$105:$AC$136, 'KEUANGAN INTERNAL AKRE 2025'!B39,'PKM DANA INTERNAL'!$AD$105:$AD$136)+
SUMIF('PKM DANA INTERNAL'!$AJ$105:$AJ$136, 'KEUANGAN INTERNAL AKRE 2025'!B39,'PKM DANA INTERNAL'!$AK$105:$AK$136)+
SUMIF('PKM DANA INTERNAL'!$AQ$105:$AQ$136, 'KEUANGAN INTERNAL AKRE 2025'!B39,'PKM DANA INTERNAL'!$AR$105:$AR$136)+
SUMIF('PKM DANA INTERNAL'!$AX$105:$AX$136,'KEUANGAN INTERNAL AKRE 2025'!B39,'PKM DANA INTERNAL'!$AY$105:$AY$136)+
SUMIF('PKM DANA INTERNAL'!$BE$105:$BE$136,'KEUANGAN INTERNAL AKRE 2025'!B39,'PKM DANA INTERNAL'!$BF$105:$BF$136)+
SUMIF('PKM DANA INTERNAL'!$BL$105:$BL$136,'KEUANGAN INTERNAL AKRE 2025'!B39,'PKM DANA INTERNAL'!$BM$105:$BM$136)</f>
        <v>0</v>
      </c>
      <c r="M39" s="152">
        <f>SUMIF('PNLT DANA INTERNAL'!$R$227:$R$265, 'KEUANGAN INTERNAL AKRE 2025'!B39,'PNLT DANA INTERNAL'!$T$227:$T$265)+
SUMIF('PNLT DANA INTERNAL'!$AB$227:$AB$265, 'KEUANGAN INTERNAL AKRE 2025'!B39,'PNLT DANA INTERNAL'!$AC$227:$AC$265)+
SUMIF('PNLT DANA INTERNAL'!$AI$227:$AI$265, 'KEUANGAN INTERNAL AKRE 2025'!B39,'PNLT DANA INTERNAL'!$AJ$227:$AJ$265)+
SUMIF('PNLT DANA INTERNAL'!$AP$227:$AP$265, 'KEUANGAN INTERNAL AKRE 2025'!B39,'PNLT DANA INTERNAL'!$AQ$227:$AQ$265)+
SUMIF('PNLT DANA INTERNAL'!$AW$227:$AW$265, 'KEUANGAN INTERNAL AKRE 2025'!B39,'PNLT DANA INTERNAL'!$AX$227:$AX$265)+
SUMIF('PNLT DANA INTERNAL'!$BD$227:$BD$265, 'KEUANGAN INTERNAL AKRE 2025'!B39,'PNLT DANA INTERNAL'!$BG$227:$BG$265)</f>
        <v>0</v>
      </c>
      <c r="N39" s="152">
        <f>SUMIF('PKM DANA INTERNAL'!$S$138:$S$164, 'KEUANGAN INTERNAL AKRE 2025'!B39,'PKM DANA INTERNAL'!$U$138:$U$164)+
SUMIF('PKM DANA INTERNAL'!$AC$138:$AC$164, 'KEUANGAN INTERNAL AKRE 2025'!B39,'PKM DANA INTERNAL'!$AD$138:$AD$164)+
SUMIF('PKM DANA INTERNAL'!$AJ$138:$AJ$164, 'KEUANGAN INTERNAL AKRE 2025'!B39,'PKM DANA INTERNAL'!$AK$138:$AK$164)+
SUMIF('PKM DANA INTERNAL'!$AQ$138:$AQ$164, 'KEUANGAN INTERNAL AKRE 2025'!B39,'PKM DANA INTERNAL'!$AR$138:$AR$164)+
SUMIF('PKM DANA INTERNAL'!$AX$138:$AX$164,'KEUANGAN INTERNAL AKRE 2025'!B39,'PKM DANA INTERNAL'!$AY$138:$AY$164)+
SUMIF('PKM DANA INTERNAL'!$BE$138:$BE$164,'KEUANGAN INTERNAL AKRE 2025'!B39,'PKM DANA INTERNAL'!$BF$138:$BF$164)+
SUMIF('PKM DANA INTERNAL'!$BL$138:$BL$164,'KEUANGAN INTERNAL AKRE 2025'!B39,'PKM DANA INTERNAL'!$BM$138:$BM$164)</f>
        <v>1666666.6666666667</v>
      </c>
      <c r="O39" s="149">
        <f t="shared" si="0"/>
        <v>18150000</v>
      </c>
      <c r="Q39" s="1420"/>
      <c r="R39" s="133">
        <v>4</v>
      </c>
      <c r="S39" s="134" t="s">
        <v>1063</v>
      </c>
      <c r="T39" s="152" t="e">
        <f>SUMIF(#REF!,VLOOKUP(S39,#REF!,1,FALSE),#REF!)+SUMIF(#REF!,VLOOKUP(S39,#REF!,1,FALSE),#REF!)+SUMIF(#REF!,VLOOKUP(S39,#REF!,1,FALSE),#REF!)+SUMIF(#REF!,VLOOKUP(S39,#REF!,1,FALSE),#REF!)+SUMIF(#REF!,VLOOKUP(S39,#REF!,1,FALSE),#REF!)</f>
        <v>#REF!</v>
      </c>
      <c r="U39" s="152" t="e">
        <f>SUMIF(#REF!,VLOOKUP(S39,#REF!,1,FALSE),#REF!)+SUMIF(#REF!,VLOOKUP(S39,#REF!,1,FALSE),#REF!)+SUMIF(#REF!,VLOOKUP(S39,#REF!,1,FALSE),#REF!)+SUMIF(#REF!,VLOOKUP('KEUANGAN INTERNAL AKRE 2025'!S39,#REF!,1,FALSE),#REF!)+SUMIF(#REF!,VLOOKUP(S39,#REF!,1,FALSE),#REF!)</f>
        <v>#REF!</v>
      </c>
      <c r="V39" s="152" t="e">
        <f>SUMIF(#REF!,VLOOKUP(S39,#REF!,1,FALSE),#REF!)+SUMIF(#REF!,VLOOKUP(S39,#REF!,1,FALSE),#REF!)+SUMIF(#REF!,VLOOKUP(S39,#REF!,1,FALSE),#REF!)+SUMIF(#REF!,VLOOKUP(S39,#REF!,1,FALSE),#REF!)+SUMIF(#REF!,VLOOKUP(S39,#REF!,1,FALSE),#REF!)</f>
        <v>#REF!</v>
      </c>
      <c r="W39" s="152" t="e">
        <f>SUMIF(#REF!,VLOOKUP(S39,#REF!,1,FALSE),#REF!)+SUMIF(#REF!,VLOOKUP(S39,#REF!,1,FALSE),#REF!)+SUMIF(#REF!,VLOOKUP(S39,#REF!,1,FALSE),#REF!)+SUMIF(#REF!,VLOOKUP('KEUANGAN INTERNAL AKRE 2025'!S39,#REF!,1,FALSE),#REF!)+SUMIF(#REF!,VLOOKUP(S39,#REF!,1,FALSE),#REF!)</f>
        <v>#REF!</v>
      </c>
      <c r="X39" s="152" t="e">
        <f>SUMIF(#REF!,VLOOKUP(S39,#REF!,1,FALSE),#REF!)+SUMIF(#REF!,VLOOKUP(S39,#REF!,1,FALSE),#REF!)+SUMIF(#REF!,VLOOKUP(S39,#REF!,1,FALSE),#REF!)+SUMIF(#REF!,VLOOKUP(S39,#REF!,1,FALSE),#REF!)+SUMIF(#REF!,VLOOKUP(S39,#REF!,1,FALSE),#REF!)</f>
        <v>#REF!</v>
      </c>
      <c r="Y39" s="152" t="e">
        <f>SUMIF(#REF!,VLOOKUP(S39,#REF!,1,FALSE),#REF!)+SUMIF(#REF!,VLOOKUP(S39,#REF!,1,FALSE),#REF!)+SUMIF(#REF!,VLOOKUP(B37,#REF!,1,FALSE),#REF!)+SUMIF(#REF!,VLOOKUP('KEUANGAN INTERNAL AKRE 2025'!S39,#REF!,1,FALSE),#REF!)+SUMIF(#REF!,VLOOKUP(S39,#REF!,1,FALSE),#REF!)</f>
        <v>#REF!</v>
      </c>
    </row>
    <row r="40" spans="1:25" ht="14.1" customHeight="1">
      <c r="A40" s="1188" t="s">
        <v>197</v>
      </c>
      <c r="B40" s="1191" t="s">
        <v>52</v>
      </c>
      <c r="C40" s="199">
        <f>SUMIF('PNLT DANA INTERNAL'!$R$22:$R$45, 'KEUANGAN INTERNAL AKRE 2025'!B40,'PNLT DANA INTERNAL'!$T$22:$T$45)+
SUMIF('PNLT DANA INTERNAL'!$AB$22:$AB$45, 'KEUANGAN INTERNAL AKRE 2025'!B40,'PNLT DANA INTERNAL'!$AC$22:$AC$45)+
SUMIF('PNLT DANA INTERNAL'!$AI$22:$AI$45, 'KEUANGAN INTERNAL AKRE 2025'!B40,'PNLT DANA INTERNAL'!$AJ$22:$AJ$45)+
SUMIF('PNLT DANA INTERNAL'!$AP$22:$AP$45, 'KEUANGAN INTERNAL AKRE 2025'!B40,'PNLT DANA INTERNAL'!$AQ$22:$AQ$45)+
SUMIF('PNLT DANA INTERNAL'!$AW$22:$AW$45, 'KEUANGAN INTERNAL AKRE 2025'!B40,'PNLT DANA INTERNAL'!$AX$22:$AX$45)</f>
        <v>0</v>
      </c>
      <c r="D40" s="152">
        <f>SUMIF('PKM DANA INTERNAL'!$S$2:$S$6, 'KEUANGAN INTERNAL AKRE 2025'!B40,'PKM DANA INTERNAL'!$U$2:$U$6)+
SUMIF('PKM DANA INTERNAL'!$AC$2:$AC$6, 'KEUANGAN INTERNAL AKRE 2025'!B40,'PKM DANA INTERNAL'!$AD$2:$AD$6)+
SUMIF('PKM DANA INTERNAL'!$AJ$2:$AJ$6, 'KEUANGAN INTERNAL AKRE 2025'!B40,'PKM DANA INTERNAL'!$AK$2:$AK$6)+
SUMIF('PKM DANA INTERNAL'!$AQ$2:$AQ$6, 'KEUANGAN INTERNAL AKRE 2025'!B40,'PKM DANA INTERNAL'!$AR$2:$AR$6)</f>
        <v>0</v>
      </c>
      <c r="E40" s="151">
        <f>SUMIF('PNLT DANA INTERNAL'!$R$46:$R$109, 'KEUANGAN INTERNAL AKRE 2025'!B40,'PNLT DANA INTERNAL'!$T$46:$T$109)+
SUMIF('PNLT DANA INTERNAL'!$AB$46:$AB$109, 'KEUANGAN INTERNAL AKRE 2025'!B40,'PNLT DANA INTERNAL'!$AC$46:$AC$109)+
SUMIF('PNLT DANA INTERNAL'!$AI$46:$AI$109, 'KEUANGAN INTERNAL AKRE 2025'!B40,'PNLT DANA INTERNAL'!$AJ$46:$AJ$109)+
SUMIF('PNLT DANA INTERNAL'!$AP$46:$AP$109, 'KEUANGAN INTERNAL AKRE 2025'!B40,'PNLT DANA INTERNAL'!$AQ$46:$AQ$109)+
SUMIF('PNLT DANA INTERNAL'!$AW$46:$AW$109, 'KEUANGAN INTERNAL AKRE 2025'!B40,'PNLT DANA INTERNAL'!$AX$46:$AX$109)</f>
        <v>0</v>
      </c>
      <c r="F40" s="152">
        <f>SUMIF('PKM DANA INTERNAL'!$S$8:$S$35, 'KEUANGAN INTERNAL AKRE 2025'!B40,'PKM DANA INTERNAL'!$U$8:$U$35)+
SUMIF('PKM DANA INTERNAL'!$AC$8:$AC$35, 'KEUANGAN INTERNAL AKRE 2025'!B40,'PKM DANA INTERNAL'!$AD$8:$AD$35)+
SUMIF('PKM DANA INTERNAL'!$AJ$8:$AJ$35, 'KEUANGAN INTERNAL AKRE 2025'!B40,'PKM DANA INTERNAL'!$AK$8:$AK$35)+
SUMIF('PKM DANA INTERNAL'!$AQ$8:$AQ$35, 'KEUANGAN INTERNAL AKRE 2025'!B40,'PKM DANA INTERNAL'!$AR$8:$AR$35)</f>
        <v>5000000</v>
      </c>
      <c r="G40" s="152">
        <f>SUMIF('PNLT DANA INTERNAL'!$R$111:$R$141, 'KEUANGAN INTERNAL AKRE 2025'!B40,'PNLT DANA INTERNAL'!$T$111:$T$160)+
SUMIF('PNLT DANA INTERNAL'!$AB$111:$AB$141, 'KEUANGAN INTERNAL AKRE 2025'!B40,'PNLT DANA INTERNAL'!$AC$111:$AC$141)+
SUMIF('PNLT DANA INTERNAL'!$AI$111:$AI$141, 'KEUANGAN INTERNAL AKRE 2025'!B40,'PNLT DANA INTERNAL'!$AJ$111:$AJ$141)+
SUMIF('PNLT DANA INTERNAL'!$AP$111:$AP$141, 'KEUANGAN INTERNAL AKRE 2025'!B40,'PNLT DANA INTERNAL'!$AQ$111:$AQ$141)+
SUMIF('PNLT DANA INTERNAL'!$AW$111:$AW$141, 'KEUANGAN INTERNAL AKRE 2025'!B40,'PNLT DANA INTERNAL'!$AX$111:$AX$141)</f>
        <v>0</v>
      </c>
      <c r="H40" s="152">
        <f>SUMIF('PKM DANA INTERNAL'!$S$37:$S$68, 'KEUANGAN INTERNAL AKRE 2025'!B40,'PKM DANA INTERNAL'!$U$37:$U$68)+
SUMIF('PKM DANA INTERNAL'!$AC$37:$AC$68, 'KEUANGAN INTERNAL AKRE 2025'!B40,'PKM DANA INTERNAL'!$AD$37:$AD$68)+
SUMIF('PKM DANA INTERNAL'!$AJ$37:$AJ$68, 'KEUANGAN INTERNAL AKRE 2025'!B40,'PKM DANA INTERNAL'!$AK$37:$AK$68)+
SUMIF('PKM DANA INTERNAL'!$AQ$37:$AQ$68, 'KEUANGAN INTERNAL AKRE 2025'!B40,'PKM DANA INTERNAL'!$AR$37:$AR$68)</f>
        <v>0</v>
      </c>
      <c r="I40" s="152">
        <f>SUMIF('PNLT DANA INTERNAL'!$R$143:$R$178, 'KEUANGAN INTERNAL AKRE 2025'!B40,'PNLT DANA INTERNAL'!$T$143:$T$178)+
SUMIF('PNLT DANA INTERNAL'!$AB$143:$AB$178, 'KEUANGAN INTERNAL AKRE 2025'!B40,'PNLT DANA INTERNAL'!$AC$143:$AC$178)+
SUMIF('PNLT DANA INTERNAL'!$AI$143:$AI$178, 'KEUANGAN INTERNAL AKRE 2025'!B40,'PNLT DANA INTERNAL'!$AJ$143:$AJ$178)+
SUMIF('PNLT DANA INTERNAL'!$AP$143:$AP$178, 'KEUANGAN INTERNAL AKRE 2025'!B40,'PNLT DANA INTERNAL'!$AQ$143:$AQ$178)+
SUMIF('PNLT DANA INTERNAL'!$AW$143:$AW$178, 'KEUANGAN INTERNAL AKRE 2025'!B40,'PNLT DANA INTERNAL'!$AX$143:$AX$178)</f>
        <v>7000000</v>
      </c>
      <c r="J40" s="152">
        <f>SUMIF('PKM DANA INTERNAL'!$S$70:$S$103, 'KEUANGAN INTERNAL AKRE 2025'!B40,'PKM DANA INTERNAL'!$U$70:$U$103)+
SUMIF('PKM DANA INTERNAL'!$AC$70:$AC$103, 'KEUANGAN INTERNAL AKRE 2025'!B40,'PKM DANA INTERNAL'!$AD$70:$AD$103)+
SUMIF('PKM DANA INTERNAL'!$AJ$70:$AJ$103, 'KEUANGAN INTERNAL AKRE 2025'!B40,'PKM DANA INTERNAL'!$AK$70:$AK$103)+
SUMIF('PKM DANA INTERNAL'!$AQ$70:$AQ$103, 'KEUANGAN INTERNAL AKRE 2025'!B40,'PKM DANA INTERNAL'!$AR$70:$AR$103)+
SUMIF('PKM DANA INTERNAL'!$AX$70:$AX$103,'KEUANGAN INTERNAL AKRE 2025'!B40,'PKM DANA INTERNAL'!$AY$70:$AY$103)+
SUMIF('PKM DANA INTERNAL'!$BE$70:$BE$103,'KEUANGAN INTERNAL AKRE 2025'!B40,'PKM DANA INTERNAL'!$BF$70:$BF$103)</f>
        <v>2333333.3333333335</v>
      </c>
      <c r="K40" s="152">
        <f>SUMIF('PNLT DANA INTERNAL'!$R$179:$R$226, 'KEUANGAN INTERNAL AKRE 2025'!B40,'PNLT DANA INTERNAL'!$T$179:$T$226)+
SUMIF('PNLT DANA INTERNAL'!$AB$179:$AB$226, 'KEUANGAN INTERNAL AKRE 2025'!B40,'PNLT DANA INTERNAL'!$AC$179:$AC$226)+
SUMIF('PNLT DANA INTERNAL'!$AI$179:$AI$226, 'KEUANGAN INTERNAL AKRE 2025'!B40,'PNLT DANA INTERNAL'!$AJ$179:$AJ$226)+
SUMIF('PNLT DANA INTERNAL'!$AP$179:$AP$226, 'KEUANGAN INTERNAL AKRE 2025'!B40,'PNLT DANA INTERNAL'!$AQ$179:$AQ$226)+
SUMIF('PNLT DANA INTERNAL'!$AW$179:$AW$226, 'KEUANGAN INTERNAL AKRE 2025'!B40,'PNLT DANA INTERNAL'!$AX$179:$AX$226)+
SUMIF('PNLT DANA INTERNAL'!$BD$179:$BD$226, 'KEUANGAN INTERNAL AKRE 2025'!B40,'PNLT DANA INTERNAL'!$BG$179:$BG$226)</f>
        <v>2655000</v>
      </c>
      <c r="L40" s="152">
        <f>SUMIF('PKM DANA INTERNAL'!$S$105:$S$136, 'KEUANGAN INTERNAL AKRE 2025'!B40,'PKM DANA INTERNAL'!$U$105:$U$136)+
SUMIF('PKM DANA INTERNAL'!$AC$105:$AC$136, 'KEUANGAN INTERNAL AKRE 2025'!B40,'PKM DANA INTERNAL'!$AD$105:$AD$136)+
SUMIF('PKM DANA INTERNAL'!$AJ$105:$AJ$136, 'KEUANGAN INTERNAL AKRE 2025'!B40,'PKM DANA INTERNAL'!$AK$105:$AK$136)+
SUMIF('PKM DANA INTERNAL'!$AQ$105:$AQ$136, 'KEUANGAN INTERNAL AKRE 2025'!B40,'PKM DANA INTERNAL'!$AR$105:$AR$136)+
SUMIF('PKM DANA INTERNAL'!$AX$105:$AX$136,'KEUANGAN INTERNAL AKRE 2025'!B40,'PKM DANA INTERNAL'!$AY$105:$AY$136)+
SUMIF('PKM DANA INTERNAL'!$BE$105:$BE$136,'KEUANGAN INTERNAL AKRE 2025'!B40,'PKM DANA INTERNAL'!$BF$105:$BF$136)+
SUMIF('PKM DANA INTERNAL'!$BL$105:$BL$136,'KEUANGAN INTERNAL AKRE 2025'!B40,'PKM DANA INTERNAL'!$BM$105:$BM$136)</f>
        <v>2166666.6666666665</v>
      </c>
      <c r="M40" s="152">
        <f>SUMIF('PNLT DANA INTERNAL'!$R$227:$R$265, 'KEUANGAN INTERNAL AKRE 2025'!B40,'PNLT DANA INTERNAL'!$T$227:$T$265)+
SUMIF('PNLT DANA INTERNAL'!$AB$227:$AB$265, 'KEUANGAN INTERNAL AKRE 2025'!B40,'PNLT DANA INTERNAL'!$AC$227:$AC$265)+
SUMIF('PNLT DANA INTERNAL'!$AI$227:$AI$265, 'KEUANGAN INTERNAL AKRE 2025'!B40,'PNLT DANA INTERNAL'!$AJ$227:$AJ$265)+
SUMIF('PNLT DANA INTERNAL'!$AP$227:$AP$265, 'KEUANGAN INTERNAL AKRE 2025'!B40,'PNLT DANA INTERNAL'!$AQ$227:$AQ$265)+
SUMIF('PNLT DANA INTERNAL'!$AW$227:$AW$265, 'KEUANGAN INTERNAL AKRE 2025'!B40,'PNLT DANA INTERNAL'!$AX$227:$AX$265)+
SUMIF('PNLT DANA INTERNAL'!$BD$227:$BD$265, 'KEUANGAN INTERNAL AKRE 2025'!B40,'PNLT DANA INTERNAL'!$BG$227:$BG$265)</f>
        <v>14990000</v>
      </c>
      <c r="N40" s="152">
        <f>SUMIF('PKM DANA INTERNAL'!$S$138:$S$164, 'KEUANGAN INTERNAL AKRE 2025'!B40,'PKM DANA INTERNAL'!$U$138:$U$164)+
SUMIF('PKM DANA INTERNAL'!$AC$138:$AC$164, 'KEUANGAN INTERNAL AKRE 2025'!B40,'PKM DANA INTERNAL'!$AD$138:$AD$164)+
SUMIF('PKM DANA INTERNAL'!$AJ$138:$AJ$164, 'KEUANGAN INTERNAL AKRE 2025'!B40,'PKM DANA INTERNAL'!$AK$138:$AK$164)+
SUMIF('PKM DANA INTERNAL'!$AQ$138:$AQ$164, 'KEUANGAN INTERNAL AKRE 2025'!B40,'PKM DANA INTERNAL'!$AR$138:$AR$164)+
SUMIF('PKM DANA INTERNAL'!$AX$138:$AX$164,'KEUANGAN INTERNAL AKRE 2025'!B40,'PKM DANA INTERNAL'!$AY$138:$AY$164)+
SUMIF('PKM DANA INTERNAL'!$BE$138:$BE$164,'KEUANGAN INTERNAL AKRE 2025'!B40,'PKM DANA INTERNAL'!$BF$138:$BF$164)+
SUMIF('PKM DANA INTERNAL'!$BL$138:$BL$164,'KEUANGAN INTERNAL AKRE 2025'!B40,'PKM DANA INTERNAL'!$BM$138:$BM$164)</f>
        <v>6656666.666666667</v>
      </c>
      <c r="O40" s="149">
        <f t="shared" si="0"/>
        <v>19155000.000000004</v>
      </c>
      <c r="Q40" s="1420"/>
      <c r="R40" s="133">
        <v>5</v>
      </c>
      <c r="S40" s="134" t="s">
        <v>49</v>
      </c>
      <c r="T40" s="152" t="e">
        <f>SUMIF(#REF!,VLOOKUP(S40,#REF!,1,FALSE),#REF!)+SUMIF(#REF!,VLOOKUP(S40,#REF!,1,FALSE),#REF!)+SUMIF(#REF!,VLOOKUP(S40,#REF!,1,FALSE),#REF!)+SUMIF(#REF!,VLOOKUP(S40,#REF!,1,FALSE),#REF!)+SUMIF(#REF!,VLOOKUP(S40,#REF!,1,FALSE),#REF!)</f>
        <v>#REF!</v>
      </c>
      <c r="U40" s="152" t="e">
        <f>SUMIF(#REF!,VLOOKUP(S40,#REF!,1,FALSE),#REF!)+SUMIF(#REF!,VLOOKUP(S40,#REF!,1,FALSE),#REF!)+SUMIF(#REF!,VLOOKUP(S40,#REF!,1,FALSE),#REF!)+SUMIF(#REF!,VLOOKUP('KEUANGAN INTERNAL AKRE 2025'!S40,#REF!,1,FALSE),#REF!)+SUMIF(#REF!,VLOOKUP(S40,#REF!,1,FALSE),#REF!)</f>
        <v>#REF!</v>
      </c>
      <c r="V40" s="152" t="e">
        <f>SUMIF(#REF!,VLOOKUP(S40,#REF!,1,FALSE),#REF!)+SUMIF(#REF!,VLOOKUP(S40,#REF!,1,FALSE),#REF!)+SUMIF(#REF!,VLOOKUP(S40,#REF!,1,FALSE),#REF!)+SUMIF(#REF!,VLOOKUP(S40,#REF!,1,FALSE),#REF!)+SUMIF(#REF!,VLOOKUP(S40,#REF!,1,FALSE),#REF!)</f>
        <v>#REF!</v>
      </c>
      <c r="W40" s="152" t="e">
        <f>SUMIF(#REF!,VLOOKUP(S40,#REF!,1,FALSE),#REF!)+SUMIF(#REF!,VLOOKUP(S40,#REF!,1,FALSE),#REF!)+SUMIF(#REF!,VLOOKUP(S40,#REF!,1,FALSE),#REF!)+SUMIF(#REF!,VLOOKUP('KEUANGAN INTERNAL AKRE 2025'!S40,#REF!,1,FALSE),#REF!)+SUMIF(#REF!,VLOOKUP(S40,#REF!,1,FALSE),#REF!)</f>
        <v>#REF!</v>
      </c>
      <c r="X40" s="152" t="e">
        <f>SUMIF(#REF!,VLOOKUP(S40,#REF!,1,FALSE),#REF!)+SUMIF(#REF!,VLOOKUP(S40,#REF!,1,FALSE),#REF!)+SUMIF(#REF!,VLOOKUP(S40,#REF!,1,FALSE),#REF!)+SUMIF(#REF!,VLOOKUP(S40,#REF!,1,FALSE),#REF!)+SUMIF(#REF!,VLOOKUP(S40,#REF!,1,FALSE),#REF!)</f>
        <v>#REF!</v>
      </c>
      <c r="Y40" s="152" t="e">
        <f>SUMIF(#REF!,VLOOKUP(S40,#REF!,1,FALSE),#REF!)+SUMIF(#REF!,VLOOKUP(S40,#REF!,1,FALSE),#REF!)+SUMIF(#REF!,VLOOKUP(B38,#REF!,1,FALSE),#REF!)+SUMIF(#REF!,VLOOKUP('KEUANGAN INTERNAL AKRE 2025'!S40,#REF!,1,FALSE),#REF!)+SUMIF(#REF!,VLOOKUP(S40,#REF!,1,FALSE),#REF!)</f>
        <v>#REF!</v>
      </c>
    </row>
    <row r="41" spans="1:25" ht="14.1" customHeight="1">
      <c r="A41" s="1188" t="s">
        <v>197</v>
      </c>
      <c r="B41" s="1192" t="s">
        <v>453</v>
      </c>
      <c r="C41" s="199">
        <f>SUMIF('PNLT DANA INTERNAL'!$R$22:$R$45, 'KEUANGAN INTERNAL AKRE 2025'!B41,'PNLT DANA INTERNAL'!$T$22:$T$45)+
SUMIF('PNLT DANA INTERNAL'!$AB$22:$AB$45, 'KEUANGAN INTERNAL AKRE 2025'!B41,'PNLT DANA INTERNAL'!$AC$22:$AC$45)+
SUMIF('PNLT DANA INTERNAL'!$AI$22:$AI$45, 'KEUANGAN INTERNAL AKRE 2025'!B41,'PNLT DANA INTERNAL'!$AJ$22:$AJ$45)+
SUMIF('PNLT DANA INTERNAL'!$AP$22:$AP$45, 'KEUANGAN INTERNAL AKRE 2025'!B41,'PNLT DANA INTERNAL'!$AQ$22:$AQ$45)+
SUMIF('PNLT DANA INTERNAL'!$AW$22:$AW$45, 'KEUANGAN INTERNAL AKRE 2025'!B41,'PNLT DANA INTERNAL'!$AX$22:$AX$45)</f>
        <v>0</v>
      </c>
      <c r="D41" s="152">
        <f>SUMIF('PKM DANA INTERNAL'!$S$2:$S$6, 'KEUANGAN INTERNAL AKRE 2025'!B41,'PKM DANA INTERNAL'!$U$2:$U$6)+
SUMIF('PKM DANA INTERNAL'!$AC$2:$AC$6, 'KEUANGAN INTERNAL AKRE 2025'!B41,'PKM DANA INTERNAL'!$AD$2:$AD$6)+
SUMIF('PKM DANA INTERNAL'!$AJ$2:$AJ$6, 'KEUANGAN INTERNAL AKRE 2025'!B41,'PKM DANA INTERNAL'!$AK$2:$AK$6)+
SUMIF('PKM DANA INTERNAL'!$AQ$2:$AQ$6, 'KEUANGAN INTERNAL AKRE 2025'!B41,'PKM DANA INTERNAL'!$AR$2:$AR$6)</f>
        <v>0</v>
      </c>
      <c r="E41" s="151">
        <f>SUMIF('PNLT DANA INTERNAL'!$R$46:$R$109, 'KEUANGAN INTERNAL AKRE 2025'!B41,'PNLT DANA INTERNAL'!$T$46:$T$109)+
SUMIF('PNLT DANA INTERNAL'!$AB$46:$AB$109, 'KEUANGAN INTERNAL AKRE 2025'!B41,'PNLT DANA INTERNAL'!$AC$46:$AC$109)+
SUMIF('PNLT DANA INTERNAL'!$AI$46:$AI$109, 'KEUANGAN INTERNAL AKRE 2025'!B41,'PNLT DANA INTERNAL'!$AJ$46:$AJ$109)+
SUMIF('PNLT DANA INTERNAL'!$AP$46:$AP$109, 'KEUANGAN INTERNAL AKRE 2025'!B41,'PNLT DANA INTERNAL'!$AQ$46:$AQ$109)+
SUMIF('PNLT DANA INTERNAL'!$AW$46:$AW$109, 'KEUANGAN INTERNAL AKRE 2025'!B41,'PNLT DANA INTERNAL'!$AX$46:$AX$109)</f>
        <v>0</v>
      </c>
      <c r="F41" s="152">
        <f>SUMIF('PKM DANA INTERNAL'!$S$8:$S$35, 'KEUANGAN INTERNAL AKRE 2025'!B41,'PKM DANA INTERNAL'!$U$8:$U$35)+
SUMIF('PKM DANA INTERNAL'!$AC$8:$AC$35, 'KEUANGAN INTERNAL AKRE 2025'!B41,'PKM DANA INTERNAL'!$AD$8:$AD$35)+
SUMIF('PKM DANA INTERNAL'!$AJ$8:$AJ$35, 'KEUANGAN INTERNAL AKRE 2025'!B41,'PKM DANA INTERNAL'!$AK$8:$AK$35)+
SUMIF('PKM DANA INTERNAL'!$AQ$8:$AQ$35, 'KEUANGAN INTERNAL AKRE 2025'!B41,'PKM DANA INTERNAL'!$AR$8:$AR$35)</f>
        <v>0</v>
      </c>
      <c r="G41" s="152">
        <f>SUMIF('PNLT DANA INTERNAL'!$R$111:$R$141, 'KEUANGAN INTERNAL AKRE 2025'!B41,'PNLT DANA INTERNAL'!$T$111:$T$160)+
SUMIF('PNLT DANA INTERNAL'!$AB$111:$AB$141, 'KEUANGAN INTERNAL AKRE 2025'!B41,'PNLT DANA INTERNAL'!$AC$111:$AC$141)+
SUMIF('PNLT DANA INTERNAL'!$AI$111:$AI$141, 'KEUANGAN INTERNAL AKRE 2025'!B41,'PNLT DANA INTERNAL'!$AJ$111:$AJ$141)+
SUMIF('PNLT DANA INTERNAL'!$AP$111:$AP$141, 'KEUANGAN INTERNAL AKRE 2025'!B41,'PNLT DANA INTERNAL'!$AQ$111:$AQ$141)+
SUMIF('PNLT DANA INTERNAL'!$AW$111:$AW$141, 'KEUANGAN INTERNAL AKRE 2025'!B41,'PNLT DANA INTERNAL'!$AX$111:$AX$141)</f>
        <v>0</v>
      </c>
      <c r="H41" s="152">
        <f>SUMIF('PKM DANA INTERNAL'!$S$37:$S$68, 'KEUANGAN INTERNAL AKRE 2025'!B41,'PKM DANA INTERNAL'!$U$37:$U$68)+
SUMIF('PKM DANA INTERNAL'!$AC$37:$AC$68, 'KEUANGAN INTERNAL AKRE 2025'!B41,'PKM DANA INTERNAL'!$AD$37:$AD$68)+
SUMIF('PKM DANA INTERNAL'!$AJ$37:$AJ$68, 'KEUANGAN INTERNAL AKRE 2025'!B41,'PKM DANA INTERNAL'!$AK$37:$AK$68)+
SUMIF('PKM DANA INTERNAL'!$AQ$37:$AQ$68, 'KEUANGAN INTERNAL AKRE 2025'!B41,'PKM DANA INTERNAL'!$AR$37:$AR$68)</f>
        <v>2500000</v>
      </c>
      <c r="I41" s="152">
        <f>SUMIF('PNLT DANA INTERNAL'!$R$143:$R$178, 'KEUANGAN INTERNAL AKRE 2025'!B41,'PNLT DANA INTERNAL'!$T$143:$T$178)+
SUMIF('PNLT DANA INTERNAL'!$AB$143:$AB$178, 'KEUANGAN INTERNAL AKRE 2025'!B41,'PNLT DANA INTERNAL'!$AC$143:$AC$178)+
SUMIF('PNLT DANA INTERNAL'!$AI$143:$AI$178, 'KEUANGAN INTERNAL AKRE 2025'!B41,'PNLT DANA INTERNAL'!$AJ$143:$AJ$178)+
SUMIF('PNLT DANA INTERNAL'!$AP$143:$AP$178, 'KEUANGAN INTERNAL AKRE 2025'!B41,'PNLT DANA INTERNAL'!$AQ$143:$AQ$178)+
SUMIF('PNLT DANA INTERNAL'!$AW$143:$AW$178, 'KEUANGAN INTERNAL AKRE 2025'!B41,'PNLT DANA INTERNAL'!$AX$143:$AX$178)</f>
        <v>0</v>
      </c>
      <c r="J41" s="152">
        <f>SUMIF('PKM DANA INTERNAL'!$S$70:$S$103, 'KEUANGAN INTERNAL AKRE 2025'!B41,'PKM DANA INTERNAL'!$U$70:$U$103)+
SUMIF('PKM DANA INTERNAL'!$AC$70:$AC$103, 'KEUANGAN INTERNAL AKRE 2025'!B41,'PKM DANA INTERNAL'!$AD$70:$AD$103)+
SUMIF('PKM DANA INTERNAL'!$AJ$70:$AJ$103, 'KEUANGAN INTERNAL AKRE 2025'!B41,'PKM DANA INTERNAL'!$AK$70:$AK$103)+
SUMIF('PKM DANA INTERNAL'!$AQ$70:$AQ$103, 'KEUANGAN INTERNAL AKRE 2025'!B41,'PKM DANA INTERNAL'!$AR$70:$AR$103)+
SUMIF('PKM DANA INTERNAL'!$AX$70:$AX$103,'KEUANGAN INTERNAL AKRE 2025'!B41,'PKM DANA INTERNAL'!$AY$70:$AY$103)+
SUMIF('PKM DANA INTERNAL'!$BE$70:$BE$103,'KEUANGAN INTERNAL AKRE 2025'!B41,'PKM DANA INTERNAL'!$BF$70:$BF$103)</f>
        <v>0</v>
      </c>
      <c r="K41" s="152">
        <f>SUMIF('PNLT DANA INTERNAL'!$R$179:$R$226, 'KEUANGAN INTERNAL AKRE 2025'!B41,'PNLT DANA INTERNAL'!$T$179:$T$226)+
SUMIF('PNLT DANA INTERNAL'!$AB$179:$AB$226, 'KEUANGAN INTERNAL AKRE 2025'!B41,'PNLT DANA INTERNAL'!$AC$179:$AC$226)+
SUMIF('PNLT DANA INTERNAL'!$AI$179:$AI$226, 'KEUANGAN INTERNAL AKRE 2025'!B41,'PNLT DANA INTERNAL'!$AJ$179:$AJ$226)+
SUMIF('PNLT DANA INTERNAL'!$AP$179:$AP$226, 'KEUANGAN INTERNAL AKRE 2025'!B41,'PNLT DANA INTERNAL'!$AQ$179:$AQ$226)+
SUMIF('PNLT DANA INTERNAL'!$AW$179:$AW$226, 'KEUANGAN INTERNAL AKRE 2025'!B41,'PNLT DANA INTERNAL'!$AX$179:$AX$226)+
SUMIF('PNLT DANA INTERNAL'!$BD$179:$BD$226, 'KEUANGAN INTERNAL AKRE 2025'!B41,'PNLT DANA INTERNAL'!$BG$179:$BG$226)</f>
        <v>2362500</v>
      </c>
      <c r="L41" s="152">
        <f>SUMIF('PKM DANA INTERNAL'!$S$105:$S$136, 'KEUANGAN INTERNAL AKRE 2025'!B41,'PKM DANA INTERNAL'!$U$105:$U$136)+
SUMIF('PKM DANA INTERNAL'!$AC$105:$AC$136, 'KEUANGAN INTERNAL AKRE 2025'!B41,'PKM DANA INTERNAL'!$AD$105:$AD$136)+
SUMIF('PKM DANA INTERNAL'!$AJ$105:$AJ$136, 'KEUANGAN INTERNAL AKRE 2025'!B41,'PKM DANA INTERNAL'!$AK$105:$AK$136)+
SUMIF('PKM DANA INTERNAL'!$AQ$105:$AQ$136, 'KEUANGAN INTERNAL AKRE 2025'!B41,'PKM DANA INTERNAL'!$AR$105:$AR$136)+
SUMIF('PKM DANA INTERNAL'!$AX$105:$AX$136,'KEUANGAN INTERNAL AKRE 2025'!B41,'PKM DANA INTERNAL'!$AY$105:$AY$136)+
SUMIF('PKM DANA INTERNAL'!$BE$105:$BE$136,'KEUANGAN INTERNAL AKRE 2025'!B41,'PKM DANA INTERNAL'!$BF$105:$BF$136)+
SUMIF('PKM DANA INTERNAL'!$BL$105:$BL$136,'KEUANGAN INTERNAL AKRE 2025'!B41,'PKM DANA INTERNAL'!$BM$105:$BM$136)</f>
        <v>0</v>
      </c>
      <c r="M41" s="152">
        <f>SUMIF('PNLT DANA INTERNAL'!$R$227:$R$265, 'KEUANGAN INTERNAL AKRE 2025'!B41,'PNLT DANA INTERNAL'!$T$227:$T$265)+
SUMIF('PNLT DANA INTERNAL'!$AB$227:$AB$265, 'KEUANGAN INTERNAL AKRE 2025'!B41,'PNLT DANA INTERNAL'!$AC$227:$AC$265)+
SUMIF('PNLT DANA INTERNAL'!$AI$227:$AI$265, 'KEUANGAN INTERNAL AKRE 2025'!B41,'PNLT DANA INTERNAL'!$AJ$227:$AJ$265)+
SUMIF('PNLT DANA INTERNAL'!$AP$227:$AP$265, 'KEUANGAN INTERNAL AKRE 2025'!B41,'PNLT DANA INTERNAL'!$AQ$227:$AQ$265)+
SUMIF('PNLT DANA INTERNAL'!$AW$227:$AW$265, 'KEUANGAN INTERNAL AKRE 2025'!B41,'PNLT DANA INTERNAL'!$AX$227:$AX$265)+
SUMIF('PNLT DANA INTERNAL'!$BD$227:$BD$265, 'KEUANGAN INTERNAL AKRE 2025'!B41,'PNLT DANA INTERNAL'!$BG$227:$BG$265)</f>
        <v>28366210</v>
      </c>
      <c r="N41" s="152">
        <f>SUMIF('PKM DANA INTERNAL'!$S$138:$S$164, 'KEUANGAN INTERNAL AKRE 2025'!B41,'PKM DANA INTERNAL'!$U$138:$U$164)+
SUMIF('PKM DANA INTERNAL'!$AC$138:$AC$164, 'KEUANGAN INTERNAL AKRE 2025'!B41,'PKM DANA INTERNAL'!$AD$138:$AD$164)+
SUMIF('PKM DANA INTERNAL'!$AJ$138:$AJ$164, 'KEUANGAN INTERNAL AKRE 2025'!B41,'PKM DANA INTERNAL'!$AK$138:$AK$164)+
SUMIF('PKM DANA INTERNAL'!$AQ$138:$AQ$164, 'KEUANGAN INTERNAL AKRE 2025'!B41,'PKM DANA INTERNAL'!$AR$138:$AR$164)+
SUMIF('PKM DANA INTERNAL'!$AX$138:$AX$164,'KEUANGAN INTERNAL AKRE 2025'!B41,'PKM DANA INTERNAL'!$AY$138:$AY$164)+
SUMIF('PKM DANA INTERNAL'!$BE$138:$BE$164,'KEUANGAN INTERNAL AKRE 2025'!B41,'PKM DANA INTERNAL'!$BF$138:$BF$164)+
SUMIF('PKM DANA INTERNAL'!$BL$138:$BL$164,'KEUANGAN INTERNAL AKRE 2025'!B41,'PKM DANA INTERNAL'!$BM$138:$BM$164)</f>
        <v>6656666.666666667</v>
      </c>
      <c r="O41" s="149">
        <f t="shared" si="0"/>
        <v>4862500</v>
      </c>
      <c r="Q41" s="1420"/>
      <c r="R41" s="133">
        <v>6</v>
      </c>
      <c r="S41" s="134" t="s">
        <v>95</v>
      </c>
      <c r="T41" s="152" t="e">
        <f>SUMIF(#REF!,VLOOKUP(S41,#REF!,1,FALSE),#REF!)+SUMIF(#REF!,VLOOKUP(S41,#REF!,1,FALSE),#REF!)+SUMIF(#REF!,VLOOKUP(S41,#REF!,1,FALSE),#REF!)+SUMIF(#REF!,VLOOKUP(S41,#REF!,1,FALSE),#REF!)+SUMIF(#REF!,VLOOKUP(S41,#REF!,1,FALSE),#REF!)</f>
        <v>#REF!</v>
      </c>
      <c r="U41" s="152" t="e">
        <f>SUMIF(#REF!,VLOOKUP(S41,#REF!,1,FALSE),#REF!)+SUMIF(#REF!,VLOOKUP(S41,#REF!,1,FALSE),#REF!)+SUMIF(#REF!,VLOOKUP(S41,#REF!,1,FALSE),#REF!)+SUMIF(#REF!,VLOOKUP('KEUANGAN INTERNAL AKRE 2025'!S41,#REF!,1,FALSE),#REF!)+SUMIF(#REF!,VLOOKUP(S41,#REF!,1,FALSE),#REF!)</f>
        <v>#REF!</v>
      </c>
      <c r="V41" s="152" t="e">
        <f>SUMIF(#REF!,VLOOKUP(S41,#REF!,1,FALSE),#REF!)+SUMIF(#REF!,VLOOKUP(S41,#REF!,1,FALSE),#REF!)+SUMIF(#REF!,VLOOKUP(S41,#REF!,1,FALSE),#REF!)+SUMIF(#REF!,VLOOKUP(S41,#REF!,1,FALSE),#REF!)+SUMIF(#REF!,VLOOKUP(S41,#REF!,1,FALSE),#REF!)</f>
        <v>#REF!</v>
      </c>
      <c r="W41" s="152" t="e">
        <f>SUMIF(#REF!,VLOOKUP(S41,#REF!,1,FALSE),#REF!)+SUMIF(#REF!,VLOOKUP(S41,#REF!,1,FALSE),#REF!)+SUMIF(#REF!,VLOOKUP(S41,#REF!,1,FALSE),#REF!)+SUMIF(#REF!,VLOOKUP('KEUANGAN INTERNAL AKRE 2025'!S41,#REF!,1,FALSE),#REF!)+SUMIF(#REF!,VLOOKUP(S41,#REF!,1,FALSE),#REF!)</f>
        <v>#REF!</v>
      </c>
      <c r="X41" s="152" t="e">
        <f>SUMIF(#REF!,VLOOKUP(S41,#REF!,1,FALSE),#REF!)+SUMIF(#REF!,VLOOKUP(S41,#REF!,1,FALSE),#REF!)+SUMIF(#REF!,VLOOKUP(S41,#REF!,1,FALSE),#REF!)+SUMIF(#REF!,VLOOKUP(S41,#REF!,1,FALSE),#REF!)+SUMIF(#REF!,VLOOKUP(S41,#REF!,1,FALSE),#REF!)</f>
        <v>#REF!</v>
      </c>
      <c r="Y41" s="152" t="e">
        <f>SUMIF(#REF!,VLOOKUP(S41,#REF!,1,FALSE),#REF!)+SUMIF(#REF!,VLOOKUP(S41,#REF!,1,FALSE),#REF!)+SUMIF(#REF!,VLOOKUP(B39,#REF!,1,FALSE),#REF!)+SUMIF(#REF!,VLOOKUP('KEUANGAN INTERNAL AKRE 2025'!S41,#REF!,1,FALSE),#REF!)+SUMIF(#REF!,VLOOKUP(S41,#REF!,1,FALSE),#REF!)</f>
        <v>#REF!</v>
      </c>
    </row>
    <row r="42" spans="1:25" ht="14.1" customHeight="1">
      <c r="A42" s="1188" t="s">
        <v>197</v>
      </c>
      <c r="B42" s="1192" t="s">
        <v>415</v>
      </c>
      <c r="C42" s="199">
        <f>SUMIF('PNLT DANA INTERNAL'!$R$22:$R$45, 'KEUANGAN INTERNAL AKRE 2025'!B42,'PNLT DANA INTERNAL'!$T$22:$T$45)+
SUMIF('PNLT DANA INTERNAL'!$AB$22:$AB$45, 'KEUANGAN INTERNAL AKRE 2025'!B42,'PNLT DANA INTERNAL'!$AC$22:$AC$45)+
SUMIF('PNLT DANA INTERNAL'!$AI$22:$AI$45, 'KEUANGAN INTERNAL AKRE 2025'!B42,'PNLT DANA INTERNAL'!$AJ$22:$AJ$45)+
SUMIF('PNLT DANA INTERNAL'!$AP$22:$AP$45, 'KEUANGAN INTERNAL AKRE 2025'!B42,'PNLT DANA INTERNAL'!$AQ$22:$AQ$45)+
SUMIF('PNLT DANA INTERNAL'!$AW$22:$AW$45, 'KEUANGAN INTERNAL AKRE 2025'!B42,'PNLT DANA INTERNAL'!$AX$22:$AX$45)</f>
        <v>0</v>
      </c>
      <c r="D42" s="152">
        <f>SUMIF('PKM DANA INTERNAL'!$S$2:$S$6, 'KEUANGAN INTERNAL AKRE 2025'!B42,'PKM DANA INTERNAL'!$U$2:$U$6)+
SUMIF('PKM DANA INTERNAL'!$AC$2:$AC$6, 'KEUANGAN INTERNAL AKRE 2025'!B42,'PKM DANA INTERNAL'!$AD$2:$AD$6)+
SUMIF('PKM DANA INTERNAL'!$AJ$2:$AJ$6, 'KEUANGAN INTERNAL AKRE 2025'!B42,'PKM DANA INTERNAL'!$AK$2:$AK$6)+
SUMIF('PKM DANA INTERNAL'!$AQ$2:$AQ$6, 'KEUANGAN INTERNAL AKRE 2025'!B42,'PKM DANA INTERNAL'!$AR$2:$AR$6)</f>
        <v>0</v>
      </c>
      <c r="E42" s="151">
        <f>SUMIF('PNLT DANA INTERNAL'!$R$46:$R$109, 'KEUANGAN INTERNAL AKRE 2025'!B42,'PNLT DANA INTERNAL'!$T$46:$T$109)+
SUMIF('PNLT DANA INTERNAL'!$AB$46:$AB$109, 'KEUANGAN INTERNAL AKRE 2025'!B42,'PNLT DANA INTERNAL'!$AC$46:$AC$109)+
SUMIF('PNLT DANA INTERNAL'!$AI$46:$AI$109, 'KEUANGAN INTERNAL AKRE 2025'!B42,'PNLT DANA INTERNAL'!$AJ$46:$AJ$109)+
SUMIF('PNLT DANA INTERNAL'!$AP$46:$AP$109, 'KEUANGAN INTERNAL AKRE 2025'!B42,'PNLT DANA INTERNAL'!$AQ$46:$AQ$109)+
SUMIF('PNLT DANA INTERNAL'!$AW$46:$AW$109, 'KEUANGAN INTERNAL AKRE 2025'!B42,'PNLT DANA INTERNAL'!$AX$46:$AX$109)</f>
        <v>0</v>
      </c>
      <c r="F42" s="152">
        <f>SUMIF('PKM DANA INTERNAL'!$S$8:$S$35, 'KEUANGAN INTERNAL AKRE 2025'!B42,'PKM DANA INTERNAL'!$U$8:$U$35)+
SUMIF('PKM DANA INTERNAL'!$AC$8:$AC$35, 'KEUANGAN INTERNAL AKRE 2025'!B42,'PKM DANA INTERNAL'!$AD$8:$AD$35)+
SUMIF('PKM DANA INTERNAL'!$AJ$8:$AJ$35, 'KEUANGAN INTERNAL AKRE 2025'!B42,'PKM DANA INTERNAL'!$AK$8:$AK$35)+
SUMIF('PKM DANA INTERNAL'!$AQ$8:$AQ$35, 'KEUANGAN INTERNAL AKRE 2025'!B42,'PKM DANA INTERNAL'!$AR$8:$AR$35)</f>
        <v>0</v>
      </c>
      <c r="G42" s="152">
        <f>SUMIF('PNLT DANA INTERNAL'!$R$111:$R$141, 'KEUANGAN INTERNAL AKRE 2025'!B42,'PNLT DANA INTERNAL'!$T$111:$T$160)+
SUMIF('PNLT DANA INTERNAL'!$AB$111:$AB$141, 'KEUANGAN INTERNAL AKRE 2025'!B42,'PNLT DANA INTERNAL'!$AC$111:$AC$141)+
SUMIF('PNLT DANA INTERNAL'!$AI$111:$AI$141, 'KEUANGAN INTERNAL AKRE 2025'!B42,'PNLT DANA INTERNAL'!$AJ$111:$AJ$141)+
SUMIF('PNLT DANA INTERNAL'!$AP$111:$AP$141, 'KEUANGAN INTERNAL AKRE 2025'!B42,'PNLT DANA INTERNAL'!$AQ$111:$AQ$141)+
SUMIF('PNLT DANA INTERNAL'!$AW$111:$AW$141, 'KEUANGAN INTERNAL AKRE 2025'!B42,'PNLT DANA INTERNAL'!$AX$111:$AX$141)</f>
        <v>0</v>
      </c>
      <c r="H42" s="152">
        <f>SUMIF('PKM DANA INTERNAL'!$S$37:$S$68, 'KEUANGAN INTERNAL AKRE 2025'!B42,'PKM DANA INTERNAL'!$U$37:$U$68)+
SUMIF('PKM DANA INTERNAL'!$AC$37:$AC$68, 'KEUANGAN INTERNAL AKRE 2025'!B42,'PKM DANA INTERNAL'!$AD$37:$AD$68)+
SUMIF('PKM DANA INTERNAL'!$AJ$37:$AJ$68, 'KEUANGAN INTERNAL AKRE 2025'!B42,'PKM DANA INTERNAL'!$AK$37:$AK$68)+
SUMIF('PKM DANA INTERNAL'!$AQ$37:$AQ$68, 'KEUANGAN INTERNAL AKRE 2025'!B42,'PKM DANA INTERNAL'!$AR$37:$AR$68)</f>
        <v>13321666.666666666</v>
      </c>
      <c r="I42" s="152">
        <f>SUMIF('PNLT DANA INTERNAL'!$R$143:$R$178, 'KEUANGAN INTERNAL AKRE 2025'!B42,'PNLT DANA INTERNAL'!$T$143:$T$178)+
SUMIF('PNLT DANA INTERNAL'!$AB$143:$AB$178, 'KEUANGAN INTERNAL AKRE 2025'!B42,'PNLT DANA INTERNAL'!$AC$143:$AC$178)+
SUMIF('PNLT DANA INTERNAL'!$AI$143:$AI$178, 'KEUANGAN INTERNAL AKRE 2025'!B42,'PNLT DANA INTERNAL'!$AJ$143:$AJ$178)+
SUMIF('PNLT DANA INTERNAL'!$AP$143:$AP$178, 'KEUANGAN INTERNAL AKRE 2025'!B42,'PNLT DANA INTERNAL'!$AQ$143:$AQ$178)+
SUMIF('PNLT DANA INTERNAL'!$AW$143:$AW$178, 'KEUANGAN INTERNAL AKRE 2025'!B42,'PNLT DANA INTERNAL'!$AX$143:$AX$178)</f>
        <v>0</v>
      </c>
      <c r="J42" s="152">
        <f>SUMIF('PKM DANA INTERNAL'!$S$70:$S$103, 'KEUANGAN INTERNAL AKRE 2025'!B42,'PKM DANA INTERNAL'!$U$70:$U$103)+
SUMIF('PKM DANA INTERNAL'!$AC$70:$AC$103, 'KEUANGAN INTERNAL AKRE 2025'!B42,'PKM DANA INTERNAL'!$AD$70:$AD$103)+
SUMIF('PKM DANA INTERNAL'!$AJ$70:$AJ$103, 'KEUANGAN INTERNAL AKRE 2025'!B42,'PKM DANA INTERNAL'!$AK$70:$AK$103)+
SUMIF('PKM DANA INTERNAL'!$AQ$70:$AQ$103, 'KEUANGAN INTERNAL AKRE 2025'!B42,'PKM DANA INTERNAL'!$AR$70:$AR$103)+
SUMIF('PKM DANA INTERNAL'!$AX$70:$AX$103,'KEUANGAN INTERNAL AKRE 2025'!B42,'PKM DANA INTERNAL'!$AY$70:$AY$103)+
SUMIF('PKM DANA INTERNAL'!$BE$70:$BE$103,'KEUANGAN INTERNAL AKRE 2025'!B42,'PKM DANA INTERNAL'!$BF$70:$BF$103)</f>
        <v>0</v>
      </c>
      <c r="K42" s="152">
        <f>SUMIF('PNLT DANA INTERNAL'!$R$179:$R$226, 'KEUANGAN INTERNAL AKRE 2025'!B42,'PNLT DANA INTERNAL'!$T$179:$T$226)+
SUMIF('PNLT DANA INTERNAL'!$AB$179:$AB$226, 'KEUANGAN INTERNAL AKRE 2025'!B42,'PNLT DANA INTERNAL'!$AC$179:$AC$226)+
SUMIF('PNLT DANA INTERNAL'!$AI$179:$AI$226, 'KEUANGAN INTERNAL AKRE 2025'!B42,'PNLT DANA INTERNAL'!$AJ$179:$AJ$226)+
SUMIF('PNLT DANA INTERNAL'!$AP$179:$AP$226, 'KEUANGAN INTERNAL AKRE 2025'!B42,'PNLT DANA INTERNAL'!$AQ$179:$AQ$226)+
SUMIF('PNLT DANA INTERNAL'!$AW$179:$AW$226, 'KEUANGAN INTERNAL AKRE 2025'!B42,'PNLT DANA INTERNAL'!$AX$179:$AX$226)+
SUMIF('PNLT DANA INTERNAL'!$BD$179:$BD$226, 'KEUANGAN INTERNAL AKRE 2025'!B42,'PNLT DANA INTERNAL'!$BG$179:$BG$226)</f>
        <v>20000000</v>
      </c>
      <c r="L42" s="152">
        <f>SUMIF('PKM DANA INTERNAL'!$S$105:$S$136, 'KEUANGAN INTERNAL AKRE 2025'!B42,'PKM DANA INTERNAL'!$U$105:$U$136)+
SUMIF('PKM DANA INTERNAL'!$AC$105:$AC$136, 'KEUANGAN INTERNAL AKRE 2025'!B42,'PKM DANA INTERNAL'!$AD$105:$AD$136)+
SUMIF('PKM DANA INTERNAL'!$AJ$105:$AJ$136, 'KEUANGAN INTERNAL AKRE 2025'!B42,'PKM DANA INTERNAL'!$AK$105:$AK$136)+
SUMIF('PKM DANA INTERNAL'!$AQ$105:$AQ$136, 'KEUANGAN INTERNAL AKRE 2025'!B42,'PKM DANA INTERNAL'!$AR$105:$AR$136)+
SUMIF('PKM DANA INTERNAL'!$AX$105:$AX$136,'KEUANGAN INTERNAL AKRE 2025'!B42,'PKM DANA INTERNAL'!$AY$105:$AY$136)+
SUMIF('PKM DANA INTERNAL'!$BE$105:$BE$136,'KEUANGAN INTERNAL AKRE 2025'!B42,'PKM DANA INTERNAL'!$BF$105:$BF$136)+
SUMIF('PKM DANA INTERNAL'!$BL$105:$BL$136,'KEUANGAN INTERNAL AKRE 2025'!B42,'PKM DANA INTERNAL'!$BM$105:$BM$136)</f>
        <v>0</v>
      </c>
      <c r="M42" s="152">
        <f>SUMIF('PNLT DANA INTERNAL'!$R$227:$R$265, 'KEUANGAN INTERNAL AKRE 2025'!B42,'PNLT DANA INTERNAL'!$T$227:$T$265)+
SUMIF('PNLT DANA INTERNAL'!$AB$227:$AB$265, 'KEUANGAN INTERNAL AKRE 2025'!B42,'PNLT DANA INTERNAL'!$AC$227:$AC$265)+
SUMIF('PNLT DANA INTERNAL'!$AI$227:$AI$265, 'KEUANGAN INTERNAL AKRE 2025'!B42,'PNLT DANA INTERNAL'!$AJ$227:$AJ$265)+
SUMIF('PNLT DANA INTERNAL'!$AP$227:$AP$265, 'KEUANGAN INTERNAL AKRE 2025'!B42,'PNLT DANA INTERNAL'!$AQ$227:$AQ$265)+
SUMIF('PNLT DANA INTERNAL'!$AW$227:$AW$265, 'KEUANGAN INTERNAL AKRE 2025'!B42,'PNLT DANA INTERNAL'!$AX$227:$AX$265)+
SUMIF('PNLT DANA INTERNAL'!$BD$227:$BD$265, 'KEUANGAN INTERNAL AKRE 2025'!B42,'PNLT DANA INTERNAL'!$BG$227:$BG$265)</f>
        <v>14575000</v>
      </c>
      <c r="N42" s="152">
        <f>SUMIF('PKM DANA INTERNAL'!$S$138:$S$164, 'KEUANGAN INTERNAL AKRE 2025'!B42,'PKM DANA INTERNAL'!$U$138:$U$164)+
SUMIF('PKM DANA INTERNAL'!$AC$138:$AC$164, 'KEUANGAN INTERNAL AKRE 2025'!B42,'PKM DANA INTERNAL'!$AD$138:$AD$164)+
SUMIF('PKM DANA INTERNAL'!$AJ$138:$AJ$164, 'KEUANGAN INTERNAL AKRE 2025'!B42,'PKM DANA INTERNAL'!$AK$138:$AK$164)+
SUMIF('PKM DANA INTERNAL'!$AQ$138:$AQ$164, 'KEUANGAN INTERNAL AKRE 2025'!B42,'PKM DANA INTERNAL'!$AR$138:$AR$164)+
SUMIF('PKM DANA INTERNAL'!$AX$138:$AX$164,'KEUANGAN INTERNAL AKRE 2025'!B42,'PKM DANA INTERNAL'!$AY$138:$AY$164)+
SUMIF('PKM DANA INTERNAL'!$BE$138:$BE$164,'KEUANGAN INTERNAL AKRE 2025'!B42,'PKM DANA INTERNAL'!$BF$138:$BF$164)+
SUMIF('PKM DANA INTERNAL'!$BL$138:$BL$164,'KEUANGAN INTERNAL AKRE 2025'!B42,'PKM DANA INTERNAL'!$BM$138:$BM$164)</f>
        <v>1666666.6666666667</v>
      </c>
      <c r="O42" s="149">
        <f t="shared" si="0"/>
        <v>33321666.666666664</v>
      </c>
      <c r="Q42" s="1420"/>
      <c r="R42" s="133">
        <v>7</v>
      </c>
      <c r="S42" s="134" t="s">
        <v>137</v>
      </c>
      <c r="T42" s="152" t="e">
        <f>SUMIF(#REF!,VLOOKUP(S42,#REF!,1,FALSE),#REF!)+SUMIF(#REF!,VLOOKUP(S42,#REF!,1,FALSE),#REF!)+SUMIF(#REF!,VLOOKUP(S42,#REF!,1,FALSE),#REF!)+SUMIF(#REF!,VLOOKUP(S42,#REF!,1,FALSE),#REF!)+SUMIF(#REF!,VLOOKUP(S42,#REF!,1,FALSE),#REF!)</f>
        <v>#REF!</v>
      </c>
      <c r="U42" s="152" t="e">
        <f>SUMIF(#REF!,VLOOKUP(S42,#REF!,1,FALSE),#REF!)+SUMIF(#REF!,VLOOKUP(S42,#REF!,1,FALSE),#REF!)+SUMIF(#REF!,VLOOKUP(S42,#REF!,1,FALSE),#REF!)+SUMIF(#REF!,VLOOKUP('KEUANGAN INTERNAL AKRE 2025'!S42,#REF!,1,FALSE),#REF!)+SUMIF(#REF!,VLOOKUP(S42,#REF!,1,FALSE),#REF!)</f>
        <v>#REF!</v>
      </c>
      <c r="V42" s="152" t="e">
        <f>SUMIF(#REF!,VLOOKUP(S42,#REF!,1,FALSE),#REF!)+SUMIF(#REF!,VLOOKUP(S42,#REF!,1,FALSE),#REF!)+SUMIF(#REF!,VLOOKUP(S42,#REF!,1,FALSE),#REF!)+SUMIF(#REF!,VLOOKUP(S42,#REF!,1,FALSE),#REF!)+SUMIF(#REF!,VLOOKUP(S42,#REF!,1,FALSE),#REF!)</f>
        <v>#REF!</v>
      </c>
      <c r="W42" s="152" t="e">
        <f>SUMIF(#REF!,VLOOKUP(S42,#REF!,1,FALSE),#REF!)+SUMIF(#REF!,VLOOKUP(S42,#REF!,1,FALSE),#REF!)+SUMIF(#REF!,VLOOKUP(S42,#REF!,1,FALSE),#REF!)+SUMIF(#REF!,VLOOKUP('KEUANGAN INTERNAL AKRE 2025'!S42,#REF!,1,FALSE),#REF!)+SUMIF(#REF!,VLOOKUP(S42,#REF!,1,FALSE),#REF!)</f>
        <v>#REF!</v>
      </c>
      <c r="X42" s="152" t="e">
        <f>SUMIF(#REF!,VLOOKUP(S42,#REF!,1,FALSE),#REF!)+SUMIF(#REF!,VLOOKUP(S42,#REF!,1,FALSE),#REF!)+SUMIF(#REF!,VLOOKUP(S42,#REF!,1,FALSE),#REF!)+SUMIF(#REF!,VLOOKUP(S42,#REF!,1,FALSE),#REF!)+SUMIF(#REF!,VLOOKUP(S42,#REF!,1,FALSE),#REF!)</f>
        <v>#REF!</v>
      </c>
      <c r="Y42" s="152" t="e">
        <f>SUMIF(#REF!,VLOOKUP(S42,#REF!,1,FALSE),#REF!)+SUMIF(#REF!,VLOOKUP(S42,#REF!,1,FALSE),#REF!)+SUMIF(#REF!,VLOOKUP(B40,#REF!,1,FALSE),#REF!)+SUMIF(#REF!,VLOOKUP('KEUANGAN INTERNAL AKRE 2025'!S42,#REF!,1,FALSE),#REF!)+SUMIF(#REF!,VLOOKUP(S42,#REF!,1,FALSE),#REF!)</f>
        <v>#REF!</v>
      </c>
    </row>
    <row r="43" spans="1:25" ht="14.1" customHeight="1">
      <c r="A43" s="1188" t="s">
        <v>197</v>
      </c>
      <c r="B43" s="1192" t="s">
        <v>460</v>
      </c>
      <c r="C43" s="199">
        <f>SUMIF('PNLT DANA INTERNAL'!$R$22:$R$45, 'KEUANGAN INTERNAL AKRE 2025'!B43,'PNLT DANA INTERNAL'!$T$22:$T$45)+
SUMIF('PNLT DANA INTERNAL'!$AB$22:$AB$45, 'KEUANGAN INTERNAL AKRE 2025'!B43,'PNLT DANA INTERNAL'!$AC$22:$AC$45)+
SUMIF('PNLT DANA INTERNAL'!$AI$22:$AI$45, 'KEUANGAN INTERNAL AKRE 2025'!B43,'PNLT DANA INTERNAL'!$AJ$22:$AJ$45)+
SUMIF('PNLT DANA INTERNAL'!$AP$22:$AP$45, 'KEUANGAN INTERNAL AKRE 2025'!B43,'PNLT DANA INTERNAL'!$AQ$22:$AQ$45)+
SUMIF('PNLT DANA INTERNAL'!$AW$22:$AW$45, 'KEUANGAN INTERNAL AKRE 2025'!B43,'PNLT DANA INTERNAL'!$AX$22:$AX$45)</f>
        <v>0</v>
      </c>
      <c r="D43" s="152">
        <f>SUMIF('PKM DANA INTERNAL'!$S$2:$S$6, 'KEUANGAN INTERNAL AKRE 2025'!B43,'PKM DANA INTERNAL'!$U$2:$U$6)+
SUMIF('PKM DANA INTERNAL'!$AC$2:$AC$6, 'KEUANGAN INTERNAL AKRE 2025'!B43,'PKM DANA INTERNAL'!$AD$2:$AD$6)+
SUMIF('PKM DANA INTERNAL'!$AJ$2:$AJ$6, 'KEUANGAN INTERNAL AKRE 2025'!B43,'PKM DANA INTERNAL'!$AK$2:$AK$6)+
SUMIF('PKM DANA INTERNAL'!$AQ$2:$AQ$6, 'KEUANGAN INTERNAL AKRE 2025'!B43,'PKM DANA INTERNAL'!$AR$2:$AR$6)</f>
        <v>0</v>
      </c>
      <c r="E43" s="151">
        <f>SUMIF('PNLT DANA INTERNAL'!$R$46:$R$109, 'KEUANGAN INTERNAL AKRE 2025'!B43,'PNLT DANA INTERNAL'!$T$46:$T$109)+
SUMIF('PNLT DANA INTERNAL'!$AB$46:$AB$109, 'KEUANGAN INTERNAL AKRE 2025'!B43,'PNLT DANA INTERNAL'!$AC$46:$AC$109)+
SUMIF('PNLT DANA INTERNAL'!$AI$46:$AI$109, 'KEUANGAN INTERNAL AKRE 2025'!B43,'PNLT DANA INTERNAL'!$AJ$46:$AJ$109)+
SUMIF('PNLT DANA INTERNAL'!$AP$46:$AP$109, 'KEUANGAN INTERNAL AKRE 2025'!B43,'PNLT DANA INTERNAL'!$AQ$46:$AQ$109)+
SUMIF('PNLT DANA INTERNAL'!$AW$46:$AW$109, 'KEUANGAN INTERNAL AKRE 2025'!B43,'PNLT DANA INTERNAL'!$AX$46:$AX$109)</f>
        <v>0</v>
      </c>
      <c r="F43" s="152">
        <f>SUMIF('PKM DANA INTERNAL'!$S$8:$S$35, 'KEUANGAN INTERNAL AKRE 2025'!B43,'PKM DANA INTERNAL'!$U$8:$U$35)+
SUMIF('PKM DANA INTERNAL'!$AC$8:$AC$35, 'KEUANGAN INTERNAL AKRE 2025'!B43,'PKM DANA INTERNAL'!$AD$8:$AD$35)+
SUMIF('PKM DANA INTERNAL'!$AJ$8:$AJ$35, 'KEUANGAN INTERNAL AKRE 2025'!B43,'PKM DANA INTERNAL'!$AK$8:$AK$35)+
SUMIF('PKM DANA INTERNAL'!$AQ$8:$AQ$35, 'KEUANGAN INTERNAL AKRE 2025'!B43,'PKM DANA INTERNAL'!$AR$8:$AR$35)</f>
        <v>0</v>
      </c>
      <c r="G43" s="152">
        <f>SUMIF('PNLT DANA INTERNAL'!$R$111:$R$141, 'KEUANGAN INTERNAL AKRE 2025'!B43,'PNLT DANA INTERNAL'!$T$111:$T$160)+
SUMIF('PNLT DANA INTERNAL'!$AB$111:$AB$141, 'KEUANGAN INTERNAL AKRE 2025'!B43,'PNLT DANA INTERNAL'!$AC$111:$AC$141)+
SUMIF('PNLT DANA INTERNAL'!$AI$111:$AI$141, 'KEUANGAN INTERNAL AKRE 2025'!B43,'PNLT DANA INTERNAL'!$AJ$111:$AJ$141)+
SUMIF('PNLT DANA INTERNAL'!$AP$111:$AP$141, 'KEUANGAN INTERNAL AKRE 2025'!B43,'PNLT DANA INTERNAL'!$AQ$111:$AQ$141)+
SUMIF('PNLT DANA INTERNAL'!$AW$111:$AW$141, 'KEUANGAN INTERNAL AKRE 2025'!B43,'PNLT DANA INTERNAL'!$AX$111:$AX$141)</f>
        <v>0</v>
      </c>
      <c r="H43" s="152">
        <f>SUMIF('PKM DANA INTERNAL'!$S$37:$S$68, 'KEUANGAN INTERNAL AKRE 2025'!B43,'PKM DANA INTERNAL'!$U$37:$U$68)+
SUMIF('PKM DANA INTERNAL'!$AC$37:$AC$68, 'KEUANGAN INTERNAL AKRE 2025'!B43,'PKM DANA INTERNAL'!$AD$37:$AD$68)+
SUMIF('PKM DANA INTERNAL'!$AJ$37:$AJ$68, 'KEUANGAN INTERNAL AKRE 2025'!B43,'PKM DANA INTERNAL'!$AK$37:$AK$68)+
SUMIF('PKM DANA INTERNAL'!$AQ$37:$AQ$68, 'KEUANGAN INTERNAL AKRE 2025'!B43,'PKM DANA INTERNAL'!$AR$37:$AR$68)</f>
        <v>0</v>
      </c>
      <c r="I43" s="152">
        <f>SUMIF('PNLT DANA INTERNAL'!$R$143:$R$178, 'KEUANGAN INTERNAL AKRE 2025'!B43,'PNLT DANA INTERNAL'!$T$143:$T$178)+
SUMIF('PNLT DANA INTERNAL'!$AB$143:$AB$178, 'KEUANGAN INTERNAL AKRE 2025'!B43,'PNLT DANA INTERNAL'!$AC$143:$AC$178)+
SUMIF('PNLT DANA INTERNAL'!$AI$143:$AI$178, 'KEUANGAN INTERNAL AKRE 2025'!B43,'PNLT DANA INTERNAL'!$AJ$143:$AJ$178)+
SUMIF('PNLT DANA INTERNAL'!$AP$143:$AP$178, 'KEUANGAN INTERNAL AKRE 2025'!B43,'PNLT DANA INTERNAL'!$AQ$143:$AQ$178)+
SUMIF('PNLT DANA INTERNAL'!$AW$143:$AW$178, 'KEUANGAN INTERNAL AKRE 2025'!B43,'PNLT DANA INTERNAL'!$AX$143:$AX$178)</f>
        <v>0</v>
      </c>
      <c r="J43" s="152">
        <f>SUMIF('PKM DANA INTERNAL'!$S$70:$S$103, 'KEUANGAN INTERNAL AKRE 2025'!B43,'PKM DANA INTERNAL'!$U$70:$U$103)+
SUMIF('PKM DANA INTERNAL'!$AC$70:$AC$103, 'KEUANGAN INTERNAL AKRE 2025'!B43,'PKM DANA INTERNAL'!$AD$70:$AD$103)+
SUMIF('PKM DANA INTERNAL'!$AJ$70:$AJ$103, 'KEUANGAN INTERNAL AKRE 2025'!B43,'PKM DANA INTERNAL'!$AK$70:$AK$103)+
SUMIF('PKM DANA INTERNAL'!$AQ$70:$AQ$103, 'KEUANGAN INTERNAL AKRE 2025'!B43,'PKM DANA INTERNAL'!$AR$70:$AR$103)+
SUMIF('PKM DANA INTERNAL'!$AX$70:$AX$103,'KEUANGAN INTERNAL AKRE 2025'!B43,'PKM DANA INTERNAL'!$AY$70:$AY$103)+
SUMIF('PKM DANA INTERNAL'!$BE$70:$BE$103,'KEUANGAN INTERNAL AKRE 2025'!B43,'PKM DANA INTERNAL'!$BF$70:$BF$103)</f>
        <v>0</v>
      </c>
      <c r="K43" s="152">
        <f>SUMIF('PNLT DANA INTERNAL'!$R$179:$R$226, 'KEUANGAN INTERNAL AKRE 2025'!B43,'PNLT DANA INTERNAL'!$T$179:$T$226)+
SUMIF('PNLT DANA INTERNAL'!$AB$179:$AB$226, 'KEUANGAN INTERNAL AKRE 2025'!B43,'PNLT DANA INTERNAL'!$AC$179:$AC$226)+
SUMIF('PNLT DANA INTERNAL'!$AI$179:$AI$226, 'KEUANGAN INTERNAL AKRE 2025'!B43,'PNLT DANA INTERNAL'!$AJ$179:$AJ$226)+
SUMIF('PNLT DANA INTERNAL'!$AP$179:$AP$226, 'KEUANGAN INTERNAL AKRE 2025'!B43,'PNLT DANA INTERNAL'!$AQ$179:$AQ$226)+
SUMIF('PNLT DANA INTERNAL'!$AW$179:$AW$226, 'KEUANGAN INTERNAL AKRE 2025'!B43,'PNLT DANA INTERNAL'!$AX$179:$AX$226)+
SUMIF('PNLT DANA INTERNAL'!$BD$179:$BD$226, 'KEUANGAN INTERNAL AKRE 2025'!B43,'PNLT DANA INTERNAL'!$BG$179:$BG$226)</f>
        <v>0</v>
      </c>
      <c r="L43" s="152">
        <f>SUMIF('PKM DANA INTERNAL'!$S$105:$S$136, 'KEUANGAN INTERNAL AKRE 2025'!B43,'PKM DANA INTERNAL'!$U$105:$U$136)+
SUMIF('PKM DANA INTERNAL'!$AC$105:$AC$136, 'KEUANGAN INTERNAL AKRE 2025'!B43,'PKM DANA INTERNAL'!$AD$105:$AD$136)+
SUMIF('PKM DANA INTERNAL'!$AJ$105:$AJ$136, 'KEUANGAN INTERNAL AKRE 2025'!B43,'PKM DANA INTERNAL'!$AK$105:$AK$136)+
SUMIF('PKM DANA INTERNAL'!$AQ$105:$AQ$136, 'KEUANGAN INTERNAL AKRE 2025'!B43,'PKM DANA INTERNAL'!$AR$105:$AR$136)+
SUMIF('PKM DANA INTERNAL'!$AX$105:$AX$136,'KEUANGAN INTERNAL AKRE 2025'!B43,'PKM DANA INTERNAL'!$AY$105:$AY$136)+
SUMIF('PKM DANA INTERNAL'!$BE$105:$BE$136,'KEUANGAN INTERNAL AKRE 2025'!B43,'PKM DANA INTERNAL'!$BF$105:$BF$136)+
SUMIF('PKM DANA INTERNAL'!$BL$105:$BL$136,'KEUANGAN INTERNAL AKRE 2025'!B43,'PKM DANA INTERNAL'!$BM$105:$BM$136)</f>
        <v>0</v>
      </c>
      <c r="M43" s="152">
        <f>SUMIF('PNLT DANA INTERNAL'!$R$227:$R$265, 'KEUANGAN INTERNAL AKRE 2025'!B43,'PNLT DANA INTERNAL'!$T$227:$T$265)+
SUMIF('PNLT DANA INTERNAL'!$AB$227:$AB$265, 'KEUANGAN INTERNAL AKRE 2025'!B43,'PNLT DANA INTERNAL'!$AC$227:$AC$265)+
SUMIF('PNLT DANA INTERNAL'!$AI$227:$AI$265, 'KEUANGAN INTERNAL AKRE 2025'!B43,'PNLT DANA INTERNAL'!$AJ$227:$AJ$265)+
SUMIF('PNLT DANA INTERNAL'!$AP$227:$AP$265, 'KEUANGAN INTERNAL AKRE 2025'!B43,'PNLT DANA INTERNAL'!$AQ$227:$AQ$265)+
SUMIF('PNLT DANA INTERNAL'!$AW$227:$AW$265, 'KEUANGAN INTERNAL AKRE 2025'!B43,'PNLT DANA INTERNAL'!$AX$227:$AX$265)+
SUMIF('PNLT DANA INTERNAL'!$BD$227:$BD$265, 'KEUANGAN INTERNAL AKRE 2025'!B43,'PNLT DANA INTERNAL'!$BG$227:$BG$265)</f>
        <v>0</v>
      </c>
      <c r="N43" s="152">
        <f>SUMIF('PKM DANA INTERNAL'!$S$138:$S$164, 'KEUANGAN INTERNAL AKRE 2025'!B43,'PKM DANA INTERNAL'!$U$138:$U$164)+
SUMIF('PKM DANA INTERNAL'!$AC$138:$AC$164, 'KEUANGAN INTERNAL AKRE 2025'!B43,'PKM DANA INTERNAL'!$AD$138:$AD$164)+
SUMIF('PKM DANA INTERNAL'!$AJ$138:$AJ$164, 'KEUANGAN INTERNAL AKRE 2025'!B43,'PKM DANA INTERNAL'!$AK$138:$AK$164)+
SUMIF('PKM DANA INTERNAL'!$AQ$138:$AQ$164, 'KEUANGAN INTERNAL AKRE 2025'!B43,'PKM DANA INTERNAL'!$AR$138:$AR$164)+
SUMIF('PKM DANA INTERNAL'!$AX$138:$AX$164,'KEUANGAN INTERNAL AKRE 2025'!B43,'PKM DANA INTERNAL'!$AY$138:$AY$164)+
SUMIF('PKM DANA INTERNAL'!$BE$138:$BE$164,'KEUANGAN INTERNAL AKRE 2025'!B43,'PKM DANA INTERNAL'!$BF$138:$BF$164)+
SUMIF('PKM DANA INTERNAL'!$BL$138:$BL$164,'KEUANGAN INTERNAL AKRE 2025'!B43,'PKM DANA INTERNAL'!$BM$138:$BM$164)</f>
        <v>0</v>
      </c>
      <c r="O43" s="149">
        <f t="shared" si="0"/>
        <v>0</v>
      </c>
      <c r="Q43" s="1420"/>
      <c r="R43" s="133"/>
      <c r="S43" s="134"/>
      <c r="T43" s="152"/>
      <c r="U43" s="152"/>
      <c r="V43" s="152"/>
      <c r="W43" s="152"/>
      <c r="X43" s="152"/>
      <c r="Y43" s="152"/>
    </row>
    <row r="44" spans="1:25" ht="14.1" customHeight="1">
      <c r="A44" s="1188" t="s">
        <v>197</v>
      </c>
      <c r="B44" s="140" t="s">
        <v>15</v>
      </c>
      <c r="C44" s="199">
        <f>SUMIF('PNLT DANA INTERNAL'!$R$22:$R$45, 'KEUANGAN INTERNAL AKRE 2025'!B44,'PNLT DANA INTERNAL'!$T$22:$T$45)+
SUMIF('PNLT DANA INTERNAL'!$AB$22:$AB$45, 'KEUANGAN INTERNAL AKRE 2025'!B44,'PNLT DANA INTERNAL'!$AC$22:$AC$45)+
SUMIF('PNLT DANA INTERNAL'!$AI$22:$AI$45, 'KEUANGAN INTERNAL AKRE 2025'!B44,'PNLT DANA INTERNAL'!$AJ$22:$AJ$45)+
SUMIF('PNLT DANA INTERNAL'!$AP$22:$AP$45, 'KEUANGAN INTERNAL AKRE 2025'!B44,'PNLT DANA INTERNAL'!$AQ$22:$AQ$45)+
SUMIF('PNLT DANA INTERNAL'!$AW$22:$AW$45, 'KEUANGAN INTERNAL AKRE 2025'!B44,'PNLT DANA INTERNAL'!$AX$22:$AX$45)</f>
        <v>1932000</v>
      </c>
      <c r="D44" s="152">
        <f>SUMIF('PKM DANA INTERNAL'!$S$2:$S$6, 'KEUANGAN INTERNAL AKRE 2025'!B44,'PKM DANA INTERNAL'!$U$2:$U$6)+
SUMIF('PKM DANA INTERNAL'!$AC$2:$AC$6, 'KEUANGAN INTERNAL AKRE 2025'!B44,'PKM DANA INTERNAL'!$AD$2:$AD$6)+
SUMIF('PKM DANA INTERNAL'!$AJ$2:$AJ$6, 'KEUANGAN INTERNAL AKRE 2025'!B44,'PKM DANA INTERNAL'!$AK$2:$AK$6)+
SUMIF('PKM DANA INTERNAL'!$AQ$2:$AQ$6, 'KEUANGAN INTERNAL AKRE 2025'!B44,'PKM DANA INTERNAL'!$AR$2:$AR$6)</f>
        <v>0</v>
      </c>
      <c r="E44" s="151">
        <f>SUMIF('PNLT DANA INTERNAL'!$R$46:$R$109, 'KEUANGAN INTERNAL AKRE 2025'!B44,'PNLT DANA INTERNAL'!$T$46:$T$109)+
SUMIF('PNLT DANA INTERNAL'!$AB$46:$AB$109, 'KEUANGAN INTERNAL AKRE 2025'!B44,'PNLT DANA INTERNAL'!$AC$46:$AC$109)+
SUMIF('PNLT DANA INTERNAL'!$AI$46:$AI$109, 'KEUANGAN INTERNAL AKRE 2025'!B44,'PNLT DANA INTERNAL'!$AJ$46:$AJ$109)+
SUMIF('PNLT DANA INTERNAL'!$AP$46:$AP$109, 'KEUANGAN INTERNAL AKRE 2025'!B44,'PNLT DANA INTERNAL'!$AQ$46:$AQ$109)+
SUMIF('PNLT DANA INTERNAL'!$AW$46:$AW$109, 'KEUANGAN INTERNAL AKRE 2025'!B44,'PNLT DANA INTERNAL'!$AX$46:$AX$109)</f>
        <v>0</v>
      </c>
      <c r="F44" s="152">
        <f>SUMIF('PKM DANA INTERNAL'!$S$8:$S$35, 'KEUANGAN INTERNAL AKRE 2025'!B44,'PKM DANA INTERNAL'!$U$8:$U$35)+
SUMIF('PKM DANA INTERNAL'!$AC$8:$AC$35, 'KEUANGAN INTERNAL AKRE 2025'!B44,'PKM DANA INTERNAL'!$AD$8:$AD$35)+
SUMIF('PKM DANA INTERNAL'!$AJ$8:$AJ$35, 'KEUANGAN INTERNAL AKRE 2025'!B44,'PKM DANA INTERNAL'!$AK$8:$AK$35)+
SUMIF('PKM DANA INTERNAL'!$AQ$8:$AQ$35, 'KEUANGAN INTERNAL AKRE 2025'!B44,'PKM DANA INTERNAL'!$AR$8:$AR$35)</f>
        <v>0</v>
      </c>
      <c r="G44" s="152">
        <f>SUMIF('PNLT DANA INTERNAL'!$R$111:$R$141, 'KEUANGAN INTERNAL AKRE 2025'!B44,'PNLT DANA INTERNAL'!$T$111:$T$160)+
SUMIF('PNLT DANA INTERNAL'!$AB$111:$AB$141, 'KEUANGAN INTERNAL AKRE 2025'!B44,'PNLT DANA INTERNAL'!$AC$111:$AC$141)+
SUMIF('PNLT DANA INTERNAL'!$AI$111:$AI$141, 'KEUANGAN INTERNAL AKRE 2025'!B44,'PNLT DANA INTERNAL'!$AJ$111:$AJ$141)+
SUMIF('PNLT DANA INTERNAL'!$AP$111:$AP$141, 'KEUANGAN INTERNAL AKRE 2025'!B44,'PNLT DANA INTERNAL'!$AQ$111:$AQ$141)+
SUMIF('PNLT DANA INTERNAL'!$AW$111:$AW$141, 'KEUANGAN INTERNAL AKRE 2025'!B44,'PNLT DANA INTERNAL'!$AX$111:$AX$141)</f>
        <v>6500000</v>
      </c>
      <c r="H44" s="152">
        <f>SUMIF('PKM DANA INTERNAL'!$S$37:$S$68, 'KEUANGAN INTERNAL AKRE 2025'!B44,'PKM DANA INTERNAL'!$U$37:$U$68)+
SUMIF('PKM DANA INTERNAL'!$AC$37:$AC$68, 'KEUANGAN INTERNAL AKRE 2025'!B44,'PKM DANA INTERNAL'!$AD$37:$AD$68)+
SUMIF('PKM DANA INTERNAL'!$AJ$37:$AJ$68, 'KEUANGAN INTERNAL AKRE 2025'!B44,'PKM DANA INTERNAL'!$AK$37:$AK$68)+
SUMIF('PKM DANA INTERNAL'!$AQ$37:$AQ$68, 'KEUANGAN INTERNAL AKRE 2025'!B44,'PKM DANA INTERNAL'!$AR$37:$AR$68)</f>
        <v>0</v>
      </c>
      <c r="I44" s="152">
        <f>SUMIF('PNLT DANA INTERNAL'!$R$143:$R$178, 'KEUANGAN INTERNAL AKRE 2025'!B44,'PNLT DANA INTERNAL'!$T$143:$T$178)+
SUMIF('PNLT DANA INTERNAL'!$AB$143:$AB$178, 'KEUANGAN INTERNAL AKRE 2025'!B44,'PNLT DANA INTERNAL'!$AC$143:$AC$178)+
SUMIF('PNLT DANA INTERNAL'!$AI$143:$AI$178, 'KEUANGAN INTERNAL AKRE 2025'!B44,'PNLT DANA INTERNAL'!$AJ$143:$AJ$178)+
SUMIF('PNLT DANA INTERNAL'!$AP$143:$AP$178, 'KEUANGAN INTERNAL AKRE 2025'!B44,'PNLT DANA INTERNAL'!$AQ$143:$AQ$178)+
SUMIF('PNLT DANA INTERNAL'!$AW$143:$AW$178, 'KEUANGAN INTERNAL AKRE 2025'!B44,'PNLT DANA INTERNAL'!$AX$143:$AX$178)</f>
        <v>5666666.666666667</v>
      </c>
      <c r="J44" s="152">
        <f>SUMIF('PKM DANA INTERNAL'!$S$70:$S$103, 'KEUANGAN INTERNAL AKRE 2025'!B44,'PKM DANA INTERNAL'!$U$70:$U$103)+
SUMIF('PKM DANA INTERNAL'!$AC$70:$AC$103, 'KEUANGAN INTERNAL AKRE 2025'!B44,'PKM DANA INTERNAL'!$AD$70:$AD$103)+
SUMIF('PKM DANA INTERNAL'!$AJ$70:$AJ$103, 'KEUANGAN INTERNAL AKRE 2025'!B44,'PKM DANA INTERNAL'!$AK$70:$AK$103)+
SUMIF('PKM DANA INTERNAL'!$AQ$70:$AQ$103, 'KEUANGAN INTERNAL AKRE 2025'!B44,'PKM DANA INTERNAL'!$AR$70:$AR$103)+
SUMIF('PKM DANA INTERNAL'!$AX$70:$AX$103,'KEUANGAN INTERNAL AKRE 2025'!B44,'PKM DANA INTERNAL'!$AY$70:$AY$103)+
SUMIF('PKM DANA INTERNAL'!$BE$70:$BE$103,'KEUANGAN INTERNAL AKRE 2025'!B44,'PKM DANA INTERNAL'!$BF$70:$BF$103)</f>
        <v>4666666.666666667</v>
      </c>
      <c r="K44" s="152">
        <f>SUMIF('PNLT DANA INTERNAL'!$R$179:$R$226, 'KEUANGAN INTERNAL AKRE 2025'!B44,'PNLT DANA INTERNAL'!$T$179:$T$226)+
SUMIF('PNLT DANA INTERNAL'!$AB$179:$AB$226, 'KEUANGAN INTERNAL AKRE 2025'!B44,'PNLT DANA INTERNAL'!$AC$179:$AC$226)+
SUMIF('PNLT DANA INTERNAL'!$AI$179:$AI$226, 'KEUANGAN INTERNAL AKRE 2025'!B44,'PNLT DANA INTERNAL'!$AJ$179:$AJ$226)+
SUMIF('PNLT DANA INTERNAL'!$AP$179:$AP$226, 'KEUANGAN INTERNAL AKRE 2025'!B44,'PNLT DANA INTERNAL'!$AQ$179:$AQ$226)+
SUMIF('PNLT DANA INTERNAL'!$AW$179:$AW$226, 'KEUANGAN INTERNAL AKRE 2025'!B44,'PNLT DANA INTERNAL'!$AX$179:$AX$226)+
SUMIF('PNLT DANA INTERNAL'!$BD$179:$BD$226, 'KEUANGAN INTERNAL AKRE 2025'!B44,'PNLT DANA INTERNAL'!$BG$179:$BG$226)</f>
        <v>0</v>
      </c>
      <c r="L44" s="152">
        <f>SUMIF('PKM DANA INTERNAL'!$S$105:$S$136, 'KEUANGAN INTERNAL AKRE 2025'!B44,'PKM DANA INTERNAL'!$U$105:$U$136)+
SUMIF('PKM DANA INTERNAL'!$AC$105:$AC$136, 'KEUANGAN INTERNAL AKRE 2025'!B44,'PKM DANA INTERNAL'!$AD$105:$AD$136)+
SUMIF('PKM DANA INTERNAL'!$AJ$105:$AJ$136, 'KEUANGAN INTERNAL AKRE 2025'!B44,'PKM DANA INTERNAL'!$AK$105:$AK$136)+
SUMIF('PKM DANA INTERNAL'!$AQ$105:$AQ$136, 'KEUANGAN INTERNAL AKRE 2025'!B44,'PKM DANA INTERNAL'!$AR$105:$AR$136)+
SUMIF('PKM DANA INTERNAL'!$AX$105:$AX$136,'KEUANGAN INTERNAL AKRE 2025'!B44,'PKM DANA INTERNAL'!$AY$105:$AY$136)+
SUMIF('PKM DANA INTERNAL'!$BE$105:$BE$136,'KEUANGAN INTERNAL AKRE 2025'!B44,'PKM DANA INTERNAL'!$BF$105:$BF$136)+
SUMIF('PKM DANA INTERNAL'!$BL$105:$BL$136,'KEUANGAN INTERNAL AKRE 2025'!B44,'PKM DANA INTERNAL'!$BM$105:$BM$136)</f>
        <v>2250000</v>
      </c>
      <c r="M44" s="152">
        <f>SUMIF('PNLT DANA INTERNAL'!$R$227:$R$265, 'KEUANGAN INTERNAL AKRE 2025'!B44,'PNLT DANA INTERNAL'!$T$227:$T$265)+
SUMIF('PNLT DANA INTERNAL'!$AB$227:$AB$265, 'KEUANGAN INTERNAL AKRE 2025'!B44,'PNLT DANA INTERNAL'!$AC$227:$AC$265)+
SUMIF('PNLT DANA INTERNAL'!$AI$227:$AI$265, 'KEUANGAN INTERNAL AKRE 2025'!B44,'PNLT DANA INTERNAL'!$AJ$227:$AJ$265)+
SUMIF('PNLT DANA INTERNAL'!$AP$227:$AP$265, 'KEUANGAN INTERNAL AKRE 2025'!B44,'PNLT DANA INTERNAL'!$AQ$227:$AQ$265)+
SUMIF('PNLT DANA INTERNAL'!$AW$227:$AW$265, 'KEUANGAN INTERNAL AKRE 2025'!B44,'PNLT DANA INTERNAL'!$AX$227:$AX$265)+
SUMIF('PNLT DANA INTERNAL'!$BD$227:$BD$265, 'KEUANGAN INTERNAL AKRE 2025'!B44,'PNLT DANA INTERNAL'!$BG$227:$BG$265)</f>
        <v>13950000</v>
      </c>
      <c r="N44" s="152">
        <f>SUMIF('PKM DANA INTERNAL'!$S$138:$S$164, 'KEUANGAN INTERNAL AKRE 2025'!B44,'PKM DANA INTERNAL'!$U$138:$U$164)+
SUMIF('PKM DANA INTERNAL'!$AC$138:$AC$164, 'KEUANGAN INTERNAL AKRE 2025'!B44,'PKM DANA INTERNAL'!$AD$138:$AD$164)+
SUMIF('PKM DANA INTERNAL'!$AJ$138:$AJ$164, 'KEUANGAN INTERNAL AKRE 2025'!B44,'PKM DANA INTERNAL'!$AK$138:$AK$164)+
SUMIF('PKM DANA INTERNAL'!$AQ$138:$AQ$164, 'KEUANGAN INTERNAL AKRE 2025'!B44,'PKM DANA INTERNAL'!$AR$138:$AR$164)+
SUMIF('PKM DANA INTERNAL'!$AX$138:$AX$164,'KEUANGAN INTERNAL AKRE 2025'!B44,'PKM DANA INTERNAL'!$AY$138:$AY$164)+
SUMIF('PKM DANA INTERNAL'!$BE$138:$BE$164,'KEUANGAN INTERNAL AKRE 2025'!B44,'PKM DANA INTERNAL'!$BF$138:$BF$164)+
SUMIF('PKM DANA INTERNAL'!$BL$138:$BL$164,'KEUANGAN INTERNAL AKRE 2025'!B44,'PKM DANA INTERNAL'!$BM$138:$BM$164)</f>
        <v>800000</v>
      </c>
      <c r="O44" s="149">
        <f t="shared" si="0"/>
        <v>19083333.333333336</v>
      </c>
      <c r="Q44" s="1420"/>
      <c r="R44" s="133"/>
      <c r="S44" s="134"/>
      <c r="T44" s="152"/>
      <c r="U44" s="152"/>
      <c r="V44" s="152"/>
      <c r="W44" s="152"/>
      <c r="X44" s="152"/>
      <c r="Y44" s="152"/>
    </row>
    <row r="45" spans="1:25" ht="14.1" customHeight="1">
      <c r="A45" s="798" t="s">
        <v>269</v>
      </c>
      <c r="B45" s="129" t="s">
        <v>15</v>
      </c>
      <c r="C45" s="199">
        <f>SUMIF('PNLT DANA INTERNAL'!$R$22:$R$45, 'KEUANGAN INTERNAL AKRE 2025'!B45,'PNLT DANA INTERNAL'!$T$22:$T$45)+
SUMIF('PNLT DANA INTERNAL'!$AB$22:$AB$45, 'KEUANGAN INTERNAL AKRE 2025'!B45,'PNLT DANA INTERNAL'!$AC$22:$AC$45)+
SUMIF('PNLT DANA INTERNAL'!$AI$22:$AI$45, 'KEUANGAN INTERNAL AKRE 2025'!B45,'PNLT DANA INTERNAL'!$AJ$22:$AJ$45)+
SUMIF('PNLT DANA INTERNAL'!$AP$22:$AP$45, 'KEUANGAN INTERNAL AKRE 2025'!B45,'PNLT DANA INTERNAL'!$AQ$22:$AQ$45)+
SUMIF('PNLT DANA INTERNAL'!$AW$22:$AW$45, 'KEUANGAN INTERNAL AKRE 2025'!B45,'PNLT DANA INTERNAL'!$AX$22:$AX$45)</f>
        <v>1932000</v>
      </c>
      <c r="D45" s="152">
        <f>SUMIF('PKM DANA INTERNAL'!$S$2:$S$6, 'KEUANGAN INTERNAL AKRE 2025'!B45,'PKM DANA INTERNAL'!$U$2:$U$6)+
SUMIF('PKM DANA INTERNAL'!$AC$2:$AC$6, 'KEUANGAN INTERNAL AKRE 2025'!B45,'PKM DANA INTERNAL'!$AD$2:$AD$6)+
SUMIF('PKM DANA INTERNAL'!$AJ$2:$AJ$6, 'KEUANGAN INTERNAL AKRE 2025'!B45,'PKM DANA INTERNAL'!$AK$2:$AK$6)+
SUMIF('PKM DANA INTERNAL'!$AQ$2:$AQ$6, 'KEUANGAN INTERNAL AKRE 2025'!B45,'PKM DANA INTERNAL'!$AR$2:$AR$6)</f>
        <v>0</v>
      </c>
      <c r="E45" s="151">
        <f>SUMIF('PNLT DANA INTERNAL'!$R$46:$R$109, 'KEUANGAN INTERNAL AKRE 2025'!B45,'PNLT DANA INTERNAL'!$T$46:$T$109)+
SUMIF('PNLT DANA INTERNAL'!$AB$46:$AB$109, 'KEUANGAN INTERNAL AKRE 2025'!B45,'PNLT DANA INTERNAL'!$AC$46:$AC$109)+
SUMIF('PNLT DANA INTERNAL'!$AI$46:$AI$109, 'KEUANGAN INTERNAL AKRE 2025'!B45,'PNLT DANA INTERNAL'!$AJ$46:$AJ$109)+
SUMIF('PNLT DANA INTERNAL'!$AP$46:$AP$109, 'KEUANGAN INTERNAL AKRE 2025'!B45,'PNLT DANA INTERNAL'!$AQ$46:$AQ$109)+
SUMIF('PNLT DANA INTERNAL'!$AW$46:$AW$109, 'KEUANGAN INTERNAL AKRE 2025'!B45,'PNLT DANA INTERNAL'!$AX$46:$AX$109)</f>
        <v>0</v>
      </c>
      <c r="F45" s="152">
        <f>SUMIF('PKM DANA INTERNAL'!$S$8:$S$35, 'KEUANGAN INTERNAL AKRE 2025'!B45,'PKM DANA INTERNAL'!$U$8:$U$35)+
SUMIF('PKM DANA INTERNAL'!$AC$8:$AC$35, 'KEUANGAN INTERNAL AKRE 2025'!B45,'PKM DANA INTERNAL'!$AD$8:$AD$35)+
SUMIF('PKM DANA INTERNAL'!$AJ$8:$AJ$35, 'KEUANGAN INTERNAL AKRE 2025'!B45,'PKM DANA INTERNAL'!$AK$8:$AK$35)+
SUMIF('PKM DANA INTERNAL'!$AQ$8:$AQ$35, 'KEUANGAN INTERNAL AKRE 2025'!B45,'PKM DANA INTERNAL'!$AR$8:$AR$35)</f>
        <v>0</v>
      </c>
      <c r="G45" s="152">
        <f>SUMIF('PNLT DANA INTERNAL'!$R$111:$R$141, 'KEUANGAN INTERNAL AKRE 2025'!B45,'PNLT DANA INTERNAL'!$T$111:$T$160)+
SUMIF('PNLT DANA INTERNAL'!$AB$111:$AB$141, 'KEUANGAN INTERNAL AKRE 2025'!B45,'PNLT DANA INTERNAL'!$AC$111:$AC$141)+
SUMIF('PNLT DANA INTERNAL'!$AI$111:$AI$141, 'KEUANGAN INTERNAL AKRE 2025'!B45,'PNLT DANA INTERNAL'!$AJ$111:$AJ$141)+
SUMIF('PNLT DANA INTERNAL'!$AP$111:$AP$141, 'KEUANGAN INTERNAL AKRE 2025'!B45,'PNLT DANA INTERNAL'!$AQ$111:$AQ$141)+
SUMIF('PNLT DANA INTERNAL'!$AW$111:$AW$141, 'KEUANGAN INTERNAL AKRE 2025'!B45,'PNLT DANA INTERNAL'!$AX$111:$AX$141)</f>
        <v>6500000</v>
      </c>
      <c r="H45" s="152">
        <f>SUMIF('PKM DANA INTERNAL'!$S$37:$S$68, 'KEUANGAN INTERNAL AKRE 2025'!B45,'PKM DANA INTERNAL'!$U$37:$U$68)+
SUMIF('PKM DANA INTERNAL'!$AC$37:$AC$68, 'KEUANGAN INTERNAL AKRE 2025'!B45,'PKM DANA INTERNAL'!$AD$37:$AD$68)+
SUMIF('PKM DANA INTERNAL'!$AJ$37:$AJ$68, 'KEUANGAN INTERNAL AKRE 2025'!B45,'PKM DANA INTERNAL'!$AK$37:$AK$68)+
SUMIF('PKM DANA INTERNAL'!$AQ$37:$AQ$68, 'KEUANGAN INTERNAL AKRE 2025'!B45,'PKM DANA INTERNAL'!$AR$37:$AR$68)</f>
        <v>0</v>
      </c>
      <c r="I45" s="152">
        <f>SUMIF('PNLT DANA INTERNAL'!$R$143:$R$178, 'KEUANGAN INTERNAL AKRE 2025'!B45,'PNLT DANA INTERNAL'!$T$143:$T$178)+
SUMIF('PNLT DANA INTERNAL'!$AB$143:$AB$178, 'KEUANGAN INTERNAL AKRE 2025'!B45,'PNLT DANA INTERNAL'!$AC$143:$AC$178)+
SUMIF('PNLT DANA INTERNAL'!$AI$143:$AI$178, 'KEUANGAN INTERNAL AKRE 2025'!B45,'PNLT DANA INTERNAL'!$AJ$143:$AJ$178)+
SUMIF('PNLT DANA INTERNAL'!$AP$143:$AP$178, 'KEUANGAN INTERNAL AKRE 2025'!B45,'PNLT DANA INTERNAL'!$AQ$143:$AQ$178)+
SUMIF('PNLT DANA INTERNAL'!$AW$143:$AW$178, 'KEUANGAN INTERNAL AKRE 2025'!B45,'PNLT DANA INTERNAL'!$AX$143:$AX$178)</f>
        <v>5666666.666666667</v>
      </c>
      <c r="J45" s="152">
        <f>SUMIF('PKM DANA INTERNAL'!$S$70:$S$103, 'KEUANGAN INTERNAL AKRE 2025'!B45,'PKM DANA INTERNAL'!$U$70:$U$103)+
SUMIF('PKM DANA INTERNAL'!$AC$70:$AC$103, 'KEUANGAN INTERNAL AKRE 2025'!B45,'PKM DANA INTERNAL'!$AD$70:$AD$103)+
SUMIF('PKM DANA INTERNAL'!$AJ$70:$AJ$103, 'KEUANGAN INTERNAL AKRE 2025'!B45,'PKM DANA INTERNAL'!$AK$70:$AK$103)+
SUMIF('PKM DANA INTERNAL'!$AQ$70:$AQ$103, 'KEUANGAN INTERNAL AKRE 2025'!B45,'PKM DANA INTERNAL'!$AR$70:$AR$103)+
SUMIF('PKM DANA INTERNAL'!$AX$70:$AX$103,'KEUANGAN INTERNAL AKRE 2025'!B45,'PKM DANA INTERNAL'!$AY$70:$AY$103)+
SUMIF('PKM DANA INTERNAL'!$BE$70:$BE$103,'KEUANGAN INTERNAL AKRE 2025'!B45,'PKM DANA INTERNAL'!$BF$70:$BF$103)</f>
        <v>4666666.666666667</v>
      </c>
      <c r="K45" s="152">
        <f>SUMIF('PNLT DANA INTERNAL'!$R$179:$R$226, 'KEUANGAN INTERNAL AKRE 2025'!B45,'PNLT DANA INTERNAL'!$T$179:$T$226)+
SUMIF('PNLT DANA INTERNAL'!$AB$179:$AB$226, 'KEUANGAN INTERNAL AKRE 2025'!B45,'PNLT DANA INTERNAL'!$AC$179:$AC$226)+
SUMIF('PNLT DANA INTERNAL'!$AI$179:$AI$226, 'KEUANGAN INTERNAL AKRE 2025'!B45,'PNLT DANA INTERNAL'!$AJ$179:$AJ$226)+
SUMIF('PNLT DANA INTERNAL'!$AP$179:$AP$226, 'KEUANGAN INTERNAL AKRE 2025'!B45,'PNLT DANA INTERNAL'!$AQ$179:$AQ$226)+
SUMIF('PNLT DANA INTERNAL'!$AW$179:$AW$226, 'KEUANGAN INTERNAL AKRE 2025'!B45,'PNLT DANA INTERNAL'!$AX$179:$AX$226)+
SUMIF('PNLT DANA INTERNAL'!$BD$179:$BD$226, 'KEUANGAN INTERNAL AKRE 2025'!B45,'PNLT DANA INTERNAL'!$BG$179:$BG$226)</f>
        <v>0</v>
      </c>
      <c r="L45" s="152">
        <f>SUMIF('PKM DANA INTERNAL'!$S$105:$S$136, 'KEUANGAN INTERNAL AKRE 2025'!B45,'PKM DANA INTERNAL'!$U$105:$U$136)+
SUMIF('PKM DANA INTERNAL'!$AC$105:$AC$136, 'KEUANGAN INTERNAL AKRE 2025'!B45,'PKM DANA INTERNAL'!$AD$105:$AD$136)+
SUMIF('PKM DANA INTERNAL'!$AJ$105:$AJ$136, 'KEUANGAN INTERNAL AKRE 2025'!B45,'PKM DANA INTERNAL'!$AK$105:$AK$136)+
SUMIF('PKM DANA INTERNAL'!$AQ$105:$AQ$136, 'KEUANGAN INTERNAL AKRE 2025'!B45,'PKM DANA INTERNAL'!$AR$105:$AR$136)+
SUMIF('PKM DANA INTERNAL'!$AX$105:$AX$136,'KEUANGAN INTERNAL AKRE 2025'!B45,'PKM DANA INTERNAL'!$AY$105:$AY$136)+
SUMIF('PKM DANA INTERNAL'!$BE$105:$BE$136,'KEUANGAN INTERNAL AKRE 2025'!B45,'PKM DANA INTERNAL'!$BF$105:$BF$136)+
SUMIF('PKM DANA INTERNAL'!$BL$105:$BL$136,'KEUANGAN INTERNAL AKRE 2025'!B45,'PKM DANA INTERNAL'!$BM$105:$BM$136)</f>
        <v>2250000</v>
      </c>
      <c r="M45" s="152">
        <f>SUMIF('PNLT DANA INTERNAL'!$R$227:$R$265, 'KEUANGAN INTERNAL AKRE 2025'!B45,'PNLT DANA INTERNAL'!$T$227:$T$265)+
SUMIF('PNLT DANA INTERNAL'!$AB$227:$AB$265, 'KEUANGAN INTERNAL AKRE 2025'!B45,'PNLT DANA INTERNAL'!$AC$227:$AC$265)+
SUMIF('PNLT DANA INTERNAL'!$AI$227:$AI$265, 'KEUANGAN INTERNAL AKRE 2025'!B45,'PNLT DANA INTERNAL'!$AJ$227:$AJ$265)+
SUMIF('PNLT DANA INTERNAL'!$AP$227:$AP$265, 'KEUANGAN INTERNAL AKRE 2025'!B45,'PNLT DANA INTERNAL'!$AQ$227:$AQ$265)+
SUMIF('PNLT DANA INTERNAL'!$AW$227:$AW$265, 'KEUANGAN INTERNAL AKRE 2025'!B45,'PNLT DANA INTERNAL'!$AX$227:$AX$265)+
SUMIF('PNLT DANA INTERNAL'!$BD$227:$BD$265, 'KEUANGAN INTERNAL AKRE 2025'!B45,'PNLT DANA INTERNAL'!$BG$227:$BG$265)</f>
        <v>13950000</v>
      </c>
      <c r="N45" s="152">
        <f>SUMIF('PKM DANA INTERNAL'!$S$138:$S$164, 'KEUANGAN INTERNAL AKRE 2025'!B45,'PKM DANA INTERNAL'!$U$138:$U$164)+
SUMIF('PKM DANA INTERNAL'!$AC$138:$AC$164, 'KEUANGAN INTERNAL AKRE 2025'!B45,'PKM DANA INTERNAL'!$AD$138:$AD$164)+
SUMIF('PKM DANA INTERNAL'!$AJ$138:$AJ$164, 'KEUANGAN INTERNAL AKRE 2025'!B45,'PKM DANA INTERNAL'!$AK$138:$AK$164)+
SUMIF('PKM DANA INTERNAL'!$AQ$138:$AQ$164, 'KEUANGAN INTERNAL AKRE 2025'!B45,'PKM DANA INTERNAL'!$AR$138:$AR$164)+
SUMIF('PKM DANA INTERNAL'!$AX$138:$AX$164,'KEUANGAN INTERNAL AKRE 2025'!B45,'PKM DANA INTERNAL'!$AY$138:$AY$164)+
SUMIF('PKM DANA INTERNAL'!$BE$138:$BE$164,'KEUANGAN INTERNAL AKRE 2025'!B45,'PKM DANA INTERNAL'!$BF$138:$BF$164)+
SUMIF('PKM DANA INTERNAL'!$BL$138:$BL$164,'KEUANGAN INTERNAL AKRE 2025'!B45,'PKM DANA INTERNAL'!$BM$138:$BM$164)</f>
        <v>800000</v>
      </c>
      <c r="O45" s="149">
        <f t="shared" si="0"/>
        <v>19083333.333333336</v>
      </c>
      <c r="Q45" s="1420"/>
      <c r="R45" s="133"/>
      <c r="S45" s="134"/>
      <c r="T45" s="152"/>
      <c r="U45" s="152"/>
      <c r="V45" s="152"/>
      <c r="W45" s="152"/>
      <c r="X45" s="152"/>
      <c r="Y45" s="152"/>
    </row>
    <row r="46" spans="1:25" ht="14.1" customHeight="1">
      <c r="A46" s="798" t="s">
        <v>269</v>
      </c>
      <c r="B46" s="129" t="s">
        <v>51</v>
      </c>
      <c r="C46" s="199">
        <f>SUMIF('PNLT DANA INTERNAL'!$R$22:$R$45, 'KEUANGAN INTERNAL AKRE 2025'!B46,'PNLT DANA INTERNAL'!$T$22:$T$45)+
SUMIF('PNLT DANA INTERNAL'!$AB$22:$AB$45, 'KEUANGAN INTERNAL AKRE 2025'!B46,'PNLT DANA INTERNAL'!$AC$22:$AC$45)+
SUMIF('PNLT DANA INTERNAL'!$AI$22:$AI$45, 'KEUANGAN INTERNAL AKRE 2025'!B46,'PNLT DANA INTERNAL'!$AJ$22:$AJ$45)+
SUMIF('PNLT DANA INTERNAL'!$AP$22:$AP$45, 'KEUANGAN INTERNAL AKRE 2025'!B46,'PNLT DANA INTERNAL'!$AQ$22:$AQ$45)+
SUMIF('PNLT DANA INTERNAL'!$AW$22:$AW$45, 'KEUANGAN INTERNAL AKRE 2025'!B46,'PNLT DANA INTERNAL'!$AX$22:$AX$45)</f>
        <v>0</v>
      </c>
      <c r="D46" s="152">
        <f>SUMIF('PKM DANA INTERNAL'!$S$2:$S$6, 'KEUANGAN INTERNAL AKRE 2025'!B46,'PKM DANA INTERNAL'!$U$2:$U$6)+
SUMIF('PKM DANA INTERNAL'!$AC$2:$AC$6, 'KEUANGAN INTERNAL AKRE 2025'!B46,'PKM DANA INTERNAL'!$AD$2:$AD$6)+
SUMIF('PKM DANA INTERNAL'!$AJ$2:$AJ$6, 'KEUANGAN INTERNAL AKRE 2025'!B46,'PKM DANA INTERNAL'!$AK$2:$AK$6)+
SUMIF('PKM DANA INTERNAL'!$AQ$2:$AQ$6, 'KEUANGAN INTERNAL AKRE 2025'!B46,'PKM DANA INTERNAL'!$AR$2:$AR$6)</f>
        <v>0</v>
      </c>
      <c r="E46" s="151">
        <f>SUMIF('PNLT DANA INTERNAL'!$R$46:$R$109, 'KEUANGAN INTERNAL AKRE 2025'!B46,'PNLT DANA INTERNAL'!$T$46:$T$109)+
SUMIF('PNLT DANA INTERNAL'!$AB$46:$AB$109, 'KEUANGAN INTERNAL AKRE 2025'!B46,'PNLT DANA INTERNAL'!$AC$46:$AC$109)+
SUMIF('PNLT DANA INTERNAL'!$AI$46:$AI$109, 'KEUANGAN INTERNAL AKRE 2025'!B46,'PNLT DANA INTERNAL'!$AJ$46:$AJ$109)+
SUMIF('PNLT DANA INTERNAL'!$AP$46:$AP$109, 'KEUANGAN INTERNAL AKRE 2025'!B46,'PNLT DANA INTERNAL'!$AQ$46:$AQ$109)+
SUMIF('PNLT DANA INTERNAL'!$AW$46:$AW$109, 'KEUANGAN INTERNAL AKRE 2025'!B46,'PNLT DANA INTERNAL'!$AX$46:$AX$109)</f>
        <v>0</v>
      </c>
      <c r="F46" s="152">
        <f>SUMIF('PKM DANA INTERNAL'!$S$8:$S$35, 'KEUANGAN INTERNAL AKRE 2025'!B46,'PKM DANA INTERNAL'!$U$8:$U$35)+
SUMIF('PKM DANA INTERNAL'!$AC$8:$AC$35, 'KEUANGAN INTERNAL AKRE 2025'!B46,'PKM DANA INTERNAL'!$AD$8:$AD$35)+
SUMIF('PKM DANA INTERNAL'!$AJ$8:$AJ$35, 'KEUANGAN INTERNAL AKRE 2025'!B46,'PKM DANA INTERNAL'!$AK$8:$AK$35)+
SUMIF('PKM DANA INTERNAL'!$AQ$8:$AQ$35, 'KEUANGAN INTERNAL AKRE 2025'!B46,'PKM DANA INTERNAL'!$AR$8:$AR$35)</f>
        <v>0</v>
      </c>
      <c r="G46" s="152">
        <f>SUMIF('PNLT DANA INTERNAL'!$R$111:$R$141, 'KEUANGAN INTERNAL AKRE 2025'!B46,'PNLT DANA INTERNAL'!$T$111:$T$160)+
SUMIF('PNLT DANA INTERNAL'!$AB$111:$AB$141, 'KEUANGAN INTERNAL AKRE 2025'!B46,'PNLT DANA INTERNAL'!$AC$111:$AC$141)+
SUMIF('PNLT DANA INTERNAL'!$AI$111:$AI$141, 'KEUANGAN INTERNAL AKRE 2025'!B46,'PNLT DANA INTERNAL'!$AJ$111:$AJ$141)+
SUMIF('PNLT DANA INTERNAL'!$AP$111:$AP$141, 'KEUANGAN INTERNAL AKRE 2025'!B46,'PNLT DANA INTERNAL'!$AQ$111:$AQ$141)+
SUMIF('PNLT DANA INTERNAL'!$AW$111:$AW$141, 'KEUANGAN INTERNAL AKRE 2025'!B46,'PNLT DANA INTERNAL'!$AX$111:$AX$141)</f>
        <v>2316666.6666666665</v>
      </c>
      <c r="H46" s="152">
        <f>SUMIF('PKM DANA INTERNAL'!$S$37:$S$68, 'KEUANGAN INTERNAL AKRE 2025'!B46,'PKM DANA INTERNAL'!$U$37:$U$68)+
SUMIF('PKM DANA INTERNAL'!$AC$37:$AC$68, 'KEUANGAN INTERNAL AKRE 2025'!B46,'PKM DANA INTERNAL'!$AD$37:$AD$68)+
SUMIF('PKM DANA INTERNAL'!$AJ$37:$AJ$68, 'KEUANGAN INTERNAL AKRE 2025'!B46,'PKM DANA INTERNAL'!$AK$37:$AK$68)+
SUMIF('PKM DANA INTERNAL'!$AQ$37:$AQ$68, 'KEUANGAN INTERNAL AKRE 2025'!B46,'PKM DANA INTERNAL'!$AR$37:$AR$68)</f>
        <v>10000000</v>
      </c>
      <c r="I46" s="152">
        <f>SUMIF('PNLT DANA INTERNAL'!$R$143:$R$178, 'KEUANGAN INTERNAL AKRE 2025'!B46,'PNLT DANA INTERNAL'!$T$143:$T$178)+
SUMIF('PNLT DANA INTERNAL'!$AB$143:$AB$178, 'KEUANGAN INTERNAL AKRE 2025'!B46,'PNLT DANA INTERNAL'!$AC$143:$AC$178)+
SUMIF('PNLT DANA INTERNAL'!$AI$143:$AI$178, 'KEUANGAN INTERNAL AKRE 2025'!B46,'PNLT DANA INTERNAL'!$AJ$143:$AJ$178)+
SUMIF('PNLT DANA INTERNAL'!$AP$143:$AP$178, 'KEUANGAN INTERNAL AKRE 2025'!B46,'PNLT DANA INTERNAL'!$AQ$143:$AQ$178)+
SUMIF('PNLT DANA INTERNAL'!$AW$143:$AW$178, 'KEUANGAN INTERNAL AKRE 2025'!B46,'PNLT DANA INTERNAL'!$AX$143:$AX$178)</f>
        <v>1823333.3333333333</v>
      </c>
      <c r="J46" s="152">
        <f>SUMIF('PKM DANA INTERNAL'!$S$70:$S$103, 'KEUANGAN INTERNAL AKRE 2025'!B46,'PKM DANA INTERNAL'!$U$70:$U$103)+
SUMIF('PKM DANA INTERNAL'!$AC$70:$AC$103, 'KEUANGAN INTERNAL AKRE 2025'!B46,'PKM DANA INTERNAL'!$AD$70:$AD$103)+
SUMIF('PKM DANA INTERNAL'!$AJ$70:$AJ$103, 'KEUANGAN INTERNAL AKRE 2025'!B46,'PKM DANA INTERNAL'!$AK$70:$AK$103)+
SUMIF('PKM DANA INTERNAL'!$AQ$70:$AQ$103, 'KEUANGAN INTERNAL AKRE 2025'!B46,'PKM DANA INTERNAL'!$AR$70:$AR$103)+
SUMIF('PKM DANA INTERNAL'!$AX$70:$AX$103,'KEUANGAN INTERNAL AKRE 2025'!B46,'PKM DANA INTERNAL'!$AY$70:$AY$103)+
SUMIF('PKM DANA INTERNAL'!$BE$70:$BE$103,'KEUANGAN INTERNAL AKRE 2025'!B46,'PKM DANA INTERNAL'!$BF$70:$BF$103)</f>
        <v>4653333.333333334</v>
      </c>
      <c r="K46" s="152">
        <f>SUMIF('PNLT DANA INTERNAL'!$R$179:$R$226, 'KEUANGAN INTERNAL AKRE 2025'!B46,'PNLT DANA INTERNAL'!$T$179:$T$226)+
SUMIF('PNLT DANA INTERNAL'!$AB$179:$AB$226, 'KEUANGAN INTERNAL AKRE 2025'!B46,'PNLT DANA INTERNAL'!$AC$179:$AC$226)+
SUMIF('PNLT DANA INTERNAL'!$AI$179:$AI$226, 'KEUANGAN INTERNAL AKRE 2025'!B46,'PNLT DANA INTERNAL'!$AJ$179:$AJ$226)+
SUMIF('PNLT DANA INTERNAL'!$AP$179:$AP$226, 'KEUANGAN INTERNAL AKRE 2025'!B46,'PNLT DANA INTERNAL'!$AQ$179:$AQ$226)+
SUMIF('PNLT DANA INTERNAL'!$AW$179:$AW$226, 'KEUANGAN INTERNAL AKRE 2025'!B46,'PNLT DANA INTERNAL'!$AX$179:$AX$226)+
SUMIF('PNLT DANA INTERNAL'!$BD$179:$BD$226, 'KEUANGAN INTERNAL AKRE 2025'!B46,'PNLT DANA INTERNAL'!$BG$179:$BG$226)</f>
        <v>0</v>
      </c>
      <c r="L46" s="152">
        <f>SUMIF('PKM DANA INTERNAL'!$S$105:$S$136, 'KEUANGAN INTERNAL AKRE 2025'!B46,'PKM DANA INTERNAL'!$U$105:$U$136)+
SUMIF('PKM DANA INTERNAL'!$AC$105:$AC$136, 'KEUANGAN INTERNAL AKRE 2025'!B46,'PKM DANA INTERNAL'!$AD$105:$AD$136)+
SUMIF('PKM DANA INTERNAL'!$AJ$105:$AJ$136, 'KEUANGAN INTERNAL AKRE 2025'!B46,'PKM DANA INTERNAL'!$AK$105:$AK$136)+
SUMIF('PKM DANA INTERNAL'!$AQ$105:$AQ$136, 'KEUANGAN INTERNAL AKRE 2025'!B46,'PKM DANA INTERNAL'!$AR$105:$AR$136)+
SUMIF('PKM DANA INTERNAL'!$AX$105:$AX$136,'KEUANGAN INTERNAL AKRE 2025'!B46,'PKM DANA INTERNAL'!$AY$105:$AY$136)+
SUMIF('PKM DANA INTERNAL'!$BE$105:$BE$136,'KEUANGAN INTERNAL AKRE 2025'!B46,'PKM DANA INTERNAL'!$BF$105:$BF$136)+
SUMIF('PKM DANA INTERNAL'!$BL$105:$BL$136,'KEUANGAN INTERNAL AKRE 2025'!B46,'PKM DANA INTERNAL'!$BM$105:$BM$136)</f>
        <v>0</v>
      </c>
      <c r="M46" s="152">
        <f>SUMIF('PNLT DANA INTERNAL'!$R$227:$R$265, 'KEUANGAN INTERNAL AKRE 2025'!B46,'PNLT DANA INTERNAL'!$T$227:$T$265)+
SUMIF('PNLT DANA INTERNAL'!$AB$227:$AB$265, 'KEUANGAN INTERNAL AKRE 2025'!B46,'PNLT DANA INTERNAL'!$AC$227:$AC$265)+
SUMIF('PNLT DANA INTERNAL'!$AI$227:$AI$265, 'KEUANGAN INTERNAL AKRE 2025'!B46,'PNLT DANA INTERNAL'!$AJ$227:$AJ$265)+
SUMIF('PNLT DANA INTERNAL'!$AP$227:$AP$265, 'KEUANGAN INTERNAL AKRE 2025'!B46,'PNLT DANA INTERNAL'!$AQ$227:$AQ$265)+
SUMIF('PNLT DANA INTERNAL'!$AW$227:$AW$265, 'KEUANGAN INTERNAL AKRE 2025'!B46,'PNLT DANA INTERNAL'!$AX$227:$AX$265)+
SUMIF('PNLT DANA INTERNAL'!$BD$227:$BD$265, 'KEUANGAN INTERNAL AKRE 2025'!B46,'PNLT DANA INTERNAL'!$BG$227:$BG$265)</f>
        <v>15000000</v>
      </c>
      <c r="N46" s="152">
        <f>SUMIF('PKM DANA INTERNAL'!$S$138:$S$164, 'KEUANGAN INTERNAL AKRE 2025'!B46,'PKM DANA INTERNAL'!$U$138:$U$164)+
SUMIF('PKM DANA INTERNAL'!$AC$138:$AC$164, 'KEUANGAN INTERNAL AKRE 2025'!B46,'PKM DANA INTERNAL'!$AD$138:$AD$164)+
SUMIF('PKM DANA INTERNAL'!$AJ$138:$AJ$164, 'KEUANGAN INTERNAL AKRE 2025'!B46,'PKM DANA INTERNAL'!$AK$138:$AK$164)+
SUMIF('PKM DANA INTERNAL'!$AQ$138:$AQ$164, 'KEUANGAN INTERNAL AKRE 2025'!B46,'PKM DANA INTERNAL'!$AR$138:$AR$164)+
SUMIF('PKM DANA INTERNAL'!$AX$138:$AX$164,'KEUANGAN INTERNAL AKRE 2025'!B46,'PKM DANA INTERNAL'!$AY$138:$AY$164)+
SUMIF('PKM DANA INTERNAL'!$BE$138:$BE$164,'KEUANGAN INTERNAL AKRE 2025'!B46,'PKM DANA INTERNAL'!$BF$138:$BF$164)+
SUMIF('PKM DANA INTERNAL'!$BL$138:$BL$164,'KEUANGAN INTERNAL AKRE 2025'!B46,'PKM DANA INTERNAL'!$BM$138:$BM$164)</f>
        <v>0</v>
      </c>
      <c r="O46" s="149">
        <f t="shared" si="0"/>
        <v>18793333.333333336</v>
      </c>
      <c r="Q46" s="1420"/>
      <c r="R46" s="133"/>
      <c r="S46" s="134"/>
      <c r="T46" s="152"/>
      <c r="U46" s="152"/>
      <c r="V46" s="152"/>
      <c r="W46" s="152"/>
      <c r="X46" s="152"/>
      <c r="Y46" s="152"/>
    </row>
    <row r="47" spans="1:25" ht="14.1" customHeight="1">
      <c r="A47" s="798" t="s">
        <v>269</v>
      </c>
      <c r="B47" s="129" t="s">
        <v>321</v>
      </c>
      <c r="C47" s="199">
        <f>SUMIF('PNLT DANA INTERNAL'!$R$22:$R$45, 'KEUANGAN INTERNAL AKRE 2025'!B47,'PNLT DANA INTERNAL'!$T$22:$T$45)+
SUMIF('PNLT DANA INTERNAL'!$AB$22:$AB$45, 'KEUANGAN INTERNAL AKRE 2025'!B47,'PNLT DANA INTERNAL'!$AC$22:$AC$45)+
SUMIF('PNLT DANA INTERNAL'!$AI$22:$AI$45, 'KEUANGAN INTERNAL AKRE 2025'!B47,'PNLT DANA INTERNAL'!$AJ$22:$AJ$45)+
SUMIF('PNLT DANA INTERNAL'!$AP$22:$AP$45, 'KEUANGAN INTERNAL AKRE 2025'!B47,'PNLT DANA INTERNAL'!$AQ$22:$AQ$45)+
SUMIF('PNLT DANA INTERNAL'!$AW$22:$AW$45, 'KEUANGAN INTERNAL AKRE 2025'!B47,'PNLT DANA INTERNAL'!$AX$22:$AX$45)</f>
        <v>0</v>
      </c>
      <c r="D47" s="152">
        <f>SUMIF('PKM DANA INTERNAL'!$S$2:$S$6, 'KEUANGAN INTERNAL AKRE 2025'!B47,'PKM DANA INTERNAL'!$U$2:$U$6)+
SUMIF('PKM DANA INTERNAL'!$AC$2:$AC$6, 'KEUANGAN INTERNAL AKRE 2025'!B47,'PKM DANA INTERNAL'!$AD$2:$AD$6)+
SUMIF('PKM DANA INTERNAL'!$AJ$2:$AJ$6, 'KEUANGAN INTERNAL AKRE 2025'!B47,'PKM DANA INTERNAL'!$AK$2:$AK$6)+
SUMIF('PKM DANA INTERNAL'!$AQ$2:$AQ$6, 'KEUANGAN INTERNAL AKRE 2025'!B47,'PKM DANA INTERNAL'!$AR$2:$AR$6)</f>
        <v>0</v>
      </c>
      <c r="E47" s="151">
        <f>SUMIF('PNLT DANA INTERNAL'!$R$46:$R$109, 'KEUANGAN INTERNAL AKRE 2025'!B47,'PNLT DANA INTERNAL'!$T$46:$T$109)+
SUMIF('PNLT DANA INTERNAL'!$AB$46:$AB$109, 'KEUANGAN INTERNAL AKRE 2025'!B47,'PNLT DANA INTERNAL'!$AC$46:$AC$109)+
SUMIF('PNLT DANA INTERNAL'!$AI$46:$AI$109, 'KEUANGAN INTERNAL AKRE 2025'!B47,'PNLT DANA INTERNAL'!$AJ$46:$AJ$109)+
SUMIF('PNLT DANA INTERNAL'!$AP$46:$AP$109, 'KEUANGAN INTERNAL AKRE 2025'!B47,'PNLT DANA INTERNAL'!$AQ$46:$AQ$109)+
SUMIF('PNLT DANA INTERNAL'!$AW$46:$AW$109, 'KEUANGAN INTERNAL AKRE 2025'!B47,'PNLT DANA INTERNAL'!$AX$46:$AX$109)</f>
        <v>0</v>
      </c>
      <c r="F47" s="152">
        <f>SUMIF('PKM DANA INTERNAL'!$S$8:$S$35, 'KEUANGAN INTERNAL AKRE 2025'!B47,'PKM DANA INTERNAL'!$U$8:$U$35)+
SUMIF('PKM DANA INTERNAL'!$AC$8:$AC$35, 'KEUANGAN INTERNAL AKRE 2025'!B47,'PKM DANA INTERNAL'!$AD$8:$AD$35)+
SUMIF('PKM DANA INTERNAL'!$AJ$8:$AJ$35, 'KEUANGAN INTERNAL AKRE 2025'!B47,'PKM DANA INTERNAL'!$AK$8:$AK$35)+
SUMIF('PKM DANA INTERNAL'!$AQ$8:$AQ$35, 'KEUANGAN INTERNAL AKRE 2025'!B47,'PKM DANA INTERNAL'!$AR$8:$AR$35)</f>
        <v>0</v>
      </c>
      <c r="G47" s="152">
        <f>SUMIF('PNLT DANA INTERNAL'!$R$111:$R$141, 'KEUANGAN INTERNAL AKRE 2025'!B47,'PNLT DANA INTERNAL'!$T$111:$T$160)+
SUMIF('PNLT DANA INTERNAL'!$AB$111:$AB$141, 'KEUANGAN INTERNAL AKRE 2025'!B47,'PNLT DANA INTERNAL'!$AC$111:$AC$141)+
SUMIF('PNLT DANA INTERNAL'!$AI$111:$AI$141, 'KEUANGAN INTERNAL AKRE 2025'!B47,'PNLT DANA INTERNAL'!$AJ$111:$AJ$141)+
SUMIF('PNLT DANA INTERNAL'!$AP$111:$AP$141, 'KEUANGAN INTERNAL AKRE 2025'!B47,'PNLT DANA INTERNAL'!$AQ$111:$AQ$141)+
SUMIF('PNLT DANA INTERNAL'!$AW$111:$AW$141, 'KEUANGAN INTERNAL AKRE 2025'!B47,'PNLT DANA INTERNAL'!$AX$111:$AX$141)</f>
        <v>2316666.6666666665</v>
      </c>
      <c r="H47" s="152">
        <f>SUMIF('PKM DANA INTERNAL'!$S$37:$S$68, 'KEUANGAN INTERNAL AKRE 2025'!B47,'PKM DANA INTERNAL'!$U$37:$U$68)+
SUMIF('PKM DANA INTERNAL'!$AC$37:$AC$68, 'KEUANGAN INTERNAL AKRE 2025'!B47,'PKM DANA INTERNAL'!$AD$37:$AD$68)+
SUMIF('PKM DANA INTERNAL'!$AJ$37:$AJ$68, 'KEUANGAN INTERNAL AKRE 2025'!B47,'PKM DANA INTERNAL'!$AK$37:$AK$68)+
SUMIF('PKM DANA INTERNAL'!$AQ$37:$AQ$68, 'KEUANGAN INTERNAL AKRE 2025'!B47,'PKM DANA INTERNAL'!$AR$37:$AR$68)</f>
        <v>0</v>
      </c>
      <c r="I47" s="152">
        <f>SUMIF('PNLT DANA INTERNAL'!$R$143:$R$178, 'KEUANGAN INTERNAL AKRE 2025'!B47,'PNLT DANA INTERNAL'!$T$143:$T$178)+
SUMIF('PNLT DANA INTERNAL'!$AB$143:$AB$178, 'KEUANGAN INTERNAL AKRE 2025'!B47,'PNLT DANA INTERNAL'!$AC$143:$AC$178)+
SUMIF('PNLT DANA INTERNAL'!$AI$143:$AI$178, 'KEUANGAN INTERNAL AKRE 2025'!B47,'PNLT DANA INTERNAL'!$AJ$143:$AJ$178)+
SUMIF('PNLT DANA INTERNAL'!$AP$143:$AP$178, 'KEUANGAN INTERNAL AKRE 2025'!B47,'PNLT DANA INTERNAL'!$AQ$143:$AQ$178)+
SUMIF('PNLT DANA INTERNAL'!$AW$143:$AW$178, 'KEUANGAN INTERNAL AKRE 2025'!B47,'PNLT DANA INTERNAL'!$AX$143:$AX$178)</f>
        <v>0</v>
      </c>
      <c r="J47" s="152">
        <f>SUMIF('PKM DANA INTERNAL'!$S$70:$S$103, 'KEUANGAN INTERNAL AKRE 2025'!B47,'PKM DANA INTERNAL'!$U$70:$U$103)+
SUMIF('PKM DANA INTERNAL'!$AC$70:$AC$103, 'KEUANGAN INTERNAL AKRE 2025'!B47,'PKM DANA INTERNAL'!$AD$70:$AD$103)+
SUMIF('PKM DANA INTERNAL'!$AJ$70:$AJ$103, 'KEUANGAN INTERNAL AKRE 2025'!B47,'PKM DANA INTERNAL'!$AK$70:$AK$103)+
SUMIF('PKM DANA INTERNAL'!$AQ$70:$AQ$103, 'KEUANGAN INTERNAL AKRE 2025'!B47,'PKM DANA INTERNAL'!$AR$70:$AR$103)+
SUMIF('PKM DANA INTERNAL'!$AX$70:$AX$103,'KEUANGAN INTERNAL AKRE 2025'!B47,'PKM DANA INTERNAL'!$AY$70:$AY$103)+
SUMIF('PKM DANA INTERNAL'!$BE$70:$BE$103,'KEUANGAN INTERNAL AKRE 2025'!B47,'PKM DANA INTERNAL'!$BF$70:$BF$103)</f>
        <v>5818958.333333334</v>
      </c>
      <c r="K47" s="152">
        <f>SUMIF('PNLT DANA INTERNAL'!$R$179:$R$226, 'KEUANGAN INTERNAL AKRE 2025'!B47,'PNLT DANA INTERNAL'!$T$179:$T$226)+
SUMIF('PNLT DANA INTERNAL'!$AB$179:$AB$226, 'KEUANGAN INTERNAL AKRE 2025'!B47,'PNLT DANA INTERNAL'!$AC$179:$AC$226)+
SUMIF('PNLT DANA INTERNAL'!$AI$179:$AI$226, 'KEUANGAN INTERNAL AKRE 2025'!B47,'PNLT DANA INTERNAL'!$AJ$179:$AJ$226)+
SUMIF('PNLT DANA INTERNAL'!$AP$179:$AP$226, 'KEUANGAN INTERNAL AKRE 2025'!B47,'PNLT DANA INTERNAL'!$AQ$179:$AQ$226)+
SUMIF('PNLT DANA INTERNAL'!$AW$179:$AW$226, 'KEUANGAN INTERNAL AKRE 2025'!B47,'PNLT DANA INTERNAL'!$AX$179:$AX$226)+
SUMIF('PNLT DANA INTERNAL'!$BD$179:$BD$226, 'KEUANGAN INTERNAL AKRE 2025'!B47,'PNLT DANA INTERNAL'!$BG$179:$BG$226)</f>
        <v>22550000</v>
      </c>
      <c r="L47" s="152">
        <f>SUMIF('PKM DANA INTERNAL'!$S$105:$S$136, 'KEUANGAN INTERNAL AKRE 2025'!B47,'PKM DANA INTERNAL'!$U$105:$U$136)+
SUMIF('PKM DANA INTERNAL'!$AC$105:$AC$136, 'KEUANGAN INTERNAL AKRE 2025'!B47,'PKM DANA INTERNAL'!$AD$105:$AD$136)+
SUMIF('PKM DANA INTERNAL'!$AJ$105:$AJ$136, 'KEUANGAN INTERNAL AKRE 2025'!B47,'PKM DANA INTERNAL'!$AK$105:$AK$136)+
SUMIF('PKM DANA INTERNAL'!$AQ$105:$AQ$136, 'KEUANGAN INTERNAL AKRE 2025'!B47,'PKM DANA INTERNAL'!$AR$105:$AR$136)+
SUMIF('PKM DANA INTERNAL'!$AX$105:$AX$136,'KEUANGAN INTERNAL AKRE 2025'!B47,'PKM DANA INTERNAL'!$AY$105:$AY$136)+
SUMIF('PKM DANA INTERNAL'!$BE$105:$BE$136,'KEUANGAN INTERNAL AKRE 2025'!B47,'PKM DANA INTERNAL'!$BF$105:$BF$136)+
SUMIF('PKM DANA INTERNAL'!$BL$105:$BL$136,'KEUANGAN INTERNAL AKRE 2025'!B47,'PKM DANA INTERNAL'!$BM$105:$BM$136)</f>
        <v>0</v>
      </c>
      <c r="M47" s="152">
        <f>SUMIF('PNLT DANA INTERNAL'!$R$227:$R$265, 'KEUANGAN INTERNAL AKRE 2025'!B47,'PNLT DANA INTERNAL'!$T$227:$T$265)+
SUMIF('PNLT DANA INTERNAL'!$AB$227:$AB$265, 'KEUANGAN INTERNAL AKRE 2025'!B47,'PNLT DANA INTERNAL'!$AC$227:$AC$265)+
SUMIF('PNLT DANA INTERNAL'!$AI$227:$AI$265, 'KEUANGAN INTERNAL AKRE 2025'!B47,'PNLT DANA INTERNAL'!$AJ$227:$AJ$265)+
SUMIF('PNLT DANA INTERNAL'!$AP$227:$AP$265, 'KEUANGAN INTERNAL AKRE 2025'!B47,'PNLT DANA INTERNAL'!$AQ$227:$AQ$265)+
SUMIF('PNLT DANA INTERNAL'!$AW$227:$AW$265, 'KEUANGAN INTERNAL AKRE 2025'!B47,'PNLT DANA INTERNAL'!$AX$227:$AX$265)+
SUMIF('PNLT DANA INTERNAL'!$BD$227:$BD$265, 'KEUANGAN INTERNAL AKRE 2025'!B47,'PNLT DANA INTERNAL'!$BG$227:$BG$265)</f>
        <v>14247750</v>
      </c>
      <c r="N47" s="152">
        <f>SUMIF('PKM DANA INTERNAL'!$S$138:$S$164, 'KEUANGAN INTERNAL AKRE 2025'!B47,'PKM DANA INTERNAL'!$U$138:$U$164)+
SUMIF('PKM DANA INTERNAL'!$AC$138:$AC$164, 'KEUANGAN INTERNAL AKRE 2025'!B47,'PKM DANA INTERNAL'!$AD$138:$AD$164)+
SUMIF('PKM DANA INTERNAL'!$AJ$138:$AJ$164, 'KEUANGAN INTERNAL AKRE 2025'!B47,'PKM DANA INTERNAL'!$AK$138:$AK$164)+
SUMIF('PKM DANA INTERNAL'!$AQ$138:$AQ$164, 'KEUANGAN INTERNAL AKRE 2025'!B47,'PKM DANA INTERNAL'!$AR$138:$AR$164)+
SUMIF('PKM DANA INTERNAL'!$AX$138:$AX$164,'KEUANGAN INTERNAL AKRE 2025'!B47,'PKM DANA INTERNAL'!$AY$138:$AY$164)+
SUMIF('PKM DANA INTERNAL'!$BE$138:$BE$164,'KEUANGAN INTERNAL AKRE 2025'!B47,'PKM DANA INTERNAL'!$BF$138:$BF$164)+
SUMIF('PKM DANA INTERNAL'!$BL$138:$BL$164,'KEUANGAN INTERNAL AKRE 2025'!B47,'PKM DANA INTERNAL'!$BM$138:$BM$164)</f>
        <v>3333333.3333333335</v>
      </c>
      <c r="O47" s="149">
        <f t="shared" si="0"/>
        <v>30685625</v>
      </c>
      <c r="Q47" s="1420"/>
      <c r="R47" s="133">
        <v>8</v>
      </c>
      <c r="S47" s="134" t="s">
        <v>25</v>
      </c>
      <c r="T47" s="152" t="e">
        <f>SUMIF(#REF!,VLOOKUP(S47,#REF!,1,FALSE),#REF!)+SUMIF(#REF!,VLOOKUP(S47,#REF!,1,FALSE),#REF!)+SUMIF(#REF!,VLOOKUP(S47,#REF!,1,FALSE),#REF!)+SUMIF(#REF!,VLOOKUP(S47,#REF!,1,FALSE),#REF!)+SUMIF(#REF!,VLOOKUP(S47,#REF!,1,FALSE),#REF!)</f>
        <v>#REF!</v>
      </c>
      <c r="U47" s="152" t="e">
        <f>SUMIF(#REF!,VLOOKUP(S47,#REF!,1,FALSE),#REF!)+SUMIF(#REF!,VLOOKUP(S47,#REF!,1,FALSE),#REF!)+SUMIF(#REF!,VLOOKUP(S47,#REF!,1,FALSE),#REF!)+SUMIF(#REF!,VLOOKUP('KEUANGAN INTERNAL AKRE 2025'!S47,#REF!,1,FALSE),#REF!)+SUMIF(#REF!,VLOOKUP(S47,#REF!,1,FALSE),#REF!)</f>
        <v>#REF!</v>
      </c>
      <c r="V47" s="152" t="e">
        <f>SUMIF(#REF!,VLOOKUP(S47,#REF!,1,FALSE),#REF!)+SUMIF(#REF!,VLOOKUP(S47,#REF!,1,FALSE),#REF!)+SUMIF(#REF!,VLOOKUP(S47,#REF!,1,FALSE),#REF!)+SUMIF(#REF!,VLOOKUP(S47,#REF!,1,FALSE),#REF!)+SUMIF(#REF!,VLOOKUP(S47,#REF!,1,FALSE),#REF!)</f>
        <v>#REF!</v>
      </c>
      <c r="W47" s="152" t="e">
        <f>SUMIF(#REF!,VLOOKUP(S47,#REF!,1,FALSE),#REF!)+SUMIF(#REF!,VLOOKUP(S47,#REF!,1,FALSE),#REF!)+SUMIF(#REF!,VLOOKUP(S47,#REF!,1,FALSE),#REF!)+SUMIF(#REF!,VLOOKUP('KEUANGAN INTERNAL AKRE 2025'!S47,#REF!,1,FALSE),#REF!)+SUMIF(#REF!,VLOOKUP(S47,#REF!,1,FALSE),#REF!)</f>
        <v>#REF!</v>
      </c>
      <c r="X47" s="152" t="e">
        <f>SUMIF(#REF!,VLOOKUP(S47,#REF!,1,FALSE),#REF!)+SUMIF(#REF!,VLOOKUP(S47,#REF!,1,FALSE),#REF!)+SUMIF(#REF!,VLOOKUP(S47,#REF!,1,FALSE),#REF!)+SUMIF(#REF!,VLOOKUP(S47,#REF!,1,FALSE),#REF!)+SUMIF(#REF!,VLOOKUP(S47,#REF!,1,FALSE),#REF!)</f>
        <v>#REF!</v>
      </c>
      <c r="Y47" s="152" t="e">
        <f>SUMIF(#REF!,VLOOKUP(S47,#REF!,1,FALSE),#REF!)+SUMIF(#REF!,VLOOKUP(S47,#REF!,1,FALSE),#REF!)+SUMIF(#REF!,VLOOKUP(B45,#REF!,1,FALSE),#REF!)+SUMIF(#REF!,VLOOKUP('KEUANGAN INTERNAL AKRE 2025'!S47,#REF!,1,FALSE),#REF!)+SUMIF(#REF!,VLOOKUP(S47,#REF!,1,FALSE),#REF!)</f>
        <v>#REF!</v>
      </c>
    </row>
    <row r="48" spans="1:25">
      <c r="A48" s="798" t="s">
        <v>269</v>
      </c>
      <c r="B48" s="129" t="s">
        <v>50</v>
      </c>
      <c r="C48" s="199">
        <f>SUMIF('PNLT DANA INTERNAL'!$R$22:$R$45, 'KEUANGAN INTERNAL AKRE 2025'!B48,'PNLT DANA INTERNAL'!$T$22:$T$45)+
SUMIF('PNLT DANA INTERNAL'!$AB$22:$AB$45, 'KEUANGAN INTERNAL AKRE 2025'!B48,'PNLT DANA INTERNAL'!$AC$22:$AC$45)+
SUMIF('PNLT DANA INTERNAL'!$AI$22:$AI$45, 'KEUANGAN INTERNAL AKRE 2025'!B48,'PNLT DANA INTERNAL'!$AJ$22:$AJ$45)+
SUMIF('PNLT DANA INTERNAL'!$AP$22:$AP$45, 'KEUANGAN INTERNAL AKRE 2025'!B48,'PNLT DANA INTERNAL'!$AQ$22:$AQ$45)+
SUMIF('PNLT DANA INTERNAL'!$AW$22:$AW$45, 'KEUANGAN INTERNAL AKRE 2025'!B48,'PNLT DANA INTERNAL'!$AX$22:$AX$45)</f>
        <v>0</v>
      </c>
      <c r="D48" s="152">
        <f>SUMIF('PKM DANA INTERNAL'!$S$2:$S$6, 'KEUANGAN INTERNAL AKRE 2025'!B48,'PKM DANA INTERNAL'!$U$2:$U$6)+
SUMIF('PKM DANA INTERNAL'!$AC$2:$AC$6, 'KEUANGAN INTERNAL AKRE 2025'!B48,'PKM DANA INTERNAL'!$AD$2:$AD$6)+
SUMIF('PKM DANA INTERNAL'!$AJ$2:$AJ$6, 'KEUANGAN INTERNAL AKRE 2025'!B48,'PKM DANA INTERNAL'!$AK$2:$AK$6)+
SUMIF('PKM DANA INTERNAL'!$AQ$2:$AQ$6, 'KEUANGAN INTERNAL AKRE 2025'!B48,'PKM DANA INTERNAL'!$AR$2:$AR$6)</f>
        <v>0</v>
      </c>
      <c r="E48" s="151">
        <f>SUMIF('PNLT DANA INTERNAL'!$R$46:$R$109, 'KEUANGAN INTERNAL AKRE 2025'!B48,'PNLT DANA INTERNAL'!$T$46:$T$109)+
SUMIF('PNLT DANA INTERNAL'!$AB$46:$AB$109, 'KEUANGAN INTERNAL AKRE 2025'!B48,'PNLT DANA INTERNAL'!$AC$46:$AC$109)+
SUMIF('PNLT DANA INTERNAL'!$AI$46:$AI$109, 'KEUANGAN INTERNAL AKRE 2025'!B48,'PNLT DANA INTERNAL'!$AJ$46:$AJ$109)+
SUMIF('PNLT DANA INTERNAL'!$AP$46:$AP$109, 'KEUANGAN INTERNAL AKRE 2025'!B48,'PNLT DANA INTERNAL'!$AQ$46:$AQ$109)+
SUMIF('PNLT DANA INTERNAL'!$AW$46:$AW$109, 'KEUANGAN INTERNAL AKRE 2025'!B48,'PNLT DANA INTERNAL'!$AX$46:$AX$109)</f>
        <v>0</v>
      </c>
      <c r="F48" s="152">
        <f>SUMIF('PKM DANA INTERNAL'!$S$8:$S$35, 'KEUANGAN INTERNAL AKRE 2025'!B48,'PKM DANA INTERNAL'!$U$8:$U$35)+
SUMIF('PKM DANA INTERNAL'!$AC$8:$AC$35, 'KEUANGAN INTERNAL AKRE 2025'!B48,'PKM DANA INTERNAL'!$AD$8:$AD$35)+
SUMIF('PKM DANA INTERNAL'!$AJ$8:$AJ$35, 'KEUANGAN INTERNAL AKRE 2025'!B48,'PKM DANA INTERNAL'!$AK$8:$AK$35)+
SUMIF('PKM DANA INTERNAL'!$AQ$8:$AQ$35, 'KEUANGAN INTERNAL AKRE 2025'!B48,'PKM DANA INTERNAL'!$AR$8:$AR$35)</f>
        <v>0</v>
      </c>
      <c r="G48" s="152">
        <f>SUMIF('PNLT DANA INTERNAL'!$R$111:$R$141, 'KEUANGAN INTERNAL AKRE 2025'!B48,'PNLT DANA INTERNAL'!$T$111:$T$160)+
SUMIF('PNLT DANA INTERNAL'!$AB$111:$AB$141, 'KEUANGAN INTERNAL AKRE 2025'!B48,'PNLT DANA INTERNAL'!$AC$111:$AC$141)+
SUMIF('PNLT DANA INTERNAL'!$AI$111:$AI$141, 'KEUANGAN INTERNAL AKRE 2025'!B48,'PNLT DANA INTERNAL'!$AJ$111:$AJ$141)+
SUMIF('PNLT DANA INTERNAL'!$AP$111:$AP$141, 'KEUANGAN INTERNAL AKRE 2025'!B48,'PNLT DANA INTERNAL'!$AQ$111:$AQ$141)+
SUMIF('PNLT DANA INTERNAL'!$AW$111:$AW$141, 'KEUANGAN INTERNAL AKRE 2025'!B48,'PNLT DANA INTERNAL'!$AX$111:$AX$141)</f>
        <v>0</v>
      </c>
      <c r="H48" s="152">
        <f>SUMIF('PKM DANA INTERNAL'!$S$37:$S$68, 'KEUANGAN INTERNAL AKRE 2025'!B48,'PKM DANA INTERNAL'!$U$37:$U$68)+
SUMIF('PKM DANA INTERNAL'!$AC$37:$AC$68, 'KEUANGAN INTERNAL AKRE 2025'!B48,'PKM DANA INTERNAL'!$AD$37:$AD$68)+
SUMIF('PKM DANA INTERNAL'!$AJ$37:$AJ$68, 'KEUANGAN INTERNAL AKRE 2025'!B48,'PKM DANA INTERNAL'!$AK$37:$AK$68)+
SUMIF('PKM DANA INTERNAL'!$AQ$37:$AQ$68, 'KEUANGAN INTERNAL AKRE 2025'!B48,'PKM DANA INTERNAL'!$AR$37:$AR$68)</f>
        <v>10000000</v>
      </c>
      <c r="I48" s="152">
        <f>SUMIF('PNLT DANA INTERNAL'!$R$143:$R$178, 'KEUANGAN INTERNAL AKRE 2025'!B48,'PNLT DANA INTERNAL'!$T$143:$T$178)+
SUMIF('PNLT DANA INTERNAL'!$AB$143:$AB$178, 'KEUANGAN INTERNAL AKRE 2025'!B48,'PNLT DANA INTERNAL'!$AC$143:$AC$178)+
SUMIF('PNLT DANA INTERNAL'!$AI$143:$AI$178, 'KEUANGAN INTERNAL AKRE 2025'!B48,'PNLT DANA INTERNAL'!$AJ$143:$AJ$178)+
SUMIF('PNLT DANA INTERNAL'!$AP$143:$AP$178, 'KEUANGAN INTERNAL AKRE 2025'!B48,'PNLT DANA INTERNAL'!$AQ$143:$AQ$178)+
SUMIF('PNLT DANA INTERNAL'!$AW$143:$AW$178, 'KEUANGAN INTERNAL AKRE 2025'!B48,'PNLT DANA INTERNAL'!$AX$143:$AX$178)</f>
        <v>1823333.3333333333</v>
      </c>
      <c r="J48" s="152">
        <f>SUMIF('PKM DANA INTERNAL'!$S$70:$S$103, 'KEUANGAN INTERNAL AKRE 2025'!B48,'PKM DANA INTERNAL'!$U$70:$U$103)+
SUMIF('PKM DANA INTERNAL'!$AC$70:$AC$103, 'KEUANGAN INTERNAL AKRE 2025'!B48,'PKM DANA INTERNAL'!$AD$70:$AD$103)+
SUMIF('PKM DANA INTERNAL'!$AJ$70:$AJ$103, 'KEUANGAN INTERNAL AKRE 2025'!B48,'PKM DANA INTERNAL'!$AK$70:$AK$103)+
SUMIF('PKM DANA INTERNAL'!$AQ$70:$AQ$103, 'KEUANGAN INTERNAL AKRE 2025'!B48,'PKM DANA INTERNAL'!$AR$70:$AR$103)+
SUMIF('PKM DANA INTERNAL'!$AX$70:$AX$103,'KEUANGAN INTERNAL AKRE 2025'!B48,'PKM DANA INTERNAL'!$AY$70:$AY$103)+
SUMIF('PKM DANA INTERNAL'!$BE$70:$BE$103,'KEUANGAN INTERNAL AKRE 2025'!B48,'PKM DANA INTERNAL'!$BF$70:$BF$103)</f>
        <v>5818958.333333334</v>
      </c>
      <c r="K48" s="152">
        <f>SUMIF('PNLT DANA INTERNAL'!$R$179:$R$226, 'KEUANGAN INTERNAL AKRE 2025'!B48,'PNLT DANA INTERNAL'!$T$179:$T$226)+
SUMIF('PNLT DANA INTERNAL'!$AB$179:$AB$226, 'KEUANGAN INTERNAL AKRE 2025'!B48,'PNLT DANA INTERNAL'!$AC$179:$AC$226)+
SUMIF('PNLT DANA INTERNAL'!$AI$179:$AI$226, 'KEUANGAN INTERNAL AKRE 2025'!B48,'PNLT DANA INTERNAL'!$AJ$179:$AJ$226)+
SUMIF('PNLT DANA INTERNAL'!$AP$179:$AP$226, 'KEUANGAN INTERNAL AKRE 2025'!B48,'PNLT DANA INTERNAL'!$AQ$179:$AQ$226)+
SUMIF('PNLT DANA INTERNAL'!$AW$179:$AW$226, 'KEUANGAN INTERNAL AKRE 2025'!B48,'PNLT DANA INTERNAL'!$AX$179:$AX$226)+
SUMIF('PNLT DANA INTERNAL'!$BD$179:$BD$226, 'KEUANGAN INTERNAL AKRE 2025'!B48,'PNLT DANA INTERNAL'!$BG$179:$BG$226)</f>
        <v>0</v>
      </c>
      <c r="L48" s="152">
        <f>SUMIF('PKM DANA INTERNAL'!$S$105:$S$136, 'KEUANGAN INTERNAL AKRE 2025'!B48,'PKM DANA INTERNAL'!$U$105:$U$136)+
SUMIF('PKM DANA INTERNAL'!$AC$105:$AC$136, 'KEUANGAN INTERNAL AKRE 2025'!B48,'PKM DANA INTERNAL'!$AD$105:$AD$136)+
SUMIF('PKM DANA INTERNAL'!$AJ$105:$AJ$136, 'KEUANGAN INTERNAL AKRE 2025'!B48,'PKM DANA INTERNAL'!$AK$105:$AK$136)+
SUMIF('PKM DANA INTERNAL'!$AQ$105:$AQ$136, 'KEUANGAN INTERNAL AKRE 2025'!B48,'PKM DANA INTERNAL'!$AR$105:$AR$136)+
SUMIF('PKM DANA INTERNAL'!$AX$105:$AX$136,'KEUANGAN INTERNAL AKRE 2025'!B48,'PKM DANA INTERNAL'!$AY$105:$AY$136)+
SUMIF('PKM DANA INTERNAL'!$BE$105:$BE$136,'KEUANGAN INTERNAL AKRE 2025'!B48,'PKM DANA INTERNAL'!$BF$105:$BF$136)+
SUMIF('PKM DANA INTERNAL'!$BL$105:$BL$136,'KEUANGAN INTERNAL AKRE 2025'!B48,'PKM DANA INTERNAL'!$BM$105:$BM$136)</f>
        <v>0</v>
      </c>
      <c r="M48" s="152">
        <f>SUMIF('PNLT DANA INTERNAL'!$R$227:$R$265, 'KEUANGAN INTERNAL AKRE 2025'!B48,'PNLT DANA INTERNAL'!$T$227:$T$265)+
SUMIF('PNLT DANA INTERNAL'!$AB$227:$AB$265, 'KEUANGAN INTERNAL AKRE 2025'!B48,'PNLT DANA INTERNAL'!$AC$227:$AC$265)+
SUMIF('PNLT DANA INTERNAL'!$AI$227:$AI$265, 'KEUANGAN INTERNAL AKRE 2025'!B48,'PNLT DANA INTERNAL'!$AJ$227:$AJ$265)+
SUMIF('PNLT DANA INTERNAL'!$AP$227:$AP$265, 'KEUANGAN INTERNAL AKRE 2025'!B48,'PNLT DANA INTERNAL'!$AQ$227:$AQ$265)+
SUMIF('PNLT DANA INTERNAL'!$AW$227:$AW$265, 'KEUANGAN INTERNAL AKRE 2025'!B48,'PNLT DANA INTERNAL'!$AX$227:$AX$265)+
SUMIF('PNLT DANA INTERNAL'!$BD$227:$BD$265, 'KEUANGAN INTERNAL AKRE 2025'!B48,'PNLT DANA INTERNAL'!$BG$227:$BG$265)</f>
        <v>0</v>
      </c>
      <c r="N48" s="152">
        <f>SUMIF('PKM DANA INTERNAL'!$S$138:$S$164, 'KEUANGAN INTERNAL AKRE 2025'!B48,'PKM DANA INTERNAL'!$U$138:$U$164)+
SUMIF('PKM DANA INTERNAL'!$AC$138:$AC$164, 'KEUANGAN INTERNAL AKRE 2025'!B48,'PKM DANA INTERNAL'!$AD$138:$AD$164)+
SUMIF('PKM DANA INTERNAL'!$AJ$138:$AJ$164, 'KEUANGAN INTERNAL AKRE 2025'!B48,'PKM DANA INTERNAL'!$AK$138:$AK$164)+
SUMIF('PKM DANA INTERNAL'!$AQ$138:$AQ$164, 'KEUANGAN INTERNAL AKRE 2025'!B48,'PKM DANA INTERNAL'!$AR$138:$AR$164)+
SUMIF('PKM DANA INTERNAL'!$AX$138:$AX$164,'KEUANGAN INTERNAL AKRE 2025'!B48,'PKM DANA INTERNAL'!$AY$138:$AY$164)+
SUMIF('PKM DANA INTERNAL'!$BE$138:$BE$164,'KEUANGAN INTERNAL AKRE 2025'!B48,'PKM DANA INTERNAL'!$BF$138:$BF$164)+
SUMIF('PKM DANA INTERNAL'!$BL$138:$BL$164,'KEUANGAN INTERNAL AKRE 2025'!B48,'PKM DANA INTERNAL'!$BM$138:$BM$164)</f>
        <v>0</v>
      </c>
      <c r="O48" s="149">
        <f t="shared" si="0"/>
        <v>17642291.666666668</v>
      </c>
      <c r="Q48" s="1420"/>
      <c r="R48" s="133">
        <v>9</v>
      </c>
      <c r="S48" s="134" t="s">
        <v>27</v>
      </c>
      <c r="T48" s="152" t="e">
        <f>SUMIF(#REF!,VLOOKUP(S48,#REF!,1,FALSE),#REF!)+SUMIF(#REF!,VLOOKUP(S48,#REF!,1,FALSE),#REF!)+SUMIF(#REF!,VLOOKUP(S48,#REF!,1,FALSE),#REF!)+SUMIF(#REF!,VLOOKUP(S48,#REF!,1,FALSE),#REF!)+SUMIF(#REF!,VLOOKUP(S48,#REF!,1,FALSE),#REF!)</f>
        <v>#REF!</v>
      </c>
      <c r="U48" s="152" t="e">
        <f>SUMIF(#REF!,VLOOKUP(S48,#REF!,1,FALSE),#REF!)+SUMIF(#REF!,VLOOKUP(S48,#REF!,1,FALSE),#REF!)+SUMIF(#REF!,VLOOKUP(S48,#REF!,1,FALSE),#REF!)+SUMIF(#REF!,VLOOKUP('KEUANGAN INTERNAL AKRE 2025'!S48,#REF!,1,FALSE),#REF!)+SUMIF(#REF!,VLOOKUP(S48,#REF!,1,FALSE),#REF!)</f>
        <v>#REF!</v>
      </c>
      <c r="V48" s="152" t="e">
        <f>SUMIF(#REF!,VLOOKUP(S48,#REF!,1,FALSE),#REF!)+SUMIF(#REF!,VLOOKUP(S48,#REF!,1,FALSE),#REF!)+SUMIF(#REF!,VLOOKUP(S48,#REF!,1,FALSE),#REF!)+SUMIF(#REF!,VLOOKUP(S48,#REF!,1,FALSE),#REF!)+SUMIF(#REF!,VLOOKUP(S48,#REF!,1,FALSE),#REF!)</f>
        <v>#REF!</v>
      </c>
      <c r="W48" s="152" t="e">
        <f>SUMIF(#REF!,VLOOKUP(S48,#REF!,1,FALSE),#REF!)+SUMIF(#REF!,VLOOKUP(S48,#REF!,1,FALSE),#REF!)+SUMIF(#REF!,VLOOKUP(S48,#REF!,1,FALSE),#REF!)+SUMIF(#REF!,VLOOKUP('KEUANGAN INTERNAL AKRE 2025'!S48,#REF!,1,FALSE),#REF!)+SUMIF(#REF!,VLOOKUP(S48,#REF!,1,FALSE),#REF!)</f>
        <v>#REF!</v>
      </c>
      <c r="X48" s="152" t="e">
        <f>SUMIF(#REF!,VLOOKUP(S48,#REF!,1,FALSE),#REF!)+SUMIF(#REF!,VLOOKUP(S48,#REF!,1,FALSE),#REF!)+SUMIF(#REF!,VLOOKUP(S48,#REF!,1,FALSE),#REF!)+SUMIF(#REF!,VLOOKUP(S48,#REF!,1,FALSE),#REF!)+SUMIF(#REF!,VLOOKUP(S48,#REF!,1,FALSE),#REF!)</f>
        <v>#REF!</v>
      </c>
      <c r="Y48" s="152" t="e">
        <f>SUMIF(#REF!,VLOOKUP(S48,#REF!,1,FALSE),#REF!)+SUMIF(#REF!,VLOOKUP(S48,#REF!,1,FALSE),#REF!)+SUMIF(#REF!,VLOOKUP(B46,#REF!,1,FALSE),#REF!)+SUMIF(#REF!,VLOOKUP('KEUANGAN INTERNAL AKRE 2025'!S48,#REF!,1,FALSE),#REF!)+SUMIF(#REF!,VLOOKUP(S48,#REF!,1,FALSE),#REF!)</f>
        <v>#REF!</v>
      </c>
    </row>
    <row r="49" spans="1:24">
      <c r="A49" s="798" t="s">
        <v>269</v>
      </c>
      <c r="B49" s="631" t="s">
        <v>1089</v>
      </c>
      <c r="C49" s="199">
        <f>SUMIF('PNLT DANA INTERNAL'!$R$22:$R$45, 'KEUANGAN INTERNAL AKRE 2025'!B49,'PNLT DANA INTERNAL'!$T$22:$T$45)+
SUMIF('PNLT DANA INTERNAL'!$AB$22:$AB$45, 'KEUANGAN INTERNAL AKRE 2025'!B49,'PNLT DANA INTERNAL'!$AC$22:$AC$45)+
SUMIF('PNLT DANA INTERNAL'!$AI$22:$AI$45, 'KEUANGAN INTERNAL AKRE 2025'!B49,'PNLT DANA INTERNAL'!$AJ$22:$AJ$45)+
SUMIF('PNLT DANA INTERNAL'!$AP$22:$AP$45, 'KEUANGAN INTERNAL AKRE 2025'!B49,'PNLT DANA INTERNAL'!$AQ$22:$AQ$45)+
SUMIF('PNLT DANA INTERNAL'!$AW$22:$AW$45, 'KEUANGAN INTERNAL AKRE 2025'!B49,'PNLT DANA INTERNAL'!$AX$22:$AX$45)</f>
        <v>0</v>
      </c>
      <c r="D49" s="152">
        <f>SUMIF('PKM DANA INTERNAL'!$S$2:$S$6, 'KEUANGAN INTERNAL AKRE 2025'!B49,'PKM DANA INTERNAL'!$U$2:$U$6)+
SUMIF('PKM DANA INTERNAL'!$AC$2:$AC$6, 'KEUANGAN INTERNAL AKRE 2025'!B49,'PKM DANA INTERNAL'!$AD$2:$AD$6)+
SUMIF('PKM DANA INTERNAL'!$AJ$2:$AJ$6, 'KEUANGAN INTERNAL AKRE 2025'!B49,'PKM DANA INTERNAL'!$AK$2:$AK$6)+
SUMIF('PKM DANA INTERNAL'!$AQ$2:$AQ$6, 'KEUANGAN INTERNAL AKRE 2025'!B49,'PKM DANA INTERNAL'!$AR$2:$AR$6)</f>
        <v>0</v>
      </c>
      <c r="E49" s="151">
        <f>SUMIF('PNLT DANA INTERNAL'!$R$46:$R$109, 'KEUANGAN INTERNAL AKRE 2025'!B49,'PNLT DANA INTERNAL'!$T$46:$T$109)+
SUMIF('PNLT DANA INTERNAL'!$AB$46:$AB$109, 'KEUANGAN INTERNAL AKRE 2025'!B49,'PNLT DANA INTERNAL'!$AC$46:$AC$109)+
SUMIF('PNLT DANA INTERNAL'!$AI$46:$AI$109, 'KEUANGAN INTERNAL AKRE 2025'!B49,'PNLT DANA INTERNAL'!$AJ$46:$AJ$109)+
SUMIF('PNLT DANA INTERNAL'!$AP$46:$AP$109, 'KEUANGAN INTERNAL AKRE 2025'!B49,'PNLT DANA INTERNAL'!$AQ$46:$AQ$109)+
SUMIF('PNLT DANA INTERNAL'!$AW$46:$AW$109, 'KEUANGAN INTERNAL AKRE 2025'!B49,'PNLT DANA INTERNAL'!$AX$46:$AX$109)</f>
        <v>0</v>
      </c>
      <c r="F49" s="152">
        <f>SUMIF('PKM DANA INTERNAL'!$S$8:$S$35, 'KEUANGAN INTERNAL AKRE 2025'!B49,'PKM DANA INTERNAL'!$U$8:$U$35)+
SUMIF('PKM DANA INTERNAL'!$AC$8:$AC$35, 'KEUANGAN INTERNAL AKRE 2025'!B49,'PKM DANA INTERNAL'!$AD$8:$AD$35)+
SUMIF('PKM DANA INTERNAL'!$AJ$8:$AJ$35, 'KEUANGAN INTERNAL AKRE 2025'!B49,'PKM DANA INTERNAL'!$AK$8:$AK$35)+
SUMIF('PKM DANA INTERNAL'!$AQ$8:$AQ$35, 'KEUANGAN INTERNAL AKRE 2025'!B49,'PKM DANA INTERNAL'!$AR$8:$AR$35)</f>
        <v>0</v>
      </c>
      <c r="G49" s="152">
        <f>SUMIF('PNLT DANA INTERNAL'!$R$111:$R$141, 'KEUANGAN INTERNAL AKRE 2025'!B49,'PNLT DANA INTERNAL'!$T$111:$T$160)+
SUMIF('PNLT DANA INTERNAL'!$AB$111:$AB$141, 'KEUANGAN INTERNAL AKRE 2025'!B49,'PNLT DANA INTERNAL'!$AC$111:$AC$141)+
SUMIF('PNLT DANA INTERNAL'!$AI$111:$AI$141, 'KEUANGAN INTERNAL AKRE 2025'!B49,'PNLT DANA INTERNAL'!$AJ$111:$AJ$141)+
SUMIF('PNLT DANA INTERNAL'!$AP$111:$AP$141, 'KEUANGAN INTERNAL AKRE 2025'!B49,'PNLT DANA INTERNAL'!$AQ$111:$AQ$141)+
SUMIF('PNLT DANA INTERNAL'!$AW$111:$AW$141, 'KEUANGAN INTERNAL AKRE 2025'!B49,'PNLT DANA INTERNAL'!$AX$111:$AX$141)</f>
        <v>0</v>
      </c>
      <c r="H49" s="152">
        <f>SUMIF('PKM DANA INTERNAL'!$S$37:$S$68, 'KEUANGAN INTERNAL AKRE 2025'!B49,'PKM DANA INTERNAL'!$U$37:$U$68)+
SUMIF('PKM DANA INTERNAL'!$AC$37:$AC$68, 'KEUANGAN INTERNAL AKRE 2025'!B49,'PKM DANA INTERNAL'!$AD$37:$AD$68)+
SUMIF('PKM DANA INTERNAL'!$AJ$37:$AJ$68, 'KEUANGAN INTERNAL AKRE 2025'!B49,'PKM DANA INTERNAL'!$AK$37:$AK$68)+
SUMIF('PKM DANA INTERNAL'!$AQ$37:$AQ$68, 'KEUANGAN INTERNAL AKRE 2025'!B49,'PKM DANA INTERNAL'!$AR$37:$AR$68)</f>
        <v>0</v>
      </c>
      <c r="I49" s="152">
        <f>SUMIF('PNLT DANA INTERNAL'!$R$143:$R$178, 'KEUANGAN INTERNAL AKRE 2025'!B49,'PNLT DANA INTERNAL'!$T$143:$T$178)+
SUMIF('PNLT DANA INTERNAL'!$AB$143:$AB$178, 'KEUANGAN INTERNAL AKRE 2025'!B49,'PNLT DANA INTERNAL'!$AC$143:$AC$178)+
SUMIF('PNLT DANA INTERNAL'!$AI$143:$AI$178, 'KEUANGAN INTERNAL AKRE 2025'!B49,'PNLT DANA INTERNAL'!$AJ$143:$AJ$178)+
SUMIF('PNLT DANA INTERNAL'!$AP$143:$AP$178, 'KEUANGAN INTERNAL AKRE 2025'!B49,'PNLT DANA INTERNAL'!$AQ$143:$AQ$178)+
SUMIF('PNLT DANA INTERNAL'!$AW$143:$AW$178, 'KEUANGAN INTERNAL AKRE 2025'!B49,'PNLT DANA INTERNAL'!$AX$143:$AX$178)</f>
        <v>0</v>
      </c>
      <c r="J49" s="152">
        <f>SUMIF('PKM DANA INTERNAL'!$S$70:$S$103, 'KEUANGAN INTERNAL AKRE 2025'!B49,'PKM DANA INTERNAL'!$U$70:$U$103)+
SUMIF('PKM DANA INTERNAL'!$AC$70:$AC$103, 'KEUANGAN INTERNAL AKRE 2025'!B49,'PKM DANA INTERNAL'!$AD$70:$AD$103)+
SUMIF('PKM DANA INTERNAL'!$AJ$70:$AJ$103, 'KEUANGAN INTERNAL AKRE 2025'!B49,'PKM DANA INTERNAL'!$AK$70:$AK$103)+
SUMIF('PKM DANA INTERNAL'!$AQ$70:$AQ$103, 'KEUANGAN INTERNAL AKRE 2025'!B49,'PKM DANA INTERNAL'!$AR$70:$AR$103)+
SUMIF('PKM DANA INTERNAL'!$AX$70:$AX$103,'KEUANGAN INTERNAL AKRE 2025'!B49,'PKM DANA INTERNAL'!$AY$70:$AY$103)+
SUMIF('PKM DANA INTERNAL'!$BE$70:$BE$103,'KEUANGAN INTERNAL AKRE 2025'!B49,'PKM DANA INTERNAL'!$BF$70:$BF$103)</f>
        <v>0</v>
      </c>
      <c r="K49" s="152">
        <f>SUMIF('PNLT DANA INTERNAL'!$R$179:$R$226, 'KEUANGAN INTERNAL AKRE 2025'!B49,'PNLT DANA INTERNAL'!$T$179:$T$226)+
SUMIF('PNLT DANA INTERNAL'!$AB$179:$AB$226, 'KEUANGAN INTERNAL AKRE 2025'!B49,'PNLT DANA INTERNAL'!$AC$179:$AC$226)+
SUMIF('PNLT DANA INTERNAL'!$AI$179:$AI$226, 'KEUANGAN INTERNAL AKRE 2025'!B49,'PNLT DANA INTERNAL'!$AJ$179:$AJ$226)+
SUMIF('PNLT DANA INTERNAL'!$AP$179:$AP$226, 'KEUANGAN INTERNAL AKRE 2025'!B49,'PNLT DANA INTERNAL'!$AQ$179:$AQ$226)+
SUMIF('PNLT DANA INTERNAL'!$AW$179:$AW$226, 'KEUANGAN INTERNAL AKRE 2025'!B49,'PNLT DANA INTERNAL'!$AX$179:$AX$226)+
SUMIF('PNLT DANA INTERNAL'!$BD$179:$BD$226, 'KEUANGAN INTERNAL AKRE 2025'!B49,'PNLT DANA INTERNAL'!$BG$179:$BG$226)</f>
        <v>0</v>
      </c>
      <c r="L49" s="152">
        <f>SUMIF('PKM DANA INTERNAL'!$S$105:$S$136, 'KEUANGAN INTERNAL AKRE 2025'!B49,'PKM DANA INTERNAL'!$U$105:$U$136)+
SUMIF('PKM DANA INTERNAL'!$AC$105:$AC$136, 'KEUANGAN INTERNAL AKRE 2025'!B49,'PKM DANA INTERNAL'!$AD$105:$AD$136)+
SUMIF('PKM DANA INTERNAL'!$AJ$105:$AJ$136, 'KEUANGAN INTERNAL AKRE 2025'!B49,'PKM DANA INTERNAL'!$AK$105:$AK$136)+
SUMIF('PKM DANA INTERNAL'!$AQ$105:$AQ$136, 'KEUANGAN INTERNAL AKRE 2025'!B49,'PKM DANA INTERNAL'!$AR$105:$AR$136)+
SUMIF('PKM DANA INTERNAL'!$AX$105:$AX$136,'KEUANGAN INTERNAL AKRE 2025'!B49,'PKM DANA INTERNAL'!$AY$105:$AY$136)+
SUMIF('PKM DANA INTERNAL'!$BE$105:$BE$136,'KEUANGAN INTERNAL AKRE 2025'!B49,'PKM DANA INTERNAL'!$BF$105:$BF$136)+
SUMIF('PKM DANA INTERNAL'!$BL$105:$BL$136,'KEUANGAN INTERNAL AKRE 2025'!B49,'PKM DANA INTERNAL'!$BM$105:$BM$136)</f>
        <v>0</v>
      </c>
      <c r="M49" s="152">
        <f>SUMIF('PNLT DANA INTERNAL'!$R$227:$R$265, 'KEUANGAN INTERNAL AKRE 2025'!B49,'PNLT DANA INTERNAL'!$T$227:$T$265)+
SUMIF('PNLT DANA INTERNAL'!$AB$227:$AB$265, 'KEUANGAN INTERNAL AKRE 2025'!B49,'PNLT DANA INTERNAL'!$AC$227:$AC$265)+
SUMIF('PNLT DANA INTERNAL'!$AI$227:$AI$265, 'KEUANGAN INTERNAL AKRE 2025'!B49,'PNLT DANA INTERNAL'!$AJ$227:$AJ$265)+
SUMIF('PNLT DANA INTERNAL'!$AP$227:$AP$265, 'KEUANGAN INTERNAL AKRE 2025'!B49,'PNLT DANA INTERNAL'!$AQ$227:$AQ$265)+
SUMIF('PNLT DANA INTERNAL'!$AW$227:$AW$265, 'KEUANGAN INTERNAL AKRE 2025'!B49,'PNLT DANA INTERNAL'!$AX$227:$AX$265)+
SUMIF('PNLT DANA INTERNAL'!$BD$227:$BD$265, 'KEUANGAN INTERNAL AKRE 2025'!B49,'PNLT DANA INTERNAL'!$BG$227:$BG$265)</f>
        <v>0</v>
      </c>
      <c r="N49" s="152">
        <f>SUMIF('PKM DANA INTERNAL'!$S$138:$S$164, 'KEUANGAN INTERNAL AKRE 2025'!B49,'PKM DANA INTERNAL'!$U$138:$U$164)+
SUMIF('PKM DANA INTERNAL'!$AC$138:$AC$164, 'KEUANGAN INTERNAL AKRE 2025'!B49,'PKM DANA INTERNAL'!$AD$138:$AD$164)+
SUMIF('PKM DANA INTERNAL'!$AJ$138:$AJ$164, 'KEUANGAN INTERNAL AKRE 2025'!B49,'PKM DANA INTERNAL'!$AK$138:$AK$164)+
SUMIF('PKM DANA INTERNAL'!$AQ$138:$AQ$164, 'KEUANGAN INTERNAL AKRE 2025'!B49,'PKM DANA INTERNAL'!$AR$138:$AR$164)+
SUMIF('PKM DANA INTERNAL'!$AX$138:$AX$164,'KEUANGAN INTERNAL AKRE 2025'!B49,'PKM DANA INTERNAL'!$AY$138:$AY$164)+
SUMIF('PKM DANA INTERNAL'!$BE$138:$BE$164,'KEUANGAN INTERNAL AKRE 2025'!B49,'PKM DANA INTERNAL'!$BF$138:$BF$164)+
SUMIF('PKM DANA INTERNAL'!$BL$138:$BL$164,'KEUANGAN INTERNAL AKRE 2025'!B49,'PKM DANA INTERNAL'!$BM$138:$BM$164)</f>
        <v>0</v>
      </c>
      <c r="O49" s="149">
        <f t="shared" si="0"/>
        <v>0</v>
      </c>
      <c r="S49" s="127" t="s">
        <v>6245</v>
      </c>
    </row>
    <row r="50" spans="1:24">
      <c r="A50" s="798" t="s">
        <v>269</v>
      </c>
      <c r="B50" s="129" t="s">
        <v>470</v>
      </c>
      <c r="C50" s="199">
        <f>SUMIF('PNLT DANA INTERNAL'!$R$22:$R$45, 'KEUANGAN INTERNAL AKRE 2025'!B50,'PNLT DANA INTERNAL'!$T$22:$T$45)+
SUMIF('PNLT DANA INTERNAL'!$AB$22:$AB$45, 'KEUANGAN INTERNAL AKRE 2025'!B50,'PNLT DANA INTERNAL'!$AC$22:$AC$45)+
SUMIF('PNLT DANA INTERNAL'!$AI$22:$AI$45, 'KEUANGAN INTERNAL AKRE 2025'!B50,'PNLT DANA INTERNAL'!$AJ$22:$AJ$45)+
SUMIF('PNLT DANA INTERNAL'!$AP$22:$AP$45, 'KEUANGAN INTERNAL AKRE 2025'!B50,'PNLT DANA INTERNAL'!$AQ$22:$AQ$45)+
SUMIF('PNLT DANA INTERNAL'!$AW$22:$AW$45, 'KEUANGAN INTERNAL AKRE 2025'!B50,'PNLT DANA INTERNAL'!$AX$22:$AX$45)</f>
        <v>0</v>
      </c>
      <c r="D50" s="152">
        <f>SUMIF('PKM DANA INTERNAL'!$S$2:$S$6, 'KEUANGAN INTERNAL AKRE 2025'!B50,'PKM DANA INTERNAL'!$U$2:$U$6)+
SUMIF('PKM DANA INTERNAL'!$AC$2:$AC$6, 'KEUANGAN INTERNAL AKRE 2025'!B50,'PKM DANA INTERNAL'!$AD$2:$AD$6)+
SUMIF('PKM DANA INTERNAL'!$AJ$2:$AJ$6, 'KEUANGAN INTERNAL AKRE 2025'!B50,'PKM DANA INTERNAL'!$AK$2:$AK$6)+
SUMIF('PKM DANA INTERNAL'!$AQ$2:$AQ$6, 'KEUANGAN INTERNAL AKRE 2025'!B50,'PKM DANA INTERNAL'!$AR$2:$AR$6)</f>
        <v>0</v>
      </c>
      <c r="E50" s="151">
        <f>SUMIF('PNLT DANA INTERNAL'!$R$46:$R$109, 'KEUANGAN INTERNAL AKRE 2025'!B50,'PNLT DANA INTERNAL'!$T$46:$T$109)+
SUMIF('PNLT DANA INTERNAL'!$AB$46:$AB$109, 'KEUANGAN INTERNAL AKRE 2025'!B50,'PNLT DANA INTERNAL'!$AC$46:$AC$109)+
SUMIF('PNLT DANA INTERNAL'!$AI$46:$AI$109, 'KEUANGAN INTERNAL AKRE 2025'!B50,'PNLT DANA INTERNAL'!$AJ$46:$AJ$109)+
SUMIF('PNLT DANA INTERNAL'!$AP$46:$AP$109, 'KEUANGAN INTERNAL AKRE 2025'!B50,'PNLT DANA INTERNAL'!$AQ$46:$AQ$109)+
SUMIF('PNLT DANA INTERNAL'!$AW$46:$AW$109, 'KEUANGAN INTERNAL AKRE 2025'!B50,'PNLT DANA INTERNAL'!$AX$46:$AX$109)</f>
        <v>0</v>
      </c>
      <c r="F50" s="152">
        <f>SUMIF('PKM DANA INTERNAL'!$S$8:$S$35, 'KEUANGAN INTERNAL AKRE 2025'!B50,'PKM DANA INTERNAL'!$U$8:$U$35)+
SUMIF('PKM DANA INTERNAL'!$AC$8:$AC$35, 'KEUANGAN INTERNAL AKRE 2025'!B50,'PKM DANA INTERNAL'!$AD$8:$AD$35)+
SUMIF('PKM DANA INTERNAL'!$AJ$8:$AJ$35, 'KEUANGAN INTERNAL AKRE 2025'!B50,'PKM DANA INTERNAL'!$AK$8:$AK$35)+
SUMIF('PKM DANA INTERNAL'!$AQ$8:$AQ$35, 'KEUANGAN INTERNAL AKRE 2025'!B50,'PKM DANA INTERNAL'!$AR$8:$AR$35)</f>
        <v>0</v>
      </c>
      <c r="G50" s="152">
        <f>SUMIF('PNLT DANA INTERNAL'!$R$111:$R$141, 'KEUANGAN INTERNAL AKRE 2025'!B50,'PNLT DANA INTERNAL'!$T$111:$T$160)+
SUMIF('PNLT DANA INTERNAL'!$AB$111:$AB$141, 'KEUANGAN INTERNAL AKRE 2025'!B50,'PNLT DANA INTERNAL'!$AC$111:$AC$141)+
SUMIF('PNLT DANA INTERNAL'!$AI$111:$AI$141, 'KEUANGAN INTERNAL AKRE 2025'!B50,'PNLT DANA INTERNAL'!$AJ$111:$AJ$141)+
SUMIF('PNLT DANA INTERNAL'!$AP$111:$AP$141, 'KEUANGAN INTERNAL AKRE 2025'!B50,'PNLT DANA INTERNAL'!$AQ$111:$AQ$141)+
SUMIF('PNLT DANA INTERNAL'!$AW$111:$AW$141, 'KEUANGAN INTERNAL AKRE 2025'!B50,'PNLT DANA INTERNAL'!$AX$111:$AX$141)</f>
        <v>0</v>
      </c>
      <c r="H50" s="152">
        <f>SUMIF('PKM DANA INTERNAL'!$S$37:$S$68, 'KEUANGAN INTERNAL AKRE 2025'!B50,'PKM DANA INTERNAL'!$U$37:$U$68)+
SUMIF('PKM DANA INTERNAL'!$AC$37:$AC$68, 'KEUANGAN INTERNAL AKRE 2025'!B50,'PKM DANA INTERNAL'!$AD$37:$AD$68)+
SUMIF('PKM DANA INTERNAL'!$AJ$37:$AJ$68, 'KEUANGAN INTERNAL AKRE 2025'!B50,'PKM DANA INTERNAL'!$AK$37:$AK$68)+
SUMIF('PKM DANA INTERNAL'!$AQ$37:$AQ$68, 'KEUANGAN INTERNAL AKRE 2025'!B50,'PKM DANA INTERNAL'!$AR$37:$AR$68)</f>
        <v>20000000</v>
      </c>
      <c r="I50" s="152">
        <f>SUMIF('PNLT DANA INTERNAL'!$R$143:$R$178, 'KEUANGAN INTERNAL AKRE 2025'!B50,'PNLT DANA INTERNAL'!$T$143:$T$178)+
SUMIF('PNLT DANA INTERNAL'!$AB$143:$AB$178, 'KEUANGAN INTERNAL AKRE 2025'!B50,'PNLT DANA INTERNAL'!$AC$143:$AC$178)+
SUMIF('PNLT DANA INTERNAL'!$AI$143:$AI$178, 'KEUANGAN INTERNAL AKRE 2025'!B50,'PNLT DANA INTERNAL'!$AJ$143:$AJ$178)+
SUMIF('PNLT DANA INTERNAL'!$AP$143:$AP$178, 'KEUANGAN INTERNAL AKRE 2025'!B50,'PNLT DANA INTERNAL'!$AQ$143:$AQ$178)+
SUMIF('PNLT DANA INTERNAL'!$AW$143:$AW$178, 'KEUANGAN INTERNAL AKRE 2025'!B50,'PNLT DANA INTERNAL'!$AX$143:$AX$178)</f>
        <v>0</v>
      </c>
      <c r="J50" s="152">
        <f>SUMIF('PKM DANA INTERNAL'!$S$70:$S$103, 'KEUANGAN INTERNAL AKRE 2025'!B50,'PKM DANA INTERNAL'!$U$70:$U$103)+
SUMIF('PKM DANA INTERNAL'!$AC$70:$AC$103, 'KEUANGAN INTERNAL AKRE 2025'!B50,'PKM DANA INTERNAL'!$AD$70:$AD$103)+
SUMIF('PKM DANA INTERNAL'!$AJ$70:$AJ$103, 'KEUANGAN INTERNAL AKRE 2025'!B50,'PKM DANA INTERNAL'!$AK$70:$AK$103)+
SUMIF('PKM DANA INTERNAL'!$AQ$70:$AQ$103, 'KEUANGAN INTERNAL AKRE 2025'!B50,'PKM DANA INTERNAL'!$AR$70:$AR$103)+
SUMIF('PKM DANA INTERNAL'!$AX$70:$AX$103,'KEUANGAN INTERNAL AKRE 2025'!B50,'PKM DANA INTERNAL'!$AY$70:$AY$103)+
SUMIF('PKM DANA INTERNAL'!$BE$70:$BE$103,'KEUANGAN INTERNAL AKRE 2025'!B50,'PKM DANA INTERNAL'!$BF$70:$BF$103)</f>
        <v>0</v>
      </c>
      <c r="K50" s="152">
        <f>SUMIF('PNLT DANA INTERNAL'!$R$179:$R$226, 'KEUANGAN INTERNAL AKRE 2025'!B50,'PNLT DANA INTERNAL'!$T$179:$T$226)+
SUMIF('PNLT DANA INTERNAL'!$AB$179:$AB$226, 'KEUANGAN INTERNAL AKRE 2025'!B50,'PNLT DANA INTERNAL'!$AC$179:$AC$226)+
SUMIF('PNLT DANA INTERNAL'!$AI$179:$AI$226, 'KEUANGAN INTERNAL AKRE 2025'!B50,'PNLT DANA INTERNAL'!$AJ$179:$AJ$226)+
SUMIF('PNLT DANA INTERNAL'!$AP$179:$AP$226, 'KEUANGAN INTERNAL AKRE 2025'!B50,'PNLT DANA INTERNAL'!$AQ$179:$AQ$226)+
SUMIF('PNLT DANA INTERNAL'!$AW$179:$AW$226, 'KEUANGAN INTERNAL AKRE 2025'!B50,'PNLT DANA INTERNAL'!$AX$179:$AX$226)+
SUMIF('PNLT DANA INTERNAL'!$BD$179:$BD$226, 'KEUANGAN INTERNAL AKRE 2025'!B50,'PNLT DANA INTERNAL'!$BG$179:$BG$226)</f>
        <v>0</v>
      </c>
      <c r="L50" s="152">
        <f>SUMIF('PKM DANA INTERNAL'!$S$105:$S$136, 'KEUANGAN INTERNAL AKRE 2025'!B50,'PKM DANA INTERNAL'!$U$105:$U$136)+
SUMIF('PKM DANA INTERNAL'!$AC$105:$AC$136, 'KEUANGAN INTERNAL AKRE 2025'!B50,'PKM DANA INTERNAL'!$AD$105:$AD$136)+
SUMIF('PKM DANA INTERNAL'!$AJ$105:$AJ$136, 'KEUANGAN INTERNAL AKRE 2025'!B50,'PKM DANA INTERNAL'!$AK$105:$AK$136)+
SUMIF('PKM DANA INTERNAL'!$AQ$105:$AQ$136, 'KEUANGAN INTERNAL AKRE 2025'!B50,'PKM DANA INTERNAL'!$AR$105:$AR$136)+
SUMIF('PKM DANA INTERNAL'!$AX$105:$AX$136,'KEUANGAN INTERNAL AKRE 2025'!B50,'PKM DANA INTERNAL'!$AY$105:$AY$136)+
SUMIF('PKM DANA INTERNAL'!$BE$105:$BE$136,'KEUANGAN INTERNAL AKRE 2025'!B50,'PKM DANA INTERNAL'!$BF$105:$BF$136)+
SUMIF('PKM DANA INTERNAL'!$BL$105:$BL$136,'KEUANGAN INTERNAL AKRE 2025'!B50,'PKM DANA INTERNAL'!$BM$105:$BM$136)</f>
        <v>0</v>
      </c>
      <c r="M50" s="152">
        <f>SUMIF('PNLT DANA INTERNAL'!$R$227:$R$265, 'KEUANGAN INTERNAL AKRE 2025'!B50,'PNLT DANA INTERNAL'!$T$227:$T$265)+
SUMIF('PNLT DANA INTERNAL'!$AB$227:$AB$265, 'KEUANGAN INTERNAL AKRE 2025'!B50,'PNLT DANA INTERNAL'!$AC$227:$AC$265)+
SUMIF('PNLT DANA INTERNAL'!$AI$227:$AI$265, 'KEUANGAN INTERNAL AKRE 2025'!B50,'PNLT DANA INTERNAL'!$AJ$227:$AJ$265)+
SUMIF('PNLT DANA INTERNAL'!$AP$227:$AP$265, 'KEUANGAN INTERNAL AKRE 2025'!B50,'PNLT DANA INTERNAL'!$AQ$227:$AQ$265)+
SUMIF('PNLT DANA INTERNAL'!$AW$227:$AW$265, 'KEUANGAN INTERNAL AKRE 2025'!B50,'PNLT DANA INTERNAL'!$AX$227:$AX$265)+
SUMIF('PNLT DANA INTERNAL'!$BD$227:$BD$265, 'KEUANGAN INTERNAL AKRE 2025'!B50,'PNLT DANA INTERNAL'!$BG$227:$BG$265)</f>
        <v>14247750</v>
      </c>
      <c r="N50" s="152">
        <f>SUMIF('PKM DANA INTERNAL'!$S$138:$S$164, 'KEUANGAN INTERNAL AKRE 2025'!B50,'PKM DANA INTERNAL'!$U$138:$U$164)+
SUMIF('PKM DANA INTERNAL'!$AC$138:$AC$164, 'KEUANGAN INTERNAL AKRE 2025'!B50,'PKM DANA INTERNAL'!$AD$138:$AD$164)+
SUMIF('PKM DANA INTERNAL'!$AJ$138:$AJ$164, 'KEUANGAN INTERNAL AKRE 2025'!B50,'PKM DANA INTERNAL'!$AK$138:$AK$164)+
SUMIF('PKM DANA INTERNAL'!$AQ$138:$AQ$164, 'KEUANGAN INTERNAL AKRE 2025'!B50,'PKM DANA INTERNAL'!$AR$138:$AR$164)+
SUMIF('PKM DANA INTERNAL'!$AX$138:$AX$164,'KEUANGAN INTERNAL AKRE 2025'!B50,'PKM DANA INTERNAL'!$AY$138:$AY$164)+
SUMIF('PKM DANA INTERNAL'!$BE$138:$BE$164,'KEUANGAN INTERNAL AKRE 2025'!B50,'PKM DANA INTERNAL'!$BF$138:$BF$164)+
SUMIF('PKM DANA INTERNAL'!$BL$138:$BL$164,'KEUANGAN INTERNAL AKRE 2025'!B50,'PKM DANA INTERNAL'!$BM$138:$BM$164)</f>
        <v>0</v>
      </c>
      <c r="O50" s="149">
        <f t="shared" si="0"/>
        <v>20000000</v>
      </c>
      <c r="S50" s="127" t="s">
        <v>737</v>
      </c>
      <c r="T50" s="149" t="e">
        <f>SUM(T23:T23)</f>
        <v>#REF!</v>
      </c>
      <c r="U50" s="149" t="e">
        <f>SUM(U23:U23)</f>
        <v>#REF!</v>
      </c>
      <c r="V50" s="149" t="e">
        <f>SUM(V23:V23)</f>
        <v>#REF!</v>
      </c>
      <c r="W50" s="149" t="e">
        <f>SUM(W23:W23)</f>
        <v>#REF!</v>
      </c>
      <c r="X50" s="149"/>
    </row>
    <row r="51" spans="1:24">
      <c r="A51" s="1194" t="s">
        <v>217</v>
      </c>
      <c r="B51" s="1195" t="s">
        <v>72</v>
      </c>
      <c r="C51" s="199">
        <f>SUMIF('PNLT DANA INTERNAL'!$R$22:$R$45, 'KEUANGAN INTERNAL AKRE 2025'!B51,'PNLT DANA INTERNAL'!$T$22:$T$45)+
SUMIF('PNLT DANA INTERNAL'!$AB$22:$AB$45, 'KEUANGAN INTERNAL AKRE 2025'!B51,'PNLT DANA INTERNAL'!$AC$22:$AC$45)+
SUMIF('PNLT DANA INTERNAL'!$AI$22:$AI$45, 'KEUANGAN INTERNAL AKRE 2025'!B51,'PNLT DANA INTERNAL'!$AJ$22:$AJ$45)+
SUMIF('PNLT DANA INTERNAL'!$AP$22:$AP$45, 'KEUANGAN INTERNAL AKRE 2025'!B51,'PNLT DANA INTERNAL'!$AQ$22:$AQ$45)+
SUMIF('PNLT DANA INTERNAL'!$AW$22:$AW$45, 'KEUANGAN INTERNAL AKRE 2025'!B51,'PNLT DANA INTERNAL'!$AX$22:$AX$45)</f>
        <v>0</v>
      </c>
      <c r="D51" s="152">
        <f>SUMIF('PKM DANA INTERNAL'!$S$2:$S$6, 'KEUANGAN INTERNAL AKRE 2025'!B51,'PKM DANA INTERNAL'!$U$2:$U$6)+
SUMIF('PKM DANA INTERNAL'!$AC$2:$AC$6, 'KEUANGAN INTERNAL AKRE 2025'!B51,'PKM DANA INTERNAL'!$AD$2:$AD$6)+
SUMIF('PKM DANA INTERNAL'!$AJ$2:$AJ$6, 'KEUANGAN INTERNAL AKRE 2025'!B51,'PKM DANA INTERNAL'!$AK$2:$AK$6)+
SUMIF('PKM DANA INTERNAL'!$AQ$2:$AQ$6, 'KEUANGAN INTERNAL AKRE 2025'!B51,'PKM DANA INTERNAL'!$AR$2:$AR$6)</f>
        <v>0</v>
      </c>
      <c r="E51" s="151">
        <f>SUMIF('PNLT DANA INTERNAL'!$R$46:$R$109, 'KEUANGAN INTERNAL AKRE 2025'!B51,'PNLT DANA INTERNAL'!$T$46:$T$109)+
SUMIF('PNLT DANA INTERNAL'!$AB$46:$AB$109, 'KEUANGAN INTERNAL AKRE 2025'!B51,'PNLT DANA INTERNAL'!$AC$46:$AC$109)+
SUMIF('PNLT DANA INTERNAL'!$AI$46:$AI$109, 'KEUANGAN INTERNAL AKRE 2025'!B51,'PNLT DANA INTERNAL'!$AJ$46:$AJ$109)+
SUMIF('PNLT DANA INTERNAL'!$AP$46:$AP$109, 'KEUANGAN INTERNAL AKRE 2025'!B51,'PNLT DANA INTERNAL'!$AQ$46:$AQ$109)+
SUMIF('PNLT DANA INTERNAL'!$AW$46:$AW$109, 'KEUANGAN INTERNAL AKRE 2025'!B51,'PNLT DANA INTERNAL'!$AX$46:$AX$109)</f>
        <v>0</v>
      </c>
      <c r="F51" s="152">
        <f>SUMIF('PKM DANA INTERNAL'!$S$8:$S$35, 'KEUANGAN INTERNAL AKRE 2025'!B51,'PKM DANA INTERNAL'!$U$8:$U$35)+
SUMIF('PKM DANA INTERNAL'!$AC$8:$AC$35, 'KEUANGAN INTERNAL AKRE 2025'!B51,'PKM DANA INTERNAL'!$AD$8:$AD$35)+
SUMIF('PKM DANA INTERNAL'!$AJ$8:$AJ$35, 'KEUANGAN INTERNAL AKRE 2025'!B51,'PKM DANA INTERNAL'!$AK$8:$AK$35)+
SUMIF('PKM DANA INTERNAL'!$AQ$8:$AQ$35, 'KEUANGAN INTERNAL AKRE 2025'!B51,'PKM DANA INTERNAL'!$AR$8:$AR$35)</f>
        <v>10000000</v>
      </c>
      <c r="G51" s="152">
        <f>SUMIF('PNLT DANA INTERNAL'!$R$111:$R$141, 'KEUANGAN INTERNAL AKRE 2025'!B51,'PNLT DANA INTERNAL'!$T$111:$T$160)+
SUMIF('PNLT DANA INTERNAL'!$AB$111:$AB$141, 'KEUANGAN INTERNAL AKRE 2025'!B51,'PNLT DANA INTERNAL'!$AC$111:$AC$141)+
SUMIF('PNLT DANA INTERNAL'!$AI$111:$AI$141, 'KEUANGAN INTERNAL AKRE 2025'!B51,'PNLT DANA INTERNAL'!$AJ$111:$AJ$141)+
SUMIF('PNLT DANA INTERNAL'!$AP$111:$AP$141, 'KEUANGAN INTERNAL AKRE 2025'!B51,'PNLT DANA INTERNAL'!$AQ$111:$AQ$141)+
SUMIF('PNLT DANA INTERNAL'!$AW$111:$AW$141, 'KEUANGAN INTERNAL AKRE 2025'!B51,'PNLT DANA INTERNAL'!$AX$111:$AX$141)</f>
        <v>0</v>
      </c>
      <c r="H51" s="152">
        <f>SUMIF('PKM DANA INTERNAL'!$S$37:$S$68, 'KEUANGAN INTERNAL AKRE 2025'!B51,'PKM DANA INTERNAL'!$U$37:$U$68)+
SUMIF('PKM DANA INTERNAL'!$AC$37:$AC$68, 'KEUANGAN INTERNAL AKRE 2025'!B51,'PKM DANA INTERNAL'!$AD$37:$AD$68)+
SUMIF('PKM DANA INTERNAL'!$AJ$37:$AJ$68, 'KEUANGAN INTERNAL AKRE 2025'!B51,'PKM DANA INTERNAL'!$AK$37:$AK$68)+
SUMIF('PKM DANA INTERNAL'!$AQ$37:$AQ$68, 'KEUANGAN INTERNAL AKRE 2025'!B51,'PKM DANA INTERNAL'!$AR$37:$AR$68)</f>
        <v>12442500</v>
      </c>
      <c r="I51" s="152">
        <f>SUMIF('PNLT DANA INTERNAL'!$R$143:$R$178, 'KEUANGAN INTERNAL AKRE 2025'!B51,'PNLT DANA INTERNAL'!$T$143:$T$178)+
SUMIF('PNLT DANA INTERNAL'!$AB$143:$AB$178, 'KEUANGAN INTERNAL AKRE 2025'!B51,'PNLT DANA INTERNAL'!$AC$143:$AC$178)+
SUMIF('PNLT DANA INTERNAL'!$AI$143:$AI$178, 'KEUANGAN INTERNAL AKRE 2025'!B51,'PNLT DANA INTERNAL'!$AJ$143:$AJ$178)+
SUMIF('PNLT DANA INTERNAL'!$AP$143:$AP$178, 'KEUANGAN INTERNAL AKRE 2025'!B51,'PNLT DANA INTERNAL'!$AQ$143:$AQ$178)+
SUMIF('PNLT DANA INTERNAL'!$AW$143:$AW$178, 'KEUANGAN INTERNAL AKRE 2025'!B51,'PNLT DANA INTERNAL'!$AX$143:$AX$178)</f>
        <v>0</v>
      </c>
      <c r="J51" s="152">
        <f>SUMIF('PKM DANA INTERNAL'!$S$70:$S$103, 'KEUANGAN INTERNAL AKRE 2025'!B51,'PKM DANA INTERNAL'!$U$70:$U$103)+
SUMIF('PKM DANA INTERNAL'!$AC$70:$AC$103, 'KEUANGAN INTERNAL AKRE 2025'!B51,'PKM DANA INTERNAL'!$AD$70:$AD$103)+
SUMIF('PKM DANA INTERNAL'!$AJ$70:$AJ$103, 'KEUANGAN INTERNAL AKRE 2025'!B51,'PKM DANA INTERNAL'!$AK$70:$AK$103)+
SUMIF('PKM DANA INTERNAL'!$AQ$70:$AQ$103, 'KEUANGAN INTERNAL AKRE 2025'!B51,'PKM DANA INTERNAL'!$AR$70:$AR$103)+
SUMIF('PKM DANA INTERNAL'!$AX$70:$AX$103,'KEUANGAN INTERNAL AKRE 2025'!B51,'PKM DANA INTERNAL'!$AY$70:$AY$103)+
SUMIF('PKM DANA INTERNAL'!$BE$70:$BE$103,'KEUANGAN INTERNAL AKRE 2025'!B51,'PKM DANA INTERNAL'!$BF$70:$BF$103)</f>
        <v>0</v>
      </c>
      <c r="K51" s="152">
        <f>SUMIF('PNLT DANA INTERNAL'!$R$179:$R$226, 'KEUANGAN INTERNAL AKRE 2025'!B51,'PNLT DANA INTERNAL'!$T$179:$T$226)+
SUMIF('PNLT DANA INTERNAL'!$AB$179:$AB$226, 'KEUANGAN INTERNAL AKRE 2025'!B51,'PNLT DANA INTERNAL'!$AC$179:$AC$226)+
SUMIF('PNLT DANA INTERNAL'!$AI$179:$AI$226, 'KEUANGAN INTERNAL AKRE 2025'!B51,'PNLT DANA INTERNAL'!$AJ$179:$AJ$226)+
SUMIF('PNLT DANA INTERNAL'!$AP$179:$AP$226, 'KEUANGAN INTERNAL AKRE 2025'!B51,'PNLT DANA INTERNAL'!$AQ$179:$AQ$226)+
SUMIF('PNLT DANA INTERNAL'!$AW$179:$AW$226, 'KEUANGAN INTERNAL AKRE 2025'!B51,'PNLT DANA INTERNAL'!$AX$179:$AX$226)+
SUMIF('PNLT DANA INTERNAL'!$BD$179:$BD$226, 'KEUANGAN INTERNAL AKRE 2025'!B51,'PNLT DANA INTERNAL'!$BG$179:$BG$226)</f>
        <v>0</v>
      </c>
      <c r="L51" s="152">
        <f>SUMIF('PKM DANA INTERNAL'!$S$105:$S$136, 'KEUANGAN INTERNAL AKRE 2025'!B51,'PKM DANA INTERNAL'!$U$105:$U$136)+
SUMIF('PKM DANA INTERNAL'!$AC$105:$AC$136, 'KEUANGAN INTERNAL AKRE 2025'!B51,'PKM DANA INTERNAL'!$AD$105:$AD$136)+
SUMIF('PKM DANA INTERNAL'!$AJ$105:$AJ$136, 'KEUANGAN INTERNAL AKRE 2025'!B51,'PKM DANA INTERNAL'!$AK$105:$AK$136)+
SUMIF('PKM DANA INTERNAL'!$AQ$105:$AQ$136, 'KEUANGAN INTERNAL AKRE 2025'!B51,'PKM DANA INTERNAL'!$AR$105:$AR$136)+
SUMIF('PKM DANA INTERNAL'!$AX$105:$AX$136,'KEUANGAN INTERNAL AKRE 2025'!B51,'PKM DANA INTERNAL'!$AY$105:$AY$136)+
SUMIF('PKM DANA INTERNAL'!$BE$105:$BE$136,'KEUANGAN INTERNAL AKRE 2025'!B51,'PKM DANA INTERNAL'!$BF$105:$BF$136)+
SUMIF('PKM DANA INTERNAL'!$BL$105:$BL$136,'KEUANGAN INTERNAL AKRE 2025'!B51,'PKM DANA INTERNAL'!$BM$105:$BM$136)</f>
        <v>0</v>
      </c>
      <c r="M51" s="152">
        <f>SUMIF('PNLT DANA INTERNAL'!$R$227:$R$265, 'KEUANGAN INTERNAL AKRE 2025'!B51,'PNLT DANA INTERNAL'!$T$227:$T$265)+
SUMIF('PNLT DANA INTERNAL'!$AB$227:$AB$265, 'KEUANGAN INTERNAL AKRE 2025'!B51,'PNLT DANA INTERNAL'!$AC$227:$AC$265)+
SUMIF('PNLT DANA INTERNAL'!$AI$227:$AI$265, 'KEUANGAN INTERNAL AKRE 2025'!B51,'PNLT DANA INTERNAL'!$AJ$227:$AJ$265)+
SUMIF('PNLT DANA INTERNAL'!$AP$227:$AP$265, 'KEUANGAN INTERNAL AKRE 2025'!B51,'PNLT DANA INTERNAL'!$AQ$227:$AQ$265)+
SUMIF('PNLT DANA INTERNAL'!$AW$227:$AW$265, 'KEUANGAN INTERNAL AKRE 2025'!B51,'PNLT DANA INTERNAL'!$AX$227:$AX$265)+
SUMIF('PNLT DANA INTERNAL'!$BD$227:$BD$265, 'KEUANGAN INTERNAL AKRE 2025'!B51,'PNLT DANA INTERNAL'!$BG$227:$BG$265)</f>
        <v>11980000</v>
      </c>
      <c r="N51" s="152">
        <f>SUMIF('PKM DANA INTERNAL'!$S$138:$S$164, 'KEUANGAN INTERNAL AKRE 2025'!B51,'PKM DANA INTERNAL'!$U$138:$U$164)+
SUMIF('PKM DANA INTERNAL'!$AC$138:$AC$164, 'KEUANGAN INTERNAL AKRE 2025'!B51,'PKM DANA INTERNAL'!$AD$138:$AD$164)+
SUMIF('PKM DANA INTERNAL'!$AJ$138:$AJ$164, 'KEUANGAN INTERNAL AKRE 2025'!B51,'PKM DANA INTERNAL'!$AK$138:$AK$164)+
SUMIF('PKM DANA INTERNAL'!$AQ$138:$AQ$164, 'KEUANGAN INTERNAL AKRE 2025'!B51,'PKM DANA INTERNAL'!$AR$138:$AR$164)+
SUMIF('PKM DANA INTERNAL'!$AX$138:$AX$164,'KEUANGAN INTERNAL AKRE 2025'!B51,'PKM DANA INTERNAL'!$AY$138:$AY$164)+
SUMIF('PKM DANA INTERNAL'!$BE$138:$BE$164,'KEUANGAN INTERNAL AKRE 2025'!B51,'PKM DANA INTERNAL'!$BF$138:$BF$164)+
SUMIF('PKM DANA INTERNAL'!$BL$138:$BL$164,'KEUANGAN INTERNAL AKRE 2025'!B51,'PKM DANA INTERNAL'!$BM$138:$BM$164)</f>
        <v>0</v>
      </c>
      <c r="O51" s="149">
        <f t="shared" si="0"/>
        <v>22442500</v>
      </c>
      <c r="U51" s="149"/>
      <c r="V51" s="149"/>
      <c r="X51" s="149"/>
    </row>
    <row r="52" spans="1:24">
      <c r="A52" s="1194" t="s">
        <v>217</v>
      </c>
      <c r="B52" s="1195" t="s">
        <v>35</v>
      </c>
      <c r="C52" s="199">
        <f>SUMIF('PNLT DANA INTERNAL'!$R$22:$R$45, 'KEUANGAN INTERNAL AKRE 2025'!B52,'PNLT DANA INTERNAL'!$T$22:$T$45)+
SUMIF('PNLT DANA INTERNAL'!$AB$22:$AB$45, 'KEUANGAN INTERNAL AKRE 2025'!B52,'PNLT DANA INTERNAL'!$AC$22:$AC$45)+
SUMIF('PNLT DANA INTERNAL'!$AI$22:$AI$45, 'KEUANGAN INTERNAL AKRE 2025'!B52,'PNLT DANA INTERNAL'!$AJ$22:$AJ$45)+
SUMIF('PNLT DANA INTERNAL'!$AP$22:$AP$45, 'KEUANGAN INTERNAL AKRE 2025'!B52,'PNLT DANA INTERNAL'!$AQ$22:$AQ$45)+
SUMIF('PNLT DANA INTERNAL'!$AW$22:$AW$45, 'KEUANGAN INTERNAL AKRE 2025'!B52,'PNLT DANA INTERNAL'!$AX$22:$AX$45)</f>
        <v>5590166.666666666</v>
      </c>
      <c r="D52" s="152">
        <f>SUMIF('PKM DANA INTERNAL'!$S$2:$S$6, 'KEUANGAN INTERNAL AKRE 2025'!B52,'PKM DANA INTERNAL'!$U$2:$U$6)+
SUMIF('PKM DANA INTERNAL'!$AC$2:$AC$6, 'KEUANGAN INTERNAL AKRE 2025'!B52,'PKM DANA INTERNAL'!$AD$2:$AD$6)+
SUMIF('PKM DANA INTERNAL'!$AJ$2:$AJ$6, 'KEUANGAN INTERNAL AKRE 2025'!B52,'PKM DANA INTERNAL'!$AK$2:$AK$6)+
SUMIF('PKM DANA INTERNAL'!$AQ$2:$AQ$6, 'KEUANGAN INTERNAL AKRE 2025'!B52,'PKM DANA INTERNAL'!$AR$2:$AR$6)</f>
        <v>10000000</v>
      </c>
      <c r="E52" s="151">
        <f>SUMIF('PNLT DANA INTERNAL'!$R$46:$R$109, 'KEUANGAN INTERNAL AKRE 2025'!B52,'PNLT DANA INTERNAL'!$T$46:$T$109)+
SUMIF('PNLT DANA INTERNAL'!$AB$46:$AB$109, 'KEUANGAN INTERNAL AKRE 2025'!B52,'PNLT DANA INTERNAL'!$AC$46:$AC$109)+
SUMIF('PNLT DANA INTERNAL'!$AI$46:$AI$109, 'KEUANGAN INTERNAL AKRE 2025'!B52,'PNLT DANA INTERNAL'!$AJ$46:$AJ$109)+
SUMIF('PNLT DANA INTERNAL'!$AP$46:$AP$109, 'KEUANGAN INTERNAL AKRE 2025'!B52,'PNLT DANA INTERNAL'!$AQ$46:$AQ$109)+
SUMIF('PNLT DANA INTERNAL'!$AW$46:$AW$109, 'KEUANGAN INTERNAL AKRE 2025'!B52,'PNLT DANA INTERNAL'!$AX$46:$AX$109)</f>
        <v>9500000</v>
      </c>
      <c r="F52" s="152">
        <f>SUMIF('PKM DANA INTERNAL'!$S$8:$S$35, 'KEUANGAN INTERNAL AKRE 2025'!B52,'PKM DANA INTERNAL'!$U$8:$U$35)+
SUMIF('PKM DANA INTERNAL'!$AC$8:$AC$35, 'KEUANGAN INTERNAL AKRE 2025'!B52,'PKM DANA INTERNAL'!$AD$8:$AD$35)+
SUMIF('PKM DANA INTERNAL'!$AJ$8:$AJ$35, 'KEUANGAN INTERNAL AKRE 2025'!B52,'PKM DANA INTERNAL'!$AK$8:$AK$35)+
SUMIF('PKM DANA INTERNAL'!$AQ$8:$AQ$35, 'KEUANGAN INTERNAL AKRE 2025'!B52,'PKM DANA INTERNAL'!$AR$8:$AR$35)</f>
        <v>3333333.3333333335</v>
      </c>
      <c r="G52" s="152">
        <f>SUMIF('PNLT DANA INTERNAL'!$R$111:$R$141, 'KEUANGAN INTERNAL AKRE 2025'!B52,'PNLT DANA INTERNAL'!$T$111:$T$160)+
SUMIF('PNLT DANA INTERNAL'!$AB$111:$AB$141, 'KEUANGAN INTERNAL AKRE 2025'!B52,'PNLT DANA INTERNAL'!$AC$111:$AC$141)+
SUMIF('PNLT DANA INTERNAL'!$AI$111:$AI$141, 'KEUANGAN INTERNAL AKRE 2025'!B52,'PNLT DANA INTERNAL'!$AJ$111:$AJ$141)+
SUMIF('PNLT DANA INTERNAL'!$AP$111:$AP$141, 'KEUANGAN INTERNAL AKRE 2025'!B52,'PNLT DANA INTERNAL'!$AQ$111:$AQ$141)+
SUMIF('PNLT DANA INTERNAL'!$AW$111:$AW$141, 'KEUANGAN INTERNAL AKRE 2025'!B52,'PNLT DANA INTERNAL'!$AX$111:$AX$141)</f>
        <v>3369500</v>
      </c>
      <c r="H52" s="152">
        <f>SUMIF('PKM DANA INTERNAL'!$S$37:$S$68, 'KEUANGAN INTERNAL AKRE 2025'!B52,'PKM DANA INTERNAL'!$U$37:$U$68)+
SUMIF('PKM DANA INTERNAL'!$AC$37:$AC$68, 'KEUANGAN INTERNAL AKRE 2025'!B52,'PKM DANA INTERNAL'!$AD$37:$AD$68)+
SUMIF('PKM DANA INTERNAL'!$AJ$37:$AJ$68, 'KEUANGAN INTERNAL AKRE 2025'!B52,'PKM DANA INTERNAL'!$AK$37:$AK$68)+
SUMIF('PKM DANA INTERNAL'!$AQ$37:$AQ$68, 'KEUANGAN INTERNAL AKRE 2025'!B52,'PKM DANA INTERNAL'!$AR$37:$AR$68)</f>
        <v>2500000</v>
      </c>
      <c r="I52" s="152">
        <f>SUMIF('PNLT DANA INTERNAL'!$R$143:$R$178, 'KEUANGAN INTERNAL AKRE 2025'!B52,'PNLT DANA INTERNAL'!$T$143:$T$178)+
SUMIF('PNLT DANA INTERNAL'!$AB$143:$AB$178, 'KEUANGAN INTERNAL AKRE 2025'!B52,'PNLT DANA INTERNAL'!$AC$143:$AC$178)+
SUMIF('PNLT DANA INTERNAL'!$AI$143:$AI$178, 'KEUANGAN INTERNAL AKRE 2025'!B52,'PNLT DANA INTERNAL'!$AJ$143:$AJ$178)+
SUMIF('PNLT DANA INTERNAL'!$AP$143:$AP$178, 'KEUANGAN INTERNAL AKRE 2025'!B52,'PNLT DANA INTERNAL'!$AQ$143:$AQ$178)+
SUMIF('PNLT DANA INTERNAL'!$AW$143:$AW$178, 'KEUANGAN INTERNAL AKRE 2025'!B52,'PNLT DANA INTERNAL'!$AX$143:$AX$178)</f>
        <v>5164166.666666667</v>
      </c>
      <c r="J52" s="152">
        <f>SUMIF('PKM DANA INTERNAL'!$S$70:$S$103, 'KEUANGAN INTERNAL AKRE 2025'!B52,'PKM DANA INTERNAL'!$U$70:$U$103)+
SUMIF('PKM DANA INTERNAL'!$AC$70:$AC$103, 'KEUANGAN INTERNAL AKRE 2025'!B52,'PKM DANA INTERNAL'!$AD$70:$AD$103)+
SUMIF('PKM DANA INTERNAL'!$AJ$70:$AJ$103, 'KEUANGAN INTERNAL AKRE 2025'!B52,'PKM DANA INTERNAL'!$AK$70:$AK$103)+
SUMIF('PKM DANA INTERNAL'!$AQ$70:$AQ$103, 'KEUANGAN INTERNAL AKRE 2025'!B52,'PKM DANA INTERNAL'!$AR$70:$AR$103)+
SUMIF('PKM DANA INTERNAL'!$AX$70:$AX$103,'KEUANGAN INTERNAL AKRE 2025'!B52,'PKM DANA INTERNAL'!$AY$70:$AY$103)+
SUMIF('PKM DANA INTERNAL'!$BE$70:$BE$103,'KEUANGAN INTERNAL AKRE 2025'!B52,'PKM DANA INTERNAL'!$BF$70:$BF$103)</f>
        <v>0</v>
      </c>
      <c r="K52" s="152">
        <f>SUMIF('PNLT DANA INTERNAL'!$R$179:$R$226, 'KEUANGAN INTERNAL AKRE 2025'!B52,'PNLT DANA INTERNAL'!$T$179:$T$226)+
SUMIF('PNLT DANA INTERNAL'!$AB$179:$AB$226, 'KEUANGAN INTERNAL AKRE 2025'!B52,'PNLT DANA INTERNAL'!$AC$179:$AC$226)+
SUMIF('PNLT DANA INTERNAL'!$AI$179:$AI$226, 'KEUANGAN INTERNAL AKRE 2025'!B52,'PNLT DANA INTERNAL'!$AJ$179:$AJ$226)+
SUMIF('PNLT DANA INTERNAL'!$AP$179:$AP$226, 'KEUANGAN INTERNAL AKRE 2025'!B52,'PNLT DANA INTERNAL'!$AQ$179:$AQ$226)+
SUMIF('PNLT DANA INTERNAL'!$AW$179:$AW$226, 'KEUANGAN INTERNAL AKRE 2025'!B52,'PNLT DANA INTERNAL'!$AX$179:$AX$226)+
SUMIF('PNLT DANA INTERNAL'!$BD$179:$BD$226, 'KEUANGAN INTERNAL AKRE 2025'!B52,'PNLT DANA INTERNAL'!$BG$179:$BG$226)</f>
        <v>5062500</v>
      </c>
      <c r="L52" s="152">
        <f>SUMIF('PKM DANA INTERNAL'!$S$105:$S$136, 'KEUANGAN INTERNAL AKRE 2025'!B52,'PKM DANA INTERNAL'!$U$105:$U$136)+
SUMIF('PKM DANA INTERNAL'!$AC$105:$AC$136, 'KEUANGAN INTERNAL AKRE 2025'!B52,'PKM DANA INTERNAL'!$AD$105:$AD$136)+
SUMIF('PKM DANA INTERNAL'!$AJ$105:$AJ$136, 'KEUANGAN INTERNAL AKRE 2025'!B52,'PKM DANA INTERNAL'!$AK$105:$AK$136)+
SUMIF('PKM DANA INTERNAL'!$AQ$105:$AQ$136, 'KEUANGAN INTERNAL AKRE 2025'!B52,'PKM DANA INTERNAL'!$AR$105:$AR$136)+
SUMIF('PKM DANA INTERNAL'!$AX$105:$AX$136,'KEUANGAN INTERNAL AKRE 2025'!B52,'PKM DANA INTERNAL'!$AY$105:$AY$136)+
SUMIF('PKM DANA INTERNAL'!$BE$105:$BE$136,'KEUANGAN INTERNAL AKRE 2025'!B52,'PKM DANA INTERNAL'!$BF$105:$BF$136)+
SUMIF('PKM DANA INTERNAL'!$BL$105:$BL$136,'KEUANGAN INTERNAL AKRE 2025'!B52,'PKM DANA INTERNAL'!$BM$105:$BM$136)</f>
        <v>7619833.333333334</v>
      </c>
      <c r="M52" s="152">
        <f>SUMIF('PNLT DANA INTERNAL'!$R$227:$R$265, 'KEUANGAN INTERNAL AKRE 2025'!B52,'PNLT DANA INTERNAL'!$T$227:$T$265)+
SUMIF('PNLT DANA INTERNAL'!$AB$227:$AB$265, 'KEUANGAN INTERNAL AKRE 2025'!B52,'PNLT DANA INTERNAL'!$AC$227:$AC$265)+
SUMIF('PNLT DANA INTERNAL'!$AI$227:$AI$265, 'KEUANGAN INTERNAL AKRE 2025'!B52,'PNLT DANA INTERNAL'!$AJ$227:$AJ$265)+
SUMIF('PNLT DANA INTERNAL'!$AP$227:$AP$265, 'KEUANGAN INTERNAL AKRE 2025'!B52,'PNLT DANA INTERNAL'!$AQ$227:$AQ$265)+
SUMIF('PNLT DANA INTERNAL'!$AW$227:$AW$265, 'KEUANGAN INTERNAL AKRE 2025'!B52,'PNLT DANA INTERNAL'!$AX$227:$AX$265)+
SUMIF('PNLT DANA INTERNAL'!$BD$227:$BD$265, 'KEUANGAN INTERNAL AKRE 2025'!B52,'PNLT DANA INTERNAL'!$BG$227:$BG$265)</f>
        <v>0</v>
      </c>
      <c r="N52" s="152">
        <f>SUMIF('PKM DANA INTERNAL'!$S$138:$S$164, 'KEUANGAN INTERNAL AKRE 2025'!B52,'PKM DANA INTERNAL'!$U$138:$U$164)+
SUMIF('PKM DANA INTERNAL'!$AC$138:$AC$164, 'KEUANGAN INTERNAL AKRE 2025'!B52,'PKM DANA INTERNAL'!$AD$138:$AD$164)+
SUMIF('PKM DANA INTERNAL'!$AJ$138:$AJ$164, 'KEUANGAN INTERNAL AKRE 2025'!B52,'PKM DANA INTERNAL'!$AK$138:$AK$164)+
SUMIF('PKM DANA INTERNAL'!$AQ$138:$AQ$164, 'KEUANGAN INTERNAL AKRE 2025'!B52,'PKM DANA INTERNAL'!$AR$138:$AR$164)+
SUMIF('PKM DANA INTERNAL'!$AX$138:$AX$164,'KEUANGAN INTERNAL AKRE 2025'!B52,'PKM DANA INTERNAL'!$AY$138:$AY$164)+
SUMIF('PKM DANA INTERNAL'!$BE$138:$BE$164,'KEUANGAN INTERNAL AKRE 2025'!B52,'PKM DANA INTERNAL'!$BF$138:$BF$164)+
SUMIF('PKM DANA INTERNAL'!$BL$138:$BL$164,'KEUANGAN INTERNAL AKRE 2025'!B52,'PKM DANA INTERNAL'!$BM$138:$BM$164)</f>
        <v>0</v>
      </c>
      <c r="O52" s="149">
        <f t="shared" si="0"/>
        <v>36549333.333333336</v>
      </c>
      <c r="S52" s="127" t="s">
        <v>908</v>
      </c>
      <c r="T52" s="149">
        <v>121833333.33333333</v>
      </c>
      <c r="U52" s="149">
        <v>72000000</v>
      </c>
      <c r="V52" s="149">
        <v>320630833.33333337</v>
      </c>
      <c r="W52" s="149">
        <v>23685458.333333336</v>
      </c>
      <c r="X52" s="149"/>
    </row>
    <row r="53" spans="1:24">
      <c r="A53" s="1194" t="s">
        <v>217</v>
      </c>
      <c r="B53" s="1195" t="s">
        <v>37</v>
      </c>
      <c r="C53" s="199">
        <f>SUMIF('PNLT DANA INTERNAL'!$R$22:$R$45, 'KEUANGAN INTERNAL AKRE 2025'!B53,'PNLT DANA INTERNAL'!$T$22:$T$45)+
SUMIF('PNLT DANA INTERNAL'!$AB$22:$AB$45, 'KEUANGAN INTERNAL AKRE 2025'!B53,'PNLT DANA INTERNAL'!$AC$22:$AC$45)+
SUMIF('PNLT DANA INTERNAL'!$AI$22:$AI$45, 'KEUANGAN INTERNAL AKRE 2025'!B53,'PNLT DANA INTERNAL'!$AJ$22:$AJ$45)+
SUMIF('PNLT DANA INTERNAL'!$AP$22:$AP$45, 'KEUANGAN INTERNAL AKRE 2025'!B53,'PNLT DANA INTERNAL'!$AQ$22:$AQ$45)+
SUMIF('PNLT DANA INTERNAL'!$AW$22:$AW$45, 'KEUANGAN INTERNAL AKRE 2025'!B53,'PNLT DANA INTERNAL'!$AX$22:$AX$45)</f>
        <v>2773416.6666666665</v>
      </c>
      <c r="D53" s="152">
        <f>SUMIF('PKM DANA INTERNAL'!$S$2:$S$6, 'KEUANGAN INTERNAL AKRE 2025'!B53,'PKM DANA INTERNAL'!$U$2:$U$6)+
SUMIF('PKM DANA INTERNAL'!$AC$2:$AC$6, 'KEUANGAN INTERNAL AKRE 2025'!B53,'PKM DANA INTERNAL'!$AD$2:$AD$6)+
SUMIF('PKM DANA INTERNAL'!$AJ$2:$AJ$6, 'KEUANGAN INTERNAL AKRE 2025'!B53,'PKM DANA INTERNAL'!$AK$2:$AK$6)+
SUMIF('PKM DANA INTERNAL'!$AQ$2:$AQ$6, 'KEUANGAN INTERNAL AKRE 2025'!B53,'PKM DANA INTERNAL'!$AR$2:$AR$6)</f>
        <v>160000000</v>
      </c>
      <c r="E53" s="151">
        <f>SUMIF('PNLT DANA INTERNAL'!$R$46:$R$109, 'KEUANGAN INTERNAL AKRE 2025'!B53,'PNLT DANA INTERNAL'!$T$46:$T$109)+
SUMIF('PNLT DANA INTERNAL'!$AB$46:$AB$109, 'KEUANGAN INTERNAL AKRE 2025'!B53,'PNLT DANA INTERNAL'!$AC$46:$AC$109)+
SUMIF('PNLT DANA INTERNAL'!$AI$46:$AI$109, 'KEUANGAN INTERNAL AKRE 2025'!B53,'PNLT DANA INTERNAL'!$AJ$46:$AJ$109)+
SUMIF('PNLT DANA INTERNAL'!$AP$46:$AP$109, 'KEUANGAN INTERNAL AKRE 2025'!B53,'PNLT DANA INTERNAL'!$AQ$46:$AQ$109)+
SUMIF('PNLT DANA INTERNAL'!$AW$46:$AW$109, 'KEUANGAN INTERNAL AKRE 2025'!B53,'PNLT DANA INTERNAL'!$AX$46:$AX$109)</f>
        <v>2166666.6666666665</v>
      </c>
      <c r="F53" s="152">
        <f>SUMIF('PKM DANA INTERNAL'!$S$8:$S$35, 'KEUANGAN INTERNAL AKRE 2025'!B53,'PKM DANA INTERNAL'!$U$8:$U$35)+
SUMIF('PKM DANA INTERNAL'!$AC$8:$AC$35, 'KEUANGAN INTERNAL AKRE 2025'!B53,'PKM DANA INTERNAL'!$AD$8:$AD$35)+
SUMIF('PKM DANA INTERNAL'!$AJ$8:$AJ$35, 'KEUANGAN INTERNAL AKRE 2025'!B53,'PKM DANA INTERNAL'!$AK$8:$AK$35)+
SUMIF('PKM DANA INTERNAL'!$AQ$8:$AQ$35, 'KEUANGAN INTERNAL AKRE 2025'!B53,'PKM DANA INTERNAL'!$AR$8:$AR$35)</f>
        <v>12602125</v>
      </c>
      <c r="G53" s="152">
        <f>SUMIF('PNLT DANA INTERNAL'!$R$111:$R$141, 'KEUANGAN INTERNAL AKRE 2025'!B53,'PNLT DANA INTERNAL'!$T$111:$T$160)+
SUMIF('PNLT DANA INTERNAL'!$AB$111:$AB$141, 'KEUANGAN INTERNAL AKRE 2025'!B53,'PNLT DANA INTERNAL'!$AC$111:$AC$141)+
SUMIF('PNLT DANA INTERNAL'!$AI$111:$AI$141, 'KEUANGAN INTERNAL AKRE 2025'!B53,'PNLT DANA INTERNAL'!$AJ$111:$AJ$141)+
SUMIF('PNLT DANA INTERNAL'!$AP$111:$AP$141, 'KEUANGAN INTERNAL AKRE 2025'!B53,'PNLT DANA INTERNAL'!$AQ$111:$AQ$141)+
SUMIF('PNLT DANA INTERNAL'!$AW$111:$AW$141, 'KEUANGAN INTERNAL AKRE 2025'!B53,'PNLT DANA INTERNAL'!$AX$111:$AX$141)</f>
        <v>0</v>
      </c>
      <c r="H53" s="152">
        <f>SUMIF('PKM DANA INTERNAL'!$S$37:$S$68, 'KEUANGAN INTERNAL AKRE 2025'!B53,'PKM DANA INTERNAL'!$U$37:$U$68)+
SUMIF('PKM DANA INTERNAL'!$AC$37:$AC$68, 'KEUANGAN INTERNAL AKRE 2025'!B53,'PKM DANA INTERNAL'!$AD$37:$AD$68)+
SUMIF('PKM DANA INTERNAL'!$AJ$37:$AJ$68, 'KEUANGAN INTERNAL AKRE 2025'!B53,'PKM DANA INTERNAL'!$AK$37:$AK$68)+
SUMIF('PKM DANA INTERNAL'!$AQ$37:$AQ$68, 'KEUANGAN INTERNAL AKRE 2025'!B53,'PKM DANA INTERNAL'!$AR$37:$AR$68)</f>
        <v>0</v>
      </c>
      <c r="I53" s="152">
        <f>SUMIF('PNLT DANA INTERNAL'!$R$143:$R$178, 'KEUANGAN INTERNAL AKRE 2025'!B53,'PNLT DANA INTERNAL'!$T$143:$T$178)+
SUMIF('PNLT DANA INTERNAL'!$AB$143:$AB$178, 'KEUANGAN INTERNAL AKRE 2025'!B53,'PNLT DANA INTERNAL'!$AC$143:$AC$178)+
SUMIF('PNLT DANA INTERNAL'!$AI$143:$AI$178, 'KEUANGAN INTERNAL AKRE 2025'!B53,'PNLT DANA INTERNAL'!$AJ$143:$AJ$178)+
SUMIF('PNLT DANA INTERNAL'!$AP$143:$AP$178, 'KEUANGAN INTERNAL AKRE 2025'!B53,'PNLT DANA INTERNAL'!$AQ$143:$AQ$178)+
SUMIF('PNLT DANA INTERNAL'!$AW$143:$AW$178, 'KEUANGAN INTERNAL AKRE 2025'!B53,'PNLT DANA INTERNAL'!$AX$143:$AX$178)</f>
        <v>0</v>
      </c>
      <c r="J53" s="152">
        <f>SUMIF('PKM DANA INTERNAL'!$S$70:$S$103, 'KEUANGAN INTERNAL AKRE 2025'!B53,'PKM DANA INTERNAL'!$U$70:$U$103)+
SUMIF('PKM DANA INTERNAL'!$AC$70:$AC$103, 'KEUANGAN INTERNAL AKRE 2025'!B53,'PKM DANA INTERNAL'!$AD$70:$AD$103)+
SUMIF('PKM DANA INTERNAL'!$AJ$70:$AJ$103, 'KEUANGAN INTERNAL AKRE 2025'!B53,'PKM DANA INTERNAL'!$AK$70:$AK$103)+
SUMIF('PKM DANA INTERNAL'!$AQ$70:$AQ$103, 'KEUANGAN INTERNAL AKRE 2025'!B53,'PKM DANA INTERNAL'!$AR$70:$AR$103)+
SUMIF('PKM DANA INTERNAL'!$AX$70:$AX$103,'KEUANGAN INTERNAL AKRE 2025'!B53,'PKM DANA INTERNAL'!$AY$70:$AY$103)+
SUMIF('PKM DANA INTERNAL'!$BE$70:$BE$103,'KEUANGAN INTERNAL AKRE 2025'!B53,'PKM DANA INTERNAL'!$BF$70:$BF$103)</f>
        <v>0</v>
      </c>
      <c r="K53" s="152">
        <f>SUMIF('PNLT DANA INTERNAL'!$R$179:$R$226, 'KEUANGAN INTERNAL AKRE 2025'!B53,'PNLT DANA INTERNAL'!$T$179:$T$226)+
SUMIF('PNLT DANA INTERNAL'!$AB$179:$AB$226, 'KEUANGAN INTERNAL AKRE 2025'!B53,'PNLT DANA INTERNAL'!$AC$179:$AC$226)+
SUMIF('PNLT DANA INTERNAL'!$AI$179:$AI$226, 'KEUANGAN INTERNAL AKRE 2025'!B53,'PNLT DANA INTERNAL'!$AJ$179:$AJ$226)+
SUMIF('PNLT DANA INTERNAL'!$AP$179:$AP$226, 'KEUANGAN INTERNAL AKRE 2025'!B53,'PNLT DANA INTERNAL'!$AQ$179:$AQ$226)+
SUMIF('PNLT DANA INTERNAL'!$AW$179:$AW$226, 'KEUANGAN INTERNAL AKRE 2025'!B53,'PNLT DANA INTERNAL'!$AX$179:$AX$226)+
SUMIF('PNLT DANA INTERNAL'!$BD$179:$BD$226, 'KEUANGAN INTERNAL AKRE 2025'!B53,'PNLT DANA INTERNAL'!$BG$179:$BG$226)</f>
        <v>0</v>
      </c>
      <c r="L53" s="152">
        <f>SUMIF('PKM DANA INTERNAL'!$S$105:$S$136, 'KEUANGAN INTERNAL AKRE 2025'!B53,'PKM DANA INTERNAL'!$U$105:$U$136)+
SUMIF('PKM DANA INTERNAL'!$AC$105:$AC$136, 'KEUANGAN INTERNAL AKRE 2025'!B53,'PKM DANA INTERNAL'!$AD$105:$AD$136)+
SUMIF('PKM DANA INTERNAL'!$AJ$105:$AJ$136, 'KEUANGAN INTERNAL AKRE 2025'!B53,'PKM DANA INTERNAL'!$AK$105:$AK$136)+
SUMIF('PKM DANA INTERNAL'!$AQ$105:$AQ$136, 'KEUANGAN INTERNAL AKRE 2025'!B53,'PKM DANA INTERNAL'!$AR$105:$AR$136)+
SUMIF('PKM DANA INTERNAL'!$AX$105:$AX$136,'KEUANGAN INTERNAL AKRE 2025'!B53,'PKM DANA INTERNAL'!$AY$105:$AY$136)+
SUMIF('PKM DANA INTERNAL'!$BE$105:$BE$136,'KEUANGAN INTERNAL AKRE 2025'!B53,'PKM DANA INTERNAL'!$BF$105:$BF$136)+
SUMIF('PKM DANA INTERNAL'!$BL$105:$BL$136,'KEUANGAN INTERNAL AKRE 2025'!B53,'PKM DANA INTERNAL'!$BM$105:$BM$136)</f>
        <v>5999833.333333334</v>
      </c>
      <c r="M53" s="152">
        <f>SUMIF('PNLT DANA INTERNAL'!$R$227:$R$265, 'KEUANGAN INTERNAL AKRE 2025'!B53,'PNLT DANA INTERNAL'!$T$227:$T$265)+
SUMIF('PNLT DANA INTERNAL'!$AB$227:$AB$265, 'KEUANGAN INTERNAL AKRE 2025'!B53,'PNLT DANA INTERNAL'!$AC$227:$AC$265)+
SUMIF('PNLT DANA INTERNAL'!$AI$227:$AI$265, 'KEUANGAN INTERNAL AKRE 2025'!B53,'PNLT DANA INTERNAL'!$AJ$227:$AJ$265)+
SUMIF('PNLT DANA INTERNAL'!$AP$227:$AP$265, 'KEUANGAN INTERNAL AKRE 2025'!B53,'PNLT DANA INTERNAL'!$AQ$227:$AQ$265)+
SUMIF('PNLT DANA INTERNAL'!$AW$227:$AW$265, 'KEUANGAN INTERNAL AKRE 2025'!B53,'PNLT DANA INTERNAL'!$AX$227:$AX$265)+
SUMIF('PNLT DANA INTERNAL'!$BD$227:$BD$265, 'KEUANGAN INTERNAL AKRE 2025'!B53,'PNLT DANA INTERNAL'!$BG$227:$BG$265)</f>
        <v>0</v>
      </c>
      <c r="N53" s="152">
        <f>SUMIF('PKM DANA INTERNAL'!$S$138:$S$164, 'KEUANGAN INTERNAL AKRE 2025'!B53,'PKM DANA INTERNAL'!$U$138:$U$164)+
SUMIF('PKM DANA INTERNAL'!$AC$138:$AC$164, 'KEUANGAN INTERNAL AKRE 2025'!B53,'PKM DANA INTERNAL'!$AD$138:$AD$164)+
SUMIF('PKM DANA INTERNAL'!$AJ$138:$AJ$164, 'KEUANGAN INTERNAL AKRE 2025'!B53,'PKM DANA INTERNAL'!$AK$138:$AK$164)+
SUMIF('PKM DANA INTERNAL'!$AQ$138:$AQ$164, 'KEUANGAN INTERNAL AKRE 2025'!B53,'PKM DANA INTERNAL'!$AR$138:$AR$164)+
SUMIF('PKM DANA INTERNAL'!$AX$138:$AX$164,'KEUANGAN INTERNAL AKRE 2025'!B53,'PKM DANA INTERNAL'!$AY$138:$AY$164)+
SUMIF('PKM DANA INTERNAL'!$BE$138:$BE$164,'KEUANGAN INTERNAL AKRE 2025'!B53,'PKM DANA INTERNAL'!$BF$138:$BF$164)+
SUMIF('PKM DANA INTERNAL'!$BL$138:$BL$164,'KEUANGAN INTERNAL AKRE 2025'!B53,'PKM DANA INTERNAL'!$BM$138:$BM$164)</f>
        <v>0</v>
      </c>
      <c r="O53" s="149">
        <f t="shared" si="0"/>
        <v>20768625</v>
      </c>
      <c r="S53" s="127" t="s">
        <v>1097</v>
      </c>
      <c r="T53" s="149">
        <v>121833333.33333333</v>
      </c>
      <c r="U53" s="149">
        <v>72000000</v>
      </c>
      <c r="V53" s="149">
        <v>320630833.33333337</v>
      </c>
      <c r="W53" s="149">
        <v>23685458.333333336</v>
      </c>
      <c r="X53" s="149"/>
    </row>
    <row r="54" spans="1:24">
      <c r="A54" s="1194" t="s">
        <v>217</v>
      </c>
      <c r="B54" s="1195" t="s">
        <v>55</v>
      </c>
      <c r="C54" s="199">
        <f>SUMIF('PNLT DANA INTERNAL'!$R$22:$R$45, 'KEUANGAN INTERNAL AKRE 2025'!B54,'PNLT DANA INTERNAL'!$T$22:$T$45)+
SUMIF('PNLT DANA INTERNAL'!$AB$22:$AB$45, 'KEUANGAN INTERNAL AKRE 2025'!B54,'PNLT DANA INTERNAL'!$AC$22:$AC$45)+
SUMIF('PNLT DANA INTERNAL'!$AI$22:$AI$45, 'KEUANGAN INTERNAL AKRE 2025'!B54,'PNLT DANA INTERNAL'!$AJ$22:$AJ$45)+
SUMIF('PNLT DANA INTERNAL'!$AP$22:$AP$45, 'KEUANGAN INTERNAL AKRE 2025'!B54,'PNLT DANA INTERNAL'!$AQ$22:$AQ$45)+
SUMIF('PNLT DANA INTERNAL'!$AW$22:$AW$45, 'KEUANGAN INTERNAL AKRE 2025'!B54,'PNLT DANA INTERNAL'!$AX$22:$AX$45)</f>
        <v>0</v>
      </c>
      <c r="D54" s="152">
        <f>SUMIF('PKM DANA INTERNAL'!$S$2:$S$6, 'KEUANGAN INTERNAL AKRE 2025'!B54,'PKM DANA INTERNAL'!$U$2:$U$6)+
SUMIF('PKM DANA INTERNAL'!$AC$2:$AC$6, 'KEUANGAN INTERNAL AKRE 2025'!B54,'PKM DANA INTERNAL'!$AD$2:$AD$6)+
SUMIF('PKM DANA INTERNAL'!$AJ$2:$AJ$6, 'KEUANGAN INTERNAL AKRE 2025'!B54,'PKM DANA INTERNAL'!$AK$2:$AK$6)+
SUMIF('PKM DANA INTERNAL'!$AQ$2:$AQ$6, 'KEUANGAN INTERNAL AKRE 2025'!B54,'PKM DANA INTERNAL'!$AR$2:$AR$6)</f>
        <v>0</v>
      </c>
      <c r="E54" s="151">
        <f>SUMIF('PNLT DANA INTERNAL'!$R$46:$R$109, 'KEUANGAN INTERNAL AKRE 2025'!B54,'PNLT DANA INTERNAL'!$T$46:$T$109)+
SUMIF('PNLT DANA INTERNAL'!$AB$46:$AB$109, 'KEUANGAN INTERNAL AKRE 2025'!B54,'PNLT DANA INTERNAL'!$AC$46:$AC$109)+
SUMIF('PNLT DANA INTERNAL'!$AI$46:$AI$109, 'KEUANGAN INTERNAL AKRE 2025'!B54,'PNLT DANA INTERNAL'!$AJ$46:$AJ$109)+
SUMIF('PNLT DANA INTERNAL'!$AP$46:$AP$109, 'KEUANGAN INTERNAL AKRE 2025'!B54,'PNLT DANA INTERNAL'!$AQ$46:$AQ$109)+
SUMIF('PNLT DANA INTERNAL'!$AW$46:$AW$109, 'KEUANGAN INTERNAL AKRE 2025'!B54,'PNLT DANA INTERNAL'!$AX$46:$AX$109)</f>
        <v>0</v>
      </c>
      <c r="F54" s="152">
        <f>SUMIF('PKM DANA INTERNAL'!$S$8:$S$35, 'KEUANGAN INTERNAL AKRE 2025'!B54,'PKM DANA INTERNAL'!$U$8:$U$35)+
SUMIF('PKM DANA INTERNAL'!$AC$8:$AC$35, 'KEUANGAN INTERNAL AKRE 2025'!B54,'PKM DANA INTERNAL'!$AD$8:$AD$35)+
SUMIF('PKM DANA INTERNAL'!$AJ$8:$AJ$35, 'KEUANGAN INTERNAL AKRE 2025'!B54,'PKM DANA INTERNAL'!$AK$8:$AK$35)+
SUMIF('PKM DANA INTERNAL'!$AQ$8:$AQ$35, 'KEUANGAN INTERNAL AKRE 2025'!B54,'PKM DANA INTERNAL'!$AR$8:$AR$35)</f>
        <v>0</v>
      </c>
      <c r="G54" s="152">
        <f>SUMIF('PNLT DANA INTERNAL'!$R$111:$R$141, 'KEUANGAN INTERNAL AKRE 2025'!B54,'PNLT DANA INTERNAL'!$T$111:$T$160)+
SUMIF('PNLT DANA INTERNAL'!$AB$111:$AB$141, 'KEUANGAN INTERNAL AKRE 2025'!B54,'PNLT DANA INTERNAL'!$AC$111:$AC$141)+
SUMIF('PNLT DANA INTERNAL'!$AI$111:$AI$141, 'KEUANGAN INTERNAL AKRE 2025'!B54,'PNLT DANA INTERNAL'!$AJ$111:$AJ$141)+
SUMIF('PNLT DANA INTERNAL'!$AP$111:$AP$141, 'KEUANGAN INTERNAL AKRE 2025'!B54,'PNLT DANA INTERNAL'!$AQ$111:$AQ$141)+
SUMIF('PNLT DANA INTERNAL'!$AW$111:$AW$141, 'KEUANGAN INTERNAL AKRE 2025'!B54,'PNLT DANA INTERNAL'!$AX$111:$AX$141)</f>
        <v>2233333.3333333335</v>
      </c>
      <c r="H54" s="152">
        <f>SUMIF('PKM DANA INTERNAL'!$S$37:$S$68, 'KEUANGAN INTERNAL AKRE 2025'!B54,'PKM DANA INTERNAL'!$U$37:$U$68)+
SUMIF('PKM DANA INTERNAL'!$AC$37:$AC$68, 'KEUANGAN INTERNAL AKRE 2025'!B54,'PKM DANA INTERNAL'!$AD$37:$AD$68)+
SUMIF('PKM DANA INTERNAL'!$AJ$37:$AJ$68, 'KEUANGAN INTERNAL AKRE 2025'!B54,'PKM DANA INTERNAL'!$AK$37:$AK$68)+
SUMIF('PKM DANA INTERNAL'!$AQ$37:$AQ$68, 'KEUANGAN INTERNAL AKRE 2025'!B54,'PKM DANA INTERNAL'!$AR$37:$AR$68)</f>
        <v>0</v>
      </c>
      <c r="I54" s="152">
        <f>SUMIF('PNLT DANA INTERNAL'!$R$143:$R$178, 'KEUANGAN INTERNAL AKRE 2025'!B54,'PNLT DANA INTERNAL'!$T$143:$T$178)+
SUMIF('PNLT DANA INTERNAL'!$AB$143:$AB$178, 'KEUANGAN INTERNAL AKRE 2025'!B54,'PNLT DANA INTERNAL'!$AC$143:$AC$178)+
SUMIF('PNLT DANA INTERNAL'!$AI$143:$AI$178, 'KEUANGAN INTERNAL AKRE 2025'!B54,'PNLT DANA INTERNAL'!$AJ$143:$AJ$178)+
SUMIF('PNLT DANA INTERNAL'!$AP$143:$AP$178, 'KEUANGAN INTERNAL AKRE 2025'!B54,'PNLT DANA INTERNAL'!$AQ$143:$AQ$178)+
SUMIF('PNLT DANA INTERNAL'!$AW$143:$AW$178, 'KEUANGAN INTERNAL AKRE 2025'!B54,'PNLT DANA INTERNAL'!$AX$143:$AX$178)</f>
        <v>0</v>
      </c>
      <c r="J54" s="152">
        <f>SUMIF('PKM DANA INTERNAL'!$S$70:$S$103, 'KEUANGAN INTERNAL AKRE 2025'!B54,'PKM DANA INTERNAL'!$U$70:$U$103)+
SUMIF('PKM DANA INTERNAL'!$AC$70:$AC$103, 'KEUANGAN INTERNAL AKRE 2025'!B54,'PKM DANA INTERNAL'!$AD$70:$AD$103)+
SUMIF('PKM DANA INTERNAL'!$AJ$70:$AJ$103, 'KEUANGAN INTERNAL AKRE 2025'!B54,'PKM DANA INTERNAL'!$AK$70:$AK$103)+
SUMIF('PKM DANA INTERNAL'!$AQ$70:$AQ$103, 'KEUANGAN INTERNAL AKRE 2025'!B54,'PKM DANA INTERNAL'!$AR$70:$AR$103)+
SUMIF('PKM DANA INTERNAL'!$AX$70:$AX$103,'KEUANGAN INTERNAL AKRE 2025'!B54,'PKM DANA INTERNAL'!$AY$70:$AY$103)+
SUMIF('PKM DANA INTERNAL'!$BE$70:$BE$103,'KEUANGAN INTERNAL AKRE 2025'!B54,'PKM DANA INTERNAL'!$BF$70:$BF$103)</f>
        <v>2333333.3333333335</v>
      </c>
      <c r="K54" s="152">
        <f>SUMIF('PNLT DANA INTERNAL'!$R$179:$R$226, 'KEUANGAN INTERNAL AKRE 2025'!B54,'PNLT DANA INTERNAL'!$T$179:$T$226)+
SUMIF('PNLT DANA INTERNAL'!$AB$179:$AB$226, 'KEUANGAN INTERNAL AKRE 2025'!B54,'PNLT DANA INTERNAL'!$AC$179:$AC$226)+
SUMIF('PNLT DANA INTERNAL'!$AI$179:$AI$226, 'KEUANGAN INTERNAL AKRE 2025'!B54,'PNLT DANA INTERNAL'!$AJ$179:$AJ$226)+
SUMIF('PNLT DANA INTERNAL'!$AP$179:$AP$226, 'KEUANGAN INTERNAL AKRE 2025'!B54,'PNLT DANA INTERNAL'!$AQ$179:$AQ$226)+
SUMIF('PNLT DANA INTERNAL'!$AW$179:$AW$226, 'KEUANGAN INTERNAL AKRE 2025'!B54,'PNLT DANA INTERNAL'!$AX$179:$AX$226)+
SUMIF('PNLT DANA INTERNAL'!$BD$179:$BD$226, 'KEUANGAN INTERNAL AKRE 2025'!B54,'PNLT DANA INTERNAL'!$BG$179:$BG$226)</f>
        <v>0</v>
      </c>
      <c r="L54" s="152">
        <f>SUMIF('PKM DANA INTERNAL'!$S$105:$S$136, 'KEUANGAN INTERNAL AKRE 2025'!B54,'PKM DANA INTERNAL'!$U$105:$U$136)+
SUMIF('PKM DANA INTERNAL'!$AC$105:$AC$136, 'KEUANGAN INTERNAL AKRE 2025'!B54,'PKM DANA INTERNAL'!$AD$105:$AD$136)+
SUMIF('PKM DANA INTERNAL'!$AJ$105:$AJ$136, 'KEUANGAN INTERNAL AKRE 2025'!B54,'PKM DANA INTERNAL'!$AK$105:$AK$136)+
SUMIF('PKM DANA INTERNAL'!$AQ$105:$AQ$136, 'KEUANGAN INTERNAL AKRE 2025'!B54,'PKM DANA INTERNAL'!$AR$105:$AR$136)+
SUMIF('PKM DANA INTERNAL'!$AX$105:$AX$136,'KEUANGAN INTERNAL AKRE 2025'!B54,'PKM DANA INTERNAL'!$AY$105:$AY$136)+
SUMIF('PKM DANA INTERNAL'!$BE$105:$BE$136,'KEUANGAN INTERNAL AKRE 2025'!B54,'PKM DANA INTERNAL'!$BF$105:$BF$136)+
SUMIF('PKM DANA INTERNAL'!$BL$105:$BL$136,'KEUANGAN INTERNAL AKRE 2025'!B54,'PKM DANA INTERNAL'!$BM$105:$BM$136)</f>
        <v>6831666.6666666679</v>
      </c>
      <c r="M54" s="152">
        <f>SUMIF('PNLT DANA INTERNAL'!$R$227:$R$265, 'KEUANGAN INTERNAL AKRE 2025'!B54,'PNLT DANA INTERNAL'!$T$227:$T$265)+
SUMIF('PNLT DANA INTERNAL'!$AB$227:$AB$265, 'KEUANGAN INTERNAL AKRE 2025'!B54,'PNLT DANA INTERNAL'!$AC$227:$AC$265)+
SUMIF('PNLT DANA INTERNAL'!$AI$227:$AI$265, 'KEUANGAN INTERNAL AKRE 2025'!B54,'PNLT DANA INTERNAL'!$AJ$227:$AJ$265)+
SUMIF('PNLT DANA INTERNAL'!$AP$227:$AP$265, 'KEUANGAN INTERNAL AKRE 2025'!B54,'PNLT DANA INTERNAL'!$AQ$227:$AQ$265)+
SUMIF('PNLT DANA INTERNAL'!$AW$227:$AW$265, 'KEUANGAN INTERNAL AKRE 2025'!B54,'PNLT DANA INTERNAL'!$AX$227:$AX$265)+
SUMIF('PNLT DANA INTERNAL'!$BD$227:$BD$265, 'KEUANGAN INTERNAL AKRE 2025'!B54,'PNLT DANA INTERNAL'!$BG$227:$BG$265)</f>
        <v>0</v>
      </c>
      <c r="N54" s="152">
        <f>SUMIF('PKM DANA INTERNAL'!$S$138:$S$164, 'KEUANGAN INTERNAL AKRE 2025'!B54,'PKM DANA INTERNAL'!$U$138:$U$164)+
SUMIF('PKM DANA INTERNAL'!$AC$138:$AC$164, 'KEUANGAN INTERNAL AKRE 2025'!B54,'PKM DANA INTERNAL'!$AD$138:$AD$164)+
SUMIF('PKM DANA INTERNAL'!$AJ$138:$AJ$164, 'KEUANGAN INTERNAL AKRE 2025'!B54,'PKM DANA INTERNAL'!$AK$138:$AK$164)+
SUMIF('PKM DANA INTERNAL'!$AQ$138:$AQ$164, 'KEUANGAN INTERNAL AKRE 2025'!B54,'PKM DANA INTERNAL'!$AR$138:$AR$164)+
SUMIF('PKM DANA INTERNAL'!$AX$138:$AX$164,'KEUANGAN INTERNAL AKRE 2025'!B54,'PKM DANA INTERNAL'!$AY$138:$AY$164)+
SUMIF('PKM DANA INTERNAL'!$BE$138:$BE$164,'KEUANGAN INTERNAL AKRE 2025'!B54,'PKM DANA INTERNAL'!$BF$138:$BF$164)+
SUMIF('PKM DANA INTERNAL'!$BL$138:$BL$164,'KEUANGAN INTERNAL AKRE 2025'!B54,'PKM DANA INTERNAL'!$BM$138:$BM$164)</f>
        <v>800000</v>
      </c>
      <c r="O54" s="149">
        <f t="shared" si="0"/>
        <v>11398333.333333336</v>
      </c>
      <c r="S54" s="127" t="s">
        <v>974</v>
      </c>
      <c r="T54" s="149">
        <v>121833333.33333333</v>
      </c>
      <c r="U54" s="149">
        <v>72000000</v>
      </c>
      <c r="V54" s="149">
        <v>320630833.33333337</v>
      </c>
      <c r="W54" s="149">
        <v>23685458.333333336</v>
      </c>
      <c r="X54" s="149"/>
    </row>
    <row r="55" spans="1:24">
      <c r="A55" s="1194" t="s">
        <v>217</v>
      </c>
      <c r="B55" s="1195" t="s">
        <v>75</v>
      </c>
      <c r="C55" s="199">
        <f>SUMIF('PNLT DANA INTERNAL'!$R$22:$R$45, 'KEUANGAN INTERNAL AKRE 2025'!B55,'PNLT DANA INTERNAL'!$T$22:$T$45)+
SUMIF('PNLT DANA INTERNAL'!$AB$22:$AB$45, 'KEUANGAN INTERNAL AKRE 2025'!B55,'PNLT DANA INTERNAL'!$AC$22:$AC$45)+
SUMIF('PNLT DANA INTERNAL'!$AI$22:$AI$45, 'KEUANGAN INTERNAL AKRE 2025'!B55,'PNLT DANA INTERNAL'!$AJ$22:$AJ$45)+
SUMIF('PNLT DANA INTERNAL'!$AP$22:$AP$45, 'KEUANGAN INTERNAL AKRE 2025'!B55,'PNLT DANA INTERNAL'!$AQ$22:$AQ$45)+
SUMIF('PNLT DANA INTERNAL'!$AW$22:$AW$45, 'KEUANGAN INTERNAL AKRE 2025'!B55,'PNLT DANA INTERNAL'!$AX$22:$AX$45)</f>
        <v>0</v>
      </c>
      <c r="D55" s="152">
        <f>SUMIF('PKM DANA INTERNAL'!$S$2:$S$6, 'KEUANGAN INTERNAL AKRE 2025'!B55,'PKM DANA INTERNAL'!$U$2:$U$6)+
SUMIF('PKM DANA INTERNAL'!$AC$2:$AC$6, 'KEUANGAN INTERNAL AKRE 2025'!B55,'PKM DANA INTERNAL'!$AD$2:$AD$6)+
SUMIF('PKM DANA INTERNAL'!$AJ$2:$AJ$6, 'KEUANGAN INTERNAL AKRE 2025'!B55,'PKM DANA INTERNAL'!$AK$2:$AK$6)+
SUMIF('PKM DANA INTERNAL'!$AQ$2:$AQ$6, 'KEUANGAN INTERNAL AKRE 2025'!B55,'PKM DANA INTERNAL'!$AR$2:$AR$6)</f>
        <v>0</v>
      </c>
      <c r="E55" s="151">
        <f>SUMIF('PNLT DANA INTERNAL'!$R$46:$R$109, 'KEUANGAN INTERNAL AKRE 2025'!B55,'PNLT DANA INTERNAL'!$T$46:$T$109)+
SUMIF('PNLT DANA INTERNAL'!$AB$46:$AB$109, 'KEUANGAN INTERNAL AKRE 2025'!B55,'PNLT DANA INTERNAL'!$AC$46:$AC$109)+
SUMIF('PNLT DANA INTERNAL'!$AI$46:$AI$109, 'KEUANGAN INTERNAL AKRE 2025'!B55,'PNLT DANA INTERNAL'!$AJ$46:$AJ$109)+
SUMIF('PNLT DANA INTERNAL'!$AP$46:$AP$109, 'KEUANGAN INTERNAL AKRE 2025'!B55,'PNLT DANA INTERNAL'!$AQ$46:$AQ$109)+
SUMIF('PNLT DANA INTERNAL'!$AW$46:$AW$109, 'KEUANGAN INTERNAL AKRE 2025'!B55,'PNLT DANA INTERNAL'!$AX$46:$AX$109)</f>
        <v>1250000</v>
      </c>
      <c r="F55" s="152">
        <f>SUMIF('PKM DANA INTERNAL'!$S$8:$S$35, 'KEUANGAN INTERNAL AKRE 2025'!B55,'PKM DANA INTERNAL'!$U$8:$U$35)+
SUMIF('PKM DANA INTERNAL'!$AC$8:$AC$35, 'KEUANGAN INTERNAL AKRE 2025'!B55,'PKM DANA INTERNAL'!$AD$8:$AD$35)+
SUMIF('PKM DANA INTERNAL'!$AJ$8:$AJ$35, 'KEUANGAN INTERNAL AKRE 2025'!B55,'PKM DANA INTERNAL'!$AK$8:$AK$35)+
SUMIF('PKM DANA INTERNAL'!$AQ$8:$AQ$35, 'KEUANGAN INTERNAL AKRE 2025'!B55,'PKM DANA INTERNAL'!$AR$8:$AR$35)</f>
        <v>0</v>
      </c>
      <c r="G55" s="152">
        <f>SUMIF('PNLT DANA INTERNAL'!$R$111:$R$141, 'KEUANGAN INTERNAL AKRE 2025'!B55,'PNLT DANA INTERNAL'!$T$111:$T$160)+
SUMIF('PNLT DANA INTERNAL'!$AB$111:$AB$141, 'KEUANGAN INTERNAL AKRE 2025'!B55,'PNLT DANA INTERNAL'!$AC$111:$AC$141)+
SUMIF('PNLT DANA INTERNAL'!$AI$111:$AI$141, 'KEUANGAN INTERNAL AKRE 2025'!B55,'PNLT DANA INTERNAL'!$AJ$111:$AJ$141)+
SUMIF('PNLT DANA INTERNAL'!$AP$111:$AP$141, 'KEUANGAN INTERNAL AKRE 2025'!B55,'PNLT DANA INTERNAL'!$AQ$111:$AQ$141)+
SUMIF('PNLT DANA INTERNAL'!$AW$111:$AW$141, 'KEUANGAN INTERNAL AKRE 2025'!B55,'PNLT DANA INTERNAL'!$AX$111:$AX$141)</f>
        <v>0</v>
      </c>
      <c r="H55" s="152">
        <f>SUMIF('PKM DANA INTERNAL'!$S$37:$S$68, 'KEUANGAN INTERNAL AKRE 2025'!B55,'PKM DANA INTERNAL'!$U$37:$U$68)+
SUMIF('PKM DANA INTERNAL'!$AC$37:$AC$68, 'KEUANGAN INTERNAL AKRE 2025'!B55,'PKM DANA INTERNAL'!$AD$37:$AD$68)+
SUMIF('PKM DANA INTERNAL'!$AJ$37:$AJ$68, 'KEUANGAN INTERNAL AKRE 2025'!B55,'PKM DANA INTERNAL'!$AK$37:$AK$68)+
SUMIF('PKM DANA INTERNAL'!$AQ$37:$AQ$68, 'KEUANGAN INTERNAL AKRE 2025'!B55,'PKM DANA INTERNAL'!$AR$37:$AR$68)</f>
        <v>0</v>
      </c>
      <c r="I55" s="152">
        <f>SUMIF('PNLT DANA INTERNAL'!$R$143:$R$178, 'KEUANGAN INTERNAL AKRE 2025'!B55,'PNLT DANA INTERNAL'!$T$143:$T$178)+
SUMIF('PNLT DANA INTERNAL'!$AB$143:$AB$178, 'KEUANGAN INTERNAL AKRE 2025'!B55,'PNLT DANA INTERNAL'!$AC$143:$AC$178)+
SUMIF('PNLT DANA INTERNAL'!$AI$143:$AI$178, 'KEUANGAN INTERNAL AKRE 2025'!B55,'PNLT DANA INTERNAL'!$AJ$143:$AJ$178)+
SUMIF('PNLT DANA INTERNAL'!$AP$143:$AP$178, 'KEUANGAN INTERNAL AKRE 2025'!B55,'PNLT DANA INTERNAL'!$AQ$143:$AQ$178)+
SUMIF('PNLT DANA INTERNAL'!$AW$143:$AW$178, 'KEUANGAN INTERNAL AKRE 2025'!B55,'PNLT DANA INTERNAL'!$AX$143:$AX$178)</f>
        <v>0</v>
      </c>
      <c r="J55" s="152">
        <f>SUMIF('PKM DANA INTERNAL'!$S$70:$S$103, 'KEUANGAN INTERNAL AKRE 2025'!B55,'PKM DANA INTERNAL'!$U$70:$U$103)+
SUMIF('PKM DANA INTERNAL'!$AC$70:$AC$103, 'KEUANGAN INTERNAL AKRE 2025'!B55,'PKM DANA INTERNAL'!$AD$70:$AD$103)+
SUMIF('PKM DANA INTERNAL'!$AJ$70:$AJ$103, 'KEUANGAN INTERNAL AKRE 2025'!B55,'PKM DANA INTERNAL'!$AK$70:$AK$103)+
SUMIF('PKM DANA INTERNAL'!$AQ$70:$AQ$103, 'KEUANGAN INTERNAL AKRE 2025'!B55,'PKM DANA INTERNAL'!$AR$70:$AR$103)+
SUMIF('PKM DANA INTERNAL'!$AX$70:$AX$103,'KEUANGAN INTERNAL AKRE 2025'!B55,'PKM DANA INTERNAL'!$AY$70:$AY$103)+
SUMIF('PKM DANA INTERNAL'!$BE$70:$BE$103,'KEUANGAN INTERNAL AKRE 2025'!B55,'PKM DANA INTERNAL'!$BF$70:$BF$103)</f>
        <v>3475000</v>
      </c>
      <c r="K55" s="152">
        <f>SUMIF('PNLT DANA INTERNAL'!$R$179:$R$226, 'KEUANGAN INTERNAL AKRE 2025'!B55,'PNLT DANA INTERNAL'!$T$179:$T$226)+
SUMIF('PNLT DANA INTERNAL'!$AB$179:$AB$226, 'KEUANGAN INTERNAL AKRE 2025'!B55,'PNLT DANA INTERNAL'!$AC$179:$AC$226)+
SUMIF('PNLT DANA INTERNAL'!$AI$179:$AI$226, 'KEUANGAN INTERNAL AKRE 2025'!B55,'PNLT DANA INTERNAL'!$AJ$179:$AJ$226)+
SUMIF('PNLT DANA INTERNAL'!$AP$179:$AP$226, 'KEUANGAN INTERNAL AKRE 2025'!B55,'PNLT DANA INTERNAL'!$AQ$179:$AQ$226)+
SUMIF('PNLT DANA INTERNAL'!$AW$179:$AW$226, 'KEUANGAN INTERNAL AKRE 2025'!B55,'PNLT DANA INTERNAL'!$AX$179:$AX$226)+
SUMIF('PNLT DANA INTERNAL'!$BD$179:$BD$226, 'KEUANGAN INTERNAL AKRE 2025'!B55,'PNLT DANA INTERNAL'!$BG$179:$BG$226)</f>
        <v>0</v>
      </c>
      <c r="L55" s="152">
        <f>SUMIF('PKM DANA INTERNAL'!$S$105:$S$136, 'KEUANGAN INTERNAL AKRE 2025'!B55,'PKM DANA INTERNAL'!$U$105:$U$136)+
SUMIF('PKM DANA INTERNAL'!$AC$105:$AC$136, 'KEUANGAN INTERNAL AKRE 2025'!B55,'PKM DANA INTERNAL'!$AD$105:$AD$136)+
SUMIF('PKM DANA INTERNAL'!$AJ$105:$AJ$136, 'KEUANGAN INTERNAL AKRE 2025'!B55,'PKM DANA INTERNAL'!$AK$105:$AK$136)+
SUMIF('PKM DANA INTERNAL'!$AQ$105:$AQ$136, 'KEUANGAN INTERNAL AKRE 2025'!B55,'PKM DANA INTERNAL'!$AR$105:$AR$136)+
SUMIF('PKM DANA INTERNAL'!$AX$105:$AX$136,'KEUANGAN INTERNAL AKRE 2025'!B55,'PKM DANA INTERNAL'!$AY$105:$AY$136)+
SUMIF('PKM DANA INTERNAL'!$BE$105:$BE$136,'KEUANGAN INTERNAL AKRE 2025'!B55,'PKM DANA INTERNAL'!$BF$105:$BF$136)+
SUMIF('PKM DANA INTERNAL'!$BL$105:$BL$136,'KEUANGAN INTERNAL AKRE 2025'!B55,'PKM DANA INTERNAL'!$BM$105:$BM$136)</f>
        <v>0</v>
      </c>
      <c r="M55" s="152">
        <f>SUMIF('PNLT DANA INTERNAL'!$R$227:$R$265, 'KEUANGAN INTERNAL AKRE 2025'!B55,'PNLT DANA INTERNAL'!$T$227:$T$265)+
SUMIF('PNLT DANA INTERNAL'!$AB$227:$AB$265, 'KEUANGAN INTERNAL AKRE 2025'!B55,'PNLT DANA INTERNAL'!$AC$227:$AC$265)+
SUMIF('PNLT DANA INTERNAL'!$AI$227:$AI$265, 'KEUANGAN INTERNAL AKRE 2025'!B55,'PNLT DANA INTERNAL'!$AJ$227:$AJ$265)+
SUMIF('PNLT DANA INTERNAL'!$AP$227:$AP$265, 'KEUANGAN INTERNAL AKRE 2025'!B55,'PNLT DANA INTERNAL'!$AQ$227:$AQ$265)+
SUMIF('PNLT DANA INTERNAL'!$AW$227:$AW$265, 'KEUANGAN INTERNAL AKRE 2025'!B55,'PNLT DANA INTERNAL'!$AX$227:$AX$265)+
SUMIF('PNLT DANA INTERNAL'!$BD$227:$BD$265, 'KEUANGAN INTERNAL AKRE 2025'!B55,'PNLT DANA INTERNAL'!$BG$227:$BG$265)</f>
        <v>0</v>
      </c>
      <c r="N55" s="152">
        <f>SUMIF('PKM DANA INTERNAL'!$S$138:$S$164, 'KEUANGAN INTERNAL AKRE 2025'!B55,'PKM DANA INTERNAL'!$U$138:$U$164)+
SUMIF('PKM DANA INTERNAL'!$AC$138:$AC$164, 'KEUANGAN INTERNAL AKRE 2025'!B55,'PKM DANA INTERNAL'!$AD$138:$AD$164)+
SUMIF('PKM DANA INTERNAL'!$AJ$138:$AJ$164, 'KEUANGAN INTERNAL AKRE 2025'!B55,'PKM DANA INTERNAL'!$AK$138:$AK$164)+
SUMIF('PKM DANA INTERNAL'!$AQ$138:$AQ$164, 'KEUANGAN INTERNAL AKRE 2025'!B55,'PKM DANA INTERNAL'!$AR$138:$AR$164)+
SUMIF('PKM DANA INTERNAL'!$AX$138:$AX$164,'KEUANGAN INTERNAL AKRE 2025'!B55,'PKM DANA INTERNAL'!$AY$138:$AY$164)+
SUMIF('PKM DANA INTERNAL'!$BE$138:$BE$164,'KEUANGAN INTERNAL AKRE 2025'!B55,'PKM DANA INTERNAL'!$BF$138:$BF$164)+
SUMIF('PKM DANA INTERNAL'!$BL$138:$BL$164,'KEUANGAN INTERNAL AKRE 2025'!B55,'PKM DANA INTERNAL'!$BM$138:$BM$164)</f>
        <v>4737500</v>
      </c>
      <c r="O55" s="149">
        <f t="shared" si="0"/>
        <v>4725000</v>
      </c>
      <c r="T55" s="181">
        <f>SUM(T52:T54)</f>
        <v>365500000</v>
      </c>
      <c r="U55" s="181">
        <f>SUM(U52:U54)</f>
        <v>216000000</v>
      </c>
      <c r="V55" s="181">
        <f>SUM(V52:V54)</f>
        <v>961892500.00000012</v>
      </c>
      <c r="W55" s="181">
        <f>SUM(W52:W54)</f>
        <v>71056375</v>
      </c>
      <c r="X55" s="181"/>
    </row>
    <row r="56" spans="1:24">
      <c r="A56" s="1194" t="s">
        <v>217</v>
      </c>
      <c r="B56" s="1195" t="s">
        <v>24</v>
      </c>
      <c r="C56" s="199">
        <f>SUMIF('PNLT DANA INTERNAL'!$R$22:$R$45, 'KEUANGAN INTERNAL AKRE 2025'!B56,'PNLT DANA INTERNAL'!$T$22:$T$45)+
SUMIF('PNLT DANA INTERNAL'!$AB$22:$AB$45, 'KEUANGAN INTERNAL AKRE 2025'!B56,'PNLT DANA INTERNAL'!$AC$22:$AC$45)+
SUMIF('PNLT DANA INTERNAL'!$AI$22:$AI$45, 'KEUANGAN INTERNAL AKRE 2025'!B56,'PNLT DANA INTERNAL'!$AJ$22:$AJ$45)+
SUMIF('PNLT DANA INTERNAL'!$AP$22:$AP$45, 'KEUANGAN INTERNAL AKRE 2025'!B56,'PNLT DANA INTERNAL'!$AQ$22:$AQ$45)+
SUMIF('PNLT DANA INTERNAL'!$AW$22:$AW$45, 'KEUANGAN INTERNAL AKRE 2025'!B56,'PNLT DANA INTERNAL'!$AX$22:$AX$45)</f>
        <v>21250000</v>
      </c>
      <c r="D56" s="152">
        <f>SUMIF('PKM DANA INTERNAL'!$S$2:$S$6, 'KEUANGAN INTERNAL AKRE 2025'!B56,'PKM DANA INTERNAL'!$U$2:$U$6)+
SUMIF('PKM DANA INTERNAL'!$AC$2:$AC$6, 'KEUANGAN INTERNAL AKRE 2025'!B56,'PKM DANA INTERNAL'!$AD$2:$AD$6)+
SUMIF('PKM DANA INTERNAL'!$AJ$2:$AJ$6, 'KEUANGAN INTERNAL AKRE 2025'!B56,'PKM DANA INTERNAL'!$AK$2:$AK$6)+
SUMIF('PKM DANA INTERNAL'!$AQ$2:$AQ$6, 'KEUANGAN INTERNAL AKRE 2025'!B56,'PKM DANA INTERNAL'!$AR$2:$AR$6)</f>
        <v>10000000</v>
      </c>
      <c r="E56" s="151">
        <f>SUMIF('PNLT DANA INTERNAL'!$R$46:$R$109, 'KEUANGAN INTERNAL AKRE 2025'!B56,'PNLT DANA INTERNAL'!$T$46:$T$109)+
SUMIF('PNLT DANA INTERNAL'!$AB$46:$AB$109, 'KEUANGAN INTERNAL AKRE 2025'!B56,'PNLT DANA INTERNAL'!$AC$46:$AC$109)+
SUMIF('PNLT DANA INTERNAL'!$AI$46:$AI$109, 'KEUANGAN INTERNAL AKRE 2025'!B56,'PNLT DANA INTERNAL'!$AJ$46:$AJ$109)+
SUMIF('PNLT DANA INTERNAL'!$AP$46:$AP$109, 'KEUANGAN INTERNAL AKRE 2025'!B56,'PNLT DANA INTERNAL'!$AQ$46:$AQ$109)+
SUMIF('PNLT DANA INTERNAL'!$AW$46:$AW$109, 'KEUANGAN INTERNAL AKRE 2025'!B56,'PNLT DANA INTERNAL'!$AX$46:$AX$109)</f>
        <v>27285333.333333336</v>
      </c>
      <c r="F56" s="152">
        <f>SUMIF('PKM DANA INTERNAL'!$S$8:$S$35, 'KEUANGAN INTERNAL AKRE 2025'!B56,'PKM DANA INTERNAL'!$U$8:$U$35)+
SUMIF('PKM DANA INTERNAL'!$AC$8:$AC$35, 'KEUANGAN INTERNAL AKRE 2025'!B56,'PKM DANA INTERNAL'!$AD$8:$AD$35)+
SUMIF('PKM DANA INTERNAL'!$AJ$8:$AJ$35, 'KEUANGAN INTERNAL AKRE 2025'!B56,'PKM DANA INTERNAL'!$AK$8:$AK$35)+
SUMIF('PKM DANA INTERNAL'!$AQ$8:$AQ$35, 'KEUANGAN INTERNAL AKRE 2025'!B56,'PKM DANA INTERNAL'!$AR$8:$AR$35)</f>
        <v>0</v>
      </c>
      <c r="G56" s="152">
        <f>SUMIF('PNLT DANA INTERNAL'!$R$111:$R$141, 'KEUANGAN INTERNAL AKRE 2025'!B56,'PNLT DANA INTERNAL'!$T$111:$T$160)+
SUMIF('PNLT DANA INTERNAL'!$AB$111:$AB$141, 'KEUANGAN INTERNAL AKRE 2025'!B56,'PNLT DANA INTERNAL'!$AC$111:$AC$141)+
SUMIF('PNLT DANA INTERNAL'!$AI$111:$AI$141, 'KEUANGAN INTERNAL AKRE 2025'!B56,'PNLT DANA INTERNAL'!$AJ$111:$AJ$141)+
SUMIF('PNLT DANA INTERNAL'!$AP$111:$AP$141, 'KEUANGAN INTERNAL AKRE 2025'!B56,'PNLT DANA INTERNAL'!$AQ$111:$AQ$141)+
SUMIF('PNLT DANA INTERNAL'!$AW$111:$AW$141, 'KEUANGAN INTERNAL AKRE 2025'!B56,'PNLT DANA INTERNAL'!$AX$111:$AX$141)</f>
        <v>8566666.666666666</v>
      </c>
      <c r="H56" s="152">
        <f>SUMIF('PKM DANA INTERNAL'!$S$37:$S$68, 'KEUANGAN INTERNAL AKRE 2025'!B56,'PKM DANA INTERNAL'!$U$37:$U$68)+
SUMIF('PKM DANA INTERNAL'!$AC$37:$AC$68, 'KEUANGAN INTERNAL AKRE 2025'!B56,'PKM DANA INTERNAL'!$AD$37:$AD$68)+
SUMIF('PKM DANA INTERNAL'!$AJ$37:$AJ$68, 'KEUANGAN INTERNAL AKRE 2025'!B56,'PKM DANA INTERNAL'!$AK$37:$AK$68)+
SUMIF('PKM DANA INTERNAL'!$AQ$37:$AQ$68, 'KEUANGAN INTERNAL AKRE 2025'!B56,'PKM DANA INTERNAL'!$AR$37:$AR$68)</f>
        <v>2500000</v>
      </c>
      <c r="I56" s="152">
        <f>SUMIF('PNLT DANA INTERNAL'!$R$143:$R$178, 'KEUANGAN INTERNAL AKRE 2025'!B56,'PNLT DANA INTERNAL'!$T$143:$T$178)+
SUMIF('PNLT DANA INTERNAL'!$AB$143:$AB$178, 'KEUANGAN INTERNAL AKRE 2025'!B56,'PNLT DANA INTERNAL'!$AC$143:$AC$178)+
SUMIF('PNLT DANA INTERNAL'!$AI$143:$AI$178, 'KEUANGAN INTERNAL AKRE 2025'!B56,'PNLT DANA INTERNAL'!$AJ$143:$AJ$178)+
SUMIF('PNLT DANA INTERNAL'!$AP$143:$AP$178, 'KEUANGAN INTERNAL AKRE 2025'!B56,'PNLT DANA INTERNAL'!$AQ$143:$AQ$178)+
SUMIF('PNLT DANA INTERNAL'!$AW$143:$AW$178, 'KEUANGAN INTERNAL AKRE 2025'!B56,'PNLT DANA INTERNAL'!$AX$143:$AX$178)</f>
        <v>5666666.666666667</v>
      </c>
      <c r="J56" s="152">
        <f>SUMIF('PKM DANA INTERNAL'!$S$70:$S$103, 'KEUANGAN INTERNAL AKRE 2025'!B56,'PKM DANA INTERNAL'!$U$70:$U$103)+
SUMIF('PKM DANA INTERNAL'!$AC$70:$AC$103, 'KEUANGAN INTERNAL AKRE 2025'!B56,'PKM DANA INTERNAL'!$AD$70:$AD$103)+
SUMIF('PKM DANA INTERNAL'!$AJ$70:$AJ$103, 'KEUANGAN INTERNAL AKRE 2025'!B56,'PKM DANA INTERNAL'!$AK$70:$AK$103)+
SUMIF('PKM DANA INTERNAL'!$AQ$70:$AQ$103, 'KEUANGAN INTERNAL AKRE 2025'!B56,'PKM DANA INTERNAL'!$AR$70:$AR$103)+
SUMIF('PKM DANA INTERNAL'!$AX$70:$AX$103,'KEUANGAN INTERNAL AKRE 2025'!B56,'PKM DANA INTERNAL'!$AY$70:$AY$103)+
SUMIF('PKM DANA INTERNAL'!$BE$70:$BE$103,'KEUANGAN INTERNAL AKRE 2025'!B56,'PKM DANA INTERNAL'!$BF$70:$BF$103)</f>
        <v>0</v>
      </c>
      <c r="K56" s="152">
        <f>SUMIF('PNLT DANA INTERNAL'!$R$179:$R$226, 'KEUANGAN INTERNAL AKRE 2025'!B56,'PNLT DANA INTERNAL'!$T$179:$T$226)+
SUMIF('PNLT DANA INTERNAL'!$AB$179:$AB$226, 'KEUANGAN INTERNAL AKRE 2025'!B56,'PNLT DANA INTERNAL'!$AC$179:$AC$226)+
SUMIF('PNLT DANA INTERNAL'!$AI$179:$AI$226, 'KEUANGAN INTERNAL AKRE 2025'!B56,'PNLT DANA INTERNAL'!$AJ$179:$AJ$226)+
SUMIF('PNLT DANA INTERNAL'!$AP$179:$AP$226, 'KEUANGAN INTERNAL AKRE 2025'!B56,'PNLT DANA INTERNAL'!$AQ$179:$AQ$226)+
SUMIF('PNLT DANA INTERNAL'!$AW$179:$AW$226, 'KEUANGAN INTERNAL AKRE 2025'!B56,'PNLT DANA INTERNAL'!$AX$179:$AX$226)+
SUMIF('PNLT DANA INTERNAL'!$BD$179:$BD$226, 'KEUANGAN INTERNAL AKRE 2025'!B56,'PNLT DANA INTERNAL'!$BG$179:$BG$226)</f>
        <v>0</v>
      </c>
      <c r="L56" s="152">
        <f>SUMIF('PKM DANA INTERNAL'!$S$105:$S$136, 'KEUANGAN INTERNAL AKRE 2025'!B56,'PKM DANA INTERNAL'!$U$105:$U$136)+
SUMIF('PKM DANA INTERNAL'!$AC$105:$AC$136, 'KEUANGAN INTERNAL AKRE 2025'!B56,'PKM DANA INTERNAL'!$AD$105:$AD$136)+
SUMIF('PKM DANA INTERNAL'!$AJ$105:$AJ$136, 'KEUANGAN INTERNAL AKRE 2025'!B56,'PKM DANA INTERNAL'!$AK$105:$AK$136)+
SUMIF('PKM DANA INTERNAL'!$AQ$105:$AQ$136, 'KEUANGAN INTERNAL AKRE 2025'!B56,'PKM DANA INTERNAL'!$AR$105:$AR$136)+
SUMIF('PKM DANA INTERNAL'!$AX$105:$AX$136,'KEUANGAN INTERNAL AKRE 2025'!B56,'PKM DANA INTERNAL'!$AY$105:$AY$136)+
SUMIF('PKM DANA INTERNAL'!$BE$105:$BE$136,'KEUANGAN INTERNAL AKRE 2025'!B56,'PKM DANA INTERNAL'!$BF$105:$BF$136)+
SUMIF('PKM DANA INTERNAL'!$BL$105:$BL$136,'KEUANGAN INTERNAL AKRE 2025'!B56,'PKM DANA INTERNAL'!$BM$105:$BM$136)</f>
        <v>5386500</v>
      </c>
      <c r="M56" s="152">
        <f>SUMIF('PNLT DANA INTERNAL'!$R$227:$R$265, 'KEUANGAN INTERNAL AKRE 2025'!B56,'PNLT DANA INTERNAL'!$T$227:$T$265)+
SUMIF('PNLT DANA INTERNAL'!$AB$227:$AB$265, 'KEUANGAN INTERNAL AKRE 2025'!B56,'PNLT DANA INTERNAL'!$AC$227:$AC$265)+
SUMIF('PNLT DANA INTERNAL'!$AI$227:$AI$265, 'KEUANGAN INTERNAL AKRE 2025'!B56,'PNLT DANA INTERNAL'!$AJ$227:$AJ$265)+
SUMIF('PNLT DANA INTERNAL'!$AP$227:$AP$265, 'KEUANGAN INTERNAL AKRE 2025'!B56,'PNLT DANA INTERNAL'!$AQ$227:$AQ$265)+
SUMIF('PNLT DANA INTERNAL'!$AW$227:$AW$265, 'KEUANGAN INTERNAL AKRE 2025'!B56,'PNLT DANA INTERNAL'!$AX$227:$AX$265)+
SUMIF('PNLT DANA INTERNAL'!$BD$227:$BD$265, 'KEUANGAN INTERNAL AKRE 2025'!B56,'PNLT DANA INTERNAL'!$BG$227:$BG$265)</f>
        <v>0</v>
      </c>
      <c r="N56" s="152">
        <f>SUMIF('PKM DANA INTERNAL'!$S$138:$S$164, 'KEUANGAN INTERNAL AKRE 2025'!B56,'PKM DANA INTERNAL'!$U$138:$U$164)+
SUMIF('PKM DANA INTERNAL'!$AC$138:$AC$164, 'KEUANGAN INTERNAL AKRE 2025'!B56,'PKM DANA INTERNAL'!$AD$138:$AD$164)+
SUMIF('PKM DANA INTERNAL'!$AJ$138:$AJ$164, 'KEUANGAN INTERNAL AKRE 2025'!B56,'PKM DANA INTERNAL'!$AK$138:$AK$164)+
SUMIF('PKM DANA INTERNAL'!$AQ$138:$AQ$164, 'KEUANGAN INTERNAL AKRE 2025'!B56,'PKM DANA INTERNAL'!$AR$138:$AR$164)+
SUMIF('PKM DANA INTERNAL'!$AX$138:$AX$164,'KEUANGAN INTERNAL AKRE 2025'!B56,'PKM DANA INTERNAL'!$AY$138:$AY$164)+
SUMIF('PKM DANA INTERNAL'!$BE$138:$BE$164,'KEUANGAN INTERNAL AKRE 2025'!B56,'PKM DANA INTERNAL'!$BF$138:$BF$164)+
SUMIF('PKM DANA INTERNAL'!$BL$138:$BL$164,'KEUANGAN INTERNAL AKRE 2025'!B56,'PKM DANA INTERNAL'!$BM$138:$BM$164)</f>
        <v>0</v>
      </c>
      <c r="O56" s="149">
        <f t="shared" si="0"/>
        <v>49405166.666666664</v>
      </c>
      <c r="S56" s="127" t="s">
        <v>181</v>
      </c>
      <c r="X56" s="149"/>
    </row>
    <row r="57" spans="1:24">
      <c r="A57" s="1194" t="s">
        <v>217</v>
      </c>
      <c r="B57" s="1195" t="s">
        <v>32</v>
      </c>
      <c r="C57" s="199">
        <f>SUMIF('PNLT DANA INTERNAL'!$R$22:$R$45, 'KEUANGAN INTERNAL AKRE 2025'!B57,'PNLT DANA INTERNAL'!$T$22:$T$45)+
SUMIF('PNLT DANA INTERNAL'!$AB$22:$AB$45, 'KEUANGAN INTERNAL AKRE 2025'!B57,'PNLT DANA INTERNAL'!$AC$22:$AC$45)+
SUMIF('PNLT DANA INTERNAL'!$AI$22:$AI$45, 'KEUANGAN INTERNAL AKRE 2025'!B57,'PNLT DANA INTERNAL'!$AJ$22:$AJ$45)+
SUMIF('PNLT DANA INTERNAL'!$AP$22:$AP$45, 'KEUANGAN INTERNAL AKRE 2025'!B57,'PNLT DANA INTERNAL'!$AQ$22:$AQ$45)+
SUMIF('PNLT DANA INTERNAL'!$AW$22:$AW$45, 'KEUANGAN INTERNAL AKRE 2025'!B57,'PNLT DANA INTERNAL'!$AX$22:$AX$45)</f>
        <v>14800000</v>
      </c>
      <c r="D57" s="152">
        <f>SUMIF('PKM DANA INTERNAL'!$S$2:$S$6, 'KEUANGAN INTERNAL AKRE 2025'!B57,'PKM DANA INTERNAL'!$U$2:$U$6)+
SUMIF('PKM DANA INTERNAL'!$AC$2:$AC$6, 'KEUANGAN INTERNAL AKRE 2025'!B57,'PKM DANA INTERNAL'!$AD$2:$AD$6)+
SUMIF('PKM DANA INTERNAL'!$AJ$2:$AJ$6, 'KEUANGAN INTERNAL AKRE 2025'!B57,'PKM DANA INTERNAL'!$AK$2:$AK$6)+
SUMIF('PKM DANA INTERNAL'!$AQ$2:$AQ$6, 'KEUANGAN INTERNAL AKRE 2025'!B57,'PKM DANA INTERNAL'!$AR$2:$AR$6)</f>
        <v>0</v>
      </c>
      <c r="E57" s="151">
        <f>SUMIF('PNLT DANA INTERNAL'!$R$46:$R$109, 'KEUANGAN INTERNAL AKRE 2025'!B57,'PNLT DANA INTERNAL'!$T$46:$T$109)+
SUMIF('PNLT DANA INTERNAL'!$AB$46:$AB$109, 'KEUANGAN INTERNAL AKRE 2025'!B57,'PNLT DANA INTERNAL'!$AC$46:$AC$109)+
SUMIF('PNLT DANA INTERNAL'!$AI$46:$AI$109, 'KEUANGAN INTERNAL AKRE 2025'!B57,'PNLT DANA INTERNAL'!$AJ$46:$AJ$109)+
SUMIF('PNLT DANA INTERNAL'!$AP$46:$AP$109, 'KEUANGAN INTERNAL AKRE 2025'!B57,'PNLT DANA INTERNAL'!$AQ$46:$AQ$109)+
SUMIF('PNLT DANA INTERNAL'!$AW$46:$AW$109, 'KEUANGAN INTERNAL AKRE 2025'!B57,'PNLT DANA INTERNAL'!$AX$46:$AX$109)</f>
        <v>8188666.666666666</v>
      </c>
      <c r="F57" s="152">
        <f>SUMIF('PKM DANA INTERNAL'!$S$8:$S$35, 'KEUANGAN INTERNAL AKRE 2025'!B57,'PKM DANA INTERNAL'!$U$8:$U$35)+
SUMIF('PKM DANA INTERNAL'!$AC$8:$AC$35, 'KEUANGAN INTERNAL AKRE 2025'!B57,'PKM DANA INTERNAL'!$AD$8:$AD$35)+
SUMIF('PKM DANA INTERNAL'!$AJ$8:$AJ$35, 'KEUANGAN INTERNAL AKRE 2025'!B57,'PKM DANA INTERNAL'!$AK$8:$AK$35)+
SUMIF('PKM DANA INTERNAL'!$AQ$8:$AQ$35, 'KEUANGAN INTERNAL AKRE 2025'!B57,'PKM DANA INTERNAL'!$AR$8:$AR$35)</f>
        <v>0</v>
      </c>
      <c r="G57" s="152">
        <f>SUMIF('PNLT DANA INTERNAL'!$R$111:$R$141, 'KEUANGAN INTERNAL AKRE 2025'!B57,'PNLT DANA INTERNAL'!$T$111:$T$160)+
SUMIF('PNLT DANA INTERNAL'!$AB$111:$AB$141, 'KEUANGAN INTERNAL AKRE 2025'!B57,'PNLT DANA INTERNAL'!$AC$111:$AC$141)+
SUMIF('PNLT DANA INTERNAL'!$AI$111:$AI$141, 'KEUANGAN INTERNAL AKRE 2025'!B57,'PNLT DANA INTERNAL'!$AJ$111:$AJ$141)+
SUMIF('PNLT DANA INTERNAL'!$AP$111:$AP$141, 'KEUANGAN INTERNAL AKRE 2025'!B57,'PNLT DANA INTERNAL'!$AQ$111:$AQ$141)+
SUMIF('PNLT DANA INTERNAL'!$AW$111:$AW$141, 'KEUANGAN INTERNAL AKRE 2025'!B57,'PNLT DANA INTERNAL'!$AX$111:$AX$141)</f>
        <v>34998333.333333336</v>
      </c>
      <c r="H57" s="152">
        <f>SUMIF('PKM DANA INTERNAL'!$S$37:$S$68, 'KEUANGAN INTERNAL AKRE 2025'!B57,'PKM DANA INTERNAL'!$U$37:$U$68)+
SUMIF('PKM DANA INTERNAL'!$AC$37:$AC$68, 'KEUANGAN INTERNAL AKRE 2025'!B57,'PKM DANA INTERNAL'!$AD$37:$AD$68)+
SUMIF('PKM DANA INTERNAL'!$AJ$37:$AJ$68, 'KEUANGAN INTERNAL AKRE 2025'!B57,'PKM DANA INTERNAL'!$AK$37:$AK$68)+
SUMIF('PKM DANA INTERNAL'!$AQ$37:$AQ$68, 'KEUANGAN INTERNAL AKRE 2025'!B57,'PKM DANA INTERNAL'!$AR$37:$AR$68)</f>
        <v>2500000</v>
      </c>
      <c r="I57" s="152">
        <f>SUMIF('PNLT DANA INTERNAL'!$R$143:$R$178, 'KEUANGAN INTERNAL AKRE 2025'!B57,'PNLT DANA INTERNAL'!$T$143:$T$178)+
SUMIF('PNLT DANA INTERNAL'!$AB$143:$AB$178, 'KEUANGAN INTERNAL AKRE 2025'!B57,'PNLT DANA INTERNAL'!$AC$143:$AC$178)+
SUMIF('PNLT DANA INTERNAL'!$AI$143:$AI$178, 'KEUANGAN INTERNAL AKRE 2025'!B57,'PNLT DANA INTERNAL'!$AJ$143:$AJ$178)+
SUMIF('PNLT DANA INTERNAL'!$AP$143:$AP$178, 'KEUANGAN INTERNAL AKRE 2025'!B57,'PNLT DANA INTERNAL'!$AQ$143:$AQ$178)+
SUMIF('PNLT DANA INTERNAL'!$AW$143:$AW$178, 'KEUANGAN INTERNAL AKRE 2025'!B57,'PNLT DANA INTERNAL'!$AX$143:$AX$178)</f>
        <v>0</v>
      </c>
      <c r="J57" s="152">
        <f>SUMIF('PKM DANA INTERNAL'!$S$70:$S$103, 'KEUANGAN INTERNAL AKRE 2025'!B57,'PKM DANA INTERNAL'!$U$70:$U$103)+
SUMIF('PKM DANA INTERNAL'!$AC$70:$AC$103, 'KEUANGAN INTERNAL AKRE 2025'!B57,'PKM DANA INTERNAL'!$AD$70:$AD$103)+
SUMIF('PKM DANA INTERNAL'!$AJ$70:$AJ$103, 'KEUANGAN INTERNAL AKRE 2025'!B57,'PKM DANA INTERNAL'!$AK$70:$AK$103)+
SUMIF('PKM DANA INTERNAL'!$AQ$70:$AQ$103, 'KEUANGAN INTERNAL AKRE 2025'!B57,'PKM DANA INTERNAL'!$AR$70:$AR$103)+
SUMIF('PKM DANA INTERNAL'!$AX$70:$AX$103,'KEUANGAN INTERNAL AKRE 2025'!B57,'PKM DANA INTERNAL'!$AY$70:$AY$103)+
SUMIF('PKM DANA INTERNAL'!$BE$70:$BE$103,'KEUANGAN INTERNAL AKRE 2025'!B57,'PKM DANA INTERNAL'!$BF$70:$BF$103)</f>
        <v>5808333.333333334</v>
      </c>
      <c r="K57" s="152">
        <f>SUMIF('PNLT DANA INTERNAL'!$R$179:$R$226, 'KEUANGAN INTERNAL AKRE 2025'!B57,'PNLT DANA INTERNAL'!$T$179:$T$226)+
SUMIF('PNLT DANA INTERNAL'!$AB$179:$AB$226, 'KEUANGAN INTERNAL AKRE 2025'!B57,'PNLT DANA INTERNAL'!$AC$179:$AC$226)+
SUMIF('PNLT DANA INTERNAL'!$AI$179:$AI$226, 'KEUANGAN INTERNAL AKRE 2025'!B57,'PNLT DANA INTERNAL'!$AJ$179:$AJ$226)+
SUMIF('PNLT DANA INTERNAL'!$AP$179:$AP$226, 'KEUANGAN INTERNAL AKRE 2025'!B57,'PNLT DANA INTERNAL'!$AQ$179:$AQ$226)+
SUMIF('PNLT DANA INTERNAL'!$AW$179:$AW$226, 'KEUANGAN INTERNAL AKRE 2025'!B57,'PNLT DANA INTERNAL'!$AX$179:$AX$226)+
SUMIF('PNLT DANA INTERNAL'!$BD$179:$BD$226, 'KEUANGAN INTERNAL AKRE 2025'!B57,'PNLT DANA INTERNAL'!$BG$179:$BG$226)</f>
        <v>0</v>
      </c>
      <c r="L57" s="152">
        <f>SUMIF('PKM DANA INTERNAL'!$S$105:$S$136, 'KEUANGAN INTERNAL AKRE 2025'!B57,'PKM DANA INTERNAL'!$U$105:$U$136)+
SUMIF('PKM DANA INTERNAL'!$AC$105:$AC$136, 'KEUANGAN INTERNAL AKRE 2025'!B57,'PKM DANA INTERNAL'!$AD$105:$AD$136)+
SUMIF('PKM DANA INTERNAL'!$AJ$105:$AJ$136, 'KEUANGAN INTERNAL AKRE 2025'!B57,'PKM DANA INTERNAL'!$AK$105:$AK$136)+
SUMIF('PKM DANA INTERNAL'!$AQ$105:$AQ$136, 'KEUANGAN INTERNAL AKRE 2025'!B57,'PKM DANA INTERNAL'!$AR$105:$AR$136)+
SUMIF('PKM DANA INTERNAL'!$AX$105:$AX$136,'KEUANGAN INTERNAL AKRE 2025'!B57,'PKM DANA INTERNAL'!$AY$105:$AY$136)+
SUMIF('PKM DANA INTERNAL'!$BE$105:$BE$136,'KEUANGAN INTERNAL AKRE 2025'!B57,'PKM DANA INTERNAL'!$BF$105:$BF$136)+
SUMIF('PKM DANA INTERNAL'!$BL$105:$BL$136,'KEUANGAN INTERNAL AKRE 2025'!B57,'PKM DANA INTERNAL'!$BM$105:$BM$136)</f>
        <v>8111666.6666666679</v>
      </c>
      <c r="M57" s="152">
        <f>SUMIF('PNLT DANA INTERNAL'!$R$227:$R$265, 'KEUANGAN INTERNAL AKRE 2025'!B57,'PNLT DANA INTERNAL'!$T$227:$T$265)+
SUMIF('PNLT DANA INTERNAL'!$AB$227:$AB$265, 'KEUANGAN INTERNAL AKRE 2025'!B57,'PNLT DANA INTERNAL'!$AC$227:$AC$265)+
SUMIF('PNLT DANA INTERNAL'!$AI$227:$AI$265, 'KEUANGAN INTERNAL AKRE 2025'!B57,'PNLT DANA INTERNAL'!$AJ$227:$AJ$265)+
SUMIF('PNLT DANA INTERNAL'!$AP$227:$AP$265, 'KEUANGAN INTERNAL AKRE 2025'!B57,'PNLT DANA INTERNAL'!$AQ$227:$AQ$265)+
SUMIF('PNLT DANA INTERNAL'!$AW$227:$AW$265, 'KEUANGAN INTERNAL AKRE 2025'!B57,'PNLT DANA INTERNAL'!$AX$227:$AX$265)+
SUMIF('PNLT DANA INTERNAL'!$BD$227:$BD$265, 'KEUANGAN INTERNAL AKRE 2025'!B57,'PNLT DANA INTERNAL'!$BG$227:$BG$265)</f>
        <v>0</v>
      </c>
      <c r="N57" s="152">
        <f>SUMIF('PKM DANA INTERNAL'!$S$138:$S$164, 'KEUANGAN INTERNAL AKRE 2025'!B57,'PKM DANA INTERNAL'!$U$138:$U$164)+
SUMIF('PKM DANA INTERNAL'!$AC$138:$AC$164, 'KEUANGAN INTERNAL AKRE 2025'!B57,'PKM DANA INTERNAL'!$AD$138:$AD$164)+
SUMIF('PKM DANA INTERNAL'!$AJ$138:$AJ$164, 'KEUANGAN INTERNAL AKRE 2025'!B57,'PKM DANA INTERNAL'!$AK$138:$AK$164)+
SUMIF('PKM DANA INTERNAL'!$AQ$138:$AQ$164, 'KEUANGAN INTERNAL AKRE 2025'!B57,'PKM DANA INTERNAL'!$AR$138:$AR$164)+
SUMIF('PKM DANA INTERNAL'!$AX$138:$AX$164,'KEUANGAN INTERNAL AKRE 2025'!B57,'PKM DANA INTERNAL'!$AY$138:$AY$164)+
SUMIF('PKM DANA INTERNAL'!$BE$138:$BE$164,'KEUANGAN INTERNAL AKRE 2025'!B57,'PKM DANA INTERNAL'!$BF$138:$BF$164)+
SUMIF('PKM DANA INTERNAL'!$BL$138:$BL$164,'KEUANGAN INTERNAL AKRE 2025'!B57,'PKM DANA INTERNAL'!$BM$138:$BM$164)</f>
        <v>1700000</v>
      </c>
      <c r="O57" s="149">
        <f t="shared" si="0"/>
        <v>59607000</v>
      </c>
      <c r="S57" s="127" t="s">
        <v>355</v>
      </c>
    </row>
    <row r="58" spans="1:24">
      <c r="A58" s="1194" t="s">
        <v>217</v>
      </c>
      <c r="B58" s="1195" t="s">
        <v>290</v>
      </c>
      <c r="C58" s="199">
        <f>SUMIF('PNLT DANA INTERNAL'!$R$22:$R$45, 'KEUANGAN INTERNAL AKRE 2025'!B58,'PNLT DANA INTERNAL'!$T$22:$T$45)+
SUMIF('PNLT DANA INTERNAL'!$AB$22:$AB$45, 'KEUANGAN INTERNAL AKRE 2025'!B58,'PNLT DANA INTERNAL'!$AC$22:$AC$45)+
SUMIF('PNLT DANA INTERNAL'!$AI$22:$AI$45, 'KEUANGAN INTERNAL AKRE 2025'!B58,'PNLT DANA INTERNAL'!$AJ$22:$AJ$45)+
SUMIF('PNLT DANA INTERNAL'!$AP$22:$AP$45, 'KEUANGAN INTERNAL AKRE 2025'!B58,'PNLT DANA INTERNAL'!$AQ$22:$AQ$45)+
SUMIF('PNLT DANA INTERNAL'!$AW$22:$AW$45, 'KEUANGAN INTERNAL AKRE 2025'!B58,'PNLT DANA INTERNAL'!$AX$22:$AX$45)</f>
        <v>2220491.6666666665</v>
      </c>
      <c r="D58" s="152">
        <f>SUMIF('PKM DANA INTERNAL'!$S$2:$S$6, 'KEUANGAN INTERNAL AKRE 2025'!B58,'PKM DANA INTERNAL'!$U$2:$U$6)+
SUMIF('PKM DANA INTERNAL'!$AC$2:$AC$6, 'KEUANGAN INTERNAL AKRE 2025'!B58,'PKM DANA INTERNAL'!$AD$2:$AD$6)+
SUMIF('PKM DANA INTERNAL'!$AJ$2:$AJ$6, 'KEUANGAN INTERNAL AKRE 2025'!B58,'PKM DANA INTERNAL'!$AK$2:$AK$6)+
SUMIF('PKM DANA INTERNAL'!$AQ$2:$AQ$6, 'KEUANGAN INTERNAL AKRE 2025'!B58,'PKM DANA INTERNAL'!$AR$2:$AR$6)</f>
        <v>0</v>
      </c>
      <c r="E58" s="151">
        <f>SUMIF('PNLT DANA INTERNAL'!$R$46:$R$109, 'KEUANGAN INTERNAL AKRE 2025'!B58,'PNLT DANA INTERNAL'!$T$46:$T$109)+
SUMIF('PNLT DANA INTERNAL'!$AB$46:$AB$109, 'KEUANGAN INTERNAL AKRE 2025'!B58,'PNLT DANA INTERNAL'!$AC$46:$AC$109)+
SUMIF('PNLT DANA INTERNAL'!$AI$46:$AI$109, 'KEUANGAN INTERNAL AKRE 2025'!B58,'PNLT DANA INTERNAL'!$AJ$46:$AJ$109)+
SUMIF('PNLT DANA INTERNAL'!$AP$46:$AP$109, 'KEUANGAN INTERNAL AKRE 2025'!B58,'PNLT DANA INTERNAL'!$AQ$46:$AQ$109)+
SUMIF('PNLT DANA INTERNAL'!$AW$46:$AW$109, 'KEUANGAN INTERNAL AKRE 2025'!B58,'PNLT DANA INTERNAL'!$AX$46:$AX$109)</f>
        <v>0</v>
      </c>
      <c r="F58" s="152">
        <f>SUMIF('PKM DANA INTERNAL'!$S$8:$S$35, 'KEUANGAN INTERNAL AKRE 2025'!B58,'PKM DANA INTERNAL'!$U$8:$U$35)+
SUMIF('PKM DANA INTERNAL'!$AC$8:$AC$35, 'KEUANGAN INTERNAL AKRE 2025'!B58,'PKM DANA INTERNAL'!$AD$8:$AD$35)+
SUMIF('PKM DANA INTERNAL'!$AJ$8:$AJ$35, 'KEUANGAN INTERNAL AKRE 2025'!B58,'PKM DANA INTERNAL'!$AK$8:$AK$35)+
SUMIF('PKM DANA INTERNAL'!$AQ$8:$AQ$35, 'KEUANGAN INTERNAL AKRE 2025'!B58,'PKM DANA INTERNAL'!$AR$8:$AR$35)</f>
        <v>0</v>
      </c>
      <c r="G58" s="152">
        <f>SUMIF('PNLT DANA INTERNAL'!$R$111:$R$141, 'KEUANGAN INTERNAL AKRE 2025'!B58,'PNLT DANA INTERNAL'!$T$111:$T$160)+
SUMIF('PNLT DANA INTERNAL'!$AB$111:$AB$141, 'KEUANGAN INTERNAL AKRE 2025'!B58,'PNLT DANA INTERNAL'!$AC$111:$AC$141)+
SUMIF('PNLT DANA INTERNAL'!$AI$111:$AI$141, 'KEUANGAN INTERNAL AKRE 2025'!B58,'PNLT DANA INTERNAL'!$AJ$111:$AJ$141)+
SUMIF('PNLT DANA INTERNAL'!$AP$111:$AP$141, 'KEUANGAN INTERNAL AKRE 2025'!B58,'PNLT DANA INTERNAL'!$AQ$111:$AQ$141)+
SUMIF('PNLT DANA INTERNAL'!$AW$111:$AW$141, 'KEUANGAN INTERNAL AKRE 2025'!B58,'PNLT DANA INTERNAL'!$AX$111:$AX$141)</f>
        <v>0</v>
      </c>
      <c r="H58" s="152">
        <f>SUMIF('PKM DANA INTERNAL'!$S$37:$S$68, 'KEUANGAN INTERNAL AKRE 2025'!B58,'PKM DANA INTERNAL'!$U$37:$U$68)+
SUMIF('PKM DANA INTERNAL'!$AC$37:$AC$68, 'KEUANGAN INTERNAL AKRE 2025'!B58,'PKM DANA INTERNAL'!$AD$37:$AD$68)+
SUMIF('PKM DANA INTERNAL'!$AJ$37:$AJ$68, 'KEUANGAN INTERNAL AKRE 2025'!B58,'PKM DANA INTERNAL'!$AK$37:$AK$68)+
SUMIF('PKM DANA INTERNAL'!$AQ$37:$AQ$68, 'KEUANGAN INTERNAL AKRE 2025'!B58,'PKM DANA INTERNAL'!$AR$37:$AR$68)</f>
        <v>0</v>
      </c>
      <c r="I58" s="152">
        <f>SUMIF('PNLT DANA INTERNAL'!$R$143:$R$178, 'KEUANGAN INTERNAL AKRE 2025'!B58,'PNLT DANA INTERNAL'!$T$143:$T$178)+
SUMIF('PNLT DANA INTERNAL'!$AB$143:$AB$178, 'KEUANGAN INTERNAL AKRE 2025'!B58,'PNLT DANA INTERNAL'!$AC$143:$AC$178)+
SUMIF('PNLT DANA INTERNAL'!$AI$143:$AI$178, 'KEUANGAN INTERNAL AKRE 2025'!B58,'PNLT DANA INTERNAL'!$AJ$143:$AJ$178)+
SUMIF('PNLT DANA INTERNAL'!$AP$143:$AP$178, 'KEUANGAN INTERNAL AKRE 2025'!B58,'PNLT DANA INTERNAL'!$AQ$143:$AQ$178)+
SUMIF('PNLT DANA INTERNAL'!$AW$143:$AW$178, 'KEUANGAN INTERNAL AKRE 2025'!B58,'PNLT DANA INTERNAL'!$AX$143:$AX$178)</f>
        <v>0</v>
      </c>
      <c r="J58" s="152">
        <f>SUMIF('PKM DANA INTERNAL'!$S$70:$S$103, 'KEUANGAN INTERNAL AKRE 2025'!B58,'PKM DANA INTERNAL'!$U$70:$U$103)+
SUMIF('PKM DANA INTERNAL'!$AC$70:$AC$103, 'KEUANGAN INTERNAL AKRE 2025'!B58,'PKM DANA INTERNAL'!$AD$70:$AD$103)+
SUMIF('PKM DANA INTERNAL'!$AJ$70:$AJ$103, 'KEUANGAN INTERNAL AKRE 2025'!B58,'PKM DANA INTERNAL'!$AK$70:$AK$103)+
SUMIF('PKM DANA INTERNAL'!$AQ$70:$AQ$103, 'KEUANGAN INTERNAL AKRE 2025'!B58,'PKM DANA INTERNAL'!$AR$70:$AR$103)+
SUMIF('PKM DANA INTERNAL'!$AX$70:$AX$103,'KEUANGAN INTERNAL AKRE 2025'!B58,'PKM DANA INTERNAL'!$AY$70:$AY$103)+
SUMIF('PKM DANA INTERNAL'!$BE$70:$BE$103,'KEUANGAN INTERNAL AKRE 2025'!B58,'PKM DANA INTERNAL'!$BF$70:$BF$103)</f>
        <v>0</v>
      </c>
      <c r="K58" s="152">
        <f>SUMIF('PNLT DANA INTERNAL'!$R$179:$R$226, 'KEUANGAN INTERNAL AKRE 2025'!B58,'PNLT DANA INTERNAL'!$T$179:$T$226)+
SUMIF('PNLT DANA INTERNAL'!$AB$179:$AB$226, 'KEUANGAN INTERNAL AKRE 2025'!B58,'PNLT DANA INTERNAL'!$AC$179:$AC$226)+
SUMIF('PNLT DANA INTERNAL'!$AI$179:$AI$226, 'KEUANGAN INTERNAL AKRE 2025'!B58,'PNLT DANA INTERNAL'!$AJ$179:$AJ$226)+
SUMIF('PNLT DANA INTERNAL'!$AP$179:$AP$226, 'KEUANGAN INTERNAL AKRE 2025'!B58,'PNLT DANA INTERNAL'!$AQ$179:$AQ$226)+
SUMIF('PNLT DANA INTERNAL'!$AW$179:$AW$226, 'KEUANGAN INTERNAL AKRE 2025'!B58,'PNLT DANA INTERNAL'!$AX$179:$AX$226)+
SUMIF('PNLT DANA INTERNAL'!$BD$179:$BD$226, 'KEUANGAN INTERNAL AKRE 2025'!B58,'PNLT DANA INTERNAL'!$BG$179:$BG$226)</f>
        <v>0</v>
      </c>
      <c r="L58" s="152">
        <f>SUMIF('PKM DANA INTERNAL'!$S$105:$S$136, 'KEUANGAN INTERNAL AKRE 2025'!B58,'PKM DANA INTERNAL'!$U$105:$U$136)+
SUMIF('PKM DANA INTERNAL'!$AC$105:$AC$136, 'KEUANGAN INTERNAL AKRE 2025'!B58,'PKM DANA INTERNAL'!$AD$105:$AD$136)+
SUMIF('PKM DANA INTERNAL'!$AJ$105:$AJ$136, 'KEUANGAN INTERNAL AKRE 2025'!B58,'PKM DANA INTERNAL'!$AK$105:$AK$136)+
SUMIF('PKM DANA INTERNAL'!$AQ$105:$AQ$136, 'KEUANGAN INTERNAL AKRE 2025'!B58,'PKM DANA INTERNAL'!$AR$105:$AR$136)+
SUMIF('PKM DANA INTERNAL'!$AX$105:$AX$136,'KEUANGAN INTERNAL AKRE 2025'!B58,'PKM DANA INTERNAL'!$AY$105:$AY$136)+
SUMIF('PKM DANA INTERNAL'!$BE$105:$BE$136,'KEUANGAN INTERNAL AKRE 2025'!B58,'PKM DANA INTERNAL'!$BF$105:$BF$136)+
SUMIF('PKM DANA INTERNAL'!$BL$105:$BL$136,'KEUANGAN INTERNAL AKRE 2025'!B58,'PKM DANA INTERNAL'!$BM$105:$BM$136)</f>
        <v>0</v>
      </c>
      <c r="M58" s="152">
        <f>SUMIF('PNLT DANA INTERNAL'!$R$227:$R$265, 'KEUANGAN INTERNAL AKRE 2025'!B58,'PNLT DANA INTERNAL'!$T$227:$T$265)+
SUMIF('PNLT DANA INTERNAL'!$AB$227:$AB$265, 'KEUANGAN INTERNAL AKRE 2025'!B58,'PNLT DANA INTERNAL'!$AC$227:$AC$265)+
SUMIF('PNLT DANA INTERNAL'!$AI$227:$AI$265, 'KEUANGAN INTERNAL AKRE 2025'!B58,'PNLT DANA INTERNAL'!$AJ$227:$AJ$265)+
SUMIF('PNLT DANA INTERNAL'!$AP$227:$AP$265, 'KEUANGAN INTERNAL AKRE 2025'!B58,'PNLT DANA INTERNAL'!$AQ$227:$AQ$265)+
SUMIF('PNLT DANA INTERNAL'!$AW$227:$AW$265, 'KEUANGAN INTERNAL AKRE 2025'!B58,'PNLT DANA INTERNAL'!$AX$227:$AX$265)+
SUMIF('PNLT DANA INTERNAL'!$BD$227:$BD$265, 'KEUANGAN INTERNAL AKRE 2025'!B58,'PNLT DANA INTERNAL'!$BG$227:$BG$265)</f>
        <v>13500000</v>
      </c>
      <c r="N58" s="152">
        <f>SUMIF('PKM DANA INTERNAL'!$S$138:$S$164, 'KEUANGAN INTERNAL AKRE 2025'!B58,'PKM DANA INTERNAL'!$U$138:$U$164)+
SUMIF('PKM DANA INTERNAL'!$AC$138:$AC$164, 'KEUANGAN INTERNAL AKRE 2025'!B58,'PKM DANA INTERNAL'!$AD$138:$AD$164)+
SUMIF('PKM DANA INTERNAL'!$AJ$138:$AJ$164, 'KEUANGAN INTERNAL AKRE 2025'!B58,'PKM DANA INTERNAL'!$AK$138:$AK$164)+
SUMIF('PKM DANA INTERNAL'!$AQ$138:$AQ$164, 'KEUANGAN INTERNAL AKRE 2025'!B58,'PKM DANA INTERNAL'!$AR$138:$AR$164)+
SUMIF('PKM DANA INTERNAL'!$AX$138:$AX$164,'KEUANGAN INTERNAL AKRE 2025'!B58,'PKM DANA INTERNAL'!$AY$138:$AY$164)+
SUMIF('PKM DANA INTERNAL'!$BE$138:$BE$164,'KEUANGAN INTERNAL AKRE 2025'!B58,'PKM DANA INTERNAL'!$BF$138:$BF$164)+
SUMIF('PKM DANA INTERNAL'!$BL$138:$BL$164,'KEUANGAN INTERNAL AKRE 2025'!B58,'PKM DANA INTERNAL'!$BM$138:$BM$164)</f>
        <v>0</v>
      </c>
      <c r="O58" s="149">
        <f t="shared" si="0"/>
        <v>0</v>
      </c>
      <c r="S58" s="127" t="s">
        <v>598</v>
      </c>
      <c r="T58" s="149" t="e">
        <f>T11</f>
        <v>#REF!</v>
      </c>
      <c r="U58" s="149" t="e">
        <f>U11</f>
        <v>#REF!</v>
      </c>
      <c r="V58" s="149" t="e">
        <f>V11</f>
        <v>#REF!</v>
      </c>
      <c r="W58" s="149" t="e">
        <f>W11</f>
        <v>#REF!</v>
      </c>
    </row>
    <row r="59" spans="1:24">
      <c r="A59" s="1194" t="s">
        <v>217</v>
      </c>
      <c r="B59" s="1195" t="s">
        <v>46</v>
      </c>
      <c r="C59" s="199">
        <f>SUMIF('PNLT DANA INTERNAL'!$R$22:$R$45, 'KEUANGAN INTERNAL AKRE 2025'!B59,'PNLT DANA INTERNAL'!$T$22:$T$45)+
SUMIF('PNLT DANA INTERNAL'!$AB$22:$AB$45, 'KEUANGAN INTERNAL AKRE 2025'!B59,'PNLT DANA INTERNAL'!$AC$22:$AC$45)+
SUMIF('PNLT DANA INTERNAL'!$AI$22:$AI$45, 'KEUANGAN INTERNAL AKRE 2025'!B59,'PNLT DANA INTERNAL'!$AJ$22:$AJ$45)+
SUMIF('PNLT DANA INTERNAL'!$AP$22:$AP$45, 'KEUANGAN INTERNAL AKRE 2025'!B59,'PNLT DANA INTERNAL'!$AQ$22:$AQ$45)+
SUMIF('PNLT DANA INTERNAL'!$AW$22:$AW$45, 'KEUANGAN INTERNAL AKRE 2025'!B59,'PNLT DANA INTERNAL'!$AX$22:$AX$45)</f>
        <v>0</v>
      </c>
      <c r="D59" s="152">
        <f>SUMIF('PKM DANA INTERNAL'!$S$2:$S$6, 'KEUANGAN INTERNAL AKRE 2025'!B59,'PKM DANA INTERNAL'!$U$2:$U$6)+
SUMIF('PKM DANA INTERNAL'!$AC$2:$AC$6, 'KEUANGAN INTERNAL AKRE 2025'!B59,'PKM DANA INTERNAL'!$AD$2:$AD$6)+
SUMIF('PKM DANA INTERNAL'!$AJ$2:$AJ$6, 'KEUANGAN INTERNAL AKRE 2025'!B59,'PKM DANA INTERNAL'!$AK$2:$AK$6)+
SUMIF('PKM DANA INTERNAL'!$AQ$2:$AQ$6, 'KEUANGAN INTERNAL AKRE 2025'!B59,'PKM DANA INTERNAL'!$AR$2:$AR$6)</f>
        <v>0</v>
      </c>
      <c r="E59" s="151">
        <f>SUMIF('PNLT DANA INTERNAL'!$R$46:$R$109, 'KEUANGAN INTERNAL AKRE 2025'!B59,'PNLT DANA INTERNAL'!$T$46:$T$109)+
SUMIF('PNLT DANA INTERNAL'!$AB$46:$AB$109, 'KEUANGAN INTERNAL AKRE 2025'!B59,'PNLT DANA INTERNAL'!$AC$46:$AC$109)+
SUMIF('PNLT DANA INTERNAL'!$AI$46:$AI$109, 'KEUANGAN INTERNAL AKRE 2025'!B59,'PNLT DANA INTERNAL'!$AJ$46:$AJ$109)+
SUMIF('PNLT DANA INTERNAL'!$AP$46:$AP$109, 'KEUANGAN INTERNAL AKRE 2025'!B59,'PNLT DANA INTERNAL'!$AQ$46:$AQ$109)+
SUMIF('PNLT DANA INTERNAL'!$AW$46:$AW$109, 'KEUANGAN INTERNAL AKRE 2025'!B59,'PNLT DANA INTERNAL'!$AX$46:$AX$109)</f>
        <v>0</v>
      </c>
      <c r="F59" s="152">
        <f>SUMIF('PKM DANA INTERNAL'!$S$8:$S$35, 'KEUANGAN INTERNAL AKRE 2025'!B59,'PKM DANA INTERNAL'!$U$8:$U$35)+
SUMIF('PKM DANA INTERNAL'!$AC$8:$AC$35, 'KEUANGAN INTERNAL AKRE 2025'!B59,'PKM DANA INTERNAL'!$AD$8:$AD$35)+
SUMIF('PKM DANA INTERNAL'!$AJ$8:$AJ$35, 'KEUANGAN INTERNAL AKRE 2025'!B59,'PKM DANA INTERNAL'!$AK$8:$AK$35)+
SUMIF('PKM DANA INTERNAL'!$AQ$8:$AQ$35, 'KEUANGAN INTERNAL AKRE 2025'!B59,'PKM DANA INTERNAL'!$AR$8:$AR$35)</f>
        <v>3333333.3333333335</v>
      </c>
      <c r="G59" s="152">
        <f>SUMIF('PNLT DANA INTERNAL'!$R$111:$R$141, 'KEUANGAN INTERNAL AKRE 2025'!B59,'PNLT DANA INTERNAL'!$T$111:$T$160)+
SUMIF('PNLT DANA INTERNAL'!$AB$111:$AB$141, 'KEUANGAN INTERNAL AKRE 2025'!B59,'PNLT DANA INTERNAL'!$AC$111:$AC$141)+
SUMIF('PNLT DANA INTERNAL'!$AI$111:$AI$141, 'KEUANGAN INTERNAL AKRE 2025'!B59,'PNLT DANA INTERNAL'!$AJ$111:$AJ$141)+
SUMIF('PNLT DANA INTERNAL'!$AP$111:$AP$141, 'KEUANGAN INTERNAL AKRE 2025'!B59,'PNLT DANA INTERNAL'!$AQ$111:$AQ$141)+
SUMIF('PNLT DANA INTERNAL'!$AW$111:$AW$141, 'KEUANGAN INTERNAL AKRE 2025'!B59,'PNLT DANA INTERNAL'!$AX$111:$AX$141)</f>
        <v>4369500</v>
      </c>
      <c r="H59" s="152">
        <f>SUMIF('PKM DANA INTERNAL'!$S$37:$S$68, 'KEUANGAN INTERNAL AKRE 2025'!B59,'PKM DANA INTERNAL'!$U$37:$U$68)+
SUMIF('PKM DANA INTERNAL'!$AC$37:$AC$68, 'KEUANGAN INTERNAL AKRE 2025'!B59,'PKM DANA INTERNAL'!$AD$37:$AD$68)+
SUMIF('PKM DANA INTERNAL'!$AJ$37:$AJ$68, 'KEUANGAN INTERNAL AKRE 2025'!B59,'PKM DANA INTERNAL'!$AK$37:$AK$68)+
SUMIF('PKM DANA INTERNAL'!$AQ$37:$AQ$68, 'KEUANGAN INTERNAL AKRE 2025'!B59,'PKM DANA INTERNAL'!$AR$37:$AR$68)</f>
        <v>12500000</v>
      </c>
      <c r="I59" s="152">
        <f>SUMIF('PNLT DANA INTERNAL'!$R$143:$R$178, 'KEUANGAN INTERNAL AKRE 2025'!B59,'PNLT DANA INTERNAL'!$T$143:$T$178)+
SUMIF('PNLT DANA INTERNAL'!$AB$143:$AB$178, 'KEUANGAN INTERNAL AKRE 2025'!B59,'PNLT DANA INTERNAL'!$AC$143:$AC$178)+
SUMIF('PNLT DANA INTERNAL'!$AI$143:$AI$178, 'KEUANGAN INTERNAL AKRE 2025'!B59,'PNLT DANA INTERNAL'!$AJ$143:$AJ$178)+
SUMIF('PNLT DANA INTERNAL'!$AP$143:$AP$178, 'KEUANGAN INTERNAL AKRE 2025'!B59,'PNLT DANA INTERNAL'!$AQ$143:$AQ$178)+
SUMIF('PNLT DANA INTERNAL'!$AW$143:$AW$178, 'KEUANGAN INTERNAL AKRE 2025'!B59,'PNLT DANA INTERNAL'!$AX$143:$AX$178)</f>
        <v>15666666.666666668</v>
      </c>
      <c r="J59" s="152">
        <f>SUMIF('PKM DANA INTERNAL'!$S$70:$S$103, 'KEUANGAN INTERNAL AKRE 2025'!B59,'PKM DANA INTERNAL'!$U$70:$U$103)+
SUMIF('PKM DANA INTERNAL'!$AC$70:$AC$103, 'KEUANGAN INTERNAL AKRE 2025'!B59,'PKM DANA INTERNAL'!$AD$70:$AD$103)+
SUMIF('PKM DANA INTERNAL'!$AJ$70:$AJ$103, 'KEUANGAN INTERNAL AKRE 2025'!B59,'PKM DANA INTERNAL'!$AK$70:$AK$103)+
SUMIF('PKM DANA INTERNAL'!$AQ$70:$AQ$103, 'KEUANGAN INTERNAL AKRE 2025'!B59,'PKM DANA INTERNAL'!$AR$70:$AR$103)+
SUMIF('PKM DANA INTERNAL'!$AX$70:$AX$103,'KEUANGAN INTERNAL AKRE 2025'!B59,'PKM DANA INTERNAL'!$AY$70:$AY$103)+
SUMIF('PKM DANA INTERNAL'!$BE$70:$BE$103,'KEUANGAN INTERNAL AKRE 2025'!B59,'PKM DANA INTERNAL'!$BF$70:$BF$103)</f>
        <v>2333333.3333333335</v>
      </c>
      <c r="K59" s="152">
        <f>SUMIF('PNLT DANA INTERNAL'!$R$179:$R$226, 'KEUANGAN INTERNAL AKRE 2025'!B59,'PNLT DANA INTERNAL'!$T$179:$T$226)+
SUMIF('PNLT DANA INTERNAL'!$AB$179:$AB$226, 'KEUANGAN INTERNAL AKRE 2025'!B59,'PNLT DANA INTERNAL'!$AC$179:$AC$226)+
SUMIF('PNLT DANA INTERNAL'!$AI$179:$AI$226, 'KEUANGAN INTERNAL AKRE 2025'!B59,'PNLT DANA INTERNAL'!$AJ$179:$AJ$226)+
SUMIF('PNLT DANA INTERNAL'!$AP$179:$AP$226, 'KEUANGAN INTERNAL AKRE 2025'!B59,'PNLT DANA INTERNAL'!$AQ$179:$AQ$226)+
SUMIF('PNLT DANA INTERNAL'!$AW$179:$AW$226, 'KEUANGAN INTERNAL AKRE 2025'!B59,'PNLT DANA INTERNAL'!$AX$179:$AX$226)+
SUMIF('PNLT DANA INTERNAL'!$BD$179:$BD$226, 'KEUANGAN INTERNAL AKRE 2025'!B59,'PNLT DANA INTERNAL'!$BG$179:$BG$226)</f>
        <v>3000000</v>
      </c>
      <c r="L59" s="152">
        <f>SUMIF('PKM DANA INTERNAL'!$S$105:$S$136, 'KEUANGAN INTERNAL AKRE 2025'!B59,'PKM DANA INTERNAL'!$U$105:$U$136)+
SUMIF('PKM DANA INTERNAL'!$AC$105:$AC$136, 'KEUANGAN INTERNAL AKRE 2025'!B59,'PKM DANA INTERNAL'!$AD$105:$AD$136)+
SUMIF('PKM DANA INTERNAL'!$AJ$105:$AJ$136, 'KEUANGAN INTERNAL AKRE 2025'!B59,'PKM DANA INTERNAL'!$AK$105:$AK$136)+
SUMIF('PKM DANA INTERNAL'!$AQ$105:$AQ$136, 'KEUANGAN INTERNAL AKRE 2025'!B59,'PKM DANA INTERNAL'!$AR$105:$AR$136)+
SUMIF('PKM DANA INTERNAL'!$AX$105:$AX$136,'KEUANGAN INTERNAL AKRE 2025'!B59,'PKM DANA INTERNAL'!$AY$105:$AY$136)+
SUMIF('PKM DANA INTERNAL'!$BE$105:$BE$136,'KEUANGAN INTERNAL AKRE 2025'!B59,'PKM DANA INTERNAL'!$BF$105:$BF$136)+
SUMIF('PKM DANA INTERNAL'!$BL$105:$BL$136,'KEUANGAN INTERNAL AKRE 2025'!B59,'PKM DANA INTERNAL'!$BM$105:$BM$136)</f>
        <v>5690000</v>
      </c>
      <c r="M59" s="152">
        <f>SUMIF('PNLT DANA INTERNAL'!$R$227:$R$265, 'KEUANGAN INTERNAL AKRE 2025'!B59,'PNLT DANA INTERNAL'!$T$227:$T$265)+
SUMIF('PNLT DANA INTERNAL'!$AB$227:$AB$265, 'KEUANGAN INTERNAL AKRE 2025'!B59,'PNLT DANA INTERNAL'!$AC$227:$AC$265)+
SUMIF('PNLT DANA INTERNAL'!$AI$227:$AI$265, 'KEUANGAN INTERNAL AKRE 2025'!B59,'PNLT DANA INTERNAL'!$AJ$227:$AJ$265)+
SUMIF('PNLT DANA INTERNAL'!$AP$227:$AP$265, 'KEUANGAN INTERNAL AKRE 2025'!B59,'PNLT DANA INTERNAL'!$AQ$227:$AQ$265)+
SUMIF('PNLT DANA INTERNAL'!$AW$227:$AW$265, 'KEUANGAN INTERNAL AKRE 2025'!B59,'PNLT DANA INTERNAL'!$AX$227:$AX$265)+
SUMIF('PNLT DANA INTERNAL'!$BD$227:$BD$265, 'KEUANGAN INTERNAL AKRE 2025'!B59,'PNLT DANA INTERNAL'!$BG$227:$BG$265)</f>
        <v>13500000</v>
      </c>
      <c r="N59" s="152">
        <f>SUMIF('PKM DANA INTERNAL'!$S$138:$S$164, 'KEUANGAN INTERNAL AKRE 2025'!B59,'PKM DANA INTERNAL'!$U$138:$U$164)+
SUMIF('PKM DANA INTERNAL'!$AC$138:$AC$164, 'KEUANGAN INTERNAL AKRE 2025'!B59,'PKM DANA INTERNAL'!$AD$138:$AD$164)+
SUMIF('PKM DANA INTERNAL'!$AJ$138:$AJ$164, 'KEUANGAN INTERNAL AKRE 2025'!B59,'PKM DANA INTERNAL'!$AK$138:$AK$164)+
SUMIF('PKM DANA INTERNAL'!$AQ$138:$AQ$164, 'KEUANGAN INTERNAL AKRE 2025'!B59,'PKM DANA INTERNAL'!$AR$138:$AR$164)+
SUMIF('PKM DANA INTERNAL'!$AX$138:$AX$164,'KEUANGAN INTERNAL AKRE 2025'!B59,'PKM DANA INTERNAL'!$AY$138:$AY$164)+
SUMIF('PKM DANA INTERNAL'!$BE$138:$BE$164,'KEUANGAN INTERNAL AKRE 2025'!B59,'PKM DANA INTERNAL'!$BF$138:$BF$164)+
SUMIF('PKM DANA INTERNAL'!$BL$138:$BL$164,'KEUANGAN INTERNAL AKRE 2025'!B59,'PKM DANA INTERNAL'!$BM$138:$BM$164)</f>
        <v>0</v>
      </c>
      <c r="O59" s="149">
        <f t="shared" si="0"/>
        <v>46892833.333333336</v>
      </c>
      <c r="S59" s="127" t="s">
        <v>1046</v>
      </c>
      <c r="T59" s="149">
        <v>27608333.333333332</v>
      </c>
      <c r="U59" s="149">
        <v>154000000</v>
      </c>
      <c r="V59" s="149">
        <v>105333333.33333333</v>
      </c>
      <c r="W59" s="149">
        <v>14400000</v>
      </c>
    </row>
    <row r="60" spans="1:24">
      <c r="A60" s="1194" t="s">
        <v>217</v>
      </c>
      <c r="B60" s="1195" t="s">
        <v>98</v>
      </c>
      <c r="C60" s="199">
        <f>SUMIF('PNLT DANA INTERNAL'!$R$22:$R$45, 'KEUANGAN INTERNAL AKRE 2025'!B60,'PNLT DANA INTERNAL'!$T$22:$T$45)+
SUMIF('PNLT DANA INTERNAL'!$AB$22:$AB$45, 'KEUANGAN INTERNAL AKRE 2025'!B60,'PNLT DANA INTERNAL'!$AC$22:$AC$45)+
SUMIF('PNLT DANA INTERNAL'!$AI$22:$AI$45, 'KEUANGAN INTERNAL AKRE 2025'!B60,'PNLT DANA INTERNAL'!$AJ$22:$AJ$45)+
SUMIF('PNLT DANA INTERNAL'!$AP$22:$AP$45, 'KEUANGAN INTERNAL AKRE 2025'!B60,'PNLT DANA INTERNAL'!$AQ$22:$AQ$45)+
SUMIF('PNLT DANA INTERNAL'!$AW$22:$AW$45, 'KEUANGAN INTERNAL AKRE 2025'!B60,'PNLT DANA INTERNAL'!$AX$22:$AX$45)</f>
        <v>0</v>
      </c>
      <c r="D60" s="152">
        <f>SUMIF('PKM DANA INTERNAL'!$S$2:$S$6, 'KEUANGAN INTERNAL AKRE 2025'!B60,'PKM DANA INTERNAL'!$U$2:$U$6)+
SUMIF('PKM DANA INTERNAL'!$AC$2:$AC$6, 'KEUANGAN INTERNAL AKRE 2025'!B60,'PKM DANA INTERNAL'!$AD$2:$AD$6)+
SUMIF('PKM DANA INTERNAL'!$AJ$2:$AJ$6, 'KEUANGAN INTERNAL AKRE 2025'!B60,'PKM DANA INTERNAL'!$AK$2:$AK$6)+
SUMIF('PKM DANA INTERNAL'!$AQ$2:$AQ$6, 'KEUANGAN INTERNAL AKRE 2025'!B60,'PKM DANA INTERNAL'!$AR$2:$AR$6)</f>
        <v>0</v>
      </c>
      <c r="E60" s="151">
        <f>SUMIF('PNLT DANA INTERNAL'!$R$46:$R$109, 'KEUANGAN INTERNAL AKRE 2025'!B60,'PNLT DANA INTERNAL'!$T$46:$T$109)+
SUMIF('PNLT DANA INTERNAL'!$AB$46:$AB$109, 'KEUANGAN INTERNAL AKRE 2025'!B60,'PNLT DANA INTERNAL'!$AC$46:$AC$109)+
SUMIF('PNLT DANA INTERNAL'!$AI$46:$AI$109, 'KEUANGAN INTERNAL AKRE 2025'!B60,'PNLT DANA INTERNAL'!$AJ$46:$AJ$109)+
SUMIF('PNLT DANA INTERNAL'!$AP$46:$AP$109, 'KEUANGAN INTERNAL AKRE 2025'!B60,'PNLT DANA INTERNAL'!$AQ$46:$AQ$109)+
SUMIF('PNLT DANA INTERNAL'!$AW$46:$AW$109, 'KEUANGAN INTERNAL AKRE 2025'!B60,'PNLT DANA INTERNAL'!$AX$46:$AX$109)</f>
        <v>0</v>
      </c>
      <c r="F60" s="152">
        <f>SUMIF('PKM DANA INTERNAL'!$S$8:$S$35, 'KEUANGAN INTERNAL AKRE 2025'!B60,'PKM DANA INTERNAL'!$U$8:$U$35)+
SUMIF('PKM DANA INTERNAL'!$AC$8:$AC$35, 'KEUANGAN INTERNAL AKRE 2025'!B60,'PKM DANA INTERNAL'!$AD$8:$AD$35)+
SUMIF('PKM DANA INTERNAL'!$AJ$8:$AJ$35, 'KEUANGAN INTERNAL AKRE 2025'!B60,'PKM DANA INTERNAL'!$AK$8:$AK$35)+
SUMIF('PKM DANA INTERNAL'!$AQ$8:$AQ$35, 'KEUANGAN INTERNAL AKRE 2025'!B60,'PKM DANA INTERNAL'!$AR$8:$AR$35)</f>
        <v>44037066.333333328</v>
      </c>
      <c r="G60" s="152">
        <f>SUMIF('PNLT DANA INTERNAL'!$R$111:$R$141, 'KEUANGAN INTERNAL AKRE 2025'!B60,'PNLT DANA INTERNAL'!$T$111:$T$160)+
SUMIF('PNLT DANA INTERNAL'!$AB$111:$AB$141, 'KEUANGAN INTERNAL AKRE 2025'!B60,'PNLT DANA INTERNAL'!$AC$111:$AC$141)+
SUMIF('PNLT DANA INTERNAL'!$AI$111:$AI$141, 'KEUANGAN INTERNAL AKRE 2025'!B60,'PNLT DANA INTERNAL'!$AJ$111:$AJ$141)+
SUMIF('PNLT DANA INTERNAL'!$AP$111:$AP$141, 'KEUANGAN INTERNAL AKRE 2025'!B60,'PNLT DANA INTERNAL'!$AQ$111:$AQ$141)+
SUMIF('PNLT DANA INTERNAL'!$AW$111:$AW$141, 'KEUANGAN INTERNAL AKRE 2025'!B60,'PNLT DANA INTERNAL'!$AX$111:$AX$141)</f>
        <v>4066666.6666666665</v>
      </c>
      <c r="H60" s="152">
        <f>SUMIF('PKM DANA INTERNAL'!$S$37:$S$68, 'KEUANGAN INTERNAL AKRE 2025'!B60,'PKM DANA INTERNAL'!$U$37:$U$68)+
SUMIF('PKM DANA INTERNAL'!$AC$37:$AC$68, 'KEUANGAN INTERNAL AKRE 2025'!B60,'PKM DANA INTERNAL'!$AD$37:$AD$68)+
SUMIF('PKM DANA INTERNAL'!$AJ$37:$AJ$68, 'KEUANGAN INTERNAL AKRE 2025'!B60,'PKM DANA INTERNAL'!$AK$37:$AK$68)+
SUMIF('PKM DANA INTERNAL'!$AQ$37:$AQ$68, 'KEUANGAN INTERNAL AKRE 2025'!B60,'PKM DANA INTERNAL'!$AR$37:$AR$68)</f>
        <v>2442500</v>
      </c>
      <c r="I60" s="152">
        <f>SUMIF('PNLT DANA INTERNAL'!$R$143:$R$178, 'KEUANGAN INTERNAL AKRE 2025'!B60,'PNLT DANA INTERNAL'!$T$143:$T$178)+
SUMIF('PNLT DANA INTERNAL'!$AB$143:$AB$178, 'KEUANGAN INTERNAL AKRE 2025'!B60,'PNLT DANA INTERNAL'!$AC$143:$AC$178)+
SUMIF('PNLT DANA INTERNAL'!$AI$143:$AI$178, 'KEUANGAN INTERNAL AKRE 2025'!B60,'PNLT DANA INTERNAL'!$AJ$143:$AJ$178)+
SUMIF('PNLT DANA INTERNAL'!$AP$143:$AP$178, 'KEUANGAN INTERNAL AKRE 2025'!B60,'PNLT DANA INTERNAL'!$AQ$143:$AQ$178)+
SUMIF('PNLT DANA INTERNAL'!$AW$143:$AW$178, 'KEUANGAN INTERNAL AKRE 2025'!B60,'PNLT DANA INTERNAL'!$AX$143:$AX$178)</f>
        <v>750000</v>
      </c>
      <c r="J60" s="152">
        <f>SUMIF('PKM DANA INTERNAL'!$S$70:$S$103, 'KEUANGAN INTERNAL AKRE 2025'!B60,'PKM DANA INTERNAL'!$U$70:$U$103)+
SUMIF('PKM DANA INTERNAL'!$AC$70:$AC$103, 'KEUANGAN INTERNAL AKRE 2025'!B60,'PKM DANA INTERNAL'!$AD$70:$AD$103)+
SUMIF('PKM DANA INTERNAL'!$AJ$70:$AJ$103, 'KEUANGAN INTERNAL AKRE 2025'!B60,'PKM DANA INTERNAL'!$AK$70:$AK$103)+
SUMIF('PKM DANA INTERNAL'!$AQ$70:$AQ$103, 'KEUANGAN INTERNAL AKRE 2025'!B60,'PKM DANA INTERNAL'!$AR$70:$AR$103)+
SUMIF('PKM DANA INTERNAL'!$AX$70:$AX$103,'KEUANGAN INTERNAL AKRE 2025'!B60,'PKM DANA INTERNAL'!$AY$70:$AY$103)+
SUMIF('PKM DANA INTERNAL'!$BE$70:$BE$103,'KEUANGAN INTERNAL AKRE 2025'!B60,'PKM DANA INTERNAL'!$BF$70:$BF$103)</f>
        <v>0</v>
      </c>
      <c r="K60" s="152">
        <f>SUMIF('PNLT DANA INTERNAL'!$R$179:$R$226, 'KEUANGAN INTERNAL AKRE 2025'!B60,'PNLT DANA INTERNAL'!$T$179:$T$226)+
SUMIF('PNLT DANA INTERNAL'!$AB$179:$AB$226, 'KEUANGAN INTERNAL AKRE 2025'!B60,'PNLT DANA INTERNAL'!$AC$179:$AC$226)+
SUMIF('PNLT DANA INTERNAL'!$AI$179:$AI$226, 'KEUANGAN INTERNAL AKRE 2025'!B60,'PNLT DANA INTERNAL'!$AJ$179:$AJ$226)+
SUMIF('PNLT DANA INTERNAL'!$AP$179:$AP$226, 'KEUANGAN INTERNAL AKRE 2025'!B60,'PNLT DANA INTERNAL'!$AQ$179:$AQ$226)+
SUMIF('PNLT DANA INTERNAL'!$AW$179:$AW$226, 'KEUANGAN INTERNAL AKRE 2025'!B60,'PNLT DANA INTERNAL'!$AX$179:$AX$226)+
SUMIF('PNLT DANA INTERNAL'!$BD$179:$BD$226, 'KEUANGAN INTERNAL AKRE 2025'!B60,'PNLT DANA INTERNAL'!$BG$179:$BG$226)</f>
        <v>0</v>
      </c>
      <c r="L60" s="152">
        <f>SUMIF('PKM DANA INTERNAL'!$S$105:$S$136, 'KEUANGAN INTERNAL AKRE 2025'!B60,'PKM DANA INTERNAL'!$U$105:$U$136)+
SUMIF('PKM DANA INTERNAL'!$AC$105:$AC$136, 'KEUANGAN INTERNAL AKRE 2025'!B60,'PKM DANA INTERNAL'!$AD$105:$AD$136)+
SUMIF('PKM DANA INTERNAL'!$AJ$105:$AJ$136, 'KEUANGAN INTERNAL AKRE 2025'!B60,'PKM DANA INTERNAL'!$AK$105:$AK$136)+
SUMIF('PKM DANA INTERNAL'!$AQ$105:$AQ$136, 'KEUANGAN INTERNAL AKRE 2025'!B60,'PKM DANA INTERNAL'!$AR$105:$AR$136)+
SUMIF('PKM DANA INTERNAL'!$AX$105:$AX$136,'KEUANGAN INTERNAL AKRE 2025'!B60,'PKM DANA INTERNAL'!$AY$105:$AY$136)+
SUMIF('PKM DANA INTERNAL'!$BE$105:$BE$136,'KEUANGAN INTERNAL AKRE 2025'!B60,'PKM DANA INTERNAL'!$BF$105:$BF$136)+
SUMIF('PKM DANA INTERNAL'!$BL$105:$BL$136,'KEUANGAN INTERNAL AKRE 2025'!B60,'PKM DANA INTERNAL'!$BM$105:$BM$136)</f>
        <v>0</v>
      </c>
      <c r="M60" s="152">
        <f>SUMIF('PNLT DANA INTERNAL'!$R$227:$R$265, 'KEUANGAN INTERNAL AKRE 2025'!B60,'PNLT DANA INTERNAL'!$T$227:$T$265)+
SUMIF('PNLT DANA INTERNAL'!$AB$227:$AB$265, 'KEUANGAN INTERNAL AKRE 2025'!B60,'PNLT DANA INTERNAL'!$AC$227:$AC$265)+
SUMIF('PNLT DANA INTERNAL'!$AI$227:$AI$265, 'KEUANGAN INTERNAL AKRE 2025'!B60,'PNLT DANA INTERNAL'!$AJ$227:$AJ$265)+
SUMIF('PNLT DANA INTERNAL'!$AP$227:$AP$265, 'KEUANGAN INTERNAL AKRE 2025'!B60,'PNLT DANA INTERNAL'!$AQ$227:$AQ$265)+
SUMIF('PNLT DANA INTERNAL'!$AW$227:$AW$265, 'KEUANGAN INTERNAL AKRE 2025'!B60,'PNLT DANA INTERNAL'!$AX$227:$AX$265)+
SUMIF('PNLT DANA INTERNAL'!$BD$227:$BD$265, 'KEUANGAN INTERNAL AKRE 2025'!B60,'PNLT DANA INTERNAL'!$BG$227:$BG$265)</f>
        <v>0</v>
      </c>
      <c r="N60" s="152">
        <f>SUMIF('PKM DANA INTERNAL'!$S$138:$S$164, 'KEUANGAN INTERNAL AKRE 2025'!B60,'PKM DANA INTERNAL'!$U$138:$U$164)+
SUMIF('PKM DANA INTERNAL'!$AC$138:$AC$164, 'KEUANGAN INTERNAL AKRE 2025'!B60,'PKM DANA INTERNAL'!$AD$138:$AD$164)+
SUMIF('PKM DANA INTERNAL'!$AJ$138:$AJ$164, 'KEUANGAN INTERNAL AKRE 2025'!B60,'PKM DANA INTERNAL'!$AK$138:$AK$164)+
SUMIF('PKM DANA INTERNAL'!$AQ$138:$AQ$164, 'KEUANGAN INTERNAL AKRE 2025'!B60,'PKM DANA INTERNAL'!$AR$138:$AR$164)+
SUMIF('PKM DANA INTERNAL'!$AX$138:$AX$164,'KEUANGAN INTERNAL AKRE 2025'!B60,'PKM DANA INTERNAL'!$AY$138:$AY$164)+
SUMIF('PKM DANA INTERNAL'!$BE$138:$BE$164,'KEUANGAN INTERNAL AKRE 2025'!B60,'PKM DANA INTERNAL'!$BF$138:$BF$164)+
SUMIF('PKM DANA INTERNAL'!$BL$138:$BL$164,'KEUANGAN INTERNAL AKRE 2025'!B60,'PKM DANA INTERNAL'!$BM$138:$BM$164)</f>
        <v>0</v>
      </c>
      <c r="O60" s="149">
        <f t="shared" si="0"/>
        <v>51296232.999999993</v>
      </c>
      <c r="T60" s="149" t="e">
        <f>SUM(T58:T59)</f>
        <v>#REF!</v>
      </c>
      <c r="U60" s="149" t="e">
        <f>SUM(U58:U59)</f>
        <v>#REF!</v>
      </c>
      <c r="V60" s="149" t="e">
        <f>SUM(V58:V59)</f>
        <v>#REF!</v>
      </c>
      <c r="W60" s="149" t="e">
        <f>SUM(W58:W59)</f>
        <v>#REF!</v>
      </c>
    </row>
    <row r="61" spans="1:24">
      <c r="A61" s="1194" t="s">
        <v>217</v>
      </c>
      <c r="B61" s="1195" t="s">
        <v>335</v>
      </c>
      <c r="C61" s="199">
        <f>SUMIF('PNLT DANA INTERNAL'!$R$22:$R$45, 'KEUANGAN INTERNAL AKRE 2025'!B61,'PNLT DANA INTERNAL'!$T$22:$T$45)+
SUMIF('PNLT DANA INTERNAL'!$AB$22:$AB$45, 'KEUANGAN INTERNAL AKRE 2025'!B61,'PNLT DANA INTERNAL'!$AC$22:$AC$45)+
SUMIF('PNLT DANA INTERNAL'!$AI$22:$AI$45, 'KEUANGAN INTERNAL AKRE 2025'!B61,'PNLT DANA INTERNAL'!$AJ$22:$AJ$45)+
SUMIF('PNLT DANA INTERNAL'!$AP$22:$AP$45, 'KEUANGAN INTERNAL AKRE 2025'!B61,'PNLT DANA INTERNAL'!$AQ$22:$AQ$45)+
SUMIF('PNLT DANA INTERNAL'!$AW$22:$AW$45, 'KEUANGAN INTERNAL AKRE 2025'!B61,'PNLT DANA INTERNAL'!$AX$22:$AX$45)</f>
        <v>0</v>
      </c>
      <c r="D61" s="152">
        <f>SUMIF('PKM DANA INTERNAL'!$S$2:$S$6, 'KEUANGAN INTERNAL AKRE 2025'!B61,'PKM DANA INTERNAL'!$U$2:$U$6)+
SUMIF('PKM DANA INTERNAL'!$AC$2:$AC$6, 'KEUANGAN INTERNAL AKRE 2025'!B61,'PKM DANA INTERNAL'!$AD$2:$AD$6)+
SUMIF('PKM DANA INTERNAL'!$AJ$2:$AJ$6, 'KEUANGAN INTERNAL AKRE 2025'!B61,'PKM DANA INTERNAL'!$AK$2:$AK$6)+
SUMIF('PKM DANA INTERNAL'!$AQ$2:$AQ$6, 'KEUANGAN INTERNAL AKRE 2025'!B61,'PKM DANA INTERNAL'!$AR$2:$AR$6)</f>
        <v>0</v>
      </c>
      <c r="E61" s="151">
        <f>SUMIF('PNLT DANA INTERNAL'!$R$46:$R$109, 'KEUANGAN INTERNAL AKRE 2025'!B61,'PNLT DANA INTERNAL'!$T$46:$T$109)+
SUMIF('PNLT DANA INTERNAL'!$AB$46:$AB$109, 'KEUANGAN INTERNAL AKRE 2025'!B61,'PNLT DANA INTERNAL'!$AC$46:$AC$109)+
SUMIF('PNLT DANA INTERNAL'!$AI$46:$AI$109, 'KEUANGAN INTERNAL AKRE 2025'!B61,'PNLT DANA INTERNAL'!$AJ$46:$AJ$109)+
SUMIF('PNLT DANA INTERNAL'!$AP$46:$AP$109, 'KEUANGAN INTERNAL AKRE 2025'!B61,'PNLT DANA INTERNAL'!$AQ$46:$AQ$109)+
SUMIF('PNLT DANA INTERNAL'!$AW$46:$AW$109, 'KEUANGAN INTERNAL AKRE 2025'!B61,'PNLT DANA INTERNAL'!$AX$46:$AX$109)</f>
        <v>0</v>
      </c>
      <c r="F61" s="152">
        <f>SUMIF('PKM DANA INTERNAL'!$S$8:$S$35, 'KEUANGAN INTERNAL AKRE 2025'!B61,'PKM DANA INTERNAL'!$U$8:$U$35)+
SUMIF('PKM DANA INTERNAL'!$AC$8:$AC$35, 'KEUANGAN INTERNAL AKRE 2025'!B61,'PKM DANA INTERNAL'!$AD$8:$AD$35)+
SUMIF('PKM DANA INTERNAL'!$AJ$8:$AJ$35, 'KEUANGAN INTERNAL AKRE 2025'!B61,'PKM DANA INTERNAL'!$AK$8:$AK$35)+
SUMIF('PKM DANA INTERNAL'!$AQ$8:$AQ$35, 'KEUANGAN INTERNAL AKRE 2025'!B61,'PKM DANA INTERNAL'!$AR$8:$AR$35)</f>
        <v>3750000</v>
      </c>
      <c r="G61" s="152">
        <f>SUMIF('PNLT DANA INTERNAL'!$R$111:$R$141, 'KEUANGAN INTERNAL AKRE 2025'!B61,'PNLT DANA INTERNAL'!$T$111:$T$160)+
SUMIF('PNLT DANA INTERNAL'!$AB$111:$AB$141, 'KEUANGAN INTERNAL AKRE 2025'!B61,'PNLT DANA INTERNAL'!$AC$111:$AC$141)+
SUMIF('PNLT DANA INTERNAL'!$AI$111:$AI$141, 'KEUANGAN INTERNAL AKRE 2025'!B61,'PNLT DANA INTERNAL'!$AJ$111:$AJ$141)+
SUMIF('PNLT DANA INTERNAL'!$AP$111:$AP$141, 'KEUANGAN INTERNAL AKRE 2025'!B61,'PNLT DANA INTERNAL'!$AQ$111:$AQ$141)+
SUMIF('PNLT DANA INTERNAL'!$AW$111:$AW$141, 'KEUANGAN INTERNAL AKRE 2025'!B61,'PNLT DANA INTERNAL'!$AX$111:$AX$141)</f>
        <v>6566666.666666666</v>
      </c>
      <c r="H61" s="152">
        <f>SUMIF('PKM DANA INTERNAL'!$S$37:$S$68, 'KEUANGAN INTERNAL AKRE 2025'!B61,'PKM DANA INTERNAL'!$U$37:$U$68)+
SUMIF('PKM DANA INTERNAL'!$AC$37:$AC$68, 'KEUANGAN INTERNAL AKRE 2025'!B61,'PKM DANA INTERNAL'!$AD$37:$AD$68)+
SUMIF('PKM DANA INTERNAL'!$AJ$37:$AJ$68, 'KEUANGAN INTERNAL AKRE 2025'!B61,'PKM DANA INTERNAL'!$AK$37:$AK$68)+
SUMIF('PKM DANA INTERNAL'!$AQ$37:$AQ$68, 'KEUANGAN INTERNAL AKRE 2025'!B61,'PKM DANA INTERNAL'!$AR$37:$AR$68)</f>
        <v>5000000</v>
      </c>
      <c r="I61" s="152">
        <f>SUMIF('PNLT DANA INTERNAL'!$R$143:$R$178, 'KEUANGAN INTERNAL AKRE 2025'!B61,'PNLT DANA INTERNAL'!$T$143:$T$178)+
SUMIF('PNLT DANA INTERNAL'!$AB$143:$AB$178, 'KEUANGAN INTERNAL AKRE 2025'!B61,'PNLT DANA INTERNAL'!$AC$143:$AC$178)+
SUMIF('PNLT DANA INTERNAL'!$AI$143:$AI$178, 'KEUANGAN INTERNAL AKRE 2025'!B61,'PNLT DANA INTERNAL'!$AJ$143:$AJ$178)+
SUMIF('PNLT DANA INTERNAL'!$AP$143:$AP$178, 'KEUANGAN INTERNAL AKRE 2025'!B61,'PNLT DANA INTERNAL'!$AQ$143:$AQ$178)+
SUMIF('PNLT DANA INTERNAL'!$AW$143:$AW$178, 'KEUANGAN INTERNAL AKRE 2025'!B61,'PNLT DANA INTERNAL'!$AX$143:$AX$178)</f>
        <v>14393333.333333332</v>
      </c>
      <c r="J61" s="152">
        <f>SUMIF('PKM DANA INTERNAL'!$S$70:$S$103, 'KEUANGAN INTERNAL AKRE 2025'!B61,'PKM DANA INTERNAL'!$U$70:$U$103)+
SUMIF('PKM DANA INTERNAL'!$AC$70:$AC$103, 'KEUANGAN INTERNAL AKRE 2025'!B61,'PKM DANA INTERNAL'!$AD$70:$AD$103)+
SUMIF('PKM DANA INTERNAL'!$AJ$70:$AJ$103, 'KEUANGAN INTERNAL AKRE 2025'!B61,'PKM DANA INTERNAL'!$AK$70:$AK$103)+
SUMIF('PKM DANA INTERNAL'!$AQ$70:$AQ$103, 'KEUANGAN INTERNAL AKRE 2025'!B61,'PKM DANA INTERNAL'!$AR$70:$AR$103)+
SUMIF('PKM DANA INTERNAL'!$AX$70:$AX$103,'KEUANGAN INTERNAL AKRE 2025'!B61,'PKM DANA INTERNAL'!$AY$70:$AY$103)+
SUMIF('PKM DANA INTERNAL'!$BE$70:$BE$103,'KEUANGAN INTERNAL AKRE 2025'!B61,'PKM DANA INTERNAL'!$BF$70:$BF$103)</f>
        <v>0</v>
      </c>
      <c r="K61" s="152">
        <f>SUMIF('PNLT DANA INTERNAL'!$R$179:$R$226, 'KEUANGAN INTERNAL AKRE 2025'!B61,'PNLT DANA INTERNAL'!$T$179:$T$226)+
SUMIF('PNLT DANA INTERNAL'!$AB$179:$AB$226, 'KEUANGAN INTERNAL AKRE 2025'!B61,'PNLT DANA INTERNAL'!$AC$179:$AC$226)+
SUMIF('PNLT DANA INTERNAL'!$AI$179:$AI$226, 'KEUANGAN INTERNAL AKRE 2025'!B61,'PNLT DANA INTERNAL'!$AJ$179:$AJ$226)+
SUMIF('PNLT DANA INTERNAL'!$AP$179:$AP$226, 'KEUANGAN INTERNAL AKRE 2025'!B61,'PNLT DANA INTERNAL'!$AQ$179:$AQ$226)+
SUMIF('PNLT DANA INTERNAL'!$AW$179:$AW$226, 'KEUANGAN INTERNAL AKRE 2025'!B61,'PNLT DANA INTERNAL'!$AX$179:$AX$226)+
SUMIF('PNLT DANA INTERNAL'!$BD$179:$BD$226, 'KEUANGAN INTERNAL AKRE 2025'!B61,'PNLT DANA INTERNAL'!$BG$179:$BG$226)</f>
        <v>3033750</v>
      </c>
      <c r="L61" s="152">
        <f>SUMIF('PKM DANA INTERNAL'!$S$105:$S$136, 'KEUANGAN INTERNAL AKRE 2025'!B61,'PKM DANA INTERNAL'!$U$105:$U$136)+
SUMIF('PKM DANA INTERNAL'!$AC$105:$AC$136, 'KEUANGAN INTERNAL AKRE 2025'!B61,'PKM DANA INTERNAL'!$AD$105:$AD$136)+
SUMIF('PKM DANA INTERNAL'!$AJ$105:$AJ$136, 'KEUANGAN INTERNAL AKRE 2025'!B61,'PKM DANA INTERNAL'!$AK$105:$AK$136)+
SUMIF('PKM DANA INTERNAL'!$AQ$105:$AQ$136, 'KEUANGAN INTERNAL AKRE 2025'!B61,'PKM DANA INTERNAL'!$AR$105:$AR$136)+
SUMIF('PKM DANA INTERNAL'!$AX$105:$AX$136,'KEUANGAN INTERNAL AKRE 2025'!B61,'PKM DANA INTERNAL'!$AY$105:$AY$136)+
SUMIF('PKM DANA INTERNAL'!$BE$105:$BE$136,'KEUANGAN INTERNAL AKRE 2025'!B61,'PKM DANA INTERNAL'!$BF$105:$BF$136)+
SUMIF('PKM DANA INTERNAL'!$BL$105:$BL$136,'KEUANGAN INTERNAL AKRE 2025'!B61,'PKM DANA INTERNAL'!$BM$105:$BM$136)</f>
        <v>3750000</v>
      </c>
      <c r="M61" s="152">
        <f>SUMIF('PNLT DANA INTERNAL'!$R$227:$R$265, 'KEUANGAN INTERNAL AKRE 2025'!B61,'PNLT DANA INTERNAL'!$T$227:$T$265)+
SUMIF('PNLT DANA INTERNAL'!$AB$227:$AB$265, 'KEUANGAN INTERNAL AKRE 2025'!B61,'PNLT DANA INTERNAL'!$AC$227:$AC$265)+
SUMIF('PNLT DANA INTERNAL'!$AI$227:$AI$265, 'KEUANGAN INTERNAL AKRE 2025'!B61,'PNLT DANA INTERNAL'!$AJ$227:$AJ$265)+
SUMIF('PNLT DANA INTERNAL'!$AP$227:$AP$265, 'KEUANGAN INTERNAL AKRE 2025'!B61,'PNLT DANA INTERNAL'!$AQ$227:$AQ$265)+
SUMIF('PNLT DANA INTERNAL'!$AW$227:$AW$265, 'KEUANGAN INTERNAL AKRE 2025'!B61,'PNLT DANA INTERNAL'!$AX$227:$AX$265)+
SUMIF('PNLT DANA INTERNAL'!$BD$227:$BD$265, 'KEUANGAN INTERNAL AKRE 2025'!B61,'PNLT DANA INTERNAL'!$BG$227:$BG$265)</f>
        <v>10110000</v>
      </c>
      <c r="N61" s="152">
        <f>SUMIF('PKM DANA INTERNAL'!$S$138:$S$164, 'KEUANGAN INTERNAL AKRE 2025'!B61,'PKM DANA INTERNAL'!$U$138:$U$164)+
SUMIF('PKM DANA INTERNAL'!$AC$138:$AC$164, 'KEUANGAN INTERNAL AKRE 2025'!B61,'PKM DANA INTERNAL'!$AD$138:$AD$164)+
SUMIF('PKM DANA INTERNAL'!$AJ$138:$AJ$164, 'KEUANGAN INTERNAL AKRE 2025'!B61,'PKM DANA INTERNAL'!$AK$138:$AK$164)+
SUMIF('PKM DANA INTERNAL'!$AQ$138:$AQ$164, 'KEUANGAN INTERNAL AKRE 2025'!B61,'PKM DANA INTERNAL'!$AR$138:$AR$164)+
SUMIF('PKM DANA INTERNAL'!$AX$138:$AX$164,'KEUANGAN INTERNAL AKRE 2025'!B61,'PKM DANA INTERNAL'!$AY$138:$AY$164)+
SUMIF('PKM DANA INTERNAL'!$BE$138:$BE$164,'KEUANGAN INTERNAL AKRE 2025'!B61,'PKM DANA INTERNAL'!$BF$138:$BF$164)+
SUMIF('PKM DANA INTERNAL'!$BL$138:$BL$164,'KEUANGAN INTERNAL AKRE 2025'!B61,'PKM DANA INTERNAL'!$BM$138:$BM$164)</f>
        <v>0</v>
      </c>
      <c r="O61" s="149">
        <f t="shared" si="0"/>
        <v>36493750</v>
      </c>
      <c r="T61" s="181" t="e">
        <f>T60-T59</f>
        <v>#REF!</v>
      </c>
      <c r="U61" s="181" t="e">
        <f>U60-U59</f>
        <v>#REF!</v>
      </c>
      <c r="V61" s="181" t="e">
        <f>V60-V59</f>
        <v>#REF!</v>
      </c>
      <c r="W61" s="181" t="e">
        <f>W60-W59</f>
        <v>#REF!</v>
      </c>
    </row>
    <row r="62" spans="1:24">
      <c r="A62" s="1194" t="s">
        <v>217</v>
      </c>
      <c r="B62" s="1195" t="s">
        <v>347</v>
      </c>
      <c r="C62" s="199">
        <f>SUMIF('PNLT DANA INTERNAL'!$R$22:$R$45, 'KEUANGAN INTERNAL AKRE 2025'!B62,'PNLT DANA INTERNAL'!$T$22:$T$45)+
SUMIF('PNLT DANA INTERNAL'!$AB$22:$AB$45, 'KEUANGAN INTERNAL AKRE 2025'!B62,'PNLT DANA INTERNAL'!$AC$22:$AC$45)+
SUMIF('PNLT DANA INTERNAL'!$AI$22:$AI$45, 'KEUANGAN INTERNAL AKRE 2025'!B62,'PNLT DANA INTERNAL'!$AJ$22:$AJ$45)+
SUMIF('PNLT DANA INTERNAL'!$AP$22:$AP$45, 'KEUANGAN INTERNAL AKRE 2025'!B62,'PNLT DANA INTERNAL'!$AQ$22:$AQ$45)+
SUMIF('PNLT DANA INTERNAL'!$AW$22:$AW$45, 'KEUANGAN INTERNAL AKRE 2025'!B62,'PNLT DANA INTERNAL'!$AX$22:$AX$45)</f>
        <v>0</v>
      </c>
      <c r="D62" s="152">
        <f>SUMIF('PKM DANA INTERNAL'!$S$2:$S$6, 'KEUANGAN INTERNAL AKRE 2025'!B62,'PKM DANA INTERNAL'!$U$2:$U$6)+
SUMIF('PKM DANA INTERNAL'!$AC$2:$AC$6, 'KEUANGAN INTERNAL AKRE 2025'!B62,'PKM DANA INTERNAL'!$AD$2:$AD$6)+
SUMIF('PKM DANA INTERNAL'!$AJ$2:$AJ$6, 'KEUANGAN INTERNAL AKRE 2025'!B62,'PKM DANA INTERNAL'!$AK$2:$AK$6)+
SUMIF('PKM DANA INTERNAL'!$AQ$2:$AQ$6, 'KEUANGAN INTERNAL AKRE 2025'!B62,'PKM DANA INTERNAL'!$AR$2:$AR$6)</f>
        <v>0</v>
      </c>
      <c r="E62" s="151">
        <f>SUMIF('PNLT DANA INTERNAL'!$R$46:$R$109, 'KEUANGAN INTERNAL AKRE 2025'!B62,'PNLT DANA INTERNAL'!$T$46:$T$109)+
SUMIF('PNLT DANA INTERNAL'!$AB$46:$AB$109, 'KEUANGAN INTERNAL AKRE 2025'!B62,'PNLT DANA INTERNAL'!$AC$46:$AC$109)+
SUMIF('PNLT DANA INTERNAL'!$AI$46:$AI$109, 'KEUANGAN INTERNAL AKRE 2025'!B62,'PNLT DANA INTERNAL'!$AJ$46:$AJ$109)+
SUMIF('PNLT DANA INTERNAL'!$AP$46:$AP$109, 'KEUANGAN INTERNAL AKRE 2025'!B62,'PNLT DANA INTERNAL'!$AQ$46:$AQ$109)+
SUMIF('PNLT DANA INTERNAL'!$AW$46:$AW$109, 'KEUANGAN INTERNAL AKRE 2025'!B62,'PNLT DANA INTERNAL'!$AX$46:$AX$109)</f>
        <v>0</v>
      </c>
      <c r="F62" s="152">
        <f>SUMIF('PKM DANA INTERNAL'!$S$8:$S$35, 'KEUANGAN INTERNAL AKRE 2025'!B62,'PKM DANA INTERNAL'!$U$8:$U$35)+
SUMIF('PKM DANA INTERNAL'!$AC$8:$AC$35, 'KEUANGAN INTERNAL AKRE 2025'!B62,'PKM DANA INTERNAL'!$AD$8:$AD$35)+
SUMIF('PKM DANA INTERNAL'!$AJ$8:$AJ$35, 'KEUANGAN INTERNAL AKRE 2025'!B62,'PKM DANA INTERNAL'!$AK$8:$AK$35)+
SUMIF('PKM DANA INTERNAL'!$AQ$8:$AQ$35, 'KEUANGAN INTERNAL AKRE 2025'!B62,'PKM DANA INTERNAL'!$AR$8:$AR$35)</f>
        <v>2500000</v>
      </c>
      <c r="G62" s="152">
        <f>SUMIF('PNLT DANA INTERNAL'!$R$111:$R$141, 'KEUANGAN INTERNAL AKRE 2025'!B62,'PNLT DANA INTERNAL'!$T$111:$T$160)+
SUMIF('PNLT DANA INTERNAL'!$AB$111:$AB$141, 'KEUANGAN INTERNAL AKRE 2025'!B62,'PNLT DANA INTERNAL'!$AC$111:$AC$141)+
SUMIF('PNLT DANA INTERNAL'!$AI$111:$AI$141, 'KEUANGAN INTERNAL AKRE 2025'!B62,'PNLT DANA INTERNAL'!$AJ$111:$AJ$141)+
SUMIF('PNLT DANA INTERNAL'!$AP$111:$AP$141, 'KEUANGAN INTERNAL AKRE 2025'!B62,'PNLT DANA INTERNAL'!$AQ$111:$AQ$141)+
SUMIF('PNLT DANA INTERNAL'!$AW$111:$AW$141, 'KEUANGAN INTERNAL AKRE 2025'!B62,'PNLT DANA INTERNAL'!$AX$111:$AX$141)</f>
        <v>0</v>
      </c>
      <c r="H62" s="152">
        <f>SUMIF('PKM DANA INTERNAL'!$S$37:$S$68, 'KEUANGAN INTERNAL AKRE 2025'!B62,'PKM DANA INTERNAL'!$U$37:$U$68)+
SUMIF('PKM DANA INTERNAL'!$AC$37:$AC$68, 'KEUANGAN INTERNAL AKRE 2025'!B62,'PKM DANA INTERNAL'!$AD$37:$AD$68)+
SUMIF('PKM DANA INTERNAL'!$AJ$37:$AJ$68, 'KEUANGAN INTERNAL AKRE 2025'!B62,'PKM DANA INTERNAL'!$AK$37:$AK$68)+
SUMIF('PKM DANA INTERNAL'!$AQ$37:$AQ$68, 'KEUANGAN INTERNAL AKRE 2025'!B62,'PKM DANA INTERNAL'!$AR$37:$AR$68)</f>
        <v>0</v>
      </c>
      <c r="I62" s="152">
        <f>SUMIF('PNLT DANA INTERNAL'!$R$143:$R$178, 'KEUANGAN INTERNAL AKRE 2025'!B62,'PNLT DANA INTERNAL'!$T$143:$T$178)+
SUMIF('PNLT DANA INTERNAL'!$AB$143:$AB$178, 'KEUANGAN INTERNAL AKRE 2025'!B62,'PNLT DANA INTERNAL'!$AC$143:$AC$178)+
SUMIF('PNLT DANA INTERNAL'!$AI$143:$AI$178, 'KEUANGAN INTERNAL AKRE 2025'!B62,'PNLT DANA INTERNAL'!$AJ$143:$AJ$178)+
SUMIF('PNLT DANA INTERNAL'!$AP$143:$AP$178, 'KEUANGAN INTERNAL AKRE 2025'!B62,'PNLT DANA INTERNAL'!$AQ$143:$AQ$178)+
SUMIF('PNLT DANA INTERNAL'!$AW$143:$AW$178, 'KEUANGAN INTERNAL AKRE 2025'!B62,'PNLT DANA INTERNAL'!$AX$143:$AX$178)</f>
        <v>4333333.333333334</v>
      </c>
      <c r="J62" s="152">
        <f>SUMIF('PKM DANA INTERNAL'!$S$70:$S$103, 'KEUANGAN INTERNAL AKRE 2025'!B62,'PKM DANA INTERNAL'!$U$70:$U$103)+
SUMIF('PKM DANA INTERNAL'!$AC$70:$AC$103, 'KEUANGAN INTERNAL AKRE 2025'!B62,'PKM DANA INTERNAL'!$AD$70:$AD$103)+
SUMIF('PKM DANA INTERNAL'!$AJ$70:$AJ$103, 'KEUANGAN INTERNAL AKRE 2025'!B62,'PKM DANA INTERNAL'!$AK$70:$AK$103)+
SUMIF('PKM DANA INTERNAL'!$AQ$70:$AQ$103, 'KEUANGAN INTERNAL AKRE 2025'!B62,'PKM DANA INTERNAL'!$AR$70:$AR$103)+
SUMIF('PKM DANA INTERNAL'!$AX$70:$AX$103,'KEUANGAN INTERNAL AKRE 2025'!B62,'PKM DANA INTERNAL'!$AY$70:$AY$103)+
SUMIF('PKM DANA INTERNAL'!$BE$70:$BE$103,'KEUANGAN INTERNAL AKRE 2025'!B62,'PKM DANA INTERNAL'!$BF$70:$BF$103)</f>
        <v>2333333.3333333335</v>
      </c>
      <c r="K62" s="152">
        <f>SUMIF('PNLT DANA INTERNAL'!$R$179:$R$226, 'KEUANGAN INTERNAL AKRE 2025'!B62,'PNLT DANA INTERNAL'!$T$179:$T$226)+
SUMIF('PNLT DANA INTERNAL'!$AB$179:$AB$226, 'KEUANGAN INTERNAL AKRE 2025'!B62,'PNLT DANA INTERNAL'!$AC$179:$AC$226)+
SUMIF('PNLT DANA INTERNAL'!$AI$179:$AI$226, 'KEUANGAN INTERNAL AKRE 2025'!B62,'PNLT DANA INTERNAL'!$AJ$179:$AJ$226)+
SUMIF('PNLT DANA INTERNAL'!$AP$179:$AP$226, 'KEUANGAN INTERNAL AKRE 2025'!B62,'PNLT DANA INTERNAL'!$AQ$179:$AQ$226)+
SUMIF('PNLT DANA INTERNAL'!$AW$179:$AW$226, 'KEUANGAN INTERNAL AKRE 2025'!B62,'PNLT DANA INTERNAL'!$AX$179:$AX$226)+
SUMIF('PNLT DANA INTERNAL'!$BD$179:$BD$226, 'KEUANGAN INTERNAL AKRE 2025'!B62,'PNLT DANA INTERNAL'!$BG$179:$BG$226)</f>
        <v>2361375</v>
      </c>
      <c r="L62" s="152">
        <f>SUMIF('PKM DANA INTERNAL'!$S$105:$S$136, 'KEUANGAN INTERNAL AKRE 2025'!B62,'PKM DANA INTERNAL'!$U$105:$U$136)+
SUMIF('PKM DANA INTERNAL'!$AC$105:$AC$136, 'KEUANGAN INTERNAL AKRE 2025'!B62,'PKM DANA INTERNAL'!$AD$105:$AD$136)+
SUMIF('PKM DANA INTERNAL'!$AJ$105:$AJ$136, 'KEUANGAN INTERNAL AKRE 2025'!B62,'PKM DANA INTERNAL'!$AK$105:$AK$136)+
SUMIF('PKM DANA INTERNAL'!$AQ$105:$AQ$136, 'KEUANGAN INTERNAL AKRE 2025'!B62,'PKM DANA INTERNAL'!$AR$105:$AR$136)+
SUMIF('PKM DANA INTERNAL'!$AX$105:$AX$136,'KEUANGAN INTERNAL AKRE 2025'!B62,'PKM DANA INTERNAL'!$AY$105:$AY$136)+
SUMIF('PKM DANA INTERNAL'!$BE$105:$BE$136,'KEUANGAN INTERNAL AKRE 2025'!B62,'PKM DANA INTERNAL'!$BF$105:$BF$136)+
SUMIF('PKM DANA INTERNAL'!$BL$105:$BL$136,'KEUANGAN INTERNAL AKRE 2025'!B62,'PKM DANA INTERNAL'!$BM$105:$BM$136)</f>
        <v>4131666.666666667</v>
      </c>
      <c r="M62" s="152">
        <f>SUMIF('PNLT DANA INTERNAL'!$R$227:$R$265, 'KEUANGAN INTERNAL AKRE 2025'!B62,'PNLT DANA INTERNAL'!$T$227:$T$265)+
SUMIF('PNLT DANA INTERNAL'!$AB$227:$AB$265, 'KEUANGAN INTERNAL AKRE 2025'!B62,'PNLT DANA INTERNAL'!$AC$227:$AC$265)+
SUMIF('PNLT DANA INTERNAL'!$AI$227:$AI$265, 'KEUANGAN INTERNAL AKRE 2025'!B62,'PNLT DANA INTERNAL'!$AJ$227:$AJ$265)+
SUMIF('PNLT DANA INTERNAL'!$AP$227:$AP$265, 'KEUANGAN INTERNAL AKRE 2025'!B62,'PNLT DANA INTERNAL'!$AQ$227:$AQ$265)+
SUMIF('PNLT DANA INTERNAL'!$AW$227:$AW$265, 'KEUANGAN INTERNAL AKRE 2025'!B62,'PNLT DANA INTERNAL'!$AX$227:$AX$265)+
SUMIF('PNLT DANA INTERNAL'!$BD$227:$BD$265, 'KEUANGAN INTERNAL AKRE 2025'!B62,'PNLT DANA INTERNAL'!$BG$227:$BG$265)</f>
        <v>30000000</v>
      </c>
      <c r="N62" s="152">
        <f>SUMIF('PKM DANA INTERNAL'!$S$138:$S$164, 'KEUANGAN INTERNAL AKRE 2025'!B62,'PKM DANA INTERNAL'!$U$138:$U$164)+
SUMIF('PKM DANA INTERNAL'!$AC$138:$AC$164, 'KEUANGAN INTERNAL AKRE 2025'!B62,'PKM DANA INTERNAL'!$AD$138:$AD$164)+
SUMIF('PKM DANA INTERNAL'!$AJ$138:$AJ$164, 'KEUANGAN INTERNAL AKRE 2025'!B62,'PKM DANA INTERNAL'!$AK$138:$AK$164)+
SUMIF('PKM DANA INTERNAL'!$AQ$138:$AQ$164, 'KEUANGAN INTERNAL AKRE 2025'!B62,'PKM DANA INTERNAL'!$AR$138:$AR$164)+
SUMIF('PKM DANA INTERNAL'!$AX$138:$AX$164,'KEUANGAN INTERNAL AKRE 2025'!B62,'PKM DANA INTERNAL'!$AY$138:$AY$164)+
SUMIF('PKM DANA INTERNAL'!$BE$138:$BE$164,'KEUANGAN INTERNAL AKRE 2025'!B62,'PKM DANA INTERNAL'!$BF$138:$BF$164)+
SUMIF('PKM DANA INTERNAL'!$BL$138:$BL$164,'KEUANGAN INTERNAL AKRE 2025'!B62,'PKM DANA INTERNAL'!$BM$138:$BM$164)</f>
        <v>0</v>
      </c>
      <c r="O62" s="149">
        <f t="shared" si="0"/>
        <v>15659708.333333336</v>
      </c>
    </row>
    <row r="63" spans="1:24">
      <c r="A63" s="1194" t="s">
        <v>217</v>
      </c>
      <c r="B63" s="1195" t="s">
        <v>344</v>
      </c>
      <c r="C63" s="199">
        <f>SUMIF('PNLT DANA INTERNAL'!$R$22:$R$45, 'KEUANGAN INTERNAL AKRE 2025'!B63,'PNLT DANA INTERNAL'!$T$22:$T$45)+
SUMIF('PNLT DANA INTERNAL'!$AB$22:$AB$45, 'KEUANGAN INTERNAL AKRE 2025'!B63,'PNLT DANA INTERNAL'!$AC$22:$AC$45)+
SUMIF('PNLT DANA INTERNAL'!$AI$22:$AI$45, 'KEUANGAN INTERNAL AKRE 2025'!B63,'PNLT DANA INTERNAL'!$AJ$22:$AJ$45)+
SUMIF('PNLT DANA INTERNAL'!$AP$22:$AP$45, 'KEUANGAN INTERNAL AKRE 2025'!B63,'PNLT DANA INTERNAL'!$AQ$22:$AQ$45)+
SUMIF('PNLT DANA INTERNAL'!$AW$22:$AW$45, 'KEUANGAN INTERNAL AKRE 2025'!B63,'PNLT DANA INTERNAL'!$AX$22:$AX$45)</f>
        <v>0</v>
      </c>
      <c r="D63" s="152">
        <f>SUMIF('PKM DANA INTERNAL'!$S$2:$S$6, 'KEUANGAN INTERNAL AKRE 2025'!B63,'PKM DANA INTERNAL'!$U$2:$U$6)+
SUMIF('PKM DANA INTERNAL'!$AC$2:$AC$6, 'KEUANGAN INTERNAL AKRE 2025'!B63,'PKM DANA INTERNAL'!$AD$2:$AD$6)+
SUMIF('PKM DANA INTERNAL'!$AJ$2:$AJ$6, 'KEUANGAN INTERNAL AKRE 2025'!B63,'PKM DANA INTERNAL'!$AK$2:$AK$6)+
SUMIF('PKM DANA INTERNAL'!$AQ$2:$AQ$6, 'KEUANGAN INTERNAL AKRE 2025'!B63,'PKM DANA INTERNAL'!$AR$2:$AR$6)</f>
        <v>0</v>
      </c>
      <c r="E63" s="151">
        <f>SUMIF('PNLT DANA INTERNAL'!$R$46:$R$109, 'KEUANGAN INTERNAL AKRE 2025'!B63,'PNLT DANA INTERNAL'!$T$46:$T$109)+
SUMIF('PNLT DANA INTERNAL'!$AB$46:$AB$109, 'KEUANGAN INTERNAL AKRE 2025'!B63,'PNLT DANA INTERNAL'!$AC$46:$AC$109)+
SUMIF('PNLT DANA INTERNAL'!$AI$46:$AI$109, 'KEUANGAN INTERNAL AKRE 2025'!B63,'PNLT DANA INTERNAL'!$AJ$46:$AJ$109)+
SUMIF('PNLT DANA INTERNAL'!$AP$46:$AP$109, 'KEUANGAN INTERNAL AKRE 2025'!B63,'PNLT DANA INTERNAL'!$AQ$46:$AQ$109)+
SUMIF('PNLT DANA INTERNAL'!$AW$46:$AW$109, 'KEUANGAN INTERNAL AKRE 2025'!B63,'PNLT DANA INTERNAL'!$AX$46:$AX$109)</f>
        <v>0</v>
      </c>
      <c r="F63" s="152">
        <f>SUMIF('PKM DANA INTERNAL'!$S$8:$S$35, 'KEUANGAN INTERNAL AKRE 2025'!B63,'PKM DANA INTERNAL'!$U$8:$U$35)+
SUMIF('PKM DANA INTERNAL'!$AC$8:$AC$35, 'KEUANGAN INTERNAL AKRE 2025'!B63,'PKM DANA INTERNAL'!$AD$8:$AD$35)+
SUMIF('PKM DANA INTERNAL'!$AJ$8:$AJ$35, 'KEUANGAN INTERNAL AKRE 2025'!B63,'PKM DANA INTERNAL'!$AK$8:$AK$35)+
SUMIF('PKM DANA INTERNAL'!$AQ$8:$AQ$35, 'KEUANGAN INTERNAL AKRE 2025'!B63,'PKM DANA INTERNAL'!$AR$8:$AR$35)</f>
        <v>25000000</v>
      </c>
      <c r="G63" s="152">
        <f>SUMIF('PNLT DANA INTERNAL'!$R$111:$R$141, 'KEUANGAN INTERNAL AKRE 2025'!B63,'PNLT DANA INTERNAL'!$T$111:$T$160)+
SUMIF('PNLT DANA INTERNAL'!$AB$111:$AB$141, 'KEUANGAN INTERNAL AKRE 2025'!B63,'PNLT DANA INTERNAL'!$AC$111:$AC$141)+
SUMIF('PNLT DANA INTERNAL'!$AI$111:$AI$141, 'KEUANGAN INTERNAL AKRE 2025'!B63,'PNLT DANA INTERNAL'!$AJ$111:$AJ$141)+
SUMIF('PNLT DANA INTERNAL'!$AP$111:$AP$141, 'KEUANGAN INTERNAL AKRE 2025'!B63,'PNLT DANA INTERNAL'!$AQ$111:$AQ$141)+
SUMIF('PNLT DANA INTERNAL'!$AW$111:$AW$141, 'KEUANGAN INTERNAL AKRE 2025'!B63,'PNLT DANA INTERNAL'!$AX$111:$AX$141)</f>
        <v>0</v>
      </c>
      <c r="H63" s="152">
        <f>SUMIF('PKM DANA INTERNAL'!$S$37:$S$68, 'KEUANGAN INTERNAL AKRE 2025'!B63,'PKM DANA INTERNAL'!$U$37:$U$68)+
SUMIF('PKM DANA INTERNAL'!$AC$37:$AC$68, 'KEUANGAN INTERNAL AKRE 2025'!B63,'PKM DANA INTERNAL'!$AD$37:$AD$68)+
SUMIF('PKM DANA INTERNAL'!$AJ$37:$AJ$68, 'KEUANGAN INTERNAL AKRE 2025'!B63,'PKM DANA INTERNAL'!$AK$37:$AK$68)+
SUMIF('PKM DANA INTERNAL'!$AQ$37:$AQ$68, 'KEUANGAN INTERNAL AKRE 2025'!B63,'PKM DANA INTERNAL'!$AR$37:$AR$68)</f>
        <v>3321666.6666666665</v>
      </c>
      <c r="I63" s="152">
        <f>SUMIF('PNLT DANA INTERNAL'!$R$143:$R$178, 'KEUANGAN INTERNAL AKRE 2025'!B63,'PNLT DANA INTERNAL'!$T$143:$T$178)+
SUMIF('PNLT DANA INTERNAL'!$AB$143:$AB$178, 'KEUANGAN INTERNAL AKRE 2025'!B63,'PNLT DANA INTERNAL'!$AC$143:$AC$178)+
SUMIF('PNLT DANA INTERNAL'!$AI$143:$AI$178, 'KEUANGAN INTERNAL AKRE 2025'!B63,'PNLT DANA INTERNAL'!$AJ$143:$AJ$178)+
SUMIF('PNLT DANA INTERNAL'!$AP$143:$AP$178, 'KEUANGAN INTERNAL AKRE 2025'!B63,'PNLT DANA INTERNAL'!$AQ$143:$AQ$178)+
SUMIF('PNLT DANA INTERNAL'!$AW$143:$AW$178, 'KEUANGAN INTERNAL AKRE 2025'!B63,'PNLT DANA INTERNAL'!$AX$143:$AX$178)</f>
        <v>3666666.666666667</v>
      </c>
      <c r="J63" s="152">
        <f>SUMIF('PKM DANA INTERNAL'!$S$70:$S$103, 'KEUANGAN INTERNAL AKRE 2025'!B63,'PKM DANA INTERNAL'!$U$70:$U$103)+
SUMIF('PKM DANA INTERNAL'!$AC$70:$AC$103, 'KEUANGAN INTERNAL AKRE 2025'!B63,'PKM DANA INTERNAL'!$AD$70:$AD$103)+
SUMIF('PKM DANA INTERNAL'!$AJ$70:$AJ$103, 'KEUANGAN INTERNAL AKRE 2025'!B63,'PKM DANA INTERNAL'!$AK$70:$AK$103)+
SUMIF('PKM DANA INTERNAL'!$AQ$70:$AQ$103, 'KEUANGAN INTERNAL AKRE 2025'!B63,'PKM DANA INTERNAL'!$AR$70:$AR$103)+
SUMIF('PKM DANA INTERNAL'!$AX$70:$AX$103,'KEUANGAN INTERNAL AKRE 2025'!B63,'PKM DANA INTERNAL'!$AY$70:$AY$103)+
SUMIF('PKM DANA INTERNAL'!$BE$70:$BE$103,'KEUANGAN INTERNAL AKRE 2025'!B63,'PKM DANA INTERNAL'!$BF$70:$BF$103)</f>
        <v>0</v>
      </c>
      <c r="K63" s="152">
        <f>SUMIF('PNLT DANA INTERNAL'!$R$179:$R$226, 'KEUANGAN INTERNAL AKRE 2025'!B63,'PNLT DANA INTERNAL'!$T$179:$T$226)+
SUMIF('PNLT DANA INTERNAL'!$AB$179:$AB$226, 'KEUANGAN INTERNAL AKRE 2025'!B63,'PNLT DANA INTERNAL'!$AC$179:$AC$226)+
SUMIF('PNLT DANA INTERNAL'!$AI$179:$AI$226, 'KEUANGAN INTERNAL AKRE 2025'!B63,'PNLT DANA INTERNAL'!$AJ$179:$AJ$226)+
SUMIF('PNLT DANA INTERNAL'!$AP$179:$AP$226, 'KEUANGAN INTERNAL AKRE 2025'!B63,'PNLT DANA INTERNAL'!$AQ$179:$AQ$226)+
SUMIF('PNLT DANA INTERNAL'!$AW$179:$AW$226, 'KEUANGAN INTERNAL AKRE 2025'!B63,'PNLT DANA INTERNAL'!$AX$179:$AX$226)+
SUMIF('PNLT DANA INTERNAL'!$BD$179:$BD$226, 'KEUANGAN INTERNAL AKRE 2025'!B63,'PNLT DANA INTERNAL'!$BG$179:$BG$226)</f>
        <v>0</v>
      </c>
      <c r="L63" s="152">
        <f>SUMIF('PKM DANA INTERNAL'!$S$105:$S$136, 'KEUANGAN INTERNAL AKRE 2025'!B63,'PKM DANA INTERNAL'!$U$105:$U$136)+
SUMIF('PKM DANA INTERNAL'!$AC$105:$AC$136, 'KEUANGAN INTERNAL AKRE 2025'!B63,'PKM DANA INTERNAL'!$AD$105:$AD$136)+
SUMIF('PKM DANA INTERNAL'!$AJ$105:$AJ$136, 'KEUANGAN INTERNAL AKRE 2025'!B63,'PKM DANA INTERNAL'!$AK$105:$AK$136)+
SUMIF('PKM DANA INTERNAL'!$AQ$105:$AQ$136, 'KEUANGAN INTERNAL AKRE 2025'!B63,'PKM DANA INTERNAL'!$AR$105:$AR$136)+
SUMIF('PKM DANA INTERNAL'!$AX$105:$AX$136,'KEUANGAN INTERNAL AKRE 2025'!B63,'PKM DANA INTERNAL'!$AY$105:$AY$136)+
SUMIF('PKM DANA INTERNAL'!$BE$105:$BE$136,'KEUANGAN INTERNAL AKRE 2025'!B63,'PKM DANA INTERNAL'!$BF$105:$BF$136)+
SUMIF('PKM DANA INTERNAL'!$BL$105:$BL$136,'KEUANGAN INTERNAL AKRE 2025'!B63,'PKM DANA INTERNAL'!$BM$105:$BM$136)</f>
        <v>3833333.333333333</v>
      </c>
      <c r="M63" s="152">
        <f>SUMIF('PNLT DANA INTERNAL'!$R$227:$R$265, 'KEUANGAN INTERNAL AKRE 2025'!B63,'PNLT DANA INTERNAL'!$T$227:$T$265)+
SUMIF('PNLT DANA INTERNAL'!$AB$227:$AB$265, 'KEUANGAN INTERNAL AKRE 2025'!B63,'PNLT DANA INTERNAL'!$AC$227:$AC$265)+
SUMIF('PNLT DANA INTERNAL'!$AI$227:$AI$265, 'KEUANGAN INTERNAL AKRE 2025'!B63,'PNLT DANA INTERNAL'!$AJ$227:$AJ$265)+
SUMIF('PNLT DANA INTERNAL'!$AP$227:$AP$265, 'KEUANGAN INTERNAL AKRE 2025'!B63,'PNLT DANA INTERNAL'!$AQ$227:$AQ$265)+
SUMIF('PNLT DANA INTERNAL'!$AW$227:$AW$265, 'KEUANGAN INTERNAL AKRE 2025'!B63,'PNLT DANA INTERNAL'!$AX$227:$AX$265)+
SUMIF('PNLT DANA INTERNAL'!$BD$227:$BD$265, 'KEUANGAN INTERNAL AKRE 2025'!B63,'PNLT DANA INTERNAL'!$BG$227:$BG$265)</f>
        <v>15000000</v>
      </c>
      <c r="N63" s="152">
        <f>SUMIF('PKM DANA INTERNAL'!$S$138:$S$164, 'KEUANGAN INTERNAL AKRE 2025'!B63,'PKM DANA INTERNAL'!$U$138:$U$164)+
SUMIF('PKM DANA INTERNAL'!$AC$138:$AC$164, 'KEUANGAN INTERNAL AKRE 2025'!B63,'PKM DANA INTERNAL'!$AD$138:$AD$164)+
SUMIF('PKM DANA INTERNAL'!$AJ$138:$AJ$164, 'KEUANGAN INTERNAL AKRE 2025'!B63,'PKM DANA INTERNAL'!$AK$138:$AK$164)+
SUMIF('PKM DANA INTERNAL'!$AQ$138:$AQ$164, 'KEUANGAN INTERNAL AKRE 2025'!B63,'PKM DANA INTERNAL'!$AR$138:$AR$164)+
SUMIF('PKM DANA INTERNAL'!$AX$138:$AX$164,'KEUANGAN INTERNAL AKRE 2025'!B63,'PKM DANA INTERNAL'!$AY$138:$AY$164)+
SUMIF('PKM DANA INTERNAL'!$BE$138:$BE$164,'KEUANGAN INTERNAL AKRE 2025'!B63,'PKM DANA INTERNAL'!$BF$138:$BF$164)+
SUMIF('PKM DANA INTERNAL'!$BL$138:$BL$164,'KEUANGAN INTERNAL AKRE 2025'!B63,'PKM DANA INTERNAL'!$BM$138:$BM$164)</f>
        <v>0</v>
      </c>
      <c r="O63" s="149">
        <f t="shared" si="0"/>
        <v>35821666.666666672</v>
      </c>
      <c r="S63" s="127" t="s">
        <v>640</v>
      </c>
      <c r="T63" s="149" t="e">
        <f>T12</f>
        <v>#REF!</v>
      </c>
      <c r="U63" s="149" t="e">
        <f>U12</f>
        <v>#REF!</v>
      </c>
      <c r="V63" s="149" t="e">
        <f>V12</f>
        <v>#REF!</v>
      </c>
      <c r="W63" s="149" t="e">
        <f>W12</f>
        <v>#REF!</v>
      </c>
    </row>
    <row r="64" spans="1:24">
      <c r="A64" s="1194" t="s">
        <v>217</v>
      </c>
      <c r="B64" s="1195" t="s">
        <v>42</v>
      </c>
      <c r="C64" s="199">
        <f>SUMIF('PNLT DANA INTERNAL'!$R$22:$R$45, 'KEUANGAN INTERNAL AKRE 2025'!B64,'PNLT DANA INTERNAL'!$T$22:$T$45)+
SUMIF('PNLT DANA INTERNAL'!$AB$22:$AB$45, 'KEUANGAN INTERNAL AKRE 2025'!B64,'PNLT DANA INTERNAL'!$AC$22:$AC$45)+
SUMIF('PNLT DANA INTERNAL'!$AI$22:$AI$45, 'KEUANGAN INTERNAL AKRE 2025'!B64,'PNLT DANA INTERNAL'!$AJ$22:$AJ$45)+
SUMIF('PNLT DANA INTERNAL'!$AP$22:$AP$45, 'KEUANGAN INTERNAL AKRE 2025'!B64,'PNLT DANA INTERNAL'!$AQ$22:$AQ$45)+
SUMIF('PNLT DANA INTERNAL'!$AW$22:$AW$45, 'KEUANGAN INTERNAL AKRE 2025'!B64,'PNLT DANA INTERNAL'!$AX$22:$AX$45)</f>
        <v>0</v>
      </c>
      <c r="D64" s="152">
        <f>SUMIF('PKM DANA INTERNAL'!$S$2:$S$6, 'KEUANGAN INTERNAL AKRE 2025'!B64,'PKM DANA INTERNAL'!$U$2:$U$6)+
SUMIF('PKM DANA INTERNAL'!$AC$2:$AC$6, 'KEUANGAN INTERNAL AKRE 2025'!B64,'PKM DANA INTERNAL'!$AD$2:$AD$6)+
SUMIF('PKM DANA INTERNAL'!$AJ$2:$AJ$6, 'KEUANGAN INTERNAL AKRE 2025'!B64,'PKM DANA INTERNAL'!$AK$2:$AK$6)+
SUMIF('PKM DANA INTERNAL'!$AQ$2:$AQ$6, 'KEUANGAN INTERNAL AKRE 2025'!B64,'PKM DANA INTERNAL'!$AR$2:$AR$6)</f>
        <v>0</v>
      </c>
      <c r="E64" s="151">
        <f>SUMIF('PNLT DANA INTERNAL'!$R$46:$R$109, 'KEUANGAN INTERNAL AKRE 2025'!B64,'PNLT DANA INTERNAL'!$T$46:$T$109)+
SUMIF('PNLT DANA INTERNAL'!$AB$46:$AB$109, 'KEUANGAN INTERNAL AKRE 2025'!B64,'PNLT DANA INTERNAL'!$AC$46:$AC$109)+
SUMIF('PNLT DANA INTERNAL'!$AI$46:$AI$109, 'KEUANGAN INTERNAL AKRE 2025'!B64,'PNLT DANA INTERNAL'!$AJ$46:$AJ$109)+
SUMIF('PNLT DANA INTERNAL'!$AP$46:$AP$109, 'KEUANGAN INTERNAL AKRE 2025'!B64,'PNLT DANA INTERNAL'!$AQ$46:$AQ$109)+
SUMIF('PNLT DANA INTERNAL'!$AW$46:$AW$109, 'KEUANGAN INTERNAL AKRE 2025'!B64,'PNLT DANA INTERNAL'!$AX$46:$AX$109)</f>
        <v>0</v>
      </c>
      <c r="F64" s="152">
        <f>SUMIF('PKM DANA INTERNAL'!$S$8:$S$35, 'KEUANGAN INTERNAL AKRE 2025'!B64,'PKM DANA INTERNAL'!$U$8:$U$35)+
SUMIF('PKM DANA INTERNAL'!$AC$8:$AC$35, 'KEUANGAN INTERNAL AKRE 2025'!B64,'PKM DANA INTERNAL'!$AD$8:$AD$35)+
SUMIF('PKM DANA INTERNAL'!$AJ$8:$AJ$35, 'KEUANGAN INTERNAL AKRE 2025'!B64,'PKM DANA INTERNAL'!$AK$8:$AK$35)+
SUMIF('PKM DANA INTERNAL'!$AQ$8:$AQ$35, 'KEUANGAN INTERNAL AKRE 2025'!B64,'PKM DANA INTERNAL'!$AR$8:$AR$35)</f>
        <v>7083333.333333334</v>
      </c>
      <c r="G64" s="152">
        <f>SUMIF('PNLT DANA INTERNAL'!$R$111:$R$141, 'KEUANGAN INTERNAL AKRE 2025'!B64,'PNLT DANA INTERNAL'!$T$111:$T$160)+
SUMIF('PNLT DANA INTERNAL'!$AB$111:$AB$141, 'KEUANGAN INTERNAL AKRE 2025'!B64,'PNLT DANA INTERNAL'!$AC$111:$AC$141)+
SUMIF('PNLT DANA INTERNAL'!$AI$111:$AI$141, 'KEUANGAN INTERNAL AKRE 2025'!B64,'PNLT DANA INTERNAL'!$AJ$111:$AJ$141)+
SUMIF('PNLT DANA INTERNAL'!$AP$111:$AP$141, 'KEUANGAN INTERNAL AKRE 2025'!B64,'PNLT DANA INTERNAL'!$AQ$111:$AQ$141)+
SUMIF('PNLT DANA INTERNAL'!$AW$111:$AW$141, 'KEUANGAN INTERNAL AKRE 2025'!B64,'PNLT DANA INTERNAL'!$AX$111:$AX$141)</f>
        <v>0</v>
      </c>
      <c r="H64" s="152">
        <f>SUMIF('PKM DANA INTERNAL'!$S$37:$S$68, 'KEUANGAN INTERNAL AKRE 2025'!B64,'PKM DANA INTERNAL'!$U$37:$U$68)+
SUMIF('PKM DANA INTERNAL'!$AC$37:$AC$68, 'KEUANGAN INTERNAL AKRE 2025'!B64,'PKM DANA INTERNAL'!$AD$37:$AD$68)+
SUMIF('PKM DANA INTERNAL'!$AJ$37:$AJ$68, 'KEUANGAN INTERNAL AKRE 2025'!B64,'PKM DANA INTERNAL'!$AK$37:$AK$68)+
SUMIF('PKM DANA INTERNAL'!$AQ$37:$AQ$68, 'KEUANGAN INTERNAL AKRE 2025'!B64,'PKM DANA INTERNAL'!$AR$37:$AR$68)</f>
        <v>0</v>
      </c>
      <c r="I64" s="152">
        <f>SUMIF('PNLT DANA INTERNAL'!$R$143:$R$178, 'KEUANGAN INTERNAL AKRE 2025'!B64,'PNLT DANA INTERNAL'!$T$143:$T$178)+
SUMIF('PNLT DANA INTERNAL'!$AB$143:$AB$178, 'KEUANGAN INTERNAL AKRE 2025'!B64,'PNLT DANA INTERNAL'!$AC$143:$AC$178)+
SUMIF('PNLT DANA INTERNAL'!$AI$143:$AI$178, 'KEUANGAN INTERNAL AKRE 2025'!B64,'PNLT DANA INTERNAL'!$AJ$143:$AJ$178)+
SUMIF('PNLT DANA INTERNAL'!$AP$143:$AP$178, 'KEUANGAN INTERNAL AKRE 2025'!B64,'PNLT DANA INTERNAL'!$AQ$143:$AQ$178)+
SUMIF('PNLT DANA INTERNAL'!$AW$143:$AW$178, 'KEUANGAN INTERNAL AKRE 2025'!B64,'PNLT DANA INTERNAL'!$AX$143:$AX$178)</f>
        <v>2333333.3333333335</v>
      </c>
      <c r="J64" s="152">
        <f>SUMIF('PKM DANA INTERNAL'!$S$70:$S$103, 'KEUANGAN INTERNAL AKRE 2025'!B64,'PKM DANA INTERNAL'!$U$70:$U$103)+
SUMIF('PKM DANA INTERNAL'!$AC$70:$AC$103, 'KEUANGAN INTERNAL AKRE 2025'!B64,'PKM DANA INTERNAL'!$AD$70:$AD$103)+
SUMIF('PKM DANA INTERNAL'!$AJ$70:$AJ$103, 'KEUANGAN INTERNAL AKRE 2025'!B64,'PKM DANA INTERNAL'!$AK$70:$AK$103)+
SUMIF('PKM DANA INTERNAL'!$AQ$70:$AQ$103, 'KEUANGAN INTERNAL AKRE 2025'!B64,'PKM DANA INTERNAL'!$AR$70:$AR$103)+
SUMIF('PKM DANA INTERNAL'!$AX$70:$AX$103,'KEUANGAN INTERNAL AKRE 2025'!B64,'PKM DANA INTERNAL'!$AY$70:$AY$103)+
SUMIF('PKM DANA INTERNAL'!$BE$70:$BE$103,'KEUANGAN INTERNAL AKRE 2025'!B64,'PKM DANA INTERNAL'!$BF$70:$BF$103)</f>
        <v>2333333.3333333335</v>
      </c>
      <c r="K64" s="152">
        <f>SUMIF('PNLT DANA INTERNAL'!$R$179:$R$226, 'KEUANGAN INTERNAL AKRE 2025'!B64,'PNLT DANA INTERNAL'!$T$179:$T$226)+
SUMIF('PNLT DANA INTERNAL'!$AB$179:$AB$226, 'KEUANGAN INTERNAL AKRE 2025'!B64,'PNLT DANA INTERNAL'!$AC$179:$AC$226)+
SUMIF('PNLT DANA INTERNAL'!$AI$179:$AI$226, 'KEUANGAN INTERNAL AKRE 2025'!B64,'PNLT DANA INTERNAL'!$AJ$179:$AJ$226)+
SUMIF('PNLT DANA INTERNAL'!$AP$179:$AP$226, 'KEUANGAN INTERNAL AKRE 2025'!B64,'PNLT DANA INTERNAL'!$AQ$179:$AQ$226)+
SUMIF('PNLT DANA INTERNAL'!$AW$179:$AW$226, 'KEUANGAN INTERNAL AKRE 2025'!B64,'PNLT DANA INTERNAL'!$AX$179:$AX$226)+
SUMIF('PNLT DANA INTERNAL'!$BD$179:$BD$226, 'KEUANGAN INTERNAL AKRE 2025'!B64,'PNLT DANA INTERNAL'!$BG$179:$BG$226)</f>
        <v>0</v>
      </c>
      <c r="L64" s="152">
        <f>SUMIF('PKM DANA INTERNAL'!$S$105:$S$136, 'KEUANGAN INTERNAL AKRE 2025'!B64,'PKM DANA INTERNAL'!$U$105:$U$136)+
SUMIF('PKM DANA INTERNAL'!$AC$105:$AC$136, 'KEUANGAN INTERNAL AKRE 2025'!B64,'PKM DANA INTERNAL'!$AD$105:$AD$136)+
SUMIF('PKM DANA INTERNAL'!$AJ$105:$AJ$136, 'KEUANGAN INTERNAL AKRE 2025'!B64,'PKM DANA INTERNAL'!$AK$105:$AK$136)+
SUMIF('PKM DANA INTERNAL'!$AQ$105:$AQ$136, 'KEUANGAN INTERNAL AKRE 2025'!B64,'PKM DANA INTERNAL'!$AR$105:$AR$136)+
SUMIF('PKM DANA INTERNAL'!$AX$105:$AX$136,'KEUANGAN INTERNAL AKRE 2025'!B64,'PKM DANA INTERNAL'!$AY$105:$AY$136)+
SUMIF('PKM DANA INTERNAL'!$BE$105:$BE$136,'KEUANGAN INTERNAL AKRE 2025'!B64,'PKM DANA INTERNAL'!$BF$105:$BF$136)+
SUMIF('PKM DANA INTERNAL'!$BL$105:$BL$136,'KEUANGAN INTERNAL AKRE 2025'!B64,'PKM DANA INTERNAL'!$BM$105:$BM$136)</f>
        <v>0</v>
      </c>
      <c r="M64" s="152">
        <f>SUMIF('PNLT DANA INTERNAL'!$R$227:$R$265, 'KEUANGAN INTERNAL AKRE 2025'!B64,'PNLT DANA INTERNAL'!$T$227:$T$265)+
SUMIF('PNLT DANA INTERNAL'!$AB$227:$AB$265, 'KEUANGAN INTERNAL AKRE 2025'!B64,'PNLT DANA INTERNAL'!$AC$227:$AC$265)+
SUMIF('PNLT DANA INTERNAL'!$AI$227:$AI$265, 'KEUANGAN INTERNAL AKRE 2025'!B64,'PNLT DANA INTERNAL'!$AJ$227:$AJ$265)+
SUMIF('PNLT DANA INTERNAL'!$AP$227:$AP$265, 'KEUANGAN INTERNAL AKRE 2025'!B64,'PNLT DANA INTERNAL'!$AQ$227:$AQ$265)+
SUMIF('PNLT DANA INTERNAL'!$AW$227:$AW$265, 'KEUANGAN INTERNAL AKRE 2025'!B64,'PNLT DANA INTERNAL'!$AX$227:$AX$265)+
SUMIF('PNLT DANA INTERNAL'!$BD$227:$BD$265, 'KEUANGAN INTERNAL AKRE 2025'!B64,'PNLT DANA INTERNAL'!$BG$227:$BG$265)</f>
        <v>0</v>
      </c>
      <c r="N64" s="152">
        <f>SUMIF('PKM DANA INTERNAL'!$S$138:$S$164, 'KEUANGAN INTERNAL AKRE 2025'!B64,'PKM DANA INTERNAL'!$U$138:$U$164)+
SUMIF('PKM DANA INTERNAL'!$AC$138:$AC$164, 'KEUANGAN INTERNAL AKRE 2025'!B64,'PKM DANA INTERNAL'!$AD$138:$AD$164)+
SUMIF('PKM DANA INTERNAL'!$AJ$138:$AJ$164, 'KEUANGAN INTERNAL AKRE 2025'!B64,'PKM DANA INTERNAL'!$AK$138:$AK$164)+
SUMIF('PKM DANA INTERNAL'!$AQ$138:$AQ$164, 'KEUANGAN INTERNAL AKRE 2025'!B64,'PKM DANA INTERNAL'!$AR$138:$AR$164)+
SUMIF('PKM DANA INTERNAL'!$AX$138:$AX$164,'KEUANGAN INTERNAL AKRE 2025'!B64,'PKM DANA INTERNAL'!$AY$138:$AY$164)+
SUMIF('PKM DANA INTERNAL'!$BE$138:$BE$164,'KEUANGAN INTERNAL AKRE 2025'!B64,'PKM DANA INTERNAL'!$BF$138:$BF$164)+
SUMIF('PKM DANA INTERNAL'!$BL$138:$BL$164,'KEUANGAN INTERNAL AKRE 2025'!B64,'PKM DANA INTERNAL'!$BM$138:$BM$164)</f>
        <v>0</v>
      </c>
      <c r="O64" s="149">
        <f t="shared" si="0"/>
        <v>11750000.000000002</v>
      </c>
      <c r="S64" s="127" t="s">
        <v>1046</v>
      </c>
      <c r="T64" s="149">
        <v>0</v>
      </c>
      <c r="U64" s="149">
        <v>0</v>
      </c>
      <c r="V64" s="149">
        <v>0</v>
      </c>
      <c r="W64" s="149">
        <v>35333333.333333328</v>
      </c>
    </row>
    <row r="65" spans="1:23">
      <c r="A65" s="1194" t="s">
        <v>217</v>
      </c>
      <c r="B65" s="1195" t="s">
        <v>48</v>
      </c>
      <c r="C65" s="199">
        <f>SUMIF('PNLT DANA INTERNAL'!$R$22:$R$45, 'KEUANGAN INTERNAL AKRE 2025'!B65,'PNLT DANA INTERNAL'!$T$22:$T$45)+
SUMIF('PNLT DANA INTERNAL'!$AB$22:$AB$45, 'KEUANGAN INTERNAL AKRE 2025'!B65,'PNLT DANA INTERNAL'!$AC$22:$AC$45)+
SUMIF('PNLT DANA INTERNAL'!$AI$22:$AI$45, 'KEUANGAN INTERNAL AKRE 2025'!B65,'PNLT DANA INTERNAL'!$AJ$22:$AJ$45)+
SUMIF('PNLT DANA INTERNAL'!$AP$22:$AP$45, 'KEUANGAN INTERNAL AKRE 2025'!B65,'PNLT DANA INTERNAL'!$AQ$22:$AQ$45)+
SUMIF('PNLT DANA INTERNAL'!$AW$22:$AW$45, 'KEUANGAN INTERNAL AKRE 2025'!B65,'PNLT DANA INTERNAL'!$AX$22:$AX$45)</f>
        <v>0</v>
      </c>
      <c r="D65" s="152">
        <f>SUMIF('PKM DANA INTERNAL'!$S$2:$S$6, 'KEUANGAN INTERNAL AKRE 2025'!B65,'PKM DANA INTERNAL'!$U$2:$U$6)+
SUMIF('PKM DANA INTERNAL'!$AC$2:$AC$6, 'KEUANGAN INTERNAL AKRE 2025'!B65,'PKM DANA INTERNAL'!$AD$2:$AD$6)+
SUMIF('PKM DANA INTERNAL'!$AJ$2:$AJ$6, 'KEUANGAN INTERNAL AKRE 2025'!B65,'PKM DANA INTERNAL'!$AK$2:$AK$6)+
SUMIF('PKM DANA INTERNAL'!$AQ$2:$AQ$6, 'KEUANGAN INTERNAL AKRE 2025'!B65,'PKM DANA INTERNAL'!$AR$2:$AR$6)</f>
        <v>0</v>
      </c>
      <c r="E65" s="151">
        <f>SUMIF('PNLT DANA INTERNAL'!$R$46:$R$109, 'KEUANGAN INTERNAL AKRE 2025'!B65,'PNLT DANA INTERNAL'!$T$46:$T$109)+
SUMIF('PNLT DANA INTERNAL'!$AB$46:$AB$109, 'KEUANGAN INTERNAL AKRE 2025'!B65,'PNLT DANA INTERNAL'!$AC$46:$AC$109)+
SUMIF('PNLT DANA INTERNAL'!$AI$46:$AI$109, 'KEUANGAN INTERNAL AKRE 2025'!B65,'PNLT DANA INTERNAL'!$AJ$46:$AJ$109)+
SUMIF('PNLT DANA INTERNAL'!$AP$46:$AP$109, 'KEUANGAN INTERNAL AKRE 2025'!B65,'PNLT DANA INTERNAL'!$AQ$46:$AQ$109)+
SUMIF('PNLT DANA INTERNAL'!$AW$46:$AW$109, 'KEUANGAN INTERNAL AKRE 2025'!B65,'PNLT DANA INTERNAL'!$AX$46:$AX$109)</f>
        <v>0</v>
      </c>
      <c r="F65" s="152">
        <f>SUMIF('PKM DANA INTERNAL'!$S$8:$S$35, 'KEUANGAN INTERNAL AKRE 2025'!B65,'PKM DANA INTERNAL'!$U$8:$U$35)+
SUMIF('PKM DANA INTERNAL'!$AC$8:$AC$35, 'KEUANGAN INTERNAL AKRE 2025'!B65,'PKM DANA INTERNAL'!$AD$8:$AD$35)+
SUMIF('PKM DANA INTERNAL'!$AJ$8:$AJ$35, 'KEUANGAN INTERNAL AKRE 2025'!B65,'PKM DANA INTERNAL'!$AK$8:$AK$35)+
SUMIF('PKM DANA INTERNAL'!$AQ$8:$AQ$35, 'KEUANGAN INTERNAL AKRE 2025'!B65,'PKM DANA INTERNAL'!$AR$8:$AR$35)</f>
        <v>20750000</v>
      </c>
      <c r="G65" s="152">
        <f>SUMIF('PNLT DANA INTERNAL'!$R$111:$R$141, 'KEUANGAN INTERNAL AKRE 2025'!B65,'PNLT DANA INTERNAL'!$T$111:$T$160)+
SUMIF('PNLT DANA INTERNAL'!$AB$111:$AB$141, 'KEUANGAN INTERNAL AKRE 2025'!B65,'PNLT DANA INTERNAL'!$AC$111:$AC$141)+
SUMIF('PNLT DANA INTERNAL'!$AI$111:$AI$141, 'KEUANGAN INTERNAL AKRE 2025'!B65,'PNLT DANA INTERNAL'!$AJ$111:$AJ$141)+
SUMIF('PNLT DANA INTERNAL'!$AP$111:$AP$141, 'KEUANGAN INTERNAL AKRE 2025'!B65,'PNLT DANA INTERNAL'!$AQ$111:$AQ$141)+
SUMIF('PNLT DANA INTERNAL'!$AW$111:$AW$141, 'KEUANGAN INTERNAL AKRE 2025'!B65,'PNLT DANA INTERNAL'!$AX$111:$AX$141)</f>
        <v>0</v>
      </c>
      <c r="H65" s="152">
        <f>SUMIF('PKM DANA INTERNAL'!$S$37:$S$68, 'KEUANGAN INTERNAL AKRE 2025'!B65,'PKM DANA INTERNAL'!$U$37:$U$68)+
SUMIF('PKM DANA INTERNAL'!$AC$37:$AC$68, 'KEUANGAN INTERNAL AKRE 2025'!B65,'PKM DANA INTERNAL'!$AD$37:$AD$68)+
SUMIF('PKM DANA INTERNAL'!$AJ$37:$AJ$68, 'KEUANGAN INTERNAL AKRE 2025'!B65,'PKM DANA INTERNAL'!$AK$37:$AK$68)+
SUMIF('PKM DANA INTERNAL'!$AQ$37:$AQ$68, 'KEUANGAN INTERNAL AKRE 2025'!B65,'PKM DANA INTERNAL'!$AR$37:$AR$68)</f>
        <v>0</v>
      </c>
      <c r="I65" s="152">
        <f>SUMIF('PNLT DANA INTERNAL'!$R$143:$R$178, 'KEUANGAN INTERNAL AKRE 2025'!B65,'PNLT DANA INTERNAL'!$T$143:$T$178)+
SUMIF('PNLT DANA INTERNAL'!$AB$143:$AB$178, 'KEUANGAN INTERNAL AKRE 2025'!B65,'PNLT DANA INTERNAL'!$AC$143:$AC$178)+
SUMIF('PNLT DANA INTERNAL'!$AI$143:$AI$178, 'KEUANGAN INTERNAL AKRE 2025'!B65,'PNLT DANA INTERNAL'!$AJ$143:$AJ$178)+
SUMIF('PNLT DANA INTERNAL'!$AP$143:$AP$178, 'KEUANGAN INTERNAL AKRE 2025'!B65,'PNLT DANA INTERNAL'!$AQ$143:$AQ$178)+
SUMIF('PNLT DANA INTERNAL'!$AW$143:$AW$178, 'KEUANGAN INTERNAL AKRE 2025'!B65,'PNLT DANA INTERNAL'!$AX$143:$AX$178)</f>
        <v>5350000</v>
      </c>
      <c r="J65" s="152">
        <f>SUMIF('PKM DANA INTERNAL'!$S$70:$S$103, 'KEUANGAN INTERNAL AKRE 2025'!B65,'PKM DANA INTERNAL'!$U$70:$U$103)+
SUMIF('PKM DANA INTERNAL'!$AC$70:$AC$103, 'KEUANGAN INTERNAL AKRE 2025'!B65,'PKM DANA INTERNAL'!$AD$70:$AD$103)+
SUMIF('PKM DANA INTERNAL'!$AJ$70:$AJ$103, 'KEUANGAN INTERNAL AKRE 2025'!B65,'PKM DANA INTERNAL'!$AK$70:$AK$103)+
SUMIF('PKM DANA INTERNAL'!$AQ$70:$AQ$103, 'KEUANGAN INTERNAL AKRE 2025'!B65,'PKM DANA INTERNAL'!$AR$70:$AR$103)+
SUMIF('PKM DANA INTERNAL'!$AX$70:$AX$103,'KEUANGAN INTERNAL AKRE 2025'!B65,'PKM DANA INTERNAL'!$AY$70:$AY$103)+
SUMIF('PKM DANA INTERNAL'!$BE$70:$BE$103,'KEUANGAN INTERNAL AKRE 2025'!B65,'PKM DANA INTERNAL'!$BF$70:$BF$103)</f>
        <v>0</v>
      </c>
      <c r="K65" s="152">
        <f>SUMIF('PNLT DANA INTERNAL'!$R$179:$R$226, 'KEUANGAN INTERNAL AKRE 2025'!B65,'PNLT DANA INTERNAL'!$T$179:$T$226)+
SUMIF('PNLT DANA INTERNAL'!$AB$179:$AB$226, 'KEUANGAN INTERNAL AKRE 2025'!B65,'PNLT DANA INTERNAL'!$AC$179:$AC$226)+
SUMIF('PNLT DANA INTERNAL'!$AI$179:$AI$226, 'KEUANGAN INTERNAL AKRE 2025'!B65,'PNLT DANA INTERNAL'!$AJ$179:$AJ$226)+
SUMIF('PNLT DANA INTERNAL'!$AP$179:$AP$226, 'KEUANGAN INTERNAL AKRE 2025'!B65,'PNLT DANA INTERNAL'!$AQ$179:$AQ$226)+
SUMIF('PNLT DANA INTERNAL'!$AW$179:$AW$226, 'KEUANGAN INTERNAL AKRE 2025'!B65,'PNLT DANA INTERNAL'!$AX$179:$AX$226)+
SUMIF('PNLT DANA INTERNAL'!$BD$179:$BD$226, 'KEUANGAN INTERNAL AKRE 2025'!B65,'PNLT DANA INTERNAL'!$BG$179:$BG$226)</f>
        <v>16666666.666666668</v>
      </c>
      <c r="L65" s="152">
        <f>SUMIF('PKM DANA INTERNAL'!$S$105:$S$136, 'KEUANGAN INTERNAL AKRE 2025'!B65,'PKM DANA INTERNAL'!$U$105:$U$136)+
SUMIF('PKM DANA INTERNAL'!$AC$105:$AC$136, 'KEUANGAN INTERNAL AKRE 2025'!B65,'PKM DANA INTERNAL'!$AD$105:$AD$136)+
SUMIF('PKM DANA INTERNAL'!$AJ$105:$AJ$136, 'KEUANGAN INTERNAL AKRE 2025'!B65,'PKM DANA INTERNAL'!$AK$105:$AK$136)+
SUMIF('PKM DANA INTERNAL'!$AQ$105:$AQ$136, 'KEUANGAN INTERNAL AKRE 2025'!B65,'PKM DANA INTERNAL'!$AR$105:$AR$136)+
SUMIF('PKM DANA INTERNAL'!$AX$105:$AX$136,'KEUANGAN INTERNAL AKRE 2025'!B65,'PKM DANA INTERNAL'!$AY$105:$AY$136)+
SUMIF('PKM DANA INTERNAL'!$BE$105:$BE$136,'KEUANGAN INTERNAL AKRE 2025'!B65,'PKM DANA INTERNAL'!$BF$105:$BF$136)+
SUMIF('PKM DANA INTERNAL'!$BL$105:$BL$136,'KEUANGAN INTERNAL AKRE 2025'!B65,'PKM DANA INTERNAL'!$BM$105:$BM$136)</f>
        <v>2000000</v>
      </c>
      <c r="M65" s="152">
        <f>SUMIF('PNLT DANA INTERNAL'!$R$227:$R$265, 'KEUANGAN INTERNAL AKRE 2025'!B65,'PNLT DANA INTERNAL'!$T$227:$T$265)+
SUMIF('PNLT DANA INTERNAL'!$AB$227:$AB$265, 'KEUANGAN INTERNAL AKRE 2025'!B65,'PNLT DANA INTERNAL'!$AC$227:$AC$265)+
SUMIF('PNLT DANA INTERNAL'!$AI$227:$AI$265, 'KEUANGAN INTERNAL AKRE 2025'!B65,'PNLT DANA INTERNAL'!$AJ$227:$AJ$265)+
SUMIF('PNLT DANA INTERNAL'!$AP$227:$AP$265, 'KEUANGAN INTERNAL AKRE 2025'!B65,'PNLT DANA INTERNAL'!$AQ$227:$AQ$265)+
SUMIF('PNLT DANA INTERNAL'!$AW$227:$AW$265, 'KEUANGAN INTERNAL AKRE 2025'!B65,'PNLT DANA INTERNAL'!$AX$227:$AX$265)+
SUMIF('PNLT DANA INTERNAL'!$BD$227:$BD$265, 'KEUANGAN INTERNAL AKRE 2025'!B65,'PNLT DANA INTERNAL'!$BG$227:$BG$265)</f>
        <v>41771500</v>
      </c>
      <c r="N65" s="152">
        <f>SUMIF('PKM DANA INTERNAL'!$S$138:$S$164, 'KEUANGAN INTERNAL AKRE 2025'!B65,'PKM DANA INTERNAL'!$U$138:$U$164)+
SUMIF('PKM DANA INTERNAL'!$AC$138:$AC$164, 'KEUANGAN INTERNAL AKRE 2025'!B65,'PKM DANA INTERNAL'!$AD$138:$AD$164)+
SUMIF('PKM DANA INTERNAL'!$AJ$138:$AJ$164, 'KEUANGAN INTERNAL AKRE 2025'!B65,'PKM DANA INTERNAL'!$AK$138:$AK$164)+
SUMIF('PKM DANA INTERNAL'!$AQ$138:$AQ$164, 'KEUANGAN INTERNAL AKRE 2025'!B65,'PKM DANA INTERNAL'!$AR$138:$AR$164)+
SUMIF('PKM DANA INTERNAL'!$AX$138:$AX$164,'KEUANGAN INTERNAL AKRE 2025'!B65,'PKM DANA INTERNAL'!$AY$138:$AY$164)+
SUMIF('PKM DANA INTERNAL'!$BE$138:$BE$164,'KEUANGAN INTERNAL AKRE 2025'!B65,'PKM DANA INTERNAL'!$BF$138:$BF$164)+
SUMIF('PKM DANA INTERNAL'!$BL$138:$BL$164,'KEUANGAN INTERNAL AKRE 2025'!B65,'PKM DANA INTERNAL'!$BM$138:$BM$164)</f>
        <v>1640000</v>
      </c>
      <c r="O65" s="149">
        <f t="shared" si="0"/>
        <v>44766666.666666672</v>
      </c>
      <c r="T65" s="149" t="e">
        <f>SUM(T63:T64)</f>
        <v>#REF!</v>
      </c>
      <c r="U65" s="149" t="e">
        <f>SUM(U63:U64)</f>
        <v>#REF!</v>
      </c>
      <c r="V65" s="149" t="e">
        <f>SUM(V63:V64)</f>
        <v>#REF!</v>
      </c>
      <c r="W65" s="149" t="e">
        <f>SUM(W63:W64)</f>
        <v>#REF!</v>
      </c>
    </row>
    <row r="66" spans="1:23">
      <c r="A66" s="1194" t="s">
        <v>217</v>
      </c>
      <c r="B66" s="1195" t="s">
        <v>40</v>
      </c>
      <c r="C66" s="199">
        <f>SUMIF('PNLT DANA INTERNAL'!$R$22:$R$45, 'KEUANGAN INTERNAL AKRE 2025'!B66,'PNLT DANA INTERNAL'!$T$22:$T$45)+
SUMIF('PNLT DANA INTERNAL'!$AB$22:$AB$45, 'KEUANGAN INTERNAL AKRE 2025'!B66,'PNLT DANA INTERNAL'!$AC$22:$AC$45)+
SUMIF('PNLT DANA INTERNAL'!$AI$22:$AI$45, 'KEUANGAN INTERNAL AKRE 2025'!B66,'PNLT DANA INTERNAL'!$AJ$22:$AJ$45)+
SUMIF('PNLT DANA INTERNAL'!$AP$22:$AP$45, 'KEUANGAN INTERNAL AKRE 2025'!B66,'PNLT DANA INTERNAL'!$AQ$22:$AQ$45)+
SUMIF('PNLT DANA INTERNAL'!$AW$22:$AW$45, 'KEUANGAN INTERNAL AKRE 2025'!B66,'PNLT DANA INTERNAL'!$AX$22:$AX$45)</f>
        <v>0</v>
      </c>
      <c r="D66" s="152">
        <f>SUMIF('PKM DANA INTERNAL'!$S$2:$S$6, 'KEUANGAN INTERNAL AKRE 2025'!B66,'PKM DANA INTERNAL'!$U$2:$U$6)+
SUMIF('PKM DANA INTERNAL'!$AC$2:$AC$6, 'KEUANGAN INTERNAL AKRE 2025'!B66,'PKM DANA INTERNAL'!$AD$2:$AD$6)+
SUMIF('PKM DANA INTERNAL'!$AJ$2:$AJ$6, 'KEUANGAN INTERNAL AKRE 2025'!B66,'PKM DANA INTERNAL'!$AK$2:$AK$6)+
SUMIF('PKM DANA INTERNAL'!$AQ$2:$AQ$6, 'KEUANGAN INTERNAL AKRE 2025'!B66,'PKM DANA INTERNAL'!$AR$2:$AR$6)</f>
        <v>0</v>
      </c>
      <c r="E66" s="151">
        <f>SUMIF('PNLT DANA INTERNAL'!$R$46:$R$109, 'KEUANGAN INTERNAL AKRE 2025'!B66,'PNLT DANA INTERNAL'!$T$46:$T$109)+
SUMIF('PNLT DANA INTERNAL'!$AB$46:$AB$109, 'KEUANGAN INTERNAL AKRE 2025'!B66,'PNLT DANA INTERNAL'!$AC$46:$AC$109)+
SUMIF('PNLT DANA INTERNAL'!$AI$46:$AI$109, 'KEUANGAN INTERNAL AKRE 2025'!B66,'PNLT DANA INTERNAL'!$AJ$46:$AJ$109)+
SUMIF('PNLT DANA INTERNAL'!$AP$46:$AP$109, 'KEUANGAN INTERNAL AKRE 2025'!B66,'PNLT DANA INTERNAL'!$AQ$46:$AQ$109)+
SUMIF('PNLT DANA INTERNAL'!$AW$46:$AW$109, 'KEUANGAN INTERNAL AKRE 2025'!B66,'PNLT DANA INTERNAL'!$AX$46:$AX$109)</f>
        <v>0</v>
      </c>
      <c r="F66" s="152">
        <f>SUMIF('PKM DANA INTERNAL'!$S$8:$S$35, 'KEUANGAN INTERNAL AKRE 2025'!B66,'PKM DANA INTERNAL'!$U$8:$U$35)+
SUMIF('PKM DANA INTERNAL'!$AC$8:$AC$35, 'KEUANGAN INTERNAL AKRE 2025'!B66,'PKM DANA INTERNAL'!$AD$8:$AD$35)+
SUMIF('PKM DANA INTERNAL'!$AJ$8:$AJ$35, 'KEUANGAN INTERNAL AKRE 2025'!B66,'PKM DANA INTERNAL'!$AK$8:$AK$35)+
SUMIF('PKM DANA INTERNAL'!$AQ$8:$AQ$35, 'KEUANGAN INTERNAL AKRE 2025'!B66,'PKM DANA INTERNAL'!$AR$8:$AR$35)</f>
        <v>6250000</v>
      </c>
      <c r="G66" s="152">
        <f>SUMIF('PNLT DANA INTERNAL'!$R$111:$R$141, 'KEUANGAN INTERNAL AKRE 2025'!B66,'PNLT DANA INTERNAL'!$T$111:$T$160)+
SUMIF('PNLT DANA INTERNAL'!$AB$111:$AB$141, 'KEUANGAN INTERNAL AKRE 2025'!B66,'PNLT DANA INTERNAL'!$AC$111:$AC$141)+
SUMIF('PNLT DANA INTERNAL'!$AI$111:$AI$141, 'KEUANGAN INTERNAL AKRE 2025'!B66,'PNLT DANA INTERNAL'!$AJ$111:$AJ$141)+
SUMIF('PNLT DANA INTERNAL'!$AP$111:$AP$141, 'KEUANGAN INTERNAL AKRE 2025'!B66,'PNLT DANA INTERNAL'!$AQ$111:$AQ$141)+
SUMIF('PNLT DANA INTERNAL'!$AW$111:$AW$141, 'KEUANGAN INTERNAL AKRE 2025'!B66,'PNLT DANA INTERNAL'!$AX$111:$AX$141)</f>
        <v>0</v>
      </c>
      <c r="H66" s="152">
        <f>SUMIF('PKM DANA INTERNAL'!$S$37:$S$68, 'KEUANGAN INTERNAL AKRE 2025'!B66,'PKM DANA INTERNAL'!$U$37:$U$68)+
SUMIF('PKM DANA INTERNAL'!$AC$37:$AC$68, 'KEUANGAN INTERNAL AKRE 2025'!B66,'PKM DANA INTERNAL'!$AD$37:$AD$68)+
SUMIF('PKM DANA INTERNAL'!$AJ$37:$AJ$68, 'KEUANGAN INTERNAL AKRE 2025'!B66,'PKM DANA INTERNAL'!$AK$37:$AK$68)+
SUMIF('PKM DANA INTERNAL'!$AQ$37:$AQ$68, 'KEUANGAN INTERNAL AKRE 2025'!B66,'PKM DANA INTERNAL'!$AR$37:$AR$68)</f>
        <v>0</v>
      </c>
      <c r="I66" s="152">
        <f>SUMIF('PNLT DANA INTERNAL'!$R$143:$R$178, 'KEUANGAN INTERNAL AKRE 2025'!B66,'PNLT DANA INTERNAL'!$T$143:$T$178)+
SUMIF('PNLT DANA INTERNAL'!$AB$143:$AB$178, 'KEUANGAN INTERNAL AKRE 2025'!B66,'PNLT DANA INTERNAL'!$AC$143:$AC$178)+
SUMIF('PNLT DANA INTERNAL'!$AI$143:$AI$178, 'KEUANGAN INTERNAL AKRE 2025'!B66,'PNLT DANA INTERNAL'!$AJ$143:$AJ$178)+
SUMIF('PNLT DANA INTERNAL'!$AP$143:$AP$178, 'KEUANGAN INTERNAL AKRE 2025'!B66,'PNLT DANA INTERNAL'!$AQ$143:$AQ$178)+
SUMIF('PNLT DANA INTERNAL'!$AW$143:$AW$178, 'KEUANGAN INTERNAL AKRE 2025'!B66,'PNLT DANA INTERNAL'!$AX$143:$AX$178)</f>
        <v>4600000</v>
      </c>
      <c r="J66" s="152">
        <f>SUMIF('PKM DANA INTERNAL'!$S$70:$S$103, 'KEUANGAN INTERNAL AKRE 2025'!B66,'PKM DANA INTERNAL'!$U$70:$U$103)+
SUMIF('PKM DANA INTERNAL'!$AC$70:$AC$103, 'KEUANGAN INTERNAL AKRE 2025'!B66,'PKM DANA INTERNAL'!$AD$70:$AD$103)+
SUMIF('PKM DANA INTERNAL'!$AJ$70:$AJ$103, 'KEUANGAN INTERNAL AKRE 2025'!B66,'PKM DANA INTERNAL'!$AK$70:$AK$103)+
SUMIF('PKM DANA INTERNAL'!$AQ$70:$AQ$103, 'KEUANGAN INTERNAL AKRE 2025'!B66,'PKM DANA INTERNAL'!$AR$70:$AR$103)+
SUMIF('PKM DANA INTERNAL'!$AX$70:$AX$103,'KEUANGAN INTERNAL AKRE 2025'!B66,'PKM DANA INTERNAL'!$AY$70:$AY$103)+
SUMIF('PKM DANA INTERNAL'!$BE$70:$BE$103,'KEUANGAN INTERNAL AKRE 2025'!B66,'PKM DANA INTERNAL'!$BF$70:$BF$103)</f>
        <v>0</v>
      </c>
      <c r="K66" s="152">
        <f>SUMIF('PNLT DANA INTERNAL'!$R$179:$R$226, 'KEUANGAN INTERNAL AKRE 2025'!B66,'PNLT DANA INTERNAL'!$T$179:$T$226)+
SUMIF('PNLT DANA INTERNAL'!$AB$179:$AB$226, 'KEUANGAN INTERNAL AKRE 2025'!B66,'PNLT DANA INTERNAL'!$AC$179:$AC$226)+
SUMIF('PNLT DANA INTERNAL'!$AI$179:$AI$226, 'KEUANGAN INTERNAL AKRE 2025'!B66,'PNLT DANA INTERNAL'!$AJ$179:$AJ$226)+
SUMIF('PNLT DANA INTERNAL'!$AP$179:$AP$226, 'KEUANGAN INTERNAL AKRE 2025'!B66,'PNLT DANA INTERNAL'!$AQ$179:$AQ$226)+
SUMIF('PNLT DANA INTERNAL'!$AW$179:$AW$226, 'KEUANGAN INTERNAL AKRE 2025'!B66,'PNLT DANA INTERNAL'!$AX$179:$AX$226)+
SUMIF('PNLT DANA INTERNAL'!$BD$179:$BD$226, 'KEUANGAN INTERNAL AKRE 2025'!B66,'PNLT DANA INTERNAL'!$BG$179:$BG$226)</f>
        <v>1500000</v>
      </c>
      <c r="L66" s="152">
        <f>SUMIF('PKM DANA INTERNAL'!$S$105:$S$136, 'KEUANGAN INTERNAL AKRE 2025'!B66,'PKM DANA INTERNAL'!$U$105:$U$136)+
SUMIF('PKM DANA INTERNAL'!$AC$105:$AC$136, 'KEUANGAN INTERNAL AKRE 2025'!B66,'PKM DANA INTERNAL'!$AD$105:$AD$136)+
SUMIF('PKM DANA INTERNAL'!$AJ$105:$AJ$136, 'KEUANGAN INTERNAL AKRE 2025'!B66,'PKM DANA INTERNAL'!$AK$105:$AK$136)+
SUMIF('PKM DANA INTERNAL'!$AQ$105:$AQ$136, 'KEUANGAN INTERNAL AKRE 2025'!B66,'PKM DANA INTERNAL'!$AR$105:$AR$136)+
SUMIF('PKM DANA INTERNAL'!$AX$105:$AX$136,'KEUANGAN INTERNAL AKRE 2025'!B66,'PKM DANA INTERNAL'!$AY$105:$AY$136)+
SUMIF('PKM DANA INTERNAL'!$BE$105:$BE$136,'KEUANGAN INTERNAL AKRE 2025'!B66,'PKM DANA INTERNAL'!$BF$105:$BF$136)+
SUMIF('PKM DANA INTERNAL'!$BL$105:$BL$136,'KEUANGAN INTERNAL AKRE 2025'!B66,'PKM DANA INTERNAL'!$BM$105:$BM$136)</f>
        <v>2258333.3333333335</v>
      </c>
      <c r="M66" s="152">
        <f>SUMIF('PNLT DANA INTERNAL'!$R$227:$R$265, 'KEUANGAN INTERNAL AKRE 2025'!B66,'PNLT DANA INTERNAL'!$T$227:$T$265)+
SUMIF('PNLT DANA INTERNAL'!$AB$227:$AB$265, 'KEUANGAN INTERNAL AKRE 2025'!B66,'PNLT DANA INTERNAL'!$AC$227:$AC$265)+
SUMIF('PNLT DANA INTERNAL'!$AI$227:$AI$265, 'KEUANGAN INTERNAL AKRE 2025'!B66,'PNLT DANA INTERNAL'!$AJ$227:$AJ$265)+
SUMIF('PNLT DANA INTERNAL'!$AP$227:$AP$265, 'KEUANGAN INTERNAL AKRE 2025'!B66,'PNLT DANA INTERNAL'!$AQ$227:$AQ$265)+
SUMIF('PNLT DANA INTERNAL'!$AW$227:$AW$265, 'KEUANGAN INTERNAL AKRE 2025'!B66,'PNLT DANA INTERNAL'!$AX$227:$AX$265)+
SUMIF('PNLT DANA INTERNAL'!$BD$227:$BD$265, 'KEUANGAN INTERNAL AKRE 2025'!B66,'PNLT DANA INTERNAL'!$BG$227:$BG$265)</f>
        <v>25110000</v>
      </c>
      <c r="N66" s="152">
        <f>SUMIF('PKM DANA INTERNAL'!$S$138:$S$164, 'KEUANGAN INTERNAL AKRE 2025'!B66,'PKM DANA INTERNAL'!$U$138:$U$164)+
SUMIF('PKM DANA INTERNAL'!$AC$138:$AC$164, 'KEUANGAN INTERNAL AKRE 2025'!B66,'PKM DANA INTERNAL'!$AD$138:$AD$164)+
SUMIF('PKM DANA INTERNAL'!$AJ$138:$AJ$164, 'KEUANGAN INTERNAL AKRE 2025'!B66,'PKM DANA INTERNAL'!$AK$138:$AK$164)+
SUMIF('PKM DANA INTERNAL'!$AQ$138:$AQ$164, 'KEUANGAN INTERNAL AKRE 2025'!B66,'PKM DANA INTERNAL'!$AR$138:$AR$164)+
SUMIF('PKM DANA INTERNAL'!$AX$138:$AX$164,'KEUANGAN INTERNAL AKRE 2025'!B66,'PKM DANA INTERNAL'!$AY$138:$AY$164)+
SUMIF('PKM DANA INTERNAL'!$BE$138:$BE$164,'KEUANGAN INTERNAL AKRE 2025'!B66,'PKM DANA INTERNAL'!$BF$138:$BF$164)+
SUMIF('PKM DANA INTERNAL'!$BL$138:$BL$164,'KEUANGAN INTERNAL AKRE 2025'!B66,'PKM DANA INTERNAL'!$BM$138:$BM$164)</f>
        <v>0</v>
      </c>
      <c r="O66" s="149">
        <f t="shared" si="0"/>
        <v>14608333.333333334</v>
      </c>
      <c r="T66" s="181" t="e">
        <f>T65-T64</f>
        <v>#REF!</v>
      </c>
      <c r="U66" s="181" t="e">
        <f>U65-U64</f>
        <v>#REF!</v>
      </c>
      <c r="V66" s="181" t="e">
        <f>V65-V64</f>
        <v>#REF!</v>
      </c>
      <c r="W66" s="181" t="e">
        <f>W65-W64</f>
        <v>#REF!</v>
      </c>
    </row>
    <row r="67" spans="1:23">
      <c r="A67" s="1194" t="s">
        <v>217</v>
      </c>
      <c r="B67" s="1195" t="s">
        <v>62</v>
      </c>
      <c r="C67" s="199">
        <f>SUMIF('PNLT DANA INTERNAL'!$R$22:$R$45, 'KEUANGAN INTERNAL AKRE 2025'!B67,'PNLT DANA INTERNAL'!$T$22:$T$45)+
SUMIF('PNLT DANA INTERNAL'!$AB$22:$AB$45, 'KEUANGAN INTERNAL AKRE 2025'!B67,'PNLT DANA INTERNAL'!$AC$22:$AC$45)+
SUMIF('PNLT DANA INTERNAL'!$AI$22:$AI$45, 'KEUANGAN INTERNAL AKRE 2025'!B67,'PNLT DANA INTERNAL'!$AJ$22:$AJ$45)+
SUMIF('PNLT DANA INTERNAL'!$AP$22:$AP$45, 'KEUANGAN INTERNAL AKRE 2025'!B67,'PNLT DANA INTERNAL'!$AQ$22:$AQ$45)+
SUMIF('PNLT DANA INTERNAL'!$AW$22:$AW$45, 'KEUANGAN INTERNAL AKRE 2025'!B67,'PNLT DANA INTERNAL'!$AX$22:$AX$45)</f>
        <v>0</v>
      </c>
      <c r="D67" s="152">
        <f>SUMIF('PKM DANA INTERNAL'!$S$2:$S$6, 'KEUANGAN INTERNAL AKRE 2025'!B67,'PKM DANA INTERNAL'!$U$2:$U$6)+
SUMIF('PKM DANA INTERNAL'!$AC$2:$AC$6, 'KEUANGAN INTERNAL AKRE 2025'!B67,'PKM DANA INTERNAL'!$AD$2:$AD$6)+
SUMIF('PKM DANA INTERNAL'!$AJ$2:$AJ$6, 'KEUANGAN INTERNAL AKRE 2025'!B67,'PKM DANA INTERNAL'!$AK$2:$AK$6)+
SUMIF('PKM DANA INTERNAL'!$AQ$2:$AQ$6, 'KEUANGAN INTERNAL AKRE 2025'!B67,'PKM DANA INTERNAL'!$AR$2:$AR$6)</f>
        <v>0</v>
      </c>
      <c r="E67" s="151">
        <f>SUMIF('PNLT DANA INTERNAL'!$R$46:$R$109, 'KEUANGAN INTERNAL AKRE 2025'!B67,'PNLT DANA INTERNAL'!$T$46:$T$109)+
SUMIF('PNLT DANA INTERNAL'!$AB$46:$AB$109, 'KEUANGAN INTERNAL AKRE 2025'!B67,'PNLT DANA INTERNAL'!$AC$46:$AC$109)+
SUMIF('PNLT DANA INTERNAL'!$AI$46:$AI$109, 'KEUANGAN INTERNAL AKRE 2025'!B67,'PNLT DANA INTERNAL'!$AJ$46:$AJ$109)+
SUMIF('PNLT DANA INTERNAL'!$AP$46:$AP$109, 'KEUANGAN INTERNAL AKRE 2025'!B67,'PNLT DANA INTERNAL'!$AQ$46:$AQ$109)+
SUMIF('PNLT DANA INTERNAL'!$AW$46:$AW$109, 'KEUANGAN INTERNAL AKRE 2025'!B67,'PNLT DANA INTERNAL'!$AX$46:$AX$109)</f>
        <v>0</v>
      </c>
      <c r="F67" s="152">
        <f>SUMIF('PKM DANA INTERNAL'!$S$8:$S$35, 'KEUANGAN INTERNAL AKRE 2025'!B67,'PKM DANA INTERNAL'!$U$8:$U$35)+
SUMIF('PKM DANA INTERNAL'!$AC$8:$AC$35, 'KEUANGAN INTERNAL AKRE 2025'!B67,'PKM DANA INTERNAL'!$AD$8:$AD$35)+
SUMIF('PKM DANA INTERNAL'!$AJ$8:$AJ$35, 'KEUANGAN INTERNAL AKRE 2025'!B67,'PKM DANA INTERNAL'!$AK$8:$AK$35)+
SUMIF('PKM DANA INTERNAL'!$AQ$8:$AQ$35, 'KEUANGAN INTERNAL AKRE 2025'!B67,'PKM DANA INTERNAL'!$AR$8:$AR$35)</f>
        <v>7083333.333333334</v>
      </c>
      <c r="G67" s="152">
        <f>SUMIF('PNLT DANA INTERNAL'!$R$111:$R$141, 'KEUANGAN INTERNAL AKRE 2025'!B67,'PNLT DANA INTERNAL'!$T$111:$T$160)+
SUMIF('PNLT DANA INTERNAL'!$AB$111:$AB$141, 'KEUANGAN INTERNAL AKRE 2025'!B67,'PNLT DANA INTERNAL'!$AC$111:$AC$141)+
SUMIF('PNLT DANA INTERNAL'!$AI$111:$AI$141, 'KEUANGAN INTERNAL AKRE 2025'!B67,'PNLT DANA INTERNAL'!$AJ$111:$AJ$141)+
SUMIF('PNLT DANA INTERNAL'!$AP$111:$AP$141, 'KEUANGAN INTERNAL AKRE 2025'!B67,'PNLT DANA INTERNAL'!$AQ$111:$AQ$141)+
SUMIF('PNLT DANA INTERNAL'!$AW$111:$AW$141, 'KEUANGAN INTERNAL AKRE 2025'!B67,'PNLT DANA INTERNAL'!$AX$111:$AX$141)</f>
        <v>0</v>
      </c>
      <c r="H67" s="152">
        <f>SUMIF('PKM DANA INTERNAL'!$S$37:$S$68, 'KEUANGAN INTERNAL AKRE 2025'!B67,'PKM DANA INTERNAL'!$U$37:$U$68)+
SUMIF('PKM DANA INTERNAL'!$AC$37:$AC$68, 'KEUANGAN INTERNAL AKRE 2025'!B67,'PKM DANA INTERNAL'!$AD$37:$AD$68)+
SUMIF('PKM DANA INTERNAL'!$AJ$37:$AJ$68, 'KEUANGAN INTERNAL AKRE 2025'!B67,'PKM DANA INTERNAL'!$AK$37:$AK$68)+
SUMIF('PKM DANA INTERNAL'!$AQ$37:$AQ$68, 'KEUANGAN INTERNAL AKRE 2025'!B67,'PKM DANA INTERNAL'!$AR$37:$AR$68)</f>
        <v>20000000</v>
      </c>
      <c r="I67" s="152">
        <f>SUMIF('PNLT DANA INTERNAL'!$R$143:$R$178, 'KEUANGAN INTERNAL AKRE 2025'!B67,'PNLT DANA INTERNAL'!$T$143:$T$178)+
SUMIF('PNLT DANA INTERNAL'!$AB$143:$AB$178, 'KEUANGAN INTERNAL AKRE 2025'!B67,'PNLT DANA INTERNAL'!$AC$143:$AC$178)+
SUMIF('PNLT DANA INTERNAL'!$AI$143:$AI$178, 'KEUANGAN INTERNAL AKRE 2025'!B67,'PNLT DANA INTERNAL'!$AJ$143:$AJ$178)+
SUMIF('PNLT DANA INTERNAL'!$AP$143:$AP$178, 'KEUANGAN INTERNAL AKRE 2025'!B67,'PNLT DANA INTERNAL'!$AQ$143:$AQ$178)+
SUMIF('PNLT DANA INTERNAL'!$AW$143:$AW$178, 'KEUANGAN INTERNAL AKRE 2025'!B67,'PNLT DANA INTERNAL'!$AX$143:$AX$178)</f>
        <v>1666666.6666666667</v>
      </c>
      <c r="J67" s="152">
        <f>SUMIF('PKM DANA INTERNAL'!$S$70:$S$103, 'KEUANGAN INTERNAL AKRE 2025'!B67,'PKM DANA INTERNAL'!$U$70:$U$103)+
SUMIF('PKM DANA INTERNAL'!$AC$70:$AC$103, 'KEUANGAN INTERNAL AKRE 2025'!B67,'PKM DANA INTERNAL'!$AD$70:$AD$103)+
SUMIF('PKM DANA INTERNAL'!$AJ$70:$AJ$103, 'KEUANGAN INTERNAL AKRE 2025'!B67,'PKM DANA INTERNAL'!$AK$70:$AK$103)+
SUMIF('PKM DANA INTERNAL'!$AQ$70:$AQ$103, 'KEUANGAN INTERNAL AKRE 2025'!B67,'PKM DANA INTERNAL'!$AR$70:$AR$103)+
SUMIF('PKM DANA INTERNAL'!$AX$70:$AX$103,'KEUANGAN INTERNAL AKRE 2025'!B67,'PKM DANA INTERNAL'!$AY$70:$AY$103)+
SUMIF('PKM DANA INTERNAL'!$BE$70:$BE$103,'KEUANGAN INTERNAL AKRE 2025'!B67,'PKM DANA INTERNAL'!$BF$70:$BF$103)</f>
        <v>0</v>
      </c>
      <c r="K67" s="152">
        <f>SUMIF('PNLT DANA INTERNAL'!$R$179:$R$226, 'KEUANGAN INTERNAL AKRE 2025'!B67,'PNLT DANA INTERNAL'!$T$179:$T$226)+
SUMIF('PNLT DANA INTERNAL'!$AB$179:$AB$226, 'KEUANGAN INTERNAL AKRE 2025'!B67,'PNLT DANA INTERNAL'!$AC$179:$AC$226)+
SUMIF('PNLT DANA INTERNAL'!$AI$179:$AI$226, 'KEUANGAN INTERNAL AKRE 2025'!B67,'PNLT DANA INTERNAL'!$AJ$179:$AJ$226)+
SUMIF('PNLT DANA INTERNAL'!$AP$179:$AP$226, 'KEUANGAN INTERNAL AKRE 2025'!B67,'PNLT DANA INTERNAL'!$AQ$179:$AQ$226)+
SUMIF('PNLT DANA INTERNAL'!$AW$179:$AW$226, 'KEUANGAN INTERNAL AKRE 2025'!B67,'PNLT DANA INTERNAL'!$AX$179:$AX$226)+
SUMIF('PNLT DANA INTERNAL'!$BD$179:$BD$226, 'KEUANGAN INTERNAL AKRE 2025'!B67,'PNLT DANA INTERNAL'!$BG$179:$BG$226)</f>
        <v>0</v>
      </c>
      <c r="L67" s="152">
        <f>SUMIF('PKM DANA INTERNAL'!$S$105:$S$136, 'KEUANGAN INTERNAL AKRE 2025'!B67,'PKM DANA INTERNAL'!$U$105:$U$136)+
SUMIF('PKM DANA INTERNAL'!$AC$105:$AC$136, 'KEUANGAN INTERNAL AKRE 2025'!B67,'PKM DANA INTERNAL'!$AD$105:$AD$136)+
SUMIF('PKM DANA INTERNAL'!$AJ$105:$AJ$136, 'KEUANGAN INTERNAL AKRE 2025'!B67,'PKM DANA INTERNAL'!$AK$105:$AK$136)+
SUMIF('PKM DANA INTERNAL'!$AQ$105:$AQ$136, 'KEUANGAN INTERNAL AKRE 2025'!B67,'PKM DANA INTERNAL'!$AR$105:$AR$136)+
SUMIF('PKM DANA INTERNAL'!$AX$105:$AX$136,'KEUANGAN INTERNAL AKRE 2025'!B67,'PKM DANA INTERNAL'!$AY$105:$AY$136)+
SUMIF('PKM DANA INTERNAL'!$BE$105:$BE$136,'KEUANGAN INTERNAL AKRE 2025'!B67,'PKM DANA INTERNAL'!$BF$105:$BF$136)+
SUMIF('PKM DANA INTERNAL'!$BL$105:$BL$136,'KEUANGAN INTERNAL AKRE 2025'!B67,'PKM DANA INTERNAL'!$BM$105:$BM$136)</f>
        <v>2258333.3333333335</v>
      </c>
      <c r="M67" s="152">
        <f>SUMIF('PNLT DANA INTERNAL'!$R$227:$R$265, 'KEUANGAN INTERNAL AKRE 2025'!B67,'PNLT DANA INTERNAL'!$T$227:$T$265)+
SUMIF('PNLT DANA INTERNAL'!$AB$227:$AB$265, 'KEUANGAN INTERNAL AKRE 2025'!B67,'PNLT DANA INTERNAL'!$AC$227:$AC$265)+
SUMIF('PNLT DANA INTERNAL'!$AI$227:$AI$265, 'KEUANGAN INTERNAL AKRE 2025'!B67,'PNLT DANA INTERNAL'!$AJ$227:$AJ$265)+
SUMIF('PNLT DANA INTERNAL'!$AP$227:$AP$265, 'KEUANGAN INTERNAL AKRE 2025'!B67,'PNLT DANA INTERNAL'!$AQ$227:$AQ$265)+
SUMIF('PNLT DANA INTERNAL'!$AW$227:$AW$265, 'KEUANGAN INTERNAL AKRE 2025'!B67,'PNLT DANA INTERNAL'!$AX$227:$AX$265)+
SUMIF('PNLT DANA INTERNAL'!$BD$227:$BD$265, 'KEUANGAN INTERNAL AKRE 2025'!B67,'PNLT DANA INTERNAL'!$BG$227:$BG$265)</f>
        <v>0</v>
      </c>
      <c r="N67" s="152">
        <f>SUMIF('PKM DANA INTERNAL'!$S$138:$S$164, 'KEUANGAN INTERNAL AKRE 2025'!B67,'PKM DANA INTERNAL'!$U$138:$U$164)+
SUMIF('PKM DANA INTERNAL'!$AC$138:$AC$164, 'KEUANGAN INTERNAL AKRE 2025'!B67,'PKM DANA INTERNAL'!$AD$138:$AD$164)+
SUMIF('PKM DANA INTERNAL'!$AJ$138:$AJ$164, 'KEUANGAN INTERNAL AKRE 2025'!B67,'PKM DANA INTERNAL'!$AK$138:$AK$164)+
SUMIF('PKM DANA INTERNAL'!$AQ$138:$AQ$164, 'KEUANGAN INTERNAL AKRE 2025'!B67,'PKM DANA INTERNAL'!$AR$138:$AR$164)+
SUMIF('PKM DANA INTERNAL'!$AX$138:$AX$164,'KEUANGAN INTERNAL AKRE 2025'!B67,'PKM DANA INTERNAL'!$AY$138:$AY$164)+
SUMIF('PKM DANA INTERNAL'!$BE$138:$BE$164,'KEUANGAN INTERNAL AKRE 2025'!B67,'PKM DANA INTERNAL'!$BF$138:$BF$164)+
SUMIF('PKM DANA INTERNAL'!$BL$138:$BL$164,'KEUANGAN INTERNAL AKRE 2025'!B67,'PKM DANA INTERNAL'!$BM$138:$BM$164)</f>
        <v>0</v>
      </c>
      <c r="O67" s="149">
        <f t="shared" si="0"/>
        <v>31008333.333333336</v>
      </c>
    </row>
    <row r="68" spans="1:23">
      <c r="A68" s="1194" t="s">
        <v>217</v>
      </c>
      <c r="B68" s="1195" t="s">
        <v>44</v>
      </c>
      <c r="C68" s="199">
        <f>SUMIF('PNLT DANA INTERNAL'!$R$22:$R$45, 'KEUANGAN INTERNAL AKRE 2025'!B68,'PNLT DANA INTERNAL'!$T$22:$T$45)+
SUMIF('PNLT DANA INTERNAL'!$AB$22:$AB$45, 'KEUANGAN INTERNAL AKRE 2025'!B68,'PNLT DANA INTERNAL'!$AC$22:$AC$45)+
SUMIF('PNLT DANA INTERNAL'!$AI$22:$AI$45, 'KEUANGAN INTERNAL AKRE 2025'!B68,'PNLT DANA INTERNAL'!$AJ$22:$AJ$45)+
SUMIF('PNLT DANA INTERNAL'!$AP$22:$AP$45, 'KEUANGAN INTERNAL AKRE 2025'!B68,'PNLT DANA INTERNAL'!$AQ$22:$AQ$45)+
SUMIF('PNLT DANA INTERNAL'!$AW$22:$AW$45, 'KEUANGAN INTERNAL AKRE 2025'!B68,'PNLT DANA INTERNAL'!$AX$22:$AX$45)</f>
        <v>0</v>
      </c>
      <c r="D68" s="152">
        <f>SUMIF('PKM DANA INTERNAL'!$S$2:$S$6, 'KEUANGAN INTERNAL AKRE 2025'!B68,'PKM DANA INTERNAL'!$U$2:$U$6)+
SUMIF('PKM DANA INTERNAL'!$AC$2:$AC$6, 'KEUANGAN INTERNAL AKRE 2025'!B68,'PKM DANA INTERNAL'!$AD$2:$AD$6)+
SUMIF('PKM DANA INTERNAL'!$AJ$2:$AJ$6, 'KEUANGAN INTERNAL AKRE 2025'!B68,'PKM DANA INTERNAL'!$AK$2:$AK$6)+
SUMIF('PKM DANA INTERNAL'!$AQ$2:$AQ$6, 'KEUANGAN INTERNAL AKRE 2025'!B68,'PKM DANA INTERNAL'!$AR$2:$AR$6)</f>
        <v>0</v>
      </c>
      <c r="E68" s="151">
        <f>SUMIF('PNLT DANA INTERNAL'!$R$46:$R$109, 'KEUANGAN INTERNAL AKRE 2025'!B68,'PNLT DANA INTERNAL'!$T$46:$T$109)+
SUMIF('PNLT DANA INTERNAL'!$AB$46:$AB$109, 'KEUANGAN INTERNAL AKRE 2025'!B68,'PNLT DANA INTERNAL'!$AC$46:$AC$109)+
SUMIF('PNLT DANA INTERNAL'!$AI$46:$AI$109, 'KEUANGAN INTERNAL AKRE 2025'!B68,'PNLT DANA INTERNAL'!$AJ$46:$AJ$109)+
SUMIF('PNLT DANA INTERNAL'!$AP$46:$AP$109, 'KEUANGAN INTERNAL AKRE 2025'!B68,'PNLT DANA INTERNAL'!$AQ$46:$AQ$109)+
SUMIF('PNLT DANA INTERNAL'!$AW$46:$AW$109, 'KEUANGAN INTERNAL AKRE 2025'!B68,'PNLT DANA INTERNAL'!$AX$46:$AX$109)</f>
        <v>0</v>
      </c>
      <c r="F68" s="152">
        <f>SUMIF('PKM DANA INTERNAL'!$S$8:$S$35, 'KEUANGAN INTERNAL AKRE 2025'!B68,'PKM DANA INTERNAL'!$U$8:$U$35)+
SUMIF('PKM DANA INTERNAL'!$AC$8:$AC$35, 'KEUANGAN INTERNAL AKRE 2025'!B68,'PKM DANA INTERNAL'!$AD$8:$AD$35)+
SUMIF('PKM DANA INTERNAL'!$AJ$8:$AJ$35, 'KEUANGAN INTERNAL AKRE 2025'!B68,'PKM DANA INTERNAL'!$AK$8:$AK$35)+
SUMIF('PKM DANA INTERNAL'!$AQ$8:$AQ$35, 'KEUANGAN INTERNAL AKRE 2025'!B68,'PKM DANA INTERNAL'!$AR$8:$AR$35)</f>
        <v>25000000</v>
      </c>
      <c r="G68" s="152">
        <f>SUMIF('PNLT DANA INTERNAL'!$R$111:$R$141, 'KEUANGAN INTERNAL AKRE 2025'!B68,'PNLT DANA INTERNAL'!$T$111:$T$160)+
SUMIF('PNLT DANA INTERNAL'!$AB$111:$AB$141, 'KEUANGAN INTERNAL AKRE 2025'!B68,'PNLT DANA INTERNAL'!$AC$111:$AC$141)+
SUMIF('PNLT DANA INTERNAL'!$AI$111:$AI$141, 'KEUANGAN INTERNAL AKRE 2025'!B68,'PNLT DANA INTERNAL'!$AJ$111:$AJ$141)+
SUMIF('PNLT DANA INTERNAL'!$AP$111:$AP$141, 'KEUANGAN INTERNAL AKRE 2025'!B68,'PNLT DANA INTERNAL'!$AQ$111:$AQ$141)+
SUMIF('PNLT DANA INTERNAL'!$AW$111:$AW$141, 'KEUANGAN INTERNAL AKRE 2025'!B68,'PNLT DANA INTERNAL'!$AX$111:$AX$141)</f>
        <v>0</v>
      </c>
      <c r="H68" s="152">
        <f>SUMIF('PKM DANA INTERNAL'!$S$37:$S$68, 'KEUANGAN INTERNAL AKRE 2025'!B68,'PKM DANA INTERNAL'!$U$37:$U$68)+
SUMIF('PKM DANA INTERNAL'!$AC$37:$AC$68, 'KEUANGAN INTERNAL AKRE 2025'!B68,'PKM DANA INTERNAL'!$AD$37:$AD$68)+
SUMIF('PKM DANA INTERNAL'!$AJ$37:$AJ$68, 'KEUANGAN INTERNAL AKRE 2025'!B68,'PKM DANA INTERNAL'!$AK$37:$AK$68)+
SUMIF('PKM DANA INTERNAL'!$AQ$37:$AQ$68, 'KEUANGAN INTERNAL AKRE 2025'!B68,'PKM DANA INTERNAL'!$AR$37:$AR$68)</f>
        <v>2442500</v>
      </c>
      <c r="I68" s="152">
        <f>SUMIF('PNLT DANA INTERNAL'!$R$143:$R$178, 'KEUANGAN INTERNAL AKRE 2025'!B68,'PNLT DANA INTERNAL'!$T$143:$T$178)+
SUMIF('PNLT DANA INTERNAL'!$AB$143:$AB$178, 'KEUANGAN INTERNAL AKRE 2025'!B68,'PNLT DANA INTERNAL'!$AC$143:$AC$178)+
SUMIF('PNLT DANA INTERNAL'!$AI$143:$AI$178, 'KEUANGAN INTERNAL AKRE 2025'!B68,'PNLT DANA INTERNAL'!$AJ$143:$AJ$178)+
SUMIF('PNLT DANA INTERNAL'!$AP$143:$AP$178, 'KEUANGAN INTERNAL AKRE 2025'!B68,'PNLT DANA INTERNAL'!$AQ$143:$AQ$178)+
SUMIF('PNLT DANA INTERNAL'!$AW$143:$AW$178, 'KEUANGAN INTERNAL AKRE 2025'!B68,'PNLT DANA INTERNAL'!$AX$143:$AX$178)</f>
        <v>5350000</v>
      </c>
      <c r="J68" s="152">
        <f>SUMIF('PKM DANA INTERNAL'!$S$70:$S$103, 'KEUANGAN INTERNAL AKRE 2025'!B68,'PKM DANA INTERNAL'!$U$70:$U$103)+
SUMIF('PKM DANA INTERNAL'!$AC$70:$AC$103, 'KEUANGAN INTERNAL AKRE 2025'!B68,'PKM DANA INTERNAL'!$AD$70:$AD$103)+
SUMIF('PKM DANA INTERNAL'!$AJ$70:$AJ$103, 'KEUANGAN INTERNAL AKRE 2025'!B68,'PKM DANA INTERNAL'!$AK$70:$AK$103)+
SUMIF('PKM DANA INTERNAL'!$AQ$70:$AQ$103, 'KEUANGAN INTERNAL AKRE 2025'!B68,'PKM DANA INTERNAL'!$AR$70:$AR$103)+
SUMIF('PKM DANA INTERNAL'!$AX$70:$AX$103,'KEUANGAN INTERNAL AKRE 2025'!B68,'PKM DANA INTERNAL'!$AY$70:$AY$103)+
SUMIF('PKM DANA INTERNAL'!$BE$70:$BE$103,'KEUANGAN INTERNAL AKRE 2025'!B68,'PKM DANA INTERNAL'!$BF$70:$BF$103)</f>
        <v>0</v>
      </c>
      <c r="K68" s="152">
        <f>SUMIF('PNLT DANA INTERNAL'!$R$179:$R$226, 'KEUANGAN INTERNAL AKRE 2025'!B68,'PNLT DANA INTERNAL'!$T$179:$T$226)+
SUMIF('PNLT DANA INTERNAL'!$AB$179:$AB$226, 'KEUANGAN INTERNAL AKRE 2025'!B68,'PNLT DANA INTERNAL'!$AC$179:$AC$226)+
SUMIF('PNLT DANA INTERNAL'!$AI$179:$AI$226, 'KEUANGAN INTERNAL AKRE 2025'!B68,'PNLT DANA INTERNAL'!$AJ$179:$AJ$226)+
SUMIF('PNLT DANA INTERNAL'!$AP$179:$AP$226, 'KEUANGAN INTERNAL AKRE 2025'!B68,'PNLT DANA INTERNAL'!$AQ$179:$AQ$226)+
SUMIF('PNLT DANA INTERNAL'!$AW$179:$AW$226, 'KEUANGAN INTERNAL AKRE 2025'!B68,'PNLT DANA INTERNAL'!$AX$179:$AX$226)+
SUMIF('PNLT DANA INTERNAL'!$BD$179:$BD$226, 'KEUANGAN INTERNAL AKRE 2025'!B68,'PNLT DANA INTERNAL'!$BG$179:$BG$226)</f>
        <v>0</v>
      </c>
      <c r="L68" s="152">
        <f>SUMIF('PKM DANA INTERNAL'!$S$105:$S$136, 'KEUANGAN INTERNAL AKRE 2025'!B68,'PKM DANA INTERNAL'!$U$105:$U$136)+
SUMIF('PKM DANA INTERNAL'!$AC$105:$AC$136, 'KEUANGAN INTERNAL AKRE 2025'!B68,'PKM DANA INTERNAL'!$AD$105:$AD$136)+
SUMIF('PKM DANA INTERNAL'!$AJ$105:$AJ$136, 'KEUANGAN INTERNAL AKRE 2025'!B68,'PKM DANA INTERNAL'!$AK$105:$AK$136)+
SUMIF('PKM DANA INTERNAL'!$AQ$105:$AQ$136, 'KEUANGAN INTERNAL AKRE 2025'!B68,'PKM DANA INTERNAL'!$AR$105:$AR$136)+
SUMIF('PKM DANA INTERNAL'!$AX$105:$AX$136,'KEUANGAN INTERNAL AKRE 2025'!B68,'PKM DANA INTERNAL'!$AY$105:$AY$136)+
SUMIF('PKM DANA INTERNAL'!$BE$105:$BE$136,'KEUANGAN INTERNAL AKRE 2025'!B68,'PKM DANA INTERNAL'!$BF$105:$BF$136)+
SUMIF('PKM DANA INTERNAL'!$BL$105:$BL$136,'KEUANGAN INTERNAL AKRE 2025'!B68,'PKM DANA INTERNAL'!$BM$105:$BM$136)</f>
        <v>2000000</v>
      </c>
      <c r="M68" s="152">
        <f>SUMIF('PNLT DANA INTERNAL'!$R$227:$R$265, 'KEUANGAN INTERNAL AKRE 2025'!B68,'PNLT DANA INTERNAL'!$T$227:$T$265)+
SUMIF('PNLT DANA INTERNAL'!$AB$227:$AB$265, 'KEUANGAN INTERNAL AKRE 2025'!B68,'PNLT DANA INTERNAL'!$AC$227:$AC$265)+
SUMIF('PNLT DANA INTERNAL'!$AI$227:$AI$265, 'KEUANGAN INTERNAL AKRE 2025'!B68,'PNLT DANA INTERNAL'!$AJ$227:$AJ$265)+
SUMIF('PNLT DANA INTERNAL'!$AP$227:$AP$265, 'KEUANGAN INTERNAL AKRE 2025'!B68,'PNLT DANA INTERNAL'!$AQ$227:$AQ$265)+
SUMIF('PNLT DANA INTERNAL'!$AW$227:$AW$265, 'KEUANGAN INTERNAL AKRE 2025'!B68,'PNLT DANA INTERNAL'!$AX$227:$AX$265)+
SUMIF('PNLT DANA INTERNAL'!$BD$227:$BD$265, 'KEUANGAN INTERNAL AKRE 2025'!B68,'PNLT DANA INTERNAL'!$BG$227:$BG$265)</f>
        <v>59700000</v>
      </c>
      <c r="N68" s="152">
        <f>SUMIF('PKM DANA INTERNAL'!$S$138:$S$164, 'KEUANGAN INTERNAL AKRE 2025'!B68,'PKM DANA INTERNAL'!$U$138:$U$164)+
SUMIF('PKM DANA INTERNAL'!$AC$138:$AC$164, 'KEUANGAN INTERNAL AKRE 2025'!B68,'PKM DANA INTERNAL'!$AD$138:$AD$164)+
SUMIF('PKM DANA INTERNAL'!$AJ$138:$AJ$164, 'KEUANGAN INTERNAL AKRE 2025'!B68,'PKM DANA INTERNAL'!$AK$138:$AK$164)+
SUMIF('PKM DANA INTERNAL'!$AQ$138:$AQ$164, 'KEUANGAN INTERNAL AKRE 2025'!B68,'PKM DANA INTERNAL'!$AR$138:$AR$164)+
SUMIF('PKM DANA INTERNAL'!$AX$138:$AX$164,'KEUANGAN INTERNAL AKRE 2025'!B68,'PKM DANA INTERNAL'!$AY$138:$AY$164)+
SUMIF('PKM DANA INTERNAL'!$BE$138:$BE$164,'KEUANGAN INTERNAL AKRE 2025'!B68,'PKM DANA INTERNAL'!$BF$138:$BF$164)+
SUMIF('PKM DANA INTERNAL'!$BL$138:$BL$164,'KEUANGAN INTERNAL AKRE 2025'!B68,'PKM DANA INTERNAL'!$BM$138:$BM$164)</f>
        <v>0</v>
      </c>
      <c r="O68" s="149">
        <f t="shared" si="0"/>
        <v>34792500</v>
      </c>
      <c r="T68" s="181" t="e">
        <f>SUM(T61,T66)</f>
        <v>#REF!</v>
      </c>
      <c r="U68" s="181" t="e">
        <f>SUM(U61,U66)</f>
        <v>#REF!</v>
      </c>
      <c r="V68" s="181" t="e">
        <f>SUM(V61,V66)</f>
        <v>#REF!</v>
      </c>
      <c r="W68" s="181" t="e">
        <f>SUM(W61,W66)</f>
        <v>#REF!</v>
      </c>
    </row>
    <row r="69" spans="1:23">
      <c r="A69" s="1194" t="s">
        <v>217</v>
      </c>
      <c r="B69" s="1195" t="s">
        <v>377</v>
      </c>
      <c r="C69" s="199">
        <f>SUMIF('PNLT DANA INTERNAL'!$R$22:$R$45, 'KEUANGAN INTERNAL AKRE 2025'!B69,'PNLT DANA INTERNAL'!$T$22:$T$45)+
SUMIF('PNLT DANA INTERNAL'!$AB$22:$AB$45, 'KEUANGAN INTERNAL AKRE 2025'!B69,'PNLT DANA INTERNAL'!$AC$22:$AC$45)+
SUMIF('PNLT DANA INTERNAL'!$AI$22:$AI$45, 'KEUANGAN INTERNAL AKRE 2025'!B69,'PNLT DANA INTERNAL'!$AJ$22:$AJ$45)+
SUMIF('PNLT DANA INTERNAL'!$AP$22:$AP$45, 'KEUANGAN INTERNAL AKRE 2025'!B69,'PNLT DANA INTERNAL'!$AQ$22:$AQ$45)+
SUMIF('PNLT DANA INTERNAL'!$AW$22:$AW$45, 'KEUANGAN INTERNAL AKRE 2025'!B69,'PNLT DANA INTERNAL'!$AX$22:$AX$45)</f>
        <v>0</v>
      </c>
      <c r="D69" s="152">
        <f>SUMIF('PKM DANA INTERNAL'!$S$2:$S$6, 'KEUANGAN INTERNAL AKRE 2025'!B69,'PKM DANA INTERNAL'!$U$2:$U$6)+
SUMIF('PKM DANA INTERNAL'!$AC$2:$AC$6, 'KEUANGAN INTERNAL AKRE 2025'!B69,'PKM DANA INTERNAL'!$AD$2:$AD$6)+
SUMIF('PKM DANA INTERNAL'!$AJ$2:$AJ$6, 'KEUANGAN INTERNAL AKRE 2025'!B69,'PKM DANA INTERNAL'!$AK$2:$AK$6)+
SUMIF('PKM DANA INTERNAL'!$AQ$2:$AQ$6, 'KEUANGAN INTERNAL AKRE 2025'!B69,'PKM DANA INTERNAL'!$AR$2:$AR$6)</f>
        <v>0</v>
      </c>
      <c r="E69" s="151">
        <f>SUMIF('PNLT DANA INTERNAL'!$R$46:$R$109, 'KEUANGAN INTERNAL AKRE 2025'!B69,'PNLT DANA INTERNAL'!$T$46:$T$109)+
SUMIF('PNLT DANA INTERNAL'!$AB$46:$AB$109, 'KEUANGAN INTERNAL AKRE 2025'!B69,'PNLT DANA INTERNAL'!$AC$46:$AC$109)+
SUMIF('PNLT DANA INTERNAL'!$AI$46:$AI$109, 'KEUANGAN INTERNAL AKRE 2025'!B69,'PNLT DANA INTERNAL'!$AJ$46:$AJ$109)+
SUMIF('PNLT DANA INTERNAL'!$AP$46:$AP$109, 'KEUANGAN INTERNAL AKRE 2025'!B69,'PNLT DANA INTERNAL'!$AQ$46:$AQ$109)+
SUMIF('PNLT DANA INTERNAL'!$AW$46:$AW$109, 'KEUANGAN INTERNAL AKRE 2025'!B69,'PNLT DANA INTERNAL'!$AX$46:$AX$109)</f>
        <v>0</v>
      </c>
      <c r="F69" s="152">
        <f>SUMIF('PKM DANA INTERNAL'!$S$8:$S$35, 'KEUANGAN INTERNAL AKRE 2025'!B69,'PKM DANA INTERNAL'!$U$8:$U$35)+
SUMIF('PKM DANA INTERNAL'!$AC$8:$AC$35, 'KEUANGAN INTERNAL AKRE 2025'!B69,'PKM DANA INTERNAL'!$AD$8:$AD$35)+
SUMIF('PKM DANA INTERNAL'!$AJ$8:$AJ$35, 'KEUANGAN INTERNAL AKRE 2025'!B69,'PKM DANA INTERNAL'!$AK$8:$AK$35)+
SUMIF('PKM DANA INTERNAL'!$AQ$8:$AQ$35, 'KEUANGAN INTERNAL AKRE 2025'!B69,'PKM DANA INTERNAL'!$AR$8:$AR$35)</f>
        <v>17500000</v>
      </c>
      <c r="G69" s="152">
        <f>SUMIF('PNLT DANA INTERNAL'!$R$111:$R$141, 'KEUANGAN INTERNAL AKRE 2025'!B69,'PNLT DANA INTERNAL'!$T$111:$T$160)+
SUMIF('PNLT DANA INTERNAL'!$AB$111:$AB$141, 'KEUANGAN INTERNAL AKRE 2025'!B69,'PNLT DANA INTERNAL'!$AC$111:$AC$141)+
SUMIF('PNLT DANA INTERNAL'!$AI$111:$AI$141, 'KEUANGAN INTERNAL AKRE 2025'!B69,'PNLT DANA INTERNAL'!$AJ$111:$AJ$141)+
SUMIF('PNLT DANA INTERNAL'!$AP$111:$AP$141, 'KEUANGAN INTERNAL AKRE 2025'!B69,'PNLT DANA INTERNAL'!$AQ$111:$AQ$141)+
SUMIF('PNLT DANA INTERNAL'!$AW$111:$AW$141, 'KEUANGAN INTERNAL AKRE 2025'!B69,'PNLT DANA INTERNAL'!$AX$111:$AX$141)</f>
        <v>0</v>
      </c>
      <c r="H69" s="152">
        <f>SUMIF('PKM DANA INTERNAL'!$S$37:$S$68, 'KEUANGAN INTERNAL AKRE 2025'!B69,'PKM DANA INTERNAL'!$U$37:$U$68)+
SUMIF('PKM DANA INTERNAL'!$AC$37:$AC$68, 'KEUANGAN INTERNAL AKRE 2025'!B69,'PKM DANA INTERNAL'!$AD$37:$AD$68)+
SUMIF('PKM DANA INTERNAL'!$AJ$37:$AJ$68, 'KEUANGAN INTERNAL AKRE 2025'!B69,'PKM DANA INTERNAL'!$AK$37:$AK$68)+
SUMIF('PKM DANA INTERNAL'!$AQ$37:$AQ$68, 'KEUANGAN INTERNAL AKRE 2025'!B69,'PKM DANA INTERNAL'!$AR$37:$AR$68)</f>
        <v>15000000</v>
      </c>
      <c r="I69" s="152">
        <f>SUMIF('PNLT DANA INTERNAL'!$R$143:$R$178, 'KEUANGAN INTERNAL AKRE 2025'!B69,'PNLT DANA INTERNAL'!$T$143:$T$178)+
SUMIF('PNLT DANA INTERNAL'!$AB$143:$AB$178, 'KEUANGAN INTERNAL AKRE 2025'!B69,'PNLT DANA INTERNAL'!$AC$143:$AC$178)+
SUMIF('PNLT DANA INTERNAL'!$AI$143:$AI$178, 'KEUANGAN INTERNAL AKRE 2025'!B69,'PNLT DANA INTERNAL'!$AJ$143:$AJ$178)+
SUMIF('PNLT DANA INTERNAL'!$AP$143:$AP$178, 'KEUANGAN INTERNAL AKRE 2025'!B69,'PNLT DANA INTERNAL'!$AQ$143:$AQ$178)+
SUMIF('PNLT DANA INTERNAL'!$AW$143:$AW$178, 'KEUANGAN INTERNAL AKRE 2025'!B69,'PNLT DANA INTERNAL'!$AX$143:$AX$178)</f>
        <v>3081666.6666666665</v>
      </c>
      <c r="J69" s="152">
        <f>SUMIF('PKM DANA INTERNAL'!$S$70:$S$103, 'KEUANGAN INTERNAL AKRE 2025'!B69,'PKM DANA INTERNAL'!$U$70:$U$103)+
SUMIF('PKM DANA INTERNAL'!$AC$70:$AC$103, 'KEUANGAN INTERNAL AKRE 2025'!B69,'PKM DANA INTERNAL'!$AD$70:$AD$103)+
SUMIF('PKM DANA INTERNAL'!$AJ$70:$AJ$103, 'KEUANGAN INTERNAL AKRE 2025'!B69,'PKM DANA INTERNAL'!$AK$70:$AK$103)+
SUMIF('PKM DANA INTERNAL'!$AQ$70:$AQ$103, 'KEUANGAN INTERNAL AKRE 2025'!B69,'PKM DANA INTERNAL'!$AR$70:$AR$103)+
SUMIF('PKM DANA INTERNAL'!$AX$70:$AX$103,'KEUANGAN INTERNAL AKRE 2025'!B69,'PKM DANA INTERNAL'!$AY$70:$AY$103)+
SUMIF('PKM DANA INTERNAL'!$BE$70:$BE$103,'KEUANGAN INTERNAL AKRE 2025'!B69,'PKM DANA INTERNAL'!$BF$70:$BF$103)</f>
        <v>2333333.3333333335</v>
      </c>
      <c r="K69" s="152">
        <f>SUMIF('PNLT DANA INTERNAL'!$R$179:$R$226, 'KEUANGAN INTERNAL AKRE 2025'!B69,'PNLT DANA INTERNAL'!$T$179:$T$226)+
SUMIF('PNLT DANA INTERNAL'!$AB$179:$AB$226, 'KEUANGAN INTERNAL AKRE 2025'!B69,'PNLT DANA INTERNAL'!$AC$179:$AC$226)+
SUMIF('PNLT DANA INTERNAL'!$AI$179:$AI$226, 'KEUANGAN INTERNAL AKRE 2025'!B69,'PNLT DANA INTERNAL'!$AJ$179:$AJ$226)+
SUMIF('PNLT DANA INTERNAL'!$AP$179:$AP$226, 'KEUANGAN INTERNAL AKRE 2025'!B69,'PNLT DANA INTERNAL'!$AQ$179:$AQ$226)+
SUMIF('PNLT DANA INTERNAL'!$AW$179:$AW$226, 'KEUANGAN INTERNAL AKRE 2025'!B69,'PNLT DANA INTERNAL'!$AX$179:$AX$226)+
SUMIF('PNLT DANA INTERNAL'!$BD$179:$BD$226, 'KEUANGAN INTERNAL AKRE 2025'!B69,'PNLT DANA INTERNAL'!$BG$179:$BG$226)</f>
        <v>0</v>
      </c>
      <c r="L69" s="152">
        <f>SUMIF('PKM DANA INTERNAL'!$S$105:$S$136, 'KEUANGAN INTERNAL AKRE 2025'!B69,'PKM DANA INTERNAL'!$U$105:$U$136)+
SUMIF('PKM DANA INTERNAL'!$AC$105:$AC$136, 'KEUANGAN INTERNAL AKRE 2025'!B69,'PKM DANA INTERNAL'!$AD$105:$AD$136)+
SUMIF('PKM DANA INTERNAL'!$AJ$105:$AJ$136, 'KEUANGAN INTERNAL AKRE 2025'!B69,'PKM DANA INTERNAL'!$AK$105:$AK$136)+
SUMIF('PKM DANA INTERNAL'!$AQ$105:$AQ$136, 'KEUANGAN INTERNAL AKRE 2025'!B69,'PKM DANA INTERNAL'!$AR$105:$AR$136)+
SUMIF('PKM DANA INTERNAL'!$AX$105:$AX$136,'KEUANGAN INTERNAL AKRE 2025'!B69,'PKM DANA INTERNAL'!$AY$105:$AY$136)+
SUMIF('PKM DANA INTERNAL'!$BE$105:$BE$136,'KEUANGAN INTERNAL AKRE 2025'!B69,'PKM DANA INTERNAL'!$BF$105:$BF$136)+
SUMIF('PKM DANA INTERNAL'!$BL$105:$BL$136,'KEUANGAN INTERNAL AKRE 2025'!B69,'PKM DANA INTERNAL'!$BM$105:$BM$136)</f>
        <v>0</v>
      </c>
      <c r="M69" s="152">
        <f>SUMIF('PNLT DANA INTERNAL'!$R$227:$R$265, 'KEUANGAN INTERNAL AKRE 2025'!B69,'PNLT DANA INTERNAL'!$T$227:$T$265)+
SUMIF('PNLT DANA INTERNAL'!$AB$227:$AB$265, 'KEUANGAN INTERNAL AKRE 2025'!B69,'PNLT DANA INTERNAL'!$AC$227:$AC$265)+
SUMIF('PNLT DANA INTERNAL'!$AI$227:$AI$265, 'KEUANGAN INTERNAL AKRE 2025'!B69,'PNLT DANA INTERNAL'!$AJ$227:$AJ$265)+
SUMIF('PNLT DANA INTERNAL'!$AP$227:$AP$265, 'KEUANGAN INTERNAL AKRE 2025'!B69,'PNLT DANA INTERNAL'!$AQ$227:$AQ$265)+
SUMIF('PNLT DANA INTERNAL'!$AW$227:$AW$265, 'KEUANGAN INTERNAL AKRE 2025'!B69,'PNLT DANA INTERNAL'!$AX$227:$AX$265)+
SUMIF('PNLT DANA INTERNAL'!$BD$227:$BD$265, 'KEUANGAN INTERNAL AKRE 2025'!B69,'PNLT DANA INTERNAL'!$BG$227:$BG$265)</f>
        <v>12000000</v>
      </c>
      <c r="N69" s="152">
        <f>SUMIF('PKM DANA INTERNAL'!$S$138:$S$164, 'KEUANGAN INTERNAL AKRE 2025'!B69,'PKM DANA INTERNAL'!$U$138:$U$164)+
SUMIF('PKM DANA INTERNAL'!$AC$138:$AC$164, 'KEUANGAN INTERNAL AKRE 2025'!B69,'PKM DANA INTERNAL'!$AD$138:$AD$164)+
SUMIF('PKM DANA INTERNAL'!$AJ$138:$AJ$164, 'KEUANGAN INTERNAL AKRE 2025'!B69,'PKM DANA INTERNAL'!$AK$138:$AK$164)+
SUMIF('PKM DANA INTERNAL'!$AQ$138:$AQ$164, 'KEUANGAN INTERNAL AKRE 2025'!B69,'PKM DANA INTERNAL'!$AR$138:$AR$164)+
SUMIF('PKM DANA INTERNAL'!$AX$138:$AX$164,'KEUANGAN INTERNAL AKRE 2025'!B69,'PKM DANA INTERNAL'!$AY$138:$AY$164)+
SUMIF('PKM DANA INTERNAL'!$BE$138:$BE$164,'KEUANGAN INTERNAL AKRE 2025'!B69,'PKM DANA INTERNAL'!$BF$138:$BF$164)+
SUMIF('PKM DANA INTERNAL'!$BL$138:$BL$164,'KEUANGAN INTERNAL AKRE 2025'!B69,'PKM DANA INTERNAL'!$BM$138:$BM$164)</f>
        <v>0</v>
      </c>
      <c r="O69" s="149">
        <f t="shared" ref="O69:O121" si="3">SUM(E69:L69)</f>
        <v>37915000</v>
      </c>
    </row>
    <row r="70" spans="1:23">
      <c r="A70" s="1194" t="s">
        <v>217</v>
      </c>
      <c r="B70" s="1195" t="s">
        <v>398</v>
      </c>
      <c r="C70" s="199">
        <f>SUMIF('PNLT DANA INTERNAL'!$R$22:$R$45, 'KEUANGAN INTERNAL AKRE 2025'!B70,'PNLT DANA INTERNAL'!$T$22:$T$45)+
SUMIF('PNLT DANA INTERNAL'!$AB$22:$AB$45, 'KEUANGAN INTERNAL AKRE 2025'!B70,'PNLT DANA INTERNAL'!$AC$22:$AC$45)+
SUMIF('PNLT DANA INTERNAL'!$AI$22:$AI$45, 'KEUANGAN INTERNAL AKRE 2025'!B70,'PNLT DANA INTERNAL'!$AJ$22:$AJ$45)+
SUMIF('PNLT DANA INTERNAL'!$AP$22:$AP$45, 'KEUANGAN INTERNAL AKRE 2025'!B70,'PNLT DANA INTERNAL'!$AQ$22:$AQ$45)+
SUMIF('PNLT DANA INTERNAL'!$AW$22:$AW$45, 'KEUANGAN INTERNAL AKRE 2025'!B70,'PNLT DANA INTERNAL'!$AX$22:$AX$45)</f>
        <v>0</v>
      </c>
      <c r="D70" s="152">
        <f>SUMIF('PKM DANA INTERNAL'!$S$2:$S$6, 'KEUANGAN INTERNAL AKRE 2025'!B70,'PKM DANA INTERNAL'!$U$2:$U$6)+
SUMIF('PKM DANA INTERNAL'!$AC$2:$AC$6, 'KEUANGAN INTERNAL AKRE 2025'!B70,'PKM DANA INTERNAL'!$AD$2:$AD$6)+
SUMIF('PKM DANA INTERNAL'!$AJ$2:$AJ$6, 'KEUANGAN INTERNAL AKRE 2025'!B70,'PKM DANA INTERNAL'!$AK$2:$AK$6)+
SUMIF('PKM DANA INTERNAL'!$AQ$2:$AQ$6, 'KEUANGAN INTERNAL AKRE 2025'!B70,'PKM DANA INTERNAL'!$AR$2:$AR$6)</f>
        <v>0</v>
      </c>
      <c r="E70" s="151">
        <f>SUMIF('PNLT DANA INTERNAL'!$R$46:$R$109, 'KEUANGAN INTERNAL AKRE 2025'!B70,'PNLT DANA INTERNAL'!$T$46:$T$109)+
SUMIF('PNLT DANA INTERNAL'!$AB$46:$AB$109, 'KEUANGAN INTERNAL AKRE 2025'!B70,'PNLT DANA INTERNAL'!$AC$46:$AC$109)+
SUMIF('PNLT DANA INTERNAL'!$AI$46:$AI$109, 'KEUANGAN INTERNAL AKRE 2025'!B70,'PNLT DANA INTERNAL'!$AJ$46:$AJ$109)+
SUMIF('PNLT DANA INTERNAL'!$AP$46:$AP$109, 'KEUANGAN INTERNAL AKRE 2025'!B70,'PNLT DANA INTERNAL'!$AQ$46:$AQ$109)+
SUMIF('PNLT DANA INTERNAL'!$AW$46:$AW$109, 'KEUANGAN INTERNAL AKRE 2025'!B70,'PNLT DANA INTERNAL'!$AX$46:$AX$109)</f>
        <v>0</v>
      </c>
      <c r="F70" s="152">
        <f>SUMIF('PKM DANA INTERNAL'!$S$8:$S$35, 'KEUANGAN INTERNAL AKRE 2025'!B70,'PKM DANA INTERNAL'!$U$8:$U$35)+
SUMIF('PKM DANA INTERNAL'!$AC$8:$AC$35, 'KEUANGAN INTERNAL AKRE 2025'!B70,'PKM DANA INTERNAL'!$AD$8:$AD$35)+
SUMIF('PKM DANA INTERNAL'!$AJ$8:$AJ$35, 'KEUANGAN INTERNAL AKRE 2025'!B70,'PKM DANA INTERNAL'!$AK$8:$AK$35)+
SUMIF('PKM DANA INTERNAL'!$AQ$8:$AQ$35, 'KEUANGAN INTERNAL AKRE 2025'!B70,'PKM DANA INTERNAL'!$AR$8:$AR$35)</f>
        <v>24313333.333333336</v>
      </c>
      <c r="G70" s="152">
        <f>SUMIF('PNLT DANA INTERNAL'!$R$111:$R$141, 'KEUANGAN INTERNAL AKRE 2025'!B70,'PNLT DANA INTERNAL'!$T$111:$T$160)+
SUMIF('PNLT DANA INTERNAL'!$AB$111:$AB$141, 'KEUANGAN INTERNAL AKRE 2025'!B70,'PNLT DANA INTERNAL'!$AC$111:$AC$141)+
SUMIF('PNLT DANA INTERNAL'!$AI$111:$AI$141, 'KEUANGAN INTERNAL AKRE 2025'!B70,'PNLT DANA INTERNAL'!$AJ$111:$AJ$141)+
SUMIF('PNLT DANA INTERNAL'!$AP$111:$AP$141, 'KEUANGAN INTERNAL AKRE 2025'!B70,'PNLT DANA INTERNAL'!$AQ$111:$AQ$141)+
SUMIF('PNLT DANA INTERNAL'!$AW$111:$AW$141, 'KEUANGAN INTERNAL AKRE 2025'!B70,'PNLT DANA INTERNAL'!$AX$111:$AX$141)</f>
        <v>0</v>
      </c>
      <c r="H70" s="152">
        <f>SUMIF('PKM DANA INTERNAL'!$S$37:$S$68, 'KEUANGAN INTERNAL AKRE 2025'!B70,'PKM DANA INTERNAL'!$U$37:$U$68)+
SUMIF('PKM DANA INTERNAL'!$AC$37:$AC$68, 'KEUANGAN INTERNAL AKRE 2025'!B70,'PKM DANA INTERNAL'!$AD$37:$AD$68)+
SUMIF('PKM DANA INTERNAL'!$AJ$37:$AJ$68, 'KEUANGAN INTERNAL AKRE 2025'!B70,'PKM DANA INTERNAL'!$AK$37:$AK$68)+
SUMIF('PKM DANA INTERNAL'!$AQ$37:$AQ$68, 'KEUANGAN INTERNAL AKRE 2025'!B70,'PKM DANA INTERNAL'!$AR$37:$AR$68)</f>
        <v>10000000</v>
      </c>
      <c r="I70" s="152">
        <f>SUMIF('PNLT DANA INTERNAL'!$R$143:$R$178, 'KEUANGAN INTERNAL AKRE 2025'!B70,'PNLT DANA INTERNAL'!$T$143:$T$178)+
SUMIF('PNLT DANA INTERNAL'!$AB$143:$AB$178, 'KEUANGAN INTERNAL AKRE 2025'!B70,'PNLT DANA INTERNAL'!$AC$143:$AC$178)+
SUMIF('PNLT DANA INTERNAL'!$AI$143:$AI$178, 'KEUANGAN INTERNAL AKRE 2025'!B70,'PNLT DANA INTERNAL'!$AJ$143:$AJ$178)+
SUMIF('PNLT DANA INTERNAL'!$AP$143:$AP$178, 'KEUANGAN INTERNAL AKRE 2025'!B70,'PNLT DANA INTERNAL'!$AQ$143:$AQ$178)+
SUMIF('PNLT DANA INTERNAL'!$AW$143:$AW$178, 'KEUANGAN INTERNAL AKRE 2025'!B70,'PNLT DANA INTERNAL'!$AX$143:$AX$178)</f>
        <v>13333333.333333334</v>
      </c>
      <c r="J70" s="152">
        <f>SUMIF('PKM DANA INTERNAL'!$S$70:$S$103, 'KEUANGAN INTERNAL AKRE 2025'!B70,'PKM DANA INTERNAL'!$U$70:$U$103)+
SUMIF('PKM DANA INTERNAL'!$AC$70:$AC$103, 'KEUANGAN INTERNAL AKRE 2025'!B70,'PKM DANA INTERNAL'!$AD$70:$AD$103)+
SUMIF('PKM DANA INTERNAL'!$AJ$70:$AJ$103, 'KEUANGAN INTERNAL AKRE 2025'!B70,'PKM DANA INTERNAL'!$AK$70:$AK$103)+
SUMIF('PKM DANA INTERNAL'!$AQ$70:$AQ$103, 'KEUANGAN INTERNAL AKRE 2025'!B70,'PKM DANA INTERNAL'!$AR$70:$AR$103)+
SUMIF('PKM DANA INTERNAL'!$AX$70:$AX$103,'KEUANGAN INTERNAL AKRE 2025'!B70,'PKM DANA INTERNAL'!$AY$70:$AY$103)+
SUMIF('PKM DANA INTERNAL'!$BE$70:$BE$103,'KEUANGAN INTERNAL AKRE 2025'!B70,'PKM DANA INTERNAL'!$BF$70:$BF$103)</f>
        <v>2333333.3333333335</v>
      </c>
      <c r="K70" s="152">
        <f>SUMIF('PNLT DANA INTERNAL'!$R$179:$R$226, 'KEUANGAN INTERNAL AKRE 2025'!B70,'PNLT DANA INTERNAL'!$T$179:$T$226)+
SUMIF('PNLT DANA INTERNAL'!$AB$179:$AB$226, 'KEUANGAN INTERNAL AKRE 2025'!B70,'PNLT DANA INTERNAL'!$AC$179:$AC$226)+
SUMIF('PNLT DANA INTERNAL'!$AI$179:$AI$226, 'KEUANGAN INTERNAL AKRE 2025'!B70,'PNLT DANA INTERNAL'!$AJ$179:$AJ$226)+
SUMIF('PNLT DANA INTERNAL'!$AP$179:$AP$226, 'KEUANGAN INTERNAL AKRE 2025'!B70,'PNLT DANA INTERNAL'!$AQ$179:$AQ$226)+
SUMIF('PNLT DANA INTERNAL'!$AW$179:$AW$226, 'KEUANGAN INTERNAL AKRE 2025'!B70,'PNLT DANA INTERNAL'!$AX$179:$AX$226)+
SUMIF('PNLT DANA INTERNAL'!$BD$179:$BD$226, 'KEUANGAN INTERNAL AKRE 2025'!B70,'PNLT DANA INTERNAL'!$BG$179:$BG$226)</f>
        <v>0</v>
      </c>
      <c r="L70" s="152">
        <f>SUMIF('PKM DANA INTERNAL'!$S$105:$S$136, 'KEUANGAN INTERNAL AKRE 2025'!B70,'PKM DANA INTERNAL'!$U$105:$U$136)+
SUMIF('PKM DANA INTERNAL'!$AC$105:$AC$136, 'KEUANGAN INTERNAL AKRE 2025'!B70,'PKM DANA INTERNAL'!$AD$105:$AD$136)+
SUMIF('PKM DANA INTERNAL'!$AJ$105:$AJ$136, 'KEUANGAN INTERNAL AKRE 2025'!B70,'PKM DANA INTERNAL'!$AK$105:$AK$136)+
SUMIF('PKM DANA INTERNAL'!$AQ$105:$AQ$136, 'KEUANGAN INTERNAL AKRE 2025'!B70,'PKM DANA INTERNAL'!$AR$105:$AR$136)+
SUMIF('PKM DANA INTERNAL'!$AX$105:$AX$136,'KEUANGAN INTERNAL AKRE 2025'!B70,'PKM DANA INTERNAL'!$AY$105:$AY$136)+
SUMIF('PKM DANA INTERNAL'!$BE$105:$BE$136,'KEUANGAN INTERNAL AKRE 2025'!B70,'PKM DANA INTERNAL'!$BF$105:$BF$136)+
SUMIF('PKM DANA INTERNAL'!$BL$105:$BL$136,'KEUANGAN INTERNAL AKRE 2025'!B70,'PKM DANA INTERNAL'!$BM$105:$BM$136)</f>
        <v>0</v>
      </c>
      <c r="M70" s="152">
        <f>SUMIF('PNLT DANA INTERNAL'!$R$227:$R$265, 'KEUANGAN INTERNAL AKRE 2025'!B70,'PNLT DANA INTERNAL'!$T$227:$T$265)+
SUMIF('PNLT DANA INTERNAL'!$AB$227:$AB$265, 'KEUANGAN INTERNAL AKRE 2025'!B70,'PNLT DANA INTERNAL'!$AC$227:$AC$265)+
SUMIF('PNLT DANA INTERNAL'!$AI$227:$AI$265, 'KEUANGAN INTERNAL AKRE 2025'!B70,'PNLT DANA INTERNAL'!$AJ$227:$AJ$265)+
SUMIF('PNLT DANA INTERNAL'!$AP$227:$AP$265, 'KEUANGAN INTERNAL AKRE 2025'!B70,'PNLT DANA INTERNAL'!$AQ$227:$AQ$265)+
SUMIF('PNLT DANA INTERNAL'!$AW$227:$AW$265, 'KEUANGAN INTERNAL AKRE 2025'!B70,'PNLT DANA INTERNAL'!$AX$227:$AX$265)+
SUMIF('PNLT DANA INTERNAL'!$BD$227:$BD$265, 'KEUANGAN INTERNAL AKRE 2025'!B70,'PNLT DANA INTERNAL'!$BG$227:$BG$265)</f>
        <v>0</v>
      </c>
      <c r="N70" s="152">
        <f>SUMIF('PKM DANA INTERNAL'!$S$138:$S$164, 'KEUANGAN INTERNAL AKRE 2025'!B70,'PKM DANA INTERNAL'!$U$138:$U$164)+
SUMIF('PKM DANA INTERNAL'!$AC$138:$AC$164, 'KEUANGAN INTERNAL AKRE 2025'!B70,'PKM DANA INTERNAL'!$AD$138:$AD$164)+
SUMIF('PKM DANA INTERNAL'!$AJ$138:$AJ$164, 'KEUANGAN INTERNAL AKRE 2025'!B70,'PKM DANA INTERNAL'!$AK$138:$AK$164)+
SUMIF('PKM DANA INTERNAL'!$AQ$138:$AQ$164, 'KEUANGAN INTERNAL AKRE 2025'!B70,'PKM DANA INTERNAL'!$AR$138:$AR$164)+
SUMIF('PKM DANA INTERNAL'!$AX$138:$AX$164,'KEUANGAN INTERNAL AKRE 2025'!B70,'PKM DANA INTERNAL'!$AY$138:$AY$164)+
SUMIF('PKM DANA INTERNAL'!$BE$138:$BE$164,'KEUANGAN INTERNAL AKRE 2025'!B70,'PKM DANA INTERNAL'!$BF$138:$BF$164)+
SUMIF('PKM DANA INTERNAL'!$BL$138:$BL$164,'KEUANGAN INTERNAL AKRE 2025'!B70,'PKM DANA INTERNAL'!$BM$138:$BM$164)</f>
        <v>0</v>
      </c>
      <c r="O70" s="149">
        <f t="shared" si="3"/>
        <v>49980000.000000007</v>
      </c>
    </row>
    <row r="71" spans="1:23">
      <c r="A71" s="1194" t="s">
        <v>217</v>
      </c>
      <c r="B71" s="1195" t="s">
        <v>365</v>
      </c>
      <c r="C71" s="199">
        <f>SUMIF('PNLT DANA INTERNAL'!$R$22:$R$45, 'KEUANGAN INTERNAL AKRE 2025'!B71,'PNLT DANA INTERNAL'!$T$22:$T$45)+
SUMIF('PNLT DANA INTERNAL'!$AB$22:$AB$45, 'KEUANGAN INTERNAL AKRE 2025'!B71,'PNLT DANA INTERNAL'!$AC$22:$AC$45)+
SUMIF('PNLT DANA INTERNAL'!$AI$22:$AI$45, 'KEUANGAN INTERNAL AKRE 2025'!B71,'PNLT DANA INTERNAL'!$AJ$22:$AJ$45)+
SUMIF('PNLT DANA INTERNAL'!$AP$22:$AP$45, 'KEUANGAN INTERNAL AKRE 2025'!B71,'PNLT DANA INTERNAL'!$AQ$22:$AQ$45)+
SUMIF('PNLT DANA INTERNAL'!$AW$22:$AW$45, 'KEUANGAN INTERNAL AKRE 2025'!B71,'PNLT DANA INTERNAL'!$AX$22:$AX$45)</f>
        <v>0</v>
      </c>
      <c r="D71" s="152">
        <f>SUMIF('PKM DANA INTERNAL'!$S$2:$S$6, 'KEUANGAN INTERNAL AKRE 2025'!B71,'PKM DANA INTERNAL'!$U$2:$U$6)+
SUMIF('PKM DANA INTERNAL'!$AC$2:$AC$6, 'KEUANGAN INTERNAL AKRE 2025'!B71,'PKM DANA INTERNAL'!$AD$2:$AD$6)+
SUMIF('PKM DANA INTERNAL'!$AJ$2:$AJ$6, 'KEUANGAN INTERNAL AKRE 2025'!B71,'PKM DANA INTERNAL'!$AK$2:$AK$6)+
SUMIF('PKM DANA INTERNAL'!$AQ$2:$AQ$6, 'KEUANGAN INTERNAL AKRE 2025'!B71,'PKM DANA INTERNAL'!$AR$2:$AR$6)</f>
        <v>0</v>
      </c>
      <c r="E71" s="151">
        <f>SUMIF('PNLT DANA INTERNAL'!$R$46:$R$109, 'KEUANGAN INTERNAL AKRE 2025'!B71,'PNLT DANA INTERNAL'!$T$46:$T$109)+
SUMIF('PNLT DANA INTERNAL'!$AB$46:$AB$109, 'KEUANGAN INTERNAL AKRE 2025'!B71,'PNLT DANA INTERNAL'!$AC$46:$AC$109)+
SUMIF('PNLT DANA INTERNAL'!$AI$46:$AI$109, 'KEUANGAN INTERNAL AKRE 2025'!B71,'PNLT DANA INTERNAL'!$AJ$46:$AJ$109)+
SUMIF('PNLT DANA INTERNAL'!$AP$46:$AP$109, 'KEUANGAN INTERNAL AKRE 2025'!B71,'PNLT DANA INTERNAL'!$AQ$46:$AQ$109)+
SUMIF('PNLT DANA INTERNAL'!$AW$46:$AW$109, 'KEUANGAN INTERNAL AKRE 2025'!B71,'PNLT DANA INTERNAL'!$AX$46:$AX$109)</f>
        <v>0</v>
      </c>
      <c r="F71" s="152">
        <f>SUMIF('PKM DANA INTERNAL'!$S$8:$S$35, 'KEUANGAN INTERNAL AKRE 2025'!B71,'PKM DANA INTERNAL'!$U$8:$U$35)+
SUMIF('PKM DANA INTERNAL'!$AC$8:$AC$35, 'KEUANGAN INTERNAL AKRE 2025'!B71,'PKM DANA INTERNAL'!$AD$8:$AD$35)+
SUMIF('PKM DANA INTERNAL'!$AJ$8:$AJ$35, 'KEUANGAN INTERNAL AKRE 2025'!B71,'PKM DANA INTERNAL'!$AK$8:$AK$35)+
SUMIF('PKM DANA INTERNAL'!$AQ$8:$AQ$35, 'KEUANGAN INTERNAL AKRE 2025'!B71,'PKM DANA INTERNAL'!$AR$8:$AR$35)</f>
        <v>2500000</v>
      </c>
      <c r="G71" s="152">
        <f>SUMIF('PNLT DANA INTERNAL'!$R$111:$R$141, 'KEUANGAN INTERNAL AKRE 2025'!B71,'PNLT DANA INTERNAL'!$T$111:$T$160)+
SUMIF('PNLT DANA INTERNAL'!$AB$111:$AB$141, 'KEUANGAN INTERNAL AKRE 2025'!B71,'PNLT DANA INTERNAL'!$AC$111:$AC$141)+
SUMIF('PNLT DANA INTERNAL'!$AI$111:$AI$141, 'KEUANGAN INTERNAL AKRE 2025'!B71,'PNLT DANA INTERNAL'!$AJ$111:$AJ$141)+
SUMIF('PNLT DANA INTERNAL'!$AP$111:$AP$141, 'KEUANGAN INTERNAL AKRE 2025'!B71,'PNLT DANA INTERNAL'!$AQ$111:$AQ$141)+
SUMIF('PNLT DANA INTERNAL'!$AW$111:$AW$141, 'KEUANGAN INTERNAL AKRE 2025'!B71,'PNLT DANA INTERNAL'!$AX$111:$AX$141)</f>
        <v>0</v>
      </c>
      <c r="H71" s="152">
        <f>SUMIF('PKM DANA INTERNAL'!$S$37:$S$68, 'KEUANGAN INTERNAL AKRE 2025'!B71,'PKM DANA INTERNAL'!$U$37:$U$68)+
SUMIF('PKM DANA INTERNAL'!$AC$37:$AC$68, 'KEUANGAN INTERNAL AKRE 2025'!B71,'PKM DANA INTERNAL'!$AD$37:$AD$68)+
SUMIF('PKM DANA INTERNAL'!$AJ$37:$AJ$68, 'KEUANGAN INTERNAL AKRE 2025'!B71,'PKM DANA INTERNAL'!$AK$37:$AK$68)+
SUMIF('PKM DANA INTERNAL'!$AQ$37:$AQ$68, 'KEUANGAN INTERNAL AKRE 2025'!B71,'PKM DANA INTERNAL'!$AR$37:$AR$68)</f>
        <v>10000000</v>
      </c>
      <c r="I71" s="152">
        <f>SUMIF('PNLT DANA INTERNAL'!$R$143:$R$178, 'KEUANGAN INTERNAL AKRE 2025'!B71,'PNLT DANA INTERNAL'!$T$143:$T$178)+
SUMIF('PNLT DANA INTERNAL'!$AB$143:$AB$178, 'KEUANGAN INTERNAL AKRE 2025'!B71,'PNLT DANA INTERNAL'!$AC$143:$AC$178)+
SUMIF('PNLT DANA INTERNAL'!$AI$143:$AI$178, 'KEUANGAN INTERNAL AKRE 2025'!B71,'PNLT DANA INTERNAL'!$AJ$143:$AJ$178)+
SUMIF('PNLT DANA INTERNAL'!$AP$143:$AP$178, 'KEUANGAN INTERNAL AKRE 2025'!B71,'PNLT DANA INTERNAL'!$AQ$143:$AQ$178)+
SUMIF('PNLT DANA INTERNAL'!$AW$143:$AW$178, 'KEUANGAN INTERNAL AKRE 2025'!B71,'PNLT DANA INTERNAL'!$AX$143:$AX$178)</f>
        <v>0</v>
      </c>
      <c r="J71" s="152">
        <f>SUMIF('PKM DANA INTERNAL'!$S$70:$S$103, 'KEUANGAN INTERNAL AKRE 2025'!B71,'PKM DANA INTERNAL'!$U$70:$U$103)+
SUMIF('PKM DANA INTERNAL'!$AC$70:$AC$103, 'KEUANGAN INTERNAL AKRE 2025'!B71,'PKM DANA INTERNAL'!$AD$70:$AD$103)+
SUMIF('PKM DANA INTERNAL'!$AJ$70:$AJ$103, 'KEUANGAN INTERNAL AKRE 2025'!B71,'PKM DANA INTERNAL'!$AK$70:$AK$103)+
SUMIF('PKM DANA INTERNAL'!$AQ$70:$AQ$103, 'KEUANGAN INTERNAL AKRE 2025'!B71,'PKM DANA INTERNAL'!$AR$70:$AR$103)+
SUMIF('PKM DANA INTERNAL'!$AX$70:$AX$103,'KEUANGAN INTERNAL AKRE 2025'!B71,'PKM DANA INTERNAL'!$AY$70:$AY$103)+
SUMIF('PKM DANA INTERNAL'!$BE$70:$BE$103,'KEUANGAN INTERNAL AKRE 2025'!B71,'PKM DANA INTERNAL'!$BF$70:$BF$103)</f>
        <v>2333333.3333333335</v>
      </c>
      <c r="K71" s="152">
        <f>SUMIF('PNLT DANA INTERNAL'!$R$179:$R$226, 'KEUANGAN INTERNAL AKRE 2025'!B71,'PNLT DANA INTERNAL'!$T$179:$T$226)+
SUMIF('PNLT DANA INTERNAL'!$AB$179:$AB$226, 'KEUANGAN INTERNAL AKRE 2025'!B71,'PNLT DANA INTERNAL'!$AC$179:$AC$226)+
SUMIF('PNLT DANA INTERNAL'!$AI$179:$AI$226, 'KEUANGAN INTERNAL AKRE 2025'!B71,'PNLT DANA INTERNAL'!$AJ$179:$AJ$226)+
SUMIF('PNLT DANA INTERNAL'!$AP$179:$AP$226, 'KEUANGAN INTERNAL AKRE 2025'!B71,'PNLT DANA INTERNAL'!$AQ$179:$AQ$226)+
SUMIF('PNLT DANA INTERNAL'!$AW$179:$AW$226, 'KEUANGAN INTERNAL AKRE 2025'!B71,'PNLT DANA INTERNAL'!$AX$179:$AX$226)+
SUMIF('PNLT DANA INTERNAL'!$BD$179:$BD$226, 'KEUANGAN INTERNAL AKRE 2025'!B71,'PNLT DANA INTERNAL'!$BG$179:$BG$226)</f>
        <v>0</v>
      </c>
      <c r="L71" s="152">
        <f>SUMIF('PKM DANA INTERNAL'!$S$105:$S$136, 'KEUANGAN INTERNAL AKRE 2025'!B71,'PKM DANA INTERNAL'!$U$105:$U$136)+
SUMIF('PKM DANA INTERNAL'!$AC$105:$AC$136, 'KEUANGAN INTERNAL AKRE 2025'!B71,'PKM DANA INTERNAL'!$AD$105:$AD$136)+
SUMIF('PKM DANA INTERNAL'!$AJ$105:$AJ$136, 'KEUANGAN INTERNAL AKRE 2025'!B71,'PKM DANA INTERNAL'!$AK$105:$AK$136)+
SUMIF('PKM DANA INTERNAL'!$AQ$105:$AQ$136, 'KEUANGAN INTERNAL AKRE 2025'!B71,'PKM DANA INTERNAL'!$AR$105:$AR$136)+
SUMIF('PKM DANA INTERNAL'!$AX$105:$AX$136,'KEUANGAN INTERNAL AKRE 2025'!B71,'PKM DANA INTERNAL'!$AY$105:$AY$136)+
SUMIF('PKM DANA INTERNAL'!$BE$105:$BE$136,'KEUANGAN INTERNAL AKRE 2025'!B71,'PKM DANA INTERNAL'!$BF$105:$BF$136)+
SUMIF('PKM DANA INTERNAL'!$BL$105:$BL$136,'KEUANGAN INTERNAL AKRE 2025'!B71,'PKM DANA INTERNAL'!$BM$105:$BM$136)</f>
        <v>0</v>
      </c>
      <c r="M71" s="152">
        <f>SUMIF('PNLT DANA INTERNAL'!$R$227:$R$265, 'KEUANGAN INTERNAL AKRE 2025'!B71,'PNLT DANA INTERNAL'!$T$227:$T$265)+
SUMIF('PNLT DANA INTERNAL'!$AB$227:$AB$265, 'KEUANGAN INTERNAL AKRE 2025'!B71,'PNLT DANA INTERNAL'!$AC$227:$AC$265)+
SUMIF('PNLT DANA INTERNAL'!$AI$227:$AI$265, 'KEUANGAN INTERNAL AKRE 2025'!B71,'PNLT DANA INTERNAL'!$AJ$227:$AJ$265)+
SUMIF('PNLT DANA INTERNAL'!$AP$227:$AP$265, 'KEUANGAN INTERNAL AKRE 2025'!B71,'PNLT DANA INTERNAL'!$AQ$227:$AQ$265)+
SUMIF('PNLT DANA INTERNAL'!$AW$227:$AW$265, 'KEUANGAN INTERNAL AKRE 2025'!B71,'PNLT DANA INTERNAL'!$AX$227:$AX$265)+
SUMIF('PNLT DANA INTERNAL'!$BD$227:$BD$265, 'KEUANGAN INTERNAL AKRE 2025'!B71,'PNLT DANA INTERNAL'!$BG$227:$BG$265)</f>
        <v>0</v>
      </c>
      <c r="N71" s="152">
        <f>SUMIF('PKM DANA INTERNAL'!$S$138:$S$164, 'KEUANGAN INTERNAL AKRE 2025'!B71,'PKM DANA INTERNAL'!$U$138:$U$164)+
SUMIF('PKM DANA INTERNAL'!$AC$138:$AC$164, 'KEUANGAN INTERNAL AKRE 2025'!B71,'PKM DANA INTERNAL'!$AD$138:$AD$164)+
SUMIF('PKM DANA INTERNAL'!$AJ$138:$AJ$164, 'KEUANGAN INTERNAL AKRE 2025'!B71,'PKM DANA INTERNAL'!$AK$138:$AK$164)+
SUMIF('PKM DANA INTERNAL'!$AQ$138:$AQ$164, 'KEUANGAN INTERNAL AKRE 2025'!B71,'PKM DANA INTERNAL'!$AR$138:$AR$164)+
SUMIF('PKM DANA INTERNAL'!$AX$138:$AX$164,'KEUANGAN INTERNAL AKRE 2025'!B71,'PKM DANA INTERNAL'!$AY$138:$AY$164)+
SUMIF('PKM DANA INTERNAL'!$BE$138:$BE$164,'KEUANGAN INTERNAL AKRE 2025'!B71,'PKM DANA INTERNAL'!$BF$138:$BF$164)+
SUMIF('PKM DANA INTERNAL'!$BL$138:$BL$164,'KEUANGAN INTERNAL AKRE 2025'!B71,'PKM DANA INTERNAL'!$BM$138:$BM$164)</f>
        <v>1640000</v>
      </c>
      <c r="O71" s="149">
        <f t="shared" si="3"/>
        <v>14833333.333333334</v>
      </c>
    </row>
    <row r="72" spans="1:23">
      <c r="A72" s="1194" t="s">
        <v>217</v>
      </c>
      <c r="B72" s="1195" t="s">
        <v>373</v>
      </c>
      <c r="C72" s="199">
        <f>SUMIF('PNLT DANA INTERNAL'!$R$22:$R$45, 'KEUANGAN INTERNAL AKRE 2025'!B72,'PNLT DANA INTERNAL'!$T$22:$T$45)+
SUMIF('PNLT DANA INTERNAL'!$AB$22:$AB$45, 'KEUANGAN INTERNAL AKRE 2025'!B72,'PNLT DANA INTERNAL'!$AC$22:$AC$45)+
SUMIF('PNLT DANA INTERNAL'!$AI$22:$AI$45, 'KEUANGAN INTERNAL AKRE 2025'!B72,'PNLT DANA INTERNAL'!$AJ$22:$AJ$45)+
SUMIF('PNLT DANA INTERNAL'!$AP$22:$AP$45, 'KEUANGAN INTERNAL AKRE 2025'!B72,'PNLT DANA INTERNAL'!$AQ$22:$AQ$45)+
SUMIF('PNLT DANA INTERNAL'!$AW$22:$AW$45, 'KEUANGAN INTERNAL AKRE 2025'!B72,'PNLT DANA INTERNAL'!$AX$22:$AX$45)</f>
        <v>0</v>
      </c>
      <c r="D72" s="152">
        <f>SUMIF('PKM DANA INTERNAL'!$S$2:$S$6, 'KEUANGAN INTERNAL AKRE 2025'!B72,'PKM DANA INTERNAL'!$U$2:$U$6)+
SUMIF('PKM DANA INTERNAL'!$AC$2:$AC$6, 'KEUANGAN INTERNAL AKRE 2025'!B72,'PKM DANA INTERNAL'!$AD$2:$AD$6)+
SUMIF('PKM DANA INTERNAL'!$AJ$2:$AJ$6, 'KEUANGAN INTERNAL AKRE 2025'!B72,'PKM DANA INTERNAL'!$AK$2:$AK$6)+
SUMIF('PKM DANA INTERNAL'!$AQ$2:$AQ$6, 'KEUANGAN INTERNAL AKRE 2025'!B72,'PKM DANA INTERNAL'!$AR$2:$AR$6)</f>
        <v>0</v>
      </c>
      <c r="E72" s="151">
        <f>SUMIF('PNLT DANA INTERNAL'!$R$46:$R$109, 'KEUANGAN INTERNAL AKRE 2025'!B72,'PNLT DANA INTERNAL'!$T$46:$T$109)+
SUMIF('PNLT DANA INTERNAL'!$AB$46:$AB$109, 'KEUANGAN INTERNAL AKRE 2025'!B72,'PNLT DANA INTERNAL'!$AC$46:$AC$109)+
SUMIF('PNLT DANA INTERNAL'!$AI$46:$AI$109, 'KEUANGAN INTERNAL AKRE 2025'!B72,'PNLT DANA INTERNAL'!$AJ$46:$AJ$109)+
SUMIF('PNLT DANA INTERNAL'!$AP$46:$AP$109, 'KEUANGAN INTERNAL AKRE 2025'!B72,'PNLT DANA INTERNAL'!$AQ$46:$AQ$109)+
SUMIF('PNLT DANA INTERNAL'!$AW$46:$AW$109, 'KEUANGAN INTERNAL AKRE 2025'!B72,'PNLT DANA INTERNAL'!$AX$46:$AX$109)</f>
        <v>0</v>
      </c>
      <c r="F72" s="152">
        <f>SUMIF('PKM DANA INTERNAL'!$S$8:$S$35, 'KEUANGAN INTERNAL AKRE 2025'!B72,'PKM DANA INTERNAL'!$U$8:$U$35)+
SUMIF('PKM DANA INTERNAL'!$AC$8:$AC$35, 'KEUANGAN INTERNAL AKRE 2025'!B72,'PKM DANA INTERNAL'!$AD$8:$AD$35)+
SUMIF('PKM DANA INTERNAL'!$AJ$8:$AJ$35, 'KEUANGAN INTERNAL AKRE 2025'!B72,'PKM DANA INTERNAL'!$AK$8:$AK$35)+
SUMIF('PKM DANA INTERNAL'!$AQ$8:$AQ$35, 'KEUANGAN INTERNAL AKRE 2025'!B72,'PKM DANA INTERNAL'!$AR$8:$AR$35)</f>
        <v>3750000</v>
      </c>
      <c r="G72" s="152">
        <f>SUMIF('PNLT DANA INTERNAL'!$R$111:$R$141, 'KEUANGAN INTERNAL AKRE 2025'!B72,'PNLT DANA INTERNAL'!$T$111:$T$160)+
SUMIF('PNLT DANA INTERNAL'!$AB$111:$AB$141, 'KEUANGAN INTERNAL AKRE 2025'!B72,'PNLT DANA INTERNAL'!$AC$111:$AC$141)+
SUMIF('PNLT DANA INTERNAL'!$AI$111:$AI$141, 'KEUANGAN INTERNAL AKRE 2025'!B72,'PNLT DANA INTERNAL'!$AJ$111:$AJ$141)+
SUMIF('PNLT DANA INTERNAL'!$AP$111:$AP$141, 'KEUANGAN INTERNAL AKRE 2025'!B72,'PNLT DANA INTERNAL'!$AQ$111:$AQ$141)+
SUMIF('PNLT DANA INTERNAL'!$AW$111:$AW$141, 'KEUANGAN INTERNAL AKRE 2025'!B72,'PNLT DANA INTERNAL'!$AX$111:$AX$141)</f>
        <v>0</v>
      </c>
      <c r="H72" s="152">
        <f>SUMIF('PKM DANA INTERNAL'!$S$37:$S$68, 'KEUANGAN INTERNAL AKRE 2025'!B72,'PKM DANA INTERNAL'!$U$37:$U$68)+
SUMIF('PKM DANA INTERNAL'!$AC$37:$AC$68, 'KEUANGAN INTERNAL AKRE 2025'!B72,'PKM DANA INTERNAL'!$AD$37:$AD$68)+
SUMIF('PKM DANA INTERNAL'!$AJ$37:$AJ$68, 'KEUANGAN INTERNAL AKRE 2025'!B72,'PKM DANA INTERNAL'!$AK$37:$AK$68)+
SUMIF('PKM DANA INTERNAL'!$AQ$37:$AQ$68, 'KEUANGAN INTERNAL AKRE 2025'!B72,'PKM DANA INTERNAL'!$AR$37:$AR$68)</f>
        <v>10000000</v>
      </c>
      <c r="I72" s="152">
        <f>SUMIF('PNLT DANA INTERNAL'!$R$143:$R$178, 'KEUANGAN INTERNAL AKRE 2025'!B72,'PNLT DANA INTERNAL'!$T$143:$T$178)+
SUMIF('PNLT DANA INTERNAL'!$AB$143:$AB$178, 'KEUANGAN INTERNAL AKRE 2025'!B72,'PNLT DANA INTERNAL'!$AC$143:$AC$178)+
SUMIF('PNLT DANA INTERNAL'!$AI$143:$AI$178, 'KEUANGAN INTERNAL AKRE 2025'!B72,'PNLT DANA INTERNAL'!$AJ$143:$AJ$178)+
SUMIF('PNLT DANA INTERNAL'!$AP$143:$AP$178, 'KEUANGAN INTERNAL AKRE 2025'!B72,'PNLT DANA INTERNAL'!$AQ$143:$AQ$178)+
SUMIF('PNLT DANA INTERNAL'!$AW$143:$AW$178, 'KEUANGAN INTERNAL AKRE 2025'!B72,'PNLT DANA INTERNAL'!$AX$143:$AX$178)</f>
        <v>2000000</v>
      </c>
      <c r="J72" s="152">
        <f>SUMIF('PKM DANA INTERNAL'!$S$70:$S$103, 'KEUANGAN INTERNAL AKRE 2025'!B72,'PKM DANA INTERNAL'!$U$70:$U$103)+
SUMIF('PKM DANA INTERNAL'!$AC$70:$AC$103, 'KEUANGAN INTERNAL AKRE 2025'!B72,'PKM DANA INTERNAL'!$AD$70:$AD$103)+
SUMIF('PKM DANA INTERNAL'!$AJ$70:$AJ$103, 'KEUANGAN INTERNAL AKRE 2025'!B72,'PKM DANA INTERNAL'!$AK$70:$AK$103)+
SUMIF('PKM DANA INTERNAL'!$AQ$70:$AQ$103, 'KEUANGAN INTERNAL AKRE 2025'!B72,'PKM DANA INTERNAL'!$AR$70:$AR$103)+
SUMIF('PKM DANA INTERNAL'!$AX$70:$AX$103,'KEUANGAN INTERNAL AKRE 2025'!B72,'PKM DANA INTERNAL'!$AY$70:$AY$103)+
SUMIF('PKM DANA INTERNAL'!$BE$70:$BE$103,'KEUANGAN INTERNAL AKRE 2025'!B72,'PKM DANA INTERNAL'!$BF$70:$BF$103)</f>
        <v>2333333.3333333335</v>
      </c>
      <c r="K72" s="152">
        <f>SUMIF('PNLT DANA INTERNAL'!$R$179:$R$226, 'KEUANGAN INTERNAL AKRE 2025'!B72,'PNLT DANA INTERNAL'!$T$179:$T$226)+
SUMIF('PNLT DANA INTERNAL'!$AB$179:$AB$226, 'KEUANGAN INTERNAL AKRE 2025'!B72,'PNLT DANA INTERNAL'!$AC$179:$AC$226)+
SUMIF('PNLT DANA INTERNAL'!$AI$179:$AI$226, 'KEUANGAN INTERNAL AKRE 2025'!B72,'PNLT DANA INTERNAL'!$AJ$179:$AJ$226)+
SUMIF('PNLT DANA INTERNAL'!$AP$179:$AP$226, 'KEUANGAN INTERNAL AKRE 2025'!B72,'PNLT DANA INTERNAL'!$AQ$179:$AQ$226)+
SUMIF('PNLT DANA INTERNAL'!$AW$179:$AW$226, 'KEUANGAN INTERNAL AKRE 2025'!B72,'PNLT DANA INTERNAL'!$AX$179:$AX$226)+
SUMIF('PNLT DANA INTERNAL'!$BD$179:$BD$226, 'KEUANGAN INTERNAL AKRE 2025'!B72,'PNLT DANA INTERNAL'!$BG$179:$BG$226)</f>
        <v>0</v>
      </c>
      <c r="L72" s="152">
        <f>SUMIF('PKM DANA INTERNAL'!$S$105:$S$136, 'KEUANGAN INTERNAL AKRE 2025'!B72,'PKM DANA INTERNAL'!$U$105:$U$136)+
SUMIF('PKM DANA INTERNAL'!$AC$105:$AC$136, 'KEUANGAN INTERNAL AKRE 2025'!B72,'PKM DANA INTERNAL'!$AD$105:$AD$136)+
SUMIF('PKM DANA INTERNAL'!$AJ$105:$AJ$136, 'KEUANGAN INTERNAL AKRE 2025'!B72,'PKM DANA INTERNAL'!$AK$105:$AK$136)+
SUMIF('PKM DANA INTERNAL'!$AQ$105:$AQ$136, 'KEUANGAN INTERNAL AKRE 2025'!B72,'PKM DANA INTERNAL'!$AR$105:$AR$136)+
SUMIF('PKM DANA INTERNAL'!$AX$105:$AX$136,'KEUANGAN INTERNAL AKRE 2025'!B72,'PKM DANA INTERNAL'!$AY$105:$AY$136)+
SUMIF('PKM DANA INTERNAL'!$BE$105:$BE$136,'KEUANGAN INTERNAL AKRE 2025'!B72,'PKM DANA INTERNAL'!$BF$105:$BF$136)+
SUMIF('PKM DANA INTERNAL'!$BL$105:$BL$136,'KEUANGAN INTERNAL AKRE 2025'!B72,'PKM DANA INTERNAL'!$BM$105:$BM$136)</f>
        <v>0</v>
      </c>
      <c r="M72" s="152">
        <f>SUMIF('PNLT DANA INTERNAL'!$R$227:$R$265, 'KEUANGAN INTERNAL AKRE 2025'!B72,'PNLT DANA INTERNAL'!$T$227:$T$265)+
SUMIF('PNLT DANA INTERNAL'!$AB$227:$AB$265, 'KEUANGAN INTERNAL AKRE 2025'!B72,'PNLT DANA INTERNAL'!$AC$227:$AC$265)+
SUMIF('PNLT DANA INTERNAL'!$AI$227:$AI$265, 'KEUANGAN INTERNAL AKRE 2025'!B72,'PNLT DANA INTERNAL'!$AJ$227:$AJ$265)+
SUMIF('PNLT DANA INTERNAL'!$AP$227:$AP$265, 'KEUANGAN INTERNAL AKRE 2025'!B72,'PNLT DANA INTERNAL'!$AQ$227:$AQ$265)+
SUMIF('PNLT DANA INTERNAL'!$AW$227:$AW$265, 'KEUANGAN INTERNAL AKRE 2025'!B72,'PNLT DANA INTERNAL'!$AX$227:$AX$265)+
SUMIF('PNLT DANA INTERNAL'!$BD$227:$BD$265, 'KEUANGAN INTERNAL AKRE 2025'!B72,'PNLT DANA INTERNAL'!$BG$227:$BG$265)</f>
        <v>14950000</v>
      </c>
      <c r="N72" s="152">
        <f>SUMIF('PKM DANA INTERNAL'!$S$138:$S$164, 'KEUANGAN INTERNAL AKRE 2025'!B72,'PKM DANA INTERNAL'!$U$138:$U$164)+
SUMIF('PKM DANA INTERNAL'!$AC$138:$AC$164, 'KEUANGAN INTERNAL AKRE 2025'!B72,'PKM DANA INTERNAL'!$AD$138:$AD$164)+
SUMIF('PKM DANA INTERNAL'!$AJ$138:$AJ$164, 'KEUANGAN INTERNAL AKRE 2025'!B72,'PKM DANA INTERNAL'!$AK$138:$AK$164)+
SUMIF('PKM DANA INTERNAL'!$AQ$138:$AQ$164, 'KEUANGAN INTERNAL AKRE 2025'!B72,'PKM DANA INTERNAL'!$AR$138:$AR$164)+
SUMIF('PKM DANA INTERNAL'!$AX$138:$AX$164,'KEUANGAN INTERNAL AKRE 2025'!B72,'PKM DANA INTERNAL'!$AY$138:$AY$164)+
SUMIF('PKM DANA INTERNAL'!$BE$138:$BE$164,'KEUANGAN INTERNAL AKRE 2025'!B72,'PKM DANA INTERNAL'!$BF$138:$BF$164)+
SUMIF('PKM DANA INTERNAL'!$BL$138:$BL$164,'KEUANGAN INTERNAL AKRE 2025'!B72,'PKM DANA INTERNAL'!$BM$138:$BM$164)</f>
        <v>1640000</v>
      </c>
      <c r="O72" s="149">
        <f t="shared" si="3"/>
        <v>18083333.333333332</v>
      </c>
    </row>
    <row r="73" spans="1:23">
      <c r="A73" s="1194" t="s">
        <v>217</v>
      </c>
      <c r="B73" s="1195" t="s">
        <v>419</v>
      </c>
      <c r="C73" s="199">
        <f>SUMIF('PNLT DANA INTERNAL'!$R$22:$R$45, 'KEUANGAN INTERNAL AKRE 2025'!B73,'PNLT DANA INTERNAL'!$T$22:$T$45)+
SUMIF('PNLT DANA INTERNAL'!$AB$22:$AB$45, 'KEUANGAN INTERNAL AKRE 2025'!B73,'PNLT DANA INTERNAL'!$AC$22:$AC$45)+
SUMIF('PNLT DANA INTERNAL'!$AI$22:$AI$45, 'KEUANGAN INTERNAL AKRE 2025'!B73,'PNLT DANA INTERNAL'!$AJ$22:$AJ$45)+
SUMIF('PNLT DANA INTERNAL'!$AP$22:$AP$45, 'KEUANGAN INTERNAL AKRE 2025'!B73,'PNLT DANA INTERNAL'!$AQ$22:$AQ$45)+
SUMIF('PNLT DANA INTERNAL'!$AW$22:$AW$45, 'KEUANGAN INTERNAL AKRE 2025'!B73,'PNLT DANA INTERNAL'!$AX$22:$AX$45)</f>
        <v>0</v>
      </c>
      <c r="D73" s="152">
        <f>SUMIF('PKM DANA INTERNAL'!$S$2:$S$6, 'KEUANGAN INTERNAL AKRE 2025'!B73,'PKM DANA INTERNAL'!$U$2:$U$6)+
SUMIF('PKM DANA INTERNAL'!$AC$2:$AC$6, 'KEUANGAN INTERNAL AKRE 2025'!B73,'PKM DANA INTERNAL'!$AD$2:$AD$6)+
SUMIF('PKM DANA INTERNAL'!$AJ$2:$AJ$6, 'KEUANGAN INTERNAL AKRE 2025'!B73,'PKM DANA INTERNAL'!$AK$2:$AK$6)+
SUMIF('PKM DANA INTERNAL'!$AQ$2:$AQ$6, 'KEUANGAN INTERNAL AKRE 2025'!B73,'PKM DANA INTERNAL'!$AR$2:$AR$6)</f>
        <v>0</v>
      </c>
      <c r="E73" s="151">
        <f>SUMIF('PNLT DANA INTERNAL'!$R$46:$R$109, 'KEUANGAN INTERNAL AKRE 2025'!B73,'PNLT DANA INTERNAL'!$T$46:$T$109)+
SUMIF('PNLT DANA INTERNAL'!$AB$46:$AB$109, 'KEUANGAN INTERNAL AKRE 2025'!B73,'PNLT DANA INTERNAL'!$AC$46:$AC$109)+
SUMIF('PNLT DANA INTERNAL'!$AI$46:$AI$109, 'KEUANGAN INTERNAL AKRE 2025'!B73,'PNLT DANA INTERNAL'!$AJ$46:$AJ$109)+
SUMIF('PNLT DANA INTERNAL'!$AP$46:$AP$109, 'KEUANGAN INTERNAL AKRE 2025'!B73,'PNLT DANA INTERNAL'!$AQ$46:$AQ$109)+
SUMIF('PNLT DANA INTERNAL'!$AW$46:$AW$109, 'KEUANGAN INTERNAL AKRE 2025'!B73,'PNLT DANA INTERNAL'!$AX$46:$AX$109)</f>
        <v>0</v>
      </c>
      <c r="F73" s="152">
        <f>SUMIF('PKM DANA INTERNAL'!$S$8:$S$35, 'KEUANGAN INTERNAL AKRE 2025'!B73,'PKM DANA INTERNAL'!$U$8:$U$35)+
SUMIF('PKM DANA INTERNAL'!$AC$8:$AC$35, 'KEUANGAN INTERNAL AKRE 2025'!B73,'PKM DANA INTERNAL'!$AD$8:$AD$35)+
SUMIF('PKM DANA INTERNAL'!$AJ$8:$AJ$35, 'KEUANGAN INTERNAL AKRE 2025'!B73,'PKM DANA INTERNAL'!$AK$8:$AK$35)+
SUMIF('PKM DANA INTERNAL'!$AQ$8:$AQ$35, 'KEUANGAN INTERNAL AKRE 2025'!B73,'PKM DANA INTERNAL'!$AR$8:$AR$35)</f>
        <v>3333333.3333333335</v>
      </c>
      <c r="G73" s="152">
        <f>SUMIF('PNLT DANA INTERNAL'!$R$111:$R$141, 'KEUANGAN INTERNAL AKRE 2025'!B73,'PNLT DANA INTERNAL'!$T$111:$T$160)+
SUMIF('PNLT DANA INTERNAL'!$AB$111:$AB$141, 'KEUANGAN INTERNAL AKRE 2025'!B73,'PNLT DANA INTERNAL'!$AC$111:$AC$141)+
SUMIF('PNLT DANA INTERNAL'!$AI$111:$AI$141, 'KEUANGAN INTERNAL AKRE 2025'!B73,'PNLT DANA INTERNAL'!$AJ$111:$AJ$141)+
SUMIF('PNLT DANA INTERNAL'!$AP$111:$AP$141, 'KEUANGAN INTERNAL AKRE 2025'!B73,'PNLT DANA INTERNAL'!$AQ$111:$AQ$141)+
SUMIF('PNLT DANA INTERNAL'!$AW$111:$AW$141, 'KEUANGAN INTERNAL AKRE 2025'!B73,'PNLT DANA INTERNAL'!$AX$111:$AX$141)</f>
        <v>0</v>
      </c>
      <c r="H73" s="152">
        <f>SUMIF('PKM DANA INTERNAL'!$S$37:$S$68, 'KEUANGAN INTERNAL AKRE 2025'!B73,'PKM DANA INTERNAL'!$U$37:$U$68)+
SUMIF('PKM DANA INTERNAL'!$AC$37:$AC$68, 'KEUANGAN INTERNAL AKRE 2025'!B73,'PKM DANA INTERNAL'!$AD$37:$AD$68)+
SUMIF('PKM DANA INTERNAL'!$AJ$37:$AJ$68, 'KEUANGAN INTERNAL AKRE 2025'!B73,'PKM DANA INTERNAL'!$AK$37:$AK$68)+
SUMIF('PKM DANA INTERNAL'!$AQ$37:$AQ$68, 'KEUANGAN INTERNAL AKRE 2025'!B73,'PKM DANA INTERNAL'!$AR$37:$AR$68)</f>
        <v>10000000</v>
      </c>
      <c r="I73" s="152">
        <f>SUMIF('PNLT DANA INTERNAL'!$R$143:$R$178, 'KEUANGAN INTERNAL AKRE 2025'!B73,'PNLT DANA INTERNAL'!$T$143:$T$178)+
SUMIF('PNLT DANA INTERNAL'!$AB$143:$AB$178, 'KEUANGAN INTERNAL AKRE 2025'!B73,'PNLT DANA INTERNAL'!$AC$143:$AC$178)+
SUMIF('PNLT DANA INTERNAL'!$AI$143:$AI$178, 'KEUANGAN INTERNAL AKRE 2025'!B73,'PNLT DANA INTERNAL'!$AJ$143:$AJ$178)+
SUMIF('PNLT DANA INTERNAL'!$AP$143:$AP$178, 'KEUANGAN INTERNAL AKRE 2025'!B73,'PNLT DANA INTERNAL'!$AQ$143:$AQ$178)+
SUMIF('PNLT DANA INTERNAL'!$AW$143:$AW$178, 'KEUANGAN INTERNAL AKRE 2025'!B73,'PNLT DANA INTERNAL'!$AX$143:$AX$178)</f>
        <v>0</v>
      </c>
      <c r="J73" s="152">
        <f>SUMIF('PKM DANA INTERNAL'!$S$70:$S$103, 'KEUANGAN INTERNAL AKRE 2025'!B73,'PKM DANA INTERNAL'!$U$70:$U$103)+
SUMIF('PKM DANA INTERNAL'!$AC$70:$AC$103, 'KEUANGAN INTERNAL AKRE 2025'!B73,'PKM DANA INTERNAL'!$AD$70:$AD$103)+
SUMIF('PKM DANA INTERNAL'!$AJ$70:$AJ$103, 'KEUANGAN INTERNAL AKRE 2025'!B73,'PKM DANA INTERNAL'!$AK$70:$AK$103)+
SUMIF('PKM DANA INTERNAL'!$AQ$70:$AQ$103, 'KEUANGAN INTERNAL AKRE 2025'!B73,'PKM DANA INTERNAL'!$AR$70:$AR$103)+
SUMIF('PKM DANA INTERNAL'!$AX$70:$AX$103,'KEUANGAN INTERNAL AKRE 2025'!B73,'PKM DANA INTERNAL'!$AY$70:$AY$103)+
SUMIF('PKM DANA INTERNAL'!$BE$70:$BE$103,'KEUANGAN INTERNAL AKRE 2025'!B73,'PKM DANA INTERNAL'!$BF$70:$BF$103)</f>
        <v>0</v>
      </c>
      <c r="K73" s="152">
        <f>SUMIF('PNLT DANA INTERNAL'!$R$179:$R$226, 'KEUANGAN INTERNAL AKRE 2025'!B73,'PNLT DANA INTERNAL'!$T$179:$T$226)+
SUMIF('PNLT DANA INTERNAL'!$AB$179:$AB$226, 'KEUANGAN INTERNAL AKRE 2025'!B73,'PNLT DANA INTERNAL'!$AC$179:$AC$226)+
SUMIF('PNLT DANA INTERNAL'!$AI$179:$AI$226, 'KEUANGAN INTERNAL AKRE 2025'!B73,'PNLT DANA INTERNAL'!$AJ$179:$AJ$226)+
SUMIF('PNLT DANA INTERNAL'!$AP$179:$AP$226, 'KEUANGAN INTERNAL AKRE 2025'!B73,'PNLT DANA INTERNAL'!$AQ$179:$AQ$226)+
SUMIF('PNLT DANA INTERNAL'!$AW$179:$AW$226, 'KEUANGAN INTERNAL AKRE 2025'!B73,'PNLT DANA INTERNAL'!$AX$179:$AX$226)+
SUMIF('PNLT DANA INTERNAL'!$BD$179:$BD$226, 'KEUANGAN INTERNAL AKRE 2025'!B73,'PNLT DANA INTERNAL'!$BG$179:$BG$226)</f>
        <v>3150000</v>
      </c>
      <c r="L73" s="152">
        <f>SUMIF('PKM DANA INTERNAL'!$S$105:$S$136, 'KEUANGAN INTERNAL AKRE 2025'!B73,'PKM DANA INTERNAL'!$U$105:$U$136)+
SUMIF('PKM DANA INTERNAL'!$AC$105:$AC$136, 'KEUANGAN INTERNAL AKRE 2025'!B73,'PKM DANA INTERNAL'!$AD$105:$AD$136)+
SUMIF('PKM DANA INTERNAL'!$AJ$105:$AJ$136, 'KEUANGAN INTERNAL AKRE 2025'!B73,'PKM DANA INTERNAL'!$AK$105:$AK$136)+
SUMIF('PKM DANA INTERNAL'!$AQ$105:$AQ$136, 'KEUANGAN INTERNAL AKRE 2025'!B73,'PKM DANA INTERNAL'!$AR$105:$AR$136)+
SUMIF('PKM DANA INTERNAL'!$AX$105:$AX$136,'KEUANGAN INTERNAL AKRE 2025'!B73,'PKM DANA INTERNAL'!$AY$105:$AY$136)+
SUMIF('PKM DANA INTERNAL'!$BE$105:$BE$136,'KEUANGAN INTERNAL AKRE 2025'!B73,'PKM DANA INTERNAL'!$BF$105:$BF$136)+
SUMIF('PKM DANA INTERNAL'!$BL$105:$BL$136,'KEUANGAN INTERNAL AKRE 2025'!B73,'PKM DANA INTERNAL'!$BM$105:$BM$136)</f>
        <v>0</v>
      </c>
      <c r="M73" s="152">
        <f>SUMIF('PNLT DANA INTERNAL'!$R$227:$R$265, 'KEUANGAN INTERNAL AKRE 2025'!B73,'PNLT DANA INTERNAL'!$T$227:$T$265)+
SUMIF('PNLT DANA INTERNAL'!$AB$227:$AB$265, 'KEUANGAN INTERNAL AKRE 2025'!B73,'PNLT DANA INTERNAL'!$AC$227:$AC$265)+
SUMIF('PNLT DANA INTERNAL'!$AI$227:$AI$265, 'KEUANGAN INTERNAL AKRE 2025'!B73,'PNLT DANA INTERNAL'!$AJ$227:$AJ$265)+
SUMIF('PNLT DANA INTERNAL'!$AP$227:$AP$265, 'KEUANGAN INTERNAL AKRE 2025'!B73,'PNLT DANA INTERNAL'!$AQ$227:$AQ$265)+
SUMIF('PNLT DANA INTERNAL'!$AW$227:$AW$265, 'KEUANGAN INTERNAL AKRE 2025'!B73,'PNLT DANA INTERNAL'!$AX$227:$AX$265)+
SUMIF('PNLT DANA INTERNAL'!$BD$227:$BD$265, 'KEUANGAN INTERNAL AKRE 2025'!B73,'PNLT DANA INTERNAL'!$BG$227:$BG$265)</f>
        <v>0</v>
      </c>
      <c r="N73" s="152">
        <f>SUMIF('PKM DANA INTERNAL'!$S$138:$S$164, 'KEUANGAN INTERNAL AKRE 2025'!B73,'PKM DANA INTERNAL'!$U$138:$U$164)+
SUMIF('PKM DANA INTERNAL'!$AC$138:$AC$164, 'KEUANGAN INTERNAL AKRE 2025'!B73,'PKM DANA INTERNAL'!$AD$138:$AD$164)+
SUMIF('PKM DANA INTERNAL'!$AJ$138:$AJ$164, 'KEUANGAN INTERNAL AKRE 2025'!B73,'PKM DANA INTERNAL'!$AK$138:$AK$164)+
SUMIF('PKM DANA INTERNAL'!$AQ$138:$AQ$164, 'KEUANGAN INTERNAL AKRE 2025'!B73,'PKM DANA INTERNAL'!$AR$138:$AR$164)+
SUMIF('PKM DANA INTERNAL'!$AX$138:$AX$164,'KEUANGAN INTERNAL AKRE 2025'!B73,'PKM DANA INTERNAL'!$AY$138:$AY$164)+
SUMIF('PKM DANA INTERNAL'!$BE$138:$BE$164,'KEUANGAN INTERNAL AKRE 2025'!B73,'PKM DANA INTERNAL'!$BF$138:$BF$164)+
SUMIF('PKM DANA INTERNAL'!$BL$138:$BL$164,'KEUANGAN INTERNAL AKRE 2025'!B73,'PKM DANA INTERNAL'!$BM$138:$BM$164)</f>
        <v>0</v>
      </c>
      <c r="O73" s="149">
        <f t="shared" si="3"/>
        <v>16483333.333333334</v>
      </c>
    </row>
    <row r="74" spans="1:23">
      <c r="A74" s="1196" t="s">
        <v>179</v>
      </c>
      <c r="B74" s="1197" t="s">
        <v>25</v>
      </c>
      <c r="C74" s="199">
        <f>SUMIF('PNLT DANA INTERNAL'!$R$22:$R$45, 'KEUANGAN INTERNAL AKRE 2025'!B74,'PNLT DANA INTERNAL'!$T$22:$T$45)+
SUMIF('PNLT DANA INTERNAL'!$AB$22:$AB$45, 'KEUANGAN INTERNAL AKRE 2025'!B74,'PNLT DANA INTERNAL'!$AC$22:$AC$45)+
SUMIF('PNLT DANA INTERNAL'!$AI$22:$AI$45, 'KEUANGAN INTERNAL AKRE 2025'!B74,'PNLT DANA INTERNAL'!$AJ$22:$AJ$45)+
SUMIF('PNLT DANA INTERNAL'!$AP$22:$AP$45, 'KEUANGAN INTERNAL AKRE 2025'!B74,'PNLT DANA INTERNAL'!$AQ$22:$AQ$45)+
SUMIF('PNLT DANA INTERNAL'!$AW$22:$AW$45, 'KEUANGAN INTERNAL AKRE 2025'!B74,'PNLT DANA INTERNAL'!$AX$22:$AX$45)</f>
        <v>37274870</v>
      </c>
      <c r="D74" s="152">
        <f>SUMIF('PKM DANA INTERNAL'!$S$2:$S$6, 'KEUANGAN INTERNAL AKRE 2025'!B74,'PKM DANA INTERNAL'!$U$2:$U$6)+
SUMIF('PKM DANA INTERNAL'!$AC$2:$AC$6, 'KEUANGAN INTERNAL AKRE 2025'!B74,'PKM DANA INTERNAL'!$AD$2:$AD$6)+
SUMIF('PKM DANA INTERNAL'!$AJ$2:$AJ$6, 'KEUANGAN INTERNAL AKRE 2025'!B74,'PKM DANA INTERNAL'!$AK$2:$AK$6)+
SUMIF('PKM DANA INTERNAL'!$AQ$2:$AQ$6, 'KEUANGAN INTERNAL AKRE 2025'!B74,'PKM DANA INTERNAL'!$AR$2:$AR$6)</f>
        <v>20000000</v>
      </c>
      <c r="E74" s="151">
        <f>SUMIF('PNLT DANA INTERNAL'!$R$46:$R$109, 'KEUANGAN INTERNAL AKRE 2025'!B74,'PNLT DANA INTERNAL'!$T$46:$T$109)+
SUMIF('PNLT DANA INTERNAL'!$AB$46:$AB$109, 'KEUANGAN INTERNAL AKRE 2025'!B74,'PNLT DANA INTERNAL'!$AC$46:$AC$109)+
SUMIF('PNLT DANA INTERNAL'!$AI$46:$AI$109, 'KEUANGAN INTERNAL AKRE 2025'!B74,'PNLT DANA INTERNAL'!$AJ$46:$AJ$109)+
SUMIF('PNLT DANA INTERNAL'!$AP$46:$AP$109, 'KEUANGAN INTERNAL AKRE 2025'!B74,'PNLT DANA INTERNAL'!$AQ$46:$AQ$109)+
SUMIF('PNLT DANA INTERNAL'!$AW$46:$AW$109, 'KEUANGAN INTERNAL AKRE 2025'!B74,'PNLT DANA INTERNAL'!$AX$46:$AX$109)</f>
        <v>117000000</v>
      </c>
      <c r="F74" s="152">
        <f>SUMIF('PKM DANA INTERNAL'!$S$8:$S$35, 'KEUANGAN INTERNAL AKRE 2025'!B74,'PKM DANA INTERNAL'!$U$8:$U$35)+
SUMIF('PKM DANA INTERNAL'!$AC$8:$AC$35, 'KEUANGAN INTERNAL AKRE 2025'!B74,'PKM DANA INTERNAL'!$AD$8:$AD$35)+
SUMIF('PKM DANA INTERNAL'!$AJ$8:$AJ$35, 'KEUANGAN INTERNAL AKRE 2025'!B74,'PKM DANA INTERNAL'!$AK$8:$AK$35)+
SUMIF('PKM DANA INTERNAL'!$AQ$8:$AQ$35, 'KEUANGAN INTERNAL AKRE 2025'!B74,'PKM DANA INTERNAL'!$AR$8:$AR$35)</f>
        <v>24102125</v>
      </c>
      <c r="G74" s="152">
        <f>SUMIF('PNLT DANA INTERNAL'!$R$111:$R$141, 'KEUANGAN INTERNAL AKRE 2025'!B74,'PNLT DANA INTERNAL'!$T$111:$T$160)+
SUMIF('PNLT DANA INTERNAL'!$AB$111:$AB$141, 'KEUANGAN INTERNAL AKRE 2025'!B74,'PNLT DANA INTERNAL'!$AC$111:$AC$141)+
SUMIF('PNLT DANA INTERNAL'!$AI$111:$AI$141, 'KEUANGAN INTERNAL AKRE 2025'!B74,'PNLT DANA INTERNAL'!$AJ$111:$AJ$141)+
SUMIF('PNLT DANA INTERNAL'!$AP$111:$AP$141, 'KEUANGAN INTERNAL AKRE 2025'!B74,'PNLT DANA INTERNAL'!$AQ$111:$AQ$141)+
SUMIF('PNLT DANA INTERNAL'!$AW$111:$AW$141, 'KEUANGAN INTERNAL AKRE 2025'!B74,'PNLT DANA INTERNAL'!$AX$111:$AX$141)</f>
        <v>50000000</v>
      </c>
      <c r="H74" s="152">
        <f>SUMIF('PKM DANA INTERNAL'!$S$37:$S$68, 'KEUANGAN INTERNAL AKRE 2025'!B74,'PKM DANA INTERNAL'!$U$37:$U$68)+
SUMIF('PKM DANA INTERNAL'!$AC$37:$AC$68, 'KEUANGAN INTERNAL AKRE 2025'!B74,'PKM DANA INTERNAL'!$AD$37:$AD$68)+
SUMIF('PKM DANA INTERNAL'!$AJ$37:$AJ$68, 'KEUANGAN INTERNAL AKRE 2025'!B74,'PKM DANA INTERNAL'!$AK$37:$AK$68)+
SUMIF('PKM DANA INTERNAL'!$AQ$37:$AQ$68, 'KEUANGAN INTERNAL AKRE 2025'!B74,'PKM DANA INTERNAL'!$AR$37:$AR$68)</f>
        <v>0</v>
      </c>
      <c r="I74" s="152">
        <f>SUMIF('PNLT DANA INTERNAL'!$R$143:$R$178, 'KEUANGAN INTERNAL AKRE 2025'!B74,'PNLT DANA INTERNAL'!$T$143:$T$178)+
SUMIF('PNLT DANA INTERNAL'!$AB$143:$AB$178, 'KEUANGAN INTERNAL AKRE 2025'!B74,'PNLT DANA INTERNAL'!$AC$143:$AC$178)+
SUMIF('PNLT DANA INTERNAL'!$AI$143:$AI$178, 'KEUANGAN INTERNAL AKRE 2025'!B74,'PNLT DANA INTERNAL'!$AJ$143:$AJ$178)+
SUMIF('PNLT DANA INTERNAL'!$AP$143:$AP$178, 'KEUANGAN INTERNAL AKRE 2025'!B74,'PNLT DANA INTERNAL'!$AQ$143:$AQ$178)+
SUMIF('PNLT DANA INTERNAL'!$AW$143:$AW$178, 'KEUANGAN INTERNAL AKRE 2025'!B74,'PNLT DANA INTERNAL'!$AX$143:$AX$178)</f>
        <v>39000000</v>
      </c>
      <c r="J74" s="152">
        <f>SUMIF('PKM DANA INTERNAL'!$S$70:$S$103, 'KEUANGAN INTERNAL AKRE 2025'!B74,'PKM DANA INTERNAL'!$U$70:$U$103)+
SUMIF('PKM DANA INTERNAL'!$AC$70:$AC$103, 'KEUANGAN INTERNAL AKRE 2025'!B74,'PKM DANA INTERNAL'!$AD$70:$AD$103)+
SUMIF('PKM DANA INTERNAL'!$AJ$70:$AJ$103, 'KEUANGAN INTERNAL AKRE 2025'!B74,'PKM DANA INTERNAL'!$AK$70:$AK$103)+
SUMIF('PKM DANA INTERNAL'!$AQ$70:$AQ$103, 'KEUANGAN INTERNAL AKRE 2025'!B74,'PKM DANA INTERNAL'!$AR$70:$AR$103)+
SUMIF('PKM DANA INTERNAL'!$AX$70:$AX$103,'KEUANGAN INTERNAL AKRE 2025'!B74,'PKM DANA INTERNAL'!$AY$70:$AY$103)+
SUMIF('PKM DANA INTERNAL'!$BE$70:$BE$103,'KEUANGAN INTERNAL AKRE 2025'!B74,'PKM DANA INTERNAL'!$BF$70:$BF$103)</f>
        <v>2333333.3333333335</v>
      </c>
      <c r="K74" s="152">
        <f>SUMIF('PNLT DANA INTERNAL'!$R$179:$R$226, 'KEUANGAN INTERNAL AKRE 2025'!B74,'PNLT DANA INTERNAL'!$T$179:$T$226)+
SUMIF('PNLT DANA INTERNAL'!$AB$179:$AB$226, 'KEUANGAN INTERNAL AKRE 2025'!B74,'PNLT DANA INTERNAL'!$AC$179:$AC$226)+
SUMIF('PNLT DANA INTERNAL'!$AI$179:$AI$226, 'KEUANGAN INTERNAL AKRE 2025'!B74,'PNLT DANA INTERNAL'!$AJ$179:$AJ$226)+
SUMIF('PNLT DANA INTERNAL'!$AP$179:$AP$226, 'KEUANGAN INTERNAL AKRE 2025'!B74,'PNLT DANA INTERNAL'!$AQ$179:$AQ$226)+
SUMIF('PNLT DANA INTERNAL'!$AW$179:$AW$226, 'KEUANGAN INTERNAL AKRE 2025'!B74,'PNLT DANA INTERNAL'!$AX$179:$AX$226)+
SUMIF('PNLT DANA INTERNAL'!$BD$179:$BD$226, 'KEUANGAN INTERNAL AKRE 2025'!B74,'PNLT DANA INTERNAL'!$BG$179:$BG$226)</f>
        <v>1500000</v>
      </c>
      <c r="L74" s="152">
        <f>SUMIF('PKM DANA INTERNAL'!$S$105:$S$136, 'KEUANGAN INTERNAL AKRE 2025'!B74,'PKM DANA INTERNAL'!$U$105:$U$136)+
SUMIF('PKM DANA INTERNAL'!$AC$105:$AC$136, 'KEUANGAN INTERNAL AKRE 2025'!B74,'PKM DANA INTERNAL'!$AD$105:$AD$136)+
SUMIF('PKM DANA INTERNAL'!$AJ$105:$AJ$136, 'KEUANGAN INTERNAL AKRE 2025'!B74,'PKM DANA INTERNAL'!$AK$105:$AK$136)+
SUMIF('PKM DANA INTERNAL'!$AQ$105:$AQ$136, 'KEUANGAN INTERNAL AKRE 2025'!B74,'PKM DANA INTERNAL'!$AR$105:$AR$136)+
SUMIF('PKM DANA INTERNAL'!$AX$105:$AX$136,'KEUANGAN INTERNAL AKRE 2025'!B74,'PKM DANA INTERNAL'!$AY$105:$AY$136)+
SUMIF('PKM DANA INTERNAL'!$BE$105:$BE$136,'KEUANGAN INTERNAL AKRE 2025'!B74,'PKM DANA INTERNAL'!$BF$105:$BF$136)+
SUMIF('PKM DANA INTERNAL'!$BL$105:$BL$136,'KEUANGAN INTERNAL AKRE 2025'!B74,'PKM DANA INTERNAL'!$BM$105:$BM$136)</f>
        <v>3916666.6666666665</v>
      </c>
      <c r="M74" s="152">
        <f>SUMIF('PNLT DANA INTERNAL'!$R$227:$R$265, 'KEUANGAN INTERNAL AKRE 2025'!B74,'PNLT DANA INTERNAL'!$T$227:$T$265)+
SUMIF('PNLT DANA INTERNAL'!$AB$227:$AB$265, 'KEUANGAN INTERNAL AKRE 2025'!B74,'PNLT DANA INTERNAL'!$AC$227:$AC$265)+
SUMIF('PNLT DANA INTERNAL'!$AI$227:$AI$265, 'KEUANGAN INTERNAL AKRE 2025'!B74,'PNLT DANA INTERNAL'!$AJ$227:$AJ$265)+
SUMIF('PNLT DANA INTERNAL'!$AP$227:$AP$265, 'KEUANGAN INTERNAL AKRE 2025'!B74,'PNLT DANA INTERNAL'!$AQ$227:$AQ$265)+
SUMIF('PNLT DANA INTERNAL'!$AW$227:$AW$265, 'KEUANGAN INTERNAL AKRE 2025'!B74,'PNLT DANA INTERNAL'!$AX$227:$AX$265)+
SUMIF('PNLT DANA INTERNAL'!$BD$227:$BD$265, 'KEUANGAN INTERNAL AKRE 2025'!B74,'PNLT DANA INTERNAL'!$BG$227:$BG$265)</f>
        <v>59901500</v>
      </c>
      <c r="N74" s="152">
        <f>SUMIF('PKM DANA INTERNAL'!$S$138:$S$164, 'KEUANGAN INTERNAL AKRE 2025'!B74,'PKM DANA INTERNAL'!$U$138:$U$164)+
SUMIF('PKM DANA INTERNAL'!$AC$138:$AC$164, 'KEUANGAN INTERNAL AKRE 2025'!B74,'PKM DANA INTERNAL'!$AD$138:$AD$164)+
SUMIF('PKM DANA INTERNAL'!$AJ$138:$AJ$164, 'KEUANGAN INTERNAL AKRE 2025'!B74,'PKM DANA INTERNAL'!$AK$138:$AK$164)+
SUMIF('PKM DANA INTERNAL'!$AQ$138:$AQ$164, 'KEUANGAN INTERNAL AKRE 2025'!B74,'PKM DANA INTERNAL'!$AR$138:$AR$164)+
SUMIF('PKM DANA INTERNAL'!$AX$138:$AX$164,'KEUANGAN INTERNAL AKRE 2025'!B74,'PKM DANA INTERNAL'!$AY$138:$AY$164)+
SUMIF('PKM DANA INTERNAL'!$BE$138:$BE$164,'KEUANGAN INTERNAL AKRE 2025'!B74,'PKM DANA INTERNAL'!$BF$138:$BF$164)+
SUMIF('PKM DANA INTERNAL'!$BL$138:$BL$164,'KEUANGAN INTERNAL AKRE 2025'!B74,'PKM DANA INTERNAL'!$BM$138:$BM$164)</f>
        <v>0</v>
      </c>
      <c r="O74" s="149">
        <f t="shared" si="3"/>
        <v>237852125</v>
      </c>
    </row>
    <row r="75" spans="1:23">
      <c r="A75" s="1196" t="s">
        <v>179</v>
      </c>
      <c r="B75" s="1197" t="s">
        <v>27</v>
      </c>
      <c r="C75" s="199">
        <f>SUMIF('PNLT DANA INTERNAL'!$R$22:$R$45, 'KEUANGAN INTERNAL AKRE 2025'!B75,'PNLT DANA INTERNAL'!$T$22:$T$45)+
SUMIF('PNLT DANA INTERNAL'!$AB$22:$AB$45, 'KEUANGAN INTERNAL AKRE 2025'!B75,'PNLT DANA INTERNAL'!$AC$22:$AC$45)+
SUMIF('PNLT DANA INTERNAL'!$AI$22:$AI$45, 'KEUANGAN INTERNAL AKRE 2025'!B75,'PNLT DANA INTERNAL'!$AJ$22:$AJ$45)+
SUMIF('PNLT DANA INTERNAL'!$AP$22:$AP$45, 'KEUANGAN INTERNAL AKRE 2025'!B75,'PNLT DANA INTERNAL'!$AQ$22:$AQ$45)+
SUMIF('PNLT DANA INTERNAL'!$AW$22:$AW$45, 'KEUANGAN INTERNAL AKRE 2025'!B75,'PNLT DANA INTERNAL'!$AX$22:$AX$45)</f>
        <v>18758200</v>
      </c>
      <c r="D75" s="152">
        <f>SUMIF('PKM DANA INTERNAL'!$S$2:$S$6, 'KEUANGAN INTERNAL AKRE 2025'!B75,'PKM DANA INTERNAL'!$U$2:$U$6)+
SUMIF('PKM DANA INTERNAL'!$AC$2:$AC$6, 'KEUANGAN INTERNAL AKRE 2025'!B75,'PKM DANA INTERNAL'!$AD$2:$AD$6)+
SUMIF('PKM DANA INTERNAL'!$AJ$2:$AJ$6, 'KEUANGAN INTERNAL AKRE 2025'!B75,'PKM DANA INTERNAL'!$AK$2:$AK$6)+
SUMIF('PKM DANA INTERNAL'!$AQ$2:$AQ$6, 'KEUANGAN INTERNAL AKRE 2025'!B75,'PKM DANA INTERNAL'!$AR$2:$AR$6)</f>
        <v>0</v>
      </c>
      <c r="E75" s="151">
        <f>SUMIF('PNLT DANA INTERNAL'!$R$46:$R$109, 'KEUANGAN INTERNAL AKRE 2025'!B75,'PNLT DANA INTERNAL'!$T$46:$T$109)+
SUMIF('PNLT DANA INTERNAL'!$AB$46:$AB$109, 'KEUANGAN INTERNAL AKRE 2025'!B75,'PNLT DANA INTERNAL'!$AC$46:$AC$109)+
SUMIF('PNLT DANA INTERNAL'!$AI$46:$AI$109, 'KEUANGAN INTERNAL AKRE 2025'!B75,'PNLT DANA INTERNAL'!$AJ$46:$AJ$109)+
SUMIF('PNLT DANA INTERNAL'!$AP$46:$AP$109, 'KEUANGAN INTERNAL AKRE 2025'!B75,'PNLT DANA INTERNAL'!$AQ$46:$AQ$109)+
SUMIF('PNLT DANA INTERNAL'!$AW$46:$AW$109, 'KEUANGAN INTERNAL AKRE 2025'!B75,'PNLT DANA INTERNAL'!$AX$46:$AX$109)</f>
        <v>4833333.333333333</v>
      </c>
      <c r="F75" s="152">
        <f>SUMIF('PKM DANA INTERNAL'!$S$8:$S$35, 'KEUANGAN INTERNAL AKRE 2025'!B75,'PKM DANA INTERNAL'!$U$8:$U$35)+
SUMIF('PKM DANA INTERNAL'!$AC$8:$AC$35, 'KEUANGAN INTERNAL AKRE 2025'!B75,'PKM DANA INTERNAL'!$AD$8:$AD$35)+
SUMIF('PKM DANA INTERNAL'!$AJ$8:$AJ$35, 'KEUANGAN INTERNAL AKRE 2025'!B75,'PKM DANA INTERNAL'!$AK$8:$AK$35)+
SUMIF('PKM DANA INTERNAL'!$AQ$8:$AQ$35, 'KEUANGAN INTERNAL AKRE 2025'!B75,'PKM DANA INTERNAL'!$AR$8:$AR$35)</f>
        <v>10000000</v>
      </c>
      <c r="G75" s="152">
        <f>SUMIF('PNLT DANA INTERNAL'!$R$111:$R$141, 'KEUANGAN INTERNAL AKRE 2025'!B75,'PNLT DANA INTERNAL'!$T$111:$T$160)+
SUMIF('PNLT DANA INTERNAL'!$AB$111:$AB$141, 'KEUANGAN INTERNAL AKRE 2025'!B75,'PNLT DANA INTERNAL'!$AC$111:$AC$141)+
SUMIF('PNLT DANA INTERNAL'!$AI$111:$AI$141, 'KEUANGAN INTERNAL AKRE 2025'!B75,'PNLT DANA INTERNAL'!$AJ$111:$AJ$141)+
SUMIF('PNLT DANA INTERNAL'!$AP$111:$AP$141, 'KEUANGAN INTERNAL AKRE 2025'!B75,'PNLT DANA INTERNAL'!$AQ$111:$AQ$141)+
SUMIF('PNLT DANA INTERNAL'!$AW$111:$AW$141, 'KEUANGAN INTERNAL AKRE 2025'!B75,'PNLT DANA INTERNAL'!$AX$111:$AX$141)</f>
        <v>54998333.333333336</v>
      </c>
      <c r="H75" s="152">
        <f>SUMIF('PKM DANA INTERNAL'!$S$37:$S$68, 'KEUANGAN INTERNAL AKRE 2025'!B75,'PKM DANA INTERNAL'!$U$37:$U$68)+
SUMIF('PKM DANA INTERNAL'!$AC$37:$AC$68, 'KEUANGAN INTERNAL AKRE 2025'!B75,'PKM DANA INTERNAL'!$AD$37:$AD$68)+
SUMIF('PKM DANA INTERNAL'!$AJ$37:$AJ$68, 'KEUANGAN INTERNAL AKRE 2025'!B75,'PKM DANA INTERNAL'!$AK$37:$AK$68)+
SUMIF('PKM DANA INTERNAL'!$AQ$37:$AQ$68, 'KEUANGAN INTERNAL AKRE 2025'!B75,'PKM DANA INTERNAL'!$AR$37:$AR$68)</f>
        <v>0</v>
      </c>
      <c r="I75" s="152">
        <f>SUMIF('PNLT DANA INTERNAL'!$R$143:$R$178, 'KEUANGAN INTERNAL AKRE 2025'!B75,'PNLT DANA INTERNAL'!$T$143:$T$178)+
SUMIF('PNLT DANA INTERNAL'!$AB$143:$AB$178, 'KEUANGAN INTERNAL AKRE 2025'!B75,'PNLT DANA INTERNAL'!$AC$143:$AC$178)+
SUMIF('PNLT DANA INTERNAL'!$AI$143:$AI$178, 'KEUANGAN INTERNAL AKRE 2025'!B75,'PNLT DANA INTERNAL'!$AJ$143:$AJ$178)+
SUMIF('PNLT DANA INTERNAL'!$AP$143:$AP$178, 'KEUANGAN INTERNAL AKRE 2025'!B75,'PNLT DANA INTERNAL'!$AQ$143:$AQ$178)+
SUMIF('PNLT DANA INTERNAL'!$AW$143:$AW$178, 'KEUANGAN INTERNAL AKRE 2025'!B75,'PNLT DANA INTERNAL'!$AX$143:$AX$178)</f>
        <v>33333333.333333332</v>
      </c>
      <c r="J75" s="152">
        <f>SUMIF('PKM DANA INTERNAL'!$S$70:$S$103, 'KEUANGAN INTERNAL AKRE 2025'!B75,'PKM DANA INTERNAL'!$U$70:$U$103)+
SUMIF('PKM DANA INTERNAL'!$AC$70:$AC$103, 'KEUANGAN INTERNAL AKRE 2025'!B75,'PKM DANA INTERNAL'!$AD$70:$AD$103)+
SUMIF('PKM DANA INTERNAL'!$AJ$70:$AJ$103, 'KEUANGAN INTERNAL AKRE 2025'!B75,'PKM DANA INTERNAL'!$AK$70:$AK$103)+
SUMIF('PKM DANA INTERNAL'!$AQ$70:$AQ$103, 'KEUANGAN INTERNAL AKRE 2025'!B75,'PKM DANA INTERNAL'!$AR$70:$AR$103)+
SUMIF('PKM DANA INTERNAL'!$AX$70:$AX$103,'KEUANGAN INTERNAL AKRE 2025'!B75,'PKM DANA INTERNAL'!$AY$70:$AY$103)+
SUMIF('PKM DANA INTERNAL'!$BE$70:$BE$103,'KEUANGAN INTERNAL AKRE 2025'!B75,'PKM DANA INTERNAL'!$BF$70:$BF$103)</f>
        <v>0</v>
      </c>
      <c r="K75" s="152">
        <f>SUMIF('PNLT DANA INTERNAL'!$R$179:$R$226, 'KEUANGAN INTERNAL AKRE 2025'!B75,'PNLT DANA INTERNAL'!$T$179:$T$226)+
SUMIF('PNLT DANA INTERNAL'!$AB$179:$AB$226, 'KEUANGAN INTERNAL AKRE 2025'!B75,'PNLT DANA INTERNAL'!$AC$179:$AC$226)+
SUMIF('PNLT DANA INTERNAL'!$AI$179:$AI$226, 'KEUANGAN INTERNAL AKRE 2025'!B75,'PNLT DANA INTERNAL'!$AJ$179:$AJ$226)+
SUMIF('PNLT DANA INTERNAL'!$AP$179:$AP$226, 'KEUANGAN INTERNAL AKRE 2025'!B75,'PNLT DANA INTERNAL'!$AQ$179:$AQ$226)+
SUMIF('PNLT DANA INTERNAL'!$AW$179:$AW$226, 'KEUANGAN INTERNAL AKRE 2025'!B75,'PNLT DANA INTERNAL'!$AX$179:$AX$226)+
SUMIF('PNLT DANA INTERNAL'!$BD$179:$BD$226, 'KEUANGAN INTERNAL AKRE 2025'!B75,'PNLT DANA INTERNAL'!$BG$179:$BG$226)</f>
        <v>0</v>
      </c>
      <c r="L75" s="152">
        <f>SUMIF('PKM DANA INTERNAL'!$S$105:$S$136, 'KEUANGAN INTERNAL AKRE 2025'!B75,'PKM DANA INTERNAL'!$U$105:$U$136)+
SUMIF('PKM DANA INTERNAL'!$AC$105:$AC$136, 'KEUANGAN INTERNAL AKRE 2025'!B75,'PKM DANA INTERNAL'!$AD$105:$AD$136)+
SUMIF('PKM DANA INTERNAL'!$AJ$105:$AJ$136, 'KEUANGAN INTERNAL AKRE 2025'!B75,'PKM DANA INTERNAL'!$AK$105:$AK$136)+
SUMIF('PKM DANA INTERNAL'!$AQ$105:$AQ$136, 'KEUANGAN INTERNAL AKRE 2025'!B75,'PKM DANA INTERNAL'!$AR$105:$AR$136)+
SUMIF('PKM DANA INTERNAL'!$AX$105:$AX$136,'KEUANGAN INTERNAL AKRE 2025'!B75,'PKM DANA INTERNAL'!$AY$105:$AY$136)+
SUMIF('PKM DANA INTERNAL'!$BE$105:$BE$136,'KEUANGAN INTERNAL AKRE 2025'!B75,'PKM DANA INTERNAL'!$BF$105:$BF$136)+
SUMIF('PKM DANA INTERNAL'!$BL$105:$BL$136,'KEUANGAN INTERNAL AKRE 2025'!B75,'PKM DANA INTERNAL'!$BM$105:$BM$136)</f>
        <v>0</v>
      </c>
      <c r="M75" s="152">
        <f>SUMIF('PNLT DANA INTERNAL'!$R$227:$R$265, 'KEUANGAN INTERNAL AKRE 2025'!B75,'PNLT DANA INTERNAL'!$T$227:$T$265)+
SUMIF('PNLT DANA INTERNAL'!$AB$227:$AB$265, 'KEUANGAN INTERNAL AKRE 2025'!B75,'PNLT DANA INTERNAL'!$AC$227:$AC$265)+
SUMIF('PNLT DANA INTERNAL'!$AI$227:$AI$265, 'KEUANGAN INTERNAL AKRE 2025'!B75,'PNLT DANA INTERNAL'!$AJ$227:$AJ$265)+
SUMIF('PNLT DANA INTERNAL'!$AP$227:$AP$265, 'KEUANGAN INTERNAL AKRE 2025'!B75,'PNLT DANA INTERNAL'!$AQ$227:$AQ$265)+
SUMIF('PNLT DANA INTERNAL'!$AW$227:$AW$265, 'KEUANGAN INTERNAL AKRE 2025'!B75,'PNLT DANA INTERNAL'!$AX$227:$AX$265)+
SUMIF('PNLT DANA INTERNAL'!$BD$227:$BD$265, 'KEUANGAN INTERNAL AKRE 2025'!B75,'PNLT DANA INTERNAL'!$BG$227:$BG$265)</f>
        <v>0</v>
      </c>
      <c r="N75" s="152">
        <f>SUMIF('PKM DANA INTERNAL'!$S$138:$S$164, 'KEUANGAN INTERNAL AKRE 2025'!B75,'PKM DANA INTERNAL'!$U$138:$U$164)+
SUMIF('PKM DANA INTERNAL'!$AC$138:$AC$164, 'KEUANGAN INTERNAL AKRE 2025'!B75,'PKM DANA INTERNAL'!$AD$138:$AD$164)+
SUMIF('PKM DANA INTERNAL'!$AJ$138:$AJ$164, 'KEUANGAN INTERNAL AKRE 2025'!B75,'PKM DANA INTERNAL'!$AK$138:$AK$164)+
SUMIF('PKM DANA INTERNAL'!$AQ$138:$AQ$164, 'KEUANGAN INTERNAL AKRE 2025'!B75,'PKM DANA INTERNAL'!$AR$138:$AR$164)+
SUMIF('PKM DANA INTERNAL'!$AX$138:$AX$164,'KEUANGAN INTERNAL AKRE 2025'!B75,'PKM DANA INTERNAL'!$AY$138:$AY$164)+
SUMIF('PKM DANA INTERNAL'!$BE$138:$BE$164,'KEUANGAN INTERNAL AKRE 2025'!B75,'PKM DANA INTERNAL'!$BF$138:$BF$164)+
SUMIF('PKM DANA INTERNAL'!$BL$138:$BL$164,'KEUANGAN INTERNAL AKRE 2025'!B75,'PKM DANA INTERNAL'!$BM$138:$BM$164)</f>
        <v>0</v>
      </c>
      <c r="O75" s="149">
        <f t="shared" si="3"/>
        <v>103165000</v>
      </c>
    </row>
    <row r="76" spans="1:23">
      <c r="A76" s="1196" t="s">
        <v>179</v>
      </c>
      <c r="B76" s="1197" t="s">
        <v>22</v>
      </c>
      <c r="C76" s="199">
        <f>SUMIF('PNLT DANA INTERNAL'!$R$22:$R$45, 'KEUANGAN INTERNAL AKRE 2025'!B76,'PNLT DANA INTERNAL'!$T$22:$T$45)+
SUMIF('PNLT DANA INTERNAL'!$AB$22:$AB$45, 'KEUANGAN INTERNAL AKRE 2025'!B76,'PNLT DANA INTERNAL'!$AC$22:$AC$45)+
SUMIF('PNLT DANA INTERNAL'!$AI$22:$AI$45, 'KEUANGAN INTERNAL AKRE 2025'!B76,'PNLT DANA INTERNAL'!$AJ$22:$AJ$45)+
SUMIF('PNLT DANA INTERNAL'!$AP$22:$AP$45, 'KEUANGAN INTERNAL AKRE 2025'!B76,'PNLT DANA INTERNAL'!$AQ$22:$AQ$45)+
SUMIF('PNLT DANA INTERNAL'!$AW$22:$AW$45, 'KEUANGAN INTERNAL AKRE 2025'!B76,'PNLT DANA INTERNAL'!$AX$22:$AX$45)</f>
        <v>8703200</v>
      </c>
      <c r="D76" s="152">
        <f>SUMIF('PKM DANA INTERNAL'!$S$2:$S$6, 'KEUANGAN INTERNAL AKRE 2025'!B76,'PKM DANA INTERNAL'!$U$2:$U$6)+
SUMIF('PKM DANA INTERNAL'!$AC$2:$AC$6, 'KEUANGAN INTERNAL AKRE 2025'!B76,'PKM DANA INTERNAL'!$AD$2:$AD$6)+
SUMIF('PKM DANA INTERNAL'!$AJ$2:$AJ$6, 'KEUANGAN INTERNAL AKRE 2025'!B76,'PKM DANA INTERNAL'!$AK$2:$AK$6)+
SUMIF('PKM DANA INTERNAL'!$AQ$2:$AQ$6, 'KEUANGAN INTERNAL AKRE 2025'!B76,'PKM DANA INTERNAL'!$AR$2:$AR$6)</f>
        <v>0</v>
      </c>
      <c r="E76" s="151">
        <f>SUMIF('PNLT DANA INTERNAL'!$R$46:$R$109, 'KEUANGAN INTERNAL AKRE 2025'!B76,'PNLT DANA INTERNAL'!$T$46:$T$109)+
SUMIF('PNLT DANA INTERNAL'!$AB$46:$AB$109, 'KEUANGAN INTERNAL AKRE 2025'!B76,'PNLT DANA INTERNAL'!$AC$46:$AC$109)+
SUMIF('PNLT DANA INTERNAL'!$AI$46:$AI$109, 'KEUANGAN INTERNAL AKRE 2025'!B76,'PNLT DANA INTERNAL'!$AJ$46:$AJ$109)+
SUMIF('PNLT DANA INTERNAL'!$AP$46:$AP$109, 'KEUANGAN INTERNAL AKRE 2025'!B76,'PNLT DANA INTERNAL'!$AQ$46:$AQ$109)+
SUMIF('PNLT DANA INTERNAL'!$AW$46:$AW$109, 'KEUANGAN INTERNAL AKRE 2025'!B76,'PNLT DANA INTERNAL'!$AX$46:$AX$109)</f>
        <v>4581666.666666666</v>
      </c>
      <c r="F76" s="152">
        <f>SUMIF('PKM DANA INTERNAL'!$S$8:$S$35, 'KEUANGAN INTERNAL AKRE 2025'!B76,'PKM DANA INTERNAL'!$U$8:$U$35)+
SUMIF('PKM DANA INTERNAL'!$AC$8:$AC$35, 'KEUANGAN INTERNAL AKRE 2025'!B76,'PKM DANA INTERNAL'!$AD$8:$AD$35)+
SUMIF('PKM DANA INTERNAL'!$AJ$8:$AJ$35, 'KEUANGAN INTERNAL AKRE 2025'!B76,'PKM DANA INTERNAL'!$AK$8:$AK$35)+
SUMIF('PKM DANA INTERNAL'!$AQ$8:$AQ$35, 'KEUANGAN INTERNAL AKRE 2025'!B76,'PKM DANA INTERNAL'!$AR$8:$AR$35)</f>
        <v>17223333.333333332</v>
      </c>
      <c r="G76" s="152">
        <f>SUMIF('PNLT DANA INTERNAL'!$R$111:$R$141, 'KEUANGAN INTERNAL AKRE 2025'!B76,'PNLT DANA INTERNAL'!$T$111:$T$160)+
SUMIF('PNLT DANA INTERNAL'!$AB$111:$AB$141, 'KEUANGAN INTERNAL AKRE 2025'!B76,'PNLT DANA INTERNAL'!$AC$111:$AC$141)+
SUMIF('PNLT DANA INTERNAL'!$AI$111:$AI$141, 'KEUANGAN INTERNAL AKRE 2025'!B76,'PNLT DANA INTERNAL'!$AJ$111:$AJ$141)+
SUMIF('PNLT DANA INTERNAL'!$AP$111:$AP$141, 'KEUANGAN INTERNAL AKRE 2025'!B76,'PNLT DANA INTERNAL'!$AQ$111:$AQ$141)+
SUMIF('PNLT DANA INTERNAL'!$AW$111:$AW$141, 'KEUANGAN INTERNAL AKRE 2025'!B76,'PNLT DANA INTERNAL'!$AX$111:$AX$141)</f>
        <v>3375000</v>
      </c>
      <c r="H76" s="152">
        <f>SUMIF('PKM DANA INTERNAL'!$S$37:$S$68, 'KEUANGAN INTERNAL AKRE 2025'!B76,'PKM DANA INTERNAL'!$U$37:$U$68)+
SUMIF('PKM DANA INTERNAL'!$AC$37:$AC$68, 'KEUANGAN INTERNAL AKRE 2025'!B76,'PKM DANA INTERNAL'!$AD$37:$AD$68)+
SUMIF('PKM DANA INTERNAL'!$AJ$37:$AJ$68, 'KEUANGAN INTERNAL AKRE 2025'!B76,'PKM DANA INTERNAL'!$AK$37:$AK$68)+
SUMIF('PKM DANA INTERNAL'!$AQ$37:$AQ$68, 'KEUANGAN INTERNAL AKRE 2025'!B76,'PKM DANA INTERNAL'!$AR$37:$AR$68)</f>
        <v>0</v>
      </c>
      <c r="I76" s="152">
        <f>SUMIF('PNLT DANA INTERNAL'!$R$143:$R$178, 'KEUANGAN INTERNAL AKRE 2025'!B76,'PNLT DANA INTERNAL'!$T$143:$T$178)+
SUMIF('PNLT DANA INTERNAL'!$AB$143:$AB$178, 'KEUANGAN INTERNAL AKRE 2025'!B76,'PNLT DANA INTERNAL'!$AC$143:$AC$178)+
SUMIF('PNLT DANA INTERNAL'!$AI$143:$AI$178, 'KEUANGAN INTERNAL AKRE 2025'!B76,'PNLT DANA INTERNAL'!$AJ$143:$AJ$178)+
SUMIF('PNLT DANA INTERNAL'!$AP$143:$AP$178, 'KEUANGAN INTERNAL AKRE 2025'!B76,'PNLT DANA INTERNAL'!$AQ$143:$AQ$178)+
SUMIF('PNLT DANA INTERNAL'!$AW$143:$AW$178, 'KEUANGAN INTERNAL AKRE 2025'!B76,'PNLT DANA INTERNAL'!$AX$143:$AX$178)</f>
        <v>0</v>
      </c>
      <c r="J76" s="152">
        <f>SUMIF('PKM DANA INTERNAL'!$S$70:$S$103, 'KEUANGAN INTERNAL AKRE 2025'!B76,'PKM DANA INTERNAL'!$U$70:$U$103)+
SUMIF('PKM DANA INTERNAL'!$AC$70:$AC$103, 'KEUANGAN INTERNAL AKRE 2025'!B76,'PKM DANA INTERNAL'!$AD$70:$AD$103)+
SUMIF('PKM DANA INTERNAL'!$AJ$70:$AJ$103, 'KEUANGAN INTERNAL AKRE 2025'!B76,'PKM DANA INTERNAL'!$AK$70:$AK$103)+
SUMIF('PKM DANA INTERNAL'!$AQ$70:$AQ$103, 'KEUANGAN INTERNAL AKRE 2025'!B76,'PKM DANA INTERNAL'!$AR$70:$AR$103)+
SUMIF('PKM DANA INTERNAL'!$AX$70:$AX$103,'KEUANGAN INTERNAL AKRE 2025'!B76,'PKM DANA INTERNAL'!$AY$70:$AY$103)+
SUMIF('PKM DANA INTERNAL'!$BE$70:$BE$103,'KEUANGAN INTERNAL AKRE 2025'!B76,'PKM DANA INTERNAL'!$BF$70:$BF$103)</f>
        <v>0</v>
      </c>
      <c r="K76" s="152">
        <f>SUMIF('PNLT DANA INTERNAL'!$R$179:$R$226, 'KEUANGAN INTERNAL AKRE 2025'!B76,'PNLT DANA INTERNAL'!$T$179:$T$226)+
SUMIF('PNLT DANA INTERNAL'!$AB$179:$AB$226, 'KEUANGAN INTERNAL AKRE 2025'!B76,'PNLT DANA INTERNAL'!$AC$179:$AC$226)+
SUMIF('PNLT DANA INTERNAL'!$AI$179:$AI$226, 'KEUANGAN INTERNAL AKRE 2025'!B76,'PNLT DANA INTERNAL'!$AJ$179:$AJ$226)+
SUMIF('PNLT DANA INTERNAL'!$AP$179:$AP$226, 'KEUANGAN INTERNAL AKRE 2025'!B76,'PNLT DANA INTERNAL'!$AQ$179:$AQ$226)+
SUMIF('PNLT DANA INTERNAL'!$AW$179:$AW$226, 'KEUANGAN INTERNAL AKRE 2025'!B76,'PNLT DANA INTERNAL'!$AX$179:$AX$226)+
SUMIF('PNLT DANA INTERNAL'!$BD$179:$BD$226, 'KEUANGAN INTERNAL AKRE 2025'!B76,'PNLT DANA INTERNAL'!$BG$179:$BG$226)</f>
        <v>0</v>
      </c>
      <c r="L76" s="152">
        <f>SUMIF('PKM DANA INTERNAL'!$S$105:$S$136, 'KEUANGAN INTERNAL AKRE 2025'!B76,'PKM DANA INTERNAL'!$U$105:$U$136)+
SUMIF('PKM DANA INTERNAL'!$AC$105:$AC$136, 'KEUANGAN INTERNAL AKRE 2025'!B76,'PKM DANA INTERNAL'!$AD$105:$AD$136)+
SUMIF('PKM DANA INTERNAL'!$AJ$105:$AJ$136, 'KEUANGAN INTERNAL AKRE 2025'!B76,'PKM DANA INTERNAL'!$AK$105:$AK$136)+
SUMIF('PKM DANA INTERNAL'!$AQ$105:$AQ$136, 'KEUANGAN INTERNAL AKRE 2025'!B76,'PKM DANA INTERNAL'!$AR$105:$AR$136)+
SUMIF('PKM DANA INTERNAL'!$AX$105:$AX$136,'KEUANGAN INTERNAL AKRE 2025'!B76,'PKM DANA INTERNAL'!$AY$105:$AY$136)+
SUMIF('PKM DANA INTERNAL'!$BE$105:$BE$136,'KEUANGAN INTERNAL AKRE 2025'!B76,'PKM DANA INTERNAL'!$BF$105:$BF$136)+
SUMIF('PKM DANA INTERNAL'!$BL$105:$BL$136,'KEUANGAN INTERNAL AKRE 2025'!B76,'PKM DANA INTERNAL'!$BM$105:$BM$136)</f>
        <v>2141666.6666666665</v>
      </c>
      <c r="M76" s="152">
        <f>SUMIF('PNLT DANA INTERNAL'!$R$227:$R$265, 'KEUANGAN INTERNAL AKRE 2025'!B76,'PNLT DANA INTERNAL'!$T$227:$T$265)+
SUMIF('PNLT DANA INTERNAL'!$AB$227:$AB$265, 'KEUANGAN INTERNAL AKRE 2025'!B76,'PNLT DANA INTERNAL'!$AC$227:$AC$265)+
SUMIF('PNLT DANA INTERNAL'!$AI$227:$AI$265, 'KEUANGAN INTERNAL AKRE 2025'!B76,'PNLT DANA INTERNAL'!$AJ$227:$AJ$265)+
SUMIF('PNLT DANA INTERNAL'!$AP$227:$AP$265, 'KEUANGAN INTERNAL AKRE 2025'!B76,'PNLT DANA INTERNAL'!$AQ$227:$AQ$265)+
SUMIF('PNLT DANA INTERNAL'!$AW$227:$AW$265, 'KEUANGAN INTERNAL AKRE 2025'!B76,'PNLT DANA INTERNAL'!$AX$227:$AX$265)+
SUMIF('PNLT DANA INTERNAL'!$BD$227:$BD$265, 'KEUANGAN INTERNAL AKRE 2025'!B76,'PNLT DANA INTERNAL'!$BG$227:$BG$265)</f>
        <v>14950000</v>
      </c>
      <c r="N76" s="152">
        <f>SUMIF('PKM DANA INTERNAL'!$S$138:$S$164, 'KEUANGAN INTERNAL AKRE 2025'!B76,'PKM DANA INTERNAL'!$U$138:$U$164)+
SUMIF('PKM DANA INTERNAL'!$AC$138:$AC$164, 'KEUANGAN INTERNAL AKRE 2025'!B76,'PKM DANA INTERNAL'!$AD$138:$AD$164)+
SUMIF('PKM DANA INTERNAL'!$AJ$138:$AJ$164, 'KEUANGAN INTERNAL AKRE 2025'!B76,'PKM DANA INTERNAL'!$AK$138:$AK$164)+
SUMIF('PKM DANA INTERNAL'!$AQ$138:$AQ$164, 'KEUANGAN INTERNAL AKRE 2025'!B76,'PKM DANA INTERNAL'!$AR$138:$AR$164)+
SUMIF('PKM DANA INTERNAL'!$AX$138:$AX$164,'KEUANGAN INTERNAL AKRE 2025'!B76,'PKM DANA INTERNAL'!$AY$138:$AY$164)+
SUMIF('PKM DANA INTERNAL'!$BE$138:$BE$164,'KEUANGAN INTERNAL AKRE 2025'!B76,'PKM DANA INTERNAL'!$BF$138:$BF$164)+
SUMIF('PKM DANA INTERNAL'!$BL$138:$BL$164,'KEUANGAN INTERNAL AKRE 2025'!B76,'PKM DANA INTERNAL'!$BM$138:$BM$164)</f>
        <v>0</v>
      </c>
      <c r="O76" s="149">
        <f t="shared" si="3"/>
        <v>27321666.666666668</v>
      </c>
    </row>
    <row r="77" spans="1:23">
      <c r="A77" s="1196" t="s">
        <v>179</v>
      </c>
      <c r="B77" s="631" t="s">
        <v>93</v>
      </c>
      <c r="C77" s="199">
        <f>SUMIF('PNLT DANA INTERNAL'!$R$22:$R$45, 'KEUANGAN INTERNAL AKRE 2025'!B77,'PNLT DANA INTERNAL'!$T$22:$T$45)+
SUMIF('PNLT DANA INTERNAL'!$AB$22:$AB$45, 'KEUANGAN INTERNAL AKRE 2025'!B77,'PNLT DANA INTERNAL'!$AC$22:$AC$45)+
SUMIF('PNLT DANA INTERNAL'!$AI$22:$AI$45, 'KEUANGAN INTERNAL AKRE 2025'!B77,'PNLT DANA INTERNAL'!$AJ$22:$AJ$45)+
SUMIF('PNLT DANA INTERNAL'!$AP$22:$AP$45, 'KEUANGAN INTERNAL AKRE 2025'!B77,'PNLT DANA INTERNAL'!$AQ$22:$AQ$45)+
SUMIF('PNLT DANA INTERNAL'!$AW$22:$AW$45, 'KEUANGAN INTERNAL AKRE 2025'!B77,'PNLT DANA INTERNAL'!$AX$22:$AX$45)</f>
        <v>0</v>
      </c>
      <c r="D77" s="152">
        <f>SUMIF('PKM DANA INTERNAL'!$S$2:$S$6, 'KEUANGAN INTERNAL AKRE 2025'!B77,'PKM DANA INTERNAL'!$U$2:$U$6)+
SUMIF('PKM DANA INTERNAL'!$AC$2:$AC$6, 'KEUANGAN INTERNAL AKRE 2025'!B77,'PKM DANA INTERNAL'!$AD$2:$AD$6)+
SUMIF('PKM DANA INTERNAL'!$AJ$2:$AJ$6, 'KEUANGAN INTERNAL AKRE 2025'!B77,'PKM DANA INTERNAL'!$AK$2:$AK$6)+
SUMIF('PKM DANA INTERNAL'!$AQ$2:$AQ$6, 'KEUANGAN INTERNAL AKRE 2025'!B77,'PKM DANA INTERNAL'!$AR$2:$AR$6)</f>
        <v>0</v>
      </c>
      <c r="E77" s="151">
        <f>SUMIF('PNLT DANA INTERNAL'!$R$46:$R$109, 'KEUANGAN INTERNAL AKRE 2025'!B77,'PNLT DANA INTERNAL'!$T$46:$T$109)+
SUMIF('PNLT DANA INTERNAL'!$AB$46:$AB$109, 'KEUANGAN INTERNAL AKRE 2025'!B77,'PNLT DANA INTERNAL'!$AC$46:$AC$109)+
SUMIF('PNLT DANA INTERNAL'!$AI$46:$AI$109, 'KEUANGAN INTERNAL AKRE 2025'!B77,'PNLT DANA INTERNAL'!$AJ$46:$AJ$109)+
SUMIF('PNLT DANA INTERNAL'!$AP$46:$AP$109, 'KEUANGAN INTERNAL AKRE 2025'!B77,'PNLT DANA INTERNAL'!$AQ$46:$AQ$109)+
SUMIF('PNLT DANA INTERNAL'!$AW$46:$AW$109, 'KEUANGAN INTERNAL AKRE 2025'!B77,'PNLT DANA INTERNAL'!$AX$46:$AX$109)</f>
        <v>8375000</v>
      </c>
      <c r="F77" s="152">
        <f>SUMIF('PKM DANA INTERNAL'!$S$8:$S$35, 'KEUANGAN INTERNAL AKRE 2025'!B77,'PKM DANA INTERNAL'!$U$8:$U$35)+
SUMIF('PKM DANA INTERNAL'!$AC$8:$AC$35, 'KEUANGAN INTERNAL AKRE 2025'!B77,'PKM DANA INTERNAL'!$AD$8:$AD$35)+
SUMIF('PKM DANA INTERNAL'!$AJ$8:$AJ$35, 'KEUANGAN INTERNAL AKRE 2025'!B77,'PKM DANA INTERNAL'!$AK$8:$AK$35)+
SUMIF('PKM DANA INTERNAL'!$AQ$8:$AQ$35, 'KEUANGAN INTERNAL AKRE 2025'!B77,'PKM DANA INTERNAL'!$AR$8:$AR$35)</f>
        <v>5223333.333333333</v>
      </c>
      <c r="G77" s="152">
        <f>SUMIF('PNLT DANA INTERNAL'!$R$111:$R$141, 'KEUANGAN INTERNAL AKRE 2025'!B77,'PNLT DANA INTERNAL'!$T$111:$T$160)+
SUMIF('PNLT DANA INTERNAL'!$AB$111:$AB$141, 'KEUANGAN INTERNAL AKRE 2025'!B77,'PNLT DANA INTERNAL'!$AC$111:$AC$141)+
SUMIF('PNLT DANA INTERNAL'!$AI$111:$AI$141, 'KEUANGAN INTERNAL AKRE 2025'!B77,'PNLT DANA INTERNAL'!$AJ$111:$AJ$141)+
SUMIF('PNLT DANA INTERNAL'!$AP$111:$AP$141, 'KEUANGAN INTERNAL AKRE 2025'!B77,'PNLT DANA INTERNAL'!$AQ$111:$AQ$141)+
SUMIF('PNLT DANA INTERNAL'!$AW$111:$AW$141, 'KEUANGAN INTERNAL AKRE 2025'!B77,'PNLT DANA INTERNAL'!$AX$111:$AX$141)</f>
        <v>8666666.666666666</v>
      </c>
      <c r="H77" s="152">
        <f>SUMIF('PKM DANA INTERNAL'!$S$37:$S$68, 'KEUANGAN INTERNAL AKRE 2025'!B77,'PKM DANA INTERNAL'!$U$37:$U$68)+
SUMIF('PKM DANA INTERNAL'!$AC$37:$AC$68, 'KEUANGAN INTERNAL AKRE 2025'!B77,'PKM DANA INTERNAL'!$AD$37:$AD$68)+
SUMIF('PKM DANA INTERNAL'!$AJ$37:$AJ$68, 'KEUANGAN INTERNAL AKRE 2025'!B77,'PKM DANA INTERNAL'!$AK$37:$AK$68)+
SUMIF('PKM DANA INTERNAL'!$AQ$37:$AQ$68, 'KEUANGAN INTERNAL AKRE 2025'!B77,'PKM DANA INTERNAL'!$AR$37:$AR$68)</f>
        <v>0</v>
      </c>
      <c r="I77" s="152">
        <f>SUMIF('PNLT DANA INTERNAL'!$R$143:$R$178, 'KEUANGAN INTERNAL AKRE 2025'!B77,'PNLT DANA INTERNAL'!$T$143:$T$178)+
SUMIF('PNLT DANA INTERNAL'!$AB$143:$AB$178, 'KEUANGAN INTERNAL AKRE 2025'!B77,'PNLT DANA INTERNAL'!$AC$143:$AC$178)+
SUMIF('PNLT DANA INTERNAL'!$AI$143:$AI$178, 'KEUANGAN INTERNAL AKRE 2025'!B77,'PNLT DANA INTERNAL'!$AJ$143:$AJ$178)+
SUMIF('PNLT DANA INTERNAL'!$AP$143:$AP$178, 'KEUANGAN INTERNAL AKRE 2025'!B77,'PNLT DANA INTERNAL'!$AQ$143:$AQ$178)+
SUMIF('PNLT DANA INTERNAL'!$AW$143:$AW$178, 'KEUANGAN INTERNAL AKRE 2025'!B77,'PNLT DANA INTERNAL'!$AX$143:$AX$178)</f>
        <v>0</v>
      </c>
      <c r="J77" s="152">
        <f>SUMIF('PKM DANA INTERNAL'!$S$70:$S$103, 'KEUANGAN INTERNAL AKRE 2025'!B77,'PKM DANA INTERNAL'!$U$70:$U$103)+
SUMIF('PKM DANA INTERNAL'!$AC$70:$AC$103, 'KEUANGAN INTERNAL AKRE 2025'!B77,'PKM DANA INTERNAL'!$AD$70:$AD$103)+
SUMIF('PKM DANA INTERNAL'!$AJ$70:$AJ$103, 'KEUANGAN INTERNAL AKRE 2025'!B77,'PKM DANA INTERNAL'!$AK$70:$AK$103)+
SUMIF('PKM DANA INTERNAL'!$AQ$70:$AQ$103, 'KEUANGAN INTERNAL AKRE 2025'!B77,'PKM DANA INTERNAL'!$AR$70:$AR$103)+
SUMIF('PKM DANA INTERNAL'!$AX$70:$AX$103,'KEUANGAN INTERNAL AKRE 2025'!B77,'PKM DANA INTERNAL'!$AY$70:$AY$103)+
SUMIF('PKM DANA INTERNAL'!$BE$70:$BE$103,'KEUANGAN INTERNAL AKRE 2025'!B77,'PKM DANA INTERNAL'!$BF$70:$BF$103)</f>
        <v>0</v>
      </c>
      <c r="K77" s="152">
        <f>SUMIF('PNLT DANA INTERNAL'!$R$179:$R$226, 'KEUANGAN INTERNAL AKRE 2025'!B77,'PNLT DANA INTERNAL'!$T$179:$T$226)+
SUMIF('PNLT DANA INTERNAL'!$AB$179:$AB$226, 'KEUANGAN INTERNAL AKRE 2025'!B77,'PNLT DANA INTERNAL'!$AC$179:$AC$226)+
SUMIF('PNLT DANA INTERNAL'!$AI$179:$AI$226, 'KEUANGAN INTERNAL AKRE 2025'!B77,'PNLT DANA INTERNAL'!$AJ$179:$AJ$226)+
SUMIF('PNLT DANA INTERNAL'!$AP$179:$AP$226, 'KEUANGAN INTERNAL AKRE 2025'!B77,'PNLT DANA INTERNAL'!$AQ$179:$AQ$226)+
SUMIF('PNLT DANA INTERNAL'!$AW$179:$AW$226, 'KEUANGAN INTERNAL AKRE 2025'!B77,'PNLT DANA INTERNAL'!$AX$179:$AX$226)+
SUMIF('PNLT DANA INTERNAL'!$BD$179:$BD$226, 'KEUANGAN INTERNAL AKRE 2025'!B77,'PNLT DANA INTERNAL'!$BG$179:$BG$226)</f>
        <v>0</v>
      </c>
      <c r="L77" s="152">
        <f>SUMIF('PKM DANA INTERNAL'!$S$105:$S$136, 'KEUANGAN INTERNAL AKRE 2025'!B77,'PKM DANA INTERNAL'!$U$105:$U$136)+
SUMIF('PKM DANA INTERNAL'!$AC$105:$AC$136, 'KEUANGAN INTERNAL AKRE 2025'!B77,'PKM DANA INTERNAL'!$AD$105:$AD$136)+
SUMIF('PKM DANA INTERNAL'!$AJ$105:$AJ$136, 'KEUANGAN INTERNAL AKRE 2025'!B77,'PKM DANA INTERNAL'!$AK$105:$AK$136)+
SUMIF('PKM DANA INTERNAL'!$AQ$105:$AQ$136, 'KEUANGAN INTERNAL AKRE 2025'!B77,'PKM DANA INTERNAL'!$AR$105:$AR$136)+
SUMIF('PKM DANA INTERNAL'!$AX$105:$AX$136,'KEUANGAN INTERNAL AKRE 2025'!B77,'PKM DANA INTERNAL'!$AY$105:$AY$136)+
SUMIF('PKM DANA INTERNAL'!$BE$105:$BE$136,'KEUANGAN INTERNAL AKRE 2025'!B77,'PKM DANA INTERNAL'!$BF$105:$BF$136)+
SUMIF('PKM DANA INTERNAL'!$BL$105:$BL$136,'KEUANGAN INTERNAL AKRE 2025'!B77,'PKM DANA INTERNAL'!$BM$105:$BM$136)</f>
        <v>2250000</v>
      </c>
      <c r="M77" s="152">
        <f>SUMIF('PNLT DANA INTERNAL'!$R$227:$R$265, 'KEUANGAN INTERNAL AKRE 2025'!B77,'PNLT DANA INTERNAL'!$T$227:$T$265)+
SUMIF('PNLT DANA INTERNAL'!$AB$227:$AB$265, 'KEUANGAN INTERNAL AKRE 2025'!B77,'PNLT DANA INTERNAL'!$AC$227:$AC$265)+
SUMIF('PNLT DANA INTERNAL'!$AI$227:$AI$265, 'KEUANGAN INTERNAL AKRE 2025'!B77,'PNLT DANA INTERNAL'!$AJ$227:$AJ$265)+
SUMIF('PNLT DANA INTERNAL'!$AP$227:$AP$265, 'KEUANGAN INTERNAL AKRE 2025'!B77,'PNLT DANA INTERNAL'!$AQ$227:$AQ$265)+
SUMIF('PNLT DANA INTERNAL'!$AW$227:$AW$265, 'KEUANGAN INTERNAL AKRE 2025'!B77,'PNLT DANA INTERNAL'!$AX$227:$AX$265)+
SUMIF('PNLT DANA INTERNAL'!$BD$227:$BD$265, 'KEUANGAN INTERNAL AKRE 2025'!B77,'PNLT DANA INTERNAL'!$BG$227:$BG$265)</f>
        <v>0</v>
      </c>
      <c r="N77" s="152">
        <f>SUMIF('PKM DANA INTERNAL'!$S$138:$S$164, 'KEUANGAN INTERNAL AKRE 2025'!B77,'PKM DANA INTERNAL'!$U$138:$U$164)+
SUMIF('PKM DANA INTERNAL'!$AC$138:$AC$164, 'KEUANGAN INTERNAL AKRE 2025'!B77,'PKM DANA INTERNAL'!$AD$138:$AD$164)+
SUMIF('PKM DANA INTERNAL'!$AJ$138:$AJ$164, 'KEUANGAN INTERNAL AKRE 2025'!B77,'PKM DANA INTERNAL'!$AK$138:$AK$164)+
SUMIF('PKM DANA INTERNAL'!$AQ$138:$AQ$164, 'KEUANGAN INTERNAL AKRE 2025'!B77,'PKM DANA INTERNAL'!$AR$138:$AR$164)+
SUMIF('PKM DANA INTERNAL'!$AX$138:$AX$164,'KEUANGAN INTERNAL AKRE 2025'!B77,'PKM DANA INTERNAL'!$AY$138:$AY$164)+
SUMIF('PKM DANA INTERNAL'!$BE$138:$BE$164,'KEUANGAN INTERNAL AKRE 2025'!B77,'PKM DANA INTERNAL'!$BF$138:$BF$164)+
SUMIF('PKM DANA INTERNAL'!$BL$138:$BL$164,'KEUANGAN INTERNAL AKRE 2025'!B77,'PKM DANA INTERNAL'!$BM$138:$BM$164)</f>
        <v>0</v>
      </c>
      <c r="O77" s="149">
        <f t="shared" si="3"/>
        <v>24515000</v>
      </c>
    </row>
    <row r="78" spans="1:23">
      <c r="A78" s="1196" t="s">
        <v>179</v>
      </c>
      <c r="B78" s="1197" t="s">
        <v>203</v>
      </c>
      <c r="C78" s="199">
        <f>SUMIF('PNLT DANA INTERNAL'!$R$22:$R$45, 'KEUANGAN INTERNAL AKRE 2025'!B78,'PNLT DANA INTERNAL'!$T$22:$T$45)+
SUMIF('PNLT DANA INTERNAL'!$AB$22:$AB$45, 'KEUANGAN INTERNAL AKRE 2025'!B78,'PNLT DANA INTERNAL'!$AC$22:$AC$45)+
SUMIF('PNLT DANA INTERNAL'!$AI$22:$AI$45, 'KEUANGAN INTERNAL AKRE 2025'!B78,'PNLT DANA INTERNAL'!$AJ$22:$AJ$45)+
SUMIF('PNLT DANA INTERNAL'!$AP$22:$AP$45, 'KEUANGAN INTERNAL AKRE 2025'!B78,'PNLT DANA INTERNAL'!$AQ$22:$AQ$45)+
SUMIF('PNLT DANA INTERNAL'!$AW$22:$AW$45, 'KEUANGAN INTERNAL AKRE 2025'!B78,'PNLT DANA INTERNAL'!$AX$22:$AX$45)</f>
        <v>4526400</v>
      </c>
      <c r="D78" s="152">
        <f>SUMIF('PKM DANA INTERNAL'!$S$2:$S$6, 'KEUANGAN INTERNAL AKRE 2025'!B78,'PKM DANA INTERNAL'!$U$2:$U$6)+
SUMIF('PKM DANA INTERNAL'!$AC$2:$AC$6, 'KEUANGAN INTERNAL AKRE 2025'!B78,'PKM DANA INTERNAL'!$AD$2:$AD$6)+
SUMIF('PKM DANA INTERNAL'!$AJ$2:$AJ$6, 'KEUANGAN INTERNAL AKRE 2025'!B78,'PKM DANA INTERNAL'!$AK$2:$AK$6)+
SUMIF('PKM DANA INTERNAL'!$AQ$2:$AQ$6, 'KEUANGAN INTERNAL AKRE 2025'!B78,'PKM DANA INTERNAL'!$AR$2:$AR$6)</f>
        <v>0</v>
      </c>
      <c r="E78" s="151">
        <f>SUMIF('PNLT DANA INTERNAL'!$R$46:$R$109, 'KEUANGAN INTERNAL AKRE 2025'!B78,'PNLT DANA INTERNAL'!$T$46:$T$109)+
SUMIF('PNLT DANA INTERNAL'!$AB$46:$AB$109, 'KEUANGAN INTERNAL AKRE 2025'!B78,'PNLT DANA INTERNAL'!$AC$46:$AC$109)+
SUMIF('PNLT DANA INTERNAL'!$AI$46:$AI$109, 'KEUANGAN INTERNAL AKRE 2025'!B78,'PNLT DANA INTERNAL'!$AJ$46:$AJ$109)+
SUMIF('PNLT DANA INTERNAL'!$AP$46:$AP$109, 'KEUANGAN INTERNAL AKRE 2025'!B78,'PNLT DANA INTERNAL'!$AQ$46:$AQ$109)+
SUMIF('PNLT DANA INTERNAL'!$AW$46:$AW$109, 'KEUANGAN INTERNAL AKRE 2025'!B78,'PNLT DANA INTERNAL'!$AX$46:$AX$109)</f>
        <v>0</v>
      </c>
      <c r="F78" s="152">
        <f>SUMIF('PKM DANA INTERNAL'!$S$8:$S$35, 'KEUANGAN INTERNAL AKRE 2025'!B78,'PKM DANA INTERNAL'!$U$8:$U$35)+
SUMIF('PKM DANA INTERNAL'!$AC$8:$AC$35, 'KEUANGAN INTERNAL AKRE 2025'!B78,'PKM DANA INTERNAL'!$AD$8:$AD$35)+
SUMIF('PKM DANA INTERNAL'!$AJ$8:$AJ$35, 'KEUANGAN INTERNAL AKRE 2025'!B78,'PKM DANA INTERNAL'!$AK$8:$AK$35)+
SUMIF('PKM DANA INTERNAL'!$AQ$8:$AQ$35, 'KEUANGAN INTERNAL AKRE 2025'!B78,'PKM DANA INTERNAL'!$AR$8:$AR$35)</f>
        <v>13000000</v>
      </c>
      <c r="G78" s="152">
        <f>SUMIF('PNLT DANA INTERNAL'!$R$111:$R$141, 'KEUANGAN INTERNAL AKRE 2025'!B78,'PNLT DANA INTERNAL'!$T$111:$T$160)+
SUMIF('PNLT DANA INTERNAL'!$AB$111:$AB$141, 'KEUANGAN INTERNAL AKRE 2025'!B78,'PNLT DANA INTERNAL'!$AC$111:$AC$141)+
SUMIF('PNLT DANA INTERNAL'!$AI$111:$AI$141, 'KEUANGAN INTERNAL AKRE 2025'!B78,'PNLT DANA INTERNAL'!$AJ$111:$AJ$141)+
SUMIF('PNLT DANA INTERNAL'!$AP$111:$AP$141, 'KEUANGAN INTERNAL AKRE 2025'!B78,'PNLT DANA INTERNAL'!$AQ$111:$AQ$141)+
SUMIF('PNLT DANA INTERNAL'!$AW$111:$AW$141, 'KEUANGAN INTERNAL AKRE 2025'!B78,'PNLT DANA INTERNAL'!$AX$111:$AX$141)</f>
        <v>0</v>
      </c>
      <c r="H78" s="152">
        <f>SUMIF('PKM DANA INTERNAL'!$S$37:$S$68, 'KEUANGAN INTERNAL AKRE 2025'!B78,'PKM DANA INTERNAL'!$U$37:$U$68)+
SUMIF('PKM DANA INTERNAL'!$AC$37:$AC$68, 'KEUANGAN INTERNAL AKRE 2025'!B78,'PKM DANA INTERNAL'!$AD$37:$AD$68)+
SUMIF('PKM DANA INTERNAL'!$AJ$37:$AJ$68, 'KEUANGAN INTERNAL AKRE 2025'!B78,'PKM DANA INTERNAL'!$AK$37:$AK$68)+
SUMIF('PKM DANA INTERNAL'!$AQ$37:$AQ$68, 'KEUANGAN INTERNAL AKRE 2025'!B78,'PKM DANA INTERNAL'!$AR$37:$AR$68)</f>
        <v>10000000</v>
      </c>
      <c r="I78" s="152">
        <f>SUMIF('PNLT DANA INTERNAL'!$R$143:$R$178, 'KEUANGAN INTERNAL AKRE 2025'!B78,'PNLT DANA INTERNAL'!$T$143:$T$178)+
SUMIF('PNLT DANA INTERNAL'!$AB$143:$AB$178, 'KEUANGAN INTERNAL AKRE 2025'!B78,'PNLT DANA INTERNAL'!$AC$143:$AC$178)+
SUMIF('PNLT DANA INTERNAL'!$AI$143:$AI$178, 'KEUANGAN INTERNAL AKRE 2025'!B78,'PNLT DANA INTERNAL'!$AJ$143:$AJ$178)+
SUMIF('PNLT DANA INTERNAL'!$AP$143:$AP$178, 'KEUANGAN INTERNAL AKRE 2025'!B78,'PNLT DANA INTERNAL'!$AQ$143:$AQ$178)+
SUMIF('PNLT DANA INTERNAL'!$AW$143:$AW$178, 'KEUANGAN INTERNAL AKRE 2025'!B78,'PNLT DANA INTERNAL'!$AX$143:$AX$178)</f>
        <v>0</v>
      </c>
      <c r="J78" s="152">
        <f>SUMIF('PKM DANA INTERNAL'!$S$70:$S$103, 'KEUANGAN INTERNAL AKRE 2025'!B78,'PKM DANA INTERNAL'!$U$70:$U$103)+
SUMIF('PKM DANA INTERNAL'!$AC$70:$AC$103, 'KEUANGAN INTERNAL AKRE 2025'!B78,'PKM DANA INTERNAL'!$AD$70:$AD$103)+
SUMIF('PKM DANA INTERNAL'!$AJ$70:$AJ$103, 'KEUANGAN INTERNAL AKRE 2025'!B78,'PKM DANA INTERNAL'!$AK$70:$AK$103)+
SUMIF('PKM DANA INTERNAL'!$AQ$70:$AQ$103, 'KEUANGAN INTERNAL AKRE 2025'!B78,'PKM DANA INTERNAL'!$AR$70:$AR$103)+
SUMIF('PKM DANA INTERNAL'!$AX$70:$AX$103,'KEUANGAN INTERNAL AKRE 2025'!B78,'PKM DANA INTERNAL'!$AY$70:$AY$103)+
SUMIF('PKM DANA INTERNAL'!$BE$70:$BE$103,'KEUANGAN INTERNAL AKRE 2025'!B78,'PKM DANA INTERNAL'!$BF$70:$BF$103)</f>
        <v>0</v>
      </c>
      <c r="K78" s="152">
        <f>SUMIF('PNLT DANA INTERNAL'!$R$179:$R$226, 'KEUANGAN INTERNAL AKRE 2025'!B78,'PNLT DANA INTERNAL'!$T$179:$T$226)+
SUMIF('PNLT DANA INTERNAL'!$AB$179:$AB$226, 'KEUANGAN INTERNAL AKRE 2025'!B78,'PNLT DANA INTERNAL'!$AC$179:$AC$226)+
SUMIF('PNLT DANA INTERNAL'!$AI$179:$AI$226, 'KEUANGAN INTERNAL AKRE 2025'!B78,'PNLT DANA INTERNAL'!$AJ$179:$AJ$226)+
SUMIF('PNLT DANA INTERNAL'!$AP$179:$AP$226, 'KEUANGAN INTERNAL AKRE 2025'!B78,'PNLT DANA INTERNAL'!$AQ$179:$AQ$226)+
SUMIF('PNLT DANA INTERNAL'!$AW$179:$AW$226, 'KEUANGAN INTERNAL AKRE 2025'!B78,'PNLT DANA INTERNAL'!$AX$179:$AX$226)+
SUMIF('PNLT DANA INTERNAL'!$BD$179:$BD$226, 'KEUANGAN INTERNAL AKRE 2025'!B78,'PNLT DANA INTERNAL'!$BG$179:$BG$226)</f>
        <v>2001000</v>
      </c>
      <c r="L78" s="152">
        <f>SUMIF('PKM DANA INTERNAL'!$S$105:$S$136, 'KEUANGAN INTERNAL AKRE 2025'!B78,'PKM DANA INTERNAL'!$U$105:$U$136)+
SUMIF('PKM DANA INTERNAL'!$AC$105:$AC$136, 'KEUANGAN INTERNAL AKRE 2025'!B78,'PKM DANA INTERNAL'!$AD$105:$AD$136)+
SUMIF('PKM DANA INTERNAL'!$AJ$105:$AJ$136, 'KEUANGAN INTERNAL AKRE 2025'!B78,'PKM DANA INTERNAL'!$AK$105:$AK$136)+
SUMIF('PKM DANA INTERNAL'!$AQ$105:$AQ$136, 'KEUANGAN INTERNAL AKRE 2025'!B78,'PKM DANA INTERNAL'!$AR$105:$AR$136)+
SUMIF('PKM DANA INTERNAL'!$AX$105:$AX$136,'KEUANGAN INTERNAL AKRE 2025'!B78,'PKM DANA INTERNAL'!$AY$105:$AY$136)+
SUMIF('PKM DANA INTERNAL'!$BE$105:$BE$136,'KEUANGAN INTERNAL AKRE 2025'!B78,'PKM DANA INTERNAL'!$BF$105:$BF$136)+
SUMIF('PKM DANA INTERNAL'!$BL$105:$BL$136,'KEUANGAN INTERNAL AKRE 2025'!B78,'PKM DANA INTERNAL'!$BM$105:$BM$136)</f>
        <v>0</v>
      </c>
      <c r="M78" s="152">
        <f>SUMIF('PNLT DANA INTERNAL'!$R$227:$R$265, 'KEUANGAN INTERNAL AKRE 2025'!B78,'PNLT DANA INTERNAL'!$T$227:$T$265)+
SUMIF('PNLT DANA INTERNAL'!$AB$227:$AB$265, 'KEUANGAN INTERNAL AKRE 2025'!B78,'PNLT DANA INTERNAL'!$AC$227:$AC$265)+
SUMIF('PNLT DANA INTERNAL'!$AI$227:$AI$265, 'KEUANGAN INTERNAL AKRE 2025'!B78,'PNLT DANA INTERNAL'!$AJ$227:$AJ$265)+
SUMIF('PNLT DANA INTERNAL'!$AP$227:$AP$265, 'KEUANGAN INTERNAL AKRE 2025'!B78,'PNLT DANA INTERNAL'!$AQ$227:$AQ$265)+
SUMIF('PNLT DANA INTERNAL'!$AW$227:$AW$265, 'KEUANGAN INTERNAL AKRE 2025'!B78,'PNLT DANA INTERNAL'!$AX$227:$AX$265)+
SUMIF('PNLT DANA INTERNAL'!$BD$227:$BD$265, 'KEUANGAN INTERNAL AKRE 2025'!B78,'PNLT DANA INTERNAL'!$BG$227:$BG$265)</f>
        <v>29200000</v>
      </c>
      <c r="N78" s="152">
        <f>SUMIF('PKM DANA INTERNAL'!$S$138:$S$164, 'KEUANGAN INTERNAL AKRE 2025'!B78,'PKM DANA INTERNAL'!$U$138:$U$164)+
SUMIF('PKM DANA INTERNAL'!$AC$138:$AC$164, 'KEUANGAN INTERNAL AKRE 2025'!B78,'PKM DANA INTERNAL'!$AD$138:$AD$164)+
SUMIF('PKM DANA INTERNAL'!$AJ$138:$AJ$164, 'KEUANGAN INTERNAL AKRE 2025'!B78,'PKM DANA INTERNAL'!$AK$138:$AK$164)+
SUMIF('PKM DANA INTERNAL'!$AQ$138:$AQ$164, 'KEUANGAN INTERNAL AKRE 2025'!B78,'PKM DANA INTERNAL'!$AR$138:$AR$164)+
SUMIF('PKM DANA INTERNAL'!$AX$138:$AX$164,'KEUANGAN INTERNAL AKRE 2025'!B78,'PKM DANA INTERNAL'!$AY$138:$AY$164)+
SUMIF('PKM DANA INTERNAL'!$BE$138:$BE$164,'KEUANGAN INTERNAL AKRE 2025'!B78,'PKM DANA INTERNAL'!$BF$138:$BF$164)+
SUMIF('PKM DANA INTERNAL'!$BL$138:$BL$164,'KEUANGAN INTERNAL AKRE 2025'!B78,'PKM DANA INTERNAL'!$BM$138:$BM$164)</f>
        <v>0</v>
      </c>
      <c r="O78" s="149">
        <f t="shared" si="3"/>
        <v>25001000</v>
      </c>
    </row>
    <row r="79" spans="1:23">
      <c r="A79" s="1196" t="s">
        <v>179</v>
      </c>
      <c r="B79" s="1197" t="s">
        <v>56</v>
      </c>
      <c r="C79" s="199">
        <f>SUMIF('PNLT DANA INTERNAL'!$R$22:$R$45, 'KEUANGAN INTERNAL AKRE 2025'!B79,'PNLT DANA INTERNAL'!$T$22:$T$45)+
SUMIF('PNLT DANA INTERNAL'!$AB$22:$AB$45, 'KEUANGAN INTERNAL AKRE 2025'!B79,'PNLT DANA INTERNAL'!$AC$22:$AC$45)+
SUMIF('PNLT DANA INTERNAL'!$AI$22:$AI$45, 'KEUANGAN INTERNAL AKRE 2025'!B79,'PNLT DANA INTERNAL'!$AJ$22:$AJ$45)+
SUMIF('PNLT DANA INTERNAL'!$AP$22:$AP$45, 'KEUANGAN INTERNAL AKRE 2025'!B79,'PNLT DANA INTERNAL'!$AQ$22:$AQ$45)+
SUMIF('PNLT DANA INTERNAL'!$AW$22:$AW$45, 'KEUANGAN INTERNAL AKRE 2025'!B79,'PNLT DANA INTERNAL'!$AX$22:$AX$45)</f>
        <v>0</v>
      </c>
      <c r="D79" s="152">
        <f>SUMIF('PKM DANA INTERNAL'!$S$2:$S$6, 'KEUANGAN INTERNAL AKRE 2025'!B79,'PKM DANA INTERNAL'!$U$2:$U$6)+
SUMIF('PKM DANA INTERNAL'!$AC$2:$AC$6, 'KEUANGAN INTERNAL AKRE 2025'!B79,'PKM DANA INTERNAL'!$AD$2:$AD$6)+
SUMIF('PKM DANA INTERNAL'!$AJ$2:$AJ$6, 'KEUANGAN INTERNAL AKRE 2025'!B79,'PKM DANA INTERNAL'!$AK$2:$AK$6)+
SUMIF('PKM DANA INTERNAL'!$AQ$2:$AQ$6, 'KEUANGAN INTERNAL AKRE 2025'!B79,'PKM DANA INTERNAL'!$AR$2:$AR$6)</f>
        <v>0</v>
      </c>
      <c r="E79" s="151">
        <f>SUMIF('PNLT DANA INTERNAL'!$R$46:$R$109, 'KEUANGAN INTERNAL AKRE 2025'!B79,'PNLT DANA INTERNAL'!$T$46:$T$109)+
SUMIF('PNLT DANA INTERNAL'!$AB$46:$AB$109, 'KEUANGAN INTERNAL AKRE 2025'!B79,'PNLT DANA INTERNAL'!$AC$46:$AC$109)+
SUMIF('PNLT DANA INTERNAL'!$AI$46:$AI$109, 'KEUANGAN INTERNAL AKRE 2025'!B79,'PNLT DANA INTERNAL'!$AJ$46:$AJ$109)+
SUMIF('PNLT DANA INTERNAL'!$AP$46:$AP$109, 'KEUANGAN INTERNAL AKRE 2025'!B79,'PNLT DANA INTERNAL'!$AQ$46:$AQ$109)+
SUMIF('PNLT DANA INTERNAL'!$AW$46:$AW$109, 'KEUANGAN INTERNAL AKRE 2025'!B79,'PNLT DANA INTERNAL'!$AX$46:$AX$109)</f>
        <v>4581666.666666666</v>
      </c>
      <c r="F79" s="152">
        <f>SUMIF('PKM DANA INTERNAL'!$S$8:$S$35, 'KEUANGAN INTERNAL AKRE 2025'!B79,'PKM DANA INTERNAL'!$U$8:$U$35)+
SUMIF('PKM DANA INTERNAL'!$AC$8:$AC$35, 'KEUANGAN INTERNAL AKRE 2025'!B79,'PKM DANA INTERNAL'!$AD$8:$AD$35)+
SUMIF('PKM DANA INTERNAL'!$AJ$8:$AJ$35, 'KEUANGAN INTERNAL AKRE 2025'!B79,'PKM DANA INTERNAL'!$AK$8:$AK$35)+
SUMIF('PKM DANA INTERNAL'!$AQ$8:$AQ$35, 'KEUANGAN INTERNAL AKRE 2025'!B79,'PKM DANA INTERNAL'!$AR$8:$AR$35)</f>
        <v>0</v>
      </c>
      <c r="G79" s="152">
        <f>SUMIF('PNLT DANA INTERNAL'!$R$111:$R$141, 'KEUANGAN INTERNAL AKRE 2025'!B79,'PNLT DANA INTERNAL'!$T$111:$T$160)+
SUMIF('PNLT DANA INTERNAL'!$AB$111:$AB$141, 'KEUANGAN INTERNAL AKRE 2025'!B79,'PNLT DANA INTERNAL'!$AC$111:$AC$141)+
SUMIF('PNLT DANA INTERNAL'!$AI$111:$AI$141, 'KEUANGAN INTERNAL AKRE 2025'!B79,'PNLT DANA INTERNAL'!$AJ$111:$AJ$141)+
SUMIF('PNLT DANA INTERNAL'!$AP$111:$AP$141, 'KEUANGAN INTERNAL AKRE 2025'!B79,'PNLT DANA INTERNAL'!$AQ$111:$AQ$141)+
SUMIF('PNLT DANA INTERNAL'!$AW$111:$AW$141, 'KEUANGAN INTERNAL AKRE 2025'!B79,'PNLT DANA INTERNAL'!$AX$111:$AX$141)</f>
        <v>1689079.5</v>
      </c>
      <c r="H79" s="152">
        <f>SUMIF('PKM DANA INTERNAL'!$S$37:$S$68, 'KEUANGAN INTERNAL AKRE 2025'!B79,'PKM DANA INTERNAL'!$U$37:$U$68)+
SUMIF('PKM DANA INTERNAL'!$AC$37:$AC$68, 'KEUANGAN INTERNAL AKRE 2025'!B79,'PKM DANA INTERNAL'!$AD$37:$AD$68)+
SUMIF('PKM DANA INTERNAL'!$AJ$37:$AJ$68, 'KEUANGAN INTERNAL AKRE 2025'!B79,'PKM DANA INTERNAL'!$AK$37:$AK$68)+
SUMIF('PKM DANA INTERNAL'!$AQ$37:$AQ$68, 'KEUANGAN INTERNAL AKRE 2025'!B79,'PKM DANA INTERNAL'!$AR$37:$AR$68)</f>
        <v>0</v>
      </c>
      <c r="I79" s="152">
        <f>SUMIF('PNLT DANA INTERNAL'!$R$143:$R$178, 'KEUANGAN INTERNAL AKRE 2025'!B79,'PNLT DANA INTERNAL'!$T$143:$T$178)+
SUMIF('PNLT DANA INTERNAL'!$AB$143:$AB$178, 'KEUANGAN INTERNAL AKRE 2025'!B79,'PNLT DANA INTERNAL'!$AC$143:$AC$178)+
SUMIF('PNLT DANA INTERNAL'!$AI$143:$AI$178, 'KEUANGAN INTERNAL AKRE 2025'!B79,'PNLT DANA INTERNAL'!$AJ$143:$AJ$178)+
SUMIF('PNLT DANA INTERNAL'!$AP$143:$AP$178, 'KEUANGAN INTERNAL AKRE 2025'!B79,'PNLT DANA INTERNAL'!$AQ$143:$AQ$178)+
SUMIF('PNLT DANA INTERNAL'!$AW$143:$AW$178, 'KEUANGAN INTERNAL AKRE 2025'!B79,'PNLT DANA INTERNAL'!$AX$143:$AX$178)</f>
        <v>0</v>
      </c>
      <c r="J79" s="152">
        <f>SUMIF('PKM DANA INTERNAL'!$S$70:$S$103, 'KEUANGAN INTERNAL AKRE 2025'!B79,'PKM DANA INTERNAL'!$U$70:$U$103)+
SUMIF('PKM DANA INTERNAL'!$AC$70:$AC$103, 'KEUANGAN INTERNAL AKRE 2025'!B79,'PKM DANA INTERNAL'!$AD$70:$AD$103)+
SUMIF('PKM DANA INTERNAL'!$AJ$70:$AJ$103, 'KEUANGAN INTERNAL AKRE 2025'!B79,'PKM DANA INTERNAL'!$AK$70:$AK$103)+
SUMIF('PKM DANA INTERNAL'!$AQ$70:$AQ$103, 'KEUANGAN INTERNAL AKRE 2025'!B79,'PKM DANA INTERNAL'!$AR$70:$AR$103)+
SUMIF('PKM DANA INTERNAL'!$AX$70:$AX$103,'KEUANGAN INTERNAL AKRE 2025'!B79,'PKM DANA INTERNAL'!$AY$70:$AY$103)+
SUMIF('PKM DANA INTERNAL'!$BE$70:$BE$103,'KEUANGAN INTERNAL AKRE 2025'!B79,'PKM DANA INTERNAL'!$BF$70:$BF$103)</f>
        <v>2333333.3333333335</v>
      </c>
      <c r="K79" s="152">
        <f>SUMIF('PNLT DANA INTERNAL'!$R$179:$R$226, 'KEUANGAN INTERNAL AKRE 2025'!B79,'PNLT DANA INTERNAL'!$T$179:$T$226)+
SUMIF('PNLT DANA INTERNAL'!$AB$179:$AB$226, 'KEUANGAN INTERNAL AKRE 2025'!B79,'PNLT DANA INTERNAL'!$AC$179:$AC$226)+
SUMIF('PNLT DANA INTERNAL'!$AI$179:$AI$226, 'KEUANGAN INTERNAL AKRE 2025'!B79,'PNLT DANA INTERNAL'!$AJ$179:$AJ$226)+
SUMIF('PNLT DANA INTERNAL'!$AP$179:$AP$226, 'KEUANGAN INTERNAL AKRE 2025'!B79,'PNLT DANA INTERNAL'!$AQ$179:$AQ$226)+
SUMIF('PNLT DANA INTERNAL'!$AW$179:$AW$226, 'KEUANGAN INTERNAL AKRE 2025'!B79,'PNLT DANA INTERNAL'!$AX$179:$AX$226)+
SUMIF('PNLT DANA INTERNAL'!$BD$179:$BD$226, 'KEUANGAN INTERNAL AKRE 2025'!B79,'PNLT DANA INTERNAL'!$BG$179:$BG$226)</f>
        <v>0</v>
      </c>
      <c r="L79" s="152">
        <f>SUMIF('PKM DANA INTERNAL'!$S$105:$S$136, 'KEUANGAN INTERNAL AKRE 2025'!B79,'PKM DANA INTERNAL'!$U$105:$U$136)+
SUMIF('PKM DANA INTERNAL'!$AC$105:$AC$136, 'KEUANGAN INTERNAL AKRE 2025'!B79,'PKM DANA INTERNAL'!$AD$105:$AD$136)+
SUMIF('PKM DANA INTERNAL'!$AJ$105:$AJ$136, 'KEUANGAN INTERNAL AKRE 2025'!B79,'PKM DANA INTERNAL'!$AK$105:$AK$136)+
SUMIF('PKM DANA INTERNAL'!$AQ$105:$AQ$136, 'KEUANGAN INTERNAL AKRE 2025'!B79,'PKM DANA INTERNAL'!$AR$105:$AR$136)+
SUMIF('PKM DANA INTERNAL'!$AX$105:$AX$136,'KEUANGAN INTERNAL AKRE 2025'!B79,'PKM DANA INTERNAL'!$AY$105:$AY$136)+
SUMIF('PKM DANA INTERNAL'!$BE$105:$BE$136,'KEUANGAN INTERNAL AKRE 2025'!B79,'PKM DANA INTERNAL'!$BF$105:$BF$136)+
SUMIF('PKM DANA INTERNAL'!$BL$105:$BL$136,'KEUANGAN INTERNAL AKRE 2025'!B79,'PKM DANA INTERNAL'!$BM$105:$BM$136)</f>
        <v>2141666.6666666665</v>
      </c>
      <c r="M79" s="152">
        <f>SUMIF('PNLT DANA INTERNAL'!$R$227:$R$265, 'KEUANGAN INTERNAL AKRE 2025'!B79,'PNLT DANA INTERNAL'!$T$227:$T$265)+
SUMIF('PNLT DANA INTERNAL'!$AB$227:$AB$265, 'KEUANGAN INTERNAL AKRE 2025'!B79,'PNLT DANA INTERNAL'!$AC$227:$AC$265)+
SUMIF('PNLT DANA INTERNAL'!$AI$227:$AI$265, 'KEUANGAN INTERNAL AKRE 2025'!B79,'PNLT DANA INTERNAL'!$AJ$227:$AJ$265)+
SUMIF('PNLT DANA INTERNAL'!$AP$227:$AP$265, 'KEUANGAN INTERNAL AKRE 2025'!B79,'PNLT DANA INTERNAL'!$AQ$227:$AQ$265)+
SUMIF('PNLT DANA INTERNAL'!$AW$227:$AW$265, 'KEUANGAN INTERNAL AKRE 2025'!B79,'PNLT DANA INTERNAL'!$AX$227:$AX$265)+
SUMIF('PNLT DANA INTERNAL'!$BD$227:$BD$265, 'KEUANGAN INTERNAL AKRE 2025'!B79,'PNLT DANA INTERNAL'!$BG$227:$BG$265)</f>
        <v>0</v>
      </c>
      <c r="N79" s="152">
        <f>SUMIF('PKM DANA INTERNAL'!$S$138:$S$164, 'KEUANGAN INTERNAL AKRE 2025'!B79,'PKM DANA INTERNAL'!$U$138:$U$164)+
SUMIF('PKM DANA INTERNAL'!$AC$138:$AC$164, 'KEUANGAN INTERNAL AKRE 2025'!B79,'PKM DANA INTERNAL'!$AD$138:$AD$164)+
SUMIF('PKM DANA INTERNAL'!$AJ$138:$AJ$164, 'KEUANGAN INTERNAL AKRE 2025'!B79,'PKM DANA INTERNAL'!$AK$138:$AK$164)+
SUMIF('PKM DANA INTERNAL'!$AQ$138:$AQ$164, 'KEUANGAN INTERNAL AKRE 2025'!B79,'PKM DANA INTERNAL'!$AR$138:$AR$164)+
SUMIF('PKM DANA INTERNAL'!$AX$138:$AX$164,'KEUANGAN INTERNAL AKRE 2025'!B79,'PKM DANA INTERNAL'!$AY$138:$AY$164)+
SUMIF('PKM DANA INTERNAL'!$BE$138:$BE$164,'KEUANGAN INTERNAL AKRE 2025'!B79,'PKM DANA INTERNAL'!$BF$138:$BF$164)+
SUMIF('PKM DANA INTERNAL'!$BL$138:$BL$164,'KEUANGAN INTERNAL AKRE 2025'!B79,'PKM DANA INTERNAL'!$BM$138:$BM$164)</f>
        <v>0</v>
      </c>
      <c r="O79" s="149">
        <f t="shared" si="3"/>
        <v>10745746.166666666</v>
      </c>
    </row>
    <row r="80" spans="1:23">
      <c r="A80" s="1196" t="s">
        <v>179</v>
      </c>
      <c r="B80" s="1197" t="s">
        <v>16</v>
      </c>
      <c r="C80" s="199">
        <f>SUMIF('PNLT DANA INTERNAL'!$R$22:$R$45, 'KEUANGAN INTERNAL AKRE 2025'!B80,'PNLT DANA INTERNAL'!$T$22:$T$45)+
SUMIF('PNLT DANA INTERNAL'!$AB$22:$AB$45, 'KEUANGAN INTERNAL AKRE 2025'!B80,'PNLT DANA INTERNAL'!$AC$22:$AC$45)+
SUMIF('PNLT DANA INTERNAL'!$AI$22:$AI$45, 'KEUANGAN INTERNAL AKRE 2025'!B80,'PNLT DANA INTERNAL'!$AJ$22:$AJ$45)+
SUMIF('PNLT DANA INTERNAL'!$AP$22:$AP$45, 'KEUANGAN INTERNAL AKRE 2025'!B80,'PNLT DANA INTERNAL'!$AQ$22:$AQ$45)+
SUMIF('PNLT DANA INTERNAL'!$AW$22:$AW$45, 'KEUANGAN INTERNAL AKRE 2025'!B80,'PNLT DANA INTERNAL'!$AX$22:$AX$45)</f>
        <v>12731800</v>
      </c>
      <c r="D80" s="152">
        <f>SUMIF('PKM DANA INTERNAL'!$S$2:$S$6, 'KEUANGAN INTERNAL AKRE 2025'!B80,'PKM DANA INTERNAL'!$U$2:$U$6)+
SUMIF('PKM DANA INTERNAL'!$AC$2:$AC$6, 'KEUANGAN INTERNAL AKRE 2025'!B80,'PKM DANA INTERNAL'!$AD$2:$AD$6)+
SUMIF('PKM DANA INTERNAL'!$AJ$2:$AJ$6, 'KEUANGAN INTERNAL AKRE 2025'!B80,'PKM DANA INTERNAL'!$AK$2:$AK$6)+
SUMIF('PKM DANA INTERNAL'!$AQ$2:$AQ$6, 'KEUANGAN INTERNAL AKRE 2025'!B80,'PKM DANA INTERNAL'!$AR$2:$AR$6)</f>
        <v>0</v>
      </c>
      <c r="E80" s="151">
        <f>SUMIF('PNLT DANA INTERNAL'!$R$46:$R$109, 'KEUANGAN INTERNAL AKRE 2025'!B80,'PNLT DANA INTERNAL'!$T$46:$T$109)+
SUMIF('PNLT DANA INTERNAL'!$AB$46:$AB$109, 'KEUANGAN INTERNAL AKRE 2025'!B80,'PNLT DANA INTERNAL'!$AC$46:$AC$109)+
SUMIF('PNLT DANA INTERNAL'!$AI$46:$AI$109, 'KEUANGAN INTERNAL AKRE 2025'!B80,'PNLT DANA INTERNAL'!$AJ$46:$AJ$109)+
SUMIF('PNLT DANA INTERNAL'!$AP$46:$AP$109, 'KEUANGAN INTERNAL AKRE 2025'!B80,'PNLT DANA INTERNAL'!$AQ$46:$AQ$109)+
SUMIF('PNLT DANA INTERNAL'!$AW$46:$AW$109, 'KEUANGAN INTERNAL AKRE 2025'!B80,'PNLT DANA INTERNAL'!$AX$46:$AX$109)</f>
        <v>4581666.666666666</v>
      </c>
      <c r="F80" s="152">
        <f>SUMIF('PKM DANA INTERNAL'!$S$8:$S$35, 'KEUANGAN INTERNAL AKRE 2025'!B80,'PKM DANA INTERNAL'!$U$8:$U$35)+
SUMIF('PKM DANA INTERNAL'!$AC$8:$AC$35, 'KEUANGAN INTERNAL AKRE 2025'!B80,'PKM DANA INTERNAL'!$AD$8:$AD$35)+
SUMIF('PKM DANA INTERNAL'!$AJ$8:$AJ$35, 'KEUANGAN INTERNAL AKRE 2025'!B80,'PKM DANA INTERNAL'!$AK$8:$AK$35)+
SUMIF('PKM DANA INTERNAL'!$AQ$8:$AQ$35, 'KEUANGAN INTERNAL AKRE 2025'!B80,'PKM DANA INTERNAL'!$AR$8:$AR$35)</f>
        <v>18223333.333333332</v>
      </c>
      <c r="G80" s="152">
        <f>SUMIF('PNLT DANA INTERNAL'!$R$111:$R$141, 'KEUANGAN INTERNAL AKRE 2025'!B80,'PNLT DANA INTERNAL'!$T$111:$T$160)+
SUMIF('PNLT DANA INTERNAL'!$AB$111:$AB$141, 'KEUANGAN INTERNAL AKRE 2025'!B80,'PNLT DANA INTERNAL'!$AC$111:$AC$141)+
SUMIF('PNLT DANA INTERNAL'!$AI$111:$AI$141, 'KEUANGAN INTERNAL AKRE 2025'!B80,'PNLT DANA INTERNAL'!$AJ$111:$AJ$141)+
SUMIF('PNLT DANA INTERNAL'!$AP$111:$AP$141, 'KEUANGAN INTERNAL AKRE 2025'!B80,'PNLT DANA INTERNAL'!$AQ$111:$AQ$141)+
SUMIF('PNLT DANA INTERNAL'!$AW$111:$AW$141, 'KEUANGAN INTERNAL AKRE 2025'!B80,'PNLT DANA INTERNAL'!$AX$111:$AX$141)</f>
        <v>8875000</v>
      </c>
      <c r="H80" s="152">
        <f>SUMIF('PKM DANA INTERNAL'!$S$37:$S$68, 'KEUANGAN INTERNAL AKRE 2025'!B80,'PKM DANA INTERNAL'!$U$37:$U$68)+
SUMIF('PKM DANA INTERNAL'!$AC$37:$AC$68, 'KEUANGAN INTERNAL AKRE 2025'!B80,'PKM DANA INTERNAL'!$AD$37:$AD$68)+
SUMIF('PKM DANA INTERNAL'!$AJ$37:$AJ$68, 'KEUANGAN INTERNAL AKRE 2025'!B80,'PKM DANA INTERNAL'!$AK$37:$AK$68)+
SUMIF('PKM DANA INTERNAL'!$AQ$37:$AQ$68, 'KEUANGAN INTERNAL AKRE 2025'!B80,'PKM DANA INTERNAL'!$AR$37:$AR$68)</f>
        <v>0</v>
      </c>
      <c r="I80" s="152">
        <f>SUMIF('PNLT DANA INTERNAL'!$R$143:$R$178, 'KEUANGAN INTERNAL AKRE 2025'!B80,'PNLT DANA INTERNAL'!$T$143:$T$178)+
SUMIF('PNLT DANA INTERNAL'!$AB$143:$AB$178, 'KEUANGAN INTERNAL AKRE 2025'!B80,'PNLT DANA INTERNAL'!$AC$143:$AC$178)+
SUMIF('PNLT DANA INTERNAL'!$AI$143:$AI$178, 'KEUANGAN INTERNAL AKRE 2025'!B80,'PNLT DANA INTERNAL'!$AJ$143:$AJ$178)+
SUMIF('PNLT DANA INTERNAL'!$AP$143:$AP$178, 'KEUANGAN INTERNAL AKRE 2025'!B80,'PNLT DANA INTERNAL'!$AQ$143:$AQ$178)+
SUMIF('PNLT DANA INTERNAL'!$AW$143:$AW$178, 'KEUANGAN INTERNAL AKRE 2025'!B80,'PNLT DANA INTERNAL'!$AX$143:$AX$178)</f>
        <v>0</v>
      </c>
      <c r="J80" s="152">
        <f>SUMIF('PKM DANA INTERNAL'!$S$70:$S$103, 'KEUANGAN INTERNAL AKRE 2025'!B80,'PKM DANA INTERNAL'!$U$70:$U$103)+
SUMIF('PKM DANA INTERNAL'!$AC$70:$AC$103, 'KEUANGAN INTERNAL AKRE 2025'!B80,'PKM DANA INTERNAL'!$AD$70:$AD$103)+
SUMIF('PKM DANA INTERNAL'!$AJ$70:$AJ$103, 'KEUANGAN INTERNAL AKRE 2025'!B80,'PKM DANA INTERNAL'!$AK$70:$AK$103)+
SUMIF('PKM DANA INTERNAL'!$AQ$70:$AQ$103, 'KEUANGAN INTERNAL AKRE 2025'!B80,'PKM DANA INTERNAL'!$AR$70:$AR$103)+
SUMIF('PKM DANA INTERNAL'!$AX$70:$AX$103,'KEUANGAN INTERNAL AKRE 2025'!B80,'PKM DANA INTERNAL'!$AY$70:$AY$103)+
SUMIF('PKM DANA INTERNAL'!$BE$70:$BE$103,'KEUANGAN INTERNAL AKRE 2025'!B80,'PKM DANA INTERNAL'!$BF$70:$BF$103)</f>
        <v>0</v>
      </c>
      <c r="K80" s="152">
        <f>SUMIF('PNLT DANA INTERNAL'!$R$179:$R$226, 'KEUANGAN INTERNAL AKRE 2025'!B80,'PNLT DANA INTERNAL'!$T$179:$T$226)+
SUMIF('PNLT DANA INTERNAL'!$AB$179:$AB$226, 'KEUANGAN INTERNAL AKRE 2025'!B80,'PNLT DANA INTERNAL'!$AC$179:$AC$226)+
SUMIF('PNLT DANA INTERNAL'!$AI$179:$AI$226, 'KEUANGAN INTERNAL AKRE 2025'!B80,'PNLT DANA INTERNAL'!$AJ$179:$AJ$226)+
SUMIF('PNLT DANA INTERNAL'!$AP$179:$AP$226, 'KEUANGAN INTERNAL AKRE 2025'!B80,'PNLT DANA INTERNAL'!$AQ$179:$AQ$226)+
SUMIF('PNLT DANA INTERNAL'!$AW$179:$AW$226, 'KEUANGAN INTERNAL AKRE 2025'!B80,'PNLT DANA INTERNAL'!$AX$179:$AX$226)+
SUMIF('PNLT DANA INTERNAL'!$BD$179:$BD$226, 'KEUANGAN INTERNAL AKRE 2025'!B80,'PNLT DANA INTERNAL'!$BG$179:$BG$226)</f>
        <v>0</v>
      </c>
      <c r="L80" s="152">
        <f>SUMIF('PKM DANA INTERNAL'!$S$105:$S$136, 'KEUANGAN INTERNAL AKRE 2025'!B80,'PKM DANA INTERNAL'!$U$105:$U$136)+
SUMIF('PKM DANA INTERNAL'!$AC$105:$AC$136, 'KEUANGAN INTERNAL AKRE 2025'!B80,'PKM DANA INTERNAL'!$AD$105:$AD$136)+
SUMIF('PKM DANA INTERNAL'!$AJ$105:$AJ$136, 'KEUANGAN INTERNAL AKRE 2025'!B80,'PKM DANA INTERNAL'!$AK$105:$AK$136)+
SUMIF('PKM DANA INTERNAL'!$AQ$105:$AQ$136, 'KEUANGAN INTERNAL AKRE 2025'!B80,'PKM DANA INTERNAL'!$AR$105:$AR$136)+
SUMIF('PKM DANA INTERNAL'!$AX$105:$AX$136,'KEUANGAN INTERNAL AKRE 2025'!B80,'PKM DANA INTERNAL'!$AY$105:$AY$136)+
SUMIF('PKM DANA INTERNAL'!$BE$105:$BE$136,'KEUANGAN INTERNAL AKRE 2025'!B80,'PKM DANA INTERNAL'!$BF$105:$BF$136)+
SUMIF('PKM DANA INTERNAL'!$BL$105:$BL$136,'KEUANGAN INTERNAL AKRE 2025'!B80,'PKM DANA INTERNAL'!$BM$105:$BM$136)</f>
        <v>4251666.666666666</v>
      </c>
      <c r="M80" s="152">
        <f>SUMIF('PNLT DANA INTERNAL'!$R$227:$R$265, 'KEUANGAN INTERNAL AKRE 2025'!B80,'PNLT DANA INTERNAL'!$T$227:$T$265)+
SUMIF('PNLT DANA INTERNAL'!$AB$227:$AB$265, 'KEUANGAN INTERNAL AKRE 2025'!B80,'PNLT DANA INTERNAL'!$AC$227:$AC$265)+
SUMIF('PNLT DANA INTERNAL'!$AI$227:$AI$265, 'KEUANGAN INTERNAL AKRE 2025'!B80,'PNLT DANA INTERNAL'!$AJ$227:$AJ$265)+
SUMIF('PNLT DANA INTERNAL'!$AP$227:$AP$265, 'KEUANGAN INTERNAL AKRE 2025'!B80,'PNLT DANA INTERNAL'!$AQ$227:$AQ$265)+
SUMIF('PNLT DANA INTERNAL'!$AW$227:$AW$265, 'KEUANGAN INTERNAL AKRE 2025'!B80,'PNLT DANA INTERNAL'!$AX$227:$AX$265)+
SUMIF('PNLT DANA INTERNAL'!$BD$227:$BD$265, 'KEUANGAN INTERNAL AKRE 2025'!B80,'PNLT DANA INTERNAL'!$BG$227:$BG$265)</f>
        <v>14250000</v>
      </c>
      <c r="N80" s="152">
        <f>SUMIF('PKM DANA INTERNAL'!$S$138:$S$164, 'KEUANGAN INTERNAL AKRE 2025'!B80,'PKM DANA INTERNAL'!$U$138:$U$164)+
SUMIF('PKM DANA INTERNAL'!$AC$138:$AC$164, 'KEUANGAN INTERNAL AKRE 2025'!B80,'PKM DANA INTERNAL'!$AD$138:$AD$164)+
SUMIF('PKM DANA INTERNAL'!$AJ$138:$AJ$164, 'KEUANGAN INTERNAL AKRE 2025'!B80,'PKM DANA INTERNAL'!$AK$138:$AK$164)+
SUMIF('PKM DANA INTERNAL'!$AQ$138:$AQ$164, 'KEUANGAN INTERNAL AKRE 2025'!B80,'PKM DANA INTERNAL'!$AR$138:$AR$164)+
SUMIF('PKM DANA INTERNAL'!$AX$138:$AX$164,'KEUANGAN INTERNAL AKRE 2025'!B80,'PKM DANA INTERNAL'!$AY$138:$AY$164)+
SUMIF('PKM DANA INTERNAL'!$BE$138:$BE$164,'KEUANGAN INTERNAL AKRE 2025'!B80,'PKM DANA INTERNAL'!$BF$138:$BF$164)+
SUMIF('PKM DANA INTERNAL'!$BL$138:$BL$164,'KEUANGAN INTERNAL AKRE 2025'!B80,'PKM DANA INTERNAL'!$BM$138:$BM$164)</f>
        <v>0</v>
      </c>
      <c r="O80" s="149">
        <f t="shared" si="3"/>
        <v>35931666.666666664</v>
      </c>
    </row>
    <row r="81" spans="1:19">
      <c r="A81" s="1196" t="s">
        <v>179</v>
      </c>
      <c r="B81" s="1197" t="s">
        <v>131</v>
      </c>
      <c r="C81" s="199">
        <f>SUMIF('PNLT DANA INTERNAL'!$R$22:$R$45, 'KEUANGAN INTERNAL AKRE 2025'!B81,'PNLT DANA INTERNAL'!$T$22:$T$45)+
SUMIF('PNLT DANA INTERNAL'!$AB$22:$AB$45, 'KEUANGAN INTERNAL AKRE 2025'!B81,'PNLT DANA INTERNAL'!$AC$22:$AC$45)+
SUMIF('PNLT DANA INTERNAL'!$AI$22:$AI$45, 'KEUANGAN INTERNAL AKRE 2025'!B81,'PNLT DANA INTERNAL'!$AJ$22:$AJ$45)+
SUMIF('PNLT DANA INTERNAL'!$AP$22:$AP$45, 'KEUANGAN INTERNAL AKRE 2025'!B81,'PNLT DANA INTERNAL'!$AQ$22:$AQ$45)+
SUMIF('PNLT DANA INTERNAL'!$AW$22:$AW$45, 'KEUANGAN INTERNAL AKRE 2025'!B81,'PNLT DANA INTERNAL'!$AX$22:$AX$45)</f>
        <v>0</v>
      </c>
      <c r="D81" s="152">
        <f>SUMIF('PKM DANA INTERNAL'!$S$2:$S$6, 'KEUANGAN INTERNAL AKRE 2025'!B81,'PKM DANA INTERNAL'!$U$2:$U$6)+
SUMIF('PKM DANA INTERNAL'!$AC$2:$AC$6, 'KEUANGAN INTERNAL AKRE 2025'!B81,'PKM DANA INTERNAL'!$AD$2:$AD$6)+
SUMIF('PKM DANA INTERNAL'!$AJ$2:$AJ$6, 'KEUANGAN INTERNAL AKRE 2025'!B81,'PKM DANA INTERNAL'!$AK$2:$AK$6)+
SUMIF('PKM DANA INTERNAL'!$AQ$2:$AQ$6, 'KEUANGAN INTERNAL AKRE 2025'!B81,'PKM DANA INTERNAL'!$AR$2:$AR$6)</f>
        <v>0</v>
      </c>
      <c r="E81" s="151">
        <f>SUMIF('PNLT DANA INTERNAL'!$R$46:$R$109, 'KEUANGAN INTERNAL AKRE 2025'!B81,'PNLT DANA INTERNAL'!$T$46:$T$109)+
SUMIF('PNLT DANA INTERNAL'!$AB$46:$AB$109, 'KEUANGAN INTERNAL AKRE 2025'!B81,'PNLT DANA INTERNAL'!$AC$46:$AC$109)+
SUMIF('PNLT DANA INTERNAL'!$AI$46:$AI$109, 'KEUANGAN INTERNAL AKRE 2025'!B81,'PNLT DANA INTERNAL'!$AJ$46:$AJ$109)+
SUMIF('PNLT DANA INTERNAL'!$AP$46:$AP$109, 'KEUANGAN INTERNAL AKRE 2025'!B81,'PNLT DANA INTERNAL'!$AQ$46:$AQ$109)+
SUMIF('PNLT DANA INTERNAL'!$AW$46:$AW$109, 'KEUANGAN INTERNAL AKRE 2025'!B81,'PNLT DANA INTERNAL'!$AX$46:$AX$109)</f>
        <v>0</v>
      </c>
      <c r="F81" s="152">
        <f>SUMIF('PKM DANA INTERNAL'!$S$8:$S$35, 'KEUANGAN INTERNAL AKRE 2025'!B81,'PKM DANA INTERNAL'!$U$8:$U$35)+
SUMIF('PKM DANA INTERNAL'!$AC$8:$AC$35, 'KEUANGAN INTERNAL AKRE 2025'!B81,'PKM DANA INTERNAL'!$AD$8:$AD$35)+
SUMIF('PKM DANA INTERNAL'!$AJ$8:$AJ$35, 'KEUANGAN INTERNAL AKRE 2025'!B81,'PKM DANA INTERNAL'!$AK$8:$AK$35)+
SUMIF('PKM DANA INTERNAL'!$AQ$8:$AQ$35, 'KEUANGAN INTERNAL AKRE 2025'!B81,'PKM DANA INTERNAL'!$AR$8:$AR$35)</f>
        <v>2500000</v>
      </c>
      <c r="G81" s="152">
        <f>SUMIF('PNLT DANA INTERNAL'!$R$111:$R$141, 'KEUANGAN INTERNAL AKRE 2025'!B81,'PNLT DANA INTERNAL'!$T$111:$T$160)+
SUMIF('PNLT DANA INTERNAL'!$AB$111:$AB$141, 'KEUANGAN INTERNAL AKRE 2025'!B81,'PNLT DANA INTERNAL'!$AC$111:$AC$141)+
SUMIF('PNLT DANA INTERNAL'!$AI$111:$AI$141, 'KEUANGAN INTERNAL AKRE 2025'!B81,'PNLT DANA INTERNAL'!$AJ$111:$AJ$141)+
SUMIF('PNLT DANA INTERNAL'!$AP$111:$AP$141, 'KEUANGAN INTERNAL AKRE 2025'!B81,'PNLT DANA INTERNAL'!$AQ$111:$AQ$141)+
SUMIF('PNLT DANA INTERNAL'!$AW$111:$AW$141, 'KEUANGAN INTERNAL AKRE 2025'!B81,'PNLT DANA INTERNAL'!$AX$111:$AX$141)</f>
        <v>0</v>
      </c>
      <c r="H81" s="152">
        <f>SUMIF('PKM DANA INTERNAL'!$S$37:$S$68, 'KEUANGAN INTERNAL AKRE 2025'!B81,'PKM DANA INTERNAL'!$U$37:$U$68)+
SUMIF('PKM DANA INTERNAL'!$AC$37:$AC$68, 'KEUANGAN INTERNAL AKRE 2025'!B81,'PKM DANA INTERNAL'!$AD$37:$AD$68)+
SUMIF('PKM DANA INTERNAL'!$AJ$37:$AJ$68, 'KEUANGAN INTERNAL AKRE 2025'!B81,'PKM DANA INTERNAL'!$AK$37:$AK$68)+
SUMIF('PKM DANA INTERNAL'!$AQ$37:$AQ$68, 'KEUANGAN INTERNAL AKRE 2025'!B81,'PKM DANA INTERNAL'!$AR$37:$AR$68)</f>
        <v>10000000</v>
      </c>
      <c r="I81" s="152">
        <f>SUMIF('PNLT DANA INTERNAL'!$R$143:$R$178, 'KEUANGAN INTERNAL AKRE 2025'!B81,'PNLT DANA INTERNAL'!$T$143:$T$178)+
SUMIF('PNLT DANA INTERNAL'!$AB$143:$AB$178, 'KEUANGAN INTERNAL AKRE 2025'!B81,'PNLT DANA INTERNAL'!$AC$143:$AC$178)+
SUMIF('PNLT DANA INTERNAL'!$AI$143:$AI$178, 'KEUANGAN INTERNAL AKRE 2025'!B81,'PNLT DANA INTERNAL'!$AJ$143:$AJ$178)+
SUMIF('PNLT DANA INTERNAL'!$AP$143:$AP$178, 'KEUANGAN INTERNAL AKRE 2025'!B81,'PNLT DANA INTERNAL'!$AQ$143:$AQ$178)+
SUMIF('PNLT DANA INTERNAL'!$AW$143:$AW$178, 'KEUANGAN INTERNAL AKRE 2025'!B81,'PNLT DANA INTERNAL'!$AX$143:$AX$178)</f>
        <v>39000000</v>
      </c>
      <c r="J81" s="152">
        <f>SUMIF('PKM DANA INTERNAL'!$S$70:$S$103, 'KEUANGAN INTERNAL AKRE 2025'!B81,'PKM DANA INTERNAL'!$U$70:$U$103)+
SUMIF('PKM DANA INTERNAL'!$AC$70:$AC$103, 'KEUANGAN INTERNAL AKRE 2025'!B81,'PKM DANA INTERNAL'!$AD$70:$AD$103)+
SUMIF('PKM DANA INTERNAL'!$AJ$70:$AJ$103, 'KEUANGAN INTERNAL AKRE 2025'!B81,'PKM DANA INTERNAL'!$AK$70:$AK$103)+
SUMIF('PKM DANA INTERNAL'!$AQ$70:$AQ$103, 'KEUANGAN INTERNAL AKRE 2025'!B81,'PKM DANA INTERNAL'!$AR$70:$AR$103)+
SUMIF('PKM DANA INTERNAL'!$AX$70:$AX$103,'KEUANGAN INTERNAL AKRE 2025'!B81,'PKM DANA INTERNAL'!$AY$70:$AY$103)+
SUMIF('PKM DANA INTERNAL'!$BE$70:$BE$103,'KEUANGAN INTERNAL AKRE 2025'!B81,'PKM DANA INTERNAL'!$BF$70:$BF$103)</f>
        <v>0</v>
      </c>
      <c r="K81" s="152">
        <f>SUMIF('PNLT DANA INTERNAL'!$R$179:$R$226, 'KEUANGAN INTERNAL AKRE 2025'!B81,'PNLT DANA INTERNAL'!$T$179:$T$226)+
SUMIF('PNLT DANA INTERNAL'!$AB$179:$AB$226, 'KEUANGAN INTERNAL AKRE 2025'!B81,'PNLT DANA INTERNAL'!$AC$179:$AC$226)+
SUMIF('PNLT DANA INTERNAL'!$AI$179:$AI$226, 'KEUANGAN INTERNAL AKRE 2025'!B81,'PNLT DANA INTERNAL'!$AJ$179:$AJ$226)+
SUMIF('PNLT DANA INTERNAL'!$AP$179:$AP$226, 'KEUANGAN INTERNAL AKRE 2025'!B81,'PNLT DANA INTERNAL'!$AQ$179:$AQ$226)+
SUMIF('PNLT DANA INTERNAL'!$AW$179:$AW$226, 'KEUANGAN INTERNAL AKRE 2025'!B81,'PNLT DANA INTERNAL'!$AX$179:$AX$226)+
SUMIF('PNLT DANA INTERNAL'!$BD$179:$BD$226, 'KEUANGAN INTERNAL AKRE 2025'!B81,'PNLT DANA INTERNAL'!$BG$179:$BG$226)</f>
        <v>4000000</v>
      </c>
      <c r="L81" s="152">
        <f>SUMIF('PKM DANA INTERNAL'!$S$105:$S$136, 'KEUANGAN INTERNAL AKRE 2025'!B81,'PKM DANA INTERNAL'!$U$105:$U$136)+
SUMIF('PKM DANA INTERNAL'!$AC$105:$AC$136, 'KEUANGAN INTERNAL AKRE 2025'!B81,'PKM DANA INTERNAL'!$AD$105:$AD$136)+
SUMIF('PKM DANA INTERNAL'!$AJ$105:$AJ$136, 'KEUANGAN INTERNAL AKRE 2025'!B81,'PKM DANA INTERNAL'!$AK$105:$AK$136)+
SUMIF('PKM DANA INTERNAL'!$AQ$105:$AQ$136, 'KEUANGAN INTERNAL AKRE 2025'!B81,'PKM DANA INTERNAL'!$AR$105:$AR$136)+
SUMIF('PKM DANA INTERNAL'!$AX$105:$AX$136,'KEUANGAN INTERNAL AKRE 2025'!B81,'PKM DANA INTERNAL'!$AY$105:$AY$136)+
SUMIF('PKM DANA INTERNAL'!$BE$105:$BE$136,'KEUANGAN INTERNAL AKRE 2025'!B81,'PKM DANA INTERNAL'!$BF$105:$BF$136)+
SUMIF('PKM DANA INTERNAL'!$BL$105:$BL$136,'KEUANGAN INTERNAL AKRE 2025'!B81,'PKM DANA INTERNAL'!$BM$105:$BM$136)</f>
        <v>2662500</v>
      </c>
      <c r="M81" s="152">
        <f>SUMIF('PNLT DANA INTERNAL'!$R$227:$R$265, 'KEUANGAN INTERNAL AKRE 2025'!B81,'PNLT DANA INTERNAL'!$T$227:$T$265)+
SUMIF('PNLT DANA INTERNAL'!$AB$227:$AB$265, 'KEUANGAN INTERNAL AKRE 2025'!B81,'PNLT DANA INTERNAL'!$AC$227:$AC$265)+
SUMIF('PNLT DANA INTERNAL'!$AI$227:$AI$265, 'KEUANGAN INTERNAL AKRE 2025'!B81,'PNLT DANA INTERNAL'!$AJ$227:$AJ$265)+
SUMIF('PNLT DANA INTERNAL'!$AP$227:$AP$265, 'KEUANGAN INTERNAL AKRE 2025'!B81,'PNLT DANA INTERNAL'!$AQ$227:$AQ$265)+
SUMIF('PNLT DANA INTERNAL'!$AW$227:$AW$265, 'KEUANGAN INTERNAL AKRE 2025'!B81,'PNLT DANA INTERNAL'!$AX$227:$AX$265)+
SUMIF('PNLT DANA INTERNAL'!$BD$227:$BD$265, 'KEUANGAN INTERNAL AKRE 2025'!B81,'PNLT DANA INTERNAL'!$BG$227:$BG$265)</f>
        <v>29750000</v>
      </c>
      <c r="N81" s="152">
        <f>SUMIF('PKM DANA INTERNAL'!$S$138:$S$164, 'KEUANGAN INTERNAL AKRE 2025'!B81,'PKM DANA INTERNAL'!$U$138:$U$164)+
SUMIF('PKM DANA INTERNAL'!$AC$138:$AC$164, 'KEUANGAN INTERNAL AKRE 2025'!B81,'PKM DANA INTERNAL'!$AD$138:$AD$164)+
SUMIF('PKM DANA INTERNAL'!$AJ$138:$AJ$164, 'KEUANGAN INTERNAL AKRE 2025'!B81,'PKM DANA INTERNAL'!$AK$138:$AK$164)+
SUMIF('PKM DANA INTERNAL'!$AQ$138:$AQ$164, 'KEUANGAN INTERNAL AKRE 2025'!B81,'PKM DANA INTERNAL'!$AR$138:$AR$164)+
SUMIF('PKM DANA INTERNAL'!$AX$138:$AX$164,'KEUANGAN INTERNAL AKRE 2025'!B81,'PKM DANA INTERNAL'!$AY$138:$AY$164)+
SUMIF('PKM DANA INTERNAL'!$BE$138:$BE$164,'KEUANGAN INTERNAL AKRE 2025'!B81,'PKM DANA INTERNAL'!$BF$138:$BF$164)+
SUMIF('PKM DANA INTERNAL'!$BL$138:$BL$164,'KEUANGAN INTERNAL AKRE 2025'!B81,'PKM DANA INTERNAL'!$BM$138:$BM$164)</f>
        <v>0</v>
      </c>
      <c r="O81" s="149">
        <f t="shared" si="3"/>
        <v>58162500</v>
      </c>
    </row>
    <row r="82" spans="1:19">
      <c r="A82" s="1196" t="s">
        <v>179</v>
      </c>
      <c r="B82" s="631" t="s">
        <v>2411</v>
      </c>
      <c r="C82" s="199">
        <f>SUMIF('PNLT DANA INTERNAL'!$R$22:$R$45, 'KEUANGAN INTERNAL AKRE 2025'!B82,'PNLT DANA INTERNAL'!$T$22:$T$45)+
SUMIF('PNLT DANA INTERNAL'!$AB$22:$AB$45, 'KEUANGAN INTERNAL AKRE 2025'!B82,'PNLT DANA INTERNAL'!$AC$22:$AC$45)+
SUMIF('PNLT DANA INTERNAL'!$AI$22:$AI$45, 'KEUANGAN INTERNAL AKRE 2025'!B82,'PNLT DANA INTERNAL'!$AJ$22:$AJ$45)+
SUMIF('PNLT DANA INTERNAL'!$AP$22:$AP$45, 'KEUANGAN INTERNAL AKRE 2025'!B82,'PNLT DANA INTERNAL'!$AQ$22:$AQ$45)+
SUMIF('PNLT DANA INTERNAL'!$AW$22:$AW$45, 'KEUANGAN INTERNAL AKRE 2025'!B82,'PNLT DANA INTERNAL'!$AX$22:$AX$45)</f>
        <v>0</v>
      </c>
      <c r="D82" s="152">
        <f>SUMIF('PKM DANA INTERNAL'!$S$2:$S$6, 'KEUANGAN INTERNAL AKRE 2025'!B82,'PKM DANA INTERNAL'!$U$2:$U$6)+
SUMIF('PKM DANA INTERNAL'!$AC$2:$AC$6, 'KEUANGAN INTERNAL AKRE 2025'!B82,'PKM DANA INTERNAL'!$AD$2:$AD$6)+
SUMIF('PKM DANA INTERNAL'!$AJ$2:$AJ$6, 'KEUANGAN INTERNAL AKRE 2025'!B82,'PKM DANA INTERNAL'!$AK$2:$AK$6)+
SUMIF('PKM DANA INTERNAL'!$AQ$2:$AQ$6, 'KEUANGAN INTERNAL AKRE 2025'!B82,'PKM DANA INTERNAL'!$AR$2:$AR$6)</f>
        <v>0</v>
      </c>
      <c r="E82" s="151">
        <f>SUMIF('PNLT DANA INTERNAL'!$R$46:$R$109, 'KEUANGAN INTERNAL AKRE 2025'!B82,'PNLT DANA INTERNAL'!$T$46:$T$109)+
SUMIF('PNLT DANA INTERNAL'!$AB$46:$AB$109, 'KEUANGAN INTERNAL AKRE 2025'!B82,'PNLT DANA INTERNAL'!$AC$46:$AC$109)+
SUMIF('PNLT DANA INTERNAL'!$AI$46:$AI$109, 'KEUANGAN INTERNAL AKRE 2025'!B82,'PNLT DANA INTERNAL'!$AJ$46:$AJ$109)+
SUMIF('PNLT DANA INTERNAL'!$AP$46:$AP$109, 'KEUANGAN INTERNAL AKRE 2025'!B82,'PNLT DANA INTERNAL'!$AQ$46:$AQ$109)+
SUMIF('PNLT DANA INTERNAL'!$AW$46:$AW$109, 'KEUANGAN INTERNAL AKRE 2025'!B82,'PNLT DANA INTERNAL'!$AX$46:$AX$109)</f>
        <v>0</v>
      </c>
      <c r="F82" s="152">
        <f>SUMIF('PKM DANA INTERNAL'!$S$8:$S$35, 'KEUANGAN INTERNAL AKRE 2025'!B82,'PKM DANA INTERNAL'!$U$8:$U$35)+
SUMIF('PKM DANA INTERNAL'!$AC$8:$AC$35, 'KEUANGAN INTERNAL AKRE 2025'!B82,'PKM DANA INTERNAL'!$AD$8:$AD$35)+
SUMIF('PKM DANA INTERNAL'!$AJ$8:$AJ$35, 'KEUANGAN INTERNAL AKRE 2025'!B82,'PKM DANA INTERNAL'!$AK$8:$AK$35)+
SUMIF('PKM DANA INTERNAL'!$AQ$8:$AQ$35, 'KEUANGAN INTERNAL AKRE 2025'!B82,'PKM DANA INTERNAL'!$AR$8:$AR$35)</f>
        <v>0</v>
      </c>
      <c r="G82" s="152">
        <f>SUMIF('PNLT DANA INTERNAL'!$R$111:$R$141, 'KEUANGAN INTERNAL AKRE 2025'!B82,'PNLT DANA INTERNAL'!$T$111:$T$160)+
SUMIF('PNLT DANA INTERNAL'!$AB$111:$AB$141, 'KEUANGAN INTERNAL AKRE 2025'!B82,'PNLT DANA INTERNAL'!$AC$111:$AC$141)+
SUMIF('PNLT DANA INTERNAL'!$AI$111:$AI$141, 'KEUANGAN INTERNAL AKRE 2025'!B82,'PNLT DANA INTERNAL'!$AJ$111:$AJ$141)+
SUMIF('PNLT DANA INTERNAL'!$AP$111:$AP$141, 'KEUANGAN INTERNAL AKRE 2025'!B82,'PNLT DANA INTERNAL'!$AQ$111:$AQ$141)+
SUMIF('PNLT DANA INTERNAL'!$AW$111:$AW$141, 'KEUANGAN INTERNAL AKRE 2025'!B82,'PNLT DANA INTERNAL'!$AX$111:$AX$141)</f>
        <v>0</v>
      </c>
      <c r="H82" s="152">
        <f>SUMIF('PKM DANA INTERNAL'!$S$37:$S$68, 'KEUANGAN INTERNAL AKRE 2025'!B82,'PKM DANA INTERNAL'!$U$37:$U$68)+
SUMIF('PKM DANA INTERNAL'!$AC$37:$AC$68, 'KEUANGAN INTERNAL AKRE 2025'!B82,'PKM DANA INTERNAL'!$AD$37:$AD$68)+
SUMIF('PKM DANA INTERNAL'!$AJ$37:$AJ$68, 'KEUANGAN INTERNAL AKRE 2025'!B82,'PKM DANA INTERNAL'!$AK$37:$AK$68)+
SUMIF('PKM DANA INTERNAL'!$AQ$37:$AQ$68, 'KEUANGAN INTERNAL AKRE 2025'!B82,'PKM DANA INTERNAL'!$AR$37:$AR$68)</f>
        <v>0</v>
      </c>
      <c r="I82" s="152">
        <f>SUMIF('PNLT DANA INTERNAL'!$R$143:$R$178, 'KEUANGAN INTERNAL AKRE 2025'!B82,'PNLT DANA INTERNAL'!$T$143:$T$178)+
SUMIF('PNLT DANA INTERNAL'!$AB$143:$AB$178, 'KEUANGAN INTERNAL AKRE 2025'!B82,'PNLT DANA INTERNAL'!$AC$143:$AC$178)+
SUMIF('PNLT DANA INTERNAL'!$AI$143:$AI$178, 'KEUANGAN INTERNAL AKRE 2025'!B82,'PNLT DANA INTERNAL'!$AJ$143:$AJ$178)+
SUMIF('PNLT DANA INTERNAL'!$AP$143:$AP$178, 'KEUANGAN INTERNAL AKRE 2025'!B82,'PNLT DANA INTERNAL'!$AQ$143:$AQ$178)+
SUMIF('PNLT DANA INTERNAL'!$AW$143:$AW$178, 'KEUANGAN INTERNAL AKRE 2025'!B82,'PNLT DANA INTERNAL'!$AX$143:$AX$178)</f>
        <v>0</v>
      </c>
      <c r="J82" s="152">
        <f>SUMIF('PKM DANA INTERNAL'!$S$70:$S$103, 'KEUANGAN INTERNAL AKRE 2025'!B82,'PKM DANA INTERNAL'!$U$70:$U$103)+
SUMIF('PKM DANA INTERNAL'!$AC$70:$AC$103, 'KEUANGAN INTERNAL AKRE 2025'!B82,'PKM DANA INTERNAL'!$AD$70:$AD$103)+
SUMIF('PKM DANA INTERNAL'!$AJ$70:$AJ$103, 'KEUANGAN INTERNAL AKRE 2025'!B82,'PKM DANA INTERNAL'!$AK$70:$AK$103)+
SUMIF('PKM DANA INTERNAL'!$AQ$70:$AQ$103, 'KEUANGAN INTERNAL AKRE 2025'!B82,'PKM DANA INTERNAL'!$AR$70:$AR$103)+
SUMIF('PKM DANA INTERNAL'!$AX$70:$AX$103,'KEUANGAN INTERNAL AKRE 2025'!B82,'PKM DANA INTERNAL'!$AY$70:$AY$103)+
SUMIF('PKM DANA INTERNAL'!$BE$70:$BE$103,'KEUANGAN INTERNAL AKRE 2025'!B82,'PKM DANA INTERNAL'!$BF$70:$BF$103)</f>
        <v>0</v>
      </c>
      <c r="K82" s="152">
        <f>SUMIF('PNLT DANA INTERNAL'!$R$179:$R$226, 'KEUANGAN INTERNAL AKRE 2025'!B82,'PNLT DANA INTERNAL'!$T$179:$T$226)+
SUMIF('PNLT DANA INTERNAL'!$AB$179:$AB$226, 'KEUANGAN INTERNAL AKRE 2025'!B82,'PNLT DANA INTERNAL'!$AC$179:$AC$226)+
SUMIF('PNLT DANA INTERNAL'!$AI$179:$AI$226, 'KEUANGAN INTERNAL AKRE 2025'!B82,'PNLT DANA INTERNAL'!$AJ$179:$AJ$226)+
SUMIF('PNLT DANA INTERNAL'!$AP$179:$AP$226, 'KEUANGAN INTERNAL AKRE 2025'!B82,'PNLT DANA INTERNAL'!$AQ$179:$AQ$226)+
SUMIF('PNLT DANA INTERNAL'!$AW$179:$AW$226, 'KEUANGAN INTERNAL AKRE 2025'!B82,'PNLT DANA INTERNAL'!$AX$179:$AX$226)+
SUMIF('PNLT DANA INTERNAL'!$BD$179:$BD$226, 'KEUANGAN INTERNAL AKRE 2025'!B82,'PNLT DANA INTERNAL'!$BG$179:$BG$226)</f>
        <v>0</v>
      </c>
      <c r="L82" s="152">
        <f>SUMIF('PKM DANA INTERNAL'!$S$105:$S$136, 'KEUANGAN INTERNAL AKRE 2025'!B82,'PKM DANA INTERNAL'!$U$105:$U$136)+
SUMIF('PKM DANA INTERNAL'!$AC$105:$AC$136, 'KEUANGAN INTERNAL AKRE 2025'!B82,'PKM DANA INTERNAL'!$AD$105:$AD$136)+
SUMIF('PKM DANA INTERNAL'!$AJ$105:$AJ$136, 'KEUANGAN INTERNAL AKRE 2025'!B82,'PKM DANA INTERNAL'!$AK$105:$AK$136)+
SUMIF('PKM DANA INTERNAL'!$AQ$105:$AQ$136, 'KEUANGAN INTERNAL AKRE 2025'!B82,'PKM DANA INTERNAL'!$AR$105:$AR$136)+
SUMIF('PKM DANA INTERNAL'!$AX$105:$AX$136,'KEUANGAN INTERNAL AKRE 2025'!B82,'PKM DANA INTERNAL'!$AY$105:$AY$136)+
SUMIF('PKM DANA INTERNAL'!$BE$105:$BE$136,'KEUANGAN INTERNAL AKRE 2025'!B82,'PKM DANA INTERNAL'!$BF$105:$BF$136)+
SUMIF('PKM DANA INTERNAL'!$BL$105:$BL$136,'KEUANGAN INTERNAL AKRE 2025'!B82,'PKM DANA INTERNAL'!$BM$105:$BM$136)</f>
        <v>2000000</v>
      </c>
      <c r="M82" s="152">
        <f>SUMIF('PNLT DANA INTERNAL'!$R$227:$R$265, 'KEUANGAN INTERNAL AKRE 2025'!B82,'PNLT DANA INTERNAL'!$T$227:$T$265)+
SUMIF('PNLT DANA INTERNAL'!$AB$227:$AB$265, 'KEUANGAN INTERNAL AKRE 2025'!B82,'PNLT DANA INTERNAL'!$AC$227:$AC$265)+
SUMIF('PNLT DANA INTERNAL'!$AI$227:$AI$265, 'KEUANGAN INTERNAL AKRE 2025'!B82,'PNLT DANA INTERNAL'!$AJ$227:$AJ$265)+
SUMIF('PNLT DANA INTERNAL'!$AP$227:$AP$265, 'KEUANGAN INTERNAL AKRE 2025'!B82,'PNLT DANA INTERNAL'!$AQ$227:$AQ$265)+
SUMIF('PNLT DANA INTERNAL'!$AW$227:$AW$265, 'KEUANGAN INTERNAL AKRE 2025'!B82,'PNLT DANA INTERNAL'!$AX$227:$AX$265)+
SUMIF('PNLT DANA INTERNAL'!$BD$227:$BD$265, 'KEUANGAN INTERNAL AKRE 2025'!B82,'PNLT DANA INTERNAL'!$BG$227:$BG$265)</f>
        <v>0</v>
      </c>
      <c r="N82" s="152">
        <f>SUMIF('PKM DANA INTERNAL'!$S$138:$S$164, 'KEUANGAN INTERNAL AKRE 2025'!B82,'PKM DANA INTERNAL'!$U$138:$U$164)+
SUMIF('PKM DANA INTERNAL'!$AC$138:$AC$164, 'KEUANGAN INTERNAL AKRE 2025'!B82,'PKM DANA INTERNAL'!$AD$138:$AD$164)+
SUMIF('PKM DANA INTERNAL'!$AJ$138:$AJ$164, 'KEUANGAN INTERNAL AKRE 2025'!B82,'PKM DANA INTERNAL'!$AK$138:$AK$164)+
SUMIF('PKM DANA INTERNAL'!$AQ$138:$AQ$164, 'KEUANGAN INTERNAL AKRE 2025'!B82,'PKM DANA INTERNAL'!$AR$138:$AR$164)+
SUMIF('PKM DANA INTERNAL'!$AX$138:$AX$164,'KEUANGAN INTERNAL AKRE 2025'!B82,'PKM DANA INTERNAL'!$AY$138:$AY$164)+
SUMIF('PKM DANA INTERNAL'!$BE$138:$BE$164,'KEUANGAN INTERNAL AKRE 2025'!B82,'PKM DANA INTERNAL'!$BF$138:$BF$164)+
SUMIF('PKM DANA INTERNAL'!$BL$138:$BL$164,'KEUANGAN INTERNAL AKRE 2025'!B82,'PKM DANA INTERNAL'!$BM$138:$BM$164)</f>
        <v>0</v>
      </c>
      <c r="O82" s="149">
        <f t="shared" si="3"/>
        <v>2000000</v>
      </c>
    </row>
    <row r="83" spans="1:19">
      <c r="A83" s="1196" t="s">
        <v>179</v>
      </c>
      <c r="B83" s="1197" t="s">
        <v>113</v>
      </c>
      <c r="C83" s="199">
        <f>SUMIF('PNLT DANA INTERNAL'!$R$22:$R$45, 'KEUANGAN INTERNAL AKRE 2025'!B83,'PNLT DANA INTERNAL'!$T$22:$T$45)+
SUMIF('PNLT DANA INTERNAL'!$AB$22:$AB$45, 'KEUANGAN INTERNAL AKRE 2025'!B83,'PNLT DANA INTERNAL'!$AC$22:$AC$45)+
SUMIF('PNLT DANA INTERNAL'!$AI$22:$AI$45, 'KEUANGAN INTERNAL AKRE 2025'!B83,'PNLT DANA INTERNAL'!$AJ$22:$AJ$45)+
SUMIF('PNLT DANA INTERNAL'!$AP$22:$AP$45, 'KEUANGAN INTERNAL AKRE 2025'!B83,'PNLT DANA INTERNAL'!$AQ$22:$AQ$45)+
SUMIF('PNLT DANA INTERNAL'!$AW$22:$AW$45, 'KEUANGAN INTERNAL AKRE 2025'!B83,'PNLT DANA INTERNAL'!$AX$22:$AX$45)</f>
        <v>0</v>
      </c>
      <c r="D83" s="152">
        <f>SUMIF('PKM DANA INTERNAL'!$S$2:$S$6, 'KEUANGAN INTERNAL AKRE 2025'!B83,'PKM DANA INTERNAL'!$U$2:$U$6)+
SUMIF('PKM DANA INTERNAL'!$AC$2:$AC$6, 'KEUANGAN INTERNAL AKRE 2025'!B83,'PKM DANA INTERNAL'!$AD$2:$AD$6)+
SUMIF('PKM DANA INTERNAL'!$AJ$2:$AJ$6, 'KEUANGAN INTERNAL AKRE 2025'!B83,'PKM DANA INTERNAL'!$AK$2:$AK$6)+
SUMIF('PKM DANA INTERNAL'!$AQ$2:$AQ$6, 'KEUANGAN INTERNAL AKRE 2025'!B83,'PKM DANA INTERNAL'!$AR$2:$AR$6)</f>
        <v>0</v>
      </c>
      <c r="E83" s="151">
        <f>SUMIF('PNLT DANA INTERNAL'!$R$46:$R$109, 'KEUANGAN INTERNAL AKRE 2025'!B83,'PNLT DANA INTERNAL'!$T$46:$T$109)+
SUMIF('PNLT DANA INTERNAL'!$AB$46:$AB$109, 'KEUANGAN INTERNAL AKRE 2025'!B83,'PNLT DANA INTERNAL'!$AC$46:$AC$109)+
SUMIF('PNLT DANA INTERNAL'!$AI$46:$AI$109, 'KEUANGAN INTERNAL AKRE 2025'!B83,'PNLT DANA INTERNAL'!$AJ$46:$AJ$109)+
SUMIF('PNLT DANA INTERNAL'!$AP$46:$AP$109, 'KEUANGAN INTERNAL AKRE 2025'!B83,'PNLT DANA INTERNAL'!$AQ$46:$AQ$109)+
SUMIF('PNLT DANA INTERNAL'!$AW$46:$AW$109, 'KEUANGAN INTERNAL AKRE 2025'!B83,'PNLT DANA INTERNAL'!$AX$46:$AX$109)</f>
        <v>0</v>
      </c>
      <c r="F83" s="152">
        <f>SUMIF('PKM DANA INTERNAL'!$S$8:$S$35, 'KEUANGAN INTERNAL AKRE 2025'!B83,'PKM DANA INTERNAL'!$U$8:$U$35)+
SUMIF('PKM DANA INTERNAL'!$AC$8:$AC$35, 'KEUANGAN INTERNAL AKRE 2025'!B83,'PKM DANA INTERNAL'!$AD$8:$AD$35)+
SUMIF('PKM DANA INTERNAL'!$AJ$8:$AJ$35, 'KEUANGAN INTERNAL AKRE 2025'!B83,'PKM DANA INTERNAL'!$AK$8:$AK$35)+
SUMIF('PKM DANA INTERNAL'!$AQ$8:$AQ$35, 'KEUANGAN INTERNAL AKRE 2025'!B83,'PKM DANA INTERNAL'!$AR$8:$AR$35)</f>
        <v>5166666.666666667</v>
      </c>
      <c r="G83" s="152">
        <f>SUMIF('PNLT DANA INTERNAL'!$R$111:$R$141, 'KEUANGAN INTERNAL AKRE 2025'!B83,'PNLT DANA INTERNAL'!$T$111:$T$160)+
SUMIF('PNLT DANA INTERNAL'!$AB$111:$AB$141, 'KEUANGAN INTERNAL AKRE 2025'!B83,'PNLT DANA INTERNAL'!$AC$111:$AC$141)+
SUMIF('PNLT DANA INTERNAL'!$AI$111:$AI$141, 'KEUANGAN INTERNAL AKRE 2025'!B83,'PNLT DANA INTERNAL'!$AJ$111:$AJ$141)+
SUMIF('PNLT DANA INTERNAL'!$AP$111:$AP$141, 'KEUANGAN INTERNAL AKRE 2025'!B83,'PNLT DANA INTERNAL'!$AQ$111:$AQ$141)+
SUMIF('PNLT DANA INTERNAL'!$AW$111:$AW$141, 'KEUANGAN INTERNAL AKRE 2025'!B83,'PNLT DANA INTERNAL'!$AX$111:$AX$141)</f>
        <v>0</v>
      </c>
      <c r="H83" s="152">
        <f>SUMIF('PKM DANA INTERNAL'!$S$37:$S$68, 'KEUANGAN INTERNAL AKRE 2025'!B83,'PKM DANA INTERNAL'!$U$37:$U$68)+
SUMIF('PKM DANA INTERNAL'!$AC$37:$AC$68, 'KEUANGAN INTERNAL AKRE 2025'!B83,'PKM DANA INTERNAL'!$AD$37:$AD$68)+
SUMIF('PKM DANA INTERNAL'!$AJ$37:$AJ$68, 'KEUANGAN INTERNAL AKRE 2025'!B83,'PKM DANA INTERNAL'!$AK$37:$AK$68)+
SUMIF('PKM DANA INTERNAL'!$AQ$37:$AQ$68, 'KEUANGAN INTERNAL AKRE 2025'!B83,'PKM DANA INTERNAL'!$AR$37:$AR$68)</f>
        <v>22442500</v>
      </c>
      <c r="I83" s="152">
        <f>SUMIF('PNLT DANA INTERNAL'!$R$143:$R$178, 'KEUANGAN INTERNAL AKRE 2025'!B83,'PNLT DANA INTERNAL'!$T$143:$T$178)+
SUMIF('PNLT DANA INTERNAL'!$AB$143:$AB$178, 'KEUANGAN INTERNAL AKRE 2025'!B83,'PNLT DANA INTERNAL'!$AC$143:$AC$178)+
SUMIF('PNLT DANA INTERNAL'!$AI$143:$AI$178, 'KEUANGAN INTERNAL AKRE 2025'!B83,'PNLT DANA INTERNAL'!$AJ$143:$AJ$178)+
SUMIF('PNLT DANA INTERNAL'!$AP$143:$AP$178, 'KEUANGAN INTERNAL AKRE 2025'!B83,'PNLT DANA INTERNAL'!$AQ$143:$AQ$178)+
SUMIF('PNLT DANA INTERNAL'!$AW$143:$AW$178, 'KEUANGAN INTERNAL AKRE 2025'!B83,'PNLT DANA INTERNAL'!$AX$143:$AX$178)</f>
        <v>0</v>
      </c>
      <c r="J83" s="152">
        <f>SUMIF('PKM DANA INTERNAL'!$S$70:$S$103, 'KEUANGAN INTERNAL AKRE 2025'!B83,'PKM DANA INTERNAL'!$U$70:$U$103)+
SUMIF('PKM DANA INTERNAL'!$AC$70:$AC$103, 'KEUANGAN INTERNAL AKRE 2025'!B83,'PKM DANA INTERNAL'!$AD$70:$AD$103)+
SUMIF('PKM DANA INTERNAL'!$AJ$70:$AJ$103, 'KEUANGAN INTERNAL AKRE 2025'!B83,'PKM DANA INTERNAL'!$AK$70:$AK$103)+
SUMIF('PKM DANA INTERNAL'!$AQ$70:$AQ$103, 'KEUANGAN INTERNAL AKRE 2025'!B83,'PKM DANA INTERNAL'!$AR$70:$AR$103)+
SUMIF('PKM DANA INTERNAL'!$AX$70:$AX$103,'KEUANGAN INTERNAL AKRE 2025'!B83,'PKM DANA INTERNAL'!$AY$70:$AY$103)+
SUMIF('PKM DANA INTERNAL'!$BE$70:$BE$103,'KEUANGAN INTERNAL AKRE 2025'!B83,'PKM DANA INTERNAL'!$BF$70:$BF$103)</f>
        <v>0</v>
      </c>
      <c r="K83" s="152">
        <f>SUMIF('PNLT DANA INTERNAL'!$R$179:$R$226, 'KEUANGAN INTERNAL AKRE 2025'!B83,'PNLT DANA INTERNAL'!$T$179:$T$226)+
SUMIF('PNLT DANA INTERNAL'!$AB$179:$AB$226, 'KEUANGAN INTERNAL AKRE 2025'!B83,'PNLT DANA INTERNAL'!$AC$179:$AC$226)+
SUMIF('PNLT DANA INTERNAL'!$AI$179:$AI$226, 'KEUANGAN INTERNAL AKRE 2025'!B83,'PNLT DANA INTERNAL'!$AJ$179:$AJ$226)+
SUMIF('PNLT DANA INTERNAL'!$AP$179:$AP$226, 'KEUANGAN INTERNAL AKRE 2025'!B83,'PNLT DANA INTERNAL'!$AQ$179:$AQ$226)+
SUMIF('PNLT DANA INTERNAL'!$AW$179:$AW$226, 'KEUANGAN INTERNAL AKRE 2025'!B83,'PNLT DANA INTERNAL'!$AX$179:$AX$226)+
SUMIF('PNLT DANA INTERNAL'!$BD$179:$BD$226, 'KEUANGAN INTERNAL AKRE 2025'!B83,'PNLT DANA INTERNAL'!$BG$179:$BG$226)</f>
        <v>2700000</v>
      </c>
      <c r="L83" s="152">
        <f>SUMIF('PKM DANA INTERNAL'!$S$105:$S$136, 'KEUANGAN INTERNAL AKRE 2025'!B83,'PKM DANA INTERNAL'!$U$105:$U$136)+
SUMIF('PKM DANA INTERNAL'!$AC$105:$AC$136, 'KEUANGAN INTERNAL AKRE 2025'!B83,'PKM DANA INTERNAL'!$AD$105:$AD$136)+
SUMIF('PKM DANA INTERNAL'!$AJ$105:$AJ$136, 'KEUANGAN INTERNAL AKRE 2025'!B83,'PKM DANA INTERNAL'!$AK$105:$AK$136)+
SUMIF('PKM DANA INTERNAL'!$AQ$105:$AQ$136, 'KEUANGAN INTERNAL AKRE 2025'!B83,'PKM DANA INTERNAL'!$AR$105:$AR$136)+
SUMIF('PKM DANA INTERNAL'!$AX$105:$AX$136,'KEUANGAN INTERNAL AKRE 2025'!B83,'PKM DANA INTERNAL'!$AY$105:$AY$136)+
SUMIF('PKM DANA INTERNAL'!$BE$105:$BE$136,'KEUANGAN INTERNAL AKRE 2025'!B83,'PKM DANA INTERNAL'!$BF$105:$BF$136)+
SUMIF('PKM DANA INTERNAL'!$BL$105:$BL$136,'KEUANGAN INTERNAL AKRE 2025'!B83,'PKM DANA INTERNAL'!$BM$105:$BM$136)</f>
        <v>0</v>
      </c>
      <c r="M83" s="152">
        <f>SUMIF('PNLT DANA INTERNAL'!$R$227:$R$265, 'KEUANGAN INTERNAL AKRE 2025'!B83,'PNLT DANA INTERNAL'!$T$227:$T$265)+
SUMIF('PNLT DANA INTERNAL'!$AB$227:$AB$265, 'KEUANGAN INTERNAL AKRE 2025'!B83,'PNLT DANA INTERNAL'!$AC$227:$AC$265)+
SUMIF('PNLT DANA INTERNAL'!$AI$227:$AI$265, 'KEUANGAN INTERNAL AKRE 2025'!B83,'PNLT DANA INTERNAL'!$AJ$227:$AJ$265)+
SUMIF('PNLT DANA INTERNAL'!$AP$227:$AP$265, 'KEUANGAN INTERNAL AKRE 2025'!B83,'PNLT DANA INTERNAL'!$AQ$227:$AQ$265)+
SUMIF('PNLT DANA INTERNAL'!$AW$227:$AW$265, 'KEUANGAN INTERNAL AKRE 2025'!B83,'PNLT DANA INTERNAL'!$AX$227:$AX$265)+
SUMIF('PNLT DANA INTERNAL'!$BD$227:$BD$265, 'KEUANGAN INTERNAL AKRE 2025'!B83,'PNLT DANA INTERNAL'!$BG$227:$BG$265)</f>
        <v>24000000</v>
      </c>
      <c r="N83" s="152">
        <f>SUMIF('PKM DANA INTERNAL'!$S$138:$S$164, 'KEUANGAN INTERNAL AKRE 2025'!B83,'PKM DANA INTERNAL'!$U$138:$U$164)+
SUMIF('PKM DANA INTERNAL'!$AC$138:$AC$164, 'KEUANGAN INTERNAL AKRE 2025'!B83,'PKM DANA INTERNAL'!$AD$138:$AD$164)+
SUMIF('PKM DANA INTERNAL'!$AJ$138:$AJ$164, 'KEUANGAN INTERNAL AKRE 2025'!B83,'PKM DANA INTERNAL'!$AK$138:$AK$164)+
SUMIF('PKM DANA INTERNAL'!$AQ$138:$AQ$164, 'KEUANGAN INTERNAL AKRE 2025'!B83,'PKM DANA INTERNAL'!$AR$138:$AR$164)+
SUMIF('PKM DANA INTERNAL'!$AX$138:$AX$164,'KEUANGAN INTERNAL AKRE 2025'!B83,'PKM DANA INTERNAL'!$AY$138:$AY$164)+
SUMIF('PKM DANA INTERNAL'!$BE$138:$BE$164,'KEUANGAN INTERNAL AKRE 2025'!B83,'PKM DANA INTERNAL'!$BF$138:$BF$164)+
SUMIF('PKM DANA INTERNAL'!$BL$138:$BL$164,'KEUANGAN INTERNAL AKRE 2025'!B83,'PKM DANA INTERNAL'!$BM$138:$BM$164)</f>
        <v>0</v>
      </c>
      <c r="O83" s="149">
        <f t="shared" si="3"/>
        <v>30309166.666666668</v>
      </c>
    </row>
    <row r="84" spans="1:19">
      <c r="A84" s="1196" t="s">
        <v>179</v>
      </c>
      <c r="B84" s="1197" t="s">
        <v>385</v>
      </c>
      <c r="C84" s="199">
        <f>SUMIF('PNLT DANA INTERNAL'!$R$22:$R$45, 'KEUANGAN INTERNAL AKRE 2025'!B84,'PNLT DANA INTERNAL'!$T$22:$T$45)+
SUMIF('PNLT DANA INTERNAL'!$AB$22:$AB$45, 'KEUANGAN INTERNAL AKRE 2025'!B84,'PNLT DANA INTERNAL'!$AC$22:$AC$45)+
SUMIF('PNLT DANA INTERNAL'!$AI$22:$AI$45, 'KEUANGAN INTERNAL AKRE 2025'!B84,'PNLT DANA INTERNAL'!$AJ$22:$AJ$45)+
SUMIF('PNLT DANA INTERNAL'!$AP$22:$AP$45, 'KEUANGAN INTERNAL AKRE 2025'!B84,'PNLT DANA INTERNAL'!$AQ$22:$AQ$45)+
SUMIF('PNLT DANA INTERNAL'!$AW$22:$AW$45, 'KEUANGAN INTERNAL AKRE 2025'!B84,'PNLT DANA INTERNAL'!$AX$22:$AX$45)</f>
        <v>0</v>
      </c>
      <c r="D84" s="152">
        <f>SUMIF('PKM DANA INTERNAL'!$S$2:$S$6, 'KEUANGAN INTERNAL AKRE 2025'!B84,'PKM DANA INTERNAL'!$U$2:$U$6)+
SUMIF('PKM DANA INTERNAL'!$AC$2:$AC$6, 'KEUANGAN INTERNAL AKRE 2025'!B84,'PKM DANA INTERNAL'!$AD$2:$AD$6)+
SUMIF('PKM DANA INTERNAL'!$AJ$2:$AJ$6, 'KEUANGAN INTERNAL AKRE 2025'!B84,'PKM DANA INTERNAL'!$AK$2:$AK$6)+
SUMIF('PKM DANA INTERNAL'!$AQ$2:$AQ$6, 'KEUANGAN INTERNAL AKRE 2025'!B84,'PKM DANA INTERNAL'!$AR$2:$AR$6)</f>
        <v>0</v>
      </c>
      <c r="E84" s="151">
        <f>SUMIF('PNLT DANA INTERNAL'!$R$46:$R$109, 'KEUANGAN INTERNAL AKRE 2025'!B84,'PNLT DANA INTERNAL'!$T$46:$T$109)+
SUMIF('PNLT DANA INTERNAL'!$AB$46:$AB$109, 'KEUANGAN INTERNAL AKRE 2025'!B84,'PNLT DANA INTERNAL'!$AC$46:$AC$109)+
SUMIF('PNLT DANA INTERNAL'!$AI$46:$AI$109, 'KEUANGAN INTERNAL AKRE 2025'!B84,'PNLT DANA INTERNAL'!$AJ$46:$AJ$109)+
SUMIF('PNLT DANA INTERNAL'!$AP$46:$AP$109, 'KEUANGAN INTERNAL AKRE 2025'!B84,'PNLT DANA INTERNAL'!$AQ$46:$AQ$109)+
SUMIF('PNLT DANA INTERNAL'!$AW$46:$AW$109, 'KEUANGAN INTERNAL AKRE 2025'!B84,'PNLT DANA INTERNAL'!$AX$46:$AX$109)</f>
        <v>0</v>
      </c>
      <c r="F84" s="152">
        <f>SUMIF('PKM DANA INTERNAL'!$S$8:$S$35, 'KEUANGAN INTERNAL AKRE 2025'!B84,'PKM DANA INTERNAL'!$U$8:$U$35)+
SUMIF('PKM DANA INTERNAL'!$AC$8:$AC$35, 'KEUANGAN INTERNAL AKRE 2025'!B84,'PKM DANA INTERNAL'!$AD$8:$AD$35)+
SUMIF('PKM DANA INTERNAL'!$AJ$8:$AJ$35, 'KEUANGAN INTERNAL AKRE 2025'!B84,'PKM DANA INTERNAL'!$AK$8:$AK$35)+
SUMIF('PKM DANA INTERNAL'!$AQ$8:$AQ$35, 'KEUANGAN INTERNAL AKRE 2025'!B84,'PKM DANA INTERNAL'!$AR$8:$AR$35)</f>
        <v>13000000</v>
      </c>
      <c r="G84" s="152">
        <f>SUMIF('PNLT DANA INTERNAL'!$R$111:$R$141, 'KEUANGAN INTERNAL AKRE 2025'!B84,'PNLT DANA INTERNAL'!$T$111:$T$160)+
SUMIF('PNLT DANA INTERNAL'!$AB$111:$AB$141, 'KEUANGAN INTERNAL AKRE 2025'!B84,'PNLT DANA INTERNAL'!$AC$111:$AC$141)+
SUMIF('PNLT DANA INTERNAL'!$AI$111:$AI$141, 'KEUANGAN INTERNAL AKRE 2025'!B84,'PNLT DANA INTERNAL'!$AJ$111:$AJ$141)+
SUMIF('PNLT DANA INTERNAL'!$AP$111:$AP$141, 'KEUANGAN INTERNAL AKRE 2025'!B84,'PNLT DANA INTERNAL'!$AQ$111:$AQ$141)+
SUMIF('PNLT DANA INTERNAL'!$AW$111:$AW$141, 'KEUANGAN INTERNAL AKRE 2025'!B84,'PNLT DANA INTERNAL'!$AX$111:$AX$141)</f>
        <v>0</v>
      </c>
      <c r="H84" s="152">
        <f>SUMIF('PKM DANA INTERNAL'!$S$37:$S$68, 'KEUANGAN INTERNAL AKRE 2025'!B84,'PKM DANA INTERNAL'!$U$37:$U$68)+
SUMIF('PKM DANA INTERNAL'!$AC$37:$AC$68, 'KEUANGAN INTERNAL AKRE 2025'!B84,'PKM DANA INTERNAL'!$AD$37:$AD$68)+
SUMIF('PKM DANA INTERNAL'!$AJ$37:$AJ$68, 'KEUANGAN INTERNAL AKRE 2025'!B84,'PKM DANA INTERNAL'!$AK$37:$AK$68)+
SUMIF('PKM DANA INTERNAL'!$AQ$37:$AQ$68, 'KEUANGAN INTERNAL AKRE 2025'!B84,'PKM DANA INTERNAL'!$AR$37:$AR$68)</f>
        <v>0</v>
      </c>
      <c r="I84" s="152">
        <f>SUMIF('PNLT DANA INTERNAL'!$R$143:$R$178, 'KEUANGAN INTERNAL AKRE 2025'!B84,'PNLT DANA INTERNAL'!$T$143:$T$178)+
SUMIF('PNLT DANA INTERNAL'!$AB$143:$AB$178, 'KEUANGAN INTERNAL AKRE 2025'!B84,'PNLT DANA INTERNAL'!$AC$143:$AC$178)+
SUMIF('PNLT DANA INTERNAL'!$AI$143:$AI$178, 'KEUANGAN INTERNAL AKRE 2025'!B84,'PNLT DANA INTERNAL'!$AJ$143:$AJ$178)+
SUMIF('PNLT DANA INTERNAL'!$AP$143:$AP$178, 'KEUANGAN INTERNAL AKRE 2025'!B84,'PNLT DANA INTERNAL'!$AQ$143:$AQ$178)+
SUMIF('PNLT DANA INTERNAL'!$AW$143:$AW$178, 'KEUANGAN INTERNAL AKRE 2025'!B84,'PNLT DANA INTERNAL'!$AX$143:$AX$178)</f>
        <v>5666666.666666667</v>
      </c>
      <c r="J84" s="152">
        <f>SUMIF('PKM DANA INTERNAL'!$S$70:$S$103, 'KEUANGAN INTERNAL AKRE 2025'!B84,'PKM DANA INTERNAL'!$U$70:$U$103)+
SUMIF('PKM DANA INTERNAL'!$AC$70:$AC$103, 'KEUANGAN INTERNAL AKRE 2025'!B84,'PKM DANA INTERNAL'!$AD$70:$AD$103)+
SUMIF('PKM DANA INTERNAL'!$AJ$70:$AJ$103, 'KEUANGAN INTERNAL AKRE 2025'!B84,'PKM DANA INTERNAL'!$AK$70:$AK$103)+
SUMIF('PKM DANA INTERNAL'!$AQ$70:$AQ$103, 'KEUANGAN INTERNAL AKRE 2025'!B84,'PKM DANA INTERNAL'!$AR$70:$AR$103)+
SUMIF('PKM DANA INTERNAL'!$AX$70:$AX$103,'KEUANGAN INTERNAL AKRE 2025'!B84,'PKM DANA INTERNAL'!$AY$70:$AY$103)+
SUMIF('PKM DANA INTERNAL'!$BE$70:$BE$103,'KEUANGAN INTERNAL AKRE 2025'!B84,'PKM DANA INTERNAL'!$BF$70:$BF$103)</f>
        <v>2333333.3333333335</v>
      </c>
      <c r="K84" s="152">
        <f>SUMIF('PNLT DANA INTERNAL'!$R$179:$R$226, 'KEUANGAN INTERNAL AKRE 2025'!B84,'PNLT DANA INTERNAL'!$T$179:$T$226)+
SUMIF('PNLT DANA INTERNAL'!$AB$179:$AB$226, 'KEUANGAN INTERNAL AKRE 2025'!B84,'PNLT DANA INTERNAL'!$AC$179:$AC$226)+
SUMIF('PNLT DANA INTERNAL'!$AI$179:$AI$226, 'KEUANGAN INTERNAL AKRE 2025'!B84,'PNLT DANA INTERNAL'!$AJ$179:$AJ$226)+
SUMIF('PNLT DANA INTERNAL'!$AP$179:$AP$226, 'KEUANGAN INTERNAL AKRE 2025'!B84,'PNLT DANA INTERNAL'!$AQ$179:$AQ$226)+
SUMIF('PNLT DANA INTERNAL'!$AW$179:$AW$226, 'KEUANGAN INTERNAL AKRE 2025'!B84,'PNLT DANA INTERNAL'!$AX$179:$AX$226)+
SUMIF('PNLT DANA INTERNAL'!$BD$179:$BD$226, 'KEUANGAN INTERNAL AKRE 2025'!B84,'PNLT DANA INTERNAL'!$BG$179:$BG$226)</f>
        <v>0</v>
      </c>
      <c r="L84" s="152">
        <f>SUMIF('PKM DANA INTERNAL'!$S$105:$S$136, 'KEUANGAN INTERNAL AKRE 2025'!B84,'PKM DANA INTERNAL'!$U$105:$U$136)+
SUMIF('PKM DANA INTERNAL'!$AC$105:$AC$136, 'KEUANGAN INTERNAL AKRE 2025'!B84,'PKM DANA INTERNAL'!$AD$105:$AD$136)+
SUMIF('PKM DANA INTERNAL'!$AJ$105:$AJ$136, 'KEUANGAN INTERNAL AKRE 2025'!B84,'PKM DANA INTERNAL'!$AK$105:$AK$136)+
SUMIF('PKM DANA INTERNAL'!$AQ$105:$AQ$136, 'KEUANGAN INTERNAL AKRE 2025'!B84,'PKM DANA INTERNAL'!$AR$105:$AR$136)+
SUMIF('PKM DANA INTERNAL'!$AX$105:$AX$136,'KEUANGAN INTERNAL AKRE 2025'!B84,'PKM DANA INTERNAL'!$AY$105:$AY$136)+
SUMIF('PKM DANA INTERNAL'!$BE$105:$BE$136,'KEUANGAN INTERNAL AKRE 2025'!B84,'PKM DANA INTERNAL'!$BF$105:$BF$136)+
SUMIF('PKM DANA INTERNAL'!$BL$105:$BL$136,'KEUANGAN INTERNAL AKRE 2025'!B84,'PKM DANA INTERNAL'!$BM$105:$BM$136)</f>
        <v>0</v>
      </c>
      <c r="M84" s="152">
        <f>SUMIF('PNLT DANA INTERNAL'!$R$227:$R$265, 'KEUANGAN INTERNAL AKRE 2025'!B84,'PNLT DANA INTERNAL'!$T$227:$T$265)+
SUMIF('PNLT DANA INTERNAL'!$AB$227:$AB$265, 'KEUANGAN INTERNAL AKRE 2025'!B84,'PNLT DANA INTERNAL'!$AC$227:$AC$265)+
SUMIF('PNLT DANA INTERNAL'!$AI$227:$AI$265, 'KEUANGAN INTERNAL AKRE 2025'!B84,'PNLT DANA INTERNAL'!$AJ$227:$AJ$265)+
SUMIF('PNLT DANA INTERNAL'!$AP$227:$AP$265, 'KEUANGAN INTERNAL AKRE 2025'!B84,'PNLT DANA INTERNAL'!$AQ$227:$AQ$265)+
SUMIF('PNLT DANA INTERNAL'!$AW$227:$AW$265, 'KEUANGAN INTERNAL AKRE 2025'!B84,'PNLT DANA INTERNAL'!$AX$227:$AX$265)+
SUMIF('PNLT DANA INTERNAL'!$BD$227:$BD$265, 'KEUANGAN INTERNAL AKRE 2025'!B84,'PNLT DANA INTERNAL'!$BG$227:$BG$265)</f>
        <v>29250000</v>
      </c>
      <c r="N84" s="152">
        <f>SUMIF('PKM DANA INTERNAL'!$S$138:$S$164, 'KEUANGAN INTERNAL AKRE 2025'!B84,'PKM DANA INTERNAL'!$U$138:$U$164)+
SUMIF('PKM DANA INTERNAL'!$AC$138:$AC$164, 'KEUANGAN INTERNAL AKRE 2025'!B84,'PKM DANA INTERNAL'!$AD$138:$AD$164)+
SUMIF('PKM DANA INTERNAL'!$AJ$138:$AJ$164, 'KEUANGAN INTERNAL AKRE 2025'!B84,'PKM DANA INTERNAL'!$AK$138:$AK$164)+
SUMIF('PKM DANA INTERNAL'!$AQ$138:$AQ$164, 'KEUANGAN INTERNAL AKRE 2025'!B84,'PKM DANA INTERNAL'!$AR$138:$AR$164)+
SUMIF('PKM DANA INTERNAL'!$AX$138:$AX$164,'KEUANGAN INTERNAL AKRE 2025'!B84,'PKM DANA INTERNAL'!$AY$138:$AY$164)+
SUMIF('PKM DANA INTERNAL'!$BE$138:$BE$164,'KEUANGAN INTERNAL AKRE 2025'!B84,'PKM DANA INTERNAL'!$BF$138:$BF$164)+
SUMIF('PKM DANA INTERNAL'!$BL$138:$BL$164,'KEUANGAN INTERNAL AKRE 2025'!B84,'PKM DANA INTERNAL'!$BM$138:$BM$164)</f>
        <v>1250000</v>
      </c>
      <c r="O84" s="149">
        <f t="shared" si="3"/>
        <v>21000000</v>
      </c>
    </row>
    <row r="85" spans="1:19">
      <c r="A85" s="1196" t="s">
        <v>179</v>
      </c>
      <c r="B85" s="1197" t="s">
        <v>450</v>
      </c>
      <c r="C85" s="199">
        <f>SUMIF('PNLT DANA INTERNAL'!$R$22:$R$45, 'KEUANGAN INTERNAL AKRE 2025'!B85,'PNLT DANA INTERNAL'!$T$22:$T$45)+
SUMIF('PNLT DANA INTERNAL'!$AB$22:$AB$45, 'KEUANGAN INTERNAL AKRE 2025'!B85,'PNLT DANA INTERNAL'!$AC$22:$AC$45)+
SUMIF('PNLT DANA INTERNAL'!$AI$22:$AI$45, 'KEUANGAN INTERNAL AKRE 2025'!B85,'PNLT DANA INTERNAL'!$AJ$22:$AJ$45)+
SUMIF('PNLT DANA INTERNAL'!$AP$22:$AP$45, 'KEUANGAN INTERNAL AKRE 2025'!B85,'PNLT DANA INTERNAL'!$AQ$22:$AQ$45)+
SUMIF('PNLT DANA INTERNAL'!$AW$22:$AW$45, 'KEUANGAN INTERNAL AKRE 2025'!B85,'PNLT DANA INTERNAL'!$AX$22:$AX$45)</f>
        <v>0</v>
      </c>
      <c r="D85" s="152">
        <f>SUMIF('PKM DANA INTERNAL'!$S$2:$S$6, 'KEUANGAN INTERNAL AKRE 2025'!B85,'PKM DANA INTERNAL'!$U$2:$U$6)+
SUMIF('PKM DANA INTERNAL'!$AC$2:$AC$6, 'KEUANGAN INTERNAL AKRE 2025'!B85,'PKM DANA INTERNAL'!$AD$2:$AD$6)+
SUMIF('PKM DANA INTERNAL'!$AJ$2:$AJ$6, 'KEUANGAN INTERNAL AKRE 2025'!B85,'PKM DANA INTERNAL'!$AK$2:$AK$6)+
SUMIF('PKM DANA INTERNAL'!$AQ$2:$AQ$6, 'KEUANGAN INTERNAL AKRE 2025'!B85,'PKM DANA INTERNAL'!$AR$2:$AR$6)</f>
        <v>0</v>
      </c>
      <c r="E85" s="151">
        <f>SUMIF('PNLT DANA INTERNAL'!$R$46:$R$109, 'KEUANGAN INTERNAL AKRE 2025'!B85,'PNLT DANA INTERNAL'!$T$46:$T$109)+
SUMIF('PNLT DANA INTERNAL'!$AB$46:$AB$109, 'KEUANGAN INTERNAL AKRE 2025'!B85,'PNLT DANA INTERNAL'!$AC$46:$AC$109)+
SUMIF('PNLT DANA INTERNAL'!$AI$46:$AI$109, 'KEUANGAN INTERNAL AKRE 2025'!B85,'PNLT DANA INTERNAL'!$AJ$46:$AJ$109)+
SUMIF('PNLT DANA INTERNAL'!$AP$46:$AP$109, 'KEUANGAN INTERNAL AKRE 2025'!B85,'PNLT DANA INTERNAL'!$AQ$46:$AQ$109)+
SUMIF('PNLT DANA INTERNAL'!$AW$46:$AW$109, 'KEUANGAN INTERNAL AKRE 2025'!B85,'PNLT DANA INTERNAL'!$AX$46:$AX$109)</f>
        <v>0</v>
      </c>
      <c r="F85" s="152">
        <f>SUMIF('PKM DANA INTERNAL'!$S$8:$S$35, 'KEUANGAN INTERNAL AKRE 2025'!B85,'PKM DANA INTERNAL'!$U$8:$U$35)+
SUMIF('PKM DANA INTERNAL'!$AC$8:$AC$35, 'KEUANGAN INTERNAL AKRE 2025'!B85,'PKM DANA INTERNAL'!$AD$8:$AD$35)+
SUMIF('PKM DANA INTERNAL'!$AJ$8:$AJ$35, 'KEUANGAN INTERNAL AKRE 2025'!B85,'PKM DANA INTERNAL'!$AK$8:$AK$35)+
SUMIF('PKM DANA INTERNAL'!$AQ$8:$AQ$35, 'KEUANGAN INTERNAL AKRE 2025'!B85,'PKM DANA INTERNAL'!$AR$8:$AR$35)</f>
        <v>12000000</v>
      </c>
      <c r="G85" s="152">
        <f>SUMIF('PNLT DANA INTERNAL'!$R$111:$R$141, 'KEUANGAN INTERNAL AKRE 2025'!B85,'PNLT DANA INTERNAL'!$T$111:$T$160)+
SUMIF('PNLT DANA INTERNAL'!$AB$111:$AB$141, 'KEUANGAN INTERNAL AKRE 2025'!B85,'PNLT DANA INTERNAL'!$AC$111:$AC$141)+
SUMIF('PNLT DANA INTERNAL'!$AI$111:$AI$141, 'KEUANGAN INTERNAL AKRE 2025'!B85,'PNLT DANA INTERNAL'!$AJ$111:$AJ$141)+
SUMIF('PNLT DANA INTERNAL'!$AP$111:$AP$141, 'KEUANGAN INTERNAL AKRE 2025'!B85,'PNLT DANA INTERNAL'!$AQ$111:$AQ$141)+
SUMIF('PNLT DANA INTERNAL'!$AW$111:$AW$141, 'KEUANGAN INTERNAL AKRE 2025'!B85,'PNLT DANA INTERNAL'!$AX$111:$AX$141)</f>
        <v>0</v>
      </c>
      <c r="H85" s="152">
        <f>SUMIF('PKM DANA INTERNAL'!$S$37:$S$68, 'KEUANGAN INTERNAL AKRE 2025'!B85,'PKM DANA INTERNAL'!$U$37:$U$68)+
SUMIF('PKM DANA INTERNAL'!$AC$37:$AC$68, 'KEUANGAN INTERNAL AKRE 2025'!B85,'PKM DANA INTERNAL'!$AD$37:$AD$68)+
SUMIF('PKM DANA INTERNAL'!$AJ$37:$AJ$68, 'KEUANGAN INTERNAL AKRE 2025'!B85,'PKM DANA INTERNAL'!$AK$37:$AK$68)+
SUMIF('PKM DANA INTERNAL'!$AQ$37:$AQ$68, 'KEUANGAN INTERNAL AKRE 2025'!B85,'PKM DANA INTERNAL'!$AR$37:$AR$68)</f>
        <v>10000000</v>
      </c>
      <c r="I85" s="152">
        <f>SUMIF('PNLT DANA INTERNAL'!$R$143:$R$178, 'KEUANGAN INTERNAL AKRE 2025'!B85,'PNLT DANA INTERNAL'!$T$143:$T$178)+
SUMIF('PNLT DANA INTERNAL'!$AB$143:$AB$178, 'KEUANGAN INTERNAL AKRE 2025'!B85,'PNLT DANA INTERNAL'!$AC$143:$AC$178)+
SUMIF('PNLT DANA INTERNAL'!$AI$143:$AI$178, 'KEUANGAN INTERNAL AKRE 2025'!B85,'PNLT DANA INTERNAL'!$AJ$143:$AJ$178)+
SUMIF('PNLT DANA INTERNAL'!$AP$143:$AP$178, 'KEUANGAN INTERNAL AKRE 2025'!B85,'PNLT DANA INTERNAL'!$AQ$143:$AQ$178)+
SUMIF('PNLT DANA INTERNAL'!$AW$143:$AW$178, 'KEUANGAN INTERNAL AKRE 2025'!B85,'PNLT DANA INTERNAL'!$AX$143:$AX$178)</f>
        <v>0</v>
      </c>
      <c r="J85" s="152">
        <f>SUMIF('PKM DANA INTERNAL'!$S$70:$S$103, 'KEUANGAN INTERNAL AKRE 2025'!B85,'PKM DANA INTERNAL'!$U$70:$U$103)+
SUMIF('PKM DANA INTERNAL'!$AC$70:$AC$103, 'KEUANGAN INTERNAL AKRE 2025'!B85,'PKM DANA INTERNAL'!$AD$70:$AD$103)+
SUMIF('PKM DANA INTERNAL'!$AJ$70:$AJ$103, 'KEUANGAN INTERNAL AKRE 2025'!B85,'PKM DANA INTERNAL'!$AK$70:$AK$103)+
SUMIF('PKM DANA INTERNAL'!$AQ$70:$AQ$103, 'KEUANGAN INTERNAL AKRE 2025'!B85,'PKM DANA INTERNAL'!$AR$70:$AR$103)+
SUMIF('PKM DANA INTERNAL'!$AX$70:$AX$103,'KEUANGAN INTERNAL AKRE 2025'!B85,'PKM DANA INTERNAL'!$AY$70:$AY$103)+
SUMIF('PKM DANA INTERNAL'!$BE$70:$BE$103,'KEUANGAN INTERNAL AKRE 2025'!B85,'PKM DANA INTERNAL'!$BF$70:$BF$103)</f>
        <v>0</v>
      </c>
      <c r="K85" s="152">
        <f>SUMIF('PNLT DANA INTERNAL'!$R$179:$R$226, 'KEUANGAN INTERNAL AKRE 2025'!B85,'PNLT DANA INTERNAL'!$T$179:$T$226)+
SUMIF('PNLT DANA INTERNAL'!$AB$179:$AB$226, 'KEUANGAN INTERNAL AKRE 2025'!B85,'PNLT DANA INTERNAL'!$AC$179:$AC$226)+
SUMIF('PNLT DANA INTERNAL'!$AI$179:$AI$226, 'KEUANGAN INTERNAL AKRE 2025'!B85,'PNLT DANA INTERNAL'!$AJ$179:$AJ$226)+
SUMIF('PNLT DANA INTERNAL'!$AP$179:$AP$226, 'KEUANGAN INTERNAL AKRE 2025'!B85,'PNLT DANA INTERNAL'!$AQ$179:$AQ$226)+
SUMIF('PNLT DANA INTERNAL'!$AW$179:$AW$226, 'KEUANGAN INTERNAL AKRE 2025'!B85,'PNLT DANA INTERNAL'!$AX$179:$AX$226)+
SUMIF('PNLT DANA INTERNAL'!$BD$179:$BD$226, 'KEUANGAN INTERNAL AKRE 2025'!B85,'PNLT DANA INTERNAL'!$BG$179:$BG$226)</f>
        <v>0</v>
      </c>
      <c r="L85" s="152">
        <f>SUMIF('PKM DANA INTERNAL'!$S$105:$S$136, 'KEUANGAN INTERNAL AKRE 2025'!B85,'PKM DANA INTERNAL'!$U$105:$U$136)+
SUMIF('PKM DANA INTERNAL'!$AC$105:$AC$136, 'KEUANGAN INTERNAL AKRE 2025'!B85,'PKM DANA INTERNAL'!$AD$105:$AD$136)+
SUMIF('PKM DANA INTERNAL'!$AJ$105:$AJ$136, 'KEUANGAN INTERNAL AKRE 2025'!B85,'PKM DANA INTERNAL'!$AK$105:$AK$136)+
SUMIF('PKM DANA INTERNAL'!$AQ$105:$AQ$136, 'KEUANGAN INTERNAL AKRE 2025'!B85,'PKM DANA INTERNAL'!$AR$105:$AR$136)+
SUMIF('PKM DANA INTERNAL'!$AX$105:$AX$136,'KEUANGAN INTERNAL AKRE 2025'!B85,'PKM DANA INTERNAL'!$AY$105:$AY$136)+
SUMIF('PKM DANA INTERNAL'!$BE$105:$BE$136,'KEUANGAN INTERNAL AKRE 2025'!B85,'PKM DANA INTERNAL'!$BF$105:$BF$136)+
SUMIF('PKM DANA INTERNAL'!$BL$105:$BL$136,'KEUANGAN INTERNAL AKRE 2025'!B85,'PKM DANA INTERNAL'!$BM$105:$BM$136)</f>
        <v>0</v>
      </c>
      <c r="M85" s="152">
        <f>SUMIF('PNLT DANA INTERNAL'!$R$227:$R$265, 'KEUANGAN INTERNAL AKRE 2025'!B85,'PNLT DANA INTERNAL'!$T$227:$T$265)+
SUMIF('PNLT DANA INTERNAL'!$AB$227:$AB$265, 'KEUANGAN INTERNAL AKRE 2025'!B85,'PNLT DANA INTERNAL'!$AC$227:$AC$265)+
SUMIF('PNLT DANA INTERNAL'!$AI$227:$AI$265, 'KEUANGAN INTERNAL AKRE 2025'!B85,'PNLT DANA INTERNAL'!$AJ$227:$AJ$265)+
SUMIF('PNLT DANA INTERNAL'!$AP$227:$AP$265, 'KEUANGAN INTERNAL AKRE 2025'!B85,'PNLT DANA INTERNAL'!$AQ$227:$AQ$265)+
SUMIF('PNLT DANA INTERNAL'!$AW$227:$AW$265, 'KEUANGAN INTERNAL AKRE 2025'!B85,'PNLT DANA INTERNAL'!$AX$227:$AX$265)+
SUMIF('PNLT DANA INTERNAL'!$BD$227:$BD$265, 'KEUANGAN INTERNAL AKRE 2025'!B85,'PNLT DANA INTERNAL'!$BG$227:$BG$265)</f>
        <v>23020935</v>
      </c>
      <c r="N85" s="152">
        <f>SUMIF('PKM DANA INTERNAL'!$S$138:$S$164, 'KEUANGAN INTERNAL AKRE 2025'!B85,'PKM DANA INTERNAL'!$U$138:$U$164)+
SUMIF('PKM DANA INTERNAL'!$AC$138:$AC$164, 'KEUANGAN INTERNAL AKRE 2025'!B85,'PKM DANA INTERNAL'!$AD$138:$AD$164)+
SUMIF('PKM DANA INTERNAL'!$AJ$138:$AJ$164, 'KEUANGAN INTERNAL AKRE 2025'!B85,'PKM DANA INTERNAL'!$AK$138:$AK$164)+
SUMIF('PKM DANA INTERNAL'!$AQ$138:$AQ$164, 'KEUANGAN INTERNAL AKRE 2025'!B85,'PKM DANA INTERNAL'!$AR$138:$AR$164)+
SUMIF('PKM DANA INTERNAL'!$AX$138:$AX$164,'KEUANGAN INTERNAL AKRE 2025'!B85,'PKM DANA INTERNAL'!$AY$138:$AY$164)+
SUMIF('PKM DANA INTERNAL'!$BE$138:$BE$164,'KEUANGAN INTERNAL AKRE 2025'!B85,'PKM DANA INTERNAL'!$BF$138:$BF$164)+
SUMIF('PKM DANA INTERNAL'!$BL$138:$BL$164,'KEUANGAN INTERNAL AKRE 2025'!B85,'PKM DANA INTERNAL'!$BM$138:$BM$164)</f>
        <v>1250000</v>
      </c>
      <c r="O85" s="149">
        <f t="shared" si="3"/>
        <v>22000000</v>
      </c>
    </row>
    <row r="86" spans="1:19">
      <c r="A86" s="1198" t="s">
        <v>202</v>
      </c>
      <c r="B86" s="1199" t="s">
        <v>89</v>
      </c>
      <c r="C86" s="199">
        <f>SUMIF('PNLT DANA INTERNAL'!$R$22:$R$45, 'KEUANGAN INTERNAL AKRE 2025'!B86,'PNLT DANA INTERNAL'!$T$22:$T$45)+
SUMIF('PNLT DANA INTERNAL'!$AB$22:$AB$45, 'KEUANGAN INTERNAL AKRE 2025'!B86,'PNLT DANA INTERNAL'!$AC$22:$AC$45)+
SUMIF('PNLT DANA INTERNAL'!$AI$22:$AI$45, 'KEUANGAN INTERNAL AKRE 2025'!B86,'PNLT DANA INTERNAL'!$AJ$22:$AJ$45)+
SUMIF('PNLT DANA INTERNAL'!$AP$22:$AP$45, 'KEUANGAN INTERNAL AKRE 2025'!B86,'PNLT DANA INTERNAL'!$AQ$22:$AQ$45)+
SUMIF('PNLT DANA INTERNAL'!$AW$22:$AW$45, 'KEUANGAN INTERNAL AKRE 2025'!B86,'PNLT DANA INTERNAL'!$AX$22:$AX$45)</f>
        <v>23190000</v>
      </c>
      <c r="D86" s="152">
        <f>SUMIF('PKM DANA INTERNAL'!$S$2:$S$6, 'KEUANGAN INTERNAL AKRE 2025'!B86,'PKM DANA INTERNAL'!$U$2:$U$6)+
SUMIF('PKM DANA INTERNAL'!$AC$2:$AC$6, 'KEUANGAN INTERNAL AKRE 2025'!B86,'PKM DANA INTERNAL'!$AD$2:$AD$6)+
SUMIF('PKM DANA INTERNAL'!$AJ$2:$AJ$6, 'KEUANGAN INTERNAL AKRE 2025'!B86,'PKM DANA INTERNAL'!$AK$2:$AK$6)+
SUMIF('PKM DANA INTERNAL'!$AQ$2:$AQ$6, 'KEUANGAN INTERNAL AKRE 2025'!B86,'PKM DANA INTERNAL'!$AR$2:$AR$6)</f>
        <v>0</v>
      </c>
      <c r="E86" s="151">
        <f>SUMIF('PNLT DANA INTERNAL'!$R$46:$R$109, 'KEUANGAN INTERNAL AKRE 2025'!B86,'PNLT DANA INTERNAL'!$T$46:$T$109)+
SUMIF('PNLT DANA INTERNAL'!$AB$46:$AB$109, 'KEUANGAN INTERNAL AKRE 2025'!B86,'PNLT DANA INTERNAL'!$AC$46:$AC$109)+
SUMIF('PNLT DANA INTERNAL'!$AI$46:$AI$109, 'KEUANGAN INTERNAL AKRE 2025'!B86,'PNLT DANA INTERNAL'!$AJ$46:$AJ$109)+
SUMIF('PNLT DANA INTERNAL'!$AP$46:$AP$109, 'KEUANGAN INTERNAL AKRE 2025'!B86,'PNLT DANA INTERNAL'!$AQ$46:$AQ$109)+
SUMIF('PNLT DANA INTERNAL'!$AW$46:$AW$109, 'KEUANGAN INTERNAL AKRE 2025'!B86,'PNLT DANA INTERNAL'!$AX$46:$AX$109)</f>
        <v>7100000</v>
      </c>
      <c r="F86" s="152">
        <f>SUMIF('PKM DANA INTERNAL'!$S$8:$S$35, 'KEUANGAN INTERNAL AKRE 2025'!B86,'PKM DANA INTERNAL'!$U$8:$U$35)+
SUMIF('PKM DANA INTERNAL'!$AC$8:$AC$35, 'KEUANGAN INTERNAL AKRE 2025'!B86,'PKM DANA INTERNAL'!$AD$8:$AD$35)+
SUMIF('PKM DANA INTERNAL'!$AJ$8:$AJ$35, 'KEUANGAN INTERNAL AKRE 2025'!B86,'PKM DANA INTERNAL'!$AK$8:$AK$35)+
SUMIF('PKM DANA INTERNAL'!$AQ$8:$AQ$35, 'KEUANGAN INTERNAL AKRE 2025'!B86,'PKM DANA INTERNAL'!$AR$8:$AR$35)</f>
        <v>13750000</v>
      </c>
      <c r="G86" s="152">
        <f>SUMIF('PNLT DANA INTERNAL'!$R$111:$R$141, 'KEUANGAN INTERNAL AKRE 2025'!B86,'PNLT DANA INTERNAL'!$T$111:$T$160)+
SUMIF('PNLT DANA INTERNAL'!$AB$111:$AB$141, 'KEUANGAN INTERNAL AKRE 2025'!B86,'PNLT DANA INTERNAL'!$AC$111:$AC$141)+
SUMIF('PNLT DANA INTERNAL'!$AI$111:$AI$141, 'KEUANGAN INTERNAL AKRE 2025'!B86,'PNLT DANA INTERNAL'!$AJ$111:$AJ$141)+
SUMIF('PNLT DANA INTERNAL'!$AP$111:$AP$141, 'KEUANGAN INTERNAL AKRE 2025'!B86,'PNLT DANA INTERNAL'!$AQ$111:$AQ$141)+
SUMIF('PNLT DANA INTERNAL'!$AW$111:$AW$141, 'KEUANGAN INTERNAL AKRE 2025'!B86,'PNLT DANA INTERNAL'!$AX$111:$AX$141)</f>
        <v>4998333.333333333</v>
      </c>
      <c r="H86" s="152">
        <f>SUMIF('PKM DANA INTERNAL'!$S$37:$S$68, 'KEUANGAN INTERNAL AKRE 2025'!B86,'PKM DANA INTERNAL'!$U$37:$U$68)+
SUMIF('PKM DANA INTERNAL'!$AC$37:$AC$68, 'KEUANGAN INTERNAL AKRE 2025'!B86,'PKM DANA INTERNAL'!$AD$37:$AD$68)+
SUMIF('PKM DANA INTERNAL'!$AJ$37:$AJ$68, 'KEUANGAN INTERNAL AKRE 2025'!B86,'PKM DANA INTERNAL'!$AK$37:$AK$68)+
SUMIF('PKM DANA INTERNAL'!$AQ$37:$AQ$68, 'KEUANGAN INTERNAL AKRE 2025'!B86,'PKM DANA INTERNAL'!$AR$37:$AR$68)</f>
        <v>0</v>
      </c>
      <c r="I86" s="152">
        <f>SUMIF('PNLT DANA INTERNAL'!$R$143:$R$178, 'KEUANGAN INTERNAL AKRE 2025'!B86,'PNLT DANA INTERNAL'!$T$143:$T$178)+
SUMIF('PNLT DANA INTERNAL'!$AB$143:$AB$178, 'KEUANGAN INTERNAL AKRE 2025'!B86,'PNLT DANA INTERNAL'!$AC$143:$AC$178)+
SUMIF('PNLT DANA INTERNAL'!$AI$143:$AI$178, 'KEUANGAN INTERNAL AKRE 2025'!B86,'PNLT DANA INTERNAL'!$AJ$143:$AJ$178)+
SUMIF('PNLT DANA INTERNAL'!$AP$143:$AP$178, 'KEUANGAN INTERNAL AKRE 2025'!B86,'PNLT DANA INTERNAL'!$AQ$143:$AQ$178)+
SUMIF('PNLT DANA INTERNAL'!$AW$143:$AW$178, 'KEUANGAN INTERNAL AKRE 2025'!B86,'PNLT DANA INTERNAL'!$AX$143:$AX$178)</f>
        <v>600000</v>
      </c>
      <c r="J86" s="152">
        <f>SUMIF('PKM DANA INTERNAL'!$S$70:$S$103, 'KEUANGAN INTERNAL AKRE 2025'!B86,'PKM DANA INTERNAL'!$U$70:$U$103)+
SUMIF('PKM DANA INTERNAL'!$AC$70:$AC$103, 'KEUANGAN INTERNAL AKRE 2025'!B86,'PKM DANA INTERNAL'!$AD$70:$AD$103)+
SUMIF('PKM DANA INTERNAL'!$AJ$70:$AJ$103, 'KEUANGAN INTERNAL AKRE 2025'!B86,'PKM DANA INTERNAL'!$AK$70:$AK$103)+
SUMIF('PKM DANA INTERNAL'!$AQ$70:$AQ$103, 'KEUANGAN INTERNAL AKRE 2025'!B86,'PKM DANA INTERNAL'!$AR$70:$AR$103)+
SUMIF('PKM DANA INTERNAL'!$AX$70:$AX$103,'KEUANGAN INTERNAL AKRE 2025'!B86,'PKM DANA INTERNAL'!$AY$70:$AY$103)+
SUMIF('PKM DANA INTERNAL'!$BE$70:$BE$103,'KEUANGAN INTERNAL AKRE 2025'!B86,'PKM DANA INTERNAL'!$BF$70:$BF$103)</f>
        <v>9288333.333333334</v>
      </c>
      <c r="K86" s="152">
        <f>SUMIF('PNLT DANA INTERNAL'!$R$179:$R$226, 'KEUANGAN INTERNAL AKRE 2025'!B86,'PNLT DANA INTERNAL'!$T$179:$T$226)+
SUMIF('PNLT DANA INTERNAL'!$AB$179:$AB$226, 'KEUANGAN INTERNAL AKRE 2025'!B86,'PNLT DANA INTERNAL'!$AC$179:$AC$226)+
SUMIF('PNLT DANA INTERNAL'!$AI$179:$AI$226, 'KEUANGAN INTERNAL AKRE 2025'!B86,'PNLT DANA INTERNAL'!$AJ$179:$AJ$226)+
SUMIF('PNLT DANA INTERNAL'!$AP$179:$AP$226, 'KEUANGAN INTERNAL AKRE 2025'!B86,'PNLT DANA INTERNAL'!$AQ$179:$AQ$226)+
SUMIF('PNLT DANA INTERNAL'!$AW$179:$AW$226, 'KEUANGAN INTERNAL AKRE 2025'!B86,'PNLT DANA INTERNAL'!$AX$179:$AX$226)+
SUMIF('PNLT DANA INTERNAL'!$BD$179:$BD$226, 'KEUANGAN INTERNAL AKRE 2025'!B86,'PNLT DANA INTERNAL'!$BG$179:$BG$226)</f>
        <v>0</v>
      </c>
      <c r="L86" s="152">
        <f>SUMIF('PKM DANA INTERNAL'!$S$105:$S$136, 'KEUANGAN INTERNAL AKRE 2025'!B86,'PKM DANA INTERNAL'!$U$105:$U$136)+
SUMIF('PKM DANA INTERNAL'!$AC$105:$AC$136, 'KEUANGAN INTERNAL AKRE 2025'!B86,'PKM DANA INTERNAL'!$AD$105:$AD$136)+
SUMIF('PKM DANA INTERNAL'!$AJ$105:$AJ$136, 'KEUANGAN INTERNAL AKRE 2025'!B86,'PKM DANA INTERNAL'!$AK$105:$AK$136)+
SUMIF('PKM DANA INTERNAL'!$AQ$105:$AQ$136, 'KEUANGAN INTERNAL AKRE 2025'!B86,'PKM DANA INTERNAL'!$AR$105:$AR$136)+
SUMIF('PKM DANA INTERNAL'!$AX$105:$AX$136,'KEUANGAN INTERNAL AKRE 2025'!B86,'PKM DANA INTERNAL'!$AY$105:$AY$136)+
SUMIF('PKM DANA INTERNAL'!$BE$105:$BE$136,'KEUANGAN INTERNAL AKRE 2025'!B86,'PKM DANA INTERNAL'!$BF$105:$BF$136)+
SUMIF('PKM DANA INTERNAL'!$BL$105:$BL$136,'KEUANGAN INTERNAL AKRE 2025'!B86,'PKM DANA INTERNAL'!$BM$105:$BM$136)</f>
        <v>0</v>
      </c>
      <c r="M86" s="152">
        <f>SUMIF('PNLT DANA INTERNAL'!$R$227:$R$265, 'KEUANGAN INTERNAL AKRE 2025'!B86,'PNLT DANA INTERNAL'!$T$227:$T$265)+
SUMIF('PNLT DANA INTERNAL'!$AB$227:$AB$265, 'KEUANGAN INTERNAL AKRE 2025'!B86,'PNLT DANA INTERNAL'!$AC$227:$AC$265)+
SUMIF('PNLT DANA INTERNAL'!$AI$227:$AI$265, 'KEUANGAN INTERNAL AKRE 2025'!B86,'PNLT DANA INTERNAL'!$AJ$227:$AJ$265)+
SUMIF('PNLT DANA INTERNAL'!$AP$227:$AP$265, 'KEUANGAN INTERNAL AKRE 2025'!B86,'PNLT DANA INTERNAL'!$AQ$227:$AQ$265)+
SUMIF('PNLT DANA INTERNAL'!$AW$227:$AW$265, 'KEUANGAN INTERNAL AKRE 2025'!B86,'PNLT DANA INTERNAL'!$AX$227:$AX$265)+
SUMIF('PNLT DANA INTERNAL'!$BD$227:$BD$265, 'KEUANGAN INTERNAL AKRE 2025'!B86,'PNLT DANA INTERNAL'!$BG$227:$BG$265)</f>
        <v>26370510</v>
      </c>
      <c r="N86" s="152">
        <f>SUMIF('PKM DANA INTERNAL'!$S$138:$S$164, 'KEUANGAN INTERNAL AKRE 2025'!B86,'PKM DANA INTERNAL'!$U$138:$U$164)+
SUMIF('PKM DANA INTERNAL'!$AC$138:$AC$164, 'KEUANGAN INTERNAL AKRE 2025'!B86,'PKM DANA INTERNAL'!$AD$138:$AD$164)+
SUMIF('PKM DANA INTERNAL'!$AJ$138:$AJ$164, 'KEUANGAN INTERNAL AKRE 2025'!B86,'PKM DANA INTERNAL'!$AK$138:$AK$164)+
SUMIF('PKM DANA INTERNAL'!$AQ$138:$AQ$164, 'KEUANGAN INTERNAL AKRE 2025'!B86,'PKM DANA INTERNAL'!$AR$138:$AR$164)+
SUMIF('PKM DANA INTERNAL'!$AX$138:$AX$164,'KEUANGAN INTERNAL AKRE 2025'!B86,'PKM DANA INTERNAL'!$AY$138:$AY$164)+
SUMIF('PKM DANA INTERNAL'!$BE$138:$BE$164,'KEUANGAN INTERNAL AKRE 2025'!B86,'PKM DANA INTERNAL'!$BF$138:$BF$164)+
SUMIF('PKM DANA INTERNAL'!$BL$138:$BL$164,'KEUANGAN INTERNAL AKRE 2025'!B86,'PKM DANA INTERNAL'!$BM$138:$BM$164)</f>
        <v>0</v>
      </c>
      <c r="O86" s="149">
        <f t="shared" si="3"/>
        <v>35736666.666666664</v>
      </c>
    </row>
    <row r="87" spans="1:19">
      <c r="A87" s="1198" t="s">
        <v>202</v>
      </c>
      <c r="B87" s="1199" t="s">
        <v>211</v>
      </c>
      <c r="C87" s="199">
        <f>SUMIF('PNLT DANA INTERNAL'!$R$22:$R$45, 'KEUANGAN INTERNAL AKRE 2025'!B87,'PNLT DANA INTERNAL'!$T$22:$T$45)+
SUMIF('PNLT DANA INTERNAL'!$AB$22:$AB$45, 'KEUANGAN INTERNAL AKRE 2025'!B87,'PNLT DANA INTERNAL'!$AC$22:$AC$45)+
SUMIF('PNLT DANA INTERNAL'!$AI$22:$AI$45, 'KEUANGAN INTERNAL AKRE 2025'!B87,'PNLT DANA INTERNAL'!$AJ$22:$AJ$45)+
SUMIF('PNLT DANA INTERNAL'!$AP$22:$AP$45, 'KEUANGAN INTERNAL AKRE 2025'!B87,'PNLT DANA INTERNAL'!$AQ$22:$AQ$45)+
SUMIF('PNLT DANA INTERNAL'!$AW$22:$AW$45, 'KEUANGAN INTERNAL AKRE 2025'!B87,'PNLT DANA INTERNAL'!$AX$22:$AX$45)</f>
        <v>2220491.6666666665</v>
      </c>
      <c r="D87" s="152">
        <f>SUMIF('PKM DANA INTERNAL'!$S$2:$S$6, 'KEUANGAN INTERNAL AKRE 2025'!B87,'PKM DANA INTERNAL'!$U$2:$U$6)+
SUMIF('PKM DANA INTERNAL'!$AC$2:$AC$6, 'KEUANGAN INTERNAL AKRE 2025'!B87,'PKM DANA INTERNAL'!$AD$2:$AD$6)+
SUMIF('PKM DANA INTERNAL'!$AJ$2:$AJ$6, 'KEUANGAN INTERNAL AKRE 2025'!B87,'PKM DANA INTERNAL'!$AK$2:$AK$6)+
SUMIF('PKM DANA INTERNAL'!$AQ$2:$AQ$6, 'KEUANGAN INTERNAL AKRE 2025'!B87,'PKM DANA INTERNAL'!$AR$2:$AR$6)</f>
        <v>0</v>
      </c>
      <c r="E87" s="151">
        <f>SUMIF('PNLT DANA INTERNAL'!$R$46:$R$109, 'KEUANGAN INTERNAL AKRE 2025'!B87,'PNLT DANA INTERNAL'!$T$46:$T$109)+
SUMIF('PNLT DANA INTERNAL'!$AB$46:$AB$109, 'KEUANGAN INTERNAL AKRE 2025'!B87,'PNLT DANA INTERNAL'!$AC$46:$AC$109)+
SUMIF('PNLT DANA INTERNAL'!$AI$46:$AI$109, 'KEUANGAN INTERNAL AKRE 2025'!B87,'PNLT DANA INTERNAL'!$AJ$46:$AJ$109)+
SUMIF('PNLT DANA INTERNAL'!$AP$46:$AP$109, 'KEUANGAN INTERNAL AKRE 2025'!B87,'PNLT DANA INTERNAL'!$AQ$46:$AQ$109)+
SUMIF('PNLT DANA INTERNAL'!$AW$46:$AW$109, 'KEUANGAN INTERNAL AKRE 2025'!B87,'PNLT DANA INTERNAL'!$AX$46:$AX$109)</f>
        <v>0</v>
      </c>
      <c r="F87" s="152">
        <f>SUMIF('PKM DANA INTERNAL'!$S$8:$S$35, 'KEUANGAN INTERNAL AKRE 2025'!B87,'PKM DANA INTERNAL'!$U$8:$U$35)+
SUMIF('PKM DANA INTERNAL'!$AC$8:$AC$35, 'KEUANGAN INTERNAL AKRE 2025'!B87,'PKM DANA INTERNAL'!$AD$8:$AD$35)+
SUMIF('PKM DANA INTERNAL'!$AJ$8:$AJ$35, 'KEUANGAN INTERNAL AKRE 2025'!B87,'PKM DANA INTERNAL'!$AK$8:$AK$35)+
SUMIF('PKM DANA INTERNAL'!$AQ$8:$AQ$35, 'KEUANGAN INTERNAL AKRE 2025'!B87,'PKM DANA INTERNAL'!$AR$8:$AR$35)</f>
        <v>3333333.3333333335</v>
      </c>
      <c r="G87" s="152">
        <f>SUMIF('PNLT DANA INTERNAL'!$R$111:$R$141, 'KEUANGAN INTERNAL AKRE 2025'!B87,'PNLT DANA INTERNAL'!$T$111:$T$160)+
SUMIF('PNLT DANA INTERNAL'!$AB$111:$AB$141, 'KEUANGAN INTERNAL AKRE 2025'!B87,'PNLT DANA INTERNAL'!$AC$111:$AC$141)+
SUMIF('PNLT DANA INTERNAL'!$AI$111:$AI$141, 'KEUANGAN INTERNAL AKRE 2025'!B87,'PNLT DANA INTERNAL'!$AJ$111:$AJ$141)+
SUMIF('PNLT DANA INTERNAL'!$AP$111:$AP$141, 'KEUANGAN INTERNAL AKRE 2025'!B87,'PNLT DANA INTERNAL'!$AQ$111:$AQ$141)+
SUMIF('PNLT DANA INTERNAL'!$AW$111:$AW$141, 'KEUANGAN INTERNAL AKRE 2025'!B87,'PNLT DANA INTERNAL'!$AX$111:$AX$141)</f>
        <v>0</v>
      </c>
      <c r="H87" s="152">
        <f>SUMIF('PKM DANA INTERNAL'!$S$37:$S$68, 'KEUANGAN INTERNAL AKRE 2025'!B87,'PKM DANA INTERNAL'!$U$37:$U$68)+
SUMIF('PKM DANA INTERNAL'!$AC$37:$AC$68, 'KEUANGAN INTERNAL AKRE 2025'!B87,'PKM DANA INTERNAL'!$AD$37:$AD$68)+
SUMIF('PKM DANA INTERNAL'!$AJ$37:$AJ$68, 'KEUANGAN INTERNAL AKRE 2025'!B87,'PKM DANA INTERNAL'!$AK$37:$AK$68)+
SUMIF('PKM DANA INTERNAL'!$AQ$37:$AQ$68, 'KEUANGAN INTERNAL AKRE 2025'!B87,'PKM DANA INTERNAL'!$AR$37:$AR$68)</f>
        <v>0</v>
      </c>
      <c r="I87" s="152">
        <f>SUMIF('PNLT DANA INTERNAL'!$R$143:$R$178, 'KEUANGAN INTERNAL AKRE 2025'!B87,'PNLT DANA INTERNAL'!$T$143:$T$178)+
SUMIF('PNLT DANA INTERNAL'!$AB$143:$AB$178, 'KEUANGAN INTERNAL AKRE 2025'!B87,'PNLT DANA INTERNAL'!$AC$143:$AC$178)+
SUMIF('PNLT DANA INTERNAL'!$AI$143:$AI$178, 'KEUANGAN INTERNAL AKRE 2025'!B87,'PNLT DANA INTERNAL'!$AJ$143:$AJ$178)+
SUMIF('PNLT DANA INTERNAL'!$AP$143:$AP$178, 'KEUANGAN INTERNAL AKRE 2025'!B87,'PNLT DANA INTERNAL'!$AQ$143:$AQ$178)+
SUMIF('PNLT DANA INTERNAL'!$AW$143:$AW$178, 'KEUANGAN INTERNAL AKRE 2025'!B87,'PNLT DANA INTERNAL'!$AX$143:$AX$178)</f>
        <v>0</v>
      </c>
      <c r="J87" s="152">
        <f>SUMIF('PKM DANA INTERNAL'!$S$70:$S$103, 'KEUANGAN INTERNAL AKRE 2025'!B87,'PKM DANA INTERNAL'!$U$70:$U$103)+
SUMIF('PKM DANA INTERNAL'!$AC$70:$AC$103, 'KEUANGAN INTERNAL AKRE 2025'!B87,'PKM DANA INTERNAL'!$AD$70:$AD$103)+
SUMIF('PKM DANA INTERNAL'!$AJ$70:$AJ$103, 'KEUANGAN INTERNAL AKRE 2025'!B87,'PKM DANA INTERNAL'!$AK$70:$AK$103)+
SUMIF('PKM DANA INTERNAL'!$AQ$70:$AQ$103, 'KEUANGAN INTERNAL AKRE 2025'!B87,'PKM DANA INTERNAL'!$AR$70:$AR$103)+
SUMIF('PKM DANA INTERNAL'!$AX$70:$AX$103,'KEUANGAN INTERNAL AKRE 2025'!B87,'PKM DANA INTERNAL'!$AY$70:$AY$103)+
SUMIF('PKM DANA INTERNAL'!$BE$70:$BE$103,'KEUANGAN INTERNAL AKRE 2025'!B87,'PKM DANA INTERNAL'!$BF$70:$BF$103)</f>
        <v>4666666.666666667</v>
      </c>
      <c r="K87" s="152">
        <f>SUMIF('PNLT DANA INTERNAL'!$R$179:$R$226, 'KEUANGAN INTERNAL AKRE 2025'!B87,'PNLT DANA INTERNAL'!$T$179:$T$226)+
SUMIF('PNLT DANA INTERNAL'!$AB$179:$AB$226, 'KEUANGAN INTERNAL AKRE 2025'!B87,'PNLT DANA INTERNAL'!$AC$179:$AC$226)+
SUMIF('PNLT DANA INTERNAL'!$AI$179:$AI$226, 'KEUANGAN INTERNAL AKRE 2025'!B87,'PNLT DANA INTERNAL'!$AJ$179:$AJ$226)+
SUMIF('PNLT DANA INTERNAL'!$AP$179:$AP$226, 'KEUANGAN INTERNAL AKRE 2025'!B87,'PNLT DANA INTERNAL'!$AQ$179:$AQ$226)+
SUMIF('PNLT DANA INTERNAL'!$AW$179:$AW$226, 'KEUANGAN INTERNAL AKRE 2025'!B87,'PNLT DANA INTERNAL'!$AX$179:$AX$226)+
SUMIF('PNLT DANA INTERNAL'!$BD$179:$BD$226, 'KEUANGAN INTERNAL AKRE 2025'!B87,'PNLT DANA INTERNAL'!$BG$179:$BG$226)</f>
        <v>0</v>
      </c>
      <c r="L87" s="152">
        <f>SUMIF('PKM DANA INTERNAL'!$S$105:$S$136, 'KEUANGAN INTERNAL AKRE 2025'!B87,'PKM DANA INTERNAL'!$U$105:$U$136)+
SUMIF('PKM DANA INTERNAL'!$AC$105:$AC$136, 'KEUANGAN INTERNAL AKRE 2025'!B87,'PKM DANA INTERNAL'!$AD$105:$AD$136)+
SUMIF('PKM DANA INTERNAL'!$AJ$105:$AJ$136, 'KEUANGAN INTERNAL AKRE 2025'!B87,'PKM DANA INTERNAL'!$AK$105:$AK$136)+
SUMIF('PKM DANA INTERNAL'!$AQ$105:$AQ$136, 'KEUANGAN INTERNAL AKRE 2025'!B87,'PKM DANA INTERNAL'!$AR$105:$AR$136)+
SUMIF('PKM DANA INTERNAL'!$AX$105:$AX$136,'KEUANGAN INTERNAL AKRE 2025'!B87,'PKM DANA INTERNAL'!$AY$105:$AY$136)+
SUMIF('PKM DANA INTERNAL'!$BE$105:$BE$136,'KEUANGAN INTERNAL AKRE 2025'!B87,'PKM DANA INTERNAL'!$BF$105:$BF$136)+
SUMIF('PKM DANA INTERNAL'!$BL$105:$BL$136,'KEUANGAN INTERNAL AKRE 2025'!B87,'PKM DANA INTERNAL'!$BM$105:$BM$136)</f>
        <v>0</v>
      </c>
      <c r="M87" s="152">
        <f>SUMIF('PNLT DANA INTERNAL'!$R$227:$R$265, 'KEUANGAN INTERNAL AKRE 2025'!B87,'PNLT DANA INTERNAL'!$T$227:$T$265)+
SUMIF('PNLT DANA INTERNAL'!$AB$227:$AB$265, 'KEUANGAN INTERNAL AKRE 2025'!B87,'PNLT DANA INTERNAL'!$AC$227:$AC$265)+
SUMIF('PNLT DANA INTERNAL'!$AI$227:$AI$265, 'KEUANGAN INTERNAL AKRE 2025'!B87,'PNLT DANA INTERNAL'!$AJ$227:$AJ$265)+
SUMIF('PNLT DANA INTERNAL'!$AP$227:$AP$265, 'KEUANGAN INTERNAL AKRE 2025'!B87,'PNLT DANA INTERNAL'!$AQ$227:$AQ$265)+
SUMIF('PNLT DANA INTERNAL'!$AW$227:$AW$265, 'KEUANGAN INTERNAL AKRE 2025'!B87,'PNLT DANA INTERNAL'!$AX$227:$AX$265)+
SUMIF('PNLT DANA INTERNAL'!$BD$227:$BD$265, 'KEUANGAN INTERNAL AKRE 2025'!B87,'PNLT DANA INTERNAL'!$BG$227:$BG$265)</f>
        <v>0</v>
      </c>
      <c r="N87" s="152">
        <f>SUMIF('PKM DANA INTERNAL'!$S$138:$S$164, 'KEUANGAN INTERNAL AKRE 2025'!B87,'PKM DANA INTERNAL'!$U$138:$U$164)+
SUMIF('PKM DANA INTERNAL'!$AC$138:$AC$164, 'KEUANGAN INTERNAL AKRE 2025'!B87,'PKM DANA INTERNAL'!$AD$138:$AD$164)+
SUMIF('PKM DANA INTERNAL'!$AJ$138:$AJ$164, 'KEUANGAN INTERNAL AKRE 2025'!B87,'PKM DANA INTERNAL'!$AK$138:$AK$164)+
SUMIF('PKM DANA INTERNAL'!$AQ$138:$AQ$164, 'KEUANGAN INTERNAL AKRE 2025'!B87,'PKM DANA INTERNAL'!$AR$138:$AR$164)+
SUMIF('PKM DANA INTERNAL'!$AX$138:$AX$164,'KEUANGAN INTERNAL AKRE 2025'!B87,'PKM DANA INTERNAL'!$AY$138:$AY$164)+
SUMIF('PKM DANA INTERNAL'!$BE$138:$BE$164,'KEUANGAN INTERNAL AKRE 2025'!B87,'PKM DANA INTERNAL'!$BF$138:$BF$164)+
SUMIF('PKM DANA INTERNAL'!$BL$138:$BL$164,'KEUANGAN INTERNAL AKRE 2025'!B87,'PKM DANA INTERNAL'!$BM$138:$BM$164)</f>
        <v>0</v>
      </c>
      <c r="O87" s="149">
        <f t="shared" si="3"/>
        <v>8000000</v>
      </c>
    </row>
    <row r="88" spans="1:19">
      <c r="A88" s="1198" t="s">
        <v>202</v>
      </c>
      <c r="B88" s="1199" t="s">
        <v>18</v>
      </c>
      <c r="C88" s="199">
        <f>SUMIF('PNLT DANA INTERNAL'!$R$22:$R$45, 'KEUANGAN INTERNAL AKRE 2025'!B88,'PNLT DANA INTERNAL'!$T$22:$T$45)+
SUMIF('PNLT DANA INTERNAL'!$AB$22:$AB$45, 'KEUANGAN INTERNAL AKRE 2025'!B88,'PNLT DANA INTERNAL'!$AC$22:$AC$45)+
SUMIF('PNLT DANA INTERNAL'!$AI$22:$AI$45, 'KEUANGAN INTERNAL AKRE 2025'!B88,'PNLT DANA INTERNAL'!$AJ$22:$AJ$45)+
SUMIF('PNLT DANA INTERNAL'!$AP$22:$AP$45, 'KEUANGAN INTERNAL AKRE 2025'!B88,'PNLT DANA INTERNAL'!$AQ$22:$AQ$45)+
SUMIF('PNLT DANA INTERNAL'!$AW$22:$AW$45, 'KEUANGAN INTERNAL AKRE 2025'!B88,'PNLT DANA INTERNAL'!$AX$22:$AX$45)</f>
        <v>6668750</v>
      </c>
      <c r="D88" s="152">
        <f>SUMIF('PKM DANA INTERNAL'!$S$2:$S$6, 'KEUANGAN INTERNAL AKRE 2025'!B88,'PKM DANA INTERNAL'!$U$2:$U$6)+
SUMIF('PKM DANA INTERNAL'!$AC$2:$AC$6, 'KEUANGAN INTERNAL AKRE 2025'!B88,'PKM DANA INTERNAL'!$AD$2:$AD$6)+
SUMIF('PKM DANA INTERNAL'!$AJ$2:$AJ$6, 'KEUANGAN INTERNAL AKRE 2025'!B88,'PKM DANA INTERNAL'!$AK$2:$AK$6)+
SUMIF('PKM DANA INTERNAL'!$AQ$2:$AQ$6, 'KEUANGAN INTERNAL AKRE 2025'!B88,'PKM DANA INTERNAL'!$AR$2:$AR$6)</f>
        <v>0</v>
      </c>
      <c r="E88" s="151">
        <f>SUMIF('PNLT DANA INTERNAL'!$R$46:$R$109, 'KEUANGAN INTERNAL AKRE 2025'!B88,'PNLT DANA INTERNAL'!$T$46:$T$109)+
SUMIF('PNLT DANA INTERNAL'!$AB$46:$AB$109, 'KEUANGAN INTERNAL AKRE 2025'!B88,'PNLT DANA INTERNAL'!$AC$46:$AC$109)+
SUMIF('PNLT DANA INTERNAL'!$AI$46:$AI$109, 'KEUANGAN INTERNAL AKRE 2025'!B88,'PNLT DANA INTERNAL'!$AJ$46:$AJ$109)+
SUMIF('PNLT DANA INTERNAL'!$AP$46:$AP$109, 'KEUANGAN INTERNAL AKRE 2025'!B88,'PNLT DANA INTERNAL'!$AQ$46:$AQ$109)+
SUMIF('PNLT DANA INTERNAL'!$AW$46:$AW$109, 'KEUANGAN INTERNAL AKRE 2025'!B88,'PNLT DANA INTERNAL'!$AX$46:$AX$109)</f>
        <v>40000000</v>
      </c>
      <c r="F88" s="152">
        <f>SUMIF('PKM DANA INTERNAL'!$S$8:$S$35, 'KEUANGAN INTERNAL AKRE 2025'!B88,'PKM DANA INTERNAL'!$U$8:$U$35)+
SUMIF('PKM DANA INTERNAL'!$AC$8:$AC$35, 'KEUANGAN INTERNAL AKRE 2025'!B88,'PKM DANA INTERNAL'!$AD$8:$AD$35)+
SUMIF('PKM DANA INTERNAL'!$AJ$8:$AJ$35, 'KEUANGAN INTERNAL AKRE 2025'!B88,'PKM DANA INTERNAL'!$AK$8:$AK$35)+
SUMIF('PKM DANA INTERNAL'!$AQ$8:$AQ$35, 'KEUANGAN INTERNAL AKRE 2025'!B88,'PKM DANA INTERNAL'!$AR$8:$AR$35)</f>
        <v>8850000</v>
      </c>
      <c r="G88" s="152">
        <f>SUMIF('PNLT DANA INTERNAL'!$R$111:$R$141, 'KEUANGAN INTERNAL AKRE 2025'!B88,'PNLT DANA INTERNAL'!$T$111:$T$160)+
SUMIF('PNLT DANA INTERNAL'!$AB$111:$AB$141, 'KEUANGAN INTERNAL AKRE 2025'!B88,'PNLT DANA INTERNAL'!$AC$111:$AC$141)+
SUMIF('PNLT DANA INTERNAL'!$AI$111:$AI$141, 'KEUANGAN INTERNAL AKRE 2025'!B88,'PNLT DANA INTERNAL'!$AJ$111:$AJ$141)+
SUMIF('PNLT DANA INTERNAL'!$AP$111:$AP$141, 'KEUANGAN INTERNAL AKRE 2025'!B88,'PNLT DANA INTERNAL'!$AQ$111:$AQ$141)+
SUMIF('PNLT DANA INTERNAL'!$AW$111:$AW$141, 'KEUANGAN INTERNAL AKRE 2025'!B88,'PNLT DANA INTERNAL'!$AX$111:$AX$141)</f>
        <v>0</v>
      </c>
      <c r="H88" s="152">
        <f>SUMIF('PKM DANA INTERNAL'!$S$37:$S$68, 'KEUANGAN INTERNAL AKRE 2025'!B88,'PKM DANA INTERNAL'!$U$37:$U$68)+
SUMIF('PKM DANA INTERNAL'!$AC$37:$AC$68, 'KEUANGAN INTERNAL AKRE 2025'!B88,'PKM DANA INTERNAL'!$AD$37:$AD$68)+
SUMIF('PKM DANA INTERNAL'!$AJ$37:$AJ$68, 'KEUANGAN INTERNAL AKRE 2025'!B88,'PKM DANA INTERNAL'!$AK$37:$AK$68)+
SUMIF('PKM DANA INTERNAL'!$AQ$37:$AQ$68, 'KEUANGAN INTERNAL AKRE 2025'!B88,'PKM DANA INTERNAL'!$AR$37:$AR$68)</f>
        <v>3306666.6666666665</v>
      </c>
      <c r="I88" s="152">
        <f>SUMIF('PNLT DANA INTERNAL'!$R$143:$R$178, 'KEUANGAN INTERNAL AKRE 2025'!B88,'PNLT DANA INTERNAL'!$T$143:$T$178)+
SUMIF('PNLT DANA INTERNAL'!$AB$143:$AB$178, 'KEUANGAN INTERNAL AKRE 2025'!B88,'PNLT DANA INTERNAL'!$AC$143:$AC$178)+
SUMIF('PNLT DANA INTERNAL'!$AI$143:$AI$178, 'KEUANGAN INTERNAL AKRE 2025'!B88,'PNLT DANA INTERNAL'!$AJ$143:$AJ$178)+
SUMIF('PNLT DANA INTERNAL'!$AP$143:$AP$178, 'KEUANGAN INTERNAL AKRE 2025'!B88,'PNLT DANA INTERNAL'!$AQ$143:$AQ$178)+
SUMIF('PNLT DANA INTERNAL'!$AW$143:$AW$178, 'KEUANGAN INTERNAL AKRE 2025'!B88,'PNLT DANA INTERNAL'!$AX$143:$AX$178)</f>
        <v>0</v>
      </c>
      <c r="J88" s="152">
        <f>SUMIF('PKM DANA INTERNAL'!$S$70:$S$103, 'KEUANGAN INTERNAL AKRE 2025'!B88,'PKM DANA INTERNAL'!$U$70:$U$103)+
SUMIF('PKM DANA INTERNAL'!$AC$70:$AC$103, 'KEUANGAN INTERNAL AKRE 2025'!B88,'PKM DANA INTERNAL'!$AD$70:$AD$103)+
SUMIF('PKM DANA INTERNAL'!$AJ$70:$AJ$103, 'KEUANGAN INTERNAL AKRE 2025'!B88,'PKM DANA INTERNAL'!$AK$70:$AK$103)+
SUMIF('PKM DANA INTERNAL'!$AQ$70:$AQ$103, 'KEUANGAN INTERNAL AKRE 2025'!B88,'PKM DANA INTERNAL'!$AR$70:$AR$103)+
SUMIF('PKM DANA INTERNAL'!$AX$70:$AX$103,'KEUANGAN INTERNAL AKRE 2025'!B88,'PKM DANA INTERNAL'!$AY$70:$AY$103)+
SUMIF('PKM DANA INTERNAL'!$BE$70:$BE$103,'KEUANGAN INTERNAL AKRE 2025'!B88,'PKM DANA INTERNAL'!$BF$70:$BF$103)</f>
        <v>2333333.3333333335</v>
      </c>
      <c r="K88" s="152">
        <f>SUMIF('PNLT DANA INTERNAL'!$R$179:$R$226, 'KEUANGAN INTERNAL AKRE 2025'!B88,'PNLT DANA INTERNAL'!$T$179:$T$226)+
SUMIF('PNLT DANA INTERNAL'!$AB$179:$AB$226, 'KEUANGAN INTERNAL AKRE 2025'!B88,'PNLT DANA INTERNAL'!$AC$179:$AC$226)+
SUMIF('PNLT DANA INTERNAL'!$AI$179:$AI$226, 'KEUANGAN INTERNAL AKRE 2025'!B88,'PNLT DANA INTERNAL'!$AJ$179:$AJ$226)+
SUMIF('PNLT DANA INTERNAL'!$AP$179:$AP$226, 'KEUANGAN INTERNAL AKRE 2025'!B88,'PNLT DANA INTERNAL'!$AQ$179:$AQ$226)+
SUMIF('PNLT DANA INTERNAL'!$AW$179:$AW$226, 'KEUANGAN INTERNAL AKRE 2025'!B88,'PNLT DANA INTERNAL'!$AX$179:$AX$226)+
SUMIF('PNLT DANA INTERNAL'!$BD$179:$BD$226, 'KEUANGAN INTERNAL AKRE 2025'!B88,'PNLT DANA INTERNAL'!$BG$179:$BG$226)</f>
        <v>0</v>
      </c>
      <c r="L88" s="152">
        <f>SUMIF('PKM DANA INTERNAL'!$S$105:$S$136, 'KEUANGAN INTERNAL AKRE 2025'!B88,'PKM DANA INTERNAL'!$U$105:$U$136)+
SUMIF('PKM DANA INTERNAL'!$AC$105:$AC$136, 'KEUANGAN INTERNAL AKRE 2025'!B88,'PKM DANA INTERNAL'!$AD$105:$AD$136)+
SUMIF('PKM DANA INTERNAL'!$AJ$105:$AJ$136, 'KEUANGAN INTERNAL AKRE 2025'!B88,'PKM DANA INTERNAL'!$AK$105:$AK$136)+
SUMIF('PKM DANA INTERNAL'!$AQ$105:$AQ$136, 'KEUANGAN INTERNAL AKRE 2025'!B88,'PKM DANA INTERNAL'!$AR$105:$AR$136)+
SUMIF('PKM DANA INTERNAL'!$AX$105:$AX$136,'KEUANGAN INTERNAL AKRE 2025'!B88,'PKM DANA INTERNAL'!$AY$105:$AY$136)+
SUMIF('PKM DANA INTERNAL'!$BE$105:$BE$136,'KEUANGAN INTERNAL AKRE 2025'!B88,'PKM DANA INTERNAL'!$BF$105:$BF$136)+
SUMIF('PKM DANA INTERNAL'!$BL$105:$BL$136,'KEUANGAN INTERNAL AKRE 2025'!B88,'PKM DANA INTERNAL'!$BM$105:$BM$136)</f>
        <v>2024666.6666666667</v>
      </c>
      <c r="M88" s="152">
        <f>SUMIF('PNLT DANA INTERNAL'!$R$227:$R$265, 'KEUANGAN INTERNAL AKRE 2025'!B88,'PNLT DANA INTERNAL'!$T$227:$T$265)+
SUMIF('PNLT DANA INTERNAL'!$AB$227:$AB$265, 'KEUANGAN INTERNAL AKRE 2025'!B88,'PNLT DANA INTERNAL'!$AC$227:$AC$265)+
SUMIF('PNLT DANA INTERNAL'!$AI$227:$AI$265, 'KEUANGAN INTERNAL AKRE 2025'!B88,'PNLT DANA INTERNAL'!$AJ$227:$AJ$265)+
SUMIF('PNLT DANA INTERNAL'!$AP$227:$AP$265, 'KEUANGAN INTERNAL AKRE 2025'!B88,'PNLT DANA INTERNAL'!$AQ$227:$AQ$265)+
SUMIF('PNLT DANA INTERNAL'!$AW$227:$AW$265, 'KEUANGAN INTERNAL AKRE 2025'!B88,'PNLT DANA INTERNAL'!$AX$227:$AX$265)+
SUMIF('PNLT DANA INTERNAL'!$BD$227:$BD$265, 'KEUANGAN INTERNAL AKRE 2025'!B88,'PNLT DANA INTERNAL'!$BG$227:$BG$265)</f>
        <v>11370510</v>
      </c>
      <c r="N88" s="152">
        <f>SUMIF('PKM DANA INTERNAL'!$S$138:$S$164, 'KEUANGAN INTERNAL AKRE 2025'!B88,'PKM DANA INTERNAL'!$U$138:$U$164)+
SUMIF('PKM DANA INTERNAL'!$AC$138:$AC$164, 'KEUANGAN INTERNAL AKRE 2025'!B88,'PKM DANA INTERNAL'!$AD$138:$AD$164)+
SUMIF('PKM DANA INTERNAL'!$AJ$138:$AJ$164, 'KEUANGAN INTERNAL AKRE 2025'!B88,'PKM DANA INTERNAL'!$AK$138:$AK$164)+
SUMIF('PKM DANA INTERNAL'!$AQ$138:$AQ$164, 'KEUANGAN INTERNAL AKRE 2025'!B88,'PKM DANA INTERNAL'!$AR$138:$AR$164)+
SUMIF('PKM DANA INTERNAL'!$AX$138:$AX$164,'KEUANGAN INTERNAL AKRE 2025'!B88,'PKM DANA INTERNAL'!$AY$138:$AY$164)+
SUMIF('PKM DANA INTERNAL'!$BE$138:$BE$164,'KEUANGAN INTERNAL AKRE 2025'!B88,'PKM DANA INTERNAL'!$BF$138:$BF$164)+
SUMIF('PKM DANA INTERNAL'!$BL$138:$BL$164,'KEUANGAN INTERNAL AKRE 2025'!B88,'PKM DANA INTERNAL'!$BM$138:$BM$164)</f>
        <v>0</v>
      </c>
      <c r="O88" s="149">
        <f t="shared" si="3"/>
        <v>56514666.666666664</v>
      </c>
      <c r="S88" s="790" t="s">
        <v>89</v>
      </c>
    </row>
    <row r="89" spans="1:19">
      <c r="A89" s="1198" t="s">
        <v>202</v>
      </c>
      <c r="B89" s="1199" t="s">
        <v>39</v>
      </c>
      <c r="C89" s="199">
        <f>SUMIF('PNLT DANA INTERNAL'!$R$22:$R$45, 'KEUANGAN INTERNAL AKRE 2025'!B89,'PNLT DANA INTERNAL'!$T$22:$T$45)+
SUMIF('PNLT DANA INTERNAL'!$AB$22:$AB$45, 'KEUANGAN INTERNAL AKRE 2025'!B89,'PNLT DANA INTERNAL'!$AC$22:$AC$45)+
SUMIF('PNLT DANA INTERNAL'!$AI$22:$AI$45, 'KEUANGAN INTERNAL AKRE 2025'!B89,'PNLT DANA INTERNAL'!$AJ$22:$AJ$45)+
SUMIF('PNLT DANA INTERNAL'!$AP$22:$AP$45, 'KEUANGAN INTERNAL AKRE 2025'!B89,'PNLT DANA INTERNAL'!$AQ$22:$AQ$45)+
SUMIF('PNLT DANA INTERNAL'!$AW$22:$AW$45, 'KEUANGAN INTERNAL AKRE 2025'!B89,'PNLT DANA INTERNAL'!$AX$22:$AX$45)</f>
        <v>0</v>
      </c>
      <c r="D89" s="152">
        <f>SUMIF('PKM DANA INTERNAL'!$S$2:$S$6, 'KEUANGAN INTERNAL AKRE 2025'!B89,'PKM DANA INTERNAL'!$U$2:$U$6)+
SUMIF('PKM DANA INTERNAL'!$AC$2:$AC$6, 'KEUANGAN INTERNAL AKRE 2025'!B89,'PKM DANA INTERNAL'!$AD$2:$AD$6)+
SUMIF('PKM DANA INTERNAL'!$AJ$2:$AJ$6, 'KEUANGAN INTERNAL AKRE 2025'!B89,'PKM DANA INTERNAL'!$AK$2:$AK$6)+
SUMIF('PKM DANA INTERNAL'!$AQ$2:$AQ$6, 'KEUANGAN INTERNAL AKRE 2025'!B89,'PKM DANA INTERNAL'!$AR$2:$AR$6)</f>
        <v>0</v>
      </c>
      <c r="E89" s="151">
        <f>SUMIF('PNLT DANA INTERNAL'!$R$46:$R$109, 'KEUANGAN INTERNAL AKRE 2025'!B89,'PNLT DANA INTERNAL'!$T$46:$T$109)+
SUMIF('PNLT DANA INTERNAL'!$AB$46:$AB$109, 'KEUANGAN INTERNAL AKRE 2025'!B89,'PNLT DANA INTERNAL'!$AC$46:$AC$109)+
SUMIF('PNLT DANA INTERNAL'!$AI$46:$AI$109, 'KEUANGAN INTERNAL AKRE 2025'!B89,'PNLT DANA INTERNAL'!$AJ$46:$AJ$109)+
SUMIF('PNLT DANA INTERNAL'!$AP$46:$AP$109, 'KEUANGAN INTERNAL AKRE 2025'!B89,'PNLT DANA INTERNAL'!$AQ$46:$AQ$109)+
SUMIF('PNLT DANA INTERNAL'!$AW$46:$AW$109, 'KEUANGAN INTERNAL AKRE 2025'!B89,'PNLT DANA INTERNAL'!$AX$46:$AX$109)</f>
        <v>0</v>
      </c>
      <c r="F89" s="152">
        <f>SUMIF('PKM DANA INTERNAL'!$S$8:$S$35, 'KEUANGAN INTERNAL AKRE 2025'!B89,'PKM DANA INTERNAL'!$U$8:$U$35)+
SUMIF('PKM DANA INTERNAL'!$AC$8:$AC$35, 'KEUANGAN INTERNAL AKRE 2025'!B89,'PKM DANA INTERNAL'!$AD$8:$AD$35)+
SUMIF('PKM DANA INTERNAL'!$AJ$8:$AJ$35, 'KEUANGAN INTERNAL AKRE 2025'!B89,'PKM DANA INTERNAL'!$AK$8:$AK$35)+
SUMIF('PKM DANA INTERNAL'!$AQ$8:$AQ$35, 'KEUANGAN INTERNAL AKRE 2025'!B89,'PKM DANA INTERNAL'!$AR$8:$AR$35)</f>
        <v>29046666.666666668</v>
      </c>
      <c r="G89" s="152">
        <f>SUMIF('PNLT DANA INTERNAL'!$R$111:$R$141, 'KEUANGAN INTERNAL AKRE 2025'!B89,'PNLT DANA INTERNAL'!$T$111:$T$160)+
SUMIF('PNLT DANA INTERNAL'!$AB$111:$AB$141, 'KEUANGAN INTERNAL AKRE 2025'!B89,'PNLT DANA INTERNAL'!$AC$111:$AC$141)+
SUMIF('PNLT DANA INTERNAL'!$AI$111:$AI$141, 'KEUANGAN INTERNAL AKRE 2025'!B89,'PNLT DANA INTERNAL'!$AJ$111:$AJ$141)+
SUMIF('PNLT DANA INTERNAL'!$AP$111:$AP$141, 'KEUANGAN INTERNAL AKRE 2025'!B89,'PNLT DANA INTERNAL'!$AQ$111:$AQ$141)+
SUMIF('PNLT DANA INTERNAL'!$AW$111:$AW$141, 'KEUANGAN INTERNAL AKRE 2025'!B89,'PNLT DANA INTERNAL'!$AX$111:$AX$141)</f>
        <v>0</v>
      </c>
      <c r="H89" s="152">
        <f>SUMIF('PKM DANA INTERNAL'!$S$37:$S$68, 'KEUANGAN INTERNAL AKRE 2025'!B89,'PKM DANA INTERNAL'!$U$37:$U$68)+
SUMIF('PKM DANA INTERNAL'!$AC$37:$AC$68, 'KEUANGAN INTERNAL AKRE 2025'!B89,'PKM DANA INTERNAL'!$AD$37:$AD$68)+
SUMIF('PKM DANA INTERNAL'!$AJ$37:$AJ$68, 'KEUANGAN INTERNAL AKRE 2025'!B89,'PKM DANA INTERNAL'!$AK$37:$AK$68)+
SUMIF('PKM DANA INTERNAL'!$AQ$37:$AQ$68, 'KEUANGAN INTERNAL AKRE 2025'!B89,'PKM DANA INTERNAL'!$AR$37:$AR$68)</f>
        <v>13324333.333333334</v>
      </c>
      <c r="I89" s="152">
        <f>SUMIF('PNLT DANA INTERNAL'!$R$143:$R$178, 'KEUANGAN INTERNAL AKRE 2025'!B89,'PNLT DANA INTERNAL'!$T$143:$T$178)+
SUMIF('PNLT DANA INTERNAL'!$AB$143:$AB$178, 'KEUANGAN INTERNAL AKRE 2025'!B89,'PNLT DANA INTERNAL'!$AC$143:$AC$178)+
SUMIF('PNLT DANA INTERNAL'!$AI$143:$AI$178, 'KEUANGAN INTERNAL AKRE 2025'!B89,'PNLT DANA INTERNAL'!$AJ$143:$AJ$178)+
SUMIF('PNLT DANA INTERNAL'!$AP$143:$AP$178, 'KEUANGAN INTERNAL AKRE 2025'!B89,'PNLT DANA INTERNAL'!$AQ$143:$AQ$178)+
SUMIF('PNLT DANA INTERNAL'!$AW$143:$AW$178, 'KEUANGAN INTERNAL AKRE 2025'!B89,'PNLT DANA INTERNAL'!$AX$143:$AX$178)</f>
        <v>3497500</v>
      </c>
      <c r="J89" s="152">
        <f>SUMIF('PKM DANA INTERNAL'!$S$70:$S$103, 'KEUANGAN INTERNAL AKRE 2025'!B89,'PKM DANA INTERNAL'!$U$70:$U$103)+
SUMIF('PKM DANA INTERNAL'!$AC$70:$AC$103, 'KEUANGAN INTERNAL AKRE 2025'!B89,'PKM DANA INTERNAL'!$AD$70:$AD$103)+
SUMIF('PKM DANA INTERNAL'!$AJ$70:$AJ$103, 'KEUANGAN INTERNAL AKRE 2025'!B89,'PKM DANA INTERNAL'!$AK$70:$AK$103)+
SUMIF('PKM DANA INTERNAL'!$AQ$70:$AQ$103, 'KEUANGAN INTERNAL AKRE 2025'!B89,'PKM DANA INTERNAL'!$AR$70:$AR$103)+
SUMIF('PKM DANA INTERNAL'!$AX$70:$AX$103,'KEUANGAN INTERNAL AKRE 2025'!B89,'PKM DANA INTERNAL'!$AY$70:$AY$103)+
SUMIF('PKM DANA INTERNAL'!$BE$70:$BE$103,'KEUANGAN INTERNAL AKRE 2025'!B89,'PKM DANA INTERNAL'!$BF$70:$BF$103)</f>
        <v>0</v>
      </c>
      <c r="K89" s="152">
        <f>SUMIF('PNLT DANA INTERNAL'!$R$179:$R$226, 'KEUANGAN INTERNAL AKRE 2025'!B89,'PNLT DANA INTERNAL'!$T$179:$T$226)+
SUMIF('PNLT DANA INTERNAL'!$AB$179:$AB$226, 'KEUANGAN INTERNAL AKRE 2025'!B89,'PNLT DANA INTERNAL'!$AC$179:$AC$226)+
SUMIF('PNLT DANA INTERNAL'!$AI$179:$AI$226, 'KEUANGAN INTERNAL AKRE 2025'!B89,'PNLT DANA INTERNAL'!$AJ$179:$AJ$226)+
SUMIF('PNLT DANA INTERNAL'!$AP$179:$AP$226, 'KEUANGAN INTERNAL AKRE 2025'!B89,'PNLT DANA INTERNAL'!$AQ$179:$AQ$226)+
SUMIF('PNLT DANA INTERNAL'!$AW$179:$AW$226, 'KEUANGAN INTERNAL AKRE 2025'!B89,'PNLT DANA INTERNAL'!$AX$179:$AX$226)+
SUMIF('PNLT DANA INTERNAL'!$BD$179:$BD$226, 'KEUANGAN INTERNAL AKRE 2025'!B89,'PNLT DANA INTERNAL'!$BG$179:$BG$226)</f>
        <v>3288450</v>
      </c>
      <c r="L89" s="152">
        <f>SUMIF('PKM DANA INTERNAL'!$S$105:$S$136, 'KEUANGAN INTERNAL AKRE 2025'!B89,'PKM DANA INTERNAL'!$U$105:$U$136)+
SUMIF('PKM DANA INTERNAL'!$AC$105:$AC$136, 'KEUANGAN INTERNAL AKRE 2025'!B89,'PKM DANA INTERNAL'!$AD$105:$AD$136)+
SUMIF('PKM DANA INTERNAL'!$AJ$105:$AJ$136, 'KEUANGAN INTERNAL AKRE 2025'!B89,'PKM DANA INTERNAL'!$AK$105:$AK$136)+
SUMIF('PKM DANA INTERNAL'!$AQ$105:$AQ$136, 'KEUANGAN INTERNAL AKRE 2025'!B89,'PKM DANA INTERNAL'!$AR$105:$AR$136)+
SUMIF('PKM DANA INTERNAL'!$AX$105:$AX$136,'KEUANGAN INTERNAL AKRE 2025'!B89,'PKM DANA INTERNAL'!$AY$105:$AY$136)+
SUMIF('PKM DANA INTERNAL'!$BE$105:$BE$136,'KEUANGAN INTERNAL AKRE 2025'!B89,'PKM DANA INTERNAL'!$BF$105:$BF$136)+
SUMIF('PKM DANA INTERNAL'!$BL$105:$BL$136,'KEUANGAN INTERNAL AKRE 2025'!B89,'PKM DANA INTERNAL'!$BM$105:$BM$136)</f>
        <v>0</v>
      </c>
      <c r="M89" s="152">
        <f>SUMIF('PNLT DANA INTERNAL'!$R$227:$R$265, 'KEUANGAN INTERNAL AKRE 2025'!B89,'PNLT DANA INTERNAL'!$T$227:$T$265)+
SUMIF('PNLT DANA INTERNAL'!$AB$227:$AB$265, 'KEUANGAN INTERNAL AKRE 2025'!B89,'PNLT DANA INTERNAL'!$AC$227:$AC$265)+
SUMIF('PNLT DANA INTERNAL'!$AI$227:$AI$265, 'KEUANGAN INTERNAL AKRE 2025'!B89,'PNLT DANA INTERNAL'!$AJ$227:$AJ$265)+
SUMIF('PNLT DANA INTERNAL'!$AP$227:$AP$265, 'KEUANGAN INTERNAL AKRE 2025'!B89,'PNLT DANA INTERNAL'!$AQ$227:$AQ$265)+
SUMIF('PNLT DANA INTERNAL'!$AW$227:$AW$265, 'KEUANGAN INTERNAL AKRE 2025'!B89,'PNLT DANA INTERNAL'!$AX$227:$AX$265)+
SUMIF('PNLT DANA INTERNAL'!$BD$227:$BD$265, 'KEUANGAN INTERNAL AKRE 2025'!B89,'PNLT DANA INTERNAL'!$BG$227:$BG$265)</f>
        <v>0</v>
      </c>
      <c r="N89" s="152">
        <f>SUMIF('PKM DANA INTERNAL'!$S$138:$S$164, 'KEUANGAN INTERNAL AKRE 2025'!B89,'PKM DANA INTERNAL'!$U$138:$U$164)+
SUMIF('PKM DANA INTERNAL'!$AC$138:$AC$164, 'KEUANGAN INTERNAL AKRE 2025'!B89,'PKM DANA INTERNAL'!$AD$138:$AD$164)+
SUMIF('PKM DANA INTERNAL'!$AJ$138:$AJ$164, 'KEUANGAN INTERNAL AKRE 2025'!B89,'PKM DANA INTERNAL'!$AK$138:$AK$164)+
SUMIF('PKM DANA INTERNAL'!$AQ$138:$AQ$164, 'KEUANGAN INTERNAL AKRE 2025'!B89,'PKM DANA INTERNAL'!$AR$138:$AR$164)+
SUMIF('PKM DANA INTERNAL'!$AX$138:$AX$164,'KEUANGAN INTERNAL AKRE 2025'!B89,'PKM DANA INTERNAL'!$AY$138:$AY$164)+
SUMIF('PKM DANA INTERNAL'!$BE$138:$BE$164,'KEUANGAN INTERNAL AKRE 2025'!B89,'PKM DANA INTERNAL'!$BF$138:$BF$164)+
SUMIF('PKM DANA INTERNAL'!$BL$138:$BL$164,'KEUANGAN INTERNAL AKRE 2025'!B89,'PKM DANA INTERNAL'!$BM$138:$BM$164)</f>
        <v>0</v>
      </c>
      <c r="O89" s="149">
        <f t="shared" si="3"/>
        <v>49156950</v>
      </c>
      <c r="S89" s="790" t="s">
        <v>18</v>
      </c>
    </row>
    <row r="90" spans="1:19">
      <c r="A90" s="1198" t="s">
        <v>202</v>
      </c>
      <c r="B90" s="1199" t="s">
        <v>401</v>
      </c>
      <c r="C90" s="199">
        <f>SUMIF('PNLT DANA INTERNAL'!$R$22:$R$45, 'KEUANGAN INTERNAL AKRE 2025'!B90,'PNLT DANA INTERNAL'!$T$22:$T$45)+
SUMIF('PNLT DANA INTERNAL'!$AB$22:$AB$45, 'KEUANGAN INTERNAL AKRE 2025'!B90,'PNLT DANA INTERNAL'!$AC$22:$AC$45)+
SUMIF('PNLT DANA INTERNAL'!$AI$22:$AI$45, 'KEUANGAN INTERNAL AKRE 2025'!B90,'PNLT DANA INTERNAL'!$AJ$22:$AJ$45)+
SUMIF('PNLT DANA INTERNAL'!$AP$22:$AP$45, 'KEUANGAN INTERNAL AKRE 2025'!B90,'PNLT DANA INTERNAL'!$AQ$22:$AQ$45)+
SUMIF('PNLT DANA INTERNAL'!$AW$22:$AW$45, 'KEUANGAN INTERNAL AKRE 2025'!B90,'PNLT DANA INTERNAL'!$AX$22:$AX$45)</f>
        <v>0</v>
      </c>
      <c r="D90" s="152">
        <f>SUMIF('PKM DANA INTERNAL'!$S$2:$S$6, 'KEUANGAN INTERNAL AKRE 2025'!B90,'PKM DANA INTERNAL'!$U$2:$U$6)+
SUMIF('PKM DANA INTERNAL'!$AC$2:$AC$6, 'KEUANGAN INTERNAL AKRE 2025'!B90,'PKM DANA INTERNAL'!$AD$2:$AD$6)+
SUMIF('PKM DANA INTERNAL'!$AJ$2:$AJ$6, 'KEUANGAN INTERNAL AKRE 2025'!B90,'PKM DANA INTERNAL'!$AK$2:$AK$6)+
SUMIF('PKM DANA INTERNAL'!$AQ$2:$AQ$6, 'KEUANGAN INTERNAL AKRE 2025'!B90,'PKM DANA INTERNAL'!$AR$2:$AR$6)</f>
        <v>0</v>
      </c>
      <c r="E90" s="151">
        <f>SUMIF('PNLT DANA INTERNAL'!$R$46:$R$109, 'KEUANGAN INTERNAL AKRE 2025'!B90,'PNLT DANA INTERNAL'!$T$46:$T$109)+
SUMIF('PNLT DANA INTERNAL'!$AB$46:$AB$109, 'KEUANGAN INTERNAL AKRE 2025'!B90,'PNLT DANA INTERNAL'!$AC$46:$AC$109)+
SUMIF('PNLT DANA INTERNAL'!$AI$46:$AI$109, 'KEUANGAN INTERNAL AKRE 2025'!B90,'PNLT DANA INTERNAL'!$AJ$46:$AJ$109)+
SUMIF('PNLT DANA INTERNAL'!$AP$46:$AP$109, 'KEUANGAN INTERNAL AKRE 2025'!B90,'PNLT DANA INTERNAL'!$AQ$46:$AQ$109)+
SUMIF('PNLT DANA INTERNAL'!$AW$46:$AW$109, 'KEUANGAN INTERNAL AKRE 2025'!B90,'PNLT DANA INTERNAL'!$AX$46:$AX$109)</f>
        <v>0</v>
      </c>
      <c r="F90" s="152">
        <f>SUMIF('PKM DANA INTERNAL'!$S$8:$S$35, 'KEUANGAN INTERNAL AKRE 2025'!B90,'PKM DANA INTERNAL'!$U$8:$U$35)+
SUMIF('PKM DANA INTERNAL'!$AC$8:$AC$35, 'KEUANGAN INTERNAL AKRE 2025'!B90,'PKM DANA INTERNAL'!$AD$8:$AD$35)+
SUMIF('PKM DANA INTERNAL'!$AJ$8:$AJ$35, 'KEUANGAN INTERNAL AKRE 2025'!B90,'PKM DANA INTERNAL'!$AK$8:$AK$35)+
SUMIF('PKM DANA INTERNAL'!$AQ$8:$AQ$35, 'KEUANGAN INTERNAL AKRE 2025'!B90,'PKM DANA INTERNAL'!$AR$8:$AR$35)</f>
        <v>20000000</v>
      </c>
      <c r="G90" s="152">
        <f>SUMIF('PNLT DANA INTERNAL'!$R$111:$R$141, 'KEUANGAN INTERNAL AKRE 2025'!B90,'PNLT DANA INTERNAL'!$T$111:$T$160)+
SUMIF('PNLT DANA INTERNAL'!$AB$111:$AB$141, 'KEUANGAN INTERNAL AKRE 2025'!B90,'PNLT DANA INTERNAL'!$AC$111:$AC$141)+
SUMIF('PNLT DANA INTERNAL'!$AI$111:$AI$141, 'KEUANGAN INTERNAL AKRE 2025'!B90,'PNLT DANA INTERNAL'!$AJ$111:$AJ$141)+
SUMIF('PNLT DANA INTERNAL'!$AP$111:$AP$141, 'KEUANGAN INTERNAL AKRE 2025'!B90,'PNLT DANA INTERNAL'!$AQ$111:$AQ$141)+
SUMIF('PNLT DANA INTERNAL'!$AW$111:$AW$141, 'KEUANGAN INTERNAL AKRE 2025'!B90,'PNLT DANA INTERNAL'!$AX$111:$AX$141)</f>
        <v>0</v>
      </c>
      <c r="H90" s="152">
        <f>SUMIF('PKM DANA INTERNAL'!$S$37:$S$68, 'KEUANGAN INTERNAL AKRE 2025'!B90,'PKM DANA INTERNAL'!$U$37:$U$68)+
SUMIF('PKM DANA INTERNAL'!$AC$37:$AC$68, 'KEUANGAN INTERNAL AKRE 2025'!B90,'PKM DANA INTERNAL'!$AD$37:$AD$68)+
SUMIF('PKM DANA INTERNAL'!$AJ$37:$AJ$68, 'KEUANGAN INTERNAL AKRE 2025'!B90,'PKM DANA INTERNAL'!$AK$37:$AK$68)+
SUMIF('PKM DANA INTERNAL'!$AQ$37:$AQ$68, 'KEUANGAN INTERNAL AKRE 2025'!B90,'PKM DANA INTERNAL'!$AR$37:$AR$68)</f>
        <v>3327666.6666666665</v>
      </c>
      <c r="I90" s="152">
        <f>SUMIF('PNLT DANA INTERNAL'!$R$143:$R$178, 'KEUANGAN INTERNAL AKRE 2025'!B90,'PNLT DANA INTERNAL'!$T$143:$T$178)+
SUMIF('PNLT DANA INTERNAL'!$AB$143:$AB$178, 'KEUANGAN INTERNAL AKRE 2025'!B90,'PNLT DANA INTERNAL'!$AC$143:$AC$178)+
SUMIF('PNLT DANA INTERNAL'!$AI$143:$AI$178, 'KEUANGAN INTERNAL AKRE 2025'!B90,'PNLT DANA INTERNAL'!$AJ$143:$AJ$178)+
SUMIF('PNLT DANA INTERNAL'!$AP$143:$AP$178, 'KEUANGAN INTERNAL AKRE 2025'!B90,'PNLT DANA INTERNAL'!$AQ$143:$AQ$178)+
SUMIF('PNLT DANA INTERNAL'!$AW$143:$AW$178, 'KEUANGAN INTERNAL AKRE 2025'!B90,'PNLT DANA INTERNAL'!$AX$143:$AX$178)</f>
        <v>0</v>
      </c>
      <c r="J90" s="152">
        <f>SUMIF('PKM DANA INTERNAL'!$S$70:$S$103, 'KEUANGAN INTERNAL AKRE 2025'!B90,'PKM DANA INTERNAL'!$U$70:$U$103)+
SUMIF('PKM DANA INTERNAL'!$AC$70:$AC$103, 'KEUANGAN INTERNAL AKRE 2025'!B90,'PKM DANA INTERNAL'!$AD$70:$AD$103)+
SUMIF('PKM DANA INTERNAL'!$AJ$70:$AJ$103, 'KEUANGAN INTERNAL AKRE 2025'!B90,'PKM DANA INTERNAL'!$AK$70:$AK$103)+
SUMIF('PKM DANA INTERNAL'!$AQ$70:$AQ$103, 'KEUANGAN INTERNAL AKRE 2025'!B90,'PKM DANA INTERNAL'!$AR$70:$AR$103)+
SUMIF('PKM DANA INTERNAL'!$AX$70:$AX$103,'KEUANGAN INTERNAL AKRE 2025'!B90,'PKM DANA INTERNAL'!$AY$70:$AY$103)+
SUMIF('PKM DANA INTERNAL'!$BE$70:$BE$103,'KEUANGAN INTERNAL AKRE 2025'!B90,'PKM DANA INTERNAL'!$BF$70:$BF$103)</f>
        <v>0</v>
      </c>
      <c r="K90" s="152">
        <f>SUMIF('PNLT DANA INTERNAL'!$R$179:$R$226, 'KEUANGAN INTERNAL AKRE 2025'!B90,'PNLT DANA INTERNAL'!$T$179:$T$226)+
SUMIF('PNLT DANA INTERNAL'!$AB$179:$AB$226, 'KEUANGAN INTERNAL AKRE 2025'!B90,'PNLT DANA INTERNAL'!$AC$179:$AC$226)+
SUMIF('PNLT DANA INTERNAL'!$AI$179:$AI$226, 'KEUANGAN INTERNAL AKRE 2025'!B90,'PNLT DANA INTERNAL'!$AJ$179:$AJ$226)+
SUMIF('PNLT DANA INTERNAL'!$AP$179:$AP$226, 'KEUANGAN INTERNAL AKRE 2025'!B90,'PNLT DANA INTERNAL'!$AQ$179:$AQ$226)+
SUMIF('PNLT DANA INTERNAL'!$AW$179:$AW$226, 'KEUANGAN INTERNAL AKRE 2025'!B90,'PNLT DANA INTERNAL'!$AX$179:$AX$226)+
SUMIF('PNLT DANA INTERNAL'!$BD$179:$BD$226, 'KEUANGAN INTERNAL AKRE 2025'!B90,'PNLT DANA INTERNAL'!$BG$179:$BG$226)</f>
        <v>0</v>
      </c>
      <c r="L90" s="152">
        <f>SUMIF('PKM DANA INTERNAL'!$S$105:$S$136, 'KEUANGAN INTERNAL AKRE 2025'!B90,'PKM DANA INTERNAL'!$U$105:$U$136)+
SUMIF('PKM DANA INTERNAL'!$AC$105:$AC$136, 'KEUANGAN INTERNAL AKRE 2025'!B90,'PKM DANA INTERNAL'!$AD$105:$AD$136)+
SUMIF('PKM DANA INTERNAL'!$AJ$105:$AJ$136, 'KEUANGAN INTERNAL AKRE 2025'!B90,'PKM DANA INTERNAL'!$AK$105:$AK$136)+
SUMIF('PKM DANA INTERNAL'!$AQ$105:$AQ$136, 'KEUANGAN INTERNAL AKRE 2025'!B90,'PKM DANA INTERNAL'!$AR$105:$AR$136)+
SUMIF('PKM DANA INTERNAL'!$AX$105:$AX$136,'KEUANGAN INTERNAL AKRE 2025'!B90,'PKM DANA INTERNAL'!$AY$105:$AY$136)+
SUMIF('PKM DANA INTERNAL'!$BE$105:$BE$136,'KEUANGAN INTERNAL AKRE 2025'!B90,'PKM DANA INTERNAL'!$BF$105:$BF$136)+
SUMIF('PKM DANA INTERNAL'!$BL$105:$BL$136,'KEUANGAN INTERNAL AKRE 2025'!B90,'PKM DANA INTERNAL'!$BM$105:$BM$136)</f>
        <v>2024666.6666666667</v>
      </c>
      <c r="M90" s="152">
        <f>SUMIF('PNLT DANA INTERNAL'!$R$227:$R$265, 'KEUANGAN INTERNAL AKRE 2025'!B90,'PNLT DANA INTERNAL'!$T$227:$T$265)+
SUMIF('PNLT DANA INTERNAL'!$AB$227:$AB$265, 'KEUANGAN INTERNAL AKRE 2025'!B90,'PNLT DANA INTERNAL'!$AC$227:$AC$265)+
SUMIF('PNLT DANA INTERNAL'!$AI$227:$AI$265, 'KEUANGAN INTERNAL AKRE 2025'!B90,'PNLT DANA INTERNAL'!$AJ$227:$AJ$265)+
SUMIF('PNLT DANA INTERNAL'!$AP$227:$AP$265, 'KEUANGAN INTERNAL AKRE 2025'!B90,'PNLT DANA INTERNAL'!$AQ$227:$AQ$265)+
SUMIF('PNLT DANA INTERNAL'!$AW$227:$AW$265, 'KEUANGAN INTERNAL AKRE 2025'!B90,'PNLT DANA INTERNAL'!$AX$227:$AX$265)+
SUMIF('PNLT DANA INTERNAL'!$BD$227:$BD$265, 'KEUANGAN INTERNAL AKRE 2025'!B90,'PNLT DANA INTERNAL'!$BG$227:$BG$265)</f>
        <v>11020935</v>
      </c>
      <c r="N90" s="152">
        <f>SUMIF('PKM DANA INTERNAL'!$S$138:$S$164, 'KEUANGAN INTERNAL AKRE 2025'!B90,'PKM DANA INTERNAL'!$U$138:$U$164)+
SUMIF('PKM DANA INTERNAL'!$AC$138:$AC$164, 'KEUANGAN INTERNAL AKRE 2025'!B90,'PKM DANA INTERNAL'!$AD$138:$AD$164)+
SUMIF('PKM DANA INTERNAL'!$AJ$138:$AJ$164, 'KEUANGAN INTERNAL AKRE 2025'!B90,'PKM DANA INTERNAL'!$AK$138:$AK$164)+
SUMIF('PKM DANA INTERNAL'!$AQ$138:$AQ$164, 'KEUANGAN INTERNAL AKRE 2025'!B90,'PKM DANA INTERNAL'!$AR$138:$AR$164)+
SUMIF('PKM DANA INTERNAL'!$AX$138:$AX$164,'KEUANGAN INTERNAL AKRE 2025'!B90,'PKM DANA INTERNAL'!$AY$138:$AY$164)+
SUMIF('PKM DANA INTERNAL'!$BE$138:$BE$164,'KEUANGAN INTERNAL AKRE 2025'!B90,'PKM DANA INTERNAL'!$BF$138:$BF$164)+
SUMIF('PKM DANA INTERNAL'!$BL$138:$BL$164,'KEUANGAN INTERNAL AKRE 2025'!B90,'PKM DANA INTERNAL'!$BM$138:$BM$164)</f>
        <v>0</v>
      </c>
      <c r="O90" s="149">
        <f t="shared" si="3"/>
        <v>25352333.333333336</v>
      </c>
      <c r="S90" s="790" t="s">
        <v>57</v>
      </c>
    </row>
    <row r="91" spans="1:19">
      <c r="A91" s="1198" t="s">
        <v>202</v>
      </c>
      <c r="B91" s="1199" t="s">
        <v>17</v>
      </c>
      <c r="C91" s="199">
        <f>SUMIF('PNLT DANA INTERNAL'!$R$22:$R$45, 'KEUANGAN INTERNAL AKRE 2025'!B91,'PNLT DANA INTERNAL'!$T$22:$T$45)+
SUMIF('PNLT DANA INTERNAL'!$AB$22:$AB$45, 'KEUANGAN INTERNAL AKRE 2025'!B91,'PNLT DANA INTERNAL'!$AC$22:$AC$45)+
SUMIF('PNLT DANA INTERNAL'!$AI$22:$AI$45, 'KEUANGAN INTERNAL AKRE 2025'!B91,'PNLT DANA INTERNAL'!$AJ$22:$AJ$45)+
SUMIF('PNLT DANA INTERNAL'!$AP$22:$AP$45, 'KEUANGAN INTERNAL AKRE 2025'!B91,'PNLT DANA INTERNAL'!$AQ$22:$AQ$45)+
SUMIF('PNLT DANA INTERNAL'!$AW$22:$AW$45, 'KEUANGAN INTERNAL AKRE 2025'!B91,'PNLT DANA INTERNAL'!$AX$22:$AX$45)</f>
        <v>27175066.666666668</v>
      </c>
      <c r="D91" s="152">
        <f>SUMIF('PKM DANA INTERNAL'!$S$2:$S$6, 'KEUANGAN INTERNAL AKRE 2025'!B91,'PKM DANA INTERNAL'!$U$2:$U$6)+
SUMIF('PKM DANA INTERNAL'!$AC$2:$AC$6, 'KEUANGAN INTERNAL AKRE 2025'!B91,'PKM DANA INTERNAL'!$AD$2:$AD$6)+
SUMIF('PKM DANA INTERNAL'!$AJ$2:$AJ$6, 'KEUANGAN INTERNAL AKRE 2025'!B91,'PKM DANA INTERNAL'!$AK$2:$AK$6)+
SUMIF('PKM DANA INTERNAL'!$AQ$2:$AQ$6, 'KEUANGAN INTERNAL AKRE 2025'!B91,'PKM DANA INTERNAL'!$AR$2:$AR$6)</f>
        <v>0</v>
      </c>
      <c r="E91" s="151">
        <f>SUMIF('PNLT DANA INTERNAL'!$R$46:$R$109, 'KEUANGAN INTERNAL AKRE 2025'!B91,'PNLT DANA INTERNAL'!$T$46:$T$109)+
SUMIF('PNLT DANA INTERNAL'!$AB$46:$AB$109, 'KEUANGAN INTERNAL AKRE 2025'!B91,'PNLT DANA INTERNAL'!$AC$46:$AC$109)+
SUMIF('PNLT DANA INTERNAL'!$AI$46:$AI$109, 'KEUANGAN INTERNAL AKRE 2025'!B91,'PNLT DANA INTERNAL'!$AJ$46:$AJ$109)+
SUMIF('PNLT DANA INTERNAL'!$AP$46:$AP$109, 'KEUANGAN INTERNAL AKRE 2025'!B91,'PNLT DANA INTERNAL'!$AQ$46:$AQ$109)+
SUMIF('PNLT DANA INTERNAL'!$AW$46:$AW$109, 'KEUANGAN INTERNAL AKRE 2025'!B91,'PNLT DANA INTERNAL'!$AX$46:$AX$109)</f>
        <v>23279166.666666668</v>
      </c>
      <c r="F91" s="152">
        <f>SUMIF('PKM DANA INTERNAL'!$S$8:$S$35, 'KEUANGAN INTERNAL AKRE 2025'!B91,'PKM DANA INTERNAL'!$U$8:$U$35)+
SUMIF('PKM DANA INTERNAL'!$AC$8:$AC$35, 'KEUANGAN INTERNAL AKRE 2025'!B91,'PKM DANA INTERNAL'!$AD$8:$AD$35)+
SUMIF('PKM DANA INTERNAL'!$AJ$8:$AJ$35, 'KEUANGAN INTERNAL AKRE 2025'!B91,'PKM DANA INTERNAL'!$AK$8:$AK$35)+
SUMIF('PKM DANA INTERNAL'!$AQ$8:$AQ$35, 'KEUANGAN INTERNAL AKRE 2025'!B91,'PKM DANA INTERNAL'!$AR$8:$AR$35)</f>
        <v>0</v>
      </c>
      <c r="G91" s="152">
        <f>SUMIF('PNLT DANA INTERNAL'!$R$111:$R$141, 'KEUANGAN INTERNAL AKRE 2025'!B91,'PNLT DANA INTERNAL'!$T$111:$T$160)+
SUMIF('PNLT DANA INTERNAL'!$AB$111:$AB$141, 'KEUANGAN INTERNAL AKRE 2025'!B91,'PNLT DANA INTERNAL'!$AC$111:$AC$141)+
SUMIF('PNLT DANA INTERNAL'!$AI$111:$AI$141, 'KEUANGAN INTERNAL AKRE 2025'!B91,'PNLT DANA INTERNAL'!$AJ$111:$AJ$141)+
SUMIF('PNLT DANA INTERNAL'!$AP$111:$AP$141, 'KEUANGAN INTERNAL AKRE 2025'!B91,'PNLT DANA INTERNAL'!$AQ$111:$AQ$141)+
SUMIF('PNLT DANA INTERNAL'!$AW$111:$AW$141, 'KEUANGAN INTERNAL AKRE 2025'!B91,'PNLT DANA INTERNAL'!$AX$111:$AX$141)</f>
        <v>10362500</v>
      </c>
      <c r="H91" s="152">
        <f>SUMIF('PKM DANA INTERNAL'!$S$37:$S$68, 'KEUANGAN INTERNAL AKRE 2025'!B91,'PKM DANA INTERNAL'!$U$37:$U$68)+
SUMIF('PKM DANA INTERNAL'!$AC$37:$AC$68, 'KEUANGAN INTERNAL AKRE 2025'!B91,'PKM DANA INTERNAL'!$AD$37:$AD$68)+
SUMIF('PKM DANA INTERNAL'!$AJ$37:$AJ$68, 'KEUANGAN INTERNAL AKRE 2025'!B91,'PKM DANA INTERNAL'!$AK$37:$AK$68)+
SUMIF('PKM DANA INTERNAL'!$AQ$37:$AQ$68, 'KEUANGAN INTERNAL AKRE 2025'!B91,'PKM DANA INTERNAL'!$AR$37:$AR$68)</f>
        <v>0</v>
      </c>
      <c r="I91" s="152">
        <f>SUMIF('PNLT DANA INTERNAL'!$R$143:$R$178, 'KEUANGAN INTERNAL AKRE 2025'!B91,'PNLT DANA INTERNAL'!$T$143:$T$178)+
SUMIF('PNLT DANA INTERNAL'!$AB$143:$AB$178, 'KEUANGAN INTERNAL AKRE 2025'!B91,'PNLT DANA INTERNAL'!$AC$143:$AC$178)+
SUMIF('PNLT DANA INTERNAL'!$AI$143:$AI$178, 'KEUANGAN INTERNAL AKRE 2025'!B91,'PNLT DANA INTERNAL'!$AJ$143:$AJ$178)+
SUMIF('PNLT DANA INTERNAL'!$AP$143:$AP$178, 'KEUANGAN INTERNAL AKRE 2025'!B91,'PNLT DANA INTERNAL'!$AQ$143:$AQ$178)+
SUMIF('PNLT DANA INTERNAL'!$AW$143:$AW$178, 'KEUANGAN INTERNAL AKRE 2025'!B91,'PNLT DANA INTERNAL'!$AX$143:$AX$178)</f>
        <v>34000000</v>
      </c>
      <c r="J91" s="152">
        <f>SUMIF('PKM DANA INTERNAL'!$S$70:$S$103, 'KEUANGAN INTERNAL AKRE 2025'!B91,'PKM DANA INTERNAL'!$U$70:$U$103)+
SUMIF('PKM DANA INTERNAL'!$AC$70:$AC$103, 'KEUANGAN INTERNAL AKRE 2025'!B91,'PKM DANA INTERNAL'!$AD$70:$AD$103)+
SUMIF('PKM DANA INTERNAL'!$AJ$70:$AJ$103, 'KEUANGAN INTERNAL AKRE 2025'!B91,'PKM DANA INTERNAL'!$AK$70:$AK$103)+
SUMIF('PKM DANA INTERNAL'!$AQ$70:$AQ$103, 'KEUANGAN INTERNAL AKRE 2025'!B91,'PKM DANA INTERNAL'!$AR$70:$AR$103)+
SUMIF('PKM DANA INTERNAL'!$AX$70:$AX$103,'KEUANGAN INTERNAL AKRE 2025'!B91,'PKM DANA INTERNAL'!$AY$70:$AY$103)+
SUMIF('PKM DANA INTERNAL'!$BE$70:$BE$103,'KEUANGAN INTERNAL AKRE 2025'!B91,'PKM DANA INTERNAL'!$BF$70:$BF$103)</f>
        <v>2333333.3333333335</v>
      </c>
      <c r="K91" s="152">
        <f>SUMIF('PNLT DANA INTERNAL'!$R$179:$R$226, 'KEUANGAN INTERNAL AKRE 2025'!B91,'PNLT DANA INTERNAL'!$T$179:$T$226)+
SUMIF('PNLT DANA INTERNAL'!$AB$179:$AB$226, 'KEUANGAN INTERNAL AKRE 2025'!B91,'PNLT DANA INTERNAL'!$AC$179:$AC$226)+
SUMIF('PNLT DANA INTERNAL'!$AI$179:$AI$226, 'KEUANGAN INTERNAL AKRE 2025'!B91,'PNLT DANA INTERNAL'!$AJ$179:$AJ$226)+
SUMIF('PNLT DANA INTERNAL'!$AP$179:$AP$226, 'KEUANGAN INTERNAL AKRE 2025'!B91,'PNLT DANA INTERNAL'!$AQ$179:$AQ$226)+
SUMIF('PNLT DANA INTERNAL'!$AW$179:$AW$226, 'KEUANGAN INTERNAL AKRE 2025'!B91,'PNLT DANA INTERNAL'!$AX$179:$AX$226)+
SUMIF('PNLT DANA INTERNAL'!$BD$179:$BD$226, 'KEUANGAN INTERNAL AKRE 2025'!B91,'PNLT DANA INTERNAL'!$BG$179:$BG$226)</f>
        <v>0</v>
      </c>
      <c r="L91" s="152">
        <f>SUMIF('PKM DANA INTERNAL'!$S$105:$S$136, 'KEUANGAN INTERNAL AKRE 2025'!B91,'PKM DANA INTERNAL'!$U$105:$U$136)+
SUMIF('PKM DANA INTERNAL'!$AC$105:$AC$136, 'KEUANGAN INTERNAL AKRE 2025'!B91,'PKM DANA INTERNAL'!$AD$105:$AD$136)+
SUMIF('PKM DANA INTERNAL'!$AJ$105:$AJ$136, 'KEUANGAN INTERNAL AKRE 2025'!B91,'PKM DANA INTERNAL'!$AK$105:$AK$136)+
SUMIF('PKM DANA INTERNAL'!$AQ$105:$AQ$136, 'KEUANGAN INTERNAL AKRE 2025'!B91,'PKM DANA INTERNAL'!$AR$105:$AR$136)+
SUMIF('PKM DANA INTERNAL'!$AX$105:$AX$136,'KEUANGAN INTERNAL AKRE 2025'!B91,'PKM DANA INTERNAL'!$AY$105:$AY$136)+
SUMIF('PKM DANA INTERNAL'!$BE$105:$BE$136,'KEUANGAN INTERNAL AKRE 2025'!B91,'PKM DANA INTERNAL'!$BF$105:$BF$136)+
SUMIF('PKM DANA INTERNAL'!$BL$105:$BL$136,'KEUANGAN INTERNAL AKRE 2025'!B91,'PKM DANA INTERNAL'!$BM$105:$BM$136)</f>
        <v>2166666.6666666665</v>
      </c>
      <c r="M91" s="152">
        <f>SUMIF('PNLT DANA INTERNAL'!$R$227:$R$265, 'KEUANGAN INTERNAL AKRE 2025'!B91,'PNLT DANA INTERNAL'!$T$227:$T$265)+
SUMIF('PNLT DANA INTERNAL'!$AB$227:$AB$265, 'KEUANGAN INTERNAL AKRE 2025'!B91,'PNLT DANA INTERNAL'!$AC$227:$AC$265)+
SUMIF('PNLT DANA INTERNAL'!$AI$227:$AI$265, 'KEUANGAN INTERNAL AKRE 2025'!B91,'PNLT DANA INTERNAL'!$AJ$227:$AJ$265)+
SUMIF('PNLT DANA INTERNAL'!$AP$227:$AP$265, 'KEUANGAN INTERNAL AKRE 2025'!B91,'PNLT DANA INTERNAL'!$AQ$227:$AQ$265)+
SUMIF('PNLT DANA INTERNAL'!$AW$227:$AW$265, 'KEUANGAN INTERNAL AKRE 2025'!B91,'PNLT DANA INTERNAL'!$AX$227:$AX$265)+
SUMIF('PNLT DANA INTERNAL'!$BD$227:$BD$265, 'KEUANGAN INTERNAL AKRE 2025'!B91,'PNLT DANA INTERNAL'!$BG$227:$BG$265)</f>
        <v>0</v>
      </c>
      <c r="N91" s="152">
        <f>SUMIF('PKM DANA INTERNAL'!$S$138:$S$164, 'KEUANGAN INTERNAL AKRE 2025'!B91,'PKM DANA INTERNAL'!$U$138:$U$164)+
SUMIF('PKM DANA INTERNAL'!$AC$138:$AC$164, 'KEUANGAN INTERNAL AKRE 2025'!B91,'PKM DANA INTERNAL'!$AD$138:$AD$164)+
SUMIF('PKM DANA INTERNAL'!$AJ$138:$AJ$164, 'KEUANGAN INTERNAL AKRE 2025'!B91,'PKM DANA INTERNAL'!$AK$138:$AK$164)+
SUMIF('PKM DANA INTERNAL'!$AQ$138:$AQ$164, 'KEUANGAN INTERNAL AKRE 2025'!B91,'PKM DANA INTERNAL'!$AR$138:$AR$164)+
SUMIF('PKM DANA INTERNAL'!$AX$138:$AX$164,'KEUANGAN INTERNAL AKRE 2025'!B91,'PKM DANA INTERNAL'!$AY$138:$AY$164)+
SUMIF('PKM DANA INTERNAL'!$BE$138:$BE$164,'KEUANGAN INTERNAL AKRE 2025'!B91,'PKM DANA INTERNAL'!$BF$138:$BF$164)+
SUMIF('PKM DANA INTERNAL'!$BL$138:$BL$164,'KEUANGAN INTERNAL AKRE 2025'!B91,'PKM DANA INTERNAL'!$BM$138:$BM$164)</f>
        <v>2228000</v>
      </c>
      <c r="O91" s="149">
        <f t="shared" si="3"/>
        <v>72141666.666666672</v>
      </c>
      <c r="S91" s="790" t="s">
        <v>39</v>
      </c>
    </row>
    <row r="92" spans="1:19">
      <c r="A92" s="1198" t="s">
        <v>202</v>
      </c>
      <c r="B92" s="1199" t="s">
        <v>426</v>
      </c>
      <c r="C92" s="199">
        <f>SUMIF('PNLT DANA INTERNAL'!$R$22:$R$45, 'KEUANGAN INTERNAL AKRE 2025'!B92,'PNLT DANA INTERNAL'!$T$22:$T$45)+
SUMIF('PNLT DANA INTERNAL'!$AB$22:$AB$45, 'KEUANGAN INTERNAL AKRE 2025'!B92,'PNLT DANA INTERNAL'!$AC$22:$AC$45)+
SUMIF('PNLT DANA INTERNAL'!$AI$22:$AI$45, 'KEUANGAN INTERNAL AKRE 2025'!B92,'PNLT DANA INTERNAL'!$AJ$22:$AJ$45)+
SUMIF('PNLT DANA INTERNAL'!$AP$22:$AP$45, 'KEUANGAN INTERNAL AKRE 2025'!B92,'PNLT DANA INTERNAL'!$AQ$22:$AQ$45)+
SUMIF('PNLT DANA INTERNAL'!$AW$22:$AW$45, 'KEUANGAN INTERNAL AKRE 2025'!B92,'PNLT DANA INTERNAL'!$AX$22:$AX$45)</f>
        <v>0</v>
      </c>
      <c r="D92" s="152">
        <f>SUMIF('PKM DANA INTERNAL'!$S$2:$S$6, 'KEUANGAN INTERNAL AKRE 2025'!B92,'PKM DANA INTERNAL'!$U$2:$U$6)+
SUMIF('PKM DANA INTERNAL'!$AC$2:$AC$6, 'KEUANGAN INTERNAL AKRE 2025'!B92,'PKM DANA INTERNAL'!$AD$2:$AD$6)+
SUMIF('PKM DANA INTERNAL'!$AJ$2:$AJ$6, 'KEUANGAN INTERNAL AKRE 2025'!B92,'PKM DANA INTERNAL'!$AK$2:$AK$6)+
SUMIF('PKM DANA INTERNAL'!$AQ$2:$AQ$6, 'KEUANGAN INTERNAL AKRE 2025'!B92,'PKM DANA INTERNAL'!$AR$2:$AR$6)</f>
        <v>0</v>
      </c>
      <c r="E92" s="151">
        <f>SUMIF('PNLT DANA INTERNAL'!$R$46:$R$109, 'KEUANGAN INTERNAL AKRE 2025'!B92,'PNLT DANA INTERNAL'!$T$46:$T$109)+
SUMIF('PNLT DANA INTERNAL'!$AB$46:$AB$109, 'KEUANGAN INTERNAL AKRE 2025'!B92,'PNLT DANA INTERNAL'!$AC$46:$AC$109)+
SUMIF('PNLT DANA INTERNAL'!$AI$46:$AI$109, 'KEUANGAN INTERNAL AKRE 2025'!B92,'PNLT DANA INTERNAL'!$AJ$46:$AJ$109)+
SUMIF('PNLT DANA INTERNAL'!$AP$46:$AP$109, 'KEUANGAN INTERNAL AKRE 2025'!B92,'PNLT DANA INTERNAL'!$AQ$46:$AQ$109)+
SUMIF('PNLT DANA INTERNAL'!$AW$46:$AW$109, 'KEUANGAN INTERNAL AKRE 2025'!B92,'PNLT DANA INTERNAL'!$AX$46:$AX$109)</f>
        <v>0</v>
      </c>
      <c r="F92" s="152">
        <f>SUMIF('PKM DANA INTERNAL'!$S$8:$S$35, 'KEUANGAN INTERNAL AKRE 2025'!B92,'PKM DANA INTERNAL'!$U$8:$U$35)+
SUMIF('PKM DANA INTERNAL'!$AC$8:$AC$35, 'KEUANGAN INTERNAL AKRE 2025'!B92,'PKM DANA INTERNAL'!$AD$8:$AD$35)+
SUMIF('PKM DANA INTERNAL'!$AJ$8:$AJ$35, 'KEUANGAN INTERNAL AKRE 2025'!B92,'PKM DANA INTERNAL'!$AK$8:$AK$35)+
SUMIF('PKM DANA INTERNAL'!$AQ$8:$AQ$35, 'KEUANGAN INTERNAL AKRE 2025'!B92,'PKM DANA INTERNAL'!$AR$8:$AR$35)</f>
        <v>0</v>
      </c>
      <c r="G92" s="152">
        <f>SUMIF('PNLT DANA INTERNAL'!$R$111:$R$141, 'KEUANGAN INTERNAL AKRE 2025'!B92,'PNLT DANA INTERNAL'!$T$111:$T$160)+
SUMIF('PNLT DANA INTERNAL'!$AB$111:$AB$141, 'KEUANGAN INTERNAL AKRE 2025'!B92,'PNLT DANA INTERNAL'!$AC$111:$AC$141)+
SUMIF('PNLT DANA INTERNAL'!$AI$111:$AI$141, 'KEUANGAN INTERNAL AKRE 2025'!B92,'PNLT DANA INTERNAL'!$AJ$111:$AJ$141)+
SUMIF('PNLT DANA INTERNAL'!$AP$111:$AP$141, 'KEUANGAN INTERNAL AKRE 2025'!B92,'PNLT DANA INTERNAL'!$AQ$111:$AQ$141)+
SUMIF('PNLT DANA INTERNAL'!$AW$111:$AW$141, 'KEUANGAN INTERNAL AKRE 2025'!B92,'PNLT DANA INTERNAL'!$AX$111:$AX$141)</f>
        <v>0</v>
      </c>
      <c r="H92" s="152">
        <f>SUMIF('PKM DANA INTERNAL'!$S$37:$S$68, 'KEUANGAN INTERNAL AKRE 2025'!B92,'PKM DANA INTERNAL'!$U$37:$U$68)+
SUMIF('PKM DANA INTERNAL'!$AC$37:$AC$68, 'KEUANGAN INTERNAL AKRE 2025'!B92,'PKM DANA INTERNAL'!$AD$37:$AD$68)+
SUMIF('PKM DANA INTERNAL'!$AJ$37:$AJ$68, 'KEUANGAN INTERNAL AKRE 2025'!B92,'PKM DANA INTERNAL'!$AK$37:$AK$68)+
SUMIF('PKM DANA INTERNAL'!$AQ$37:$AQ$68, 'KEUANGAN INTERNAL AKRE 2025'!B92,'PKM DANA INTERNAL'!$AR$37:$AR$68)</f>
        <v>13306666.666666666</v>
      </c>
      <c r="I92" s="152">
        <f>SUMIF('PNLT DANA INTERNAL'!$R$143:$R$178, 'KEUANGAN INTERNAL AKRE 2025'!B92,'PNLT DANA INTERNAL'!$T$143:$T$178)+
SUMIF('PNLT DANA INTERNAL'!$AB$143:$AB$178, 'KEUANGAN INTERNAL AKRE 2025'!B92,'PNLT DANA INTERNAL'!$AC$143:$AC$178)+
SUMIF('PNLT DANA INTERNAL'!$AI$143:$AI$178, 'KEUANGAN INTERNAL AKRE 2025'!B92,'PNLT DANA INTERNAL'!$AJ$143:$AJ$178)+
SUMIF('PNLT DANA INTERNAL'!$AP$143:$AP$178, 'KEUANGAN INTERNAL AKRE 2025'!B92,'PNLT DANA INTERNAL'!$AQ$143:$AQ$178)+
SUMIF('PNLT DANA INTERNAL'!$AW$143:$AW$178, 'KEUANGAN INTERNAL AKRE 2025'!B92,'PNLT DANA INTERNAL'!$AX$143:$AX$178)</f>
        <v>0</v>
      </c>
      <c r="J92" s="152">
        <f>SUMIF('PKM DANA INTERNAL'!$S$70:$S$103, 'KEUANGAN INTERNAL AKRE 2025'!B92,'PKM DANA INTERNAL'!$U$70:$U$103)+
SUMIF('PKM DANA INTERNAL'!$AC$70:$AC$103, 'KEUANGAN INTERNAL AKRE 2025'!B92,'PKM DANA INTERNAL'!$AD$70:$AD$103)+
SUMIF('PKM DANA INTERNAL'!$AJ$70:$AJ$103, 'KEUANGAN INTERNAL AKRE 2025'!B92,'PKM DANA INTERNAL'!$AK$70:$AK$103)+
SUMIF('PKM DANA INTERNAL'!$AQ$70:$AQ$103, 'KEUANGAN INTERNAL AKRE 2025'!B92,'PKM DANA INTERNAL'!$AR$70:$AR$103)+
SUMIF('PKM DANA INTERNAL'!$AX$70:$AX$103,'KEUANGAN INTERNAL AKRE 2025'!B92,'PKM DANA INTERNAL'!$AY$70:$AY$103)+
SUMIF('PKM DANA INTERNAL'!$BE$70:$BE$103,'KEUANGAN INTERNAL AKRE 2025'!B92,'PKM DANA INTERNAL'!$BF$70:$BF$103)</f>
        <v>0</v>
      </c>
      <c r="K92" s="152">
        <f>SUMIF('PNLT DANA INTERNAL'!$R$179:$R$226, 'KEUANGAN INTERNAL AKRE 2025'!B92,'PNLT DANA INTERNAL'!$T$179:$T$226)+
SUMIF('PNLT DANA INTERNAL'!$AB$179:$AB$226, 'KEUANGAN INTERNAL AKRE 2025'!B92,'PNLT DANA INTERNAL'!$AC$179:$AC$226)+
SUMIF('PNLT DANA INTERNAL'!$AI$179:$AI$226, 'KEUANGAN INTERNAL AKRE 2025'!B92,'PNLT DANA INTERNAL'!$AJ$179:$AJ$226)+
SUMIF('PNLT DANA INTERNAL'!$AP$179:$AP$226, 'KEUANGAN INTERNAL AKRE 2025'!B92,'PNLT DANA INTERNAL'!$AQ$179:$AQ$226)+
SUMIF('PNLT DANA INTERNAL'!$AW$179:$AW$226, 'KEUANGAN INTERNAL AKRE 2025'!B92,'PNLT DANA INTERNAL'!$AX$179:$AX$226)+
SUMIF('PNLT DANA INTERNAL'!$BD$179:$BD$226, 'KEUANGAN INTERNAL AKRE 2025'!B92,'PNLT DANA INTERNAL'!$BG$179:$BG$226)</f>
        <v>0</v>
      </c>
      <c r="L92" s="152">
        <f>SUMIF('PKM DANA INTERNAL'!$S$105:$S$136, 'KEUANGAN INTERNAL AKRE 2025'!B92,'PKM DANA INTERNAL'!$U$105:$U$136)+
SUMIF('PKM DANA INTERNAL'!$AC$105:$AC$136, 'KEUANGAN INTERNAL AKRE 2025'!B92,'PKM DANA INTERNAL'!$AD$105:$AD$136)+
SUMIF('PKM DANA INTERNAL'!$AJ$105:$AJ$136, 'KEUANGAN INTERNAL AKRE 2025'!B92,'PKM DANA INTERNAL'!$AK$105:$AK$136)+
SUMIF('PKM DANA INTERNAL'!$AQ$105:$AQ$136, 'KEUANGAN INTERNAL AKRE 2025'!B92,'PKM DANA INTERNAL'!$AR$105:$AR$136)+
SUMIF('PKM DANA INTERNAL'!$AX$105:$AX$136,'KEUANGAN INTERNAL AKRE 2025'!B92,'PKM DANA INTERNAL'!$AY$105:$AY$136)+
SUMIF('PKM DANA INTERNAL'!$BE$105:$BE$136,'KEUANGAN INTERNAL AKRE 2025'!B92,'PKM DANA INTERNAL'!$BF$105:$BF$136)+
SUMIF('PKM DANA INTERNAL'!$BL$105:$BL$136,'KEUANGAN INTERNAL AKRE 2025'!B92,'PKM DANA INTERNAL'!$BM$105:$BM$136)</f>
        <v>0</v>
      </c>
      <c r="M92" s="152">
        <f>SUMIF('PNLT DANA INTERNAL'!$R$227:$R$265, 'KEUANGAN INTERNAL AKRE 2025'!B92,'PNLT DANA INTERNAL'!$T$227:$T$265)+
SUMIF('PNLT DANA INTERNAL'!$AB$227:$AB$265, 'KEUANGAN INTERNAL AKRE 2025'!B92,'PNLT DANA INTERNAL'!$AC$227:$AC$265)+
SUMIF('PNLT DANA INTERNAL'!$AI$227:$AI$265, 'KEUANGAN INTERNAL AKRE 2025'!B92,'PNLT DANA INTERNAL'!$AJ$227:$AJ$265)+
SUMIF('PNLT DANA INTERNAL'!$AP$227:$AP$265, 'KEUANGAN INTERNAL AKRE 2025'!B92,'PNLT DANA INTERNAL'!$AQ$227:$AQ$265)+
SUMIF('PNLT DANA INTERNAL'!$AW$227:$AW$265, 'KEUANGAN INTERNAL AKRE 2025'!B92,'PNLT DANA INTERNAL'!$AX$227:$AX$265)+
SUMIF('PNLT DANA INTERNAL'!$BD$227:$BD$265, 'KEUANGAN INTERNAL AKRE 2025'!B92,'PNLT DANA INTERNAL'!$BG$227:$BG$265)</f>
        <v>22391445</v>
      </c>
      <c r="N92" s="152">
        <f>SUMIF('PKM DANA INTERNAL'!$S$138:$S$164, 'KEUANGAN INTERNAL AKRE 2025'!B92,'PKM DANA INTERNAL'!$U$138:$U$164)+
SUMIF('PKM DANA INTERNAL'!$AC$138:$AC$164, 'KEUANGAN INTERNAL AKRE 2025'!B92,'PKM DANA INTERNAL'!$AD$138:$AD$164)+
SUMIF('PKM DANA INTERNAL'!$AJ$138:$AJ$164, 'KEUANGAN INTERNAL AKRE 2025'!B92,'PKM DANA INTERNAL'!$AK$138:$AK$164)+
SUMIF('PKM DANA INTERNAL'!$AQ$138:$AQ$164, 'KEUANGAN INTERNAL AKRE 2025'!B92,'PKM DANA INTERNAL'!$AR$138:$AR$164)+
SUMIF('PKM DANA INTERNAL'!$AX$138:$AX$164,'KEUANGAN INTERNAL AKRE 2025'!B92,'PKM DANA INTERNAL'!$AY$138:$AY$164)+
SUMIF('PKM DANA INTERNAL'!$BE$138:$BE$164,'KEUANGAN INTERNAL AKRE 2025'!B92,'PKM DANA INTERNAL'!$BF$138:$BF$164)+
SUMIF('PKM DANA INTERNAL'!$BL$138:$BL$164,'KEUANGAN INTERNAL AKRE 2025'!B92,'PKM DANA INTERNAL'!$BM$138:$BM$164)</f>
        <v>0</v>
      </c>
      <c r="O92" s="149">
        <f t="shared" si="3"/>
        <v>13306666.666666666</v>
      </c>
      <c r="S92" s="790" t="s">
        <v>401</v>
      </c>
    </row>
    <row r="93" spans="1:19">
      <c r="A93" s="1198" t="s">
        <v>202</v>
      </c>
      <c r="B93" s="1199" t="s">
        <v>45</v>
      </c>
      <c r="C93" s="199">
        <f>SUMIF('PNLT DANA INTERNAL'!$R$22:$R$45, 'KEUANGAN INTERNAL AKRE 2025'!B93,'PNLT DANA INTERNAL'!$T$22:$T$45)+
SUMIF('PNLT DANA INTERNAL'!$AB$22:$AB$45, 'KEUANGAN INTERNAL AKRE 2025'!B93,'PNLT DANA INTERNAL'!$AC$22:$AC$45)+
SUMIF('PNLT DANA INTERNAL'!$AI$22:$AI$45, 'KEUANGAN INTERNAL AKRE 2025'!B93,'PNLT DANA INTERNAL'!$AJ$22:$AJ$45)+
SUMIF('PNLT DANA INTERNAL'!$AP$22:$AP$45, 'KEUANGAN INTERNAL AKRE 2025'!B93,'PNLT DANA INTERNAL'!$AQ$22:$AQ$45)+
SUMIF('PNLT DANA INTERNAL'!$AW$22:$AW$45, 'KEUANGAN INTERNAL AKRE 2025'!B93,'PNLT DANA INTERNAL'!$AX$22:$AX$45)</f>
        <v>8608750</v>
      </c>
      <c r="D93" s="152">
        <f>SUMIF('PKM DANA INTERNAL'!$S$2:$S$6, 'KEUANGAN INTERNAL AKRE 2025'!B93,'PKM DANA INTERNAL'!$U$2:$U$6)+
SUMIF('PKM DANA INTERNAL'!$AC$2:$AC$6, 'KEUANGAN INTERNAL AKRE 2025'!B93,'PKM DANA INTERNAL'!$AD$2:$AD$6)+
SUMIF('PKM DANA INTERNAL'!$AJ$2:$AJ$6, 'KEUANGAN INTERNAL AKRE 2025'!B93,'PKM DANA INTERNAL'!$AK$2:$AK$6)+
SUMIF('PKM DANA INTERNAL'!$AQ$2:$AQ$6, 'KEUANGAN INTERNAL AKRE 2025'!B93,'PKM DANA INTERNAL'!$AR$2:$AR$6)</f>
        <v>0</v>
      </c>
      <c r="E93" s="151">
        <f>SUMIF('PNLT DANA INTERNAL'!$R$46:$R$109, 'KEUANGAN INTERNAL AKRE 2025'!B93,'PNLT DANA INTERNAL'!$T$46:$T$109)+
SUMIF('PNLT DANA INTERNAL'!$AB$46:$AB$109, 'KEUANGAN INTERNAL AKRE 2025'!B93,'PNLT DANA INTERNAL'!$AC$46:$AC$109)+
SUMIF('PNLT DANA INTERNAL'!$AI$46:$AI$109, 'KEUANGAN INTERNAL AKRE 2025'!B93,'PNLT DANA INTERNAL'!$AJ$46:$AJ$109)+
SUMIF('PNLT DANA INTERNAL'!$AP$46:$AP$109, 'KEUANGAN INTERNAL AKRE 2025'!B93,'PNLT DANA INTERNAL'!$AQ$46:$AQ$109)+
SUMIF('PNLT DANA INTERNAL'!$AW$46:$AW$109, 'KEUANGAN INTERNAL AKRE 2025'!B93,'PNLT DANA INTERNAL'!$AX$46:$AX$109)</f>
        <v>4433333.333333333</v>
      </c>
      <c r="F93" s="152">
        <f>SUMIF('PKM DANA INTERNAL'!$S$8:$S$35, 'KEUANGAN INTERNAL AKRE 2025'!B93,'PKM DANA INTERNAL'!$U$8:$U$35)+
SUMIF('PKM DANA INTERNAL'!$AC$8:$AC$35, 'KEUANGAN INTERNAL AKRE 2025'!B93,'PKM DANA INTERNAL'!$AD$8:$AD$35)+
SUMIF('PKM DANA INTERNAL'!$AJ$8:$AJ$35, 'KEUANGAN INTERNAL AKRE 2025'!B93,'PKM DANA INTERNAL'!$AK$8:$AK$35)+
SUMIF('PKM DANA INTERNAL'!$AQ$8:$AQ$35, 'KEUANGAN INTERNAL AKRE 2025'!B93,'PKM DANA INTERNAL'!$AR$8:$AR$35)</f>
        <v>0</v>
      </c>
      <c r="G93" s="152">
        <f>SUMIF('PNLT DANA INTERNAL'!$R$111:$R$141, 'KEUANGAN INTERNAL AKRE 2025'!B93,'PNLT DANA INTERNAL'!$T$111:$T$160)+
SUMIF('PNLT DANA INTERNAL'!$AB$111:$AB$141, 'KEUANGAN INTERNAL AKRE 2025'!B93,'PNLT DANA INTERNAL'!$AC$111:$AC$141)+
SUMIF('PNLT DANA INTERNAL'!$AI$111:$AI$141, 'KEUANGAN INTERNAL AKRE 2025'!B93,'PNLT DANA INTERNAL'!$AJ$111:$AJ$141)+
SUMIF('PNLT DANA INTERNAL'!$AP$111:$AP$141, 'KEUANGAN INTERNAL AKRE 2025'!B93,'PNLT DANA INTERNAL'!$AQ$111:$AQ$141)+
SUMIF('PNLT DANA INTERNAL'!$AW$111:$AW$141, 'KEUANGAN INTERNAL AKRE 2025'!B93,'PNLT DANA INTERNAL'!$AX$111:$AX$141)</f>
        <v>31750000</v>
      </c>
      <c r="H93" s="152">
        <f>SUMIF('PKM DANA INTERNAL'!$S$37:$S$68, 'KEUANGAN INTERNAL AKRE 2025'!B93,'PKM DANA INTERNAL'!$U$37:$U$68)+
SUMIF('PKM DANA INTERNAL'!$AC$37:$AC$68, 'KEUANGAN INTERNAL AKRE 2025'!B93,'PKM DANA INTERNAL'!$AD$37:$AD$68)+
SUMIF('PKM DANA INTERNAL'!$AJ$37:$AJ$68, 'KEUANGAN INTERNAL AKRE 2025'!B93,'PKM DANA INTERNAL'!$AK$37:$AK$68)+
SUMIF('PKM DANA INTERNAL'!$AQ$37:$AQ$68, 'KEUANGAN INTERNAL AKRE 2025'!B93,'PKM DANA INTERNAL'!$AR$37:$AR$68)</f>
        <v>3166666.6666666665</v>
      </c>
      <c r="I93" s="152">
        <f>SUMIF('PNLT DANA INTERNAL'!$R$143:$R$178, 'KEUANGAN INTERNAL AKRE 2025'!B93,'PNLT DANA INTERNAL'!$T$143:$T$178)+
SUMIF('PNLT DANA INTERNAL'!$AB$143:$AB$178, 'KEUANGAN INTERNAL AKRE 2025'!B93,'PNLT DANA INTERNAL'!$AC$143:$AC$178)+
SUMIF('PNLT DANA INTERNAL'!$AI$143:$AI$178, 'KEUANGAN INTERNAL AKRE 2025'!B93,'PNLT DANA INTERNAL'!$AJ$143:$AJ$178)+
SUMIF('PNLT DANA INTERNAL'!$AP$143:$AP$178, 'KEUANGAN INTERNAL AKRE 2025'!B93,'PNLT DANA INTERNAL'!$AQ$143:$AQ$178)+
SUMIF('PNLT DANA INTERNAL'!$AW$143:$AW$178, 'KEUANGAN INTERNAL AKRE 2025'!B93,'PNLT DANA INTERNAL'!$AX$143:$AX$178)</f>
        <v>0</v>
      </c>
      <c r="J93" s="152">
        <f>SUMIF('PKM DANA INTERNAL'!$S$70:$S$103, 'KEUANGAN INTERNAL AKRE 2025'!B93,'PKM DANA INTERNAL'!$U$70:$U$103)+
SUMIF('PKM DANA INTERNAL'!$AC$70:$AC$103, 'KEUANGAN INTERNAL AKRE 2025'!B93,'PKM DANA INTERNAL'!$AD$70:$AD$103)+
SUMIF('PKM DANA INTERNAL'!$AJ$70:$AJ$103, 'KEUANGAN INTERNAL AKRE 2025'!B93,'PKM DANA INTERNAL'!$AK$70:$AK$103)+
SUMIF('PKM DANA INTERNAL'!$AQ$70:$AQ$103, 'KEUANGAN INTERNAL AKRE 2025'!B93,'PKM DANA INTERNAL'!$AR$70:$AR$103)+
SUMIF('PKM DANA INTERNAL'!$AX$70:$AX$103,'KEUANGAN INTERNAL AKRE 2025'!B93,'PKM DANA INTERNAL'!$AY$70:$AY$103)+
SUMIF('PKM DANA INTERNAL'!$BE$70:$BE$103,'KEUANGAN INTERNAL AKRE 2025'!B93,'PKM DANA INTERNAL'!$BF$70:$BF$103)</f>
        <v>2333333.3333333335</v>
      </c>
      <c r="K93" s="152">
        <f>SUMIF('PNLT DANA INTERNAL'!$R$179:$R$226, 'KEUANGAN INTERNAL AKRE 2025'!B93,'PNLT DANA INTERNAL'!$T$179:$T$226)+
SUMIF('PNLT DANA INTERNAL'!$AB$179:$AB$226, 'KEUANGAN INTERNAL AKRE 2025'!B93,'PNLT DANA INTERNAL'!$AC$179:$AC$226)+
SUMIF('PNLT DANA INTERNAL'!$AI$179:$AI$226, 'KEUANGAN INTERNAL AKRE 2025'!B93,'PNLT DANA INTERNAL'!$AJ$179:$AJ$226)+
SUMIF('PNLT DANA INTERNAL'!$AP$179:$AP$226, 'KEUANGAN INTERNAL AKRE 2025'!B93,'PNLT DANA INTERNAL'!$AQ$179:$AQ$226)+
SUMIF('PNLT DANA INTERNAL'!$AW$179:$AW$226, 'KEUANGAN INTERNAL AKRE 2025'!B93,'PNLT DANA INTERNAL'!$AX$179:$AX$226)+
SUMIF('PNLT DANA INTERNAL'!$BD$179:$BD$226, 'KEUANGAN INTERNAL AKRE 2025'!B93,'PNLT DANA INTERNAL'!$BG$179:$BG$226)</f>
        <v>0</v>
      </c>
      <c r="L93" s="152">
        <f>SUMIF('PKM DANA INTERNAL'!$S$105:$S$136, 'KEUANGAN INTERNAL AKRE 2025'!B93,'PKM DANA INTERNAL'!$U$105:$U$136)+
SUMIF('PKM DANA INTERNAL'!$AC$105:$AC$136, 'KEUANGAN INTERNAL AKRE 2025'!B93,'PKM DANA INTERNAL'!$AD$105:$AD$136)+
SUMIF('PKM DANA INTERNAL'!$AJ$105:$AJ$136, 'KEUANGAN INTERNAL AKRE 2025'!B93,'PKM DANA INTERNAL'!$AK$105:$AK$136)+
SUMIF('PKM DANA INTERNAL'!$AQ$105:$AQ$136, 'KEUANGAN INTERNAL AKRE 2025'!B93,'PKM DANA INTERNAL'!$AR$105:$AR$136)+
SUMIF('PKM DANA INTERNAL'!$AX$105:$AX$136,'KEUANGAN INTERNAL AKRE 2025'!B93,'PKM DANA INTERNAL'!$AY$105:$AY$136)+
SUMIF('PKM DANA INTERNAL'!$BE$105:$BE$136,'KEUANGAN INTERNAL AKRE 2025'!B93,'PKM DANA INTERNAL'!$BF$105:$BF$136)+
SUMIF('PKM DANA INTERNAL'!$BL$105:$BL$136,'KEUANGAN INTERNAL AKRE 2025'!B93,'PKM DANA INTERNAL'!$BM$105:$BM$136)</f>
        <v>3000000</v>
      </c>
      <c r="M93" s="152">
        <f>SUMIF('PNLT DANA INTERNAL'!$R$227:$R$265, 'KEUANGAN INTERNAL AKRE 2025'!B93,'PNLT DANA INTERNAL'!$T$227:$T$265)+
SUMIF('PNLT DANA INTERNAL'!$AB$227:$AB$265, 'KEUANGAN INTERNAL AKRE 2025'!B93,'PNLT DANA INTERNAL'!$AC$227:$AC$265)+
SUMIF('PNLT DANA INTERNAL'!$AI$227:$AI$265, 'KEUANGAN INTERNAL AKRE 2025'!B93,'PNLT DANA INTERNAL'!$AJ$227:$AJ$265)+
SUMIF('PNLT DANA INTERNAL'!$AP$227:$AP$265, 'KEUANGAN INTERNAL AKRE 2025'!B93,'PNLT DANA INTERNAL'!$AQ$227:$AQ$265)+
SUMIF('PNLT DANA INTERNAL'!$AW$227:$AW$265, 'KEUANGAN INTERNAL AKRE 2025'!B93,'PNLT DANA INTERNAL'!$AX$227:$AX$265)+
SUMIF('PNLT DANA INTERNAL'!$BD$227:$BD$265, 'KEUANGAN INTERNAL AKRE 2025'!B93,'PNLT DANA INTERNAL'!$BG$227:$BG$265)</f>
        <v>25770000</v>
      </c>
      <c r="N93" s="152">
        <f>SUMIF('PKM DANA INTERNAL'!$S$138:$S$164, 'KEUANGAN INTERNAL AKRE 2025'!B93,'PKM DANA INTERNAL'!$U$138:$U$164)+
SUMIF('PKM DANA INTERNAL'!$AC$138:$AC$164, 'KEUANGAN INTERNAL AKRE 2025'!B93,'PKM DANA INTERNAL'!$AD$138:$AD$164)+
SUMIF('PKM DANA INTERNAL'!$AJ$138:$AJ$164, 'KEUANGAN INTERNAL AKRE 2025'!B93,'PKM DANA INTERNAL'!$AK$138:$AK$164)+
SUMIF('PKM DANA INTERNAL'!$AQ$138:$AQ$164, 'KEUANGAN INTERNAL AKRE 2025'!B93,'PKM DANA INTERNAL'!$AR$138:$AR$164)+
SUMIF('PKM DANA INTERNAL'!$AX$138:$AX$164,'KEUANGAN INTERNAL AKRE 2025'!B93,'PKM DANA INTERNAL'!$AY$138:$AY$164)+
SUMIF('PKM DANA INTERNAL'!$BE$138:$BE$164,'KEUANGAN INTERNAL AKRE 2025'!B93,'PKM DANA INTERNAL'!$BF$138:$BF$164)+
SUMIF('PKM DANA INTERNAL'!$BL$138:$BL$164,'KEUANGAN INTERNAL AKRE 2025'!B93,'PKM DANA INTERNAL'!$BM$138:$BM$164)</f>
        <v>4950000</v>
      </c>
      <c r="O93" s="149">
        <f t="shared" si="3"/>
        <v>44683333.333333336</v>
      </c>
      <c r="S93" s="790" t="s">
        <v>426</v>
      </c>
    </row>
    <row r="94" spans="1:19">
      <c r="A94" s="1198" t="s">
        <v>202</v>
      </c>
      <c r="B94" s="1199" t="s">
        <v>17</v>
      </c>
      <c r="C94" s="199">
        <f>SUMIF('PNLT DANA INTERNAL'!$R$22:$R$45, 'KEUANGAN INTERNAL AKRE 2025'!B94,'PNLT DANA INTERNAL'!$T$22:$T$45)+
SUMIF('PNLT DANA INTERNAL'!$AB$22:$AB$45, 'KEUANGAN INTERNAL AKRE 2025'!B94,'PNLT DANA INTERNAL'!$AC$22:$AC$45)+
SUMIF('PNLT DANA INTERNAL'!$AI$22:$AI$45, 'KEUANGAN INTERNAL AKRE 2025'!B94,'PNLT DANA INTERNAL'!$AJ$22:$AJ$45)+
SUMIF('PNLT DANA INTERNAL'!$AP$22:$AP$45, 'KEUANGAN INTERNAL AKRE 2025'!B94,'PNLT DANA INTERNAL'!$AQ$22:$AQ$45)+
SUMIF('PNLT DANA INTERNAL'!$AW$22:$AW$45, 'KEUANGAN INTERNAL AKRE 2025'!B94,'PNLT DANA INTERNAL'!$AX$22:$AX$45)</f>
        <v>27175066.666666668</v>
      </c>
      <c r="D94" s="152">
        <f>SUMIF('PKM DANA INTERNAL'!$S$2:$S$6, 'KEUANGAN INTERNAL AKRE 2025'!B94,'PKM DANA INTERNAL'!$U$2:$U$6)+
SUMIF('PKM DANA INTERNAL'!$AC$2:$AC$6, 'KEUANGAN INTERNAL AKRE 2025'!B94,'PKM DANA INTERNAL'!$AD$2:$AD$6)+
SUMIF('PKM DANA INTERNAL'!$AJ$2:$AJ$6, 'KEUANGAN INTERNAL AKRE 2025'!B94,'PKM DANA INTERNAL'!$AK$2:$AK$6)+
SUMIF('PKM DANA INTERNAL'!$AQ$2:$AQ$6, 'KEUANGAN INTERNAL AKRE 2025'!B94,'PKM DANA INTERNAL'!$AR$2:$AR$6)</f>
        <v>0</v>
      </c>
      <c r="E94" s="151">
        <f>SUMIF('PNLT DANA INTERNAL'!$R$46:$R$109, 'KEUANGAN INTERNAL AKRE 2025'!B94,'PNLT DANA INTERNAL'!$T$46:$T$109)+
SUMIF('PNLT DANA INTERNAL'!$AB$46:$AB$109, 'KEUANGAN INTERNAL AKRE 2025'!B94,'PNLT DANA INTERNAL'!$AC$46:$AC$109)+
SUMIF('PNLT DANA INTERNAL'!$AI$46:$AI$109, 'KEUANGAN INTERNAL AKRE 2025'!B94,'PNLT DANA INTERNAL'!$AJ$46:$AJ$109)+
SUMIF('PNLT DANA INTERNAL'!$AP$46:$AP$109, 'KEUANGAN INTERNAL AKRE 2025'!B94,'PNLT DANA INTERNAL'!$AQ$46:$AQ$109)+
SUMIF('PNLT DANA INTERNAL'!$AW$46:$AW$109, 'KEUANGAN INTERNAL AKRE 2025'!B94,'PNLT DANA INTERNAL'!$AX$46:$AX$109)</f>
        <v>23279166.666666668</v>
      </c>
      <c r="F94" s="152">
        <f>SUMIF('PKM DANA INTERNAL'!$S$8:$S$35, 'KEUANGAN INTERNAL AKRE 2025'!B94,'PKM DANA INTERNAL'!$U$8:$U$35)+
SUMIF('PKM DANA INTERNAL'!$AC$8:$AC$35, 'KEUANGAN INTERNAL AKRE 2025'!B94,'PKM DANA INTERNAL'!$AD$8:$AD$35)+
SUMIF('PKM DANA INTERNAL'!$AJ$8:$AJ$35, 'KEUANGAN INTERNAL AKRE 2025'!B94,'PKM DANA INTERNAL'!$AK$8:$AK$35)+
SUMIF('PKM DANA INTERNAL'!$AQ$8:$AQ$35, 'KEUANGAN INTERNAL AKRE 2025'!B94,'PKM DANA INTERNAL'!$AR$8:$AR$35)</f>
        <v>0</v>
      </c>
      <c r="G94" s="152">
        <f>SUMIF('PNLT DANA INTERNAL'!$R$111:$R$141, 'KEUANGAN INTERNAL AKRE 2025'!B94,'PNLT DANA INTERNAL'!$T$111:$T$160)+
SUMIF('PNLT DANA INTERNAL'!$AB$111:$AB$141, 'KEUANGAN INTERNAL AKRE 2025'!B94,'PNLT DANA INTERNAL'!$AC$111:$AC$141)+
SUMIF('PNLT DANA INTERNAL'!$AI$111:$AI$141, 'KEUANGAN INTERNAL AKRE 2025'!B94,'PNLT DANA INTERNAL'!$AJ$111:$AJ$141)+
SUMIF('PNLT DANA INTERNAL'!$AP$111:$AP$141, 'KEUANGAN INTERNAL AKRE 2025'!B94,'PNLT DANA INTERNAL'!$AQ$111:$AQ$141)+
SUMIF('PNLT DANA INTERNAL'!$AW$111:$AW$141, 'KEUANGAN INTERNAL AKRE 2025'!B94,'PNLT DANA INTERNAL'!$AX$111:$AX$141)</f>
        <v>10362500</v>
      </c>
      <c r="H94" s="152">
        <f>SUMIF('PKM DANA INTERNAL'!$S$37:$S$68, 'KEUANGAN INTERNAL AKRE 2025'!B94,'PKM DANA INTERNAL'!$U$37:$U$68)+
SUMIF('PKM DANA INTERNAL'!$AC$37:$AC$68, 'KEUANGAN INTERNAL AKRE 2025'!B94,'PKM DANA INTERNAL'!$AD$37:$AD$68)+
SUMIF('PKM DANA INTERNAL'!$AJ$37:$AJ$68, 'KEUANGAN INTERNAL AKRE 2025'!B94,'PKM DANA INTERNAL'!$AK$37:$AK$68)+
SUMIF('PKM DANA INTERNAL'!$AQ$37:$AQ$68, 'KEUANGAN INTERNAL AKRE 2025'!B94,'PKM DANA INTERNAL'!$AR$37:$AR$68)</f>
        <v>0</v>
      </c>
      <c r="I94" s="152">
        <f>SUMIF('PNLT DANA INTERNAL'!$R$143:$R$178, 'KEUANGAN INTERNAL AKRE 2025'!B94,'PNLT DANA INTERNAL'!$T$143:$T$178)+
SUMIF('PNLT DANA INTERNAL'!$AB$143:$AB$178, 'KEUANGAN INTERNAL AKRE 2025'!B94,'PNLT DANA INTERNAL'!$AC$143:$AC$178)+
SUMIF('PNLT DANA INTERNAL'!$AI$143:$AI$178, 'KEUANGAN INTERNAL AKRE 2025'!B94,'PNLT DANA INTERNAL'!$AJ$143:$AJ$178)+
SUMIF('PNLT DANA INTERNAL'!$AP$143:$AP$178, 'KEUANGAN INTERNAL AKRE 2025'!B94,'PNLT DANA INTERNAL'!$AQ$143:$AQ$178)+
SUMIF('PNLT DANA INTERNAL'!$AW$143:$AW$178, 'KEUANGAN INTERNAL AKRE 2025'!B94,'PNLT DANA INTERNAL'!$AX$143:$AX$178)</f>
        <v>34000000</v>
      </c>
      <c r="J94" s="152">
        <f>SUMIF('PKM DANA INTERNAL'!$S$70:$S$103, 'KEUANGAN INTERNAL AKRE 2025'!B94,'PKM DANA INTERNAL'!$U$70:$U$103)+
SUMIF('PKM DANA INTERNAL'!$AC$70:$AC$103, 'KEUANGAN INTERNAL AKRE 2025'!B94,'PKM DANA INTERNAL'!$AD$70:$AD$103)+
SUMIF('PKM DANA INTERNAL'!$AJ$70:$AJ$103, 'KEUANGAN INTERNAL AKRE 2025'!B94,'PKM DANA INTERNAL'!$AK$70:$AK$103)+
SUMIF('PKM DANA INTERNAL'!$AQ$70:$AQ$103, 'KEUANGAN INTERNAL AKRE 2025'!B94,'PKM DANA INTERNAL'!$AR$70:$AR$103)+
SUMIF('PKM DANA INTERNAL'!$AX$70:$AX$103,'KEUANGAN INTERNAL AKRE 2025'!B94,'PKM DANA INTERNAL'!$AY$70:$AY$103)+
SUMIF('PKM DANA INTERNAL'!$BE$70:$BE$103,'KEUANGAN INTERNAL AKRE 2025'!B94,'PKM DANA INTERNAL'!$BF$70:$BF$103)</f>
        <v>2333333.3333333335</v>
      </c>
      <c r="K94" s="152">
        <f>SUMIF('PNLT DANA INTERNAL'!$R$179:$R$226, 'KEUANGAN INTERNAL AKRE 2025'!B94,'PNLT DANA INTERNAL'!$T$179:$T$226)+
SUMIF('PNLT DANA INTERNAL'!$AB$179:$AB$226, 'KEUANGAN INTERNAL AKRE 2025'!B94,'PNLT DANA INTERNAL'!$AC$179:$AC$226)+
SUMIF('PNLT DANA INTERNAL'!$AI$179:$AI$226, 'KEUANGAN INTERNAL AKRE 2025'!B94,'PNLT DANA INTERNAL'!$AJ$179:$AJ$226)+
SUMIF('PNLT DANA INTERNAL'!$AP$179:$AP$226, 'KEUANGAN INTERNAL AKRE 2025'!B94,'PNLT DANA INTERNAL'!$AQ$179:$AQ$226)+
SUMIF('PNLT DANA INTERNAL'!$AW$179:$AW$226, 'KEUANGAN INTERNAL AKRE 2025'!B94,'PNLT DANA INTERNAL'!$AX$179:$AX$226)+
SUMIF('PNLT DANA INTERNAL'!$BD$179:$BD$226, 'KEUANGAN INTERNAL AKRE 2025'!B94,'PNLT DANA INTERNAL'!$BG$179:$BG$226)</f>
        <v>0</v>
      </c>
      <c r="L94" s="152">
        <f>SUMIF('PKM DANA INTERNAL'!$S$105:$S$136, 'KEUANGAN INTERNAL AKRE 2025'!B94,'PKM DANA INTERNAL'!$U$105:$U$136)+
SUMIF('PKM DANA INTERNAL'!$AC$105:$AC$136, 'KEUANGAN INTERNAL AKRE 2025'!B94,'PKM DANA INTERNAL'!$AD$105:$AD$136)+
SUMIF('PKM DANA INTERNAL'!$AJ$105:$AJ$136, 'KEUANGAN INTERNAL AKRE 2025'!B94,'PKM DANA INTERNAL'!$AK$105:$AK$136)+
SUMIF('PKM DANA INTERNAL'!$AQ$105:$AQ$136, 'KEUANGAN INTERNAL AKRE 2025'!B94,'PKM DANA INTERNAL'!$AR$105:$AR$136)+
SUMIF('PKM DANA INTERNAL'!$AX$105:$AX$136,'KEUANGAN INTERNAL AKRE 2025'!B94,'PKM DANA INTERNAL'!$AY$105:$AY$136)+
SUMIF('PKM DANA INTERNAL'!$BE$105:$BE$136,'KEUANGAN INTERNAL AKRE 2025'!B94,'PKM DANA INTERNAL'!$BF$105:$BF$136)+
SUMIF('PKM DANA INTERNAL'!$BL$105:$BL$136,'KEUANGAN INTERNAL AKRE 2025'!B94,'PKM DANA INTERNAL'!$BM$105:$BM$136)</f>
        <v>2166666.6666666665</v>
      </c>
      <c r="M94" s="152">
        <f>SUMIF('PNLT DANA INTERNAL'!$R$227:$R$265, 'KEUANGAN INTERNAL AKRE 2025'!B94,'PNLT DANA INTERNAL'!$T$227:$T$265)+
SUMIF('PNLT DANA INTERNAL'!$AB$227:$AB$265, 'KEUANGAN INTERNAL AKRE 2025'!B94,'PNLT DANA INTERNAL'!$AC$227:$AC$265)+
SUMIF('PNLT DANA INTERNAL'!$AI$227:$AI$265, 'KEUANGAN INTERNAL AKRE 2025'!B94,'PNLT DANA INTERNAL'!$AJ$227:$AJ$265)+
SUMIF('PNLT DANA INTERNAL'!$AP$227:$AP$265, 'KEUANGAN INTERNAL AKRE 2025'!B94,'PNLT DANA INTERNAL'!$AQ$227:$AQ$265)+
SUMIF('PNLT DANA INTERNAL'!$AW$227:$AW$265, 'KEUANGAN INTERNAL AKRE 2025'!B94,'PNLT DANA INTERNAL'!$AX$227:$AX$265)+
SUMIF('PNLT DANA INTERNAL'!$BD$227:$BD$265, 'KEUANGAN INTERNAL AKRE 2025'!B94,'PNLT DANA INTERNAL'!$BG$227:$BG$265)</f>
        <v>0</v>
      </c>
      <c r="N94" s="152">
        <f>SUMIF('PKM DANA INTERNAL'!$S$138:$S$164, 'KEUANGAN INTERNAL AKRE 2025'!B94,'PKM DANA INTERNAL'!$U$138:$U$164)+
SUMIF('PKM DANA INTERNAL'!$AC$138:$AC$164, 'KEUANGAN INTERNAL AKRE 2025'!B94,'PKM DANA INTERNAL'!$AD$138:$AD$164)+
SUMIF('PKM DANA INTERNAL'!$AJ$138:$AJ$164, 'KEUANGAN INTERNAL AKRE 2025'!B94,'PKM DANA INTERNAL'!$AK$138:$AK$164)+
SUMIF('PKM DANA INTERNAL'!$AQ$138:$AQ$164, 'KEUANGAN INTERNAL AKRE 2025'!B94,'PKM DANA INTERNAL'!$AR$138:$AR$164)+
SUMIF('PKM DANA INTERNAL'!$AX$138:$AX$164,'KEUANGAN INTERNAL AKRE 2025'!B94,'PKM DANA INTERNAL'!$AY$138:$AY$164)+
SUMIF('PKM DANA INTERNAL'!$BE$138:$BE$164,'KEUANGAN INTERNAL AKRE 2025'!B94,'PKM DANA INTERNAL'!$BF$138:$BF$164)+
SUMIF('PKM DANA INTERNAL'!$BL$138:$BL$164,'KEUANGAN INTERNAL AKRE 2025'!B94,'PKM DANA INTERNAL'!$BM$138:$BM$164)</f>
        <v>2228000</v>
      </c>
      <c r="O94" s="149">
        <f t="shared" si="3"/>
        <v>72141666.666666672</v>
      </c>
      <c r="S94" s="790" t="s">
        <v>33</v>
      </c>
    </row>
    <row r="95" spans="1:19">
      <c r="A95" s="796" t="s">
        <v>256</v>
      </c>
      <c r="B95" s="134" t="s">
        <v>45</v>
      </c>
      <c r="C95" s="199">
        <f>SUMIF('PNLT DANA INTERNAL'!$R$22:$R$45, 'KEUANGAN INTERNAL AKRE 2025'!B95,'PNLT DANA INTERNAL'!$T$22:$T$45)+
SUMIF('PNLT DANA INTERNAL'!$AB$22:$AB$45, 'KEUANGAN INTERNAL AKRE 2025'!B95,'PNLT DANA INTERNAL'!$AC$22:$AC$45)+
SUMIF('PNLT DANA INTERNAL'!$AI$22:$AI$45, 'KEUANGAN INTERNAL AKRE 2025'!B95,'PNLT DANA INTERNAL'!$AJ$22:$AJ$45)+
SUMIF('PNLT DANA INTERNAL'!$AP$22:$AP$45, 'KEUANGAN INTERNAL AKRE 2025'!B95,'PNLT DANA INTERNAL'!$AQ$22:$AQ$45)+
SUMIF('PNLT DANA INTERNAL'!$AW$22:$AW$45, 'KEUANGAN INTERNAL AKRE 2025'!B95,'PNLT DANA INTERNAL'!$AX$22:$AX$45)</f>
        <v>8608750</v>
      </c>
      <c r="D95" s="152">
        <f>SUMIF('PKM DANA INTERNAL'!$S$2:$S$6, 'KEUANGAN INTERNAL AKRE 2025'!B95,'PKM DANA INTERNAL'!$U$2:$U$6)+
SUMIF('PKM DANA INTERNAL'!$AC$2:$AC$6, 'KEUANGAN INTERNAL AKRE 2025'!B95,'PKM DANA INTERNAL'!$AD$2:$AD$6)+
SUMIF('PKM DANA INTERNAL'!$AJ$2:$AJ$6, 'KEUANGAN INTERNAL AKRE 2025'!B95,'PKM DANA INTERNAL'!$AK$2:$AK$6)+
SUMIF('PKM DANA INTERNAL'!$AQ$2:$AQ$6, 'KEUANGAN INTERNAL AKRE 2025'!B95,'PKM DANA INTERNAL'!$AR$2:$AR$6)</f>
        <v>0</v>
      </c>
      <c r="E95" s="151">
        <f>SUMIF('PNLT DANA INTERNAL'!$R$46:$R$109, 'KEUANGAN INTERNAL AKRE 2025'!B95,'PNLT DANA INTERNAL'!$T$46:$T$109)+
SUMIF('PNLT DANA INTERNAL'!$AB$46:$AB$109, 'KEUANGAN INTERNAL AKRE 2025'!B95,'PNLT DANA INTERNAL'!$AC$46:$AC$109)+
SUMIF('PNLT DANA INTERNAL'!$AI$46:$AI$109, 'KEUANGAN INTERNAL AKRE 2025'!B95,'PNLT DANA INTERNAL'!$AJ$46:$AJ$109)+
SUMIF('PNLT DANA INTERNAL'!$AP$46:$AP$109, 'KEUANGAN INTERNAL AKRE 2025'!B95,'PNLT DANA INTERNAL'!$AQ$46:$AQ$109)+
SUMIF('PNLT DANA INTERNAL'!$AW$46:$AW$109, 'KEUANGAN INTERNAL AKRE 2025'!B95,'PNLT DANA INTERNAL'!$AX$46:$AX$109)</f>
        <v>4433333.333333333</v>
      </c>
      <c r="F95" s="152">
        <f>SUMIF('PKM DANA INTERNAL'!$S$8:$S$35, 'KEUANGAN INTERNAL AKRE 2025'!B95,'PKM DANA INTERNAL'!$U$8:$U$35)+
SUMIF('PKM DANA INTERNAL'!$AC$8:$AC$35, 'KEUANGAN INTERNAL AKRE 2025'!B95,'PKM DANA INTERNAL'!$AD$8:$AD$35)+
SUMIF('PKM DANA INTERNAL'!$AJ$8:$AJ$35, 'KEUANGAN INTERNAL AKRE 2025'!B95,'PKM DANA INTERNAL'!$AK$8:$AK$35)+
SUMIF('PKM DANA INTERNAL'!$AQ$8:$AQ$35, 'KEUANGAN INTERNAL AKRE 2025'!B95,'PKM DANA INTERNAL'!$AR$8:$AR$35)</f>
        <v>0</v>
      </c>
      <c r="G95" s="152">
        <f>SUMIF('PNLT DANA INTERNAL'!$R$111:$R$141, 'KEUANGAN INTERNAL AKRE 2025'!B95,'PNLT DANA INTERNAL'!$T$111:$T$160)+
SUMIF('PNLT DANA INTERNAL'!$AB$111:$AB$141, 'KEUANGAN INTERNAL AKRE 2025'!B95,'PNLT DANA INTERNAL'!$AC$111:$AC$141)+
SUMIF('PNLT DANA INTERNAL'!$AI$111:$AI$141, 'KEUANGAN INTERNAL AKRE 2025'!B95,'PNLT DANA INTERNAL'!$AJ$111:$AJ$141)+
SUMIF('PNLT DANA INTERNAL'!$AP$111:$AP$141, 'KEUANGAN INTERNAL AKRE 2025'!B95,'PNLT DANA INTERNAL'!$AQ$111:$AQ$141)+
SUMIF('PNLT DANA INTERNAL'!$AW$111:$AW$141, 'KEUANGAN INTERNAL AKRE 2025'!B95,'PNLT DANA INTERNAL'!$AX$111:$AX$141)</f>
        <v>31750000</v>
      </c>
      <c r="H95" s="152">
        <f>SUMIF('PKM DANA INTERNAL'!$S$37:$S$68, 'KEUANGAN INTERNAL AKRE 2025'!B95,'PKM DANA INTERNAL'!$U$37:$U$68)+
SUMIF('PKM DANA INTERNAL'!$AC$37:$AC$68, 'KEUANGAN INTERNAL AKRE 2025'!B95,'PKM DANA INTERNAL'!$AD$37:$AD$68)+
SUMIF('PKM DANA INTERNAL'!$AJ$37:$AJ$68, 'KEUANGAN INTERNAL AKRE 2025'!B95,'PKM DANA INTERNAL'!$AK$37:$AK$68)+
SUMIF('PKM DANA INTERNAL'!$AQ$37:$AQ$68, 'KEUANGAN INTERNAL AKRE 2025'!B95,'PKM DANA INTERNAL'!$AR$37:$AR$68)</f>
        <v>3166666.6666666665</v>
      </c>
      <c r="I95" s="152">
        <f>SUMIF('PNLT DANA INTERNAL'!$R$143:$R$178, 'KEUANGAN INTERNAL AKRE 2025'!B95,'PNLT DANA INTERNAL'!$T$143:$T$178)+
SUMIF('PNLT DANA INTERNAL'!$AB$143:$AB$178, 'KEUANGAN INTERNAL AKRE 2025'!B95,'PNLT DANA INTERNAL'!$AC$143:$AC$178)+
SUMIF('PNLT DANA INTERNAL'!$AI$143:$AI$178, 'KEUANGAN INTERNAL AKRE 2025'!B95,'PNLT DANA INTERNAL'!$AJ$143:$AJ$178)+
SUMIF('PNLT DANA INTERNAL'!$AP$143:$AP$178, 'KEUANGAN INTERNAL AKRE 2025'!B95,'PNLT DANA INTERNAL'!$AQ$143:$AQ$178)+
SUMIF('PNLT DANA INTERNAL'!$AW$143:$AW$178, 'KEUANGAN INTERNAL AKRE 2025'!B95,'PNLT DANA INTERNAL'!$AX$143:$AX$178)</f>
        <v>0</v>
      </c>
      <c r="J95" s="152">
        <f>SUMIF('PKM DANA INTERNAL'!$S$70:$S$103, 'KEUANGAN INTERNAL AKRE 2025'!B95,'PKM DANA INTERNAL'!$U$70:$U$103)+
SUMIF('PKM DANA INTERNAL'!$AC$70:$AC$103, 'KEUANGAN INTERNAL AKRE 2025'!B95,'PKM DANA INTERNAL'!$AD$70:$AD$103)+
SUMIF('PKM DANA INTERNAL'!$AJ$70:$AJ$103, 'KEUANGAN INTERNAL AKRE 2025'!B95,'PKM DANA INTERNAL'!$AK$70:$AK$103)+
SUMIF('PKM DANA INTERNAL'!$AQ$70:$AQ$103, 'KEUANGAN INTERNAL AKRE 2025'!B95,'PKM DANA INTERNAL'!$AR$70:$AR$103)+
SUMIF('PKM DANA INTERNAL'!$AX$70:$AX$103,'KEUANGAN INTERNAL AKRE 2025'!B95,'PKM DANA INTERNAL'!$AY$70:$AY$103)+
SUMIF('PKM DANA INTERNAL'!$BE$70:$BE$103,'KEUANGAN INTERNAL AKRE 2025'!B95,'PKM DANA INTERNAL'!$BF$70:$BF$103)</f>
        <v>2333333.3333333335</v>
      </c>
      <c r="K95" s="152">
        <f>SUMIF('PNLT DANA INTERNAL'!$R$179:$R$226, 'KEUANGAN INTERNAL AKRE 2025'!B95,'PNLT DANA INTERNAL'!$T$179:$T$226)+
SUMIF('PNLT DANA INTERNAL'!$AB$179:$AB$226, 'KEUANGAN INTERNAL AKRE 2025'!B95,'PNLT DANA INTERNAL'!$AC$179:$AC$226)+
SUMIF('PNLT DANA INTERNAL'!$AI$179:$AI$226, 'KEUANGAN INTERNAL AKRE 2025'!B95,'PNLT DANA INTERNAL'!$AJ$179:$AJ$226)+
SUMIF('PNLT DANA INTERNAL'!$AP$179:$AP$226, 'KEUANGAN INTERNAL AKRE 2025'!B95,'PNLT DANA INTERNAL'!$AQ$179:$AQ$226)+
SUMIF('PNLT DANA INTERNAL'!$AW$179:$AW$226, 'KEUANGAN INTERNAL AKRE 2025'!B95,'PNLT DANA INTERNAL'!$AX$179:$AX$226)+
SUMIF('PNLT DANA INTERNAL'!$BD$179:$BD$226, 'KEUANGAN INTERNAL AKRE 2025'!B95,'PNLT DANA INTERNAL'!$BG$179:$BG$226)</f>
        <v>0</v>
      </c>
      <c r="L95" s="152">
        <f>SUMIF('PKM DANA INTERNAL'!$S$105:$S$136, 'KEUANGAN INTERNAL AKRE 2025'!B95,'PKM DANA INTERNAL'!$U$105:$U$136)+
SUMIF('PKM DANA INTERNAL'!$AC$105:$AC$136, 'KEUANGAN INTERNAL AKRE 2025'!B95,'PKM DANA INTERNAL'!$AD$105:$AD$136)+
SUMIF('PKM DANA INTERNAL'!$AJ$105:$AJ$136, 'KEUANGAN INTERNAL AKRE 2025'!B95,'PKM DANA INTERNAL'!$AK$105:$AK$136)+
SUMIF('PKM DANA INTERNAL'!$AQ$105:$AQ$136, 'KEUANGAN INTERNAL AKRE 2025'!B95,'PKM DANA INTERNAL'!$AR$105:$AR$136)+
SUMIF('PKM DANA INTERNAL'!$AX$105:$AX$136,'KEUANGAN INTERNAL AKRE 2025'!B95,'PKM DANA INTERNAL'!$AY$105:$AY$136)+
SUMIF('PKM DANA INTERNAL'!$BE$105:$BE$136,'KEUANGAN INTERNAL AKRE 2025'!B95,'PKM DANA INTERNAL'!$BF$105:$BF$136)+
SUMIF('PKM DANA INTERNAL'!$BL$105:$BL$136,'KEUANGAN INTERNAL AKRE 2025'!B95,'PKM DANA INTERNAL'!$BM$105:$BM$136)</f>
        <v>3000000</v>
      </c>
      <c r="M95" s="152">
        <f>SUMIF('PNLT DANA INTERNAL'!$R$227:$R$265, 'KEUANGAN INTERNAL AKRE 2025'!B95,'PNLT DANA INTERNAL'!$T$227:$T$265)+
SUMIF('PNLT DANA INTERNAL'!$AB$227:$AB$265, 'KEUANGAN INTERNAL AKRE 2025'!B95,'PNLT DANA INTERNAL'!$AC$227:$AC$265)+
SUMIF('PNLT DANA INTERNAL'!$AI$227:$AI$265, 'KEUANGAN INTERNAL AKRE 2025'!B95,'PNLT DANA INTERNAL'!$AJ$227:$AJ$265)+
SUMIF('PNLT DANA INTERNAL'!$AP$227:$AP$265, 'KEUANGAN INTERNAL AKRE 2025'!B95,'PNLT DANA INTERNAL'!$AQ$227:$AQ$265)+
SUMIF('PNLT DANA INTERNAL'!$AW$227:$AW$265, 'KEUANGAN INTERNAL AKRE 2025'!B95,'PNLT DANA INTERNAL'!$AX$227:$AX$265)+
SUMIF('PNLT DANA INTERNAL'!$BD$227:$BD$265, 'KEUANGAN INTERNAL AKRE 2025'!B95,'PNLT DANA INTERNAL'!$BG$227:$BG$265)</f>
        <v>25770000</v>
      </c>
      <c r="N95" s="152">
        <f>SUMIF('PKM DANA INTERNAL'!$S$138:$S$164, 'KEUANGAN INTERNAL AKRE 2025'!B95,'PKM DANA INTERNAL'!$U$138:$U$164)+
SUMIF('PKM DANA INTERNAL'!$AC$138:$AC$164, 'KEUANGAN INTERNAL AKRE 2025'!B95,'PKM DANA INTERNAL'!$AD$138:$AD$164)+
SUMIF('PKM DANA INTERNAL'!$AJ$138:$AJ$164, 'KEUANGAN INTERNAL AKRE 2025'!B95,'PKM DANA INTERNAL'!$AK$138:$AK$164)+
SUMIF('PKM DANA INTERNAL'!$AQ$138:$AQ$164, 'KEUANGAN INTERNAL AKRE 2025'!B95,'PKM DANA INTERNAL'!$AR$138:$AR$164)+
SUMIF('PKM DANA INTERNAL'!$AX$138:$AX$164,'KEUANGAN INTERNAL AKRE 2025'!B95,'PKM DANA INTERNAL'!$AY$138:$AY$164)+
SUMIF('PKM DANA INTERNAL'!$BE$138:$BE$164,'KEUANGAN INTERNAL AKRE 2025'!B95,'PKM DANA INTERNAL'!$BF$138:$BF$164)+
SUMIF('PKM DANA INTERNAL'!$BL$138:$BL$164,'KEUANGAN INTERNAL AKRE 2025'!B95,'PKM DANA INTERNAL'!$BM$138:$BM$164)</f>
        <v>4950000</v>
      </c>
      <c r="O95" s="149">
        <f t="shared" si="3"/>
        <v>44683333.333333336</v>
      </c>
      <c r="S95" s="790" t="s">
        <v>45</v>
      </c>
    </row>
    <row r="96" spans="1:19">
      <c r="A96" s="796" t="s">
        <v>256</v>
      </c>
      <c r="B96" s="134" t="s">
        <v>41</v>
      </c>
      <c r="C96" s="199">
        <f>SUMIF('PNLT DANA INTERNAL'!$R$22:$R$45, 'KEUANGAN INTERNAL AKRE 2025'!B96,'PNLT DANA INTERNAL'!$T$22:$T$45)+
SUMIF('PNLT DANA INTERNAL'!$AB$22:$AB$45, 'KEUANGAN INTERNAL AKRE 2025'!B96,'PNLT DANA INTERNAL'!$AC$22:$AC$45)+
SUMIF('PNLT DANA INTERNAL'!$AI$22:$AI$45, 'KEUANGAN INTERNAL AKRE 2025'!B96,'PNLT DANA INTERNAL'!$AJ$22:$AJ$45)+
SUMIF('PNLT DANA INTERNAL'!$AP$22:$AP$45, 'KEUANGAN INTERNAL AKRE 2025'!B96,'PNLT DANA INTERNAL'!$AQ$22:$AQ$45)+
SUMIF('PNLT DANA INTERNAL'!$AW$22:$AW$45, 'KEUANGAN INTERNAL AKRE 2025'!B96,'PNLT DANA INTERNAL'!$AX$22:$AX$45)</f>
        <v>0</v>
      </c>
      <c r="D96" s="152">
        <f>SUMIF('PKM DANA INTERNAL'!$S$2:$S$6, 'KEUANGAN INTERNAL AKRE 2025'!B96,'PKM DANA INTERNAL'!$U$2:$U$6)+
SUMIF('PKM DANA INTERNAL'!$AC$2:$AC$6, 'KEUANGAN INTERNAL AKRE 2025'!B96,'PKM DANA INTERNAL'!$AD$2:$AD$6)+
SUMIF('PKM DANA INTERNAL'!$AJ$2:$AJ$6, 'KEUANGAN INTERNAL AKRE 2025'!B96,'PKM DANA INTERNAL'!$AK$2:$AK$6)+
SUMIF('PKM DANA INTERNAL'!$AQ$2:$AQ$6, 'KEUANGAN INTERNAL AKRE 2025'!B96,'PKM DANA INTERNAL'!$AR$2:$AR$6)</f>
        <v>0</v>
      </c>
      <c r="E96" s="151">
        <f>SUMIF('PNLT DANA INTERNAL'!$R$46:$R$109, 'KEUANGAN INTERNAL AKRE 2025'!B96,'PNLT DANA INTERNAL'!$T$46:$T$109)+
SUMIF('PNLT DANA INTERNAL'!$AB$46:$AB$109, 'KEUANGAN INTERNAL AKRE 2025'!B96,'PNLT DANA INTERNAL'!$AC$46:$AC$109)+
SUMIF('PNLT DANA INTERNAL'!$AI$46:$AI$109, 'KEUANGAN INTERNAL AKRE 2025'!B96,'PNLT DANA INTERNAL'!$AJ$46:$AJ$109)+
SUMIF('PNLT DANA INTERNAL'!$AP$46:$AP$109, 'KEUANGAN INTERNAL AKRE 2025'!B96,'PNLT DANA INTERNAL'!$AQ$46:$AQ$109)+
SUMIF('PNLT DANA INTERNAL'!$AW$46:$AW$109, 'KEUANGAN INTERNAL AKRE 2025'!B96,'PNLT DANA INTERNAL'!$AX$46:$AX$109)</f>
        <v>0</v>
      </c>
      <c r="F96" s="152">
        <f>SUMIF('PKM DANA INTERNAL'!$S$8:$S$35, 'KEUANGAN INTERNAL AKRE 2025'!B96,'PKM DANA INTERNAL'!$U$8:$U$35)+
SUMIF('PKM DANA INTERNAL'!$AC$8:$AC$35, 'KEUANGAN INTERNAL AKRE 2025'!B96,'PKM DANA INTERNAL'!$AD$8:$AD$35)+
SUMIF('PKM DANA INTERNAL'!$AJ$8:$AJ$35, 'KEUANGAN INTERNAL AKRE 2025'!B96,'PKM DANA INTERNAL'!$AK$8:$AK$35)+
SUMIF('PKM DANA INTERNAL'!$AQ$8:$AQ$35, 'KEUANGAN INTERNAL AKRE 2025'!B96,'PKM DANA INTERNAL'!$AR$8:$AR$35)</f>
        <v>0</v>
      </c>
      <c r="G96" s="152">
        <f>SUMIF('PNLT DANA INTERNAL'!$R$111:$R$141, 'KEUANGAN INTERNAL AKRE 2025'!B96,'PNLT DANA INTERNAL'!$T$111:$T$160)+
SUMIF('PNLT DANA INTERNAL'!$AB$111:$AB$141, 'KEUANGAN INTERNAL AKRE 2025'!B96,'PNLT DANA INTERNAL'!$AC$111:$AC$141)+
SUMIF('PNLT DANA INTERNAL'!$AI$111:$AI$141, 'KEUANGAN INTERNAL AKRE 2025'!B96,'PNLT DANA INTERNAL'!$AJ$111:$AJ$141)+
SUMIF('PNLT DANA INTERNAL'!$AP$111:$AP$141, 'KEUANGAN INTERNAL AKRE 2025'!B96,'PNLT DANA INTERNAL'!$AQ$111:$AQ$141)+
SUMIF('PNLT DANA INTERNAL'!$AW$111:$AW$141, 'KEUANGAN INTERNAL AKRE 2025'!B96,'PNLT DANA INTERNAL'!$AX$111:$AX$141)</f>
        <v>3025000</v>
      </c>
      <c r="H96" s="152">
        <f>SUMIF('PKM DANA INTERNAL'!$S$37:$S$68, 'KEUANGAN INTERNAL AKRE 2025'!B96,'PKM DANA INTERNAL'!$U$37:$U$68)+
SUMIF('PKM DANA INTERNAL'!$AC$37:$AC$68, 'KEUANGAN INTERNAL AKRE 2025'!B96,'PKM DANA INTERNAL'!$AD$37:$AD$68)+
SUMIF('PKM DANA INTERNAL'!$AJ$37:$AJ$68, 'KEUANGAN INTERNAL AKRE 2025'!B96,'PKM DANA INTERNAL'!$AK$37:$AK$68)+
SUMIF('PKM DANA INTERNAL'!$AQ$37:$AQ$68, 'KEUANGAN INTERNAL AKRE 2025'!B96,'PKM DANA INTERNAL'!$AR$37:$AR$68)</f>
        <v>2500000</v>
      </c>
      <c r="I96" s="152">
        <f>SUMIF('PNLT DANA INTERNAL'!$R$143:$R$178, 'KEUANGAN INTERNAL AKRE 2025'!B96,'PNLT DANA INTERNAL'!$T$143:$T$178)+
SUMIF('PNLT DANA INTERNAL'!$AB$143:$AB$178, 'KEUANGAN INTERNAL AKRE 2025'!B96,'PNLT DANA INTERNAL'!$AC$143:$AC$178)+
SUMIF('PNLT DANA INTERNAL'!$AI$143:$AI$178, 'KEUANGAN INTERNAL AKRE 2025'!B96,'PNLT DANA INTERNAL'!$AJ$143:$AJ$178)+
SUMIF('PNLT DANA INTERNAL'!$AP$143:$AP$178, 'KEUANGAN INTERNAL AKRE 2025'!B96,'PNLT DANA INTERNAL'!$AQ$143:$AQ$178)+
SUMIF('PNLT DANA INTERNAL'!$AW$143:$AW$178, 'KEUANGAN INTERNAL AKRE 2025'!B96,'PNLT DANA INTERNAL'!$AX$143:$AX$178)</f>
        <v>3350000</v>
      </c>
      <c r="J96" s="152">
        <f>SUMIF('PKM DANA INTERNAL'!$S$70:$S$103, 'KEUANGAN INTERNAL AKRE 2025'!B96,'PKM DANA INTERNAL'!$U$70:$U$103)+
SUMIF('PKM DANA INTERNAL'!$AC$70:$AC$103, 'KEUANGAN INTERNAL AKRE 2025'!B96,'PKM DANA INTERNAL'!$AD$70:$AD$103)+
SUMIF('PKM DANA INTERNAL'!$AJ$70:$AJ$103, 'KEUANGAN INTERNAL AKRE 2025'!B96,'PKM DANA INTERNAL'!$AK$70:$AK$103)+
SUMIF('PKM DANA INTERNAL'!$AQ$70:$AQ$103, 'KEUANGAN INTERNAL AKRE 2025'!B96,'PKM DANA INTERNAL'!$AR$70:$AR$103)+
SUMIF('PKM DANA INTERNAL'!$AX$70:$AX$103,'KEUANGAN INTERNAL AKRE 2025'!B96,'PKM DANA INTERNAL'!$AY$70:$AY$103)+
SUMIF('PKM DANA INTERNAL'!$BE$70:$BE$103,'KEUANGAN INTERNAL AKRE 2025'!B96,'PKM DANA INTERNAL'!$BF$70:$BF$103)</f>
        <v>0</v>
      </c>
      <c r="K96" s="152">
        <f>SUMIF('PNLT DANA INTERNAL'!$R$179:$R$226, 'KEUANGAN INTERNAL AKRE 2025'!B96,'PNLT DANA INTERNAL'!$T$179:$T$226)+
SUMIF('PNLT DANA INTERNAL'!$AB$179:$AB$226, 'KEUANGAN INTERNAL AKRE 2025'!B96,'PNLT DANA INTERNAL'!$AC$179:$AC$226)+
SUMIF('PNLT DANA INTERNAL'!$AI$179:$AI$226, 'KEUANGAN INTERNAL AKRE 2025'!B96,'PNLT DANA INTERNAL'!$AJ$179:$AJ$226)+
SUMIF('PNLT DANA INTERNAL'!$AP$179:$AP$226, 'KEUANGAN INTERNAL AKRE 2025'!B96,'PNLT DANA INTERNAL'!$AQ$179:$AQ$226)+
SUMIF('PNLT DANA INTERNAL'!$AW$179:$AW$226, 'KEUANGAN INTERNAL AKRE 2025'!B96,'PNLT DANA INTERNAL'!$AX$179:$AX$226)+
SUMIF('PNLT DANA INTERNAL'!$BD$179:$BD$226, 'KEUANGAN INTERNAL AKRE 2025'!B96,'PNLT DANA INTERNAL'!$BG$179:$BG$226)</f>
        <v>1500000</v>
      </c>
      <c r="L96" s="152">
        <f>SUMIF('PKM DANA INTERNAL'!$S$105:$S$136, 'KEUANGAN INTERNAL AKRE 2025'!B96,'PKM DANA INTERNAL'!$U$105:$U$136)+
SUMIF('PKM DANA INTERNAL'!$AC$105:$AC$136, 'KEUANGAN INTERNAL AKRE 2025'!B96,'PKM DANA INTERNAL'!$AD$105:$AD$136)+
SUMIF('PKM DANA INTERNAL'!$AJ$105:$AJ$136, 'KEUANGAN INTERNAL AKRE 2025'!B96,'PKM DANA INTERNAL'!$AK$105:$AK$136)+
SUMIF('PKM DANA INTERNAL'!$AQ$105:$AQ$136, 'KEUANGAN INTERNAL AKRE 2025'!B96,'PKM DANA INTERNAL'!$AR$105:$AR$136)+
SUMIF('PKM DANA INTERNAL'!$AX$105:$AX$136,'KEUANGAN INTERNAL AKRE 2025'!B96,'PKM DANA INTERNAL'!$AY$105:$AY$136)+
SUMIF('PKM DANA INTERNAL'!$BE$105:$BE$136,'KEUANGAN INTERNAL AKRE 2025'!B96,'PKM DANA INTERNAL'!$BF$105:$BF$136)+
SUMIF('PKM DANA INTERNAL'!$BL$105:$BL$136,'KEUANGAN INTERNAL AKRE 2025'!B96,'PKM DANA INTERNAL'!$BM$105:$BM$136)</f>
        <v>4380333.333333333</v>
      </c>
      <c r="M96" s="152">
        <f>SUMIF('PNLT DANA INTERNAL'!$R$227:$R$265, 'KEUANGAN INTERNAL AKRE 2025'!B96,'PNLT DANA INTERNAL'!$T$227:$T$265)+
SUMIF('PNLT DANA INTERNAL'!$AB$227:$AB$265, 'KEUANGAN INTERNAL AKRE 2025'!B96,'PNLT DANA INTERNAL'!$AC$227:$AC$265)+
SUMIF('PNLT DANA INTERNAL'!$AI$227:$AI$265, 'KEUANGAN INTERNAL AKRE 2025'!B96,'PNLT DANA INTERNAL'!$AJ$227:$AJ$265)+
SUMIF('PNLT DANA INTERNAL'!$AP$227:$AP$265, 'KEUANGAN INTERNAL AKRE 2025'!B96,'PNLT DANA INTERNAL'!$AQ$227:$AQ$265)+
SUMIF('PNLT DANA INTERNAL'!$AW$227:$AW$265, 'KEUANGAN INTERNAL AKRE 2025'!B96,'PNLT DANA INTERNAL'!$AX$227:$AX$265)+
SUMIF('PNLT DANA INTERNAL'!$BD$227:$BD$265, 'KEUANGAN INTERNAL AKRE 2025'!B96,'PNLT DANA INTERNAL'!$BG$227:$BG$265)</f>
        <v>29951500</v>
      </c>
      <c r="N96" s="152">
        <f>SUMIF('PKM DANA INTERNAL'!$S$138:$S$164, 'KEUANGAN INTERNAL AKRE 2025'!B96,'PKM DANA INTERNAL'!$U$138:$U$164)+
SUMIF('PKM DANA INTERNAL'!$AC$138:$AC$164, 'KEUANGAN INTERNAL AKRE 2025'!B96,'PKM DANA INTERNAL'!$AD$138:$AD$164)+
SUMIF('PKM DANA INTERNAL'!$AJ$138:$AJ$164, 'KEUANGAN INTERNAL AKRE 2025'!B96,'PKM DANA INTERNAL'!$AK$138:$AK$164)+
SUMIF('PKM DANA INTERNAL'!$AQ$138:$AQ$164, 'KEUANGAN INTERNAL AKRE 2025'!B96,'PKM DANA INTERNAL'!$AR$138:$AR$164)+
SUMIF('PKM DANA INTERNAL'!$AX$138:$AX$164,'KEUANGAN INTERNAL AKRE 2025'!B96,'PKM DANA INTERNAL'!$AY$138:$AY$164)+
SUMIF('PKM DANA INTERNAL'!$BE$138:$BE$164,'KEUANGAN INTERNAL AKRE 2025'!B96,'PKM DANA INTERNAL'!$BF$138:$BF$164)+
SUMIF('PKM DANA INTERNAL'!$BL$138:$BL$164,'KEUANGAN INTERNAL AKRE 2025'!B96,'PKM DANA INTERNAL'!$BM$138:$BM$164)</f>
        <v>0</v>
      </c>
      <c r="O96" s="149">
        <f t="shared" si="3"/>
        <v>14755333.333333332</v>
      </c>
      <c r="S96" s="790" t="s">
        <v>17</v>
      </c>
    </row>
    <row r="97" spans="1:15">
      <c r="A97" s="796" t="s">
        <v>256</v>
      </c>
      <c r="B97" s="134" t="s">
        <v>136</v>
      </c>
      <c r="C97" s="199">
        <f>SUMIF('PNLT DANA INTERNAL'!$R$22:$R$45, 'KEUANGAN INTERNAL AKRE 2025'!B97,'PNLT DANA INTERNAL'!$T$22:$T$45)+
SUMIF('PNLT DANA INTERNAL'!$AB$22:$AB$45, 'KEUANGAN INTERNAL AKRE 2025'!B97,'PNLT DANA INTERNAL'!$AC$22:$AC$45)+
SUMIF('PNLT DANA INTERNAL'!$AI$22:$AI$45, 'KEUANGAN INTERNAL AKRE 2025'!B97,'PNLT DANA INTERNAL'!$AJ$22:$AJ$45)+
SUMIF('PNLT DANA INTERNAL'!$AP$22:$AP$45, 'KEUANGAN INTERNAL AKRE 2025'!B97,'PNLT DANA INTERNAL'!$AQ$22:$AQ$45)+
SUMIF('PNLT DANA INTERNAL'!$AW$22:$AW$45, 'KEUANGAN INTERNAL AKRE 2025'!B97,'PNLT DANA INTERNAL'!$AX$22:$AX$45)</f>
        <v>0</v>
      </c>
      <c r="D97" s="152">
        <f>SUMIF('PKM DANA INTERNAL'!$S$2:$S$6, 'KEUANGAN INTERNAL AKRE 2025'!B97,'PKM DANA INTERNAL'!$U$2:$U$6)+
SUMIF('PKM DANA INTERNAL'!$AC$2:$AC$6, 'KEUANGAN INTERNAL AKRE 2025'!B97,'PKM DANA INTERNAL'!$AD$2:$AD$6)+
SUMIF('PKM DANA INTERNAL'!$AJ$2:$AJ$6, 'KEUANGAN INTERNAL AKRE 2025'!B97,'PKM DANA INTERNAL'!$AK$2:$AK$6)+
SUMIF('PKM DANA INTERNAL'!$AQ$2:$AQ$6, 'KEUANGAN INTERNAL AKRE 2025'!B97,'PKM DANA INTERNAL'!$AR$2:$AR$6)</f>
        <v>0</v>
      </c>
      <c r="E97" s="151">
        <f>SUMIF('PNLT DANA INTERNAL'!$R$46:$R$109, 'KEUANGAN INTERNAL AKRE 2025'!B97,'PNLT DANA INTERNAL'!$T$46:$T$109)+
SUMIF('PNLT DANA INTERNAL'!$AB$46:$AB$109, 'KEUANGAN INTERNAL AKRE 2025'!B97,'PNLT DANA INTERNAL'!$AC$46:$AC$109)+
SUMIF('PNLT DANA INTERNAL'!$AI$46:$AI$109, 'KEUANGAN INTERNAL AKRE 2025'!B97,'PNLT DANA INTERNAL'!$AJ$46:$AJ$109)+
SUMIF('PNLT DANA INTERNAL'!$AP$46:$AP$109, 'KEUANGAN INTERNAL AKRE 2025'!B97,'PNLT DANA INTERNAL'!$AQ$46:$AQ$109)+
SUMIF('PNLT DANA INTERNAL'!$AW$46:$AW$109, 'KEUANGAN INTERNAL AKRE 2025'!B97,'PNLT DANA INTERNAL'!$AX$46:$AX$109)</f>
        <v>20083333.333333336</v>
      </c>
      <c r="F97" s="152">
        <f>SUMIF('PKM DANA INTERNAL'!$S$8:$S$35, 'KEUANGAN INTERNAL AKRE 2025'!B97,'PKM DANA INTERNAL'!$U$8:$U$35)+
SUMIF('PKM DANA INTERNAL'!$AC$8:$AC$35, 'KEUANGAN INTERNAL AKRE 2025'!B97,'PKM DANA INTERNAL'!$AD$8:$AD$35)+
SUMIF('PKM DANA INTERNAL'!$AJ$8:$AJ$35, 'KEUANGAN INTERNAL AKRE 2025'!B97,'PKM DANA INTERNAL'!$AK$8:$AK$35)+
SUMIF('PKM DANA INTERNAL'!$AQ$8:$AQ$35, 'KEUANGAN INTERNAL AKRE 2025'!B97,'PKM DANA INTERNAL'!$AR$8:$AR$35)</f>
        <v>17034333</v>
      </c>
      <c r="G97" s="152">
        <f>SUMIF('PNLT DANA INTERNAL'!$R$111:$R$141, 'KEUANGAN INTERNAL AKRE 2025'!B97,'PNLT DANA INTERNAL'!$T$111:$T$160)+
SUMIF('PNLT DANA INTERNAL'!$AB$111:$AB$141, 'KEUANGAN INTERNAL AKRE 2025'!B97,'PNLT DANA INTERNAL'!$AC$111:$AC$141)+
SUMIF('PNLT DANA INTERNAL'!$AI$111:$AI$141, 'KEUANGAN INTERNAL AKRE 2025'!B97,'PNLT DANA INTERNAL'!$AJ$111:$AJ$141)+
SUMIF('PNLT DANA INTERNAL'!$AP$111:$AP$141, 'KEUANGAN INTERNAL AKRE 2025'!B97,'PNLT DANA INTERNAL'!$AQ$111:$AQ$141)+
SUMIF('PNLT DANA INTERNAL'!$AW$111:$AW$141, 'KEUANGAN INTERNAL AKRE 2025'!B97,'PNLT DANA INTERNAL'!$AX$111:$AX$141)</f>
        <v>22268333.333333332</v>
      </c>
      <c r="H97" s="152">
        <f>SUMIF('PKM DANA INTERNAL'!$S$37:$S$68, 'KEUANGAN INTERNAL AKRE 2025'!B97,'PKM DANA INTERNAL'!$U$37:$U$68)+
SUMIF('PKM DANA INTERNAL'!$AC$37:$AC$68, 'KEUANGAN INTERNAL AKRE 2025'!B97,'PKM DANA INTERNAL'!$AD$37:$AD$68)+
SUMIF('PKM DANA INTERNAL'!$AJ$37:$AJ$68, 'KEUANGAN INTERNAL AKRE 2025'!B97,'PKM DANA INTERNAL'!$AK$37:$AK$68)+
SUMIF('PKM DANA INTERNAL'!$AQ$37:$AQ$68, 'KEUANGAN INTERNAL AKRE 2025'!B97,'PKM DANA INTERNAL'!$AR$37:$AR$68)</f>
        <v>3166666.6666666665</v>
      </c>
      <c r="I97" s="152">
        <f>SUMIF('PNLT DANA INTERNAL'!$R$143:$R$178, 'KEUANGAN INTERNAL AKRE 2025'!B97,'PNLT DANA INTERNAL'!$T$143:$T$178)+
SUMIF('PNLT DANA INTERNAL'!$AB$143:$AB$178, 'KEUANGAN INTERNAL AKRE 2025'!B97,'PNLT DANA INTERNAL'!$AC$143:$AC$178)+
SUMIF('PNLT DANA INTERNAL'!$AI$143:$AI$178, 'KEUANGAN INTERNAL AKRE 2025'!B97,'PNLT DANA INTERNAL'!$AJ$143:$AJ$178)+
SUMIF('PNLT DANA INTERNAL'!$AP$143:$AP$178, 'KEUANGAN INTERNAL AKRE 2025'!B97,'PNLT DANA INTERNAL'!$AQ$143:$AQ$178)+
SUMIF('PNLT DANA INTERNAL'!$AW$143:$AW$178, 'KEUANGAN INTERNAL AKRE 2025'!B97,'PNLT DANA INTERNAL'!$AX$143:$AX$178)</f>
        <v>4155000</v>
      </c>
      <c r="J97" s="152">
        <f>SUMIF('PKM DANA INTERNAL'!$S$70:$S$103, 'KEUANGAN INTERNAL AKRE 2025'!B97,'PKM DANA INTERNAL'!$U$70:$U$103)+
SUMIF('PKM DANA INTERNAL'!$AC$70:$AC$103, 'KEUANGAN INTERNAL AKRE 2025'!B97,'PKM DANA INTERNAL'!$AD$70:$AD$103)+
SUMIF('PKM DANA INTERNAL'!$AJ$70:$AJ$103, 'KEUANGAN INTERNAL AKRE 2025'!B97,'PKM DANA INTERNAL'!$AK$70:$AK$103)+
SUMIF('PKM DANA INTERNAL'!$AQ$70:$AQ$103, 'KEUANGAN INTERNAL AKRE 2025'!B97,'PKM DANA INTERNAL'!$AR$70:$AR$103)+
SUMIF('PKM DANA INTERNAL'!$AX$70:$AX$103,'KEUANGAN INTERNAL AKRE 2025'!B97,'PKM DANA INTERNAL'!$AY$70:$AY$103)+
SUMIF('PKM DANA INTERNAL'!$BE$70:$BE$103,'KEUANGAN INTERNAL AKRE 2025'!B97,'PKM DANA INTERNAL'!$BF$70:$BF$103)</f>
        <v>2320000</v>
      </c>
      <c r="K97" s="152">
        <f>SUMIF('PNLT DANA INTERNAL'!$R$179:$R$226, 'KEUANGAN INTERNAL AKRE 2025'!B97,'PNLT DANA INTERNAL'!$T$179:$T$226)+
SUMIF('PNLT DANA INTERNAL'!$AB$179:$AB$226, 'KEUANGAN INTERNAL AKRE 2025'!B97,'PNLT DANA INTERNAL'!$AC$179:$AC$226)+
SUMIF('PNLT DANA INTERNAL'!$AI$179:$AI$226, 'KEUANGAN INTERNAL AKRE 2025'!B97,'PNLT DANA INTERNAL'!$AJ$179:$AJ$226)+
SUMIF('PNLT DANA INTERNAL'!$AP$179:$AP$226, 'KEUANGAN INTERNAL AKRE 2025'!B97,'PNLT DANA INTERNAL'!$AQ$179:$AQ$226)+
SUMIF('PNLT DANA INTERNAL'!$AW$179:$AW$226, 'KEUANGAN INTERNAL AKRE 2025'!B97,'PNLT DANA INTERNAL'!$AX$179:$AX$226)+
SUMIF('PNLT DANA INTERNAL'!$BD$179:$BD$226, 'KEUANGAN INTERNAL AKRE 2025'!B97,'PNLT DANA INTERNAL'!$BG$179:$BG$226)</f>
        <v>1500000</v>
      </c>
      <c r="L97" s="152">
        <f>SUMIF('PKM DANA INTERNAL'!$S$105:$S$136, 'KEUANGAN INTERNAL AKRE 2025'!B97,'PKM DANA INTERNAL'!$U$105:$U$136)+
SUMIF('PKM DANA INTERNAL'!$AC$105:$AC$136, 'KEUANGAN INTERNAL AKRE 2025'!B97,'PKM DANA INTERNAL'!$AD$105:$AD$136)+
SUMIF('PKM DANA INTERNAL'!$AJ$105:$AJ$136, 'KEUANGAN INTERNAL AKRE 2025'!B97,'PKM DANA INTERNAL'!$AK$105:$AK$136)+
SUMIF('PKM DANA INTERNAL'!$AQ$105:$AQ$136, 'KEUANGAN INTERNAL AKRE 2025'!B97,'PKM DANA INTERNAL'!$AR$105:$AR$136)+
SUMIF('PKM DANA INTERNAL'!$AX$105:$AX$136,'KEUANGAN INTERNAL AKRE 2025'!B97,'PKM DANA INTERNAL'!$AY$105:$AY$136)+
SUMIF('PKM DANA INTERNAL'!$BE$105:$BE$136,'KEUANGAN INTERNAL AKRE 2025'!B97,'PKM DANA INTERNAL'!$BF$105:$BF$136)+
SUMIF('PKM DANA INTERNAL'!$BL$105:$BL$136,'KEUANGAN INTERNAL AKRE 2025'!B97,'PKM DANA INTERNAL'!$BM$105:$BM$136)</f>
        <v>2250000</v>
      </c>
      <c r="M97" s="152">
        <f>SUMIF('PNLT DANA INTERNAL'!$R$227:$R$265, 'KEUANGAN INTERNAL AKRE 2025'!B97,'PNLT DANA INTERNAL'!$T$227:$T$265)+
SUMIF('PNLT DANA INTERNAL'!$AB$227:$AB$265, 'KEUANGAN INTERNAL AKRE 2025'!B97,'PNLT DANA INTERNAL'!$AC$227:$AC$265)+
SUMIF('PNLT DANA INTERNAL'!$AI$227:$AI$265, 'KEUANGAN INTERNAL AKRE 2025'!B97,'PNLT DANA INTERNAL'!$AJ$227:$AJ$265)+
SUMIF('PNLT DANA INTERNAL'!$AP$227:$AP$265, 'KEUANGAN INTERNAL AKRE 2025'!B97,'PNLT DANA INTERNAL'!$AQ$227:$AQ$265)+
SUMIF('PNLT DANA INTERNAL'!$AW$227:$AW$265, 'KEUANGAN INTERNAL AKRE 2025'!B97,'PNLT DANA INTERNAL'!$AX$227:$AX$265)+
SUMIF('PNLT DANA INTERNAL'!$BD$227:$BD$265, 'KEUANGAN INTERNAL AKRE 2025'!B97,'PNLT DANA INTERNAL'!$BG$227:$BG$265)</f>
        <v>23950000</v>
      </c>
      <c r="N97" s="152">
        <f>SUMIF('PKM DANA INTERNAL'!$S$138:$S$164, 'KEUANGAN INTERNAL AKRE 2025'!B97,'PKM DANA INTERNAL'!$U$138:$U$164)+
SUMIF('PKM DANA INTERNAL'!$AC$138:$AC$164, 'KEUANGAN INTERNAL AKRE 2025'!B97,'PKM DANA INTERNAL'!$AD$138:$AD$164)+
SUMIF('PKM DANA INTERNAL'!$AJ$138:$AJ$164, 'KEUANGAN INTERNAL AKRE 2025'!B97,'PKM DANA INTERNAL'!$AK$138:$AK$164)+
SUMIF('PKM DANA INTERNAL'!$AQ$138:$AQ$164, 'KEUANGAN INTERNAL AKRE 2025'!B97,'PKM DANA INTERNAL'!$AR$138:$AR$164)+
SUMIF('PKM DANA INTERNAL'!$AX$138:$AX$164,'KEUANGAN INTERNAL AKRE 2025'!B97,'PKM DANA INTERNAL'!$AY$138:$AY$164)+
SUMIF('PKM DANA INTERNAL'!$BE$138:$BE$164,'KEUANGAN INTERNAL AKRE 2025'!B97,'PKM DANA INTERNAL'!$BF$138:$BF$164)+
SUMIF('PKM DANA INTERNAL'!$BL$138:$BL$164,'KEUANGAN INTERNAL AKRE 2025'!B97,'PKM DANA INTERNAL'!$BM$138:$BM$164)</f>
        <v>0</v>
      </c>
      <c r="O97" s="149">
        <f t="shared" si="3"/>
        <v>72777666.333333343</v>
      </c>
    </row>
    <row r="98" spans="1:15">
      <c r="A98" s="796" t="s">
        <v>256</v>
      </c>
      <c r="B98" s="134" t="s">
        <v>53</v>
      </c>
      <c r="C98" s="199">
        <f>SUMIF('PNLT DANA INTERNAL'!$R$22:$R$45, 'KEUANGAN INTERNAL AKRE 2025'!B98,'PNLT DANA INTERNAL'!$T$22:$T$45)+
SUMIF('PNLT DANA INTERNAL'!$AB$22:$AB$45, 'KEUANGAN INTERNAL AKRE 2025'!B98,'PNLT DANA INTERNAL'!$AC$22:$AC$45)+
SUMIF('PNLT DANA INTERNAL'!$AI$22:$AI$45, 'KEUANGAN INTERNAL AKRE 2025'!B98,'PNLT DANA INTERNAL'!$AJ$22:$AJ$45)+
SUMIF('PNLT DANA INTERNAL'!$AP$22:$AP$45, 'KEUANGAN INTERNAL AKRE 2025'!B98,'PNLT DANA INTERNAL'!$AQ$22:$AQ$45)+
SUMIF('PNLT DANA INTERNAL'!$AW$22:$AW$45, 'KEUANGAN INTERNAL AKRE 2025'!B98,'PNLT DANA INTERNAL'!$AX$22:$AX$45)</f>
        <v>0</v>
      </c>
      <c r="D98" s="152">
        <f>SUMIF('PKM DANA INTERNAL'!$S$2:$S$6, 'KEUANGAN INTERNAL AKRE 2025'!B98,'PKM DANA INTERNAL'!$U$2:$U$6)+
SUMIF('PKM DANA INTERNAL'!$AC$2:$AC$6, 'KEUANGAN INTERNAL AKRE 2025'!B98,'PKM DANA INTERNAL'!$AD$2:$AD$6)+
SUMIF('PKM DANA INTERNAL'!$AJ$2:$AJ$6, 'KEUANGAN INTERNAL AKRE 2025'!B98,'PKM DANA INTERNAL'!$AK$2:$AK$6)+
SUMIF('PKM DANA INTERNAL'!$AQ$2:$AQ$6, 'KEUANGAN INTERNAL AKRE 2025'!B98,'PKM DANA INTERNAL'!$AR$2:$AR$6)</f>
        <v>0</v>
      </c>
      <c r="E98" s="151">
        <f>SUMIF('PNLT DANA INTERNAL'!$R$46:$R$109, 'KEUANGAN INTERNAL AKRE 2025'!B98,'PNLT DANA INTERNAL'!$T$46:$T$109)+
SUMIF('PNLT DANA INTERNAL'!$AB$46:$AB$109, 'KEUANGAN INTERNAL AKRE 2025'!B98,'PNLT DANA INTERNAL'!$AC$46:$AC$109)+
SUMIF('PNLT DANA INTERNAL'!$AI$46:$AI$109, 'KEUANGAN INTERNAL AKRE 2025'!B98,'PNLT DANA INTERNAL'!$AJ$46:$AJ$109)+
SUMIF('PNLT DANA INTERNAL'!$AP$46:$AP$109, 'KEUANGAN INTERNAL AKRE 2025'!B98,'PNLT DANA INTERNAL'!$AQ$46:$AQ$109)+
SUMIF('PNLT DANA INTERNAL'!$AW$46:$AW$109, 'KEUANGAN INTERNAL AKRE 2025'!B98,'PNLT DANA INTERNAL'!$AX$46:$AX$109)</f>
        <v>1000000</v>
      </c>
      <c r="F98" s="152">
        <f>SUMIF('PKM DANA INTERNAL'!$S$8:$S$35, 'KEUANGAN INTERNAL AKRE 2025'!B98,'PKM DANA INTERNAL'!$U$8:$U$35)+
SUMIF('PKM DANA INTERNAL'!$AC$8:$AC$35, 'KEUANGAN INTERNAL AKRE 2025'!B98,'PKM DANA INTERNAL'!$AD$8:$AD$35)+
SUMIF('PKM DANA INTERNAL'!$AJ$8:$AJ$35, 'KEUANGAN INTERNAL AKRE 2025'!B98,'PKM DANA INTERNAL'!$AK$8:$AK$35)+
SUMIF('PKM DANA INTERNAL'!$AQ$8:$AQ$35, 'KEUANGAN INTERNAL AKRE 2025'!B98,'PKM DANA INTERNAL'!$AR$8:$AR$35)</f>
        <v>0</v>
      </c>
      <c r="G98" s="152">
        <f>SUMIF('PNLT DANA INTERNAL'!$R$111:$R$141, 'KEUANGAN INTERNAL AKRE 2025'!B98,'PNLT DANA INTERNAL'!$T$111:$T$160)+
SUMIF('PNLT DANA INTERNAL'!$AB$111:$AB$141, 'KEUANGAN INTERNAL AKRE 2025'!B98,'PNLT DANA INTERNAL'!$AC$111:$AC$141)+
SUMIF('PNLT DANA INTERNAL'!$AI$111:$AI$141, 'KEUANGAN INTERNAL AKRE 2025'!B98,'PNLT DANA INTERNAL'!$AJ$111:$AJ$141)+
SUMIF('PNLT DANA INTERNAL'!$AP$111:$AP$141, 'KEUANGAN INTERNAL AKRE 2025'!B98,'PNLT DANA INTERNAL'!$AQ$111:$AQ$141)+
SUMIF('PNLT DANA INTERNAL'!$AW$111:$AW$141, 'KEUANGAN INTERNAL AKRE 2025'!B98,'PNLT DANA INTERNAL'!$AX$111:$AX$141)</f>
        <v>3250000</v>
      </c>
      <c r="H98" s="152">
        <f>SUMIF('PKM DANA INTERNAL'!$S$37:$S$68, 'KEUANGAN INTERNAL AKRE 2025'!B98,'PKM DANA INTERNAL'!$U$37:$U$68)+
SUMIF('PKM DANA INTERNAL'!$AC$37:$AC$68, 'KEUANGAN INTERNAL AKRE 2025'!B98,'PKM DANA INTERNAL'!$AD$37:$AD$68)+
SUMIF('PKM DANA INTERNAL'!$AJ$37:$AJ$68, 'KEUANGAN INTERNAL AKRE 2025'!B98,'PKM DANA INTERNAL'!$AK$37:$AK$68)+
SUMIF('PKM DANA INTERNAL'!$AQ$37:$AQ$68, 'KEUANGAN INTERNAL AKRE 2025'!B98,'PKM DANA INTERNAL'!$AR$37:$AR$68)</f>
        <v>3327666.6666666665</v>
      </c>
      <c r="I98" s="152">
        <f>SUMIF('PNLT DANA INTERNAL'!$R$143:$R$178, 'KEUANGAN INTERNAL AKRE 2025'!B98,'PNLT DANA INTERNAL'!$T$143:$T$178)+
SUMIF('PNLT DANA INTERNAL'!$AB$143:$AB$178, 'KEUANGAN INTERNAL AKRE 2025'!B98,'PNLT DANA INTERNAL'!$AC$143:$AC$178)+
SUMIF('PNLT DANA INTERNAL'!$AI$143:$AI$178, 'KEUANGAN INTERNAL AKRE 2025'!B98,'PNLT DANA INTERNAL'!$AJ$143:$AJ$178)+
SUMIF('PNLT DANA INTERNAL'!$AP$143:$AP$178, 'KEUANGAN INTERNAL AKRE 2025'!B98,'PNLT DANA INTERNAL'!$AQ$143:$AQ$178)+
SUMIF('PNLT DANA INTERNAL'!$AW$143:$AW$178, 'KEUANGAN INTERNAL AKRE 2025'!B98,'PNLT DANA INTERNAL'!$AX$143:$AX$178)</f>
        <v>2250666.6666666665</v>
      </c>
      <c r="J98" s="152">
        <f>SUMIF('PKM DANA INTERNAL'!$S$70:$S$103, 'KEUANGAN INTERNAL AKRE 2025'!B98,'PKM DANA INTERNAL'!$U$70:$U$103)+
SUMIF('PKM DANA INTERNAL'!$AC$70:$AC$103, 'KEUANGAN INTERNAL AKRE 2025'!B98,'PKM DANA INTERNAL'!$AD$70:$AD$103)+
SUMIF('PKM DANA INTERNAL'!$AJ$70:$AJ$103, 'KEUANGAN INTERNAL AKRE 2025'!B98,'PKM DANA INTERNAL'!$AK$70:$AK$103)+
SUMIF('PKM DANA INTERNAL'!$AQ$70:$AQ$103, 'KEUANGAN INTERNAL AKRE 2025'!B98,'PKM DANA INTERNAL'!$AR$70:$AR$103)+
SUMIF('PKM DANA INTERNAL'!$AX$70:$AX$103,'KEUANGAN INTERNAL AKRE 2025'!B98,'PKM DANA INTERNAL'!$AY$70:$AY$103)+
SUMIF('PKM DANA INTERNAL'!$BE$70:$BE$103,'KEUANGAN INTERNAL AKRE 2025'!B98,'PKM DANA INTERNAL'!$BF$70:$BF$103)</f>
        <v>0</v>
      </c>
      <c r="K98" s="152">
        <f>SUMIF('PNLT DANA INTERNAL'!$R$179:$R$226, 'KEUANGAN INTERNAL AKRE 2025'!B98,'PNLT DANA INTERNAL'!$T$179:$T$226)+
SUMIF('PNLT DANA INTERNAL'!$AB$179:$AB$226, 'KEUANGAN INTERNAL AKRE 2025'!B98,'PNLT DANA INTERNAL'!$AC$179:$AC$226)+
SUMIF('PNLT DANA INTERNAL'!$AI$179:$AI$226, 'KEUANGAN INTERNAL AKRE 2025'!B98,'PNLT DANA INTERNAL'!$AJ$179:$AJ$226)+
SUMIF('PNLT DANA INTERNAL'!$AP$179:$AP$226, 'KEUANGAN INTERNAL AKRE 2025'!B98,'PNLT DANA INTERNAL'!$AQ$179:$AQ$226)+
SUMIF('PNLT DANA INTERNAL'!$AW$179:$AW$226, 'KEUANGAN INTERNAL AKRE 2025'!B98,'PNLT DANA INTERNAL'!$AX$179:$AX$226)+
SUMIF('PNLT DANA INTERNAL'!$BD$179:$BD$226, 'KEUANGAN INTERNAL AKRE 2025'!B98,'PNLT DANA INTERNAL'!$BG$179:$BG$226)</f>
        <v>0</v>
      </c>
      <c r="L98" s="152">
        <f>SUMIF('PKM DANA INTERNAL'!$S$105:$S$136, 'KEUANGAN INTERNAL AKRE 2025'!B98,'PKM DANA INTERNAL'!$U$105:$U$136)+
SUMIF('PKM DANA INTERNAL'!$AC$105:$AC$136, 'KEUANGAN INTERNAL AKRE 2025'!B98,'PKM DANA INTERNAL'!$AD$105:$AD$136)+
SUMIF('PKM DANA INTERNAL'!$AJ$105:$AJ$136, 'KEUANGAN INTERNAL AKRE 2025'!B98,'PKM DANA INTERNAL'!$AK$105:$AK$136)+
SUMIF('PKM DANA INTERNAL'!$AQ$105:$AQ$136, 'KEUANGAN INTERNAL AKRE 2025'!B98,'PKM DANA INTERNAL'!$AR$105:$AR$136)+
SUMIF('PKM DANA INTERNAL'!$AX$105:$AX$136,'KEUANGAN INTERNAL AKRE 2025'!B98,'PKM DANA INTERNAL'!$AY$105:$AY$136)+
SUMIF('PKM DANA INTERNAL'!$BE$105:$BE$136,'KEUANGAN INTERNAL AKRE 2025'!B98,'PKM DANA INTERNAL'!$BF$105:$BF$136)+
SUMIF('PKM DANA INTERNAL'!$BL$105:$BL$136,'KEUANGAN INTERNAL AKRE 2025'!B98,'PKM DANA INTERNAL'!$BM$105:$BM$136)</f>
        <v>2000000</v>
      </c>
      <c r="M98" s="152">
        <f>SUMIF('PNLT DANA INTERNAL'!$R$227:$R$265, 'KEUANGAN INTERNAL AKRE 2025'!B98,'PNLT DANA INTERNAL'!$T$227:$T$265)+
SUMIF('PNLT DANA INTERNAL'!$AB$227:$AB$265, 'KEUANGAN INTERNAL AKRE 2025'!B98,'PNLT DANA INTERNAL'!$AC$227:$AC$265)+
SUMIF('PNLT DANA INTERNAL'!$AI$227:$AI$265, 'KEUANGAN INTERNAL AKRE 2025'!B98,'PNLT DANA INTERNAL'!$AJ$227:$AJ$265)+
SUMIF('PNLT DANA INTERNAL'!$AP$227:$AP$265, 'KEUANGAN INTERNAL AKRE 2025'!B98,'PNLT DANA INTERNAL'!$AQ$227:$AQ$265)+
SUMIF('PNLT DANA INTERNAL'!$AW$227:$AW$265, 'KEUANGAN INTERNAL AKRE 2025'!B98,'PNLT DANA INTERNAL'!$AX$227:$AX$265)+
SUMIF('PNLT DANA INTERNAL'!$BD$227:$BD$265, 'KEUANGAN INTERNAL AKRE 2025'!B98,'PNLT DANA INTERNAL'!$BG$227:$BG$265)</f>
        <v>13500000</v>
      </c>
      <c r="N98" s="152">
        <f>SUMIF('PKM DANA INTERNAL'!$S$138:$S$164, 'KEUANGAN INTERNAL AKRE 2025'!B98,'PKM DANA INTERNAL'!$U$138:$U$164)+
SUMIF('PKM DANA INTERNAL'!$AC$138:$AC$164, 'KEUANGAN INTERNAL AKRE 2025'!B98,'PKM DANA INTERNAL'!$AD$138:$AD$164)+
SUMIF('PKM DANA INTERNAL'!$AJ$138:$AJ$164, 'KEUANGAN INTERNAL AKRE 2025'!B98,'PKM DANA INTERNAL'!$AK$138:$AK$164)+
SUMIF('PKM DANA INTERNAL'!$AQ$138:$AQ$164, 'KEUANGAN INTERNAL AKRE 2025'!B98,'PKM DANA INTERNAL'!$AR$138:$AR$164)+
SUMIF('PKM DANA INTERNAL'!$AX$138:$AX$164,'KEUANGAN INTERNAL AKRE 2025'!B98,'PKM DANA INTERNAL'!$AY$138:$AY$164)+
SUMIF('PKM DANA INTERNAL'!$BE$138:$BE$164,'KEUANGAN INTERNAL AKRE 2025'!B98,'PKM DANA INTERNAL'!$BF$138:$BF$164)+
SUMIF('PKM DANA INTERNAL'!$BL$138:$BL$164,'KEUANGAN INTERNAL AKRE 2025'!B98,'PKM DANA INTERNAL'!$BM$138:$BM$164)</f>
        <v>4950000</v>
      </c>
      <c r="O98" s="149">
        <f t="shared" si="3"/>
        <v>11828333.333333332</v>
      </c>
    </row>
    <row r="99" spans="1:15">
      <c r="A99" s="796" t="s">
        <v>256</v>
      </c>
      <c r="B99" s="134" t="s">
        <v>61</v>
      </c>
      <c r="C99" s="199">
        <f>SUMIF('PNLT DANA INTERNAL'!$R$22:$R$45, 'KEUANGAN INTERNAL AKRE 2025'!B99,'PNLT DANA INTERNAL'!$T$22:$T$45)+
SUMIF('PNLT DANA INTERNAL'!$AB$22:$AB$45, 'KEUANGAN INTERNAL AKRE 2025'!B99,'PNLT DANA INTERNAL'!$AC$22:$AC$45)+
SUMIF('PNLT DANA INTERNAL'!$AI$22:$AI$45, 'KEUANGAN INTERNAL AKRE 2025'!B99,'PNLT DANA INTERNAL'!$AJ$22:$AJ$45)+
SUMIF('PNLT DANA INTERNAL'!$AP$22:$AP$45, 'KEUANGAN INTERNAL AKRE 2025'!B99,'PNLT DANA INTERNAL'!$AQ$22:$AQ$45)+
SUMIF('PNLT DANA INTERNAL'!$AW$22:$AW$45, 'KEUANGAN INTERNAL AKRE 2025'!B99,'PNLT DANA INTERNAL'!$AX$22:$AX$45)</f>
        <v>0</v>
      </c>
      <c r="D99" s="152">
        <f>SUMIF('PKM DANA INTERNAL'!$S$2:$S$6, 'KEUANGAN INTERNAL AKRE 2025'!B99,'PKM DANA INTERNAL'!$U$2:$U$6)+
SUMIF('PKM DANA INTERNAL'!$AC$2:$AC$6, 'KEUANGAN INTERNAL AKRE 2025'!B99,'PKM DANA INTERNAL'!$AD$2:$AD$6)+
SUMIF('PKM DANA INTERNAL'!$AJ$2:$AJ$6, 'KEUANGAN INTERNAL AKRE 2025'!B99,'PKM DANA INTERNAL'!$AK$2:$AK$6)+
SUMIF('PKM DANA INTERNAL'!$AQ$2:$AQ$6, 'KEUANGAN INTERNAL AKRE 2025'!B99,'PKM DANA INTERNAL'!$AR$2:$AR$6)</f>
        <v>0</v>
      </c>
      <c r="E99" s="151">
        <f>SUMIF('PNLT DANA INTERNAL'!$R$46:$R$109, 'KEUANGAN INTERNAL AKRE 2025'!B99,'PNLT DANA INTERNAL'!$T$46:$T$109)+
SUMIF('PNLT DANA INTERNAL'!$AB$46:$AB$109, 'KEUANGAN INTERNAL AKRE 2025'!B99,'PNLT DANA INTERNAL'!$AC$46:$AC$109)+
SUMIF('PNLT DANA INTERNAL'!$AI$46:$AI$109, 'KEUANGAN INTERNAL AKRE 2025'!B99,'PNLT DANA INTERNAL'!$AJ$46:$AJ$109)+
SUMIF('PNLT DANA INTERNAL'!$AP$46:$AP$109, 'KEUANGAN INTERNAL AKRE 2025'!B99,'PNLT DANA INTERNAL'!$AQ$46:$AQ$109)+
SUMIF('PNLT DANA INTERNAL'!$AW$46:$AW$109, 'KEUANGAN INTERNAL AKRE 2025'!B99,'PNLT DANA INTERNAL'!$AX$46:$AX$109)</f>
        <v>3000000</v>
      </c>
      <c r="F99" s="152">
        <f>SUMIF('PKM DANA INTERNAL'!$S$8:$S$35, 'KEUANGAN INTERNAL AKRE 2025'!B99,'PKM DANA INTERNAL'!$U$8:$U$35)+
SUMIF('PKM DANA INTERNAL'!$AC$8:$AC$35, 'KEUANGAN INTERNAL AKRE 2025'!B99,'PKM DANA INTERNAL'!$AD$8:$AD$35)+
SUMIF('PKM DANA INTERNAL'!$AJ$8:$AJ$35, 'KEUANGAN INTERNAL AKRE 2025'!B99,'PKM DANA INTERNAL'!$AK$8:$AK$35)+
SUMIF('PKM DANA INTERNAL'!$AQ$8:$AQ$35, 'KEUANGAN INTERNAL AKRE 2025'!B99,'PKM DANA INTERNAL'!$AR$8:$AR$35)</f>
        <v>0</v>
      </c>
      <c r="G99" s="152">
        <f>SUMIF('PNLT DANA INTERNAL'!$R$111:$R$141, 'KEUANGAN INTERNAL AKRE 2025'!B99,'PNLT DANA INTERNAL'!$T$111:$T$160)+
SUMIF('PNLT DANA INTERNAL'!$AB$111:$AB$141, 'KEUANGAN INTERNAL AKRE 2025'!B99,'PNLT DANA INTERNAL'!$AC$111:$AC$141)+
SUMIF('PNLT DANA INTERNAL'!$AI$111:$AI$141, 'KEUANGAN INTERNAL AKRE 2025'!B99,'PNLT DANA INTERNAL'!$AJ$111:$AJ$141)+
SUMIF('PNLT DANA INTERNAL'!$AP$111:$AP$141, 'KEUANGAN INTERNAL AKRE 2025'!B99,'PNLT DANA INTERNAL'!$AQ$111:$AQ$141)+
SUMIF('PNLT DANA INTERNAL'!$AW$111:$AW$141, 'KEUANGAN INTERNAL AKRE 2025'!B99,'PNLT DANA INTERNAL'!$AX$111:$AX$141)</f>
        <v>3250000</v>
      </c>
      <c r="H99" s="152">
        <f>SUMIF('PKM DANA INTERNAL'!$S$37:$S$68, 'KEUANGAN INTERNAL AKRE 2025'!B99,'PKM DANA INTERNAL'!$U$37:$U$68)+
SUMIF('PKM DANA INTERNAL'!$AC$37:$AC$68, 'KEUANGAN INTERNAL AKRE 2025'!B99,'PKM DANA INTERNAL'!$AD$37:$AD$68)+
SUMIF('PKM DANA INTERNAL'!$AJ$37:$AJ$68, 'KEUANGAN INTERNAL AKRE 2025'!B99,'PKM DANA INTERNAL'!$AK$37:$AK$68)+
SUMIF('PKM DANA INTERNAL'!$AQ$37:$AQ$68, 'KEUANGAN INTERNAL AKRE 2025'!B99,'PKM DANA INTERNAL'!$AR$37:$AR$68)</f>
        <v>3166666.6666666665</v>
      </c>
      <c r="I99" s="152">
        <f>SUMIF('PNLT DANA INTERNAL'!$R$143:$R$178, 'KEUANGAN INTERNAL AKRE 2025'!B99,'PNLT DANA INTERNAL'!$T$143:$T$178)+
SUMIF('PNLT DANA INTERNAL'!$AB$143:$AB$178, 'KEUANGAN INTERNAL AKRE 2025'!B99,'PNLT DANA INTERNAL'!$AC$143:$AC$178)+
SUMIF('PNLT DANA INTERNAL'!$AI$143:$AI$178, 'KEUANGAN INTERNAL AKRE 2025'!B99,'PNLT DANA INTERNAL'!$AJ$143:$AJ$178)+
SUMIF('PNLT DANA INTERNAL'!$AP$143:$AP$178, 'KEUANGAN INTERNAL AKRE 2025'!B99,'PNLT DANA INTERNAL'!$AQ$143:$AQ$178)+
SUMIF('PNLT DANA INTERNAL'!$AW$143:$AW$178, 'KEUANGAN INTERNAL AKRE 2025'!B99,'PNLT DANA INTERNAL'!$AX$143:$AX$178)</f>
        <v>4466666.666666666</v>
      </c>
      <c r="J99" s="152">
        <f>SUMIF('PKM DANA INTERNAL'!$S$70:$S$103, 'KEUANGAN INTERNAL AKRE 2025'!B99,'PKM DANA INTERNAL'!$U$70:$U$103)+
SUMIF('PKM DANA INTERNAL'!$AC$70:$AC$103, 'KEUANGAN INTERNAL AKRE 2025'!B99,'PKM DANA INTERNAL'!$AD$70:$AD$103)+
SUMIF('PKM DANA INTERNAL'!$AJ$70:$AJ$103, 'KEUANGAN INTERNAL AKRE 2025'!B99,'PKM DANA INTERNAL'!$AK$70:$AK$103)+
SUMIF('PKM DANA INTERNAL'!$AQ$70:$AQ$103, 'KEUANGAN INTERNAL AKRE 2025'!B99,'PKM DANA INTERNAL'!$AR$70:$AR$103)+
SUMIF('PKM DANA INTERNAL'!$AX$70:$AX$103,'KEUANGAN INTERNAL AKRE 2025'!B99,'PKM DANA INTERNAL'!$AY$70:$AY$103)+
SUMIF('PKM DANA INTERNAL'!$BE$70:$BE$103,'KEUANGAN INTERNAL AKRE 2025'!B99,'PKM DANA INTERNAL'!$BF$70:$BF$103)</f>
        <v>2333333.3333333335</v>
      </c>
      <c r="K99" s="152">
        <f>SUMIF('PNLT DANA INTERNAL'!$R$179:$R$226, 'KEUANGAN INTERNAL AKRE 2025'!B99,'PNLT DANA INTERNAL'!$T$179:$T$226)+
SUMIF('PNLT DANA INTERNAL'!$AB$179:$AB$226, 'KEUANGAN INTERNAL AKRE 2025'!B99,'PNLT DANA INTERNAL'!$AC$179:$AC$226)+
SUMIF('PNLT DANA INTERNAL'!$AI$179:$AI$226, 'KEUANGAN INTERNAL AKRE 2025'!B99,'PNLT DANA INTERNAL'!$AJ$179:$AJ$226)+
SUMIF('PNLT DANA INTERNAL'!$AP$179:$AP$226, 'KEUANGAN INTERNAL AKRE 2025'!B99,'PNLT DANA INTERNAL'!$AQ$179:$AQ$226)+
SUMIF('PNLT DANA INTERNAL'!$AW$179:$AW$226, 'KEUANGAN INTERNAL AKRE 2025'!B99,'PNLT DANA INTERNAL'!$AX$179:$AX$226)+
SUMIF('PNLT DANA INTERNAL'!$BD$179:$BD$226, 'KEUANGAN INTERNAL AKRE 2025'!B99,'PNLT DANA INTERNAL'!$BG$179:$BG$226)</f>
        <v>0</v>
      </c>
      <c r="L99" s="152">
        <f>SUMIF('PKM DANA INTERNAL'!$S$105:$S$136, 'KEUANGAN INTERNAL AKRE 2025'!B99,'PKM DANA INTERNAL'!$U$105:$U$136)+
SUMIF('PKM DANA INTERNAL'!$AC$105:$AC$136, 'KEUANGAN INTERNAL AKRE 2025'!B99,'PKM DANA INTERNAL'!$AD$105:$AD$136)+
SUMIF('PKM DANA INTERNAL'!$AJ$105:$AJ$136, 'KEUANGAN INTERNAL AKRE 2025'!B99,'PKM DANA INTERNAL'!$AK$105:$AK$136)+
SUMIF('PKM DANA INTERNAL'!$AQ$105:$AQ$136, 'KEUANGAN INTERNAL AKRE 2025'!B99,'PKM DANA INTERNAL'!$AR$105:$AR$136)+
SUMIF('PKM DANA INTERNAL'!$AX$105:$AX$136,'KEUANGAN INTERNAL AKRE 2025'!B99,'PKM DANA INTERNAL'!$AY$105:$AY$136)+
SUMIF('PKM DANA INTERNAL'!$BE$105:$BE$136,'KEUANGAN INTERNAL AKRE 2025'!B99,'PKM DANA INTERNAL'!$BF$105:$BF$136)+
SUMIF('PKM DANA INTERNAL'!$BL$105:$BL$136,'KEUANGAN INTERNAL AKRE 2025'!B99,'PKM DANA INTERNAL'!$BM$105:$BM$136)</f>
        <v>4000000</v>
      </c>
      <c r="M99" s="152">
        <f>SUMIF('PNLT DANA INTERNAL'!$R$227:$R$265, 'KEUANGAN INTERNAL AKRE 2025'!B99,'PNLT DANA INTERNAL'!$T$227:$T$265)+
SUMIF('PNLT DANA INTERNAL'!$AB$227:$AB$265, 'KEUANGAN INTERNAL AKRE 2025'!B99,'PNLT DANA INTERNAL'!$AC$227:$AC$265)+
SUMIF('PNLT DANA INTERNAL'!$AI$227:$AI$265, 'KEUANGAN INTERNAL AKRE 2025'!B99,'PNLT DANA INTERNAL'!$AJ$227:$AJ$265)+
SUMIF('PNLT DANA INTERNAL'!$AP$227:$AP$265, 'KEUANGAN INTERNAL AKRE 2025'!B99,'PNLT DANA INTERNAL'!$AQ$227:$AQ$265)+
SUMIF('PNLT DANA INTERNAL'!$AW$227:$AW$265, 'KEUANGAN INTERNAL AKRE 2025'!B99,'PNLT DANA INTERNAL'!$AX$227:$AX$265)+
SUMIF('PNLT DANA INTERNAL'!$BD$227:$BD$265, 'KEUANGAN INTERNAL AKRE 2025'!B99,'PNLT DANA INTERNAL'!$BG$227:$BG$265)</f>
        <v>26980000</v>
      </c>
      <c r="N99" s="152">
        <f>SUMIF('PKM DANA INTERNAL'!$S$138:$S$164, 'KEUANGAN INTERNAL AKRE 2025'!B99,'PKM DANA INTERNAL'!$U$138:$U$164)+
SUMIF('PKM DANA INTERNAL'!$AC$138:$AC$164, 'KEUANGAN INTERNAL AKRE 2025'!B99,'PKM DANA INTERNAL'!$AD$138:$AD$164)+
SUMIF('PKM DANA INTERNAL'!$AJ$138:$AJ$164, 'KEUANGAN INTERNAL AKRE 2025'!B99,'PKM DANA INTERNAL'!$AK$138:$AK$164)+
SUMIF('PKM DANA INTERNAL'!$AQ$138:$AQ$164, 'KEUANGAN INTERNAL AKRE 2025'!B99,'PKM DANA INTERNAL'!$AR$138:$AR$164)+
SUMIF('PKM DANA INTERNAL'!$AX$138:$AX$164,'KEUANGAN INTERNAL AKRE 2025'!B99,'PKM DANA INTERNAL'!$AY$138:$AY$164)+
SUMIF('PKM DANA INTERNAL'!$BE$138:$BE$164,'KEUANGAN INTERNAL AKRE 2025'!B99,'PKM DANA INTERNAL'!$BF$138:$BF$164)+
SUMIF('PKM DANA INTERNAL'!$BL$138:$BL$164,'KEUANGAN INTERNAL AKRE 2025'!B99,'PKM DANA INTERNAL'!$BM$138:$BM$164)</f>
        <v>0</v>
      </c>
      <c r="O99" s="149">
        <f t="shared" si="3"/>
        <v>20216666.666666664</v>
      </c>
    </row>
    <row r="100" spans="1:15">
      <c r="A100" s="796" t="s">
        <v>256</v>
      </c>
      <c r="B100" s="134" t="s">
        <v>390</v>
      </c>
      <c r="C100" s="199">
        <f>SUMIF('PNLT DANA INTERNAL'!$R$22:$R$45, 'KEUANGAN INTERNAL AKRE 2025'!B100,'PNLT DANA INTERNAL'!$T$22:$T$45)+
SUMIF('PNLT DANA INTERNAL'!$AB$22:$AB$45, 'KEUANGAN INTERNAL AKRE 2025'!B100,'PNLT DANA INTERNAL'!$AC$22:$AC$45)+
SUMIF('PNLT DANA INTERNAL'!$AI$22:$AI$45, 'KEUANGAN INTERNAL AKRE 2025'!B100,'PNLT DANA INTERNAL'!$AJ$22:$AJ$45)+
SUMIF('PNLT DANA INTERNAL'!$AP$22:$AP$45, 'KEUANGAN INTERNAL AKRE 2025'!B100,'PNLT DANA INTERNAL'!$AQ$22:$AQ$45)+
SUMIF('PNLT DANA INTERNAL'!$AW$22:$AW$45, 'KEUANGAN INTERNAL AKRE 2025'!B100,'PNLT DANA INTERNAL'!$AX$22:$AX$45)</f>
        <v>0</v>
      </c>
      <c r="D100" s="152">
        <f>SUMIF('PKM DANA INTERNAL'!$S$2:$S$6, 'KEUANGAN INTERNAL AKRE 2025'!B100,'PKM DANA INTERNAL'!$U$2:$U$6)+
SUMIF('PKM DANA INTERNAL'!$AC$2:$AC$6, 'KEUANGAN INTERNAL AKRE 2025'!B100,'PKM DANA INTERNAL'!$AD$2:$AD$6)+
SUMIF('PKM DANA INTERNAL'!$AJ$2:$AJ$6, 'KEUANGAN INTERNAL AKRE 2025'!B100,'PKM DANA INTERNAL'!$AK$2:$AK$6)+
SUMIF('PKM DANA INTERNAL'!$AQ$2:$AQ$6, 'KEUANGAN INTERNAL AKRE 2025'!B100,'PKM DANA INTERNAL'!$AR$2:$AR$6)</f>
        <v>0</v>
      </c>
      <c r="E100" s="151">
        <f>SUMIF('PNLT DANA INTERNAL'!$R$46:$R$109, 'KEUANGAN INTERNAL AKRE 2025'!B100,'PNLT DANA INTERNAL'!$T$46:$T$109)+
SUMIF('PNLT DANA INTERNAL'!$AB$46:$AB$109, 'KEUANGAN INTERNAL AKRE 2025'!B100,'PNLT DANA INTERNAL'!$AC$46:$AC$109)+
SUMIF('PNLT DANA INTERNAL'!$AI$46:$AI$109, 'KEUANGAN INTERNAL AKRE 2025'!B100,'PNLT DANA INTERNAL'!$AJ$46:$AJ$109)+
SUMIF('PNLT DANA INTERNAL'!$AP$46:$AP$109, 'KEUANGAN INTERNAL AKRE 2025'!B100,'PNLT DANA INTERNAL'!$AQ$46:$AQ$109)+
SUMIF('PNLT DANA INTERNAL'!$AW$46:$AW$109, 'KEUANGAN INTERNAL AKRE 2025'!B100,'PNLT DANA INTERNAL'!$AX$46:$AX$109)</f>
        <v>0</v>
      </c>
      <c r="F100" s="152">
        <f>SUMIF('PKM DANA INTERNAL'!$S$8:$S$35, 'KEUANGAN INTERNAL AKRE 2025'!B100,'PKM DANA INTERNAL'!$U$8:$U$35)+
SUMIF('PKM DANA INTERNAL'!$AC$8:$AC$35, 'KEUANGAN INTERNAL AKRE 2025'!B100,'PKM DANA INTERNAL'!$AD$8:$AD$35)+
SUMIF('PKM DANA INTERNAL'!$AJ$8:$AJ$35, 'KEUANGAN INTERNAL AKRE 2025'!B100,'PKM DANA INTERNAL'!$AK$8:$AK$35)+
SUMIF('PKM DANA INTERNAL'!$AQ$8:$AQ$35, 'KEUANGAN INTERNAL AKRE 2025'!B100,'PKM DANA INTERNAL'!$AR$8:$AR$35)</f>
        <v>0</v>
      </c>
      <c r="G100" s="152">
        <f>SUMIF('PNLT DANA INTERNAL'!$R$111:$R$141, 'KEUANGAN INTERNAL AKRE 2025'!B100,'PNLT DANA INTERNAL'!$T$111:$T$160)+
SUMIF('PNLT DANA INTERNAL'!$AB$111:$AB$141, 'KEUANGAN INTERNAL AKRE 2025'!B100,'PNLT DANA INTERNAL'!$AC$111:$AC$141)+
SUMIF('PNLT DANA INTERNAL'!$AI$111:$AI$141, 'KEUANGAN INTERNAL AKRE 2025'!B100,'PNLT DANA INTERNAL'!$AJ$111:$AJ$141)+
SUMIF('PNLT DANA INTERNAL'!$AP$111:$AP$141, 'KEUANGAN INTERNAL AKRE 2025'!B100,'PNLT DANA INTERNAL'!$AQ$111:$AQ$141)+
SUMIF('PNLT DANA INTERNAL'!$AW$111:$AW$141, 'KEUANGAN INTERNAL AKRE 2025'!B100,'PNLT DANA INTERNAL'!$AX$111:$AX$141)</f>
        <v>0</v>
      </c>
      <c r="H100" s="152">
        <f>SUMIF('PKM DANA INTERNAL'!$S$37:$S$68, 'KEUANGAN INTERNAL AKRE 2025'!B100,'PKM DANA INTERNAL'!$U$37:$U$68)+
SUMIF('PKM DANA INTERNAL'!$AC$37:$AC$68, 'KEUANGAN INTERNAL AKRE 2025'!B100,'PKM DANA INTERNAL'!$AD$37:$AD$68)+
SUMIF('PKM DANA INTERNAL'!$AJ$37:$AJ$68, 'KEUANGAN INTERNAL AKRE 2025'!B100,'PKM DANA INTERNAL'!$AK$37:$AK$68)+
SUMIF('PKM DANA INTERNAL'!$AQ$37:$AQ$68, 'KEUANGAN INTERNAL AKRE 2025'!B100,'PKM DANA INTERNAL'!$AR$37:$AR$68)</f>
        <v>2500000</v>
      </c>
      <c r="I100" s="152">
        <f>SUMIF('PNLT DANA INTERNAL'!$R$143:$R$178, 'KEUANGAN INTERNAL AKRE 2025'!B100,'PNLT DANA INTERNAL'!$T$143:$T$178)+
SUMIF('PNLT DANA INTERNAL'!$AB$143:$AB$178, 'KEUANGAN INTERNAL AKRE 2025'!B100,'PNLT DANA INTERNAL'!$AC$143:$AC$178)+
SUMIF('PNLT DANA INTERNAL'!$AI$143:$AI$178, 'KEUANGAN INTERNAL AKRE 2025'!B100,'PNLT DANA INTERNAL'!$AJ$143:$AJ$178)+
SUMIF('PNLT DANA INTERNAL'!$AP$143:$AP$178, 'KEUANGAN INTERNAL AKRE 2025'!B100,'PNLT DANA INTERNAL'!$AQ$143:$AQ$178)+
SUMIF('PNLT DANA INTERNAL'!$AW$143:$AW$178, 'KEUANGAN INTERNAL AKRE 2025'!B100,'PNLT DANA INTERNAL'!$AX$143:$AX$178)</f>
        <v>5600666.666666666</v>
      </c>
      <c r="J100" s="152">
        <f>SUMIF('PKM DANA INTERNAL'!$S$70:$S$103, 'KEUANGAN INTERNAL AKRE 2025'!B100,'PKM DANA INTERNAL'!$U$70:$U$103)+
SUMIF('PKM DANA INTERNAL'!$AC$70:$AC$103, 'KEUANGAN INTERNAL AKRE 2025'!B100,'PKM DANA INTERNAL'!$AD$70:$AD$103)+
SUMIF('PKM DANA INTERNAL'!$AJ$70:$AJ$103, 'KEUANGAN INTERNAL AKRE 2025'!B100,'PKM DANA INTERNAL'!$AK$70:$AK$103)+
SUMIF('PKM DANA INTERNAL'!$AQ$70:$AQ$103, 'KEUANGAN INTERNAL AKRE 2025'!B100,'PKM DANA INTERNAL'!$AR$70:$AR$103)+
SUMIF('PKM DANA INTERNAL'!$AX$70:$AX$103,'KEUANGAN INTERNAL AKRE 2025'!B100,'PKM DANA INTERNAL'!$AY$70:$AY$103)+
SUMIF('PKM DANA INTERNAL'!$BE$70:$BE$103,'KEUANGAN INTERNAL AKRE 2025'!B100,'PKM DANA INTERNAL'!$BF$70:$BF$103)</f>
        <v>4664000</v>
      </c>
      <c r="K100" s="152">
        <f>SUMIF('PNLT DANA INTERNAL'!$R$179:$R$226, 'KEUANGAN INTERNAL AKRE 2025'!B100,'PNLT DANA INTERNAL'!$T$179:$T$226)+
SUMIF('PNLT DANA INTERNAL'!$AB$179:$AB$226, 'KEUANGAN INTERNAL AKRE 2025'!B100,'PNLT DANA INTERNAL'!$AC$179:$AC$226)+
SUMIF('PNLT DANA INTERNAL'!$AI$179:$AI$226, 'KEUANGAN INTERNAL AKRE 2025'!B100,'PNLT DANA INTERNAL'!$AJ$179:$AJ$226)+
SUMIF('PNLT DANA INTERNAL'!$AP$179:$AP$226, 'KEUANGAN INTERNAL AKRE 2025'!B100,'PNLT DANA INTERNAL'!$AQ$179:$AQ$226)+
SUMIF('PNLT DANA INTERNAL'!$AW$179:$AW$226, 'KEUANGAN INTERNAL AKRE 2025'!B100,'PNLT DANA INTERNAL'!$AX$179:$AX$226)+
SUMIF('PNLT DANA INTERNAL'!$BD$179:$BD$226, 'KEUANGAN INTERNAL AKRE 2025'!B100,'PNLT DANA INTERNAL'!$BG$179:$BG$226)</f>
        <v>1500000</v>
      </c>
      <c r="L100" s="152">
        <f>SUMIF('PKM DANA INTERNAL'!$S$105:$S$136, 'KEUANGAN INTERNAL AKRE 2025'!B100,'PKM DANA INTERNAL'!$U$105:$U$136)+
SUMIF('PKM DANA INTERNAL'!$AC$105:$AC$136, 'KEUANGAN INTERNAL AKRE 2025'!B100,'PKM DANA INTERNAL'!$AD$105:$AD$136)+
SUMIF('PKM DANA INTERNAL'!$AJ$105:$AJ$136, 'KEUANGAN INTERNAL AKRE 2025'!B100,'PKM DANA INTERNAL'!$AK$105:$AK$136)+
SUMIF('PKM DANA INTERNAL'!$AQ$105:$AQ$136, 'KEUANGAN INTERNAL AKRE 2025'!B100,'PKM DANA INTERNAL'!$AR$105:$AR$136)+
SUMIF('PKM DANA INTERNAL'!$AX$105:$AX$136,'KEUANGAN INTERNAL AKRE 2025'!B100,'PKM DANA INTERNAL'!$AY$105:$AY$136)+
SUMIF('PKM DANA INTERNAL'!$BE$105:$BE$136,'KEUANGAN INTERNAL AKRE 2025'!B100,'PKM DANA INTERNAL'!$BF$105:$BF$136)+
SUMIF('PKM DANA INTERNAL'!$BL$105:$BL$136,'KEUANGAN INTERNAL AKRE 2025'!B100,'PKM DANA INTERNAL'!$BM$105:$BM$136)</f>
        <v>2156666.6666666665</v>
      </c>
      <c r="M100" s="152">
        <f>SUMIF('PNLT DANA INTERNAL'!$R$227:$R$265, 'KEUANGAN INTERNAL AKRE 2025'!B100,'PNLT DANA INTERNAL'!$T$227:$T$265)+
SUMIF('PNLT DANA INTERNAL'!$AB$227:$AB$265, 'KEUANGAN INTERNAL AKRE 2025'!B100,'PNLT DANA INTERNAL'!$AC$227:$AC$265)+
SUMIF('PNLT DANA INTERNAL'!$AI$227:$AI$265, 'KEUANGAN INTERNAL AKRE 2025'!B100,'PNLT DANA INTERNAL'!$AJ$227:$AJ$265)+
SUMIF('PNLT DANA INTERNAL'!$AP$227:$AP$265, 'KEUANGAN INTERNAL AKRE 2025'!B100,'PNLT DANA INTERNAL'!$AQ$227:$AQ$265)+
SUMIF('PNLT DANA INTERNAL'!$AW$227:$AW$265, 'KEUANGAN INTERNAL AKRE 2025'!B100,'PNLT DANA INTERNAL'!$AX$227:$AX$265)+
SUMIF('PNLT DANA INTERNAL'!$BD$227:$BD$265, 'KEUANGAN INTERNAL AKRE 2025'!B100,'PNLT DANA INTERNAL'!$BG$227:$BG$265)</f>
        <v>24000000</v>
      </c>
      <c r="N100" s="152">
        <f>SUMIF('PKM DANA INTERNAL'!$S$138:$S$164, 'KEUANGAN INTERNAL AKRE 2025'!B100,'PKM DANA INTERNAL'!$U$138:$U$164)+
SUMIF('PKM DANA INTERNAL'!$AC$138:$AC$164, 'KEUANGAN INTERNAL AKRE 2025'!B100,'PKM DANA INTERNAL'!$AD$138:$AD$164)+
SUMIF('PKM DANA INTERNAL'!$AJ$138:$AJ$164, 'KEUANGAN INTERNAL AKRE 2025'!B100,'PKM DANA INTERNAL'!$AK$138:$AK$164)+
SUMIF('PKM DANA INTERNAL'!$AQ$138:$AQ$164, 'KEUANGAN INTERNAL AKRE 2025'!B100,'PKM DANA INTERNAL'!$AR$138:$AR$164)+
SUMIF('PKM DANA INTERNAL'!$AX$138:$AX$164,'KEUANGAN INTERNAL AKRE 2025'!B100,'PKM DANA INTERNAL'!$AY$138:$AY$164)+
SUMIF('PKM DANA INTERNAL'!$BE$138:$BE$164,'KEUANGAN INTERNAL AKRE 2025'!B100,'PKM DANA INTERNAL'!$BF$138:$BF$164)+
SUMIF('PKM DANA INTERNAL'!$BL$138:$BL$164,'KEUANGAN INTERNAL AKRE 2025'!B100,'PKM DANA INTERNAL'!$BM$138:$BM$164)</f>
        <v>0</v>
      </c>
      <c r="O100" s="149">
        <f t="shared" si="3"/>
        <v>16421333.333333332</v>
      </c>
    </row>
    <row r="101" spans="1:15">
      <c r="A101" s="796" t="s">
        <v>256</v>
      </c>
      <c r="B101" s="134" t="s">
        <v>43</v>
      </c>
      <c r="C101" s="199">
        <f>SUMIF('PNLT DANA INTERNAL'!$R$22:$R$45, 'KEUANGAN INTERNAL AKRE 2025'!B101,'PNLT DANA INTERNAL'!$T$22:$T$45)+
SUMIF('PNLT DANA INTERNAL'!$AB$22:$AB$45, 'KEUANGAN INTERNAL AKRE 2025'!B101,'PNLT DANA INTERNAL'!$AC$22:$AC$45)+
SUMIF('PNLT DANA INTERNAL'!$AI$22:$AI$45, 'KEUANGAN INTERNAL AKRE 2025'!B101,'PNLT DANA INTERNAL'!$AJ$22:$AJ$45)+
SUMIF('PNLT DANA INTERNAL'!$AP$22:$AP$45, 'KEUANGAN INTERNAL AKRE 2025'!B101,'PNLT DANA INTERNAL'!$AQ$22:$AQ$45)+
SUMIF('PNLT DANA INTERNAL'!$AW$22:$AW$45, 'KEUANGAN INTERNAL AKRE 2025'!B101,'PNLT DANA INTERNAL'!$AX$22:$AX$45)</f>
        <v>0</v>
      </c>
      <c r="D101" s="152">
        <f>SUMIF('PKM DANA INTERNAL'!$S$2:$S$6, 'KEUANGAN INTERNAL AKRE 2025'!B101,'PKM DANA INTERNAL'!$U$2:$U$6)+
SUMIF('PKM DANA INTERNAL'!$AC$2:$AC$6, 'KEUANGAN INTERNAL AKRE 2025'!B101,'PKM DANA INTERNAL'!$AD$2:$AD$6)+
SUMIF('PKM DANA INTERNAL'!$AJ$2:$AJ$6, 'KEUANGAN INTERNAL AKRE 2025'!B101,'PKM DANA INTERNAL'!$AK$2:$AK$6)+
SUMIF('PKM DANA INTERNAL'!$AQ$2:$AQ$6, 'KEUANGAN INTERNAL AKRE 2025'!B101,'PKM DANA INTERNAL'!$AR$2:$AR$6)</f>
        <v>0</v>
      </c>
      <c r="E101" s="151">
        <f>SUMIF('PNLT DANA INTERNAL'!$R$46:$R$109, 'KEUANGAN INTERNAL AKRE 2025'!B101,'PNLT DANA INTERNAL'!$T$46:$T$109)+
SUMIF('PNLT DANA INTERNAL'!$AB$46:$AB$109, 'KEUANGAN INTERNAL AKRE 2025'!B101,'PNLT DANA INTERNAL'!$AC$46:$AC$109)+
SUMIF('PNLT DANA INTERNAL'!$AI$46:$AI$109, 'KEUANGAN INTERNAL AKRE 2025'!B101,'PNLT DANA INTERNAL'!$AJ$46:$AJ$109)+
SUMIF('PNLT DANA INTERNAL'!$AP$46:$AP$109, 'KEUANGAN INTERNAL AKRE 2025'!B101,'PNLT DANA INTERNAL'!$AQ$46:$AQ$109)+
SUMIF('PNLT DANA INTERNAL'!$AW$46:$AW$109, 'KEUANGAN INTERNAL AKRE 2025'!B101,'PNLT DANA INTERNAL'!$AX$46:$AX$109)</f>
        <v>0</v>
      </c>
      <c r="F101" s="152">
        <f>SUMIF('PKM DANA INTERNAL'!$S$8:$S$35, 'KEUANGAN INTERNAL AKRE 2025'!B101,'PKM DANA INTERNAL'!$U$8:$U$35)+
SUMIF('PKM DANA INTERNAL'!$AC$8:$AC$35, 'KEUANGAN INTERNAL AKRE 2025'!B101,'PKM DANA INTERNAL'!$AD$8:$AD$35)+
SUMIF('PKM DANA INTERNAL'!$AJ$8:$AJ$35, 'KEUANGAN INTERNAL AKRE 2025'!B101,'PKM DANA INTERNAL'!$AK$8:$AK$35)+
SUMIF('PKM DANA INTERNAL'!$AQ$8:$AQ$35, 'KEUANGAN INTERNAL AKRE 2025'!B101,'PKM DANA INTERNAL'!$AR$8:$AR$35)</f>
        <v>0</v>
      </c>
      <c r="G101" s="152">
        <f>SUMIF('PNLT DANA INTERNAL'!$R$111:$R$141, 'KEUANGAN INTERNAL AKRE 2025'!B101,'PNLT DANA INTERNAL'!$T$111:$T$160)+
SUMIF('PNLT DANA INTERNAL'!$AB$111:$AB$141, 'KEUANGAN INTERNAL AKRE 2025'!B101,'PNLT DANA INTERNAL'!$AC$111:$AC$141)+
SUMIF('PNLT DANA INTERNAL'!$AI$111:$AI$141, 'KEUANGAN INTERNAL AKRE 2025'!B101,'PNLT DANA INTERNAL'!$AJ$111:$AJ$141)+
SUMIF('PNLT DANA INTERNAL'!$AP$111:$AP$141, 'KEUANGAN INTERNAL AKRE 2025'!B101,'PNLT DANA INTERNAL'!$AQ$111:$AQ$141)+
SUMIF('PNLT DANA INTERNAL'!$AW$111:$AW$141, 'KEUANGAN INTERNAL AKRE 2025'!B101,'PNLT DANA INTERNAL'!$AX$111:$AX$141)</f>
        <v>0</v>
      </c>
      <c r="H101" s="152">
        <f>SUMIF('PKM DANA INTERNAL'!$S$37:$S$68, 'KEUANGAN INTERNAL AKRE 2025'!B101,'PKM DANA INTERNAL'!$U$37:$U$68)+
SUMIF('PKM DANA INTERNAL'!$AC$37:$AC$68, 'KEUANGAN INTERNAL AKRE 2025'!B101,'PKM DANA INTERNAL'!$AD$37:$AD$68)+
SUMIF('PKM DANA INTERNAL'!$AJ$37:$AJ$68, 'KEUANGAN INTERNAL AKRE 2025'!B101,'PKM DANA INTERNAL'!$AK$37:$AK$68)+
SUMIF('PKM DANA INTERNAL'!$AQ$37:$AQ$68, 'KEUANGAN INTERNAL AKRE 2025'!B101,'PKM DANA INTERNAL'!$AR$37:$AR$68)</f>
        <v>2500000</v>
      </c>
      <c r="I101" s="152">
        <f>SUMIF('PNLT DANA INTERNAL'!$R$143:$R$178, 'KEUANGAN INTERNAL AKRE 2025'!B101,'PNLT DANA INTERNAL'!$T$143:$T$178)+
SUMIF('PNLT DANA INTERNAL'!$AB$143:$AB$178, 'KEUANGAN INTERNAL AKRE 2025'!B101,'PNLT DANA INTERNAL'!$AC$143:$AC$178)+
SUMIF('PNLT DANA INTERNAL'!$AI$143:$AI$178, 'KEUANGAN INTERNAL AKRE 2025'!B101,'PNLT DANA INTERNAL'!$AJ$143:$AJ$178)+
SUMIF('PNLT DANA INTERNAL'!$AP$143:$AP$178, 'KEUANGAN INTERNAL AKRE 2025'!B101,'PNLT DANA INTERNAL'!$AQ$143:$AQ$178)+
SUMIF('PNLT DANA INTERNAL'!$AW$143:$AW$178, 'KEUANGAN INTERNAL AKRE 2025'!B101,'PNLT DANA INTERNAL'!$AX$143:$AX$178)</f>
        <v>2331666.6666666665</v>
      </c>
      <c r="J101" s="152">
        <f>SUMIF('PKM DANA INTERNAL'!$S$70:$S$103, 'KEUANGAN INTERNAL AKRE 2025'!B101,'PKM DANA INTERNAL'!$U$70:$U$103)+
SUMIF('PKM DANA INTERNAL'!$AC$70:$AC$103, 'KEUANGAN INTERNAL AKRE 2025'!B101,'PKM DANA INTERNAL'!$AD$70:$AD$103)+
SUMIF('PKM DANA INTERNAL'!$AJ$70:$AJ$103, 'KEUANGAN INTERNAL AKRE 2025'!B101,'PKM DANA INTERNAL'!$AK$70:$AK$103)+
SUMIF('PKM DANA INTERNAL'!$AQ$70:$AQ$103, 'KEUANGAN INTERNAL AKRE 2025'!B101,'PKM DANA INTERNAL'!$AR$70:$AR$103)+
SUMIF('PKM DANA INTERNAL'!$AX$70:$AX$103,'KEUANGAN INTERNAL AKRE 2025'!B101,'PKM DANA INTERNAL'!$AY$70:$AY$103)+
SUMIF('PKM DANA INTERNAL'!$BE$70:$BE$103,'KEUANGAN INTERNAL AKRE 2025'!B101,'PKM DANA INTERNAL'!$BF$70:$BF$103)</f>
        <v>4664000</v>
      </c>
      <c r="K101" s="152">
        <f>SUMIF('PNLT DANA INTERNAL'!$R$179:$R$226, 'KEUANGAN INTERNAL AKRE 2025'!B101,'PNLT DANA INTERNAL'!$T$179:$T$226)+
SUMIF('PNLT DANA INTERNAL'!$AB$179:$AB$226, 'KEUANGAN INTERNAL AKRE 2025'!B101,'PNLT DANA INTERNAL'!$AC$179:$AC$226)+
SUMIF('PNLT DANA INTERNAL'!$AI$179:$AI$226, 'KEUANGAN INTERNAL AKRE 2025'!B101,'PNLT DANA INTERNAL'!$AJ$179:$AJ$226)+
SUMIF('PNLT DANA INTERNAL'!$AP$179:$AP$226, 'KEUANGAN INTERNAL AKRE 2025'!B101,'PNLT DANA INTERNAL'!$AQ$179:$AQ$226)+
SUMIF('PNLT DANA INTERNAL'!$AW$179:$AW$226, 'KEUANGAN INTERNAL AKRE 2025'!B101,'PNLT DANA INTERNAL'!$AX$179:$AX$226)+
SUMIF('PNLT DANA INTERNAL'!$BD$179:$BD$226, 'KEUANGAN INTERNAL AKRE 2025'!B101,'PNLT DANA INTERNAL'!$BG$179:$BG$226)</f>
        <v>0</v>
      </c>
      <c r="L101" s="152">
        <f>SUMIF('PKM DANA INTERNAL'!$S$105:$S$136, 'KEUANGAN INTERNAL AKRE 2025'!B101,'PKM DANA INTERNAL'!$U$105:$U$136)+
SUMIF('PKM DANA INTERNAL'!$AC$105:$AC$136, 'KEUANGAN INTERNAL AKRE 2025'!B101,'PKM DANA INTERNAL'!$AD$105:$AD$136)+
SUMIF('PKM DANA INTERNAL'!$AJ$105:$AJ$136, 'KEUANGAN INTERNAL AKRE 2025'!B101,'PKM DANA INTERNAL'!$AK$105:$AK$136)+
SUMIF('PKM DANA INTERNAL'!$AQ$105:$AQ$136, 'KEUANGAN INTERNAL AKRE 2025'!B101,'PKM DANA INTERNAL'!$AR$105:$AR$136)+
SUMIF('PKM DANA INTERNAL'!$AX$105:$AX$136,'KEUANGAN INTERNAL AKRE 2025'!B101,'PKM DANA INTERNAL'!$AY$105:$AY$136)+
SUMIF('PKM DANA INTERNAL'!$BE$105:$BE$136,'KEUANGAN INTERNAL AKRE 2025'!B101,'PKM DANA INTERNAL'!$BF$105:$BF$136)+
SUMIF('PKM DANA INTERNAL'!$BL$105:$BL$136,'KEUANGAN INTERNAL AKRE 2025'!B101,'PKM DANA INTERNAL'!$BM$105:$BM$136)</f>
        <v>2156666.6666666665</v>
      </c>
      <c r="M101" s="152">
        <f>SUMIF('PNLT DANA INTERNAL'!$R$227:$R$265, 'KEUANGAN INTERNAL AKRE 2025'!B101,'PNLT DANA INTERNAL'!$T$227:$T$265)+
SUMIF('PNLT DANA INTERNAL'!$AB$227:$AB$265, 'KEUANGAN INTERNAL AKRE 2025'!B101,'PNLT DANA INTERNAL'!$AC$227:$AC$265)+
SUMIF('PNLT DANA INTERNAL'!$AI$227:$AI$265, 'KEUANGAN INTERNAL AKRE 2025'!B101,'PNLT DANA INTERNAL'!$AJ$227:$AJ$265)+
SUMIF('PNLT DANA INTERNAL'!$AP$227:$AP$265, 'KEUANGAN INTERNAL AKRE 2025'!B101,'PNLT DANA INTERNAL'!$AQ$227:$AQ$265)+
SUMIF('PNLT DANA INTERNAL'!$AW$227:$AW$265, 'KEUANGAN INTERNAL AKRE 2025'!B101,'PNLT DANA INTERNAL'!$AX$227:$AX$265)+
SUMIF('PNLT DANA INTERNAL'!$BD$227:$BD$265, 'KEUANGAN INTERNAL AKRE 2025'!B101,'PNLT DANA INTERNAL'!$BG$227:$BG$265)</f>
        <v>24000000</v>
      </c>
      <c r="N101" s="152">
        <f>SUMIF('PKM DANA INTERNAL'!$S$138:$S$164, 'KEUANGAN INTERNAL AKRE 2025'!B101,'PKM DANA INTERNAL'!$U$138:$U$164)+
SUMIF('PKM DANA INTERNAL'!$AC$138:$AC$164, 'KEUANGAN INTERNAL AKRE 2025'!B101,'PKM DANA INTERNAL'!$AD$138:$AD$164)+
SUMIF('PKM DANA INTERNAL'!$AJ$138:$AJ$164, 'KEUANGAN INTERNAL AKRE 2025'!B101,'PKM DANA INTERNAL'!$AK$138:$AK$164)+
SUMIF('PKM DANA INTERNAL'!$AQ$138:$AQ$164, 'KEUANGAN INTERNAL AKRE 2025'!B101,'PKM DANA INTERNAL'!$AR$138:$AR$164)+
SUMIF('PKM DANA INTERNAL'!$AX$138:$AX$164,'KEUANGAN INTERNAL AKRE 2025'!B101,'PKM DANA INTERNAL'!$AY$138:$AY$164)+
SUMIF('PKM DANA INTERNAL'!$BE$138:$BE$164,'KEUANGAN INTERNAL AKRE 2025'!B101,'PKM DANA INTERNAL'!$BF$138:$BF$164)+
SUMIF('PKM DANA INTERNAL'!$BL$138:$BL$164,'KEUANGAN INTERNAL AKRE 2025'!B101,'PKM DANA INTERNAL'!$BM$138:$BM$164)</f>
        <v>0</v>
      </c>
      <c r="O101" s="149">
        <f t="shared" si="3"/>
        <v>11652333.333333332</v>
      </c>
    </row>
    <row r="102" spans="1:15">
      <c r="A102" s="796" t="s">
        <v>256</v>
      </c>
      <c r="B102" s="134" t="s">
        <v>430</v>
      </c>
      <c r="C102" s="199">
        <f>SUMIF('PNLT DANA INTERNAL'!$R$22:$R$45, 'KEUANGAN INTERNAL AKRE 2025'!B102,'PNLT DANA INTERNAL'!$T$22:$T$45)+
SUMIF('PNLT DANA INTERNAL'!$AB$22:$AB$45, 'KEUANGAN INTERNAL AKRE 2025'!B102,'PNLT DANA INTERNAL'!$AC$22:$AC$45)+
SUMIF('PNLT DANA INTERNAL'!$AI$22:$AI$45, 'KEUANGAN INTERNAL AKRE 2025'!B102,'PNLT DANA INTERNAL'!$AJ$22:$AJ$45)+
SUMIF('PNLT DANA INTERNAL'!$AP$22:$AP$45, 'KEUANGAN INTERNAL AKRE 2025'!B102,'PNLT DANA INTERNAL'!$AQ$22:$AQ$45)+
SUMIF('PNLT DANA INTERNAL'!$AW$22:$AW$45, 'KEUANGAN INTERNAL AKRE 2025'!B102,'PNLT DANA INTERNAL'!$AX$22:$AX$45)</f>
        <v>0</v>
      </c>
      <c r="D102" s="152">
        <f>SUMIF('PKM DANA INTERNAL'!$S$2:$S$6, 'KEUANGAN INTERNAL AKRE 2025'!B102,'PKM DANA INTERNAL'!$U$2:$U$6)+
SUMIF('PKM DANA INTERNAL'!$AC$2:$AC$6, 'KEUANGAN INTERNAL AKRE 2025'!B102,'PKM DANA INTERNAL'!$AD$2:$AD$6)+
SUMIF('PKM DANA INTERNAL'!$AJ$2:$AJ$6, 'KEUANGAN INTERNAL AKRE 2025'!B102,'PKM DANA INTERNAL'!$AK$2:$AK$6)+
SUMIF('PKM DANA INTERNAL'!$AQ$2:$AQ$6, 'KEUANGAN INTERNAL AKRE 2025'!B102,'PKM DANA INTERNAL'!$AR$2:$AR$6)</f>
        <v>0</v>
      </c>
      <c r="E102" s="151">
        <f>SUMIF('PNLT DANA INTERNAL'!$R$46:$R$109, 'KEUANGAN INTERNAL AKRE 2025'!B102,'PNLT DANA INTERNAL'!$T$46:$T$109)+
SUMIF('PNLT DANA INTERNAL'!$AB$46:$AB$109, 'KEUANGAN INTERNAL AKRE 2025'!B102,'PNLT DANA INTERNAL'!$AC$46:$AC$109)+
SUMIF('PNLT DANA INTERNAL'!$AI$46:$AI$109, 'KEUANGAN INTERNAL AKRE 2025'!B102,'PNLT DANA INTERNAL'!$AJ$46:$AJ$109)+
SUMIF('PNLT DANA INTERNAL'!$AP$46:$AP$109, 'KEUANGAN INTERNAL AKRE 2025'!B102,'PNLT DANA INTERNAL'!$AQ$46:$AQ$109)+
SUMIF('PNLT DANA INTERNAL'!$AW$46:$AW$109, 'KEUANGAN INTERNAL AKRE 2025'!B102,'PNLT DANA INTERNAL'!$AX$46:$AX$109)</f>
        <v>0</v>
      </c>
      <c r="F102" s="152">
        <f>SUMIF('PKM DANA INTERNAL'!$S$8:$S$35, 'KEUANGAN INTERNAL AKRE 2025'!B102,'PKM DANA INTERNAL'!$U$8:$U$35)+
SUMIF('PKM DANA INTERNAL'!$AC$8:$AC$35, 'KEUANGAN INTERNAL AKRE 2025'!B102,'PKM DANA INTERNAL'!$AD$8:$AD$35)+
SUMIF('PKM DANA INTERNAL'!$AJ$8:$AJ$35, 'KEUANGAN INTERNAL AKRE 2025'!B102,'PKM DANA INTERNAL'!$AK$8:$AK$35)+
SUMIF('PKM DANA INTERNAL'!$AQ$8:$AQ$35, 'KEUANGAN INTERNAL AKRE 2025'!B102,'PKM DANA INTERNAL'!$AR$8:$AR$35)</f>
        <v>0</v>
      </c>
      <c r="G102" s="152">
        <f>SUMIF('PNLT DANA INTERNAL'!$R$111:$R$141, 'KEUANGAN INTERNAL AKRE 2025'!B102,'PNLT DANA INTERNAL'!$T$111:$T$160)+
SUMIF('PNLT DANA INTERNAL'!$AB$111:$AB$141, 'KEUANGAN INTERNAL AKRE 2025'!B102,'PNLT DANA INTERNAL'!$AC$111:$AC$141)+
SUMIF('PNLT DANA INTERNAL'!$AI$111:$AI$141, 'KEUANGAN INTERNAL AKRE 2025'!B102,'PNLT DANA INTERNAL'!$AJ$111:$AJ$141)+
SUMIF('PNLT DANA INTERNAL'!$AP$111:$AP$141, 'KEUANGAN INTERNAL AKRE 2025'!B102,'PNLT DANA INTERNAL'!$AQ$111:$AQ$141)+
SUMIF('PNLT DANA INTERNAL'!$AW$111:$AW$141, 'KEUANGAN INTERNAL AKRE 2025'!B102,'PNLT DANA INTERNAL'!$AX$111:$AX$141)</f>
        <v>0</v>
      </c>
      <c r="H102" s="152">
        <f>SUMIF('PKM DANA INTERNAL'!$S$37:$S$68, 'KEUANGAN INTERNAL AKRE 2025'!B102,'PKM DANA INTERNAL'!$U$37:$U$68)+
SUMIF('PKM DANA INTERNAL'!$AC$37:$AC$68, 'KEUANGAN INTERNAL AKRE 2025'!B102,'PKM DANA INTERNAL'!$AD$37:$AD$68)+
SUMIF('PKM DANA INTERNAL'!$AJ$37:$AJ$68, 'KEUANGAN INTERNAL AKRE 2025'!B102,'PKM DANA INTERNAL'!$AK$37:$AK$68)+
SUMIF('PKM DANA INTERNAL'!$AQ$37:$AQ$68, 'KEUANGAN INTERNAL AKRE 2025'!B102,'PKM DANA INTERNAL'!$AR$37:$AR$68)</f>
        <v>3327666.6666666665</v>
      </c>
      <c r="I102" s="152">
        <f>SUMIF('PNLT DANA INTERNAL'!$R$143:$R$178, 'KEUANGAN INTERNAL AKRE 2025'!B102,'PNLT DANA INTERNAL'!$T$143:$T$178)+
SUMIF('PNLT DANA INTERNAL'!$AB$143:$AB$178, 'KEUANGAN INTERNAL AKRE 2025'!B102,'PNLT DANA INTERNAL'!$AC$143:$AC$178)+
SUMIF('PNLT DANA INTERNAL'!$AI$143:$AI$178, 'KEUANGAN INTERNAL AKRE 2025'!B102,'PNLT DANA INTERNAL'!$AJ$143:$AJ$178)+
SUMIF('PNLT DANA INTERNAL'!$AP$143:$AP$178, 'KEUANGAN INTERNAL AKRE 2025'!B102,'PNLT DANA INTERNAL'!$AQ$143:$AQ$178)+
SUMIF('PNLT DANA INTERNAL'!$AW$143:$AW$178, 'KEUANGAN INTERNAL AKRE 2025'!B102,'PNLT DANA INTERNAL'!$AX$143:$AX$178)</f>
        <v>0</v>
      </c>
      <c r="J102" s="152">
        <f>SUMIF('PKM DANA INTERNAL'!$S$70:$S$103, 'KEUANGAN INTERNAL AKRE 2025'!B102,'PKM DANA INTERNAL'!$U$70:$U$103)+
SUMIF('PKM DANA INTERNAL'!$AC$70:$AC$103, 'KEUANGAN INTERNAL AKRE 2025'!B102,'PKM DANA INTERNAL'!$AD$70:$AD$103)+
SUMIF('PKM DANA INTERNAL'!$AJ$70:$AJ$103, 'KEUANGAN INTERNAL AKRE 2025'!B102,'PKM DANA INTERNAL'!$AK$70:$AK$103)+
SUMIF('PKM DANA INTERNAL'!$AQ$70:$AQ$103, 'KEUANGAN INTERNAL AKRE 2025'!B102,'PKM DANA INTERNAL'!$AR$70:$AR$103)+
SUMIF('PKM DANA INTERNAL'!$AX$70:$AX$103,'KEUANGAN INTERNAL AKRE 2025'!B102,'PKM DANA INTERNAL'!$AY$70:$AY$103)+
SUMIF('PKM DANA INTERNAL'!$BE$70:$BE$103,'KEUANGAN INTERNAL AKRE 2025'!B102,'PKM DANA INTERNAL'!$BF$70:$BF$103)</f>
        <v>0</v>
      </c>
      <c r="K102" s="152">
        <f>SUMIF('PNLT DANA INTERNAL'!$R$179:$R$226, 'KEUANGAN INTERNAL AKRE 2025'!B102,'PNLT DANA INTERNAL'!$T$179:$T$226)+
SUMIF('PNLT DANA INTERNAL'!$AB$179:$AB$226, 'KEUANGAN INTERNAL AKRE 2025'!B102,'PNLT DANA INTERNAL'!$AC$179:$AC$226)+
SUMIF('PNLT DANA INTERNAL'!$AI$179:$AI$226, 'KEUANGAN INTERNAL AKRE 2025'!B102,'PNLT DANA INTERNAL'!$AJ$179:$AJ$226)+
SUMIF('PNLT DANA INTERNAL'!$AP$179:$AP$226, 'KEUANGAN INTERNAL AKRE 2025'!B102,'PNLT DANA INTERNAL'!$AQ$179:$AQ$226)+
SUMIF('PNLT DANA INTERNAL'!$AW$179:$AW$226, 'KEUANGAN INTERNAL AKRE 2025'!B102,'PNLT DANA INTERNAL'!$AX$179:$AX$226)+
SUMIF('PNLT DANA INTERNAL'!$BD$179:$BD$226, 'KEUANGAN INTERNAL AKRE 2025'!B102,'PNLT DANA INTERNAL'!$BG$179:$BG$226)</f>
        <v>1500000</v>
      </c>
      <c r="L102" s="152">
        <f>SUMIF('PKM DANA INTERNAL'!$S$105:$S$136, 'KEUANGAN INTERNAL AKRE 2025'!B102,'PKM DANA INTERNAL'!$U$105:$U$136)+
SUMIF('PKM DANA INTERNAL'!$AC$105:$AC$136, 'KEUANGAN INTERNAL AKRE 2025'!B102,'PKM DANA INTERNAL'!$AD$105:$AD$136)+
SUMIF('PKM DANA INTERNAL'!$AJ$105:$AJ$136, 'KEUANGAN INTERNAL AKRE 2025'!B102,'PKM DANA INTERNAL'!$AK$105:$AK$136)+
SUMIF('PKM DANA INTERNAL'!$AQ$105:$AQ$136, 'KEUANGAN INTERNAL AKRE 2025'!B102,'PKM DANA INTERNAL'!$AR$105:$AR$136)+
SUMIF('PKM DANA INTERNAL'!$AX$105:$AX$136,'KEUANGAN INTERNAL AKRE 2025'!B102,'PKM DANA INTERNAL'!$AY$105:$AY$136)+
SUMIF('PKM DANA INTERNAL'!$BE$105:$BE$136,'KEUANGAN INTERNAL AKRE 2025'!B102,'PKM DANA INTERNAL'!$BF$105:$BF$136)+
SUMIF('PKM DANA INTERNAL'!$BL$105:$BL$136,'KEUANGAN INTERNAL AKRE 2025'!B102,'PKM DANA INTERNAL'!$BM$105:$BM$136)</f>
        <v>0</v>
      </c>
      <c r="M102" s="152">
        <f>SUMIF('PNLT DANA INTERNAL'!$R$227:$R$265, 'KEUANGAN INTERNAL AKRE 2025'!B102,'PNLT DANA INTERNAL'!$T$227:$T$265)+
SUMIF('PNLT DANA INTERNAL'!$AB$227:$AB$265, 'KEUANGAN INTERNAL AKRE 2025'!B102,'PNLT DANA INTERNAL'!$AC$227:$AC$265)+
SUMIF('PNLT DANA INTERNAL'!$AI$227:$AI$265, 'KEUANGAN INTERNAL AKRE 2025'!B102,'PNLT DANA INTERNAL'!$AJ$227:$AJ$265)+
SUMIF('PNLT DANA INTERNAL'!$AP$227:$AP$265, 'KEUANGAN INTERNAL AKRE 2025'!B102,'PNLT DANA INTERNAL'!$AQ$227:$AQ$265)+
SUMIF('PNLT DANA INTERNAL'!$AW$227:$AW$265, 'KEUANGAN INTERNAL AKRE 2025'!B102,'PNLT DANA INTERNAL'!$AX$227:$AX$265)+
SUMIF('PNLT DANA INTERNAL'!$BD$227:$BD$265, 'KEUANGAN INTERNAL AKRE 2025'!B102,'PNLT DANA INTERNAL'!$BG$227:$BG$265)</f>
        <v>24000000</v>
      </c>
      <c r="N102" s="152">
        <f>SUMIF('PKM DANA INTERNAL'!$S$138:$S$164, 'KEUANGAN INTERNAL AKRE 2025'!B102,'PKM DANA INTERNAL'!$U$138:$U$164)+
SUMIF('PKM DANA INTERNAL'!$AC$138:$AC$164, 'KEUANGAN INTERNAL AKRE 2025'!B102,'PKM DANA INTERNAL'!$AD$138:$AD$164)+
SUMIF('PKM DANA INTERNAL'!$AJ$138:$AJ$164, 'KEUANGAN INTERNAL AKRE 2025'!B102,'PKM DANA INTERNAL'!$AK$138:$AK$164)+
SUMIF('PKM DANA INTERNAL'!$AQ$138:$AQ$164, 'KEUANGAN INTERNAL AKRE 2025'!B102,'PKM DANA INTERNAL'!$AR$138:$AR$164)+
SUMIF('PKM DANA INTERNAL'!$AX$138:$AX$164,'KEUANGAN INTERNAL AKRE 2025'!B102,'PKM DANA INTERNAL'!$AY$138:$AY$164)+
SUMIF('PKM DANA INTERNAL'!$BE$138:$BE$164,'KEUANGAN INTERNAL AKRE 2025'!B102,'PKM DANA INTERNAL'!$BF$138:$BF$164)+
SUMIF('PKM DANA INTERNAL'!$BL$138:$BL$164,'KEUANGAN INTERNAL AKRE 2025'!B102,'PKM DANA INTERNAL'!$BM$138:$BM$164)</f>
        <v>0</v>
      </c>
      <c r="O102" s="149">
        <f t="shared" si="3"/>
        <v>4827666.666666666</v>
      </c>
    </row>
    <row r="103" spans="1:15">
      <c r="A103" s="796" t="s">
        <v>256</v>
      </c>
      <c r="B103" s="134" t="s">
        <v>433</v>
      </c>
      <c r="C103" s="199">
        <f>SUMIF('PNLT DANA INTERNAL'!$R$22:$R$45, 'KEUANGAN INTERNAL AKRE 2025'!B103,'PNLT DANA INTERNAL'!$T$22:$T$45)+
SUMIF('PNLT DANA INTERNAL'!$AB$22:$AB$45, 'KEUANGAN INTERNAL AKRE 2025'!B103,'PNLT DANA INTERNAL'!$AC$22:$AC$45)+
SUMIF('PNLT DANA INTERNAL'!$AI$22:$AI$45, 'KEUANGAN INTERNAL AKRE 2025'!B103,'PNLT DANA INTERNAL'!$AJ$22:$AJ$45)+
SUMIF('PNLT DANA INTERNAL'!$AP$22:$AP$45, 'KEUANGAN INTERNAL AKRE 2025'!B103,'PNLT DANA INTERNAL'!$AQ$22:$AQ$45)+
SUMIF('PNLT DANA INTERNAL'!$AW$22:$AW$45, 'KEUANGAN INTERNAL AKRE 2025'!B103,'PNLT DANA INTERNAL'!$AX$22:$AX$45)</f>
        <v>0</v>
      </c>
      <c r="D103" s="152">
        <f>SUMIF('PKM DANA INTERNAL'!$S$2:$S$6, 'KEUANGAN INTERNAL AKRE 2025'!B103,'PKM DANA INTERNAL'!$U$2:$U$6)+
SUMIF('PKM DANA INTERNAL'!$AC$2:$AC$6, 'KEUANGAN INTERNAL AKRE 2025'!B103,'PKM DANA INTERNAL'!$AD$2:$AD$6)+
SUMIF('PKM DANA INTERNAL'!$AJ$2:$AJ$6, 'KEUANGAN INTERNAL AKRE 2025'!B103,'PKM DANA INTERNAL'!$AK$2:$AK$6)+
SUMIF('PKM DANA INTERNAL'!$AQ$2:$AQ$6, 'KEUANGAN INTERNAL AKRE 2025'!B103,'PKM DANA INTERNAL'!$AR$2:$AR$6)</f>
        <v>0</v>
      </c>
      <c r="E103" s="151">
        <f>SUMIF('PNLT DANA INTERNAL'!$R$46:$R$109, 'KEUANGAN INTERNAL AKRE 2025'!B103,'PNLT DANA INTERNAL'!$T$46:$T$109)+
SUMIF('PNLT DANA INTERNAL'!$AB$46:$AB$109, 'KEUANGAN INTERNAL AKRE 2025'!B103,'PNLT DANA INTERNAL'!$AC$46:$AC$109)+
SUMIF('PNLT DANA INTERNAL'!$AI$46:$AI$109, 'KEUANGAN INTERNAL AKRE 2025'!B103,'PNLT DANA INTERNAL'!$AJ$46:$AJ$109)+
SUMIF('PNLT DANA INTERNAL'!$AP$46:$AP$109, 'KEUANGAN INTERNAL AKRE 2025'!B103,'PNLT DANA INTERNAL'!$AQ$46:$AQ$109)+
SUMIF('PNLT DANA INTERNAL'!$AW$46:$AW$109, 'KEUANGAN INTERNAL AKRE 2025'!B103,'PNLT DANA INTERNAL'!$AX$46:$AX$109)</f>
        <v>0</v>
      </c>
      <c r="F103" s="152">
        <f>SUMIF('PKM DANA INTERNAL'!$S$8:$S$35, 'KEUANGAN INTERNAL AKRE 2025'!B103,'PKM DANA INTERNAL'!$U$8:$U$35)+
SUMIF('PKM DANA INTERNAL'!$AC$8:$AC$35, 'KEUANGAN INTERNAL AKRE 2025'!B103,'PKM DANA INTERNAL'!$AD$8:$AD$35)+
SUMIF('PKM DANA INTERNAL'!$AJ$8:$AJ$35, 'KEUANGAN INTERNAL AKRE 2025'!B103,'PKM DANA INTERNAL'!$AK$8:$AK$35)+
SUMIF('PKM DANA INTERNAL'!$AQ$8:$AQ$35, 'KEUANGAN INTERNAL AKRE 2025'!B103,'PKM DANA INTERNAL'!$AR$8:$AR$35)</f>
        <v>0</v>
      </c>
      <c r="G103" s="152">
        <f>SUMIF('PNLT DANA INTERNAL'!$R$111:$R$141, 'KEUANGAN INTERNAL AKRE 2025'!B103,'PNLT DANA INTERNAL'!$T$111:$T$160)+
SUMIF('PNLT DANA INTERNAL'!$AB$111:$AB$141, 'KEUANGAN INTERNAL AKRE 2025'!B103,'PNLT DANA INTERNAL'!$AC$111:$AC$141)+
SUMIF('PNLT DANA INTERNAL'!$AI$111:$AI$141, 'KEUANGAN INTERNAL AKRE 2025'!B103,'PNLT DANA INTERNAL'!$AJ$111:$AJ$141)+
SUMIF('PNLT DANA INTERNAL'!$AP$111:$AP$141, 'KEUANGAN INTERNAL AKRE 2025'!B103,'PNLT DANA INTERNAL'!$AQ$111:$AQ$141)+
SUMIF('PNLT DANA INTERNAL'!$AW$111:$AW$141, 'KEUANGAN INTERNAL AKRE 2025'!B103,'PNLT DANA INTERNAL'!$AX$111:$AX$141)</f>
        <v>0</v>
      </c>
      <c r="H103" s="152">
        <f>SUMIF('PKM DANA INTERNAL'!$S$37:$S$68, 'KEUANGAN INTERNAL AKRE 2025'!B103,'PKM DANA INTERNAL'!$U$37:$U$68)+
SUMIF('PKM DANA INTERNAL'!$AC$37:$AC$68, 'KEUANGAN INTERNAL AKRE 2025'!B103,'PKM DANA INTERNAL'!$AD$37:$AD$68)+
SUMIF('PKM DANA INTERNAL'!$AJ$37:$AJ$68, 'KEUANGAN INTERNAL AKRE 2025'!B103,'PKM DANA INTERNAL'!$AK$37:$AK$68)+
SUMIF('PKM DANA INTERNAL'!$AQ$37:$AQ$68, 'KEUANGAN INTERNAL AKRE 2025'!B103,'PKM DANA INTERNAL'!$AR$37:$AR$68)</f>
        <v>3306666.6666666665</v>
      </c>
      <c r="I103" s="152">
        <f>SUMIF('PNLT DANA INTERNAL'!$R$143:$R$178, 'KEUANGAN INTERNAL AKRE 2025'!B103,'PNLT DANA INTERNAL'!$T$143:$T$178)+
SUMIF('PNLT DANA INTERNAL'!$AB$143:$AB$178, 'KEUANGAN INTERNAL AKRE 2025'!B103,'PNLT DANA INTERNAL'!$AC$143:$AC$178)+
SUMIF('PNLT DANA INTERNAL'!$AI$143:$AI$178, 'KEUANGAN INTERNAL AKRE 2025'!B103,'PNLT DANA INTERNAL'!$AJ$143:$AJ$178)+
SUMIF('PNLT DANA INTERNAL'!$AP$143:$AP$178, 'KEUANGAN INTERNAL AKRE 2025'!B103,'PNLT DANA INTERNAL'!$AQ$143:$AQ$178)+
SUMIF('PNLT DANA INTERNAL'!$AW$143:$AW$178, 'KEUANGAN INTERNAL AKRE 2025'!B103,'PNLT DANA INTERNAL'!$AX$143:$AX$178)</f>
        <v>0</v>
      </c>
      <c r="J103" s="152">
        <f>SUMIF('PKM DANA INTERNAL'!$S$70:$S$103, 'KEUANGAN INTERNAL AKRE 2025'!B103,'PKM DANA INTERNAL'!$U$70:$U$103)+
SUMIF('PKM DANA INTERNAL'!$AC$70:$AC$103, 'KEUANGAN INTERNAL AKRE 2025'!B103,'PKM DANA INTERNAL'!$AD$70:$AD$103)+
SUMIF('PKM DANA INTERNAL'!$AJ$70:$AJ$103, 'KEUANGAN INTERNAL AKRE 2025'!B103,'PKM DANA INTERNAL'!$AK$70:$AK$103)+
SUMIF('PKM DANA INTERNAL'!$AQ$70:$AQ$103, 'KEUANGAN INTERNAL AKRE 2025'!B103,'PKM DANA INTERNAL'!$AR$70:$AR$103)+
SUMIF('PKM DANA INTERNAL'!$AX$70:$AX$103,'KEUANGAN INTERNAL AKRE 2025'!B103,'PKM DANA INTERNAL'!$AY$70:$AY$103)+
SUMIF('PKM DANA INTERNAL'!$BE$70:$BE$103,'KEUANGAN INTERNAL AKRE 2025'!B103,'PKM DANA INTERNAL'!$BF$70:$BF$103)</f>
        <v>0</v>
      </c>
      <c r="K103" s="152">
        <f>SUMIF('PNLT DANA INTERNAL'!$R$179:$R$226, 'KEUANGAN INTERNAL AKRE 2025'!B103,'PNLT DANA INTERNAL'!$T$179:$T$226)+
SUMIF('PNLT DANA INTERNAL'!$AB$179:$AB$226, 'KEUANGAN INTERNAL AKRE 2025'!B103,'PNLT DANA INTERNAL'!$AC$179:$AC$226)+
SUMIF('PNLT DANA INTERNAL'!$AI$179:$AI$226, 'KEUANGAN INTERNAL AKRE 2025'!B103,'PNLT DANA INTERNAL'!$AJ$179:$AJ$226)+
SUMIF('PNLT DANA INTERNAL'!$AP$179:$AP$226, 'KEUANGAN INTERNAL AKRE 2025'!B103,'PNLT DANA INTERNAL'!$AQ$179:$AQ$226)+
SUMIF('PNLT DANA INTERNAL'!$AW$179:$AW$226, 'KEUANGAN INTERNAL AKRE 2025'!B103,'PNLT DANA INTERNAL'!$AX$179:$AX$226)+
SUMIF('PNLT DANA INTERNAL'!$BD$179:$BD$226, 'KEUANGAN INTERNAL AKRE 2025'!B103,'PNLT DANA INTERNAL'!$BG$179:$BG$226)</f>
        <v>0</v>
      </c>
      <c r="L103" s="152">
        <f>SUMIF('PKM DANA INTERNAL'!$S$105:$S$136, 'KEUANGAN INTERNAL AKRE 2025'!B103,'PKM DANA INTERNAL'!$U$105:$U$136)+
SUMIF('PKM DANA INTERNAL'!$AC$105:$AC$136, 'KEUANGAN INTERNAL AKRE 2025'!B103,'PKM DANA INTERNAL'!$AD$105:$AD$136)+
SUMIF('PKM DANA INTERNAL'!$AJ$105:$AJ$136, 'KEUANGAN INTERNAL AKRE 2025'!B103,'PKM DANA INTERNAL'!$AK$105:$AK$136)+
SUMIF('PKM DANA INTERNAL'!$AQ$105:$AQ$136, 'KEUANGAN INTERNAL AKRE 2025'!B103,'PKM DANA INTERNAL'!$AR$105:$AR$136)+
SUMIF('PKM DANA INTERNAL'!$AX$105:$AX$136,'KEUANGAN INTERNAL AKRE 2025'!B103,'PKM DANA INTERNAL'!$AY$105:$AY$136)+
SUMIF('PKM DANA INTERNAL'!$BE$105:$BE$136,'KEUANGAN INTERNAL AKRE 2025'!B103,'PKM DANA INTERNAL'!$BF$105:$BF$136)+
SUMIF('PKM DANA INTERNAL'!$BL$105:$BL$136,'KEUANGAN INTERNAL AKRE 2025'!B103,'PKM DANA INTERNAL'!$BM$105:$BM$136)</f>
        <v>0</v>
      </c>
      <c r="M103" s="152">
        <f>SUMIF('PNLT DANA INTERNAL'!$R$227:$R$265, 'KEUANGAN INTERNAL AKRE 2025'!B103,'PNLT DANA INTERNAL'!$T$227:$T$265)+
SUMIF('PNLT DANA INTERNAL'!$AB$227:$AB$265, 'KEUANGAN INTERNAL AKRE 2025'!B103,'PNLT DANA INTERNAL'!$AC$227:$AC$265)+
SUMIF('PNLT DANA INTERNAL'!$AI$227:$AI$265, 'KEUANGAN INTERNAL AKRE 2025'!B103,'PNLT DANA INTERNAL'!$AJ$227:$AJ$265)+
SUMIF('PNLT DANA INTERNAL'!$AP$227:$AP$265, 'KEUANGAN INTERNAL AKRE 2025'!B103,'PNLT DANA INTERNAL'!$AQ$227:$AQ$265)+
SUMIF('PNLT DANA INTERNAL'!$AW$227:$AW$265, 'KEUANGAN INTERNAL AKRE 2025'!B103,'PNLT DANA INTERNAL'!$AX$227:$AX$265)+
SUMIF('PNLT DANA INTERNAL'!$BD$227:$BD$265, 'KEUANGAN INTERNAL AKRE 2025'!B103,'PNLT DANA INTERNAL'!$BG$227:$BG$265)</f>
        <v>27000000</v>
      </c>
      <c r="N103" s="152">
        <f>SUMIF('PKM DANA INTERNAL'!$S$138:$S$164, 'KEUANGAN INTERNAL AKRE 2025'!B103,'PKM DANA INTERNAL'!$U$138:$U$164)+
SUMIF('PKM DANA INTERNAL'!$AC$138:$AC$164, 'KEUANGAN INTERNAL AKRE 2025'!B103,'PKM DANA INTERNAL'!$AD$138:$AD$164)+
SUMIF('PKM DANA INTERNAL'!$AJ$138:$AJ$164, 'KEUANGAN INTERNAL AKRE 2025'!B103,'PKM DANA INTERNAL'!$AK$138:$AK$164)+
SUMIF('PKM DANA INTERNAL'!$AQ$138:$AQ$164, 'KEUANGAN INTERNAL AKRE 2025'!B103,'PKM DANA INTERNAL'!$AR$138:$AR$164)+
SUMIF('PKM DANA INTERNAL'!$AX$138:$AX$164,'KEUANGAN INTERNAL AKRE 2025'!B103,'PKM DANA INTERNAL'!$AY$138:$AY$164)+
SUMIF('PKM DANA INTERNAL'!$BE$138:$BE$164,'KEUANGAN INTERNAL AKRE 2025'!B103,'PKM DANA INTERNAL'!$BF$138:$BF$164)+
SUMIF('PKM DANA INTERNAL'!$BL$138:$BL$164,'KEUANGAN INTERNAL AKRE 2025'!B103,'PKM DANA INTERNAL'!$BM$138:$BM$164)</f>
        <v>0</v>
      </c>
      <c r="O103" s="149">
        <f t="shared" si="3"/>
        <v>3306666.6666666665</v>
      </c>
    </row>
    <row r="104" spans="1:15">
      <c r="A104" s="796" t="s">
        <v>256</v>
      </c>
      <c r="B104" s="134" t="s">
        <v>442</v>
      </c>
      <c r="C104" s="199">
        <f>SUMIF('PNLT DANA INTERNAL'!$R$22:$R$45, 'KEUANGAN INTERNAL AKRE 2025'!B104,'PNLT DANA INTERNAL'!$T$22:$T$45)+
SUMIF('PNLT DANA INTERNAL'!$AB$22:$AB$45, 'KEUANGAN INTERNAL AKRE 2025'!B104,'PNLT DANA INTERNAL'!$AC$22:$AC$45)+
SUMIF('PNLT DANA INTERNAL'!$AI$22:$AI$45, 'KEUANGAN INTERNAL AKRE 2025'!B104,'PNLT DANA INTERNAL'!$AJ$22:$AJ$45)+
SUMIF('PNLT DANA INTERNAL'!$AP$22:$AP$45, 'KEUANGAN INTERNAL AKRE 2025'!B104,'PNLT DANA INTERNAL'!$AQ$22:$AQ$45)+
SUMIF('PNLT DANA INTERNAL'!$AW$22:$AW$45, 'KEUANGAN INTERNAL AKRE 2025'!B104,'PNLT DANA INTERNAL'!$AX$22:$AX$45)</f>
        <v>0</v>
      </c>
      <c r="D104" s="152">
        <f>SUMIF('PKM DANA INTERNAL'!$S$2:$S$6, 'KEUANGAN INTERNAL AKRE 2025'!B104,'PKM DANA INTERNAL'!$U$2:$U$6)+
SUMIF('PKM DANA INTERNAL'!$AC$2:$AC$6, 'KEUANGAN INTERNAL AKRE 2025'!B104,'PKM DANA INTERNAL'!$AD$2:$AD$6)+
SUMIF('PKM DANA INTERNAL'!$AJ$2:$AJ$6, 'KEUANGAN INTERNAL AKRE 2025'!B104,'PKM DANA INTERNAL'!$AK$2:$AK$6)+
SUMIF('PKM DANA INTERNAL'!$AQ$2:$AQ$6, 'KEUANGAN INTERNAL AKRE 2025'!B104,'PKM DANA INTERNAL'!$AR$2:$AR$6)</f>
        <v>0</v>
      </c>
      <c r="E104" s="151">
        <f>SUMIF('PNLT DANA INTERNAL'!$R$46:$R$109, 'KEUANGAN INTERNAL AKRE 2025'!B104,'PNLT DANA INTERNAL'!$T$46:$T$109)+
SUMIF('PNLT DANA INTERNAL'!$AB$46:$AB$109, 'KEUANGAN INTERNAL AKRE 2025'!B104,'PNLT DANA INTERNAL'!$AC$46:$AC$109)+
SUMIF('PNLT DANA INTERNAL'!$AI$46:$AI$109, 'KEUANGAN INTERNAL AKRE 2025'!B104,'PNLT DANA INTERNAL'!$AJ$46:$AJ$109)+
SUMIF('PNLT DANA INTERNAL'!$AP$46:$AP$109, 'KEUANGAN INTERNAL AKRE 2025'!B104,'PNLT DANA INTERNAL'!$AQ$46:$AQ$109)+
SUMIF('PNLT DANA INTERNAL'!$AW$46:$AW$109, 'KEUANGAN INTERNAL AKRE 2025'!B104,'PNLT DANA INTERNAL'!$AX$46:$AX$109)</f>
        <v>0</v>
      </c>
      <c r="F104" s="152">
        <f>SUMIF('PKM DANA INTERNAL'!$S$8:$S$35, 'KEUANGAN INTERNAL AKRE 2025'!B104,'PKM DANA INTERNAL'!$U$8:$U$35)+
SUMIF('PKM DANA INTERNAL'!$AC$8:$AC$35, 'KEUANGAN INTERNAL AKRE 2025'!B104,'PKM DANA INTERNAL'!$AD$8:$AD$35)+
SUMIF('PKM DANA INTERNAL'!$AJ$8:$AJ$35, 'KEUANGAN INTERNAL AKRE 2025'!B104,'PKM DANA INTERNAL'!$AK$8:$AK$35)+
SUMIF('PKM DANA INTERNAL'!$AQ$8:$AQ$35, 'KEUANGAN INTERNAL AKRE 2025'!B104,'PKM DANA INTERNAL'!$AR$8:$AR$35)</f>
        <v>0</v>
      </c>
      <c r="G104" s="152">
        <f>SUMIF('PNLT DANA INTERNAL'!$R$111:$R$141, 'KEUANGAN INTERNAL AKRE 2025'!B104,'PNLT DANA INTERNAL'!$T$111:$T$160)+
SUMIF('PNLT DANA INTERNAL'!$AB$111:$AB$141, 'KEUANGAN INTERNAL AKRE 2025'!B104,'PNLT DANA INTERNAL'!$AC$111:$AC$141)+
SUMIF('PNLT DANA INTERNAL'!$AI$111:$AI$141, 'KEUANGAN INTERNAL AKRE 2025'!B104,'PNLT DANA INTERNAL'!$AJ$111:$AJ$141)+
SUMIF('PNLT DANA INTERNAL'!$AP$111:$AP$141, 'KEUANGAN INTERNAL AKRE 2025'!B104,'PNLT DANA INTERNAL'!$AQ$111:$AQ$141)+
SUMIF('PNLT DANA INTERNAL'!$AW$111:$AW$141, 'KEUANGAN INTERNAL AKRE 2025'!B104,'PNLT DANA INTERNAL'!$AX$111:$AX$141)</f>
        <v>0</v>
      </c>
      <c r="H104" s="152">
        <f>SUMIF('PKM DANA INTERNAL'!$S$37:$S$68, 'KEUANGAN INTERNAL AKRE 2025'!B104,'PKM DANA INTERNAL'!$U$37:$U$68)+
SUMIF('PKM DANA INTERNAL'!$AC$37:$AC$68, 'KEUANGAN INTERNAL AKRE 2025'!B104,'PKM DANA INTERNAL'!$AD$37:$AD$68)+
SUMIF('PKM DANA INTERNAL'!$AJ$37:$AJ$68, 'KEUANGAN INTERNAL AKRE 2025'!B104,'PKM DANA INTERNAL'!$AK$37:$AK$68)+
SUMIF('PKM DANA INTERNAL'!$AQ$37:$AQ$68, 'KEUANGAN INTERNAL AKRE 2025'!B104,'PKM DANA INTERNAL'!$AR$37:$AR$68)</f>
        <v>2500000</v>
      </c>
      <c r="I104" s="152">
        <f>SUMIF('PNLT DANA INTERNAL'!$R$143:$R$178, 'KEUANGAN INTERNAL AKRE 2025'!B104,'PNLT DANA INTERNAL'!$T$143:$T$178)+
SUMIF('PNLT DANA INTERNAL'!$AB$143:$AB$178, 'KEUANGAN INTERNAL AKRE 2025'!B104,'PNLT DANA INTERNAL'!$AC$143:$AC$178)+
SUMIF('PNLT DANA INTERNAL'!$AI$143:$AI$178, 'KEUANGAN INTERNAL AKRE 2025'!B104,'PNLT DANA INTERNAL'!$AJ$143:$AJ$178)+
SUMIF('PNLT DANA INTERNAL'!$AP$143:$AP$178, 'KEUANGAN INTERNAL AKRE 2025'!B104,'PNLT DANA INTERNAL'!$AQ$143:$AQ$178)+
SUMIF('PNLT DANA INTERNAL'!$AW$143:$AW$178, 'KEUANGAN INTERNAL AKRE 2025'!B104,'PNLT DANA INTERNAL'!$AX$143:$AX$178)</f>
        <v>0</v>
      </c>
      <c r="J104" s="152">
        <f>SUMIF('PKM DANA INTERNAL'!$S$70:$S$103, 'KEUANGAN INTERNAL AKRE 2025'!B104,'PKM DANA INTERNAL'!$U$70:$U$103)+
SUMIF('PKM DANA INTERNAL'!$AC$70:$AC$103, 'KEUANGAN INTERNAL AKRE 2025'!B104,'PKM DANA INTERNAL'!$AD$70:$AD$103)+
SUMIF('PKM DANA INTERNAL'!$AJ$70:$AJ$103, 'KEUANGAN INTERNAL AKRE 2025'!B104,'PKM DANA INTERNAL'!$AK$70:$AK$103)+
SUMIF('PKM DANA INTERNAL'!$AQ$70:$AQ$103, 'KEUANGAN INTERNAL AKRE 2025'!B104,'PKM DANA INTERNAL'!$AR$70:$AR$103)+
SUMIF('PKM DANA INTERNAL'!$AX$70:$AX$103,'KEUANGAN INTERNAL AKRE 2025'!B104,'PKM DANA INTERNAL'!$AY$70:$AY$103)+
SUMIF('PKM DANA INTERNAL'!$BE$70:$BE$103,'KEUANGAN INTERNAL AKRE 2025'!B104,'PKM DANA INTERNAL'!$BF$70:$BF$103)</f>
        <v>0</v>
      </c>
      <c r="K104" s="152">
        <f>SUMIF('PNLT DANA INTERNAL'!$R$179:$R$226, 'KEUANGAN INTERNAL AKRE 2025'!B104,'PNLT DANA INTERNAL'!$T$179:$T$226)+
SUMIF('PNLT DANA INTERNAL'!$AB$179:$AB$226, 'KEUANGAN INTERNAL AKRE 2025'!B104,'PNLT DANA INTERNAL'!$AC$179:$AC$226)+
SUMIF('PNLT DANA INTERNAL'!$AI$179:$AI$226, 'KEUANGAN INTERNAL AKRE 2025'!B104,'PNLT DANA INTERNAL'!$AJ$179:$AJ$226)+
SUMIF('PNLT DANA INTERNAL'!$AP$179:$AP$226, 'KEUANGAN INTERNAL AKRE 2025'!B104,'PNLT DANA INTERNAL'!$AQ$179:$AQ$226)+
SUMIF('PNLT DANA INTERNAL'!$AW$179:$AW$226, 'KEUANGAN INTERNAL AKRE 2025'!B104,'PNLT DANA INTERNAL'!$AX$179:$AX$226)+
SUMIF('PNLT DANA INTERNAL'!$BD$179:$BD$226, 'KEUANGAN INTERNAL AKRE 2025'!B104,'PNLT DANA INTERNAL'!$BG$179:$BG$226)</f>
        <v>0</v>
      </c>
      <c r="L104" s="152">
        <f>SUMIF('PKM DANA INTERNAL'!$S$105:$S$136, 'KEUANGAN INTERNAL AKRE 2025'!B104,'PKM DANA INTERNAL'!$U$105:$U$136)+
SUMIF('PKM DANA INTERNAL'!$AC$105:$AC$136, 'KEUANGAN INTERNAL AKRE 2025'!B104,'PKM DANA INTERNAL'!$AD$105:$AD$136)+
SUMIF('PKM DANA INTERNAL'!$AJ$105:$AJ$136, 'KEUANGAN INTERNAL AKRE 2025'!B104,'PKM DANA INTERNAL'!$AK$105:$AK$136)+
SUMIF('PKM DANA INTERNAL'!$AQ$105:$AQ$136, 'KEUANGAN INTERNAL AKRE 2025'!B104,'PKM DANA INTERNAL'!$AR$105:$AR$136)+
SUMIF('PKM DANA INTERNAL'!$AX$105:$AX$136,'KEUANGAN INTERNAL AKRE 2025'!B104,'PKM DANA INTERNAL'!$AY$105:$AY$136)+
SUMIF('PKM DANA INTERNAL'!$BE$105:$BE$136,'KEUANGAN INTERNAL AKRE 2025'!B104,'PKM DANA INTERNAL'!$BF$105:$BF$136)+
SUMIF('PKM DANA INTERNAL'!$BL$105:$BL$136,'KEUANGAN INTERNAL AKRE 2025'!B104,'PKM DANA INTERNAL'!$BM$105:$BM$136)</f>
        <v>0</v>
      </c>
      <c r="M104" s="152">
        <f>SUMIF('PNLT DANA INTERNAL'!$R$227:$R$265, 'KEUANGAN INTERNAL AKRE 2025'!B104,'PNLT DANA INTERNAL'!$T$227:$T$265)+
SUMIF('PNLT DANA INTERNAL'!$AB$227:$AB$265, 'KEUANGAN INTERNAL AKRE 2025'!B104,'PNLT DANA INTERNAL'!$AC$227:$AC$265)+
SUMIF('PNLT DANA INTERNAL'!$AI$227:$AI$265, 'KEUANGAN INTERNAL AKRE 2025'!B104,'PNLT DANA INTERNAL'!$AJ$227:$AJ$265)+
SUMIF('PNLT DANA INTERNAL'!$AP$227:$AP$265, 'KEUANGAN INTERNAL AKRE 2025'!B104,'PNLT DANA INTERNAL'!$AQ$227:$AQ$265)+
SUMIF('PNLT DANA INTERNAL'!$AW$227:$AW$265, 'KEUANGAN INTERNAL AKRE 2025'!B104,'PNLT DANA INTERNAL'!$AX$227:$AX$265)+
SUMIF('PNLT DANA INTERNAL'!$BD$227:$BD$265, 'KEUANGAN INTERNAL AKRE 2025'!B104,'PNLT DANA INTERNAL'!$BG$227:$BG$265)</f>
        <v>12000000</v>
      </c>
      <c r="N104" s="152">
        <f>SUMIF('PKM DANA INTERNAL'!$S$138:$S$164, 'KEUANGAN INTERNAL AKRE 2025'!B104,'PKM DANA INTERNAL'!$U$138:$U$164)+
SUMIF('PKM DANA INTERNAL'!$AC$138:$AC$164, 'KEUANGAN INTERNAL AKRE 2025'!B104,'PKM DANA INTERNAL'!$AD$138:$AD$164)+
SUMIF('PKM DANA INTERNAL'!$AJ$138:$AJ$164, 'KEUANGAN INTERNAL AKRE 2025'!B104,'PKM DANA INTERNAL'!$AK$138:$AK$164)+
SUMIF('PKM DANA INTERNAL'!$AQ$138:$AQ$164, 'KEUANGAN INTERNAL AKRE 2025'!B104,'PKM DANA INTERNAL'!$AR$138:$AR$164)+
SUMIF('PKM DANA INTERNAL'!$AX$138:$AX$164,'KEUANGAN INTERNAL AKRE 2025'!B104,'PKM DANA INTERNAL'!$AY$138:$AY$164)+
SUMIF('PKM DANA INTERNAL'!$BE$138:$BE$164,'KEUANGAN INTERNAL AKRE 2025'!B104,'PKM DANA INTERNAL'!$BF$138:$BF$164)+
SUMIF('PKM DANA INTERNAL'!$BL$138:$BL$164,'KEUANGAN INTERNAL AKRE 2025'!B104,'PKM DANA INTERNAL'!$BM$138:$BM$164)</f>
        <v>0</v>
      </c>
      <c r="O104" s="149">
        <f t="shared" si="3"/>
        <v>2500000</v>
      </c>
    </row>
    <row r="105" spans="1:15">
      <c r="A105" s="796" t="s">
        <v>256</v>
      </c>
      <c r="B105" s="134" t="s">
        <v>447</v>
      </c>
      <c r="C105" s="199">
        <f>SUMIF('PNLT DANA INTERNAL'!$R$22:$R$45, 'KEUANGAN INTERNAL AKRE 2025'!B105,'PNLT DANA INTERNAL'!$T$22:$T$45)+
SUMIF('PNLT DANA INTERNAL'!$AB$22:$AB$45, 'KEUANGAN INTERNAL AKRE 2025'!B105,'PNLT DANA INTERNAL'!$AC$22:$AC$45)+
SUMIF('PNLT DANA INTERNAL'!$AI$22:$AI$45, 'KEUANGAN INTERNAL AKRE 2025'!B105,'PNLT DANA INTERNAL'!$AJ$22:$AJ$45)+
SUMIF('PNLT DANA INTERNAL'!$AP$22:$AP$45, 'KEUANGAN INTERNAL AKRE 2025'!B105,'PNLT DANA INTERNAL'!$AQ$22:$AQ$45)+
SUMIF('PNLT DANA INTERNAL'!$AW$22:$AW$45, 'KEUANGAN INTERNAL AKRE 2025'!B105,'PNLT DANA INTERNAL'!$AX$22:$AX$45)</f>
        <v>0</v>
      </c>
      <c r="D105" s="152">
        <f>SUMIF('PKM DANA INTERNAL'!$S$2:$S$6, 'KEUANGAN INTERNAL AKRE 2025'!B105,'PKM DANA INTERNAL'!$U$2:$U$6)+
SUMIF('PKM DANA INTERNAL'!$AC$2:$AC$6, 'KEUANGAN INTERNAL AKRE 2025'!B105,'PKM DANA INTERNAL'!$AD$2:$AD$6)+
SUMIF('PKM DANA INTERNAL'!$AJ$2:$AJ$6, 'KEUANGAN INTERNAL AKRE 2025'!B105,'PKM DANA INTERNAL'!$AK$2:$AK$6)+
SUMIF('PKM DANA INTERNAL'!$AQ$2:$AQ$6, 'KEUANGAN INTERNAL AKRE 2025'!B105,'PKM DANA INTERNAL'!$AR$2:$AR$6)</f>
        <v>0</v>
      </c>
      <c r="E105" s="151">
        <f>SUMIF('PNLT DANA INTERNAL'!$R$46:$R$109, 'KEUANGAN INTERNAL AKRE 2025'!B105,'PNLT DANA INTERNAL'!$T$46:$T$109)+
SUMIF('PNLT DANA INTERNAL'!$AB$46:$AB$109, 'KEUANGAN INTERNAL AKRE 2025'!B105,'PNLT DANA INTERNAL'!$AC$46:$AC$109)+
SUMIF('PNLT DANA INTERNAL'!$AI$46:$AI$109, 'KEUANGAN INTERNAL AKRE 2025'!B105,'PNLT DANA INTERNAL'!$AJ$46:$AJ$109)+
SUMIF('PNLT DANA INTERNAL'!$AP$46:$AP$109, 'KEUANGAN INTERNAL AKRE 2025'!B105,'PNLT DANA INTERNAL'!$AQ$46:$AQ$109)+
SUMIF('PNLT DANA INTERNAL'!$AW$46:$AW$109, 'KEUANGAN INTERNAL AKRE 2025'!B105,'PNLT DANA INTERNAL'!$AX$46:$AX$109)</f>
        <v>0</v>
      </c>
      <c r="F105" s="152">
        <f>SUMIF('PKM DANA INTERNAL'!$S$8:$S$35, 'KEUANGAN INTERNAL AKRE 2025'!B105,'PKM DANA INTERNAL'!$U$8:$U$35)+
SUMIF('PKM DANA INTERNAL'!$AC$8:$AC$35, 'KEUANGAN INTERNAL AKRE 2025'!B105,'PKM DANA INTERNAL'!$AD$8:$AD$35)+
SUMIF('PKM DANA INTERNAL'!$AJ$8:$AJ$35, 'KEUANGAN INTERNAL AKRE 2025'!B105,'PKM DANA INTERNAL'!$AK$8:$AK$35)+
SUMIF('PKM DANA INTERNAL'!$AQ$8:$AQ$35, 'KEUANGAN INTERNAL AKRE 2025'!B105,'PKM DANA INTERNAL'!$AR$8:$AR$35)</f>
        <v>0</v>
      </c>
      <c r="G105" s="152">
        <f>SUMIF('PNLT DANA INTERNAL'!$R$111:$R$141, 'KEUANGAN INTERNAL AKRE 2025'!B105,'PNLT DANA INTERNAL'!$T$111:$T$160)+
SUMIF('PNLT DANA INTERNAL'!$AB$111:$AB$141, 'KEUANGAN INTERNAL AKRE 2025'!B105,'PNLT DANA INTERNAL'!$AC$111:$AC$141)+
SUMIF('PNLT DANA INTERNAL'!$AI$111:$AI$141, 'KEUANGAN INTERNAL AKRE 2025'!B105,'PNLT DANA INTERNAL'!$AJ$111:$AJ$141)+
SUMIF('PNLT DANA INTERNAL'!$AP$111:$AP$141, 'KEUANGAN INTERNAL AKRE 2025'!B105,'PNLT DANA INTERNAL'!$AQ$111:$AQ$141)+
SUMIF('PNLT DANA INTERNAL'!$AW$111:$AW$141, 'KEUANGAN INTERNAL AKRE 2025'!B105,'PNLT DANA INTERNAL'!$AX$111:$AX$141)</f>
        <v>0</v>
      </c>
      <c r="H105" s="152">
        <f>SUMIF('PKM DANA INTERNAL'!$S$37:$S$68, 'KEUANGAN INTERNAL AKRE 2025'!B105,'PKM DANA INTERNAL'!$U$37:$U$68)+
SUMIF('PKM DANA INTERNAL'!$AC$37:$AC$68, 'KEUANGAN INTERNAL AKRE 2025'!B105,'PKM DANA INTERNAL'!$AD$37:$AD$68)+
SUMIF('PKM DANA INTERNAL'!$AJ$37:$AJ$68, 'KEUANGAN INTERNAL AKRE 2025'!B105,'PKM DANA INTERNAL'!$AK$37:$AK$68)+
SUMIF('PKM DANA INTERNAL'!$AQ$37:$AQ$68, 'KEUANGAN INTERNAL AKRE 2025'!B105,'PKM DANA INTERNAL'!$AR$37:$AR$68)</f>
        <v>10000000</v>
      </c>
      <c r="I105" s="152">
        <f>SUMIF('PNLT DANA INTERNAL'!$R$143:$R$178, 'KEUANGAN INTERNAL AKRE 2025'!B105,'PNLT DANA INTERNAL'!$T$143:$T$178)+
SUMIF('PNLT DANA INTERNAL'!$AB$143:$AB$178, 'KEUANGAN INTERNAL AKRE 2025'!B105,'PNLT DANA INTERNAL'!$AC$143:$AC$178)+
SUMIF('PNLT DANA INTERNAL'!$AI$143:$AI$178, 'KEUANGAN INTERNAL AKRE 2025'!B105,'PNLT DANA INTERNAL'!$AJ$143:$AJ$178)+
SUMIF('PNLT DANA INTERNAL'!$AP$143:$AP$178, 'KEUANGAN INTERNAL AKRE 2025'!B105,'PNLT DANA INTERNAL'!$AQ$143:$AQ$178)+
SUMIF('PNLT DANA INTERNAL'!$AW$143:$AW$178, 'KEUANGAN INTERNAL AKRE 2025'!B105,'PNLT DANA INTERNAL'!$AX$143:$AX$178)</f>
        <v>0</v>
      </c>
      <c r="J105" s="152">
        <f>SUMIF('PKM DANA INTERNAL'!$S$70:$S$103, 'KEUANGAN INTERNAL AKRE 2025'!B105,'PKM DANA INTERNAL'!$U$70:$U$103)+
SUMIF('PKM DANA INTERNAL'!$AC$70:$AC$103, 'KEUANGAN INTERNAL AKRE 2025'!B105,'PKM DANA INTERNAL'!$AD$70:$AD$103)+
SUMIF('PKM DANA INTERNAL'!$AJ$70:$AJ$103, 'KEUANGAN INTERNAL AKRE 2025'!B105,'PKM DANA INTERNAL'!$AK$70:$AK$103)+
SUMIF('PKM DANA INTERNAL'!$AQ$70:$AQ$103, 'KEUANGAN INTERNAL AKRE 2025'!B105,'PKM DANA INTERNAL'!$AR$70:$AR$103)+
SUMIF('PKM DANA INTERNAL'!$AX$70:$AX$103,'KEUANGAN INTERNAL AKRE 2025'!B105,'PKM DANA INTERNAL'!$AY$70:$AY$103)+
SUMIF('PKM DANA INTERNAL'!$BE$70:$BE$103,'KEUANGAN INTERNAL AKRE 2025'!B105,'PKM DANA INTERNAL'!$BF$70:$BF$103)</f>
        <v>0</v>
      </c>
      <c r="K105" s="152">
        <f>SUMIF('PNLT DANA INTERNAL'!$R$179:$R$226, 'KEUANGAN INTERNAL AKRE 2025'!B105,'PNLT DANA INTERNAL'!$T$179:$T$226)+
SUMIF('PNLT DANA INTERNAL'!$AB$179:$AB$226, 'KEUANGAN INTERNAL AKRE 2025'!B105,'PNLT DANA INTERNAL'!$AC$179:$AC$226)+
SUMIF('PNLT DANA INTERNAL'!$AI$179:$AI$226, 'KEUANGAN INTERNAL AKRE 2025'!B105,'PNLT DANA INTERNAL'!$AJ$179:$AJ$226)+
SUMIF('PNLT DANA INTERNAL'!$AP$179:$AP$226, 'KEUANGAN INTERNAL AKRE 2025'!B105,'PNLT DANA INTERNAL'!$AQ$179:$AQ$226)+
SUMIF('PNLT DANA INTERNAL'!$AW$179:$AW$226, 'KEUANGAN INTERNAL AKRE 2025'!B105,'PNLT DANA INTERNAL'!$AX$179:$AX$226)+
SUMIF('PNLT DANA INTERNAL'!$BD$179:$BD$226, 'KEUANGAN INTERNAL AKRE 2025'!B105,'PNLT DANA INTERNAL'!$BG$179:$BG$226)</f>
        <v>3333333.3333333335</v>
      </c>
      <c r="L105" s="152">
        <f>SUMIF('PKM DANA INTERNAL'!$S$105:$S$136, 'KEUANGAN INTERNAL AKRE 2025'!B105,'PKM DANA INTERNAL'!$U$105:$U$136)+
SUMIF('PKM DANA INTERNAL'!$AC$105:$AC$136, 'KEUANGAN INTERNAL AKRE 2025'!B105,'PKM DANA INTERNAL'!$AD$105:$AD$136)+
SUMIF('PKM DANA INTERNAL'!$AJ$105:$AJ$136, 'KEUANGAN INTERNAL AKRE 2025'!B105,'PKM DANA INTERNAL'!$AK$105:$AK$136)+
SUMIF('PKM DANA INTERNAL'!$AQ$105:$AQ$136, 'KEUANGAN INTERNAL AKRE 2025'!B105,'PKM DANA INTERNAL'!$AR$105:$AR$136)+
SUMIF('PKM DANA INTERNAL'!$AX$105:$AX$136,'KEUANGAN INTERNAL AKRE 2025'!B105,'PKM DANA INTERNAL'!$AY$105:$AY$136)+
SUMIF('PKM DANA INTERNAL'!$BE$105:$BE$136,'KEUANGAN INTERNAL AKRE 2025'!B105,'PKM DANA INTERNAL'!$BF$105:$BF$136)+
SUMIF('PKM DANA INTERNAL'!$BL$105:$BL$136,'KEUANGAN INTERNAL AKRE 2025'!B105,'PKM DANA INTERNAL'!$BM$105:$BM$136)</f>
        <v>0</v>
      </c>
      <c r="M105" s="152">
        <f>SUMIF('PNLT DANA INTERNAL'!$R$227:$R$265, 'KEUANGAN INTERNAL AKRE 2025'!B105,'PNLT DANA INTERNAL'!$T$227:$T$265)+
SUMIF('PNLT DANA INTERNAL'!$AB$227:$AB$265, 'KEUANGAN INTERNAL AKRE 2025'!B105,'PNLT DANA INTERNAL'!$AC$227:$AC$265)+
SUMIF('PNLT DANA INTERNAL'!$AI$227:$AI$265, 'KEUANGAN INTERNAL AKRE 2025'!B105,'PNLT DANA INTERNAL'!$AJ$227:$AJ$265)+
SUMIF('PNLT DANA INTERNAL'!$AP$227:$AP$265, 'KEUANGAN INTERNAL AKRE 2025'!B105,'PNLT DANA INTERNAL'!$AQ$227:$AQ$265)+
SUMIF('PNLT DANA INTERNAL'!$AW$227:$AW$265, 'KEUANGAN INTERNAL AKRE 2025'!B105,'PNLT DANA INTERNAL'!$AX$227:$AX$265)+
SUMIF('PNLT DANA INTERNAL'!$BD$227:$BD$265, 'KEUANGAN INTERNAL AKRE 2025'!B105,'PNLT DANA INTERNAL'!$BG$227:$BG$265)</f>
        <v>27000000</v>
      </c>
      <c r="N105" s="152">
        <f>SUMIF('PKM DANA INTERNAL'!$S$138:$S$164, 'KEUANGAN INTERNAL AKRE 2025'!B105,'PKM DANA INTERNAL'!$U$138:$U$164)+
SUMIF('PKM DANA INTERNAL'!$AC$138:$AC$164, 'KEUANGAN INTERNAL AKRE 2025'!B105,'PKM DANA INTERNAL'!$AD$138:$AD$164)+
SUMIF('PKM DANA INTERNAL'!$AJ$138:$AJ$164, 'KEUANGAN INTERNAL AKRE 2025'!B105,'PKM DANA INTERNAL'!$AK$138:$AK$164)+
SUMIF('PKM DANA INTERNAL'!$AQ$138:$AQ$164, 'KEUANGAN INTERNAL AKRE 2025'!B105,'PKM DANA INTERNAL'!$AR$138:$AR$164)+
SUMIF('PKM DANA INTERNAL'!$AX$138:$AX$164,'KEUANGAN INTERNAL AKRE 2025'!B105,'PKM DANA INTERNAL'!$AY$138:$AY$164)+
SUMIF('PKM DANA INTERNAL'!$BE$138:$BE$164,'KEUANGAN INTERNAL AKRE 2025'!B105,'PKM DANA INTERNAL'!$BF$138:$BF$164)+
SUMIF('PKM DANA INTERNAL'!$BL$138:$BL$164,'KEUANGAN INTERNAL AKRE 2025'!B105,'PKM DANA INTERNAL'!$BM$138:$BM$164)</f>
        <v>0</v>
      </c>
      <c r="O105" s="149">
        <f t="shared" si="3"/>
        <v>13333333.333333334</v>
      </c>
    </row>
    <row r="106" spans="1:15">
      <c r="A106" s="796" t="s">
        <v>256</v>
      </c>
      <c r="B106" s="134" t="s">
        <v>456</v>
      </c>
      <c r="C106" s="199">
        <f>SUMIF('PNLT DANA INTERNAL'!$R$22:$R$45, 'KEUANGAN INTERNAL AKRE 2025'!B106,'PNLT DANA INTERNAL'!$T$22:$T$45)+
SUMIF('PNLT DANA INTERNAL'!$AB$22:$AB$45, 'KEUANGAN INTERNAL AKRE 2025'!B106,'PNLT DANA INTERNAL'!$AC$22:$AC$45)+
SUMIF('PNLT DANA INTERNAL'!$AI$22:$AI$45, 'KEUANGAN INTERNAL AKRE 2025'!B106,'PNLT DANA INTERNAL'!$AJ$22:$AJ$45)+
SUMIF('PNLT DANA INTERNAL'!$AP$22:$AP$45, 'KEUANGAN INTERNAL AKRE 2025'!B106,'PNLT DANA INTERNAL'!$AQ$22:$AQ$45)+
SUMIF('PNLT DANA INTERNAL'!$AW$22:$AW$45, 'KEUANGAN INTERNAL AKRE 2025'!B106,'PNLT DANA INTERNAL'!$AX$22:$AX$45)</f>
        <v>0</v>
      </c>
      <c r="D106" s="152">
        <f>SUMIF('PKM DANA INTERNAL'!$S$2:$S$6, 'KEUANGAN INTERNAL AKRE 2025'!B106,'PKM DANA INTERNAL'!$U$2:$U$6)+
SUMIF('PKM DANA INTERNAL'!$AC$2:$AC$6, 'KEUANGAN INTERNAL AKRE 2025'!B106,'PKM DANA INTERNAL'!$AD$2:$AD$6)+
SUMIF('PKM DANA INTERNAL'!$AJ$2:$AJ$6, 'KEUANGAN INTERNAL AKRE 2025'!B106,'PKM DANA INTERNAL'!$AK$2:$AK$6)+
SUMIF('PKM DANA INTERNAL'!$AQ$2:$AQ$6, 'KEUANGAN INTERNAL AKRE 2025'!B106,'PKM DANA INTERNAL'!$AR$2:$AR$6)</f>
        <v>0</v>
      </c>
      <c r="E106" s="151">
        <f>SUMIF('PNLT DANA INTERNAL'!$R$46:$R$109, 'KEUANGAN INTERNAL AKRE 2025'!B106,'PNLT DANA INTERNAL'!$T$46:$T$109)+
SUMIF('PNLT DANA INTERNAL'!$AB$46:$AB$109, 'KEUANGAN INTERNAL AKRE 2025'!B106,'PNLT DANA INTERNAL'!$AC$46:$AC$109)+
SUMIF('PNLT DANA INTERNAL'!$AI$46:$AI$109, 'KEUANGAN INTERNAL AKRE 2025'!B106,'PNLT DANA INTERNAL'!$AJ$46:$AJ$109)+
SUMIF('PNLT DANA INTERNAL'!$AP$46:$AP$109, 'KEUANGAN INTERNAL AKRE 2025'!B106,'PNLT DANA INTERNAL'!$AQ$46:$AQ$109)+
SUMIF('PNLT DANA INTERNAL'!$AW$46:$AW$109, 'KEUANGAN INTERNAL AKRE 2025'!B106,'PNLT DANA INTERNAL'!$AX$46:$AX$109)</f>
        <v>0</v>
      </c>
      <c r="F106" s="152">
        <f>SUMIF('PKM DANA INTERNAL'!$S$8:$S$35, 'KEUANGAN INTERNAL AKRE 2025'!B106,'PKM DANA INTERNAL'!$U$8:$U$35)+
SUMIF('PKM DANA INTERNAL'!$AC$8:$AC$35, 'KEUANGAN INTERNAL AKRE 2025'!B106,'PKM DANA INTERNAL'!$AD$8:$AD$35)+
SUMIF('PKM DANA INTERNAL'!$AJ$8:$AJ$35, 'KEUANGAN INTERNAL AKRE 2025'!B106,'PKM DANA INTERNAL'!$AK$8:$AK$35)+
SUMIF('PKM DANA INTERNAL'!$AQ$8:$AQ$35, 'KEUANGAN INTERNAL AKRE 2025'!B106,'PKM DANA INTERNAL'!$AR$8:$AR$35)</f>
        <v>0</v>
      </c>
      <c r="G106" s="152">
        <f>SUMIF('PNLT DANA INTERNAL'!$R$111:$R$141, 'KEUANGAN INTERNAL AKRE 2025'!B106,'PNLT DANA INTERNAL'!$T$111:$T$160)+
SUMIF('PNLT DANA INTERNAL'!$AB$111:$AB$141, 'KEUANGAN INTERNAL AKRE 2025'!B106,'PNLT DANA INTERNAL'!$AC$111:$AC$141)+
SUMIF('PNLT DANA INTERNAL'!$AI$111:$AI$141, 'KEUANGAN INTERNAL AKRE 2025'!B106,'PNLT DANA INTERNAL'!$AJ$111:$AJ$141)+
SUMIF('PNLT DANA INTERNAL'!$AP$111:$AP$141, 'KEUANGAN INTERNAL AKRE 2025'!B106,'PNLT DANA INTERNAL'!$AQ$111:$AQ$141)+
SUMIF('PNLT DANA INTERNAL'!$AW$111:$AW$141, 'KEUANGAN INTERNAL AKRE 2025'!B106,'PNLT DANA INTERNAL'!$AX$111:$AX$141)</f>
        <v>0</v>
      </c>
      <c r="H106" s="152">
        <f>SUMIF('PKM DANA INTERNAL'!$S$37:$S$68, 'KEUANGAN INTERNAL AKRE 2025'!B106,'PKM DANA INTERNAL'!$U$37:$U$68)+
SUMIF('PKM DANA INTERNAL'!$AC$37:$AC$68, 'KEUANGAN INTERNAL AKRE 2025'!B106,'PKM DANA INTERNAL'!$AD$37:$AD$68)+
SUMIF('PKM DANA INTERNAL'!$AJ$37:$AJ$68, 'KEUANGAN INTERNAL AKRE 2025'!B106,'PKM DANA INTERNAL'!$AK$37:$AK$68)+
SUMIF('PKM DANA INTERNAL'!$AQ$37:$AQ$68, 'KEUANGAN INTERNAL AKRE 2025'!B106,'PKM DANA INTERNAL'!$AR$37:$AR$68)</f>
        <v>3324333.3333333335</v>
      </c>
      <c r="I106" s="152">
        <f>SUMIF('PNLT DANA INTERNAL'!$R$143:$R$178, 'KEUANGAN INTERNAL AKRE 2025'!B106,'PNLT DANA INTERNAL'!$T$143:$T$178)+
SUMIF('PNLT DANA INTERNAL'!$AB$143:$AB$178, 'KEUANGAN INTERNAL AKRE 2025'!B106,'PNLT DANA INTERNAL'!$AC$143:$AC$178)+
SUMIF('PNLT DANA INTERNAL'!$AI$143:$AI$178, 'KEUANGAN INTERNAL AKRE 2025'!B106,'PNLT DANA INTERNAL'!$AJ$143:$AJ$178)+
SUMIF('PNLT DANA INTERNAL'!$AP$143:$AP$178, 'KEUANGAN INTERNAL AKRE 2025'!B106,'PNLT DANA INTERNAL'!$AQ$143:$AQ$178)+
SUMIF('PNLT DANA INTERNAL'!$AW$143:$AW$178, 'KEUANGAN INTERNAL AKRE 2025'!B106,'PNLT DANA INTERNAL'!$AX$143:$AX$178)</f>
        <v>0</v>
      </c>
      <c r="J106" s="152">
        <f>SUMIF('PKM DANA INTERNAL'!$S$70:$S$103, 'KEUANGAN INTERNAL AKRE 2025'!B106,'PKM DANA INTERNAL'!$U$70:$U$103)+
SUMIF('PKM DANA INTERNAL'!$AC$70:$AC$103, 'KEUANGAN INTERNAL AKRE 2025'!B106,'PKM DANA INTERNAL'!$AD$70:$AD$103)+
SUMIF('PKM DANA INTERNAL'!$AJ$70:$AJ$103, 'KEUANGAN INTERNAL AKRE 2025'!B106,'PKM DANA INTERNAL'!$AK$70:$AK$103)+
SUMIF('PKM DANA INTERNAL'!$AQ$70:$AQ$103, 'KEUANGAN INTERNAL AKRE 2025'!B106,'PKM DANA INTERNAL'!$AR$70:$AR$103)+
SUMIF('PKM DANA INTERNAL'!$AX$70:$AX$103,'KEUANGAN INTERNAL AKRE 2025'!B106,'PKM DANA INTERNAL'!$AY$70:$AY$103)+
SUMIF('PKM DANA INTERNAL'!$BE$70:$BE$103,'KEUANGAN INTERNAL AKRE 2025'!B106,'PKM DANA INTERNAL'!$BF$70:$BF$103)</f>
        <v>0</v>
      </c>
      <c r="K106" s="152">
        <f>SUMIF('PNLT DANA INTERNAL'!$R$179:$R$226, 'KEUANGAN INTERNAL AKRE 2025'!B106,'PNLT DANA INTERNAL'!$T$179:$T$226)+
SUMIF('PNLT DANA INTERNAL'!$AB$179:$AB$226, 'KEUANGAN INTERNAL AKRE 2025'!B106,'PNLT DANA INTERNAL'!$AC$179:$AC$226)+
SUMIF('PNLT DANA INTERNAL'!$AI$179:$AI$226, 'KEUANGAN INTERNAL AKRE 2025'!B106,'PNLT DANA INTERNAL'!$AJ$179:$AJ$226)+
SUMIF('PNLT DANA INTERNAL'!$AP$179:$AP$226, 'KEUANGAN INTERNAL AKRE 2025'!B106,'PNLT DANA INTERNAL'!$AQ$179:$AQ$226)+
SUMIF('PNLT DANA INTERNAL'!$AW$179:$AW$226, 'KEUANGAN INTERNAL AKRE 2025'!B106,'PNLT DANA INTERNAL'!$AX$179:$AX$226)+
SUMIF('PNLT DANA INTERNAL'!$BD$179:$BD$226, 'KEUANGAN INTERNAL AKRE 2025'!B106,'PNLT DANA INTERNAL'!$BG$179:$BG$226)</f>
        <v>4500000</v>
      </c>
      <c r="L106" s="152">
        <f>SUMIF('PKM DANA INTERNAL'!$S$105:$S$136, 'KEUANGAN INTERNAL AKRE 2025'!B106,'PKM DANA INTERNAL'!$U$105:$U$136)+
SUMIF('PKM DANA INTERNAL'!$AC$105:$AC$136, 'KEUANGAN INTERNAL AKRE 2025'!B106,'PKM DANA INTERNAL'!$AD$105:$AD$136)+
SUMIF('PKM DANA INTERNAL'!$AJ$105:$AJ$136, 'KEUANGAN INTERNAL AKRE 2025'!B106,'PKM DANA INTERNAL'!$AK$105:$AK$136)+
SUMIF('PKM DANA INTERNAL'!$AQ$105:$AQ$136, 'KEUANGAN INTERNAL AKRE 2025'!B106,'PKM DANA INTERNAL'!$AR$105:$AR$136)+
SUMIF('PKM DANA INTERNAL'!$AX$105:$AX$136,'KEUANGAN INTERNAL AKRE 2025'!B106,'PKM DANA INTERNAL'!$AY$105:$AY$136)+
SUMIF('PKM DANA INTERNAL'!$BE$105:$BE$136,'KEUANGAN INTERNAL AKRE 2025'!B106,'PKM DANA INTERNAL'!$BF$105:$BF$136)+
SUMIF('PKM DANA INTERNAL'!$BL$105:$BL$136,'KEUANGAN INTERNAL AKRE 2025'!B106,'PKM DANA INTERNAL'!$BM$105:$BM$136)</f>
        <v>0</v>
      </c>
      <c r="M106" s="152">
        <f>SUMIF('PNLT DANA INTERNAL'!$R$227:$R$265, 'KEUANGAN INTERNAL AKRE 2025'!B106,'PNLT DANA INTERNAL'!$T$227:$T$265)+
SUMIF('PNLT DANA INTERNAL'!$AB$227:$AB$265, 'KEUANGAN INTERNAL AKRE 2025'!B106,'PNLT DANA INTERNAL'!$AC$227:$AC$265)+
SUMIF('PNLT DANA INTERNAL'!$AI$227:$AI$265, 'KEUANGAN INTERNAL AKRE 2025'!B106,'PNLT DANA INTERNAL'!$AJ$227:$AJ$265)+
SUMIF('PNLT DANA INTERNAL'!$AP$227:$AP$265, 'KEUANGAN INTERNAL AKRE 2025'!B106,'PNLT DANA INTERNAL'!$AQ$227:$AQ$265)+
SUMIF('PNLT DANA INTERNAL'!$AW$227:$AW$265, 'KEUANGAN INTERNAL AKRE 2025'!B106,'PNLT DANA INTERNAL'!$AX$227:$AX$265)+
SUMIF('PNLT DANA INTERNAL'!$BD$227:$BD$265, 'KEUANGAN INTERNAL AKRE 2025'!B106,'PNLT DANA INTERNAL'!$BG$227:$BG$265)</f>
        <v>12000000</v>
      </c>
      <c r="N106" s="152">
        <f>SUMIF('PKM DANA INTERNAL'!$S$138:$S$164, 'KEUANGAN INTERNAL AKRE 2025'!B106,'PKM DANA INTERNAL'!$U$138:$U$164)+
SUMIF('PKM DANA INTERNAL'!$AC$138:$AC$164, 'KEUANGAN INTERNAL AKRE 2025'!B106,'PKM DANA INTERNAL'!$AD$138:$AD$164)+
SUMIF('PKM DANA INTERNAL'!$AJ$138:$AJ$164, 'KEUANGAN INTERNAL AKRE 2025'!B106,'PKM DANA INTERNAL'!$AK$138:$AK$164)+
SUMIF('PKM DANA INTERNAL'!$AQ$138:$AQ$164, 'KEUANGAN INTERNAL AKRE 2025'!B106,'PKM DANA INTERNAL'!$AR$138:$AR$164)+
SUMIF('PKM DANA INTERNAL'!$AX$138:$AX$164,'KEUANGAN INTERNAL AKRE 2025'!B106,'PKM DANA INTERNAL'!$AY$138:$AY$164)+
SUMIF('PKM DANA INTERNAL'!$BE$138:$BE$164,'KEUANGAN INTERNAL AKRE 2025'!B106,'PKM DANA INTERNAL'!$BF$138:$BF$164)+
SUMIF('PKM DANA INTERNAL'!$BL$138:$BL$164,'KEUANGAN INTERNAL AKRE 2025'!B106,'PKM DANA INTERNAL'!$BM$138:$BM$164)</f>
        <v>4950000</v>
      </c>
      <c r="O106" s="149">
        <f t="shared" si="3"/>
        <v>7824333.333333334</v>
      </c>
    </row>
    <row r="107" spans="1:15">
      <c r="A107" s="797" t="s">
        <v>311</v>
      </c>
      <c r="B107" s="134" t="s">
        <v>74</v>
      </c>
      <c r="C107" s="199">
        <f>SUMIF('PNLT DANA INTERNAL'!$R$22:$R$45, 'KEUANGAN INTERNAL AKRE 2025'!B107,'PNLT DANA INTERNAL'!$T$22:$T$45)+
SUMIF('PNLT DANA INTERNAL'!$AB$22:$AB$45, 'KEUANGAN INTERNAL AKRE 2025'!B107,'PNLT DANA INTERNAL'!$AC$22:$AC$45)+
SUMIF('PNLT DANA INTERNAL'!$AI$22:$AI$45, 'KEUANGAN INTERNAL AKRE 2025'!B107,'PNLT DANA INTERNAL'!$AJ$22:$AJ$45)+
SUMIF('PNLT DANA INTERNAL'!$AP$22:$AP$45, 'KEUANGAN INTERNAL AKRE 2025'!B107,'PNLT DANA INTERNAL'!$AQ$22:$AQ$45)+
SUMIF('PNLT DANA INTERNAL'!$AW$22:$AW$45, 'KEUANGAN INTERNAL AKRE 2025'!B107,'PNLT DANA INTERNAL'!$AX$22:$AX$45)</f>
        <v>0</v>
      </c>
      <c r="D107" s="152">
        <f>SUMIF('PKM DANA INTERNAL'!$S$2:$S$6, 'KEUANGAN INTERNAL AKRE 2025'!B107,'PKM DANA INTERNAL'!$U$2:$U$6)+
SUMIF('PKM DANA INTERNAL'!$AC$2:$AC$6, 'KEUANGAN INTERNAL AKRE 2025'!B107,'PKM DANA INTERNAL'!$AD$2:$AD$6)+
SUMIF('PKM DANA INTERNAL'!$AJ$2:$AJ$6, 'KEUANGAN INTERNAL AKRE 2025'!B107,'PKM DANA INTERNAL'!$AK$2:$AK$6)+
SUMIF('PKM DANA INTERNAL'!$AQ$2:$AQ$6, 'KEUANGAN INTERNAL AKRE 2025'!B107,'PKM DANA INTERNAL'!$AR$2:$AR$6)</f>
        <v>0</v>
      </c>
      <c r="E107" s="151">
        <f>SUMIF('PNLT DANA INTERNAL'!$R$46:$R$109, 'KEUANGAN INTERNAL AKRE 2025'!B107,'PNLT DANA INTERNAL'!$T$46:$T$109)+
SUMIF('PNLT DANA INTERNAL'!$AB$46:$AB$109, 'KEUANGAN INTERNAL AKRE 2025'!B107,'PNLT DANA INTERNAL'!$AC$46:$AC$109)+
SUMIF('PNLT DANA INTERNAL'!$AI$46:$AI$109, 'KEUANGAN INTERNAL AKRE 2025'!B107,'PNLT DANA INTERNAL'!$AJ$46:$AJ$109)+
SUMIF('PNLT DANA INTERNAL'!$AP$46:$AP$109, 'KEUANGAN INTERNAL AKRE 2025'!B107,'PNLT DANA INTERNAL'!$AQ$46:$AQ$109)+
SUMIF('PNLT DANA INTERNAL'!$AW$46:$AW$109, 'KEUANGAN INTERNAL AKRE 2025'!B107,'PNLT DANA INTERNAL'!$AX$46:$AX$109)</f>
        <v>1000000</v>
      </c>
      <c r="F107" s="152">
        <f>SUMIF('PKM DANA INTERNAL'!$S$8:$S$35, 'KEUANGAN INTERNAL AKRE 2025'!B107,'PKM DANA INTERNAL'!$U$8:$U$35)+
SUMIF('PKM DANA INTERNAL'!$AC$8:$AC$35, 'KEUANGAN INTERNAL AKRE 2025'!B107,'PKM DANA INTERNAL'!$AD$8:$AD$35)+
SUMIF('PKM DANA INTERNAL'!$AJ$8:$AJ$35, 'KEUANGAN INTERNAL AKRE 2025'!B107,'PKM DANA INTERNAL'!$AK$8:$AK$35)+
SUMIF('PKM DANA INTERNAL'!$AQ$8:$AQ$35, 'KEUANGAN INTERNAL AKRE 2025'!B107,'PKM DANA INTERNAL'!$AR$8:$AR$35)</f>
        <v>0</v>
      </c>
      <c r="G107" s="152">
        <f>SUMIF('PNLT DANA INTERNAL'!$R$111:$R$141, 'KEUANGAN INTERNAL AKRE 2025'!B107,'PNLT DANA INTERNAL'!$T$111:$T$160)+
SUMIF('PNLT DANA INTERNAL'!$AB$111:$AB$141, 'KEUANGAN INTERNAL AKRE 2025'!B107,'PNLT DANA INTERNAL'!$AC$111:$AC$141)+
SUMIF('PNLT DANA INTERNAL'!$AI$111:$AI$141, 'KEUANGAN INTERNAL AKRE 2025'!B107,'PNLT DANA INTERNAL'!$AJ$111:$AJ$141)+
SUMIF('PNLT DANA INTERNAL'!$AP$111:$AP$141, 'KEUANGAN INTERNAL AKRE 2025'!B107,'PNLT DANA INTERNAL'!$AQ$111:$AQ$141)+
SUMIF('PNLT DANA INTERNAL'!$AW$111:$AW$141, 'KEUANGAN INTERNAL AKRE 2025'!B107,'PNLT DANA INTERNAL'!$AX$111:$AX$141)</f>
        <v>9833333.333333334</v>
      </c>
      <c r="H107" s="152">
        <f>SUMIF('PKM DANA INTERNAL'!$S$37:$S$68, 'KEUANGAN INTERNAL AKRE 2025'!B107,'PKM DANA INTERNAL'!$U$37:$U$68)+
SUMIF('PKM DANA INTERNAL'!$AC$37:$AC$68, 'KEUANGAN INTERNAL AKRE 2025'!B107,'PKM DANA INTERNAL'!$AD$37:$AD$68)+
SUMIF('PKM DANA INTERNAL'!$AJ$37:$AJ$68, 'KEUANGAN INTERNAL AKRE 2025'!B107,'PKM DANA INTERNAL'!$AK$37:$AK$68)+
SUMIF('PKM DANA INTERNAL'!$AQ$37:$AQ$68, 'KEUANGAN INTERNAL AKRE 2025'!B107,'PKM DANA INTERNAL'!$AR$37:$AR$68)</f>
        <v>0</v>
      </c>
      <c r="I107" s="152">
        <f>SUMIF('PNLT DANA INTERNAL'!$R$143:$R$178, 'KEUANGAN INTERNAL AKRE 2025'!B107,'PNLT DANA INTERNAL'!$T$143:$T$178)+
SUMIF('PNLT DANA INTERNAL'!$AB$143:$AB$178, 'KEUANGAN INTERNAL AKRE 2025'!B107,'PNLT DANA INTERNAL'!$AC$143:$AC$178)+
SUMIF('PNLT DANA INTERNAL'!$AI$143:$AI$178, 'KEUANGAN INTERNAL AKRE 2025'!B107,'PNLT DANA INTERNAL'!$AJ$143:$AJ$178)+
SUMIF('PNLT DANA INTERNAL'!$AP$143:$AP$178, 'KEUANGAN INTERNAL AKRE 2025'!B107,'PNLT DANA INTERNAL'!$AQ$143:$AQ$178)+
SUMIF('PNLT DANA INTERNAL'!$AW$143:$AW$178, 'KEUANGAN INTERNAL AKRE 2025'!B107,'PNLT DANA INTERNAL'!$AX$143:$AX$178)</f>
        <v>0</v>
      </c>
      <c r="J107" s="152">
        <f>SUMIF('PKM DANA INTERNAL'!$S$70:$S$103, 'KEUANGAN INTERNAL AKRE 2025'!B107,'PKM DANA INTERNAL'!$U$70:$U$103)+
SUMIF('PKM DANA INTERNAL'!$AC$70:$AC$103, 'KEUANGAN INTERNAL AKRE 2025'!B107,'PKM DANA INTERNAL'!$AD$70:$AD$103)+
SUMIF('PKM DANA INTERNAL'!$AJ$70:$AJ$103, 'KEUANGAN INTERNAL AKRE 2025'!B107,'PKM DANA INTERNAL'!$AK$70:$AK$103)+
SUMIF('PKM DANA INTERNAL'!$AQ$70:$AQ$103, 'KEUANGAN INTERNAL AKRE 2025'!B107,'PKM DANA INTERNAL'!$AR$70:$AR$103)+
SUMIF('PKM DANA INTERNAL'!$AX$70:$AX$103,'KEUANGAN INTERNAL AKRE 2025'!B107,'PKM DANA INTERNAL'!$AY$70:$AY$103)+
SUMIF('PKM DANA INTERNAL'!$BE$70:$BE$103,'KEUANGAN INTERNAL AKRE 2025'!B107,'PKM DANA INTERNAL'!$BF$70:$BF$103)</f>
        <v>4666666.666666667</v>
      </c>
      <c r="K107" s="152">
        <f>SUMIF('PNLT DANA INTERNAL'!$R$179:$R$226, 'KEUANGAN INTERNAL AKRE 2025'!B107,'PNLT DANA INTERNAL'!$T$179:$T$226)+
SUMIF('PNLT DANA INTERNAL'!$AB$179:$AB$226, 'KEUANGAN INTERNAL AKRE 2025'!B107,'PNLT DANA INTERNAL'!$AC$179:$AC$226)+
SUMIF('PNLT DANA INTERNAL'!$AI$179:$AI$226, 'KEUANGAN INTERNAL AKRE 2025'!B107,'PNLT DANA INTERNAL'!$AJ$179:$AJ$226)+
SUMIF('PNLT DANA INTERNAL'!$AP$179:$AP$226, 'KEUANGAN INTERNAL AKRE 2025'!B107,'PNLT DANA INTERNAL'!$AQ$179:$AQ$226)+
SUMIF('PNLT DANA INTERNAL'!$AW$179:$AW$226, 'KEUANGAN INTERNAL AKRE 2025'!B107,'PNLT DANA INTERNAL'!$AX$179:$AX$226)+
SUMIF('PNLT DANA INTERNAL'!$BD$179:$BD$226, 'KEUANGAN INTERNAL AKRE 2025'!B107,'PNLT DANA INTERNAL'!$BG$179:$BG$226)</f>
        <v>0</v>
      </c>
      <c r="L107" s="152">
        <f>SUMIF('PKM DANA INTERNAL'!$S$105:$S$136, 'KEUANGAN INTERNAL AKRE 2025'!B107,'PKM DANA INTERNAL'!$U$105:$U$136)+
SUMIF('PKM DANA INTERNAL'!$AC$105:$AC$136, 'KEUANGAN INTERNAL AKRE 2025'!B107,'PKM DANA INTERNAL'!$AD$105:$AD$136)+
SUMIF('PKM DANA INTERNAL'!$AJ$105:$AJ$136, 'KEUANGAN INTERNAL AKRE 2025'!B107,'PKM DANA INTERNAL'!$AK$105:$AK$136)+
SUMIF('PKM DANA INTERNAL'!$AQ$105:$AQ$136, 'KEUANGAN INTERNAL AKRE 2025'!B107,'PKM DANA INTERNAL'!$AR$105:$AR$136)+
SUMIF('PKM DANA INTERNAL'!$AX$105:$AX$136,'KEUANGAN INTERNAL AKRE 2025'!B107,'PKM DANA INTERNAL'!$AY$105:$AY$136)+
SUMIF('PKM DANA INTERNAL'!$BE$105:$BE$136,'KEUANGAN INTERNAL AKRE 2025'!B107,'PKM DANA INTERNAL'!$BF$105:$BF$136)+
SUMIF('PKM DANA INTERNAL'!$BL$105:$BL$136,'KEUANGAN INTERNAL AKRE 2025'!B107,'PKM DANA INTERNAL'!$BM$105:$BM$136)</f>
        <v>0</v>
      </c>
      <c r="M107" s="152">
        <f>SUMIF('PNLT DANA INTERNAL'!$R$227:$R$265, 'KEUANGAN INTERNAL AKRE 2025'!B107,'PNLT DANA INTERNAL'!$T$227:$T$265)+
SUMIF('PNLT DANA INTERNAL'!$AB$227:$AB$265, 'KEUANGAN INTERNAL AKRE 2025'!B107,'PNLT DANA INTERNAL'!$AC$227:$AC$265)+
SUMIF('PNLT DANA INTERNAL'!$AI$227:$AI$265, 'KEUANGAN INTERNAL AKRE 2025'!B107,'PNLT DANA INTERNAL'!$AJ$227:$AJ$265)+
SUMIF('PNLT DANA INTERNAL'!$AP$227:$AP$265, 'KEUANGAN INTERNAL AKRE 2025'!B107,'PNLT DANA INTERNAL'!$AQ$227:$AQ$265)+
SUMIF('PNLT DANA INTERNAL'!$AW$227:$AW$265, 'KEUANGAN INTERNAL AKRE 2025'!B107,'PNLT DANA INTERNAL'!$AX$227:$AX$265)+
SUMIF('PNLT DANA INTERNAL'!$BD$227:$BD$265, 'KEUANGAN INTERNAL AKRE 2025'!B107,'PNLT DANA INTERNAL'!$BG$227:$BG$265)</f>
        <v>13791210</v>
      </c>
      <c r="N107" s="152">
        <f>SUMIF('PKM DANA INTERNAL'!$S$138:$S$164, 'KEUANGAN INTERNAL AKRE 2025'!B107,'PKM DANA INTERNAL'!$U$138:$U$164)+
SUMIF('PKM DANA INTERNAL'!$AC$138:$AC$164, 'KEUANGAN INTERNAL AKRE 2025'!B107,'PKM DANA INTERNAL'!$AD$138:$AD$164)+
SUMIF('PKM DANA INTERNAL'!$AJ$138:$AJ$164, 'KEUANGAN INTERNAL AKRE 2025'!B107,'PKM DANA INTERNAL'!$AK$138:$AK$164)+
SUMIF('PKM DANA INTERNAL'!$AQ$138:$AQ$164, 'KEUANGAN INTERNAL AKRE 2025'!B107,'PKM DANA INTERNAL'!$AR$138:$AR$164)+
SUMIF('PKM DANA INTERNAL'!$AX$138:$AX$164,'KEUANGAN INTERNAL AKRE 2025'!B107,'PKM DANA INTERNAL'!$AY$138:$AY$164)+
SUMIF('PKM DANA INTERNAL'!$BE$138:$BE$164,'KEUANGAN INTERNAL AKRE 2025'!B107,'PKM DANA INTERNAL'!$BF$138:$BF$164)+
SUMIF('PKM DANA INTERNAL'!$BL$138:$BL$164,'KEUANGAN INTERNAL AKRE 2025'!B107,'PKM DANA INTERNAL'!$BM$138:$BM$164)</f>
        <v>4146666.666666667</v>
      </c>
      <c r="O107" s="149">
        <f t="shared" si="3"/>
        <v>15500000</v>
      </c>
    </row>
    <row r="108" spans="1:15">
      <c r="A108" s="797" t="s">
        <v>311</v>
      </c>
      <c r="B108" s="134" t="s">
        <v>78</v>
      </c>
      <c r="C108" s="199">
        <f>SUMIF('PNLT DANA INTERNAL'!$R$22:$R$45, 'KEUANGAN INTERNAL AKRE 2025'!B108,'PNLT DANA INTERNAL'!$T$22:$T$45)+
SUMIF('PNLT DANA INTERNAL'!$AB$22:$AB$45, 'KEUANGAN INTERNAL AKRE 2025'!B108,'PNLT DANA INTERNAL'!$AC$22:$AC$45)+
SUMIF('PNLT DANA INTERNAL'!$AI$22:$AI$45, 'KEUANGAN INTERNAL AKRE 2025'!B108,'PNLT DANA INTERNAL'!$AJ$22:$AJ$45)+
SUMIF('PNLT DANA INTERNAL'!$AP$22:$AP$45, 'KEUANGAN INTERNAL AKRE 2025'!B108,'PNLT DANA INTERNAL'!$AQ$22:$AQ$45)+
SUMIF('PNLT DANA INTERNAL'!$AW$22:$AW$45, 'KEUANGAN INTERNAL AKRE 2025'!B108,'PNLT DANA INTERNAL'!$AX$22:$AX$45)</f>
        <v>0</v>
      </c>
      <c r="D108" s="152">
        <f>SUMIF('PKM DANA INTERNAL'!$S$2:$S$6, 'KEUANGAN INTERNAL AKRE 2025'!B108,'PKM DANA INTERNAL'!$U$2:$U$6)+
SUMIF('PKM DANA INTERNAL'!$AC$2:$AC$6, 'KEUANGAN INTERNAL AKRE 2025'!B108,'PKM DANA INTERNAL'!$AD$2:$AD$6)+
SUMIF('PKM DANA INTERNAL'!$AJ$2:$AJ$6, 'KEUANGAN INTERNAL AKRE 2025'!B108,'PKM DANA INTERNAL'!$AK$2:$AK$6)+
SUMIF('PKM DANA INTERNAL'!$AQ$2:$AQ$6, 'KEUANGAN INTERNAL AKRE 2025'!B108,'PKM DANA INTERNAL'!$AR$2:$AR$6)</f>
        <v>0</v>
      </c>
      <c r="E108" s="151">
        <f>SUMIF('PNLT DANA INTERNAL'!$R$46:$R$109, 'KEUANGAN INTERNAL AKRE 2025'!B108,'PNLT DANA INTERNAL'!$T$46:$T$109)+
SUMIF('PNLT DANA INTERNAL'!$AB$46:$AB$109, 'KEUANGAN INTERNAL AKRE 2025'!B108,'PNLT DANA INTERNAL'!$AC$46:$AC$109)+
SUMIF('PNLT DANA INTERNAL'!$AI$46:$AI$109, 'KEUANGAN INTERNAL AKRE 2025'!B108,'PNLT DANA INTERNAL'!$AJ$46:$AJ$109)+
SUMIF('PNLT DANA INTERNAL'!$AP$46:$AP$109, 'KEUANGAN INTERNAL AKRE 2025'!B108,'PNLT DANA INTERNAL'!$AQ$46:$AQ$109)+
SUMIF('PNLT DANA INTERNAL'!$AW$46:$AW$109, 'KEUANGAN INTERNAL AKRE 2025'!B108,'PNLT DANA INTERNAL'!$AX$46:$AX$109)</f>
        <v>0</v>
      </c>
      <c r="F108" s="152">
        <f>SUMIF('PKM DANA INTERNAL'!$S$8:$S$35, 'KEUANGAN INTERNAL AKRE 2025'!B108,'PKM DANA INTERNAL'!$U$8:$U$35)+
SUMIF('PKM DANA INTERNAL'!$AC$8:$AC$35, 'KEUANGAN INTERNAL AKRE 2025'!B108,'PKM DANA INTERNAL'!$AD$8:$AD$35)+
SUMIF('PKM DANA INTERNAL'!$AJ$8:$AJ$35, 'KEUANGAN INTERNAL AKRE 2025'!B108,'PKM DANA INTERNAL'!$AK$8:$AK$35)+
SUMIF('PKM DANA INTERNAL'!$AQ$8:$AQ$35, 'KEUANGAN INTERNAL AKRE 2025'!B108,'PKM DANA INTERNAL'!$AR$8:$AR$35)</f>
        <v>2500000</v>
      </c>
      <c r="G108" s="152">
        <f>SUMIF('PNLT DANA INTERNAL'!$R$111:$R$141, 'KEUANGAN INTERNAL AKRE 2025'!B108,'PNLT DANA INTERNAL'!$T$111:$T$160)+
SUMIF('PNLT DANA INTERNAL'!$AB$111:$AB$141, 'KEUANGAN INTERNAL AKRE 2025'!B108,'PNLT DANA INTERNAL'!$AC$111:$AC$141)+
SUMIF('PNLT DANA INTERNAL'!$AI$111:$AI$141, 'KEUANGAN INTERNAL AKRE 2025'!B108,'PNLT DANA INTERNAL'!$AJ$111:$AJ$141)+
SUMIF('PNLT DANA INTERNAL'!$AP$111:$AP$141, 'KEUANGAN INTERNAL AKRE 2025'!B108,'PNLT DANA INTERNAL'!$AQ$111:$AQ$141)+
SUMIF('PNLT DANA INTERNAL'!$AW$111:$AW$141, 'KEUANGAN INTERNAL AKRE 2025'!B108,'PNLT DANA INTERNAL'!$AX$111:$AX$141)</f>
        <v>0</v>
      </c>
      <c r="H108" s="152">
        <f>SUMIF('PKM DANA INTERNAL'!$S$37:$S$68, 'KEUANGAN INTERNAL AKRE 2025'!B108,'PKM DANA INTERNAL'!$U$37:$U$68)+
SUMIF('PKM DANA INTERNAL'!$AC$37:$AC$68, 'KEUANGAN INTERNAL AKRE 2025'!B108,'PKM DANA INTERNAL'!$AD$37:$AD$68)+
SUMIF('PKM DANA INTERNAL'!$AJ$37:$AJ$68, 'KEUANGAN INTERNAL AKRE 2025'!B108,'PKM DANA INTERNAL'!$AK$37:$AK$68)+
SUMIF('PKM DANA INTERNAL'!$AQ$37:$AQ$68, 'KEUANGAN INTERNAL AKRE 2025'!B108,'PKM DANA INTERNAL'!$AR$37:$AR$68)</f>
        <v>0</v>
      </c>
      <c r="I108" s="152">
        <f>SUMIF('PNLT DANA INTERNAL'!$R$143:$R$178, 'KEUANGAN INTERNAL AKRE 2025'!B108,'PNLT DANA INTERNAL'!$T$143:$T$178)+
SUMIF('PNLT DANA INTERNAL'!$AB$143:$AB$178, 'KEUANGAN INTERNAL AKRE 2025'!B108,'PNLT DANA INTERNAL'!$AC$143:$AC$178)+
SUMIF('PNLT DANA INTERNAL'!$AI$143:$AI$178, 'KEUANGAN INTERNAL AKRE 2025'!B108,'PNLT DANA INTERNAL'!$AJ$143:$AJ$178)+
SUMIF('PNLT DANA INTERNAL'!$AP$143:$AP$178, 'KEUANGAN INTERNAL AKRE 2025'!B108,'PNLT DANA INTERNAL'!$AQ$143:$AQ$178)+
SUMIF('PNLT DANA INTERNAL'!$AW$143:$AW$178, 'KEUANGAN INTERNAL AKRE 2025'!B108,'PNLT DANA INTERNAL'!$AX$143:$AX$178)</f>
        <v>0</v>
      </c>
      <c r="J108" s="152">
        <f>SUMIF('PKM DANA INTERNAL'!$S$70:$S$103, 'KEUANGAN INTERNAL AKRE 2025'!B108,'PKM DANA INTERNAL'!$U$70:$U$103)+
SUMIF('PKM DANA INTERNAL'!$AC$70:$AC$103, 'KEUANGAN INTERNAL AKRE 2025'!B108,'PKM DANA INTERNAL'!$AD$70:$AD$103)+
SUMIF('PKM DANA INTERNAL'!$AJ$70:$AJ$103, 'KEUANGAN INTERNAL AKRE 2025'!B108,'PKM DANA INTERNAL'!$AK$70:$AK$103)+
SUMIF('PKM DANA INTERNAL'!$AQ$70:$AQ$103, 'KEUANGAN INTERNAL AKRE 2025'!B108,'PKM DANA INTERNAL'!$AR$70:$AR$103)+
SUMIF('PKM DANA INTERNAL'!$AX$70:$AX$103,'KEUANGAN INTERNAL AKRE 2025'!B108,'PKM DANA INTERNAL'!$AY$70:$AY$103)+
SUMIF('PKM DANA INTERNAL'!$BE$70:$BE$103,'KEUANGAN INTERNAL AKRE 2025'!B108,'PKM DANA INTERNAL'!$BF$70:$BF$103)</f>
        <v>2333333.3333333335</v>
      </c>
      <c r="K108" s="152">
        <f>SUMIF('PNLT DANA INTERNAL'!$R$179:$R$226, 'KEUANGAN INTERNAL AKRE 2025'!B108,'PNLT DANA INTERNAL'!$T$179:$T$226)+
SUMIF('PNLT DANA INTERNAL'!$AB$179:$AB$226, 'KEUANGAN INTERNAL AKRE 2025'!B108,'PNLT DANA INTERNAL'!$AC$179:$AC$226)+
SUMIF('PNLT DANA INTERNAL'!$AI$179:$AI$226, 'KEUANGAN INTERNAL AKRE 2025'!B108,'PNLT DANA INTERNAL'!$AJ$179:$AJ$226)+
SUMIF('PNLT DANA INTERNAL'!$AP$179:$AP$226, 'KEUANGAN INTERNAL AKRE 2025'!B108,'PNLT DANA INTERNAL'!$AQ$179:$AQ$226)+
SUMIF('PNLT DANA INTERNAL'!$AW$179:$AW$226, 'KEUANGAN INTERNAL AKRE 2025'!B108,'PNLT DANA INTERNAL'!$AX$179:$AX$226)+
SUMIF('PNLT DANA INTERNAL'!$BD$179:$BD$226, 'KEUANGAN INTERNAL AKRE 2025'!B108,'PNLT DANA INTERNAL'!$BG$179:$BG$226)</f>
        <v>33750000</v>
      </c>
      <c r="L108" s="152">
        <f>SUMIF('PKM DANA INTERNAL'!$S$105:$S$136, 'KEUANGAN INTERNAL AKRE 2025'!B108,'PKM DANA INTERNAL'!$U$105:$U$136)+
SUMIF('PKM DANA INTERNAL'!$AC$105:$AC$136, 'KEUANGAN INTERNAL AKRE 2025'!B108,'PKM DANA INTERNAL'!$AD$105:$AD$136)+
SUMIF('PKM DANA INTERNAL'!$AJ$105:$AJ$136, 'KEUANGAN INTERNAL AKRE 2025'!B108,'PKM DANA INTERNAL'!$AK$105:$AK$136)+
SUMIF('PKM DANA INTERNAL'!$AQ$105:$AQ$136, 'KEUANGAN INTERNAL AKRE 2025'!B108,'PKM DANA INTERNAL'!$AR$105:$AR$136)+
SUMIF('PKM DANA INTERNAL'!$AX$105:$AX$136,'KEUANGAN INTERNAL AKRE 2025'!B108,'PKM DANA INTERNAL'!$AY$105:$AY$136)+
SUMIF('PKM DANA INTERNAL'!$BE$105:$BE$136,'KEUANGAN INTERNAL AKRE 2025'!B108,'PKM DANA INTERNAL'!$BF$105:$BF$136)+
SUMIF('PKM DANA INTERNAL'!$BL$105:$BL$136,'KEUANGAN INTERNAL AKRE 2025'!B108,'PKM DANA INTERNAL'!$BM$105:$BM$136)</f>
        <v>0</v>
      </c>
      <c r="M108" s="152">
        <f>SUMIF('PNLT DANA INTERNAL'!$R$227:$R$265, 'KEUANGAN INTERNAL AKRE 2025'!B108,'PNLT DANA INTERNAL'!$T$227:$T$265)+
SUMIF('PNLT DANA INTERNAL'!$AB$227:$AB$265, 'KEUANGAN INTERNAL AKRE 2025'!B108,'PNLT DANA INTERNAL'!$AC$227:$AC$265)+
SUMIF('PNLT DANA INTERNAL'!$AI$227:$AI$265, 'KEUANGAN INTERNAL AKRE 2025'!B108,'PNLT DANA INTERNAL'!$AJ$227:$AJ$265)+
SUMIF('PNLT DANA INTERNAL'!$AP$227:$AP$265, 'KEUANGAN INTERNAL AKRE 2025'!B108,'PNLT DANA INTERNAL'!$AQ$227:$AQ$265)+
SUMIF('PNLT DANA INTERNAL'!$AW$227:$AW$265, 'KEUANGAN INTERNAL AKRE 2025'!B108,'PNLT DANA INTERNAL'!$AX$227:$AX$265)+
SUMIF('PNLT DANA INTERNAL'!$BD$227:$BD$265, 'KEUANGAN INTERNAL AKRE 2025'!B108,'PNLT DANA INTERNAL'!$BG$227:$BG$265)</f>
        <v>12000000</v>
      </c>
      <c r="N108" s="152">
        <f>SUMIF('PKM DANA INTERNAL'!$S$138:$S$164, 'KEUANGAN INTERNAL AKRE 2025'!B108,'PKM DANA INTERNAL'!$U$138:$U$164)+
SUMIF('PKM DANA INTERNAL'!$AC$138:$AC$164, 'KEUANGAN INTERNAL AKRE 2025'!B108,'PKM DANA INTERNAL'!$AD$138:$AD$164)+
SUMIF('PKM DANA INTERNAL'!$AJ$138:$AJ$164, 'KEUANGAN INTERNAL AKRE 2025'!B108,'PKM DANA INTERNAL'!$AK$138:$AK$164)+
SUMIF('PKM DANA INTERNAL'!$AQ$138:$AQ$164, 'KEUANGAN INTERNAL AKRE 2025'!B108,'PKM DANA INTERNAL'!$AR$138:$AR$164)+
SUMIF('PKM DANA INTERNAL'!$AX$138:$AX$164,'KEUANGAN INTERNAL AKRE 2025'!B108,'PKM DANA INTERNAL'!$AY$138:$AY$164)+
SUMIF('PKM DANA INTERNAL'!$BE$138:$BE$164,'KEUANGAN INTERNAL AKRE 2025'!B108,'PKM DANA INTERNAL'!$BF$138:$BF$164)+
SUMIF('PKM DANA INTERNAL'!$BL$138:$BL$164,'KEUANGAN INTERNAL AKRE 2025'!B108,'PKM DANA INTERNAL'!$BM$138:$BM$164)</f>
        <v>9146666.6666666679</v>
      </c>
      <c r="O108" s="149">
        <f t="shared" si="3"/>
        <v>38583333.333333336</v>
      </c>
    </row>
    <row r="109" spans="1:15">
      <c r="A109" s="797" t="s">
        <v>311</v>
      </c>
      <c r="B109" s="134" t="s">
        <v>82</v>
      </c>
      <c r="C109" s="199">
        <f>SUMIF('PNLT DANA INTERNAL'!$R$22:$R$45, 'KEUANGAN INTERNAL AKRE 2025'!B109,'PNLT DANA INTERNAL'!$T$22:$T$45)+
SUMIF('PNLT DANA INTERNAL'!$AB$22:$AB$45, 'KEUANGAN INTERNAL AKRE 2025'!B109,'PNLT DANA INTERNAL'!$AC$22:$AC$45)+
SUMIF('PNLT DANA INTERNAL'!$AI$22:$AI$45, 'KEUANGAN INTERNAL AKRE 2025'!B109,'PNLT DANA INTERNAL'!$AJ$22:$AJ$45)+
SUMIF('PNLT DANA INTERNAL'!$AP$22:$AP$45, 'KEUANGAN INTERNAL AKRE 2025'!B109,'PNLT DANA INTERNAL'!$AQ$22:$AQ$45)+
SUMIF('PNLT DANA INTERNAL'!$AW$22:$AW$45, 'KEUANGAN INTERNAL AKRE 2025'!B109,'PNLT DANA INTERNAL'!$AX$22:$AX$45)</f>
        <v>0</v>
      </c>
      <c r="D109" s="152">
        <f>SUMIF('PKM DANA INTERNAL'!$S$2:$S$6, 'KEUANGAN INTERNAL AKRE 2025'!B109,'PKM DANA INTERNAL'!$U$2:$U$6)+
SUMIF('PKM DANA INTERNAL'!$AC$2:$AC$6, 'KEUANGAN INTERNAL AKRE 2025'!B109,'PKM DANA INTERNAL'!$AD$2:$AD$6)+
SUMIF('PKM DANA INTERNAL'!$AJ$2:$AJ$6, 'KEUANGAN INTERNAL AKRE 2025'!B109,'PKM DANA INTERNAL'!$AK$2:$AK$6)+
SUMIF('PKM DANA INTERNAL'!$AQ$2:$AQ$6, 'KEUANGAN INTERNAL AKRE 2025'!B109,'PKM DANA INTERNAL'!$AR$2:$AR$6)</f>
        <v>0</v>
      </c>
      <c r="E109" s="151">
        <f>SUMIF('PNLT DANA INTERNAL'!$R$46:$R$109, 'KEUANGAN INTERNAL AKRE 2025'!B109,'PNLT DANA INTERNAL'!$T$46:$T$109)+
SUMIF('PNLT DANA INTERNAL'!$AB$46:$AB$109, 'KEUANGAN INTERNAL AKRE 2025'!B109,'PNLT DANA INTERNAL'!$AC$46:$AC$109)+
SUMIF('PNLT DANA INTERNAL'!$AI$46:$AI$109, 'KEUANGAN INTERNAL AKRE 2025'!B109,'PNLT DANA INTERNAL'!$AJ$46:$AJ$109)+
SUMIF('PNLT DANA INTERNAL'!$AP$46:$AP$109, 'KEUANGAN INTERNAL AKRE 2025'!B109,'PNLT DANA INTERNAL'!$AQ$46:$AQ$109)+
SUMIF('PNLT DANA INTERNAL'!$AW$46:$AW$109, 'KEUANGAN INTERNAL AKRE 2025'!B109,'PNLT DANA INTERNAL'!$AX$46:$AX$109)</f>
        <v>0</v>
      </c>
      <c r="F109" s="152">
        <f>SUMIF('PKM DANA INTERNAL'!$S$8:$S$35, 'KEUANGAN INTERNAL AKRE 2025'!B109,'PKM DANA INTERNAL'!$U$8:$U$35)+
SUMIF('PKM DANA INTERNAL'!$AC$8:$AC$35, 'KEUANGAN INTERNAL AKRE 2025'!B109,'PKM DANA INTERNAL'!$AD$8:$AD$35)+
SUMIF('PKM DANA INTERNAL'!$AJ$8:$AJ$35, 'KEUANGAN INTERNAL AKRE 2025'!B109,'PKM DANA INTERNAL'!$AK$8:$AK$35)+
SUMIF('PKM DANA INTERNAL'!$AQ$8:$AQ$35, 'KEUANGAN INTERNAL AKRE 2025'!B109,'PKM DANA INTERNAL'!$AR$8:$AR$35)</f>
        <v>2500000</v>
      </c>
      <c r="G109" s="152">
        <f>SUMIF('PNLT DANA INTERNAL'!$R$111:$R$141, 'KEUANGAN INTERNAL AKRE 2025'!B109,'PNLT DANA INTERNAL'!$T$111:$T$160)+
SUMIF('PNLT DANA INTERNAL'!$AB$111:$AB$141, 'KEUANGAN INTERNAL AKRE 2025'!B109,'PNLT DANA INTERNAL'!$AC$111:$AC$141)+
SUMIF('PNLT DANA INTERNAL'!$AI$111:$AI$141, 'KEUANGAN INTERNAL AKRE 2025'!B109,'PNLT DANA INTERNAL'!$AJ$111:$AJ$141)+
SUMIF('PNLT DANA INTERNAL'!$AP$111:$AP$141, 'KEUANGAN INTERNAL AKRE 2025'!B109,'PNLT DANA INTERNAL'!$AQ$111:$AQ$141)+
SUMIF('PNLT DANA INTERNAL'!$AW$111:$AW$141, 'KEUANGAN INTERNAL AKRE 2025'!B109,'PNLT DANA INTERNAL'!$AX$111:$AX$141)</f>
        <v>1670170</v>
      </c>
      <c r="H109" s="152">
        <f>SUMIF('PKM DANA INTERNAL'!$S$37:$S$68, 'KEUANGAN INTERNAL AKRE 2025'!B109,'PKM DANA INTERNAL'!$U$37:$U$68)+
SUMIF('PKM DANA INTERNAL'!$AC$37:$AC$68, 'KEUANGAN INTERNAL AKRE 2025'!B109,'PKM DANA INTERNAL'!$AD$37:$AD$68)+
SUMIF('PKM DANA INTERNAL'!$AJ$37:$AJ$68, 'KEUANGAN INTERNAL AKRE 2025'!B109,'PKM DANA INTERNAL'!$AK$37:$AK$68)+
SUMIF('PKM DANA INTERNAL'!$AQ$37:$AQ$68, 'KEUANGAN INTERNAL AKRE 2025'!B109,'PKM DANA INTERNAL'!$AR$37:$AR$68)</f>
        <v>0</v>
      </c>
      <c r="I109" s="152">
        <f>SUMIF('PNLT DANA INTERNAL'!$R$143:$R$178, 'KEUANGAN INTERNAL AKRE 2025'!B109,'PNLT DANA INTERNAL'!$T$143:$T$178)+
SUMIF('PNLT DANA INTERNAL'!$AB$143:$AB$178, 'KEUANGAN INTERNAL AKRE 2025'!B109,'PNLT DANA INTERNAL'!$AC$143:$AC$178)+
SUMIF('PNLT DANA INTERNAL'!$AI$143:$AI$178, 'KEUANGAN INTERNAL AKRE 2025'!B109,'PNLT DANA INTERNAL'!$AJ$143:$AJ$178)+
SUMIF('PNLT DANA INTERNAL'!$AP$143:$AP$178, 'KEUANGAN INTERNAL AKRE 2025'!B109,'PNLT DANA INTERNAL'!$AQ$143:$AQ$178)+
SUMIF('PNLT DANA INTERNAL'!$AW$143:$AW$178, 'KEUANGAN INTERNAL AKRE 2025'!B109,'PNLT DANA INTERNAL'!$AX$143:$AX$178)</f>
        <v>0</v>
      </c>
      <c r="J109" s="152">
        <f>SUMIF('PKM DANA INTERNAL'!$S$70:$S$103, 'KEUANGAN INTERNAL AKRE 2025'!B109,'PKM DANA INTERNAL'!$U$70:$U$103)+
SUMIF('PKM DANA INTERNAL'!$AC$70:$AC$103, 'KEUANGAN INTERNAL AKRE 2025'!B109,'PKM DANA INTERNAL'!$AD$70:$AD$103)+
SUMIF('PKM DANA INTERNAL'!$AJ$70:$AJ$103, 'KEUANGAN INTERNAL AKRE 2025'!B109,'PKM DANA INTERNAL'!$AK$70:$AK$103)+
SUMIF('PKM DANA INTERNAL'!$AQ$70:$AQ$103, 'KEUANGAN INTERNAL AKRE 2025'!B109,'PKM DANA INTERNAL'!$AR$70:$AR$103)+
SUMIF('PKM DANA INTERNAL'!$AX$70:$AX$103,'KEUANGAN INTERNAL AKRE 2025'!B109,'PKM DANA INTERNAL'!$AY$70:$AY$103)+
SUMIF('PKM DANA INTERNAL'!$BE$70:$BE$103,'KEUANGAN INTERNAL AKRE 2025'!B109,'PKM DANA INTERNAL'!$BF$70:$BF$103)</f>
        <v>0</v>
      </c>
      <c r="K109" s="152">
        <f>SUMIF('PNLT DANA INTERNAL'!$R$179:$R$226, 'KEUANGAN INTERNAL AKRE 2025'!B109,'PNLT DANA INTERNAL'!$T$179:$T$226)+
SUMIF('PNLT DANA INTERNAL'!$AB$179:$AB$226, 'KEUANGAN INTERNAL AKRE 2025'!B109,'PNLT DANA INTERNAL'!$AC$179:$AC$226)+
SUMIF('PNLT DANA INTERNAL'!$AI$179:$AI$226, 'KEUANGAN INTERNAL AKRE 2025'!B109,'PNLT DANA INTERNAL'!$AJ$179:$AJ$226)+
SUMIF('PNLT DANA INTERNAL'!$AP$179:$AP$226, 'KEUANGAN INTERNAL AKRE 2025'!B109,'PNLT DANA INTERNAL'!$AQ$179:$AQ$226)+
SUMIF('PNLT DANA INTERNAL'!$AW$179:$AW$226, 'KEUANGAN INTERNAL AKRE 2025'!B109,'PNLT DANA INTERNAL'!$AX$179:$AX$226)+
SUMIF('PNLT DANA INTERNAL'!$BD$179:$BD$226, 'KEUANGAN INTERNAL AKRE 2025'!B109,'PNLT DANA INTERNAL'!$BG$179:$BG$226)</f>
        <v>0</v>
      </c>
      <c r="L109" s="152">
        <f>SUMIF('PKM DANA INTERNAL'!$S$105:$S$136, 'KEUANGAN INTERNAL AKRE 2025'!B109,'PKM DANA INTERNAL'!$U$105:$U$136)+
SUMIF('PKM DANA INTERNAL'!$AC$105:$AC$136, 'KEUANGAN INTERNAL AKRE 2025'!B109,'PKM DANA INTERNAL'!$AD$105:$AD$136)+
SUMIF('PKM DANA INTERNAL'!$AJ$105:$AJ$136, 'KEUANGAN INTERNAL AKRE 2025'!B109,'PKM DANA INTERNAL'!$AK$105:$AK$136)+
SUMIF('PKM DANA INTERNAL'!$AQ$105:$AQ$136, 'KEUANGAN INTERNAL AKRE 2025'!B109,'PKM DANA INTERNAL'!$AR$105:$AR$136)+
SUMIF('PKM DANA INTERNAL'!$AX$105:$AX$136,'KEUANGAN INTERNAL AKRE 2025'!B109,'PKM DANA INTERNAL'!$AY$105:$AY$136)+
SUMIF('PKM DANA INTERNAL'!$BE$105:$BE$136,'KEUANGAN INTERNAL AKRE 2025'!B109,'PKM DANA INTERNAL'!$BF$105:$BF$136)+
SUMIF('PKM DANA INTERNAL'!$BL$105:$BL$136,'KEUANGAN INTERNAL AKRE 2025'!B109,'PKM DANA INTERNAL'!$BM$105:$BM$136)</f>
        <v>2110000</v>
      </c>
      <c r="M109" s="152">
        <f>SUMIF('PNLT DANA INTERNAL'!$R$227:$R$265, 'KEUANGAN INTERNAL AKRE 2025'!B109,'PNLT DANA INTERNAL'!$T$227:$T$265)+
SUMIF('PNLT DANA INTERNAL'!$AB$227:$AB$265, 'KEUANGAN INTERNAL AKRE 2025'!B109,'PNLT DANA INTERNAL'!$AC$227:$AC$265)+
SUMIF('PNLT DANA INTERNAL'!$AI$227:$AI$265, 'KEUANGAN INTERNAL AKRE 2025'!B109,'PNLT DANA INTERNAL'!$AJ$227:$AJ$265)+
SUMIF('PNLT DANA INTERNAL'!$AP$227:$AP$265, 'KEUANGAN INTERNAL AKRE 2025'!B109,'PNLT DANA INTERNAL'!$AQ$227:$AQ$265)+
SUMIF('PNLT DANA INTERNAL'!$AW$227:$AW$265, 'KEUANGAN INTERNAL AKRE 2025'!B109,'PNLT DANA INTERNAL'!$AX$227:$AX$265)+
SUMIF('PNLT DANA INTERNAL'!$BD$227:$BD$265, 'KEUANGAN INTERNAL AKRE 2025'!B109,'PNLT DANA INTERNAL'!$BG$227:$BG$265)</f>
        <v>11950000</v>
      </c>
      <c r="N109" s="152">
        <f>SUMIF('PKM DANA INTERNAL'!$S$138:$S$164, 'KEUANGAN INTERNAL AKRE 2025'!B109,'PKM DANA INTERNAL'!$U$138:$U$164)+
SUMIF('PKM DANA INTERNAL'!$AC$138:$AC$164, 'KEUANGAN INTERNAL AKRE 2025'!B109,'PKM DANA INTERNAL'!$AD$138:$AD$164)+
SUMIF('PKM DANA INTERNAL'!$AJ$138:$AJ$164, 'KEUANGAN INTERNAL AKRE 2025'!B109,'PKM DANA INTERNAL'!$AK$138:$AK$164)+
SUMIF('PKM DANA INTERNAL'!$AQ$138:$AQ$164, 'KEUANGAN INTERNAL AKRE 2025'!B109,'PKM DANA INTERNAL'!$AR$138:$AR$164)+
SUMIF('PKM DANA INTERNAL'!$AX$138:$AX$164,'KEUANGAN INTERNAL AKRE 2025'!B109,'PKM DANA INTERNAL'!$AY$138:$AY$164)+
SUMIF('PKM DANA INTERNAL'!$BE$138:$BE$164,'KEUANGAN INTERNAL AKRE 2025'!B109,'PKM DANA INTERNAL'!$BF$138:$BF$164)+
SUMIF('PKM DANA INTERNAL'!$BL$138:$BL$164,'KEUANGAN INTERNAL AKRE 2025'!B109,'PKM DANA INTERNAL'!$BM$138:$BM$164)</f>
        <v>0</v>
      </c>
      <c r="O109" s="149">
        <f t="shared" si="3"/>
        <v>6280170</v>
      </c>
    </row>
    <row r="110" spans="1:15">
      <c r="A110" s="797" t="s">
        <v>311</v>
      </c>
      <c r="B110" s="134" t="s">
        <v>120</v>
      </c>
      <c r="C110" s="199">
        <f>SUMIF('PNLT DANA INTERNAL'!$R$22:$R$45, 'KEUANGAN INTERNAL AKRE 2025'!B110,'PNLT DANA INTERNAL'!$T$22:$T$45)+
SUMIF('PNLT DANA INTERNAL'!$AB$22:$AB$45, 'KEUANGAN INTERNAL AKRE 2025'!B110,'PNLT DANA INTERNAL'!$AC$22:$AC$45)+
SUMIF('PNLT DANA INTERNAL'!$AI$22:$AI$45, 'KEUANGAN INTERNAL AKRE 2025'!B110,'PNLT DANA INTERNAL'!$AJ$22:$AJ$45)+
SUMIF('PNLT DANA INTERNAL'!$AP$22:$AP$45, 'KEUANGAN INTERNAL AKRE 2025'!B110,'PNLT DANA INTERNAL'!$AQ$22:$AQ$45)+
SUMIF('PNLT DANA INTERNAL'!$AW$22:$AW$45, 'KEUANGAN INTERNAL AKRE 2025'!B110,'PNLT DANA INTERNAL'!$AX$22:$AX$45)</f>
        <v>0</v>
      </c>
      <c r="D110" s="152">
        <f>SUMIF('PKM DANA INTERNAL'!$S$2:$S$6, 'KEUANGAN INTERNAL AKRE 2025'!B110,'PKM DANA INTERNAL'!$U$2:$U$6)+
SUMIF('PKM DANA INTERNAL'!$AC$2:$AC$6, 'KEUANGAN INTERNAL AKRE 2025'!B110,'PKM DANA INTERNAL'!$AD$2:$AD$6)+
SUMIF('PKM DANA INTERNAL'!$AJ$2:$AJ$6, 'KEUANGAN INTERNAL AKRE 2025'!B110,'PKM DANA INTERNAL'!$AK$2:$AK$6)+
SUMIF('PKM DANA INTERNAL'!$AQ$2:$AQ$6, 'KEUANGAN INTERNAL AKRE 2025'!B110,'PKM DANA INTERNAL'!$AR$2:$AR$6)</f>
        <v>0</v>
      </c>
      <c r="E110" s="151">
        <f>SUMIF('PNLT DANA INTERNAL'!$R$46:$R$109, 'KEUANGAN INTERNAL AKRE 2025'!B110,'PNLT DANA INTERNAL'!$T$46:$T$109)+
SUMIF('PNLT DANA INTERNAL'!$AB$46:$AB$109, 'KEUANGAN INTERNAL AKRE 2025'!B110,'PNLT DANA INTERNAL'!$AC$46:$AC$109)+
SUMIF('PNLT DANA INTERNAL'!$AI$46:$AI$109, 'KEUANGAN INTERNAL AKRE 2025'!B110,'PNLT DANA INTERNAL'!$AJ$46:$AJ$109)+
SUMIF('PNLT DANA INTERNAL'!$AP$46:$AP$109, 'KEUANGAN INTERNAL AKRE 2025'!B110,'PNLT DANA INTERNAL'!$AQ$46:$AQ$109)+
SUMIF('PNLT DANA INTERNAL'!$AW$46:$AW$109, 'KEUANGAN INTERNAL AKRE 2025'!B110,'PNLT DANA INTERNAL'!$AX$46:$AX$109)</f>
        <v>0</v>
      </c>
      <c r="F110" s="152">
        <f>SUMIF('PKM DANA INTERNAL'!$S$8:$S$35, 'KEUANGAN INTERNAL AKRE 2025'!B110,'PKM DANA INTERNAL'!$U$8:$U$35)+
SUMIF('PKM DANA INTERNAL'!$AC$8:$AC$35, 'KEUANGAN INTERNAL AKRE 2025'!B110,'PKM DANA INTERNAL'!$AD$8:$AD$35)+
SUMIF('PKM DANA INTERNAL'!$AJ$8:$AJ$35, 'KEUANGAN INTERNAL AKRE 2025'!B110,'PKM DANA INTERNAL'!$AK$8:$AK$35)+
SUMIF('PKM DANA INTERNAL'!$AQ$8:$AQ$35, 'KEUANGAN INTERNAL AKRE 2025'!B110,'PKM DANA INTERNAL'!$AR$8:$AR$35)</f>
        <v>2500000</v>
      </c>
      <c r="G110" s="152">
        <f>SUMIF('PNLT DANA INTERNAL'!$R$111:$R$141, 'KEUANGAN INTERNAL AKRE 2025'!B110,'PNLT DANA INTERNAL'!$T$111:$T$160)+
SUMIF('PNLT DANA INTERNAL'!$AB$111:$AB$141, 'KEUANGAN INTERNAL AKRE 2025'!B110,'PNLT DANA INTERNAL'!$AC$111:$AC$141)+
SUMIF('PNLT DANA INTERNAL'!$AI$111:$AI$141, 'KEUANGAN INTERNAL AKRE 2025'!B110,'PNLT DANA INTERNAL'!$AJ$111:$AJ$141)+
SUMIF('PNLT DANA INTERNAL'!$AP$111:$AP$141, 'KEUANGAN INTERNAL AKRE 2025'!B110,'PNLT DANA INTERNAL'!$AQ$111:$AQ$141)+
SUMIF('PNLT DANA INTERNAL'!$AW$111:$AW$141, 'KEUANGAN INTERNAL AKRE 2025'!B110,'PNLT DANA INTERNAL'!$AX$111:$AX$141)</f>
        <v>0</v>
      </c>
      <c r="H110" s="152">
        <f>SUMIF('PKM DANA INTERNAL'!$S$37:$S$68, 'KEUANGAN INTERNAL AKRE 2025'!B110,'PKM DANA INTERNAL'!$U$37:$U$68)+
SUMIF('PKM DANA INTERNAL'!$AC$37:$AC$68, 'KEUANGAN INTERNAL AKRE 2025'!B110,'PKM DANA INTERNAL'!$AD$37:$AD$68)+
SUMIF('PKM DANA INTERNAL'!$AJ$37:$AJ$68, 'KEUANGAN INTERNAL AKRE 2025'!B110,'PKM DANA INTERNAL'!$AK$37:$AK$68)+
SUMIF('PKM DANA INTERNAL'!$AQ$37:$AQ$68, 'KEUANGAN INTERNAL AKRE 2025'!B110,'PKM DANA INTERNAL'!$AR$37:$AR$68)</f>
        <v>0</v>
      </c>
      <c r="I110" s="152">
        <f>SUMIF('PNLT DANA INTERNAL'!$R$143:$R$178, 'KEUANGAN INTERNAL AKRE 2025'!B110,'PNLT DANA INTERNAL'!$T$143:$T$178)+
SUMIF('PNLT DANA INTERNAL'!$AB$143:$AB$178, 'KEUANGAN INTERNAL AKRE 2025'!B110,'PNLT DANA INTERNAL'!$AC$143:$AC$178)+
SUMIF('PNLT DANA INTERNAL'!$AI$143:$AI$178, 'KEUANGAN INTERNAL AKRE 2025'!B110,'PNLT DANA INTERNAL'!$AJ$143:$AJ$178)+
SUMIF('PNLT DANA INTERNAL'!$AP$143:$AP$178, 'KEUANGAN INTERNAL AKRE 2025'!B110,'PNLT DANA INTERNAL'!$AQ$143:$AQ$178)+
SUMIF('PNLT DANA INTERNAL'!$AW$143:$AW$178, 'KEUANGAN INTERNAL AKRE 2025'!B110,'PNLT DANA INTERNAL'!$AX$143:$AX$178)</f>
        <v>3245000</v>
      </c>
      <c r="J110" s="152">
        <f>SUMIF('PKM DANA INTERNAL'!$S$70:$S$103, 'KEUANGAN INTERNAL AKRE 2025'!B110,'PKM DANA INTERNAL'!$U$70:$U$103)+
SUMIF('PKM DANA INTERNAL'!$AC$70:$AC$103, 'KEUANGAN INTERNAL AKRE 2025'!B110,'PKM DANA INTERNAL'!$AD$70:$AD$103)+
SUMIF('PKM DANA INTERNAL'!$AJ$70:$AJ$103, 'KEUANGAN INTERNAL AKRE 2025'!B110,'PKM DANA INTERNAL'!$AK$70:$AK$103)+
SUMIF('PKM DANA INTERNAL'!$AQ$70:$AQ$103, 'KEUANGAN INTERNAL AKRE 2025'!B110,'PKM DANA INTERNAL'!$AR$70:$AR$103)+
SUMIF('PKM DANA INTERNAL'!$AX$70:$AX$103,'KEUANGAN INTERNAL AKRE 2025'!B110,'PKM DANA INTERNAL'!$AY$70:$AY$103)+
SUMIF('PKM DANA INTERNAL'!$BE$70:$BE$103,'KEUANGAN INTERNAL AKRE 2025'!B110,'PKM DANA INTERNAL'!$BF$70:$BF$103)</f>
        <v>2333333.3333333335</v>
      </c>
      <c r="K110" s="152">
        <f>SUMIF('PNLT DANA INTERNAL'!$R$179:$R$226, 'KEUANGAN INTERNAL AKRE 2025'!B110,'PNLT DANA INTERNAL'!$T$179:$T$226)+
SUMIF('PNLT DANA INTERNAL'!$AB$179:$AB$226, 'KEUANGAN INTERNAL AKRE 2025'!B110,'PNLT DANA INTERNAL'!$AC$179:$AC$226)+
SUMIF('PNLT DANA INTERNAL'!$AI$179:$AI$226, 'KEUANGAN INTERNAL AKRE 2025'!B110,'PNLT DANA INTERNAL'!$AJ$179:$AJ$226)+
SUMIF('PNLT DANA INTERNAL'!$AP$179:$AP$226, 'KEUANGAN INTERNAL AKRE 2025'!B110,'PNLT DANA INTERNAL'!$AQ$179:$AQ$226)+
SUMIF('PNLT DANA INTERNAL'!$AW$179:$AW$226, 'KEUANGAN INTERNAL AKRE 2025'!B110,'PNLT DANA INTERNAL'!$AX$179:$AX$226)+
SUMIF('PNLT DANA INTERNAL'!$BD$179:$BD$226, 'KEUANGAN INTERNAL AKRE 2025'!B110,'PNLT DANA INTERNAL'!$BG$179:$BG$226)</f>
        <v>2700000</v>
      </c>
      <c r="L110" s="152">
        <f>SUMIF('PKM DANA INTERNAL'!$S$105:$S$136, 'KEUANGAN INTERNAL AKRE 2025'!B110,'PKM DANA INTERNAL'!$U$105:$U$136)+
SUMIF('PKM DANA INTERNAL'!$AC$105:$AC$136, 'KEUANGAN INTERNAL AKRE 2025'!B110,'PKM DANA INTERNAL'!$AD$105:$AD$136)+
SUMIF('PKM DANA INTERNAL'!$AJ$105:$AJ$136, 'KEUANGAN INTERNAL AKRE 2025'!B110,'PKM DANA INTERNAL'!$AK$105:$AK$136)+
SUMIF('PKM DANA INTERNAL'!$AQ$105:$AQ$136, 'KEUANGAN INTERNAL AKRE 2025'!B110,'PKM DANA INTERNAL'!$AR$105:$AR$136)+
SUMIF('PKM DANA INTERNAL'!$AX$105:$AX$136,'KEUANGAN INTERNAL AKRE 2025'!B110,'PKM DANA INTERNAL'!$AY$105:$AY$136)+
SUMIF('PKM DANA INTERNAL'!$BE$105:$BE$136,'KEUANGAN INTERNAL AKRE 2025'!B110,'PKM DANA INTERNAL'!$BF$105:$BF$136)+
SUMIF('PKM DANA INTERNAL'!$BL$105:$BL$136,'KEUANGAN INTERNAL AKRE 2025'!B110,'PKM DANA INTERNAL'!$BM$105:$BM$136)</f>
        <v>0</v>
      </c>
      <c r="M110" s="152">
        <f>SUMIF('PNLT DANA INTERNAL'!$R$227:$R$265, 'KEUANGAN INTERNAL AKRE 2025'!B110,'PNLT DANA INTERNAL'!$T$227:$T$265)+
SUMIF('PNLT DANA INTERNAL'!$AB$227:$AB$265, 'KEUANGAN INTERNAL AKRE 2025'!B110,'PNLT DANA INTERNAL'!$AC$227:$AC$265)+
SUMIF('PNLT DANA INTERNAL'!$AI$227:$AI$265, 'KEUANGAN INTERNAL AKRE 2025'!B110,'PNLT DANA INTERNAL'!$AJ$227:$AJ$265)+
SUMIF('PNLT DANA INTERNAL'!$AP$227:$AP$265, 'KEUANGAN INTERNAL AKRE 2025'!B110,'PNLT DANA INTERNAL'!$AQ$227:$AQ$265)+
SUMIF('PNLT DANA INTERNAL'!$AW$227:$AW$265, 'KEUANGAN INTERNAL AKRE 2025'!B110,'PNLT DANA INTERNAL'!$AX$227:$AX$265)+
SUMIF('PNLT DANA INTERNAL'!$BD$227:$BD$265, 'KEUANGAN INTERNAL AKRE 2025'!B110,'PNLT DANA INTERNAL'!$BG$227:$BG$265)</f>
        <v>30000000</v>
      </c>
      <c r="N110" s="152">
        <f>SUMIF('PKM DANA INTERNAL'!$S$138:$S$164, 'KEUANGAN INTERNAL AKRE 2025'!B110,'PKM DANA INTERNAL'!$U$138:$U$164)+
SUMIF('PKM DANA INTERNAL'!$AC$138:$AC$164, 'KEUANGAN INTERNAL AKRE 2025'!B110,'PKM DANA INTERNAL'!$AD$138:$AD$164)+
SUMIF('PKM DANA INTERNAL'!$AJ$138:$AJ$164, 'KEUANGAN INTERNAL AKRE 2025'!B110,'PKM DANA INTERNAL'!$AK$138:$AK$164)+
SUMIF('PKM DANA INTERNAL'!$AQ$138:$AQ$164, 'KEUANGAN INTERNAL AKRE 2025'!B110,'PKM DANA INTERNAL'!$AR$138:$AR$164)+
SUMIF('PKM DANA INTERNAL'!$AX$138:$AX$164,'KEUANGAN INTERNAL AKRE 2025'!B110,'PKM DANA INTERNAL'!$AY$138:$AY$164)+
SUMIF('PKM DANA INTERNAL'!$BE$138:$BE$164,'KEUANGAN INTERNAL AKRE 2025'!B110,'PKM DANA INTERNAL'!$BF$138:$BF$164)+
SUMIF('PKM DANA INTERNAL'!$BL$138:$BL$164,'KEUANGAN INTERNAL AKRE 2025'!B110,'PKM DANA INTERNAL'!$BM$138:$BM$164)</f>
        <v>3333333.3333333335</v>
      </c>
      <c r="O110" s="149">
        <f t="shared" si="3"/>
        <v>10778333.333333334</v>
      </c>
    </row>
    <row r="111" spans="1:15">
      <c r="A111" s="797" t="s">
        <v>311</v>
      </c>
      <c r="B111" s="134" t="s">
        <v>59</v>
      </c>
      <c r="C111" s="199">
        <f>SUMIF('PNLT DANA INTERNAL'!$R$22:$R$45, 'KEUANGAN INTERNAL AKRE 2025'!B111,'PNLT DANA INTERNAL'!$T$22:$T$45)+
SUMIF('PNLT DANA INTERNAL'!$AB$22:$AB$45, 'KEUANGAN INTERNAL AKRE 2025'!B111,'PNLT DANA INTERNAL'!$AC$22:$AC$45)+
SUMIF('PNLT DANA INTERNAL'!$AI$22:$AI$45, 'KEUANGAN INTERNAL AKRE 2025'!B111,'PNLT DANA INTERNAL'!$AJ$22:$AJ$45)+
SUMIF('PNLT DANA INTERNAL'!$AP$22:$AP$45, 'KEUANGAN INTERNAL AKRE 2025'!B111,'PNLT DANA INTERNAL'!$AQ$22:$AQ$45)+
SUMIF('PNLT DANA INTERNAL'!$AW$22:$AW$45, 'KEUANGAN INTERNAL AKRE 2025'!B111,'PNLT DANA INTERNAL'!$AX$22:$AX$45)</f>
        <v>0</v>
      </c>
      <c r="D111" s="152">
        <f>SUMIF('PKM DANA INTERNAL'!$S$2:$S$6, 'KEUANGAN INTERNAL AKRE 2025'!B111,'PKM DANA INTERNAL'!$U$2:$U$6)+
SUMIF('PKM DANA INTERNAL'!$AC$2:$AC$6, 'KEUANGAN INTERNAL AKRE 2025'!B111,'PKM DANA INTERNAL'!$AD$2:$AD$6)+
SUMIF('PKM DANA INTERNAL'!$AJ$2:$AJ$6, 'KEUANGAN INTERNAL AKRE 2025'!B111,'PKM DANA INTERNAL'!$AK$2:$AK$6)+
SUMIF('PKM DANA INTERNAL'!$AQ$2:$AQ$6, 'KEUANGAN INTERNAL AKRE 2025'!B111,'PKM DANA INTERNAL'!$AR$2:$AR$6)</f>
        <v>0</v>
      </c>
      <c r="E111" s="151">
        <f>SUMIF('PNLT DANA INTERNAL'!$R$46:$R$109, 'KEUANGAN INTERNAL AKRE 2025'!B111,'PNLT DANA INTERNAL'!$T$46:$T$109)+
SUMIF('PNLT DANA INTERNAL'!$AB$46:$AB$109, 'KEUANGAN INTERNAL AKRE 2025'!B111,'PNLT DANA INTERNAL'!$AC$46:$AC$109)+
SUMIF('PNLT DANA INTERNAL'!$AI$46:$AI$109, 'KEUANGAN INTERNAL AKRE 2025'!B111,'PNLT DANA INTERNAL'!$AJ$46:$AJ$109)+
SUMIF('PNLT DANA INTERNAL'!$AP$46:$AP$109, 'KEUANGAN INTERNAL AKRE 2025'!B111,'PNLT DANA INTERNAL'!$AQ$46:$AQ$109)+
SUMIF('PNLT DANA INTERNAL'!$AW$46:$AW$109, 'KEUANGAN INTERNAL AKRE 2025'!B111,'PNLT DANA INTERNAL'!$AX$46:$AX$109)</f>
        <v>0</v>
      </c>
      <c r="F111" s="152">
        <f>SUMIF('PKM DANA INTERNAL'!$S$8:$S$35, 'KEUANGAN INTERNAL AKRE 2025'!B111,'PKM DANA INTERNAL'!$U$8:$U$35)+
SUMIF('PKM DANA INTERNAL'!$AC$8:$AC$35, 'KEUANGAN INTERNAL AKRE 2025'!B111,'PKM DANA INTERNAL'!$AD$8:$AD$35)+
SUMIF('PKM DANA INTERNAL'!$AJ$8:$AJ$35, 'KEUANGAN INTERNAL AKRE 2025'!B111,'PKM DANA INTERNAL'!$AK$8:$AK$35)+
SUMIF('PKM DANA INTERNAL'!$AQ$8:$AQ$35, 'KEUANGAN INTERNAL AKRE 2025'!B111,'PKM DANA INTERNAL'!$AR$8:$AR$35)</f>
        <v>0</v>
      </c>
      <c r="G111" s="152">
        <f>SUMIF('PNLT DANA INTERNAL'!$R$111:$R$141, 'KEUANGAN INTERNAL AKRE 2025'!B111,'PNLT DANA INTERNAL'!$T$111:$T$160)+
SUMIF('PNLT DANA INTERNAL'!$AB$111:$AB$141, 'KEUANGAN INTERNAL AKRE 2025'!B111,'PNLT DANA INTERNAL'!$AC$111:$AC$141)+
SUMIF('PNLT DANA INTERNAL'!$AI$111:$AI$141, 'KEUANGAN INTERNAL AKRE 2025'!B111,'PNLT DANA INTERNAL'!$AJ$111:$AJ$141)+
SUMIF('PNLT DANA INTERNAL'!$AP$111:$AP$141, 'KEUANGAN INTERNAL AKRE 2025'!B111,'PNLT DANA INTERNAL'!$AQ$111:$AQ$141)+
SUMIF('PNLT DANA INTERNAL'!$AW$111:$AW$141, 'KEUANGAN INTERNAL AKRE 2025'!B111,'PNLT DANA INTERNAL'!$AX$111:$AX$141)</f>
        <v>0</v>
      </c>
      <c r="H111" s="152">
        <f>SUMIF('PKM DANA INTERNAL'!$S$37:$S$68, 'KEUANGAN INTERNAL AKRE 2025'!B111,'PKM DANA INTERNAL'!$U$37:$U$68)+
SUMIF('PKM DANA INTERNAL'!$AC$37:$AC$68, 'KEUANGAN INTERNAL AKRE 2025'!B111,'PKM DANA INTERNAL'!$AD$37:$AD$68)+
SUMIF('PKM DANA INTERNAL'!$AJ$37:$AJ$68, 'KEUANGAN INTERNAL AKRE 2025'!B111,'PKM DANA INTERNAL'!$AK$37:$AK$68)+
SUMIF('PKM DANA INTERNAL'!$AQ$37:$AQ$68, 'KEUANGAN INTERNAL AKRE 2025'!B111,'PKM DANA INTERNAL'!$AR$37:$AR$68)</f>
        <v>0</v>
      </c>
      <c r="I111" s="152">
        <f>SUMIF('PNLT DANA INTERNAL'!$R$143:$R$178, 'KEUANGAN INTERNAL AKRE 2025'!B111,'PNLT DANA INTERNAL'!$T$143:$T$178)+
SUMIF('PNLT DANA INTERNAL'!$AB$143:$AB$178, 'KEUANGAN INTERNAL AKRE 2025'!B111,'PNLT DANA INTERNAL'!$AC$143:$AC$178)+
SUMIF('PNLT DANA INTERNAL'!$AI$143:$AI$178, 'KEUANGAN INTERNAL AKRE 2025'!B111,'PNLT DANA INTERNAL'!$AJ$143:$AJ$178)+
SUMIF('PNLT DANA INTERNAL'!$AP$143:$AP$178, 'KEUANGAN INTERNAL AKRE 2025'!B111,'PNLT DANA INTERNAL'!$AQ$143:$AQ$178)+
SUMIF('PNLT DANA INTERNAL'!$AW$143:$AW$178, 'KEUANGAN INTERNAL AKRE 2025'!B111,'PNLT DANA INTERNAL'!$AX$143:$AX$178)</f>
        <v>3245000</v>
      </c>
      <c r="J111" s="152">
        <f>SUMIF('PKM DANA INTERNAL'!$S$70:$S$103, 'KEUANGAN INTERNAL AKRE 2025'!B111,'PKM DANA INTERNAL'!$U$70:$U$103)+
SUMIF('PKM DANA INTERNAL'!$AC$70:$AC$103, 'KEUANGAN INTERNAL AKRE 2025'!B111,'PKM DANA INTERNAL'!$AD$70:$AD$103)+
SUMIF('PKM DANA INTERNAL'!$AJ$70:$AJ$103, 'KEUANGAN INTERNAL AKRE 2025'!B111,'PKM DANA INTERNAL'!$AK$70:$AK$103)+
SUMIF('PKM DANA INTERNAL'!$AQ$70:$AQ$103, 'KEUANGAN INTERNAL AKRE 2025'!B111,'PKM DANA INTERNAL'!$AR$70:$AR$103)+
SUMIF('PKM DANA INTERNAL'!$AX$70:$AX$103,'KEUANGAN INTERNAL AKRE 2025'!B111,'PKM DANA INTERNAL'!$AY$70:$AY$103)+
SUMIF('PKM DANA INTERNAL'!$BE$70:$BE$103,'KEUANGAN INTERNAL AKRE 2025'!B111,'PKM DANA INTERNAL'!$BF$70:$BF$103)</f>
        <v>0</v>
      </c>
      <c r="K111" s="152">
        <f>SUMIF('PNLT DANA INTERNAL'!$R$179:$R$226, 'KEUANGAN INTERNAL AKRE 2025'!B111,'PNLT DANA INTERNAL'!$T$179:$T$226)+
SUMIF('PNLT DANA INTERNAL'!$AB$179:$AB$226, 'KEUANGAN INTERNAL AKRE 2025'!B111,'PNLT DANA INTERNAL'!$AC$179:$AC$226)+
SUMIF('PNLT DANA INTERNAL'!$AI$179:$AI$226, 'KEUANGAN INTERNAL AKRE 2025'!B111,'PNLT DANA INTERNAL'!$AJ$179:$AJ$226)+
SUMIF('PNLT DANA INTERNAL'!$AP$179:$AP$226, 'KEUANGAN INTERNAL AKRE 2025'!B111,'PNLT DANA INTERNAL'!$AQ$179:$AQ$226)+
SUMIF('PNLT DANA INTERNAL'!$AW$179:$AW$226, 'KEUANGAN INTERNAL AKRE 2025'!B111,'PNLT DANA INTERNAL'!$AX$179:$AX$226)+
SUMIF('PNLT DANA INTERNAL'!$BD$179:$BD$226, 'KEUANGAN INTERNAL AKRE 2025'!B111,'PNLT DANA INTERNAL'!$BG$179:$BG$226)</f>
        <v>5062500</v>
      </c>
      <c r="L111" s="152">
        <f>SUMIF('PKM DANA INTERNAL'!$S$105:$S$136, 'KEUANGAN INTERNAL AKRE 2025'!B111,'PKM DANA INTERNAL'!$U$105:$U$136)+
SUMIF('PKM DANA INTERNAL'!$AC$105:$AC$136, 'KEUANGAN INTERNAL AKRE 2025'!B111,'PKM DANA INTERNAL'!$AD$105:$AD$136)+
SUMIF('PKM DANA INTERNAL'!$AJ$105:$AJ$136, 'KEUANGAN INTERNAL AKRE 2025'!B111,'PKM DANA INTERNAL'!$AK$105:$AK$136)+
SUMIF('PKM DANA INTERNAL'!$AQ$105:$AQ$136, 'KEUANGAN INTERNAL AKRE 2025'!B111,'PKM DANA INTERNAL'!$AR$105:$AR$136)+
SUMIF('PKM DANA INTERNAL'!$AX$105:$AX$136,'KEUANGAN INTERNAL AKRE 2025'!B111,'PKM DANA INTERNAL'!$AY$105:$AY$136)+
SUMIF('PKM DANA INTERNAL'!$BE$105:$BE$136,'KEUANGAN INTERNAL AKRE 2025'!B111,'PKM DANA INTERNAL'!$BF$105:$BF$136)+
SUMIF('PKM DANA INTERNAL'!$BL$105:$BL$136,'KEUANGAN INTERNAL AKRE 2025'!B111,'PKM DANA INTERNAL'!$BM$105:$BM$136)</f>
        <v>2110000</v>
      </c>
      <c r="M111" s="152">
        <f>SUMIF('PNLT DANA INTERNAL'!$R$227:$R$265, 'KEUANGAN INTERNAL AKRE 2025'!B111,'PNLT DANA INTERNAL'!$T$227:$T$265)+
SUMIF('PNLT DANA INTERNAL'!$AB$227:$AB$265, 'KEUANGAN INTERNAL AKRE 2025'!B111,'PNLT DANA INTERNAL'!$AC$227:$AC$265)+
SUMIF('PNLT DANA INTERNAL'!$AI$227:$AI$265, 'KEUANGAN INTERNAL AKRE 2025'!B111,'PNLT DANA INTERNAL'!$AJ$227:$AJ$265)+
SUMIF('PNLT DANA INTERNAL'!$AP$227:$AP$265, 'KEUANGAN INTERNAL AKRE 2025'!B111,'PNLT DANA INTERNAL'!$AQ$227:$AQ$265)+
SUMIF('PNLT DANA INTERNAL'!$AW$227:$AW$265, 'KEUANGAN INTERNAL AKRE 2025'!B111,'PNLT DANA INTERNAL'!$AX$227:$AX$265)+
SUMIF('PNLT DANA INTERNAL'!$BD$227:$BD$265, 'KEUANGAN INTERNAL AKRE 2025'!B111,'PNLT DANA INTERNAL'!$BG$227:$BG$265)</f>
        <v>23200000</v>
      </c>
      <c r="N111" s="152">
        <f>SUMIF('PKM DANA INTERNAL'!$S$138:$S$164, 'KEUANGAN INTERNAL AKRE 2025'!B111,'PKM DANA INTERNAL'!$U$138:$U$164)+
SUMIF('PKM DANA INTERNAL'!$AC$138:$AC$164, 'KEUANGAN INTERNAL AKRE 2025'!B111,'PKM DANA INTERNAL'!$AD$138:$AD$164)+
SUMIF('PKM DANA INTERNAL'!$AJ$138:$AJ$164, 'KEUANGAN INTERNAL AKRE 2025'!B111,'PKM DANA INTERNAL'!$AK$138:$AK$164)+
SUMIF('PKM DANA INTERNAL'!$AQ$138:$AQ$164, 'KEUANGAN INTERNAL AKRE 2025'!B111,'PKM DANA INTERNAL'!$AR$138:$AR$164)+
SUMIF('PKM DANA INTERNAL'!$AX$138:$AX$164,'KEUANGAN INTERNAL AKRE 2025'!B111,'PKM DANA INTERNAL'!$AY$138:$AY$164)+
SUMIF('PKM DANA INTERNAL'!$BE$138:$BE$164,'KEUANGAN INTERNAL AKRE 2025'!B111,'PKM DANA INTERNAL'!$BF$138:$BF$164)+
SUMIF('PKM DANA INTERNAL'!$BL$138:$BL$164,'KEUANGAN INTERNAL AKRE 2025'!B111,'PKM DANA INTERNAL'!$BM$138:$BM$164)</f>
        <v>4146666.666666667</v>
      </c>
      <c r="O111" s="149">
        <f t="shared" si="3"/>
        <v>10417500</v>
      </c>
    </row>
    <row r="112" spans="1:15">
      <c r="A112" s="796" t="s">
        <v>242</v>
      </c>
      <c r="B112" s="134" t="s">
        <v>364</v>
      </c>
      <c r="C112" s="199">
        <f>SUMIF('PNLT DANA INTERNAL'!$R$22:$R$45, 'KEUANGAN INTERNAL AKRE 2025'!B112,'PNLT DANA INTERNAL'!$T$22:$T$45)+
SUMIF('PNLT DANA INTERNAL'!$AB$22:$AB$45, 'KEUANGAN INTERNAL AKRE 2025'!B112,'PNLT DANA INTERNAL'!$AC$22:$AC$45)+
SUMIF('PNLT DANA INTERNAL'!$AI$22:$AI$45, 'KEUANGAN INTERNAL AKRE 2025'!B112,'PNLT DANA INTERNAL'!$AJ$22:$AJ$45)+
SUMIF('PNLT DANA INTERNAL'!$AP$22:$AP$45, 'KEUANGAN INTERNAL AKRE 2025'!B112,'PNLT DANA INTERNAL'!$AQ$22:$AQ$45)+
SUMIF('PNLT DANA INTERNAL'!$AW$22:$AW$45, 'KEUANGAN INTERNAL AKRE 2025'!B112,'PNLT DANA INTERNAL'!$AX$22:$AX$45)</f>
        <v>0</v>
      </c>
      <c r="D112" s="152">
        <f>SUMIF('PKM DANA INTERNAL'!$S$2:$S$6, 'KEUANGAN INTERNAL AKRE 2025'!B112,'PKM DANA INTERNAL'!$U$2:$U$6)+
SUMIF('PKM DANA INTERNAL'!$AC$2:$AC$6, 'KEUANGAN INTERNAL AKRE 2025'!B112,'PKM DANA INTERNAL'!$AD$2:$AD$6)+
SUMIF('PKM DANA INTERNAL'!$AJ$2:$AJ$6, 'KEUANGAN INTERNAL AKRE 2025'!B112,'PKM DANA INTERNAL'!$AK$2:$AK$6)+
SUMIF('PKM DANA INTERNAL'!$AQ$2:$AQ$6, 'KEUANGAN INTERNAL AKRE 2025'!B112,'PKM DANA INTERNAL'!$AR$2:$AR$6)</f>
        <v>0</v>
      </c>
      <c r="E112" s="151">
        <f>SUMIF('PNLT DANA INTERNAL'!$R$46:$R$109, 'KEUANGAN INTERNAL AKRE 2025'!B112,'PNLT DANA INTERNAL'!$T$46:$T$109)+
SUMIF('PNLT DANA INTERNAL'!$AB$46:$AB$109, 'KEUANGAN INTERNAL AKRE 2025'!B112,'PNLT DANA INTERNAL'!$AC$46:$AC$109)+
SUMIF('PNLT DANA INTERNAL'!$AI$46:$AI$109, 'KEUANGAN INTERNAL AKRE 2025'!B112,'PNLT DANA INTERNAL'!$AJ$46:$AJ$109)+
SUMIF('PNLT DANA INTERNAL'!$AP$46:$AP$109, 'KEUANGAN INTERNAL AKRE 2025'!B112,'PNLT DANA INTERNAL'!$AQ$46:$AQ$109)+
SUMIF('PNLT DANA INTERNAL'!$AW$46:$AW$109, 'KEUANGAN INTERNAL AKRE 2025'!B112,'PNLT DANA INTERNAL'!$AX$46:$AX$109)</f>
        <v>0</v>
      </c>
      <c r="F112" s="152">
        <f>SUMIF('PKM DANA INTERNAL'!$S$8:$S$35, 'KEUANGAN INTERNAL AKRE 2025'!B112,'PKM DANA INTERNAL'!$U$8:$U$35)+
SUMIF('PKM DANA INTERNAL'!$AC$8:$AC$35, 'KEUANGAN INTERNAL AKRE 2025'!B112,'PKM DANA INTERNAL'!$AD$8:$AD$35)+
SUMIF('PKM DANA INTERNAL'!$AJ$8:$AJ$35, 'KEUANGAN INTERNAL AKRE 2025'!B112,'PKM DANA INTERNAL'!$AK$8:$AK$35)+
SUMIF('PKM DANA INTERNAL'!$AQ$8:$AQ$35, 'KEUANGAN INTERNAL AKRE 2025'!B112,'PKM DANA INTERNAL'!$AR$8:$AR$35)</f>
        <v>0</v>
      </c>
      <c r="G112" s="152">
        <f>SUMIF('PNLT DANA INTERNAL'!$R$111:$R$141, 'KEUANGAN INTERNAL AKRE 2025'!B112,'PNLT DANA INTERNAL'!$T$111:$T$160)+
SUMIF('PNLT DANA INTERNAL'!$AB$111:$AB$141, 'KEUANGAN INTERNAL AKRE 2025'!B112,'PNLT DANA INTERNAL'!$AC$111:$AC$141)+
SUMIF('PNLT DANA INTERNAL'!$AI$111:$AI$141, 'KEUANGAN INTERNAL AKRE 2025'!B112,'PNLT DANA INTERNAL'!$AJ$111:$AJ$141)+
SUMIF('PNLT DANA INTERNAL'!$AP$111:$AP$141, 'KEUANGAN INTERNAL AKRE 2025'!B112,'PNLT DANA INTERNAL'!$AQ$111:$AQ$141)+
SUMIF('PNLT DANA INTERNAL'!$AW$111:$AW$141, 'KEUANGAN INTERNAL AKRE 2025'!B112,'PNLT DANA INTERNAL'!$AX$111:$AX$141)</f>
        <v>0</v>
      </c>
      <c r="H112" s="152">
        <f>SUMIF('PKM DANA INTERNAL'!$S$37:$S$68, 'KEUANGAN INTERNAL AKRE 2025'!B112,'PKM DANA INTERNAL'!$U$37:$U$68)+
SUMIF('PKM DANA INTERNAL'!$AC$37:$AC$68, 'KEUANGAN INTERNAL AKRE 2025'!B112,'PKM DANA INTERNAL'!$AD$37:$AD$68)+
SUMIF('PKM DANA INTERNAL'!$AJ$37:$AJ$68, 'KEUANGAN INTERNAL AKRE 2025'!B112,'PKM DANA INTERNAL'!$AK$37:$AK$68)+
SUMIF('PKM DANA INTERNAL'!$AQ$37:$AQ$68, 'KEUANGAN INTERNAL AKRE 2025'!B112,'PKM DANA INTERNAL'!$AR$37:$AR$68)</f>
        <v>0</v>
      </c>
      <c r="I112" s="152">
        <f>SUMIF('PNLT DANA INTERNAL'!$R$143:$R$178, 'KEUANGAN INTERNAL AKRE 2025'!B112,'PNLT DANA INTERNAL'!$T$143:$T$178)+
SUMIF('PNLT DANA INTERNAL'!$AB$143:$AB$178, 'KEUANGAN INTERNAL AKRE 2025'!B112,'PNLT DANA INTERNAL'!$AC$143:$AC$178)+
SUMIF('PNLT DANA INTERNAL'!$AI$143:$AI$178, 'KEUANGAN INTERNAL AKRE 2025'!B112,'PNLT DANA INTERNAL'!$AJ$143:$AJ$178)+
SUMIF('PNLT DANA INTERNAL'!$AP$143:$AP$178, 'KEUANGAN INTERNAL AKRE 2025'!B112,'PNLT DANA INTERNAL'!$AQ$143:$AQ$178)+
SUMIF('PNLT DANA INTERNAL'!$AW$143:$AW$178, 'KEUANGAN INTERNAL AKRE 2025'!B112,'PNLT DANA INTERNAL'!$AX$143:$AX$178)</f>
        <v>0</v>
      </c>
      <c r="J112" s="152">
        <f>SUMIF('PKM DANA INTERNAL'!$S$70:$S$103, 'KEUANGAN INTERNAL AKRE 2025'!B112,'PKM DANA INTERNAL'!$U$70:$U$103)+
SUMIF('PKM DANA INTERNAL'!$AC$70:$AC$103, 'KEUANGAN INTERNAL AKRE 2025'!B112,'PKM DANA INTERNAL'!$AD$70:$AD$103)+
SUMIF('PKM DANA INTERNAL'!$AJ$70:$AJ$103, 'KEUANGAN INTERNAL AKRE 2025'!B112,'PKM DANA INTERNAL'!$AK$70:$AK$103)+
SUMIF('PKM DANA INTERNAL'!$AQ$70:$AQ$103, 'KEUANGAN INTERNAL AKRE 2025'!B112,'PKM DANA INTERNAL'!$AR$70:$AR$103)+
SUMIF('PKM DANA INTERNAL'!$AX$70:$AX$103,'KEUANGAN INTERNAL AKRE 2025'!B112,'PKM DANA INTERNAL'!$AY$70:$AY$103)+
SUMIF('PKM DANA INTERNAL'!$BE$70:$BE$103,'KEUANGAN INTERNAL AKRE 2025'!B112,'PKM DANA INTERNAL'!$BF$70:$BF$103)</f>
        <v>0</v>
      </c>
      <c r="K112" s="152">
        <f>SUMIF('PNLT DANA INTERNAL'!$R$179:$R$226, 'KEUANGAN INTERNAL AKRE 2025'!B112,'PNLT DANA INTERNAL'!$T$179:$T$226)+
SUMIF('PNLT DANA INTERNAL'!$AB$179:$AB$226, 'KEUANGAN INTERNAL AKRE 2025'!B112,'PNLT DANA INTERNAL'!$AC$179:$AC$226)+
SUMIF('PNLT DANA INTERNAL'!$AI$179:$AI$226, 'KEUANGAN INTERNAL AKRE 2025'!B112,'PNLT DANA INTERNAL'!$AJ$179:$AJ$226)+
SUMIF('PNLT DANA INTERNAL'!$AP$179:$AP$226, 'KEUANGAN INTERNAL AKRE 2025'!B112,'PNLT DANA INTERNAL'!$AQ$179:$AQ$226)+
SUMIF('PNLT DANA INTERNAL'!$AW$179:$AW$226, 'KEUANGAN INTERNAL AKRE 2025'!B112,'PNLT DANA INTERNAL'!$AX$179:$AX$226)+
SUMIF('PNLT DANA INTERNAL'!$BD$179:$BD$226, 'KEUANGAN INTERNAL AKRE 2025'!B112,'PNLT DANA INTERNAL'!$BG$179:$BG$226)</f>
        <v>0</v>
      </c>
      <c r="L112" s="152">
        <f>SUMIF('PKM DANA INTERNAL'!$S$105:$S$136, 'KEUANGAN INTERNAL AKRE 2025'!B112,'PKM DANA INTERNAL'!$U$105:$U$136)+
SUMIF('PKM DANA INTERNAL'!$AC$105:$AC$136, 'KEUANGAN INTERNAL AKRE 2025'!B112,'PKM DANA INTERNAL'!$AD$105:$AD$136)+
SUMIF('PKM DANA INTERNAL'!$AJ$105:$AJ$136, 'KEUANGAN INTERNAL AKRE 2025'!B112,'PKM DANA INTERNAL'!$AK$105:$AK$136)+
SUMIF('PKM DANA INTERNAL'!$AQ$105:$AQ$136, 'KEUANGAN INTERNAL AKRE 2025'!B112,'PKM DANA INTERNAL'!$AR$105:$AR$136)+
SUMIF('PKM DANA INTERNAL'!$AX$105:$AX$136,'KEUANGAN INTERNAL AKRE 2025'!B112,'PKM DANA INTERNAL'!$AY$105:$AY$136)+
SUMIF('PKM DANA INTERNAL'!$BE$105:$BE$136,'KEUANGAN INTERNAL AKRE 2025'!B112,'PKM DANA INTERNAL'!$BF$105:$BF$136)+
SUMIF('PKM DANA INTERNAL'!$BL$105:$BL$136,'KEUANGAN INTERNAL AKRE 2025'!B112,'PKM DANA INTERNAL'!$BM$105:$BM$136)</f>
        <v>0</v>
      </c>
      <c r="M112" s="152">
        <f>SUMIF('PNLT DANA INTERNAL'!$R$227:$R$265, 'KEUANGAN INTERNAL AKRE 2025'!B112,'PNLT DANA INTERNAL'!$T$227:$T$265)+
SUMIF('PNLT DANA INTERNAL'!$AB$227:$AB$265, 'KEUANGAN INTERNAL AKRE 2025'!B112,'PNLT DANA INTERNAL'!$AC$227:$AC$265)+
SUMIF('PNLT DANA INTERNAL'!$AI$227:$AI$265, 'KEUANGAN INTERNAL AKRE 2025'!B112,'PNLT DANA INTERNAL'!$AJ$227:$AJ$265)+
SUMIF('PNLT DANA INTERNAL'!$AP$227:$AP$265, 'KEUANGAN INTERNAL AKRE 2025'!B112,'PNLT DANA INTERNAL'!$AQ$227:$AQ$265)+
SUMIF('PNLT DANA INTERNAL'!$AW$227:$AW$265, 'KEUANGAN INTERNAL AKRE 2025'!B112,'PNLT DANA INTERNAL'!$AX$227:$AX$265)+
SUMIF('PNLT DANA INTERNAL'!$BD$227:$BD$265, 'KEUANGAN INTERNAL AKRE 2025'!B112,'PNLT DANA INTERNAL'!$BG$227:$BG$265)</f>
        <v>0</v>
      </c>
      <c r="N112" s="152">
        <f>SUMIF('PKM DANA INTERNAL'!$S$138:$S$164, 'KEUANGAN INTERNAL AKRE 2025'!B112,'PKM DANA INTERNAL'!$U$138:$U$164)+
SUMIF('PKM DANA INTERNAL'!$AC$138:$AC$164, 'KEUANGAN INTERNAL AKRE 2025'!B112,'PKM DANA INTERNAL'!$AD$138:$AD$164)+
SUMIF('PKM DANA INTERNAL'!$AJ$138:$AJ$164, 'KEUANGAN INTERNAL AKRE 2025'!B112,'PKM DANA INTERNAL'!$AK$138:$AK$164)+
SUMIF('PKM DANA INTERNAL'!$AQ$138:$AQ$164, 'KEUANGAN INTERNAL AKRE 2025'!B112,'PKM DANA INTERNAL'!$AR$138:$AR$164)+
SUMIF('PKM DANA INTERNAL'!$AX$138:$AX$164,'KEUANGAN INTERNAL AKRE 2025'!B112,'PKM DANA INTERNAL'!$AY$138:$AY$164)+
SUMIF('PKM DANA INTERNAL'!$BE$138:$BE$164,'KEUANGAN INTERNAL AKRE 2025'!B112,'PKM DANA INTERNAL'!$BF$138:$BF$164)+
SUMIF('PKM DANA INTERNAL'!$BL$138:$BL$164,'KEUANGAN INTERNAL AKRE 2025'!B112,'PKM DANA INTERNAL'!$BM$138:$BM$164)</f>
        <v>0</v>
      </c>
      <c r="O112" s="149">
        <f t="shared" si="3"/>
        <v>0</v>
      </c>
    </row>
    <row r="113" spans="1:15">
      <c r="A113" s="796" t="s">
        <v>242</v>
      </c>
      <c r="B113" s="134" t="s">
        <v>20</v>
      </c>
      <c r="C113" s="199">
        <f>SUMIF('PNLT DANA INTERNAL'!$R$22:$R$45, 'KEUANGAN INTERNAL AKRE 2025'!B113,'PNLT DANA INTERNAL'!$T$22:$T$45)+
SUMIF('PNLT DANA INTERNAL'!$AB$22:$AB$45, 'KEUANGAN INTERNAL AKRE 2025'!B113,'PNLT DANA INTERNAL'!$AC$22:$AC$45)+
SUMIF('PNLT DANA INTERNAL'!$AI$22:$AI$45, 'KEUANGAN INTERNAL AKRE 2025'!B113,'PNLT DANA INTERNAL'!$AJ$22:$AJ$45)+
SUMIF('PNLT DANA INTERNAL'!$AP$22:$AP$45, 'KEUANGAN INTERNAL AKRE 2025'!B113,'PNLT DANA INTERNAL'!$AQ$22:$AQ$45)+
SUMIF('PNLT DANA INTERNAL'!$AW$22:$AW$45, 'KEUANGAN INTERNAL AKRE 2025'!B113,'PNLT DANA INTERNAL'!$AX$22:$AX$45)</f>
        <v>2456750</v>
      </c>
      <c r="D113" s="152">
        <f>SUMIF('PKM DANA INTERNAL'!$S$2:$S$6, 'KEUANGAN INTERNAL AKRE 2025'!B113,'PKM DANA INTERNAL'!$U$2:$U$6)+
SUMIF('PKM DANA INTERNAL'!$AC$2:$AC$6, 'KEUANGAN INTERNAL AKRE 2025'!B113,'PKM DANA INTERNAL'!$AD$2:$AD$6)+
SUMIF('PKM DANA INTERNAL'!$AJ$2:$AJ$6, 'KEUANGAN INTERNAL AKRE 2025'!B113,'PKM DANA INTERNAL'!$AK$2:$AK$6)+
SUMIF('PKM DANA INTERNAL'!$AQ$2:$AQ$6, 'KEUANGAN INTERNAL AKRE 2025'!B113,'PKM DANA INTERNAL'!$AR$2:$AR$6)</f>
        <v>0</v>
      </c>
      <c r="E113" s="151">
        <f>SUMIF('PNLT DANA INTERNAL'!$R$46:$R$109, 'KEUANGAN INTERNAL AKRE 2025'!B113,'PNLT DANA INTERNAL'!$T$46:$T$109)+
SUMIF('PNLT DANA INTERNAL'!$AB$46:$AB$109, 'KEUANGAN INTERNAL AKRE 2025'!B113,'PNLT DANA INTERNAL'!$AC$46:$AC$109)+
SUMIF('PNLT DANA INTERNAL'!$AI$46:$AI$109, 'KEUANGAN INTERNAL AKRE 2025'!B113,'PNLT DANA INTERNAL'!$AJ$46:$AJ$109)+
SUMIF('PNLT DANA INTERNAL'!$AP$46:$AP$109, 'KEUANGAN INTERNAL AKRE 2025'!B113,'PNLT DANA INTERNAL'!$AQ$46:$AQ$109)+
SUMIF('PNLT DANA INTERNAL'!$AW$46:$AW$109, 'KEUANGAN INTERNAL AKRE 2025'!B113,'PNLT DANA INTERNAL'!$AX$46:$AX$109)</f>
        <v>11006666.666666668</v>
      </c>
      <c r="F113" s="152">
        <f>SUMIF('PKM DANA INTERNAL'!$S$8:$S$35, 'KEUANGAN INTERNAL AKRE 2025'!B113,'PKM DANA INTERNAL'!$U$8:$U$35)+
SUMIF('PKM DANA INTERNAL'!$AC$8:$AC$35, 'KEUANGAN INTERNAL AKRE 2025'!B113,'PKM DANA INTERNAL'!$AD$8:$AD$35)+
SUMIF('PKM DANA INTERNAL'!$AJ$8:$AJ$35, 'KEUANGAN INTERNAL AKRE 2025'!B113,'PKM DANA INTERNAL'!$AK$8:$AK$35)+
SUMIF('PKM DANA INTERNAL'!$AQ$8:$AQ$35, 'KEUANGAN INTERNAL AKRE 2025'!B113,'PKM DANA INTERNAL'!$AR$8:$AR$35)</f>
        <v>5000000</v>
      </c>
      <c r="G113" s="152">
        <f>SUMIF('PNLT DANA INTERNAL'!$R$111:$R$141, 'KEUANGAN INTERNAL AKRE 2025'!B113,'PNLT DANA INTERNAL'!$T$111:$T$160)+
SUMIF('PNLT DANA INTERNAL'!$AB$111:$AB$141, 'KEUANGAN INTERNAL AKRE 2025'!B113,'PNLT DANA INTERNAL'!$AC$111:$AC$141)+
SUMIF('PNLT DANA INTERNAL'!$AI$111:$AI$141, 'KEUANGAN INTERNAL AKRE 2025'!B113,'PNLT DANA INTERNAL'!$AJ$111:$AJ$141)+
SUMIF('PNLT DANA INTERNAL'!$AP$111:$AP$141, 'KEUANGAN INTERNAL AKRE 2025'!B113,'PNLT DANA INTERNAL'!$AQ$111:$AQ$141)+
SUMIF('PNLT DANA INTERNAL'!$AW$111:$AW$141, 'KEUANGAN INTERNAL AKRE 2025'!B113,'PNLT DANA INTERNAL'!$AX$111:$AX$141)</f>
        <v>11405000</v>
      </c>
      <c r="H113" s="152">
        <f>SUMIF('PKM DANA INTERNAL'!$S$37:$S$68, 'KEUANGAN INTERNAL AKRE 2025'!B113,'PKM DANA INTERNAL'!$U$37:$U$68)+
SUMIF('PKM DANA INTERNAL'!$AC$37:$AC$68, 'KEUANGAN INTERNAL AKRE 2025'!B113,'PKM DANA INTERNAL'!$AD$37:$AD$68)+
SUMIF('PKM DANA INTERNAL'!$AJ$37:$AJ$68, 'KEUANGAN INTERNAL AKRE 2025'!B113,'PKM DANA INTERNAL'!$AK$37:$AK$68)+
SUMIF('PKM DANA INTERNAL'!$AQ$37:$AQ$68, 'KEUANGAN INTERNAL AKRE 2025'!B113,'PKM DANA INTERNAL'!$AR$37:$AR$68)</f>
        <v>13333333.333333334</v>
      </c>
      <c r="I113" s="152">
        <f>SUMIF('PNLT DANA INTERNAL'!$R$143:$R$178, 'KEUANGAN INTERNAL AKRE 2025'!B113,'PNLT DANA INTERNAL'!$T$143:$T$178)+
SUMIF('PNLT DANA INTERNAL'!$AB$143:$AB$178, 'KEUANGAN INTERNAL AKRE 2025'!B113,'PNLT DANA INTERNAL'!$AC$143:$AC$178)+
SUMIF('PNLT DANA INTERNAL'!$AI$143:$AI$178, 'KEUANGAN INTERNAL AKRE 2025'!B113,'PNLT DANA INTERNAL'!$AJ$143:$AJ$178)+
SUMIF('PNLT DANA INTERNAL'!$AP$143:$AP$178, 'KEUANGAN INTERNAL AKRE 2025'!B113,'PNLT DANA INTERNAL'!$AQ$143:$AQ$178)+
SUMIF('PNLT DANA INTERNAL'!$AW$143:$AW$178, 'KEUANGAN INTERNAL AKRE 2025'!B113,'PNLT DANA INTERNAL'!$AX$143:$AX$178)</f>
        <v>0</v>
      </c>
      <c r="J113" s="152">
        <f>SUMIF('PKM DANA INTERNAL'!$S$70:$S$103, 'KEUANGAN INTERNAL AKRE 2025'!B113,'PKM DANA INTERNAL'!$U$70:$U$103)+
SUMIF('PKM DANA INTERNAL'!$AC$70:$AC$103, 'KEUANGAN INTERNAL AKRE 2025'!B113,'PKM DANA INTERNAL'!$AD$70:$AD$103)+
SUMIF('PKM DANA INTERNAL'!$AJ$70:$AJ$103, 'KEUANGAN INTERNAL AKRE 2025'!B113,'PKM DANA INTERNAL'!$AK$70:$AK$103)+
SUMIF('PKM DANA INTERNAL'!$AQ$70:$AQ$103, 'KEUANGAN INTERNAL AKRE 2025'!B113,'PKM DANA INTERNAL'!$AR$70:$AR$103)+
SUMIF('PKM DANA INTERNAL'!$AX$70:$AX$103,'KEUANGAN INTERNAL AKRE 2025'!B113,'PKM DANA INTERNAL'!$AY$70:$AY$103)+
SUMIF('PKM DANA INTERNAL'!$BE$70:$BE$103,'KEUANGAN INTERNAL AKRE 2025'!B113,'PKM DANA INTERNAL'!$BF$70:$BF$103)</f>
        <v>2333333.3333333335</v>
      </c>
      <c r="K113" s="152">
        <f>SUMIF('PNLT DANA INTERNAL'!$R$179:$R$226, 'KEUANGAN INTERNAL AKRE 2025'!B113,'PNLT DANA INTERNAL'!$T$179:$T$226)+
SUMIF('PNLT DANA INTERNAL'!$AB$179:$AB$226, 'KEUANGAN INTERNAL AKRE 2025'!B113,'PNLT DANA INTERNAL'!$AC$179:$AC$226)+
SUMIF('PNLT DANA INTERNAL'!$AI$179:$AI$226, 'KEUANGAN INTERNAL AKRE 2025'!B113,'PNLT DANA INTERNAL'!$AJ$179:$AJ$226)+
SUMIF('PNLT DANA INTERNAL'!$AP$179:$AP$226, 'KEUANGAN INTERNAL AKRE 2025'!B113,'PNLT DANA INTERNAL'!$AQ$179:$AQ$226)+
SUMIF('PNLT DANA INTERNAL'!$AW$179:$AW$226, 'KEUANGAN INTERNAL AKRE 2025'!B113,'PNLT DANA INTERNAL'!$AX$179:$AX$226)+
SUMIF('PNLT DANA INTERNAL'!$BD$179:$BD$226, 'KEUANGAN INTERNAL AKRE 2025'!B113,'PNLT DANA INTERNAL'!$BG$179:$BG$226)</f>
        <v>0</v>
      </c>
      <c r="L113" s="152">
        <f>SUMIF('PKM DANA INTERNAL'!$S$105:$S$136, 'KEUANGAN INTERNAL AKRE 2025'!B113,'PKM DANA INTERNAL'!$U$105:$U$136)+
SUMIF('PKM DANA INTERNAL'!$AC$105:$AC$136, 'KEUANGAN INTERNAL AKRE 2025'!B113,'PKM DANA INTERNAL'!$AD$105:$AD$136)+
SUMIF('PKM DANA INTERNAL'!$AJ$105:$AJ$136, 'KEUANGAN INTERNAL AKRE 2025'!B113,'PKM DANA INTERNAL'!$AK$105:$AK$136)+
SUMIF('PKM DANA INTERNAL'!$AQ$105:$AQ$136, 'KEUANGAN INTERNAL AKRE 2025'!B113,'PKM DANA INTERNAL'!$AR$105:$AR$136)+
SUMIF('PKM DANA INTERNAL'!$AX$105:$AX$136,'KEUANGAN INTERNAL AKRE 2025'!B113,'PKM DANA INTERNAL'!$AY$105:$AY$136)+
SUMIF('PKM DANA INTERNAL'!$BE$105:$BE$136,'KEUANGAN INTERNAL AKRE 2025'!B113,'PKM DANA INTERNAL'!$BF$105:$BF$136)+
SUMIF('PKM DANA INTERNAL'!$BL$105:$BL$136,'KEUANGAN INTERNAL AKRE 2025'!B113,'PKM DANA INTERNAL'!$BM$105:$BM$136)</f>
        <v>4250000</v>
      </c>
      <c r="M113" s="152">
        <f>SUMIF('PNLT DANA INTERNAL'!$R$227:$R$265, 'KEUANGAN INTERNAL AKRE 2025'!B113,'PNLT DANA INTERNAL'!$T$227:$T$265)+
SUMIF('PNLT DANA INTERNAL'!$AB$227:$AB$265, 'KEUANGAN INTERNAL AKRE 2025'!B113,'PNLT DANA INTERNAL'!$AC$227:$AC$265)+
SUMIF('PNLT DANA INTERNAL'!$AI$227:$AI$265, 'KEUANGAN INTERNAL AKRE 2025'!B113,'PNLT DANA INTERNAL'!$AJ$227:$AJ$265)+
SUMIF('PNLT DANA INTERNAL'!$AP$227:$AP$265, 'KEUANGAN INTERNAL AKRE 2025'!B113,'PNLT DANA INTERNAL'!$AQ$227:$AQ$265)+
SUMIF('PNLT DANA INTERNAL'!$AW$227:$AW$265, 'KEUANGAN INTERNAL AKRE 2025'!B113,'PNLT DANA INTERNAL'!$AX$227:$AX$265)+
SUMIF('PNLT DANA INTERNAL'!$BD$227:$BD$265, 'KEUANGAN INTERNAL AKRE 2025'!B113,'PNLT DANA INTERNAL'!$BG$227:$BG$265)</f>
        <v>0</v>
      </c>
      <c r="N113" s="152">
        <f>SUMIF('PKM DANA INTERNAL'!$S$138:$S$164, 'KEUANGAN INTERNAL AKRE 2025'!B113,'PKM DANA INTERNAL'!$U$138:$U$164)+
SUMIF('PKM DANA INTERNAL'!$AC$138:$AC$164, 'KEUANGAN INTERNAL AKRE 2025'!B113,'PKM DANA INTERNAL'!$AD$138:$AD$164)+
SUMIF('PKM DANA INTERNAL'!$AJ$138:$AJ$164, 'KEUANGAN INTERNAL AKRE 2025'!B113,'PKM DANA INTERNAL'!$AK$138:$AK$164)+
SUMIF('PKM DANA INTERNAL'!$AQ$138:$AQ$164, 'KEUANGAN INTERNAL AKRE 2025'!B113,'PKM DANA INTERNAL'!$AR$138:$AR$164)+
SUMIF('PKM DANA INTERNAL'!$AX$138:$AX$164,'KEUANGAN INTERNAL AKRE 2025'!B113,'PKM DANA INTERNAL'!$AY$138:$AY$164)+
SUMIF('PKM DANA INTERNAL'!$BE$138:$BE$164,'KEUANGAN INTERNAL AKRE 2025'!B113,'PKM DANA INTERNAL'!$BF$138:$BF$164)+
SUMIF('PKM DANA INTERNAL'!$BL$138:$BL$164,'KEUANGAN INTERNAL AKRE 2025'!B113,'PKM DANA INTERNAL'!$BM$138:$BM$164)</f>
        <v>0</v>
      </c>
      <c r="O113" s="149">
        <f t="shared" si="3"/>
        <v>47328333.333333336</v>
      </c>
    </row>
    <row r="114" spans="1:15">
      <c r="A114" s="796" t="s">
        <v>242</v>
      </c>
      <c r="B114" s="134" t="s">
        <v>33</v>
      </c>
      <c r="C114" s="199">
        <f>SUMIF('PNLT DANA INTERNAL'!$R$22:$R$45, 'KEUANGAN INTERNAL AKRE 2025'!B114,'PNLT DANA INTERNAL'!$T$22:$T$45)+
SUMIF('PNLT DANA INTERNAL'!$AB$22:$AB$45, 'KEUANGAN INTERNAL AKRE 2025'!B114,'PNLT DANA INTERNAL'!$AC$22:$AC$45)+
SUMIF('PNLT DANA INTERNAL'!$AI$22:$AI$45, 'KEUANGAN INTERNAL AKRE 2025'!B114,'PNLT DANA INTERNAL'!$AJ$22:$AJ$45)+
SUMIF('PNLT DANA INTERNAL'!$AP$22:$AP$45, 'KEUANGAN INTERNAL AKRE 2025'!B114,'PNLT DANA INTERNAL'!$AQ$22:$AQ$45)+
SUMIF('PNLT DANA INTERNAL'!$AW$22:$AW$45, 'KEUANGAN INTERNAL AKRE 2025'!B114,'PNLT DANA INTERNAL'!$AX$22:$AX$45)</f>
        <v>2220491.6666666665</v>
      </c>
      <c r="D114" s="152">
        <f>SUMIF('PKM DANA INTERNAL'!$S$2:$S$6, 'KEUANGAN INTERNAL AKRE 2025'!B114,'PKM DANA INTERNAL'!$U$2:$U$6)+
SUMIF('PKM DANA INTERNAL'!$AC$2:$AC$6, 'KEUANGAN INTERNAL AKRE 2025'!B114,'PKM DANA INTERNAL'!$AD$2:$AD$6)+
SUMIF('PKM DANA INTERNAL'!$AJ$2:$AJ$6, 'KEUANGAN INTERNAL AKRE 2025'!B114,'PKM DANA INTERNAL'!$AK$2:$AK$6)+
SUMIF('PKM DANA INTERNAL'!$AQ$2:$AQ$6, 'KEUANGAN INTERNAL AKRE 2025'!B114,'PKM DANA INTERNAL'!$AR$2:$AR$6)</f>
        <v>0</v>
      </c>
      <c r="E114" s="151">
        <f>SUMIF('PNLT DANA INTERNAL'!$R$46:$R$109, 'KEUANGAN INTERNAL AKRE 2025'!B114,'PNLT DANA INTERNAL'!$T$46:$T$109)+
SUMIF('PNLT DANA INTERNAL'!$AB$46:$AB$109, 'KEUANGAN INTERNAL AKRE 2025'!B114,'PNLT DANA INTERNAL'!$AC$46:$AC$109)+
SUMIF('PNLT DANA INTERNAL'!$AI$46:$AI$109, 'KEUANGAN INTERNAL AKRE 2025'!B114,'PNLT DANA INTERNAL'!$AJ$46:$AJ$109)+
SUMIF('PNLT DANA INTERNAL'!$AP$46:$AP$109, 'KEUANGAN INTERNAL AKRE 2025'!B114,'PNLT DANA INTERNAL'!$AQ$46:$AQ$109)+
SUMIF('PNLT DANA INTERNAL'!$AW$46:$AW$109, 'KEUANGAN INTERNAL AKRE 2025'!B114,'PNLT DANA INTERNAL'!$AX$46:$AX$109)</f>
        <v>0</v>
      </c>
      <c r="F114" s="152">
        <f>SUMIF('PKM DANA INTERNAL'!$S$8:$S$35, 'KEUANGAN INTERNAL AKRE 2025'!B114,'PKM DANA INTERNAL'!$U$8:$U$35)+
SUMIF('PKM DANA INTERNAL'!$AC$8:$AC$35, 'KEUANGAN INTERNAL AKRE 2025'!B114,'PKM DANA INTERNAL'!$AD$8:$AD$35)+
SUMIF('PKM DANA INTERNAL'!$AJ$8:$AJ$35, 'KEUANGAN INTERNAL AKRE 2025'!B114,'PKM DANA INTERNAL'!$AK$8:$AK$35)+
SUMIF('PKM DANA INTERNAL'!$AQ$8:$AQ$35, 'KEUANGAN INTERNAL AKRE 2025'!B114,'PKM DANA INTERNAL'!$AR$8:$AR$35)</f>
        <v>11833333.333333334</v>
      </c>
      <c r="G114" s="152">
        <f>SUMIF('PNLT DANA INTERNAL'!$R$111:$R$141, 'KEUANGAN INTERNAL AKRE 2025'!B114,'PNLT DANA INTERNAL'!$T$111:$T$160)+
SUMIF('PNLT DANA INTERNAL'!$AB$111:$AB$141, 'KEUANGAN INTERNAL AKRE 2025'!B114,'PNLT DANA INTERNAL'!$AC$111:$AC$141)+
SUMIF('PNLT DANA INTERNAL'!$AI$111:$AI$141, 'KEUANGAN INTERNAL AKRE 2025'!B114,'PNLT DANA INTERNAL'!$AJ$111:$AJ$141)+
SUMIF('PNLT DANA INTERNAL'!$AP$111:$AP$141, 'KEUANGAN INTERNAL AKRE 2025'!B114,'PNLT DANA INTERNAL'!$AQ$111:$AQ$141)+
SUMIF('PNLT DANA INTERNAL'!$AW$111:$AW$141, 'KEUANGAN INTERNAL AKRE 2025'!B114,'PNLT DANA INTERNAL'!$AX$111:$AX$141)</f>
        <v>0</v>
      </c>
      <c r="H114" s="152">
        <f>SUMIF('PKM DANA INTERNAL'!$S$37:$S$68, 'KEUANGAN INTERNAL AKRE 2025'!B114,'PKM DANA INTERNAL'!$U$37:$U$68)+
SUMIF('PKM DANA INTERNAL'!$AC$37:$AC$68, 'KEUANGAN INTERNAL AKRE 2025'!B114,'PKM DANA INTERNAL'!$AD$37:$AD$68)+
SUMIF('PKM DANA INTERNAL'!$AJ$37:$AJ$68, 'KEUANGAN INTERNAL AKRE 2025'!B114,'PKM DANA INTERNAL'!$AK$37:$AK$68)+
SUMIF('PKM DANA INTERNAL'!$AQ$37:$AQ$68, 'KEUANGAN INTERNAL AKRE 2025'!B114,'PKM DANA INTERNAL'!$AR$37:$AR$68)</f>
        <v>0</v>
      </c>
      <c r="I114" s="152">
        <f>SUMIF('PNLT DANA INTERNAL'!$R$143:$R$178, 'KEUANGAN INTERNAL AKRE 2025'!B114,'PNLT DANA INTERNAL'!$T$143:$T$178)+
SUMIF('PNLT DANA INTERNAL'!$AB$143:$AB$178, 'KEUANGAN INTERNAL AKRE 2025'!B114,'PNLT DANA INTERNAL'!$AC$143:$AC$178)+
SUMIF('PNLT DANA INTERNAL'!$AI$143:$AI$178, 'KEUANGAN INTERNAL AKRE 2025'!B114,'PNLT DANA INTERNAL'!$AJ$143:$AJ$178)+
SUMIF('PNLT DANA INTERNAL'!$AP$143:$AP$178, 'KEUANGAN INTERNAL AKRE 2025'!B114,'PNLT DANA INTERNAL'!$AQ$143:$AQ$178)+
SUMIF('PNLT DANA INTERNAL'!$AW$143:$AW$178, 'KEUANGAN INTERNAL AKRE 2025'!B114,'PNLT DANA INTERNAL'!$AX$143:$AX$178)</f>
        <v>0</v>
      </c>
      <c r="J114" s="152">
        <f>SUMIF('PKM DANA INTERNAL'!$S$70:$S$103, 'KEUANGAN INTERNAL AKRE 2025'!B114,'PKM DANA INTERNAL'!$U$70:$U$103)+
SUMIF('PKM DANA INTERNAL'!$AC$70:$AC$103, 'KEUANGAN INTERNAL AKRE 2025'!B114,'PKM DANA INTERNAL'!$AD$70:$AD$103)+
SUMIF('PKM DANA INTERNAL'!$AJ$70:$AJ$103, 'KEUANGAN INTERNAL AKRE 2025'!B114,'PKM DANA INTERNAL'!$AK$70:$AK$103)+
SUMIF('PKM DANA INTERNAL'!$AQ$70:$AQ$103, 'KEUANGAN INTERNAL AKRE 2025'!B114,'PKM DANA INTERNAL'!$AR$70:$AR$103)+
SUMIF('PKM DANA INTERNAL'!$AX$70:$AX$103,'KEUANGAN INTERNAL AKRE 2025'!B114,'PKM DANA INTERNAL'!$AY$70:$AY$103)+
SUMIF('PKM DANA INTERNAL'!$BE$70:$BE$103,'KEUANGAN INTERNAL AKRE 2025'!B114,'PKM DANA INTERNAL'!$BF$70:$BF$103)</f>
        <v>2333333.3333333335</v>
      </c>
      <c r="K114" s="152">
        <f>SUMIF('PNLT DANA INTERNAL'!$R$179:$R$226, 'KEUANGAN INTERNAL AKRE 2025'!B114,'PNLT DANA INTERNAL'!$T$179:$T$226)+
SUMIF('PNLT DANA INTERNAL'!$AB$179:$AB$226, 'KEUANGAN INTERNAL AKRE 2025'!B114,'PNLT DANA INTERNAL'!$AC$179:$AC$226)+
SUMIF('PNLT DANA INTERNAL'!$AI$179:$AI$226, 'KEUANGAN INTERNAL AKRE 2025'!B114,'PNLT DANA INTERNAL'!$AJ$179:$AJ$226)+
SUMIF('PNLT DANA INTERNAL'!$AP$179:$AP$226, 'KEUANGAN INTERNAL AKRE 2025'!B114,'PNLT DANA INTERNAL'!$AQ$179:$AQ$226)+
SUMIF('PNLT DANA INTERNAL'!$AW$179:$AW$226, 'KEUANGAN INTERNAL AKRE 2025'!B114,'PNLT DANA INTERNAL'!$AX$179:$AX$226)+
SUMIF('PNLT DANA INTERNAL'!$BD$179:$BD$226, 'KEUANGAN INTERNAL AKRE 2025'!B114,'PNLT DANA INTERNAL'!$BG$179:$BG$226)</f>
        <v>2700000</v>
      </c>
      <c r="L114" s="152">
        <f>SUMIF('PKM DANA INTERNAL'!$S$105:$S$136, 'KEUANGAN INTERNAL AKRE 2025'!B114,'PKM DANA INTERNAL'!$U$105:$U$136)+
SUMIF('PKM DANA INTERNAL'!$AC$105:$AC$136, 'KEUANGAN INTERNAL AKRE 2025'!B114,'PKM DANA INTERNAL'!$AD$105:$AD$136)+
SUMIF('PKM DANA INTERNAL'!$AJ$105:$AJ$136, 'KEUANGAN INTERNAL AKRE 2025'!B114,'PKM DANA INTERNAL'!$AK$105:$AK$136)+
SUMIF('PKM DANA INTERNAL'!$AQ$105:$AQ$136, 'KEUANGAN INTERNAL AKRE 2025'!B114,'PKM DANA INTERNAL'!$AR$105:$AR$136)+
SUMIF('PKM DANA INTERNAL'!$AX$105:$AX$136,'KEUANGAN INTERNAL AKRE 2025'!B114,'PKM DANA INTERNAL'!$AY$105:$AY$136)+
SUMIF('PKM DANA INTERNAL'!$BE$105:$BE$136,'KEUANGAN INTERNAL AKRE 2025'!B114,'PKM DANA INTERNAL'!$BF$105:$BF$136)+
SUMIF('PKM DANA INTERNAL'!$BL$105:$BL$136,'KEUANGAN INTERNAL AKRE 2025'!B114,'PKM DANA INTERNAL'!$BM$105:$BM$136)</f>
        <v>4687166.666666667</v>
      </c>
      <c r="M114" s="152">
        <f>SUMIF('PNLT DANA INTERNAL'!$R$227:$R$265, 'KEUANGAN INTERNAL AKRE 2025'!B114,'PNLT DANA INTERNAL'!$T$227:$T$265)+
SUMIF('PNLT DANA INTERNAL'!$AB$227:$AB$265, 'KEUANGAN INTERNAL AKRE 2025'!B114,'PNLT DANA INTERNAL'!$AC$227:$AC$265)+
SUMIF('PNLT DANA INTERNAL'!$AI$227:$AI$265, 'KEUANGAN INTERNAL AKRE 2025'!B114,'PNLT DANA INTERNAL'!$AJ$227:$AJ$265)+
SUMIF('PNLT DANA INTERNAL'!$AP$227:$AP$265, 'KEUANGAN INTERNAL AKRE 2025'!B114,'PNLT DANA INTERNAL'!$AQ$227:$AQ$265)+
SUMIF('PNLT DANA INTERNAL'!$AW$227:$AW$265, 'KEUANGAN INTERNAL AKRE 2025'!B114,'PNLT DANA INTERNAL'!$AX$227:$AX$265)+
SUMIF('PNLT DANA INTERNAL'!$BD$227:$BD$265, 'KEUANGAN INTERNAL AKRE 2025'!B114,'PNLT DANA INTERNAL'!$BG$227:$BG$265)</f>
        <v>11240760</v>
      </c>
      <c r="N114" s="152">
        <f>SUMIF('PKM DANA INTERNAL'!$S$138:$S$164, 'KEUANGAN INTERNAL AKRE 2025'!B114,'PKM DANA INTERNAL'!$U$138:$U$164)+
SUMIF('PKM DANA INTERNAL'!$AC$138:$AC$164, 'KEUANGAN INTERNAL AKRE 2025'!B114,'PKM DANA INTERNAL'!$AD$138:$AD$164)+
SUMIF('PKM DANA INTERNAL'!$AJ$138:$AJ$164, 'KEUANGAN INTERNAL AKRE 2025'!B114,'PKM DANA INTERNAL'!$AK$138:$AK$164)+
SUMIF('PKM DANA INTERNAL'!$AQ$138:$AQ$164, 'KEUANGAN INTERNAL AKRE 2025'!B114,'PKM DANA INTERNAL'!$AR$138:$AR$164)+
SUMIF('PKM DANA INTERNAL'!$AX$138:$AX$164,'KEUANGAN INTERNAL AKRE 2025'!B114,'PKM DANA INTERNAL'!$AY$138:$AY$164)+
SUMIF('PKM DANA INTERNAL'!$BE$138:$BE$164,'KEUANGAN INTERNAL AKRE 2025'!B114,'PKM DANA INTERNAL'!$BF$138:$BF$164)+
SUMIF('PKM DANA INTERNAL'!$BL$138:$BL$164,'KEUANGAN INTERNAL AKRE 2025'!B114,'PKM DANA INTERNAL'!$BM$138:$BM$164)</f>
        <v>800000</v>
      </c>
      <c r="O114" s="149">
        <f t="shared" si="3"/>
        <v>21553833.333333336</v>
      </c>
    </row>
    <row r="115" spans="1:15">
      <c r="A115" s="796" t="s">
        <v>242</v>
      </c>
      <c r="B115" s="135" t="s">
        <v>64</v>
      </c>
      <c r="C115" s="199">
        <f>SUMIF('PNLT DANA INTERNAL'!$R$22:$R$45, 'KEUANGAN INTERNAL AKRE 2025'!B115,'PNLT DANA INTERNAL'!$T$22:$T$45)+
SUMIF('PNLT DANA INTERNAL'!$AB$22:$AB$45, 'KEUANGAN INTERNAL AKRE 2025'!B115,'PNLT DANA INTERNAL'!$AC$22:$AC$45)+
SUMIF('PNLT DANA INTERNAL'!$AI$22:$AI$45, 'KEUANGAN INTERNAL AKRE 2025'!B115,'PNLT DANA INTERNAL'!$AJ$22:$AJ$45)+
SUMIF('PNLT DANA INTERNAL'!$AP$22:$AP$45, 'KEUANGAN INTERNAL AKRE 2025'!B115,'PNLT DANA INTERNAL'!$AQ$22:$AQ$45)+
SUMIF('PNLT DANA INTERNAL'!$AW$22:$AW$45, 'KEUANGAN INTERNAL AKRE 2025'!B115,'PNLT DANA INTERNAL'!$AX$22:$AX$45)</f>
        <v>0</v>
      </c>
      <c r="D115" s="152">
        <f>SUMIF('PKM DANA INTERNAL'!$S$2:$S$6, 'KEUANGAN INTERNAL AKRE 2025'!B115,'PKM DANA INTERNAL'!$U$2:$U$6)+
SUMIF('PKM DANA INTERNAL'!$AC$2:$AC$6, 'KEUANGAN INTERNAL AKRE 2025'!B115,'PKM DANA INTERNAL'!$AD$2:$AD$6)+
SUMIF('PKM DANA INTERNAL'!$AJ$2:$AJ$6, 'KEUANGAN INTERNAL AKRE 2025'!B115,'PKM DANA INTERNAL'!$AK$2:$AK$6)+
SUMIF('PKM DANA INTERNAL'!$AQ$2:$AQ$6, 'KEUANGAN INTERNAL AKRE 2025'!B115,'PKM DANA INTERNAL'!$AR$2:$AR$6)</f>
        <v>0</v>
      </c>
      <c r="E115" s="151">
        <f>SUMIF('PNLT DANA INTERNAL'!$R$46:$R$109, 'KEUANGAN INTERNAL AKRE 2025'!B115,'PNLT DANA INTERNAL'!$T$46:$T$109)+
SUMIF('PNLT DANA INTERNAL'!$AB$46:$AB$109, 'KEUANGAN INTERNAL AKRE 2025'!B115,'PNLT DANA INTERNAL'!$AC$46:$AC$109)+
SUMIF('PNLT DANA INTERNAL'!$AI$46:$AI$109, 'KEUANGAN INTERNAL AKRE 2025'!B115,'PNLT DANA INTERNAL'!$AJ$46:$AJ$109)+
SUMIF('PNLT DANA INTERNAL'!$AP$46:$AP$109, 'KEUANGAN INTERNAL AKRE 2025'!B115,'PNLT DANA INTERNAL'!$AQ$46:$AQ$109)+
SUMIF('PNLT DANA INTERNAL'!$AW$46:$AW$109, 'KEUANGAN INTERNAL AKRE 2025'!B115,'PNLT DANA INTERNAL'!$AX$46:$AX$109)</f>
        <v>0</v>
      </c>
      <c r="F115" s="152">
        <f>SUMIF('PKM DANA INTERNAL'!$S$8:$S$35, 'KEUANGAN INTERNAL AKRE 2025'!B115,'PKM DANA INTERNAL'!$U$8:$U$35)+
SUMIF('PKM DANA INTERNAL'!$AC$8:$AC$35, 'KEUANGAN INTERNAL AKRE 2025'!B115,'PKM DANA INTERNAL'!$AD$8:$AD$35)+
SUMIF('PKM DANA INTERNAL'!$AJ$8:$AJ$35, 'KEUANGAN INTERNAL AKRE 2025'!B115,'PKM DANA INTERNAL'!$AK$8:$AK$35)+
SUMIF('PKM DANA INTERNAL'!$AQ$8:$AQ$35, 'KEUANGAN INTERNAL AKRE 2025'!B115,'PKM DANA INTERNAL'!$AR$8:$AR$35)</f>
        <v>0</v>
      </c>
      <c r="G115" s="152">
        <f>SUMIF('PNLT DANA INTERNAL'!$R$111:$R$141, 'KEUANGAN INTERNAL AKRE 2025'!B115,'PNLT DANA INTERNAL'!$T$111:$T$160)+
SUMIF('PNLT DANA INTERNAL'!$AB$111:$AB$141, 'KEUANGAN INTERNAL AKRE 2025'!B115,'PNLT DANA INTERNAL'!$AC$111:$AC$141)+
SUMIF('PNLT DANA INTERNAL'!$AI$111:$AI$141, 'KEUANGAN INTERNAL AKRE 2025'!B115,'PNLT DANA INTERNAL'!$AJ$111:$AJ$141)+
SUMIF('PNLT DANA INTERNAL'!$AP$111:$AP$141, 'KEUANGAN INTERNAL AKRE 2025'!B115,'PNLT DANA INTERNAL'!$AQ$111:$AQ$141)+
SUMIF('PNLT DANA INTERNAL'!$AW$111:$AW$141, 'KEUANGAN INTERNAL AKRE 2025'!B115,'PNLT DANA INTERNAL'!$AX$111:$AX$141)</f>
        <v>20000000</v>
      </c>
      <c r="H115" s="152">
        <f>SUMIF('PKM DANA INTERNAL'!$S$37:$S$68, 'KEUANGAN INTERNAL AKRE 2025'!B115,'PKM DANA INTERNAL'!$U$37:$U$68)+
SUMIF('PKM DANA INTERNAL'!$AC$37:$AC$68, 'KEUANGAN INTERNAL AKRE 2025'!B115,'PKM DANA INTERNAL'!$AD$37:$AD$68)+
SUMIF('PKM DANA INTERNAL'!$AJ$37:$AJ$68, 'KEUANGAN INTERNAL AKRE 2025'!B115,'PKM DANA INTERNAL'!$AK$37:$AK$68)+
SUMIF('PKM DANA INTERNAL'!$AQ$37:$AQ$68, 'KEUANGAN INTERNAL AKRE 2025'!B115,'PKM DANA INTERNAL'!$AR$37:$AR$68)</f>
        <v>13318000</v>
      </c>
      <c r="I115" s="152">
        <f>SUMIF('PNLT DANA INTERNAL'!$R$143:$R$178, 'KEUANGAN INTERNAL AKRE 2025'!B115,'PNLT DANA INTERNAL'!$T$143:$T$178)+
SUMIF('PNLT DANA INTERNAL'!$AB$143:$AB$178, 'KEUANGAN INTERNAL AKRE 2025'!B115,'PNLT DANA INTERNAL'!$AC$143:$AC$178)+
SUMIF('PNLT DANA INTERNAL'!$AI$143:$AI$178, 'KEUANGAN INTERNAL AKRE 2025'!B115,'PNLT DANA INTERNAL'!$AJ$143:$AJ$178)+
SUMIF('PNLT DANA INTERNAL'!$AP$143:$AP$178, 'KEUANGAN INTERNAL AKRE 2025'!B115,'PNLT DANA INTERNAL'!$AQ$143:$AQ$178)+
SUMIF('PNLT DANA INTERNAL'!$AW$143:$AW$178, 'KEUANGAN INTERNAL AKRE 2025'!B115,'PNLT DANA INTERNAL'!$AX$143:$AX$178)</f>
        <v>0</v>
      </c>
      <c r="J115" s="152">
        <f>SUMIF('PKM DANA INTERNAL'!$S$70:$S$103, 'KEUANGAN INTERNAL AKRE 2025'!B115,'PKM DANA INTERNAL'!$U$70:$U$103)+
SUMIF('PKM DANA INTERNAL'!$AC$70:$AC$103, 'KEUANGAN INTERNAL AKRE 2025'!B115,'PKM DANA INTERNAL'!$AD$70:$AD$103)+
SUMIF('PKM DANA INTERNAL'!$AJ$70:$AJ$103, 'KEUANGAN INTERNAL AKRE 2025'!B115,'PKM DANA INTERNAL'!$AK$70:$AK$103)+
SUMIF('PKM DANA INTERNAL'!$AQ$70:$AQ$103, 'KEUANGAN INTERNAL AKRE 2025'!B115,'PKM DANA INTERNAL'!$AR$70:$AR$103)+
SUMIF('PKM DANA INTERNAL'!$AX$70:$AX$103,'KEUANGAN INTERNAL AKRE 2025'!B115,'PKM DANA INTERNAL'!$AY$70:$AY$103)+
SUMIF('PKM DANA INTERNAL'!$BE$70:$BE$103,'KEUANGAN INTERNAL AKRE 2025'!B115,'PKM DANA INTERNAL'!$BF$70:$BF$103)</f>
        <v>2320333.3333333335</v>
      </c>
      <c r="K115" s="152">
        <f>SUMIF('PNLT DANA INTERNAL'!$R$179:$R$226, 'KEUANGAN INTERNAL AKRE 2025'!B115,'PNLT DANA INTERNAL'!$T$179:$T$226)+
SUMIF('PNLT DANA INTERNAL'!$AB$179:$AB$226, 'KEUANGAN INTERNAL AKRE 2025'!B115,'PNLT DANA INTERNAL'!$AC$179:$AC$226)+
SUMIF('PNLT DANA INTERNAL'!$AI$179:$AI$226, 'KEUANGAN INTERNAL AKRE 2025'!B115,'PNLT DANA INTERNAL'!$AJ$179:$AJ$226)+
SUMIF('PNLT DANA INTERNAL'!$AP$179:$AP$226, 'KEUANGAN INTERNAL AKRE 2025'!B115,'PNLT DANA INTERNAL'!$AQ$179:$AQ$226)+
SUMIF('PNLT DANA INTERNAL'!$AW$179:$AW$226, 'KEUANGAN INTERNAL AKRE 2025'!B115,'PNLT DANA INTERNAL'!$AX$179:$AX$226)+
SUMIF('PNLT DANA INTERNAL'!$BD$179:$BD$226, 'KEUANGAN INTERNAL AKRE 2025'!B115,'PNLT DANA INTERNAL'!$BG$179:$BG$226)</f>
        <v>0</v>
      </c>
      <c r="L115" s="152">
        <f>SUMIF('PKM DANA INTERNAL'!$S$105:$S$136, 'KEUANGAN INTERNAL AKRE 2025'!B115,'PKM DANA INTERNAL'!$U$105:$U$136)+
SUMIF('PKM DANA INTERNAL'!$AC$105:$AC$136, 'KEUANGAN INTERNAL AKRE 2025'!B115,'PKM DANA INTERNAL'!$AD$105:$AD$136)+
SUMIF('PKM DANA INTERNAL'!$AJ$105:$AJ$136, 'KEUANGAN INTERNAL AKRE 2025'!B115,'PKM DANA INTERNAL'!$AK$105:$AK$136)+
SUMIF('PKM DANA INTERNAL'!$AQ$105:$AQ$136, 'KEUANGAN INTERNAL AKRE 2025'!B115,'PKM DANA INTERNAL'!$AR$105:$AR$136)+
SUMIF('PKM DANA INTERNAL'!$AX$105:$AX$136,'KEUANGAN INTERNAL AKRE 2025'!B115,'PKM DANA INTERNAL'!$AY$105:$AY$136)+
SUMIF('PKM DANA INTERNAL'!$BE$105:$BE$136,'KEUANGAN INTERNAL AKRE 2025'!B115,'PKM DANA INTERNAL'!$BF$105:$BF$136)+
SUMIF('PKM DANA INTERNAL'!$BL$105:$BL$136,'KEUANGAN INTERNAL AKRE 2025'!B115,'PKM DANA INTERNAL'!$BM$105:$BM$136)</f>
        <v>0</v>
      </c>
      <c r="M115" s="152">
        <f>SUMIF('PNLT DANA INTERNAL'!$R$227:$R$265, 'KEUANGAN INTERNAL AKRE 2025'!B115,'PNLT DANA INTERNAL'!$T$227:$T$265)+
SUMIF('PNLT DANA INTERNAL'!$AB$227:$AB$265, 'KEUANGAN INTERNAL AKRE 2025'!B115,'PNLT DANA INTERNAL'!$AC$227:$AC$265)+
SUMIF('PNLT DANA INTERNAL'!$AI$227:$AI$265, 'KEUANGAN INTERNAL AKRE 2025'!B115,'PNLT DANA INTERNAL'!$AJ$227:$AJ$265)+
SUMIF('PNLT DANA INTERNAL'!$AP$227:$AP$265, 'KEUANGAN INTERNAL AKRE 2025'!B115,'PNLT DANA INTERNAL'!$AQ$227:$AQ$265)+
SUMIF('PNLT DANA INTERNAL'!$AW$227:$AW$265, 'KEUANGAN INTERNAL AKRE 2025'!B115,'PNLT DANA INTERNAL'!$AX$227:$AX$265)+
SUMIF('PNLT DANA INTERNAL'!$BD$227:$BD$265, 'KEUANGAN INTERNAL AKRE 2025'!B115,'PNLT DANA INTERNAL'!$BG$227:$BG$265)</f>
        <v>22481520</v>
      </c>
      <c r="N115" s="152">
        <f>SUMIF('PKM DANA INTERNAL'!$S$138:$S$164, 'KEUANGAN INTERNAL AKRE 2025'!B115,'PKM DANA INTERNAL'!$U$138:$U$164)+
SUMIF('PKM DANA INTERNAL'!$AC$138:$AC$164, 'KEUANGAN INTERNAL AKRE 2025'!B115,'PKM DANA INTERNAL'!$AD$138:$AD$164)+
SUMIF('PKM DANA INTERNAL'!$AJ$138:$AJ$164, 'KEUANGAN INTERNAL AKRE 2025'!B115,'PKM DANA INTERNAL'!$AK$138:$AK$164)+
SUMIF('PKM DANA INTERNAL'!$AQ$138:$AQ$164, 'KEUANGAN INTERNAL AKRE 2025'!B115,'PKM DANA INTERNAL'!$AR$138:$AR$164)+
SUMIF('PKM DANA INTERNAL'!$AX$138:$AX$164,'KEUANGAN INTERNAL AKRE 2025'!B115,'PKM DANA INTERNAL'!$AY$138:$AY$164)+
SUMIF('PKM DANA INTERNAL'!$BE$138:$BE$164,'KEUANGAN INTERNAL AKRE 2025'!B115,'PKM DANA INTERNAL'!$BF$138:$BF$164)+
SUMIF('PKM DANA INTERNAL'!$BL$138:$BL$164,'KEUANGAN INTERNAL AKRE 2025'!B115,'PKM DANA INTERNAL'!$BM$138:$BM$164)</f>
        <v>0</v>
      </c>
      <c r="O115" s="149">
        <f t="shared" si="3"/>
        <v>35638333.333333336</v>
      </c>
    </row>
    <row r="116" spans="1:15">
      <c r="A116" s="796" t="s">
        <v>242</v>
      </c>
      <c r="B116" s="134" t="s">
        <v>1063</v>
      </c>
      <c r="C116" s="199">
        <f>SUMIF('PNLT DANA INTERNAL'!$R$22:$R$45, 'KEUANGAN INTERNAL AKRE 2025'!B116,'PNLT DANA INTERNAL'!$T$22:$T$45)+
SUMIF('PNLT DANA INTERNAL'!$AB$22:$AB$45, 'KEUANGAN INTERNAL AKRE 2025'!B116,'PNLT DANA INTERNAL'!$AC$22:$AC$45)+
SUMIF('PNLT DANA INTERNAL'!$AI$22:$AI$45, 'KEUANGAN INTERNAL AKRE 2025'!B116,'PNLT DANA INTERNAL'!$AJ$22:$AJ$45)+
SUMIF('PNLT DANA INTERNAL'!$AP$22:$AP$45, 'KEUANGAN INTERNAL AKRE 2025'!B116,'PNLT DANA INTERNAL'!$AQ$22:$AQ$45)+
SUMIF('PNLT DANA INTERNAL'!$AW$22:$AW$45, 'KEUANGAN INTERNAL AKRE 2025'!B116,'PNLT DANA INTERNAL'!$AX$22:$AX$45)</f>
        <v>0</v>
      </c>
      <c r="D116" s="152">
        <f>SUMIF('PKM DANA INTERNAL'!$S$2:$S$6, 'KEUANGAN INTERNAL AKRE 2025'!B116,'PKM DANA INTERNAL'!$U$2:$U$6)+
SUMIF('PKM DANA INTERNAL'!$AC$2:$AC$6, 'KEUANGAN INTERNAL AKRE 2025'!B116,'PKM DANA INTERNAL'!$AD$2:$AD$6)+
SUMIF('PKM DANA INTERNAL'!$AJ$2:$AJ$6, 'KEUANGAN INTERNAL AKRE 2025'!B116,'PKM DANA INTERNAL'!$AK$2:$AK$6)+
SUMIF('PKM DANA INTERNAL'!$AQ$2:$AQ$6, 'KEUANGAN INTERNAL AKRE 2025'!B116,'PKM DANA INTERNAL'!$AR$2:$AR$6)</f>
        <v>0</v>
      </c>
      <c r="E116" s="151">
        <f>SUMIF('PNLT DANA INTERNAL'!$R$46:$R$109, 'KEUANGAN INTERNAL AKRE 2025'!B116,'PNLT DANA INTERNAL'!$T$46:$T$109)+
SUMIF('PNLT DANA INTERNAL'!$AB$46:$AB$109, 'KEUANGAN INTERNAL AKRE 2025'!B116,'PNLT DANA INTERNAL'!$AC$46:$AC$109)+
SUMIF('PNLT DANA INTERNAL'!$AI$46:$AI$109, 'KEUANGAN INTERNAL AKRE 2025'!B116,'PNLT DANA INTERNAL'!$AJ$46:$AJ$109)+
SUMIF('PNLT DANA INTERNAL'!$AP$46:$AP$109, 'KEUANGAN INTERNAL AKRE 2025'!B116,'PNLT DANA INTERNAL'!$AQ$46:$AQ$109)+
SUMIF('PNLT DANA INTERNAL'!$AW$46:$AW$109, 'KEUANGAN INTERNAL AKRE 2025'!B116,'PNLT DANA INTERNAL'!$AX$46:$AX$109)</f>
        <v>0</v>
      </c>
      <c r="F116" s="152">
        <f>SUMIF('PKM DANA INTERNAL'!$S$8:$S$35, 'KEUANGAN INTERNAL AKRE 2025'!B116,'PKM DANA INTERNAL'!$U$8:$U$35)+
SUMIF('PKM DANA INTERNAL'!$AC$8:$AC$35, 'KEUANGAN INTERNAL AKRE 2025'!B116,'PKM DANA INTERNAL'!$AD$8:$AD$35)+
SUMIF('PKM DANA INTERNAL'!$AJ$8:$AJ$35, 'KEUANGAN INTERNAL AKRE 2025'!B116,'PKM DANA INTERNAL'!$AK$8:$AK$35)+
SUMIF('PKM DANA INTERNAL'!$AQ$8:$AQ$35, 'KEUANGAN INTERNAL AKRE 2025'!B116,'PKM DANA INTERNAL'!$AR$8:$AR$35)</f>
        <v>0</v>
      </c>
      <c r="G116" s="152">
        <f>SUMIF('PNLT DANA INTERNAL'!$R$111:$R$141, 'KEUANGAN INTERNAL AKRE 2025'!B116,'PNLT DANA INTERNAL'!$T$111:$T$160)+
SUMIF('PNLT DANA INTERNAL'!$AB$111:$AB$141, 'KEUANGAN INTERNAL AKRE 2025'!B116,'PNLT DANA INTERNAL'!$AC$111:$AC$141)+
SUMIF('PNLT DANA INTERNAL'!$AI$111:$AI$141, 'KEUANGAN INTERNAL AKRE 2025'!B116,'PNLT DANA INTERNAL'!$AJ$111:$AJ$141)+
SUMIF('PNLT DANA INTERNAL'!$AP$111:$AP$141, 'KEUANGAN INTERNAL AKRE 2025'!B116,'PNLT DANA INTERNAL'!$AQ$111:$AQ$141)+
SUMIF('PNLT DANA INTERNAL'!$AW$111:$AW$141, 'KEUANGAN INTERNAL AKRE 2025'!B116,'PNLT DANA INTERNAL'!$AX$111:$AX$141)</f>
        <v>0</v>
      </c>
      <c r="H116" s="152">
        <f>SUMIF('PKM DANA INTERNAL'!$S$37:$S$68, 'KEUANGAN INTERNAL AKRE 2025'!B116,'PKM DANA INTERNAL'!$U$37:$U$68)+
SUMIF('PKM DANA INTERNAL'!$AC$37:$AC$68, 'KEUANGAN INTERNAL AKRE 2025'!B116,'PKM DANA INTERNAL'!$AD$37:$AD$68)+
SUMIF('PKM DANA INTERNAL'!$AJ$37:$AJ$68, 'KEUANGAN INTERNAL AKRE 2025'!B116,'PKM DANA INTERNAL'!$AK$37:$AK$68)+
SUMIF('PKM DANA INTERNAL'!$AQ$37:$AQ$68, 'KEUANGAN INTERNAL AKRE 2025'!B116,'PKM DANA INTERNAL'!$AR$37:$AR$68)</f>
        <v>0</v>
      </c>
      <c r="I116" s="152">
        <f>SUMIF('PNLT DANA INTERNAL'!$R$143:$R$178, 'KEUANGAN INTERNAL AKRE 2025'!B116,'PNLT DANA INTERNAL'!$T$143:$T$178)+
SUMIF('PNLT DANA INTERNAL'!$AB$143:$AB$178, 'KEUANGAN INTERNAL AKRE 2025'!B116,'PNLT DANA INTERNAL'!$AC$143:$AC$178)+
SUMIF('PNLT DANA INTERNAL'!$AI$143:$AI$178, 'KEUANGAN INTERNAL AKRE 2025'!B116,'PNLT DANA INTERNAL'!$AJ$143:$AJ$178)+
SUMIF('PNLT DANA INTERNAL'!$AP$143:$AP$178, 'KEUANGAN INTERNAL AKRE 2025'!B116,'PNLT DANA INTERNAL'!$AQ$143:$AQ$178)+
SUMIF('PNLT DANA INTERNAL'!$AW$143:$AW$178, 'KEUANGAN INTERNAL AKRE 2025'!B116,'PNLT DANA INTERNAL'!$AX$143:$AX$178)</f>
        <v>600000</v>
      </c>
      <c r="J116" s="152">
        <f>SUMIF('PKM DANA INTERNAL'!$S$70:$S$103, 'KEUANGAN INTERNAL AKRE 2025'!B116,'PKM DANA INTERNAL'!$U$70:$U$103)+
SUMIF('PKM DANA INTERNAL'!$AC$70:$AC$103, 'KEUANGAN INTERNAL AKRE 2025'!B116,'PKM DANA INTERNAL'!$AD$70:$AD$103)+
SUMIF('PKM DANA INTERNAL'!$AJ$70:$AJ$103, 'KEUANGAN INTERNAL AKRE 2025'!B116,'PKM DANA INTERNAL'!$AK$70:$AK$103)+
SUMIF('PKM DANA INTERNAL'!$AQ$70:$AQ$103, 'KEUANGAN INTERNAL AKRE 2025'!B116,'PKM DANA INTERNAL'!$AR$70:$AR$103)+
SUMIF('PKM DANA INTERNAL'!$AX$70:$AX$103,'KEUANGAN INTERNAL AKRE 2025'!B116,'PKM DANA INTERNAL'!$AY$70:$AY$103)+
SUMIF('PKM DANA INTERNAL'!$BE$70:$BE$103,'KEUANGAN INTERNAL AKRE 2025'!B116,'PKM DANA INTERNAL'!$BF$70:$BF$103)</f>
        <v>0</v>
      </c>
      <c r="K116" s="152">
        <f>SUMIF('PNLT DANA INTERNAL'!$R$179:$R$226, 'KEUANGAN INTERNAL AKRE 2025'!B116,'PNLT DANA INTERNAL'!$T$179:$T$226)+
SUMIF('PNLT DANA INTERNAL'!$AB$179:$AB$226, 'KEUANGAN INTERNAL AKRE 2025'!B116,'PNLT DANA INTERNAL'!$AC$179:$AC$226)+
SUMIF('PNLT DANA INTERNAL'!$AI$179:$AI$226, 'KEUANGAN INTERNAL AKRE 2025'!B116,'PNLT DANA INTERNAL'!$AJ$179:$AJ$226)+
SUMIF('PNLT DANA INTERNAL'!$AP$179:$AP$226, 'KEUANGAN INTERNAL AKRE 2025'!B116,'PNLT DANA INTERNAL'!$AQ$179:$AQ$226)+
SUMIF('PNLT DANA INTERNAL'!$AW$179:$AW$226, 'KEUANGAN INTERNAL AKRE 2025'!B116,'PNLT DANA INTERNAL'!$AX$179:$AX$226)+
SUMIF('PNLT DANA INTERNAL'!$BD$179:$BD$226, 'KEUANGAN INTERNAL AKRE 2025'!B116,'PNLT DANA INTERNAL'!$BG$179:$BG$226)</f>
        <v>0</v>
      </c>
      <c r="L116" s="152">
        <f>SUMIF('PKM DANA INTERNAL'!$S$105:$S$136, 'KEUANGAN INTERNAL AKRE 2025'!B116,'PKM DANA INTERNAL'!$U$105:$U$136)+
SUMIF('PKM DANA INTERNAL'!$AC$105:$AC$136, 'KEUANGAN INTERNAL AKRE 2025'!B116,'PKM DANA INTERNAL'!$AD$105:$AD$136)+
SUMIF('PKM DANA INTERNAL'!$AJ$105:$AJ$136, 'KEUANGAN INTERNAL AKRE 2025'!B116,'PKM DANA INTERNAL'!$AK$105:$AK$136)+
SUMIF('PKM DANA INTERNAL'!$AQ$105:$AQ$136, 'KEUANGAN INTERNAL AKRE 2025'!B116,'PKM DANA INTERNAL'!$AR$105:$AR$136)+
SUMIF('PKM DANA INTERNAL'!$AX$105:$AX$136,'KEUANGAN INTERNAL AKRE 2025'!B116,'PKM DANA INTERNAL'!$AY$105:$AY$136)+
SUMIF('PKM DANA INTERNAL'!$BE$105:$BE$136,'KEUANGAN INTERNAL AKRE 2025'!B116,'PKM DANA INTERNAL'!$BF$105:$BF$136)+
SUMIF('PKM DANA INTERNAL'!$BL$105:$BL$136,'KEUANGAN INTERNAL AKRE 2025'!B116,'PKM DANA INTERNAL'!$BM$105:$BM$136)</f>
        <v>8258333.333333334</v>
      </c>
      <c r="M116" s="152">
        <f>SUMIF('PNLT DANA INTERNAL'!$R$227:$R$265, 'KEUANGAN INTERNAL AKRE 2025'!B116,'PNLT DANA INTERNAL'!$T$227:$T$265)+
SUMIF('PNLT DANA INTERNAL'!$AB$227:$AB$265, 'KEUANGAN INTERNAL AKRE 2025'!B116,'PNLT DANA INTERNAL'!$AC$227:$AC$265)+
SUMIF('PNLT DANA INTERNAL'!$AI$227:$AI$265, 'KEUANGAN INTERNAL AKRE 2025'!B116,'PNLT DANA INTERNAL'!$AJ$227:$AJ$265)+
SUMIF('PNLT DANA INTERNAL'!$AP$227:$AP$265, 'KEUANGAN INTERNAL AKRE 2025'!B116,'PNLT DANA INTERNAL'!$AQ$227:$AQ$265)+
SUMIF('PNLT DANA INTERNAL'!$AW$227:$AW$265, 'KEUANGAN INTERNAL AKRE 2025'!B116,'PNLT DANA INTERNAL'!$AX$227:$AX$265)+
SUMIF('PNLT DANA INTERNAL'!$BD$227:$BD$265, 'KEUANGAN INTERNAL AKRE 2025'!B116,'PNLT DANA INTERNAL'!$BG$227:$BG$265)</f>
        <v>0</v>
      </c>
      <c r="N116" s="152">
        <f>SUMIF('PKM DANA INTERNAL'!$S$138:$S$164, 'KEUANGAN INTERNAL AKRE 2025'!B116,'PKM DANA INTERNAL'!$U$138:$U$164)+
SUMIF('PKM DANA INTERNAL'!$AC$138:$AC$164, 'KEUANGAN INTERNAL AKRE 2025'!B116,'PKM DANA INTERNAL'!$AD$138:$AD$164)+
SUMIF('PKM DANA INTERNAL'!$AJ$138:$AJ$164, 'KEUANGAN INTERNAL AKRE 2025'!B116,'PKM DANA INTERNAL'!$AK$138:$AK$164)+
SUMIF('PKM DANA INTERNAL'!$AQ$138:$AQ$164, 'KEUANGAN INTERNAL AKRE 2025'!B116,'PKM DANA INTERNAL'!$AR$138:$AR$164)+
SUMIF('PKM DANA INTERNAL'!$AX$138:$AX$164,'KEUANGAN INTERNAL AKRE 2025'!B116,'PKM DANA INTERNAL'!$AY$138:$AY$164)+
SUMIF('PKM DANA INTERNAL'!$BE$138:$BE$164,'KEUANGAN INTERNAL AKRE 2025'!B116,'PKM DANA INTERNAL'!$BF$138:$BF$164)+
SUMIF('PKM DANA INTERNAL'!$BL$138:$BL$164,'KEUANGAN INTERNAL AKRE 2025'!B116,'PKM DANA INTERNAL'!$BM$138:$BM$164)</f>
        <v>1250000</v>
      </c>
      <c r="O116" s="149">
        <f t="shared" si="3"/>
        <v>8858333.333333334</v>
      </c>
    </row>
    <row r="117" spans="1:15">
      <c r="A117" s="796" t="s">
        <v>242</v>
      </c>
      <c r="B117" s="134" t="s">
        <v>49</v>
      </c>
      <c r="C117" s="199">
        <f>SUMIF('PNLT DANA INTERNAL'!$R$22:$R$45, 'KEUANGAN INTERNAL AKRE 2025'!B117,'PNLT DANA INTERNAL'!$T$22:$T$45)+
SUMIF('PNLT DANA INTERNAL'!$AB$22:$AB$45, 'KEUANGAN INTERNAL AKRE 2025'!B117,'PNLT DANA INTERNAL'!$AC$22:$AC$45)+
SUMIF('PNLT DANA INTERNAL'!$AI$22:$AI$45, 'KEUANGAN INTERNAL AKRE 2025'!B117,'PNLT DANA INTERNAL'!$AJ$22:$AJ$45)+
SUMIF('PNLT DANA INTERNAL'!$AP$22:$AP$45, 'KEUANGAN INTERNAL AKRE 2025'!B117,'PNLT DANA INTERNAL'!$AQ$22:$AQ$45)+
SUMIF('PNLT DANA INTERNAL'!$AW$22:$AW$45, 'KEUANGAN INTERNAL AKRE 2025'!B117,'PNLT DANA INTERNAL'!$AX$22:$AX$45)</f>
        <v>0</v>
      </c>
      <c r="D117" s="152">
        <f>SUMIF('PKM DANA INTERNAL'!$S$2:$S$6, 'KEUANGAN INTERNAL AKRE 2025'!B117,'PKM DANA INTERNAL'!$U$2:$U$6)+
SUMIF('PKM DANA INTERNAL'!$AC$2:$AC$6, 'KEUANGAN INTERNAL AKRE 2025'!B117,'PKM DANA INTERNAL'!$AD$2:$AD$6)+
SUMIF('PKM DANA INTERNAL'!$AJ$2:$AJ$6, 'KEUANGAN INTERNAL AKRE 2025'!B117,'PKM DANA INTERNAL'!$AK$2:$AK$6)+
SUMIF('PKM DANA INTERNAL'!$AQ$2:$AQ$6, 'KEUANGAN INTERNAL AKRE 2025'!B117,'PKM DANA INTERNAL'!$AR$2:$AR$6)</f>
        <v>0</v>
      </c>
      <c r="E117" s="151">
        <f>SUMIF('PNLT DANA INTERNAL'!$R$46:$R$109, 'KEUANGAN INTERNAL AKRE 2025'!B117,'PNLT DANA INTERNAL'!$T$46:$T$109)+
SUMIF('PNLT DANA INTERNAL'!$AB$46:$AB$109, 'KEUANGAN INTERNAL AKRE 2025'!B117,'PNLT DANA INTERNAL'!$AC$46:$AC$109)+
SUMIF('PNLT DANA INTERNAL'!$AI$46:$AI$109, 'KEUANGAN INTERNAL AKRE 2025'!B117,'PNLT DANA INTERNAL'!$AJ$46:$AJ$109)+
SUMIF('PNLT DANA INTERNAL'!$AP$46:$AP$109, 'KEUANGAN INTERNAL AKRE 2025'!B117,'PNLT DANA INTERNAL'!$AQ$46:$AQ$109)+
SUMIF('PNLT DANA INTERNAL'!$AW$46:$AW$109, 'KEUANGAN INTERNAL AKRE 2025'!B117,'PNLT DANA INTERNAL'!$AX$46:$AX$109)</f>
        <v>0</v>
      </c>
      <c r="F117" s="152">
        <f>SUMIF('PKM DANA INTERNAL'!$S$8:$S$35, 'KEUANGAN INTERNAL AKRE 2025'!B117,'PKM DANA INTERNAL'!$U$8:$U$35)+
SUMIF('PKM DANA INTERNAL'!$AC$8:$AC$35, 'KEUANGAN INTERNAL AKRE 2025'!B117,'PKM DANA INTERNAL'!$AD$8:$AD$35)+
SUMIF('PKM DANA INTERNAL'!$AJ$8:$AJ$35, 'KEUANGAN INTERNAL AKRE 2025'!B117,'PKM DANA INTERNAL'!$AK$8:$AK$35)+
SUMIF('PKM DANA INTERNAL'!$AQ$8:$AQ$35, 'KEUANGAN INTERNAL AKRE 2025'!B117,'PKM DANA INTERNAL'!$AR$8:$AR$35)</f>
        <v>5000000</v>
      </c>
      <c r="G117" s="152">
        <f>SUMIF('PNLT DANA INTERNAL'!$R$111:$R$141, 'KEUANGAN INTERNAL AKRE 2025'!B117,'PNLT DANA INTERNAL'!$T$111:$T$160)+
SUMIF('PNLT DANA INTERNAL'!$AB$111:$AB$141, 'KEUANGAN INTERNAL AKRE 2025'!B117,'PNLT DANA INTERNAL'!$AC$111:$AC$141)+
SUMIF('PNLT DANA INTERNAL'!$AI$111:$AI$141, 'KEUANGAN INTERNAL AKRE 2025'!B117,'PNLT DANA INTERNAL'!$AJ$111:$AJ$141)+
SUMIF('PNLT DANA INTERNAL'!$AP$111:$AP$141, 'KEUANGAN INTERNAL AKRE 2025'!B117,'PNLT DANA INTERNAL'!$AQ$111:$AQ$141)+
SUMIF('PNLT DANA INTERNAL'!$AW$111:$AW$141, 'KEUANGAN INTERNAL AKRE 2025'!B117,'PNLT DANA INTERNAL'!$AX$111:$AX$141)</f>
        <v>0</v>
      </c>
      <c r="H117" s="152">
        <f>SUMIF('PKM DANA INTERNAL'!$S$37:$S$68, 'KEUANGAN INTERNAL AKRE 2025'!B117,'PKM DANA INTERNAL'!$U$37:$U$68)+
SUMIF('PKM DANA INTERNAL'!$AC$37:$AC$68, 'KEUANGAN INTERNAL AKRE 2025'!B117,'PKM DANA INTERNAL'!$AD$37:$AD$68)+
SUMIF('PKM DANA INTERNAL'!$AJ$37:$AJ$68, 'KEUANGAN INTERNAL AKRE 2025'!B117,'PKM DANA INTERNAL'!$AK$37:$AK$68)+
SUMIF('PKM DANA INTERNAL'!$AQ$37:$AQ$68, 'KEUANGAN INTERNAL AKRE 2025'!B117,'PKM DANA INTERNAL'!$AR$37:$AR$68)</f>
        <v>3318000</v>
      </c>
      <c r="I117" s="152">
        <f>SUMIF('PNLT DANA INTERNAL'!$R$143:$R$178, 'KEUANGAN INTERNAL AKRE 2025'!B117,'PNLT DANA INTERNAL'!$T$143:$T$178)+
SUMIF('PNLT DANA INTERNAL'!$AB$143:$AB$178, 'KEUANGAN INTERNAL AKRE 2025'!B117,'PNLT DANA INTERNAL'!$AC$143:$AC$178)+
SUMIF('PNLT DANA INTERNAL'!$AI$143:$AI$178, 'KEUANGAN INTERNAL AKRE 2025'!B117,'PNLT DANA INTERNAL'!$AJ$143:$AJ$178)+
SUMIF('PNLT DANA INTERNAL'!$AP$143:$AP$178, 'KEUANGAN INTERNAL AKRE 2025'!B117,'PNLT DANA INTERNAL'!$AQ$143:$AQ$178)+
SUMIF('PNLT DANA INTERNAL'!$AW$143:$AW$178, 'KEUANGAN INTERNAL AKRE 2025'!B117,'PNLT DANA INTERNAL'!$AX$143:$AX$178)</f>
        <v>2216000</v>
      </c>
      <c r="J117" s="152">
        <f>SUMIF('PKM DANA INTERNAL'!$S$70:$S$103, 'KEUANGAN INTERNAL AKRE 2025'!B117,'PKM DANA INTERNAL'!$U$70:$U$103)+
SUMIF('PKM DANA INTERNAL'!$AC$70:$AC$103, 'KEUANGAN INTERNAL AKRE 2025'!B117,'PKM DANA INTERNAL'!$AD$70:$AD$103)+
SUMIF('PKM DANA INTERNAL'!$AJ$70:$AJ$103, 'KEUANGAN INTERNAL AKRE 2025'!B117,'PKM DANA INTERNAL'!$AK$70:$AK$103)+
SUMIF('PKM DANA INTERNAL'!$AQ$70:$AQ$103, 'KEUANGAN INTERNAL AKRE 2025'!B117,'PKM DANA INTERNAL'!$AR$70:$AR$103)+
SUMIF('PKM DANA INTERNAL'!$AX$70:$AX$103,'KEUANGAN INTERNAL AKRE 2025'!B117,'PKM DANA INTERNAL'!$AY$70:$AY$103)+
SUMIF('PKM DANA INTERNAL'!$BE$70:$BE$103,'KEUANGAN INTERNAL AKRE 2025'!B117,'PKM DANA INTERNAL'!$BF$70:$BF$103)</f>
        <v>3470500</v>
      </c>
      <c r="K117" s="152">
        <f>SUMIF('PNLT DANA INTERNAL'!$R$179:$R$226, 'KEUANGAN INTERNAL AKRE 2025'!B117,'PNLT DANA INTERNAL'!$T$179:$T$226)+
SUMIF('PNLT DANA INTERNAL'!$AB$179:$AB$226, 'KEUANGAN INTERNAL AKRE 2025'!B117,'PNLT DANA INTERNAL'!$AC$179:$AC$226)+
SUMIF('PNLT DANA INTERNAL'!$AI$179:$AI$226, 'KEUANGAN INTERNAL AKRE 2025'!B117,'PNLT DANA INTERNAL'!$AJ$179:$AJ$226)+
SUMIF('PNLT DANA INTERNAL'!$AP$179:$AP$226, 'KEUANGAN INTERNAL AKRE 2025'!B117,'PNLT DANA INTERNAL'!$AQ$179:$AQ$226)+
SUMIF('PNLT DANA INTERNAL'!$AW$179:$AW$226, 'KEUANGAN INTERNAL AKRE 2025'!B117,'PNLT DANA INTERNAL'!$AX$179:$AX$226)+
SUMIF('PNLT DANA INTERNAL'!$BD$179:$BD$226, 'KEUANGAN INTERNAL AKRE 2025'!B117,'PNLT DANA INTERNAL'!$BG$179:$BG$226)</f>
        <v>3333333.3333333335</v>
      </c>
      <c r="L117" s="152">
        <f>SUMIF('PKM DANA INTERNAL'!$S$105:$S$136, 'KEUANGAN INTERNAL AKRE 2025'!B117,'PKM DANA INTERNAL'!$U$105:$U$136)+
SUMIF('PKM DANA INTERNAL'!$AC$105:$AC$136, 'KEUANGAN INTERNAL AKRE 2025'!B117,'PKM DANA INTERNAL'!$AD$105:$AD$136)+
SUMIF('PKM DANA INTERNAL'!$AJ$105:$AJ$136, 'KEUANGAN INTERNAL AKRE 2025'!B117,'PKM DANA INTERNAL'!$AK$105:$AK$136)+
SUMIF('PKM DANA INTERNAL'!$AQ$105:$AQ$136, 'KEUANGAN INTERNAL AKRE 2025'!B117,'PKM DANA INTERNAL'!$AR$105:$AR$136)+
SUMIF('PKM DANA INTERNAL'!$AX$105:$AX$136,'KEUANGAN INTERNAL AKRE 2025'!B117,'PKM DANA INTERNAL'!$AY$105:$AY$136)+
SUMIF('PKM DANA INTERNAL'!$BE$105:$BE$136,'KEUANGAN INTERNAL AKRE 2025'!B117,'PKM DANA INTERNAL'!$BF$105:$BF$136)+
SUMIF('PKM DANA INTERNAL'!$BL$105:$BL$136,'KEUANGAN INTERNAL AKRE 2025'!B117,'PKM DANA INTERNAL'!$BM$105:$BM$136)</f>
        <v>3240000</v>
      </c>
      <c r="M117" s="152">
        <f>SUMIF('PNLT DANA INTERNAL'!$R$227:$R$265, 'KEUANGAN INTERNAL AKRE 2025'!B117,'PNLT DANA INTERNAL'!$T$227:$T$265)+
SUMIF('PNLT DANA INTERNAL'!$AB$227:$AB$265, 'KEUANGAN INTERNAL AKRE 2025'!B117,'PNLT DANA INTERNAL'!$AC$227:$AC$265)+
SUMIF('PNLT DANA INTERNAL'!$AI$227:$AI$265, 'KEUANGAN INTERNAL AKRE 2025'!B117,'PNLT DANA INTERNAL'!$AJ$227:$AJ$265)+
SUMIF('PNLT DANA INTERNAL'!$AP$227:$AP$265, 'KEUANGAN INTERNAL AKRE 2025'!B117,'PNLT DANA INTERNAL'!$AQ$227:$AQ$265)+
SUMIF('PNLT DANA INTERNAL'!$AW$227:$AW$265, 'KEUANGAN INTERNAL AKRE 2025'!B117,'PNLT DANA INTERNAL'!$AX$227:$AX$265)+
SUMIF('PNLT DANA INTERNAL'!$BD$227:$BD$265, 'KEUANGAN INTERNAL AKRE 2025'!B117,'PNLT DANA INTERNAL'!$BG$227:$BG$265)</f>
        <v>12000000</v>
      </c>
      <c r="N117" s="152">
        <f>SUMIF('PKM DANA INTERNAL'!$S$138:$S$164, 'KEUANGAN INTERNAL AKRE 2025'!B117,'PKM DANA INTERNAL'!$U$138:$U$164)+
SUMIF('PKM DANA INTERNAL'!$AC$138:$AC$164, 'KEUANGAN INTERNAL AKRE 2025'!B117,'PKM DANA INTERNAL'!$AD$138:$AD$164)+
SUMIF('PKM DANA INTERNAL'!$AJ$138:$AJ$164, 'KEUANGAN INTERNAL AKRE 2025'!B117,'PKM DANA INTERNAL'!$AK$138:$AK$164)+
SUMIF('PKM DANA INTERNAL'!$AQ$138:$AQ$164, 'KEUANGAN INTERNAL AKRE 2025'!B117,'PKM DANA INTERNAL'!$AR$138:$AR$164)+
SUMIF('PKM DANA INTERNAL'!$AX$138:$AX$164,'KEUANGAN INTERNAL AKRE 2025'!B117,'PKM DANA INTERNAL'!$AY$138:$AY$164)+
SUMIF('PKM DANA INTERNAL'!$BE$138:$BE$164,'KEUANGAN INTERNAL AKRE 2025'!B117,'PKM DANA INTERNAL'!$BF$138:$BF$164)+
SUMIF('PKM DANA INTERNAL'!$BL$138:$BL$164,'KEUANGAN INTERNAL AKRE 2025'!B117,'PKM DANA INTERNAL'!$BM$138:$BM$164)</f>
        <v>0</v>
      </c>
      <c r="O117" s="149">
        <f t="shared" si="3"/>
        <v>20577833.333333332</v>
      </c>
    </row>
    <row r="118" spans="1:15">
      <c r="A118" s="796" t="s">
        <v>242</v>
      </c>
      <c r="B118" s="134" t="s">
        <v>95</v>
      </c>
      <c r="C118" s="199">
        <f>SUMIF('PNLT DANA INTERNAL'!$R$22:$R$45, 'KEUANGAN INTERNAL AKRE 2025'!B118,'PNLT DANA INTERNAL'!$T$22:$T$45)+
SUMIF('PNLT DANA INTERNAL'!$AB$22:$AB$45, 'KEUANGAN INTERNAL AKRE 2025'!B118,'PNLT DANA INTERNAL'!$AC$22:$AC$45)+
SUMIF('PNLT DANA INTERNAL'!$AI$22:$AI$45, 'KEUANGAN INTERNAL AKRE 2025'!B118,'PNLT DANA INTERNAL'!$AJ$22:$AJ$45)+
SUMIF('PNLT DANA INTERNAL'!$AP$22:$AP$45, 'KEUANGAN INTERNAL AKRE 2025'!B118,'PNLT DANA INTERNAL'!$AQ$22:$AQ$45)+
SUMIF('PNLT DANA INTERNAL'!$AW$22:$AW$45, 'KEUANGAN INTERNAL AKRE 2025'!B118,'PNLT DANA INTERNAL'!$AX$22:$AX$45)</f>
        <v>0</v>
      </c>
      <c r="D118" s="152">
        <f>SUMIF('PKM DANA INTERNAL'!$S$2:$S$6, 'KEUANGAN INTERNAL AKRE 2025'!B118,'PKM DANA INTERNAL'!$U$2:$U$6)+
SUMIF('PKM DANA INTERNAL'!$AC$2:$AC$6, 'KEUANGAN INTERNAL AKRE 2025'!B118,'PKM DANA INTERNAL'!$AD$2:$AD$6)+
SUMIF('PKM DANA INTERNAL'!$AJ$2:$AJ$6, 'KEUANGAN INTERNAL AKRE 2025'!B118,'PKM DANA INTERNAL'!$AK$2:$AK$6)+
SUMIF('PKM DANA INTERNAL'!$AQ$2:$AQ$6, 'KEUANGAN INTERNAL AKRE 2025'!B118,'PKM DANA INTERNAL'!$AR$2:$AR$6)</f>
        <v>0</v>
      </c>
      <c r="E118" s="151">
        <f>SUMIF('PNLT DANA INTERNAL'!$R$46:$R$109, 'KEUANGAN INTERNAL AKRE 2025'!B118,'PNLT DANA INTERNAL'!$T$46:$T$109)+
SUMIF('PNLT DANA INTERNAL'!$AB$46:$AB$109, 'KEUANGAN INTERNAL AKRE 2025'!B118,'PNLT DANA INTERNAL'!$AC$46:$AC$109)+
SUMIF('PNLT DANA INTERNAL'!$AI$46:$AI$109, 'KEUANGAN INTERNAL AKRE 2025'!B118,'PNLT DANA INTERNAL'!$AJ$46:$AJ$109)+
SUMIF('PNLT DANA INTERNAL'!$AP$46:$AP$109, 'KEUANGAN INTERNAL AKRE 2025'!B118,'PNLT DANA INTERNAL'!$AQ$46:$AQ$109)+
SUMIF('PNLT DANA INTERNAL'!$AW$46:$AW$109, 'KEUANGAN INTERNAL AKRE 2025'!B118,'PNLT DANA INTERNAL'!$AX$46:$AX$109)</f>
        <v>0</v>
      </c>
      <c r="F118" s="152">
        <f>SUMIF('PKM DANA INTERNAL'!$S$8:$S$35, 'KEUANGAN INTERNAL AKRE 2025'!B118,'PKM DANA INTERNAL'!$U$8:$U$35)+
SUMIF('PKM DANA INTERNAL'!$AC$8:$AC$35, 'KEUANGAN INTERNAL AKRE 2025'!B118,'PKM DANA INTERNAL'!$AD$8:$AD$35)+
SUMIF('PKM DANA INTERNAL'!$AJ$8:$AJ$35, 'KEUANGAN INTERNAL AKRE 2025'!B118,'PKM DANA INTERNAL'!$AK$8:$AK$35)+
SUMIF('PKM DANA INTERNAL'!$AQ$8:$AQ$35, 'KEUANGAN INTERNAL AKRE 2025'!B118,'PKM DANA INTERNAL'!$AR$8:$AR$35)</f>
        <v>0</v>
      </c>
      <c r="G118" s="152">
        <f>SUMIF('PNLT DANA INTERNAL'!$R$111:$R$141, 'KEUANGAN INTERNAL AKRE 2025'!B118,'PNLT DANA INTERNAL'!$T$111:$T$160)+
SUMIF('PNLT DANA INTERNAL'!$AB$111:$AB$141, 'KEUANGAN INTERNAL AKRE 2025'!B118,'PNLT DANA INTERNAL'!$AC$111:$AC$141)+
SUMIF('PNLT DANA INTERNAL'!$AI$111:$AI$141, 'KEUANGAN INTERNAL AKRE 2025'!B118,'PNLT DANA INTERNAL'!$AJ$111:$AJ$141)+
SUMIF('PNLT DANA INTERNAL'!$AP$111:$AP$141, 'KEUANGAN INTERNAL AKRE 2025'!B118,'PNLT DANA INTERNAL'!$AQ$111:$AQ$141)+
SUMIF('PNLT DANA INTERNAL'!$AW$111:$AW$141, 'KEUANGAN INTERNAL AKRE 2025'!B118,'PNLT DANA INTERNAL'!$AX$111:$AX$141)</f>
        <v>0</v>
      </c>
      <c r="H118" s="152">
        <f>SUMIF('PKM DANA INTERNAL'!$S$37:$S$68, 'KEUANGAN INTERNAL AKRE 2025'!B118,'PKM DANA INTERNAL'!$U$37:$U$68)+
SUMIF('PKM DANA INTERNAL'!$AC$37:$AC$68, 'KEUANGAN INTERNAL AKRE 2025'!B118,'PKM DANA INTERNAL'!$AD$37:$AD$68)+
SUMIF('PKM DANA INTERNAL'!$AJ$37:$AJ$68, 'KEUANGAN INTERNAL AKRE 2025'!B118,'PKM DANA INTERNAL'!$AK$37:$AK$68)+
SUMIF('PKM DANA INTERNAL'!$AQ$37:$AQ$68, 'KEUANGAN INTERNAL AKRE 2025'!B118,'PKM DANA INTERNAL'!$AR$37:$AR$68)</f>
        <v>0</v>
      </c>
      <c r="I118" s="152">
        <f>SUMIF('PNLT DANA INTERNAL'!$R$143:$R$178, 'KEUANGAN INTERNAL AKRE 2025'!B118,'PNLT DANA INTERNAL'!$T$143:$T$178)+
SUMIF('PNLT DANA INTERNAL'!$AB$143:$AB$178, 'KEUANGAN INTERNAL AKRE 2025'!B118,'PNLT DANA INTERNAL'!$AC$143:$AC$178)+
SUMIF('PNLT DANA INTERNAL'!$AI$143:$AI$178, 'KEUANGAN INTERNAL AKRE 2025'!B118,'PNLT DANA INTERNAL'!$AJ$143:$AJ$178)+
SUMIF('PNLT DANA INTERNAL'!$AP$143:$AP$178, 'KEUANGAN INTERNAL AKRE 2025'!B118,'PNLT DANA INTERNAL'!$AQ$143:$AQ$178)+
SUMIF('PNLT DANA INTERNAL'!$AW$143:$AW$178, 'KEUANGAN INTERNAL AKRE 2025'!B118,'PNLT DANA INTERNAL'!$AX$143:$AX$178)</f>
        <v>10750000</v>
      </c>
      <c r="J118" s="152">
        <f>SUMIF('PKM DANA INTERNAL'!$S$70:$S$103, 'KEUANGAN INTERNAL AKRE 2025'!B118,'PKM DANA INTERNAL'!$U$70:$U$103)+
SUMIF('PKM DANA INTERNAL'!$AC$70:$AC$103, 'KEUANGAN INTERNAL AKRE 2025'!B118,'PKM DANA INTERNAL'!$AD$70:$AD$103)+
SUMIF('PKM DANA INTERNAL'!$AJ$70:$AJ$103, 'KEUANGAN INTERNAL AKRE 2025'!B118,'PKM DANA INTERNAL'!$AK$70:$AK$103)+
SUMIF('PKM DANA INTERNAL'!$AQ$70:$AQ$103, 'KEUANGAN INTERNAL AKRE 2025'!B118,'PKM DANA INTERNAL'!$AR$70:$AR$103)+
SUMIF('PKM DANA INTERNAL'!$AX$70:$AX$103,'KEUANGAN INTERNAL AKRE 2025'!B118,'PKM DANA INTERNAL'!$AY$70:$AY$103)+
SUMIF('PKM DANA INTERNAL'!$BE$70:$BE$103,'KEUANGAN INTERNAL AKRE 2025'!B118,'PKM DANA INTERNAL'!$BF$70:$BF$103)</f>
        <v>5790833.333333334</v>
      </c>
      <c r="K118" s="152">
        <f>SUMIF('PNLT DANA INTERNAL'!$R$179:$R$226, 'KEUANGAN INTERNAL AKRE 2025'!B118,'PNLT DANA INTERNAL'!$T$179:$T$226)+
SUMIF('PNLT DANA INTERNAL'!$AB$179:$AB$226, 'KEUANGAN INTERNAL AKRE 2025'!B118,'PNLT DANA INTERNAL'!$AC$179:$AC$226)+
SUMIF('PNLT DANA INTERNAL'!$AI$179:$AI$226, 'KEUANGAN INTERNAL AKRE 2025'!B118,'PNLT DANA INTERNAL'!$AJ$179:$AJ$226)+
SUMIF('PNLT DANA INTERNAL'!$AP$179:$AP$226, 'KEUANGAN INTERNAL AKRE 2025'!B118,'PNLT DANA INTERNAL'!$AQ$179:$AQ$226)+
SUMIF('PNLT DANA INTERNAL'!$AW$179:$AW$226, 'KEUANGAN INTERNAL AKRE 2025'!B118,'PNLT DANA INTERNAL'!$AX$179:$AX$226)+
SUMIF('PNLT DANA INTERNAL'!$BD$179:$BD$226, 'KEUANGAN INTERNAL AKRE 2025'!B118,'PNLT DANA INTERNAL'!$BG$179:$BG$226)</f>
        <v>0</v>
      </c>
      <c r="L118" s="152">
        <f>SUMIF('PKM DANA INTERNAL'!$S$105:$S$136, 'KEUANGAN INTERNAL AKRE 2025'!B118,'PKM DANA INTERNAL'!$U$105:$U$136)+
SUMIF('PKM DANA INTERNAL'!$AC$105:$AC$136, 'KEUANGAN INTERNAL AKRE 2025'!B118,'PKM DANA INTERNAL'!$AD$105:$AD$136)+
SUMIF('PKM DANA INTERNAL'!$AJ$105:$AJ$136, 'KEUANGAN INTERNAL AKRE 2025'!B118,'PKM DANA INTERNAL'!$AK$105:$AK$136)+
SUMIF('PKM DANA INTERNAL'!$AQ$105:$AQ$136, 'KEUANGAN INTERNAL AKRE 2025'!B118,'PKM DANA INTERNAL'!$AR$105:$AR$136)+
SUMIF('PKM DANA INTERNAL'!$AX$105:$AX$136,'KEUANGAN INTERNAL AKRE 2025'!B118,'PKM DANA INTERNAL'!$AY$105:$AY$136)+
SUMIF('PKM DANA INTERNAL'!$BE$105:$BE$136,'KEUANGAN INTERNAL AKRE 2025'!B118,'PKM DANA INTERNAL'!$BF$105:$BF$136)+
SUMIF('PKM DANA INTERNAL'!$BL$105:$BL$136,'KEUANGAN INTERNAL AKRE 2025'!B118,'PKM DANA INTERNAL'!$BM$105:$BM$136)</f>
        <v>3240000</v>
      </c>
      <c r="M118" s="152">
        <f>SUMIF('PNLT DANA INTERNAL'!$R$227:$R$265, 'KEUANGAN INTERNAL AKRE 2025'!B118,'PNLT DANA INTERNAL'!$T$227:$T$265)+
SUMIF('PNLT DANA INTERNAL'!$AB$227:$AB$265, 'KEUANGAN INTERNAL AKRE 2025'!B118,'PNLT DANA INTERNAL'!$AC$227:$AC$265)+
SUMIF('PNLT DANA INTERNAL'!$AI$227:$AI$265, 'KEUANGAN INTERNAL AKRE 2025'!B118,'PNLT DANA INTERNAL'!$AJ$227:$AJ$265)+
SUMIF('PNLT DANA INTERNAL'!$AP$227:$AP$265, 'KEUANGAN INTERNAL AKRE 2025'!B118,'PNLT DANA INTERNAL'!$AQ$227:$AQ$265)+
SUMIF('PNLT DANA INTERNAL'!$AW$227:$AW$265, 'KEUANGAN INTERNAL AKRE 2025'!B118,'PNLT DANA INTERNAL'!$AX$227:$AX$265)+
SUMIF('PNLT DANA INTERNAL'!$BD$227:$BD$265, 'KEUANGAN INTERNAL AKRE 2025'!B118,'PNLT DANA INTERNAL'!$BG$227:$BG$265)</f>
        <v>0</v>
      </c>
      <c r="N118" s="152">
        <f>SUMIF('PKM DANA INTERNAL'!$S$138:$S$164, 'KEUANGAN INTERNAL AKRE 2025'!B118,'PKM DANA INTERNAL'!$U$138:$U$164)+
SUMIF('PKM DANA INTERNAL'!$AC$138:$AC$164, 'KEUANGAN INTERNAL AKRE 2025'!B118,'PKM DANA INTERNAL'!$AD$138:$AD$164)+
SUMIF('PKM DANA INTERNAL'!$AJ$138:$AJ$164, 'KEUANGAN INTERNAL AKRE 2025'!B118,'PKM DANA INTERNAL'!$AK$138:$AK$164)+
SUMIF('PKM DANA INTERNAL'!$AQ$138:$AQ$164, 'KEUANGAN INTERNAL AKRE 2025'!B118,'PKM DANA INTERNAL'!$AR$138:$AR$164)+
SUMIF('PKM DANA INTERNAL'!$AX$138:$AX$164,'KEUANGAN INTERNAL AKRE 2025'!B118,'PKM DANA INTERNAL'!$AY$138:$AY$164)+
SUMIF('PKM DANA INTERNAL'!$BE$138:$BE$164,'KEUANGAN INTERNAL AKRE 2025'!B118,'PKM DANA INTERNAL'!$BF$138:$BF$164)+
SUMIF('PKM DANA INTERNAL'!$BL$138:$BL$164,'KEUANGAN INTERNAL AKRE 2025'!B118,'PKM DANA INTERNAL'!$BM$138:$BM$164)</f>
        <v>0</v>
      </c>
      <c r="O118" s="149">
        <f t="shared" si="3"/>
        <v>19780833.333333336</v>
      </c>
    </row>
    <row r="119" spans="1:15">
      <c r="A119" s="796" t="s">
        <v>242</v>
      </c>
      <c r="B119" s="134" t="s">
        <v>137</v>
      </c>
      <c r="C119" s="199">
        <f>SUMIF('PNLT DANA INTERNAL'!$R$22:$R$45, 'KEUANGAN INTERNAL AKRE 2025'!B119,'PNLT DANA INTERNAL'!$T$22:$T$45)+
SUMIF('PNLT DANA INTERNAL'!$AB$22:$AB$45, 'KEUANGAN INTERNAL AKRE 2025'!B119,'PNLT DANA INTERNAL'!$AC$22:$AC$45)+
SUMIF('PNLT DANA INTERNAL'!$AI$22:$AI$45, 'KEUANGAN INTERNAL AKRE 2025'!B119,'PNLT DANA INTERNAL'!$AJ$22:$AJ$45)+
SUMIF('PNLT DANA INTERNAL'!$AP$22:$AP$45, 'KEUANGAN INTERNAL AKRE 2025'!B119,'PNLT DANA INTERNAL'!$AQ$22:$AQ$45)+
SUMIF('PNLT DANA INTERNAL'!$AW$22:$AW$45, 'KEUANGAN INTERNAL AKRE 2025'!B119,'PNLT DANA INTERNAL'!$AX$22:$AX$45)</f>
        <v>0</v>
      </c>
      <c r="D119" s="152">
        <f>SUMIF('PKM DANA INTERNAL'!$S$2:$S$6, 'KEUANGAN INTERNAL AKRE 2025'!B119,'PKM DANA INTERNAL'!$U$2:$U$6)+
SUMIF('PKM DANA INTERNAL'!$AC$2:$AC$6, 'KEUANGAN INTERNAL AKRE 2025'!B119,'PKM DANA INTERNAL'!$AD$2:$AD$6)+
SUMIF('PKM DANA INTERNAL'!$AJ$2:$AJ$6, 'KEUANGAN INTERNAL AKRE 2025'!B119,'PKM DANA INTERNAL'!$AK$2:$AK$6)+
SUMIF('PKM DANA INTERNAL'!$AQ$2:$AQ$6, 'KEUANGAN INTERNAL AKRE 2025'!B119,'PKM DANA INTERNAL'!$AR$2:$AR$6)</f>
        <v>0</v>
      </c>
      <c r="E119" s="151">
        <f>SUMIF('PNLT DANA INTERNAL'!$R$46:$R$109, 'KEUANGAN INTERNAL AKRE 2025'!B119,'PNLT DANA INTERNAL'!$T$46:$T$109)+
SUMIF('PNLT DANA INTERNAL'!$AB$46:$AB$109, 'KEUANGAN INTERNAL AKRE 2025'!B119,'PNLT DANA INTERNAL'!$AC$46:$AC$109)+
SUMIF('PNLT DANA INTERNAL'!$AI$46:$AI$109, 'KEUANGAN INTERNAL AKRE 2025'!B119,'PNLT DANA INTERNAL'!$AJ$46:$AJ$109)+
SUMIF('PNLT DANA INTERNAL'!$AP$46:$AP$109, 'KEUANGAN INTERNAL AKRE 2025'!B119,'PNLT DANA INTERNAL'!$AQ$46:$AQ$109)+
SUMIF('PNLT DANA INTERNAL'!$AW$46:$AW$109, 'KEUANGAN INTERNAL AKRE 2025'!B119,'PNLT DANA INTERNAL'!$AX$46:$AX$109)</f>
        <v>0</v>
      </c>
      <c r="F119" s="152">
        <f>SUMIF('PKM DANA INTERNAL'!$S$8:$S$35, 'KEUANGAN INTERNAL AKRE 2025'!B119,'PKM DANA INTERNAL'!$U$8:$U$35)+
SUMIF('PKM DANA INTERNAL'!$AC$8:$AC$35, 'KEUANGAN INTERNAL AKRE 2025'!B119,'PKM DANA INTERNAL'!$AD$8:$AD$35)+
SUMIF('PKM DANA INTERNAL'!$AJ$8:$AJ$35, 'KEUANGAN INTERNAL AKRE 2025'!B119,'PKM DANA INTERNAL'!$AK$8:$AK$35)+
SUMIF('PKM DANA INTERNAL'!$AQ$8:$AQ$35, 'KEUANGAN INTERNAL AKRE 2025'!B119,'PKM DANA INTERNAL'!$AR$8:$AR$35)</f>
        <v>0</v>
      </c>
      <c r="G119" s="152">
        <f>SUMIF('PNLT DANA INTERNAL'!$R$111:$R$141, 'KEUANGAN INTERNAL AKRE 2025'!B119,'PNLT DANA INTERNAL'!$T$111:$T$160)+
SUMIF('PNLT DANA INTERNAL'!$AB$111:$AB$141, 'KEUANGAN INTERNAL AKRE 2025'!B119,'PNLT DANA INTERNAL'!$AC$111:$AC$141)+
SUMIF('PNLT DANA INTERNAL'!$AI$111:$AI$141, 'KEUANGAN INTERNAL AKRE 2025'!B119,'PNLT DANA INTERNAL'!$AJ$111:$AJ$141)+
SUMIF('PNLT DANA INTERNAL'!$AP$111:$AP$141, 'KEUANGAN INTERNAL AKRE 2025'!B119,'PNLT DANA INTERNAL'!$AQ$111:$AQ$141)+
SUMIF('PNLT DANA INTERNAL'!$AW$111:$AW$141, 'KEUANGAN INTERNAL AKRE 2025'!B119,'PNLT DANA INTERNAL'!$AX$111:$AX$141)</f>
        <v>0</v>
      </c>
      <c r="H119" s="152">
        <f>SUMIF('PKM DANA INTERNAL'!$S$37:$S$68, 'KEUANGAN INTERNAL AKRE 2025'!B119,'PKM DANA INTERNAL'!$U$37:$U$68)+
SUMIF('PKM DANA INTERNAL'!$AC$37:$AC$68, 'KEUANGAN INTERNAL AKRE 2025'!B119,'PKM DANA INTERNAL'!$AD$37:$AD$68)+
SUMIF('PKM DANA INTERNAL'!$AJ$37:$AJ$68, 'KEUANGAN INTERNAL AKRE 2025'!B119,'PKM DANA INTERNAL'!$AK$37:$AK$68)+
SUMIF('PKM DANA INTERNAL'!$AQ$37:$AQ$68, 'KEUANGAN INTERNAL AKRE 2025'!B119,'PKM DANA INTERNAL'!$AR$37:$AR$68)</f>
        <v>10000000</v>
      </c>
      <c r="I119" s="152">
        <f>SUMIF('PNLT DANA INTERNAL'!$R$143:$R$178, 'KEUANGAN INTERNAL AKRE 2025'!B119,'PNLT DANA INTERNAL'!$T$143:$T$178)+
SUMIF('PNLT DANA INTERNAL'!$AB$143:$AB$178, 'KEUANGAN INTERNAL AKRE 2025'!B119,'PNLT DANA INTERNAL'!$AC$143:$AC$178)+
SUMIF('PNLT DANA INTERNAL'!$AI$143:$AI$178, 'KEUANGAN INTERNAL AKRE 2025'!B119,'PNLT DANA INTERNAL'!$AJ$143:$AJ$178)+
SUMIF('PNLT DANA INTERNAL'!$AP$143:$AP$178, 'KEUANGAN INTERNAL AKRE 2025'!B119,'PNLT DANA INTERNAL'!$AQ$143:$AQ$178)+
SUMIF('PNLT DANA INTERNAL'!$AW$143:$AW$178, 'KEUANGAN INTERNAL AKRE 2025'!B119,'PNLT DANA INTERNAL'!$AX$143:$AX$178)</f>
        <v>2216000</v>
      </c>
      <c r="J119" s="152">
        <f>SUMIF('PKM DANA INTERNAL'!$S$70:$S$103, 'KEUANGAN INTERNAL AKRE 2025'!B119,'PKM DANA INTERNAL'!$U$70:$U$103)+
SUMIF('PKM DANA INTERNAL'!$AC$70:$AC$103, 'KEUANGAN INTERNAL AKRE 2025'!B119,'PKM DANA INTERNAL'!$AD$70:$AD$103)+
SUMIF('PKM DANA INTERNAL'!$AJ$70:$AJ$103, 'KEUANGAN INTERNAL AKRE 2025'!B119,'PKM DANA INTERNAL'!$AK$70:$AK$103)+
SUMIF('PKM DANA INTERNAL'!$AQ$70:$AQ$103, 'KEUANGAN INTERNAL AKRE 2025'!B119,'PKM DANA INTERNAL'!$AR$70:$AR$103)+
SUMIF('PKM DANA INTERNAL'!$AX$70:$AX$103,'KEUANGAN INTERNAL AKRE 2025'!B119,'PKM DANA INTERNAL'!$AY$70:$AY$103)+
SUMIF('PKM DANA INTERNAL'!$BE$70:$BE$103,'KEUANGAN INTERNAL AKRE 2025'!B119,'PKM DANA INTERNAL'!$BF$70:$BF$103)</f>
        <v>6984333.333333334</v>
      </c>
      <c r="K119" s="152">
        <f>SUMIF('PNLT DANA INTERNAL'!$R$179:$R$226, 'KEUANGAN INTERNAL AKRE 2025'!B119,'PNLT DANA INTERNAL'!$T$179:$T$226)+
SUMIF('PNLT DANA INTERNAL'!$AB$179:$AB$226, 'KEUANGAN INTERNAL AKRE 2025'!B119,'PNLT DANA INTERNAL'!$AC$179:$AC$226)+
SUMIF('PNLT DANA INTERNAL'!$AI$179:$AI$226, 'KEUANGAN INTERNAL AKRE 2025'!B119,'PNLT DANA INTERNAL'!$AJ$179:$AJ$226)+
SUMIF('PNLT DANA INTERNAL'!$AP$179:$AP$226, 'KEUANGAN INTERNAL AKRE 2025'!B119,'PNLT DANA INTERNAL'!$AQ$179:$AQ$226)+
SUMIF('PNLT DANA INTERNAL'!$AW$179:$AW$226, 'KEUANGAN INTERNAL AKRE 2025'!B119,'PNLT DANA INTERNAL'!$AX$179:$AX$226)+
SUMIF('PNLT DANA INTERNAL'!$BD$179:$BD$226, 'KEUANGAN INTERNAL AKRE 2025'!B119,'PNLT DANA INTERNAL'!$BG$179:$BG$226)</f>
        <v>0</v>
      </c>
      <c r="L119" s="152">
        <f>SUMIF('PKM DANA INTERNAL'!$S$105:$S$136, 'KEUANGAN INTERNAL AKRE 2025'!B119,'PKM DANA INTERNAL'!$U$105:$U$136)+
SUMIF('PKM DANA INTERNAL'!$AC$105:$AC$136, 'KEUANGAN INTERNAL AKRE 2025'!B119,'PKM DANA INTERNAL'!$AD$105:$AD$136)+
SUMIF('PKM DANA INTERNAL'!$AJ$105:$AJ$136, 'KEUANGAN INTERNAL AKRE 2025'!B119,'PKM DANA INTERNAL'!$AK$105:$AK$136)+
SUMIF('PKM DANA INTERNAL'!$AQ$105:$AQ$136, 'KEUANGAN INTERNAL AKRE 2025'!B119,'PKM DANA INTERNAL'!$AR$105:$AR$136)+
SUMIF('PKM DANA INTERNAL'!$AX$105:$AX$136,'KEUANGAN INTERNAL AKRE 2025'!B119,'PKM DANA INTERNAL'!$AY$105:$AY$136)+
SUMIF('PKM DANA INTERNAL'!$BE$105:$BE$136,'KEUANGAN INTERNAL AKRE 2025'!B119,'PKM DANA INTERNAL'!$BF$105:$BF$136)+
SUMIF('PKM DANA INTERNAL'!$BL$105:$BL$136,'KEUANGAN INTERNAL AKRE 2025'!B119,'PKM DANA INTERNAL'!$BM$105:$BM$136)</f>
        <v>0</v>
      </c>
      <c r="M119" s="152">
        <f>SUMIF('PNLT DANA INTERNAL'!$R$227:$R$265, 'KEUANGAN INTERNAL AKRE 2025'!B119,'PNLT DANA INTERNAL'!$T$227:$T$265)+
SUMIF('PNLT DANA INTERNAL'!$AB$227:$AB$265, 'KEUANGAN INTERNAL AKRE 2025'!B119,'PNLT DANA INTERNAL'!$AC$227:$AC$265)+
SUMIF('PNLT DANA INTERNAL'!$AI$227:$AI$265, 'KEUANGAN INTERNAL AKRE 2025'!B119,'PNLT DANA INTERNAL'!$AJ$227:$AJ$265)+
SUMIF('PNLT DANA INTERNAL'!$AP$227:$AP$265, 'KEUANGAN INTERNAL AKRE 2025'!B119,'PNLT DANA INTERNAL'!$AQ$227:$AQ$265)+
SUMIF('PNLT DANA INTERNAL'!$AW$227:$AW$265, 'KEUANGAN INTERNAL AKRE 2025'!B119,'PNLT DANA INTERNAL'!$AX$227:$AX$265)+
SUMIF('PNLT DANA INTERNAL'!$BD$227:$BD$265, 'KEUANGAN INTERNAL AKRE 2025'!B119,'PNLT DANA INTERNAL'!$BG$227:$BG$265)</f>
        <v>25791210</v>
      </c>
      <c r="N119" s="152">
        <f>SUMIF('PKM DANA INTERNAL'!$S$138:$S$164, 'KEUANGAN INTERNAL AKRE 2025'!B119,'PKM DANA INTERNAL'!$U$138:$U$164)+
SUMIF('PKM DANA INTERNAL'!$AC$138:$AC$164, 'KEUANGAN INTERNAL AKRE 2025'!B119,'PKM DANA INTERNAL'!$AD$138:$AD$164)+
SUMIF('PKM DANA INTERNAL'!$AJ$138:$AJ$164, 'KEUANGAN INTERNAL AKRE 2025'!B119,'PKM DANA INTERNAL'!$AK$138:$AK$164)+
SUMIF('PKM DANA INTERNAL'!$AQ$138:$AQ$164, 'KEUANGAN INTERNAL AKRE 2025'!B119,'PKM DANA INTERNAL'!$AR$138:$AR$164)+
SUMIF('PKM DANA INTERNAL'!$AX$138:$AX$164,'KEUANGAN INTERNAL AKRE 2025'!B119,'PKM DANA INTERNAL'!$AY$138:$AY$164)+
SUMIF('PKM DANA INTERNAL'!$BE$138:$BE$164,'KEUANGAN INTERNAL AKRE 2025'!B119,'PKM DANA INTERNAL'!$BF$138:$BF$164)+
SUMIF('PKM DANA INTERNAL'!$BL$138:$BL$164,'KEUANGAN INTERNAL AKRE 2025'!B119,'PKM DANA INTERNAL'!$BM$138:$BM$164)</f>
        <v>1250000</v>
      </c>
      <c r="O119" s="149">
        <f t="shared" si="3"/>
        <v>19200333.333333336</v>
      </c>
    </row>
    <row r="120" spans="1:15">
      <c r="A120" s="796" t="s">
        <v>242</v>
      </c>
      <c r="B120" s="134" t="s">
        <v>422</v>
      </c>
      <c r="C120" s="199">
        <f>SUMIF('PNLT DANA INTERNAL'!$R$22:$R$45, 'KEUANGAN INTERNAL AKRE 2025'!B120,'PNLT DANA INTERNAL'!$T$22:$T$45)+
SUMIF('PNLT DANA INTERNAL'!$AB$22:$AB$45, 'KEUANGAN INTERNAL AKRE 2025'!B120,'PNLT DANA INTERNAL'!$AC$22:$AC$45)+
SUMIF('PNLT DANA INTERNAL'!$AI$22:$AI$45, 'KEUANGAN INTERNAL AKRE 2025'!B120,'PNLT DANA INTERNAL'!$AJ$22:$AJ$45)+
SUMIF('PNLT DANA INTERNAL'!$AP$22:$AP$45, 'KEUANGAN INTERNAL AKRE 2025'!B120,'PNLT DANA INTERNAL'!$AQ$22:$AQ$45)+
SUMIF('PNLT DANA INTERNAL'!$AW$22:$AW$45, 'KEUANGAN INTERNAL AKRE 2025'!B120,'PNLT DANA INTERNAL'!$AX$22:$AX$45)</f>
        <v>0</v>
      </c>
      <c r="D120" s="152">
        <f>SUMIF('PKM DANA INTERNAL'!$S$2:$S$6, 'KEUANGAN INTERNAL AKRE 2025'!B120,'PKM DANA INTERNAL'!$U$2:$U$6)+
SUMIF('PKM DANA INTERNAL'!$AC$2:$AC$6, 'KEUANGAN INTERNAL AKRE 2025'!B120,'PKM DANA INTERNAL'!$AD$2:$AD$6)+
SUMIF('PKM DANA INTERNAL'!$AJ$2:$AJ$6, 'KEUANGAN INTERNAL AKRE 2025'!B120,'PKM DANA INTERNAL'!$AK$2:$AK$6)+
SUMIF('PKM DANA INTERNAL'!$AQ$2:$AQ$6, 'KEUANGAN INTERNAL AKRE 2025'!B120,'PKM DANA INTERNAL'!$AR$2:$AR$6)</f>
        <v>0</v>
      </c>
      <c r="E120" s="151">
        <f>SUMIF('PNLT DANA INTERNAL'!$R$46:$R$109, 'KEUANGAN INTERNAL AKRE 2025'!B120,'PNLT DANA INTERNAL'!$T$46:$T$109)+
SUMIF('PNLT DANA INTERNAL'!$AB$46:$AB$109, 'KEUANGAN INTERNAL AKRE 2025'!B120,'PNLT DANA INTERNAL'!$AC$46:$AC$109)+
SUMIF('PNLT DANA INTERNAL'!$AI$46:$AI$109, 'KEUANGAN INTERNAL AKRE 2025'!B120,'PNLT DANA INTERNAL'!$AJ$46:$AJ$109)+
SUMIF('PNLT DANA INTERNAL'!$AP$46:$AP$109, 'KEUANGAN INTERNAL AKRE 2025'!B120,'PNLT DANA INTERNAL'!$AQ$46:$AQ$109)+
SUMIF('PNLT DANA INTERNAL'!$AW$46:$AW$109, 'KEUANGAN INTERNAL AKRE 2025'!B120,'PNLT DANA INTERNAL'!$AX$46:$AX$109)</f>
        <v>0</v>
      </c>
      <c r="F120" s="152">
        <f>SUMIF('PKM DANA INTERNAL'!$S$8:$S$35, 'KEUANGAN INTERNAL AKRE 2025'!B120,'PKM DANA INTERNAL'!$U$8:$U$35)+
SUMIF('PKM DANA INTERNAL'!$AC$8:$AC$35, 'KEUANGAN INTERNAL AKRE 2025'!B120,'PKM DANA INTERNAL'!$AD$8:$AD$35)+
SUMIF('PKM DANA INTERNAL'!$AJ$8:$AJ$35, 'KEUANGAN INTERNAL AKRE 2025'!B120,'PKM DANA INTERNAL'!$AK$8:$AK$35)+
SUMIF('PKM DANA INTERNAL'!$AQ$8:$AQ$35, 'KEUANGAN INTERNAL AKRE 2025'!B120,'PKM DANA INTERNAL'!$AR$8:$AR$35)</f>
        <v>0</v>
      </c>
      <c r="G120" s="152">
        <f>SUMIF('PNLT DANA INTERNAL'!$R$111:$R$141, 'KEUANGAN INTERNAL AKRE 2025'!B120,'PNLT DANA INTERNAL'!$T$111:$T$160)+
SUMIF('PNLT DANA INTERNAL'!$AB$111:$AB$141, 'KEUANGAN INTERNAL AKRE 2025'!B120,'PNLT DANA INTERNAL'!$AC$111:$AC$141)+
SUMIF('PNLT DANA INTERNAL'!$AI$111:$AI$141, 'KEUANGAN INTERNAL AKRE 2025'!B120,'PNLT DANA INTERNAL'!$AJ$111:$AJ$141)+
SUMIF('PNLT DANA INTERNAL'!$AP$111:$AP$141, 'KEUANGAN INTERNAL AKRE 2025'!B120,'PNLT DANA INTERNAL'!$AQ$111:$AQ$141)+
SUMIF('PNLT DANA INTERNAL'!$AW$111:$AW$141, 'KEUANGAN INTERNAL AKRE 2025'!B120,'PNLT DANA INTERNAL'!$AX$111:$AX$141)</f>
        <v>0</v>
      </c>
      <c r="H120" s="152">
        <f>SUMIF('PKM DANA INTERNAL'!$S$37:$S$68, 'KEUANGAN INTERNAL AKRE 2025'!B120,'PKM DANA INTERNAL'!$U$37:$U$68)+
SUMIF('PKM DANA INTERNAL'!$AC$37:$AC$68, 'KEUANGAN INTERNAL AKRE 2025'!B120,'PKM DANA INTERNAL'!$AD$37:$AD$68)+
SUMIF('PKM DANA INTERNAL'!$AJ$37:$AJ$68, 'KEUANGAN INTERNAL AKRE 2025'!B120,'PKM DANA INTERNAL'!$AK$37:$AK$68)+
SUMIF('PKM DANA INTERNAL'!$AQ$37:$AQ$68, 'KEUANGAN INTERNAL AKRE 2025'!B120,'PKM DANA INTERNAL'!$AR$37:$AR$68)</f>
        <v>13318000</v>
      </c>
      <c r="I120" s="152">
        <f>SUMIF('PNLT DANA INTERNAL'!$R$143:$R$178, 'KEUANGAN INTERNAL AKRE 2025'!B120,'PNLT DANA INTERNAL'!$T$143:$T$178)+
SUMIF('PNLT DANA INTERNAL'!$AB$143:$AB$178, 'KEUANGAN INTERNAL AKRE 2025'!B120,'PNLT DANA INTERNAL'!$AC$143:$AC$178)+
SUMIF('PNLT DANA INTERNAL'!$AI$143:$AI$178, 'KEUANGAN INTERNAL AKRE 2025'!B120,'PNLT DANA INTERNAL'!$AJ$143:$AJ$178)+
SUMIF('PNLT DANA INTERNAL'!$AP$143:$AP$178, 'KEUANGAN INTERNAL AKRE 2025'!B120,'PNLT DANA INTERNAL'!$AQ$143:$AQ$178)+
SUMIF('PNLT DANA INTERNAL'!$AW$143:$AW$178, 'KEUANGAN INTERNAL AKRE 2025'!B120,'PNLT DANA INTERNAL'!$AX$143:$AX$178)</f>
        <v>0</v>
      </c>
      <c r="J120" s="152">
        <f>SUMIF('PKM DANA INTERNAL'!$S$70:$S$103, 'KEUANGAN INTERNAL AKRE 2025'!B120,'PKM DANA INTERNAL'!$U$70:$U$103)+
SUMIF('PKM DANA INTERNAL'!$AC$70:$AC$103, 'KEUANGAN INTERNAL AKRE 2025'!B120,'PKM DANA INTERNAL'!$AD$70:$AD$103)+
SUMIF('PKM DANA INTERNAL'!$AJ$70:$AJ$103, 'KEUANGAN INTERNAL AKRE 2025'!B120,'PKM DANA INTERNAL'!$AK$70:$AK$103)+
SUMIF('PKM DANA INTERNAL'!$AQ$70:$AQ$103, 'KEUANGAN INTERNAL AKRE 2025'!B120,'PKM DANA INTERNAL'!$AR$70:$AR$103)+
SUMIF('PKM DANA INTERNAL'!$AX$70:$AX$103,'KEUANGAN INTERNAL AKRE 2025'!B120,'PKM DANA INTERNAL'!$AY$70:$AY$103)+
SUMIF('PKM DANA INTERNAL'!$BE$70:$BE$103,'KEUANGAN INTERNAL AKRE 2025'!B120,'PKM DANA INTERNAL'!$BF$70:$BF$103)</f>
        <v>0</v>
      </c>
      <c r="K120" s="152">
        <f>SUMIF('PNLT DANA INTERNAL'!$R$179:$R$226, 'KEUANGAN INTERNAL AKRE 2025'!B120,'PNLT DANA INTERNAL'!$T$179:$T$226)+
SUMIF('PNLT DANA INTERNAL'!$AB$179:$AB$226, 'KEUANGAN INTERNAL AKRE 2025'!B120,'PNLT DANA INTERNAL'!$AC$179:$AC$226)+
SUMIF('PNLT DANA INTERNAL'!$AI$179:$AI$226, 'KEUANGAN INTERNAL AKRE 2025'!B120,'PNLT DANA INTERNAL'!$AJ$179:$AJ$226)+
SUMIF('PNLT DANA INTERNAL'!$AP$179:$AP$226, 'KEUANGAN INTERNAL AKRE 2025'!B120,'PNLT DANA INTERNAL'!$AQ$179:$AQ$226)+
SUMIF('PNLT DANA INTERNAL'!$AW$179:$AW$226, 'KEUANGAN INTERNAL AKRE 2025'!B120,'PNLT DANA INTERNAL'!$AX$179:$AX$226)+
SUMIF('PNLT DANA INTERNAL'!$BD$179:$BD$226, 'KEUANGAN INTERNAL AKRE 2025'!B120,'PNLT DANA INTERNAL'!$BG$179:$BG$226)</f>
        <v>0</v>
      </c>
      <c r="L120" s="152">
        <f>SUMIF('PKM DANA INTERNAL'!$S$105:$S$136, 'KEUANGAN INTERNAL AKRE 2025'!B120,'PKM DANA INTERNAL'!$U$105:$U$136)+
SUMIF('PKM DANA INTERNAL'!$AC$105:$AC$136, 'KEUANGAN INTERNAL AKRE 2025'!B120,'PKM DANA INTERNAL'!$AD$105:$AD$136)+
SUMIF('PKM DANA INTERNAL'!$AJ$105:$AJ$136, 'KEUANGAN INTERNAL AKRE 2025'!B120,'PKM DANA INTERNAL'!$AK$105:$AK$136)+
SUMIF('PKM DANA INTERNAL'!$AQ$105:$AQ$136, 'KEUANGAN INTERNAL AKRE 2025'!B120,'PKM DANA INTERNAL'!$AR$105:$AR$136)+
SUMIF('PKM DANA INTERNAL'!$AX$105:$AX$136,'KEUANGAN INTERNAL AKRE 2025'!B120,'PKM DANA INTERNAL'!$AY$105:$AY$136)+
SUMIF('PKM DANA INTERNAL'!$BE$105:$BE$136,'KEUANGAN INTERNAL AKRE 2025'!B120,'PKM DANA INTERNAL'!$BF$105:$BF$136)+
SUMIF('PKM DANA INTERNAL'!$BL$105:$BL$136,'KEUANGAN INTERNAL AKRE 2025'!B120,'PKM DANA INTERNAL'!$BM$105:$BM$136)</f>
        <v>0</v>
      </c>
      <c r="M120" s="152">
        <f>SUMIF('PNLT DANA INTERNAL'!$R$227:$R$265, 'KEUANGAN INTERNAL AKRE 2025'!B120,'PNLT DANA INTERNAL'!$T$227:$T$265)+
SUMIF('PNLT DANA INTERNAL'!$AB$227:$AB$265, 'KEUANGAN INTERNAL AKRE 2025'!B120,'PNLT DANA INTERNAL'!$AC$227:$AC$265)+
SUMIF('PNLT DANA INTERNAL'!$AI$227:$AI$265, 'KEUANGAN INTERNAL AKRE 2025'!B120,'PNLT DANA INTERNAL'!$AJ$227:$AJ$265)+
SUMIF('PNLT DANA INTERNAL'!$AP$227:$AP$265, 'KEUANGAN INTERNAL AKRE 2025'!B120,'PNLT DANA INTERNAL'!$AQ$227:$AQ$265)+
SUMIF('PNLT DANA INTERNAL'!$AW$227:$AW$265, 'KEUANGAN INTERNAL AKRE 2025'!B120,'PNLT DANA INTERNAL'!$AX$227:$AX$265)+
SUMIF('PNLT DANA INTERNAL'!$BD$227:$BD$265, 'KEUANGAN INTERNAL AKRE 2025'!B120,'PNLT DANA INTERNAL'!$BG$227:$BG$265)</f>
        <v>0</v>
      </c>
      <c r="N120" s="152">
        <f>SUMIF('PKM DANA INTERNAL'!$S$138:$S$164, 'KEUANGAN INTERNAL AKRE 2025'!B120,'PKM DANA INTERNAL'!$U$138:$U$164)+
SUMIF('PKM DANA INTERNAL'!$AC$138:$AC$164, 'KEUANGAN INTERNAL AKRE 2025'!B120,'PKM DANA INTERNAL'!$AD$138:$AD$164)+
SUMIF('PKM DANA INTERNAL'!$AJ$138:$AJ$164, 'KEUANGAN INTERNAL AKRE 2025'!B120,'PKM DANA INTERNAL'!$AK$138:$AK$164)+
SUMIF('PKM DANA INTERNAL'!$AQ$138:$AQ$164, 'KEUANGAN INTERNAL AKRE 2025'!B120,'PKM DANA INTERNAL'!$AR$138:$AR$164)+
SUMIF('PKM DANA INTERNAL'!$AX$138:$AX$164,'KEUANGAN INTERNAL AKRE 2025'!B120,'PKM DANA INTERNAL'!$AY$138:$AY$164)+
SUMIF('PKM DANA INTERNAL'!$BE$138:$BE$164,'KEUANGAN INTERNAL AKRE 2025'!B120,'PKM DANA INTERNAL'!$BF$138:$BF$164)+
SUMIF('PKM DANA INTERNAL'!$BL$138:$BL$164,'KEUANGAN INTERNAL AKRE 2025'!B120,'PKM DANA INTERNAL'!$BM$138:$BM$164)</f>
        <v>0</v>
      </c>
      <c r="O120" s="149">
        <f t="shared" si="3"/>
        <v>13318000</v>
      </c>
    </row>
    <row r="121" spans="1:15">
      <c r="A121" s="796" t="s">
        <v>242</v>
      </c>
      <c r="B121" s="134" t="s">
        <v>438</v>
      </c>
      <c r="C121" s="199">
        <f>SUMIF('PNLT DANA INTERNAL'!$R$22:$R$45, 'KEUANGAN INTERNAL AKRE 2025'!B121,'PNLT DANA INTERNAL'!$T$22:$T$45)+
SUMIF('PNLT DANA INTERNAL'!$AB$22:$AB$45, 'KEUANGAN INTERNAL AKRE 2025'!B121,'PNLT DANA INTERNAL'!$AC$22:$AC$45)+
SUMIF('PNLT DANA INTERNAL'!$AI$22:$AI$45, 'KEUANGAN INTERNAL AKRE 2025'!B121,'PNLT DANA INTERNAL'!$AJ$22:$AJ$45)+
SUMIF('PNLT DANA INTERNAL'!$AP$22:$AP$45, 'KEUANGAN INTERNAL AKRE 2025'!B121,'PNLT DANA INTERNAL'!$AQ$22:$AQ$45)+
SUMIF('PNLT DANA INTERNAL'!$AW$22:$AW$45, 'KEUANGAN INTERNAL AKRE 2025'!B121,'PNLT DANA INTERNAL'!$AX$22:$AX$45)</f>
        <v>0</v>
      </c>
      <c r="D121" s="152">
        <f>SUMIF('PKM DANA INTERNAL'!$S$2:$S$6, 'KEUANGAN INTERNAL AKRE 2025'!B121,'PKM DANA INTERNAL'!$U$2:$U$6)+
SUMIF('PKM DANA INTERNAL'!$AC$2:$AC$6, 'KEUANGAN INTERNAL AKRE 2025'!B121,'PKM DANA INTERNAL'!$AD$2:$AD$6)+
SUMIF('PKM DANA INTERNAL'!$AJ$2:$AJ$6, 'KEUANGAN INTERNAL AKRE 2025'!B121,'PKM DANA INTERNAL'!$AK$2:$AK$6)+
SUMIF('PKM DANA INTERNAL'!$AQ$2:$AQ$6, 'KEUANGAN INTERNAL AKRE 2025'!B121,'PKM DANA INTERNAL'!$AR$2:$AR$6)</f>
        <v>0</v>
      </c>
      <c r="E121" s="151">
        <f>SUMIF('PNLT DANA INTERNAL'!$R$46:$R$109, 'KEUANGAN INTERNAL AKRE 2025'!B121,'PNLT DANA INTERNAL'!$T$46:$T$109)+
SUMIF('PNLT DANA INTERNAL'!$AB$46:$AB$109, 'KEUANGAN INTERNAL AKRE 2025'!B121,'PNLT DANA INTERNAL'!$AC$46:$AC$109)+
SUMIF('PNLT DANA INTERNAL'!$AI$46:$AI$109, 'KEUANGAN INTERNAL AKRE 2025'!B121,'PNLT DANA INTERNAL'!$AJ$46:$AJ$109)+
SUMIF('PNLT DANA INTERNAL'!$AP$46:$AP$109, 'KEUANGAN INTERNAL AKRE 2025'!B121,'PNLT DANA INTERNAL'!$AQ$46:$AQ$109)+
SUMIF('PNLT DANA INTERNAL'!$AW$46:$AW$109, 'KEUANGAN INTERNAL AKRE 2025'!B121,'PNLT DANA INTERNAL'!$AX$46:$AX$109)</f>
        <v>0</v>
      </c>
      <c r="F121" s="152">
        <f>SUMIF('PKM DANA INTERNAL'!$S$8:$S$35, 'KEUANGAN INTERNAL AKRE 2025'!B121,'PKM DANA INTERNAL'!$U$8:$U$35)+
SUMIF('PKM DANA INTERNAL'!$AC$8:$AC$35, 'KEUANGAN INTERNAL AKRE 2025'!B121,'PKM DANA INTERNAL'!$AD$8:$AD$35)+
SUMIF('PKM DANA INTERNAL'!$AJ$8:$AJ$35, 'KEUANGAN INTERNAL AKRE 2025'!B121,'PKM DANA INTERNAL'!$AK$8:$AK$35)+
SUMIF('PKM DANA INTERNAL'!$AQ$8:$AQ$35, 'KEUANGAN INTERNAL AKRE 2025'!B121,'PKM DANA INTERNAL'!$AR$8:$AR$35)</f>
        <v>0</v>
      </c>
      <c r="G121" s="152">
        <f>SUMIF('PNLT DANA INTERNAL'!$R$111:$R$141, 'KEUANGAN INTERNAL AKRE 2025'!B121,'PNLT DANA INTERNAL'!$T$111:$T$160)+
SUMIF('PNLT DANA INTERNAL'!$AB$111:$AB$141, 'KEUANGAN INTERNAL AKRE 2025'!B121,'PNLT DANA INTERNAL'!$AC$111:$AC$141)+
SUMIF('PNLT DANA INTERNAL'!$AI$111:$AI$141, 'KEUANGAN INTERNAL AKRE 2025'!B121,'PNLT DANA INTERNAL'!$AJ$111:$AJ$141)+
SUMIF('PNLT DANA INTERNAL'!$AP$111:$AP$141, 'KEUANGAN INTERNAL AKRE 2025'!B121,'PNLT DANA INTERNAL'!$AQ$111:$AQ$141)+
SUMIF('PNLT DANA INTERNAL'!$AW$111:$AW$141, 'KEUANGAN INTERNAL AKRE 2025'!B121,'PNLT DANA INTERNAL'!$AX$111:$AX$141)</f>
        <v>0</v>
      </c>
      <c r="H121" s="152">
        <f>SUMIF('PKM DANA INTERNAL'!$S$37:$S$68, 'KEUANGAN INTERNAL AKRE 2025'!B121,'PKM DANA INTERNAL'!$U$37:$U$68)+
SUMIF('PKM DANA INTERNAL'!$AC$37:$AC$68, 'KEUANGAN INTERNAL AKRE 2025'!B121,'PKM DANA INTERNAL'!$AD$37:$AD$68)+
SUMIF('PKM DANA INTERNAL'!$AJ$37:$AJ$68, 'KEUANGAN INTERNAL AKRE 2025'!B121,'PKM DANA INTERNAL'!$AK$37:$AK$68)+
SUMIF('PKM DANA INTERNAL'!$AQ$37:$AQ$68, 'KEUANGAN INTERNAL AKRE 2025'!B121,'PKM DANA INTERNAL'!$AR$37:$AR$68)</f>
        <v>12500000</v>
      </c>
      <c r="I121" s="152">
        <f>SUMIF('PNLT DANA INTERNAL'!$R$143:$R$178, 'KEUANGAN INTERNAL AKRE 2025'!B121,'PNLT DANA INTERNAL'!$T$143:$T$178)+
SUMIF('PNLT DANA INTERNAL'!$AB$143:$AB$178, 'KEUANGAN INTERNAL AKRE 2025'!B121,'PNLT DANA INTERNAL'!$AC$143:$AC$178)+
SUMIF('PNLT DANA INTERNAL'!$AI$143:$AI$178, 'KEUANGAN INTERNAL AKRE 2025'!B121,'PNLT DANA INTERNAL'!$AJ$143:$AJ$178)+
SUMIF('PNLT DANA INTERNAL'!$AP$143:$AP$178, 'KEUANGAN INTERNAL AKRE 2025'!B121,'PNLT DANA INTERNAL'!$AQ$143:$AQ$178)+
SUMIF('PNLT DANA INTERNAL'!$AW$143:$AW$178, 'KEUANGAN INTERNAL AKRE 2025'!B121,'PNLT DANA INTERNAL'!$AX$143:$AX$178)</f>
        <v>0</v>
      </c>
      <c r="J121" s="152">
        <f>SUMIF('PKM DANA INTERNAL'!$S$70:$S$103, 'KEUANGAN INTERNAL AKRE 2025'!B121,'PKM DANA INTERNAL'!$U$70:$U$103)+
SUMIF('PKM DANA INTERNAL'!$AC$70:$AC$103, 'KEUANGAN INTERNAL AKRE 2025'!B121,'PKM DANA INTERNAL'!$AD$70:$AD$103)+
SUMIF('PKM DANA INTERNAL'!$AJ$70:$AJ$103, 'KEUANGAN INTERNAL AKRE 2025'!B121,'PKM DANA INTERNAL'!$AK$70:$AK$103)+
SUMIF('PKM DANA INTERNAL'!$AQ$70:$AQ$103, 'KEUANGAN INTERNAL AKRE 2025'!B121,'PKM DANA INTERNAL'!$AR$70:$AR$103)+
SUMIF('PKM DANA INTERNAL'!$AX$70:$AX$103,'KEUANGAN INTERNAL AKRE 2025'!B121,'PKM DANA INTERNAL'!$AY$70:$AY$103)+
SUMIF('PKM DANA INTERNAL'!$BE$70:$BE$103,'KEUANGAN INTERNAL AKRE 2025'!B121,'PKM DANA INTERNAL'!$BF$70:$BF$103)</f>
        <v>0</v>
      </c>
      <c r="K121" s="152">
        <f>SUMIF('PNLT DANA INTERNAL'!$R$179:$R$226, 'KEUANGAN INTERNAL AKRE 2025'!B121,'PNLT DANA INTERNAL'!$T$179:$T$226)+
SUMIF('PNLT DANA INTERNAL'!$AB$179:$AB$226, 'KEUANGAN INTERNAL AKRE 2025'!B121,'PNLT DANA INTERNAL'!$AC$179:$AC$226)+
SUMIF('PNLT DANA INTERNAL'!$AI$179:$AI$226, 'KEUANGAN INTERNAL AKRE 2025'!B121,'PNLT DANA INTERNAL'!$AJ$179:$AJ$226)+
SUMIF('PNLT DANA INTERNAL'!$AP$179:$AP$226, 'KEUANGAN INTERNAL AKRE 2025'!B121,'PNLT DANA INTERNAL'!$AQ$179:$AQ$226)+
SUMIF('PNLT DANA INTERNAL'!$AW$179:$AW$226, 'KEUANGAN INTERNAL AKRE 2025'!B121,'PNLT DANA INTERNAL'!$AX$179:$AX$226)+
SUMIF('PNLT DANA INTERNAL'!$BD$179:$BD$226, 'KEUANGAN INTERNAL AKRE 2025'!B121,'PNLT DANA INTERNAL'!$BG$179:$BG$226)</f>
        <v>0</v>
      </c>
      <c r="L121" s="152">
        <f>SUMIF('PKM DANA INTERNAL'!$S$105:$S$136, 'KEUANGAN INTERNAL AKRE 2025'!B121,'PKM DANA INTERNAL'!$U$105:$U$136)+
SUMIF('PKM DANA INTERNAL'!$AC$105:$AC$136, 'KEUANGAN INTERNAL AKRE 2025'!B121,'PKM DANA INTERNAL'!$AD$105:$AD$136)+
SUMIF('PKM DANA INTERNAL'!$AJ$105:$AJ$136, 'KEUANGAN INTERNAL AKRE 2025'!B121,'PKM DANA INTERNAL'!$AK$105:$AK$136)+
SUMIF('PKM DANA INTERNAL'!$AQ$105:$AQ$136, 'KEUANGAN INTERNAL AKRE 2025'!B121,'PKM DANA INTERNAL'!$AR$105:$AR$136)+
SUMIF('PKM DANA INTERNAL'!$AX$105:$AX$136,'KEUANGAN INTERNAL AKRE 2025'!B121,'PKM DANA INTERNAL'!$AY$105:$AY$136)+
SUMIF('PKM DANA INTERNAL'!$BE$105:$BE$136,'KEUANGAN INTERNAL AKRE 2025'!B121,'PKM DANA INTERNAL'!$BF$105:$BF$136)+
SUMIF('PKM DANA INTERNAL'!$BL$105:$BL$136,'KEUANGAN INTERNAL AKRE 2025'!B121,'PKM DANA INTERNAL'!$BM$105:$BM$136)</f>
        <v>0</v>
      </c>
      <c r="M121" s="152">
        <f>SUMIF('PNLT DANA INTERNAL'!$R$227:$R$265, 'KEUANGAN INTERNAL AKRE 2025'!B121,'PNLT DANA INTERNAL'!$T$227:$T$265)+
SUMIF('PNLT DANA INTERNAL'!$AB$227:$AB$265, 'KEUANGAN INTERNAL AKRE 2025'!B121,'PNLT DANA INTERNAL'!$AC$227:$AC$265)+
SUMIF('PNLT DANA INTERNAL'!$AI$227:$AI$265, 'KEUANGAN INTERNAL AKRE 2025'!B121,'PNLT DANA INTERNAL'!$AJ$227:$AJ$265)+
SUMIF('PNLT DANA INTERNAL'!$AP$227:$AP$265, 'KEUANGAN INTERNAL AKRE 2025'!B121,'PNLT DANA INTERNAL'!$AQ$227:$AQ$265)+
SUMIF('PNLT DANA INTERNAL'!$AW$227:$AW$265, 'KEUANGAN INTERNAL AKRE 2025'!B121,'PNLT DANA INTERNAL'!$AX$227:$AX$265)+
SUMIF('PNLT DANA INTERNAL'!$BD$227:$BD$265, 'KEUANGAN INTERNAL AKRE 2025'!B121,'PNLT DANA INTERNAL'!$BG$227:$BG$265)</f>
        <v>0</v>
      </c>
      <c r="N121" s="152">
        <f>SUMIF('PKM DANA INTERNAL'!$S$138:$S$164, 'KEUANGAN INTERNAL AKRE 2025'!B121,'PKM DANA INTERNAL'!$U$138:$U$164)+
SUMIF('PKM DANA INTERNAL'!$AC$138:$AC$164, 'KEUANGAN INTERNAL AKRE 2025'!B121,'PKM DANA INTERNAL'!$AD$138:$AD$164)+
SUMIF('PKM DANA INTERNAL'!$AJ$138:$AJ$164, 'KEUANGAN INTERNAL AKRE 2025'!B121,'PKM DANA INTERNAL'!$AK$138:$AK$164)+
SUMIF('PKM DANA INTERNAL'!$AQ$138:$AQ$164, 'KEUANGAN INTERNAL AKRE 2025'!B121,'PKM DANA INTERNAL'!$AR$138:$AR$164)+
SUMIF('PKM DANA INTERNAL'!$AX$138:$AX$164,'KEUANGAN INTERNAL AKRE 2025'!B121,'PKM DANA INTERNAL'!$AY$138:$AY$164)+
SUMIF('PKM DANA INTERNAL'!$BE$138:$BE$164,'KEUANGAN INTERNAL AKRE 2025'!B121,'PKM DANA INTERNAL'!$BF$138:$BF$164)+
SUMIF('PKM DANA INTERNAL'!$BL$138:$BL$164,'KEUANGAN INTERNAL AKRE 2025'!B121,'PKM DANA INTERNAL'!$BM$138:$BM$164)</f>
        <v>0</v>
      </c>
      <c r="O121" s="149">
        <f t="shared" si="3"/>
        <v>12500000</v>
      </c>
    </row>
    <row r="122" spans="1:15">
      <c r="C122" s="149">
        <f t="shared" ref="C122:N122" si="4">SUM(C5:C119)</f>
        <v>422840031.66666675</v>
      </c>
      <c r="D122" s="149">
        <f t="shared" si="4"/>
        <v>534400000</v>
      </c>
      <c r="E122" s="149">
        <f t="shared" si="4"/>
        <v>633110100</v>
      </c>
      <c r="F122" s="149">
        <f t="shared" si="4"/>
        <v>626525009.66666663</v>
      </c>
      <c r="G122" s="149">
        <f t="shared" si="4"/>
        <v>675114082.83333349</v>
      </c>
      <c r="H122" s="149">
        <f t="shared" si="4"/>
        <v>460315000.00000012</v>
      </c>
      <c r="I122" s="149">
        <f t="shared" si="4"/>
        <v>620660000</v>
      </c>
      <c r="J122" s="149">
        <f t="shared" si="4"/>
        <v>237638583.33333352</v>
      </c>
      <c r="K122" s="149">
        <f t="shared" si="4"/>
        <v>208797241.66666669</v>
      </c>
      <c r="L122" s="149">
        <f t="shared" si="4"/>
        <v>183267166.66666669</v>
      </c>
      <c r="M122" s="149">
        <f t="shared" si="4"/>
        <v>1456348170</v>
      </c>
      <c r="N122" s="149">
        <f t="shared" si="4"/>
        <v>108155666.66666669</v>
      </c>
    </row>
    <row r="125" spans="1:15">
      <c r="C125" s="149"/>
    </row>
    <row r="126" spans="1:15">
      <c r="B126" s="127" t="s">
        <v>3751</v>
      </c>
      <c r="C126" s="181">
        <f t="shared" ref="C126:J126" si="5">SUM(C5:C49)</f>
        <v>185887370</v>
      </c>
      <c r="D126" s="181">
        <f t="shared" si="5"/>
        <v>334400000</v>
      </c>
      <c r="E126" s="181">
        <f t="shared" si="5"/>
        <v>302151100</v>
      </c>
      <c r="F126" s="181">
        <f t="shared" si="5"/>
        <v>162619360.33333334</v>
      </c>
      <c r="G126" s="181">
        <f t="shared" si="5"/>
        <v>319414166.66666669</v>
      </c>
      <c r="H126" s="181">
        <f t="shared" si="5"/>
        <v>148035666.66666666</v>
      </c>
      <c r="I126" s="149">
        <f t="shared" si="5"/>
        <v>299780000.00000006</v>
      </c>
      <c r="J126" s="149">
        <f t="shared" si="5"/>
        <v>130519583.3333333</v>
      </c>
    </row>
    <row r="127" spans="1:15">
      <c r="B127" s="127" t="s">
        <v>3756</v>
      </c>
      <c r="C127" s="181">
        <f t="shared" ref="C127:J127" si="6">SUM(C51:C119)</f>
        <v>236952661.66666663</v>
      </c>
      <c r="D127" s="181">
        <f t="shared" si="6"/>
        <v>200000000</v>
      </c>
      <c r="E127" s="181">
        <f t="shared" si="6"/>
        <v>330958999.99999994</v>
      </c>
      <c r="F127" s="181">
        <f t="shared" si="6"/>
        <v>463905649.33333331</v>
      </c>
      <c r="G127" s="181">
        <f t="shared" si="6"/>
        <v>355699916.16666663</v>
      </c>
      <c r="H127" s="181">
        <f t="shared" si="6"/>
        <v>292279333.33333325</v>
      </c>
      <c r="I127" s="149">
        <f t="shared" si="6"/>
        <v>320880000.00000006</v>
      </c>
      <c r="J127" s="149">
        <f t="shared" si="6"/>
        <v>107118999.99999997</v>
      </c>
    </row>
    <row r="128" spans="1:15">
      <c r="C128" s="149"/>
      <c r="D128" s="149"/>
      <c r="E128" s="149"/>
      <c r="G128" s="149"/>
    </row>
    <row r="129" spans="1:8">
      <c r="B129" s="127" t="s">
        <v>6246</v>
      </c>
      <c r="C129" s="149">
        <v>998699579</v>
      </c>
      <c r="D129" s="149">
        <v>25952607</v>
      </c>
      <c r="E129" s="149">
        <v>1364544451</v>
      </c>
      <c r="F129" s="149">
        <v>282507798</v>
      </c>
      <c r="G129" s="149">
        <v>1715298755</v>
      </c>
      <c r="H129" s="149">
        <v>508621302</v>
      </c>
    </row>
    <row r="130" spans="1:8">
      <c r="C130" s="149">
        <f t="shared" ref="C130:H130" si="7">C122-C129</f>
        <v>-575859547.33333325</v>
      </c>
      <c r="D130" s="149">
        <f t="shared" si="7"/>
        <v>508447393</v>
      </c>
      <c r="E130" s="149">
        <f t="shared" si="7"/>
        <v>-731434351</v>
      </c>
      <c r="F130" s="149">
        <f t="shared" si="7"/>
        <v>344017211.66666663</v>
      </c>
      <c r="G130" s="149">
        <f t="shared" si="7"/>
        <v>-1040184672.1666665</v>
      </c>
      <c r="H130" s="149">
        <f t="shared" si="7"/>
        <v>-48306301.999999881</v>
      </c>
    </row>
    <row r="132" spans="1:8">
      <c r="A132" s="201" t="s">
        <v>6247</v>
      </c>
    </row>
    <row r="133" spans="1:8">
      <c r="C133" s="149">
        <f>(C122+E122+G122+I122+K122)/106/5</f>
        <v>4831172.5588050317</v>
      </c>
    </row>
  </sheetData>
  <mergeCells count="34">
    <mergeCell ref="I2:J2"/>
    <mergeCell ref="K2:L2"/>
    <mergeCell ref="M2:N2"/>
    <mergeCell ref="A2:A4"/>
    <mergeCell ref="B2:B4"/>
    <mergeCell ref="C2:D2"/>
    <mergeCell ref="E2:F2"/>
    <mergeCell ref="G2:H2"/>
    <mergeCell ref="T2:U2"/>
    <mergeCell ref="V2:W2"/>
    <mergeCell ref="X2:Y2"/>
    <mergeCell ref="AA1:AK1"/>
    <mergeCell ref="AM1:AW1"/>
    <mergeCell ref="AT3:AW3"/>
    <mergeCell ref="Q5:Q12"/>
    <mergeCell ref="Q13:Q27"/>
    <mergeCell ref="AD2:AG2"/>
    <mergeCell ref="AH2:AK2"/>
    <mergeCell ref="AP2:AS2"/>
    <mergeCell ref="AT2:AW2"/>
    <mergeCell ref="AA3:AA4"/>
    <mergeCell ref="AB3:AB4"/>
    <mergeCell ref="AC3:AC4"/>
    <mergeCell ref="AD3:AG3"/>
    <mergeCell ref="AH3:AK3"/>
    <mergeCell ref="AM3:AM4"/>
    <mergeCell ref="Q2:Q4"/>
    <mergeCell ref="R2:R4"/>
    <mergeCell ref="S2:S4"/>
    <mergeCell ref="Q28:Q35"/>
    <mergeCell ref="Q36:Q48"/>
    <mergeCell ref="AN3:AN4"/>
    <mergeCell ref="AO3:AO4"/>
    <mergeCell ref="AP3:AS3"/>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095BF"/>
  </sheetPr>
  <dimension ref="A1:AM167"/>
  <sheetViews>
    <sheetView zoomScale="115" zoomScaleNormal="115" workbookViewId="0">
      <pane xSplit="3" ySplit="4" topLeftCell="P160" activePane="bottomRight" state="frozen"/>
      <selection pane="topRight"/>
      <selection pane="bottomLeft"/>
      <selection pane="bottomRight" activeCell="C160" sqref="C160"/>
    </sheetView>
  </sheetViews>
  <sheetFormatPr defaultColWidth="8.6640625" defaultRowHeight="13.2"/>
  <cols>
    <col min="1" max="1" width="3.6640625" style="127" customWidth="1"/>
    <col min="2" max="2" width="17" style="82" bestFit="1" customWidth="1"/>
    <col min="3" max="3" width="36.5546875" style="127" bestFit="1" customWidth="1"/>
    <col min="4" max="4" width="16.88671875" style="1339" hidden="1" customWidth="1"/>
    <col min="5" max="5" width="16.33203125" style="1339" hidden="1" customWidth="1"/>
    <col min="6" max="6" width="18.5546875" style="1339" hidden="1" customWidth="1"/>
    <col min="7" max="9" width="18.109375" style="1339" hidden="1" customWidth="1"/>
    <col min="10" max="12" width="16.44140625" style="127" hidden="1" customWidth="1"/>
    <col min="13" max="14" width="16.44140625" style="149" hidden="1" customWidth="1"/>
    <col min="15" max="15" width="18" style="149" hidden="1" customWidth="1"/>
    <col min="16" max="16" width="23.6640625" style="127" customWidth="1"/>
    <col min="17" max="17" width="20.33203125" style="127" customWidth="1"/>
    <col min="18" max="18" width="24.6640625" style="127" customWidth="1"/>
    <col min="19" max="19" width="21.88671875" style="149" customWidth="1"/>
    <col min="20" max="20" width="17.6640625" style="149" customWidth="1"/>
    <col min="21" max="21" width="18" style="149" customWidth="1"/>
    <col min="22" max="22" width="20.33203125" style="149" customWidth="1"/>
    <col min="23" max="24" width="17.88671875" style="149" customWidth="1"/>
    <col min="25" max="25" width="19.5546875" style="149" customWidth="1"/>
    <col min="26" max="26" width="19.44140625" style="149" customWidth="1"/>
    <col min="27" max="27" width="18.44140625" style="149" customWidth="1"/>
    <col min="28" max="28" width="21.33203125" style="149" customWidth="1"/>
    <col min="29" max="29" width="18.88671875" style="149" customWidth="1"/>
    <col min="30" max="30" width="20" style="149" customWidth="1"/>
    <col min="31" max="31" width="18.33203125" style="149" customWidth="1"/>
    <col min="32" max="32" width="16.44140625" style="149" customWidth="1"/>
    <col min="33" max="33" width="17.109375" style="149" customWidth="1"/>
    <col min="34" max="34" width="17.33203125" style="149" customWidth="1"/>
    <col min="35" max="35" width="17.109375" style="149" customWidth="1"/>
    <col min="36" max="36" width="16.33203125" style="149" customWidth="1"/>
    <col min="37" max="37" width="17.88671875" style="149" customWidth="1"/>
    <col min="38" max="38" width="16.44140625" style="149" customWidth="1"/>
    <col min="39" max="39" width="20.109375" style="149" customWidth="1"/>
    <col min="40" max="40" width="4.109375" style="127" customWidth="1"/>
    <col min="41" max="16373" width="8.6640625" style="127"/>
    <col min="16374" max="16374" width="8.6640625" style="127" bestFit="1"/>
    <col min="16375" max="16384" width="8.6640625" style="127"/>
  </cols>
  <sheetData>
    <row r="1" spans="1:39" hidden="1">
      <c r="A1" s="136" t="s">
        <v>6255</v>
      </c>
      <c r="B1" s="137"/>
      <c r="C1" s="138"/>
      <c r="D1" s="138"/>
      <c r="E1" s="138"/>
      <c r="F1" s="138"/>
      <c r="G1" s="138"/>
      <c r="H1" s="138"/>
      <c r="I1" s="138"/>
      <c r="J1" s="138"/>
      <c r="K1" s="138"/>
      <c r="L1" s="138"/>
      <c r="M1" s="147"/>
      <c r="N1" s="147"/>
      <c r="O1" s="147"/>
      <c r="P1" s="138"/>
      <c r="Q1" s="138"/>
      <c r="R1" s="138"/>
      <c r="S1" s="147"/>
      <c r="T1" s="147"/>
      <c r="U1" s="147"/>
      <c r="V1" s="147"/>
      <c r="W1" s="147"/>
      <c r="X1" s="147"/>
      <c r="Y1" s="147"/>
      <c r="Z1" s="147"/>
      <c r="AA1" s="147"/>
      <c r="AB1" s="147"/>
      <c r="AC1" s="147"/>
      <c r="AD1" s="147"/>
      <c r="AE1" s="147"/>
      <c r="AF1" s="147"/>
      <c r="AG1" s="147"/>
      <c r="AH1" s="147"/>
      <c r="AI1" s="147"/>
      <c r="AJ1" s="147" t="e">
        <f>SUMIFS(#REF!,#REF!,"eksternal",#REF!,C5)+
SUMIFS(#REF!,#REF!,"eksternal",#REF!,C5)+
SUMIFS(#REF!,#REF!,"eksternal",#REF!,C5)+
SUMIFS(#REF!,#REF!,"eksternal",#REF!,C5)+
SUMIFS(#REF!,#REF!,"eksternal",#REF!,C5)+
SUMIFS(#REF!,#REF!,"eksternal",#REF!,C5)</f>
        <v>#REF!</v>
      </c>
      <c r="AK1" s="147"/>
      <c r="AL1" s="147"/>
      <c r="AM1" s="147"/>
    </row>
    <row r="2" spans="1:39" ht="12.75" hidden="1" customHeight="1">
      <c r="A2" s="1433" t="s">
        <v>153</v>
      </c>
      <c r="B2" s="1433" t="s">
        <v>528</v>
      </c>
      <c r="C2" s="1433" t="s">
        <v>6240</v>
      </c>
      <c r="D2" s="1436">
        <v>2020</v>
      </c>
      <c r="E2" s="1437"/>
      <c r="F2" s="1437"/>
      <c r="G2" s="1437"/>
      <c r="H2" s="1437"/>
      <c r="I2" s="1438"/>
      <c r="J2" s="1439">
        <v>2021</v>
      </c>
      <c r="K2" s="1440"/>
      <c r="L2" s="1440"/>
      <c r="M2" s="1440"/>
      <c r="N2" s="1440"/>
      <c r="O2" s="1435"/>
      <c r="P2" s="1439">
        <v>2022</v>
      </c>
      <c r="Q2" s="1440"/>
      <c r="R2" s="1440"/>
      <c r="S2" s="1440"/>
      <c r="T2" s="1440"/>
      <c r="U2" s="1435"/>
      <c r="V2" s="1439">
        <v>2023</v>
      </c>
      <c r="W2" s="1440"/>
      <c r="X2" s="1440"/>
      <c r="Y2" s="1440"/>
      <c r="Z2" s="1440"/>
      <c r="AA2" s="1435"/>
      <c r="AB2" s="1439">
        <v>2024</v>
      </c>
      <c r="AC2" s="1440"/>
      <c r="AD2" s="1440"/>
      <c r="AE2" s="1440"/>
      <c r="AF2" s="1440"/>
      <c r="AG2" s="1435"/>
      <c r="AH2" s="1431">
        <v>2025</v>
      </c>
      <c r="AI2" s="1431"/>
      <c r="AJ2" s="1431"/>
      <c r="AK2" s="1431"/>
      <c r="AL2" s="1332"/>
      <c r="AM2" s="1332"/>
    </row>
    <row r="3" spans="1:39" s="81" customFormat="1" ht="26.4" hidden="1">
      <c r="A3" s="1433"/>
      <c r="B3" s="1433"/>
      <c r="C3" s="1433"/>
      <c r="D3" s="1348" t="s">
        <v>2563</v>
      </c>
      <c r="E3" s="1349" t="s">
        <v>5126</v>
      </c>
      <c r="F3" s="1349" t="s">
        <v>6256</v>
      </c>
      <c r="G3" s="1350" t="s">
        <v>6241</v>
      </c>
      <c r="H3" s="1350" t="s">
        <v>6257</v>
      </c>
      <c r="I3" s="1350" t="s">
        <v>6258</v>
      </c>
      <c r="J3" s="146" t="s">
        <v>2563</v>
      </c>
      <c r="K3" s="1360" t="s">
        <v>5126</v>
      </c>
      <c r="L3" s="1360" t="s">
        <v>6256</v>
      </c>
      <c r="M3" s="148" t="s">
        <v>6241</v>
      </c>
      <c r="N3" s="148" t="s">
        <v>6257</v>
      </c>
      <c r="O3" s="148" t="s">
        <v>6258</v>
      </c>
      <c r="P3" s="146" t="s">
        <v>2563</v>
      </c>
      <c r="Q3" s="1360" t="s">
        <v>5126</v>
      </c>
      <c r="R3" s="1360" t="s">
        <v>6256</v>
      </c>
      <c r="S3" s="148" t="s">
        <v>6241</v>
      </c>
      <c r="T3" s="148" t="s">
        <v>6257</v>
      </c>
      <c r="U3" s="148" t="s">
        <v>6258</v>
      </c>
      <c r="V3" s="148" t="s">
        <v>2563</v>
      </c>
      <c r="W3" s="1360" t="s">
        <v>5126</v>
      </c>
      <c r="X3" s="1360" t="s">
        <v>6256</v>
      </c>
      <c r="Y3" s="148" t="s">
        <v>6241</v>
      </c>
      <c r="Z3" s="148" t="s">
        <v>6257</v>
      </c>
      <c r="AA3" s="148" t="s">
        <v>6258</v>
      </c>
      <c r="AB3" s="148" t="s">
        <v>2563</v>
      </c>
      <c r="AC3" s="1360" t="s">
        <v>5126</v>
      </c>
      <c r="AD3" s="1360" t="s">
        <v>6256</v>
      </c>
      <c r="AE3" s="148" t="s">
        <v>6241</v>
      </c>
      <c r="AF3" s="148" t="s">
        <v>6257</v>
      </c>
      <c r="AG3" s="148" t="s">
        <v>6258</v>
      </c>
      <c r="AH3" s="148" t="s">
        <v>2563</v>
      </c>
      <c r="AI3" s="1360" t="s">
        <v>5126</v>
      </c>
      <c r="AJ3" s="1360" t="s">
        <v>6256</v>
      </c>
      <c r="AK3" s="148" t="s">
        <v>6241</v>
      </c>
      <c r="AL3" s="148" t="s">
        <v>6257</v>
      </c>
      <c r="AM3" s="148" t="s">
        <v>6258</v>
      </c>
    </row>
    <row r="4" spans="1:39" s="145" customFormat="1" hidden="1">
      <c r="A4" s="1434"/>
      <c r="B4" s="1434"/>
      <c r="C4" s="1434"/>
      <c r="D4" s="1348" t="s">
        <v>6243</v>
      </c>
      <c r="E4" s="1348" t="s">
        <v>6243</v>
      </c>
      <c r="F4" s="1348" t="s">
        <v>6243</v>
      </c>
      <c r="G4" s="1350" t="s">
        <v>6243</v>
      </c>
      <c r="H4" s="1348" t="s">
        <v>6243</v>
      </c>
      <c r="I4" s="1350" t="s">
        <v>6243</v>
      </c>
      <c r="J4" s="146" t="s">
        <v>6243</v>
      </c>
      <c r="K4" s="146" t="s">
        <v>6243</v>
      </c>
      <c r="L4" s="146" t="s">
        <v>6243</v>
      </c>
      <c r="M4" s="148" t="s">
        <v>6243</v>
      </c>
      <c r="N4" s="146" t="s">
        <v>6243</v>
      </c>
      <c r="O4" s="148" t="s">
        <v>6243</v>
      </c>
      <c r="P4" s="146" t="s">
        <v>6243</v>
      </c>
      <c r="Q4" s="146" t="s">
        <v>6243</v>
      </c>
      <c r="R4" s="146" t="s">
        <v>6243</v>
      </c>
      <c r="S4" s="148" t="s">
        <v>6243</v>
      </c>
      <c r="T4" s="146" t="s">
        <v>6243</v>
      </c>
      <c r="U4" s="148" t="s">
        <v>6243</v>
      </c>
      <c r="V4" s="148" t="s">
        <v>6243</v>
      </c>
      <c r="W4" s="146" t="s">
        <v>6243</v>
      </c>
      <c r="X4" s="146" t="s">
        <v>6243</v>
      </c>
      <c r="Y4" s="148" t="s">
        <v>6243</v>
      </c>
      <c r="Z4" s="146" t="s">
        <v>6243</v>
      </c>
      <c r="AA4" s="148" t="s">
        <v>6243</v>
      </c>
      <c r="AB4" s="148" t="s">
        <v>6243</v>
      </c>
      <c r="AC4" s="146" t="s">
        <v>6243</v>
      </c>
      <c r="AD4" s="146" t="s">
        <v>6243</v>
      </c>
      <c r="AE4" s="148" t="s">
        <v>6243</v>
      </c>
      <c r="AF4" s="146" t="s">
        <v>6243</v>
      </c>
      <c r="AG4" s="148" t="s">
        <v>6243</v>
      </c>
      <c r="AH4" s="148" t="s">
        <v>6243</v>
      </c>
      <c r="AI4" s="146" t="s">
        <v>6243</v>
      </c>
      <c r="AJ4" s="146" t="s">
        <v>6243</v>
      </c>
      <c r="AK4" s="148" t="s">
        <v>6243</v>
      </c>
      <c r="AL4" s="1361" t="s">
        <v>6243</v>
      </c>
      <c r="AM4" s="1362" t="s">
        <v>6243</v>
      </c>
    </row>
    <row r="5" spans="1:39" ht="25.5" hidden="1" customHeight="1">
      <c r="A5" s="127">
        <v>1</v>
      </c>
      <c r="B5" s="1182" t="s">
        <v>169</v>
      </c>
      <c r="C5" s="1183" t="s">
        <v>221</v>
      </c>
      <c r="D5" s="1340" t="e">
        <f>SUMIF(#REF!, 'KEUANGAN (INT+EKS) AKRE 2025'!C5,#REF!)+
SUMIF(#REF!, 'KEUANGAN (INT+EKS) AKRE 2025'!C5,#REF!)+
SUMIF(#REF!, 'KEUANGAN (INT+EKS) AKRE 2025'!C5,#REF!)+
SUMIF(#REF!, 'KEUANGAN (INT+EKS) AKRE 2025'!C5,#REF!)+
SUMIF(#REF!, 'KEUANGAN (INT+EKS) AKRE 2025'!C5,#REF!)</f>
        <v>#REF!</v>
      </c>
      <c r="E5" s="1340" t="e">
        <f>SUMIFS(#REF!,#REF!,"internal",#REF!,C5)+
SUMIFS(#REF!,#REF!,"internal",#REF!,C5)+
SUMIFS(#REF!,#REF!,"internal",#REF!,C5)+
SUMIFS(#REF!,#REF!,"internal",#REF!,C5)+
SUMIFS(#REF!,#REF!,"internal",#REF!,C5)+
SUMIFS(#REF!,#REF!,"internal",#REF!,C5)</f>
        <v>#REF!</v>
      </c>
      <c r="F5" s="1341" t="e">
        <f>SUMIFS(#REF!,#REF!,"eksternal",#REF!,C5)+
SUMIFS(#REF!,#REF!,"eksternal",#REF!,C5)+
SUMIFS(#REF!,#REF!,"eksternal",#REF!,C5)+
SUMIFS(#REF!,#REF!,"eksternal",#REF!,C5)+
SUMIFS(#REF!,#REF!,"eksternal",#REF!,C5)+
SUMIFS(#REF!,#REF!,"eksternal",#REF!,C5)</f>
        <v>#REF!</v>
      </c>
      <c r="G5" s="1334"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H5" s="1334" t="e">
        <f>SUMIFS(#REF!,#REF!,"internal",#REF!,C5)+
SUMIFS(#REF!,#REF!,"internal",#REF!,C5)+
SUMIFS(#REF!,#REF!,"internal",#REF!,C5)+
SUMIFS(#REF!,#REF!,"internal",#REF!,C5)+
SUMIFS(#REF!,#REF!,"internal",#REF!,C5)+
SUMIFS(#REF!,#REF!,"internal",#REF!,C5)+
SUMIFS(#REF!,#REF!,"internal",#REF!,C5)</f>
        <v>#REF!</v>
      </c>
      <c r="I5" s="1334" t="e">
        <f>SUMIFS(#REF!,#REF!,"eksternal",#REF!,C5)+
SUMIFS(#REF!,#REF!,"eksternal",#REF!,C5)+
SUMIFS(#REF!,#REF!,"eksternal",#REF!,C5)+
SUMIFS(#REF!,#REF!,"eksternal",#REF!,C5)+
SUMIFS(#REF!,#REF!,"eksternal",#REF!,C5)+
SUMIFS(#REF!,#REF!,"eksternal",#REF!,C5)+
SUMIFS(#REF!,#REF!,"eksternal",#REF!,C5)</f>
        <v>#REF!</v>
      </c>
      <c r="J5" s="151" t="e">
        <f>SUMIF(#REF!, 'KEUANGAN (INT+EKS) AKRE 2025'!C5,#REF!)+
SUMIF(#REF!, 'KEUANGAN (INT+EKS) AKRE 2025'!C5,#REF!)+
SUMIF(#REF!, 'KEUANGAN (INT+EKS) AKRE 2025'!C5,#REF!)+
SUMIF(#REF!, 'KEUANGAN (INT+EKS) AKRE 2025'!C5,#REF!)+
SUMIF(#REF!, 'KEUANGAN (INT+EKS) AKRE 2025'!C5,#REF!)</f>
        <v>#REF!</v>
      </c>
      <c r="K5" s="151" t="e">
        <f>SUMIFS(#REF!,#REF!,"internal",#REF!,C5)+
SUMIFS(#REF!,#REF!,"internal",#REF!,C5)+
SUMIFS(#REF!,#REF!,"internal",#REF!,C5)+
SUMIFS(#REF!,#REF!,"internal",#REF!,C5)+
SUMIFS(#REF!,#REF!,"internal",#REF!,C5)+
SUMIFS(#REF!,#REF!,"internal",#REF!,C5)</f>
        <v>#REF!</v>
      </c>
      <c r="L5" s="151" t="e">
        <f>SUMIFS(#REF!,#REF!,"eksternal",#REF!,C5)+
SUMIFS(#REF!,#REF!,"eksternal",#REF!,C5)+
SUMIFS(#REF!,#REF!,"eksternal",#REF!,C5)+
SUMIFS(#REF!,#REF!,"eksternal",#REF!,C5)+
SUMIFS(#REF!,#REF!,"eksternal",#REF!,C5)+
SUMIFS(#REF!,#REF!,"eksternal",#REF!,C5)</f>
        <v>#REF!</v>
      </c>
      <c r="M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N5" s="152" t="e">
        <f>SUMIFS(#REF!,#REF!,"internal",#REF!,C5)+
SUMIFS(#REF!,#REF!,"internal",#REF!,C5)+
SUMIFS(#REF!,#REF!,"internal",#REF!,C5)+
SUMIFS(#REF!,#REF!,"internal",#REF!,C5)+
SUMIFS(#REF!,#REF!,"internal",#REF!,C5)+
SUMIFS(#REF!,#REF!,"internal",#REF!,C5)+
SUMIFS(#REF!,#REF!,"internal",#REF!,C5)</f>
        <v>#REF!</v>
      </c>
      <c r="O5" s="1331" t="e">
        <f>SUMIFS(#REF!,#REF!,"eksternal",#REF!,C5)+
SUMIFS(#REF!,#REF!,"eksternal",#REF!,C5)+
SUMIFS(#REF!,#REF!,"eksternal",#REF!,C5)+
SUMIFS(#REF!,#REF!,"eksternal",#REF!,C5)+
SUMIFS(#REF!,#REF!,"eksternal",#REF!,C5)+
SUMIFS(#REF!,#REF!,"eksternal",#REF!,C5)+
SUMIFS(#REF!,#REF!,"eksternal",#REF!,C5)</f>
        <v>#REF!</v>
      </c>
      <c r="P5" s="152" t="e">
        <f>SUMIF(#REF!, 'KEUANGAN (INT+EKS) AKRE 2025'!C5,#REF!)+
SUMIF(#REF!, 'KEUANGAN (INT+EKS) AKRE 2025'!C5,#REF!)+
SUMIF(#REF!, 'KEUANGAN (INT+EKS) AKRE 2025'!C5,#REF!)+
SUMIF(#REF!, 'KEUANGAN (INT+EKS) AKRE 2025'!C5,#REF!)+
SUMIF(#REF!, 'KEUANGAN (INT+EKS) AKRE 2025'!C5,#REF!)</f>
        <v>#REF!</v>
      </c>
      <c r="Q5" s="152" t="e">
        <f>SUMIFS(#REF!,#REF!,"internal",#REF!,C5)+
SUMIFS(#REF!,#REF!,"internal",#REF!,C5)+
SUMIFS(#REF!,#REF!,"internal",#REF!,C5)+
SUMIFS(#REF!,#REF!,"internal",#REF!,C5)+
SUMIFS(#REF!,#REF!,"internal",#REF!,C5)+
SUMIFS(#REF!,#REF!,"internal",#REF!,C5)</f>
        <v>#REF!</v>
      </c>
      <c r="R5" s="152" t="e">
        <f>SUMIFS(#REF!,#REF!,"eksternal",#REF!,C5)+
SUMIFS(#REF!,#REF!,"eksternal",#REF!,C5)+
SUMIFS(#REF!,#REF!,"eksternal",#REF!,C5)+
SUMIFS(#REF!,#REF!,"eksternal",#REF!,C5)+
SUMIFS(#REF!,#REF!,"eksternal",#REF!,C5)+
SUMIFS(#REF!,#REF!,"eksternal",#REF!,C5)</f>
        <v>#REF!</v>
      </c>
      <c r="S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T5" s="1331" t="e">
        <f>SUMIFS(#REF!,#REF!,"internal",#REF!,C5)+
SUMIFS(#REF!,#REF!,"internal",#REF!,C5)+
SUMIFS(#REF!,#REF!,"internal",#REF!,C5)+
SUMIFS(#REF!,#REF!,"internal",#REF!,C5)+
SUMIFS(#REF!,#REF!,"eksternal",#REF!,C5)+
SUMIFS(#REF!,#REF!,"eksternal",#REF!,C5)+
SUMIFS(#REF!,#REF!,"eksternal",#REF!,C5)</f>
        <v>#REF!</v>
      </c>
      <c r="U5" s="1331" t="e">
        <f>SUMIFS(#REF!,#REF!,"eksternal",#REF!,C5)+
SUMIFS(#REF!,#REF!,"eksternal",#REF!,C5)+
SUMIFS(#REF!,#REF!,"eksternal",#REF!,C5)+
SUMIFS(#REF!,#REF!,"eksternal",#REF!,C5)+
SUMIFS(#REF!,#REF!,"eksternal",#REF!,C5)+
SUMIFS(#REF!,#REF!,"eksternal",#REF!,C5)+
SUMIFS(#REF!,#REF!,"eksternal",#REF!,C5)</f>
        <v>#REF!</v>
      </c>
      <c r="V5" s="152" t="e">
        <f>SUMIF(#REF!, 'KEUANGAN (INT+EKS) AKRE 2025'!C5,#REF!)+
SUMIF(#REF!, 'KEUANGAN (INT+EKS) AKRE 2025'!C5,#REF!)+
SUMIF(#REF!, 'KEUANGAN (INT+EKS) AKRE 2025'!C5,#REF!)+
SUMIF(#REF!, 'KEUANGAN (INT+EKS) AKRE 2025'!C5,#REF!)+
SUMIF(#REF!, 'KEUANGAN (INT+EKS) AKRE 2025'!C5,#REF!)</f>
        <v>#REF!</v>
      </c>
      <c r="W5" s="152" t="e">
        <f>SUMIFS(#REF!,#REF!,"internal",#REF!,C5)+
SUMIFS(#REF!,#REF!,"internal",#REF!,C5)+
SUMIFS(#REF!,#REF!,"internal",#REF!,C5)+
SUMIFS(#REF!,#REF!,"internal",#REF!,C5)+
SUMIFS(#REF!,#REF!,"internal",#REF!,C5)+
SUMIFS(#REF!,#REF!,"internal",#REF!,C5)</f>
        <v>#REF!</v>
      </c>
      <c r="X5" s="152" t="e">
        <f>SUMIFS(#REF!,#REF!,"eksternal",#REF!,C5)+
SUMIFS(#REF!,#REF!,"eksternal",#REF!,C5)+
SUMIFS(#REF!,#REF!,"eksternal",#REF!,C5)+
SUMIFS(#REF!,#REF!,"eksternal",#REF!,C5)+
SUMIFS(#REF!,#REF!,"eksternal",#REF!,C5)+
SUMIFS(#REF!,#REF!,"eksternal",#REF!,C5)</f>
        <v>#REF!</v>
      </c>
      <c r="Y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Z5" s="152" t="e">
        <f>SUMIFS(#REF!,#REF!,"internal",#REF!,C5)+
SUMIFS(#REF!,#REF!,"internal",#REF!,C5)+
SUMIFS(#REF!,#REF!,"internal",#REF!,C5)+
SUMIFS(#REF!,#REF!,"internal",#REF!,C5)+
SUMIFS(#REF!,#REF!,"internal",#REF!,C5)+
SUMIFS(#REF!,#REF!,"internal",#REF!,C5)+
SUMIFS(#REF!,#REF!,"internal",#REF!,C5)</f>
        <v>#REF!</v>
      </c>
      <c r="AA5" s="152" t="e">
        <f>SUMIFS(#REF!,#REF!,"eksternal",#REF!,C5)+
SUMIFS(#REF!,#REF!,"eksternal",#REF!,C5)+
SUMIFS(#REF!,#REF!,"eksternal",#REF!,C5)+
SUMIFS(#REF!,#REF!,"eksternal",#REF!,C5)+
SUMIFS(#REF!,#REF!,"eksternal",#REF!,C5)+
SUMIFS(#REF!,#REF!,"eksternal",#REF!,C5)+
SUMIFS(#REF!,#REF!,"eksternal",#REF!,C5)</f>
        <v>#REF!</v>
      </c>
      <c r="AB5" s="152" t="e">
        <f>SUMIF(#REF!, 'KEUANGAN (INT+EKS) AKRE 2025'!C5,#REF!)+
SUMIF(#REF!, 'KEUANGAN (INT+EKS) AKRE 2025'!C5,#REF!)+
SUMIF(#REF!, 'KEUANGAN (INT+EKS) AKRE 2025'!C5,#REF!)+
SUMIF(#REF!, 'KEUANGAN (INT+EKS) AKRE 2025'!C5,#REF!)+
SUMIF(#REF!, 'KEUANGAN (INT+EKS) AKRE 2025'!C5,#REF!)+
SUMIF(#REF!, 'KEUANGAN (INT+EKS) AKRE 2025'!C5,#REF!)</f>
        <v>#REF!</v>
      </c>
      <c r="AC5" s="152" t="e">
        <f>SUMIFS(#REF!,#REF!,"internal",#REF!,C5)+
SUMIFS(#REF!,#REF!,"internal",#REF!,C5)+
SUMIFS(#REF!,#REF!,"internal",#REF!,C5)+
SUMIFS(#REF!,#REF!,"internal",#REF!,C5)+
SUMIFS(#REF!,#REF!,"internal",#REF!,C5)+
SUMIFS(#REF!,#REF!,"internal",#REF!,C5)</f>
        <v>#REF!</v>
      </c>
      <c r="AD5" s="152" t="e">
        <f>SUMIFS(#REF!,#REF!,"eksternal",#REF!,C5)+
SUMIFS(#REF!,#REF!,"eksternal",#REF!,C5)+
SUMIFS(#REF!,#REF!,"eksternal",#REF!,C5)+
SUMIFS(#REF!,#REF!,"eksternal",#REF!,C5)+
SUMIFS(#REF!,#REF!,"eksternal",#REF!,C5)+
SUMIFS(#REF!,#REF!,"eksternal",#REF!,C5)</f>
        <v>#REF!</v>
      </c>
      <c r="AE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AF5" s="152" t="e">
        <f>SUMIFS(#REF!,#REF!,"internal",#REF!,C5)+
SUMIFS(#REF!,#REF!,"internal",#REF!,C5)+
SUMIFS(#REF!,#REF!,"internal",#REF!,C5)+
SUMIFS(#REF!,#REF!,"internal",#REF!,C5)+
SUMIFS(#REF!,#REF!,"internal",#REF!,C5)+
SUMIFS(#REF!,#REF!,"internal",#REF!,C5)+
SUMIFS(#REF!,#REF!,"internal",#REF!,C5)</f>
        <v>#REF!</v>
      </c>
      <c r="AG5" s="152" t="e">
        <f>SUMIFS(#REF!,#REF!,"eksternal",#REF!,C5)+
SUMIFS(#REF!,#REF!,"eksternal",#REF!,C5)+
SUMIFS(#REF!,#REF!,"eksternal",#REF!,C5)+
SUMIFS(#REF!,#REF!,"eksternal",#REF!,C5)+
SUMIFS(#REF!,#REF!,"eksternal",#REF!,C5)+
SUMIFS(#REF!,#REF!,"eksternal",#REF!,C5)+
SUMIFS(#REF!,#REF!,"eksternal",#REF!,C5)</f>
        <v>#REF!</v>
      </c>
      <c r="AH5" s="152" t="e">
        <f>SUMIF(#REF!, 'KEUANGAN (INT+EKS) AKRE 2025'!C5,#REF!)+
SUMIF(#REF!, 'KEUANGAN (INT+EKS) AKRE 2025'!C5,#REF!)+
SUMIF(#REF!, 'KEUANGAN (INT+EKS) AKRE 2025'!C5,#REF!)+
SUMIF(#REF!, 'KEUANGAN (INT+EKS) AKRE 2025'!C5,#REF!)+
SUMIF(#REF!, 'KEUANGAN (INT+EKS) AKRE 2025'!C5,#REF!)+
SUMIF(#REF!, 'KEUANGAN (INT+EKS) AKRE 2025'!C5,#REF!)</f>
        <v>#REF!</v>
      </c>
      <c r="AI5" s="152" t="e">
        <f>SUMIFS(#REF!,#REF!,"internal",#REF!,C5)+
SUMIFS(#REF!,#REF!,"internal",#REF!,C5)+
SUMIFS(#REF!,#REF!,"internal",#REF!,C5)+
SUMIFS(#REF!,#REF!,"internal",#REF!,C5)+
SUMIFS(#REF!,#REF!,"internal",#REF!,C5)+
SUMIFS(#REF!,#REF!,"internal",#REF!,C5)</f>
        <v>#REF!</v>
      </c>
      <c r="AJ5" s="152" t="e">
        <f>SUMIFS(#REF!,#REF!,"eksternal",#REF!,C5)+
SUMIFS(#REF!,#REF!,"eksternal",#REF!,C5)+
SUMIFS(#REF!,#REF!,"eksternal",#REF!,C5)+
SUMIFS(#REF!,#REF!,"eksternal",#REF!,C5)+
SUMIFS(#REF!,#REF!,"eksternal",#REF!,C5)+
SUMIFS(#REF!,#REF!,"eksternal",#REF!,C5)</f>
        <v>#REF!</v>
      </c>
      <c r="AK5" s="1337"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
SUMIF(#REF!,'KEUANGAN (INT+EKS) AKRE 2025'!C5,#REF!)+
SUMIF(#REF!,'KEUANGAN (INT+EKS) AKRE 2025'!C5,#REF!)</f>
        <v>#REF!</v>
      </c>
      <c r="AL5" s="1335" t="e">
        <f>SUMIFS(#REF!,#REF!,"internal",#REF!,C5)+
SUMIFS(#REF!,#REF!,"internal",#REF!,C5)+
SUMIFS(#REF!,#REF!,"internal",#REF!,C5)+
SUMIFS(#REF!,#REF!,"internal",#REF!,C5)+
SUMIFS(#REF!,#REF!,"internal",#REF!,C5)+
SUMIFS(#REF!,#REF!,"internal",#REF!,C5)+
SUMIFS(#REF!,#REF!,"internal",#REF!,C5)</f>
        <v>#REF!</v>
      </c>
      <c r="AM5" s="1354" t="e">
        <f>SUMIFS(#REF!,#REF!,"eksternal",#REF!,C5)+
SUMIFS(#REF!,#REF!,"eksternal",#REF!,C5)+
SUMIFS(#REF!,#REF!,"eksternal",#REF!,C5)+
SUMIFS(#REF!,#REF!,"eksternal",#REF!,C5)+
SUMIFS(#REF!,#REF!,"eksternal",#REF!,C5)+
SUMIFS(#REF!,#REF!,"eksternal",#REF!,C5)+
SUMIFS(#REF!,#REF!,"eksternal",#REF!,C5)+
SUMIFS(#REF!,#REF!,"eksternal",#REF!,C5)+
SUMIFS(#REF!,#REF!,"eksternal",#REF!,C5)</f>
        <v>#REF!</v>
      </c>
    </row>
    <row r="6" spans="1:39" hidden="1">
      <c r="A6" s="127">
        <v>2</v>
      </c>
      <c r="B6" s="1182" t="s">
        <v>169</v>
      </c>
      <c r="C6" s="1183" t="s">
        <v>34</v>
      </c>
      <c r="D6" s="1340" t="e">
        <f>SUMIF(#REF!, 'KEUANGAN (INT+EKS) AKRE 2025'!C6,#REF!)+
SUMIF(#REF!, 'KEUANGAN (INT+EKS) AKRE 2025'!C6,#REF!)+
SUMIF(#REF!, 'KEUANGAN (INT+EKS) AKRE 2025'!C6,#REF!)+
SUMIF(#REF!, 'KEUANGAN (INT+EKS) AKRE 2025'!C6,#REF!)+
SUMIF(#REF!, 'KEUANGAN (INT+EKS) AKRE 2025'!C6,#REF!)</f>
        <v>#REF!</v>
      </c>
      <c r="E6" s="1340" t="e">
        <f>SUMIFS(#REF!,#REF!,"internal",#REF!,C6)+
SUMIFS(#REF!,#REF!,"internal",#REF!,C6)+
SUMIFS(#REF!,#REF!,"internal",#REF!,C6)+
SUMIFS(#REF!,#REF!,"internal",#REF!,C6)+
SUMIFS(#REF!,#REF!,"internal",#REF!,C6)+
SUMIFS(#REF!,#REF!,"internal",#REF!,C6)</f>
        <v>#REF!</v>
      </c>
      <c r="F6" s="1341" t="e">
        <f>SUMIFS(#REF!,#REF!,"eksternal",#REF!,C6)+
SUMIFS(#REF!,#REF!,"eksternal",#REF!,C6)+
SUMIFS(#REF!,#REF!,"eksternal",#REF!,C6)+
SUMIFS(#REF!,#REF!,"eksternal",#REF!,C6)+
SUMIFS(#REF!,#REF!,"eksternal",#REF!,C6)+
SUMIFS(#REF!,#REF!,"eksternal",#REF!,C6)</f>
        <v>#REF!</v>
      </c>
      <c r="G6" s="1334"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H6" s="1334" t="e">
        <f>SUMIFS(#REF!,#REF!,"internal",#REF!,C6)+
SUMIFS(#REF!,#REF!,"internal",#REF!,C6)+
SUMIFS(#REF!,#REF!,"internal",#REF!,C6)+
SUMIFS(#REF!,#REF!,"internal",#REF!,C6)+
SUMIFS(#REF!,#REF!,"internal",#REF!,C6)+
SUMIFS(#REF!,#REF!,"internal",#REF!,C6)+
SUMIFS(#REF!,#REF!,"internal",#REF!,C6)</f>
        <v>#REF!</v>
      </c>
      <c r="I6" s="1334" t="e">
        <f>SUMIFS(#REF!,#REF!,"eksternal",#REF!,C6)+
SUMIFS(#REF!,#REF!,"eksternal",#REF!,C6)+
SUMIFS(#REF!,#REF!,"eksternal",#REF!,C6)+
SUMIFS(#REF!,#REF!,"eksternal",#REF!,C6)+
SUMIFS(#REF!,#REF!,"eksternal",#REF!,C6)+
SUMIFS(#REF!,#REF!,"eksternal",#REF!,C6)+
SUMIFS(#REF!,#REF!,"eksternal",#REF!,C6)</f>
        <v>#REF!</v>
      </c>
      <c r="J6" s="151" t="e">
        <f>SUMIF(#REF!, 'KEUANGAN (INT+EKS) AKRE 2025'!C6,#REF!)+
SUMIF(#REF!, 'KEUANGAN (INT+EKS) AKRE 2025'!C6,#REF!)+
SUMIF(#REF!, 'KEUANGAN (INT+EKS) AKRE 2025'!C6,#REF!)+
SUMIF(#REF!, 'KEUANGAN (INT+EKS) AKRE 2025'!C6,#REF!)+
SUMIF(#REF!, 'KEUANGAN (INT+EKS) AKRE 2025'!C6,#REF!)</f>
        <v>#REF!</v>
      </c>
      <c r="K6" s="151" t="e">
        <f>SUMIFS(#REF!,#REF!,"internal",#REF!,C6)+
SUMIFS(#REF!,#REF!,"internal",#REF!,C6)+
SUMIFS(#REF!,#REF!,"internal",#REF!,C6)+
SUMIFS(#REF!,#REF!,"internal",#REF!,C6)+
SUMIFS(#REF!,#REF!,"internal",#REF!,C6)+
SUMIFS(#REF!,#REF!,"internal",#REF!,C6)</f>
        <v>#REF!</v>
      </c>
      <c r="L6" s="151" t="e">
        <f>SUMIFS(#REF!,#REF!,"eksternal",#REF!,C6)+
SUMIFS(#REF!,#REF!,"eksternal",#REF!,C6)+
SUMIFS(#REF!,#REF!,"eksternal",#REF!,C6)+
SUMIFS(#REF!,#REF!,"eksternal",#REF!,C6)+
SUMIFS(#REF!,#REF!,"eksternal",#REF!,C6)+
SUMIFS(#REF!,#REF!,"eksternal",#REF!,C6)</f>
        <v>#REF!</v>
      </c>
      <c r="M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N6" s="152" t="e">
        <f>SUMIFS(#REF!,#REF!,"internal",#REF!,C6)+
SUMIFS(#REF!,#REF!,"internal",#REF!,C6)+
SUMIFS(#REF!,#REF!,"internal",#REF!,C6)+
SUMIFS(#REF!,#REF!,"internal",#REF!,C6)+
SUMIFS(#REF!,#REF!,"internal",#REF!,C6)+
SUMIFS(#REF!,#REF!,"internal",#REF!,C6)+
SUMIFS(#REF!,#REF!,"internal",#REF!,C6)</f>
        <v>#REF!</v>
      </c>
      <c r="O6" s="1331" t="e">
        <f>SUMIFS(#REF!,#REF!,"eksternal",#REF!,C6)+
SUMIFS(#REF!,#REF!,"eksternal",#REF!,C6)+
SUMIFS(#REF!,#REF!,"eksternal",#REF!,C6)+
SUMIFS(#REF!,#REF!,"eksternal",#REF!,C6)+
SUMIFS(#REF!,#REF!,"eksternal",#REF!,C6)+
SUMIFS(#REF!,#REF!,"eksternal",#REF!,C6)+
SUMIFS(#REF!,#REF!,"eksternal",#REF!,C6)</f>
        <v>#REF!</v>
      </c>
      <c r="P6" s="152" t="e">
        <f>SUMIF(#REF!, 'KEUANGAN (INT+EKS) AKRE 2025'!C6,#REF!)+
SUMIF(#REF!, 'KEUANGAN (INT+EKS) AKRE 2025'!C6,#REF!)+
SUMIF(#REF!, 'KEUANGAN (INT+EKS) AKRE 2025'!C6,#REF!)+
SUMIF(#REF!, 'KEUANGAN (INT+EKS) AKRE 2025'!C6,#REF!)+
SUMIF(#REF!, 'KEUANGAN (INT+EKS) AKRE 2025'!C6,#REF!)</f>
        <v>#REF!</v>
      </c>
      <c r="Q6" s="152" t="e">
        <f>SUMIFS(#REF!,#REF!,"internal",#REF!,C6)+
SUMIFS(#REF!,#REF!,"internal",#REF!,C6)+
SUMIFS(#REF!,#REF!,"internal",#REF!,C6)+
SUMIFS(#REF!,#REF!,"internal",#REF!,C6)+
SUMIFS(#REF!,#REF!,"internal",#REF!,C6)+
SUMIFS(#REF!,#REF!,"internal",#REF!,C6)</f>
        <v>#REF!</v>
      </c>
      <c r="R6" s="152" t="e">
        <f>SUMIFS(#REF!,#REF!,"eksternal",#REF!,C6)+
SUMIFS(#REF!,#REF!,"eksternal",#REF!,C6)+
SUMIFS(#REF!,#REF!,"eksternal",#REF!,C6)+
SUMIFS(#REF!,#REF!,"eksternal",#REF!,C6)+
SUMIFS(#REF!,#REF!,"eksternal",#REF!,C6)+
SUMIFS(#REF!,#REF!,"eksternal",#REF!,C6)</f>
        <v>#REF!</v>
      </c>
      <c r="S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T6" s="1331" t="e">
        <f>SUMIFS(#REF!,#REF!,"internal",#REF!,C6)+
SUMIFS(#REF!,#REF!,"internal",#REF!,C6)+
SUMIFS(#REF!,#REF!,"internal",#REF!,C6)+
SUMIFS(#REF!,#REF!,"internal",#REF!,C6)+
SUMIFS(#REF!,#REF!,"eksternal",#REF!,C6)+
SUMIFS(#REF!,#REF!,"eksternal",#REF!,C6)+
SUMIFS(#REF!,#REF!,"eksternal",#REF!,C6)</f>
        <v>#REF!</v>
      </c>
      <c r="U6" s="1331" t="e">
        <f>SUMIFS(#REF!,#REF!,"eksternal",#REF!,C6)+
SUMIFS(#REF!,#REF!,"eksternal",#REF!,C6)+
SUMIFS(#REF!,#REF!,"eksternal",#REF!,C6)+
SUMIFS(#REF!,#REF!,"eksternal",#REF!,C6)+
SUMIFS(#REF!,#REF!,"eksternal",#REF!,C6)+
SUMIFS(#REF!,#REF!,"eksternal",#REF!,C6)+
SUMIFS(#REF!,#REF!,"eksternal",#REF!,C6)</f>
        <v>#REF!</v>
      </c>
      <c r="V6" s="152" t="e">
        <f>SUMIF(#REF!, 'KEUANGAN (INT+EKS) AKRE 2025'!C6,#REF!)+
SUMIF(#REF!, 'KEUANGAN (INT+EKS) AKRE 2025'!C6,#REF!)+
SUMIF(#REF!, 'KEUANGAN (INT+EKS) AKRE 2025'!C6,#REF!)+
SUMIF(#REF!, 'KEUANGAN (INT+EKS) AKRE 2025'!C6,#REF!)+
SUMIF(#REF!, 'KEUANGAN (INT+EKS) AKRE 2025'!C6,#REF!)</f>
        <v>#REF!</v>
      </c>
      <c r="W6" s="152" t="e">
        <f>SUMIFS(#REF!,#REF!,"internal",#REF!,C6)+
SUMIFS(#REF!,#REF!,"internal",#REF!,C6)+
SUMIFS(#REF!,#REF!,"internal",#REF!,C6)+
SUMIFS(#REF!,#REF!,"internal",#REF!,C6)+
SUMIFS(#REF!,#REF!,"internal",#REF!,C6)+
SUMIFS(#REF!,#REF!,"internal",#REF!,C6)</f>
        <v>#REF!</v>
      </c>
      <c r="X6" s="152" t="e">
        <f>SUMIFS(#REF!,#REF!,"eksternal",#REF!,C6)+
SUMIFS(#REF!,#REF!,"eksternal",#REF!,C6)+
SUMIFS(#REF!,#REF!,"eksternal",#REF!,C6)+
SUMIFS(#REF!,#REF!,"eksternal",#REF!,C6)+
SUMIFS(#REF!,#REF!,"eksternal",#REF!,C6)+
SUMIFS(#REF!,#REF!,"eksternal",#REF!,C6)</f>
        <v>#REF!</v>
      </c>
      <c r="Y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Z6" s="152" t="e">
        <f>SUMIFS(#REF!,#REF!,"internal",#REF!,C6)+
SUMIFS(#REF!,#REF!,"internal",#REF!,C6)+
SUMIFS(#REF!,#REF!,"internal",#REF!,C6)+
SUMIFS(#REF!,#REF!,"internal",#REF!,C6)+
SUMIFS(#REF!,#REF!,"internal",#REF!,C6)+
SUMIFS(#REF!,#REF!,"internal",#REF!,C6)+
SUMIFS(#REF!,#REF!,"internal",#REF!,C6)</f>
        <v>#REF!</v>
      </c>
      <c r="AA6" s="152" t="e">
        <f>SUMIFS(#REF!,#REF!,"eksternal",#REF!,C6)+
SUMIFS(#REF!,#REF!,"eksternal",#REF!,C6)+
SUMIFS(#REF!,#REF!,"eksternal",#REF!,C6)+
SUMIFS(#REF!,#REF!,"eksternal",#REF!,C6)+
SUMIFS(#REF!,#REF!,"eksternal",#REF!,C6)+
SUMIFS(#REF!,#REF!,"eksternal",#REF!,C6)+
SUMIFS(#REF!,#REF!,"eksternal",#REF!,C6)</f>
        <v>#REF!</v>
      </c>
      <c r="AB6" s="152" t="e">
        <f>SUMIF(#REF!, 'KEUANGAN (INT+EKS) AKRE 2025'!C6,#REF!)+
SUMIF(#REF!, 'KEUANGAN (INT+EKS) AKRE 2025'!C6,#REF!)+
SUMIF(#REF!, 'KEUANGAN (INT+EKS) AKRE 2025'!C6,#REF!)+
SUMIF(#REF!, 'KEUANGAN (INT+EKS) AKRE 2025'!C6,#REF!)+
SUMIF(#REF!, 'KEUANGAN (INT+EKS) AKRE 2025'!C6,#REF!)+
SUMIF(#REF!, 'KEUANGAN (INT+EKS) AKRE 2025'!C6,#REF!)</f>
        <v>#REF!</v>
      </c>
      <c r="AC6" s="152" t="e">
        <f>SUMIFS(#REF!,#REF!,"internal",#REF!,C6)+
SUMIFS(#REF!,#REF!,"internal",#REF!,C6)+
SUMIFS(#REF!,#REF!,"internal",#REF!,C6)+
SUMIFS(#REF!,#REF!,"internal",#REF!,C6)+
SUMIFS(#REF!,#REF!,"internal",#REF!,C6)+
SUMIFS(#REF!,#REF!,"internal",#REF!,C6)</f>
        <v>#REF!</v>
      </c>
      <c r="AD6" s="152" t="e">
        <f>SUMIFS(#REF!,#REF!,"eksternal",#REF!,C6)+
SUMIFS(#REF!,#REF!,"eksternal",#REF!,C6)+
SUMIFS(#REF!,#REF!,"eksternal",#REF!,C6)+
SUMIFS(#REF!,#REF!,"eksternal",#REF!,C6)+
SUMIFS(#REF!,#REF!,"eksternal",#REF!,C6)+
SUMIFS(#REF!,#REF!,"eksternal",#REF!,C6)</f>
        <v>#REF!</v>
      </c>
      <c r="AE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AF6" s="152" t="e">
        <f>SUMIFS(#REF!,#REF!,"internal",#REF!,C6)+
SUMIFS(#REF!,#REF!,"internal",#REF!,C6)+
SUMIFS(#REF!,#REF!,"internal",#REF!,C6)+
SUMIFS(#REF!,#REF!,"internal",#REF!,C6)+
SUMIFS(#REF!,#REF!,"internal",#REF!,C6)+
SUMIFS(#REF!,#REF!,"internal",#REF!,C6)+
SUMIFS(#REF!,#REF!,"internal",#REF!,C6)</f>
        <v>#REF!</v>
      </c>
      <c r="AG6" s="152" t="e">
        <f>SUMIFS(#REF!,#REF!,"eksternal",#REF!,C6)+
SUMIFS(#REF!,#REF!,"eksternal",#REF!,C6)+
SUMIFS(#REF!,#REF!,"eksternal",#REF!,C6)+
SUMIFS(#REF!,#REF!,"eksternal",#REF!,C6)+
SUMIFS(#REF!,#REF!,"eksternal",#REF!,C6)+
SUMIFS(#REF!,#REF!,"eksternal",#REF!,C6)+
SUMIFS(#REF!,#REF!,"eksternal",#REF!,C6)</f>
        <v>#REF!</v>
      </c>
      <c r="AH6" s="152" t="e">
        <f>SUMIF(#REF!, 'KEUANGAN (INT+EKS) AKRE 2025'!C6,#REF!)+
SUMIF(#REF!, 'KEUANGAN (INT+EKS) AKRE 2025'!C6,#REF!)+
SUMIF(#REF!, 'KEUANGAN (INT+EKS) AKRE 2025'!C6,#REF!)+
SUMIF(#REF!, 'KEUANGAN (INT+EKS) AKRE 2025'!C6,#REF!)+
SUMIF(#REF!, 'KEUANGAN (INT+EKS) AKRE 2025'!C6,#REF!)+
SUMIF(#REF!, 'KEUANGAN (INT+EKS) AKRE 2025'!C6,#REF!)</f>
        <v>#REF!</v>
      </c>
      <c r="AI6" s="152" t="e">
        <f>SUMIFS(#REF!,#REF!,"internal",#REF!,C6)+
SUMIFS(#REF!,#REF!,"internal",#REF!,C6)+
SUMIFS(#REF!,#REF!,"internal",#REF!,C6)+
SUMIFS(#REF!,#REF!,"internal",#REF!,C6)+
SUMIFS(#REF!,#REF!,"internal",#REF!,C6)+
SUMIFS(#REF!,#REF!,"internal",#REF!,C6)</f>
        <v>#REF!</v>
      </c>
      <c r="AJ6" s="152" t="e">
        <f>SUMIFS(#REF!,#REF!,"eksternal",#REF!,C6)+
SUMIFS(#REF!,#REF!,"eksternal",#REF!,C6)+
SUMIFS(#REF!,#REF!,"eksternal",#REF!,C6)+
SUMIFS(#REF!,#REF!,"eksternal",#REF!,C6)+
SUMIFS(#REF!,#REF!,"eksternal",#REF!,C6)+
SUMIFS(#REF!,#REF!,"eksternal",#REF!,C6)</f>
        <v>#REF!</v>
      </c>
      <c r="AK6" s="1337"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
SUMIF(#REF!,'KEUANGAN (INT+EKS) AKRE 2025'!C6,#REF!)+
SUMIF(#REF!,'KEUANGAN (INT+EKS) AKRE 2025'!C6,#REF!)</f>
        <v>#REF!</v>
      </c>
      <c r="AL6" s="1335" t="e">
        <f>SUMIFS(#REF!,#REF!,"internal",#REF!,C6)+
SUMIFS(#REF!,#REF!,"internal",#REF!,C6)+
SUMIFS(#REF!,#REF!,"internal",#REF!,C6)+
SUMIFS(#REF!,#REF!,"internal",#REF!,C6)+
SUMIFS(#REF!,#REF!,"internal",#REF!,C6)+
SUMIFS(#REF!,#REF!,"internal",#REF!,C6)+
SUMIFS(#REF!,#REF!,"internal",#REF!,C6)</f>
        <v>#REF!</v>
      </c>
      <c r="AM6" s="1354" t="e">
        <f>SUMIFS(#REF!,#REF!,"eksternal",#REF!,C6)+
SUMIFS(#REF!,#REF!,"eksternal",#REF!,C6)+
SUMIFS(#REF!,#REF!,"eksternal",#REF!,C6)+
SUMIFS(#REF!,#REF!,"eksternal",#REF!,C6)+
SUMIFS(#REF!,#REF!,"eksternal",#REF!,C6)+
SUMIFS(#REF!,#REF!,"eksternal",#REF!,C6)+
SUMIFS(#REF!,#REF!,"eksternal",#REF!,C6)+
SUMIFS(#REF!,#REF!,"eksternal",#REF!,C6)+
SUMIFS(#REF!,#REF!,"eksternal",#REF!,C6)</f>
        <v>#REF!</v>
      </c>
    </row>
    <row r="7" spans="1:39" hidden="1">
      <c r="A7" s="127">
        <v>3</v>
      </c>
      <c r="B7" s="1182" t="s">
        <v>169</v>
      </c>
      <c r="C7" s="1183" t="s">
        <v>92</v>
      </c>
      <c r="D7" s="1340" t="e">
        <f>SUMIF(#REF!, 'KEUANGAN (INT+EKS) AKRE 2025'!C7,#REF!)+
SUMIF(#REF!, 'KEUANGAN (INT+EKS) AKRE 2025'!C7,#REF!)+
SUMIF(#REF!, 'KEUANGAN (INT+EKS) AKRE 2025'!C7,#REF!)+
SUMIF(#REF!, 'KEUANGAN (INT+EKS) AKRE 2025'!C7,#REF!)+
SUMIF(#REF!, 'KEUANGAN (INT+EKS) AKRE 2025'!C7,#REF!)</f>
        <v>#REF!</v>
      </c>
      <c r="E7" s="1340" t="e">
        <f>SUMIFS(#REF!,#REF!,"internal",#REF!,C7)+
SUMIFS(#REF!,#REF!,"internal",#REF!,C7)+
SUMIFS(#REF!,#REF!,"internal",#REF!,C7)+
SUMIFS(#REF!,#REF!,"internal",#REF!,C7)+
SUMIFS(#REF!,#REF!,"internal",#REF!,C7)+
SUMIFS(#REF!,#REF!,"internal",#REF!,C7)</f>
        <v>#REF!</v>
      </c>
      <c r="F7" s="1341" t="e">
        <f>SUMIFS(#REF!,#REF!,"eksternal",#REF!,C7)+
SUMIFS(#REF!,#REF!,"eksternal",#REF!,C7)+
SUMIFS(#REF!,#REF!,"eksternal",#REF!,C7)+
SUMIFS(#REF!,#REF!,"eksternal",#REF!,C7)+
SUMIFS(#REF!,#REF!,"eksternal",#REF!,C7)+
SUMIFS(#REF!,#REF!,"eksternal",#REF!,C7)</f>
        <v>#REF!</v>
      </c>
      <c r="G7" s="1334"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H7" s="1334" t="e">
        <f>SUMIFS(#REF!,#REF!,"internal",#REF!,C7)+
SUMIFS(#REF!,#REF!,"internal",#REF!,C7)+
SUMIFS(#REF!,#REF!,"internal",#REF!,C7)+
SUMIFS(#REF!,#REF!,"internal",#REF!,C7)+
SUMIFS(#REF!,#REF!,"internal",#REF!,C7)+
SUMIFS(#REF!,#REF!,"internal",#REF!,C7)+
SUMIFS(#REF!,#REF!,"internal",#REF!,C7)</f>
        <v>#REF!</v>
      </c>
      <c r="I7" s="1334" t="e">
        <f>SUMIFS(#REF!,#REF!,"eksternal",#REF!,C7)+
SUMIFS(#REF!,#REF!,"eksternal",#REF!,C7)+
SUMIFS(#REF!,#REF!,"eksternal",#REF!,C7)+
SUMIFS(#REF!,#REF!,"eksternal",#REF!,C7)+
SUMIFS(#REF!,#REF!,"eksternal",#REF!,C7)+
SUMIFS(#REF!,#REF!,"eksternal",#REF!,C7)+
SUMIFS(#REF!,#REF!,"eksternal",#REF!,C7)</f>
        <v>#REF!</v>
      </c>
      <c r="J7" s="151" t="e">
        <f>SUMIF(#REF!, 'KEUANGAN (INT+EKS) AKRE 2025'!C7,#REF!)+
SUMIF(#REF!, 'KEUANGAN (INT+EKS) AKRE 2025'!C7,#REF!)+
SUMIF(#REF!, 'KEUANGAN (INT+EKS) AKRE 2025'!C7,#REF!)+
SUMIF(#REF!, 'KEUANGAN (INT+EKS) AKRE 2025'!C7,#REF!)+
SUMIF(#REF!, 'KEUANGAN (INT+EKS) AKRE 2025'!C7,#REF!)</f>
        <v>#REF!</v>
      </c>
      <c r="K7" s="151" t="e">
        <f>SUMIFS(#REF!,#REF!,"internal",#REF!,C7)+
SUMIFS(#REF!,#REF!,"internal",#REF!,C7)+
SUMIFS(#REF!,#REF!,"internal",#REF!,C7)+
SUMIFS(#REF!,#REF!,"internal",#REF!,C7)+
SUMIFS(#REF!,#REF!,"internal",#REF!,C7)+
SUMIFS(#REF!,#REF!,"internal",#REF!,C7)</f>
        <v>#REF!</v>
      </c>
      <c r="L7" s="151" t="e">
        <f>SUMIFS(#REF!,#REF!,"eksternal",#REF!,C7)+
SUMIFS(#REF!,#REF!,"eksternal",#REF!,C7)+
SUMIFS(#REF!,#REF!,"eksternal",#REF!,C7)+
SUMIFS(#REF!,#REF!,"eksternal",#REF!,C7)+
SUMIFS(#REF!,#REF!,"eksternal",#REF!,C7)+
SUMIFS(#REF!,#REF!,"eksternal",#REF!,C7)</f>
        <v>#REF!</v>
      </c>
      <c r="M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N7" s="152" t="e">
        <f>SUMIFS(#REF!,#REF!,"internal",#REF!,C7)+
SUMIFS(#REF!,#REF!,"internal",#REF!,C7)+
SUMIFS(#REF!,#REF!,"internal",#REF!,C7)+
SUMIFS(#REF!,#REF!,"internal",#REF!,C7)+
SUMIFS(#REF!,#REF!,"internal",#REF!,C7)+
SUMIFS(#REF!,#REF!,"internal",#REF!,C7)+
SUMIFS(#REF!,#REF!,"internal",#REF!,C7)</f>
        <v>#REF!</v>
      </c>
      <c r="O7" s="1331" t="e">
        <f>SUMIFS(#REF!,#REF!,"eksternal",#REF!,C7)+
SUMIFS(#REF!,#REF!,"eksternal",#REF!,C7)+
SUMIFS(#REF!,#REF!,"eksternal",#REF!,C7)+
SUMIFS(#REF!,#REF!,"eksternal",#REF!,C7)+
SUMIFS(#REF!,#REF!,"eksternal",#REF!,C7)+
SUMIFS(#REF!,#REF!,"eksternal",#REF!,C7)+
SUMIFS(#REF!,#REF!,"eksternal",#REF!,C7)</f>
        <v>#REF!</v>
      </c>
      <c r="P7" s="152" t="e">
        <f>SUMIF(#REF!, 'KEUANGAN (INT+EKS) AKRE 2025'!C7,#REF!)+
SUMIF(#REF!, 'KEUANGAN (INT+EKS) AKRE 2025'!C7,#REF!)+
SUMIF(#REF!, 'KEUANGAN (INT+EKS) AKRE 2025'!C7,#REF!)+
SUMIF(#REF!, 'KEUANGAN (INT+EKS) AKRE 2025'!C7,#REF!)+
SUMIF(#REF!, 'KEUANGAN (INT+EKS) AKRE 2025'!C7,#REF!)</f>
        <v>#REF!</v>
      </c>
      <c r="Q7" s="152" t="e">
        <f>SUMIFS(#REF!,#REF!,"internal",#REF!,C7)+
SUMIFS(#REF!,#REF!,"internal",#REF!,C7)+
SUMIFS(#REF!,#REF!,"internal",#REF!,C7)+
SUMIFS(#REF!,#REF!,"internal",#REF!,C7)+
SUMIFS(#REF!,#REF!,"internal",#REF!,C7)+
SUMIFS(#REF!,#REF!,"internal",#REF!,C7)</f>
        <v>#REF!</v>
      </c>
      <c r="R7" s="152" t="e">
        <f>SUMIFS(#REF!,#REF!,"eksternal",#REF!,C7)+
SUMIFS(#REF!,#REF!,"eksternal",#REF!,C7)+
SUMIFS(#REF!,#REF!,"eksternal",#REF!,C7)+
SUMIFS(#REF!,#REF!,"eksternal",#REF!,C7)+
SUMIFS(#REF!,#REF!,"eksternal",#REF!,C7)+
SUMIFS(#REF!,#REF!,"eksternal",#REF!,C7)</f>
        <v>#REF!</v>
      </c>
      <c r="S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T7" s="1331" t="e">
        <f>SUMIFS(#REF!,#REF!,"internal",#REF!,C7)+
SUMIFS(#REF!,#REF!,"internal",#REF!,C7)+
SUMIFS(#REF!,#REF!,"internal",#REF!,C7)+
SUMIFS(#REF!,#REF!,"internal",#REF!,C7)+
SUMIFS(#REF!,#REF!,"eksternal",#REF!,C7)+
SUMIFS(#REF!,#REF!,"eksternal",#REF!,C7)+
SUMIFS(#REF!,#REF!,"eksternal",#REF!,C7)</f>
        <v>#REF!</v>
      </c>
      <c r="U7" s="1331" t="e">
        <f>SUMIFS(#REF!,#REF!,"eksternal",#REF!,C7)+
SUMIFS(#REF!,#REF!,"eksternal",#REF!,C7)+
SUMIFS(#REF!,#REF!,"eksternal",#REF!,C7)+
SUMIFS(#REF!,#REF!,"eksternal",#REF!,C7)+
SUMIFS(#REF!,#REF!,"eksternal",#REF!,C7)+
SUMIFS(#REF!,#REF!,"eksternal",#REF!,C7)+
SUMIFS(#REF!,#REF!,"eksternal",#REF!,C7)</f>
        <v>#REF!</v>
      </c>
      <c r="V7" s="152" t="e">
        <f>SUMIF(#REF!, 'KEUANGAN (INT+EKS) AKRE 2025'!C7,#REF!)+
SUMIF(#REF!, 'KEUANGAN (INT+EKS) AKRE 2025'!C7,#REF!)+
SUMIF(#REF!, 'KEUANGAN (INT+EKS) AKRE 2025'!C7,#REF!)+
SUMIF(#REF!, 'KEUANGAN (INT+EKS) AKRE 2025'!C7,#REF!)+
SUMIF(#REF!, 'KEUANGAN (INT+EKS) AKRE 2025'!C7,#REF!)</f>
        <v>#REF!</v>
      </c>
      <c r="W7" s="152" t="e">
        <f>SUMIFS(#REF!,#REF!,"internal",#REF!,C7)+
SUMIFS(#REF!,#REF!,"internal",#REF!,C7)+
SUMIFS(#REF!,#REF!,"internal",#REF!,C7)+
SUMIFS(#REF!,#REF!,"internal",#REF!,C7)+
SUMIFS(#REF!,#REF!,"internal",#REF!,C7)+
SUMIFS(#REF!,#REF!,"internal",#REF!,C7)</f>
        <v>#REF!</v>
      </c>
      <c r="X7" s="152" t="e">
        <f>SUMIFS(#REF!,#REF!,"eksternal",#REF!,C7)+
SUMIFS(#REF!,#REF!,"eksternal",#REF!,C7)+
SUMIFS(#REF!,#REF!,"eksternal",#REF!,C7)+
SUMIFS(#REF!,#REF!,"eksternal",#REF!,C7)+
SUMIFS(#REF!,#REF!,"eksternal",#REF!,C7)+
SUMIFS(#REF!,#REF!,"eksternal",#REF!,C7)</f>
        <v>#REF!</v>
      </c>
      <c r="Y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Z7" s="152" t="e">
        <f>SUMIFS(#REF!,#REF!,"internal",#REF!,C7)+
SUMIFS(#REF!,#REF!,"internal",#REF!,C7)+
SUMIFS(#REF!,#REF!,"internal",#REF!,C7)+
SUMIFS(#REF!,#REF!,"internal",#REF!,C7)+
SUMIFS(#REF!,#REF!,"internal",#REF!,C7)+
SUMIFS(#REF!,#REF!,"internal",#REF!,C7)+
SUMIFS(#REF!,#REF!,"internal",#REF!,C7)</f>
        <v>#REF!</v>
      </c>
      <c r="AA7" s="152" t="e">
        <f>SUMIFS(#REF!,#REF!,"eksternal",#REF!,C7)+
SUMIFS(#REF!,#REF!,"eksternal",#REF!,C7)+
SUMIFS(#REF!,#REF!,"eksternal",#REF!,C7)+
SUMIFS(#REF!,#REF!,"eksternal",#REF!,C7)+
SUMIFS(#REF!,#REF!,"eksternal",#REF!,C7)+
SUMIFS(#REF!,#REF!,"eksternal",#REF!,C7)+
SUMIFS(#REF!,#REF!,"eksternal",#REF!,C7)</f>
        <v>#REF!</v>
      </c>
      <c r="AB7" s="152" t="e">
        <f>SUMIF(#REF!, 'KEUANGAN (INT+EKS) AKRE 2025'!C7,#REF!)+
SUMIF(#REF!, 'KEUANGAN (INT+EKS) AKRE 2025'!C7,#REF!)+
SUMIF(#REF!, 'KEUANGAN (INT+EKS) AKRE 2025'!C7,#REF!)+
SUMIF(#REF!, 'KEUANGAN (INT+EKS) AKRE 2025'!C7,#REF!)+
SUMIF(#REF!, 'KEUANGAN (INT+EKS) AKRE 2025'!C7,#REF!)+
SUMIF(#REF!, 'KEUANGAN (INT+EKS) AKRE 2025'!C7,#REF!)</f>
        <v>#REF!</v>
      </c>
      <c r="AC7" s="152" t="e">
        <f>SUMIFS(#REF!,#REF!,"internal",#REF!,C7)+
SUMIFS(#REF!,#REF!,"internal",#REF!,C7)+
SUMIFS(#REF!,#REF!,"internal",#REF!,C7)+
SUMIFS(#REF!,#REF!,"internal",#REF!,C7)+
SUMIFS(#REF!,#REF!,"internal",#REF!,C7)+
SUMIFS(#REF!,#REF!,"internal",#REF!,C7)</f>
        <v>#REF!</v>
      </c>
      <c r="AD7" s="152" t="e">
        <f>SUMIFS(#REF!,#REF!,"eksternal",#REF!,C7)+
SUMIFS(#REF!,#REF!,"eksternal",#REF!,C7)+
SUMIFS(#REF!,#REF!,"eksternal",#REF!,C7)+
SUMIFS(#REF!,#REF!,"eksternal",#REF!,C7)+
SUMIFS(#REF!,#REF!,"eksternal",#REF!,C7)+
SUMIFS(#REF!,#REF!,"eksternal",#REF!,C7)</f>
        <v>#REF!</v>
      </c>
      <c r="AE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AF7" s="152" t="e">
        <f>SUMIFS(#REF!,#REF!,"internal",#REF!,C7)+
SUMIFS(#REF!,#REF!,"internal",#REF!,C7)+
SUMIFS(#REF!,#REF!,"internal",#REF!,C7)+
SUMIFS(#REF!,#REF!,"internal",#REF!,C7)+
SUMIFS(#REF!,#REF!,"internal",#REF!,C7)+
SUMIFS(#REF!,#REF!,"internal",#REF!,C7)+
SUMIFS(#REF!,#REF!,"internal",#REF!,C7)</f>
        <v>#REF!</v>
      </c>
      <c r="AG7" s="152" t="e">
        <f>SUMIFS(#REF!,#REF!,"eksternal",#REF!,C7)+
SUMIFS(#REF!,#REF!,"eksternal",#REF!,C7)+
SUMIFS(#REF!,#REF!,"eksternal",#REF!,C7)+
SUMIFS(#REF!,#REF!,"eksternal",#REF!,C7)+
SUMIFS(#REF!,#REF!,"eksternal",#REF!,C7)+
SUMIFS(#REF!,#REF!,"eksternal",#REF!,C7)+
SUMIFS(#REF!,#REF!,"eksternal",#REF!,C7)</f>
        <v>#REF!</v>
      </c>
      <c r="AH7" s="152" t="e">
        <f>SUMIF(#REF!, 'KEUANGAN (INT+EKS) AKRE 2025'!C7,#REF!)+
SUMIF(#REF!, 'KEUANGAN (INT+EKS) AKRE 2025'!C7,#REF!)+
SUMIF(#REF!, 'KEUANGAN (INT+EKS) AKRE 2025'!C7,#REF!)+
SUMIF(#REF!, 'KEUANGAN (INT+EKS) AKRE 2025'!C7,#REF!)+
SUMIF(#REF!, 'KEUANGAN (INT+EKS) AKRE 2025'!C7,#REF!)+
SUMIF(#REF!, 'KEUANGAN (INT+EKS) AKRE 2025'!C7,#REF!)</f>
        <v>#REF!</v>
      </c>
      <c r="AI7" s="152" t="e">
        <f>SUMIFS(#REF!,#REF!,"internal",#REF!,C7)+
SUMIFS(#REF!,#REF!,"internal",#REF!,C7)+
SUMIFS(#REF!,#REF!,"internal",#REF!,C7)+
SUMIFS(#REF!,#REF!,"internal",#REF!,C7)+
SUMIFS(#REF!,#REF!,"internal",#REF!,C7)+
SUMIFS(#REF!,#REF!,"internal",#REF!,C7)</f>
        <v>#REF!</v>
      </c>
      <c r="AJ7" s="152" t="e">
        <f>SUMIFS(#REF!,#REF!,"eksternal",#REF!,C7)+
SUMIFS(#REF!,#REF!,"eksternal",#REF!,C7)+
SUMIFS(#REF!,#REF!,"eksternal",#REF!,C7)+
SUMIFS(#REF!,#REF!,"eksternal",#REF!,C7)+
SUMIFS(#REF!,#REF!,"eksternal",#REF!,C7)+
SUMIFS(#REF!,#REF!,"eksternal",#REF!,C7)</f>
        <v>#REF!</v>
      </c>
      <c r="AK7" s="1337"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
SUMIF(#REF!,'KEUANGAN (INT+EKS) AKRE 2025'!C7,#REF!)+
SUMIF(#REF!,'KEUANGAN (INT+EKS) AKRE 2025'!C7,#REF!)</f>
        <v>#REF!</v>
      </c>
      <c r="AL7" s="1335" t="e">
        <f>SUMIFS(#REF!,#REF!,"internal",#REF!,C7)+
SUMIFS(#REF!,#REF!,"internal",#REF!,C7)+
SUMIFS(#REF!,#REF!,"internal",#REF!,C7)+
SUMIFS(#REF!,#REF!,"internal",#REF!,C7)+
SUMIFS(#REF!,#REF!,"internal",#REF!,C7)+
SUMIFS(#REF!,#REF!,"internal",#REF!,C7)+
SUMIFS(#REF!,#REF!,"internal",#REF!,C7)</f>
        <v>#REF!</v>
      </c>
      <c r="AM7" s="1354" t="e">
        <f>SUMIFS(#REF!,#REF!,"eksternal",#REF!,C7)+
SUMIFS(#REF!,#REF!,"eksternal",#REF!,C7)+
SUMIFS(#REF!,#REF!,"eksternal",#REF!,C7)+
SUMIFS(#REF!,#REF!,"eksternal",#REF!,C7)+
SUMIFS(#REF!,#REF!,"eksternal",#REF!,C7)+
SUMIFS(#REF!,#REF!,"eksternal",#REF!,C7)+
SUMIFS(#REF!,#REF!,"eksternal",#REF!,C7)+
SUMIFS(#REF!,#REF!,"eksternal",#REF!,C7)+
SUMIFS(#REF!,#REF!,"eksternal",#REF!,C7)</f>
        <v>#REF!</v>
      </c>
    </row>
    <row r="8" spans="1:39" hidden="1">
      <c r="A8" s="127">
        <v>4</v>
      </c>
      <c r="B8" s="1182" t="s">
        <v>169</v>
      </c>
      <c r="C8" s="1183" t="s">
        <v>57</v>
      </c>
      <c r="D8" s="1340" t="e">
        <f>SUMIF(#REF!, 'KEUANGAN (INT+EKS) AKRE 2025'!C8,#REF!)+
SUMIF(#REF!, 'KEUANGAN (INT+EKS) AKRE 2025'!C8,#REF!)+
SUMIF(#REF!, 'KEUANGAN (INT+EKS) AKRE 2025'!C8,#REF!)+
SUMIF(#REF!, 'KEUANGAN (INT+EKS) AKRE 2025'!C8,#REF!)+
SUMIF(#REF!, 'KEUANGAN (INT+EKS) AKRE 2025'!C8,#REF!)</f>
        <v>#REF!</v>
      </c>
      <c r="E8" s="1340" t="e">
        <f>SUMIFS(#REF!,#REF!,"internal",#REF!,C8)+
SUMIFS(#REF!,#REF!,"internal",#REF!,C8)+
SUMIFS(#REF!,#REF!,"internal",#REF!,C8)+
SUMIFS(#REF!,#REF!,"internal",#REF!,C8)+
SUMIFS(#REF!,#REF!,"internal",#REF!,C8)+
SUMIFS(#REF!,#REF!,"internal",#REF!,C8)</f>
        <v>#REF!</v>
      </c>
      <c r="F8" s="1341" t="e">
        <f>SUMIFS(#REF!,#REF!,"eksternal",#REF!,C8)+
SUMIFS(#REF!,#REF!,"eksternal",#REF!,C8)+
SUMIFS(#REF!,#REF!,"eksternal",#REF!,C8)+
SUMIFS(#REF!,#REF!,"eksternal",#REF!,C8)+
SUMIFS(#REF!,#REF!,"eksternal",#REF!,C8)+
SUMIFS(#REF!,#REF!,"eksternal",#REF!,C8)</f>
        <v>#REF!</v>
      </c>
      <c r="G8" s="1334"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H8" s="1334" t="e">
        <f>SUMIFS(#REF!,#REF!,"internal",#REF!,C8)+
SUMIFS(#REF!,#REF!,"internal",#REF!,C8)+
SUMIFS(#REF!,#REF!,"internal",#REF!,C8)+
SUMIFS(#REF!,#REF!,"internal",#REF!,C8)+
SUMIFS(#REF!,#REF!,"internal",#REF!,C8)+
SUMIFS(#REF!,#REF!,"internal",#REF!,C8)+
SUMIFS(#REF!,#REF!,"internal",#REF!,C8)</f>
        <v>#REF!</v>
      </c>
      <c r="I8" s="1334" t="e">
        <f>SUMIFS(#REF!,#REF!,"eksternal",#REF!,C8)+
SUMIFS(#REF!,#REF!,"eksternal",#REF!,C8)+
SUMIFS(#REF!,#REF!,"eksternal",#REF!,C8)+
SUMIFS(#REF!,#REF!,"eksternal",#REF!,C8)+
SUMIFS(#REF!,#REF!,"eksternal",#REF!,C8)+
SUMIFS(#REF!,#REF!,"eksternal",#REF!,C8)+
SUMIFS(#REF!,#REF!,"eksternal",#REF!,C8)</f>
        <v>#REF!</v>
      </c>
      <c r="J8" s="151" t="e">
        <f>SUMIF(#REF!, 'KEUANGAN (INT+EKS) AKRE 2025'!C8,#REF!)+
SUMIF(#REF!, 'KEUANGAN (INT+EKS) AKRE 2025'!C8,#REF!)+
SUMIF(#REF!, 'KEUANGAN (INT+EKS) AKRE 2025'!C8,#REF!)+
SUMIF(#REF!, 'KEUANGAN (INT+EKS) AKRE 2025'!C8,#REF!)+
SUMIF(#REF!, 'KEUANGAN (INT+EKS) AKRE 2025'!C8,#REF!)</f>
        <v>#REF!</v>
      </c>
      <c r="K8" s="151" t="e">
        <f>SUMIFS(#REF!,#REF!,"internal",#REF!,C8)+
SUMIFS(#REF!,#REF!,"internal",#REF!,C8)+
SUMIFS(#REF!,#REF!,"internal",#REF!,C8)+
SUMIFS(#REF!,#REF!,"internal",#REF!,C8)+
SUMIFS(#REF!,#REF!,"internal",#REF!,C8)+
SUMIFS(#REF!,#REF!,"internal",#REF!,C8)</f>
        <v>#REF!</v>
      </c>
      <c r="L8" s="151" t="e">
        <f>SUMIFS(#REF!,#REF!,"eksternal",#REF!,C8)+
SUMIFS(#REF!,#REF!,"eksternal",#REF!,C8)+
SUMIFS(#REF!,#REF!,"eksternal",#REF!,C8)+
SUMIFS(#REF!,#REF!,"eksternal",#REF!,C8)+
SUMIFS(#REF!,#REF!,"eksternal",#REF!,C8)+
SUMIFS(#REF!,#REF!,"eksternal",#REF!,C8)</f>
        <v>#REF!</v>
      </c>
      <c r="M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N8" s="152" t="e">
        <f>SUMIFS(#REF!,#REF!,"internal",#REF!,C8)+
SUMIFS(#REF!,#REF!,"internal",#REF!,C8)+
SUMIFS(#REF!,#REF!,"internal",#REF!,C8)+
SUMIFS(#REF!,#REF!,"internal",#REF!,C8)+
SUMIFS(#REF!,#REF!,"internal",#REF!,C8)+
SUMIFS(#REF!,#REF!,"internal",#REF!,C8)+
SUMIFS(#REF!,#REF!,"internal",#REF!,C8)</f>
        <v>#REF!</v>
      </c>
      <c r="O8" s="1331" t="e">
        <f>SUMIFS(#REF!,#REF!,"eksternal",#REF!,C8)+
SUMIFS(#REF!,#REF!,"eksternal",#REF!,C8)+
SUMIFS(#REF!,#REF!,"eksternal",#REF!,C8)+
SUMIFS(#REF!,#REF!,"eksternal",#REF!,C8)+
SUMIFS(#REF!,#REF!,"eksternal",#REF!,C8)+
SUMIFS(#REF!,#REF!,"eksternal",#REF!,C8)+
SUMIFS(#REF!,#REF!,"eksternal",#REF!,C8)</f>
        <v>#REF!</v>
      </c>
      <c r="P8" s="152" t="e">
        <f>SUMIF(#REF!, 'KEUANGAN (INT+EKS) AKRE 2025'!C8,#REF!)+
SUMIF(#REF!, 'KEUANGAN (INT+EKS) AKRE 2025'!C8,#REF!)+
SUMIF(#REF!, 'KEUANGAN (INT+EKS) AKRE 2025'!C8,#REF!)+
SUMIF(#REF!, 'KEUANGAN (INT+EKS) AKRE 2025'!C8,#REF!)+
SUMIF(#REF!, 'KEUANGAN (INT+EKS) AKRE 2025'!C8,#REF!)</f>
        <v>#REF!</v>
      </c>
      <c r="Q8" s="152" t="e">
        <f>SUMIFS(#REF!,#REF!,"internal",#REF!,C8)+
SUMIFS(#REF!,#REF!,"internal",#REF!,C8)+
SUMIFS(#REF!,#REF!,"internal",#REF!,C8)+
SUMIFS(#REF!,#REF!,"internal",#REF!,C8)+
SUMIFS(#REF!,#REF!,"internal",#REF!,C8)+
SUMIFS(#REF!,#REF!,"internal",#REF!,C8)</f>
        <v>#REF!</v>
      </c>
      <c r="R8" s="152" t="e">
        <f>SUMIFS(#REF!,#REF!,"eksternal",#REF!,C8)+
SUMIFS(#REF!,#REF!,"eksternal",#REF!,C8)+
SUMIFS(#REF!,#REF!,"eksternal",#REF!,C8)+
SUMIFS(#REF!,#REF!,"eksternal",#REF!,C8)+
SUMIFS(#REF!,#REF!,"eksternal",#REF!,C8)+
SUMIFS(#REF!,#REF!,"eksternal",#REF!,C8)</f>
        <v>#REF!</v>
      </c>
      <c r="S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T8" s="1331" t="e">
        <f>SUMIFS(#REF!,#REF!,"internal",#REF!,C8)+
SUMIFS(#REF!,#REF!,"internal",#REF!,C8)+
SUMIFS(#REF!,#REF!,"internal",#REF!,C8)+
SUMIFS(#REF!,#REF!,"internal",#REF!,C8)+
SUMIFS(#REF!,#REF!,"eksternal",#REF!,C8)+
SUMIFS(#REF!,#REF!,"eksternal",#REF!,C8)+
SUMIFS(#REF!,#REF!,"eksternal",#REF!,C8)</f>
        <v>#REF!</v>
      </c>
      <c r="U8" s="1331" t="e">
        <f>SUMIFS(#REF!,#REF!,"eksternal",#REF!,C8)+
SUMIFS(#REF!,#REF!,"eksternal",#REF!,C8)+
SUMIFS(#REF!,#REF!,"eksternal",#REF!,C8)+
SUMIFS(#REF!,#REF!,"eksternal",#REF!,C8)+
SUMIFS(#REF!,#REF!,"eksternal",#REF!,C8)+
SUMIFS(#REF!,#REF!,"eksternal",#REF!,C8)+
SUMIFS(#REF!,#REF!,"eksternal",#REF!,C8)</f>
        <v>#REF!</v>
      </c>
      <c r="V8" s="152" t="e">
        <f>SUMIF(#REF!, 'KEUANGAN (INT+EKS) AKRE 2025'!C8,#REF!)+
SUMIF(#REF!, 'KEUANGAN (INT+EKS) AKRE 2025'!C8,#REF!)+
SUMIF(#REF!, 'KEUANGAN (INT+EKS) AKRE 2025'!C8,#REF!)+
SUMIF(#REF!, 'KEUANGAN (INT+EKS) AKRE 2025'!C8,#REF!)+
SUMIF(#REF!, 'KEUANGAN (INT+EKS) AKRE 2025'!C8,#REF!)</f>
        <v>#REF!</v>
      </c>
      <c r="W8" s="152" t="e">
        <f>SUMIFS(#REF!,#REF!,"internal",#REF!,C8)+
SUMIFS(#REF!,#REF!,"internal",#REF!,C8)+
SUMIFS(#REF!,#REF!,"internal",#REF!,C8)+
SUMIFS(#REF!,#REF!,"internal",#REF!,C8)+
SUMIFS(#REF!,#REF!,"internal",#REF!,C8)+
SUMIFS(#REF!,#REF!,"internal",#REF!,C8)</f>
        <v>#REF!</v>
      </c>
      <c r="X8" s="152" t="e">
        <f>SUMIFS(#REF!,#REF!,"eksternal",#REF!,C8)+
SUMIFS(#REF!,#REF!,"eksternal",#REF!,C8)+
SUMIFS(#REF!,#REF!,"eksternal",#REF!,C8)+
SUMIFS(#REF!,#REF!,"eksternal",#REF!,C8)+
SUMIFS(#REF!,#REF!,"eksternal",#REF!,C8)+
SUMIFS(#REF!,#REF!,"eksternal",#REF!,C8)</f>
        <v>#REF!</v>
      </c>
      <c r="Y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Z8" s="152" t="e">
        <f>SUMIFS(#REF!,#REF!,"internal",#REF!,C8)+
SUMIFS(#REF!,#REF!,"internal",#REF!,C8)+
SUMIFS(#REF!,#REF!,"internal",#REF!,C8)+
SUMIFS(#REF!,#REF!,"internal",#REF!,C8)+
SUMIFS(#REF!,#REF!,"internal",#REF!,C8)+
SUMIFS(#REF!,#REF!,"internal",#REF!,C8)+
SUMIFS(#REF!,#REF!,"internal",#REF!,C8)</f>
        <v>#REF!</v>
      </c>
      <c r="AA8" s="152" t="e">
        <f>SUMIFS(#REF!,#REF!,"eksternal",#REF!,C8)+
SUMIFS(#REF!,#REF!,"eksternal",#REF!,C8)+
SUMIFS(#REF!,#REF!,"eksternal",#REF!,C8)+
SUMIFS(#REF!,#REF!,"eksternal",#REF!,C8)+
SUMIFS(#REF!,#REF!,"eksternal",#REF!,C8)+
SUMIFS(#REF!,#REF!,"eksternal",#REF!,C8)+
SUMIFS(#REF!,#REF!,"eksternal",#REF!,C8)</f>
        <v>#REF!</v>
      </c>
      <c r="AB8" s="152" t="e">
        <f>SUMIF(#REF!, 'KEUANGAN (INT+EKS) AKRE 2025'!C8,#REF!)+
SUMIF(#REF!, 'KEUANGAN (INT+EKS) AKRE 2025'!C8,#REF!)+
SUMIF(#REF!, 'KEUANGAN (INT+EKS) AKRE 2025'!C8,#REF!)+
SUMIF(#REF!, 'KEUANGAN (INT+EKS) AKRE 2025'!C8,#REF!)+
SUMIF(#REF!, 'KEUANGAN (INT+EKS) AKRE 2025'!C8,#REF!)+
SUMIF(#REF!, 'KEUANGAN (INT+EKS) AKRE 2025'!C8,#REF!)</f>
        <v>#REF!</v>
      </c>
      <c r="AC8" s="152" t="e">
        <f>SUMIFS(#REF!,#REF!,"internal",#REF!,C8)+
SUMIFS(#REF!,#REF!,"internal",#REF!,C8)+
SUMIFS(#REF!,#REF!,"internal",#REF!,C8)+
SUMIFS(#REF!,#REF!,"internal",#REF!,C8)+
SUMIFS(#REF!,#REF!,"internal",#REF!,C8)+
SUMIFS(#REF!,#REF!,"internal",#REF!,C8)</f>
        <v>#REF!</v>
      </c>
      <c r="AD8" s="152" t="e">
        <f>SUMIFS(#REF!,#REF!,"eksternal",#REF!,C8)+
SUMIFS(#REF!,#REF!,"eksternal",#REF!,C8)+
SUMIFS(#REF!,#REF!,"eksternal",#REF!,C8)+
SUMIFS(#REF!,#REF!,"eksternal",#REF!,C8)+
SUMIFS(#REF!,#REF!,"eksternal",#REF!,C8)+
SUMIFS(#REF!,#REF!,"eksternal",#REF!,C8)</f>
        <v>#REF!</v>
      </c>
      <c r="AE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AF8" s="152" t="e">
        <f>SUMIFS(#REF!,#REF!,"internal",#REF!,C8)+
SUMIFS(#REF!,#REF!,"internal",#REF!,C8)+
SUMIFS(#REF!,#REF!,"internal",#REF!,C8)+
SUMIFS(#REF!,#REF!,"internal",#REF!,C8)+
SUMIFS(#REF!,#REF!,"internal",#REF!,C8)+
SUMIFS(#REF!,#REF!,"internal",#REF!,C8)+
SUMIFS(#REF!,#REF!,"internal",#REF!,C8)</f>
        <v>#REF!</v>
      </c>
      <c r="AG8" s="152" t="e">
        <f>SUMIFS(#REF!,#REF!,"eksternal",#REF!,C8)+
SUMIFS(#REF!,#REF!,"eksternal",#REF!,C8)+
SUMIFS(#REF!,#REF!,"eksternal",#REF!,C8)+
SUMIFS(#REF!,#REF!,"eksternal",#REF!,C8)+
SUMIFS(#REF!,#REF!,"eksternal",#REF!,C8)+
SUMIFS(#REF!,#REF!,"eksternal",#REF!,C8)+
SUMIFS(#REF!,#REF!,"eksternal",#REF!,C8)</f>
        <v>#REF!</v>
      </c>
      <c r="AH8" s="152" t="e">
        <f>SUMIF(#REF!, 'KEUANGAN (INT+EKS) AKRE 2025'!C8,#REF!)+
SUMIF(#REF!, 'KEUANGAN (INT+EKS) AKRE 2025'!C8,#REF!)+
SUMIF(#REF!, 'KEUANGAN (INT+EKS) AKRE 2025'!C8,#REF!)+
SUMIF(#REF!, 'KEUANGAN (INT+EKS) AKRE 2025'!C8,#REF!)+
SUMIF(#REF!, 'KEUANGAN (INT+EKS) AKRE 2025'!C8,#REF!)+
SUMIF(#REF!, 'KEUANGAN (INT+EKS) AKRE 2025'!C8,#REF!)</f>
        <v>#REF!</v>
      </c>
      <c r="AI8" s="152" t="e">
        <f>SUMIFS(#REF!,#REF!,"internal",#REF!,C8)+
SUMIFS(#REF!,#REF!,"internal",#REF!,C8)+
SUMIFS(#REF!,#REF!,"internal",#REF!,C8)+
SUMIFS(#REF!,#REF!,"internal",#REF!,C8)+
SUMIFS(#REF!,#REF!,"internal",#REF!,C8)+
SUMIFS(#REF!,#REF!,"internal",#REF!,C8)</f>
        <v>#REF!</v>
      </c>
      <c r="AJ8" s="152" t="e">
        <f>SUMIFS(#REF!,#REF!,"eksternal",#REF!,C8)+
SUMIFS(#REF!,#REF!,"eksternal",#REF!,C8)+
SUMIFS(#REF!,#REF!,"eksternal",#REF!,C8)+
SUMIFS(#REF!,#REF!,"eksternal",#REF!,C8)+
SUMIFS(#REF!,#REF!,"eksternal",#REF!,C8)+
SUMIFS(#REF!,#REF!,"eksternal",#REF!,C8)</f>
        <v>#REF!</v>
      </c>
      <c r="AK8" s="1337"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
SUMIF(#REF!,'KEUANGAN (INT+EKS) AKRE 2025'!C8,#REF!)+
SUMIF(#REF!,'KEUANGAN (INT+EKS) AKRE 2025'!C8,#REF!)</f>
        <v>#REF!</v>
      </c>
      <c r="AL8" s="1335" t="e">
        <f>SUMIFS(#REF!,#REF!,"internal",#REF!,C8)+
SUMIFS(#REF!,#REF!,"internal",#REF!,C8)+
SUMIFS(#REF!,#REF!,"internal",#REF!,C8)+
SUMIFS(#REF!,#REF!,"internal",#REF!,C8)+
SUMIFS(#REF!,#REF!,"internal",#REF!,C8)+
SUMIFS(#REF!,#REF!,"internal",#REF!,C8)+
SUMIFS(#REF!,#REF!,"internal",#REF!,C8)</f>
        <v>#REF!</v>
      </c>
      <c r="AM8" s="1354" t="e">
        <f>SUMIFS(#REF!,#REF!,"eksternal",#REF!,C8)+
SUMIFS(#REF!,#REF!,"eksternal",#REF!,C8)+
SUMIFS(#REF!,#REF!,"eksternal",#REF!,C8)+
SUMIFS(#REF!,#REF!,"eksternal",#REF!,C8)+
SUMIFS(#REF!,#REF!,"eksternal",#REF!,C8)+
SUMIFS(#REF!,#REF!,"eksternal",#REF!,C8)+
SUMIFS(#REF!,#REF!,"eksternal",#REF!,C8)+
SUMIFS(#REF!,#REF!,"eksternal",#REF!,C8)+
SUMIFS(#REF!,#REF!,"eksternal",#REF!,C8)</f>
        <v>#REF!</v>
      </c>
    </row>
    <row r="9" spans="1:39" hidden="1">
      <c r="A9" s="127">
        <v>5</v>
      </c>
      <c r="B9" s="1182" t="s">
        <v>169</v>
      </c>
      <c r="C9" s="1183" t="s">
        <v>67</v>
      </c>
      <c r="D9" s="1340" t="e">
        <f>SUMIF(#REF!, 'KEUANGAN (INT+EKS) AKRE 2025'!C9,#REF!)+
SUMIF(#REF!, 'KEUANGAN (INT+EKS) AKRE 2025'!C9,#REF!)+
SUMIF(#REF!, 'KEUANGAN (INT+EKS) AKRE 2025'!C9,#REF!)+
SUMIF(#REF!, 'KEUANGAN (INT+EKS) AKRE 2025'!C9,#REF!)+
SUMIF(#REF!, 'KEUANGAN (INT+EKS) AKRE 2025'!C9,#REF!)</f>
        <v>#REF!</v>
      </c>
      <c r="E9" s="1340" t="e">
        <f>SUMIFS(#REF!,#REF!,"internal",#REF!,C9)+
SUMIFS(#REF!,#REF!,"internal",#REF!,C9)+
SUMIFS(#REF!,#REF!,"internal",#REF!,C9)+
SUMIFS(#REF!,#REF!,"internal",#REF!,C9)+
SUMIFS(#REF!,#REF!,"internal",#REF!,C9)+
SUMIFS(#REF!,#REF!,"internal",#REF!,C9)</f>
        <v>#REF!</v>
      </c>
      <c r="F9" s="1341" t="e">
        <f>SUMIFS(#REF!,#REF!,"eksternal",#REF!,C9)+
SUMIFS(#REF!,#REF!,"eksternal",#REF!,C9)+
SUMIFS(#REF!,#REF!,"eksternal",#REF!,C9)+
SUMIFS(#REF!,#REF!,"eksternal",#REF!,C9)+
SUMIFS(#REF!,#REF!,"eksternal",#REF!,C9)+
SUMIFS(#REF!,#REF!,"eksternal",#REF!,C9)</f>
        <v>#REF!</v>
      </c>
      <c r="G9" s="1334"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H9" s="1334" t="e">
        <f>SUMIFS(#REF!,#REF!,"internal",#REF!,C9)+
SUMIFS(#REF!,#REF!,"internal",#REF!,C9)+
SUMIFS(#REF!,#REF!,"internal",#REF!,C9)+
SUMIFS(#REF!,#REF!,"internal",#REF!,C9)+
SUMIFS(#REF!,#REF!,"internal",#REF!,C9)+
SUMIFS(#REF!,#REF!,"internal",#REF!,C9)+
SUMIFS(#REF!,#REF!,"internal",#REF!,C9)</f>
        <v>#REF!</v>
      </c>
      <c r="I9" s="1334" t="e">
        <f>SUMIFS(#REF!,#REF!,"eksternal",#REF!,C9)+
SUMIFS(#REF!,#REF!,"eksternal",#REF!,C9)+
SUMIFS(#REF!,#REF!,"eksternal",#REF!,C9)+
SUMIFS(#REF!,#REF!,"eksternal",#REF!,C9)+
SUMIFS(#REF!,#REF!,"eksternal",#REF!,C9)+
SUMIFS(#REF!,#REF!,"eksternal",#REF!,C9)+
SUMIFS(#REF!,#REF!,"eksternal",#REF!,C9)</f>
        <v>#REF!</v>
      </c>
      <c r="J9" s="151" t="e">
        <f>SUMIF(#REF!, 'KEUANGAN (INT+EKS) AKRE 2025'!C9,#REF!)+
SUMIF(#REF!, 'KEUANGAN (INT+EKS) AKRE 2025'!C9,#REF!)+
SUMIF(#REF!, 'KEUANGAN (INT+EKS) AKRE 2025'!C9,#REF!)+
SUMIF(#REF!, 'KEUANGAN (INT+EKS) AKRE 2025'!C9,#REF!)+
SUMIF(#REF!, 'KEUANGAN (INT+EKS) AKRE 2025'!C9,#REF!)</f>
        <v>#REF!</v>
      </c>
      <c r="K9" s="151" t="e">
        <f>SUMIFS(#REF!,#REF!,"internal",#REF!,C9)+
SUMIFS(#REF!,#REF!,"internal",#REF!,C9)+
SUMIFS(#REF!,#REF!,"internal",#REF!,C9)+
SUMIFS(#REF!,#REF!,"internal",#REF!,C9)+
SUMIFS(#REF!,#REF!,"internal",#REF!,C9)+
SUMIFS(#REF!,#REF!,"internal",#REF!,C9)</f>
        <v>#REF!</v>
      </c>
      <c r="L9" s="151" t="e">
        <f>SUMIFS(#REF!,#REF!,"eksternal",#REF!,C9)+
SUMIFS(#REF!,#REF!,"eksternal",#REF!,C9)+
SUMIFS(#REF!,#REF!,"eksternal",#REF!,C9)+
SUMIFS(#REF!,#REF!,"eksternal",#REF!,C9)+
SUMIFS(#REF!,#REF!,"eksternal",#REF!,C9)+
SUMIFS(#REF!,#REF!,"eksternal",#REF!,C9)</f>
        <v>#REF!</v>
      </c>
      <c r="M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N9" s="152" t="e">
        <f>SUMIFS(#REF!,#REF!,"internal",#REF!,C9)+
SUMIFS(#REF!,#REF!,"internal",#REF!,C9)+
SUMIFS(#REF!,#REF!,"internal",#REF!,C9)+
SUMIFS(#REF!,#REF!,"internal",#REF!,C9)+
SUMIFS(#REF!,#REF!,"internal",#REF!,C9)+
SUMIFS(#REF!,#REF!,"internal",#REF!,C9)+
SUMIFS(#REF!,#REF!,"internal",#REF!,C9)</f>
        <v>#REF!</v>
      </c>
      <c r="O9" s="1331" t="e">
        <f>SUMIFS(#REF!,#REF!,"eksternal",#REF!,C9)+
SUMIFS(#REF!,#REF!,"eksternal",#REF!,C9)+
SUMIFS(#REF!,#REF!,"eksternal",#REF!,C9)+
SUMIFS(#REF!,#REF!,"eksternal",#REF!,C9)+
SUMIFS(#REF!,#REF!,"eksternal",#REF!,C9)+
SUMIFS(#REF!,#REF!,"eksternal",#REF!,C9)+
SUMIFS(#REF!,#REF!,"eksternal",#REF!,C9)</f>
        <v>#REF!</v>
      </c>
      <c r="P9" s="152" t="e">
        <f>SUMIF(#REF!, 'KEUANGAN (INT+EKS) AKRE 2025'!C9,#REF!)+
SUMIF(#REF!, 'KEUANGAN (INT+EKS) AKRE 2025'!C9,#REF!)+
SUMIF(#REF!, 'KEUANGAN (INT+EKS) AKRE 2025'!C9,#REF!)+
SUMIF(#REF!, 'KEUANGAN (INT+EKS) AKRE 2025'!C9,#REF!)+
SUMIF(#REF!, 'KEUANGAN (INT+EKS) AKRE 2025'!C9,#REF!)</f>
        <v>#REF!</v>
      </c>
      <c r="Q9" s="152" t="e">
        <f>SUMIFS(#REF!,#REF!,"internal",#REF!,C9)+
SUMIFS(#REF!,#REF!,"internal",#REF!,C9)+
SUMIFS(#REF!,#REF!,"internal",#REF!,C9)+
SUMIFS(#REF!,#REF!,"internal",#REF!,C9)+
SUMIFS(#REF!,#REF!,"internal",#REF!,C9)+
SUMIFS(#REF!,#REF!,"internal",#REF!,C9)</f>
        <v>#REF!</v>
      </c>
      <c r="R9" s="152" t="e">
        <f>SUMIFS(#REF!,#REF!,"eksternal",#REF!,C9)+
SUMIFS(#REF!,#REF!,"eksternal",#REF!,C9)+
SUMIFS(#REF!,#REF!,"eksternal",#REF!,C9)+
SUMIFS(#REF!,#REF!,"eksternal",#REF!,C9)+
SUMIFS(#REF!,#REF!,"eksternal",#REF!,C9)+
SUMIFS(#REF!,#REF!,"eksternal",#REF!,C9)</f>
        <v>#REF!</v>
      </c>
      <c r="S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T9" s="1331" t="e">
        <f>SUMIFS(#REF!,#REF!,"internal",#REF!,C9)+
SUMIFS(#REF!,#REF!,"internal",#REF!,C9)+
SUMIFS(#REF!,#REF!,"internal",#REF!,C9)+
SUMIFS(#REF!,#REF!,"internal",#REF!,C9)+
SUMIFS(#REF!,#REF!,"eksternal",#REF!,C9)+
SUMIFS(#REF!,#REF!,"eksternal",#REF!,C9)+
SUMIFS(#REF!,#REF!,"eksternal",#REF!,C9)</f>
        <v>#REF!</v>
      </c>
      <c r="U9" s="1331" t="e">
        <f>SUMIFS(#REF!,#REF!,"eksternal",#REF!,C9)+
SUMIFS(#REF!,#REF!,"eksternal",#REF!,C9)+
SUMIFS(#REF!,#REF!,"eksternal",#REF!,C9)+
SUMIFS(#REF!,#REF!,"eksternal",#REF!,C9)+
SUMIFS(#REF!,#REF!,"eksternal",#REF!,C9)+
SUMIFS(#REF!,#REF!,"eksternal",#REF!,C9)+
SUMIFS(#REF!,#REF!,"eksternal",#REF!,C9)</f>
        <v>#REF!</v>
      </c>
      <c r="V9" s="152" t="e">
        <f>SUMIF(#REF!, 'KEUANGAN (INT+EKS) AKRE 2025'!C9,#REF!)+
SUMIF(#REF!, 'KEUANGAN (INT+EKS) AKRE 2025'!C9,#REF!)+
SUMIF(#REF!, 'KEUANGAN (INT+EKS) AKRE 2025'!C9,#REF!)+
SUMIF(#REF!, 'KEUANGAN (INT+EKS) AKRE 2025'!C9,#REF!)+
SUMIF(#REF!, 'KEUANGAN (INT+EKS) AKRE 2025'!C9,#REF!)</f>
        <v>#REF!</v>
      </c>
      <c r="W9" s="152" t="e">
        <f>SUMIFS(#REF!,#REF!,"internal",#REF!,C9)+
SUMIFS(#REF!,#REF!,"internal",#REF!,C9)+
SUMIFS(#REF!,#REF!,"internal",#REF!,C9)+
SUMIFS(#REF!,#REF!,"internal",#REF!,C9)+
SUMIFS(#REF!,#REF!,"internal",#REF!,C9)+
SUMIFS(#REF!,#REF!,"internal",#REF!,C9)</f>
        <v>#REF!</v>
      </c>
      <c r="X9" s="152" t="e">
        <f>SUMIFS(#REF!,#REF!,"eksternal",#REF!,C9)+
SUMIFS(#REF!,#REF!,"eksternal",#REF!,C9)+
SUMIFS(#REF!,#REF!,"eksternal",#REF!,C9)+
SUMIFS(#REF!,#REF!,"eksternal",#REF!,C9)+
SUMIFS(#REF!,#REF!,"eksternal",#REF!,C9)+
SUMIFS(#REF!,#REF!,"eksternal",#REF!,C9)</f>
        <v>#REF!</v>
      </c>
      <c r="Y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Z9" s="152" t="e">
        <f>SUMIFS(#REF!,#REF!,"internal",#REF!,C9)+
SUMIFS(#REF!,#REF!,"internal",#REF!,C9)+
SUMIFS(#REF!,#REF!,"internal",#REF!,C9)+
SUMIFS(#REF!,#REF!,"internal",#REF!,C9)+
SUMIFS(#REF!,#REF!,"internal",#REF!,C9)+
SUMIFS(#REF!,#REF!,"internal",#REF!,C9)+
SUMIFS(#REF!,#REF!,"internal",#REF!,C9)</f>
        <v>#REF!</v>
      </c>
      <c r="AA9" s="152" t="e">
        <f>SUMIFS(#REF!,#REF!,"eksternal",#REF!,C9)+
SUMIFS(#REF!,#REF!,"eksternal",#REF!,C9)+
SUMIFS(#REF!,#REF!,"eksternal",#REF!,C9)+
SUMIFS(#REF!,#REF!,"eksternal",#REF!,C9)+
SUMIFS(#REF!,#REF!,"eksternal",#REF!,C9)+
SUMIFS(#REF!,#REF!,"eksternal",#REF!,C9)+
SUMIFS(#REF!,#REF!,"eksternal",#REF!,C9)</f>
        <v>#REF!</v>
      </c>
      <c r="AB9" s="152" t="e">
        <f>SUMIF(#REF!, 'KEUANGAN (INT+EKS) AKRE 2025'!C9,#REF!)+
SUMIF(#REF!, 'KEUANGAN (INT+EKS) AKRE 2025'!C9,#REF!)+
SUMIF(#REF!, 'KEUANGAN (INT+EKS) AKRE 2025'!C9,#REF!)+
SUMIF(#REF!, 'KEUANGAN (INT+EKS) AKRE 2025'!C9,#REF!)+
SUMIF(#REF!, 'KEUANGAN (INT+EKS) AKRE 2025'!C9,#REF!)+
SUMIF(#REF!, 'KEUANGAN (INT+EKS) AKRE 2025'!C9,#REF!)</f>
        <v>#REF!</v>
      </c>
      <c r="AC9" s="152" t="e">
        <f>SUMIFS(#REF!,#REF!,"internal",#REF!,C9)+
SUMIFS(#REF!,#REF!,"internal",#REF!,C9)+
SUMIFS(#REF!,#REF!,"internal",#REF!,C9)+
SUMIFS(#REF!,#REF!,"internal",#REF!,C9)+
SUMIFS(#REF!,#REF!,"internal",#REF!,C9)+
SUMIFS(#REF!,#REF!,"internal",#REF!,C9)</f>
        <v>#REF!</v>
      </c>
      <c r="AD9" s="152" t="e">
        <f>SUMIFS(#REF!,#REF!,"eksternal",#REF!,C9)+
SUMIFS(#REF!,#REF!,"eksternal",#REF!,C9)+
SUMIFS(#REF!,#REF!,"eksternal",#REF!,C9)+
SUMIFS(#REF!,#REF!,"eksternal",#REF!,C9)+
SUMIFS(#REF!,#REF!,"eksternal",#REF!,C9)+
SUMIFS(#REF!,#REF!,"eksternal",#REF!,C9)</f>
        <v>#REF!</v>
      </c>
      <c r="AE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AF9" s="152" t="e">
        <f>SUMIFS(#REF!,#REF!,"internal",#REF!,C9)+
SUMIFS(#REF!,#REF!,"internal",#REF!,C9)+
SUMIFS(#REF!,#REF!,"internal",#REF!,C9)+
SUMIFS(#REF!,#REF!,"internal",#REF!,C9)+
SUMIFS(#REF!,#REF!,"internal",#REF!,C9)+
SUMIFS(#REF!,#REF!,"internal",#REF!,C9)+
SUMIFS(#REF!,#REF!,"internal",#REF!,C9)</f>
        <v>#REF!</v>
      </c>
      <c r="AG9" s="152" t="e">
        <f>SUMIFS(#REF!,#REF!,"eksternal",#REF!,C9)+
SUMIFS(#REF!,#REF!,"eksternal",#REF!,C9)+
SUMIFS(#REF!,#REF!,"eksternal",#REF!,C9)+
SUMIFS(#REF!,#REF!,"eksternal",#REF!,C9)+
SUMIFS(#REF!,#REF!,"eksternal",#REF!,C9)+
SUMIFS(#REF!,#REF!,"eksternal",#REF!,C9)+
SUMIFS(#REF!,#REF!,"eksternal",#REF!,C9)</f>
        <v>#REF!</v>
      </c>
      <c r="AH9" s="152" t="e">
        <f>SUMIF(#REF!, 'KEUANGAN (INT+EKS) AKRE 2025'!C9,#REF!)+
SUMIF(#REF!, 'KEUANGAN (INT+EKS) AKRE 2025'!C9,#REF!)+
SUMIF(#REF!, 'KEUANGAN (INT+EKS) AKRE 2025'!C9,#REF!)+
SUMIF(#REF!, 'KEUANGAN (INT+EKS) AKRE 2025'!C9,#REF!)+
SUMIF(#REF!, 'KEUANGAN (INT+EKS) AKRE 2025'!C9,#REF!)+
SUMIF(#REF!, 'KEUANGAN (INT+EKS) AKRE 2025'!C9,#REF!)</f>
        <v>#REF!</v>
      </c>
      <c r="AI9" s="152" t="e">
        <f>SUMIFS(#REF!,#REF!,"internal",#REF!,C9)+
SUMIFS(#REF!,#REF!,"internal",#REF!,C9)+
SUMIFS(#REF!,#REF!,"internal",#REF!,C9)+
SUMIFS(#REF!,#REF!,"internal",#REF!,C9)+
SUMIFS(#REF!,#REF!,"internal",#REF!,C9)+
SUMIFS(#REF!,#REF!,"internal",#REF!,C9)</f>
        <v>#REF!</v>
      </c>
      <c r="AJ9" s="152" t="e">
        <f>SUMIFS(#REF!,#REF!,"eksternal",#REF!,C9)+
SUMIFS(#REF!,#REF!,"eksternal",#REF!,C9)+
SUMIFS(#REF!,#REF!,"eksternal",#REF!,C9)+
SUMIFS(#REF!,#REF!,"eksternal",#REF!,C9)+
SUMIFS(#REF!,#REF!,"eksternal",#REF!,C9)+
SUMIFS(#REF!,#REF!,"eksternal",#REF!,C9)</f>
        <v>#REF!</v>
      </c>
      <c r="AK9" s="1337"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
SUMIF(#REF!,'KEUANGAN (INT+EKS) AKRE 2025'!C9,#REF!)+
SUMIF(#REF!,'KEUANGAN (INT+EKS) AKRE 2025'!C9,#REF!)</f>
        <v>#REF!</v>
      </c>
      <c r="AL9" s="1335" t="e">
        <f>SUMIFS(#REF!,#REF!,"internal",#REF!,C9)+
SUMIFS(#REF!,#REF!,"internal",#REF!,C9)+
SUMIFS(#REF!,#REF!,"internal",#REF!,C9)+
SUMIFS(#REF!,#REF!,"internal",#REF!,C9)+
SUMIFS(#REF!,#REF!,"internal",#REF!,C9)+
SUMIFS(#REF!,#REF!,"internal",#REF!,C9)+
SUMIFS(#REF!,#REF!,"internal",#REF!,C9)</f>
        <v>#REF!</v>
      </c>
      <c r="AM9" s="1354" t="e">
        <f>SUMIFS(#REF!,#REF!,"eksternal",#REF!,C9)+
SUMIFS(#REF!,#REF!,"eksternal",#REF!,C9)+
SUMIFS(#REF!,#REF!,"eksternal",#REF!,C9)+
SUMIFS(#REF!,#REF!,"eksternal",#REF!,C9)+
SUMIFS(#REF!,#REF!,"eksternal",#REF!,C9)+
SUMIFS(#REF!,#REF!,"eksternal",#REF!,C9)+
SUMIFS(#REF!,#REF!,"eksternal",#REF!,C9)+
SUMIFS(#REF!,#REF!,"eksternal",#REF!,C9)+
SUMIFS(#REF!,#REF!,"eksternal",#REF!,C9)</f>
        <v>#REF!</v>
      </c>
    </row>
    <row r="10" spans="1:39" hidden="1">
      <c r="A10" s="127">
        <v>6</v>
      </c>
      <c r="B10" s="1182" t="s">
        <v>169</v>
      </c>
      <c r="C10" s="1183" t="s">
        <v>108</v>
      </c>
      <c r="D10" s="1340" t="e">
        <f>SUMIF(#REF!, 'KEUANGAN (INT+EKS) AKRE 2025'!C10,#REF!)+
SUMIF(#REF!, 'KEUANGAN (INT+EKS) AKRE 2025'!C10,#REF!)+
SUMIF(#REF!, 'KEUANGAN (INT+EKS) AKRE 2025'!C10,#REF!)+
SUMIF(#REF!, 'KEUANGAN (INT+EKS) AKRE 2025'!C10,#REF!)+
SUMIF(#REF!, 'KEUANGAN (INT+EKS) AKRE 2025'!C10,#REF!)</f>
        <v>#REF!</v>
      </c>
      <c r="E10" s="1340" t="e">
        <f>SUMIFS(#REF!,#REF!,"internal",#REF!,C10)+
SUMIFS(#REF!,#REF!,"internal",#REF!,C10)+
SUMIFS(#REF!,#REF!,"internal",#REF!,C10)+
SUMIFS(#REF!,#REF!,"internal",#REF!,C10)+
SUMIFS(#REF!,#REF!,"internal",#REF!,C10)+
SUMIFS(#REF!,#REF!,"internal",#REF!,C10)</f>
        <v>#REF!</v>
      </c>
      <c r="F10" s="1341" t="e">
        <f>SUMIFS(#REF!,#REF!,"eksternal",#REF!,C10)+
SUMIFS(#REF!,#REF!,"eksternal",#REF!,C10)+
SUMIFS(#REF!,#REF!,"eksternal",#REF!,C10)+
SUMIFS(#REF!,#REF!,"eksternal",#REF!,C10)+
SUMIFS(#REF!,#REF!,"eksternal",#REF!,C10)+
SUMIFS(#REF!,#REF!,"eksternal",#REF!,C10)</f>
        <v>#REF!</v>
      </c>
      <c r="G10" s="1334"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H10" s="1334" t="e">
        <f>SUMIFS(#REF!,#REF!,"internal",#REF!,C10)+
SUMIFS(#REF!,#REF!,"internal",#REF!,C10)+
SUMIFS(#REF!,#REF!,"internal",#REF!,C10)+
SUMIFS(#REF!,#REF!,"internal",#REF!,C10)+
SUMIFS(#REF!,#REF!,"internal",#REF!,C10)+
SUMIFS(#REF!,#REF!,"internal",#REF!,C10)+
SUMIFS(#REF!,#REF!,"internal",#REF!,C10)</f>
        <v>#REF!</v>
      </c>
      <c r="I10" s="1334" t="e">
        <f>SUMIFS(#REF!,#REF!,"eksternal",#REF!,C10)+
SUMIFS(#REF!,#REF!,"eksternal",#REF!,C10)+
SUMIFS(#REF!,#REF!,"eksternal",#REF!,C10)+
SUMIFS(#REF!,#REF!,"eksternal",#REF!,C10)+
SUMIFS(#REF!,#REF!,"eksternal",#REF!,C10)+
SUMIFS(#REF!,#REF!,"eksternal",#REF!,C10)+
SUMIFS(#REF!,#REF!,"eksternal",#REF!,C10)</f>
        <v>#REF!</v>
      </c>
      <c r="J10" s="151" t="e">
        <f>SUMIF(#REF!, 'KEUANGAN (INT+EKS) AKRE 2025'!C10,#REF!)+
SUMIF(#REF!, 'KEUANGAN (INT+EKS) AKRE 2025'!C10,#REF!)+
SUMIF(#REF!, 'KEUANGAN (INT+EKS) AKRE 2025'!C10,#REF!)+
SUMIF(#REF!, 'KEUANGAN (INT+EKS) AKRE 2025'!C10,#REF!)+
SUMIF(#REF!, 'KEUANGAN (INT+EKS) AKRE 2025'!C10,#REF!)</f>
        <v>#REF!</v>
      </c>
      <c r="K10" s="151" t="e">
        <f>SUMIFS(#REF!,#REF!,"internal",#REF!,C10)+
SUMIFS(#REF!,#REF!,"internal",#REF!,C10)+
SUMIFS(#REF!,#REF!,"internal",#REF!,C10)+
SUMIFS(#REF!,#REF!,"internal",#REF!,C10)+
SUMIFS(#REF!,#REF!,"internal",#REF!,C10)+
SUMIFS(#REF!,#REF!,"internal",#REF!,C10)</f>
        <v>#REF!</v>
      </c>
      <c r="L10" s="151" t="e">
        <f>SUMIFS(#REF!,#REF!,"eksternal",#REF!,C10)+
SUMIFS(#REF!,#REF!,"eksternal",#REF!,C10)+
SUMIFS(#REF!,#REF!,"eksternal",#REF!,C10)+
SUMIFS(#REF!,#REF!,"eksternal",#REF!,C10)+
SUMIFS(#REF!,#REF!,"eksternal",#REF!,C10)+
SUMIFS(#REF!,#REF!,"eksternal",#REF!,C10)</f>
        <v>#REF!</v>
      </c>
      <c r="M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N10" s="152" t="e">
        <f>SUMIFS(#REF!,#REF!,"internal",#REF!,C10)+
SUMIFS(#REF!,#REF!,"internal",#REF!,C10)+
SUMIFS(#REF!,#REF!,"internal",#REF!,C10)+
SUMIFS(#REF!,#REF!,"internal",#REF!,C10)+
SUMIFS(#REF!,#REF!,"internal",#REF!,C10)+
SUMIFS(#REF!,#REF!,"internal",#REF!,C10)+
SUMIFS(#REF!,#REF!,"internal",#REF!,C10)</f>
        <v>#REF!</v>
      </c>
      <c r="O10" s="1331" t="e">
        <f>SUMIFS(#REF!,#REF!,"eksternal",#REF!,C10)+
SUMIFS(#REF!,#REF!,"eksternal",#REF!,C10)+
SUMIFS(#REF!,#REF!,"eksternal",#REF!,C10)+
SUMIFS(#REF!,#REF!,"eksternal",#REF!,C10)+
SUMIFS(#REF!,#REF!,"eksternal",#REF!,C10)+
SUMIFS(#REF!,#REF!,"eksternal",#REF!,C10)+
SUMIFS(#REF!,#REF!,"eksternal",#REF!,C10)</f>
        <v>#REF!</v>
      </c>
      <c r="P10" s="152" t="e">
        <f>SUMIF(#REF!, 'KEUANGAN (INT+EKS) AKRE 2025'!C10,#REF!)+
SUMIF(#REF!, 'KEUANGAN (INT+EKS) AKRE 2025'!C10,#REF!)+
SUMIF(#REF!, 'KEUANGAN (INT+EKS) AKRE 2025'!C10,#REF!)+
SUMIF(#REF!, 'KEUANGAN (INT+EKS) AKRE 2025'!C10,#REF!)+
SUMIF(#REF!, 'KEUANGAN (INT+EKS) AKRE 2025'!C10,#REF!)</f>
        <v>#REF!</v>
      </c>
      <c r="Q10" s="152" t="e">
        <f>SUMIFS(#REF!,#REF!,"internal",#REF!,C10)+
SUMIFS(#REF!,#REF!,"internal",#REF!,C10)+
SUMIFS(#REF!,#REF!,"internal",#REF!,C10)+
SUMIFS(#REF!,#REF!,"internal",#REF!,C10)+
SUMIFS(#REF!,#REF!,"internal",#REF!,C10)+
SUMIFS(#REF!,#REF!,"internal",#REF!,C10)</f>
        <v>#REF!</v>
      </c>
      <c r="R10" s="152" t="e">
        <f>SUMIFS(#REF!,#REF!,"eksternal",#REF!,C10)+
SUMIFS(#REF!,#REF!,"eksternal",#REF!,C10)+
SUMIFS(#REF!,#REF!,"eksternal",#REF!,C10)+
SUMIFS(#REF!,#REF!,"eksternal",#REF!,C10)+
SUMIFS(#REF!,#REF!,"eksternal",#REF!,C10)+
SUMIFS(#REF!,#REF!,"eksternal",#REF!,C10)</f>
        <v>#REF!</v>
      </c>
      <c r="S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T10" s="1331" t="e">
        <f>SUMIFS(#REF!,#REF!,"internal",#REF!,C10)+
SUMIFS(#REF!,#REF!,"internal",#REF!,C10)+
SUMIFS(#REF!,#REF!,"internal",#REF!,C10)+
SUMIFS(#REF!,#REF!,"internal",#REF!,C10)+
SUMIFS(#REF!,#REF!,"eksternal",#REF!,C10)+
SUMIFS(#REF!,#REF!,"eksternal",#REF!,C10)+
SUMIFS(#REF!,#REF!,"eksternal",#REF!,C10)</f>
        <v>#REF!</v>
      </c>
      <c r="U10" s="1331" t="e">
        <f>SUMIFS(#REF!,#REF!,"eksternal",#REF!,C10)+
SUMIFS(#REF!,#REF!,"eksternal",#REF!,C10)+
SUMIFS(#REF!,#REF!,"eksternal",#REF!,C10)+
SUMIFS(#REF!,#REF!,"eksternal",#REF!,C10)+
SUMIFS(#REF!,#REF!,"eksternal",#REF!,C10)+
SUMIFS(#REF!,#REF!,"eksternal",#REF!,C10)+
SUMIFS(#REF!,#REF!,"eksternal",#REF!,C10)</f>
        <v>#REF!</v>
      </c>
      <c r="V10" s="152" t="e">
        <f>SUMIF(#REF!, 'KEUANGAN (INT+EKS) AKRE 2025'!C10,#REF!)+
SUMIF(#REF!, 'KEUANGAN (INT+EKS) AKRE 2025'!C10,#REF!)+
SUMIF(#REF!, 'KEUANGAN (INT+EKS) AKRE 2025'!C10,#REF!)+
SUMIF(#REF!, 'KEUANGAN (INT+EKS) AKRE 2025'!C10,#REF!)+
SUMIF(#REF!, 'KEUANGAN (INT+EKS) AKRE 2025'!C10,#REF!)</f>
        <v>#REF!</v>
      </c>
      <c r="W10" s="152" t="e">
        <f>SUMIFS(#REF!,#REF!,"internal",#REF!,C10)+
SUMIFS(#REF!,#REF!,"internal",#REF!,C10)+
SUMIFS(#REF!,#REF!,"internal",#REF!,C10)+
SUMIFS(#REF!,#REF!,"internal",#REF!,C10)+
SUMIFS(#REF!,#REF!,"internal",#REF!,C10)+
SUMIFS(#REF!,#REF!,"internal",#REF!,C10)</f>
        <v>#REF!</v>
      </c>
      <c r="X10" s="152" t="e">
        <f>SUMIFS(#REF!,#REF!,"eksternal",#REF!,C10)+
SUMIFS(#REF!,#REF!,"eksternal",#REF!,C10)+
SUMIFS(#REF!,#REF!,"eksternal",#REF!,C10)+
SUMIFS(#REF!,#REF!,"eksternal",#REF!,C10)+
SUMIFS(#REF!,#REF!,"eksternal",#REF!,C10)+
SUMIFS(#REF!,#REF!,"eksternal",#REF!,C10)</f>
        <v>#REF!</v>
      </c>
      <c r="Y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Z10" s="152" t="e">
        <f>SUMIFS(#REF!,#REF!,"internal",#REF!,C10)+
SUMIFS(#REF!,#REF!,"internal",#REF!,C10)+
SUMIFS(#REF!,#REF!,"internal",#REF!,C10)+
SUMIFS(#REF!,#REF!,"internal",#REF!,C10)+
SUMIFS(#REF!,#REF!,"internal",#REF!,C10)+
SUMIFS(#REF!,#REF!,"internal",#REF!,C10)+
SUMIFS(#REF!,#REF!,"internal",#REF!,C10)</f>
        <v>#REF!</v>
      </c>
      <c r="AA10" s="152" t="e">
        <f>SUMIFS(#REF!,#REF!,"eksternal",#REF!,C10)+
SUMIFS(#REF!,#REF!,"eksternal",#REF!,C10)+
SUMIFS(#REF!,#REF!,"eksternal",#REF!,C10)+
SUMIFS(#REF!,#REF!,"eksternal",#REF!,C10)+
SUMIFS(#REF!,#REF!,"eksternal",#REF!,C10)+
SUMIFS(#REF!,#REF!,"eksternal",#REF!,C10)+
SUMIFS(#REF!,#REF!,"eksternal",#REF!,C10)</f>
        <v>#REF!</v>
      </c>
      <c r="AB10" s="152" t="e">
        <f>SUMIF(#REF!, 'KEUANGAN (INT+EKS) AKRE 2025'!C10,#REF!)+
SUMIF(#REF!, 'KEUANGAN (INT+EKS) AKRE 2025'!C10,#REF!)+
SUMIF(#REF!, 'KEUANGAN (INT+EKS) AKRE 2025'!C10,#REF!)+
SUMIF(#REF!, 'KEUANGAN (INT+EKS) AKRE 2025'!C10,#REF!)+
SUMIF(#REF!, 'KEUANGAN (INT+EKS) AKRE 2025'!C10,#REF!)+
SUMIF(#REF!, 'KEUANGAN (INT+EKS) AKRE 2025'!C10,#REF!)</f>
        <v>#REF!</v>
      </c>
      <c r="AC10" s="152" t="e">
        <f>SUMIFS(#REF!,#REF!,"internal",#REF!,C10)+
SUMIFS(#REF!,#REF!,"internal",#REF!,C10)+
SUMIFS(#REF!,#REF!,"internal",#REF!,C10)+
SUMIFS(#REF!,#REF!,"internal",#REF!,C10)+
SUMIFS(#REF!,#REF!,"internal",#REF!,C10)+
SUMIFS(#REF!,#REF!,"internal",#REF!,C10)</f>
        <v>#REF!</v>
      </c>
      <c r="AD10" s="152" t="e">
        <f>SUMIFS(#REF!,#REF!,"eksternal",#REF!,C10)+
SUMIFS(#REF!,#REF!,"eksternal",#REF!,C10)+
SUMIFS(#REF!,#REF!,"eksternal",#REF!,C10)+
SUMIFS(#REF!,#REF!,"eksternal",#REF!,C10)+
SUMIFS(#REF!,#REF!,"eksternal",#REF!,C10)+
SUMIFS(#REF!,#REF!,"eksternal",#REF!,C10)</f>
        <v>#REF!</v>
      </c>
      <c r="AE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AF10" s="152" t="e">
        <f>SUMIFS(#REF!,#REF!,"internal",#REF!,C10)+
SUMIFS(#REF!,#REF!,"internal",#REF!,C10)+
SUMIFS(#REF!,#REF!,"internal",#REF!,C10)+
SUMIFS(#REF!,#REF!,"internal",#REF!,C10)+
SUMIFS(#REF!,#REF!,"internal",#REF!,C10)+
SUMIFS(#REF!,#REF!,"internal",#REF!,C10)+
SUMIFS(#REF!,#REF!,"internal",#REF!,C10)</f>
        <v>#REF!</v>
      </c>
      <c r="AG10" s="152" t="e">
        <f>SUMIFS(#REF!,#REF!,"eksternal",#REF!,C10)+
SUMIFS(#REF!,#REF!,"eksternal",#REF!,C10)+
SUMIFS(#REF!,#REF!,"eksternal",#REF!,C10)+
SUMIFS(#REF!,#REF!,"eksternal",#REF!,C10)+
SUMIFS(#REF!,#REF!,"eksternal",#REF!,C10)+
SUMIFS(#REF!,#REF!,"eksternal",#REF!,C10)+
SUMIFS(#REF!,#REF!,"eksternal",#REF!,C10)</f>
        <v>#REF!</v>
      </c>
      <c r="AH10" s="152" t="e">
        <f>SUMIF(#REF!, 'KEUANGAN (INT+EKS) AKRE 2025'!C10,#REF!)+
SUMIF(#REF!, 'KEUANGAN (INT+EKS) AKRE 2025'!C10,#REF!)+
SUMIF(#REF!, 'KEUANGAN (INT+EKS) AKRE 2025'!C10,#REF!)+
SUMIF(#REF!, 'KEUANGAN (INT+EKS) AKRE 2025'!C10,#REF!)+
SUMIF(#REF!, 'KEUANGAN (INT+EKS) AKRE 2025'!C10,#REF!)+
SUMIF(#REF!, 'KEUANGAN (INT+EKS) AKRE 2025'!C10,#REF!)</f>
        <v>#REF!</v>
      </c>
      <c r="AI10" s="152" t="e">
        <f>SUMIFS(#REF!,#REF!,"internal",#REF!,C10)+
SUMIFS(#REF!,#REF!,"internal",#REF!,C10)+
SUMIFS(#REF!,#REF!,"internal",#REF!,C10)+
SUMIFS(#REF!,#REF!,"internal",#REF!,C10)+
SUMIFS(#REF!,#REF!,"internal",#REF!,C10)+
SUMIFS(#REF!,#REF!,"internal",#REF!,C10)</f>
        <v>#REF!</v>
      </c>
      <c r="AJ10" s="152" t="e">
        <f>SUMIFS(#REF!,#REF!,"eksternal",#REF!,C10)+
SUMIFS(#REF!,#REF!,"eksternal",#REF!,C10)+
SUMIFS(#REF!,#REF!,"eksternal",#REF!,C10)+
SUMIFS(#REF!,#REF!,"eksternal",#REF!,C10)+
SUMIFS(#REF!,#REF!,"eksternal",#REF!,C10)+
SUMIFS(#REF!,#REF!,"eksternal",#REF!,C10)</f>
        <v>#REF!</v>
      </c>
      <c r="AK10" s="1337"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
SUMIF(#REF!,'KEUANGAN (INT+EKS) AKRE 2025'!C10,#REF!)+
SUMIF(#REF!,'KEUANGAN (INT+EKS) AKRE 2025'!C10,#REF!)</f>
        <v>#REF!</v>
      </c>
      <c r="AL10" s="1335" t="e">
        <f>SUMIFS(#REF!,#REF!,"internal",#REF!,C10)+
SUMIFS(#REF!,#REF!,"internal",#REF!,C10)+
SUMIFS(#REF!,#REF!,"internal",#REF!,C10)+
SUMIFS(#REF!,#REF!,"internal",#REF!,C10)+
SUMIFS(#REF!,#REF!,"internal",#REF!,C10)+
SUMIFS(#REF!,#REF!,"internal",#REF!,C10)+
SUMIFS(#REF!,#REF!,"internal",#REF!,C10)</f>
        <v>#REF!</v>
      </c>
      <c r="AM10" s="1354" t="e">
        <f>SUMIFS(#REF!,#REF!,"eksternal",#REF!,C10)+
SUMIFS(#REF!,#REF!,"eksternal",#REF!,C10)+
SUMIFS(#REF!,#REF!,"eksternal",#REF!,C10)+
SUMIFS(#REF!,#REF!,"eksternal",#REF!,C10)+
SUMIFS(#REF!,#REF!,"eksternal",#REF!,C10)+
SUMIFS(#REF!,#REF!,"eksternal",#REF!,C10)+
SUMIFS(#REF!,#REF!,"eksternal",#REF!,C10)+
SUMIFS(#REF!,#REF!,"eksternal",#REF!,C10)+
SUMIFS(#REF!,#REF!,"eksternal",#REF!,C10)</f>
        <v>#REF!</v>
      </c>
    </row>
    <row r="11" spans="1:39" hidden="1">
      <c r="A11" s="127">
        <v>7</v>
      </c>
      <c r="B11" s="1182" t="s">
        <v>169</v>
      </c>
      <c r="C11" s="1183" t="s">
        <v>6259</v>
      </c>
      <c r="D11" s="1340" t="e">
        <f>SUMIF(#REF!, 'KEUANGAN (INT+EKS) AKRE 2025'!C11,#REF!)+
SUMIF(#REF!, 'KEUANGAN (INT+EKS) AKRE 2025'!C11,#REF!)+
SUMIF(#REF!, 'KEUANGAN (INT+EKS) AKRE 2025'!C11,#REF!)+
SUMIF(#REF!, 'KEUANGAN (INT+EKS) AKRE 2025'!C11,#REF!)+
SUMIF(#REF!, 'KEUANGAN (INT+EKS) AKRE 2025'!C11,#REF!)</f>
        <v>#REF!</v>
      </c>
      <c r="E11" s="1340" t="e">
        <f>SUMIFS(#REF!,#REF!,"internal",#REF!,C11)+
SUMIFS(#REF!,#REF!,"internal",#REF!,C11)+
SUMIFS(#REF!,#REF!,"internal",#REF!,C11)+
SUMIFS(#REF!,#REF!,"internal",#REF!,C11)+
SUMIFS(#REF!,#REF!,"internal",#REF!,C11)+
SUMIFS(#REF!,#REF!,"internal",#REF!,C11)</f>
        <v>#REF!</v>
      </c>
      <c r="F11" s="1341" t="e">
        <f>SUMIFS(#REF!,#REF!,"eksternal",#REF!,C11)+
SUMIFS(#REF!,#REF!,"eksternal",#REF!,C11)+
SUMIFS(#REF!,#REF!,"eksternal",#REF!,C11)+
SUMIFS(#REF!,#REF!,"eksternal",#REF!,C11)+
SUMIFS(#REF!,#REF!,"eksternal",#REF!,C11)+
SUMIFS(#REF!,#REF!,"eksternal",#REF!,C11)</f>
        <v>#REF!</v>
      </c>
      <c r="G11" s="1334"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H11" s="1334" t="e">
        <f>SUMIFS(#REF!,#REF!,"internal",#REF!,C11)+
SUMIFS(#REF!,#REF!,"internal",#REF!,C11)+
SUMIFS(#REF!,#REF!,"internal",#REF!,C11)+
SUMIFS(#REF!,#REF!,"internal",#REF!,C11)+
SUMIFS(#REF!,#REF!,"internal",#REF!,C11)+
SUMIFS(#REF!,#REF!,"internal",#REF!,C11)+
SUMIFS(#REF!,#REF!,"internal",#REF!,C11)</f>
        <v>#REF!</v>
      </c>
      <c r="I11" s="1334" t="e">
        <f>SUMIFS(#REF!,#REF!,"eksternal",#REF!,C11)+
SUMIFS(#REF!,#REF!,"eksternal",#REF!,C11)+
SUMIFS(#REF!,#REF!,"eksternal",#REF!,C11)+
SUMIFS(#REF!,#REF!,"eksternal",#REF!,C11)+
SUMIFS(#REF!,#REF!,"eksternal",#REF!,C11)+
SUMIFS(#REF!,#REF!,"eksternal",#REF!,C11)+
SUMIFS(#REF!,#REF!,"eksternal",#REF!,C11)</f>
        <v>#REF!</v>
      </c>
      <c r="J11" s="151" t="e">
        <f>SUMIF(#REF!, 'KEUANGAN (INT+EKS) AKRE 2025'!C11,#REF!)+
SUMIF(#REF!, 'KEUANGAN (INT+EKS) AKRE 2025'!C11,#REF!)+
SUMIF(#REF!, 'KEUANGAN (INT+EKS) AKRE 2025'!C11,#REF!)+
SUMIF(#REF!, 'KEUANGAN (INT+EKS) AKRE 2025'!C11,#REF!)+
SUMIF(#REF!, 'KEUANGAN (INT+EKS) AKRE 2025'!C11,#REF!)</f>
        <v>#REF!</v>
      </c>
      <c r="K11" s="151" t="e">
        <f>SUMIFS(#REF!,#REF!,"internal",#REF!,C11)+
SUMIFS(#REF!,#REF!,"internal",#REF!,C11)+
SUMIFS(#REF!,#REF!,"internal",#REF!,C11)+
SUMIFS(#REF!,#REF!,"internal",#REF!,C11)+
SUMIFS(#REF!,#REF!,"internal",#REF!,C11)+
SUMIFS(#REF!,#REF!,"internal",#REF!,C11)</f>
        <v>#REF!</v>
      </c>
      <c r="L11" s="151" t="e">
        <f>SUMIFS(#REF!,#REF!,"eksternal",#REF!,C11)+
SUMIFS(#REF!,#REF!,"eksternal",#REF!,C11)+
SUMIFS(#REF!,#REF!,"eksternal",#REF!,C11)+
SUMIFS(#REF!,#REF!,"eksternal",#REF!,C11)+
SUMIFS(#REF!,#REF!,"eksternal",#REF!,C11)+
SUMIFS(#REF!,#REF!,"eksternal",#REF!,C11)</f>
        <v>#REF!</v>
      </c>
      <c r="M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N11" s="152" t="e">
        <f>SUMIFS(#REF!,#REF!,"internal",#REF!,C11)+
SUMIFS(#REF!,#REF!,"internal",#REF!,C11)+
SUMIFS(#REF!,#REF!,"internal",#REF!,C11)+
SUMIFS(#REF!,#REF!,"internal",#REF!,C11)+
SUMIFS(#REF!,#REF!,"internal",#REF!,C11)+
SUMIFS(#REF!,#REF!,"internal",#REF!,C11)+
SUMIFS(#REF!,#REF!,"internal",#REF!,C11)</f>
        <v>#REF!</v>
      </c>
      <c r="O11" s="1331" t="e">
        <f>SUMIFS(#REF!,#REF!,"eksternal",#REF!,C11)+
SUMIFS(#REF!,#REF!,"eksternal",#REF!,C11)+
SUMIFS(#REF!,#REF!,"eksternal",#REF!,C11)+
SUMIFS(#REF!,#REF!,"eksternal",#REF!,C11)+
SUMIFS(#REF!,#REF!,"eksternal",#REF!,C11)+
SUMIFS(#REF!,#REF!,"eksternal",#REF!,C11)+
SUMIFS(#REF!,#REF!,"eksternal",#REF!,C11)</f>
        <v>#REF!</v>
      </c>
      <c r="P11" s="152" t="e">
        <f>SUMIF(#REF!, 'KEUANGAN (INT+EKS) AKRE 2025'!C11,#REF!)+
SUMIF(#REF!, 'KEUANGAN (INT+EKS) AKRE 2025'!C11,#REF!)+
SUMIF(#REF!, 'KEUANGAN (INT+EKS) AKRE 2025'!C11,#REF!)+
SUMIF(#REF!, 'KEUANGAN (INT+EKS) AKRE 2025'!C11,#REF!)+
SUMIF(#REF!, 'KEUANGAN (INT+EKS) AKRE 2025'!C11,#REF!)</f>
        <v>#REF!</v>
      </c>
      <c r="Q11" s="152" t="e">
        <f>SUMIFS(#REF!,#REF!,"internal",#REF!,C11)+
SUMIFS(#REF!,#REF!,"internal",#REF!,C11)+
SUMIFS(#REF!,#REF!,"internal",#REF!,C11)+
SUMIFS(#REF!,#REF!,"internal",#REF!,C11)+
SUMIFS(#REF!,#REF!,"internal",#REF!,C11)+
SUMIFS(#REF!,#REF!,"internal",#REF!,C11)</f>
        <v>#REF!</v>
      </c>
      <c r="R11" s="152" t="e">
        <f>SUMIFS(#REF!,#REF!,"eksternal",#REF!,C11)+
SUMIFS(#REF!,#REF!,"eksternal",#REF!,C11)+
SUMIFS(#REF!,#REF!,"eksternal",#REF!,C11)+
SUMIFS(#REF!,#REF!,"eksternal",#REF!,C11)+
SUMIFS(#REF!,#REF!,"eksternal",#REF!,C11)+
SUMIFS(#REF!,#REF!,"eksternal",#REF!,C11)</f>
        <v>#REF!</v>
      </c>
      <c r="S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T11" s="1331" t="e">
        <f>SUMIFS(#REF!,#REF!,"internal",#REF!,C11)+
SUMIFS(#REF!,#REF!,"internal",#REF!,C11)+
SUMIFS(#REF!,#REF!,"internal",#REF!,C11)+
SUMIFS(#REF!,#REF!,"internal",#REF!,C11)+
SUMIFS(#REF!,#REF!,"eksternal",#REF!,C11)+
SUMIFS(#REF!,#REF!,"eksternal",#REF!,C11)+
SUMIFS(#REF!,#REF!,"eksternal",#REF!,C11)</f>
        <v>#REF!</v>
      </c>
      <c r="U11" s="1331" t="e">
        <f>SUMIFS(#REF!,#REF!,"eksternal",#REF!,C11)+
SUMIFS(#REF!,#REF!,"eksternal",#REF!,C11)+
SUMIFS(#REF!,#REF!,"eksternal",#REF!,C11)+
SUMIFS(#REF!,#REF!,"eksternal",#REF!,C11)+
SUMIFS(#REF!,#REF!,"eksternal",#REF!,C11)+
SUMIFS(#REF!,#REF!,"eksternal",#REF!,C11)+
SUMIFS(#REF!,#REF!,"eksternal",#REF!,C11)</f>
        <v>#REF!</v>
      </c>
      <c r="V11" s="152" t="e">
        <f>SUMIF(#REF!, 'KEUANGAN (INT+EKS) AKRE 2025'!C11,#REF!)+
SUMIF(#REF!, 'KEUANGAN (INT+EKS) AKRE 2025'!C11,#REF!)+
SUMIF(#REF!, 'KEUANGAN (INT+EKS) AKRE 2025'!C11,#REF!)+
SUMIF(#REF!, 'KEUANGAN (INT+EKS) AKRE 2025'!C11,#REF!)+
SUMIF(#REF!, 'KEUANGAN (INT+EKS) AKRE 2025'!C11,#REF!)</f>
        <v>#REF!</v>
      </c>
      <c r="W11" s="152" t="e">
        <f>SUMIFS(#REF!,#REF!,"internal",#REF!,C11)+
SUMIFS(#REF!,#REF!,"internal",#REF!,C11)+
SUMIFS(#REF!,#REF!,"internal",#REF!,C11)+
SUMIFS(#REF!,#REF!,"internal",#REF!,C11)+
SUMIFS(#REF!,#REF!,"internal",#REF!,C11)+
SUMIFS(#REF!,#REF!,"internal",#REF!,C11)</f>
        <v>#REF!</v>
      </c>
      <c r="X11" s="152" t="e">
        <f>SUMIFS(#REF!,#REF!,"eksternal",#REF!,C11)+
SUMIFS(#REF!,#REF!,"eksternal",#REF!,C11)+
SUMIFS(#REF!,#REF!,"eksternal",#REF!,C11)+
SUMIFS(#REF!,#REF!,"eksternal",#REF!,C11)+
SUMIFS(#REF!,#REF!,"eksternal",#REF!,C11)+
SUMIFS(#REF!,#REF!,"eksternal",#REF!,C11)</f>
        <v>#REF!</v>
      </c>
      <c r="Y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Z11" s="152" t="e">
        <f>SUMIFS(#REF!,#REF!,"internal",#REF!,C11)+
SUMIFS(#REF!,#REF!,"internal",#REF!,C11)+
SUMIFS(#REF!,#REF!,"internal",#REF!,C11)+
SUMIFS(#REF!,#REF!,"internal",#REF!,C11)+
SUMIFS(#REF!,#REF!,"internal",#REF!,C11)+
SUMIFS(#REF!,#REF!,"internal",#REF!,C11)+
SUMIFS(#REF!,#REF!,"internal",#REF!,C11)</f>
        <v>#REF!</v>
      </c>
      <c r="AA11" s="152" t="e">
        <f>SUMIFS(#REF!,#REF!,"eksternal",#REF!,C11)+
SUMIFS(#REF!,#REF!,"eksternal",#REF!,C11)+
SUMIFS(#REF!,#REF!,"eksternal",#REF!,C11)+
SUMIFS(#REF!,#REF!,"eksternal",#REF!,C11)+
SUMIFS(#REF!,#REF!,"eksternal",#REF!,C11)+
SUMIFS(#REF!,#REF!,"eksternal",#REF!,C11)+
SUMIFS(#REF!,#REF!,"eksternal",#REF!,C11)</f>
        <v>#REF!</v>
      </c>
      <c r="AB11" s="152" t="e">
        <f>SUMIF(#REF!, 'KEUANGAN (INT+EKS) AKRE 2025'!C11,#REF!)+
SUMIF(#REF!, 'KEUANGAN (INT+EKS) AKRE 2025'!C11,#REF!)+
SUMIF(#REF!, 'KEUANGAN (INT+EKS) AKRE 2025'!C11,#REF!)+
SUMIF(#REF!, 'KEUANGAN (INT+EKS) AKRE 2025'!C11,#REF!)+
SUMIF(#REF!, 'KEUANGAN (INT+EKS) AKRE 2025'!C11,#REF!)+
SUMIF(#REF!, 'KEUANGAN (INT+EKS) AKRE 2025'!C11,#REF!)</f>
        <v>#REF!</v>
      </c>
      <c r="AC11" s="152" t="e">
        <f>SUMIFS(#REF!,#REF!,"internal",#REF!,C11)+
SUMIFS(#REF!,#REF!,"internal",#REF!,C11)+
SUMIFS(#REF!,#REF!,"internal",#REF!,C11)+
SUMIFS(#REF!,#REF!,"internal",#REF!,C11)+
SUMIFS(#REF!,#REF!,"internal",#REF!,C11)+
SUMIFS(#REF!,#REF!,"internal",#REF!,C11)</f>
        <v>#REF!</v>
      </c>
      <c r="AD11" s="152" t="e">
        <f>SUMIFS(#REF!,#REF!,"eksternal",#REF!,C11)+
SUMIFS(#REF!,#REF!,"eksternal",#REF!,C11)+
SUMIFS(#REF!,#REF!,"eksternal",#REF!,C11)+
SUMIFS(#REF!,#REF!,"eksternal",#REF!,C11)+
SUMIFS(#REF!,#REF!,"eksternal",#REF!,C11)+
SUMIFS(#REF!,#REF!,"eksternal",#REF!,C11)</f>
        <v>#REF!</v>
      </c>
      <c r="AE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AF11" s="152" t="e">
        <f>SUMIFS(#REF!,#REF!,"internal",#REF!,C11)+
SUMIFS(#REF!,#REF!,"internal",#REF!,C11)+
SUMIFS(#REF!,#REF!,"internal",#REF!,C11)+
SUMIFS(#REF!,#REF!,"internal",#REF!,C11)+
SUMIFS(#REF!,#REF!,"internal",#REF!,C11)+
SUMIFS(#REF!,#REF!,"internal",#REF!,C11)+
SUMIFS(#REF!,#REF!,"internal",#REF!,C11)</f>
        <v>#REF!</v>
      </c>
      <c r="AG11" s="152" t="e">
        <f>SUMIFS(#REF!,#REF!,"eksternal",#REF!,C11)+
SUMIFS(#REF!,#REF!,"eksternal",#REF!,C11)+
SUMIFS(#REF!,#REF!,"eksternal",#REF!,C11)+
SUMIFS(#REF!,#REF!,"eksternal",#REF!,C11)+
SUMIFS(#REF!,#REF!,"eksternal",#REF!,C11)+
SUMIFS(#REF!,#REF!,"eksternal",#REF!,C11)+
SUMIFS(#REF!,#REF!,"eksternal",#REF!,C11)</f>
        <v>#REF!</v>
      </c>
      <c r="AH11" s="152" t="e">
        <f>SUMIF(#REF!, 'KEUANGAN (INT+EKS) AKRE 2025'!C11,#REF!)+
SUMIF(#REF!, 'KEUANGAN (INT+EKS) AKRE 2025'!C11,#REF!)+
SUMIF(#REF!, 'KEUANGAN (INT+EKS) AKRE 2025'!C11,#REF!)+
SUMIF(#REF!, 'KEUANGAN (INT+EKS) AKRE 2025'!C11,#REF!)+
SUMIF(#REF!, 'KEUANGAN (INT+EKS) AKRE 2025'!C11,#REF!)+
SUMIF(#REF!, 'KEUANGAN (INT+EKS) AKRE 2025'!C11,#REF!)</f>
        <v>#REF!</v>
      </c>
      <c r="AI11" s="152" t="e">
        <f>SUMIFS(#REF!,#REF!,"internal",#REF!,C11)+
SUMIFS(#REF!,#REF!,"internal",#REF!,C11)+
SUMIFS(#REF!,#REF!,"internal",#REF!,C11)+
SUMIFS(#REF!,#REF!,"internal",#REF!,C11)+
SUMIFS(#REF!,#REF!,"internal",#REF!,C11)+
SUMIFS(#REF!,#REF!,"internal",#REF!,C11)</f>
        <v>#REF!</v>
      </c>
      <c r="AJ11" s="152" t="e">
        <f>SUMIFS(#REF!,#REF!,"eksternal",#REF!,C11)+
SUMIFS(#REF!,#REF!,"eksternal",#REF!,C11)+
SUMIFS(#REF!,#REF!,"eksternal",#REF!,C11)+
SUMIFS(#REF!,#REF!,"eksternal",#REF!,C11)+
SUMIFS(#REF!,#REF!,"eksternal",#REF!,C11)+
SUMIFS(#REF!,#REF!,"eksternal",#REF!,C11)</f>
        <v>#REF!</v>
      </c>
      <c r="AK11" s="1337"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
SUMIF(#REF!,'KEUANGAN (INT+EKS) AKRE 2025'!C11,#REF!)+
SUMIF(#REF!,'KEUANGAN (INT+EKS) AKRE 2025'!C11,#REF!)</f>
        <v>#REF!</v>
      </c>
      <c r="AL11" s="1335" t="e">
        <f>SUMIFS(#REF!,#REF!,"internal",#REF!,C11)+
SUMIFS(#REF!,#REF!,"internal",#REF!,C11)+
SUMIFS(#REF!,#REF!,"internal",#REF!,C11)+
SUMIFS(#REF!,#REF!,"internal",#REF!,C11)+
SUMIFS(#REF!,#REF!,"internal",#REF!,C11)+
SUMIFS(#REF!,#REF!,"internal",#REF!,C11)+
SUMIFS(#REF!,#REF!,"internal",#REF!,C11)</f>
        <v>#REF!</v>
      </c>
      <c r="AM11" s="1354" t="e">
        <f>SUMIFS(#REF!,#REF!,"eksternal",#REF!,C11)+
SUMIFS(#REF!,#REF!,"eksternal",#REF!,C11)+
SUMIFS(#REF!,#REF!,"eksternal",#REF!,C11)+
SUMIFS(#REF!,#REF!,"eksternal",#REF!,C11)+
SUMIFS(#REF!,#REF!,"eksternal",#REF!,C11)+
SUMIFS(#REF!,#REF!,"eksternal",#REF!,C11)+
SUMIFS(#REF!,#REF!,"eksternal",#REF!,C11)+
SUMIFS(#REF!,#REF!,"eksternal",#REF!,C11)+
SUMIFS(#REF!,#REF!,"eksternal",#REF!,C11)</f>
        <v>#REF!</v>
      </c>
    </row>
    <row r="12" spans="1:39" hidden="1">
      <c r="A12" s="127">
        <v>2</v>
      </c>
      <c r="B12" s="1329" t="s">
        <v>176</v>
      </c>
      <c r="C12" s="1185" t="s">
        <v>21</v>
      </c>
      <c r="D12" s="1340" t="e">
        <f>SUMIF(#REF!, 'KEUANGAN (INT+EKS) AKRE 2025'!C12,#REF!)+
SUMIF(#REF!, 'KEUANGAN (INT+EKS) AKRE 2025'!C12,#REF!)+
SUMIF(#REF!, 'KEUANGAN (INT+EKS) AKRE 2025'!C12,#REF!)+
SUMIF(#REF!, 'KEUANGAN (INT+EKS) AKRE 2025'!C12,#REF!)+
SUMIF(#REF!, 'KEUANGAN (INT+EKS) AKRE 2025'!C12,#REF!)</f>
        <v>#REF!</v>
      </c>
      <c r="E12" s="1340" t="e">
        <f>SUMIFS(#REF!,#REF!,"internal",#REF!,C12)+
SUMIFS(#REF!,#REF!,"internal",#REF!,C12)+
SUMIFS(#REF!,#REF!,"internal",#REF!,C12)+
SUMIFS(#REF!,#REF!,"internal",#REF!,C12)+
SUMIFS(#REF!,#REF!,"internal",#REF!,C12)+
SUMIFS(#REF!,#REF!,"internal",#REF!,C12)</f>
        <v>#REF!</v>
      </c>
      <c r="F12" s="1341" t="e">
        <f>SUMIFS(#REF!,#REF!,"eksternal",#REF!,C12)+
SUMIFS(#REF!,#REF!,"eksternal",#REF!,C12)+
SUMIFS(#REF!,#REF!,"eksternal",#REF!,C12)+
SUMIFS(#REF!,#REF!,"eksternal",#REF!,C12)+
SUMIFS(#REF!,#REF!,"eksternal",#REF!,C12)+
SUMIFS(#REF!,#REF!,"eksternal",#REF!,C12)</f>
        <v>#REF!</v>
      </c>
      <c r="G12" s="1334"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H12" s="1334" t="e">
        <f>SUMIFS(#REF!,#REF!,"internal",#REF!,C12)+
SUMIFS(#REF!,#REF!,"internal",#REF!,C12)+
SUMIFS(#REF!,#REF!,"internal",#REF!,C12)+
SUMIFS(#REF!,#REF!,"internal",#REF!,C12)+
SUMIFS(#REF!,#REF!,"internal",#REF!,C12)+
SUMIFS(#REF!,#REF!,"internal",#REF!,C12)+
SUMIFS(#REF!,#REF!,"internal",#REF!,C12)</f>
        <v>#REF!</v>
      </c>
      <c r="I12" s="1334" t="e">
        <f>SUMIFS(#REF!,#REF!,"eksternal",#REF!,C12)+
SUMIFS(#REF!,#REF!,"eksternal",#REF!,C12)+
SUMIFS(#REF!,#REF!,"eksternal",#REF!,C12)+
SUMIFS(#REF!,#REF!,"eksternal",#REF!,C12)+
SUMIFS(#REF!,#REF!,"eksternal",#REF!,C12)+
SUMIFS(#REF!,#REF!,"eksternal",#REF!,C12)+
SUMIFS(#REF!,#REF!,"eksternal",#REF!,C12)</f>
        <v>#REF!</v>
      </c>
      <c r="J12" s="151" t="e">
        <f>SUMIF(#REF!, 'KEUANGAN (INT+EKS) AKRE 2025'!C12,#REF!)+
SUMIF(#REF!, 'KEUANGAN (INT+EKS) AKRE 2025'!C12,#REF!)+
SUMIF(#REF!, 'KEUANGAN (INT+EKS) AKRE 2025'!C12,#REF!)+
SUMIF(#REF!, 'KEUANGAN (INT+EKS) AKRE 2025'!C12,#REF!)+
SUMIF(#REF!, 'KEUANGAN (INT+EKS) AKRE 2025'!C12,#REF!)</f>
        <v>#REF!</v>
      </c>
      <c r="K12" s="151" t="e">
        <f>SUMIFS(#REF!,#REF!,"internal",#REF!,C12)+
SUMIFS(#REF!,#REF!,"internal",#REF!,C12)+
SUMIFS(#REF!,#REF!,"internal",#REF!,C12)+
SUMIFS(#REF!,#REF!,"internal",#REF!,C12)+
SUMIFS(#REF!,#REF!,"internal",#REF!,C12)+
SUMIFS(#REF!,#REF!,"internal",#REF!,C12)</f>
        <v>#REF!</v>
      </c>
      <c r="L12" s="151" t="e">
        <f>SUMIFS(#REF!,#REF!,"eksternal",#REF!,C12)+
SUMIFS(#REF!,#REF!,"eksternal",#REF!,C12)+
SUMIFS(#REF!,#REF!,"eksternal",#REF!,C12)+
SUMIFS(#REF!,#REF!,"eksternal",#REF!,C12)+
SUMIFS(#REF!,#REF!,"eksternal",#REF!,C12)+
SUMIFS(#REF!,#REF!,"eksternal",#REF!,C12)</f>
        <v>#REF!</v>
      </c>
      <c r="M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N12" s="152" t="e">
        <f>SUMIFS(#REF!,#REF!,"internal",#REF!,C12)+
SUMIFS(#REF!,#REF!,"internal",#REF!,C12)+
SUMIFS(#REF!,#REF!,"internal",#REF!,C12)+
SUMIFS(#REF!,#REF!,"internal",#REF!,C12)+
SUMIFS(#REF!,#REF!,"internal",#REF!,C12)+
SUMIFS(#REF!,#REF!,"internal",#REF!,C12)+
SUMIFS(#REF!,#REF!,"internal",#REF!,C12)</f>
        <v>#REF!</v>
      </c>
      <c r="O12" s="1331" t="e">
        <f>SUMIFS(#REF!,#REF!,"eksternal",#REF!,C12)+
SUMIFS(#REF!,#REF!,"eksternal",#REF!,C12)+
SUMIFS(#REF!,#REF!,"eksternal",#REF!,C12)+
SUMIFS(#REF!,#REF!,"eksternal",#REF!,C12)+
SUMIFS(#REF!,#REF!,"eksternal",#REF!,C12)+
SUMIFS(#REF!,#REF!,"eksternal",#REF!,C12)+
SUMIFS(#REF!,#REF!,"eksternal",#REF!,C12)</f>
        <v>#REF!</v>
      </c>
      <c r="P12" s="152" t="e">
        <f>SUMIF(#REF!, 'KEUANGAN (INT+EKS) AKRE 2025'!C12,#REF!)+
SUMIF(#REF!, 'KEUANGAN (INT+EKS) AKRE 2025'!C12,#REF!)+
SUMIF(#REF!, 'KEUANGAN (INT+EKS) AKRE 2025'!C12,#REF!)+
SUMIF(#REF!, 'KEUANGAN (INT+EKS) AKRE 2025'!C12,#REF!)+
SUMIF(#REF!, 'KEUANGAN (INT+EKS) AKRE 2025'!C12,#REF!)</f>
        <v>#REF!</v>
      </c>
      <c r="Q12" s="152" t="e">
        <f>SUMIFS(#REF!,#REF!,"internal",#REF!,C12)+
SUMIFS(#REF!,#REF!,"internal",#REF!,C12)+
SUMIFS(#REF!,#REF!,"internal",#REF!,C12)+
SUMIFS(#REF!,#REF!,"internal",#REF!,C12)+
SUMIFS(#REF!,#REF!,"internal",#REF!,C12)+
SUMIFS(#REF!,#REF!,"internal",#REF!,C12)</f>
        <v>#REF!</v>
      </c>
      <c r="R12" s="152" t="e">
        <f>SUMIFS(#REF!,#REF!,"eksternal",#REF!,C12)+
SUMIFS(#REF!,#REF!,"eksternal",#REF!,C12)+
SUMIFS(#REF!,#REF!,"eksternal",#REF!,C12)+
SUMIFS(#REF!,#REF!,"eksternal",#REF!,C12)+
SUMIFS(#REF!,#REF!,"eksternal",#REF!,C12)+
SUMIFS(#REF!,#REF!,"eksternal",#REF!,C12)</f>
        <v>#REF!</v>
      </c>
      <c r="S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T12" s="1331" t="e">
        <f>SUMIFS(#REF!,#REF!,"internal",#REF!,C12)+
SUMIFS(#REF!,#REF!,"internal",#REF!,C12)+
SUMIFS(#REF!,#REF!,"internal",#REF!,C12)+
SUMIFS(#REF!,#REF!,"internal",#REF!,C12)+
SUMIFS(#REF!,#REF!,"eksternal",#REF!,C12)+
SUMIFS(#REF!,#REF!,"eksternal",#REF!,C12)+
SUMIFS(#REF!,#REF!,"eksternal",#REF!,C12)</f>
        <v>#REF!</v>
      </c>
      <c r="U12" s="1331" t="e">
        <f>SUMIFS(#REF!,#REF!,"eksternal",#REF!,C12)+
SUMIFS(#REF!,#REF!,"eksternal",#REF!,C12)+
SUMIFS(#REF!,#REF!,"eksternal",#REF!,C12)+
SUMIFS(#REF!,#REF!,"eksternal",#REF!,C12)+
SUMIFS(#REF!,#REF!,"eksternal",#REF!,C12)+
SUMIFS(#REF!,#REF!,"eksternal",#REF!,C12)+
SUMIFS(#REF!,#REF!,"eksternal",#REF!,C12)</f>
        <v>#REF!</v>
      </c>
      <c r="V12" s="152" t="e">
        <f>SUMIF(#REF!, 'KEUANGAN (INT+EKS) AKRE 2025'!C12,#REF!)+
SUMIF(#REF!, 'KEUANGAN (INT+EKS) AKRE 2025'!C12,#REF!)+
SUMIF(#REF!, 'KEUANGAN (INT+EKS) AKRE 2025'!C12,#REF!)+
SUMIF(#REF!, 'KEUANGAN (INT+EKS) AKRE 2025'!C12,#REF!)+
SUMIF(#REF!, 'KEUANGAN (INT+EKS) AKRE 2025'!C12,#REF!)</f>
        <v>#REF!</v>
      </c>
      <c r="W12" s="152" t="e">
        <f>SUMIFS(#REF!,#REF!,"internal",#REF!,C12)+
SUMIFS(#REF!,#REF!,"internal",#REF!,C12)+
SUMIFS(#REF!,#REF!,"internal",#REF!,C12)+
SUMIFS(#REF!,#REF!,"internal",#REF!,C12)+
SUMIFS(#REF!,#REF!,"internal",#REF!,C12)+
SUMIFS(#REF!,#REF!,"internal",#REF!,C12)</f>
        <v>#REF!</v>
      </c>
      <c r="X12" s="152" t="e">
        <f>SUMIFS(#REF!,#REF!,"eksternal",#REF!,C12)+
SUMIFS(#REF!,#REF!,"eksternal",#REF!,C12)+
SUMIFS(#REF!,#REF!,"eksternal",#REF!,C12)+
SUMIFS(#REF!,#REF!,"eksternal",#REF!,C12)+
SUMIFS(#REF!,#REF!,"eksternal",#REF!,C12)+
SUMIFS(#REF!,#REF!,"eksternal",#REF!,C12)</f>
        <v>#REF!</v>
      </c>
      <c r="Y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Z12" s="152" t="e">
        <f>SUMIFS(#REF!,#REF!,"internal",#REF!,C12)+
SUMIFS(#REF!,#REF!,"internal",#REF!,C12)+
SUMIFS(#REF!,#REF!,"internal",#REF!,C12)+
SUMIFS(#REF!,#REF!,"internal",#REF!,C12)+
SUMIFS(#REF!,#REF!,"internal",#REF!,C12)+
SUMIFS(#REF!,#REF!,"internal",#REF!,C12)+
SUMIFS(#REF!,#REF!,"internal",#REF!,C12)</f>
        <v>#REF!</v>
      </c>
      <c r="AA12" s="152" t="e">
        <f>SUMIFS(#REF!,#REF!,"eksternal",#REF!,C12)+
SUMIFS(#REF!,#REF!,"eksternal",#REF!,C12)+
SUMIFS(#REF!,#REF!,"eksternal",#REF!,C12)+
SUMIFS(#REF!,#REF!,"eksternal",#REF!,C12)+
SUMIFS(#REF!,#REF!,"eksternal",#REF!,C12)+
SUMIFS(#REF!,#REF!,"eksternal",#REF!,C12)+
SUMIFS(#REF!,#REF!,"eksternal",#REF!,C12)</f>
        <v>#REF!</v>
      </c>
      <c r="AB12" s="152" t="e">
        <f>SUMIF(#REF!, 'KEUANGAN (INT+EKS) AKRE 2025'!C12,#REF!)+
SUMIF(#REF!, 'KEUANGAN (INT+EKS) AKRE 2025'!C12,#REF!)+
SUMIF(#REF!, 'KEUANGAN (INT+EKS) AKRE 2025'!C12,#REF!)+
SUMIF(#REF!, 'KEUANGAN (INT+EKS) AKRE 2025'!C12,#REF!)+
SUMIF(#REF!, 'KEUANGAN (INT+EKS) AKRE 2025'!C12,#REF!)+
SUMIF(#REF!, 'KEUANGAN (INT+EKS) AKRE 2025'!C12,#REF!)</f>
        <v>#REF!</v>
      </c>
      <c r="AC12" s="152" t="e">
        <f>SUMIFS(#REF!,#REF!,"internal",#REF!,C12)+
SUMIFS(#REF!,#REF!,"internal",#REF!,C12)+
SUMIFS(#REF!,#REF!,"internal",#REF!,C12)+
SUMIFS(#REF!,#REF!,"internal",#REF!,C12)+
SUMIFS(#REF!,#REF!,"internal",#REF!,C12)+
SUMIFS(#REF!,#REF!,"internal",#REF!,C12)</f>
        <v>#REF!</v>
      </c>
      <c r="AD12" s="152" t="e">
        <f>SUMIFS(#REF!,#REF!,"eksternal",#REF!,C12)+
SUMIFS(#REF!,#REF!,"eksternal",#REF!,C12)+
SUMIFS(#REF!,#REF!,"eksternal",#REF!,C12)+
SUMIFS(#REF!,#REF!,"eksternal",#REF!,C12)+
SUMIFS(#REF!,#REF!,"eksternal",#REF!,C12)+
SUMIFS(#REF!,#REF!,"eksternal",#REF!,C12)</f>
        <v>#REF!</v>
      </c>
      <c r="AE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AF12" s="152" t="e">
        <f>SUMIFS(#REF!,#REF!,"internal",#REF!,C12)+
SUMIFS(#REF!,#REF!,"internal",#REF!,C12)+
SUMIFS(#REF!,#REF!,"internal",#REF!,C12)+
SUMIFS(#REF!,#REF!,"internal",#REF!,C12)+
SUMIFS(#REF!,#REF!,"internal",#REF!,C12)+
SUMIFS(#REF!,#REF!,"internal",#REF!,C12)+
SUMIFS(#REF!,#REF!,"internal",#REF!,C12)</f>
        <v>#REF!</v>
      </c>
      <c r="AG12" s="152" t="e">
        <f>SUMIFS(#REF!,#REF!,"eksternal",#REF!,C12)+
SUMIFS(#REF!,#REF!,"eksternal",#REF!,C12)+
SUMIFS(#REF!,#REF!,"eksternal",#REF!,C12)+
SUMIFS(#REF!,#REF!,"eksternal",#REF!,C12)+
SUMIFS(#REF!,#REF!,"eksternal",#REF!,C12)+
SUMIFS(#REF!,#REF!,"eksternal",#REF!,C12)+
SUMIFS(#REF!,#REF!,"eksternal",#REF!,C12)</f>
        <v>#REF!</v>
      </c>
      <c r="AH12" s="152" t="e">
        <f>SUMIF(#REF!, 'KEUANGAN (INT+EKS) AKRE 2025'!C12,#REF!)+
SUMIF(#REF!, 'KEUANGAN (INT+EKS) AKRE 2025'!C12,#REF!)+
SUMIF(#REF!, 'KEUANGAN (INT+EKS) AKRE 2025'!C12,#REF!)+
SUMIF(#REF!, 'KEUANGAN (INT+EKS) AKRE 2025'!C12,#REF!)+
SUMIF(#REF!, 'KEUANGAN (INT+EKS) AKRE 2025'!C12,#REF!)+
SUMIF(#REF!, 'KEUANGAN (INT+EKS) AKRE 2025'!C12,#REF!)</f>
        <v>#REF!</v>
      </c>
      <c r="AI12" s="152" t="e">
        <f>SUMIFS(#REF!,#REF!,"internal",#REF!,C12)+
SUMIFS(#REF!,#REF!,"internal",#REF!,C12)+
SUMIFS(#REF!,#REF!,"internal",#REF!,C12)+
SUMIFS(#REF!,#REF!,"internal",#REF!,C12)+
SUMIFS(#REF!,#REF!,"internal",#REF!,C12)+
SUMIFS(#REF!,#REF!,"internal",#REF!,C12)</f>
        <v>#REF!</v>
      </c>
      <c r="AJ12" s="152" t="e">
        <f>SUMIFS(#REF!,#REF!,"eksternal",#REF!,C12)+
SUMIFS(#REF!,#REF!,"eksternal",#REF!,C12)+
SUMIFS(#REF!,#REF!,"eksternal",#REF!,C12)+
SUMIFS(#REF!,#REF!,"eksternal",#REF!,C12)+
SUMIFS(#REF!,#REF!,"eksternal",#REF!,C12)+
SUMIFS(#REF!,#REF!,"eksternal",#REF!,C12)</f>
        <v>#REF!</v>
      </c>
      <c r="AK12" s="1337"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
SUMIF(#REF!,'KEUANGAN (INT+EKS) AKRE 2025'!C12,#REF!)+
SUMIF(#REF!,'KEUANGAN (INT+EKS) AKRE 2025'!C12,#REF!)</f>
        <v>#REF!</v>
      </c>
      <c r="AL12" s="1335" t="e">
        <f>SUMIFS(#REF!,#REF!,"internal",#REF!,C12)+
SUMIFS(#REF!,#REF!,"internal",#REF!,C12)+
SUMIFS(#REF!,#REF!,"internal",#REF!,C12)+
SUMIFS(#REF!,#REF!,"internal",#REF!,C12)+
SUMIFS(#REF!,#REF!,"internal",#REF!,C12)+
SUMIFS(#REF!,#REF!,"internal",#REF!,C12)+
SUMIFS(#REF!,#REF!,"internal",#REF!,C12)</f>
        <v>#REF!</v>
      </c>
      <c r="AM12" s="1354" t="e">
        <f>SUMIFS(#REF!,#REF!,"eksternal",#REF!,C12)+
SUMIFS(#REF!,#REF!,"eksternal",#REF!,C12)+
SUMIFS(#REF!,#REF!,"eksternal",#REF!,C12)+
SUMIFS(#REF!,#REF!,"eksternal",#REF!,C12)+
SUMIFS(#REF!,#REF!,"eksternal",#REF!,C12)+
SUMIFS(#REF!,#REF!,"eksternal",#REF!,C12)+
SUMIFS(#REF!,#REF!,"eksternal",#REF!,C12)+
SUMIFS(#REF!,#REF!,"eksternal",#REF!,C12)+
SUMIFS(#REF!,#REF!,"eksternal",#REF!,C12)</f>
        <v>#REF!</v>
      </c>
    </row>
    <row r="13" spans="1:39" hidden="1">
      <c r="A13" s="127">
        <v>3</v>
      </c>
      <c r="B13" s="1329" t="s">
        <v>176</v>
      </c>
      <c r="C13" s="1185" t="s">
        <v>28</v>
      </c>
      <c r="D13" s="1340" t="e">
        <f>SUMIF(#REF!, 'KEUANGAN (INT+EKS) AKRE 2025'!C13,#REF!)+
SUMIF(#REF!, 'KEUANGAN (INT+EKS) AKRE 2025'!C13,#REF!)+
SUMIF(#REF!, 'KEUANGAN (INT+EKS) AKRE 2025'!C13,#REF!)+
SUMIF(#REF!, 'KEUANGAN (INT+EKS) AKRE 2025'!C13,#REF!)+
SUMIF(#REF!, 'KEUANGAN (INT+EKS) AKRE 2025'!C13,#REF!)</f>
        <v>#REF!</v>
      </c>
      <c r="E13" s="1340" t="e">
        <f>SUMIFS(#REF!,#REF!,"internal",#REF!,C13)+
SUMIFS(#REF!,#REF!,"internal",#REF!,C13)+
SUMIFS(#REF!,#REF!,"internal",#REF!,C13)+
SUMIFS(#REF!,#REF!,"internal",#REF!,C13)+
SUMIFS(#REF!,#REF!,"internal",#REF!,C13)+
SUMIFS(#REF!,#REF!,"internal",#REF!,C13)</f>
        <v>#REF!</v>
      </c>
      <c r="F13" s="1341" t="e">
        <f>SUMIFS(#REF!,#REF!,"eksternal",#REF!,C13)+
SUMIFS(#REF!,#REF!,"eksternal",#REF!,C13)+
SUMIFS(#REF!,#REF!,"eksternal",#REF!,C13)+
SUMIFS(#REF!,#REF!,"eksternal",#REF!,C13)+
SUMIFS(#REF!,#REF!,"eksternal",#REF!,C13)+
SUMIFS(#REF!,#REF!,"eksternal",#REF!,C13)</f>
        <v>#REF!</v>
      </c>
      <c r="G13" s="1334"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H13" s="1334" t="e">
        <f>SUMIFS(#REF!,#REF!,"internal",#REF!,C13)+
SUMIFS(#REF!,#REF!,"internal",#REF!,C13)+
SUMIFS(#REF!,#REF!,"internal",#REF!,C13)+
SUMIFS(#REF!,#REF!,"internal",#REF!,C13)+
SUMIFS(#REF!,#REF!,"internal",#REF!,C13)+
SUMIFS(#REF!,#REF!,"internal",#REF!,C13)+
SUMIFS(#REF!,#REF!,"internal",#REF!,C13)</f>
        <v>#REF!</v>
      </c>
      <c r="I13" s="1334" t="e">
        <f>SUMIFS(#REF!,#REF!,"eksternal",#REF!,C13)+
SUMIFS(#REF!,#REF!,"eksternal",#REF!,C13)+
SUMIFS(#REF!,#REF!,"eksternal",#REF!,C13)+
SUMIFS(#REF!,#REF!,"eksternal",#REF!,C13)+
SUMIFS(#REF!,#REF!,"eksternal",#REF!,C13)+
SUMIFS(#REF!,#REF!,"eksternal",#REF!,C13)+
SUMIFS(#REF!,#REF!,"eksternal",#REF!,C13)</f>
        <v>#REF!</v>
      </c>
      <c r="J13" s="151" t="e">
        <f>SUMIF(#REF!, 'KEUANGAN (INT+EKS) AKRE 2025'!C13,#REF!)+
SUMIF(#REF!, 'KEUANGAN (INT+EKS) AKRE 2025'!C13,#REF!)+
SUMIF(#REF!, 'KEUANGAN (INT+EKS) AKRE 2025'!C13,#REF!)+
SUMIF(#REF!, 'KEUANGAN (INT+EKS) AKRE 2025'!C13,#REF!)+
SUMIF(#REF!, 'KEUANGAN (INT+EKS) AKRE 2025'!C13,#REF!)</f>
        <v>#REF!</v>
      </c>
      <c r="K13" s="151" t="e">
        <f>SUMIFS(#REF!,#REF!,"internal",#REF!,C13)+
SUMIFS(#REF!,#REF!,"internal",#REF!,C13)+
SUMIFS(#REF!,#REF!,"internal",#REF!,C13)+
SUMIFS(#REF!,#REF!,"internal",#REF!,C13)+
SUMIFS(#REF!,#REF!,"internal",#REF!,C13)+
SUMIFS(#REF!,#REF!,"internal",#REF!,C13)</f>
        <v>#REF!</v>
      </c>
      <c r="L13" s="151" t="e">
        <f>SUMIFS(#REF!,#REF!,"eksternal",#REF!,C13)+
SUMIFS(#REF!,#REF!,"eksternal",#REF!,C13)+
SUMIFS(#REF!,#REF!,"eksternal",#REF!,C13)+
SUMIFS(#REF!,#REF!,"eksternal",#REF!,C13)+
SUMIFS(#REF!,#REF!,"eksternal",#REF!,C13)+
SUMIFS(#REF!,#REF!,"eksternal",#REF!,C13)</f>
        <v>#REF!</v>
      </c>
      <c r="M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N13" s="152" t="e">
        <f>SUMIFS(#REF!,#REF!,"internal",#REF!,C13)+
SUMIFS(#REF!,#REF!,"internal",#REF!,C13)+
SUMIFS(#REF!,#REF!,"internal",#REF!,C13)+
SUMIFS(#REF!,#REF!,"internal",#REF!,C13)+
SUMIFS(#REF!,#REF!,"internal",#REF!,C13)+
SUMIFS(#REF!,#REF!,"internal",#REF!,C13)+
SUMIFS(#REF!,#REF!,"internal",#REF!,C13)</f>
        <v>#REF!</v>
      </c>
      <c r="O13" s="1331" t="e">
        <f>SUMIFS(#REF!,#REF!,"eksternal",#REF!,C13)+
SUMIFS(#REF!,#REF!,"eksternal",#REF!,C13)+
SUMIFS(#REF!,#REF!,"eksternal",#REF!,C13)+
SUMIFS(#REF!,#REF!,"eksternal",#REF!,C13)+
SUMIFS(#REF!,#REF!,"eksternal",#REF!,C13)+
SUMIFS(#REF!,#REF!,"eksternal",#REF!,C13)+
SUMIFS(#REF!,#REF!,"eksternal",#REF!,C13)</f>
        <v>#REF!</v>
      </c>
      <c r="P13" s="152" t="e">
        <f>SUMIF(#REF!, 'KEUANGAN (INT+EKS) AKRE 2025'!C13,#REF!)+
SUMIF(#REF!, 'KEUANGAN (INT+EKS) AKRE 2025'!C13,#REF!)+
SUMIF(#REF!, 'KEUANGAN (INT+EKS) AKRE 2025'!C13,#REF!)+
SUMIF(#REF!, 'KEUANGAN (INT+EKS) AKRE 2025'!C13,#REF!)+
SUMIF(#REF!, 'KEUANGAN (INT+EKS) AKRE 2025'!C13,#REF!)</f>
        <v>#REF!</v>
      </c>
      <c r="Q13" s="152" t="e">
        <f>SUMIFS(#REF!,#REF!,"internal",#REF!,C13)+
SUMIFS(#REF!,#REF!,"internal",#REF!,C13)+
SUMIFS(#REF!,#REF!,"internal",#REF!,C13)+
SUMIFS(#REF!,#REF!,"internal",#REF!,C13)+
SUMIFS(#REF!,#REF!,"internal",#REF!,C13)+
SUMIFS(#REF!,#REF!,"internal",#REF!,C13)</f>
        <v>#REF!</v>
      </c>
      <c r="R13" s="152" t="e">
        <f>SUMIFS(#REF!,#REF!,"eksternal",#REF!,C13)+
SUMIFS(#REF!,#REF!,"eksternal",#REF!,C13)+
SUMIFS(#REF!,#REF!,"eksternal",#REF!,C13)+
SUMIFS(#REF!,#REF!,"eksternal",#REF!,C13)+
SUMIFS(#REF!,#REF!,"eksternal",#REF!,C13)+
SUMIFS(#REF!,#REF!,"eksternal",#REF!,C13)</f>
        <v>#REF!</v>
      </c>
      <c r="S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T13" s="1331" t="e">
        <f>SUMIFS(#REF!,#REF!,"internal",#REF!,C13)+
SUMIFS(#REF!,#REF!,"internal",#REF!,C13)+
SUMIFS(#REF!,#REF!,"internal",#REF!,C13)+
SUMIFS(#REF!,#REF!,"internal",#REF!,C13)+
SUMIFS(#REF!,#REF!,"eksternal",#REF!,C13)+
SUMIFS(#REF!,#REF!,"eksternal",#REF!,C13)+
SUMIFS(#REF!,#REF!,"eksternal",#REF!,C13)</f>
        <v>#REF!</v>
      </c>
      <c r="U13" s="1331" t="e">
        <f>SUMIFS(#REF!,#REF!,"eksternal",#REF!,C13)+
SUMIFS(#REF!,#REF!,"eksternal",#REF!,C13)+
SUMIFS(#REF!,#REF!,"eksternal",#REF!,C13)+
SUMIFS(#REF!,#REF!,"eksternal",#REF!,C13)+
SUMIFS(#REF!,#REF!,"eksternal",#REF!,C13)+
SUMIFS(#REF!,#REF!,"eksternal",#REF!,C13)+
SUMIFS(#REF!,#REF!,"eksternal",#REF!,C13)</f>
        <v>#REF!</v>
      </c>
      <c r="V13" s="152" t="e">
        <f>SUMIF(#REF!, 'KEUANGAN (INT+EKS) AKRE 2025'!C13,#REF!)+
SUMIF(#REF!, 'KEUANGAN (INT+EKS) AKRE 2025'!C13,#REF!)+
SUMIF(#REF!, 'KEUANGAN (INT+EKS) AKRE 2025'!C13,#REF!)+
SUMIF(#REF!, 'KEUANGAN (INT+EKS) AKRE 2025'!C13,#REF!)+
SUMIF(#REF!, 'KEUANGAN (INT+EKS) AKRE 2025'!C13,#REF!)</f>
        <v>#REF!</v>
      </c>
      <c r="W13" s="152" t="e">
        <f>SUMIFS(#REF!,#REF!,"internal",#REF!,C13)+
SUMIFS(#REF!,#REF!,"internal",#REF!,C13)+
SUMIFS(#REF!,#REF!,"internal",#REF!,C13)+
SUMIFS(#REF!,#REF!,"internal",#REF!,C13)+
SUMIFS(#REF!,#REF!,"internal",#REF!,C13)+
SUMIFS(#REF!,#REF!,"internal",#REF!,C13)</f>
        <v>#REF!</v>
      </c>
      <c r="X13" s="152" t="e">
        <f>SUMIFS(#REF!,#REF!,"eksternal",#REF!,C13)+
SUMIFS(#REF!,#REF!,"eksternal",#REF!,C13)+
SUMIFS(#REF!,#REF!,"eksternal",#REF!,C13)+
SUMIFS(#REF!,#REF!,"eksternal",#REF!,C13)+
SUMIFS(#REF!,#REF!,"eksternal",#REF!,C13)+
SUMIFS(#REF!,#REF!,"eksternal",#REF!,C13)</f>
        <v>#REF!</v>
      </c>
      <c r="Y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Z13" s="152" t="e">
        <f>SUMIFS(#REF!,#REF!,"internal",#REF!,C13)+
SUMIFS(#REF!,#REF!,"internal",#REF!,C13)+
SUMIFS(#REF!,#REF!,"internal",#REF!,C13)+
SUMIFS(#REF!,#REF!,"internal",#REF!,C13)+
SUMIFS(#REF!,#REF!,"internal",#REF!,C13)+
SUMIFS(#REF!,#REF!,"internal",#REF!,C13)+
SUMIFS(#REF!,#REF!,"internal",#REF!,C13)</f>
        <v>#REF!</v>
      </c>
      <c r="AA13" s="152" t="e">
        <f>SUMIFS(#REF!,#REF!,"eksternal",#REF!,C13)+
SUMIFS(#REF!,#REF!,"eksternal",#REF!,C13)+
SUMIFS(#REF!,#REF!,"eksternal",#REF!,C13)+
SUMIFS(#REF!,#REF!,"eksternal",#REF!,C13)+
SUMIFS(#REF!,#REF!,"eksternal",#REF!,C13)+
SUMIFS(#REF!,#REF!,"eksternal",#REF!,C13)+
SUMIFS(#REF!,#REF!,"eksternal",#REF!,C13)</f>
        <v>#REF!</v>
      </c>
      <c r="AB13" s="152" t="e">
        <f>SUMIF(#REF!, 'KEUANGAN (INT+EKS) AKRE 2025'!C13,#REF!)+
SUMIF(#REF!, 'KEUANGAN (INT+EKS) AKRE 2025'!C13,#REF!)+
SUMIF(#REF!, 'KEUANGAN (INT+EKS) AKRE 2025'!C13,#REF!)+
SUMIF(#REF!, 'KEUANGAN (INT+EKS) AKRE 2025'!C13,#REF!)+
SUMIF(#REF!, 'KEUANGAN (INT+EKS) AKRE 2025'!C13,#REF!)+
SUMIF(#REF!, 'KEUANGAN (INT+EKS) AKRE 2025'!C13,#REF!)</f>
        <v>#REF!</v>
      </c>
      <c r="AC13" s="152" t="e">
        <f>SUMIFS(#REF!,#REF!,"internal",#REF!,C13)+
SUMIFS(#REF!,#REF!,"internal",#REF!,C13)+
SUMIFS(#REF!,#REF!,"internal",#REF!,C13)+
SUMIFS(#REF!,#REF!,"internal",#REF!,C13)+
SUMIFS(#REF!,#REF!,"internal",#REF!,C13)+
SUMIFS(#REF!,#REF!,"internal",#REF!,C13)</f>
        <v>#REF!</v>
      </c>
      <c r="AD13" s="152" t="e">
        <f>SUMIFS(#REF!,#REF!,"eksternal",#REF!,C13)+
SUMIFS(#REF!,#REF!,"eksternal",#REF!,C13)+
SUMIFS(#REF!,#REF!,"eksternal",#REF!,C13)+
SUMIFS(#REF!,#REF!,"eksternal",#REF!,C13)+
SUMIFS(#REF!,#REF!,"eksternal",#REF!,C13)+
SUMIFS(#REF!,#REF!,"eksternal",#REF!,C13)</f>
        <v>#REF!</v>
      </c>
      <c r="AE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AF13" s="152" t="e">
        <f>SUMIFS(#REF!,#REF!,"internal",#REF!,C13)+
SUMIFS(#REF!,#REF!,"internal",#REF!,C13)+
SUMIFS(#REF!,#REF!,"internal",#REF!,C13)+
SUMIFS(#REF!,#REF!,"internal",#REF!,C13)+
SUMIFS(#REF!,#REF!,"internal",#REF!,C13)+
SUMIFS(#REF!,#REF!,"internal",#REF!,C13)+
SUMIFS(#REF!,#REF!,"internal",#REF!,C13)</f>
        <v>#REF!</v>
      </c>
      <c r="AG13" s="152" t="e">
        <f>SUMIFS(#REF!,#REF!,"eksternal",#REF!,C13)+
SUMIFS(#REF!,#REF!,"eksternal",#REF!,C13)+
SUMIFS(#REF!,#REF!,"eksternal",#REF!,C13)+
SUMIFS(#REF!,#REF!,"eksternal",#REF!,C13)+
SUMIFS(#REF!,#REF!,"eksternal",#REF!,C13)+
SUMIFS(#REF!,#REF!,"eksternal",#REF!,C13)+
SUMIFS(#REF!,#REF!,"eksternal",#REF!,C13)</f>
        <v>#REF!</v>
      </c>
      <c r="AH13" s="152" t="e">
        <f>SUMIF(#REF!, 'KEUANGAN (INT+EKS) AKRE 2025'!C13,#REF!)+
SUMIF(#REF!, 'KEUANGAN (INT+EKS) AKRE 2025'!C13,#REF!)+
SUMIF(#REF!, 'KEUANGAN (INT+EKS) AKRE 2025'!C13,#REF!)+
SUMIF(#REF!, 'KEUANGAN (INT+EKS) AKRE 2025'!C13,#REF!)+
SUMIF(#REF!, 'KEUANGAN (INT+EKS) AKRE 2025'!C13,#REF!)+
SUMIF(#REF!, 'KEUANGAN (INT+EKS) AKRE 2025'!C13,#REF!)</f>
        <v>#REF!</v>
      </c>
      <c r="AI13" s="152" t="e">
        <f>SUMIFS(#REF!,#REF!,"internal",#REF!,C13)+
SUMIFS(#REF!,#REF!,"internal",#REF!,C13)+
SUMIFS(#REF!,#REF!,"internal",#REF!,C13)+
SUMIFS(#REF!,#REF!,"internal",#REF!,C13)+
SUMIFS(#REF!,#REF!,"internal",#REF!,C13)+
SUMIFS(#REF!,#REF!,"internal",#REF!,C13)</f>
        <v>#REF!</v>
      </c>
      <c r="AJ13" s="152" t="e">
        <f>SUMIFS(#REF!,#REF!,"eksternal",#REF!,C13)+
SUMIFS(#REF!,#REF!,"eksternal",#REF!,C13)+
SUMIFS(#REF!,#REF!,"eksternal",#REF!,C13)+
SUMIFS(#REF!,#REF!,"eksternal",#REF!,C13)+
SUMIFS(#REF!,#REF!,"eksternal",#REF!,C13)+
SUMIFS(#REF!,#REF!,"eksternal",#REF!,C13)</f>
        <v>#REF!</v>
      </c>
      <c r="AK13" s="1337"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
SUMIF(#REF!,'KEUANGAN (INT+EKS) AKRE 2025'!C13,#REF!)+
SUMIF(#REF!,'KEUANGAN (INT+EKS) AKRE 2025'!C13,#REF!)</f>
        <v>#REF!</v>
      </c>
      <c r="AL13" s="1335" t="e">
        <f>SUMIFS(#REF!,#REF!,"internal",#REF!,C13)+
SUMIFS(#REF!,#REF!,"internal",#REF!,C13)+
SUMIFS(#REF!,#REF!,"internal",#REF!,C13)+
SUMIFS(#REF!,#REF!,"internal",#REF!,C13)+
SUMIFS(#REF!,#REF!,"internal",#REF!,C13)+
SUMIFS(#REF!,#REF!,"internal",#REF!,C13)+
SUMIFS(#REF!,#REF!,"internal",#REF!,C13)</f>
        <v>#REF!</v>
      </c>
      <c r="AM13" s="1354" t="e">
        <f>SUMIFS(#REF!,#REF!,"eksternal",#REF!,C13)+
SUMIFS(#REF!,#REF!,"eksternal",#REF!,C13)+
SUMIFS(#REF!,#REF!,"eksternal",#REF!,C13)+
SUMIFS(#REF!,#REF!,"eksternal",#REF!,C13)+
SUMIFS(#REF!,#REF!,"eksternal",#REF!,C13)+
SUMIFS(#REF!,#REF!,"eksternal",#REF!,C13)+
SUMIFS(#REF!,#REF!,"eksternal",#REF!,C13)+
SUMIFS(#REF!,#REF!,"eksternal",#REF!,C13)+
SUMIFS(#REF!,#REF!,"eksternal",#REF!,C13)</f>
        <v>#REF!</v>
      </c>
    </row>
    <row r="14" spans="1:39" hidden="1">
      <c r="A14" s="127">
        <v>4</v>
      </c>
      <c r="B14" s="1329" t="s">
        <v>176</v>
      </c>
      <c r="C14" s="1185" t="s">
        <v>19</v>
      </c>
      <c r="D14" s="1340" t="e">
        <f>SUMIF(#REF!, 'KEUANGAN (INT+EKS) AKRE 2025'!C14,#REF!)+
SUMIF(#REF!, 'KEUANGAN (INT+EKS) AKRE 2025'!C14,#REF!)+
SUMIF(#REF!, 'KEUANGAN (INT+EKS) AKRE 2025'!C14,#REF!)+
SUMIF(#REF!, 'KEUANGAN (INT+EKS) AKRE 2025'!C14,#REF!)+
SUMIF(#REF!, 'KEUANGAN (INT+EKS) AKRE 2025'!C14,#REF!)</f>
        <v>#REF!</v>
      </c>
      <c r="E14" s="1340" t="e">
        <f>SUMIFS(#REF!,#REF!,"internal",#REF!,C14)+
SUMIFS(#REF!,#REF!,"internal",#REF!,C14)+
SUMIFS(#REF!,#REF!,"internal",#REF!,C14)+
SUMIFS(#REF!,#REF!,"internal",#REF!,C14)+
SUMIFS(#REF!,#REF!,"internal",#REF!,C14)+
SUMIFS(#REF!,#REF!,"internal",#REF!,C14)</f>
        <v>#REF!</v>
      </c>
      <c r="F14" s="1341" t="e">
        <f>SUMIFS(#REF!,#REF!,"eksternal",#REF!,C14)+
SUMIFS(#REF!,#REF!,"eksternal",#REF!,C14)+
SUMIFS(#REF!,#REF!,"eksternal",#REF!,C14)+
SUMIFS(#REF!,#REF!,"eksternal",#REF!,C14)+
SUMIFS(#REF!,#REF!,"eksternal",#REF!,C14)+
SUMIFS(#REF!,#REF!,"eksternal",#REF!,C14)</f>
        <v>#REF!</v>
      </c>
      <c r="G14" s="1334"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H14" s="1334" t="e">
        <f>SUMIFS(#REF!,#REF!,"internal",#REF!,C14)+
SUMIFS(#REF!,#REF!,"internal",#REF!,C14)+
SUMIFS(#REF!,#REF!,"internal",#REF!,C14)+
SUMIFS(#REF!,#REF!,"internal",#REF!,C14)+
SUMIFS(#REF!,#REF!,"internal",#REF!,C14)+
SUMIFS(#REF!,#REF!,"internal",#REF!,C14)+
SUMIFS(#REF!,#REF!,"internal",#REF!,C14)</f>
        <v>#REF!</v>
      </c>
      <c r="I14" s="1334" t="e">
        <f>SUMIFS(#REF!,#REF!,"eksternal",#REF!,C14)+
SUMIFS(#REF!,#REF!,"eksternal",#REF!,C14)+
SUMIFS(#REF!,#REF!,"eksternal",#REF!,C14)+
SUMIFS(#REF!,#REF!,"eksternal",#REF!,C14)+
SUMIFS(#REF!,#REF!,"eksternal",#REF!,C14)+
SUMIFS(#REF!,#REF!,"eksternal",#REF!,C14)+
SUMIFS(#REF!,#REF!,"eksternal",#REF!,C14)</f>
        <v>#REF!</v>
      </c>
      <c r="J14" s="151" t="e">
        <f>SUMIF(#REF!, 'KEUANGAN (INT+EKS) AKRE 2025'!C14,#REF!)+
SUMIF(#REF!, 'KEUANGAN (INT+EKS) AKRE 2025'!C14,#REF!)+
SUMIF(#REF!, 'KEUANGAN (INT+EKS) AKRE 2025'!C14,#REF!)+
SUMIF(#REF!, 'KEUANGAN (INT+EKS) AKRE 2025'!C14,#REF!)+
SUMIF(#REF!, 'KEUANGAN (INT+EKS) AKRE 2025'!C14,#REF!)</f>
        <v>#REF!</v>
      </c>
      <c r="K14" s="151" t="e">
        <f>SUMIFS(#REF!,#REF!,"internal",#REF!,C14)+
SUMIFS(#REF!,#REF!,"internal",#REF!,C14)+
SUMIFS(#REF!,#REF!,"internal",#REF!,C14)+
SUMIFS(#REF!,#REF!,"internal",#REF!,C14)+
SUMIFS(#REF!,#REF!,"internal",#REF!,C14)+
SUMIFS(#REF!,#REF!,"internal",#REF!,C14)</f>
        <v>#REF!</v>
      </c>
      <c r="L14" s="151" t="e">
        <f>SUMIFS(#REF!,#REF!,"eksternal",#REF!,C14)+
SUMIFS(#REF!,#REF!,"eksternal",#REF!,C14)+
SUMIFS(#REF!,#REF!,"eksternal",#REF!,C14)+
SUMIFS(#REF!,#REF!,"eksternal",#REF!,C14)+
SUMIFS(#REF!,#REF!,"eksternal",#REF!,C14)+
SUMIFS(#REF!,#REF!,"eksternal",#REF!,C14)</f>
        <v>#REF!</v>
      </c>
      <c r="M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N14" s="152" t="e">
        <f>SUMIFS(#REF!,#REF!,"internal",#REF!,C14)+
SUMIFS(#REF!,#REF!,"internal",#REF!,C14)+
SUMIFS(#REF!,#REF!,"internal",#REF!,C14)+
SUMIFS(#REF!,#REF!,"internal",#REF!,C14)+
SUMIFS(#REF!,#REF!,"internal",#REF!,C14)+
SUMIFS(#REF!,#REF!,"internal",#REF!,C14)+
SUMIFS(#REF!,#REF!,"internal",#REF!,C14)</f>
        <v>#REF!</v>
      </c>
      <c r="O14" s="1331" t="e">
        <f>SUMIFS(#REF!,#REF!,"eksternal",#REF!,C14)+
SUMIFS(#REF!,#REF!,"eksternal",#REF!,C14)+
SUMIFS(#REF!,#REF!,"eksternal",#REF!,C14)+
SUMIFS(#REF!,#REF!,"eksternal",#REF!,C14)+
SUMIFS(#REF!,#REF!,"eksternal",#REF!,C14)+
SUMIFS(#REF!,#REF!,"eksternal",#REF!,C14)+
SUMIFS(#REF!,#REF!,"eksternal",#REF!,C14)</f>
        <v>#REF!</v>
      </c>
      <c r="P14" s="152" t="e">
        <f>SUMIF(#REF!, 'KEUANGAN (INT+EKS) AKRE 2025'!C14,#REF!)+
SUMIF(#REF!, 'KEUANGAN (INT+EKS) AKRE 2025'!C14,#REF!)+
SUMIF(#REF!, 'KEUANGAN (INT+EKS) AKRE 2025'!C14,#REF!)+
SUMIF(#REF!, 'KEUANGAN (INT+EKS) AKRE 2025'!C14,#REF!)+
SUMIF(#REF!, 'KEUANGAN (INT+EKS) AKRE 2025'!C14,#REF!)</f>
        <v>#REF!</v>
      </c>
      <c r="Q14" s="152" t="e">
        <f>SUMIFS(#REF!,#REF!,"internal",#REF!,C14)+
SUMIFS(#REF!,#REF!,"internal",#REF!,C14)+
SUMIFS(#REF!,#REF!,"internal",#REF!,C14)+
SUMIFS(#REF!,#REF!,"internal",#REF!,C14)+
SUMIFS(#REF!,#REF!,"internal",#REF!,C14)+
SUMIFS(#REF!,#REF!,"internal",#REF!,C14)</f>
        <v>#REF!</v>
      </c>
      <c r="R14" s="152" t="e">
        <f>SUMIFS(#REF!,#REF!,"eksternal",#REF!,C14)+
SUMIFS(#REF!,#REF!,"eksternal",#REF!,C14)+
SUMIFS(#REF!,#REF!,"eksternal",#REF!,C14)+
SUMIFS(#REF!,#REF!,"eksternal",#REF!,C14)+
SUMIFS(#REF!,#REF!,"eksternal",#REF!,C14)+
SUMIFS(#REF!,#REF!,"eksternal",#REF!,C14)</f>
        <v>#REF!</v>
      </c>
      <c r="S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T14" s="1331" t="e">
        <f>SUMIFS(#REF!,#REF!,"internal",#REF!,C14)+
SUMIFS(#REF!,#REF!,"internal",#REF!,C14)+
SUMIFS(#REF!,#REF!,"internal",#REF!,C14)+
SUMIFS(#REF!,#REF!,"internal",#REF!,C14)+
SUMIFS(#REF!,#REF!,"eksternal",#REF!,C14)+
SUMIFS(#REF!,#REF!,"eksternal",#REF!,C14)+
SUMIFS(#REF!,#REF!,"eksternal",#REF!,C14)</f>
        <v>#REF!</v>
      </c>
      <c r="U14" s="1331" t="e">
        <f>SUMIFS(#REF!,#REF!,"eksternal",#REF!,C14)+
SUMIFS(#REF!,#REF!,"eksternal",#REF!,C14)+
SUMIFS(#REF!,#REF!,"eksternal",#REF!,C14)+
SUMIFS(#REF!,#REF!,"eksternal",#REF!,C14)+
SUMIFS(#REF!,#REF!,"eksternal",#REF!,C14)+
SUMIFS(#REF!,#REF!,"eksternal",#REF!,C14)+
SUMIFS(#REF!,#REF!,"eksternal",#REF!,C14)</f>
        <v>#REF!</v>
      </c>
      <c r="V14" s="152" t="e">
        <f>SUMIF(#REF!, 'KEUANGAN (INT+EKS) AKRE 2025'!C14,#REF!)+
SUMIF(#REF!, 'KEUANGAN (INT+EKS) AKRE 2025'!C14,#REF!)+
SUMIF(#REF!, 'KEUANGAN (INT+EKS) AKRE 2025'!C14,#REF!)+
SUMIF(#REF!, 'KEUANGAN (INT+EKS) AKRE 2025'!C14,#REF!)+
SUMIF(#REF!, 'KEUANGAN (INT+EKS) AKRE 2025'!C14,#REF!)</f>
        <v>#REF!</v>
      </c>
      <c r="W14" s="152" t="e">
        <f>SUMIFS(#REF!,#REF!,"internal",#REF!,C14)+
SUMIFS(#REF!,#REF!,"internal",#REF!,C14)+
SUMIFS(#REF!,#REF!,"internal",#REF!,C14)+
SUMIFS(#REF!,#REF!,"internal",#REF!,C14)+
SUMIFS(#REF!,#REF!,"internal",#REF!,C14)+
SUMIFS(#REF!,#REF!,"internal",#REF!,C14)</f>
        <v>#REF!</v>
      </c>
      <c r="X14" s="152" t="e">
        <f>SUMIFS(#REF!,#REF!,"eksternal",#REF!,C14)+
SUMIFS(#REF!,#REF!,"eksternal",#REF!,C14)+
SUMIFS(#REF!,#REF!,"eksternal",#REF!,C14)+
SUMIFS(#REF!,#REF!,"eksternal",#REF!,C14)+
SUMIFS(#REF!,#REF!,"eksternal",#REF!,C14)+
SUMIFS(#REF!,#REF!,"eksternal",#REF!,C14)</f>
        <v>#REF!</v>
      </c>
      <c r="Y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Z14" s="152" t="e">
        <f>SUMIFS(#REF!,#REF!,"internal",#REF!,C14)+
SUMIFS(#REF!,#REF!,"internal",#REF!,C14)+
SUMIFS(#REF!,#REF!,"internal",#REF!,C14)+
SUMIFS(#REF!,#REF!,"internal",#REF!,C14)+
SUMIFS(#REF!,#REF!,"internal",#REF!,C14)+
SUMIFS(#REF!,#REF!,"internal",#REF!,C14)+
SUMIFS(#REF!,#REF!,"internal",#REF!,C14)</f>
        <v>#REF!</v>
      </c>
      <c r="AA14" s="152" t="e">
        <f>SUMIFS(#REF!,#REF!,"eksternal",#REF!,C14)+
SUMIFS(#REF!,#REF!,"eksternal",#REF!,C14)+
SUMIFS(#REF!,#REF!,"eksternal",#REF!,C14)+
SUMIFS(#REF!,#REF!,"eksternal",#REF!,C14)+
SUMIFS(#REF!,#REF!,"eksternal",#REF!,C14)+
SUMIFS(#REF!,#REF!,"eksternal",#REF!,C14)+
SUMIFS(#REF!,#REF!,"eksternal",#REF!,C14)</f>
        <v>#REF!</v>
      </c>
      <c r="AB14" s="152" t="e">
        <f>SUMIF(#REF!, 'KEUANGAN (INT+EKS) AKRE 2025'!C14,#REF!)+
SUMIF(#REF!, 'KEUANGAN (INT+EKS) AKRE 2025'!C14,#REF!)+
SUMIF(#REF!, 'KEUANGAN (INT+EKS) AKRE 2025'!C14,#REF!)+
SUMIF(#REF!, 'KEUANGAN (INT+EKS) AKRE 2025'!C14,#REF!)+
SUMIF(#REF!, 'KEUANGAN (INT+EKS) AKRE 2025'!C14,#REF!)+
SUMIF(#REF!, 'KEUANGAN (INT+EKS) AKRE 2025'!C14,#REF!)</f>
        <v>#REF!</v>
      </c>
      <c r="AC14" s="152" t="e">
        <f>SUMIFS(#REF!,#REF!,"internal",#REF!,C14)+
SUMIFS(#REF!,#REF!,"internal",#REF!,C14)+
SUMIFS(#REF!,#REF!,"internal",#REF!,C14)+
SUMIFS(#REF!,#REF!,"internal",#REF!,C14)+
SUMIFS(#REF!,#REF!,"internal",#REF!,C14)+
SUMIFS(#REF!,#REF!,"internal",#REF!,C14)</f>
        <v>#REF!</v>
      </c>
      <c r="AD14" s="152" t="e">
        <f>SUMIFS(#REF!,#REF!,"eksternal",#REF!,C14)+
SUMIFS(#REF!,#REF!,"eksternal",#REF!,C14)+
SUMIFS(#REF!,#REF!,"eksternal",#REF!,C14)+
SUMIFS(#REF!,#REF!,"eksternal",#REF!,C14)+
SUMIFS(#REF!,#REF!,"eksternal",#REF!,C14)+
SUMIFS(#REF!,#REF!,"eksternal",#REF!,C14)</f>
        <v>#REF!</v>
      </c>
      <c r="AE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AF14" s="152" t="e">
        <f>SUMIFS(#REF!,#REF!,"internal",#REF!,C14)+
SUMIFS(#REF!,#REF!,"internal",#REF!,C14)+
SUMIFS(#REF!,#REF!,"internal",#REF!,C14)+
SUMIFS(#REF!,#REF!,"internal",#REF!,C14)+
SUMIFS(#REF!,#REF!,"internal",#REF!,C14)+
SUMIFS(#REF!,#REF!,"internal",#REF!,C14)+
SUMIFS(#REF!,#REF!,"internal",#REF!,C14)</f>
        <v>#REF!</v>
      </c>
      <c r="AG14" s="152" t="e">
        <f>SUMIFS(#REF!,#REF!,"eksternal",#REF!,C14)+
SUMIFS(#REF!,#REF!,"eksternal",#REF!,C14)+
SUMIFS(#REF!,#REF!,"eksternal",#REF!,C14)+
SUMIFS(#REF!,#REF!,"eksternal",#REF!,C14)+
SUMIFS(#REF!,#REF!,"eksternal",#REF!,C14)+
SUMIFS(#REF!,#REF!,"eksternal",#REF!,C14)+
SUMIFS(#REF!,#REF!,"eksternal",#REF!,C14)</f>
        <v>#REF!</v>
      </c>
      <c r="AH14" s="152" t="e">
        <f>SUMIF(#REF!, 'KEUANGAN (INT+EKS) AKRE 2025'!C14,#REF!)+
SUMIF(#REF!, 'KEUANGAN (INT+EKS) AKRE 2025'!C14,#REF!)+
SUMIF(#REF!, 'KEUANGAN (INT+EKS) AKRE 2025'!C14,#REF!)+
SUMIF(#REF!, 'KEUANGAN (INT+EKS) AKRE 2025'!C14,#REF!)+
SUMIF(#REF!, 'KEUANGAN (INT+EKS) AKRE 2025'!C14,#REF!)+
SUMIF(#REF!, 'KEUANGAN (INT+EKS) AKRE 2025'!C14,#REF!)</f>
        <v>#REF!</v>
      </c>
      <c r="AI14" s="152" t="e">
        <f>SUMIFS(#REF!,#REF!,"internal",#REF!,C14)+
SUMIFS(#REF!,#REF!,"internal",#REF!,C14)+
SUMIFS(#REF!,#REF!,"internal",#REF!,C14)+
SUMIFS(#REF!,#REF!,"internal",#REF!,C14)+
SUMIFS(#REF!,#REF!,"internal",#REF!,C14)+
SUMIFS(#REF!,#REF!,"internal",#REF!,C14)</f>
        <v>#REF!</v>
      </c>
      <c r="AJ14" s="152" t="e">
        <f>SUMIFS(#REF!,#REF!,"eksternal",#REF!,C14)+
SUMIFS(#REF!,#REF!,"eksternal",#REF!,C14)+
SUMIFS(#REF!,#REF!,"eksternal",#REF!,C14)+
SUMIFS(#REF!,#REF!,"eksternal",#REF!,C14)+
SUMIFS(#REF!,#REF!,"eksternal",#REF!,C14)+
SUMIFS(#REF!,#REF!,"eksternal",#REF!,C14)</f>
        <v>#REF!</v>
      </c>
      <c r="AK14" s="1337"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
SUMIF(#REF!,'KEUANGAN (INT+EKS) AKRE 2025'!C14,#REF!)+
SUMIF(#REF!,'KEUANGAN (INT+EKS) AKRE 2025'!C14,#REF!)</f>
        <v>#REF!</v>
      </c>
      <c r="AL14" s="1335" t="e">
        <f>SUMIFS(#REF!,#REF!,"internal",#REF!,C14)+
SUMIFS(#REF!,#REF!,"internal",#REF!,C14)+
SUMIFS(#REF!,#REF!,"internal",#REF!,C14)+
SUMIFS(#REF!,#REF!,"internal",#REF!,C14)+
SUMIFS(#REF!,#REF!,"internal",#REF!,C14)+
SUMIFS(#REF!,#REF!,"internal",#REF!,C14)+
SUMIFS(#REF!,#REF!,"internal",#REF!,C14)</f>
        <v>#REF!</v>
      </c>
      <c r="AM14" s="1354" t="e">
        <f>SUMIFS(#REF!,#REF!,"eksternal",#REF!,C14)+
SUMIFS(#REF!,#REF!,"eksternal",#REF!,C14)+
SUMIFS(#REF!,#REF!,"eksternal",#REF!,C14)+
SUMIFS(#REF!,#REF!,"eksternal",#REF!,C14)+
SUMIFS(#REF!,#REF!,"eksternal",#REF!,C14)+
SUMIFS(#REF!,#REF!,"eksternal",#REF!,C14)+
SUMIFS(#REF!,#REF!,"eksternal",#REF!,C14)+
SUMIFS(#REF!,#REF!,"eksternal",#REF!,C14)+
SUMIFS(#REF!,#REF!,"eksternal",#REF!,C14)</f>
        <v>#REF!</v>
      </c>
    </row>
    <row r="15" spans="1:39" hidden="1">
      <c r="A15" s="127">
        <v>5</v>
      </c>
      <c r="B15" s="1329" t="s">
        <v>176</v>
      </c>
      <c r="C15" s="1185" t="s">
        <v>26</v>
      </c>
      <c r="D15" s="1340" t="e">
        <f>SUMIF(#REF!, 'KEUANGAN (INT+EKS) AKRE 2025'!C15,#REF!)+
SUMIF(#REF!, 'KEUANGAN (INT+EKS) AKRE 2025'!C15,#REF!)+
SUMIF(#REF!, 'KEUANGAN (INT+EKS) AKRE 2025'!C15,#REF!)+
SUMIF(#REF!, 'KEUANGAN (INT+EKS) AKRE 2025'!C15,#REF!)+
SUMIF(#REF!, 'KEUANGAN (INT+EKS) AKRE 2025'!C15,#REF!)</f>
        <v>#REF!</v>
      </c>
      <c r="E15" s="1340" t="e">
        <f>SUMIFS(#REF!,#REF!,"internal",#REF!,C15)+
SUMIFS(#REF!,#REF!,"internal",#REF!,C15)+
SUMIFS(#REF!,#REF!,"internal",#REF!,C15)+
SUMIFS(#REF!,#REF!,"internal",#REF!,C15)+
SUMIFS(#REF!,#REF!,"internal",#REF!,C15)+
SUMIFS(#REF!,#REF!,"internal",#REF!,C15)</f>
        <v>#REF!</v>
      </c>
      <c r="F15" s="1341" t="e">
        <f>SUMIFS(#REF!,#REF!,"eksternal",#REF!,C15)+
SUMIFS(#REF!,#REF!,"eksternal",#REF!,C15)+
SUMIFS(#REF!,#REF!,"eksternal",#REF!,C15)+
SUMIFS(#REF!,#REF!,"eksternal",#REF!,C15)+
SUMIFS(#REF!,#REF!,"eksternal",#REF!,C15)+
SUMIFS(#REF!,#REF!,"eksternal",#REF!,C15)</f>
        <v>#REF!</v>
      </c>
      <c r="G15" s="1334"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H15" s="1334" t="e">
        <f>SUMIFS(#REF!,#REF!,"internal",#REF!,C15)+
SUMIFS(#REF!,#REF!,"internal",#REF!,C15)+
SUMIFS(#REF!,#REF!,"internal",#REF!,C15)+
SUMIFS(#REF!,#REF!,"internal",#REF!,C15)+
SUMIFS(#REF!,#REF!,"internal",#REF!,C15)+
SUMIFS(#REF!,#REF!,"internal",#REF!,C15)+
SUMIFS(#REF!,#REF!,"internal",#REF!,C15)</f>
        <v>#REF!</v>
      </c>
      <c r="I15" s="1334" t="e">
        <f>SUMIFS(#REF!,#REF!,"eksternal",#REF!,C15)+
SUMIFS(#REF!,#REF!,"eksternal",#REF!,C15)+
SUMIFS(#REF!,#REF!,"eksternal",#REF!,C15)+
SUMIFS(#REF!,#REF!,"eksternal",#REF!,C15)+
SUMIFS(#REF!,#REF!,"eksternal",#REF!,C15)+
SUMIFS(#REF!,#REF!,"eksternal",#REF!,C15)+
SUMIFS(#REF!,#REF!,"eksternal",#REF!,C15)</f>
        <v>#REF!</v>
      </c>
      <c r="J15" s="151" t="e">
        <f>SUMIF(#REF!, 'KEUANGAN (INT+EKS) AKRE 2025'!C15,#REF!)+
SUMIF(#REF!, 'KEUANGAN (INT+EKS) AKRE 2025'!C15,#REF!)+
SUMIF(#REF!, 'KEUANGAN (INT+EKS) AKRE 2025'!C15,#REF!)+
SUMIF(#REF!, 'KEUANGAN (INT+EKS) AKRE 2025'!C15,#REF!)+
SUMIF(#REF!, 'KEUANGAN (INT+EKS) AKRE 2025'!C15,#REF!)</f>
        <v>#REF!</v>
      </c>
      <c r="K15" s="151" t="e">
        <f>SUMIFS(#REF!,#REF!,"internal",#REF!,C15)+
SUMIFS(#REF!,#REF!,"internal",#REF!,C15)+
SUMIFS(#REF!,#REF!,"internal",#REF!,C15)+
SUMIFS(#REF!,#REF!,"internal",#REF!,C15)+
SUMIFS(#REF!,#REF!,"internal",#REF!,C15)+
SUMIFS(#REF!,#REF!,"internal",#REF!,C15)</f>
        <v>#REF!</v>
      </c>
      <c r="L15" s="151" t="e">
        <f>SUMIFS(#REF!,#REF!,"eksternal",#REF!,C15)+
SUMIFS(#REF!,#REF!,"eksternal",#REF!,C15)+
SUMIFS(#REF!,#REF!,"eksternal",#REF!,C15)+
SUMIFS(#REF!,#REF!,"eksternal",#REF!,C15)+
SUMIFS(#REF!,#REF!,"eksternal",#REF!,C15)+
SUMIFS(#REF!,#REF!,"eksternal",#REF!,C15)</f>
        <v>#REF!</v>
      </c>
      <c r="M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N15" s="152" t="e">
        <f>SUMIFS(#REF!,#REF!,"internal",#REF!,C15)+
SUMIFS(#REF!,#REF!,"internal",#REF!,C15)+
SUMIFS(#REF!,#REF!,"internal",#REF!,C15)+
SUMIFS(#REF!,#REF!,"internal",#REF!,C15)+
SUMIFS(#REF!,#REF!,"internal",#REF!,C15)+
SUMIFS(#REF!,#REF!,"internal",#REF!,C15)+
SUMIFS(#REF!,#REF!,"internal",#REF!,C15)</f>
        <v>#REF!</v>
      </c>
      <c r="O15" s="1331" t="e">
        <f>SUMIFS(#REF!,#REF!,"eksternal",#REF!,C15)+
SUMIFS(#REF!,#REF!,"eksternal",#REF!,C15)+
SUMIFS(#REF!,#REF!,"eksternal",#REF!,C15)+
SUMIFS(#REF!,#REF!,"eksternal",#REF!,C15)+
SUMIFS(#REF!,#REF!,"eksternal",#REF!,C15)+
SUMIFS(#REF!,#REF!,"eksternal",#REF!,C15)+
SUMIFS(#REF!,#REF!,"eksternal",#REF!,C15)</f>
        <v>#REF!</v>
      </c>
      <c r="P15" s="152" t="e">
        <f>SUMIF(#REF!, 'KEUANGAN (INT+EKS) AKRE 2025'!C15,#REF!)+
SUMIF(#REF!, 'KEUANGAN (INT+EKS) AKRE 2025'!C15,#REF!)+
SUMIF(#REF!, 'KEUANGAN (INT+EKS) AKRE 2025'!C15,#REF!)+
SUMIF(#REF!, 'KEUANGAN (INT+EKS) AKRE 2025'!C15,#REF!)+
SUMIF(#REF!, 'KEUANGAN (INT+EKS) AKRE 2025'!C15,#REF!)</f>
        <v>#REF!</v>
      </c>
      <c r="Q15" s="152" t="e">
        <f>SUMIFS(#REF!,#REF!,"internal",#REF!,C15)+
SUMIFS(#REF!,#REF!,"internal",#REF!,C15)+
SUMIFS(#REF!,#REF!,"internal",#REF!,C15)+
SUMIFS(#REF!,#REF!,"internal",#REF!,C15)+
SUMIFS(#REF!,#REF!,"internal",#REF!,C15)+
SUMIFS(#REF!,#REF!,"internal",#REF!,C15)</f>
        <v>#REF!</v>
      </c>
      <c r="R15" s="152" t="e">
        <f>SUMIFS(#REF!,#REF!,"eksternal",#REF!,C15)+
SUMIFS(#REF!,#REF!,"eksternal",#REF!,C15)+
SUMIFS(#REF!,#REF!,"eksternal",#REF!,C15)+
SUMIFS(#REF!,#REF!,"eksternal",#REF!,C15)+
SUMIFS(#REF!,#REF!,"eksternal",#REF!,C15)+
SUMIFS(#REF!,#REF!,"eksternal",#REF!,C15)</f>
        <v>#REF!</v>
      </c>
      <c r="S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T15" s="1331" t="e">
        <f>SUMIFS(#REF!,#REF!,"internal",#REF!,C15)+
SUMIFS(#REF!,#REF!,"internal",#REF!,C15)+
SUMIFS(#REF!,#REF!,"internal",#REF!,C15)+
SUMIFS(#REF!,#REF!,"internal",#REF!,C15)+
SUMIFS(#REF!,#REF!,"eksternal",#REF!,C15)+
SUMIFS(#REF!,#REF!,"eksternal",#REF!,C15)+
SUMIFS(#REF!,#REF!,"eksternal",#REF!,C15)</f>
        <v>#REF!</v>
      </c>
      <c r="U15" s="1331" t="e">
        <f>SUMIFS(#REF!,#REF!,"eksternal",#REF!,C15)+
SUMIFS(#REF!,#REF!,"eksternal",#REF!,C15)+
SUMIFS(#REF!,#REF!,"eksternal",#REF!,C15)+
SUMIFS(#REF!,#REF!,"eksternal",#REF!,C15)+
SUMIFS(#REF!,#REF!,"eksternal",#REF!,C15)+
SUMIFS(#REF!,#REF!,"eksternal",#REF!,C15)+
SUMIFS(#REF!,#REF!,"eksternal",#REF!,C15)</f>
        <v>#REF!</v>
      </c>
      <c r="V15" s="152" t="e">
        <f>SUMIF(#REF!, 'KEUANGAN (INT+EKS) AKRE 2025'!C15,#REF!)+
SUMIF(#REF!, 'KEUANGAN (INT+EKS) AKRE 2025'!C15,#REF!)+
SUMIF(#REF!, 'KEUANGAN (INT+EKS) AKRE 2025'!C15,#REF!)+
SUMIF(#REF!, 'KEUANGAN (INT+EKS) AKRE 2025'!C15,#REF!)+
SUMIF(#REF!, 'KEUANGAN (INT+EKS) AKRE 2025'!C15,#REF!)</f>
        <v>#REF!</v>
      </c>
      <c r="W15" s="152" t="e">
        <f>SUMIFS(#REF!,#REF!,"internal",#REF!,C15)+
SUMIFS(#REF!,#REF!,"internal",#REF!,C15)+
SUMIFS(#REF!,#REF!,"internal",#REF!,C15)+
SUMIFS(#REF!,#REF!,"internal",#REF!,C15)+
SUMIFS(#REF!,#REF!,"internal",#REF!,C15)+
SUMIFS(#REF!,#REF!,"internal",#REF!,C15)</f>
        <v>#REF!</v>
      </c>
      <c r="X15" s="152" t="e">
        <f>SUMIFS(#REF!,#REF!,"eksternal",#REF!,C15)+
SUMIFS(#REF!,#REF!,"eksternal",#REF!,C15)+
SUMIFS(#REF!,#REF!,"eksternal",#REF!,C15)+
SUMIFS(#REF!,#REF!,"eksternal",#REF!,C15)+
SUMIFS(#REF!,#REF!,"eksternal",#REF!,C15)+
SUMIFS(#REF!,#REF!,"eksternal",#REF!,C15)</f>
        <v>#REF!</v>
      </c>
      <c r="Y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Z15" s="152" t="e">
        <f>SUMIFS(#REF!,#REF!,"internal",#REF!,C15)+
SUMIFS(#REF!,#REF!,"internal",#REF!,C15)+
SUMIFS(#REF!,#REF!,"internal",#REF!,C15)+
SUMIFS(#REF!,#REF!,"internal",#REF!,C15)+
SUMIFS(#REF!,#REF!,"internal",#REF!,C15)+
SUMIFS(#REF!,#REF!,"internal",#REF!,C15)+
SUMIFS(#REF!,#REF!,"internal",#REF!,C15)</f>
        <v>#REF!</v>
      </c>
      <c r="AA15" s="152" t="e">
        <f>SUMIFS(#REF!,#REF!,"eksternal",#REF!,C15)+
SUMIFS(#REF!,#REF!,"eksternal",#REF!,C15)+
SUMIFS(#REF!,#REF!,"eksternal",#REF!,C15)+
SUMIFS(#REF!,#REF!,"eksternal",#REF!,C15)+
SUMIFS(#REF!,#REF!,"eksternal",#REF!,C15)+
SUMIFS(#REF!,#REF!,"eksternal",#REF!,C15)+
SUMIFS(#REF!,#REF!,"eksternal",#REF!,C15)</f>
        <v>#REF!</v>
      </c>
      <c r="AB15" s="152" t="e">
        <f>SUMIF(#REF!, 'KEUANGAN (INT+EKS) AKRE 2025'!C15,#REF!)+
SUMIF(#REF!, 'KEUANGAN (INT+EKS) AKRE 2025'!C15,#REF!)+
SUMIF(#REF!, 'KEUANGAN (INT+EKS) AKRE 2025'!C15,#REF!)+
SUMIF(#REF!, 'KEUANGAN (INT+EKS) AKRE 2025'!C15,#REF!)+
SUMIF(#REF!, 'KEUANGAN (INT+EKS) AKRE 2025'!C15,#REF!)+
SUMIF(#REF!, 'KEUANGAN (INT+EKS) AKRE 2025'!C15,#REF!)</f>
        <v>#REF!</v>
      </c>
      <c r="AC15" s="152" t="e">
        <f>SUMIFS(#REF!,#REF!,"internal",#REF!,C15)+
SUMIFS(#REF!,#REF!,"internal",#REF!,C15)+
SUMIFS(#REF!,#REF!,"internal",#REF!,C15)+
SUMIFS(#REF!,#REF!,"internal",#REF!,C15)+
SUMIFS(#REF!,#REF!,"internal",#REF!,C15)+
SUMIFS(#REF!,#REF!,"internal",#REF!,C15)</f>
        <v>#REF!</v>
      </c>
      <c r="AD15" s="152" t="e">
        <f>SUMIFS(#REF!,#REF!,"eksternal",#REF!,C15)+
SUMIFS(#REF!,#REF!,"eksternal",#REF!,C15)+
SUMIFS(#REF!,#REF!,"eksternal",#REF!,C15)+
SUMIFS(#REF!,#REF!,"eksternal",#REF!,C15)+
SUMIFS(#REF!,#REF!,"eksternal",#REF!,C15)+
SUMIFS(#REF!,#REF!,"eksternal",#REF!,C15)</f>
        <v>#REF!</v>
      </c>
      <c r="AE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AF15" s="152" t="e">
        <f>SUMIFS(#REF!,#REF!,"internal",#REF!,C15)+
SUMIFS(#REF!,#REF!,"internal",#REF!,C15)+
SUMIFS(#REF!,#REF!,"internal",#REF!,C15)+
SUMIFS(#REF!,#REF!,"internal",#REF!,C15)+
SUMIFS(#REF!,#REF!,"internal",#REF!,C15)+
SUMIFS(#REF!,#REF!,"internal",#REF!,C15)+
SUMIFS(#REF!,#REF!,"internal",#REF!,C15)</f>
        <v>#REF!</v>
      </c>
      <c r="AG15" s="152" t="e">
        <f>SUMIFS(#REF!,#REF!,"eksternal",#REF!,C15)+
SUMIFS(#REF!,#REF!,"eksternal",#REF!,C15)+
SUMIFS(#REF!,#REF!,"eksternal",#REF!,C15)+
SUMIFS(#REF!,#REF!,"eksternal",#REF!,C15)+
SUMIFS(#REF!,#REF!,"eksternal",#REF!,C15)+
SUMIFS(#REF!,#REF!,"eksternal",#REF!,C15)+
SUMIFS(#REF!,#REF!,"eksternal",#REF!,C15)</f>
        <v>#REF!</v>
      </c>
      <c r="AH15" s="152" t="e">
        <f>SUMIF(#REF!, 'KEUANGAN (INT+EKS) AKRE 2025'!C15,#REF!)+
SUMIF(#REF!, 'KEUANGAN (INT+EKS) AKRE 2025'!C15,#REF!)+
SUMIF(#REF!, 'KEUANGAN (INT+EKS) AKRE 2025'!C15,#REF!)+
SUMIF(#REF!, 'KEUANGAN (INT+EKS) AKRE 2025'!C15,#REF!)+
SUMIF(#REF!, 'KEUANGAN (INT+EKS) AKRE 2025'!C15,#REF!)+
SUMIF(#REF!, 'KEUANGAN (INT+EKS) AKRE 2025'!C15,#REF!)</f>
        <v>#REF!</v>
      </c>
      <c r="AI15" s="152" t="e">
        <f>SUMIFS(#REF!,#REF!,"internal",#REF!,C15)+
SUMIFS(#REF!,#REF!,"internal",#REF!,C15)+
SUMIFS(#REF!,#REF!,"internal",#REF!,C15)+
SUMIFS(#REF!,#REF!,"internal",#REF!,C15)+
SUMIFS(#REF!,#REF!,"internal",#REF!,C15)+
SUMIFS(#REF!,#REF!,"internal",#REF!,C15)</f>
        <v>#REF!</v>
      </c>
      <c r="AJ15" s="152" t="e">
        <f>SUMIFS(#REF!,#REF!,"eksternal",#REF!,C15)+
SUMIFS(#REF!,#REF!,"eksternal",#REF!,C15)+
SUMIFS(#REF!,#REF!,"eksternal",#REF!,C15)+
SUMIFS(#REF!,#REF!,"eksternal",#REF!,C15)+
SUMIFS(#REF!,#REF!,"eksternal",#REF!,C15)+
SUMIFS(#REF!,#REF!,"eksternal",#REF!,C15)</f>
        <v>#REF!</v>
      </c>
      <c r="AK15" s="1337"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
SUMIF(#REF!,'KEUANGAN (INT+EKS) AKRE 2025'!C15,#REF!)+
SUMIF(#REF!,'KEUANGAN (INT+EKS) AKRE 2025'!C15,#REF!)</f>
        <v>#REF!</v>
      </c>
      <c r="AL15" s="1335" t="e">
        <f>SUMIFS(#REF!,#REF!,"internal",#REF!,C15)+
SUMIFS(#REF!,#REF!,"internal",#REF!,C15)+
SUMIFS(#REF!,#REF!,"internal",#REF!,C15)+
SUMIFS(#REF!,#REF!,"internal",#REF!,C15)+
SUMIFS(#REF!,#REF!,"internal",#REF!,C15)+
SUMIFS(#REF!,#REF!,"internal",#REF!,C15)+
SUMIFS(#REF!,#REF!,"internal",#REF!,C15)</f>
        <v>#REF!</v>
      </c>
      <c r="AM15" s="1354" t="e">
        <f>SUMIFS(#REF!,#REF!,"eksternal",#REF!,C15)+
SUMIFS(#REF!,#REF!,"eksternal",#REF!,C15)+
SUMIFS(#REF!,#REF!,"eksternal",#REF!,C15)+
SUMIFS(#REF!,#REF!,"eksternal",#REF!,C15)+
SUMIFS(#REF!,#REF!,"eksternal",#REF!,C15)+
SUMIFS(#REF!,#REF!,"eksternal",#REF!,C15)+
SUMIFS(#REF!,#REF!,"eksternal",#REF!,C15)+
SUMIFS(#REF!,#REF!,"eksternal",#REF!,C15)+
SUMIFS(#REF!,#REF!,"eksternal",#REF!,C15)</f>
        <v>#REF!</v>
      </c>
    </row>
    <row r="16" spans="1:39" hidden="1">
      <c r="A16" s="127">
        <v>6</v>
      </c>
      <c r="B16" s="1329" t="s">
        <v>176</v>
      </c>
      <c r="C16" s="1185" t="s">
        <v>76</v>
      </c>
      <c r="D16" s="1340" t="e">
        <f>SUMIF(#REF!, 'KEUANGAN (INT+EKS) AKRE 2025'!C16,#REF!)+
SUMIF(#REF!, 'KEUANGAN (INT+EKS) AKRE 2025'!C16,#REF!)+
SUMIF(#REF!, 'KEUANGAN (INT+EKS) AKRE 2025'!C16,#REF!)+
SUMIF(#REF!, 'KEUANGAN (INT+EKS) AKRE 2025'!C16,#REF!)+
SUMIF(#REF!, 'KEUANGAN (INT+EKS) AKRE 2025'!C16,#REF!)</f>
        <v>#REF!</v>
      </c>
      <c r="E16" s="1340" t="e">
        <f>SUMIFS(#REF!,#REF!,"internal",#REF!,C16)+
SUMIFS(#REF!,#REF!,"internal",#REF!,C16)+
SUMIFS(#REF!,#REF!,"internal",#REF!,C16)+
SUMIFS(#REF!,#REF!,"internal",#REF!,C16)+
SUMIFS(#REF!,#REF!,"internal",#REF!,C16)+
SUMIFS(#REF!,#REF!,"internal",#REF!,C16)</f>
        <v>#REF!</v>
      </c>
      <c r="F16" s="1341" t="e">
        <f>SUMIFS(#REF!,#REF!,"eksternal",#REF!,C16)+
SUMIFS(#REF!,#REF!,"eksternal",#REF!,C16)+
SUMIFS(#REF!,#REF!,"eksternal",#REF!,C16)+
SUMIFS(#REF!,#REF!,"eksternal",#REF!,C16)+
SUMIFS(#REF!,#REF!,"eksternal",#REF!,C16)+
SUMIFS(#REF!,#REF!,"eksternal",#REF!,C16)</f>
        <v>#REF!</v>
      </c>
      <c r="G16" s="1334"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H16" s="1334" t="e">
        <f>SUMIFS(#REF!,#REF!,"internal",#REF!,C16)+
SUMIFS(#REF!,#REF!,"internal",#REF!,C16)+
SUMIFS(#REF!,#REF!,"internal",#REF!,C16)+
SUMIFS(#REF!,#REF!,"internal",#REF!,C16)+
SUMIFS(#REF!,#REF!,"internal",#REF!,C16)+
SUMIFS(#REF!,#REF!,"internal",#REF!,C16)+
SUMIFS(#REF!,#REF!,"internal",#REF!,C16)</f>
        <v>#REF!</v>
      </c>
      <c r="I16" s="1334" t="e">
        <f>SUMIFS(#REF!,#REF!,"eksternal",#REF!,C16)+
SUMIFS(#REF!,#REF!,"eksternal",#REF!,C16)+
SUMIFS(#REF!,#REF!,"eksternal",#REF!,C16)+
SUMIFS(#REF!,#REF!,"eksternal",#REF!,C16)+
SUMIFS(#REF!,#REF!,"eksternal",#REF!,C16)+
SUMIFS(#REF!,#REF!,"eksternal",#REF!,C16)+
SUMIFS(#REF!,#REF!,"eksternal",#REF!,C16)</f>
        <v>#REF!</v>
      </c>
      <c r="J16" s="151" t="e">
        <f>SUMIF(#REF!, 'KEUANGAN (INT+EKS) AKRE 2025'!C16,#REF!)+
SUMIF(#REF!, 'KEUANGAN (INT+EKS) AKRE 2025'!C16,#REF!)+
SUMIF(#REF!, 'KEUANGAN (INT+EKS) AKRE 2025'!C16,#REF!)+
SUMIF(#REF!, 'KEUANGAN (INT+EKS) AKRE 2025'!C16,#REF!)+
SUMIF(#REF!, 'KEUANGAN (INT+EKS) AKRE 2025'!C16,#REF!)</f>
        <v>#REF!</v>
      </c>
      <c r="K16" s="151" t="e">
        <f>SUMIFS(#REF!,#REF!,"internal",#REF!,C16)+
SUMIFS(#REF!,#REF!,"internal",#REF!,C16)+
SUMIFS(#REF!,#REF!,"internal",#REF!,C16)+
SUMIFS(#REF!,#REF!,"internal",#REF!,C16)+
SUMIFS(#REF!,#REF!,"internal",#REF!,C16)+
SUMIFS(#REF!,#REF!,"internal",#REF!,C16)</f>
        <v>#REF!</v>
      </c>
      <c r="L16" s="151" t="e">
        <f>SUMIFS(#REF!,#REF!,"eksternal",#REF!,C16)+
SUMIFS(#REF!,#REF!,"eksternal",#REF!,C16)+
SUMIFS(#REF!,#REF!,"eksternal",#REF!,C16)+
SUMIFS(#REF!,#REF!,"eksternal",#REF!,C16)+
SUMIFS(#REF!,#REF!,"eksternal",#REF!,C16)+
SUMIFS(#REF!,#REF!,"eksternal",#REF!,C16)</f>
        <v>#REF!</v>
      </c>
      <c r="M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N16" s="152" t="e">
        <f>SUMIFS(#REF!,#REF!,"internal",#REF!,C16)+
SUMIFS(#REF!,#REF!,"internal",#REF!,C16)+
SUMIFS(#REF!,#REF!,"internal",#REF!,C16)+
SUMIFS(#REF!,#REF!,"internal",#REF!,C16)+
SUMIFS(#REF!,#REF!,"internal",#REF!,C16)+
SUMIFS(#REF!,#REF!,"internal",#REF!,C16)+
SUMIFS(#REF!,#REF!,"internal",#REF!,C16)</f>
        <v>#REF!</v>
      </c>
      <c r="O16" s="1331" t="e">
        <f>SUMIFS(#REF!,#REF!,"eksternal",#REF!,C16)+
SUMIFS(#REF!,#REF!,"eksternal",#REF!,C16)+
SUMIFS(#REF!,#REF!,"eksternal",#REF!,C16)+
SUMIFS(#REF!,#REF!,"eksternal",#REF!,C16)+
SUMIFS(#REF!,#REF!,"eksternal",#REF!,C16)+
SUMIFS(#REF!,#REF!,"eksternal",#REF!,C16)+
SUMIFS(#REF!,#REF!,"eksternal",#REF!,C16)</f>
        <v>#REF!</v>
      </c>
      <c r="P16" s="152" t="e">
        <f>SUMIF(#REF!, 'KEUANGAN (INT+EKS) AKRE 2025'!C16,#REF!)+
SUMIF(#REF!, 'KEUANGAN (INT+EKS) AKRE 2025'!C16,#REF!)+
SUMIF(#REF!, 'KEUANGAN (INT+EKS) AKRE 2025'!C16,#REF!)+
SUMIF(#REF!, 'KEUANGAN (INT+EKS) AKRE 2025'!C16,#REF!)+
SUMIF(#REF!, 'KEUANGAN (INT+EKS) AKRE 2025'!C16,#REF!)</f>
        <v>#REF!</v>
      </c>
      <c r="Q16" s="152" t="e">
        <f>SUMIFS(#REF!,#REF!,"internal",#REF!,C16)+
SUMIFS(#REF!,#REF!,"internal",#REF!,C16)+
SUMIFS(#REF!,#REF!,"internal",#REF!,C16)+
SUMIFS(#REF!,#REF!,"internal",#REF!,C16)+
SUMIFS(#REF!,#REF!,"internal",#REF!,C16)+
SUMIFS(#REF!,#REF!,"internal",#REF!,C16)</f>
        <v>#REF!</v>
      </c>
      <c r="R16" s="152" t="e">
        <f>SUMIFS(#REF!,#REF!,"eksternal",#REF!,C16)+
SUMIFS(#REF!,#REF!,"eksternal",#REF!,C16)+
SUMIFS(#REF!,#REF!,"eksternal",#REF!,C16)+
SUMIFS(#REF!,#REF!,"eksternal",#REF!,C16)+
SUMIFS(#REF!,#REF!,"eksternal",#REF!,C16)+
SUMIFS(#REF!,#REF!,"eksternal",#REF!,C16)</f>
        <v>#REF!</v>
      </c>
      <c r="S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T16" s="1331" t="e">
        <f>SUMIFS(#REF!,#REF!,"internal",#REF!,C16)+
SUMIFS(#REF!,#REF!,"internal",#REF!,C16)+
SUMIFS(#REF!,#REF!,"internal",#REF!,C16)+
SUMIFS(#REF!,#REF!,"internal",#REF!,C16)+
SUMIFS(#REF!,#REF!,"eksternal",#REF!,C16)+
SUMIFS(#REF!,#REF!,"eksternal",#REF!,C16)+
SUMIFS(#REF!,#REF!,"eksternal",#REF!,C16)</f>
        <v>#REF!</v>
      </c>
      <c r="U16" s="1331" t="e">
        <f>SUMIFS(#REF!,#REF!,"eksternal",#REF!,C16)+
SUMIFS(#REF!,#REF!,"eksternal",#REF!,C16)+
SUMIFS(#REF!,#REF!,"eksternal",#REF!,C16)+
SUMIFS(#REF!,#REF!,"eksternal",#REF!,C16)+
SUMIFS(#REF!,#REF!,"eksternal",#REF!,C16)+
SUMIFS(#REF!,#REF!,"eksternal",#REF!,C16)+
SUMIFS(#REF!,#REF!,"eksternal",#REF!,C16)</f>
        <v>#REF!</v>
      </c>
      <c r="V16" s="152" t="e">
        <f>SUMIF(#REF!, 'KEUANGAN (INT+EKS) AKRE 2025'!C16,#REF!)+
SUMIF(#REF!, 'KEUANGAN (INT+EKS) AKRE 2025'!C16,#REF!)+
SUMIF(#REF!, 'KEUANGAN (INT+EKS) AKRE 2025'!C16,#REF!)+
SUMIF(#REF!, 'KEUANGAN (INT+EKS) AKRE 2025'!C16,#REF!)+
SUMIF(#REF!, 'KEUANGAN (INT+EKS) AKRE 2025'!C16,#REF!)</f>
        <v>#REF!</v>
      </c>
      <c r="W16" s="152" t="e">
        <f>SUMIFS(#REF!,#REF!,"internal",#REF!,C16)+
SUMIFS(#REF!,#REF!,"internal",#REF!,C16)+
SUMIFS(#REF!,#REF!,"internal",#REF!,C16)+
SUMIFS(#REF!,#REF!,"internal",#REF!,C16)+
SUMIFS(#REF!,#REF!,"internal",#REF!,C16)+
SUMIFS(#REF!,#REF!,"internal",#REF!,C16)</f>
        <v>#REF!</v>
      </c>
      <c r="X16" s="152" t="e">
        <f>SUMIFS(#REF!,#REF!,"eksternal",#REF!,C16)+
SUMIFS(#REF!,#REF!,"eksternal",#REF!,C16)+
SUMIFS(#REF!,#REF!,"eksternal",#REF!,C16)+
SUMIFS(#REF!,#REF!,"eksternal",#REF!,C16)+
SUMIFS(#REF!,#REF!,"eksternal",#REF!,C16)+
SUMIFS(#REF!,#REF!,"eksternal",#REF!,C16)</f>
        <v>#REF!</v>
      </c>
      <c r="Y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Z16" s="152" t="e">
        <f>SUMIFS(#REF!,#REF!,"internal",#REF!,C16)+
SUMIFS(#REF!,#REF!,"internal",#REF!,C16)+
SUMIFS(#REF!,#REF!,"internal",#REF!,C16)+
SUMIFS(#REF!,#REF!,"internal",#REF!,C16)+
SUMIFS(#REF!,#REF!,"internal",#REF!,C16)+
SUMIFS(#REF!,#REF!,"internal",#REF!,C16)+
SUMIFS(#REF!,#REF!,"internal",#REF!,C16)</f>
        <v>#REF!</v>
      </c>
      <c r="AA16" s="152" t="e">
        <f>SUMIFS(#REF!,#REF!,"eksternal",#REF!,C16)+
SUMIFS(#REF!,#REF!,"eksternal",#REF!,C16)+
SUMIFS(#REF!,#REF!,"eksternal",#REF!,C16)+
SUMIFS(#REF!,#REF!,"eksternal",#REF!,C16)+
SUMIFS(#REF!,#REF!,"eksternal",#REF!,C16)+
SUMIFS(#REF!,#REF!,"eksternal",#REF!,C16)+
SUMIFS(#REF!,#REF!,"eksternal",#REF!,C16)</f>
        <v>#REF!</v>
      </c>
      <c r="AB16" s="152" t="e">
        <f>SUMIF(#REF!, 'KEUANGAN (INT+EKS) AKRE 2025'!C16,#REF!)+
SUMIF(#REF!, 'KEUANGAN (INT+EKS) AKRE 2025'!C16,#REF!)+
SUMIF(#REF!, 'KEUANGAN (INT+EKS) AKRE 2025'!C16,#REF!)+
SUMIF(#REF!, 'KEUANGAN (INT+EKS) AKRE 2025'!C16,#REF!)+
SUMIF(#REF!, 'KEUANGAN (INT+EKS) AKRE 2025'!C16,#REF!)+
SUMIF(#REF!, 'KEUANGAN (INT+EKS) AKRE 2025'!C16,#REF!)</f>
        <v>#REF!</v>
      </c>
      <c r="AC16" s="152" t="e">
        <f>SUMIFS(#REF!,#REF!,"internal",#REF!,C16)+
SUMIFS(#REF!,#REF!,"internal",#REF!,C16)+
SUMIFS(#REF!,#REF!,"internal",#REF!,C16)+
SUMIFS(#REF!,#REF!,"internal",#REF!,C16)+
SUMIFS(#REF!,#REF!,"internal",#REF!,C16)+
SUMIFS(#REF!,#REF!,"internal",#REF!,C16)</f>
        <v>#REF!</v>
      </c>
      <c r="AD16" s="152" t="e">
        <f>SUMIFS(#REF!,#REF!,"eksternal",#REF!,C16)+
SUMIFS(#REF!,#REF!,"eksternal",#REF!,C16)+
SUMIFS(#REF!,#REF!,"eksternal",#REF!,C16)+
SUMIFS(#REF!,#REF!,"eksternal",#REF!,C16)+
SUMIFS(#REF!,#REF!,"eksternal",#REF!,C16)+
SUMIFS(#REF!,#REF!,"eksternal",#REF!,C16)</f>
        <v>#REF!</v>
      </c>
      <c r="AE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AF16" s="152" t="e">
        <f>SUMIFS(#REF!,#REF!,"internal",#REF!,C16)+
SUMIFS(#REF!,#REF!,"internal",#REF!,C16)+
SUMIFS(#REF!,#REF!,"internal",#REF!,C16)+
SUMIFS(#REF!,#REF!,"internal",#REF!,C16)+
SUMIFS(#REF!,#REF!,"internal",#REF!,C16)+
SUMIFS(#REF!,#REF!,"internal",#REF!,C16)+
SUMIFS(#REF!,#REF!,"internal",#REF!,C16)</f>
        <v>#REF!</v>
      </c>
      <c r="AG16" s="152" t="e">
        <f>SUMIFS(#REF!,#REF!,"eksternal",#REF!,C16)+
SUMIFS(#REF!,#REF!,"eksternal",#REF!,C16)+
SUMIFS(#REF!,#REF!,"eksternal",#REF!,C16)+
SUMIFS(#REF!,#REF!,"eksternal",#REF!,C16)+
SUMIFS(#REF!,#REF!,"eksternal",#REF!,C16)+
SUMIFS(#REF!,#REF!,"eksternal",#REF!,C16)+
SUMIFS(#REF!,#REF!,"eksternal",#REF!,C16)</f>
        <v>#REF!</v>
      </c>
      <c r="AH16" s="152" t="e">
        <f>SUMIF(#REF!, 'KEUANGAN (INT+EKS) AKRE 2025'!C16,#REF!)+
SUMIF(#REF!, 'KEUANGAN (INT+EKS) AKRE 2025'!C16,#REF!)+
SUMIF(#REF!, 'KEUANGAN (INT+EKS) AKRE 2025'!C16,#REF!)+
SUMIF(#REF!, 'KEUANGAN (INT+EKS) AKRE 2025'!C16,#REF!)+
SUMIF(#REF!, 'KEUANGAN (INT+EKS) AKRE 2025'!C16,#REF!)+
SUMIF(#REF!, 'KEUANGAN (INT+EKS) AKRE 2025'!C16,#REF!)</f>
        <v>#REF!</v>
      </c>
      <c r="AI16" s="152" t="e">
        <f>SUMIFS(#REF!,#REF!,"internal",#REF!,C16)+
SUMIFS(#REF!,#REF!,"internal",#REF!,C16)+
SUMIFS(#REF!,#REF!,"internal",#REF!,C16)+
SUMIFS(#REF!,#REF!,"internal",#REF!,C16)+
SUMIFS(#REF!,#REF!,"internal",#REF!,C16)+
SUMIFS(#REF!,#REF!,"internal",#REF!,C16)</f>
        <v>#REF!</v>
      </c>
      <c r="AJ16" s="152" t="e">
        <f>SUMIFS(#REF!,#REF!,"eksternal",#REF!,C16)+
SUMIFS(#REF!,#REF!,"eksternal",#REF!,C16)+
SUMIFS(#REF!,#REF!,"eksternal",#REF!,C16)+
SUMIFS(#REF!,#REF!,"eksternal",#REF!,C16)+
SUMIFS(#REF!,#REF!,"eksternal",#REF!,C16)+
SUMIFS(#REF!,#REF!,"eksternal",#REF!,C16)</f>
        <v>#REF!</v>
      </c>
      <c r="AK16" s="1337"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
SUMIF(#REF!,'KEUANGAN (INT+EKS) AKRE 2025'!C16,#REF!)+
SUMIF(#REF!,'KEUANGAN (INT+EKS) AKRE 2025'!C16,#REF!)</f>
        <v>#REF!</v>
      </c>
      <c r="AL16" s="1335" t="e">
        <f>SUMIFS(#REF!,#REF!,"internal",#REF!,C16)+
SUMIFS(#REF!,#REF!,"internal",#REF!,C16)+
SUMIFS(#REF!,#REF!,"internal",#REF!,C16)+
SUMIFS(#REF!,#REF!,"internal",#REF!,C16)+
SUMIFS(#REF!,#REF!,"internal",#REF!,C16)+
SUMIFS(#REF!,#REF!,"internal",#REF!,C16)+
SUMIFS(#REF!,#REF!,"internal",#REF!,C16)</f>
        <v>#REF!</v>
      </c>
      <c r="AM16" s="1354" t="e">
        <f>SUMIFS(#REF!,#REF!,"eksternal",#REF!,C16)+
SUMIFS(#REF!,#REF!,"eksternal",#REF!,C16)+
SUMIFS(#REF!,#REF!,"eksternal",#REF!,C16)+
SUMIFS(#REF!,#REF!,"eksternal",#REF!,C16)+
SUMIFS(#REF!,#REF!,"eksternal",#REF!,C16)+
SUMIFS(#REF!,#REF!,"eksternal",#REF!,C16)+
SUMIFS(#REF!,#REF!,"eksternal",#REF!,C16)+
SUMIFS(#REF!,#REF!,"eksternal",#REF!,C16)+
SUMIFS(#REF!,#REF!,"eksternal",#REF!,C16)</f>
        <v>#REF!</v>
      </c>
    </row>
    <row r="17" spans="1:39" hidden="1">
      <c r="A17" s="127">
        <v>7</v>
      </c>
      <c r="B17" s="1329" t="s">
        <v>176</v>
      </c>
      <c r="C17" s="1185" t="s">
        <v>85</v>
      </c>
      <c r="D17" s="1340" t="e">
        <f>SUMIF(#REF!, 'KEUANGAN (INT+EKS) AKRE 2025'!C17,#REF!)+
SUMIF(#REF!, 'KEUANGAN (INT+EKS) AKRE 2025'!C17,#REF!)+
SUMIF(#REF!, 'KEUANGAN (INT+EKS) AKRE 2025'!C17,#REF!)+
SUMIF(#REF!, 'KEUANGAN (INT+EKS) AKRE 2025'!C17,#REF!)+
SUMIF(#REF!, 'KEUANGAN (INT+EKS) AKRE 2025'!C17,#REF!)</f>
        <v>#REF!</v>
      </c>
      <c r="E17" s="1340" t="e">
        <f>SUMIFS(#REF!,#REF!,"internal",#REF!,C17)+
SUMIFS(#REF!,#REF!,"internal",#REF!,C17)+
SUMIFS(#REF!,#REF!,"internal",#REF!,C17)+
SUMIFS(#REF!,#REF!,"internal",#REF!,C17)+
SUMIFS(#REF!,#REF!,"internal",#REF!,C17)+
SUMIFS(#REF!,#REF!,"internal",#REF!,C17)</f>
        <v>#REF!</v>
      </c>
      <c r="F17" s="1341" t="e">
        <f>SUMIFS(#REF!,#REF!,"eksternal",#REF!,C17)+
SUMIFS(#REF!,#REF!,"eksternal",#REF!,C17)+
SUMIFS(#REF!,#REF!,"eksternal",#REF!,C17)+
SUMIFS(#REF!,#REF!,"eksternal",#REF!,C17)+
SUMIFS(#REF!,#REF!,"eksternal",#REF!,C17)+
SUMIFS(#REF!,#REF!,"eksternal",#REF!,C17)</f>
        <v>#REF!</v>
      </c>
      <c r="G17" s="1334"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H17" s="1334" t="e">
        <f>SUMIFS(#REF!,#REF!,"internal",#REF!,C17)+
SUMIFS(#REF!,#REF!,"internal",#REF!,C17)+
SUMIFS(#REF!,#REF!,"internal",#REF!,C17)+
SUMIFS(#REF!,#REF!,"internal",#REF!,C17)+
SUMIFS(#REF!,#REF!,"internal",#REF!,C17)+
SUMIFS(#REF!,#REF!,"internal",#REF!,C17)+
SUMIFS(#REF!,#REF!,"internal",#REF!,C17)</f>
        <v>#REF!</v>
      </c>
      <c r="I17" s="1334" t="e">
        <f>SUMIFS(#REF!,#REF!,"eksternal",#REF!,C17)+
SUMIFS(#REF!,#REF!,"eksternal",#REF!,C17)+
SUMIFS(#REF!,#REF!,"eksternal",#REF!,C17)+
SUMIFS(#REF!,#REF!,"eksternal",#REF!,C17)+
SUMIFS(#REF!,#REF!,"eksternal",#REF!,C17)+
SUMIFS(#REF!,#REF!,"eksternal",#REF!,C17)+
SUMIFS(#REF!,#REF!,"eksternal",#REF!,C17)</f>
        <v>#REF!</v>
      </c>
      <c r="J17" s="151" t="e">
        <f>SUMIF(#REF!, 'KEUANGAN (INT+EKS) AKRE 2025'!C17,#REF!)+
SUMIF(#REF!, 'KEUANGAN (INT+EKS) AKRE 2025'!C17,#REF!)+
SUMIF(#REF!, 'KEUANGAN (INT+EKS) AKRE 2025'!C17,#REF!)+
SUMIF(#REF!, 'KEUANGAN (INT+EKS) AKRE 2025'!C17,#REF!)+
SUMIF(#REF!, 'KEUANGAN (INT+EKS) AKRE 2025'!C17,#REF!)</f>
        <v>#REF!</v>
      </c>
      <c r="K17" s="151" t="e">
        <f>SUMIFS(#REF!,#REF!,"internal",#REF!,C17)+
SUMIFS(#REF!,#REF!,"internal",#REF!,C17)+
SUMIFS(#REF!,#REF!,"internal",#REF!,C17)+
SUMIFS(#REF!,#REF!,"internal",#REF!,C17)+
SUMIFS(#REF!,#REF!,"internal",#REF!,C17)+
SUMIFS(#REF!,#REF!,"internal",#REF!,C17)</f>
        <v>#REF!</v>
      </c>
      <c r="L17" s="151" t="e">
        <f>SUMIFS(#REF!,#REF!,"eksternal",#REF!,C17)+
SUMIFS(#REF!,#REF!,"eksternal",#REF!,C17)+
SUMIFS(#REF!,#REF!,"eksternal",#REF!,C17)+
SUMIFS(#REF!,#REF!,"eksternal",#REF!,C17)+
SUMIFS(#REF!,#REF!,"eksternal",#REF!,C17)+
SUMIFS(#REF!,#REF!,"eksternal",#REF!,C17)</f>
        <v>#REF!</v>
      </c>
      <c r="M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N17" s="152" t="e">
        <f>SUMIFS(#REF!,#REF!,"internal",#REF!,C17)+
SUMIFS(#REF!,#REF!,"internal",#REF!,C17)+
SUMIFS(#REF!,#REF!,"internal",#REF!,C17)+
SUMIFS(#REF!,#REF!,"internal",#REF!,C17)+
SUMIFS(#REF!,#REF!,"internal",#REF!,C17)+
SUMIFS(#REF!,#REF!,"internal",#REF!,C17)+
SUMIFS(#REF!,#REF!,"internal",#REF!,C17)</f>
        <v>#REF!</v>
      </c>
      <c r="O17" s="1331" t="e">
        <f>SUMIFS(#REF!,#REF!,"eksternal",#REF!,C17)+
SUMIFS(#REF!,#REF!,"eksternal",#REF!,C17)+
SUMIFS(#REF!,#REF!,"eksternal",#REF!,C17)+
SUMIFS(#REF!,#REF!,"eksternal",#REF!,C17)+
SUMIFS(#REF!,#REF!,"eksternal",#REF!,C17)+
SUMIFS(#REF!,#REF!,"eksternal",#REF!,C17)+
SUMIFS(#REF!,#REF!,"eksternal",#REF!,C17)</f>
        <v>#REF!</v>
      </c>
      <c r="P17" s="152" t="e">
        <f>SUMIF(#REF!, 'KEUANGAN (INT+EKS) AKRE 2025'!C17,#REF!)+
SUMIF(#REF!, 'KEUANGAN (INT+EKS) AKRE 2025'!C17,#REF!)+
SUMIF(#REF!, 'KEUANGAN (INT+EKS) AKRE 2025'!C17,#REF!)+
SUMIF(#REF!, 'KEUANGAN (INT+EKS) AKRE 2025'!C17,#REF!)+
SUMIF(#REF!, 'KEUANGAN (INT+EKS) AKRE 2025'!C17,#REF!)</f>
        <v>#REF!</v>
      </c>
      <c r="Q17" s="152" t="e">
        <f>SUMIFS(#REF!,#REF!,"internal",#REF!,C17)+
SUMIFS(#REF!,#REF!,"internal",#REF!,C17)+
SUMIFS(#REF!,#REF!,"internal",#REF!,C17)+
SUMIFS(#REF!,#REF!,"internal",#REF!,C17)+
SUMIFS(#REF!,#REF!,"internal",#REF!,C17)+
SUMIFS(#REF!,#REF!,"internal",#REF!,C17)</f>
        <v>#REF!</v>
      </c>
      <c r="R17" s="152" t="e">
        <f>SUMIFS(#REF!,#REF!,"eksternal",#REF!,C17)+
SUMIFS(#REF!,#REF!,"eksternal",#REF!,C17)+
SUMIFS(#REF!,#REF!,"eksternal",#REF!,C17)+
SUMIFS(#REF!,#REF!,"eksternal",#REF!,C17)+
SUMIFS(#REF!,#REF!,"eksternal",#REF!,C17)+
SUMIFS(#REF!,#REF!,"eksternal",#REF!,C17)</f>
        <v>#REF!</v>
      </c>
      <c r="S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T17" s="1331" t="e">
        <f>SUMIFS(#REF!,#REF!,"internal",#REF!,C17)+
SUMIFS(#REF!,#REF!,"internal",#REF!,C17)+
SUMIFS(#REF!,#REF!,"internal",#REF!,C17)+
SUMIFS(#REF!,#REF!,"internal",#REF!,C17)+
SUMIFS(#REF!,#REF!,"eksternal",#REF!,C17)+
SUMIFS(#REF!,#REF!,"eksternal",#REF!,C17)+
SUMIFS(#REF!,#REF!,"eksternal",#REF!,C17)</f>
        <v>#REF!</v>
      </c>
      <c r="U17" s="1331" t="e">
        <f>SUMIFS(#REF!,#REF!,"eksternal",#REF!,C17)+
SUMIFS(#REF!,#REF!,"eksternal",#REF!,C17)+
SUMIFS(#REF!,#REF!,"eksternal",#REF!,C17)+
SUMIFS(#REF!,#REF!,"eksternal",#REF!,C17)+
SUMIFS(#REF!,#REF!,"eksternal",#REF!,C17)+
SUMIFS(#REF!,#REF!,"eksternal",#REF!,C17)+
SUMIFS(#REF!,#REF!,"eksternal",#REF!,C17)</f>
        <v>#REF!</v>
      </c>
      <c r="V17" s="152" t="e">
        <f>SUMIF(#REF!, 'KEUANGAN (INT+EKS) AKRE 2025'!C17,#REF!)+
SUMIF(#REF!, 'KEUANGAN (INT+EKS) AKRE 2025'!C17,#REF!)+
SUMIF(#REF!, 'KEUANGAN (INT+EKS) AKRE 2025'!C17,#REF!)+
SUMIF(#REF!, 'KEUANGAN (INT+EKS) AKRE 2025'!C17,#REF!)+
SUMIF(#REF!, 'KEUANGAN (INT+EKS) AKRE 2025'!C17,#REF!)</f>
        <v>#REF!</v>
      </c>
      <c r="W17" s="152" t="e">
        <f>SUMIFS(#REF!,#REF!,"internal",#REF!,C17)+
SUMIFS(#REF!,#REF!,"internal",#REF!,C17)+
SUMIFS(#REF!,#REF!,"internal",#REF!,C17)+
SUMIFS(#REF!,#REF!,"internal",#REF!,C17)+
SUMIFS(#REF!,#REF!,"internal",#REF!,C17)+
SUMIFS(#REF!,#REF!,"internal",#REF!,C17)</f>
        <v>#REF!</v>
      </c>
      <c r="X17" s="152" t="e">
        <f>SUMIFS(#REF!,#REF!,"eksternal",#REF!,C17)+
SUMIFS(#REF!,#REF!,"eksternal",#REF!,C17)+
SUMIFS(#REF!,#REF!,"eksternal",#REF!,C17)+
SUMIFS(#REF!,#REF!,"eksternal",#REF!,C17)+
SUMIFS(#REF!,#REF!,"eksternal",#REF!,C17)+
SUMIFS(#REF!,#REF!,"eksternal",#REF!,C17)</f>
        <v>#REF!</v>
      </c>
      <c r="Y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Z17" s="152" t="e">
        <f>SUMIFS(#REF!,#REF!,"internal",#REF!,C17)+
SUMIFS(#REF!,#REF!,"internal",#REF!,C17)+
SUMIFS(#REF!,#REF!,"internal",#REF!,C17)+
SUMIFS(#REF!,#REF!,"internal",#REF!,C17)+
SUMIFS(#REF!,#REF!,"internal",#REF!,C17)+
SUMIFS(#REF!,#REF!,"internal",#REF!,C17)+
SUMIFS(#REF!,#REF!,"internal",#REF!,C17)</f>
        <v>#REF!</v>
      </c>
      <c r="AA17" s="152" t="e">
        <f>SUMIFS(#REF!,#REF!,"eksternal",#REF!,C17)+
SUMIFS(#REF!,#REF!,"eksternal",#REF!,C17)+
SUMIFS(#REF!,#REF!,"eksternal",#REF!,C17)+
SUMIFS(#REF!,#REF!,"eksternal",#REF!,C17)+
SUMIFS(#REF!,#REF!,"eksternal",#REF!,C17)+
SUMIFS(#REF!,#REF!,"eksternal",#REF!,C17)+
SUMIFS(#REF!,#REF!,"eksternal",#REF!,C17)</f>
        <v>#REF!</v>
      </c>
      <c r="AB17" s="152" t="e">
        <f>SUMIF(#REF!, 'KEUANGAN (INT+EKS) AKRE 2025'!C17,#REF!)+
SUMIF(#REF!, 'KEUANGAN (INT+EKS) AKRE 2025'!C17,#REF!)+
SUMIF(#REF!, 'KEUANGAN (INT+EKS) AKRE 2025'!C17,#REF!)+
SUMIF(#REF!, 'KEUANGAN (INT+EKS) AKRE 2025'!C17,#REF!)+
SUMIF(#REF!, 'KEUANGAN (INT+EKS) AKRE 2025'!C17,#REF!)+
SUMIF(#REF!, 'KEUANGAN (INT+EKS) AKRE 2025'!C17,#REF!)</f>
        <v>#REF!</v>
      </c>
      <c r="AC17" s="152" t="e">
        <f>SUMIFS(#REF!,#REF!,"internal",#REF!,C17)+
SUMIFS(#REF!,#REF!,"internal",#REF!,C17)+
SUMIFS(#REF!,#REF!,"internal",#REF!,C17)+
SUMIFS(#REF!,#REF!,"internal",#REF!,C17)+
SUMIFS(#REF!,#REF!,"internal",#REF!,C17)+
SUMIFS(#REF!,#REF!,"internal",#REF!,C17)</f>
        <v>#REF!</v>
      </c>
      <c r="AD17" s="152" t="e">
        <f>SUMIFS(#REF!,#REF!,"eksternal",#REF!,C17)+
SUMIFS(#REF!,#REF!,"eksternal",#REF!,C17)+
SUMIFS(#REF!,#REF!,"eksternal",#REF!,C17)+
SUMIFS(#REF!,#REF!,"eksternal",#REF!,C17)+
SUMIFS(#REF!,#REF!,"eksternal",#REF!,C17)+
SUMIFS(#REF!,#REF!,"eksternal",#REF!,C17)</f>
        <v>#REF!</v>
      </c>
      <c r="AE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AF17" s="152" t="e">
        <f>SUMIFS(#REF!,#REF!,"internal",#REF!,C17)+
SUMIFS(#REF!,#REF!,"internal",#REF!,C17)+
SUMIFS(#REF!,#REF!,"internal",#REF!,C17)+
SUMIFS(#REF!,#REF!,"internal",#REF!,C17)+
SUMIFS(#REF!,#REF!,"internal",#REF!,C17)+
SUMIFS(#REF!,#REF!,"internal",#REF!,C17)+
SUMIFS(#REF!,#REF!,"internal",#REF!,C17)</f>
        <v>#REF!</v>
      </c>
      <c r="AG17" s="152" t="e">
        <f>SUMIFS(#REF!,#REF!,"eksternal",#REF!,C17)+
SUMIFS(#REF!,#REF!,"eksternal",#REF!,C17)+
SUMIFS(#REF!,#REF!,"eksternal",#REF!,C17)+
SUMIFS(#REF!,#REF!,"eksternal",#REF!,C17)+
SUMIFS(#REF!,#REF!,"eksternal",#REF!,C17)+
SUMIFS(#REF!,#REF!,"eksternal",#REF!,C17)+
SUMIFS(#REF!,#REF!,"eksternal",#REF!,C17)</f>
        <v>#REF!</v>
      </c>
      <c r="AH17" s="152" t="e">
        <f>SUMIF(#REF!, 'KEUANGAN (INT+EKS) AKRE 2025'!C17,#REF!)+
SUMIF(#REF!, 'KEUANGAN (INT+EKS) AKRE 2025'!C17,#REF!)+
SUMIF(#REF!, 'KEUANGAN (INT+EKS) AKRE 2025'!C17,#REF!)+
SUMIF(#REF!, 'KEUANGAN (INT+EKS) AKRE 2025'!C17,#REF!)+
SUMIF(#REF!, 'KEUANGAN (INT+EKS) AKRE 2025'!C17,#REF!)+
SUMIF(#REF!, 'KEUANGAN (INT+EKS) AKRE 2025'!C17,#REF!)</f>
        <v>#REF!</v>
      </c>
      <c r="AI17" s="152" t="e">
        <f>SUMIFS(#REF!,#REF!,"internal",#REF!,C17)+
SUMIFS(#REF!,#REF!,"internal",#REF!,C17)+
SUMIFS(#REF!,#REF!,"internal",#REF!,C17)+
SUMIFS(#REF!,#REF!,"internal",#REF!,C17)+
SUMIFS(#REF!,#REF!,"internal",#REF!,C17)+
SUMIFS(#REF!,#REF!,"internal",#REF!,C17)</f>
        <v>#REF!</v>
      </c>
      <c r="AJ17" s="152" t="e">
        <f>SUMIFS(#REF!,#REF!,"eksternal",#REF!,C17)+
SUMIFS(#REF!,#REF!,"eksternal",#REF!,C17)+
SUMIFS(#REF!,#REF!,"eksternal",#REF!,C17)+
SUMIFS(#REF!,#REF!,"eksternal",#REF!,C17)+
SUMIFS(#REF!,#REF!,"eksternal",#REF!,C17)+
SUMIFS(#REF!,#REF!,"eksternal",#REF!,C17)</f>
        <v>#REF!</v>
      </c>
      <c r="AK17" s="1337"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
SUMIF(#REF!,'KEUANGAN (INT+EKS) AKRE 2025'!C17,#REF!)+
SUMIF(#REF!,'KEUANGAN (INT+EKS) AKRE 2025'!C17,#REF!)</f>
        <v>#REF!</v>
      </c>
      <c r="AL17" s="1335" t="e">
        <f>SUMIFS(#REF!,#REF!,"internal",#REF!,C17)+
SUMIFS(#REF!,#REF!,"internal",#REF!,C17)+
SUMIFS(#REF!,#REF!,"internal",#REF!,C17)+
SUMIFS(#REF!,#REF!,"internal",#REF!,C17)+
SUMIFS(#REF!,#REF!,"internal",#REF!,C17)+
SUMIFS(#REF!,#REF!,"internal",#REF!,C17)+
SUMIFS(#REF!,#REF!,"internal",#REF!,C17)</f>
        <v>#REF!</v>
      </c>
      <c r="AM17" s="1354" t="e">
        <f>SUMIFS(#REF!,#REF!,"eksternal",#REF!,C17)+
SUMIFS(#REF!,#REF!,"eksternal",#REF!,C17)+
SUMIFS(#REF!,#REF!,"eksternal",#REF!,C17)+
SUMIFS(#REF!,#REF!,"eksternal",#REF!,C17)+
SUMIFS(#REF!,#REF!,"eksternal",#REF!,C17)+
SUMIFS(#REF!,#REF!,"eksternal",#REF!,C17)+
SUMIFS(#REF!,#REF!,"eksternal",#REF!,C17)+
SUMIFS(#REF!,#REF!,"eksternal",#REF!,C17)+
SUMIFS(#REF!,#REF!,"eksternal",#REF!,C17)</f>
        <v>#REF!</v>
      </c>
    </row>
    <row r="18" spans="1:39" hidden="1">
      <c r="A18" s="127">
        <v>8</v>
      </c>
      <c r="B18" s="1329" t="s">
        <v>176</v>
      </c>
      <c r="C18" s="1185" t="s">
        <v>60</v>
      </c>
      <c r="D18" s="1340" t="e">
        <f>SUMIF(#REF!, 'KEUANGAN (INT+EKS) AKRE 2025'!C18,#REF!)+
SUMIF(#REF!, 'KEUANGAN (INT+EKS) AKRE 2025'!C18,#REF!)+
SUMIF(#REF!, 'KEUANGAN (INT+EKS) AKRE 2025'!C18,#REF!)+
SUMIF(#REF!, 'KEUANGAN (INT+EKS) AKRE 2025'!C18,#REF!)+
SUMIF(#REF!, 'KEUANGAN (INT+EKS) AKRE 2025'!C18,#REF!)</f>
        <v>#REF!</v>
      </c>
      <c r="E18" s="1340" t="e">
        <f>SUMIFS(#REF!,#REF!,"internal",#REF!,C18)+
SUMIFS(#REF!,#REF!,"internal",#REF!,C18)+
SUMIFS(#REF!,#REF!,"internal",#REF!,C18)+
SUMIFS(#REF!,#REF!,"internal",#REF!,C18)+
SUMIFS(#REF!,#REF!,"internal",#REF!,C18)+
SUMIFS(#REF!,#REF!,"internal",#REF!,C18)</f>
        <v>#REF!</v>
      </c>
      <c r="F18" s="1341" t="e">
        <f>SUMIFS(#REF!,#REF!,"eksternal",#REF!,C18)+
SUMIFS(#REF!,#REF!,"eksternal",#REF!,C18)+
SUMIFS(#REF!,#REF!,"eksternal",#REF!,C18)+
SUMIFS(#REF!,#REF!,"eksternal",#REF!,C18)+
SUMIFS(#REF!,#REF!,"eksternal",#REF!,C18)+
SUMIFS(#REF!,#REF!,"eksternal",#REF!,C18)</f>
        <v>#REF!</v>
      </c>
      <c r="G18" s="1334"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H18" s="1334" t="e">
        <f>SUMIFS(#REF!,#REF!,"internal",#REF!,C18)+
SUMIFS(#REF!,#REF!,"internal",#REF!,C18)+
SUMIFS(#REF!,#REF!,"internal",#REF!,C18)+
SUMIFS(#REF!,#REF!,"internal",#REF!,C18)+
SUMIFS(#REF!,#REF!,"internal",#REF!,C18)+
SUMIFS(#REF!,#REF!,"internal",#REF!,C18)+
SUMIFS(#REF!,#REF!,"internal",#REF!,C18)</f>
        <v>#REF!</v>
      </c>
      <c r="I18" s="1334" t="e">
        <f>SUMIFS(#REF!,#REF!,"eksternal",#REF!,C18)+
SUMIFS(#REF!,#REF!,"eksternal",#REF!,C18)+
SUMIFS(#REF!,#REF!,"eksternal",#REF!,C18)+
SUMIFS(#REF!,#REF!,"eksternal",#REF!,C18)+
SUMIFS(#REF!,#REF!,"eksternal",#REF!,C18)+
SUMIFS(#REF!,#REF!,"eksternal",#REF!,C18)+
SUMIFS(#REF!,#REF!,"eksternal",#REF!,C18)</f>
        <v>#REF!</v>
      </c>
      <c r="J18" s="151" t="e">
        <f>SUMIF(#REF!, 'KEUANGAN (INT+EKS) AKRE 2025'!C18,#REF!)+
SUMIF(#REF!, 'KEUANGAN (INT+EKS) AKRE 2025'!C18,#REF!)+
SUMIF(#REF!, 'KEUANGAN (INT+EKS) AKRE 2025'!C18,#REF!)+
SUMIF(#REF!, 'KEUANGAN (INT+EKS) AKRE 2025'!C18,#REF!)+
SUMIF(#REF!, 'KEUANGAN (INT+EKS) AKRE 2025'!C18,#REF!)</f>
        <v>#REF!</v>
      </c>
      <c r="K18" s="151" t="e">
        <f>SUMIFS(#REF!,#REF!,"internal",#REF!,C18)+
SUMIFS(#REF!,#REF!,"internal",#REF!,C18)+
SUMIFS(#REF!,#REF!,"internal",#REF!,C18)+
SUMIFS(#REF!,#REF!,"internal",#REF!,C18)+
SUMIFS(#REF!,#REF!,"internal",#REF!,C18)+
SUMIFS(#REF!,#REF!,"internal",#REF!,C18)</f>
        <v>#REF!</v>
      </c>
      <c r="L18" s="151" t="e">
        <f>SUMIFS(#REF!,#REF!,"eksternal",#REF!,C18)+
SUMIFS(#REF!,#REF!,"eksternal",#REF!,C18)+
SUMIFS(#REF!,#REF!,"eksternal",#REF!,C18)+
SUMIFS(#REF!,#REF!,"eksternal",#REF!,C18)+
SUMIFS(#REF!,#REF!,"eksternal",#REF!,C18)+
SUMIFS(#REF!,#REF!,"eksternal",#REF!,C18)</f>
        <v>#REF!</v>
      </c>
      <c r="M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N18" s="152" t="e">
        <f>SUMIFS(#REF!,#REF!,"internal",#REF!,C18)+
SUMIFS(#REF!,#REF!,"internal",#REF!,C18)+
SUMIFS(#REF!,#REF!,"internal",#REF!,C18)+
SUMIFS(#REF!,#REF!,"internal",#REF!,C18)+
SUMIFS(#REF!,#REF!,"internal",#REF!,C18)+
SUMIFS(#REF!,#REF!,"internal",#REF!,C18)+
SUMIFS(#REF!,#REF!,"internal",#REF!,C18)</f>
        <v>#REF!</v>
      </c>
      <c r="O18" s="1331" t="e">
        <f>SUMIFS(#REF!,#REF!,"eksternal",#REF!,C18)+
SUMIFS(#REF!,#REF!,"eksternal",#REF!,C18)+
SUMIFS(#REF!,#REF!,"eksternal",#REF!,C18)+
SUMIFS(#REF!,#REF!,"eksternal",#REF!,C18)+
SUMIFS(#REF!,#REF!,"eksternal",#REF!,C18)+
SUMIFS(#REF!,#REF!,"eksternal",#REF!,C18)+
SUMIFS(#REF!,#REF!,"eksternal",#REF!,C18)</f>
        <v>#REF!</v>
      </c>
      <c r="P18" s="152" t="e">
        <f>SUMIF(#REF!, 'KEUANGAN (INT+EKS) AKRE 2025'!C18,#REF!)+
SUMIF(#REF!, 'KEUANGAN (INT+EKS) AKRE 2025'!C18,#REF!)+
SUMIF(#REF!, 'KEUANGAN (INT+EKS) AKRE 2025'!C18,#REF!)+
SUMIF(#REF!, 'KEUANGAN (INT+EKS) AKRE 2025'!C18,#REF!)+
SUMIF(#REF!, 'KEUANGAN (INT+EKS) AKRE 2025'!C18,#REF!)</f>
        <v>#REF!</v>
      </c>
      <c r="Q18" s="152" t="e">
        <f>SUMIFS(#REF!,#REF!,"internal",#REF!,C18)+
SUMIFS(#REF!,#REF!,"internal",#REF!,C18)+
SUMIFS(#REF!,#REF!,"internal",#REF!,C18)+
SUMIFS(#REF!,#REF!,"internal",#REF!,C18)+
SUMIFS(#REF!,#REF!,"internal",#REF!,C18)+
SUMIFS(#REF!,#REF!,"internal",#REF!,C18)</f>
        <v>#REF!</v>
      </c>
      <c r="R18" s="152" t="e">
        <f>SUMIFS(#REF!,#REF!,"eksternal",#REF!,C18)+
SUMIFS(#REF!,#REF!,"eksternal",#REF!,C18)+
SUMIFS(#REF!,#REF!,"eksternal",#REF!,C18)+
SUMIFS(#REF!,#REF!,"eksternal",#REF!,C18)+
SUMIFS(#REF!,#REF!,"eksternal",#REF!,C18)+
SUMIFS(#REF!,#REF!,"eksternal",#REF!,C18)</f>
        <v>#REF!</v>
      </c>
      <c r="S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T18" s="1331" t="e">
        <f>SUMIFS(#REF!,#REF!,"internal",#REF!,C18)+
SUMIFS(#REF!,#REF!,"internal",#REF!,C18)+
SUMIFS(#REF!,#REF!,"internal",#REF!,C18)+
SUMIFS(#REF!,#REF!,"internal",#REF!,C18)+
SUMIFS(#REF!,#REF!,"eksternal",#REF!,C18)+
SUMIFS(#REF!,#REF!,"eksternal",#REF!,C18)+
SUMIFS(#REF!,#REF!,"eksternal",#REF!,C18)</f>
        <v>#REF!</v>
      </c>
      <c r="U18" s="1331" t="e">
        <f>SUMIFS(#REF!,#REF!,"eksternal",#REF!,C18)+
SUMIFS(#REF!,#REF!,"eksternal",#REF!,C18)+
SUMIFS(#REF!,#REF!,"eksternal",#REF!,C18)+
SUMIFS(#REF!,#REF!,"eksternal",#REF!,C18)+
SUMIFS(#REF!,#REF!,"eksternal",#REF!,C18)+
SUMIFS(#REF!,#REF!,"eksternal",#REF!,C18)+
SUMIFS(#REF!,#REF!,"eksternal",#REF!,C18)</f>
        <v>#REF!</v>
      </c>
      <c r="V18" s="152" t="e">
        <f>SUMIF(#REF!, 'KEUANGAN (INT+EKS) AKRE 2025'!C18,#REF!)+
SUMIF(#REF!, 'KEUANGAN (INT+EKS) AKRE 2025'!C18,#REF!)+
SUMIF(#REF!, 'KEUANGAN (INT+EKS) AKRE 2025'!C18,#REF!)+
SUMIF(#REF!, 'KEUANGAN (INT+EKS) AKRE 2025'!C18,#REF!)+
SUMIF(#REF!, 'KEUANGAN (INT+EKS) AKRE 2025'!C18,#REF!)</f>
        <v>#REF!</v>
      </c>
      <c r="W18" s="152" t="e">
        <f>SUMIFS(#REF!,#REF!,"internal",#REF!,C18)+
SUMIFS(#REF!,#REF!,"internal",#REF!,C18)+
SUMIFS(#REF!,#REF!,"internal",#REF!,C18)+
SUMIFS(#REF!,#REF!,"internal",#REF!,C18)+
SUMIFS(#REF!,#REF!,"internal",#REF!,C18)+
SUMIFS(#REF!,#REF!,"internal",#REF!,C18)</f>
        <v>#REF!</v>
      </c>
      <c r="X18" s="152" t="e">
        <f>SUMIFS(#REF!,#REF!,"eksternal",#REF!,C18)+
SUMIFS(#REF!,#REF!,"eksternal",#REF!,C18)+
SUMIFS(#REF!,#REF!,"eksternal",#REF!,C18)+
SUMIFS(#REF!,#REF!,"eksternal",#REF!,C18)+
SUMIFS(#REF!,#REF!,"eksternal",#REF!,C18)+
SUMIFS(#REF!,#REF!,"eksternal",#REF!,C18)</f>
        <v>#REF!</v>
      </c>
      <c r="Y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Z18" s="152" t="e">
        <f>SUMIFS(#REF!,#REF!,"internal",#REF!,C18)+
SUMIFS(#REF!,#REF!,"internal",#REF!,C18)+
SUMIFS(#REF!,#REF!,"internal",#REF!,C18)+
SUMIFS(#REF!,#REF!,"internal",#REF!,C18)+
SUMIFS(#REF!,#REF!,"internal",#REF!,C18)+
SUMIFS(#REF!,#REF!,"internal",#REF!,C18)+
SUMIFS(#REF!,#REF!,"internal",#REF!,C18)</f>
        <v>#REF!</v>
      </c>
      <c r="AA18" s="152" t="e">
        <f>SUMIFS(#REF!,#REF!,"eksternal",#REF!,C18)+
SUMIFS(#REF!,#REF!,"eksternal",#REF!,C18)+
SUMIFS(#REF!,#REF!,"eksternal",#REF!,C18)+
SUMIFS(#REF!,#REF!,"eksternal",#REF!,C18)+
SUMIFS(#REF!,#REF!,"eksternal",#REF!,C18)+
SUMIFS(#REF!,#REF!,"eksternal",#REF!,C18)+
SUMIFS(#REF!,#REF!,"eksternal",#REF!,C18)</f>
        <v>#REF!</v>
      </c>
      <c r="AB18" s="152" t="e">
        <f>SUMIF(#REF!, 'KEUANGAN (INT+EKS) AKRE 2025'!C18,#REF!)+
SUMIF(#REF!, 'KEUANGAN (INT+EKS) AKRE 2025'!C18,#REF!)+
SUMIF(#REF!, 'KEUANGAN (INT+EKS) AKRE 2025'!C18,#REF!)+
SUMIF(#REF!, 'KEUANGAN (INT+EKS) AKRE 2025'!C18,#REF!)+
SUMIF(#REF!, 'KEUANGAN (INT+EKS) AKRE 2025'!C18,#REF!)+
SUMIF(#REF!, 'KEUANGAN (INT+EKS) AKRE 2025'!C18,#REF!)</f>
        <v>#REF!</v>
      </c>
      <c r="AC18" s="152" t="e">
        <f>SUMIFS(#REF!,#REF!,"internal",#REF!,C18)+
SUMIFS(#REF!,#REF!,"internal",#REF!,C18)+
SUMIFS(#REF!,#REF!,"internal",#REF!,C18)+
SUMIFS(#REF!,#REF!,"internal",#REF!,C18)+
SUMIFS(#REF!,#REF!,"internal",#REF!,C18)+
SUMIFS(#REF!,#REF!,"internal",#REF!,C18)</f>
        <v>#REF!</v>
      </c>
      <c r="AD18" s="152" t="e">
        <f>SUMIFS(#REF!,#REF!,"eksternal",#REF!,C18)+
SUMIFS(#REF!,#REF!,"eksternal",#REF!,C18)+
SUMIFS(#REF!,#REF!,"eksternal",#REF!,C18)+
SUMIFS(#REF!,#REF!,"eksternal",#REF!,C18)+
SUMIFS(#REF!,#REF!,"eksternal",#REF!,C18)+
SUMIFS(#REF!,#REF!,"eksternal",#REF!,C18)</f>
        <v>#REF!</v>
      </c>
      <c r="AE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AF18" s="152" t="e">
        <f>SUMIFS(#REF!,#REF!,"internal",#REF!,C18)+
SUMIFS(#REF!,#REF!,"internal",#REF!,C18)+
SUMIFS(#REF!,#REF!,"internal",#REF!,C18)+
SUMIFS(#REF!,#REF!,"internal",#REF!,C18)+
SUMIFS(#REF!,#REF!,"internal",#REF!,C18)+
SUMIFS(#REF!,#REF!,"internal",#REF!,C18)+
SUMIFS(#REF!,#REF!,"internal",#REF!,C18)</f>
        <v>#REF!</v>
      </c>
      <c r="AG18" s="152" t="e">
        <f>SUMIFS(#REF!,#REF!,"eksternal",#REF!,C18)+
SUMIFS(#REF!,#REF!,"eksternal",#REF!,C18)+
SUMIFS(#REF!,#REF!,"eksternal",#REF!,C18)+
SUMIFS(#REF!,#REF!,"eksternal",#REF!,C18)+
SUMIFS(#REF!,#REF!,"eksternal",#REF!,C18)+
SUMIFS(#REF!,#REF!,"eksternal",#REF!,C18)+
SUMIFS(#REF!,#REF!,"eksternal",#REF!,C18)</f>
        <v>#REF!</v>
      </c>
      <c r="AH18" s="152" t="e">
        <f>SUMIF(#REF!, 'KEUANGAN (INT+EKS) AKRE 2025'!C18,#REF!)+
SUMIF(#REF!, 'KEUANGAN (INT+EKS) AKRE 2025'!C18,#REF!)+
SUMIF(#REF!, 'KEUANGAN (INT+EKS) AKRE 2025'!C18,#REF!)+
SUMIF(#REF!, 'KEUANGAN (INT+EKS) AKRE 2025'!C18,#REF!)+
SUMIF(#REF!, 'KEUANGAN (INT+EKS) AKRE 2025'!C18,#REF!)+
SUMIF(#REF!, 'KEUANGAN (INT+EKS) AKRE 2025'!C18,#REF!)</f>
        <v>#REF!</v>
      </c>
      <c r="AI18" s="152" t="e">
        <f>SUMIFS(#REF!,#REF!,"internal",#REF!,C18)+
SUMIFS(#REF!,#REF!,"internal",#REF!,C18)+
SUMIFS(#REF!,#REF!,"internal",#REF!,C18)+
SUMIFS(#REF!,#REF!,"internal",#REF!,C18)+
SUMIFS(#REF!,#REF!,"internal",#REF!,C18)+
SUMIFS(#REF!,#REF!,"internal",#REF!,C18)</f>
        <v>#REF!</v>
      </c>
      <c r="AJ18" s="152" t="e">
        <f>SUMIFS(#REF!,#REF!,"eksternal",#REF!,C18)+
SUMIFS(#REF!,#REF!,"eksternal",#REF!,C18)+
SUMIFS(#REF!,#REF!,"eksternal",#REF!,C18)+
SUMIFS(#REF!,#REF!,"eksternal",#REF!,C18)+
SUMIFS(#REF!,#REF!,"eksternal",#REF!,C18)+
SUMIFS(#REF!,#REF!,"eksternal",#REF!,C18)</f>
        <v>#REF!</v>
      </c>
      <c r="AK18" s="1337"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
SUMIF(#REF!,'KEUANGAN (INT+EKS) AKRE 2025'!C18,#REF!)+
SUMIF(#REF!,'KEUANGAN (INT+EKS) AKRE 2025'!C18,#REF!)</f>
        <v>#REF!</v>
      </c>
      <c r="AL18" s="1335" t="e">
        <f>SUMIFS(#REF!,#REF!,"internal",#REF!,C18)+
SUMIFS(#REF!,#REF!,"internal",#REF!,C18)+
SUMIFS(#REF!,#REF!,"internal",#REF!,C18)+
SUMIFS(#REF!,#REF!,"internal",#REF!,C18)+
SUMIFS(#REF!,#REF!,"internal",#REF!,C18)+
SUMIFS(#REF!,#REF!,"internal",#REF!,C18)+
SUMIFS(#REF!,#REF!,"internal",#REF!,C18)</f>
        <v>#REF!</v>
      </c>
      <c r="AM18" s="1354" t="e">
        <f>SUMIFS(#REF!,#REF!,"eksternal",#REF!,C18)+
SUMIFS(#REF!,#REF!,"eksternal",#REF!,C18)+
SUMIFS(#REF!,#REF!,"eksternal",#REF!,C18)+
SUMIFS(#REF!,#REF!,"eksternal",#REF!,C18)+
SUMIFS(#REF!,#REF!,"eksternal",#REF!,C18)+
SUMIFS(#REF!,#REF!,"eksternal",#REF!,C18)+
SUMIFS(#REF!,#REF!,"eksternal",#REF!,C18)+
SUMIFS(#REF!,#REF!,"eksternal",#REF!,C18)+
SUMIFS(#REF!,#REF!,"eksternal",#REF!,C18)</f>
        <v>#REF!</v>
      </c>
    </row>
    <row r="19" spans="1:39" hidden="1">
      <c r="A19" s="127">
        <v>9</v>
      </c>
      <c r="B19" s="1329" t="s">
        <v>176</v>
      </c>
      <c r="C19" s="1185" t="s">
        <v>412</v>
      </c>
      <c r="D19" s="1340" t="e">
        <f>SUMIF(#REF!, 'KEUANGAN (INT+EKS) AKRE 2025'!C19,#REF!)+
SUMIF(#REF!, 'KEUANGAN (INT+EKS) AKRE 2025'!C19,#REF!)+
SUMIF(#REF!, 'KEUANGAN (INT+EKS) AKRE 2025'!C19,#REF!)+
SUMIF(#REF!, 'KEUANGAN (INT+EKS) AKRE 2025'!C19,#REF!)+
SUMIF(#REF!, 'KEUANGAN (INT+EKS) AKRE 2025'!C19,#REF!)</f>
        <v>#REF!</v>
      </c>
      <c r="E19" s="1340" t="e">
        <f>SUMIFS(#REF!,#REF!,"internal",#REF!,C19)+
SUMIFS(#REF!,#REF!,"internal",#REF!,C19)+
SUMIFS(#REF!,#REF!,"internal",#REF!,C19)+
SUMIFS(#REF!,#REF!,"internal",#REF!,C19)+
SUMIFS(#REF!,#REF!,"internal",#REF!,C19)+
SUMIFS(#REF!,#REF!,"internal",#REF!,C19)</f>
        <v>#REF!</v>
      </c>
      <c r="F19" s="1341" t="e">
        <f>SUMIFS(#REF!,#REF!,"eksternal",#REF!,C19)+
SUMIFS(#REF!,#REF!,"eksternal",#REF!,C19)+
SUMIFS(#REF!,#REF!,"eksternal",#REF!,C19)+
SUMIFS(#REF!,#REF!,"eksternal",#REF!,C19)+
SUMIFS(#REF!,#REF!,"eksternal",#REF!,C19)+
SUMIFS(#REF!,#REF!,"eksternal",#REF!,C19)</f>
        <v>#REF!</v>
      </c>
      <c r="G19" s="1334"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H19" s="1334" t="e">
        <f>SUMIFS(#REF!,#REF!,"internal",#REF!,C19)+
SUMIFS(#REF!,#REF!,"internal",#REF!,C19)+
SUMIFS(#REF!,#REF!,"internal",#REF!,C19)+
SUMIFS(#REF!,#REF!,"internal",#REF!,C19)+
SUMIFS(#REF!,#REF!,"internal",#REF!,C19)+
SUMIFS(#REF!,#REF!,"internal",#REF!,C19)+
SUMIFS(#REF!,#REF!,"internal",#REF!,C19)</f>
        <v>#REF!</v>
      </c>
      <c r="I19" s="1334" t="e">
        <f>SUMIFS(#REF!,#REF!,"eksternal",#REF!,C19)+
SUMIFS(#REF!,#REF!,"eksternal",#REF!,C19)+
SUMIFS(#REF!,#REF!,"eksternal",#REF!,C19)+
SUMIFS(#REF!,#REF!,"eksternal",#REF!,C19)+
SUMIFS(#REF!,#REF!,"eksternal",#REF!,C19)+
SUMIFS(#REF!,#REF!,"eksternal",#REF!,C19)+
SUMIFS(#REF!,#REF!,"eksternal",#REF!,C19)</f>
        <v>#REF!</v>
      </c>
      <c r="J19" s="151" t="e">
        <f>SUMIF(#REF!, 'KEUANGAN (INT+EKS) AKRE 2025'!C19,#REF!)+
SUMIF(#REF!, 'KEUANGAN (INT+EKS) AKRE 2025'!C19,#REF!)+
SUMIF(#REF!, 'KEUANGAN (INT+EKS) AKRE 2025'!C19,#REF!)+
SUMIF(#REF!, 'KEUANGAN (INT+EKS) AKRE 2025'!C19,#REF!)+
SUMIF(#REF!, 'KEUANGAN (INT+EKS) AKRE 2025'!C19,#REF!)</f>
        <v>#REF!</v>
      </c>
      <c r="K19" s="151" t="e">
        <f>SUMIFS(#REF!,#REF!,"internal",#REF!,C19)+
SUMIFS(#REF!,#REF!,"internal",#REF!,C19)+
SUMIFS(#REF!,#REF!,"internal",#REF!,C19)+
SUMIFS(#REF!,#REF!,"internal",#REF!,C19)+
SUMIFS(#REF!,#REF!,"internal",#REF!,C19)+
SUMIFS(#REF!,#REF!,"internal",#REF!,C19)</f>
        <v>#REF!</v>
      </c>
      <c r="L19" s="151" t="e">
        <f>SUMIFS(#REF!,#REF!,"eksternal",#REF!,C19)+
SUMIFS(#REF!,#REF!,"eksternal",#REF!,C19)+
SUMIFS(#REF!,#REF!,"eksternal",#REF!,C19)+
SUMIFS(#REF!,#REF!,"eksternal",#REF!,C19)+
SUMIFS(#REF!,#REF!,"eksternal",#REF!,C19)+
SUMIFS(#REF!,#REF!,"eksternal",#REF!,C19)</f>
        <v>#REF!</v>
      </c>
      <c r="M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N19" s="152" t="e">
        <f>SUMIFS(#REF!,#REF!,"internal",#REF!,C19)+
SUMIFS(#REF!,#REF!,"internal",#REF!,C19)+
SUMIFS(#REF!,#REF!,"internal",#REF!,C19)+
SUMIFS(#REF!,#REF!,"internal",#REF!,C19)+
SUMIFS(#REF!,#REF!,"internal",#REF!,C19)+
SUMIFS(#REF!,#REF!,"internal",#REF!,C19)+
SUMIFS(#REF!,#REF!,"internal",#REF!,C19)</f>
        <v>#REF!</v>
      </c>
      <c r="O19" s="1331" t="e">
        <f>SUMIFS(#REF!,#REF!,"eksternal",#REF!,C19)+
SUMIFS(#REF!,#REF!,"eksternal",#REF!,C19)+
SUMIFS(#REF!,#REF!,"eksternal",#REF!,C19)+
SUMIFS(#REF!,#REF!,"eksternal",#REF!,C19)+
SUMIFS(#REF!,#REF!,"eksternal",#REF!,C19)+
SUMIFS(#REF!,#REF!,"eksternal",#REF!,C19)+
SUMIFS(#REF!,#REF!,"eksternal",#REF!,C19)</f>
        <v>#REF!</v>
      </c>
      <c r="P19" s="152" t="e">
        <f>SUMIF(#REF!, 'KEUANGAN (INT+EKS) AKRE 2025'!C19,#REF!)+
SUMIF(#REF!, 'KEUANGAN (INT+EKS) AKRE 2025'!C19,#REF!)+
SUMIF(#REF!, 'KEUANGAN (INT+EKS) AKRE 2025'!C19,#REF!)+
SUMIF(#REF!, 'KEUANGAN (INT+EKS) AKRE 2025'!C19,#REF!)+
SUMIF(#REF!, 'KEUANGAN (INT+EKS) AKRE 2025'!C19,#REF!)</f>
        <v>#REF!</v>
      </c>
      <c r="Q19" s="152" t="e">
        <f>SUMIFS(#REF!,#REF!,"internal",#REF!,C19)+
SUMIFS(#REF!,#REF!,"internal",#REF!,C19)+
SUMIFS(#REF!,#REF!,"internal",#REF!,C19)+
SUMIFS(#REF!,#REF!,"internal",#REF!,C19)+
SUMIFS(#REF!,#REF!,"internal",#REF!,C19)+
SUMIFS(#REF!,#REF!,"internal",#REF!,C19)</f>
        <v>#REF!</v>
      </c>
      <c r="R19" s="152" t="e">
        <f>SUMIFS(#REF!,#REF!,"eksternal",#REF!,C19)+
SUMIFS(#REF!,#REF!,"eksternal",#REF!,C19)+
SUMIFS(#REF!,#REF!,"eksternal",#REF!,C19)+
SUMIFS(#REF!,#REF!,"eksternal",#REF!,C19)+
SUMIFS(#REF!,#REF!,"eksternal",#REF!,C19)+
SUMIFS(#REF!,#REF!,"eksternal",#REF!,C19)</f>
        <v>#REF!</v>
      </c>
      <c r="S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T19" s="1331" t="e">
        <f>SUMIFS(#REF!,#REF!,"internal",#REF!,C19)+
SUMIFS(#REF!,#REF!,"internal",#REF!,C19)+
SUMIFS(#REF!,#REF!,"internal",#REF!,C19)+
SUMIFS(#REF!,#REF!,"internal",#REF!,C19)+
SUMIFS(#REF!,#REF!,"eksternal",#REF!,C19)+
SUMIFS(#REF!,#REF!,"eksternal",#REF!,C19)+
SUMIFS(#REF!,#REF!,"eksternal",#REF!,C19)</f>
        <v>#REF!</v>
      </c>
      <c r="U19" s="1331" t="e">
        <f>SUMIFS(#REF!,#REF!,"eksternal",#REF!,C19)+
SUMIFS(#REF!,#REF!,"eksternal",#REF!,C19)+
SUMIFS(#REF!,#REF!,"eksternal",#REF!,C19)+
SUMIFS(#REF!,#REF!,"eksternal",#REF!,C19)+
SUMIFS(#REF!,#REF!,"eksternal",#REF!,C19)+
SUMIFS(#REF!,#REF!,"eksternal",#REF!,C19)+
SUMIFS(#REF!,#REF!,"eksternal",#REF!,C19)</f>
        <v>#REF!</v>
      </c>
      <c r="V19" s="152" t="e">
        <f>SUMIF(#REF!, 'KEUANGAN (INT+EKS) AKRE 2025'!C19,#REF!)+
SUMIF(#REF!, 'KEUANGAN (INT+EKS) AKRE 2025'!C19,#REF!)+
SUMIF(#REF!, 'KEUANGAN (INT+EKS) AKRE 2025'!C19,#REF!)+
SUMIF(#REF!, 'KEUANGAN (INT+EKS) AKRE 2025'!C19,#REF!)+
SUMIF(#REF!, 'KEUANGAN (INT+EKS) AKRE 2025'!C19,#REF!)</f>
        <v>#REF!</v>
      </c>
      <c r="W19" s="152" t="e">
        <f>SUMIFS(#REF!,#REF!,"internal",#REF!,C19)+
SUMIFS(#REF!,#REF!,"internal",#REF!,C19)+
SUMIFS(#REF!,#REF!,"internal",#REF!,C19)+
SUMIFS(#REF!,#REF!,"internal",#REF!,C19)+
SUMIFS(#REF!,#REF!,"internal",#REF!,C19)+
SUMIFS(#REF!,#REF!,"internal",#REF!,C19)</f>
        <v>#REF!</v>
      </c>
      <c r="X19" s="152" t="e">
        <f>SUMIFS(#REF!,#REF!,"eksternal",#REF!,C19)+
SUMIFS(#REF!,#REF!,"eksternal",#REF!,C19)+
SUMIFS(#REF!,#REF!,"eksternal",#REF!,C19)+
SUMIFS(#REF!,#REF!,"eksternal",#REF!,C19)+
SUMIFS(#REF!,#REF!,"eksternal",#REF!,C19)+
SUMIFS(#REF!,#REF!,"eksternal",#REF!,C19)</f>
        <v>#REF!</v>
      </c>
      <c r="Y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Z19" s="152" t="e">
        <f>SUMIFS(#REF!,#REF!,"internal",#REF!,C19)+
SUMIFS(#REF!,#REF!,"internal",#REF!,C19)+
SUMIFS(#REF!,#REF!,"internal",#REF!,C19)+
SUMIFS(#REF!,#REF!,"internal",#REF!,C19)+
SUMIFS(#REF!,#REF!,"internal",#REF!,C19)+
SUMIFS(#REF!,#REF!,"internal",#REF!,C19)+
SUMIFS(#REF!,#REF!,"internal",#REF!,C19)</f>
        <v>#REF!</v>
      </c>
      <c r="AA19" s="152" t="e">
        <f>SUMIFS(#REF!,#REF!,"eksternal",#REF!,C19)+
SUMIFS(#REF!,#REF!,"eksternal",#REF!,C19)+
SUMIFS(#REF!,#REF!,"eksternal",#REF!,C19)+
SUMIFS(#REF!,#REF!,"eksternal",#REF!,C19)+
SUMIFS(#REF!,#REF!,"eksternal",#REF!,C19)+
SUMIFS(#REF!,#REF!,"eksternal",#REF!,C19)+
SUMIFS(#REF!,#REF!,"eksternal",#REF!,C19)</f>
        <v>#REF!</v>
      </c>
      <c r="AB19" s="152" t="e">
        <f>SUMIF(#REF!, 'KEUANGAN (INT+EKS) AKRE 2025'!C19,#REF!)+
SUMIF(#REF!, 'KEUANGAN (INT+EKS) AKRE 2025'!C19,#REF!)+
SUMIF(#REF!, 'KEUANGAN (INT+EKS) AKRE 2025'!C19,#REF!)+
SUMIF(#REF!, 'KEUANGAN (INT+EKS) AKRE 2025'!C19,#REF!)+
SUMIF(#REF!, 'KEUANGAN (INT+EKS) AKRE 2025'!C19,#REF!)+
SUMIF(#REF!, 'KEUANGAN (INT+EKS) AKRE 2025'!C19,#REF!)</f>
        <v>#REF!</v>
      </c>
      <c r="AC19" s="152" t="e">
        <f>SUMIFS(#REF!,#REF!,"internal",#REF!,C19)+
SUMIFS(#REF!,#REF!,"internal",#REF!,C19)+
SUMIFS(#REF!,#REF!,"internal",#REF!,C19)+
SUMIFS(#REF!,#REF!,"internal",#REF!,C19)+
SUMIFS(#REF!,#REF!,"internal",#REF!,C19)+
SUMIFS(#REF!,#REF!,"internal",#REF!,C19)</f>
        <v>#REF!</v>
      </c>
      <c r="AD19" s="152" t="e">
        <f>SUMIFS(#REF!,#REF!,"eksternal",#REF!,C19)+
SUMIFS(#REF!,#REF!,"eksternal",#REF!,C19)+
SUMIFS(#REF!,#REF!,"eksternal",#REF!,C19)+
SUMIFS(#REF!,#REF!,"eksternal",#REF!,C19)+
SUMIFS(#REF!,#REF!,"eksternal",#REF!,C19)+
SUMIFS(#REF!,#REF!,"eksternal",#REF!,C19)</f>
        <v>#REF!</v>
      </c>
      <c r="AE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AF19" s="152" t="e">
        <f>SUMIFS(#REF!,#REF!,"internal",#REF!,C19)+
SUMIFS(#REF!,#REF!,"internal",#REF!,C19)+
SUMIFS(#REF!,#REF!,"internal",#REF!,C19)+
SUMIFS(#REF!,#REF!,"internal",#REF!,C19)+
SUMIFS(#REF!,#REF!,"internal",#REF!,C19)+
SUMIFS(#REF!,#REF!,"internal",#REF!,C19)+
SUMIFS(#REF!,#REF!,"internal",#REF!,C19)</f>
        <v>#REF!</v>
      </c>
      <c r="AG19" s="152" t="e">
        <f>SUMIFS(#REF!,#REF!,"eksternal",#REF!,C19)+
SUMIFS(#REF!,#REF!,"eksternal",#REF!,C19)+
SUMIFS(#REF!,#REF!,"eksternal",#REF!,C19)+
SUMIFS(#REF!,#REF!,"eksternal",#REF!,C19)+
SUMIFS(#REF!,#REF!,"eksternal",#REF!,C19)+
SUMIFS(#REF!,#REF!,"eksternal",#REF!,C19)+
SUMIFS(#REF!,#REF!,"eksternal",#REF!,C19)</f>
        <v>#REF!</v>
      </c>
      <c r="AH19" s="152" t="e">
        <f>SUMIF(#REF!, 'KEUANGAN (INT+EKS) AKRE 2025'!C19,#REF!)+
SUMIF(#REF!, 'KEUANGAN (INT+EKS) AKRE 2025'!C19,#REF!)+
SUMIF(#REF!, 'KEUANGAN (INT+EKS) AKRE 2025'!C19,#REF!)+
SUMIF(#REF!, 'KEUANGAN (INT+EKS) AKRE 2025'!C19,#REF!)+
SUMIF(#REF!, 'KEUANGAN (INT+EKS) AKRE 2025'!C19,#REF!)+
SUMIF(#REF!, 'KEUANGAN (INT+EKS) AKRE 2025'!C19,#REF!)</f>
        <v>#REF!</v>
      </c>
      <c r="AI19" s="152" t="e">
        <f>SUMIFS(#REF!,#REF!,"internal",#REF!,C19)+
SUMIFS(#REF!,#REF!,"internal",#REF!,C19)+
SUMIFS(#REF!,#REF!,"internal",#REF!,C19)+
SUMIFS(#REF!,#REF!,"internal",#REF!,C19)+
SUMIFS(#REF!,#REF!,"internal",#REF!,C19)+
SUMIFS(#REF!,#REF!,"internal",#REF!,C19)</f>
        <v>#REF!</v>
      </c>
      <c r="AJ19" s="152" t="e">
        <f>SUMIFS(#REF!,#REF!,"eksternal",#REF!,C19)+
SUMIFS(#REF!,#REF!,"eksternal",#REF!,C19)+
SUMIFS(#REF!,#REF!,"eksternal",#REF!,C19)+
SUMIFS(#REF!,#REF!,"eksternal",#REF!,C19)+
SUMIFS(#REF!,#REF!,"eksternal",#REF!,C19)+
SUMIFS(#REF!,#REF!,"eksternal",#REF!,C19)</f>
        <v>#REF!</v>
      </c>
      <c r="AK19" s="1337"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
SUMIF(#REF!,'KEUANGAN (INT+EKS) AKRE 2025'!C19,#REF!)+
SUMIF(#REF!,'KEUANGAN (INT+EKS) AKRE 2025'!C19,#REF!)</f>
        <v>#REF!</v>
      </c>
      <c r="AL19" s="1335" t="e">
        <f>SUMIFS(#REF!,#REF!,"internal",#REF!,C19)+
SUMIFS(#REF!,#REF!,"internal",#REF!,C19)+
SUMIFS(#REF!,#REF!,"internal",#REF!,C19)+
SUMIFS(#REF!,#REF!,"internal",#REF!,C19)+
SUMIFS(#REF!,#REF!,"internal",#REF!,C19)+
SUMIFS(#REF!,#REF!,"internal",#REF!,C19)+
SUMIFS(#REF!,#REF!,"internal",#REF!,C19)</f>
        <v>#REF!</v>
      </c>
      <c r="AM19" s="1354" t="e">
        <f>SUMIFS(#REF!,#REF!,"eksternal",#REF!,C19)+
SUMIFS(#REF!,#REF!,"eksternal",#REF!,C19)+
SUMIFS(#REF!,#REF!,"eksternal",#REF!,C19)+
SUMIFS(#REF!,#REF!,"eksternal",#REF!,C19)+
SUMIFS(#REF!,#REF!,"eksternal",#REF!,C19)+
SUMIFS(#REF!,#REF!,"eksternal",#REF!,C19)+
SUMIFS(#REF!,#REF!,"eksternal",#REF!,C19)+
SUMIFS(#REF!,#REF!,"eksternal",#REF!,C19)+
SUMIFS(#REF!,#REF!,"eksternal",#REF!,C19)</f>
        <v>#REF!</v>
      </c>
    </row>
    <row r="20" spans="1:39" ht="26.4" hidden="1">
      <c r="A20" s="127">
        <v>1</v>
      </c>
      <c r="B20" s="1186" t="s">
        <v>172</v>
      </c>
      <c r="C20" s="1187" t="s">
        <v>171</v>
      </c>
      <c r="D20" s="1340" t="e">
        <f>SUMIF(#REF!, 'KEUANGAN (INT+EKS) AKRE 2025'!C20,#REF!)+
SUMIF(#REF!, 'KEUANGAN (INT+EKS) AKRE 2025'!C20,#REF!)+
SUMIF(#REF!, 'KEUANGAN (INT+EKS) AKRE 2025'!C20,#REF!)+
SUMIF(#REF!, 'KEUANGAN (INT+EKS) AKRE 2025'!C20,#REF!)+
SUMIF(#REF!, 'KEUANGAN (INT+EKS) AKRE 2025'!C20,#REF!)</f>
        <v>#REF!</v>
      </c>
      <c r="E20" s="1340" t="e">
        <f>SUMIFS(#REF!,#REF!,"internal",#REF!,C20)+
SUMIFS(#REF!,#REF!,"internal",#REF!,C20)+
SUMIFS(#REF!,#REF!,"internal",#REF!,C20)+
SUMIFS(#REF!,#REF!,"internal",#REF!,C20)+
SUMIFS(#REF!,#REF!,"internal",#REF!,C20)+
SUMIFS(#REF!,#REF!,"internal",#REF!,C20)</f>
        <v>#REF!</v>
      </c>
      <c r="F20" s="1341" t="e">
        <f>SUMIFS(#REF!,#REF!,"eksternal",#REF!,C20)+
SUMIFS(#REF!,#REF!,"eksternal",#REF!,C20)+
SUMIFS(#REF!,#REF!,"eksternal",#REF!,C20)+
SUMIFS(#REF!,#REF!,"eksternal",#REF!,C20)+
SUMIFS(#REF!,#REF!,"eksternal",#REF!,C20)+
SUMIFS(#REF!,#REF!,"eksternal",#REF!,C20)</f>
        <v>#REF!</v>
      </c>
      <c r="G20" s="1334"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H20" s="1334" t="e">
        <f>SUMIFS(#REF!,#REF!,"internal",#REF!,C20)+
SUMIFS(#REF!,#REF!,"internal",#REF!,C20)+
SUMIFS(#REF!,#REF!,"internal",#REF!,C20)+
SUMIFS(#REF!,#REF!,"internal",#REF!,C20)+
SUMIFS(#REF!,#REF!,"internal",#REF!,C20)+
SUMIFS(#REF!,#REF!,"internal",#REF!,C20)+
SUMIFS(#REF!,#REF!,"internal",#REF!,C20)</f>
        <v>#REF!</v>
      </c>
      <c r="I20" s="1334" t="e">
        <f>SUMIFS(#REF!,#REF!,"eksternal",#REF!,C20)+
SUMIFS(#REF!,#REF!,"eksternal",#REF!,C20)+
SUMIFS(#REF!,#REF!,"eksternal",#REF!,C20)+
SUMIFS(#REF!,#REF!,"eksternal",#REF!,C20)+
SUMIFS(#REF!,#REF!,"eksternal",#REF!,C20)+
SUMIFS(#REF!,#REF!,"eksternal",#REF!,C20)+
SUMIFS(#REF!,#REF!,"eksternal",#REF!,C20)</f>
        <v>#REF!</v>
      </c>
      <c r="J20" s="151" t="e">
        <f>SUMIF(#REF!, 'KEUANGAN (INT+EKS) AKRE 2025'!C20,#REF!)+
SUMIF(#REF!, 'KEUANGAN (INT+EKS) AKRE 2025'!C20,#REF!)+
SUMIF(#REF!, 'KEUANGAN (INT+EKS) AKRE 2025'!C20,#REF!)+
SUMIF(#REF!, 'KEUANGAN (INT+EKS) AKRE 2025'!C20,#REF!)+
SUMIF(#REF!, 'KEUANGAN (INT+EKS) AKRE 2025'!C20,#REF!)</f>
        <v>#REF!</v>
      </c>
      <c r="K20" s="151" t="e">
        <f>SUMIFS(#REF!,#REF!,"internal",#REF!,C20)+
SUMIFS(#REF!,#REF!,"internal",#REF!,C20)+
SUMIFS(#REF!,#REF!,"internal",#REF!,C20)+
SUMIFS(#REF!,#REF!,"internal",#REF!,C20)+
SUMIFS(#REF!,#REF!,"internal",#REF!,C20)+
SUMIFS(#REF!,#REF!,"internal",#REF!,C20)</f>
        <v>#REF!</v>
      </c>
      <c r="L20" s="151" t="e">
        <f>SUMIFS(#REF!,#REF!,"eksternal",#REF!,C20)+
SUMIFS(#REF!,#REF!,"eksternal",#REF!,C20)+
SUMIFS(#REF!,#REF!,"eksternal",#REF!,C20)+
SUMIFS(#REF!,#REF!,"eksternal",#REF!,C20)+
SUMIFS(#REF!,#REF!,"eksternal",#REF!,C20)+
SUMIFS(#REF!,#REF!,"eksternal",#REF!,C20)</f>
        <v>#REF!</v>
      </c>
      <c r="M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N20" s="152" t="e">
        <f>SUMIFS(#REF!,#REF!,"internal",#REF!,C20)+
SUMIFS(#REF!,#REF!,"internal",#REF!,C20)+
SUMIFS(#REF!,#REF!,"internal",#REF!,C20)+
SUMIFS(#REF!,#REF!,"internal",#REF!,C20)+
SUMIFS(#REF!,#REF!,"internal",#REF!,C20)+
SUMIFS(#REF!,#REF!,"internal",#REF!,C20)+
SUMIFS(#REF!,#REF!,"internal",#REF!,C20)</f>
        <v>#REF!</v>
      </c>
      <c r="O20" s="1331" t="e">
        <f>SUMIFS(#REF!,#REF!,"eksternal",#REF!,C20)+
SUMIFS(#REF!,#REF!,"eksternal",#REF!,C20)+
SUMIFS(#REF!,#REF!,"eksternal",#REF!,C20)+
SUMIFS(#REF!,#REF!,"eksternal",#REF!,C20)+
SUMIFS(#REF!,#REF!,"eksternal",#REF!,C20)+
SUMIFS(#REF!,#REF!,"eksternal",#REF!,C20)+
SUMIFS(#REF!,#REF!,"eksternal",#REF!,C20)</f>
        <v>#REF!</v>
      </c>
      <c r="P20" s="152" t="e">
        <f>SUMIF(#REF!, 'KEUANGAN (INT+EKS) AKRE 2025'!C20,#REF!)+
SUMIF(#REF!, 'KEUANGAN (INT+EKS) AKRE 2025'!C20,#REF!)+
SUMIF(#REF!, 'KEUANGAN (INT+EKS) AKRE 2025'!C20,#REF!)+
SUMIF(#REF!, 'KEUANGAN (INT+EKS) AKRE 2025'!C20,#REF!)+
SUMIF(#REF!, 'KEUANGAN (INT+EKS) AKRE 2025'!C20,#REF!)</f>
        <v>#REF!</v>
      </c>
      <c r="Q20" s="152" t="e">
        <f>SUMIFS(#REF!,#REF!,"internal",#REF!,C20)+
SUMIFS(#REF!,#REF!,"internal",#REF!,C20)+
SUMIFS(#REF!,#REF!,"internal",#REF!,C20)+
SUMIFS(#REF!,#REF!,"internal",#REF!,C20)+
SUMIFS(#REF!,#REF!,"internal",#REF!,C20)+
SUMIFS(#REF!,#REF!,"internal",#REF!,C20)</f>
        <v>#REF!</v>
      </c>
      <c r="R20" s="152" t="e">
        <f>SUMIFS(#REF!,#REF!,"eksternal",#REF!,C20)+
SUMIFS(#REF!,#REF!,"eksternal",#REF!,C20)+
SUMIFS(#REF!,#REF!,"eksternal",#REF!,C20)+
SUMIFS(#REF!,#REF!,"eksternal",#REF!,C20)+
SUMIFS(#REF!,#REF!,"eksternal",#REF!,C20)+
SUMIFS(#REF!,#REF!,"eksternal",#REF!,C20)</f>
        <v>#REF!</v>
      </c>
      <c r="S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T20" s="1331" t="e">
        <f>SUMIFS(#REF!,#REF!,"internal",#REF!,C20)+
SUMIFS(#REF!,#REF!,"internal",#REF!,C20)+
SUMIFS(#REF!,#REF!,"internal",#REF!,C20)+
SUMIFS(#REF!,#REF!,"internal",#REF!,C20)+
SUMIFS(#REF!,#REF!,"eksternal",#REF!,C20)+
SUMIFS(#REF!,#REF!,"eksternal",#REF!,C20)+
SUMIFS(#REF!,#REF!,"eksternal",#REF!,C20)</f>
        <v>#REF!</v>
      </c>
      <c r="U20" s="1331" t="e">
        <f>SUMIFS(#REF!,#REF!,"eksternal",#REF!,C20)+
SUMIFS(#REF!,#REF!,"eksternal",#REF!,C20)+
SUMIFS(#REF!,#REF!,"eksternal",#REF!,C20)+
SUMIFS(#REF!,#REF!,"eksternal",#REF!,C20)+
SUMIFS(#REF!,#REF!,"eksternal",#REF!,C20)+
SUMIFS(#REF!,#REF!,"eksternal",#REF!,C20)+
SUMIFS(#REF!,#REF!,"eksternal",#REF!,C20)</f>
        <v>#REF!</v>
      </c>
      <c r="V20" s="152" t="e">
        <f>SUMIF(#REF!, 'KEUANGAN (INT+EKS) AKRE 2025'!C20,#REF!)+
SUMIF(#REF!, 'KEUANGAN (INT+EKS) AKRE 2025'!C20,#REF!)+
SUMIF(#REF!, 'KEUANGAN (INT+EKS) AKRE 2025'!C20,#REF!)+
SUMIF(#REF!, 'KEUANGAN (INT+EKS) AKRE 2025'!C20,#REF!)+
SUMIF(#REF!, 'KEUANGAN (INT+EKS) AKRE 2025'!C20,#REF!)</f>
        <v>#REF!</v>
      </c>
      <c r="W20" s="152" t="e">
        <f>SUMIFS(#REF!,#REF!,"internal",#REF!,C20)+
SUMIFS(#REF!,#REF!,"internal",#REF!,C20)+
SUMIFS(#REF!,#REF!,"internal",#REF!,C20)+
SUMIFS(#REF!,#REF!,"internal",#REF!,C20)+
SUMIFS(#REF!,#REF!,"internal",#REF!,C20)+
SUMIFS(#REF!,#REF!,"internal",#REF!,C20)</f>
        <v>#REF!</v>
      </c>
      <c r="X20" s="152" t="e">
        <f>SUMIFS(#REF!,#REF!,"eksternal",#REF!,C20)+
SUMIFS(#REF!,#REF!,"eksternal",#REF!,C20)+
SUMIFS(#REF!,#REF!,"eksternal",#REF!,C20)+
SUMIFS(#REF!,#REF!,"eksternal",#REF!,C20)+
SUMIFS(#REF!,#REF!,"eksternal",#REF!,C20)+
SUMIFS(#REF!,#REF!,"eksternal",#REF!,C20)</f>
        <v>#REF!</v>
      </c>
      <c r="Y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Z20" s="152" t="e">
        <f>SUMIFS(#REF!,#REF!,"internal",#REF!,C20)+
SUMIFS(#REF!,#REF!,"internal",#REF!,C20)+
SUMIFS(#REF!,#REF!,"internal",#REF!,C20)+
SUMIFS(#REF!,#REF!,"internal",#REF!,C20)+
SUMIFS(#REF!,#REF!,"internal",#REF!,C20)+
SUMIFS(#REF!,#REF!,"internal",#REF!,C20)+
SUMIFS(#REF!,#REF!,"internal",#REF!,C20)</f>
        <v>#REF!</v>
      </c>
      <c r="AA20" s="152" t="e">
        <f>SUMIFS(#REF!,#REF!,"eksternal",#REF!,C20)+
SUMIFS(#REF!,#REF!,"eksternal",#REF!,C20)+
SUMIFS(#REF!,#REF!,"eksternal",#REF!,C20)+
SUMIFS(#REF!,#REF!,"eksternal",#REF!,C20)+
SUMIFS(#REF!,#REF!,"eksternal",#REF!,C20)+
SUMIFS(#REF!,#REF!,"eksternal",#REF!,C20)+
SUMIFS(#REF!,#REF!,"eksternal",#REF!,C20)</f>
        <v>#REF!</v>
      </c>
      <c r="AB20" s="152" t="e">
        <f>SUMIF(#REF!, 'KEUANGAN (INT+EKS) AKRE 2025'!C20,#REF!)+
SUMIF(#REF!, 'KEUANGAN (INT+EKS) AKRE 2025'!C20,#REF!)+
SUMIF(#REF!, 'KEUANGAN (INT+EKS) AKRE 2025'!C20,#REF!)+
SUMIF(#REF!, 'KEUANGAN (INT+EKS) AKRE 2025'!C20,#REF!)+
SUMIF(#REF!, 'KEUANGAN (INT+EKS) AKRE 2025'!C20,#REF!)+
SUMIF(#REF!, 'KEUANGAN (INT+EKS) AKRE 2025'!C20,#REF!)</f>
        <v>#REF!</v>
      </c>
      <c r="AC20" s="152" t="e">
        <f>SUMIFS(#REF!,#REF!,"internal",#REF!,C20)+
SUMIFS(#REF!,#REF!,"internal",#REF!,C20)+
SUMIFS(#REF!,#REF!,"internal",#REF!,C20)+
SUMIFS(#REF!,#REF!,"internal",#REF!,C20)+
SUMIFS(#REF!,#REF!,"internal",#REF!,C20)+
SUMIFS(#REF!,#REF!,"internal",#REF!,C20)</f>
        <v>#REF!</v>
      </c>
      <c r="AD20" s="152" t="e">
        <f>SUMIFS(#REF!,#REF!,"eksternal",#REF!,C20)+
SUMIFS(#REF!,#REF!,"eksternal",#REF!,C20)+
SUMIFS(#REF!,#REF!,"eksternal",#REF!,C20)+
SUMIFS(#REF!,#REF!,"eksternal",#REF!,C20)+
SUMIFS(#REF!,#REF!,"eksternal",#REF!,C20)+
SUMIFS(#REF!,#REF!,"eksternal",#REF!,C20)</f>
        <v>#REF!</v>
      </c>
      <c r="AE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AF20" s="152" t="e">
        <f>SUMIFS(#REF!,#REF!,"internal",#REF!,C20)+
SUMIFS(#REF!,#REF!,"internal",#REF!,C20)+
SUMIFS(#REF!,#REF!,"internal",#REF!,C20)+
SUMIFS(#REF!,#REF!,"internal",#REF!,C20)+
SUMIFS(#REF!,#REF!,"internal",#REF!,C20)+
SUMIFS(#REF!,#REF!,"internal",#REF!,C20)+
SUMIFS(#REF!,#REF!,"internal",#REF!,C20)</f>
        <v>#REF!</v>
      </c>
      <c r="AG20" s="152" t="e">
        <f>SUMIFS(#REF!,#REF!,"eksternal",#REF!,C20)+
SUMIFS(#REF!,#REF!,"eksternal",#REF!,C20)+
SUMIFS(#REF!,#REF!,"eksternal",#REF!,C20)+
SUMIFS(#REF!,#REF!,"eksternal",#REF!,C20)+
SUMIFS(#REF!,#REF!,"eksternal",#REF!,C20)+
SUMIFS(#REF!,#REF!,"eksternal",#REF!,C20)+
SUMIFS(#REF!,#REF!,"eksternal",#REF!,C20)</f>
        <v>#REF!</v>
      </c>
      <c r="AH20" s="152" t="e">
        <f>SUMIF(#REF!, 'KEUANGAN (INT+EKS) AKRE 2025'!C20,#REF!)+
SUMIF(#REF!, 'KEUANGAN (INT+EKS) AKRE 2025'!C20,#REF!)+
SUMIF(#REF!, 'KEUANGAN (INT+EKS) AKRE 2025'!C20,#REF!)+
SUMIF(#REF!, 'KEUANGAN (INT+EKS) AKRE 2025'!C20,#REF!)+
SUMIF(#REF!, 'KEUANGAN (INT+EKS) AKRE 2025'!C20,#REF!)+
SUMIF(#REF!, 'KEUANGAN (INT+EKS) AKRE 2025'!C20,#REF!)</f>
        <v>#REF!</v>
      </c>
      <c r="AI20" s="152" t="e">
        <f>SUMIFS(#REF!,#REF!,"internal",#REF!,C20)+
SUMIFS(#REF!,#REF!,"internal",#REF!,C20)+
SUMIFS(#REF!,#REF!,"internal",#REF!,C20)+
SUMIFS(#REF!,#REF!,"internal",#REF!,C20)+
SUMIFS(#REF!,#REF!,"internal",#REF!,C20)+
SUMIFS(#REF!,#REF!,"internal",#REF!,C20)</f>
        <v>#REF!</v>
      </c>
      <c r="AJ20" s="152" t="e">
        <f>SUMIFS(#REF!,#REF!,"eksternal",#REF!,C20)+
SUMIFS(#REF!,#REF!,"eksternal",#REF!,C20)+
SUMIFS(#REF!,#REF!,"eksternal",#REF!,C20)+
SUMIFS(#REF!,#REF!,"eksternal",#REF!,C20)+
SUMIFS(#REF!,#REF!,"eksternal",#REF!,C20)+
SUMIFS(#REF!,#REF!,"eksternal",#REF!,C20)</f>
        <v>#REF!</v>
      </c>
      <c r="AK20" s="1337"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
SUMIF(#REF!,'KEUANGAN (INT+EKS) AKRE 2025'!C20,#REF!)+
SUMIF(#REF!,'KEUANGAN (INT+EKS) AKRE 2025'!C20,#REF!)</f>
        <v>#REF!</v>
      </c>
      <c r="AL20" s="1335" t="e">
        <f>SUMIFS(#REF!,#REF!,"internal",#REF!,C20)+
SUMIFS(#REF!,#REF!,"internal",#REF!,C20)+
SUMIFS(#REF!,#REF!,"internal",#REF!,C20)+
SUMIFS(#REF!,#REF!,"internal",#REF!,C20)+
SUMIFS(#REF!,#REF!,"internal",#REF!,C20)+
SUMIFS(#REF!,#REF!,"internal",#REF!,C20)+
SUMIFS(#REF!,#REF!,"internal",#REF!,C20)</f>
        <v>#REF!</v>
      </c>
      <c r="AM20" s="1354" t="e">
        <f>SUMIFS(#REF!,#REF!,"eksternal",#REF!,C20)+
SUMIFS(#REF!,#REF!,"eksternal",#REF!,C20)+
SUMIFS(#REF!,#REF!,"eksternal",#REF!,C20)+
SUMIFS(#REF!,#REF!,"eksternal",#REF!,C20)+
SUMIFS(#REF!,#REF!,"eksternal",#REF!,C20)+
SUMIFS(#REF!,#REF!,"eksternal",#REF!,C20)+
SUMIFS(#REF!,#REF!,"eksternal",#REF!,C20)+
SUMIFS(#REF!,#REF!,"eksternal",#REF!,C20)+
SUMIFS(#REF!,#REF!,"eksternal",#REF!,C20)</f>
        <v>#REF!</v>
      </c>
    </row>
    <row r="21" spans="1:39" ht="26.4" hidden="1">
      <c r="A21" s="127">
        <v>2</v>
      </c>
      <c r="B21" s="1186" t="s">
        <v>172</v>
      </c>
      <c r="C21" s="1187" t="s">
        <v>81</v>
      </c>
      <c r="D21" s="1340" t="e">
        <f>SUMIF(#REF!, 'KEUANGAN (INT+EKS) AKRE 2025'!C21,#REF!)+
SUMIF(#REF!, 'KEUANGAN (INT+EKS) AKRE 2025'!C21,#REF!)+
SUMIF(#REF!, 'KEUANGAN (INT+EKS) AKRE 2025'!C21,#REF!)+
SUMIF(#REF!, 'KEUANGAN (INT+EKS) AKRE 2025'!C21,#REF!)+
SUMIF(#REF!, 'KEUANGAN (INT+EKS) AKRE 2025'!C21,#REF!)</f>
        <v>#REF!</v>
      </c>
      <c r="E21" s="1340" t="e">
        <f>SUMIFS(#REF!,#REF!,"internal",#REF!,C21)+
SUMIFS(#REF!,#REF!,"internal",#REF!,C21)+
SUMIFS(#REF!,#REF!,"internal",#REF!,C21)+
SUMIFS(#REF!,#REF!,"internal",#REF!,C21)+
SUMIFS(#REF!,#REF!,"internal",#REF!,C21)+
SUMIFS(#REF!,#REF!,"internal",#REF!,C21)</f>
        <v>#REF!</v>
      </c>
      <c r="F21" s="1341" t="e">
        <f>SUMIFS(#REF!,#REF!,"eksternal",#REF!,C21)+
SUMIFS(#REF!,#REF!,"eksternal",#REF!,C21)+
SUMIFS(#REF!,#REF!,"eksternal",#REF!,C21)+
SUMIFS(#REF!,#REF!,"eksternal",#REF!,C21)+
SUMIFS(#REF!,#REF!,"eksternal",#REF!,C21)+
SUMIFS(#REF!,#REF!,"eksternal",#REF!,C21)</f>
        <v>#REF!</v>
      </c>
      <c r="G21" s="1334"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H21" s="1334" t="e">
        <f>SUMIFS(#REF!,#REF!,"internal",#REF!,C21)+
SUMIFS(#REF!,#REF!,"internal",#REF!,C21)+
SUMIFS(#REF!,#REF!,"internal",#REF!,C21)+
SUMIFS(#REF!,#REF!,"internal",#REF!,C21)+
SUMIFS(#REF!,#REF!,"internal",#REF!,C21)+
SUMIFS(#REF!,#REF!,"internal",#REF!,C21)+
SUMIFS(#REF!,#REF!,"internal",#REF!,C21)</f>
        <v>#REF!</v>
      </c>
      <c r="I21" s="1334" t="e">
        <f>SUMIFS(#REF!,#REF!,"eksternal",#REF!,C21)+
SUMIFS(#REF!,#REF!,"eksternal",#REF!,C21)+
SUMIFS(#REF!,#REF!,"eksternal",#REF!,C21)+
SUMIFS(#REF!,#REF!,"eksternal",#REF!,C21)+
SUMIFS(#REF!,#REF!,"eksternal",#REF!,C21)+
SUMIFS(#REF!,#REF!,"eksternal",#REF!,C21)+
SUMIFS(#REF!,#REF!,"eksternal",#REF!,C21)</f>
        <v>#REF!</v>
      </c>
      <c r="J21" s="151" t="e">
        <f>SUMIF(#REF!, 'KEUANGAN (INT+EKS) AKRE 2025'!C21,#REF!)+
SUMIF(#REF!, 'KEUANGAN (INT+EKS) AKRE 2025'!C21,#REF!)+
SUMIF(#REF!, 'KEUANGAN (INT+EKS) AKRE 2025'!C21,#REF!)+
SUMIF(#REF!, 'KEUANGAN (INT+EKS) AKRE 2025'!C21,#REF!)+
SUMIF(#REF!, 'KEUANGAN (INT+EKS) AKRE 2025'!C21,#REF!)</f>
        <v>#REF!</v>
      </c>
      <c r="K21" s="151" t="e">
        <f>SUMIFS(#REF!,#REF!,"internal",#REF!,C21)+
SUMIFS(#REF!,#REF!,"internal",#REF!,C21)+
SUMIFS(#REF!,#REF!,"internal",#REF!,C21)+
SUMIFS(#REF!,#REF!,"internal",#REF!,C21)+
SUMIFS(#REF!,#REF!,"internal",#REF!,C21)+
SUMIFS(#REF!,#REF!,"internal",#REF!,C21)</f>
        <v>#REF!</v>
      </c>
      <c r="L21" s="151" t="e">
        <f>SUMIFS(#REF!,#REF!,"eksternal",#REF!,C21)+
SUMIFS(#REF!,#REF!,"eksternal",#REF!,C21)+
SUMIFS(#REF!,#REF!,"eksternal",#REF!,C21)+
SUMIFS(#REF!,#REF!,"eksternal",#REF!,C21)+
SUMIFS(#REF!,#REF!,"eksternal",#REF!,C21)+
SUMIFS(#REF!,#REF!,"eksternal",#REF!,C21)</f>
        <v>#REF!</v>
      </c>
      <c r="M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N21" s="152" t="e">
        <f>SUMIFS(#REF!,#REF!,"internal",#REF!,C21)+
SUMIFS(#REF!,#REF!,"internal",#REF!,C21)+
SUMIFS(#REF!,#REF!,"internal",#REF!,C21)+
SUMIFS(#REF!,#REF!,"internal",#REF!,C21)+
SUMIFS(#REF!,#REF!,"internal",#REF!,C21)+
SUMIFS(#REF!,#REF!,"internal",#REF!,C21)+
SUMIFS(#REF!,#REF!,"internal",#REF!,C21)</f>
        <v>#REF!</v>
      </c>
      <c r="O21" s="1331" t="e">
        <f>SUMIFS(#REF!,#REF!,"eksternal",#REF!,C21)+
SUMIFS(#REF!,#REF!,"eksternal",#REF!,C21)+
SUMIFS(#REF!,#REF!,"eksternal",#REF!,C21)+
SUMIFS(#REF!,#REF!,"eksternal",#REF!,C21)+
SUMIFS(#REF!,#REF!,"eksternal",#REF!,C21)+
SUMIFS(#REF!,#REF!,"eksternal",#REF!,C21)+
SUMIFS(#REF!,#REF!,"eksternal",#REF!,C21)</f>
        <v>#REF!</v>
      </c>
      <c r="P21" s="152" t="e">
        <f>SUMIF(#REF!, 'KEUANGAN (INT+EKS) AKRE 2025'!C21,#REF!)+
SUMIF(#REF!, 'KEUANGAN (INT+EKS) AKRE 2025'!C21,#REF!)+
SUMIF(#REF!, 'KEUANGAN (INT+EKS) AKRE 2025'!C21,#REF!)+
SUMIF(#REF!, 'KEUANGAN (INT+EKS) AKRE 2025'!C21,#REF!)+
SUMIF(#REF!, 'KEUANGAN (INT+EKS) AKRE 2025'!C21,#REF!)</f>
        <v>#REF!</v>
      </c>
      <c r="Q21" s="152" t="e">
        <f>SUMIFS(#REF!,#REF!,"internal",#REF!,C21)+
SUMIFS(#REF!,#REF!,"internal",#REF!,C21)+
SUMIFS(#REF!,#REF!,"internal",#REF!,C21)+
SUMIFS(#REF!,#REF!,"internal",#REF!,C21)+
SUMIFS(#REF!,#REF!,"internal",#REF!,C21)+
SUMIFS(#REF!,#REF!,"internal",#REF!,C21)</f>
        <v>#REF!</v>
      </c>
      <c r="R21" s="152" t="e">
        <f>SUMIFS(#REF!,#REF!,"eksternal",#REF!,C21)+
SUMIFS(#REF!,#REF!,"eksternal",#REF!,C21)+
SUMIFS(#REF!,#REF!,"eksternal",#REF!,C21)+
SUMIFS(#REF!,#REF!,"eksternal",#REF!,C21)+
SUMIFS(#REF!,#REF!,"eksternal",#REF!,C21)+
SUMIFS(#REF!,#REF!,"eksternal",#REF!,C21)</f>
        <v>#REF!</v>
      </c>
      <c r="S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T21" s="1331" t="e">
        <f>SUMIFS(#REF!,#REF!,"internal",#REF!,C21)+
SUMIFS(#REF!,#REF!,"internal",#REF!,C21)+
SUMIFS(#REF!,#REF!,"internal",#REF!,C21)+
SUMIFS(#REF!,#REF!,"internal",#REF!,C21)+
SUMIFS(#REF!,#REF!,"eksternal",#REF!,C21)+
SUMIFS(#REF!,#REF!,"eksternal",#REF!,C21)+
SUMIFS(#REF!,#REF!,"eksternal",#REF!,C21)</f>
        <v>#REF!</v>
      </c>
      <c r="U21" s="1331" t="e">
        <f>SUMIFS(#REF!,#REF!,"eksternal",#REF!,C21)+
SUMIFS(#REF!,#REF!,"eksternal",#REF!,C21)+
SUMIFS(#REF!,#REF!,"eksternal",#REF!,C21)+
SUMIFS(#REF!,#REF!,"eksternal",#REF!,C21)+
SUMIFS(#REF!,#REF!,"eksternal",#REF!,C21)+
SUMIFS(#REF!,#REF!,"eksternal",#REF!,C21)+
SUMIFS(#REF!,#REF!,"eksternal",#REF!,C21)</f>
        <v>#REF!</v>
      </c>
      <c r="V21" s="152" t="e">
        <f>SUMIF(#REF!, 'KEUANGAN (INT+EKS) AKRE 2025'!C21,#REF!)+
SUMIF(#REF!, 'KEUANGAN (INT+EKS) AKRE 2025'!C21,#REF!)+
SUMIF(#REF!, 'KEUANGAN (INT+EKS) AKRE 2025'!C21,#REF!)+
SUMIF(#REF!, 'KEUANGAN (INT+EKS) AKRE 2025'!C21,#REF!)+
SUMIF(#REF!, 'KEUANGAN (INT+EKS) AKRE 2025'!C21,#REF!)</f>
        <v>#REF!</v>
      </c>
      <c r="W21" s="152" t="e">
        <f>SUMIFS(#REF!,#REF!,"internal",#REF!,C21)+
SUMIFS(#REF!,#REF!,"internal",#REF!,C21)+
SUMIFS(#REF!,#REF!,"internal",#REF!,C21)+
SUMIFS(#REF!,#REF!,"internal",#REF!,C21)+
SUMIFS(#REF!,#REF!,"internal",#REF!,C21)+
SUMIFS(#REF!,#REF!,"internal",#REF!,C21)</f>
        <v>#REF!</v>
      </c>
      <c r="X21" s="152" t="e">
        <f>SUMIFS(#REF!,#REF!,"eksternal",#REF!,C21)+
SUMIFS(#REF!,#REF!,"eksternal",#REF!,C21)+
SUMIFS(#REF!,#REF!,"eksternal",#REF!,C21)+
SUMIFS(#REF!,#REF!,"eksternal",#REF!,C21)+
SUMIFS(#REF!,#REF!,"eksternal",#REF!,C21)+
SUMIFS(#REF!,#REF!,"eksternal",#REF!,C21)</f>
        <v>#REF!</v>
      </c>
      <c r="Y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Z21" s="152" t="e">
        <f>SUMIFS(#REF!,#REF!,"internal",#REF!,C21)+
SUMIFS(#REF!,#REF!,"internal",#REF!,C21)+
SUMIFS(#REF!,#REF!,"internal",#REF!,C21)+
SUMIFS(#REF!,#REF!,"internal",#REF!,C21)+
SUMIFS(#REF!,#REF!,"internal",#REF!,C21)+
SUMIFS(#REF!,#REF!,"internal",#REF!,C21)+
SUMIFS(#REF!,#REF!,"internal",#REF!,C21)</f>
        <v>#REF!</v>
      </c>
      <c r="AA21" s="152" t="e">
        <f>SUMIFS(#REF!,#REF!,"eksternal",#REF!,C21)+
SUMIFS(#REF!,#REF!,"eksternal",#REF!,C21)+
SUMIFS(#REF!,#REF!,"eksternal",#REF!,C21)+
SUMIFS(#REF!,#REF!,"eksternal",#REF!,C21)+
SUMIFS(#REF!,#REF!,"eksternal",#REF!,C21)+
SUMIFS(#REF!,#REF!,"eksternal",#REF!,C21)+
SUMIFS(#REF!,#REF!,"eksternal",#REF!,C21)</f>
        <v>#REF!</v>
      </c>
      <c r="AB21" s="152" t="e">
        <f>SUMIF(#REF!, 'KEUANGAN (INT+EKS) AKRE 2025'!C21,#REF!)+
SUMIF(#REF!, 'KEUANGAN (INT+EKS) AKRE 2025'!C21,#REF!)+
SUMIF(#REF!, 'KEUANGAN (INT+EKS) AKRE 2025'!C21,#REF!)+
SUMIF(#REF!, 'KEUANGAN (INT+EKS) AKRE 2025'!C21,#REF!)+
SUMIF(#REF!, 'KEUANGAN (INT+EKS) AKRE 2025'!C21,#REF!)+
SUMIF(#REF!, 'KEUANGAN (INT+EKS) AKRE 2025'!C21,#REF!)</f>
        <v>#REF!</v>
      </c>
      <c r="AC21" s="152" t="e">
        <f>SUMIFS(#REF!,#REF!,"internal",#REF!,C21)+
SUMIFS(#REF!,#REF!,"internal",#REF!,C21)+
SUMIFS(#REF!,#REF!,"internal",#REF!,C21)+
SUMIFS(#REF!,#REF!,"internal",#REF!,C21)+
SUMIFS(#REF!,#REF!,"internal",#REF!,C21)+
SUMIFS(#REF!,#REF!,"internal",#REF!,C21)</f>
        <v>#REF!</v>
      </c>
      <c r="AD21" s="152" t="e">
        <f>SUMIFS(#REF!,#REF!,"eksternal",#REF!,C21)+
SUMIFS(#REF!,#REF!,"eksternal",#REF!,C21)+
SUMIFS(#REF!,#REF!,"eksternal",#REF!,C21)+
SUMIFS(#REF!,#REF!,"eksternal",#REF!,C21)+
SUMIFS(#REF!,#REF!,"eksternal",#REF!,C21)+
SUMIFS(#REF!,#REF!,"eksternal",#REF!,C21)</f>
        <v>#REF!</v>
      </c>
      <c r="AE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AF21" s="152" t="e">
        <f>SUMIFS(#REF!,#REF!,"internal",#REF!,C21)+
SUMIFS(#REF!,#REF!,"internal",#REF!,C21)+
SUMIFS(#REF!,#REF!,"internal",#REF!,C21)+
SUMIFS(#REF!,#REF!,"internal",#REF!,C21)+
SUMIFS(#REF!,#REF!,"internal",#REF!,C21)+
SUMIFS(#REF!,#REF!,"internal",#REF!,C21)+
SUMIFS(#REF!,#REF!,"internal",#REF!,C21)</f>
        <v>#REF!</v>
      </c>
      <c r="AG21" s="152" t="e">
        <f>SUMIFS(#REF!,#REF!,"eksternal",#REF!,C21)+
SUMIFS(#REF!,#REF!,"eksternal",#REF!,C21)+
SUMIFS(#REF!,#REF!,"eksternal",#REF!,C21)+
SUMIFS(#REF!,#REF!,"eksternal",#REF!,C21)+
SUMIFS(#REF!,#REF!,"eksternal",#REF!,C21)+
SUMIFS(#REF!,#REF!,"eksternal",#REF!,C21)+
SUMIFS(#REF!,#REF!,"eksternal",#REF!,C21)</f>
        <v>#REF!</v>
      </c>
      <c r="AH21" s="152" t="e">
        <f>SUMIF(#REF!, 'KEUANGAN (INT+EKS) AKRE 2025'!C21,#REF!)+
SUMIF(#REF!, 'KEUANGAN (INT+EKS) AKRE 2025'!C21,#REF!)+
SUMIF(#REF!, 'KEUANGAN (INT+EKS) AKRE 2025'!C21,#REF!)+
SUMIF(#REF!, 'KEUANGAN (INT+EKS) AKRE 2025'!C21,#REF!)+
SUMIF(#REF!, 'KEUANGAN (INT+EKS) AKRE 2025'!C21,#REF!)+
SUMIF(#REF!, 'KEUANGAN (INT+EKS) AKRE 2025'!C21,#REF!)</f>
        <v>#REF!</v>
      </c>
      <c r="AI21" s="152" t="e">
        <f>SUMIFS(#REF!,#REF!,"internal",#REF!,C21)+
SUMIFS(#REF!,#REF!,"internal",#REF!,C21)+
SUMIFS(#REF!,#REF!,"internal",#REF!,C21)+
SUMIFS(#REF!,#REF!,"internal",#REF!,C21)+
SUMIFS(#REF!,#REF!,"internal",#REF!,C21)+
SUMIFS(#REF!,#REF!,"internal",#REF!,C21)</f>
        <v>#REF!</v>
      </c>
      <c r="AJ21" s="152" t="e">
        <f>SUMIFS(#REF!,#REF!,"eksternal",#REF!,C21)+
SUMIFS(#REF!,#REF!,"eksternal",#REF!,C21)+
SUMIFS(#REF!,#REF!,"eksternal",#REF!,C21)+
SUMIFS(#REF!,#REF!,"eksternal",#REF!,C21)+
SUMIFS(#REF!,#REF!,"eksternal",#REF!,C21)+
SUMIFS(#REF!,#REF!,"eksternal",#REF!,C21)</f>
        <v>#REF!</v>
      </c>
      <c r="AK21" s="1337"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
SUMIF(#REF!,'KEUANGAN (INT+EKS) AKRE 2025'!C21,#REF!)+
SUMIF(#REF!,'KEUANGAN (INT+EKS) AKRE 2025'!C21,#REF!)</f>
        <v>#REF!</v>
      </c>
      <c r="AL21" s="1335" t="e">
        <f>SUMIFS(#REF!,#REF!,"internal",#REF!,C21)+
SUMIFS(#REF!,#REF!,"internal",#REF!,C21)+
SUMIFS(#REF!,#REF!,"internal",#REF!,C21)+
SUMIFS(#REF!,#REF!,"internal",#REF!,C21)+
SUMIFS(#REF!,#REF!,"internal",#REF!,C21)+
SUMIFS(#REF!,#REF!,"internal",#REF!,C21)+
SUMIFS(#REF!,#REF!,"internal",#REF!,C21)</f>
        <v>#REF!</v>
      </c>
      <c r="AM21" s="1354" t="e">
        <f>SUMIFS(#REF!,#REF!,"eksternal",#REF!,C21)+
SUMIFS(#REF!,#REF!,"eksternal",#REF!,C21)+
SUMIFS(#REF!,#REF!,"eksternal",#REF!,C21)+
SUMIFS(#REF!,#REF!,"eksternal",#REF!,C21)+
SUMIFS(#REF!,#REF!,"eksternal",#REF!,C21)+
SUMIFS(#REF!,#REF!,"eksternal",#REF!,C21)+
SUMIFS(#REF!,#REF!,"eksternal",#REF!,C21)+
SUMIFS(#REF!,#REF!,"eksternal",#REF!,C21)+
SUMIFS(#REF!,#REF!,"eksternal",#REF!,C21)</f>
        <v>#REF!</v>
      </c>
    </row>
    <row r="22" spans="1:39" ht="26.4" hidden="1">
      <c r="A22" s="127">
        <v>3</v>
      </c>
      <c r="B22" s="1186" t="s">
        <v>172</v>
      </c>
      <c r="C22" s="1187" t="s">
        <v>23</v>
      </c>
      <c r="D22" s="1340" t="e">
        <f>SUMIF(#REF!, 'KEUANGAN (INT+EKS) AKRE 2025'!C22,#REF!)+
SUMIF(#REF!, 'KEUANGAN (INT+EKS) AKRE 2025'!C22,#REF!)+
SUMIF(#REF!, 'KEUANGAN (INT+EKS) AKRE 2025'!C22,#REF!)+
SUMIF(#REF!, 'KEUANGAN (INT+EKS) AKRE 2025'!C22,#REF!)+
SUMIF(#REF!, 'KEUANGAN (INT+EKS) AKRE 2025'!C22,#REF!)</f>
        <v>#REF!</v>
      </c>
      <c r="E22" s="1340" t="e">
        <f>SUMIFS(#REF!,#REF!,"internal",#REF!,C22)+
SUMIFS(#REF!,#REF!,"internal",#REF!,C22)+
SUMIFS(#REF!,#REF!,"internal",#REF!,C22)+
SUMIFS(#REF!,#REF!,"internal",#REF!,C22)+
SUMIFS(#REF!,#REF!,"internal",#REF!,C22)+
SUMIFS(#REF!,#REF!,"internal",#REF!,C22)</f>
        <v>#REF!</v>
      </c>
      <c r="F22" s="1341" t="e">
        <f>SUMIFS(#REF!,#REF!,"eksternal",#REF!,C22)+
SUMIFS(#REF!,#REF!,"eksternal",#REF!,C22)+
SUMIFS(#REF!,#REF!,"eksternal",#REF!,C22)+
SUMIFS(#REF!,#REF!,"eksternal",#REF!,C22)+
SUMIFS(#REF!,#REF!,"eksternal",#REF!,C22)+
SUMIFS(#REF!,#REF!,"eksternal",#REF!,C22)</f>
        <v>#REF!</v>
      </c>
      <c r="G22" s="1334"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H22" s="1334" t="e">
        <f>SUMIFS(#REF!,#REF!,"internal",#REF!,C22)+
SUMIFS(#REF!,#REF!,"internal",#REF!,C22)+
SUMIFS(#REF!,#REF!,"internal",#REF!,C22)+
SUMIFS(#REF!,#REF!,"internal",#REF!,C22)+
SUMIFS(#REF!,#REF!,"internal",#REF!,C22)+
SUMIFS(#REF!,#REF!,"internal",#REF!,C22)+
SUMIFS(#REF!,#REF!,"internal",#REF!,C22)</f>
        <v>#REF!</v>
      </c>
      <c r="I22" s="1334" t="e">
        <f>SUMIFS(#REF!,#REF!,"eksternal",#REF!,C22)+
SUMIFS(#REF!,#REF!,"eksternal",#REF!,C22)+
SUMIFS(#REF!,#REF!,"eksternal",#REF!,C22)+
SUMIFS(#REF!,#REF!,"eksternal",#REF!,C22)+
SUMIFS(#REF!,#REF!,"eksternal",#REF!,C22)+
SUMIFS(#REF!,#REF!,"eksternal",#REF!,C22)+
SUMIFS(#REF!,#REF!,"eksternal",#REF!,C22)</f>
        <v>#REF!</v>
      </c>
      <c r="J22" s="151" t="e">
        <f>SUMIF(#REF!, 'KEUANGAN (INT+EKS) AKRE 2025'!C22,#REF!)+
SUMIF(#REF!, 'KEUANGAN (INT+EKS) AKRE 2025'!C22,#REF!)+
SUMIF(#REF!, 'KEUANGAN (INT+EKS) AKRE 2025'!C22,#REF!)+
SUMIF(#REF!, 'KEUANGAN (INT+EKS) AKRE 2025'!C22,#REF!)+
SUMIF(#REF!, 'KEUANGAN (INT+EKS) AKRE 2025'!C22,#REF!)</f>
        <v>#REF!</v>
      </c>
      <c r="K22" s="151" t="e">
        <f>SUMIFS(#REF!,#REF!,"internal",#REF!,C22)+
SUMIFS(#REF!,#REF!,"internal",#REF!,C22)+
SUMIFS(#REF!,#REF!,"internal",#REF!,C22)+
SUMIFS(#REF!,#REF!,"internal",#REF!,C22)+
SUMIFS(#REF!,#REF!,"internal",#REF!,C22)+
SUMIFS(#REF!,#REF!,"internal",#REF!,C22)</f>
        <v>#REF!</v>
      </c>
      <c r="L22" s="151" t="e">
        <f>SUMIFS(#REF!,#REF!,"eksternal",#REF!,C22)+
SUMIFS(#REF!,#REF!,"eksternal",#REF!,C22)+
SUMIFS(#REF!,#REF!,"eksternal",#REF!,C22)+
SUMIFS(#REF!,#REF!,"eksternal",#REF!,C22)+
SUMIFS(#REF!,#REF!,"eksternal",#REF!,C22)+
SUMIFS(#REF!,#REF!,"eksternal",#REF!,C22)</f>
        <v>#REF!</v>
      </c>
      <c r="M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N22" s="152" t="e">
        <f>SUMIFS(#REF!,#REF!,"internal",#REF!,C22)+
SUMIFS(#REF!,#REF!,"internal",#REF!,C22)+
SUMIFS(#REF!,#REF!,"internal",#REF!,C22)+
SUMIFS(#REF!,#REF!,"internal",#REF!,C22)+
SUMIFS(#REF!,#REF!,"internal",#REF!,C22)+
SUMIFS(#REF!,#REF!,"internal",#REF!,C22)+
SUMIFS(#REF!,#REF!,"internal",#REF!,C22)</f>
        <v>#REF!</v>
      </c>
      <c r="O22" s="1331" t="e">
        <f>SUMIFS(#REF!,#REF!,"eksternal",#REF!,C22)+
SUMIFS(#REF!,#REF!,"eksternal",#REF!,C22)+
SUMIFS(#REF!,#REF!,"eksternal",#REF!,C22)+
SUMIFS(#REF!,#REF!,"eksternal",#REF!,C22)+
SUMIFS(#REF!,#REF!,"eksternal",#REF!,C22)+
SUMIFS(#REF!,#REF!,"eksternal",#REF!,C22)+
SUMIFS(#REF!,#REF!,"eksternal",#REF!,C22)</f>
        <v>#REF!</v>
      </c>
      <c r="P22" s="152" t="e">
        <f>SUMIF(#REF!, 'KEUANGAN (INT+EKS) AKRE 2025'!C22,#REF!)+
SUMIF(#REF!, 'KEUANGAN (INT+EKS) AKRE 2025'!C22,#REF!)+
SUMIF(#REF!, 'KEUANGAN (INT+EKS) AKRE 2025'!C22,#REF!)+
SUMIF(#REF!, 'KEUANGAN (INT+EKS) AKRE 2025'!C22,#REF!)+
SUMIF(#REF!, 'KEUANGAN (INT+EKS) AKRE 2025'!C22,#REF!)</f>
        <v>#REF!</v>
      </c>
      <c r="Q22" s="152" t="e">
        <f>SUMIFS(#REF!,#REF!,"internal",#REF!,C22)+
SUMIFS(#REF!,#REF!,"internal",#REF!,C22)+
SUMIFS(#REF!,#REF!,"internal",#REF!,C22)+
SUMIFS(#REF!,#REF!,"internal",#REF!,C22)+
SUMIFS(#REF!,#REF!,"internal",#REF!,C22)+
SUMIFS(#REF!,#REF!,"internal",#REF!,C22)</f>
        <v>#REF!</v>
      </c>
      <c r="R22" s="152" t="e">
        <f>SUMIFS(#REF!,#REF!,"eksternal",#REF!,C22)+
SUMIFS(#REF!,#REF!,"eksternal",#REF!,C22)+
SUMIFS(#REF!,#REF!,"eksternal",#REF!,C22)+
SUMIFS(#REF!,#REF!,"eksternal",#REF!,C22)+
SUMIFS(#REF!,#REF!,"eksternal",#REF!,C22)+
SUMIFS(#REF!,#REF!,"eksternal",#REF!,C22)</f>
        <v>#REF!</v>
      </c>
      <c r="S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T22" s="1331" t="e">
        <f>SUMIFS(#REF!,#REF!,"internal",#REF!,C22)+
SUMIFS(#REF!,#REF!,"internal",#REF!,C22)+
SUMIFS(#REF!,#REF!,"internal",#REF!,C22)+
SUMIFS(#REF!,#REF!,"internal",#REF!,C22)+
SUMIFS(#REF!,#REF!,"eksternal",#REF!,C22)+
SUMIFS(#REF!,#REF!,"eksternal",#REF!,C22)+
SUMIFS(#REF!,#REF!,"eksternal",#REF!,C22)</f>
        <v>#REF!</v>
      </c>
      <c r="U22" s="1331" t="e">
        <f>SUMIFS(#REF!,#REF!,"eksternal",#REF!,C22)+
SUMIFS(#REF!,#REF!,"eksternal",#REF!,C22)+
SUMIFS(#REF!,#REF!,"eksternal",#REF!,C22)+
SUMIFS(#REF!,#REF!,"eksternal",#REF!,C22)+
SUMIFS(#REF!,#REF!,"eksternal",#REF!,C22)+
SUMIFS(#REF!,#REF!,"eksternal",#REF!,C22)+
SUMIFS(#REF!,#REF!,"eksternal",#REF!,C22)</f>
        <v>#REF!</v>
      </c>
      <c r="V22" s="152" t="e">
        <f>SUMIF(#REF!, 'KEUANGAN (INT+EKS) AKRE 2025'!C22,#REF!)+
SUMIF(#REF!, 'KEUANGAN (INT+EKS) AKRE 2025'!C22,#REF!)+
SUMIF(#REF!, 'KEUANGAN (INT+EKS) AKRE 2025'!C22,#REF!)+
SUMIF(#REF!, 'KEUANGAN (INT+EKS) AKRE 2025'!C22,#REF!)+
SUMIF(#REF!, 'KEUANGAN (INT+EKS) AKRE 2025'!C22,#REF!)</f>
        <v>#REF!</v>
      </c>
      <c r="W22" s="152" t="e">
        <f>SUMIFS(#REF!,#REF!,"internal",#REF!,C22)+
SUMIFS(#REF!,#REF!,"internal",#REF!,C22)+
SUMIFS(#REF!,#REF!,"internal",#REF!,C22)+
SUMIFS(#REF!,#REF!,"internal",#REF!,C22)+
SUMIFS(#REF!,#REF!,"internal",#REF!,C22)+
SUMIFS(#REF!,#REF!,"internal",#REF!,C22)</f>
        <v>#REF!</v>
      </c>
      <c r="X22" s="152" t="e">
        <f>SUMIFS(#REF!,#REF!,"eksternal",#REF!,C22)+
SUMIFS(#REF!,#REF!,"eksternal",#REF!,C22)+
SUMIFS(#REF!,#REF!,"eksternal",#REF!,C22)+
SUMIFS(#REF!,#REF!,"eksternal",#REF!,C22)+
SUMIFS(#REF!,#REF!,"eksternal",#REF!,C22)+
SUMIFS(#REF!,#REF!,"eksternal",#REF!,C22)</f>
        <v>#REF!</v>
      </c>
      <c r="Y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Z22" s="152" t="e">
        <f>SUMIFS(#REF!,#REF!,"internal",#REF!,C22)+
SUMIFS(#REF!,#REF!,"internal",#REF!,C22)+
SUMIFS(#REF!,#REF!,"internal",#REF!,C22)+
SUMIFS(#REF!,#REF!,"internal",#REF!,C22)+
SUMIFS(#REF!,#REF!,"internal",#REF!,C22)+
SUMIFS(#REF!,#REF!,"internal",#REF!,C22)+
SUMIFS(#REF!,#REF!,"internal",#REF!,C22)</f>
        <v>#REF!</v>
      </c>
      <c r="AA22" s="152" t="e">
        <f>SUMIFS(#REF!,#REF!,"eksternal",#REF!,C22)+
SUMIFS(#REF!,#REF!,"eksternal",#REF!,C22)+
SUMIFS(#REF!,#REF!,"eksternal",#REF!,C22)+
SUMIFS(#REF!,#REF!,"eksternal",#REF!,C22)+
SUMIFS(#REF!,#REF!,"eksternal",#REF!,C22)+
SUMIFS(#REF!,#REF!,"eksternal",#REF!,C22)+
SUMIFS(#REF!,#REF!,"eksternal",#REF!,C22)</f>
        <v>#REF!</v>
      </c>
      <c r="AB22" s="152" t="e">
        <f>SUMIF(#REF!, 'KEUANGAN (INT+EKS) AKRE 2025'!C22,#REF!)+
SUMIF(#REF!, 'KEUANGAN (INT+EKS) AKRE 2025'!C22,#REF!)+
SUMIF(#REF!, 'KEUANGAN (INT+EKS) AKRE 2025'!C22,#REF!)+
SUMIF(#REF!, 'KEUANGAN (INT+EKS) AKRE 2025'!C22,#REF!)+
SUMIF(#REF!, 'KEUANGAN (INT+EKS) AKRE 2025'!C22,#REF!)+
SUMIF(#REF!, 'KEUANGAN (INT+EKS) AKRE 2025'!C22,#REF!)</f>
        <v>#REF!</v>
      </c>
      <c r="AC22" s="152" t="e">
        <f>SUMIFS(#REF!,#REF!,"internal",#REF!,C22)+
SUMIFS(#REF!,#REF!,"internal",#REF!,C22)+
SUMIFS(#REF!,#REF!,"internal",#REF!,C22)+
SUMIFS(#REF!,#REF!,"internal",#REF!,C22)+
SUMIFS(#REF!,#REF!,"internal",#REF!,C22)+
SUMIFS(#REF!,#REF!,"internal",#REF!,C22)</f>
        <v>#REF!</v>
      </c>
      <c r="AD22" s="152" t="e">
        <f>SUMIFS(#REF!,#REF!,"eksternal",#REF!,C22)+
SUMIFS(#REF!,#REF!,"eksternal",#REF!,C22)+
SUMIFS(#REF!,#REF!,"eksternal",#REF!,C22)+
SUMIFS(#REF!,#REF!,"eksternal",#REF!,C22)+
SUMIFS(#REF!,#REF!,"eksternal",#REF!,C22)+
SUMIFS(#REF!,#REF!,"eksternal",#REF!,C22)</f>
        <v>#REF!</v>
      </c>
      <c r="AE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AF22" s="152" t="e">
        <f>SUMIFS(#REF!,#REF!,"internal",#REF!,C22)+
SUMIFS(#REF!,#REF!,"internal",#REF!,C22)+
SUMIFS(#REF!,#REF!,"internal",#REF!,C22)+
SUMIFS(#REF!,#REF!,"internal",#REF!,C22)+
SUMIFS(#REF!,#REF!,"internal",#REF!,C22)+
SUMIFS(#REF!,#REF!,"internal",#REF!,C22)+
SUMIFS(#REF!,#REF!,"internal",#REF!,C22)</f>
        <v>#REF!</v>
      </c>
      <c r="AG22" s="152" t="e">
        <f>SUMIFS(#REF!,#REF!,"eksternal",#REF!,C22)+
SUMIFS(#REF!,#REF!,"eksternal",#REF!,C22)+
SUMIFS(#REF!,#REF!,"eksternal",#REF!,C22)+
SUMIFS(#REF!,#REF!,"eksternal",#REF!,C22)+
SUMIFS(#REF!,#REF!,"eksternal",#REF!,C22)+
SUMIFS(#REF!,#REF!,"eksternal",#REF!,C22)+
SUMIFS(#REF!,#REF!,"eksternal",#REF!,C22)</f>
        <v>#REF!</v>
      </c>
      <c r="AH22" s="152" t="e">
        <f>SUMIF(#REF!, 'KEUANGAN (INT+EKS) AKRE 2025'!C22,#REF!)+
SUMIF(#REF!, 'KEUANGAN (INT+EKS) AKRE 2025'!C22,#REF!)+
SUMIF(#REF!, 'KEUANGAN (INT+EKS) AKRE 2025'!C22,#REF!)+
SUMIF(#REF!, 'KEUANGAN (INT+EKS) AKRE 2025'!C22,#REF!)+
SUMIF(#REF!, 'KEUANGAN (INT+EKS) AKRE 2025'!C22,#REF!)+
SUMIF(#REF!, 'KEUANGAN (INT+EKS) AKRE 2025'!C22,#REF!)</f>
        <v>#REF!</v>
      </c>
      <c r="AI22" s="152" t="e">
        <f>SUMIFS(#REF!,#REF!,"internal",#REF!,C22)+
SUMIFS(#REF!,#REF!,"internal",#REF!,C22)+
SUMIFS(#REF!,#REF!,"internal",#REF!,C22)+
SUMIFS(#REF!,#REF!,"internal",#REF!,C22)+
SUMIFS(#REF!,#REF!,"internal",#REF!,C22)+
SUMIFS(#REF!,#REF!,"internal",#REF!,C22)</f>
        <v>#REF!</v>
      </c>
      <c r="AJ22" s="152" t="e">
        <f>SUMIFS(#REF!,#REF!,"eksternal",#REF!,C22)+
SUMIFS(#REF!,#REF!,"eksternal",#REF!,C22)+
SUMIFS(#REF!,#REF!,"eksternal",#REF!,C22)+
SUMIFS(#REF!,#REF!,"eksternal",#REF!,C22)+
SUMIFS(#REF!,#REF!,"eksternal",#REF!,C22)+
SUMIFS(#REF!,#REF!,"eksternal",#REF!,C22)</f>
        <v>#REF!</v>
      </c>
      <c r="AK22" s="1337"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
SUMIF(#REF!,'KEUANGAN (INT+EKS) AKRE 2025'!C22,#REF!)+
SUMIF(#REF!,'KEUANGAN (INT+EKS) AKRE 2025'!C22,#REF!)</f>
        <v>#REF!</v>
      </c>
      <c r="AL22" s="1335" t="e">
        <f>SUMIFS(#REF!,#REF!,"internal",#REF!,C22)+
SUMIFS(#REF!,#REF!,"internal",#REF!,C22)+
SUMIFS(#REF!,#REF!,"internal",#REF!,C22)+
SUMIFS(#REF!,#REF!,"internal",#REF!,C22)+
SUMIFS(#REF!,#REF!,"internal",#REF!,C22)+
SUMIFS(#REF!,#REF!,"internal",#REF!,C22)+
SUMIFS(#REF!,#REF!,"internal",#REF!,C22)</f>
        <v>#REF!</v>
      </c>
      <c r="AM22" s="1354" t="e">
        <f>SUMIFS(#REF!,#REF!,"eksternal",#REF!,C22)+
SUMIFS(#REF!,#REF!,"eksternal",#REF!,C22)+
SUMIFS(#REF!,#REF!,"eksternal",#REF!,C22)+
SUMIFS(#REF!,#REF!,"eksternal",#REF!,C22)+
SUMIFS(#REF!,#REF!,"eksternal",#REF!,C22)+
SUMIFS(#REF!,#REF!,"eksternal",#REF!,C22)+
SUMIFS(#REF!,#REF!,"eksternal",#REF!,C22)+
SUMIFS(#REF!,#REF!,"eksternal",#REF!,C22)+
SUMIFS(#REF!,#REF!,"eksternal",#REF!,C22)</f>
        <v>#REF!</v>
      </c>
    </row>
    <row r="23" spans="1:39" ht="26.4" hidden="1">
      <c r="A23" s="127">
        <v>4</v>
      </c>
      <c r="B23" s="1186" t="s">
        <v>172</v>
      </c>
      <c r="C23" s="1187" t="s">
        <v>29</v>
      </c>
      <c r="D23" s="1340" t="e">
        <f>SUMIF(#REF!, 'KEUANGAN (INT+EKS) AKRE 2025'!C23,#REF!)+
SUMIF(#REF!, 'KEUANGAN (INT+EKS) AKRE 2025'!C23,#REF!)+
SUMIF(#REF!, 'KEUANGAN (INT+EKS) AKRE 2025'!C23,#REF!)+
SUMIF(#REF!, 'KEUANGAN (INT+EKS) AKRE 2025'!C23,#REF!)+
SUMIF(#REF!, 'KEUANGAN (INT+EKS) AKRE 2025'!C23,#REF!)</f>
        <v>#REF!</v>
      </c>
      <c r="E23" s="1340" t="e">
        <f>SUMIFS(#REF!,#REF!,"internal",#REF!,C23)+
SUMIFS(#REF!,#REF!,"internal",#REF!,C23)+
SUMIFS(#REF!,#REF!,"internal",#REF!,C23)+
SUMIFS(#REF!,#REF!,"internal",#REF!,C23)+
SUMIFS(#REF!,#REF!,"internal",#REF!,C23)+
SUMIFS(#REF!,#REF!,"internal",#REF!,C23)</f>
        <v>#REF!</v>
      </c>
      <c r="F23" s="1341" t="e">
        <f>SUMIFS(#REF!,#REF!,"eksternal",#REF!,C23)+
SUMIFS(#REF!,#REF!,"eksternal",#REF!,C23)+
SUMIFS(#REF!,#REF!,"eksternal",#REF!,C23)+
SUMIFS(#REF!,#REF!,"eksternal",#REF!,C23)+
SUMIFS(#REF!,#REF!,"eksternal",#REF!,C23)+
SUMIFS(#REF!,#REF!,"eksternal",#REF!,C23)</f>
        <v>#REF!</v>
      </c>
      <c r="G23" s="1334"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H23" s="1334" t="e">
        <f>SUMIFS(#REF!,#REF!,"internal",#REF!,C23)+
SUMIFS(#REF!,#REF!,"internal",#REF!,C23)+
SUMIFS(#REF!,#REF!,"internal",#REF!,C23)+
SUMIFS(#REF!,#REF!,"internal",#REF!,C23)+
SUMIFS(#REF!,#REF!,"internal",#REF!,C23)+
SUMIFS(#REF!,#REF!,"internal",#REF!,C23)+
SUMIFS(#REF!,#REF!,"internal",#REF!,C23)</f>
        <v>#REF!</v>
      </c>
      <c r="I23" s="1334" t="e">
        <f>SUMIFS(#REF!,#REF!,"eksternal",#REF!,C23)+
SUMIFS(#REF!,#REF!,"eksternal",#REF!,C23)+
SUMIFS(#REF!,#REF!,"eksternal",#REF!,C23)+
SUMIFS(#REF!,#REF!,"eksternal",#REF!,C23)+
SUMIFS(#REF!,#REF!,"eksternal",#REF!,C23)+
SUMIFS(#REF!,#REF!,"eksternal",#REF!,C23)+
SUMIFS(#REF!,#REF!,"eksternal",#REF!,C23)</f>
        <v>#REF!</v>
      </c>
      <c r="J23" s="151" t="e">
        <f>SUMIF(#REF!, 'KEUANGAN (INT+EKS) AKRE 2025'!C23,#REF!)+
SUMIF(#REF!, 'KEUANGAN (INT+EKS) AKRE 2025'!C23,#REF!)+
SUMIF(#REF!, 'KEUANGAN (INT+EKS) AKRE 2025'!C23,#REF!)+
SUMIF(#REF!, 'KEUANGAN (INT+EKS) AKRE 2025'!C23,#REF!)+
SUMIF(#REF!, 'KEUANGAN (INT+EKS) AKRE 2025'!C23,#REF!)</f>
        <v>#REF!</v>
      </c>
      <c r="K23" s="151" t="e">
        <f>SUMIFS(#REF!,#REF!,"internal",#REF!,C23)+
SUMIFS(#REF!,#REF!,"internal",#REF!,C23)+
SUMIFS(#REF!,#REF!,"internal",#REF!,C23)+
SUMIFS(#REF!,#REF!,"internal",#REF!,C23)+
SUMIFS(#REF!,#REF!,"internal",#REF!,C23)+
SUMIFS(#REF!,#REF!,"internal",#REF!,C23)</f>
        <v>#REF!</v>
      </c>
      <c r="L23" s="151" t="e">
        <f>SUMIFS(#REF!,#REF!,"eksternal",#REF!,C23)+
SUMIFS(#REF!,#REF!,"eksternal",#REF!,C23)+
SUMIFS(#REF!,#REF!,"eksternal",#REF!,C23)+
SUMIFS(#REF!,#REF!,"eksternal",#REF!,C23)+
SUMIFS(#REF!,#REF!,"eksternal",#REF!,C23)+
SUMIFS(#REF!,#REF!,"eksternal",#REF!,C23)</f>
        <v>#REF!</v>
      </c>
      <c r="M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N23" s="152" t="e">
        <f>SUMIFS(#REF!,#REF!,"internal",#REF!,C23)+
SUMIFS(#REF!,#REF!,"internal",#REF!,C23)+
SUMIFS(#REF!,#REF!,"internal",#REF!,C23)+
SUMIFS(#REF!,#REF!,"internal",#REF!,C23)+
SUMIFS(#REF!,#REF!,"internal",#REF!,C23)+
SUMIFS(#REF!,#REF!,"internal",#REF!,C23)+
SUMIFS(#REF!,#REF!,"internal",#REF!,C23)</f>
        <v>#REF!</v>
      </c>
      <c r="O23" s="1331" t="e">
        <f>SUMIFS(#REF!,#REF!,"eksternal",#REF!,C23)+
SUMIFS(#REF!,#REF!,"eksternal",#REF!,C23)+
SUMIFS(#REF!,#REF!,"eksternal",#REF!,C23)+
SUMIFS(#REF!,#REF!,"eksternal",#REF!,C23)+
SUMIFS(#REF!,#REF!,"eksternal",#REF!,C23)+
SUMIFS(#REF!,#REF!,"eksternal",#REF!,C23)+
SUMIFS(#REF!,#REF!,"eksternal",#REF!,C23)</f>
        <v>#REF!</v>
      </c>
      <c r="P23" s="152" t="e">
        <f>SUMIF(#REF!, 'KEUANGAN (INT+EKS) AKRE 2025'!C23,#REF!)+
SUMIF(#REF!, 'KEUANGAN (INT+EKS) AKRE 2025'!C23,#REF!)+
SUMIF(#REF!, 'KEUANGAN (INT+EKS) AKRE 2025'!C23,#REF!)+
SUMIF(#REF!, 'KEUANGAN (INT+EKS) AKRE 2025'!C23,#REF!)+
SUMIF(#REF!, 'KEUANGAN (INT+EKS) AKRE 2025'!C23,#REF!)</f>
        <v>#REF!</v>
      </c>
      <c r="Q23" s="152" t="e">
        <f>SUMIFS(#REF!,#REF!,"internal",#REF!,C23)+
SUMIFS(#REF!,#REF!,"internal",#REF!,C23)+
SUMIFS(#REF!,#REF!,"internal",#REF!,C23)+
SUMIFS(#REF!,#REF!,"internal",#REF!,C23)+
SUMIFS(#REF!,#REF!,"internal",#REF!,C23)+
SUMIFS(#REF!,#REF!,"internal",#REF!,C23)</f>
        <v>#REF!</v>
      </c>
      <c r="R23" s="152" t="e">
        <f>SUMIFS(#REF!,#REF!,"eksternal",#REF!,C23)+
SUMIFS(#REF!,#REF!,"eksternal",#REF!,C23)+
SUMIFS(#REF!,#REF!,"eksternal",#REF!,C23)+
SUMIFS(#REF!,#REF!,"eksternal",#REF!,C23)+
SUMIFS(#REF!,#REF!,"eksternal",#REF!,C23)+
SUMIFS(#REF!,#REF!,"eksternal",#REF!,C23)</f>
        <v>#REF!</v>
      </c>
      <c r="S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T23" s="1331" t="e">
        <f>SUMIFS(#REF!,#REF!,"internal",#REF!,C23)+
SUMIFS(#REF!,#REF!,"internal",#REF!,C23)+
SUMIFS(#REF!,#REF!,"internal",#REF!,C23)+
SUMIFS(#REF!,#REF!,"internal",#REF!,C23)+
SUMIFS(#REF!,#REF!,"eksternal",#REF!,C23)+
SUMIFS(#REF!,#REF!,"eksternal",#REF!,C23)+
SUMIFS(#REF!,#REF!,"eksternal",#REF!,C23)</f>
        <v>#REF!</v>
      </c>
      <c r="U23" s="1331" t="e">
        <f>SUMIFS(#REF!,#REF!,"eksternal",#REF!,C23)+
SUMIFS(#REF!,#REF!,"eksternal",#REF!,C23)+
SUMIFS(#REF!,#REF!,"eksternal",#REF!,C23)+
SUMIFS(#REF!,#REF!,"eksternal",#REF!,C23)+
SUMIFS(#REF!,#REF!,"eksternal",#REF!,C23)+
SUMIFS(#REF!,#REF!,"eksternal",#REF!,C23)+
SUMIFS(#REF!,#REF!,"eksternal",#REF!,C23)</f>
        <v>#REF!</v>
      </c>
      <c r="V23" s="152" t="e">
        <f>SUMIF(#REF!, 'KEUANGAN (INT+EKS) AKRE 2025'!C23,#REF!)+
SUMIF(#REF!, 'KEUANGAN (INT+EKS) AKRE 2025'!C23,#REF!)+
SUMIF(#REF!, 'KEUANGAN (INT+EKS) AKRE 2025'!C23,#REF!)+
SUMIF(#REF!, 'KEUANGAN (INT+EKS) AKRE 2025'!C23,#REF!)+
SUMIF(#REF!, 'KEUANGAN (INT+EKS) AKRE 2025'!C23,#REF!)</f>
        <v>#REF!</v>
      </c>
      <c r="W23" s="152" t="e">
        <f>SUMIFS(#REF!,#REF!,"internal",#REF!,C23)+
SUMIFS(#REF!,#REF!,"internal",#REF!,C23)+
SUMIFS(#REF!,#REF!,"internal",#REF!,C23)+
SUMIFS(#REF!,#REF!,"internal",#REF!,C23)+
SUMIFS(#REF!,#REF!,"internal",#REF!,C23)+
SUMIFS(#REF!,#REF!,"internal",#REF!,C23)</f>
        <v>#REF!</v>
      </c>
      <c r="X23" s="152" t="e">
        <f>SUMIFS(#REF!,#REF!,"eksternal",#REF!,C23)+
SUMIFS(#REF!,#REF!,"eksternal",#REF!,C23)+
SUMIFS(#REF!,#REF!,"eksternal",#REF!,C23)+
SUMIFS(#REF!,#REF!,"eksternal",#REF!,C23)+
SUMIFS(#REF!,#REF!,"eksternal",#REF!,C23)+
SUMIFS(#REF!,#REF!,"eksternal",#REF!,C23)</f>
        <v>#REF!</v>
      </c>
      <c r="Y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Z23" s="152" t="e">
        <f>SUMIFS(#REF!,#REF!,"internal",#REF!,C23)+
SUMIFS(#REF!,#REF!,"internal",#REF!,C23)+
SUMIFS(#REF!,#REF!,"internal",#REF!,C23)+
SUMIFS(#REF!,#REF!,"internal",#REF!,C23)+
SUMIFS(#REF!,#REF!,"internal",#REF!,C23)+
SUMIFS(#REF!,#REF!,"internal",#REF!,C23)+
SUMIFS(#REF!,#REF!,"internal",#REF!,C23)</f>
        <v>#REF!</v>
      </c>
      <c r="AA23" s="152" t="e">
        <f>SUMIFS(#REF!,#REF!,"eksternal",#REF!,C23)+
SUMIFS(#REF!,#REF!,"eksternal",#REF!,C23)+
SUMIFS(#REF!,#REF!,"eksternal",#REF!,C23)+
SUMIFS(#REF!,#REF!,"eksternal",#REF!,C23)+
SUMIFS(#REF!,#REF!,"eksternal",#REF!,C23)+
SUMIFS(#REF!,#REF!,"eksternal",#REF!,C23)+
SUMIFS(#REF!,#REF!,"eksternal",#REF!,C23)</f>
        <v>#REF!</v>
      </c>
      <c r="AB23" s="152" t="e">
        <f>SUMIF(#REF!, 'KEUANGAN (INT+EKS) AKRE 2025'!C23,#REF!)+
SUMIF(#REF!, 'KEUANGAN (INT+EKS) AKRE 2025'!C23,#REF!)+
SUMIF(#REF!, 'KEUANGAN (INT+EKS) AKRE 2025'!C23,#REF!)+
SUMIF(#REF!, 'KEUANGAN (INT+EKS) AKRE 2025'!C23,#REF!)+
SUMIF(#REF!, 'KEUANGAN (INT+EKS) AKRE 2025'!C23,#REF!)+
SUMIF(#REF!, 'KEUANGAN (INT+EKS) AKRE 2025'!C23,#REF!)</f>
        <v>#REF!</v>
      </c>
      <c r="AC23" s="152" t="e">
        <f>SUMIFS(#REF!,#REF!,"internal",#REF!,C23)+
SUMIFS(#REF!,#REF!,"internal",#REF!,C23)+
SUMIFS(#REF!,#REF!,"internal",#REF!,C23)+
SUMIFS(#REF!,#REF!,"internal",#REF!,C23)+
SUMIFS(#REF!,#REF!,"internal",#REF!,C23)+
SUMIFS(#REF!,#REF!,"internal",#REF!,C23)</f>
        <v>#REF!</v>
      </c>
      <c r="AD23" s="152" t="e">
        <f>SUMIFS(#REF!,#REF!,"eksternal",#REF!,C23)+
SUMIFS(#REF!,#REF!,"eksternal",#REF!,C23)+
SUMIFS(#REF!,#REF!,"eksternal",#REF!,C23)+
SUMIFS(#REF!,#REF!,"eksternal",#REF!,C23)+
SUMIFS(#REF!,#REF!,"eksternal",#REF!,C23)+
SUMIFS(#REF!,#REF!,"eksternal",#REF!,C23)</f>
        <v>#REF!</v>
      </c>
      <c r="AE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AF23" s="152" t="e">
        <f>SUMIFS(#REF!,#REF!,"internal",#REF!,C23)+
SUMIFS(#REF!,#REF!,"internal",#REF!,C23)+
SUMIFS(#REF!,#REF!,"internal",#REF!,C23)+
SUMIFS(#REF!,#REF!,"internal",#REF!,C23)+
SUMIFS(#REF!,#REF!,"internal",#REF!,C23)+
SUMIFS(#REF!,#REF!,"internal",#REF!,C23)+
SUMIFS(#REF!,#REF!,"internal",#REF!,C23)</f>
        <v>#REF!</v>
      </c>
      <c r="AG23" s="152" t="e">
        <f>SUMIFS(#REF!,#REF!,"eksternal",#REF!,C23)+
SUMIFS(#REF!,#REF!,"eksternal",#REF!,C23)+
SUMIFS(#REF!,#REF!,"eksternal",#REF!,C23)+
SUMIFS(#REF!,#REF!,"eksternal",#REF!,C23)+
SUMIFS(#REF!,#REF!,"eksternal",#REF!,C23)+
SUMIFS(#REF!,#REF!,"eksternal",#REF!,C23)+
SUMIFS(#REF!,#REF!,"eksternal",#REF!,C23)</f>
        <v>#REF!</v>
      </c>
      <c r="AH23" s="152" t="e">
        <f>SUMIF(#REF!, 'KEUANGAN (INT+EKS) AKRE 2025'!C23,#REF!)+
SUMIF(#REF!, 'KEUANGAN (INT+EKS) AKRE 2025'!C23,#REF!)+
SUMIF(#REF!, 'KEUANGAN (INT+EKS) AKRE 2025'!C23,#REF!)+
SUMIF(#REF!, 'KEUANGAN (INT+EKS) AKRE 2025'!C23,#REF!)+
SUMIF(#REF!, 'KEUANGAN (INT+EKS) AKRE 2025'!C23,#REF!)+
SUMIF(#REF!, 'KEUANGAN (INT+EKS) AKRE 2025'!C23,#REF!)</f>
        <v>#REF!</v>
      </c>
      <c r="AI23" s="152" t="e">
        <f>SUMIFS(#REF!,#REF!,"internal",#REF!,C23)+
SUMIFS(#REF!,#REF!,"internal",#REF!,C23)+
SUMIFS(#REF!,#REF!,"internal",#REF!,C23)+
SUMIFS(#REF!,#REF!,"internal",#REF!,C23)+
SUMIFS(#REF!,#REF!,"internal",#REF!,C23)+
SUMIFS(#REF!,#REF!,"internal",#REF!,C23)</f>
        <v>#REF!</v>
      </c>
      <c r="AJ23" s="152" t="e">
        <f>SUMIFS(#REF!,#REF!,"eksternal",#REF!,C23)+
SUMIFS(#REF!,#REF!,"eksternal",#REF!,C23)+
SUMIFS(#REF!,#REF!,"eksternal",#REF!,C23)+
SUMIFS(#REF!,#REF!,"eksternal",#REF!,C23)+
SUMIFS(#REF!,#REF!,"eksternal",#REF!,C23)+
SUMIFS(#REF!,#REF!,"eksternal",#REF!,C23)</f>
        <v>#REF!</v>
      </c>
      <c r="AK23" s="1337"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
SUMIF(#REF!,'KEUANGAN (INT+EKS) AKRE 2025'!C23,#REF!)+
SUMIF(#REF!,'KEUANGAN (INT+EKS) AKRE 2025'!C23,#REF!)</f>
        <v>#REF!</v>
      </c>
      <c r="AL23" s="1335" t="e">
        <f>SUMIFS(#REF!,#REF!,"internal",#REF!,C23)+
SUMIFS(#REF!,#REF!,"internal",#REF!,C23)+
SUMIFS(#REF!,#REF!,"internal",#REF!,C23)+
SUMIFS(#REF!,#REF!,"internal",#REF!,C23)+
SUMIFS(#REF!,#REF!,"internal",#REF!,C23)+
SUMIFS(#REF!,#REF!,"internal",#REF!,C23)+
SUMIFS(#REF!,#REF!,"internal",#REF!,C23)</f>
        <v>#REF!</v>
      </c>
      <c r="AM23" s="1354" t="e">
        <f>SUMIFS(#REF!,#REF!,"eksternal",#REF!,C23)+
SUMIFS(#REF!,#REF!,"eksternal",#REF!,C23)+
SUMIFS(#REF!,#REF!,"eksternal",#REF!,C23)+
SUMIFS(#REF!,#REF!,"eksternal",#REF!,C23)+
SUMIFS(#REF!,#REF!,"eksternal",#REF!,C23)+
SUMIFS(#REF!,#REF!,"eksternal",#REF!,C23)+
SUMIFS(#REF!,#REF!,"eksternal",#REF!,C23)+
SUMIFS(#REF!,#REF!,"eksternal",#REF!,C23)+
SUMIFS(#REF!,#REF!,"eksternal",#REF!,C23)</f>
        <v>#REF!</v>
      </c>
    </row>
    <row r="24" spans="1:39" ht="26.4" hidden="1">
      <c r="A24" s="127">
        <v>5</v>
      </c>
      <c r="B24" s="1186" t="s">
        <v>172</v>
      </c>
      <c r="C24" s="1187" t="s">
        <v>30</v>
      </c>
      <c r="D24" s="1340" t="e">
        <f>SUMIF(#REF!, 'KEUANGAN (INT+EKS) AKRE 2025'!C24,#REF!)+
SUMIF(#REF!, 'KEUANGAN (INT+EKS) AKRE 2025'!C24,#REF!)+
SUMIF(#REF!, 'KEUANGAN (INT+EKS) AKRE 2025'!C24,#REF!)+
SUMIF(#REF!, 'KEUANGAN (INT+EKS) AKRE 2025'!C24,#REF!)+
SUMIF(#REF!, 'KEUANGAN (INT+EKS) AKRE 2025'!C24,#REF!)</f>
        <v>#REF!</v>
      </c>
      <c r="E24" s="1340" t="e">
        <f>SUMIFS(#REF!,#REF!,"internal",#REF!,C24)+
SUMIFS(#REF!,#REF!,"internal",#REF!,C24)+
SUMIFS(#REF!,#REF!,"internal",#REF!,C24)+
SUMIFS(#REF!,#REF!,"internal",#REF!,C24)+
SUMIFS(#REF!,#REF!,"internal",#REF!,C24)+
SUMIFS(#REF!,#REF!,"internal",#REF!,C24)</f>
        <v>#REF!</v>
      </c>
      <c r="F24" s="1341" t="e">
        <f>SUMIFS(#REF!,#REF!,"eksternal",#REF!,C24)+
SUMIFS(#REF!,#REF!,"eksternal",#REF!,C24)+
SUMIFS(#REF!,#REF!,"eksternal",#REF!,C24)+
SUMIFS(#REF!,#REF!,"eksternal",#REF!,C24)+
SUMIFS(#REF!,#REF!,"eksternal",#REF!,C24)+
SUMIFS(#REF!,#REF!,"eksternal",#REF!,C24)</f>
        <v>#REF!</v>
      </c>
      <c r="G24" s="1334"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H24" s="1334" t="e">
        <f>SUMIFS(#REF!,#REF!,"internal",#REF!,C24)+
SUMIFS(#REF!,#REF!,"internal",#REF!,C24)+
SUMIFS(#REF!,#REF!,"internal",#REF!,C24)+
SUMIFS(#REF!,#REF!,"internal",#REF!,C24)+
SUMIFS(#REF!,#REF!,"internal",#REF!,C24)+
SUMIFS(#REF!,#REF!,"internal",#REF!,C24)+
SUMIFS(#REF!,#REF!,"internal",#REF!,C24)</f>
        <v>#REF!</v>
      </c>
      <c r="I24" s="1334" t="e">
        <f>SUMIFS(#REF!,#REF!,"eksternal",#REF!,C24)+
SUMIFS(#REF!,#REF!,"eksternal",#REF!,C24)+
SUMIFS(#REF!,#REF!,"eksternal",#REF!,C24)+
SUMIFS(#REF!,#REF!,"eksternal",#REF!,C24)+
SUMIFS(#REF!,#REF!,"eksternal",#REF!,C24)+
SUMIFS(#REF!,#REF!,"eksternal",#REF!,C24)+
SUMIFS(#REF!,#REF!,"eksternal",#REF!,C24)</f>
        <v>#REF!</v>
      </c>
      <c r="J24" s="151" t="e">
        <f>SUMIF(#REF!, 'KEUANGAN (INT+EKS) AKRE 2025'!C24,#REF!)+
SUMIF(#REF!, 'KEUANGAN (INT+EKS) AKRE 2025'!C24,#REF!)+
SUMIF(#REF!, 'KEUANGAN (INT+EKS) AKRE 2025'!C24,#REF!)+
SUMIF(#REF!, 'KEUANGAN (INT+EKS) AKRE 2025'!C24,#REF!)+
SUMIF(#REF!, 'KEUANGAN (INT+EKS) AKRE 2025'!C24,#REF!)</f>
        <v>#REF!</v>
      </c>
      <c r="K24" s="151" t="e">
        <f>SUMIFS(#REF!,#REF!,"internal",#REF!,C24)+
SUMIFS(#REF!,#REF!,"internal",#REF!,C24)+
SUMIFS(#REF!,#REF!,"internal",#REF!,C24)+
SUMIFS(#REF!,#REF!,"internal",#REF!,C24)+
SUMIFS(#REF!,#REF!,"internal",#REF!,C24)+
SUMIFS(#REF!,#REF!,"internal",#REF!,C24)</f>
        <v>#REF!</v>
      </c>
      <c r="L24" s="151" t="e">
        <f>SUMIFS(#REF!,#REF!,"eksternal",#REF!,C24)+
SUMIFS(#REF!,#REF!,"eksternal",#REF!,C24)+
SUMIFS(#REF!,#REF!,"eksternal",#REF!,C24)+
SUMIFS(#REF!,#REF!,"eksternal",#REF!,C24)+
SUMIFS(#REF!,#REF!,"eksternal",#REF!,C24)+
SUMIFS(#REF!,#REF!,"eksternal",#REF!,C24)</f>
        <v>#REF!</v>
      </c>
      <c r="M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N24" s="152" t="e">
        <f>SUMIFS(#REF!,#REF!,"internal",#REF!,C24)+
SUMIFS(#REF!,#REF!,"internal",#REF!,C24)+
SUMIFS(#REF!,#REF!,"internal",#REF!,C24)+
SUMIFS(#REF!,#REF!,"internal",#REF!,C24)+
SUMIFS(#REF!,#REF!,"internal",#REF!,C24)+
SUMIFS(#REF!,#REF!,"internal",#REF!,C24)+
SUMIFS(#REF!,#REF!,"internal",#REF!,C24)</f>
        <v>#REF!</v>
      </c>
      <c r="O24" s="1331" t="e">
        <f>SUMIFS(#REF!,#REF!,"eksternal",#REF!,C24)+
SUMIFS(#REF!,#REF!,"eksternal",#REF!,C24)+
SUMIFS(#REF!,#REF!,"eksternal",#REF!,C24)+
SUMIFS(#REF!,#REF!,"eksternal",#REF!,C24)+
SUMIFS(#REF!,#REF!,"eksternal",#REF!,C24)+
SUMIFS(#REF!,#REF!,"eksternal",#REF!,C24)+
SUMIFS(#REF!,#REF!,"eksternal",#REF!,C24)</f>
        <v>#REF!</v>
      </c>
      <c r="P24" s="152" t="e">
        <f>SUMIF(#REF!, 'KEUANGAN (INT+EKS) AKRE 2025'!C24,#REF!)+
SUMIF(#REF!, 'KEUANGAN (INT+EKS) AKRE 2025'!C24,#REF!)+
SUMIF(#REF!, 'KEUANGAN (INT+EKS) AKRE 2025'!C24,#REF!)+
SUMIF(#REF!, 'KEUANGAN (INT+EKS) AKRE 2025'!C24,#REF!)+
SUMIF(#REF!, 'KEUANGAN (INT+EKS) AKRE 2025'!C24,#REF!)</f>
        <v>#REF!</v>
      </c>
      <c r="Q24" s="152" t="e">
        <f>SUMIFS(#REF!,#REF!,"internal",#REF!,C24)+
SUMIFS(#REF!,#REF!,"internal",#REF!,C24)+
SUMIFS(#REF!,#REF!,"internal",#REF!,C24)+
SUMIFS(#REF!,#REF!,"internal",#REF!,C24)+
SUMIFS(#REF!,#REF!,"internal",#REF!,C24)+
SUMIFS(#REF!,#REF!,"internal",#REF!,C24)</f>
        <v>#REF!</v>
      </c>
      <c r="R24" s="152" t="e">
        <f>SUMIFS(#REF!,#REF!,"eksternal",#REF!,C24)+
SUMIFS(#REF!,#REF!,"eksternal",#REF!,C24)+
SUMIFS(#REF!,#REF!,"eksternal",#REF!,C24)+
SUMIFS(#REF!,#REF!,"eksternal",#REF!,C24)+
SUMIFS(#REF!,#REF!,"eksternal",#REF!,C24)+
SUMIFS(#REF!,#REF!,"eksternal",#REF!,C24)</f>
        <v>#REF!</v>
      </c>
      <c r="S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T24" s="1331" t="e">
        <f>SUMIFS(#REF!,#REF!,"internal",#REF!,C24)+
SUMIFS(#REF!,#REF!,"internal",#REF!,C24)+
SUMIFS(#REF!,#REF!,"internal",#REF!,C24)+
SUMIFS(#REF!,#REF!,"internal",#REF!,C24)+
SUMIFS(#REF!,#REF!,"eksternal",#REF!,C24)+
SUMIFS(#REF!,#REF!,"eksternal",#REF!,C24)+
SUMIFS(#REF!,#REF!,"eksternal",#REF!,C24)</f>
        <v>#REF!</v>
      </c>
      <c r="U24" s="1331" t="e">
        <f>SUMIFS(#REF!,#REF!,"eksternal",#REF!,C24)+
SUMIFS(#REF!,#REF!,"eksternal",#REF!,C24)+
SUMIFS(#REF!,#REF!,"eksternal",#REF!,C24)+
SUMIFS(#REF!,#REF!,"eksternal",#REF!,C24)+
SUMIFS(#REF!,#REF!,"eksternal",#REF!,C24)+
SUMIFS(#REF!,#REF!,"eksternal",#REF!,C24)+
SUMIFS(#REF!,#REF!,"eksternal",#REF!,C24)</f>
        <v>#REF!</v>
      </c>
      <c r="V24" s="152" t="e">
        <f>SUMIF(#REF!, 'KEUANGAN (INT+EKS) AKRE 2025'!C24,#REF!)+
SUMIF(#REF!, 'KEUANGAN (INT+EKS) AKRE 2025'!C24,#REF!)+
SUMIF(#REF!, 'KEUANGAN (INT+EKS) AKRE 2025'!C24,#REF!)+
SUMIF(#REF!, 'KEUANGAN (INT+EKS) AKRE 2025'!C24,#REF!)+
SUMIF(#REF!, 'KEUANGAN (INT+EKS) AKRE 2025'!C24,#REF!)</f>
        <v>#REF!</v>
      </c>
      <c r="W24" s="152" t="e">
        <f>SUMIFS(#REF!,#REF!,"internal",#REF!,C24)+
SUMIFS(#REF!,#REF!,"internal",#REF!,C24)+
SUMIFS(#REF!,#REF!,"internal",#REF!,C24)+
SUMIFS(#REF!,#REF!,"internal",#REF!,C24)+
SUMIFS(#REF!,#REF!,"internal",#REF!,C24)+
SUMIFS(#REF!,#REF!,"internal",#REF!,C24)</f>
        <v>#REF!</v>
      </c>
      <c r="X24" s="152" t="e">
        <f>SUMIFS(#REF!,#REF!,"eksternal",#REF!,C24)+
SUMIFS(#REF!,#REF!,"eksternal",#REF!,C24)+
SUMIFS(#REF!,#REF!,"eksternal",#REF!,C24)+
SUMIFS(#REF!,#REF!,"eksternal",#REF!,C24)+
SUMIFS(#REF!,#REF!,"eksternal",#REF!,C24)+
SUMIFS(#REF!,#REF!,"eksternal",#REF!,C24)</f>
        <v>#REF!</v>
      </c>
      <c r="Y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Z24" s="152" t="e">
        <f>SUMIFS(#REF!,#REF!,"internal",#REF!,C24)+
SUMIFS(#REF!,#REF!,"internal",#REF!,C24)+
SUMIFS(#REF!,#REF!,"internal",#REF!,C24)+
SUMIFS(#REF!,#REF!,"internal",#REF!,C24)+
SUMIFS(#REF!,#REF!,"internal",#REF!,C24)+
SUMIFS(#REF!,#REF!,"internal",#REF!,C24)+
SUMIFS(#REF!,#REF!,"internal",#REF!,C24)</f>
        <v>#REF!</v>
      </c>
      <c r="AA24" s="152" t="e">
        <f>SUMIFS(#REF!,#REF!,"eksternal",#REF!,C24)+
SUMIFS(#REF!,#REF!,"eksternal",#REF!,C24)+
SUMIFS(#REF!,#REF!,"eksternal",#REF!,C24)+
SUMIFS(#REF!,#REF!,"eksternal",#REF!,C24)+
SUMIFS(#REF!,#REF!,"eksternal",#REF!,C24)+
SUMIFS(#REF!,#REF!,"eksternal",#REF!,C24)+
SUMIFS(#REF!,#REF!,"eksternal",#REF!,C24)</f>
        <v>#REF!</v>
      </c>
      <c r="AB24" s="152" t="e">
        <f>SUMIF(#REF!, 'KEUANGAN (INT+EKS) AKRE 2025'!C24,#REF!)+
SUMIF(#REF!, 'KEUANGAN (INT+EKS) AKRE 2025'!C24,#REF!)+
SUMIF(#REF!, 'KEUANGAN (INT+EKS) AKRE 2025'!C24,#REF!)+
SUMIF(#REF!, 'KEUANGAN (INT+EKS) AKRE 2025'!C24,#REF!)+
SUMIF(#REF!, 'KEUANGAN (INT+EKS) AKRE 2025'!C24,#REF!)+
SUMIF(#REF!, 'KEUANGAN (INT+EKS) AKRE 2025'!C24,#REF!)</f>
        <v>#REF!</v>
      </c>
      <c r="AC24" s="152" t="e">
        <f>SUMIFS(#REF!,#REF!,"internal",#REF!,C24)+
SUMIFS(#REF!,#REF!,"internal",#REF!,C24)+
SUMIFS(#REF!,#REF!,"internal",#REF!,C24)+
SUMIFS(#REF!,#REF!,"internal",#REF!,C24)+
SUMIFS(#REF!,#REF!,"internal",#REF!,C24)+
SUMIFS(#REF!,#REF!,"internal",#REF!,C24)</f>
        <v>#REF!</v>
      </c>
      <c r="AD24" s="152" t="e">
        <f>SUMIFS(#REF!,#REF!,"eksternal",#REF!,C24)+
SUMIFS(#REF!,#REF!,"eksternal",#REF!,C24)+
SUMIFS(#REF!,#REF!,"eksternal",#REF!,C24)+
SUMIFS(#REF!,#REF!,"eksternal",#REF!,C24)+
SUMIFS(#REF!,#REF!,"eksternal",#REF!,C24)+
SUMIFS(#REF!,#REF!,"eksternal",#REF!,C24)</f>
        <v>#REF!</v>
      </c>
      <c r="AE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AF24" s="152" t="e">
        <f>SUMIFS(#REF!,#REF!,"internal",#REF!,C24)+
SUMIFS(#REF!,#REF!,"internal",#REF!,C24)+
SUMIFS(#REF!,#REF!,"internal",#REF!,C24)+
SUMIFS(#REF!,#REF!,"internal",#REF!,C24)+
SUMIFS(#REF!,#REF!,"internal",#REF!,C24)+
SUMIFS(#REF!,#REF!,"internal",#REF!,C24)+
SUMIFS(#REF!,#REF!,"internal",#REF!,C24)</f>
        <v>#REF!</v>
      </c>
      <c r="AG24" s="152" t="e">
        <f>SUMIFS(#REF!,#REF!,"eksternal",#REF!,C24)+
SUMIFS(#REF!,#REF!,"eksternal",#REF!,C24)+
SUMIFS(#REF!,#REF!,"eksternal",#REF!,C24)+
SUMIFS(#REF!,#REF!,"eksternal",#REF!,C24)+
SUMIFS(#REF!,#REF!,"eksternal",#REF!,C24)+
SUMIFS(#REF!,#REF!,"eksternal",#REF!,C24)+
SUMIFS(#REF!,#REF!,"eksternal",#REF!,C24)</f>
        <v>#REF!</v>
      </c>
      <c r="AH24" s="152" t="e">
        <f>SUMIF(#REF!, 'KEUANGAN (INT+EKS) AKRE 2025'!C24,#REF!)+
SUMIF(#REF!, 'KEUANGAN (INT+EKS) AKRE 2025'!C24,#REF!)+
SUMIF(#REF!, 'KEUANGAN (INT+EKS) AKRE 2025'!C24,#REF!)+
SUMIF(#REF!, 'KEUANGAN (INT+EKS) AKRE 2025'!C24,#REF!)+
SUMIF(#REF!, 'KEUANGAN (INT+EKS) AKRE 2025'!C24,#REF!)+
SUMIF(#REF!, 'KEUANGAN (INT+EKS) AKRE 2025'!C24,#REF!)</f>
        <v>#REF!</v>
      </c>
      <c r="AI24" s="152" t="e">
        <f>SUMIFS(#REF!,#REF!,"internal",#REF!,C24)+
SUMIFS(#REF!,#REF!,"internal",#REF!,C24)+
SUMIFS(#REF!,#REF!,"internal",#REF!,C24)+
SUMIFS(#REF!,#REF!,"internal",#REF!,C24)+
SUMIFS(#REF!,#REF!,"internal",#REF!,C24)+
SUMIFS(#REF!,#REF!,"internal",#REF!,C24)</f>
        <v>#REF!</v>
      </c>
      <c r="AJ24" s="152" t="e">
        <f>SUMIFS(#REF!,#REF!,"eksternal",#REF!,C24)+
SUMIFS(#REF!,#REF!,"eksternal",#REF!,C24)+
SUMIFS(#REF!,#REF!,"eksternal",#REF!,C24)+
SUMIFS(#REF!,#REF!,"eksternal",#REF!,C24)+
SUMIFS(#REF!,#REF!,"eksternal",#REF!,C24)+
SUMIFS(#REF!,#REF!,"eksternal",#REF!,C24)</f>
        <v>#REF!</v>
      </c>
      <c r="AK24" s="1337"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
SUMIF(#REF!,'KEUANGAN (INT+EKS) AKRE 2025'!C24,#REF!)+
SUMIF(#REF!,'KEUANGAN (INT+EKS) AKRE 2025'!C24,#REF!)</f>
        <v>#REF!</v>
      </c>
      <c r="AL24" s="1335" t="e">
        <f>SUMIFS(#REF!,#REF!,"internal",#REF!,C24)+
SUMIFS(#REF!,#REF!,"internal",#REF!,C24)+
SUMIFS(#REF!,#REF!,"internal",#REF!,C24)+
SUMIFS(#REF!,#REF!,"internal",#REF!,C24)+
SUMIFS(#REF!,#REF!,"internal",#REF!,C24)+
SUMIFS(#REF!,#REF!,"internal",#REF!,C24)+
SUMIFS(#REF!,#REF!,"internal",#REF!,C24)</f>
        <v>#REF!</v>
      </c>
      <c r="AM24" s="1354" t="e">
        <f>SUMIFS(#REF!,#REF!,"eksternal",#REF!,C24)+
SUMIFS(#REF!,#REF!,"eksternal",#REF!,C24)+
SUMIFS(#REF!,#REF!,"eksternal",#REF!,C24)+
SUMIFS(#REF!,#REF!,"eksternal",#REF!,C24)+
SUMIFS(#REF!,#REF!,"eksternal",#REF!,C24)+
SUMIFS(#REF!,#REF!,"eksternal",#REF!,C24)+
SUMIFS(#REF!,#REF!,"eksternal",#REF!,C24)+
SUMIFS(#REF!,#REF!,"eksternal",#REF!,C24)+
SUMIFS(#REF!,#REF!,"eksternal",#REF!,C24)</f>
        <v>#REF!</v>
      </c>
    </row>
    <row r="25" spans="1:39" ht="26.4" hidden="1">
      <c r="A25" s="127">
        <v>6</v>
      </c>
      <c r="B25" s="1186" t="s">
        <v>172</v>
      </c>
      <c r="C25" s="1187" t="s">
        <v>83</v>
      </c>
      <c r="D25" s="1340" t="e">
        <f>SUMIF(#REF!, 'KEUANGAN (INT+EKS) AKRE 2025'!C25,#REF!)+
SUMIF(#REF!, 'KEUANGAN (INT+EKS) AKRE 2025'!C25,#REF!)+
SUMIF(#REF!, 'KEUANGAN (INT+EKS) AKRE 2025'!C25,#REF!)+
SUMIF(#REF!, 'KEUANGAN (INT+EKS) AKRE 2025'!C25,#REF!)+
SUMIF(#REF!, 'KEUANGAN (INT+EKS) AKRE 2025'!C25,#REF!)</f>
        <v>#REF!</v>
      </c>
      <c r="E25" s="1340" t="e">
        <f>SUMIFS(#REF!,#REF!,"internal",#REF!,C25)+
SUMIFS(#REF!,#REF!,"internal",#REF!,C25)+
SUMIFS(#REF!,#REF!,"internal",#REF!,C25)+
SUMIFS(#REF!,#REF!,"internal",#REF!,C25)+
SUMIFS(#REF!,#REF!,"internal",#REF!,C25)+
SUMIFS(#REF!,#REF!,"internal",#REF!,C25)</f>
        <v>#REF!</v>
      </c>
      <c r="F25" s="1341" t="e">
        <f>SUMIFS(#REF!,#REF!,"eksternal",#REF!,C25)+
SUMIFS(#REF!,#REF!,"eksternal",#REF!,C25)+
SUMIFS(#REF!,#REF!,"eksternal",#REF!,C25)+
SUMIFS(#REF!,#REF!,"eksternal",#REF!,C25)+
SUMIFS(#REF!,#REF!,"eksternal",#REF!,C25)+
SUMIFS(#REF!,#REF!,"eksternal",#REF!,C25)</f>
        <v>#REF!</v>
      </c>
      <c r="G25" s="1334"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H25" s="1334" t="e">
        <f>SUMIFS(#REF!,#REF!,"internal",#REF!,C25)+
SUMIFS(#REF!,#REF!,"internal",#REF!,C25)+
SUMIFS(#REF!,#REF!,"internal",#REF!,C25)+
SUMIFS(#REF!,#REF!,"internal",#REF!,C25)+
SUMIFS(#REF!,#REF!,"internal",#REF!,C25)+
SUMIFS(#REF!,#REF!,"internal",#REF!,C25)+
SUMIFS(#REF!,#REF!,"internal",#REF!,C25)</f>
        <v>#REF!</v>
      </c>
      <c r="I25" s="1334" t="e">
        <f>SUMIFS(#REF!,#REF!,"eksternal",#REF!,C25)+
SUMIFS(#REF!,#REF!,"eksternal",#REF!,C25)+
SUMIFS(#REF!,#REF!,"eksternal",#REF!,C25)+
SUMIFS(#REF!,#REF!,"eksternal",#REF!,C25)+
SUMIFS(#REF!,#REF!,"eksternal",#REF!,C25)+
SUMIFS(#REF!,#REF!,"eksternal",#REF!,C25)+
SUMIFS(#REF!,#REF!,"eksternal",#REF!,C25)</f>
        <v>#REF!</v>
      </c>
      <c r="J25" s="151" t="e">
        <f>SUMIF(#REF!, 'KEUANGAN (INT+EKS) AKRE 2025'!C25,#REF!)+
SUMIF(#REF!, 'KEUANGAN (INT+EKS) AKRE 2025'!C25,#REF!)+
SUMIF(#REF!, 'KEUANGAN (INT+EKS) AKRE 2025'!C25,#REF!)+
SUMIF(#REF!, 'KEUANGAN (INT+EKS) AKRE 2025'!C25,#REF!)+
SUMIF(#REF!, 'KEUANGAN (INT+EKS) AKRE 2025'!C25,#REF!)</f>
        <v>#REF!</v>
      </c>
      <c r="K25" s="151" t="e">
        <f>SUMIFS(#REF!,#REF!,"internal",#REF!,C25)+
SUMIFS(#REF!,#REF!,"internal",#REF!,C25)+
SUMIFS(#REF!,#REF!,"internal",#REF!,C25)+
SUMIFS(#REF!,#REF!,"internal",#REF!,C25)+
SUMIFS(#REF!,#REF!,"internal",#REF!,C25)+
SUMIFS(#REF!,#REF!,"internal",#REF!,C25)</f>
        <v>#REF!</v>
      </c>
      <c r="L25" s="151" t="e">
        <f>SUMIFS(#REF!,#REF!,"eksternal",#REF!,C25)+
SUMIFS(#REF!,#REF!,"eksternal",#REF!,C25)+
SUMIFS(#REF!,#REF!,"eksternal",#REF!,C25)+
SUMIFS(#REF!,#REF!,"eksternal",#REF!,C25)+
SUMIFS(#REF!,#REF!,"eksternal",#REF!,C25)+
SUMIFS(#REF!,#REF!,"eksternal",#REF!,C25)</f>
        <v>#REF!</v>
      </c>
      <c r="M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N25" s="152" t="e">
        <f>SUMIFS(#REF!,#REF!,"internal",#REF!,C25)+
SUMIFS(#REF!,#REF!,"internal",#REF!,C25)+
SUMIFS(#REF!,#REF!,"internal",#REF!,C25)+
SUMIFS(#REF!,#REF!,"internal",#REF!,C25)+
SUMIFS(#REF!,#REF!,"internal",#REF!,C25)+
SUMIFS(#REF!,#REF!,"internal",#REF!,C25)+
SUMIFS(#REF!,#REF!,"internal",#REF!,C25)</f>
        <v>#REF!</v>
      </c>
      <c r="O25" s="1331" t="e">
        <f>SUMIFS(#REF!,#REF!,"eksternal",#REF!,C25)+
SUMIFS(#REF!,#REF!,"eksternal",#REF!,C25)+
SUMIFS(#REF!,#REF!,"eksternal",#REF!,C25)+
SUMIFS(#REF!,#REF!,"eksternal",#REF!,C25)+
SUMIFS(#REF!,#REF!,"eksternal",#REF!,C25)+
SUMIFS(#REF!,#REF!,"eksternal",#REF!,C25)+
SUMIFS(#REF!,#REF!,"eksternal",#REF!,C25)</f>
        <v>#REF!</v>
      </c>
      <c r="P25" s="152" t="e">
        <f>SUMIF(#REF!, 'KEUANGAN (INT+EKS) AKRE 2025'!C25,#REF!)+
SUMIF(#REF!, 'KEUANGAN (INT+EKS) AKRE 2025'!C25,#REF!)+
SUMIF(#REF!, 'KEUANGAN (INT+EKS) AKRE 2025'!C25,#REF!)+
SUMIF(#REF!, 'KEUANGAN (INT+EKS) AKRE 2025'!C25,#REF!)+
SUMIF(#REF!, 'KEUANGAN (INT+EKS) AKRE 2025'!C25,#REF!)</f>
        <v>#REF!</v>
      </c>
      <c r="Q25" s="152" t="e">
        <f>SUMIFS(#REF!,#REF!,"internal",#REF!,C25)+
SUMIFS(#REF!,#REF!,"internal",#REF!,C25)+
SUMIFS(#REF!,#REF!,"internal",#REF!,C25)+
SUMIFS(#REF!,#REF!,"internal",#REF!,C25)+
SUMIFS(#REF!,#REF!,"internal",#REF!,C25)+
SUMIFS(#REF!,#REF!,"internal",#REF!,C25)</f>
        <v>#REF!</v>
      </c>
      <c r="R25" s="152" t="e">
        <f>SUMIFS(#REF!,#REF!,"eksternal",#REF!,C25)+
SUMIFS(#REF!,#REF!,"eksternal",#REF!,C25)+
SUMIFS(#REF!,#REF!,"eksternal",#REF!,C25)+
SUMIFS(#REF!,#REF!,"eksternal",#REF!,C25)+
SUMIFS(#REF!,#REF!,"eksternal",#REF!,C25)+
SUMIFS(#REF!,#REF!,"eksternal",#REF!,C25)</f>
        <v>#REF!</v>
      </c>
      <c r="S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T25" s="1331" t="e">
        <f>SUMIFS(#REF!,#REF!,"internal",#REF!,C25)+
SUMIFS(#REF!,#REF!,"internal",#REF!,C25)+
SUMIFS(#REF!,#REF!,"internal",#REF!,C25)+
SUMIFS(#REF!,#REF!,"internal",#REF!,C25)+
SUMIFS(#REF!,#REF!,"eksternal",#REF!,C25)+
SUMIFS(#REF!,#REF!,"eksternal",#REF!,C25)+
SUMIFS(#REF!,#REF!,"eksternal",#REF!,C25)</f>
        <v>#REF!</v>
      </c>
      <c r="U25" s="1331" t="e">
        <f>SUMIFS(#REF!,#REF!,"eksternal",#REF!,C25)+
SUMIFS(#REF!,#REF!,"eksternal",#REF!,C25)+
SUMIFS(#REF!,#REF!,"eksternal",#REF!,C25)+
SUMIFS(#REF!,#REF!,"eksternal",#REF!,C25)+
SUMIFS(#REF!,#REF!,"eksternal",#REF!,C25)+
SUMIFS(#REF!,#REF!,"eksternal",#REF!,C25)+
SUMIFS(#REF!,#REF!,"eksternal",#REF!,C25)</f>
        <v>#REF!</v>
      </c>
      <c r="V25" s="152" t="e">
        <f>SUMIF(#REF!, 'KEUANGAN (INT+EKS) AKRE 2025'!C25,#REF!)+
SUMIF(#REF!, 'KEUANGAN (INT+EKS) AKRE 2025'!C25,#REF!)+
SUMIF(#REF!, 'KEUANGAN (INT+EKS) AKRE 2025'!C25,#REF!)+
SUMIF(#REF!, 'KEUANGAN (INT+EKS) AKRE 2025'!C25,#REF!)+
SUMIF(#REF!, 'KEUANGAN (INT+EKS) AKRE 2025'!C25,#REF!)</f>
        <v>#REF!</v>
      </c>
      <c r="W25" s="152" t="e">
        <f>SUMIFS(#REF!,#REF!,"internal",#REF!,C25)+
SUMIFS(#REF!,#REF!,"internal",#REF!,C25)+
SUMIFS(#REF!,#REF!,"internal",#REF!,C25)+
SUMIFS(#REF!,#REF!,"internal",#REF!,C25)+
SUMIFS(#REF!,#REF!,"internal",#REF!,C25)+
SUMIFS(#REF!,#REF!,"internal",#REF!,C25)</f>
        <v>#REF!</v>
      </c>
      <c r="X25" s="152" t="e">
        <f>SUMIFS(#REF!,#REF!,"eksternal",#REF!,C25)+
SUMIFS(#REF!,#REF!,"eksternal",#REF!,C25)+
SUMIFS(#REF!,#REF!,"eksternal",#REF!,C25)+
SUMIFS(#REF!,#REF!,"eksternal",#REF!,C25)+
SUMIFS(#REF!,#REF!,"eksternal",#REF!,C25)+
SUMIFS(#REF!,#REF!,"eksternal",#REF!,C25)</f>
        <v>#REF!</v>
      </c>
      <c r="Y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Z25" s="152" t="e">
        <f>SUMIFS(#REF!,#REF!,"internal",#REF!,C25)+
SUMIFS(#REF!,#REF!,"internal",#REF!,C25)+
SUMIFS(#REF!,#REF!,"internal",#REF!,C25)+
SUMIFS(#REF!,#REF!,"internal",#REF!,C25)+
SUMIFS(#REF!,#REF!,"internal",#REF!,C25)+
SUMIFS(#REF!,#REF!,"internal",#REF!,C25)+
SUMIFS(#REF!,#REF!,"internal",#REF!,C25)</f>
        <v>#REF!</v>
      </c>
      <c r="AA25" s="152" t="e">
        <f>SUMIFS(#REF!,#REF!,"eksternal",#REF!,C25)+
SUMIFS(#REF!,#REF!,"eksternal",#REF!,C25)+
SUMIFS(#REF!,#REF!,"eksternal",#REF!,C25)+
SUMIFS(#REF!,#REF!,"eksternal",#REF!,C25)+
SUMIFS(#REF!,#REF!,"eksternal",#REF!,C25)+
SUMIFS(#REF!,#REF!,"eksternal",#REF!,C25)+
SUMIFS(#REF!,#REF!,"eksternal",#REF!,C25)</f>
        <v>#REF!</v>
      </c>
      <c r="AB25" s="152" t="e">
        <f>SUMIF(#REF!, 'KEUANGAN (INT+EKS) AKRE 2025'!C25,#REF!)+
SUMIF(#REF!, 'KEUANGAN (INT+EKS) AKRE 2025'!C25,#REF!)+
SUMIF(#REF!, 'KEUANGAN (INT+EKS) AKRE 2025'!C25,#REF!)+
SUMIF(#REF!, 'KEUANGAN (INT+EKS) AKRE 2025'!C25,#REF!)+
SUMIF(#REF!, 'KEUANGAN (INT+EKS) AKRE 2025'!C25,#REF!)+
SUMIF(#REF!, 'KEUANGAN (INT+EKS) AKRE 2025'!C25,#REF!)</f>
        <v>#REF!</v>
      </c>
      <c r="AC25" s="152" t="e">
        <f>SUMIFS(#REF!,#REF!,"internal",#REF!,C25)+
SUMIFS(#REF!,#REF!,"internal",#REF!,C25)+
SUMIFS(#REF!,#REF!,"internal",#REF!,C25)+
SUMIFS(#REF!,#REF!,"internal",#REF!,C25)+
SUMIFS(#REF!,#REF!,"internal",#REF!,C25)+
SUMIFS(#REF!,#REF!,"internal",#REF!,C25)</f>
        <v>#REF!</v>
      </c>
      <c r="AD25" s="152" t="e">
        <f>SUMIFS(#REF!,#REF!,"eksternal",#REF!,C25)+
SUMIFS(#REF!,#REF!,"eksternal",#REF!,C25)+
SUMIFS(#REF!,#REF!,"eksternal",#REF!,C25)+
SUMIFS(#REF!,#REF!,"eksternal",#REF!,C25)+
SUMIFS(#REF!,#REF!,"eksternal",#REF!,C25)+
SUMIFS(#REF!,#REF!,"eksternal",#REF!,C25)</f>
        <v>#REF!</v>
      </c>
      <c r="AE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AF25" s="152" t="e">
        <f>SUMIFS(#REF!,#REF!,"internal",#REF!,C25)+
SUMIFS(#REF!,#REF!,"internal",#REF!,C25)+
SUMIFS(#REF!,#REF!,"internal",#REF!,C25)+
SUMIFS(#REF!,#REF!,"internal",#REF!,C25)+
SUMIFS(#REF!,#REF!,"internal",#REF!,C25)+
SUMIFS(#REF!,#REF!,"internal",#REF!,C25)+
SUMIFS(#REF!,#REF!,"internal",#REF!,C25)</f>
        <v>#REF!</v>
      </c>
      <c r="AG25" s="152" t="e">
        <f>SUMIFS(#REF!,#REF!,"eksternal",#REF!,C25)+
SUMIFS(#REF!,#REF!,"eksternal",#REF!,C25)+
SUMIFS(#REF!,#REF!,"eksternal",#REF!,C25)+
SUMIFS(#REF!,#REF!,"eksternal",#REF!,C25)+
SUMIFS(#REF!,#REF!,"eksternal",#REF!,C25)+
SUMIFS(#REF!,#REF!,"eksternal",#REF!,C25)+
SUMIFS(#REF!,#REF!,"eksternal",#REF!,C25)</f>
        <v>#REF!</v>
      </c>
      <c r="AH25" s="152" t="e">
        <f>SUMIF(#REF!, 'KEUANGAN (INT+EKS) AKRE 2025'!C25,#REF!)+
SUMIF(#REF!, 'KEUANGAN (INT+EKS) AKRE 2025'!C25,#REF!)+
SUMIF(#REF!, 'KEUANGAN (INT+EKS) AKRE 2025'!C25,#REF!)+
SUMIF(#REF!, 'KEUANGAN (INT+EKS) AKRE 2025'!C25,#REF!)+
SUMIF(#REF!, 'KEUANGAN (INT+EKS) AKRE 2025'!C25,#REF!)+
SUMIF(#REF!, 'KEUANGAN (INT+EKS) AKRE 2025'!C25,#REF!)</f>
        <v>#REF!</v>
      </c>
      <c r="AI25" s="152" t="e">
        <f>SUMIFS(#REF!,#REF!,"internal",#REF!,C25)+
SUMIFS(#REF!,#REF!,"internal",#REF!,C25)+
SUMIFS(#REF!,#REF!,"internal",#REF!,C25)+
SUMIFS(#REF!,#REF!,"internal",#REF!,C25)+
SUMIFS(#REF!,#REF!,"internal",#REF!,C25)+
SUMIFS(#REF!,#REF!,"internal",#REF!,C25)</f>
        <v>#REF!</v>
      </c>
      <c r="AJ25" s="152" t="e">
        <f>SUMIFS(#REF!,#REF!,"eksternal",#REF!,C25)+
SUMIFS(#REF!,#REF!,"eksternal",#REF!,C25)+
SUMIFS(#REF!,#REF!,"eksternal",#REF!,C25)+
SUMIFS(#REF!,#REF!,"eksternal",#REF!,C25)+
SUMIFS(#REF!,#REF!,"eksternal",#REF!,C25)+
SUMIFS(#REF!,#REF!,"eksternal",#REF!,C25)</f>
        <v>#REF!</v>
      </c>
      <c r="AK25" s="1337"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
SUMIF(#REF!,'KEUANGAN (INT+EKS) AKRE 2025'!C25,#REF!)+
SUMIF(#REF!,'KEUANGAN (INT+EKS) AKRE 2025'!C25,#REF!)</f>
        <v>#REF!</v>
      </c>
      <c r="AL25" s="1335" t="e">
        <f>SUMIFS(#REF!,#REF!,"internal",#REF!,C25)+
SUMIFS(#REF!,#REF!,"internal",#REF!,C25)+
SUMIFS(#REF!,#REF!,"internal",#REF!,C25)+
SUMIFS(#REF!,#REF!,"internal",#REF!,C25)+
SUMIFS(#REF!,#REF!,"internal",#REF!,C25)+
SUMIFS(#REF!,#REF!,"internal",#REF!,C25)+
SUMIFS(#REF!,#REF!,"internal",#REF!,C25)</f>
        <v>#REF!</v>
      </c>
      <c r="AM25" s="1354" t="e">
        <f>SUMIFS(#REF!,#REF!,"eksternal",#REF!,C25)+
SUMIFS(#REF!,#REF!,"eksternal",#REF!,C25)+
SUMIFS(#REF!,#REF!,"eksternal",#REF!,C25)+
SUMIFS(#REF!,#REF!,"eksternal",#REF!,C25)+
SUMIFS(#REF!,#REF!,"eksternal",#REF!,C25)+
SUMIFS(#REF!,#REF!,"eksternal",#REF!,C25)+
SUMIFS(#REF!,#REF!,"eksternal",#REF!,C25)+
SUMIFS(#REF!,#REF!,"eksternal",#REF!,C25)+
SUMIFS(#REF!,#REF!,"eksternal",#REF!,C25)</f>
        <v>#REF!</v>
      </c>
    </row>
    <row r="26" spans="1:39" ht="26.4" hidden="1">
      <c r="A26" s="127">
        <v>7</v>
      </c>
      <c r="B26" s="1186" t="s">
        <v>172</v>
      </c>
      <c r="C26" s="1187" t="s">
        <v>109</v>
      </c>
      <c r="D26" s="1340" t="e">
        <f>SUMIF(#REF!, 'KEUANGAN (INT+EKS) AKRE 2025'!C26,#REF!)+
SUMIF(#REF!, 'KEUANGAN (INT+EKS) AKRE 2025'!C26,#REF!)+
SUMIF(#REF!, 'KEUANGAN (INT+EKS) AKRE 2025'!C26,#REF!)+
SUMIF(#REF!, 'KEUANGAN (INT+EKS) AKRE 2025'!C26,#REF!)+
SUMIF(#REF!, 'KEUANGAN (INT+EKS) AKRE 2025'!C26,#REF!)</f>
        <v>#REF!</v>
      </c>
      <c r="E26" s="1340" t="e">
        <f>SUMIFS(#REF!,#REF!,"internal",#REF!,C26)+
SUMIFS(#REF!,#REF!,"internal",#REF!,C26)+
SUMIFS(#REF!,#REF!,"internal",#REF!,C26)+
SUMIFS(#REF!,#REF!,"internal",#REF!,C26)+
SUMIFS(#REF!,#REF!,"internal",#REF!,C26)+
SUMIFS(#REF!,#REF!,"internal",#REF!,C26)</f>
        <v>#REF!</v>
      </c>
      <c r="F26" s="1341" t="e">
        <f>SUMIFS(#REF!,#REF!,"eksternal",#REF!,C26)+
SUMIFS(#REF!,#REF!,"eksternal",#REF!,C26)+
SUMIFS(#REF!,#REF!,"eksternal",#REF!,C26)+
SUMIFS(#REF!,#REF!,"eksternal",#REF!,C26)+
SUMIFS(#REF!,#REF!,"eksternal",#REF!,C26)+
SUMIFS(#REF!,#REF!,"eksternal",#REF!,C26)</f>
        <v>#REF!</v>
      </c>
      <c r="G26" s="1334"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H26" s="1334" t="e">
        <f>SUMIFS(#REF!,#REF!,"internal",#REF!,C26)+
SUMIFS(#REF!,#REF!,"internal",#REF!,C26)+
SUMIFS(#REF!,#REF!,"internal",#REF!,C26)+
SUMIFS(#REF!,#REF!,"internal",#REF!,C26)+
SUMIFS(#REF!,#REF!,"internal",#REF!,C26)+
SUMIFS(#REF!,#REF!,"internal",#REF!,C26)+
SUMIFS(#REF!,#REF!,"internal",#REF!,C26)</f>
        <v>#REF!</v>
      </c>
      <c r="I26" s="1334" t="e">
        <f>SUMIFS(#REF!,#REF!,"eksternal",#REF!,C26)+
SUMIFS(#REF!,#REF!,"eksternal",#REF!,C26)+
SUMIFS(#REF!,#REF!,"eksternal",#REF!,C26)+
SUMIFS(#REF!,#REF!,"eksternal",#REF!,C26)+
SUMIFS(#REF!,#REF!,"eksternal",#REF!,C26)+
SUMIFS(#REF!,#REF!,"eksternal",#REF!,C26)+
SUMIFS(#REF!,#REF!,"eksternal",#REF!,C26)</f>
        <v>#REF!</v>
      </c>
      <c r="J26" s="151" t="e">
        <f>SUMIF(#REF!, 'KEUANGAN (INT+EKS) AKRE 2025'!C26,#REF!)+
SUMIF(#REF!, 'KEUANGAN (INT+EKS) AKRE 2025'!C26,#REF!)+
SUMIF(#REF!, 'KEUANGAN (INT+EKS) AKRE 2025'!C26,#REF!)+
SUMIF(#REF!, 'KEUANGAN (INT+EKS) AKRE 2025'!C26,#REF!)+
SUMIF(#REF!, 'KEUANGAN (INT+EKS) AKRE 2025'!C26,#REF!)</f>
        <v>#REF!</v>
      </c>
      <c r="K26" s="151" t="e">
        <f>SUMIFS(#REF!,#REF!,"internal",#REF!,C26)+
SUMIFS(#REF!,#REF!,"internal",#REF!,C26)+
SUMIFS(#REF!,#REF!,"internal",#REF!,C26)+
SUMIFS(#REF!,#REF!,"internal",#REF!,C26)+
SUMIFS(#REF!,#REF!,"internal",#REF!,C26)+
SUMIFS(#REF!,#REF!,"internal",#REF!,C26)</f>
        <v>#REF!</v>
      </c>
      <c r="L26" s="151" t="e">
        <f>SUMIFS(#REF!,#REF!,"eksternal",#REF!,C26)+
SUMIFS(#REF!,#REF!,"eksternal",#REF!,C26)+
SUMIFS(#REF!,#REF!,"eksternal",#REF!,C26)+
SUMIFS(#REF!,#REF!,"eksternal",#REF!,C26)+
SUMIFS(#REF!,#REF!,"eksternal",#REF!,C26)+
SUMIFS(#REF!,#REF!,"eksternal",#REF!,C26)</f>
        <v>#REF!</v>
      </c>
      <c r="M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N26" s="152" t="e">
        <f>SUMIFS(#REF!,#REF!,"internal",#REF!,C26)+
SUMIFS(#REF!,#REF!,"internal",#REF!,C26)+
SUMIFS(#REF!,#REF!,"internal",#REF!,C26)+
SUMIFS(#REF!,#REF!,"internal",#REF!,C26)+
SUMIFS(#REF!,#REF!,"internal",#REF!,C26)+
SUMIFS(#REF!,#REF!,"internal",#REF!,C26)+
SUMIFS(#REF!,#REF!,"internal",#REF!,C26)</f>
        <v>#REF!</v>
      </c>
      <c r="O26" s="1331" t="e">
        <f>SUMIFS(#REF!,#REF!,"eksternal",#REF!,C26)+
SUMIFS(#REF!,#REF!,"eksternal",#REF!,C26)+
SUMIFS(#REF!,#REF!,"eksternal",#REF!,C26)+
SUMIFS(#REF!,#REF!,"eksternal",#REF!,C26)+
SUMIFS(#REF!,#REF!,"eksternal",#REF!,C26)+
SUMIFS(#REF!,#REF!,"eksternal",#REF!,C26)+
SUMIFS(#REF!,#REF!,"eksternal",#REF!,C26)</f>
        <v>#REF!</v>
      </c>
      <c r="P26" s="152" t="e">
        <f>SUMIF(#REF!, 'KEUANGAN (INT+EKS) AKRE 2025'!C26,#REF!)+
SUMIF(#REF!, 'KEUANGAN (INT+EKS) AKRE 2025'!C26,#REF!)+
SUMIF(#REF!, 'KEUANGAN (INT+EKS) AKRE 2025'!C26,#REF!)+
SUMIF(#REF!, 'KEUANGAN (INT+EKS) AKRE 2025'!C26,#REF!)+
SUMIF(#REF!, 'KEUANGAN (INT+EKS) AKRE 2025'!C26,#REF!)</f>
        <v>#REF!</v>
      </c>
      <c r="Q26" s="152" t="e">
        <f>SUMIFS(#REF!,#REF!,"internal",#REF!,C26)+
SUMIFS(#REF!,#REF!,"internal",#REF!,C26)+
SUMIFS(#REF!,#REF!,"internal",#REF!,C26)+
SUMIFS(#REF!,#REF!,"internal",#REF!,C26)+
SUMIFS(#REF!,#REF!,"internal",#REF!,C26)+
SUMIFS(#REF!,#REF!,"internal",#REF!,C26)</f>
        <v>#REF!</v>
      </c>
      <c r="R26" s="152" t="e">
        <f>SUMIFS(#REF!,#REF!,"eksternal",#REF!,C26)+
SUMIFS(#REF!,#REF!,"eksternal",#REF!,C26)+
SUMIFS(#REF!,#REF!,"eksternal",#REF!,C26)+
SUMIFS(#REF!,#REF!,"eksternal",#REF!,C26)+
SUMIFS(#REF!,#REF!,"eksternal",#REF!,C26)+
SUMIFS(#REF!,#REF!,"eksternal",#REF!,C26)</f>
        <v>#REF!</v>
      </c>
      <c r="S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T26" s="1331" t="e">
        <f>SUMIFS(#REF!,#REF!,"internal",#REF!,C26)+
SUMIFS(#REF!,#REF!,"internal",#REF!,C26)+
SUMIFS(#REF!,#REF!,"internal",#REF!,C26)+
SUMIFS(#REF!,#REF!,"internal",#REF!,C26)+
SUMIFS(#REF!,#REF!,"eksternal",#REF!,C26)+
SUMIFS(#REF!,#REF!,"eksternal",#REF!,C26)+
SUMIFS(#REF!,#REF!,"eksternal",#REF!,C26)</f>
        <v>#REF!</v>
      </c>
      <c r="U26" s="1331" t="e">
        <f>SUMIFS(#REF!,#REF!,"eksternal",#REF!,C26)+
SUMIFS(#REF!,#REF!,"eksternal",#REF!,C26)+
SUMIFS(#REF!,#REF!,"eksternal",#REF!,C26)+
SUMIFS(#REF!,#REF!,"eksternal",#REF!,C26)+
SUMIFS(#REF!,#REF!,"eksternal",#REF!,C26)+
SUMIFS(#REF!,#REF!,"eksternal",#REF!,C26)+
SUMIFS(#REF!,#REF!,"eksternal",#REF!,C26)</f>
        <v>#REF!</v>
      </c>
      <c r="V26" s="152" t="e">
        <f>SUMIF(#REF!, 'KEUANGAN (INT+EKS) AKRE 2025'!C26,#REF!)+
SUMIF(#REF!, 'KEUANGAN (INT+EKS) AKRE 2025'!C26,#REF!)+
SUMIF(#REF!, 'KEUANGAN (INT+EKS) AKRE 2025'!C26,#REF!)+
SUMIF(#REF!, 'KEUANGAN (INT+EKS) AKRE 2025'!C26,#REF!)+
SUMIF(#REF!, 'KEUANGAN (INT+EKS) AKRE 2025'!C26,#REF!)</f>
        <v>#REF!</v>
      </c>
      <c r="W26" s="152" t="e">
        <f>SUMIFS(#REF!,#REF!,"internal",#REF!,C26)+
SUMIFS(#REF!,#REF!,"internal",#REF!,C26)+
SUMIFS(#REF!,#REF!,"internal",#REF!,C26)+
SUMIFS(#REF!,#REF!,"internal",#REF!,C26)+
SUMIFS(#REF!,#REF!,"internal",#REF!,C26)+
SUMIFS(#REF!,#REF!,"internal",#REF!,C26)</f>
        <v>#REF!</v>
      </c>
      <c r="X26" s="152" t="e">
        <f>SUMIFS(#REF!,#REF!,"eksternal",#REF!,C26)+
SUMIFS(#REF!,#REF!,"eksternal",#REF!,C26)+
SUMIFS(#REF!,#REF!,"eksternal",#REF!,C26)+
SUMIFS(#REF!,#REF!,"eksternal",#REF!,C26)+
SUMIFS(#REF!,#REF!,"eksternal",#REF!,C26)+
SUMIFS(#REF!,#REF!,"eksternal",#REF!,C26)</f>
        <v>#REF!</v>
      </c>
      <c r="Y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Z26" s="152" t="e">
        <f>SUMIFS(#REF!,#REF!,"internal",#REF!,C26)+
SUMIFS(#REF!,#REF!,"internal",#REF!,C26)+
SUMIFS(#REF!,#REF!,"internal",#REF!,C26)+
SUMIFS(#REF!,#REF!,"internal",#REF!,C26)+
SUMIFS(#REF!,#REF!,"internal",#REF!,C26)+
SUMIFS(#REF!,#REF!,"internal",#REF!,C26)+
SUMIFS(#REF!,#REF!,"internal",#REF!,C26)</f>
        <v>#REF!</v>
      </c>
      <c r="AA26" s="152" t="e">
        <f>SUMIFS(#REF!,#REF!,"eksternal",#REF!,C26)+
SUMIFS(#REF!,#REF!,"eksternal",#REF!,C26)+
SUMIFS(#REF!,#REF!,"eksternal",#REF!,C26)+
SUMIFS(#REF!,#REF!,"eksternal",#REF!,C26)+
SUMIFS(#REF!,#REF!,"eksternal",#REF!,C26)+
SUMIFS(#REF!,#REF!,"eksternal",#REF!,C26)+
SUMIFS(#REF!,#REF!,"eksternal",#REF!,C26)</f>
        <v>#REF!</v>
      </c>
      <c r="AB26" s="152" t="e">
        <f>SUMIF(#REF!, 'KEUANGAN (INT+EKS) AKRE 2025'!C26,#REF!)+
SUMIF(#REF!, 'KEUANGAN (INT+EKS) AKRE 2025'!C26,#REF!)+
SUMIF(#REF!, 'KEUANGAN (INT+EKS) AKRE 2025'!C26,#REF!)+
SUMIF(#REF!, 'KEUANGAN (INT+EKS) AKRE 2025'!C26,#REF!)+
SUMIF(#REF!, 'KEUANGAN (INT+EKS) AKRE 2025'!C26,#REF!)+
SUMIF(#REF!, 'KEUANGAN (INT+EKS) AKRE 2025'!C26,#REF!)</f>
        <v>#REF!</v>
      </c>
      <c r="AC26" s="152" t="e">
        <f>SUMIFS(#REF!,#REF!,"internal",#REF!,C26)+
SUMIFS(#REF!,#REF!,"internal",#REF!,C26)+
SUMIFS(#REF!,#REF!,"internal",#REF!,C26)+
SUMIFS(#REF!,#REF!,"internal",#REF!,C26)+
SUMIFS(#REF!,#REF!,"internal",#REF!,C26)+
SUMIFS(#REF!,#REF!,"internal",#REF!,C26)</f>
        <v>#REF!</v>
      </c>
      <c r="AD26" s="152" t="e">
        <f>SUMIFS(#REF!,#REF!,"eksternal",#REF!,C26)+
SUMIFS(#REF!,#REF!,"eksternal",#REF!,C26)+
SUMIFS(#REF!,#REF!,"eksternal",#REF!,C26)+
SUMIFS(#REF!,#REF!,"eksternal",#REF!,C26)+
SUMIFS(#REF!,#REF!,"eksternal",#REF!,C26)+
SUMIFS(#REF!,#REF!,"eksternal",#REF!,C26)</f>
        <v>#REF!</v>
      </c>
      <c r="AE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AF26" s="152" t="e">
        <f>SUMIFS(#REF!,#REF!,"internal",#REF!,C26)+
SUMIFS(#REF!,#REF!,"internal",#REF!,C26)+
SUMIFS(#REF!,#REF!,"internal",#REF!,C26)+
SUMIFS(#REF!,#REF!,"internal",#REF!,C26)+
SUMIFS(#REF!,#REF!,"internal",#REF!,C26)+
SUMIFS(#REF!,#REF!,"internal",#REF!,C26)+
SUMIFS(#REF!,#REF!,"internal",#REF!,C26)</f>
        <v>#REF!</v>
      </c>
      <c r="AG26" s="152" t="e">
        <f>SUMIFS(#REF!,#REF!,"eksternal",#REF!,C26)+
SUMIFS(#REF!,#REF!,"eksternal",#REF!,C26)+
SUMIFS(#REF!,#REF!,"eksternal",#REF!,C26)+
SUMIFS(#REF!,#REF!,"eksternal",#REF!,C26)+
SUMIFS(#REF!,#REF!,"eksternal",#REF!,C26)+
SUMIFS(#REF!,#REF!,"eksternal",#REF!,C26)+
SUMIFS(#REF!,#REF!,"eksternal",#REF!,C26)</f>
        <v>#REF!</v>
      </c>
      <c r="AH26" s="152" t="e">
        <f>SUMIF(#REF!, 'KEUANGAN (INT+EKS) AKRE 2025'!C26,#REF!)+
SUMIF(#REF!, 'KEUANGAN (INT+EKS) AKRE 2025'!C26,#REF!)+
SUMIF(#REF!, 'KEUANGAN (INT+EKS) AKRE 2025'!C26,#REF!)+
SUMIF(#REF!, 'KEUANGAN (INT+EKS) AKRE 2025'!C26,#REF!)+
SUMIF(#REF!, 'KEUANGAN (INT+EKS) AKRE 2025'!C26,#REF!)+
SUMIF(#REF!, 'KEUANGAN (INT+EKS) AKRE 2025'!C26,#REF!)</f>
        <v>#REF!</v>
      </c>
      <c r="AI26" s="152" t="e">
        <f>SUMIFS(#REF!,#REF!,"internal",#REF!,C26)+
SUMIFS(#REF!,#REF!,"internal",#REF!,C26)+
SUMIFS(#REF!,#REF!,"internal",#REF!,C26)+
SUMIFS(#REF!,#REF!,"internal",#REF!,C26)+
SUMIFS(#REF!,#REF!,"internal",#REF!,C26)+
SUMIFS(#REF!,#REF!,"internal",#REF!,C26)</f>
        <v>#REF!</v>
      </c>
      <c r="AJ26" s="152" t="e">
        <f>SUMIFS(#REF!,#REF!,"eksternal",#REF!,C26)+
SUMIFS(#REF!,#REF!,"eksternal",#REF!,C26)+
SUMIFS(#REF!,#REF!,"eksternal",#REF!,C26)+
SUMIFS(#REF!,#REF!,"eksternal",#REF!,C26)+
SUMIFS(#REF!,#REF!,"eksternal",#REF!,C26)+
SUMIFS(#REF!,#REF!,"eksternal",#REF!,C26)</f>
        <v>#REF!</v>
      </c>
      <c r="AK26" s="1337"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
SUMIF(#REF!,'KEUANGAN (INT+EKS) AKRE 2025'!C26,#REF!)+
SUMIF(#REF!,'KEUANGAN (INT+EKS) AKRE 2025'!C26,#REF!)</f>
        <v>#REF!</v>
      </c>
      <c r="AL26" s="1335" t="e">
        <f>SUMIFS(#REF!,#REF!,"internal",#REF!,C26)+
SUMIFS(#REF!,#REF!,"internal",#REF!,C26)+
SUMIFS(#REF!,#REF!,"internal",#REF!,C26)+
SUMIFS(#REF!,#REF!,"internal",#REF!,C26)+
SUMIFS(#REF!,#REF!,"internal",#REF!,C26)+
SUMIFS(#REF!,#REF!,"internal",#REF!,C26)+
SUMIFS(#REF!,#REF!,"internal",#REF!,C26)</f>
        <v>#REF!</v>
      </c>
      <c r="AM26" s="1354" t="e">
        <f>SUMIFS(#REF!,#REF!,"eksternal",#REF!,C26)+
SUMIFS(#REF!,#REF!,"eksternal",#REF!,C26)+
SUMIFS(#REF!,#REF!,"eksternal",#REF!,C26)+
SUMIFS(#REF!,#REF!,"eksternal",#REF!,C26)+
SUMIFS(#REF!,#REF!,"eksternal",#REF!,C26)+
SUMIFS(#REF!,#REF!,"eksternal",#REF!,C26)+
SUMIFS(#REF!,#REF!,"eksternal",#REF!,C26)+
SUMIFS(#REF!,#REF!,"eksternal",#REF!,C26)+
SUMIFS(#REF!,#REF!,"eksternal",#REF!,C26)</f>
        <v>#REF!</v>
      </c>
    </row>
    <row r="27" spans="1:39" ht="26.4" hidden="1">
      <c r="B27" s="1186" t="s">
        <v>172</v>
      </c>
      <c r="C27" s="1330" t="s">
        <v>87</v>
      </c>
      <c r="D27" s="1340"/>
      <c r="E27" s="1340" t="e">
        <f>SUMIFS(#REF!,#REF!,"internal",#REF!,C27)+
SUMIFS(#REF!,#REF!,"internal",#REF!,C27)+
SUMIFS(#REF!,#REF!,"internal",#REF!,C27)+
SUMIFS(#REF!,#REF!,"internal",#REF!,C27)+
SUMIFS(#REF!,#REF!,"internal",#REF!,C27)+
SUMIFS(#REF!,#REF!,"internal",#REF!,C27)</f>
        <v>#REF!</v>
      </c>
      <c r="F27" s="1341" t="e">
        <f>SUMIFS(#REF!,#REF!,"eksternal",#REF!,C27)+
SUMIFS(#REF!,#REF!,"eksternal",#REF!,C27)+
SUMIFS(#REF!,#REF!,"eksternal",#REF!,C27)+
SUMIFS(#REF!,#REF!,"eksternal",#REF!,C27)+
SUMIFS(#REF!,#REF!,"eksternal",#REF!,C27)+
SUMIFS(#REF!,#REF!,"eksternal",#REF!,C27)</f>
        <v>#REF!</v>
      </c>
      <c r="G27" s="1334"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H27" s="1334" t="e">
        <f>SUMIFS(#REF!,#REF!,"internal",#REF!,C27)+
SUMIFS(#REF!,#REF!,"internal",#REF!,C27)+
SUMIFS(#REF!,#REF!,"internal",#REF!,C27)+
SUMIFS(#REF!,#REF!,"internal",#REF!,C27)+
SUMIFS(#REF!,#REF!,"internal",#REF!,C27)+
SUMIFS(#REF!,#REF!,"internal",#REF!,C27)+
SUMIFS(#REF!,#REF!,"internal",#REF!,C27)</f>
        <v>#REF!</v>
      </c>
      <c r="I27" s="1334" t="e">
        <f>SUMIFS(#REF!,#REF!,"eksternal",#REF!,C27)+
SUMIFS(#REF!,#REF!,"eksternal",#REF!,C27)+
SUMIFS(#REF!,#REF!,"eksternal",#REF!,C27)+
SUMIFS(#REF!,#REF!,"eksternal",#REF!,C27)+
SUMIFS(#REF!,#REF!,"eksternal",#REF!,C27)+
SUMIFS(#REF!,#REF!,"eksternal",#REF!,C27)+
SUMIFS(#REF!,#REF!,"eksternal",#REF!,C27)</f>
        <v>#REF!</v>
      </c>
      <c r="J27" s="151"/>
      <c r="K27" s="151" t="e">
        <f>SUMIFS(#REF!,#REF!,"internal",#REF!,C27)+
SUMIFS(#REF!,#REF!,"internal",#REF!,C27)+
SUMIFS(#REF!,#REF!,"internal",#REF!,C27)+
SUMIFS(#REF!,#REF!,"internal",#REF!,C27)+
SUMIFS(#REF!,#REF!,"internal",#REF!,C27)+
SUMIFS(#REF!,#REF!,"internal",#REF!,C27)</f>
        <v>#REF!</v>
      </c>
      <c r="L27" s="151" t="e">
        <f>SUMIFS(#REF!,#REF!,"eksternal",#REF!,C27)+
SUMIFS(#REF!,#REF!,"eksternal",#REF!,C27)+
SUMIFS(#REF!,#REF!,"eksternal",#REF!,C27)+
SUMIFS(#REF!,#REF!,"eksternal",#REF!,C27)+
SUMIFS(#REF!,#REF!,"eksternal",#REF!,C27)+
SUMIFS(#REF!,#REF!,"eksternal",#REF!,C27)</f>
        <v>#REF!</v>
      </c>
      <c r="M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N27" s="152" t="e">
        <f>SUMIFS(#REF!,#REF!,"internal",#REF!,C27)+
SUMIFS(#REF!,#REF!,"internal",#REF!,C27)+
SUMIFS(#REF!,#REF!,"internal",#REF!,C27)+
SUMIFS(#REF!,#REF!,"internal",#REF!,C27)+
SUMIFS(#REF!,#REF!,"internal",#REF!,C27)+
SUMIFS(#REF!,#REF!,"internal",#REF!,C27)+
SUMIFS(#REF!,#REF!,"internal",#REF!,C27)</f>
        <v>#REF!</v>
      </c>
      <c r="O27" s="1331" t="e">
        <f>SUMIFS(#REF!,#REF!,"eksternal",#REF!,C27)+
SUMIFS(#REF!,#REF!,"eksternal",#REF!,C27)+
SUMIFS(#REF!,#REF!,"eksternal",#REF!,C27)+
SUMIFS(#REF!,#REF!,"eksternal",#REF!,C27)+
SUMIFS(#REF!,#REF!,"eksternal",#REF!,C27)+
SUMIFS(#REF!,#REF!,"eksternal",#REF!,C27)+
SUMIFS(#REF!,#REF!,"eksternal",#REF!,C27)</f>
        <v>#REF!</v>
      </c>
      <c r="P27" s="152"/>
      <c r="Q27" s="152" t="e">
        <f>SUMIFS(#REF!,#REF!,"internal",#REF!,C27)+
SUMIFS(#REF!,#REF!,"internal",#REF!,C27)+
SUMIFS(#REF!,#REF!,"internal",#REF!,C27)+
SUMIFS(#REF!,#REF!,"internal",#REF!,C27)+
SUMIFS(#REF!,#REF!,"internal",#REF!,C27)+
SUMIFS(#REF!,#REF!,"internal",#REF!,C27)</f>
        <v>#REF!</v>
      </c>
      <c r="R27" s="152" t="e">
        <f>SUMIFS(#REF!,#REF!,"eksternal",#REF!,C27)+
SUMIFS(#REF!,#REF!,"eksternal",#REF!,C27)+
SUMIFS(#REF!,#REF!,"eksternal",#REF!,C27)+
SUMIFS(#REF!,#REF!,"eksternal",#REF!,C27)+
SUMIFS(#REF!,#REF!,"eksternal",#REF!,C27)+
SUMIFS(#REF!,#REF!,"eksternal",#REF!,C27)</f>
        <v>#REF!</v>
      </c>
      <c r="S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T27" s="1331" t="e">
        <f>SUMIFS(#REF!,#REF!,"internal",#REF!,C27)+
SUMIFS(#REF!,#REF!,"internal",#REF!,C27)+
SUMIFS(#REF!,#REF!,"internal",#REF!,C27)+
SUMIFS(#REF!,#REF!,"internal",#REF!,C27)+
SUMIFS(#REF!,#REF!,"eksternal",#REF!,C27)+
SUMIFS(#REF!,#REF!,"eksternal",#REF!,C27)+
SUMIFS(#REF!,#REF!,"eksternal",#REF!,C27)</f>
        <v>#REF!</v>
      </c>
      <c r="U27" s="1331" t="e">
        <f>SUMIFS(#REF!,#REF!,"eksternal",#REF!,C27)+
SUMIFS(#REF!,#REF!,"eksternal",#REF!,C27)+
SUMIFS(#REF!,#REF!,"eksternal",#REF!,C27)+
SUMIFS(#REF!,#REF!,"eksternal",#REF!,C27)+
SUMIFS(#REF!,#REF!,"eksternal",#REF!,C27)+
SUMIFS(#REF!,#REF!,"eksternal",#REF!,C27)+
SUMIFS(#REF!,#REF!,"eksternal",#REF!,C27)</f>
        <v>#REF!</v>
      </c>
      <c r="V27" s="152" t="e">
        <f>SUMIF(#REF!, 'KEUANGAN (INT+EKS) AKRE 2025'!C27,#REF!)+
SUMIF(#REF!, 'KEUANGAN (INT+EKS) AKRE 2025'!C27,#REF!)+
SUMIF(#REF!, 'KEUANGAN (INT+EKS) AKRE 2025'!C27,#REF!)+
SUMIF(#REF!, 'KEUANGAN (INT+EKS) AKRE 2025'!C27,#REF!)+
SUMIF(#REF!, 'KEUANGAN (INT+EKS) AKRE 2025'!C27,#REF!)</f>
        <v>#REF!</v>
      </c>
      <c r="W27" s="152" t="e">
        <f>SUMIFS(#REF!,#REF!,"internal",#REF!,C27)+
SUMIFS(#REF!,#REF!,"internal",#REF!,C27)+
SUMIFS(#REF!,#REF!,"internal",#REF!,C27)+
SUMIFS(#REF!,#REF!,"internal",#REF!,C27)+
SUMIFS(#REF!,#REF!,"internal",#REF!,C27)+
SUMIFS(#REF!,#REF!,"internal",#REF!,C27)</f>
        <v>#REF!</v>
      </c>
      <c r="X27" s="152" t="e">
        <f>SUMIFS(#REF!,#REF!,"eksternal",#REF!,C27)+
SUMIFS(#REF!,#REF!,"eksternal",#REF!,C27)+
SUMIFS(#REF!,#REF!,"eksternal",#REF!,C27)+
SUMIFS(#REF!,#REF!,"eksternal",#REF!,C27)+
SUMIFS(#REF!,#REF!,"eksternal",#REF!,C27)+
SUMIFS(#REF!,#REF!,"eksternal",#REF!,C27)</f>
        <v>#REF!</v>
      </c>
      <c r="Y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Z27" s="152" t="e">
        <f>SUMIFS(#REF!,#REF!,"internal",#REF!,C27)+
SUMIFS(#REF!,#REF!,"internal",#REF!,C27)+
SUMIFS(#REF!,#REF!,"internal",#REF!,C27)+
SUMIFS(#REF!,#REF!,"internal",#REF!,C27)+
SUMIFS(#REF!,#REF!,"internal",#REF!,C27)+
SUMIFS(#REF!,#REF!,"internal",#REF!,C27)+
SUMIFS(#REF!,#REF!,"internal",#REF!,C27)</f>
        <v>#REF!</v>
      </c>
      <c r="AA27" s="152" t="e">
        <f>SUMIFS(#REF!,#REF!,"eksternal",#REF!,C27)+
SUMIFS(#REF!,#REF!,"eksternal",#REF!,C27)+
SUMIFS(#REF!,#REF!,"eksternal",#REF!,C27)+
SUMIFS(#REF!,#REF!,"eksternal",#REF!,C27)+
SUMIFS(#REF!,#REF!,"eksternal",#REF!,C27)+
SUMIFS(#REF!,#REF!,"eksternal",#REF!,C27)+
SUMIFS(#REF!,#REF!,"eksternal",#REF!,C27)</f>
        <v>#REF!</v>
      </c>
      <c r="AB27" s="152" t="e">
        <f>SUMIF(#REF!, 'KEUANGAN (INT+EKS) AKRE 2025'!C27,#REF!)+
SUMIF(#REF!, 'KEUANGAN (INT+EKS) AKRE 2025'!C27,#REF!)+
SUMIF(#REF!, 'KEUANGAN (INT+EKS) AKRE 2025'!C27,#REF!)+
SUMIF(#REF!, 'KEUANGAN (INT+EKS) AKRE 2025'!C27,#REF!)+
SUMIF(#REF!, 'KEUANGAN (INT+EKS) AKRE 2025'!C27,#REF!)+
SUMIF(#REF!, 'KEUANGAN (INT+EKS) AKRE 2025'!C27,#REF!)</f>
        <v>#REF!</v>
      </c>
      <c r="AC27" s="152" t="e">
        <f>SUMIFS(#REF!,#REF!,"internal",#REF!,C27)+
SUMIFS(#REF!,#REF!,"internal",#REF!,C27)+
SUMIFS(#REF!,#REF!,"internal",#REF!,C27)+
SUMIFS(#REF!,#REF!,"internal",#REF!,C27)+
SUMIFS(#REF!,#REF!,"internal",#REF!,C27)+
SUMIFS(#REF!,#REF!,"internal",#REF!,C27)</f>
        <v>#REF!</v>
      </c>
      <c r="AD27" s="152" t="e">
        <f>SUMIFS(#REF!,#REF!,"eksternal",#REF!,C27)+
SUMIFS(#REF!,#REF!,"eksternal",#REF!,C27)+
SUMIFS(#REF!,#REF!,"eksternal",#REF!,C27)+
SUMIFS(#REF!,#REF!,"eksternal",#REF!,C27)+
SUMIFS(#REF!,#REF!,"eksternal",#REF!,C27)+
SUMIFS(#REF!,#REF!,"eksternal",#REF!,C27)</f>
        <v>#REF!</v>
      </c>
      <c r="AE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AF27" s="152" t="e">
        <f>SUMIFS(#REF!,#REF!,"internal",#REF!,C27)+
SUMIFS(#REF!,#REF!,"internal",#REF!,C27)+
SUMIFS(#REF!,#REF!,"internal",#REF!,C27)+
SUMIFS(#REF!,#REF!,"internal",#REF!,C27)+
SUMIFS(#REF!,#REF!,"internal",#REF!,C27)+
SUMIFS(#REF!,#REF!,"internal",#REF!,C27)+
SUMIFS(#REF!,#REF!,"internal",#REF!,C27)</f>
        <v>#REF!</v>
      </c>
      <c r="AG27" s="152" t="e">
        <f>SUMIFS(#REF!,#REF!,"eksternal",#REF!,C27)+
SUMIFS(#REF!,#REF!,"eksternal",#REF!,C27)+
SUMIFS(#REF!,#REF!,"eksternal",#REF!,C27)+
SUMIFS(#REF!,#REF!,"eksternal",#REF!,C27)+
SUMIFS(#REF!,#REF!,"eksternal",#REF!,C27)+
SUMIFS(#REF!,#REF!,"eksternal",#REF!,C27)+
SUMIFS(#REF!,#REF!,"eksternal",#REF!,C27)</f>
        <v>#REF!</v>
      </c>
      <c r="AH27" s="152"/>
      <c r="AI27" s="152" t="e">
        <f>SUMIFS(#REF!,#REF!,"internal",#REF!,C27)+
SUMIFS(#REF!,#REF!,"internal",#REF!,C27)+
SUMIFS(#REF!,#REF!,"internal",#REF!,C27)+
SUMIFS(#REF!,#REF!,"internal",#REF!,C27)+
SUMIFS(#REF!,#REF!,"internal",#REF!,C27)+
SUMIFS(#REF!,#REF!,"internal",#REF!,C27)</f>
        <v>#REF!</v>
      </c>
      <c r="AJ27" s="152" t="e">
        <f>SUMIFS(#REF!,#REF!,"eksternal",#REF!,C27)+
SUMIFS(#REF!,#REF!,"eksternal",#REF!,C27)+
SUMIFS(#REF!,#REF!,"eksternal",#REF!,C27)+
SUMIFS(#REF!,#REF!,"eksternal",#REF!,C27)+
SUMIFS(#REF!,#REF!,"eksternal",#REF!,C27)+
SUMIFS(#REF!,#REF!,"eksternal",#REF!,C27)</f>
        <v>#REF!</v>
      </c>
      <c r="AK27" s="1337"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
SUMIF(#REF!,'KEUANGAN (INT+EKS) AKRE 2025'!C27,#REF!)+
SUMIF(#REF!,'KEUANGAN (INT+EKS) AKRE 2025'!C27,#REF!)</f>
        <v>#REF!</v>
      </c>
      <c r="AL27" s="1335" t="e">
        <f>SUMIFS(#REF!,#REF!,"internal",#REF!,C27)+
SUMIFS(#REF!,#REF!,"internal",#REF!,C27)+
SUMIFS(#REF!,#REF!,"internal",#REF!,C27)+
SUMIFS(#REF!,#REF!,"internal",#REF!,C27)+
SUMIFS(#REF!,#REF!,"internal",#REF!,C27)+
SUMIFS(#REF!,#REF!,"internal",#REF!,C27)+
SUMIFS(#REF!,#REF!,"internal",#REF!,C27)</f>
        <v>#REF!</v>
      </c>
      <c r="AM27" s="1354" t="e">
        <f>SUMIFS(#REF!,#REF!,"eksternal",#REF!,C27)+
SUMIFS(#REF!,#REF!,"eksternal",#REF!,C27)+
SUMIFS(#REF!,#REF!,"eksternal",#REF!,C27)+
SUMIFS(#REF!,#REF!,"eksternal",#REF!,C27)+
SUMIFS(#REF!,#REF!,"eksternal",#REF!,C27)+
SUMIFS(#REF!,#REF!,"eksternal",#REF!,C27)+
SUMIFS(#REF!,#REF!,"eksternal",#REF!,C27)+
SUMIFS(#REF!,#REF!,"eksternal",#REF!,C27)+
SUMIFS(#REF!,#REF!,"eksternal",#REF!,C27)</f>
        <v>#REF!</v>
      </c>
    </row>
    <row r="28" spans="1:39" ht="26.4" hidden="1">
      <c r="B28" s="1186" t="s">
        <v>172</v>
      </c>
      <c r="C28" s="1330" t="s">
        <v>404</v>
      </c>
      <c r="D28" s="1340"/>
      <c r="E28" s="1340" t="e">
        <f>SUMIFS(#REF!,#REF!,"internal",#REF!,C28)+
SUMIFS(#REF!,#REF!,"internal",#REF!,C28)+
SUMIFS(#REF!,#REF!,"internal",#REF!,C28)+
SUMIFS(#REF!,#REF!,"internal",#REF!,C28)+
SUMIFS(#REF!,#REF!,"internal",#REF!,C28)+
SUMIFS(#REF!,#REF!,"internal",#REF!,C28)</f>
        <v>#REF!</v>
      </c>
      <c r="F28" s="1341" t="e">
        <f>SUMIFS(#REF!,#REF!,"eksternal",#REF!,C28)+
SUMIFS(#REF!,#REF!,"eksternal",#REF!,C28)+
SUMIFS(#REF!,#REF!,"eksternal",#REF!,C28)+
SUMIFS(#REF!,#REF!,"eksternal",#REF!,C28)+
SUMIFS(#REF!,#REF!,"eksternal",#REF!,C28)+
SUMIFS(#REF!,#REF!,"eksternal",#REF!,C28)</f>
        <v>#REF!</v>
      </c>
      <c r="G28" s="1334"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H28" s="1334" t="e">
        <f>SUMIFS(#REF!,#REF!,"internal",#REF!,C28)+
SUMIFS(#REF!,#REF!,"internal",#REF!,C28)+
SUMIFS(#REF!,#REF!,"internal",#REF!,C28)+
SUMIFS(#REF!,#REF!,"internal",#REF!,C28)+
SUMIFS(#REF!,#REF!,"internal",#REF!,C28)+
SUMIFS(#REF!,#REF!,"internal",#REF!,C28)+
SUMIFS(#REF!,#REF!,"internal",#REF!,C28)</f>
        <v>#REF!</v>
      </c>
      <c r="I28" s="1334" t="e">
        <f>SUMIFS(#REF!,#REF!,"eksternal",#REF!,C28)+
SUMIFS(#REF!,#REF!,"eksternal",#REF!,C28)+
SUMIFS(#REF!,#REF!,"eksternal",#REF!,C28)+
SUMIFS(#REF!,#REF!,"eksternal",#REF!,C28)+
SUMIFS(#REF!,#REF!,"eksternal",#REF!,C28)+
SUMIFS(#REF!,#REF!,"eksternal",#REF!,C28)+
SUMIFS(#REF!,#REF!,"eksternal",#REF!,C28)</f>
        <v>#REF!</v>
      </c>
      <c r="J28" s="151"/>
      <c r="K28" s="151" t="e">
        <f>SUMIFS(#REF!,#REF!,"internal",#REF!,C28)+
SUMIFS(#REF!,#REF!,"internal",#REF!,C28)+
SUMIFS(#REF!,#REF!,"internal",#REF!,C28)+
SUMIFS(#REF!,#REF!,"internal",#REF!,C28)+
SUMIFS(#REF!,#REF!,"internal",#REF!,C28)+
SUMIFS(#REF!,#REF!,"internal",#REF!,C28)</f>
        <v>#REF!</v>
      </c>
      <c r="L28" s="151" t="e">
        <f>SUMIFS(#REF!,#REF!,"eksternal",#REF!,C28)+
SUMIFS(#REF!,#REF!,"eksternal",#REF!,C28)+
SUMIFS(#REF!,#REF!,"eksternal",#REF!,C28)+
SUMIFS(#REF!,#REF!,"eksternal",#REF!,C28)+
SUMIFS(#REF!,#REF!,"eksternal",#REF!,C28)+
SUMIFS(#REF!,#REF!,"eksternal",#REF!,C28)</f>
        <v>#REF!</v>
      </c>
      <c r="M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N28" s="152" t="e">
        <f>SUMIFS(#REF!,#REF!,"internal",#REF!,C28)+
SUMIFS(#REF!,#REF!,"internal",#REF!,C28)+
SUMIFS(#REF!,#REF!,"internal",#REF!,C28)+
SUMIFS(#REF!,#REF!,"internal",#REF!,C28)+
SUMIFS(#REF!,#REF!,"internal",#REF!,C28)+
SUMIFS(#REF!,#REF!,"internal",#REF!,C28)+
SUMIFS(#REF!,#REF!,"internal",#REF!,C28)</f>
        <v>#REF!</v>
      </c>
      <c r="O28" s="1331" t="e">
        <f>SUMIFS(#REF!,#REF!,"eksternal",#REF!,C28)+
SUMIFS(#REF!,#REF!,"eksternal",#REF!,C28)+
SUMIFS(#REF!,#REF!,"eksternal",#REF!,C28)+
SUMIFS(#REF!,#REF!,"eksternal",#REF!,C28)+
SUMIFS(#REF!,#REF!,"eksternal",#REF!,C28)+
SUMIFS(#REF!,#REF!,"eksternal",#REF!,C28)+
SUMIFS(#REF!,#REF!,"eksternal",#REF!,C28)</f>
        <v>#REF!</v>
      </c>
      <c r="P28" s="152"/>
      <c r="Q28" s="152" t="e">
        <f>SUMIFS(#REF!,#REF!,"internal",#REF!,C28)+
SUMIFS(#REF!,#REF!,"internal",#REF!,C28)+
SUMIFS(#REF!,#REF!,"internal",#REF!,C28)+
SUMIFS(#REF!,#REF!,"internal",#REF!,C28)+
SUMIFS(#REF!,#REF!,"internal",#REF!,C28)+
SUMIFS(#REF!,#REF!,"internal",#REF!,C28)</f>
        <v>#REF!</v>
      </c>
      <c r="R28" s="152" t="e">
        <f>SUMIFS(#REF!,#REF!,"eksternal",#REF!,C28)+
SUMIFS(#REF!,#REF!,"eksternal",#REF!,C28)+
SUMIFS(#REF!,#REF!,"eksternal",#REF!,C28)+
SUMIFS(#REF!,#REF!,"eksternal",#REF!,C28)+
SUMIFS(#REF!,#REF!,"eksternal",#REF!,C28)+
SUMIFS(#REF!,#REF!,"eksternal",#REF!,C28)</f>
        <v>#REF!</v>
      </c>
      <c r="S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T28" s="1331" t="e">
        <f>SUMIFS(#REF!,#REF!,"internal",#REF!,C28)+
SUMIFS(#REF!,#REF!,"internal",#REF!,C28)+
SUMIFS(#REF!,#REF!,"internal",#REF!,C28)+
SUMIFS(#REF!,#REF!,"internal",#REF!,C28)+
SUMIFS(#REF!,#REF!,"eksternal",#REF!,C28)+
SUMIFS(#REF!,#REF!,"eksternal",#REF!,C28)+
SUMIFS(#REF!,#REF!,"eksternal",#REF!,C28)</f>
        <v>#REF!</v>
      </c>
      <c r="U28" s="1331" t="e">
        <f>SUMIFS(#REF!,#REF!,"eksternal",#REF!,C28)+
SUMIFS(#REF!,#REF!,"eksternal",#REF!,C28)+
SUMIFS(#REF!,#REF!,"eksternal",#REF!,C28)+
SUMIFS(#REF!,#REF!,"eksternal",#REF!,C28)+
SUMIFS(#REF!,#REF!,"eksternal",#REF!,C28)+
SUMIFS(#REF!,#REF!,"eksternal",#REF!,C28)+
SUMIFS(#REF!,#REF!,"eksternal",#REF!,C28)</f>
        <v>#REF!</v>
      </c>
      <c r="V28" s="152" t="e">
        <f>SUMIF(#REF!, 'KEUANGAN (INT+EKS) AKRE 2025'!C28,#REF!)+
SUMIF(#REF!, 'KEUANGAN (INT+EKS) AKRE 2025'!C28,#REF!)+
SUMIF(#REF!, 'KEUANGAN (INT+EKS) AKRE 2025'!C28,#REF!)+
SUMIF(#REF!, 'KEUANGAN (INT+EKS) AKRE 2025'!C28,#REF!)+
SUMIF(#REF!, 'KEUANGAN (INT+EKS) AKRE 2025'!C28,#REF!)</f>
        <v>#REF!</v>
      </c>
      <c r="W28" s="152" t="e">
        <f>SUMIFS(#REF!,#REF!,"internal",#REF!,C28)+
SUMIFS(#REF!,#REF!,"internal",#REF!,C28)+
SUMIFS(#REF!,#REF!,"internal",#REF!,C28)+
SUMIFS(#REF!,#REF!,"internal",#REF!,C28)+
SUMIFS(#REF!,#REF!,"internal",#REF!,C28)+
SUMIFS(#REF!,#REF!,"internal",#REF!,C28)</f>
        <v>#REF!</v>
      </c>
      <c r="X28" s="152" t="e">
        <f>SUMIFS(#REF!,#REF!,"eksternal",#REF!,C28)+
SUMIFS(#REF!,#REF!,"eksternal",#REF!,C28)+
SUMIFS(#REF!,#REF!,"eksternal",#REF!,C28)+
SUMIFS(#REF!,#REF!,"eksternal",#REF!,C28)+
SUMIFS(#REF!,#REF!,"eksternal",#REF!,C28)+
SUMIFS(#REF!,#REF!,"eksternal",#REF!,C28)</f>
        <v>#REF!</v>
      </c>
      <c r="Y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Z28" s="152" t="e">
        <f>SUMIFS(#REF!,#REF!,"internal",#REF!,C28)+
SUMIFS(#REF!,#REF!,"internal",#REF!,C28)+
SUMIFS(#REF!,#REF!,"internal",#REF!,C28)+
SUMIFS(#REF!,#REF!,"internal",#REF!,C28)+
SUMIFS(#REF!,#REF!,"internal",#REF!,C28)+
SUMIFS(#REF!,#REF!,"internal",#REF!,C28)+
SUMIFS(#REF!,#REF!,"internal",#REF!,C28)</f>
        <v>#REF!</v>
      </c>
      <c r="AA28" s="152" t="e">
        <f>SUMIFS(#REF!,#REF!,"eksternal",#REF!,C28)+
SUMIFS(#REF!,#REF!,"eksternal",#REF!,C28)+
SUMIFS(#REF!,#REF!,"eksternal",#REF!,C28)+
SUMIFS(#REF!,#REF!,"eksternal",#REF!,C28)+
SUMIFS(#REF!,#REF!,"eksternal",#REF!,C28)+
SUMIFS(#REF!,#REF!,"eksternal",#REF!,C28)+
SUMIFS(#REF!,#REF!,"eksternal",#REF!,C28)</f>
        <v>#REF!</v>
      </c>
      <c r="AB28" s="152" t="e">
        <f>SUMIF(#REF!, 'KEUANGAN (INT+EKS) AKRE 2025'!C28,#REF!)+
SUMIF(#REF!, 'KEUANGAN (INT+EKS) AKRE 2025'!C28,#REF!)+
SUMIF(#REF!, 'KEUANGAN (INT+EKS) AKRE 2025'!C28,#REF!)+
SUMIF(#REF!, 'KEUANGAN (INT+EKS) AKRE 2025'!C28,#REF!)+
SUMIF(#REF!, 'KEUANGAN (INT+EKS) AKRE 2025'!C28,#REF!)+
SUMIF(#REF!, 'KEUANGAN (INT+EKS) AKRE 2025'!C28,#REF!)</f>
        <v>#REF!</v>
      </c>
      <c r="AC28" s="152" t="e">
        <f>SUMIFS(#REF!,#REF!,"internal",#REF!,C28)+
SUMIFS(#REF!,#REF!,"internal",#REF!,C28)+
SUMIFS(#REF!,#REF!,"internal",#REF!,C28)+
SUMIFS(#REF!,#REF!,"internal",#REF!,C28)+
SUMIFS(#REF!,#REF!,"internal",#REF!,C28)+
SUMIFS(#REF!,#REF!,"internal",#REF!,C28)</f>
        <v>#REF!</v>
      </c>
      <c r="AD28" s="152" t="e">
        <f>SUMIFS(#REF!,#REF!,"eksternal",#REF!,C28)+
SUMIFS(#REF!,#REF!,"eksternal",#REF!,C28)+
SUMIFS(#REF!,#REF!,"eksternal",#REF!,C28)+
SUMIFS(#REF!,#REF!,"eksternal",#REF!,C28)+
SUMIFS(#REF!,#REF!,"eksternal",#REF!,C28)+
SUMIFS(#REF!,#REF!,"eksternal",#REF!,C28)</f>
        <v>#REF!</v>
      </c>
      <c r="AE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AF28" s="152" t="e">
        <f>SUMIFS(#REF!,#REF!,"internal",#REF!,C28)+
SUMIFS(#REF!,#REF!,"internal",#REF!,C28)+
SUMIFS(#REF!,#REF!,"internal",#REF!,C28)+
SUMIFS(#REF!,#REF!,"internal",#REF!,C28)+
SUMIFS(#REF!,#REF!,"internal",#REF!,C28)+
SUMIFS(#REF!,#REF!,"internal",#REF!,C28)+
SUMIFS(#REF!,#REF!,"internal",#REF!,C28)</f>
        <v>#REF!</v>
      </c>
      <c r="AG28" s="152" t="e">
        <f>SUMIFS(#REF!,#REF!,"eksternal",#REF!,C28)+
SUMIFS(#REF!,#REF!,"eksternal",#REF!,C28)+
SUMIFS(#REF!,#REF!,"eksternal",#REF!,C28)+
SUMIFS(#REF!,#REF!,"eksternal",#REF!,C28)+
SUMIFS(#REF!,#REF!,"eksternal",#REF!,C28)+
SUMIFS(#REF!,#REF!,"eksternal",#REF!,C28)+
SUMIFS(#REF!,#REF!,"eksternal",#REF!,C28)</f>
        <v>#REF!</v>
      </c>
      <c r="AH28" s="152"/>
      <c r="AI28" s="152" t="e">
        <f>SUMIFS(#REF!,#REF!,"internal",#REF!,C28)+
SUMIFS(#REF!,#REF!,"internal",#REF!,C28)+
SUMIFS(#REF!,#REF!,"internal",#REF!,C28)+
SUMIFS(#REF!,#REF!,"internal",#REF!,C28)+
SUMIFS(#REF!,#REF!,"internal",#REF!,C28)+
SUMIFS(#REF!,#REF!,"internal",#REF!,C28)</f>
        <v>#REF!</v>
      </c>
      <c r="AJ28" s="152" t="e">
        <f>SUMIFS(#REF!,#REF!,"eksternal",#REF!,C28)+
SUMIFS(#REF!,#REF!,"eksternal",#REF!,C28)+
SUMIFS(#REF!,#REF!,"eksternal",#REF!,C28)+
SUMIFS(#REF!,#REF!,"eksternal",#REF!,C28)+
SUMIFS(#REF!,#REF!,"eksternal",#REF!,C28)+
SUMIFS(#REF!,#REF!,"eksternal",#REF!,C28)</f>
        <v>#REF!</v>
      </c>
      <c r="AK28" s="1337"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
SUMIF(#REF!,'KEUANGAN (INT+EKS) AKRE 2025'!C28,#REF!)+
SUMIF(#REF!,'KEUANGAN (INT+EKS) AKRE 2025'!C28,#REF!)</f>
        <v>#REF!</v>
      </c>
      <c r="AL28" s="1335" t="e">
        <f>SUMIFS(#REF!,#REF!,"internal",#REF!,C28)+
SUMIFS(#REF!,#REF!,"internal",#REF!,C28)+
SUMIFS(#REF!,#REF!,"internal",#REF!,C28)+
SUMIFS(#REF!,#REF!,"internal",#REF!,C28)+
SUMIFS(#REF!,#REF!,"internal",#REF!,C28)+
SUMIFS(#REF!,#REF!,"internal",#REF!,C28)+
SUMIFS(#REF!,#REF!,"internal",#REF!,C28)</f>
        <v>#REF!</v>
      </c>
      <c r="AM28" s="1354" t="e">
        <f>SUMIFS(#REF!,#REF!,"eksternal",#REF!,C28)+
SUMIFS(#REF!,#REF!,"eksternal",#REF!,C28)+
SUMIFS(#REF!,#REF!,"eksternal",#REF!,C28)+
SUMIFS(#REF!,#REF!,"eksternal",#REF!,C28)+
SUMIFS(#REF!,#REF!,"eksternal",#REF!,C28)+
SUMIFS(#REF!,#REF!,"eksternal",#REF!,C28)+
SUMIFS(#REF!,#REF!,"eksternal",#REF!,C28)+
SUMIFS(#REF!,#REF!,"eksternal",#REF!,C28)+
SUMIFS(#REF!,#REF!,"eksternal",#REF!,C28)</f>
        <v>#REF!</v>
      </c>
    </row>
    <row r="29" spans="1:39" ht="26.4" hidden="1">
      <c r="B29" s="1186" t="s">
        <v>172</v>
      </c>
      <c r="C29" s="1330" t="s">
        <v>96</v>
      </c>
      <c r="D29" s="1340"/>
      <c r="E29" s="1340" t="e">
        <f>SUMIFS(#REF!,#REF!,"internal",#REF!,C29)+
SUMIFS(#REF!,#REF!,"internal",#REF!,C29)+
SUMIFS(#REF!,#REF!,"internal",#REF!,C29)+
SUMIFS(#REF!,#REF!,"internal",#REF!,C29)+
SUMIFS(#REF!,#REF!,"internal",#REF!,C29)+
SUMIFS(#REF!,#REF!,"internal",#REF!,C29)</f>
        <v>#REF!</v>
      </c>
      <c r="F29" s="1341" t="e">
        <f>SUMIFS(#REF!,#REF!,"eksternal",#REF!,C29)+
SUMIFS(#REF!,#REF!,"eksternal",#REF!,C29)+
SUMIFS(#REF!,#REF!,"eksternal",#REF!,C29)+
SUMIFS(#REF!,#REF!,"eksternal",#REF!,C29)+
SUMIFS(#REF!,#REF!,"eksternal",#REF!,C29)+
SUMIFS(#REF!,#REF!,"eksternal",#REF!,C29)</f>
        <v>#REF!</v>
      </c>
      <c r="G29" s="1334"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H29" s="1334" t="e">
        <f>SUMIFS(#REF!,#REF!,"internal",#REF!,C29)+
SUMIFS(#REF!,#REF!,"internal",#REF!,C29)+
SUMIFS(#REF!,#REF!,"internal",#REF!,C29)+
SUMIFS(#REF!,#REF!,"internal",#REF!,C29)+
SUMIFS(#REF!,#REF!,"internal",#REF!,C29)+
SUMIFS(#REF!,#REF!,"internal",#REF!,C29)+
SUMIFS(#REF!,#REF!,"internal",#REF!,C29)</f>
        <v>#REF!</v>
      </c>
      <c r="I29" s="1334" t="e">
        <f>SUMIFS(#REF!,#REF!,"eksternal",#REF!,C29)+
SUMIFS(#REF!,#REF!,"eksternal",#REF!,C29)+
SUMIFS(#REF!,#REF!,"eksternal",#REF!,C29)+
SUMIFS(#REF!,#REF!,"eksternal",#REF!,C29)+
SUMIFS(#REF!,#REF!,"eksternal",#REF!,C29)+
SUMIFS(#REF!,#REF!,"eksternal",#REF!,C29)+
SUMIFS(#REF!,#REF!,"eksternal",#REF!,C29)</f>
        <v>#REF!</v>
      </c>
      <c r="J29" s="151"/>
      <c r="K29" s="151" t="e">
        <f>SUMIFS(#REF!,#REF!,"internal",#REF!,C29)+
SUMIFS(#REF!,#REF!,"internal",#REF!,C29)+
SUMIFS(#REF!,#REF!,"internal",#REF!,C29)+
SUMIFS(#REF!,#REF!,"internal",#REF!,C29)+
SUMIFS(#REF!,#REF!,"internal",#REF!,C29)+
SUMIFS(#REF!,#REF!,"internal",#REF!,C29)</f>
        <v>#REF!</v>
      </c>
      <c r="L29" s="151" t="e">
        <f>SUMIFS(#REF!,#REF!,"eksternal",#REF!,C29)+
SUMIFS(#REF!,#REF!,"eksternal",#REF!,C29)+
SUMIFS(#REF!,#REF!,"eksternal",#REF!,C29)+
SUMIFS(#REF!,#REF!,"eksternal",#REF!,C29)+
SUMIFS(#REF!,#REF!,"eksternal",#REF!,C29)+
SUMIFS(#REF!,#REF!,"eksternal",#REF!,C29)</f>
        <v>#REF!</v>
      </c>
      <c r="M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N29" s="152" t="e">
        <f>SUMIFS(#REF!,#REF!,"internal",#REF!,C29)+
SUMIFS(#REF!,#REF!,"internal",#REF!,C29)+
SUMIFS(#REF!,#REF!,"internal",#REF!,C29)+
SUMIFS(#REF!,#REF!,"internal",#REF!,C29)+
SUMIFS(#REF!,#REF!,"internal",#REF!,C29)+
SUMIFS(#REF!,#REF!,"internal",#REF!,C29)+
SUMIFS(#REF!,#REF!,"internal",#REF!,C29)</f>
        <v>#REF!</v>
      </c>
      <c r="O29" s="1331" t="e">
        <f>SUMIFS(#REF!,#REF!,"eksternal",#REF!,C29)+
SUMIFS(#REF!,#REF!,"eksternal",#REF!,C29)+
SUMIFS(#REF!,#REF!,"eksternal",#REF!,C29)+
SUMIFS(#REF!,#REF!,"eksternal",#REF!,C29)+
SUMIFS(#REF!,#REF!,"eksternal",#REF!,C29)+
SUMIFS(#REF!,#REF!,"eksternal",#REF!,C29)+
SUMIFS(#REF!,#REF!,"eksternal",#REF!,C29)</f>
        <v>#REF!</v>
      </c>
      <c r="P29" s="152"/>
      <c r="Q29" s="152" t="e">
        <f>SUMIFS(#REF!,#REF!,"internal",#REF!,C29)+
SUMIFS(#REF!,#REF!,"internal",#REF!,C29)+
SUMIFS(#REF!,#REF!,"internal",#REF!,C29)+
SUMIFS(#REF!,#REF!,"internal",#REF!,C29)+
SUMIFS(#REF!,#REF!,"internal",#REF!,C29)+
SUMIFS(#REF!,#REF!,"internal",#REF!,C29)</f>
        <v>#REF!</v>
      </c>
      <c r="R29" s="152" t="e">
        <f>SUMIFS(#REF!,#REF!,"eksternal",#REF!,C29)+
SUMIFS(#REF!,#REF!,"eksternal",#REF!,C29)+
SUMIFS(#REF!,#REF!,"eksternal",#REF!,C29)+
SUMIFS(#REF!,#REF!,"eksternal",#REF!,C29)+
SUMIFS(#REF!,#REF!,"eksternal",#REF!,C29)+
SUMIFS(#REF!,#REF!,"eksternal",#REF!,C29)</f>
        <v>#REF!</v>
      </c>
      <c r="S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T29" s="1331" t="e">
        <f>SUMIFS(#REF!,#REF!,"internal",#REF!,C29)+
SUMIFS(#REF!,#REF!,"internal",#REF!,C29)+
SUMIFS(#REF!,#REF!,"internal",#REF!,C29)+
SUMIFS(#REF!,#REF!,"internal",#REF!,C29)+
SUMIFS(#REF!,#REF!,"eksternal",#REF!,C29)+
SUMIFS(#REF!,#REF!,"eksternal",#REF!,C29)+
SUMIFS(#REF!,#REF!,"eksternal",#REF!,C29)</f>
        <v>#REF!</v>
      </c>
      <c r="U29" s="1331" t="e">
        <f>SUMIFS(#REF!,#REF!,"eksternal",#REF!,C29)+
SUMIFS(#REF!,#REF!,"eksternal",#REF!,C29)+
SUMIFS(#REF!,#REF!,"eksternal",#REF!,C29)+
SUMIFS(#REF!,#REF!,"eksternal",#REF!,C29)+
SUMIFS(#REF!,#REF!,"eksternal",#REF!,C29)+
SUMIFS(#REF!,#REF!,"eksternal",#REF!,C29)+
SUMIFS(#REF!,#REF!,"eksternal",#REF!,C29)</f>
        <v>#REF!</v>
      </c>
      <c r="V29" s="152" t="e">
        <f>SUMIF(#REF!, 'KEUANGAN (INT+EKS) AKRE 2025'!C29,#REF!)+
SUMIF(#REF!, 'KEUANGAN (INT+EKS) AKRE 2025'!C29,#REF!)+
SUMIF(#REF!, 'KEUANGAN (INT+EKS) AKRE 2025'!C29,#REF!)+
SUMIF(#REF!, 'KEUANGAN (INT+EKS) AKRE 2025'!C29,#REF!)+
SUMIF(#REF!, 'KEUANGAN (INT+EKS) AKRE 2025'!C29,#REF!)</f>
        <v>#REF!</v>
      </c>
      <c r="W29" s="152" t="e">
        <f>SUMIFS(#REF!,#REF!,"internal",#REF!,C29)+
SUMIFS(#REF!,#REF!,"internal",#REF!,C29)+
SUMIFS(#REF!,#REF!,"internal",#REF!,C29)+
SUMIFS(#REF!,#REF!,"internal",#REF!,C29)+
SUMIFS(#REF!,#REF!,"internal",#REF!,C29)+
SUMIFS(#REF!,#REF!,"internal",#REF!,C29)</f>
        <v>#REF!</v>
      </c>
      <c r="X29" s="152" t="e">
        <f>SUMIFS(#REF!,#REF!,"eksternal",#REF!,C29)+
SUMIFS(#REF!,#REF!,"eksternal",#REF!,C29)+
SUMIFS(#REF!,#REF!,"eksternal",#REF!,C29)+
SUMIFS(#REF!,#REF!,"eksternal",#REF!,C29)+
SUMIFS(#REF!,#REF!,"eksternal",#REF!,C29)+
SUMIFS(#REF!,#REF!,"eksternal",#REF!,C29)</f>
        <v>#REF!</v>
      </c>
      <c r="Y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Z29" s="152" t="e">
        <f>SUMIFS(#REF!,#REF!,"internal",#REF!,C29)+
SUMIFS(#REF!,#REF!,"internal",#REF!,C29)+
SUMIFS(#REF!,#REF!,"internal",#REF!,C29)+
SUMIFS(#REF!,#REF!,"internal",#REF!,C29)+
SUMIFS(#REF!,#REF!,"internal",#REF!,C29)+
SUMIFS(#REF!,#REF!,"internal",#REF!,C29)+
SUMIFS(#REF!,#REF!,"internal",#REF!,C29)</f>
        <v>#REF!</v>
      </c>
      <c r="AA29" s="152" t="e">
        <f>SUMIFS(#REF!,#REF!,"eksternal",#REF!,C29)+
SUMIFS(#REF!,#REF!,"eksternal",#REF!,C29)+
SUMIFS(#REF!,#REF!,"eksternal",#REF!,C29)+
SUMIFS(#REF!,#REF!,"eksternal",#REF!,C29)+
SUMIFS(#REF!,#REF!,"eksternal",#REF!,C29)+
SUMIFS(#REF!,#REF!,"eksternal",#REF!,C29)+
SUMIFS(#REF!,#REF!,"eksternal",#REF!,C29)</f>
        <v>#REF!</v>
      </c>
      <c r="AB29" s="152" t="e">
        <f>SUMIF(#REF!, 'KEUANGAN (INT+EKS) AKRE 2025'!C29,#REF!)+
SUMIF(#REF!, 'KEUANGAN (INT+EKS) AKRE 2025'!C29,#REF!)+
SUMIF(#REF!, 'KEUANGAN (INT+EKS) AKRE 2025'!C29,#REF!)+
SUMIF(#REF!, 'KEUANGAN (INT+EKS) AKRE 2025'!C29,#REF!)+
SUMIF(#REF!, 'KEUANGAN (INT+EKS) AKRE 2025'!C29,#REF!)+
SUMIF(#REF!, 'KEUANGAN (INT+EKS) AKRE 2025'!C29,#REF!)</f>
        <v>#REF!</v>
      </c>
      <c r="AC29" s="152" t="e">
        <f>SUMIFS(#REF!,#REF!,"internal",#REF!,C29)+
SUMIFS(#REF!,#REF!,"internal",#REF!,C29)+
SUMIFS(#REF!,#REF!,"internal",#REF!,C29)+
SUMIFS(#REF!,#REF!,"internal",#REF!,C29)+
SUMIFS(#REF!,#REF!,"internal",#REF!,C29)+
SUMIFS(#REF!,#REF!,"internal",#REF!,C29)</f>
        <v>#REF!</v>
      </c>
      <c r="AD29" s="152" t="e">
        <f>SUMIFS(#REF!,#REF!,"eksternal",#REF!,C29)+
SUMIFS(#REF!,#REF!,"eksternal",#REF!,C29)+
SUMIFS(#REF!,#REF!,"eksternal",#REF!,C29)+
SUMIFS(#REF!,#REF!,"eksternal",#REF!,C29)+
SUMIFS(#REF!,#REF!,"eksternal",#REF!,C29)+
SUMIFS(#REF!,#REF!,"eksternal",#REF!,C29)</f>
        <v>#REF!</v>
      </c>
      <c r="AE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AF29" s="152" t="e">
        <f>SUMIFS(#REF!,#REF!,"internal",#REF!,C29)+
SUMIFS(#REF!,#REF!,"internal",#REF!,C29)+
SUMIFS(#REF!,#REF!,"internal",#REF!,C29)+
SUMIFS(#REF!,#REF!,"internal",#REF!,C29)+
SUMIFS(#REF!,#REF!,"internal",#REF!,C29)+
SUMIFS(#REF!,#REF!,"internal",#REF!,C29)+
SUMIFS(#REF!,#REF!,"internal",#REF!,C29)</f>
        <v>#REF!</v>
      </c>
      <c r="AG29" s="152" t="e">
        <f>SUMIFS(#REF!,#REF!,"eksternal",#REF!,C29)+
SUMIFS(#REF!,#REF!,"eksternal",#REF!,C29)+
SUMIFS(#REF!,#REF!,"eksternal",#REF!,C29)+
SUMIFS(#REF!,#REF!,"eksternal",#REF!,C29)+
SUMIFS(#REF!,#REF!,"eksternal",#REF!,C29)+
SUMIFS(#REF!,#REF!,"eksternal",#REF!,C29)+
SUMIFS(#REF!,#REF!,"eksternal",#REF!,C29)</f>
        <v>#REF!</v>
      </c>
      <c r="AH29" s="152"/>
      <c r="AI29" s="152" t="e">
        <f>SUMIFS(#REF!,#REF!,"internal",#REF!,C29)+
SUMIFS(#REF!,#REF!,"internal",#REF!,C29)+
SUMIFS(#REF!,#REF!,"internal",#REF!,C29)+
SUMIFS(#REF!,#REF!,"internal",#REF!,C29)+
SUMIFS(#REF!,#REF!,"internal",#REF!,C29)+
SUMIFS(#REF!,#REF!,"internal",#REF!,C29)</f>
        <v>#REF!</v>
      </c>
      <c r="AJ29" s="152" t="e">
        <f>SUMIFS(#REF!,#REF!,"eksternal",#REF!,C29)+
SUMIFS(#REF!,#REF!,"eksternal",#REF!,C29)+
SUMIFS(#REF!,#REF!,"eksternal",#REF!,C29)+
SUMIFS(#REF!,#REF!,"eksternal",#REF!,C29)+
SUMIFS(#REF!,#REF!,"eksternal",#REF!,C29)+
SUMIFS(#REF!,#REF!,"eksternal",#REF!,C29)</f>
        <v>#REF!</v>
      </c>
      <c r="AK29" s="1337"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
SUMIF(#REF!,'KEUANGAN (INT+EKS) AKRE 2025'!C29,#REF!)+
SUMIF(#REF!,'KEUANGAN (INT+EKS) AKRE 2025'!C29,#REF!)</f>
        <v>#REF!</v>
      </c>
      <c r="AL29" s="1335" t="e">
        <f>SUMIFS(#REF!,#REF!,"internal",#REF!,C29)+
SUMIFS(#REF!,#REF!,"internal",#REF!,C29)+
SUMIFS(#REF!,#REF!,"internal",#REF!,C29)+
SUMIFS(#REF!,#REF!,"internal",#REF!,C29)+
SUMIFS(#REF!,#REF!,"internal",#REF!,C29)+
SUMIFS(#REF!,#REF!,"internal",#REF!,C29)+
SUMIFS(#REF!,#REF!,"internal",#REF!,C29)</f>
        <v>#REF!</v>
      </c>
      <c r="AM29" s="1354" t="e">
        <f>SUMIFS(#REF!,#REF!,"eksternal",#REF!,C29)+
SUMIFS(#REF!,#REF!,"eksternal",#REF!,C29)+
SUMIFS(#REF!,#REF!,"eksternal",#REF!,C29)+
SUMIFS(#REF!,#REF!,"eksternal",#REF!,C29)+
SUMIFS(#REF!,#REF!,"eksternal",#REF!,C29)+
SUMIFS(#REF!,#REF!,"eksternal",#REF!,C29)+
SUMIFS(#REF!,#REF!,"eksternal",#REF!,C29)+
SUMIFS(#REF!,#REF!,"eksternal",#REF!,C29)+
SUMIFS(#REF!,#REF!,"eksternal",#REF!,C29)</f>
        <v>#REF!</v>
      </c>
    </row>
    <row r="30" spans="1:39" hidden="1">
      <c r="A30" s="127">
        <v>1</v>
      </c>
      <c r="B30" s="1441" t="s">
        <v>197</v>
      </c>
      <c r="C30" s="1189" t="s">
        <v>36</v>
      </c>
      <c r="D30" s="1340" t="e">
        <f>SUMIF(#REF!, 'KEUANGAN (INT+EKS) AKRE 2025'!C30,#REF!)+
SUMIF(#REF!, 'KEUANGAN (INT+EKS) AKRE 2025'!C30,#REF!)+
SUMIF(#REF!, 'KEUANGAN (INT+EKS) AKRE 2025'!C30,#REF!)+
SUMIF(#REF!, 'KEUANGAN (INT+EKS) AKRE 2025'!C30,#REF!)+
SUMIF(#REF!, 'KEUANGAN (INT+EKS) AKRE 2025'!C30,#REF!)</f>
        <v>#REF!</v>
      </c>
      <c r="E30" s="1340" t="e">
        <f>SUMIFS(#REF!,#REF!,"internal",#REF!,C30)+
SUMIFS(#REF!,#REF!,"internal",#REF!,C30)+
SUMIFS(#REF!,#REF!,"internal",#REF!,C30)+
SUMIFS(#REF!,#REF!,"internal",#REF!,C30)+
SUMIFS(#REF!,#REF!,"internal",#REF!,C30)+
SUMIFS(#REF!,#REF!,"internal",#REF!,C30)</f>
        <v>#REF!</v>
      </c>
      <c r="F30" s="1341" t="e">
        <f>SUMIFS(#REF!,#REF!,"eksternal",#REF!,C30)+
SUMIFS(#REF!,#REF!,"eksternal",#REF!,C30)+
SUMIFS(#REF!,#REF!,"eksternal",#REF!,C30)+
SUMIFS(#REF!,#REF!,"eksternal",#REF!,C30)+
SUMIFS(#REF!,#REF!,"eksternal",#REF!,C30)+
SUMIFS(#REF!,#REF!,"eksternal",#REF!,C30)</f>
        <v>#REF!</v>
      </c>
      <c r="G30" s="1334"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H30" s="1334" t="e">
        <f>SUMIFS(#REF!,#REF!,"internal",#REF!,C30)+
SUMIFS(#REF!,#REF!,"internal",#REF!,C30)+
SUMIFS(#REF!,#REF!,"internal",#REF!,C30)+
SUMIFS(#REF!,#REF!,"internal",#REF!,C30)+
SUMIFS(#REF!,#REF!,"internal",#REF!,C30)+
SUMIFS(#REF!,#REF!,"internal",#REF!,C30)+
SUMIFS(#REF!,#REF!,"internal",#REF!,C30)</f>
        <v>#REF!</v>
      </c>
      <c r="I30" s="1334" t="e">
        <f>SUMIFS(#REF!,#REF!,"eksternal",#REF!,C30)+
SUMIFS(#REF!,#REF!,"eksternal",#REF!,C30)+
SUMIFS(#REF!,#REF!,"eksternal",#REF!,C30)+
SUMIFS(#REF!,#REF!,"eksternal",#REF!,C30)+
SUMIFS(#REF!,#REF!,"eksternal",#REF!,C30)+
SUMIFS(#REF!,#REF!,"eksternal",#REF!,C30)+
SUMIFS(#REF!,#REF!,"eksternal",#REF!,C30)</f>
        <v>#REF!</v>
      </c>
      <c r="J30" s="151" t="e">
        <f>SUMIF(#REF!, 'KEUANGAN (INT+EKS) AKRE 2025'!C30,#REF!)+
SUMIF(#REF!, 'KEUANGAN (INT+EKS) AKRE 2025'!C30,#REF!)+
SUMIF(#REF!, 'KEUANGAN (INT+EKS) AKRE 2025'!C30,#REF!)+
SUMIF(#REF!, 'KEUANGAN (INT+EKS) AKRE 2025'!C30,#REF!)+
SUMIF(#REF!, 'KEUANGAN (INT+EKS) AKRE 2025'!C30,#REF!)</f>
        <v>#REF!</v>
      </c>
      <c r="K30" s="151" t="e">
        <f>SUMIFS(#REF!,#REF!,"internal",#REF!,C30)+
SUMIFS(#REF!,#REF!,"internal",#REF!,C30)+
SUMIFS(#REF!,#REF!,"internal",#REF!,C30)+
SUMIFS(#REF!,#REF!,"internal",#REF!,C30)+
SUMIFS(#REF!,#REF!,"internal",#REF!,C30)+
SUMIFS(#REF!,#REF!,"internal",#REF!,C30)</f>
        <v>#REF!</v>
      </c>
      <c r="L30" s="151" t="e">
        <f>SUMIFS(#REF!,#REF!,"eksternal",#REF!,C30)+
SUMIFS(#REF!,#REF!,"eksternal",#REF!,C30)+
SUMIFS(#REF!,#REF!,"eksternal",#REF!,C30)+
SUMIFS(#REF!,#REF!,"eksternal",#REF!,C30)+
SUMIFS(#REF!,#REF!,"eksternal",#REF!,C30)+
SUMIFS(#REF!,#REF!,"eksternal",#REF!,C30)</f>
        <v>#REF!</v>
      </c>
      <c r="M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N30" s="152" t="e">
        <f>SUMIFS(#REF!,#REF!,"internal",#REF!,C30)+
SUMIFS(#REF!,#REF!,"internal",#REF!,C30)+
SUMIFS(#REF!,#REF!,"internal",#REF!,C30)+
SUMIFS(#REF!,#REF!,"internal",#REF!,C30)+
SUMIFS(#REF!,#REF!,"internal",#REF!,C30)+
SUMIFS(#REF!,#REF!,"internal",#REF!,C30)+
SUMIFS(#REF!,#REF!,"internal",#REF!,C30)</f>
        <v>#REF!</v>
      </c>
      <c r="O30" s="1331" t="e">
        <f>SUMIFS(#REF!,#REF!,"eksternal",#REF!,C30)+
SUMIFS(#REF!,#REF!,"eksternal",#REF!,C30)+
SUMIFS(#REF!,#REF!,"eksternal",#REF!,C30)+
SUMIFS(#REF!,#REF!,"eksternal",#REF!,C30)+
SUMIFS(#REF!,#REF!,"eksternal",#REF!,C30)+
SUMIFS(#REF!,#REF!,"eksternal",#REF!,C30)+
SUMIFS(#REF!,#REF!,"eksternal",#REF!,C30)</f>
        <v>#REF!</v>
      </c>
      <c r="P30" s="152" t="e">
        <f>SUMIF(#REF!, 'KEUANGAN (INT+EKS) AKRE 2025'!C30,#REF!)+
SUMIF(#REF!, 'KEUANGAN (INT+EKS) AKRE 2025'!C30,#REF!)+
SUMIF(#REF!, 'KEUANGAN (INT+EKS) AKRE 2025'!C30,#REF!)+
SUMIF(#REF!, 'KEUANGAN (INT+EKS) AKRE 2025'!C30,#REF!)+
SUMIF(#REF!, 'KEUANGAN (INT+EKS) AKRE 2025'!C30,#REF!)</f>
        <v>#REF!</v>
      </c>
      <c r="Q30" s="152" t="e">
        <f>SUMIFS(#REF!,#REF!,"internal",#REF!,C30)+
SUMIFS(#REF!,#REF!,"internal",#REF!,C30)+
SUMIFS(#REF!,#REF!,"internal",#REF!,C30)+
SUMIFS(#REF!,#REF!,"internal",#REF!,C30)+
SUMIFS(#REF!,#REF!,"internal",#REF!,C30)+
SUMIFS(#REF!,#REF!,"internal",#REF!,C30)</f>
        <v>#REF!</v>
      </c>
      <c r="R30" s="152" t="e">
        <f>SUMIFS(#REF!,#REF!,"eksternal",#REF!,C30)+
SUMIFS(#REF!,#REF!,"eksternal",#REF!,C30)+
SUMIFS(#REF!,#REF!,"eksternal",#REF!,C30)+
SUMIFS(#REF!,#REF!,"eksternal",#REF!,C30)+
SUMIFS(#REF!,#REF!,"eksternal",#REF!,C30)+
SUMIFS(#REF!,#REF!,"eksternal",#REF!,C30)</f>
        <v>#REF!</v>
      </c>
      <c r="S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T30" s="1331" t="e">
        <f>SUMIFS(#REF!,#REF!,"internal",#REF!,C30)+
SUMIFS(#REF!,#REF!,"internal",#REF!,C30)+
SUMIFS(#REF!,#REF!,"internal",#REF!,C30)+
SUMIFS(#REF!,#REF!,"internal",#REF!,C30)+
SUMIFS(#REF!,#REF!,"eksternal",#REF!,C30)+
SUMIFS(#REF!,#REF!,"eksternal",#REF!,C30)+
SUMIFS(#REF!,#REF!,"eksternal",#REF!,C30)</f>
        <v>#REF!</v>
      </c>
      <c r="U30" s="1331" t="e">
        <f>SUMIFS(#REF!,#REF!,"eksternal",#REF!,C30)+
SUMIFS(#REF!,#REF!,"eksternal",#REF!,C30)+
SUMIFS(#REF!,#REF!,"eksternal",#REF!,C30)+
SUMIFS(#REF!,#REF!,"eksternal",#REF!,C30)+
SUMIFS(#REF!,#REF!,"eksternal",#REF!,C30)+
SUMIFS(#REF!,#REF!,"eksternal",#REF!,C30)+
SUMIFS(#REF!,#REF!,"eksternal",#REF!,C30)</f>
        <v>#REF!</v>
      </c>
      <c r="V30" s="152" t="e">
        <f>SUMIF(#REF!, 'KEUANGAN (INT+EKS) AKRE 2025'!C30,#REF!)+
SUMIF(#REF!, 'KEUANGAN (INT+EKS) AKRE 2025'!C30,#REF!)+
SUMIF(#REF!, 'KEUANGAN (INT+EKS) AKRE 2025'!C30,#REF!)+
SUMIF(#REF!, 'KEUANGAN (INT+EKS) AKRE 2025'!C30,#REF!)+
SUMIF(#REF!, 'KEUANGAN (INT+EKS) AKRE 2025'!C30,#REF!)</f>
        <v>#REF!</v>
      </c>
      <c r="W30" s="152" t="e">
        <f>SUMIFS(#REF!,#REF!,"internal",#REF!,C30)+
SUMIFS(#REF!,#REF!,"internal",#REF!,C30)+
SUMIFS(#REF!,#REF!,"internal",#REF!,C30)+
SUMIFS(#REF!,#REF!,"internal",#REF!,C30)+
SUMIFS(#REF!,#REF!,"internal",#REF!,C30)+
SUMIFS(#REF!,#REF!,"internal",#REF!,C30)</f>
        <v>#REF!</v>
      </c>
      <c r="X30" s="152" t="e">
        <f>SUMIFS(#REF!,#REF!,"eksternal",#REF!,C30)+
SUMIFS(#REF!,#REF!,"eksternal",#REF!,C30)+
SUMIFS(#REF!,#REF!,"eksternal",#REF!,C30)+
SUMIFS(#REF!,#REF!,"eksternal",#REF!,C30)+
SUMIFS(#REF!,#REF!,"eksternal",#REF!,C30)+
SUMIFS(#REF!,#REF!,"eksternal",#REF!,C30)</f>
        <v>#REF!</v>
      </c>
      <c r="Y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Z30" s="152" t="e">
        <f>SUMIFS(#REF!,#REF!,"internal",#REF!,C30)+
SUMIFS(#REF!,#REF!,"internal",#REF!,C30)+
SUMIFS(#REF!,#REF!,"internal",#REF!,C30)+
SUMIFS(#REF!,#REF!,"internal",#REF!,C30)+
SUMIFS(#REF!,#REF!,"internal",#REF!,C30)+
SUMIFS(#REF!,#REF!,"internal",#REF!,C30)+
SUMIFS(#REF!,#REF!,"internal",#REF!,C30)</f>
        <v>#REF!</v>
      </c>
      <c r="AA30" s="152" t="e">
        <f>SUMIFS(#REF!,#REF!,"eksternal",#REF!,C30)+
SUMIFS(#REF!,#REF!,"eksternal",#REF!,C30)+
SUMIFS(#REF!,#REF!,"eksternal",#REF!,C30)+
SUMIFS(#REF!,#REF!,"eksternal",#REF!,C30)+
SUMIFS(#REF!,#REF!,"eksternal",#REF!,C30)+
SUMIFS(#REF!,#REF!,"eksternal",#REF!,C30)+
SUMIFS(#REF!,#REF!,"eksternal",#REF!,C30)</f>
        <v>#REF!</v>
      </c>
      <c r="AB30" s="152" t="e">
        <f>SUMIF(#REF!, 'KEUANGAN (INT+EKS) AKRE 2025'!C30,#REF!)+
SUMIF(#REF!, 'KEUANGAN (INT+EKS) AKRE 2025'!C30,#REF!)+
SUMIF(#REF!, 'KEUANGAN (INT+EKS) AKRE 2025'!C30,#REF!)+
SUMIF(#REF!, 'KEUANGAN (INT+EKS) AKRE 2025'!C30,#REF!)+
SUMIF(#REF!, 'KEUANGAN (INT+EKS) AKRE 2025'!C30,#REF!)+
SUMIF(#REF!, 'KEUANGAN (INT+EKS) AKRE 2025'!C30,#REF!)</f>
        <v>#REF!</v>
      </c>
      <c r="AC30" s="152" t="e">
        <f>SUMIFS(#REF!,#REF!,"internal",#REF!,C30)+
SUMIFS(#REF!,#REF!,"internal",#REF!,C30)+
SUMIFS(#REF!,#REF!,"internal",#REF!,C30)+
SUMIFS(#REF!,#REF!,"internal",#REF!,C30)+
SUMIFS(#REF!,#REF!,"internal",#REF!,C30)+
SUMIFS(#REF!,#REF!,"internal",#REF!,C30)</f>
        <v>#REF!</v>
      </c>
      <c r="AD30" s="152" t="e">
        <f>SUMIFS(#REF!,#REF!,"eksternal",#REF!,C30)+
SUMIFS(#REF!,#REF!,"eksternal",#REF!,C30)+
SUMIFS(#REF!,#REF!,"eksternal",#REF!,C30)+
SUMIFS(#REF!,#REF!,"eksternal",#REF!,C30)+
SUMIFS(#REF!,#REF!,"eksternal",#REF!,C30)+
SUMIFS(#REF!,#REF!,"eksternal",#REF!,C30)</f>
        <v>#REF!</v>
      </c>
      <c r="AE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AF30" s="152" t="e">
        <f>SUMIFS(#REF!,#REF!,"internal",#REF!,C30)+
SUMIFS(#REF!,#REF!,"internal",#REF!,C30)+
SUMIFS(#REF!,#REF!,"internal",#REF!,C30)+
SUMIFS(#REF!,#REF!,"internal",#REF!,C30)+
SUMIFS(#REF!,#REF!,"internal",#REF!,C30)+
SUMIFS(#REF!,#REF!,"internal",#REF!,C30)+
SUMIFS(#REF!,#REF!,"internal",#REF!,C30)</f>
        <v>#REF!</v>
      </c>
      <c r="AG30" s="152" t="e">
        <f>SUMIFS(#REF!,#REF!,"eksternal",#REF!,C30)+
SUMIFS(#REF!,#REF!,"eksternal",#REF!,C30)+
SUMIFS(#REF!,#REF!,"eksternal",#REF!,C30)+
SUMIFS(#REF!,#REF!,"eksternal",#REF!,C30)+
SUMIFS(#REF!,#REF!,"eksternal",#REF!,C30)+
SUMIFS(#REF!,#REF!,"eksternal",#REF!,C30)+
SUMIFS(#REF!,#REF!,"eksternal",#REF!,C30)</f>
        <v>#REF!</v>
      </c>
      <c r="AH30" s="152" t="e">
        <f>SUMIF(#REF!, 'KEUANGAN (INT+EKS) AKRE 2025'!C30,#REF!)+
SUMIF(#REF!, 'KEUANGAN (INT+EKS) AKRE 2025'!C30,#REF!)+
SUMIF(#REF!, 'KEUANGAN (INT+EKS) AKRE 2025'!C30,#REF!)+
SUMIF(#REF!, 'KEUANGAN (INT+EKS) AKRE 2025'!C30,#REF!)+
SUMIF(#REF!, 'KEUANGAN (INT+EKS) AKRE 2025'!C30,#REF!)+
SUMIF(#REF!, 'KEUANGAN (INT+EKS) AKRE 2025'!C30,#REF!)</f>
        <v>#REF!</v>
      </c>
      <c r="AI30" s="152" t="e">
        <f>SUMIFS(#REF!,#REF!,"internal",#REF!,C30)+
SUMIFS(#REF!,#REF!,"internal",#REF!,C30)+
SUMIFS(#REF!,#REF!,"internal",#REF!,C30)+
SUMIFS(#REF!,#REF!,"internal",#REF!,C30)+
SUMIFS(#REF!,#REF!,"internal",#REF!,C30)+
SUMIFS(#REF!,#REF!,"internal",#REF!,C30)</f>
        <v>#REF!</v>
      </c>
      <c r="AJ30" s="152" t="e">
        <f>SUMIFS(#REF!,#REF!,"eksternal",#REF!,C30)+
SUMIFS(#REF!,#REF!,"eksternal",#REF!,C30)+
SUMIFS(#REF!,#REF!,"eksternal",#REF!,C30)+
SUMIFS(#REF!,#REF!,"eksternal",#REF!,C30)+
SUMIFS(#REF!,#REF!,"eksternal",#REF!,C30)+
SUMIFS(#REF!,#REF!,"eksternal",#REF!,C30)</f>
        <v>#REF!</v>
      </c>
      <c r="AK30" s="1337"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
SUMIF(#REF!,'KEUANGAN (INT+EKS) AKRE 2025'!C30,#REF!)+
SUMIF(#REF!,'KEUANGAN (INT+EKS) AKRE 2025'!C30,#REF!)</f>
        <v>#REF!</v>
      </c>
      <c r="AL30" s="1335" t="e">
        <f>SUMIFS(#REF!,#REF!,"internal",#REF!,C30)+
SUMIFS(#REF!,#REF!,"internal",#REF!,C30)+
SUMIFS(#REF!,#REF!,"internal",#REF!,C30)+
SUMIFS(#REF!,#REF!,"internal",#REF!,C30)+
SUMIFS(#REF!,#REF!,"internal",#REF!,C30)+
SUMIFS(#REF!,#REF!,"internal",#REF!,C30)+
SUMIFS(#REF!,#REF!,"internal",#REF!,C30)</f>
        <v>#REF!</v>
      </c>
      <c r="AM30" s="1354" t="e">
        <f>SUMIFS(#REF!,#REF!,"eksternal",#REF!,C30)+
SUMIFS(#REF!,#REF!,"eksternal",#REF!,C30)+
SUMIFS(#REF!,#REF!,"eksternal",#REF!,C30)+
SUMIFS(#REF!,#REF!,"eksternal",#REF!,C30)+
SUMIFS(#REF!,#REF!,"eksternal",#REF!,C30)+
SUMIFS(#REF!,#REF!,"eksternal",#REF!,C30)+
SUMIFS(#REF!,#REF!,"eksternal",#REF!,C30)+
SUMIFS(#REF!,#REF!,"eksternal",#REF!,C30)+
SUMIFS(#REF!,#REF!,"eksternal",#REF!,C30)</f>
        <v>#REF!</v>
      </c>
    </row>
    <row r="31" spans="1:39" hidden="1">
      <c r="A31" s="127">
        <v>2</v>
      </c>
      <c r="B31" s="1442"/>
      <c r="C31" s="1190" t="s">
        <v>31</v>
      </c>
      <c r="D31" s="1340" t="e">
        <f>SUMIF(#REF!, 'KEUANGAN (INT+EKS) AKRE 2025'!C31,#REF!)+
SUMIF(#REF!, 'KEUANGAN (INT+EKS) AKRE 2025'!C31,#REF!)+
SUMIF(#REF!, 'KEUANGAN (INT+EKS) AKRE 2025'!C31,#REF!)+
SUMIF(#REF!, 'KEUANGAN (INT+EKS) AKRE 2025'!C31,#REF!)+
SUMIF(#REF!, 'KEUANGAN (INT+EKS) AKRE 2025'!C31,#REF!)</f>
        <v>#REF!</v>
      </c>
      <c r="E31" s="1340" t="e">
        <f>SUMIFS(#REF!,#REF!,"internal",#REF!,C31)+
SUMIFS(#REF!,#REF!,"internal",#REF!,C31)+
SUMIFS(#REF!,#REF!,"internal",#REF!,C31)+
SUMIFS(#REF!,#REF!,"internal",#REF!,C31)+
SUMIFS(#REF!,#REF!,"internal",#REF!,C31)+
SUMIFS(#REF!,#REF!,"internal",#REF!,C31)</f>
        <v>#REF!</v>
      </c>
      <c r="F31" s="1341" t="e">
        <f>SUMIFS(#REF!,#REF!,"eksternal",#REF!,C31)+
SUMIFS(#REF!,#REF!,"eksternal",#REF!,C31)+
SUMIFS(#REF!,#REF!,"eksternal",#REF!,C31)+
SUMIFS(#REF!,#REF!,"eksternal",#REF!,C31)+
SUMIFS(#REF!,#REF!,"eksternal",#REF!,C31)+
SUMIFS(#REF!,#REF!,"eksternal",#REF!,C31)</f>
        <v>#REF!</v>
      </c>
      <c r="G31" s="1334"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H31" s="1334" t="e">
        <f>SUMIFS(#REF!,#REF!,"internal",#REF!,C31)+
SUMIFS(#REF!,#REF!,"internal",#REF!,C31)+
SUMIFS(#REF!,#REF!,"internal",#REF!,C31)+
SUMIFS(#REF!,#REF!,"internal",#REF!,C31)+
SUMIFS(#REF!,#REF!,"internal",#REF!,C31)+
SUMIFS(#REF!,#REF!,"internal",#REF!,C31)+
SUMIFS(#REF!,#REF!,"internal",#REF!,C31)</f>
        <v>#REF!</v>
      </c>
      <c r="I31" s="1334" t="e">
        <f>SUMIFS(#REF!,#REF!,"eksternal",#REF!,C31)+
SUMIFS(#REF!,#REF!,"eksternal",#REF!,C31)+
SUMIFS(#REF!,#REF!,"eksternal",#REF!,C31)+
SUMIFS(#REF!,#REF!,"eksternal",#REF!,C31)+
SUMIFS(#REF!,#REF!,"eksternal",#REF!,C31)+
SUMIFS(#REF!,#REF!,"eksternal",#REF!,C31)+
SUMIFS(#REF!,#REF!,"eksternal",#REF!,C31)</f>
        <v>#REF!</v>
      </c>
      <c r="J31" s="151" t="e">
        <f>SUMIF(#REF!, 'KEUANGAN (INT+EKS) AKRE 2025'!C31,#REF!)+
SUMIF(#REF!, 'KEUANGAN (INT+EKS) AKRE 2025'!C31,#REF!)+
SUMIF(#REF!, 'KEUANGAN (INT+EKS) AKRE 2025'!C31,#REF!)+
SUMIF(#REF!, 'KEUANGAN (INT+EKS) AKRE 2025'!C31,#REF!)+
SUMIF(#REF!, 'KEUANGAN (INT+EKS) AKRE 2025'!C31,#REF!)</f>
        <v>#REF!</v>
      </c>
      <c r="K31" s="151" t="e">
        <f>SUMIFS(#REF!,#REF!,"internal",#REF!,C31)+
SUMIFS(#REF!,#REF!,"internal",#REF!,C31)+
SUMIFS(#REF!,#REF!,"internal",#REF!,C31)+
SUMIFS(#REF!,#REF!,"internal",#REF!,C31)+
SUMIFS(#REF!,#REF!,"internal",#REF!,C31)+
SUMIFS(#REF!,#REF!,"internal",#REF!,C31)</f>
        <v>#REF!</v>
      </c>
      <c r="L31" s="151" t="e">
        <f>SUMIFS(#REF!,#REF!,"eksternal",#REF!,C31)+
SUMIFS(#REF!,#REF!,"eksternal",#REF!,C31)+
SUMIFS(#REF!,#REF!,"eksternal",#REF!,C31)+
SUMIFS(#REF!,#REF!,"eksternal",#REF!,C31)+
SUMIFS(#REF!,#REF!,"eksternal",#REF!,C31)+
SUMIFS(#REF!,#REF!,"eksternal",#REF!,C31)</f>
        <v>#REF!</v>
      </c>
      <c r="M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N31" s="152" t="e">
        <f>SUMIFS(#REF!,#REF!,"internal",#REF!,C31)+
SUMIFS(#REF!,#REF!,"internal",#REF!,C31)+
SUMIFS(#REF!,#REF!,"internal",#REF!,C31)+
SUMIFS(#REF!,#REF!,"internal",#REF!,C31)+
SUMIFS(#REF!,#REF!,"internal",#REF!,C31)+
SUMIFS(#REF!,#REF!,"internal",#REF!,C31)+
SUMIFS(#REF!,#REF!,"internal",#REF!,C31)</f>
        <v>#REF!</v>
      </c>
      <c r="O31" s="1331" t="e">
        <f>SUMIFS(#REF!,#REF!,"eksternal",#REF!,C31)+
SUMIFS(#REF!,#REF!,"eksternal",#REF!,C31)+
SUMIFS(#REF!,#REF!,"eksternal",#REF!,C31)+
SUMIFS(#REF!,#REF!,"eksternal",#REF!,C31)+
SUMIFS(#REF!,#REF!,"eksternal",#REF!,C31)+
SUMIFS(#REF!,#REF!,"eksternal",#REF!,C31)+
SUMIFS(#REF!,#REF!,"eksternal",#REF!,C31)</f>
        <v>#REF!</v>
      </c>
      <c r="P31" s="152" t="e">
        <f>SUMIF(#REF!, 'KEUANGAN (INT+EKS) AKRE 2025'!C31,#REF!)+
SUMIF(#REF!, 'KEUANGAN (INT+EKS) AKRE 2025'!C31,#REF!)+
SUMIF(#REF!, 'KEUANGAN (INT+EKS) AKRE 2025'!C31,#REF!)+
SUMIF(#REF!, 'KEUANGAN (INT+EKS) AKRE 2025'!C31,#REF!)+
SUMIF(#REF!, 'KEUANGAN (INT+EKS) AKRE 2025'!C31,#REF!)</f>
        <v>#REF!</v>
      </c>
      <c r="Q31" s="152" t="e">
        <f>SUMIFS(#REF!,#REF!,"internal",#REF!,C31)+
SUMIFS(#REF!,#REF!,"internal",#REF!,C31)+
SUMIFS(#REF!,#REF!,"internal",#REF!,C31)+
SUMIFS(#REF!,#REF!,"internal",#REF!,C31)+
SUMIFS(#REF!,#REF!,"internal",#REF!,C31)+
SUMIFS(#REF!,#REF!,"internal",#REF!,C31)</f>
        <v>#REF!</v>
      </c>
      <c r="R31" s="152" t="e">
        <f>SUMIFS(#REF!,#REF!,"eksternal",#REF!,C31)+
SUMIFS(#REF!,#REF!,"eksternal",#REF!,C31)+
SUMIFS(#REF!,#REF!,"eksternal",#REF!,C31)+
SUMIFS(#REF!,#REF!,"eksternal",#REF!,C31)+
SUMIFS(#REF!,#REF!,"eksternal",#REF!,C31)+
SUMIFS(#REF!,#REF!,"eksternal",#REF!,C31)</f>
        <v>#REF!</v>
      </c>
      <c r="S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T31" s="1331" t="e">
        <f>SUMIFS(#REF!,#REF!,"internal",#REF!,C31)+
SUMIFS(#REF!,#REF!,"internal",#REF!,C31)+
SUMIFS(#REF!,#REF!,"internal",#REF!,C31)+
SUMIFS(#REF!,#REF!,"internal",#REF!,C31)+
SUMIFS(#REF!,#REF!,"eksternal",#REF!,C31)+
SUMIFS(#REF!,#REF!,"eksternal",#REF!,C31)+
SUMIFS(#REF!,#REF!,"eksternal",#REF!,C31)</f>
        <v>#REF!</v>
      </c>
      <c r="U31" s="1331" t="e">
        <f>SUMIFS(#REF!,#REF!,"eksternal",#REF!,C31)+
SUMIFS(#REF!,#REF!,"eksternal",#REF!,C31)+
SUMIFS(#REF!,#REF!,"eksternal",#REF!,C31)+
SUMIFS(#REF!,#REF!,"eksternal",#REF!,C31)+
SUMIFS(#REF!,#REF!,"eksternal",#REF!,C31)+
SUMIFS(#REF!,#REF!,"eksternal",#REF!,C31)+
SUMIFS(#REF!,#REF!,"eksternal",#REF!,C31)</f>
        <v>#REF!</v>
      </c>
      <c r="V31" s="152" t="e">
        <f>SUMIF(#REF!, 'KEUANGAN (INT+EKS) AKRE 2025'!C31,#REF!)+
SUMIF(#REF!, 'KEUANGAN (INT+EKS) AKRE 2025'!C31,#REF!)+
SUMIF(#REF!, 'KEUANGAN (INT+EKS) AKRE 2025'!C31,#REF!)+
SUMIF(#REF!, 'KEUANGAN (INT+EKS) AKRE 2025'!C31,#REF!)+
SUMIF(#REF!, 'KEUANGAN (INT+EKS) AKRE 2025'!C31,#REF!)</f>
        <v>#REF!</v>
      </c>
      <c r="W31" s="152" t="e">
        <f>SUMIFS(#REF!,#REF!,"internal",#REF!,C31)+
SUMIFS(#REF!,#REF!,"internal",#REF!,C31)+
SUMIFS(#REF!,#REF!,"internal",#REF!,C31)+
SUMIFS(#REF!,#REF!,"internal",#REF!,C31)+
SUMIFS(#REF!,#REF!,"internal",#REF!,C31)+
SUMIFS(#REF!,#REF!,"internal",#REF!,C31)</f>
        <v>#REF!</v>
      </c>
      <c r="X31" s="152" t="e">
        <f>SUMIFS(#REF!,#REF!,"eksternal",#REF!,C31)+
SUMIFS(#REF!,#REF!,"eksternal",#REF!,C31)+
SUMIFS(#REF!,#REF!,"eksternal",#REF!,C31)+
SUMIFS(#REF!,#REF!,"eksternal",#REF!,C31)+
SUMIFS(#REF!,#REF!,"eksternal",#REF!,C31)+
SUMIFS(#REF!,#REF!,"eksternal",#REF!,C31)</f>
        <v>#REF!</v>
      </c>
      <c r="Y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Z31" s="152" t="e">
        <f>SUMIFS(#REF!,#REF!,"internal",#REF!,C31)+
SUMIFS(#REF!,#REF!,"internal",#REF!,C31)+
SUMIFS(#REF!,#REF!,"internal",#REF!,C31)+
SUMIFS(#REF!,#REF!,"internal",#REF!,C31)+
SUMIFS(#REF!,#REF!,"internal",#REF!,C31)+
SUMIFS(#REF!,#REF!,"internal",#REF!,C31)+
SUMIFS(#REF!,#REF!,"internal",#REF!,C31)</f>
        <v>#REF!</v>
      </c>
      <c r="AA31" s="152" t="e">
        <f>SUMIFS(#REF!,#REF!,"eksternal",#REF!,C31)+
SUMIFS(#REF!,#REF!,"eksternal",#REF!,C31)+
SUMIFS(#REF!,#REF!,"eksternal",#REF!,C31)+
SUMIFS(#REF!,#REF!,"eksternal",#REF!,C31)+
SUMIFS(#REF!,#REF!,"eksternal",#REF!,C31)+
SUMIFS(#REF!,#REF!,"eksternal",#REF!,C31)+
SUMIFS(#REF!,#REF!,"eksternal",#REF!,C31)</f>
        <v>#REF!</v>
      </c>
      <c r="AB31" s="152" t="e">
        <f>SUMIF(#REF!, 'KEUANGAN (INT+EKS) AKRE 2025'!C31,#REF!)+
SUMIF(#REF!, 'KEUANGAN (INT+EKS) AKRE 2025'!C31,#REF!)+
SUMIF(#REF!, 'KEUANGAN (INT+EKS) AKRE 2025'!C31,#REF!)+
SUMIF(#REF!, 'KEUANGAN (INT+EKS) AKRE 2025'!C31,#REF!)+
SUMIF(#REF!, 'KEUANGAN (INT+EKS) AKRE 2025'!C31,#REF!)+
SUMIF(#REF!, 'KEUANGAN (INT+EKS) AKRE 2025'!C31,#REF!)</f>
        <v>#REF!</v>
      </c>
      <c r="AC31" s="152" t="e">
        <f>SUMIFS(#REF!,#REF!,"internal",#REF!,C31)+
SUMIFS(#REF!,#REF!,"internal",#REF!,C31)+
SUMIFS(#REF!,#REF!,"internal",#REF!,C31)+
SUMIFS(#REF!,#REF!,"internal",#REF!,C31)+
SUMIFS(#REF!,#REF!,"internal",#REF!,C31)+
SUMIFS(#REF!,#REF!,"internal",#REF!,C31)</f>
        <v>#REF!</v>
      </c>
      <c r="AD31" s="152" t="e">
        <f>SUMIFS(#REF!,#REF!,"eksternal",#REF!,C31)+
SUMIFS(#REF!,#REF!,"eksternal",#REF!,C31)+
SUMIFS(#REF!,#REF!,"eksternal",#REF!,C31)+
SUMIFS(#REF!,#REF!,"eksternal",#REF!,C31)+
SUMIFS(#REF!,#REF!,"eksternal",#REF!,C31)+
SUMIFS(#REF!,#REF!,"eksternal",#REF!,C31)</f>
        <v>#REF!</v>
      </c>
      <c r="AE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AF31" s="152" t="e">
        <f>SUMIFS(#REF!,#REF!,"internal",#REF!,C31)+
SUMIFS(#REF!,#REF!,"internal",#REF!,C31)+
SUMIFS(#REF!,#REF!,"internal",#REF!,C31)+
SUMIFS(#REF!,#REF!,"internal",#REF!,C31)+
SUMIFS(#REF!,#REF!,"internal",#REF!,C31)+
SUMIFS(#REF!,#REF!,"internal",#REF!,C31)+
SUMIFS(#REF!,#REF!,"internal",#REF!,C31)</f>
        <v>#REF!</v>
      </c>
      <c r="AG31" s="152" t="e">
        <f>SUMIFS(#REF!,#REF!,"eksternal",#REF!,C31)+
SUMIFS(#REF!,#REF!,"eksternal",#REF!,C31)+
SUMIFS(#REF!,#REF!,"eksternal",#REF!,C31)+
SUMIFS(#REF!,#REF!,"eksternal",#REF!,C31)+
SUMIFS(#REF!,#REF!,"eksternal",#REF!,C31)+
SUMIFS(#REF!,#REF!,"eksternal",#REF!,C31)+
SUMIFS(#REF!,#REF!,"eksternal",#REF!,C31)</f>
        <v>#REF!</v>
      </c>
      <c r="AH31" s="152" t="e">
        <f>SUMIF(#REF!, 'KEUANGAN (INT+EKS) AKRE 2025'!C31,#REF!)+
SUMIF(#REF!, 'KEUANGAN (INT+EKS) AKRE 2025'!C31,#REF!)+
SUMIF(#REF!, 'KEUANGAN (INT+EKS) AKRE 2025'!C31,#REF!)+
SUMIF(#REF!, 'KEUANGAN (INT+EKS) AKRE 2025'!C31,#REF!)+
SUMIF(#REF!, 'KEUANGAN (INT+EKS) AKRE 2025'!C31,#REF!)+
SUMIF(#REF!, 'KEUANGAN (INT+EKS) AKRE 2025'!C31,#REF!)</f>
        <v>#REF!</v>
      </c>
      <c r="AI31" s="152" t="e">
        <f>SUMIFS(#REF!,#REF!,"internal",#REF!,C31)+
SUMIFS(#REF!,#REF!,"internal",#REF!,C31)+
SUMIFS(#REF!,#REF!,"internal",#REF!,C31)+
SUMIFS(#REF!,#REF!,"internal",#REF!,C31)+
SUMIFS(#REF!,#REF!,"internal",#REF!,C31)+
SUMIFS(#REF!,#REF!,"internal",#REF!,C31)</f>
        <v>#REF!</v>
      </c>
      <c r="AJ31" s="152" t="e">
        <f>SUMIFS(#REF!,#REF!,"eksternal",#REF!,C31)+
SUMIFS(#REF!,#REF!,"eksternal",#REF!,C31)+
SUMIFS(#REF!,#REF!,"eksternal",#REF!,C31)+
SUMIFS(#REF!,#REF!,"eksternal",#REF!,C31)+
SUMIFS(#REF!,#REF!,"eksternal",#REF!,C31)+
SUMIFS(#REF!,#REF!,"eksternal",#REF!,C31)</f>
        <v>#REF!</v>
      </c>
      <c r="AK31" s="1337"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
SUMIF(#REF!,'KEUANGAN (INT+EKS) AKRE 2025'!C31,#REF!)+
SUMIF(#REF!,'KEUANGAN (INT+EKS) AKRE 2025'!C31,#REF!)</f>
        <v>#REF!</v>
      </c>
      <c r="AL31" s="1335" t="e">
        <f>SUMIFS(#REF!,#REF!,"internal",#REF!,C31)+
SUMIFS(#REF!,#REF!,"internal",#REF!,C31)+
SUMIFS(#REF!,#REF!,"internal",#REF!,C31)+
SUMIFS(#REF!,#REF!,"internal",#REF!,C31)+
SUMIFS(#REF!,#REF!,"internal",#REF!,C31)+
SUMIFS(#REF!,#REF!,"internal",#REF!,C31)+
SUMIFS(#REF!,#REF!,"internal",#REF!,C31)</f>
        <v>#REF!</v>
      </c>
      <c r="AM31" s="1354" t="e">
        <f>SUMIFS(#REF!,#REF!,"eksternal",#REF!,C31)+
SUMIFS(#REF!,#REF!,"eksternal",#REF!,C31)+
SUMIFS(#REF!,#REF!,"eksternal",#REF!,C31)+
SUMIFS(#REF!,#REF!,"eksternal",#REF!,C31)+
SUMIFS(#REF!,#REF!,"eksternal",#REF!,C31)+
SUMIFS(#REF!,#REF!,"eksternal",#REF!,C31)+
SUMIFS(#REF!,#REF!,"eksternal",#REF!,C31)+
SUMIFS(#REF!,#REF!,"eksternal",#REF!,C31)+
SUMIFS(#REF!,#REF!,"eksternal",#REF!,C31)</f>
        <v>#REF!</v>
      </c>
    </row>
    <row r="32" spans="1:39" hidden="1">
      <c r="A32" s="127">
        <v>3</v>
      </c>
      <c r="B32" s="1442"/>
      <c r="C32" s="1190" t="s">
        <v>13</v>
      </c>
      <c r="D32" s="1340" t="e">
        <f>SUMIF(#REF!, 'KEUANGAN (INT+EKS) AKRE 2025'!C32,#REF!)+
SUMIF(#REF!, 'KEUANGAN (INT+EKS) AKRE 2025'!C32,#REF!)+
SUMIF(#REF!, 'KEUANGAN (INT+EKS) AKRE 2025'!C32,#REF!)+
SUMIF(#REF!, 'KEUANGAN (INT+EKS) AKRE 2025'!C32,#REF!)+
SUMIF(#REF!, 'KEUANGAN (INT+EKS) AKRE 2025'!C32,#REF!)</f>
        <v>#REF!</v>
      </c>
      <c r="E32" s="1340" t="e">
        <f>SUMIFS(#REF!,#REF!,"internal",#REF!,C32)+
SUMIFS(#REF!,#REF!,"internal",#REF!,C32)+
SUMIFS(#REF!,#REF!,"internal",#REF!,C32)+
SUMIFS(#REF!,#REF!,"internal",#REF!,C32)+
SUMIFS(#REF!,#REF!,"internal",#REF!,C32)+
SUMIFS(#REF!,#REF!,"internal",#REF!,C32)</f>
        <v>#REF!</v>
      </c>
      <c r="F32" s="1341" t="e">
        <f>SUMIFS(#REF!,#REF!,"eksternal",#REF!,C32)+
SUMIFS(#REF!,#REF!,"eksternal",#REF!,C32)+
SUMIFS(#REF!,#REF!,"eksternal",#REF!,C32)+
SUMIFS(#REF!,#REF!,"eksternal",#REF!,C32)+
SUMIFS(#REF!,#REF!,"eksternal",#REF!,C32)+
SUMIFS(#REF!,#REF!,"eksternal",#REF!,C32)</f>
        <v>#REF!</v>
      </c>
      <c r="G32" s="1334"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H32" s="1334" t="e">
        <f>SUMIFS(#REF!,#REF!,"internal",#REF!,C32)+
SUMIFS(#REF!,#REF!,"internal",#REF!,C32)+
SUMIFS(#REF!,#REF!,"internal",#REF!,C32)+
SUMIFS(#REF!,#REF!,"internal",#REF!,C32)+
SUMIFS(#REF!,#REF!,"internal",#REF!,C32)+
SUMIFS(#REF!,#REF!,"internal",#REF!,C32)+
SUMIFS(#REF!,#REF!,"internal",#REF!,C32)</f>
        <v>#REF!</v>
      </c>
      <c r="I32" s="1334" t="e">
        <f>SUMIFS(#REF!,#REF!,"eksternal",#REF!,C32)+
SUMIFS(#REF!,#REF!,"eksternal",#REF!,C32)+
SUMIFS(#REF!,#REF!,"eksternal",#REF!,C32)+
SUMIFS(#REF!,#REF!,"eksternal",#REF!,C32)+
SUMIFS(#REF!,#REF!,"eksternal",#REF!,C32)+
SUMIFS(#REF!,#REF!,"eksternal",#REF!,C32)+
SUMIFS(#REF!,#REF!,"eksternal",#REF!,C32)</f>
        <v>#REF!</v>
      </c>
      <c r="J32" s="151" t="e">
        <f>SUMIF(#REF!, 'KEUANGAN (INT+EKS) AKRE 2025'!C32,#REF!)+
SUMIF(#REF!, 'KEUANGAN (INT+EKS) AKRE 2025'!C32,#REF!)+
SUMIF(#REF!, 'KEUANGAN (INT+EKS) AKRE 2025'!C32,#REF!)+
SUMIF(#REF!, 'KEUANGAN (INT+EKS) AKRE 2025'!C32,#REF!)+
SUMIF(#REF!, 'KEUANGAN (INT+EKS) AKRE 2025'!C32,#REF!)</f>
        <v>#REF!</v>
      </c>
      <c r="K32" s="151" t="e">
        <f>SUMIFS(#REF!,#REF!,"internal",#REF!,C32)+
SUMIFS(#REF!,#REF!,"internal",#REF!,C32)+
SUMIFS(#REF!,#REF!,"internal",#REF!,C32)+
SUMIFS(#REF!,#REF!,"internal",#REF!,C32)+
SUMIFS(#REF!,#REF!,"internal",#REF!,C32)+
SUMIFS(#REF!,#REF!,"internal",#REF!,C32)</f>
        <v>#REF!</v>
      </c>
      <c r="L32" s="151" t="e">
        <f>SUMIFS(#REF!,#REF!,"eksternal",#REF!,C32)+
SUMIFS(#REF!,#REF!,"eksternal",#REF!,C32)+
SUMIFS(#REF!,#REF!,"eksternal",#REF!,C32)+
SUMIFS(#REF!,#REF!,"eksternal",#REF!,C32)+
SUMIFS(#REF!,#REF!,"eksternal",#REF!,C32)+
SUMIFS(#REF!,#REF!,"eksternal",#REF!,C32)</f>
        <v>#REF!</v>
      </c>
      <c r="M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N32" s="152" t="e">
        <f>SUMIFS(#REF!,#REF!,"internal",#REF!,C32)+
SUMIFS(#REF!,#REF!,"internal",#REF!,C32)+
SUMIFS(#REF!,#REF!,"internal",#REF!,C32)+
SUMIFS(#REF!,#REF!,"internal",#REF!,C32)+
SUMIFS(#REF!,#REF!,"internal",#REF!,C32)+
SUMIFS(#REF!,#REF!,"internal",#REF!,C32)+
SUMIFS(#REF!,#REF!,"internal",#REF!,C32)</f>
        <v>#REF!</v>
      </c>
      <c r="O32" s="1331" t="e">
        <f>SUMIFS(#REF!,#REF!,"eksternal",#REF!,C32)+
SUMIFS(#REF!,#REF!,"eksternal",#REF!,C32)+
SUMIFS(#REF!,#REF!,"eksternal",#REF!,C32)+
SUMIFS(#REF!,#REF!,"eksternal",#REF!,C32)+
SUMIFS(#REF!,#REF!,"eksternal",#REF!,C32)+
SUMIFS(#REF!,#REF!,"eksternal",#REF!,C32)+
SUMIFS(#REF!,#REF!,"eksternal",#REF!,C32)</f>
        <v>#REF!</v>
      </c>
      <c r="P32" s="152" t="e">
        <f>SUMIF(#REF!, 'KEUANGAN (INT+EKS) AKRE 2025'!C32,#REF!)+
SUMIF(#REF!, 'KEUANGAN (INT+EKS) AKRE 2025'!C32,#REF!)+
SUMIF(#REF!, 'KEUANGAN (INT+EKS) AKRE 2025'!C32,#REF!)+
SUMIF(#REF!, 'KEUANGAN (INT+EKS) AKRE 2025'!C32,#REF!)+
SUMIF(#REF!, 'KEUANGAN (INT+EKS) AKRE 2025'!C32,#REF!)</f>
        <v>#REF!</v>
      </c>
      <c r="Q32" s="152" t="e">
        <f>SUMIFS(#REF!,#REF!,"internal",#REF!,C32)+
SUMIFS(#REF!,#REF!,"internal",#REF!,C32)+
SUMIFS(#REF!,#REF!,"internal",#REF!,C32)+
SUMIFS(#REF!,#REF!,"internal",#REF!,C32)+
SUMIFS(#REF!,#REF!,"internal",#REF!,C32)+
SUMIFS(#REF!,#REF!,"internal",#REF!,C32)</f>
        <v>#REF!</v>
      </c>
      <c r="R32" s="152" t="e">
        <f>SUMIFS(#REF!,#REF!,"eksternal",#REF!,C32)+
SUMIFS(#REF!,#REF!,"eksternal",#REF!,C32)+
SUMIFS(#REF!,#REF!,"eksternal",#REF!,C32)+
SUMIFS(#REF!,#REF!,"eksternal",#REF!,C32)+
SUMIFS(#REF!,#REF!,"eksternal",#REF!,C32)+
SUMIFS(#REF!,#REF!,"eksternal",#REF!,C32)</f>
        <v>#REF!</v>
      </c>
      <c r="S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T32" s="1331" t="e">
        <f>SUMIFS(#REF!,#REF!,"internal",#REF!,C32)+
SUMIFS(#REF!,#REF!,"internal",#REF!,C32)+
SUMIFS(#REF!,#REF!,"internal",#REF!,C32)+
SUMIFS(#REF!,#REF!,"internal",#REF!,C32)+
SUMIFS(#REF!,#REF!,"eksternal",#REF!,C32)+
SUMIFS(#REF!,#REF!,"eksternal",#REF!,C32)+
SUMIFS(#REF!,#REF!,"eksternal",#REF!,C32)</f>
        <v>#REF!</v>
      </c>
      <c r="U32" s="1331" t="e">
        <f>SUMIFS(#REF!,#REF!,"eksternal",#REF!,C32)+
SUMIFS(#REF!,#REF!,"eksternal",#REF!,C32)+
SUMIFS(#REF!,#REF!,"eksternal",#REF!,C32)+
SUMIFS(#REF!,#REF!,"eksternal",#REF!,C32)+
SUMIFS(#REF!,#REF!,"eksternal",#REF!,C32)+
SUMIFS(#REF!,#REF!,"eksternal",#REF!,C32)+
SUMIFS(#REF!,#REF!,"eksternal",#REF!,C32)</f>
        <v>#REF!</v>
      </c>
      <c r="V32" s="152" t="e">
        <f>SUMIF(#REF!, 'KEUANGAN (INT+EKS) AKRE 2025'!C32,#REF!)+
SUMIF(#REF!, 'KEUANGAN (INT+EKS) AKRE 2025'!C32,#REF!)+
SUMIF(#REF!, 'KEUANGAN (INT+EKS) AKRE 2025'!C32,#REF!)+
SUMIF(#REF!, 'KEUANGAN (INT+EKS) AKRE 2025'!C32,#REF!)+
SUMIF(#REF!, 'KEUANGAN (INT+EKS) AKRE 2025'!C32,#REF!)</f>
        <v>#REF!</v>
      </c>
      <c r="W32" s="152" t="e">
        <f>SUMIFS(#REF!,#REF!,"internal",#REF!,C32)+
SUMIFS(#REF!,#REF!,"internal",#REF!,C32)+
SUMIFS(#REF!,#REF!,"internal",#REF!,C32)+
SUMIFS(#REF!,#REF!,"internal",#REF!,C32)+
SUMIFS(#REF!,#REF!,"internal",#REF!,C32)+
SUMIFS(#REF!,#REF!,"internal",#REF!,C32)</f>
        <v>#REF!</v>
      </c>
      <c r="X32" s="152" t="e">
        <f>SUMIFS(#REF!,#REF!,"eksternal",#REF!,C32)+
SUMIFS(#REF!,#REF!,"eksternal",#REF!,C32)+
SUMIFS(#REF!,#REF!,"eksternal",#REF!,C32)+
SUMIFS(#REF!,#REF!,"eksternal",#REF!,C32)+
SUMIFS(#REF!,#REF!,"eksternal",#REF!,C32)+
SUMIFS(#REF!,#REF!,"eksternal",#REF!,C32)</f>
        <v>#REF!</v>
      </c>
      <c r="Y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Z32" s="152" t="e">
        <f>SUMIFS(#REF!,#REF!,"internal",#REF!,C32)+
SUMIFS(#REF!,#REF!,"internal",#REF!,C32)+
SUMIFS(#REF!,#REF!,"internal",#REF!,C32)+
SUMIFS(#REF!,#REF!,"internal",#REF!,C32)+
SUMIFS(#REF!,#REF!,"internal",#REF!,C32)+
SUMIFS(#REF!,#REF!,"internal",#REF!,C32)+
SUMIFS(#REF!,#REF!,"internal",#REF!,C32)</f>
        <v>#REF!</v>
      </c>
      <c r="AA32" s="152" t="e">
        <f>SUMIFS(#REF!,#REF!,"eksternal",#REF!,C32)+
SUMIFS(#REF!,#REF!,"eksternal",#REF!,C32)+
SUMIFS(#REF!,#REF!,"eksternal",#REF!,C32)+
SUMIFS(#REF!,#REF!,"eksternal",#REF!,C32)+
SUMIFS(#REF!,#REF!,"eksternal",#REF!,C32)+
SUMIFS(#REF!,#REF!,"eksternal",#REF!,C32)+
SUMIFS(#REF!,#REF!,"eksternal",#REF!,C32)</f>
        <v>#REF!</v>
      </c>
      <c r="AB32" s="152" t="e">
        <f>SUMIF(#REF!, 'KEUANGAN (INT+EKS) AKRE 2025'!C32,#REF!)+
SUMIF(#REF!, 'KEUANGAN (INT+EKS) AKRE 2025'!C32,#REF!)+
SUMIF(#REF!, 'KEUANGAN (INT+EKS) AKRE 2025'!C32,#REF!)+
SUMIF(#REF!, 'KEUANGAN (INT+EKS) AKRE 2025'!C32,#REF!)+
SUMIF(#REF!, 'KEUANGAN (INT+EKS) AKRE 2025'!C32,#REF!)+
SUMIF(#REF!, 'KEUANGAN (INT+EKS) AKRE 2025'!C32,#REF!)</f>
        <v>#REF!</v>
      </c>
      <c r="AC32" s="152" t="e">
        <f>SUMIFS(#REF!,#REF!,"internal",#REF!,C32)+
SUMIFS(#REF!,#REF!,"internal",#REF!,C32)+
SUMIFS(#REF!,#REF!,"internal",#REF!,C32)+
SUMIFS(#REF!,#REF!,"internal",#REF!,C32)+
SUMIFS(#REF!,#REF!,"internal",#REF!,C32)+
SUMIFS(#REF!,#REF!,"internal",#REF!,C32)</f>
        <v>#REF!</v>
      </c>
      <c r="AD32" s="152" t="e">
        <f>SUMIFS(#REF!,#REF!,"eksternal",#REF!,C32)+
SUMIFS(#REF!,#REF!,"eksternal",#REF!,C32)+
SUMIFS(#REF!,#REF!,"eksternal",#REF!,C32)+
SUMIFS(#REF!,#REF!,"eksternal",#REF!,C32)+
SUMIFS(#REF!,#REF!,"eksternal",#REF!,C32)+
SUMIFS(#REF!,#REF!,"eksternal",#REF!,C32)</f>
        <v>#REF!</v>
      </c>
      <c r="AE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AF32" s="152" t="e">
        <f>SUMIFS(#REF!,#REF!,"internal",#REF!,C32)+
SUMIFS(#REF!,#REF!,"internal",#REF!,C32)+
SUMIFS(#REF!,#REF!,"internal",#REF!,C32)+
SUMIFS(#REF!,#REF!,"internal",#REF!,C32)+
SUMIFS(#REF!,#REF!,"internal",#REF!,C32)+
SUMIFS(#REF!,#REF!,"internal",#REF!,C32)+
SUMIFS(#REF!,#REF!,"internal",#REF!,C32)</f>
        <v>#REF!</v>
      </c>
      <c r="AG32" s="152" t="e">
        <f>SUMIFS(#REF!,#REF!,"eksternal",#REF!,C32)+
SUMIFS(#REF!,#REF!,"eksternal",#REF!,C32)+
SUMIFS(#REF!,#REF!,"eksternal",#REF!,C32)+
SUMIFS(#REF!,#REF!,"eksternal",#REF!,C32)+
SUMIFS(#REF!,#REF!,"eksternal",#REF!,C32)+
SUMIFS(#REF!,#REF!,"eksternal",#REF!,C32)+
SUMIFS(#REF!,#REF!,"eksternal",#REF!,C32)</f>
        <v>#REF!</v>
      </c>
      <c r="AH32" s="152" t="e">
        <f>SUMIF(#REF!, 'KEUANGAN (INT+EKS) AKRE 2025'!C32,#REF!)+
SUMIF(#REF!, 'KEUANGAN (INT+EKS) AKRE 2025'!C32,#REF!)+
SUMIF(#REF!, 'KEUANGAN (INT+EKS) AKRE 2025'!C32,#REF!)+
SUMIF(#REF!, 'KEUANGAN (INT+EKS) AKRE 2025'!C32,#REF!)+
SUMIF(#REF!, 'KEUANGAN (INT+EKS) AKRE 2025'!C32,#REF!)+
SUMIF(#REF!, 'KEUANGAN (INT+EKS) AKRE 2025'!C32,#REF!)</f>
        <v>#REF!</v>
      </c>
      <c r="AI32" s="152" t="e">
        <f>SUMIFS(#REF!,#REF!,"internal",#REF!,C32)+
SUMIFS(#REF!,#REF!,"internal",#REF!,C32)+
SUMIFS(#REF!,#REF!,"internal",#REF!,C32)+
SUMIFS(#REF!,#REF!,"internal",#REF!,C32)+
SUMIFS(#REF!,#REF!,"internal",#REF!,C32)+
SUMIFS(#REF!,#REF!,"internal",#REF!,C32)</f>
        <v>#REF!</v>
      </c>
      <c r="AJ32" s="152" t="e">
        <f>SUMIFS(#REF!,#REF!,"eksternal",#REF!,C32)+
SUMIFS(#REF!,#REF!,"eksternal",#REF!,C32)+
SUMIFS(#REF!,#REF!,"eksternal",#REF!,C32)+
SUMIFS(#REF!,#REF!,"eksternal",#REF!,C32)+
SUMIFS(#REF!,#REF!,"eksternal",#REF!,C32)+
SUMIFS(#REF!,#REF!,"eksternal",#REF!,C32)</f>
        <v>#REF!</v>
      </c>
      <c r="AK32" s="1337"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
SUMIF(#REF!,'KEUANGAN (INT+EKS) AKRE 2025'!C32,#REF!)+
SUMIF(#REF!,'KEUANGAN (INT+EKS) AKRE 2025'!C32,#REF!)</f>
        <v>#REF!</v>
      </c>
      <c r="AL32" s="1335" t="e">
        <f>SUMIFS(#REF!,#REF!,"internal",#REF!,C32)+
SUMIFS(#REF!,#REF!,"internal",#REF!,C32)+
SUMIFS(#REF!,#REF!,"internal",#REF!,C32)+
SUMIFS(#REF!,#REF!,"internal",#REF!,C32)+
SUMIFS(#REF!,#REF!,"internal",#REF!,C32)+
SUMIFS(#REF!,#REF!,"internal",#REF!,C32)+
SUMIFS(#REF!,#REF!,"internal",#REF!,C32)</f>
        <v>#REF!</v>
      </c>
      <c r="AM32" s="1354" t="e">
        <f>SUMIFS(#REF!,#REF!,"eksternal",#REF!,C32)+
SUMIFS(#REF!,#REF!,"eksternal",#REF!,C32)+
SUMIFS(#REF!,#REF!,"eksternal",#REF!,C32)+
SUMIFS(#REF!,#REF!,"eksternal",#REF!,C32)+
SUMIFS(#REF!,#REF!,"eksternal",#REF!,C32)+
SUMIFS(#REF!,#REF!,"eksternal",#REF!,C32)+
SUMIFS(#REF!,#REF!,"eksternal",#REF!,C32)+
SUMIFS(#REF!,#REF!,"eksternal",#REF!,C32)+
SUMIFS(#REF!,#REF!,"eksternal",#REF!,C32)</f>
        <v>#REF!</v>
      </c>
    </row>
    <row r="33" spans="1:39" hidden="1">
      <c r="A33" s="127">
        <v>4</v>
      </c>
      <c r="B33" s="1442"/>
      <c r="C33" s="1190" t="s">
        <v>88</v>
      </c>
      <c r="D33" s="1340" t="e">
        <f>SUMIF(#REF!, 'KEUANGAN (INT+EKS) AKRE 2025'!C33,#REF!)+
SUMIF(#REF!, 'KEUANGAN (INT+EKS) AKRE 2025'!C33,#REF!)+
SUMIF(#REF!, 'KEUANGAN (INT+EKS) AKRE 2025'!C33,#REF!)+
SUMIF(#REF!, 'KEUANGAN (INT+EKS) AKRE 2025'!C33,#REF!)+
SUMIF(#REF!, 'KEUANGAN (INT+EKS) AKRE 2025'!C33,#REF!)</f>
        <v>#REF!</v>
      </c>
      <c r="E33" s="1340" t="e">
        <f>SUMIFS(#REF!,#REF!,"internal",#REF!,C33)+
SUMIFS(#REF!,#REF!,"internal",#REF!,C33)+
SUMIFS(#REF!,#REF!,"internal",#REF!,C33)+
SUMIFS(#REF!,#REF!,"internal",#REF!,C33)+
SUMIFS(#REF!,#REF!,"internal",#REF!,C33)+
SUMIFS(#REF!,#REF!,"internal",#REF!,C33)</f>
        <v>#REF!</v>
      </c>
      <c r="F33" s="1341" t="e">
        <f>SUMIFS(#REF!,#REF!,"eksternal",#REF!,C33)+
SUMIFS(#REF!,#REF!,"eksternal",#REF!,C33)+
SUMIFS(#REF!,#REF!,"eksternal",#REF!,C33)+
SUMIFS(#REF!,#REF!,"eksternal",#REF!,C33)+
SUMIFS(#REF!,#REF!,"eksternal",#REF!,C33)+
SUMIFS(#REF!,#REF!,"eksternal",#REF!,C33)</f>
        <v>#REF!</v>
      </c>
      <c r="G33" s="1334"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H33" s="1334" t="e">
        <f>SUMIFS(#REF!,#REF!,"internal",#REF!,C33)+
SUMIFS(#REF!,#REF!,"internal",#REF!,C33)+
SUMIFS(#REF!,#REF!,"internal",#REF!,C33)+
SUMIFS(#REF!,#REF!,"internal",#REF!,C33)+
SUMIFS(#REF!,#REF!,"internal",#REF!,C33)+
SUMIFS(#REF!,#REF!,"internal",#REF!,C33)+
SUMIFS(#REF!,#REF!,"internal",#REF!,C33)</f>
        <v>#REF!</v>
      </c>
      <c r="I33" s="1334" t="e">
        <f>SUMIFS(#REF!,#REF!,"eksternal",#REF!,C33)+
SUMIFS(#REF!,#REF!,"eksternal",#REF!,C33)+
SUMIFS(#REF!,#REF!,"eksternal",#REF!,C33)+
SUMIFS(#REF!,#REF!,"eksternal",#REF!,C33)+
SUMIFS(#REF!,#REF!,"eksternal",#REF!,C33)+
SUMIFS(#REF!,#REF!,"eksternal",#REF!,C33)+
SUMIFS(#REF!,#REF!,"eksternal",#REF!,C33)</f>
        <v>#REF!</v>
      </c>
      <c r="J33" s="151" t="e">
        <f>SUMIF(#REF!, 'KEUANGAN (INT+EKS) AKRE 2025'!C33,#REF!)+
SUMIF(#REF!, 'KEUANGAN (INT+EKS) AKRE 2025'!C33,#REF!)+
SUMIF(#REF!, 'KEUANGAN (INT+EKS) AKRE 2025'!C33,#REF!)+
SUMIF(#REF!, 'KEUANGAN (INT+EKS) AKRE 2025'!C33,#REF!)+
SUMIF(#REF!, 'KEUANGAN (INT+EKS) AKRE 2025'!C33,#REF!)</f>
        <v>#REF!</v>
      </c>
      <c r="K33" s="151" t="e">
        <f>SUMIFS(#REF!,#REF!,"internal",#REF!,C33)+
SUMIFS(#REF!,#REF!,"internal",#REF!,C33)+
SUMIFS(#REF!,#REF!,"internal",#REF!,C33)+
SUMIFS(#REF!,#REF!,"internal",#REF!,C33)+
SUMIFS(#REF!,#REF!,"internal",#REF!,C33)+
SUMIFS(#REF!,#REF!,"internal",#REF!,C33)</f>
        <v>#REF!</v>
      </c>
      <c r="L33" s="151" t="e">
        <f>SUMIFS(#REF!,#REF!,"eksternal",#REF!,C33)+
SUMIFS(#REF!,#REF!,"eksternal",#REF!,C33)+
SUMIFS(#REF!,#REF!,"eksternal",#REF!,C33)+
SUMIFS(#REF!,#REF!,"eksternal",#REF!,C33)+
SUMIFS(#REF!,#REF!,"eksternal",#REF!,C33)+
SUMIFS(#REF!,#REF!,"eksternal",#REF!,C33)</f>
        <v>#REF!</v>
      </c>
      <c r="M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N33" s="152" t="e">
        <f>SUMIFS(#REF!,#REF!,"internal",#REF!,C33)+
SUMIFS(#REF!,#REF!,"internal",#REF!,C33)+
SUMIFS(#REF!,#REF!,"internal",#REF!,C33)+
SUMIFS(#REF!,#REF!,"internal",#REF!,C33)+
SUMIFS(#REF!,#REF!,"internal",#REF!,C33)+
SUMIFS(#REF!,#REF!,"internal",#REF!,C33)+
SUMIFS(#REF!,#REF!,"internal",#REF!,C33)</f>
        <v>#REF!</v>
      </c>
      <c r="O33" s="1331" t="e">
        <f>SUMIFS(#REF!,#REF!,"eksternal",#REF!,C33)+
SUMIFS(#REF!,#REF!,"eksternal",#REF!,C33)+
SUMIFS(#REF!,#REF!,"eksternal",#REF!,C33)+
SUMIFS(#REF!,#REF!,"eksternal",#REF!,C33)+
SUMIFS(#REF!,#REF!,"eksternal",#REF!,C33)+
SUMIFS(#REF!,#REF!,"eksternal",#REF!,C33)+
SUMIFS(#REF!,#REF!,"eksternal",#REF!,C33)</f>
        <v>#REF!</v>
      </c>
      <c r="P33" s="152" t="e">
        <f>SUMIF(#REF!, 'KEUANGAN (INT+EKS) AKRE 2025'!C33,#REF!)+
SUMIF(#REF!, 'KEUANGAN (INT+EKS) AKRE 2025'!C33,#REF!)+
SUMIF(#REF!, 'KEUANGAN (INT+EKS) AKRE 2025'!C33,#REF!)+
SUMIF(#REF!, 'KEUANGAN (INT+EKS) AKRE 2025'!C33,#REF!)+
SUMIF(#REF!, 'KEUANGAN (INT+EKS) AKRE 2025'!C33,#REF!)</f>
        <v>#REF!</v>
      </c>
      <c r="Q33" s="152" t="e">
        <f>SUMIFS(#REF!,#REF!,"internal",#REF!,C33)+
SUMIFS(#REF!,#REF!,"internal",#REF!,C33)+
SUMIFS(#REF!,#REF!,"internal",#REF!,C33)+
SUMIFS(#REF!,#REF!,"internal",#REF!,C33)+
SUMIFS(#REF!,#REF!,"internal",#REF!,C33)+
SUMIFS(#REF!,#REF!,"internal",#REF!,C33)</f>
        <v>#REF!</v>
      </c>
      <c r="R33" s="152" t="e">
        <f>SUMIFS(#REF!,#REF!,"eksternal",#REF!,C33)+
SUMIFS(#REF!,#REF!,"eksternal",#REF!,C33)+
SUMIFS(#REF!,#REF!,"eksternal",#REF!,C33)+
SUMIFS(#REF!,#REF!,"eksternal",#REF!,C33)+
SUMIFS(#REF!,#REF!,"eksternal",#REF!,C33)+
SUMIFS(#REF!,#REF!,"eksternal",#REF!,C33)</f>
        <v>#REF!</v>
      </c>
      <c r="S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T33" s="1331" t="e">
        <f>SUMIFS(#REF!,#REF!,"internal",#REF!,C33)+
SUMIFS(#REF!,#REF!,"internal",#REF!,C33)+
SUMIFS(#REF!,#REF!,"internal",#REF!,C33)+
SUMIFS(#REF!,#REF!,"internal",#REF!,C33)+
SUMIFS(#REF!,#REF!,"eksternal",#REF!,C33)+
SUMIFS(#REF!,#REF!,"eksternal",#REF!,C33)+
SUMIFS(#REF!,#REF!,"eksternal",#REF!,C33)</f>
        <v>#REF!</v>
      </c>
      <c r="U33" s="1331" t="e">
        <f>SUMIFS(#REF!,#REF!,"eksternal",#REF!,C33)+
SUMIFS(#REF!,#REF!,"eksternal",#REF!,C33)+
SUMIFS(#REF!,#REF!,"eksternal",#REF!,C33)+
SUMIFS(#REF!,#REF!,"eksternal",#REF!,C33)+
SUMIFS(#REF!,#REF!,"eksternal",#REF!,C33)+
SUMIFS(#REF!,#REF!,"eksternal",#REF!,C33)+
SUMIFS(#REF!,#REF!,"eksternal",#REF!,C33)</f>
        <v>#REF!</v>
      </c>
      <c r="V33" s="152" t="e">
        <f>SUMIF(#REF!, 'KEUANGAN (INT+EKS) AKRE 2025'!C33,#REF!)+
SUMIF(#REF!, 'KEUANGAN (INT+EKS) AKRE 2025'!C33,#REF!)+
SUMIF(#REF!, 'KEUANGAN (INT+EKS) AKRE 2025'!C33,#REF!)+
SUMIF(#REF!, 'KEUANGAN (INT+EKS) AKRE 2025'!C33,#REF!)+
SUMIF(#REF!, 'KEUANGAN (INT+EKS) AKRE 2025'!C33,#REF!)</f>
        <v>#REF!</v>
      </c>
      <c r="W33" s="152" t="e">
        <f>SUMIFS(#REF!,#REF!,"internal",#REF!,C33)+
SUMIFS(#REF!,#REF!,"internal",#REF!,C33)+
SUMIFS(#REF!,#REF!,"internal",#REF!,C33)+
SUMIFS(#REF!,#REF!,"internal",#REF!,C33)+
SUMIFS(#REF!,#REF!,"internal",#REF!,C33)+
SUMIFS(#REF!,#REF!,"internal",#REF!,C33)</f>
        <v>#REF!</v>
      </c>
      <c r="X33" s="152" t="e">
        <f>SUMIFS(#REF!,#REF!,"eksternal",#REF!,C33)+
SUMIFS(#REF!,#REF!,"eksternal",#REF!,C33)+
SUMIFS(#REF!,#REF!,"eksternal",#REF!,C33)+
SUMIFS(#REF!,#REF!,"eksternal",#REF!,C33)+
SUMIFS(#REF!,#REF!,"eksternal",#REF!,C33)+
SUMIFS(#REF!,#REF!,"eksternal",#REF!,C33)</f>
        <v>#REF!</v>
      </c>
      <c r="Y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Z33" s="152" t="e">
        <f>SUMIFS(#REF!,#REF!,"internal",#REF!,C33)+
SUMIFS(#REF!,#REF!,"internal",#REF!,C33)+
SUMIFS(#REF!,#REF!,"internal",#REF!,C33)+
SUMIFS(#REF!,#REF!,"internal",#REF!,C33)+
SUMIFS(#REF!,#REF!,"internal",#REF!,C33)+
SUMIFS(#REF!,#REF!,"internal",#REF!,C33)+
SUMIFS(#REF!,#REF!,"internal",#REF!,C33)</f>
        <v>#REF!</v>
      </c>
      <c r="AA33" s="152" t="e">
        <f>SUMIFS(#REF!,#REF!,"eksternal",#REF!,C33)+
SUMIFS(#REF!,#REF!,"eksternal",#REF!,C33)+
SUMIFS(#REF!,#REF!,"eksternal",#REF!,C33)+
SUMIFS(#REF!,#REF!,"eksternal",#REF!,C33)+
SUMIFS(#REF!,#REF!,"eksternal",#REF!,C33)+
SUMIFS(#REF!,#REF!,"eksternal",#REF!,C33)+
SUMIFS(#REF!,#REF!,"eksternal",#REF!,C33)</f>
        <v>#REF!</v>
      </c>
      <c r="AB33" s="152" t="e">
        <f>SUMIF(#REF!, 'KEUANGAN (INT+EKS) AKRE 2025'!C33,#REF!)+
SUMIF(#REF!, 'KEUANGAN (INT+EKS) AKRE 2025'!C33,#REF!)+
SUMIF(#REF!, 'KEUANGAN (INT+EKS) AKRE 2025'!C33,#REF!)+
SUMIF(#REF!, 'KEUANGAN (INT+EKS) AKRE 2025'!C33,#REF!)+
SUMIF(#REF!, 'KEUANGAN (INT+EKS) AKRE 2025'!C33,#REF!)+
SUMIF(#REF!, 'KEUANGAN (INT+EKS) AKRE 2025'!C33,#REF!)</f>
        <v>#REF!</v>
      </c>
      <c r="AC33" s="152" t="e">
        <f>SUMIFS(#REF!,#REF!,"internal",#REF!,C33)+
SUMIFS(#REF!,#REF!,"internal",#REF!,C33)+
SUMIFS(#REF!,#REF!,"internal",#REF!,C33)+
SUMIFS(#REF!,#REF!,"internal",#REF!,C33)+
SUMIFS(#REF!,#REF!,"internal",#REF!,C33)+
SUMIFS(#REF!,#REF!,"internal",#REF!,C33)</f>
        <v>#REF!</v>
      </c>
      <c r="AD33" s="152" t="e">
        <f>SUMIFS(#REF!,#REF!,"eksternal",#REF!,C33)+
SUMIFS(#REF!,#REF!,"eksternal",#REF!,C33)+
SUMIFS(#REF!,#REF!,"eksternal",#REF!,C33)+
SUMIFS(#REF!,#REF!,"eksternal",#REF!,C33)+
SUMIFS(#REF!,#REF!,"eksternal",#REF!,C33)+
SUMIFS(#REF!,#REF!,"eksternal",#REF!,C33)</f>
        <v>#REF!</v>
      </c>
      <c r="AE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AF33" s="152" t="e">
        <f>SUMIFS(#REF!,#REF!,"internal",#REF!,C33)+
SUMIFS(#REF!,#REF!,"internal",#REF!,C33)+
SUMIFS(#REF!,#REF!,"internal",#REF!,C33)+
SUMIFS(#REF!,#REF!,"internal",#REF!,C33)+
SUMIFS(#REF!,#REF!,"internal",#REF!,C33)+
SUMIFS(#REF!,#REF!,"internal",#REF!,C33)+
SUMIFS(#REF!,#REF!,"internal",#REF!,C33)</f>
        <v>#REF!</v>
      </c>
      <c r="AG33" s="152" t="e">
        <f>SUMIFS(#REF!,#REF!,"eksternal",#REF!,C33)+
SUMIFS(#REF!,#REF!,"eksternal",#REF!,C33)+
SUMIFS(#REF!,#REF!,"eksternal",#REF!,C33)+
SUMIFS(#REF!,#REF!,"eksternal",#REF!,C33)+
SUMIFS(#REF!,#REF!,"eksternal",#REF!,C33)+
SUMIFS(#REF!,#REF!,"eksternal",#REF!,C33)+
SUMIFS(#REF!,#REF!,"eksternal",#REF!,C33)</f>
        <v>#REF!</v>
      </c>
      <c r="AH33" s="152" t="e">
        <f>SUMIF(#REF!, 'KEUANGAN (INT+EKS) AKRE 2025'!C33,#REF!)+
SUMIF(#REF!, 'KEUANGAN (INT+EKS) AKRE 2025'!C33,#REF!)+
SUMIF(#REF!, 'KEUANGAN (INT+EKS) AKRE 2025'!C33,#REF!)+
SUMIF(#REF!, 'KEUANGAN (INT+EKS) AKRE 2025'!C33,#REF!)+
SUMIF(#REF!, 'KEUANGAN (INT+EKS) AKRE 2025'!C33,#REF!)+
SUMIF(#REF!, 'KEUANGAN (INT+EKS) AKRE 2025'!C33,#REF!)</f>
        <v>#REF!</v>
      </c>
      <c r="AI33" s="152" t="e">
        <f>SUMIFS(#REF!,#REF!,"internal",#REF!,C33)+
SUMIFS(#REF!,#REF!,"internal",#REF!,C33)+
SUMIFS(#REF!,#REF!,"internal",#REF!,C33)+
SUMIFS(#REF!,#REF!,"internal",#REF!,C33)+
SUMIFS(#REF!,#REF!,"internal",#REF!,C33)+
SUMIFS(#REF!,#REF!,"internal",#REF!,C33)</f>
        <v>#REF!</v>
      </c>
      <c r="AJ33" s="152" t="e">
        <f>SUMIFS(#REF!,#REF!,"eksternal",#REF!,C33)+
SUMIFS(#REF!,#REF!,"eksternal",#REF!,C33)+
SUMIFS(#REF!,#REF!,"eksternal",#REF!,C33)+
SUMIFS(#REF!,#REF!,"eksternal",#REF!,C33)+
SUMIFS(#REF!,#REF!,"eksternal",#REF!,C33)+
SUMIFS(#REF!,#REF!,"eksternal",#REF!,C33)</f>
        <v>#REF!</v>
      </c>
      <c r="AK33" s="1337"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
SUMIF(#REF!,'KEUANGAN (INT+EKS) AKRE 2025'!C33,#REF!)+
SUMIF(#REF!,'KEUANGAN (INT+EKS) AKRE 2025'!C33,#REF!)</f>
        <v>#REF!</v>
      </c>
      <c r="AL33" s="1335" t="e">
        <f>SUMIFS(#REF!,#REF!,"internal",#REF!,C33)+
SUMIFS(#REF!,#REF!,"internal",#REF!,C33)+
SUMIFS(#REF!,#REF!,"internal",#REF!,C33)+
SUMIFS(#REF!,#REF!,"internal",#REF!,C33)+
SUMIFS(#REF!,#REF!,"internal",#REF!,C33)+
SUMIFS(#REF!,#REF!,"internal",#REF!,C33)+
SUMIFS(#REF!,#REF!,"internal",#REF!,C33)</f>
        <v>#REF!</v>
      </c>
      <c r="AM33" s="1354" t="e">
        <f>SUMIFS(#REF!,#REF!,"eksternal",#REF!,C33)+
SUMIFS(#REF!,#REF!,"eksternal",#REF!,C33)+
SUMIFS(#REF!,#REF!,"eksternal",#REF!,C33)+
SUMIFS(#REF!,#REF!,"eksternal",#REF!,C33)+
SUMIFS(#REF!,#REF!,"eksternal",#REF!,C33)+
SUMIFS(#REF!,#REF!,"eksternal",#REF!,C33)+
SUMIFS(#REF!,#REF!,"eksternal",#REF!,C33)+
SUMIFS(#REF!,#REF!,"eksternal",#REF!,C33)+
SUMIFS(#REF!,#REF!,"eksternal",#REF!,C33)</f>
        <v>#REF!</v>
      </c>
    </row>
    <row r="34" spans="1:39" hidden="1">
      <c r="A34" s="127">
        <v>5</v>
      </c>
      <c r="B34" s="1442"/>
      <c r="C34" s="1190" t="s">
        <v>47</v>
      </c>
      <c r="D34" s="1340" t="e">
        <f>SUMIF(#REF!, 'KEUANGAN (INT+EKS) AKRE 2025'!C34,#REF!)+
SUMIF(#REF!, 'KEUANGAN (INT+EKS) AKRE 2025'!C34,#REF!)+
SUMIF(#REF!, 'KEUANGAN (INT+EKS) AKRE 2025'!C34,#REF!)+
SUMIF(#REF!, 'KEUANGAN (INT+EKS) AKRE 2025'!C34,#REF!)+
SUMIF(#REF!, 'KEUANGAN (INT+EKS) AKRE 2025'!C34,#REF!)</f>
        <v>#REF!</v>
      </c>
      <c r="E34" s="1340" t="e">
        <f>SUMIFS(#REF!,#REF!,"internal",#REF!,C34)+
SUMIFS(#REF!,#REF!,"internal",#REF!,C34)+
SUMIFS(#REF!,#REF!,"internal",#REF!,C34)+
SUMIFS(#REF!,#REF!,"internal",#REF!,C34)+
SUMIFS(#REF!,#REF!,"internal",#REF!,C34)+
SUMIFS(#REF!,#REF!,"internal",#REF!,C34)</f>
        <v>#REF!</v>
      </c>
      <c r="F34" s="1341" t="e">
        <f>SUMIFS(#REF!,#REF!,"eksternal",#REF!,C34)+
SUMIFS(#REF!,#REF!,"eksternal",#REF!,C34)+
SUMIFS(#REF!,#REF!,"eksternal",#REF!,C34)+
SUMIFS(#REF!,#REF!,"eksternal",#REF!,C34)+
SUMIFS(#REF!,#REF!,"eksternal",#REF!,C34)+
SUMIFS(#REF!,#REF!,"eksternal",#REF!,C34)</f>
        <v>#REF!</v>
      </c>
      <c r="G34" s="1334"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H34" s="1334" t="e">
        <f>SUMIFS(#REF!,#REF!,"internal",#REF!,C34)+
SUMIFS(#REF!,#REF!,"internal",#REF!,C34)+
SUMIFS(#REF!,#REF!,"internal",#REF!,C34)+
SUMIFS(#REF!,#REF!,"internal",#REF!,C34)+
SUMIFS(#REF!,#REF!,"internal",#REF!,C34)+
SUMIFS(#REF!,#REF!,"internal",#REF!,C34)+
SUMIFS(#REF!,#REF!,"internal",#REF!,C34)</f>
        <v>#REF!</v>
      </c>
      <c r="I34" s="1334" t="e">
        <f>SUMIFS(#REF!,#REF!,"eksternal",#REF!,C34)+
SUMIFS(#REF!,#REF!,"eksternal",#REF!,C34)+
SUMIFS(#REF!,#REF!,"eksternal",#REF!,C34)+
SUMIFS(#REF!,#REF!,"eksternal",#REF!,C34)+
SUMIFS(#REF!,#REF!,"eksternal",#REF!,C34)+
SUMIFS(#REF!,#REF!,"eksternal",#REF!,C34)+
SUMIFS(#REF!,#REF!,"eksternal",#REF!,C34)</f>
        <v>#REF!</v>
      </c>
      <c r="J34" s="151" t="e">
        <f>SUMIF(#REF!, 'KEUANGAN (INT+EKS) AKRE 2025'!C34,#REF!)+
SUMIF(#REF!, 'KEUANGAN (INT+EKS) AKRE 2025'!C34,#REF!)+
SUMIF(#REF!, 'KEUANGAN (INT+EKS) AKRE 2025'!C34,#REF!)+
SUMIF(#REF!, 'KEUANGAN (INT+EKS) AKRE 2025'!C34,#REF!)+
SUMIF(#REF!, 'KEUANGAN (INT+EKS) AKRE 2025'!C34,#REF!)</f>
        <v>#REF!</v>
      </c>
      <c r="K34" s="151" t="e">
        <f>SUMIFS(#REF!,#REF!,"internal",#REF!,C34)+
SUMIFS(#REF!,#REF!,"internal",#REF!,C34)+
SUMIFS(#REF!,#REF!,"internal",#REF!,C34)+
SUMIFS(#REF!,#REF!,"internal",#REF!,C34)+
SUMIFS(#REF!,#REF!,"internal",#REF!,C34)+
SUMIFS(#REF!,#REF!,"internal",#REF!,C34)</f>
        <v>#REF!</v>
      </c>
      <c r="L34" s="151" t="e">
        <f>SUMIFS(#REF!,#REF!,"eksternal",#REF!,C34)+
SUMIFS(#REF!,#REF!,"eksternal",#REF!,C34)+
SUMIFS(#REF!,#REF!,"eksternal",#REF!,C34)+
SUMIFS(#REF!,#REF!,"eksternal",#REF!,C34)+
SUMIFS(#REF!,#REF!,"eksternal",#REF!,C34)+
SUMIFS(#REF!,#REF!,"eksternal",#REF!,C34)</f>
        <v>#REF!</v>
      </c>
      <c r="M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N34" s="152" t="e">
        <f>SUMIFS(#REF!,#REF!,"internal",#REF!,C34)+
SUMIFS(#REF!,#REF!,"internal",#REF!,C34)+
SUMIFS(#REF!,#REF!,"internal",#REF!,C34)+
SUMIFS(#REF!,#REF!,"internal",#REF!,C34)+
SUMIFS(#REF!,#REF!,"internal",#REF!,C34)+
SUMIFS(#REF!,#REF!,"internal",#REF!,C34)+
SUMIFS(#REF!,#REF!,"internal",#REF!,C34)</f>
        <v>#REF!</v>
      </c>
      <c r="O34" s="1331" t="e">
        <f>SUMIFS(#REF!,#REF!,"eksternal",#REF!,C34)+
SUMIFS(#REF!,#REF!,"eksternal",#REF!,C34)+
SUMIFS(#REF!,#REF!,"eksternal",#REF!,C34)+
SUMIFS(#REF!,#REF!,"eksternal",#REF!,C34)+
SUMIFS(#REF!,#REF!,"eksternal",#REF!,C34)+
SUMIFS(#REF!,#REF!,"eksternal",#REF!,C34)+
SUMIFS(#REF!,#REF!,"eksternal",#REF!,C34)</f>
        <v>#REF!</v>
      </c>
      <c r="P34" s="152" t="e">
        <f>SUMIF(#REF!, 'KEUANGAN (INT+EKS) AKRE 2025'!C34,#REF!)+
SUMIF(#REF!, 'KEUANGAN (INT+EKS) AKRE 2025'!C34,#REF!)+
SUMIF(#REF!, 'KEUANGAN (INT+EKS) AKRE 2025'!C34,#REF!)+
SUMIF(#REF!, 'KEUANGAN (INT+EKS) AKRE 2025'!C34,#REF!)+
SUMIF(#REF!, 'KEUANGAN (INT+EKS) AKRE 2025'!C34,#REF!)</f>
        <v>#REF!</v>
      </c>
      <c r="Q34" s="152" t="e">
        <f>SUMIFS(#REF!,#REF!,"internal",#REF!,C34)+
SUMIFS(#REF!,#REF!,"internal",#REF!,C34)+
SUMIFS(#REF!,#REF!,"internal",#REF!,C34)+
SUMIFS(#REF!,#REF!,"internal",#REF!,C34)+
SUMIFS(#REF!,#REF!,"internal",#REF!,C34)+
SUMIFS(#REF!,#REF!,"internal",#REF!,C34)</f>
        <v>#REF!</v>
      </c>
      <c r="R34" s="152" t="e">
        <f>SUMIFS(#REF!,#REF!,"eksternal",#REF!,C34)+
SUMIFS(#REF!,#REF!,"eksternal",#REF!,C34)+
SUMIFS(#REF!,#REF!,"eksternal",#REF!,C34)+
SUMIFS(#REF!,#REF!,"eksternal",#REF!,C34)+
SUMIFS(#REF!,#REF!,"eksternal",#REF!,C34)+
SUMIFS(#REF!,#REF!,"eksternal",#REF!,C34)</f>
        <v>#REF!</v>
      </c>
      <c r="S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T34" s="1331" t="e">
        <f>SUMIFS(#REF!,#REF!,"internal",#REF!,C34)+
SUMIFS(#REF!,#REF!,"internal",#REF!,C34)+
SUMIFS(#REF!,#REF!,"internal",#REF!,C34)+
SUMIFS(#REF!,#REF!,"internal",#REF!,C34)+
SUMIFS(#REF!,#REF!,"eksternal",#REF!,C34)+
SUMIFS(#REF!,#REF!,"eksternal",#REF!,C34)+
SUMIFS(#REF!,#REF!,"eksternal",#REF!,C34)</f>
        <v>#REF!</v>
      </c>
      <c r="U34" s="1331" t="e">
        <f>SUMIFS(#REF!,#REF!,"eksternal",#REF!,C34)+
SUMIFS(#REF!,#REF!,"eksternal",#REF!,C34)+
SUMIFS(#REF!,#REF!,"eksternal",#REF!,C34)+
SUMIFS(#REF!,#REF!,"eksternal",#REF!,C34)+
SUMIFS(#REF!,#REF!,"eksternal",#REF!,C34)+
SUMIFS(#REF!,#REF!,"eksternal",#REF!,C34)+
SUMIFS(#REF!,#REF!,"eksternal",#REF!,C34)</f>
        <v>#REF!</v>
      </c>
      <c r="V34" s="152" t="e">
        <f>SUMIF(#REF!, 'KEUANGAN (INT+EKS) AKRE 2025'!C34,#REF!)+
SUMIF(#REF!, 'KEUANGAN (INT+EKS) AKRE 2025'!C34,#REF!)+
SUMIF(#REF!, 'KEUANGAN (INT+EKS) AKRE 2025'!C34,#REF!)+
SUMIF(#REF!, 'KEUANGAN (INT+EKS) AKRE 2025'!C34,#REF!)+
SUMIF(#REF!, 'KEUANGAN (INT+EKS) AKRE 2025'!C34,#REF!)</f>
        <v>#REF!</v>
      </c>
      <c r="W34" s="152" t="e">
        <f>SUMIFS(#REF!,#REF!,"internal",#REF!,C34)+
SUMIFS(#REF!,#REF!,"internal",#REF!,C34)+
SUMIFS(#REF!,#REF!,"internal",#REF!,C34)+
SUMIFS(#REF!,#REF!,"internal",#REF!,C34)+
SUMIFS(#REF!,#REF!,"internal",#REF!,C34)+
SUMIFS(#REF!,#REF!,"internal",#REF!,C34)</f>
        <v>#REF!</v>
      </c>
      <c r="X34" s="152" t="e">
        <f>SUMIFS(#REF!,#REF!,"eksternal",#REF!,C34)+
SUMIFS(#REF!,#REF!,"eksternal",#REF!,C34)+
SUMIFS(#REF!,#REF!,"eksternal",#REF!,C34)+
SUMIFS(#REF!,#REF!,"eksternal",#REF!,C34)+
SUMIFS(#REF!,#REF!,"eksternal",#REF!,C34)+
SUMIFS(#REF!,#REF!,"eksternal",#REF!,C34)</f>
        <v>#REF!</v>
      </c>
      <c r="Y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Z34" s="152" t="e">
        <f>SUMIFS(#REF!,#REF!,"internal",#REF!,C34)+
SUMIFS(#REF!,#REF!,"internal",#REF!,C34)+
SUMIFS(#REF!,#REF!,"internal",#REF!,C34)+
SUMIFS(#REF!,#REF!,"internal",#REF!,C34)+
SUMIFS(#REF!,#REF!,"internal",#REF!,C34)+
SUMIFS(#REF!,#REF!,"internal",#REF!,C34)+
SUMIFS(#REF!,#REF!,"internal",#REF!,C34)</f>
        <v>#REF!</v>
      </c>
      <c r="AA34" s="152" t="e">
        <f>SUMIFS(#REF!,#REF!,"eksternal",#REF!,C34)+
SUMIFS(#REF!,#REF!,"eksternal",#REF!,C34)+
SUMIFS(#REF!,#REF!,"eksternal",#REF!,C34)+
SUMIFS(#REF!,#REF!,"eksternal",#REF!,C34)+
SUMIFS(#REF!,#REF!,"eksternal",#REF!,C34)+
SUMIFS(#REF!,#REF!,"eksternal",#REF!,C34)+
SUMIFS(#REF!,#REF!,"eksternal",#REF!,C34)</f>
        <v>#REF!</v>
      </c>
      <c r="AB34" s="152" t="e">
        <f>SUMIF(#REF!, 'KEUANGAN (INT+EKS) AKRE 2025'!C34,#REF!)+
SUMIF(#REF!, 'KEUANGAN (INT+EKS) AKRE 2025'!C34,#REF!)+
SUMIF(#REF!, 'KEUANGAN (INT+EKS) AKRE 2025'!C34,#REF!)+
SUMIF(#REF!, 'KEUANGAN (INT+EKS) AKRE 2025'!C34,#REF!)+
SUMIF(#REF!, 'KEUANGAN (INT+EKS) AKRE 2025'!C34,#REF!)+
SUMIF(#REF!, 'KEUANGAN (INT+EKS) AKRE 2025'!C34,#REF!)</f>
        <v>#REF!</v>
      </c>
      <c r="AC34" s="152" t="e">
        <f>SUMIFS(#REF!,#REF!,"internal",#REF!,C34)+
SUMIFS(#REF!,#REF!,"internal",#REF!,C34)+
SUMIFS(#REF!,#REF!,"internal",#REF!,C34)+
SUMIFS(#REF!,#REF!,"internal",#REF!,C34)+
SUMIFS(#REF!,#REF!,"internal",#REF!,C34)+
SUMIFS(#REF!,#REF!,"internal",#REF!,C34)</f>
        <v>#REF!</v>
      </c>
      <c r="AD34" s="152" t="e">
        <f>SUMIFS(#REF!,#REF!,"eksternal",#REF!,C34)+
SUMIFS(#REF!,#REF!,"eksternal",#REF!,C34)+
SUMIFS(#REF!,#REF!,"eksternal",#REF!,C34)+
SUMIFS(#REF!,#REF!,"eksternal",#REF!,C34)+
SUMIFS(#REF!,#REF!,"eksternal",#REF!,C34)+
SUMIFS(#REF!,#REF!,"eksternal",#REF!,C34)</f>
        <v>#REF!</v>
      </c>
      <c r="AE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AF34" s="152" t="e">
        <f>SUMIFS(#REF!,#REF!,"internal",#REF!,C34)+
SUMIFS(#REF!,#REF!,"internal",#REF!,C34)+
SUMIFS(#REF!,#REF!,"internal",#REF!,C34)+
SUMIFS(#REF!,#REF!,"internal",#REF!,C34)+
SUMIFS(#REF!,#REF!,"internal",#REF!,C34)+
SUMIFS(#REF!,#REF!,"internal",#REF!,C34)+
SUMIFS(#REF!,#REF!,"internal",#REF!,C34)</f>
        <v>#REF!</v>
      </c>
      <c r="AG34" s="152" t="e">
        <f>SUMIFS(#REF!,#REF!,"eksternal",#REF!,C34)+
SUMIFS(#REF!,#REF!,"eksternal",#REF!,C34)+
SUMIFS(#REF!,#REF!,"eksternal",#REF!,C34)+
SUMIFS(#REF!,#REF!,"eksternal",#REF!,C34)+
SUMIFS(#REF!,#REF!,"eksternal",#REF!,C34)+
SUMIFS(#REF!,#REF!,"eksternal",#REF!,C34)+
SUMIFS(#REF!,#REF!,"eksternal",#REF!,C34)</f>
        <v>#REF!</v>
      </c>
      <c r="AH34" s="152" t="e">
        <f>SUMIF(#REF!, 'KEUANGAN (INT+EKS) AKRE 2025'!C34,#REF!)+
SUMIF(#REF!, 'KEUANGAN (INT+EKS) AKRE 2025'!C34,#REF!)+
SUMIF(#REF!, 'KEUANGAN (INT+EKS) AKRE 2025'!C34,#REF!)+
SUMIF(#REF!, 'KEUANGAN (INT+EKS) AKRE 2025'!C34,#REF!)+
SUMIF(#REF!, 'KEUANGAN (INT+EKS) AKRE 2025'!C34,#REF!)+
SUMIF(#REF!, 'KEUANGAN (INT+EKS) AKRE 2025'!C34,#REF!)</f>
        <v>#REF!</v>
      </c>
      <c r="AI34" s="152" t="e">
        <f>SUMIFS(#REF!,#REF!,"internal",#REF!,C34)+
SUMIFS(#REF!,#REF!,"internal",#REF!,C34)+
SUMIFS(#REF!,#REF!,"internal",#REF!,C34)+
SUMIFS(#REF!,#REF!,"internal",#REF!,C34)+
SUMIFS(#REF!,#REF!,"internal",#REF!,C34)+
SUMIFS(#REF!,#REF!,"internal",#REF!,C34)</f>
        <v>#REF!</v>
      </c>
      <c r="AJ34" s="152" t="e">
        <f>SUMIFS(#REF!,#REF!,"eksternal",#REF!,C34)+
SUMIFS(#REF!,#REF!,"eksternal",#REF!,C34)+
SUMIFS(#REF!,#REF!,"eksternal",#REF!,C34)+
SUMIFS(#REF!,#REF!,"eksternal",#REF!,C34)+
SUMIFS(#REF!,#REF!,"eksternal",#REF!,C34)+
SUMIFS(#REF!,#REF!,"eksternal",#REF!,C34)</f>
        <v>#REF!</v>
      </c>
      <c r="AK34" s="1337"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
SUMIF(#REF!,'KEUANGAN (INT+EKS) AKRE 2025'!C34,#REF!)+
SUMIF(#REF!,'KEUANGAN (INT+EKS) AKRE 2025'!C34,#REF!)</f>
        <v>#REF!</v>
      </c>
      <c r="AL34" s="1335" t="e">
        <f>SUMIFS(#REF!,#REF!,"internal",#REF!,C34)+
SUMIFS(#REF!,#REF!,"internal",#REF!,C34)+
SUMIFS(#REF!,#REF!,"internal",#REF!,C34)+
SUMIFS(#REF!,#REF!,"internal",#REF!,C34)+
SUMIFS(#REF!,#REF!,"internal",#REF!,C34)+
SUMIFS(#REF!,#REF!,"internal",#REF!,C34)+
SUMIFS(#REF!,#REF!,"internal",#REF!,C34)</f>
        <v>#REF!</v>
      </c>
      <c r="AM34" s="1354" t="e">
        <f>SUMIFS(#REF!,#REF!,"eksternal",#REF!,C34)+
SUMIFS(#REF!,#REF!,"eksternal",#REF!,C34)+
SUMIFS(#REF!,#REF!,"eksternal",#REF!,C34)+
SUMIFS(#REF!,#REF!,"eksternal",#REF!,C34)+
SUMIFS(#REF!,#REF!,"eksternal",#REF!,C34)+
SUMIFS(#REF!,#REF!,"eksternal",#REF!,C34)+
SUMIFS(#REF!,#REF!,"eksternal",#REF!,C34)+
SUMIFS(#REF!,#REF!,"eksternal",#REF!,C34)+
SUMIFS(#REF!,#REF!,"eksternal",#REF!,C34)</f>
        <v>#REF!</v>
      </c>
    </row>
    <row r="35" spans="1:39" hidden="1">
      <c r="A35" s="127">
        <v>6</v>
      </c>
      <c r="B35" s="1442"/>
      <c r="C35" s="1190" t="s">
        <v>63</v>
      </c>
      <c r="D35" s="1340" t="e">
        <f>SUMIF(#REF!, 'KEUANGAN (INT+EKS) AKRE 2025'!C35,#REF!)+
SUMIF(#REF!, 'KEUANGAN (INT+EKS) AKRE 2025'!C35,#REF!)+
SUMIF(#REF!, 'KEUANGAN (INT+EKS) AKRE 2025'!C35,#REF!)+
SUMIF(#REF!, 'KEUANGAN (INT+EKS) AKRE 2025'!C35,#REF!)+
SUMIF(#REF!, 'KEUANGAN (INT+EKS) AKRE 2025'!C35,#REF!)</f>
        <v>#REF!</v>
      </c>
      <c r="E35" s="1340" t="e">
        <f>SUMIFS(#REF!,#REF!,"internal",#REF!,C35)+
SUMIFS(#REF!,#REF!,"internal",#REF!,C35)+
SUMIFS(#REF!,#REF!,"internal",#REF!,C35)+
SUMIFS(#REF!,#REF!,"internal",#REF!,C35)+
SUMIFS(#REF!,#REF!,"internal",#REF!,C35)+
SUMIFS(#REF!,#REF!,"internal",#REF!,C35)</f>
        <v>#REF!</v>
      </c>
      <c r="F35" s="1341" t="e">
        <f>SUMIFS(#REF!,#REF!,"eksternal",#REF!,C35)+
SUMIFS(#REF!,#REF!,"eksternal",#REF!,C35)+
SUMIFS(#REF!,#REF!,"eksternal",#REF!,C35)+
SUMIFS(#REF!,#REF!,"eksternal",#REF!,C35)+
SUMIFS(#REF!,#REF!,"eksternal",#REF!,C35)+
SUMIFS(#REF!,#REF!,"eksternal",#REF!,C35)</f>
        <v>#REF!</v>
      </c>
      <c r="G35" s="1334"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H35" s="1334" t="e">
        <f>SUMIFS(#REF!,#REF!,"internal",#REF!,C35)+
SUMIFS(#REF!,#REF!,"internal",#REF!,C35)+
SUMIFS(#REF!,#REF!,"internal",#REF!,C35)+
SUMIFS(#REF!,#REF!,"internal",#REF!,C35)+
SUMIFS(#REF!,#REF!,"internal",#REF!,C35)+
SUMIFS(#REF!,#REF!,"internal",#REF!,C35)+
SUMIFS(#REF!,#REF!,"internal",#REF!,C35)</f>
        <v>#REF!</v>
      </c>
      <c r="I35" s="1334" t="e">
        <f>SUMIFS(#REF!,#REF!,"eksternal",#REF!,C35)+
SUMIFS(#REF!,#REF!,"eksternal",#REF!,C35)+
SUMIFS(#REF!,#REF!,"eksternal",#REF!,C35)+
SUMIFS(#REF!,#REF!,"eksternal",#REF!,C35)+
SUMIFS(#REF!,#REF!,"eksternal",#REF!,C35)+
SUMIFS(#REF!,#REF!,"eksternal",#REF!,C35)+
SUMIFS(#REF!,#REF!,"eksternal",#REF!,C35)</f>
        <v>#REF!</v>
      </c>
      <c r="J35" s="151" t="e">
        <f>SUMIF(#REF!, 'KEUANGAN (INT+EKS) AKRE 2025'!C35,#REF!)+
SUMIF(#REF!, 'KEUANGAN (INT+EKS) AKRE 2025'!C35,#REF!)+
SUMIF(#REF!, 'KEUANGAN (INT+EKS) AKRE 2025'!C35,#REF!)+
SUMIF(#REF!, 'KEUANGAN (INT+EKS) AKRE 2025'!C35,#REF!)+
SUMIF(#REF!, 'KEUANGAN (INT+EKS) AKRE 2025'!C35,#REF!)</f>
        <v>#REF!</v>
      </c>
      <c r="K35" s="151" t="e">
        <f>SUMIFS(#REF!,#REF!,"internal",#REF!,C35)+
SUMIFS(#REF!,#REF!,"internal",#REF!,C35)+
SUMIFS(#REF!,#REF!,"internal",#REF!,C35)+
SUMIFS(#REF!,#REF!,"internal",#REF!,C35)+
SUMIFS(#REF!,#REF!,"internal",#REF!,C35)+
SUMIFS(#REF!,#REF!,"internal",#REF!,C35)</f>
        <v>#REF!</v>
      </c>
      <c r="L35" s="151" t="e">
        <f>SUMIFS(#REF!,#REF!,"eksternal",#REF!,C35)+
SUMIFS(#REF!,#REF!,"eksternal",#REF!,C35)+
SUMIFS(#REF!,#REF!,"eksternal",#REF!,C35)+
SUMIFS(#REF!,#REF!,"eksternal",#REF!,C35)+
SUMIFS(#REF!,#REF!,"eksternal",#REF!,C35)+
SUMIFS(#REF!,#REF!,"eksternal",#REF!,C35)</f>
        <v>#REF!</v>
      </c>
      <c r="M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N35" s="152" t="e">
        <f>SUMIFS(#REF!,#REF!,"internal",#REF!,C35)+
SUMIFS(#REF!,#REF!,"internal",#REF!,C35)+
SUMIFS(#REF!,#REF!,"internal",#REF!,C35)+
SUMIFS(#REF!,#REF!,"internal",#REF!,C35)+
SUMIFS(#REF!,#REF!,"internal",#REF!,C35)+
SUMIFS(#REF!,#REF!,"internal",#REF!,C35)+
SUMIFS(#REF!,#REF!,"internal",#REF!,C35)</f>
        <v>#REF!</v>
      </c>
      <c r="O35" s="1331" t="e">
        <f>SUMIFS(#REF!,#REF!,"eksternal",#REF!,C35)+
SUMIFS(#REF!,#REF!,"eksternal",#REF!,C35)+
SUMIFS(#REF!,#REF!,"eksternal",#REF!,C35)+
SUMIFS(#REF!,#REF!,"eksternal",#REF!,C35)+
SUMIFS(#REF!,#REF!,"eksternal",#REF!,C35)+
SUMIFS(#REF!,#REF!,"eksternal",#REF!,C35)+
SUMIFS(#REF!,#REF!,"eksternal",#REF!,C35)</f>
        <v>#REF!</v>
      </c>
      <c r="P35" s="152" t="e">
        <f>SUMIF(#REF!, 'KEUANGAN (INT+EKS) AKRE 2025'!C35,#REF!)+
SUMIF(#REF!, 'KEUANGAN (INT+EKS) AKRE 2025'!C35,#REF!)+
SUMIF(#REF!, 'KEUANGAN (INT+EKS) AKRE 2025'!C35,#REF!)+
SUMIF(#REF!, 'KEUANGAN (INT+EKS) AKRE 2025'!C35,#REF!)+
SUMIF(#REF!, 'KEUANGAN (INT+EKS) AKRE 2025'!C35,#REF!)</f>
        <v>#REF!</v>
      </c>
      <c r="Q35" s="152" t="e">
        <f>SUMIFS(#REF!,#REF!,"internal",#REF!,C35)+
SUMIFS(#REF!,#REF!,"internal",#REF!,C35)+
SUMIFS(#REF!,#REF!,"internal",#REF!,C35)+
SUMIFS(#REF!,#REF!,"internal",#REF!,C35)+
SUMIFS(#REF!,#REF!,"internal",#REF!,C35)+
SUMIFS(#REF!,#REF!,"internal",#REF!,C35)</f>
        <v>#REF!</v>
      </c>
      <c r="R35" s="152" t="e">
        <f>SUMIFS(#REF!,#REF!,"eksternal",#REF!,C35)+
SUMIFS(#REF!,#REF!,"eksternal",#REF!,C35)+
SUMIFS(#REF!,#REF!,"eksternal",#REF!,C35)+
SUMIFS(#REF!,#REF!,"eksternal",#REF!,C35)+
SUMIFS(#REF!,#REF!,"eksternal",#REF!,C35)+
SUMIFS(#REF!,#REF!,"eksternal",#REF!,C35)</f>
        <v>#REF!</v>
      </c>
      <c r="S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T35" s="1331" t="e">
        <f>SUMIFS(#REF!,#REF!,"internal",#REF!,C35)+
SUMIFS(#REF!,#REF!,"internal",#REF!,C35)+
SUMIFS(#REF!,#REF!,"internal",#REF!,C35)+
SUMIFS(#REF!,#REF!,"internal",#REF!,C35)+
SUMIFS(#REF!,#REF!,"eksternal",#REF!,C35)+
SUMIFS(#REF!,#REF!,"eksternal",#REF!,C35)+
SUMIFS(#REF!,#REF!,"eksternal",#REF!,C35)</f>
        <v>#REF!</v>
      </c>
      <c r="U35" s="1331" t="e">
        <f>SUMIFS(#REF!,#REF!,"eksternal",#REF!,C35)+
SUMIFS(#REF!,#REF!,"eksternal",#REF!,C35)+
SUMIFS(#REF!,#REF!,"eksternal",#REF!,C35)+
SUMIFS(#REF!,#REF!,"eksternal",#REF!,C35)+
SUMIFS(#REF!,#REF!,"eksternal",#REF!,C35)+
SUMIFS(#REF!,#REF!,"eksternal",#REF!,C35)+
SUMIFS(#REF!,#REF!,"eksternal",#REF!,C35)</f>
        <v>#REF!</v>
      </c>
      <c r="V35" s="152" t="e">
        <f>SUMIF(#REF!, 'KEUANGAN (INT+EKS) AKRE 2025'!C35,#REF!)+
SUMIF(#REF!, 'KEUANGAN (INT+EKS) AKRE 2025'!C35,#REF!)+
SUMIF(#REF!, 'KEUANGAN (INT+EKS) AKRE 2025'!C35,#REF!)+
SUMIF(#REF!, 'KEUANGAN (INT+EKS) AKRE 2025'!C35,#REF!)+
SUMIF(#REF!, 'KEUANGAN (INT+EKS) AKRE 2025'!C35,#REF!)</f>
        <v>#REF!</v>
      </c>
      <c r="W35" s="152" t="e">
        <f>SUMIFS(#REF!,#REF!,"internal",#REF!,C35)+
SUMIFS(#REF!,#REF!,"internal",#REF!,C35)+
SUMIFS(#REF!,#REF!,"internal",#REF!,C35)+
SUMIFS(#REF!,#REF!,"internal",#REF!,C35)+
SUMIFS(#REF!,#REF!,"internal",#REF!,C35)+
SUMIFS(#REF!,#REF!,"internal",#REF!,C35)</f>
        <v>#REF!</v>
      </c>
      <c r="X35" s="152" t="e">
        <f>SUMIFS(#REF!,#REF!,"eksternal",#REF!,C35)+
SUMIFS(#REF!,#REF!,"eksternal",#REF!,C35)+
SUMIFS(#REF!,#REF!,"eksternal",#REF!,C35)+
SUMIFS(#REF!,#REF!,"eksternal",#REF!,C35)+
SUMIFS(#REF!,#REF!,"eksternal",#REF!,C35)+
SUMIFS(#REF!,#REF!,"eksternal",#REF!,C35)</f>
        <v>#REF!</v>
      </c>
      <c r="Y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Z35" s="152" t="e">
        <f>SUMIFS(#REF!,#REF!,"internal",#REF!,C35)+
SUMIFS(#REF!,#REF!,"internal",#REF!,C35)+
SUMIFS(#REF!,#REF!,"internal",#REF!,C35)+
SUMIFS(#REF!,#REF!,"internal",#REF!,C35)+
SUMIFS(#REF!,#REF!,"internal",#REF!,C35)+
SUMIFS(#REF!,#REF!,"internal",#REF!,C35)+
SUMIFS(#REF!,#REF!,"internal",#REF!,C35)</f>
        <v>#REF!</v>
      </c>
      <c r="AA35" s="152" t="e">
        <f>SUMIFS(#REF!,#REF!,"eksternal",#REF!,C35)+
SUMIFS(#REF!,#REF!,"eksternal",#REF!,C35)+
SUMIFS(#REF!,#REF!,"eksternal",#REF!,C35)+
SUMIFS(#REF!,#REF!,"eksternal",#REF!,C35)+
SUMIFS(#REF!,#REF!,"eksternal",#REF!,C35)+
SUMIFS(#REF!,#REF!,"eksternal",#REF!,C35)+
SUMIFS(#REF!,#REF!,"eksternal",#REF!,C35)</f>
        <v>#REF!</v>
      </c>
      <c r="AB35" s="152" t="e">
        <f>SUMIF(#REF!, 'KEUANGAN (INT+EKS) AKRE 2025'!C35,#REF!)+
SUMIF(#REF!, 'KEUANGAN (INT+EKS) AKRE 2025'!C35,#REF!)+
SUMIF(#REF!, 'KEUANGAN (INT+EKS) AKRE 2025'!C35,#REF!)+
SUMIF(#REF!, 'KEUANGAN (INT+EKS) AKRE 2025'!C35,#REF!)+
SUMIF(#REF!, 'KEUANGAN (INT+EKS) AKRE 2025'!C35,#REF!)+
SUMIF(#REF!, 'KEUANGAN (INT+EKS) AKRE 2025'!C35,#REF!)</f>
        <v>#REF!</v>
      </c>
      <c r="AC35" s="152" t="e">
        <f>SUMIFS(#REF!,#REF!,"internal",#REF!,C35)+
SUMIFS(#REF!,#REF!,"internal",#REF!,C35)+
SUMIFS(#REF!,#REF!,"internal",#REF!,C35)+
SUMIFS(#REF!,#REF!,"internal",#REF!,C35)+
SUMIFS(#REF!,#REF!,"internal",#REF!,C35)+
SUMIFS(#REF!,#REF!,"internal",#REF!,C35)</f>
        <v>#REF!</v>
      </c>
      <c r="AD35" s="152" t="e">
        <f>SUMIFS(#REF!,#REF!,"eksternal",#REF!,C35)+
SUMIFS(#REF!,#REF!,"eksternal",#REF!,C35)+
SUMIFS(#REF!,#REF!,"eksternal",#REF!,C35)+
SUMIFS(#REF!,#REF!,"eksternal",#REF!,C35)+
SUMIFS(#REF!,#REF!,"eksternal",#REF!,C35)+
SUMIFS(#REF!,#REF!,"eksternal",#REF!,C35)</f>
        <v>#REF!</v>
      </c>
      <c r="AE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AF35" s="152" t="e">
        <f>SUMIFS(#REF!,#REF!,"internal",#REF!,C35)+
SUMIFS(#REF!,#REF!,"internal",#REF!,C35)+
SUMIFS(#REF!,#REF!,"internal",#REF!,C35)+
SUMIFS(#REF!,#REF!,"internal",#REF!,C35)+
SUMIFS(#REF!,#REF!,"internal",#REF!,C35)+
SUMIFS(#REF!,#REF!,"internal",#REF!,C35)+
SUMIFS(#REF!,#REF!,"internal",#REF!,C35)</f>
        <v>#REF!</v>
      </c>
      <c r="AG35" s="152" t="e">
        <f>SUMIFS(#REF!,#REF!,"eksternal",#REF!,C35)+
SUMIFS(#REF!,#REF!,"eksternal",#REF!,C35)+
SUMIFS(#REF!,#REF!,"eksternal",#REF!,C35)+
SUMIFS(#REF!,#REF!,"eksternal",#REF!,C35)+
SUMIFS(#REF!,#REF!,"eksternal",#REF!,C35)+
SUMIFS(#REF!,#REF!,"eksternal",#REF!,C35)+
SUMIFS(#REF!,#REF!,"eksternal",#REF!,C35)</f>
        <v>#REF!</v>
      </c>
      <c r="AH35" s="152" t="e">
        <f>SUMIF(#REF!, 'KEUANGAN (INT+EKS) AKRE 2025'!C35,#REF!)+
SUMIF(#REF!, 'KEUANGAN (INT+EKS) AKRE 2025'!C35,#REF!)+
SUMIF(#REF!, 'KEUANGAN (INT+EKS) AKRE 2025'!C35,#REF!)+
SUMIF(#REF!, 'KEUANGAN (INT+EKS) AKRE 2025'!C35,#REF!)+
SUMIF(#REF!, 'KEUANGAN (INT+EKS) AKRE 2025'!C35,#REF!)+
SUMIF(#REF!, 'KEUANGAN (INT+EKS) AKRE 2025'!C35,#REF!)</f>
        <v>#REF!</v>
      </c>
      <c r="AI35" s="152" t="e">
        <f>SUMIFS(#REF!,#REF!,"internal",#REF!,C35)+
SUMIFS(#REF!,#REF!,"internal",#REF!,C35)+
SUMIFS(#REF!,#REF!,"internal",#REF!,C35)+
SUMIFS(#REF!,#REF!,"internal",#REF!,C35)+
SUMIFS(#REF!,#REF!,"internal",#REF!,C35)+
SUMIFS(#REF!,#REF!,"internal",#REF!,C35)</f>
        <v>#REF!</v>
      </c>
      <c r="AJ35" s="152" t="e">
        <f>SUMIFS(#REF!,#REF!,"eksternal",#REF!,C35)+
SUMIFS(#REF!,#REF!,"eksternal",#REF!,C35)+
SUMIFS(#REF!,#REF!,"eksternal",#REF!,C35)+
SUMIFS(#REF!,#REF!,"eksternal",#REF!,C35)+
SUMIFS(#REF!,#REF!,"eksternal",#REF!,C35)+
SUMIFS(#REF!,#REF!,"eksternal",#REF!,C35)</f>
        <v>#REF!</v>
      </c>
      <c r="AK35" s="1337"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
SUMIF(#REF!,'KEUANGAN (INT+EKS) AKRE 2025'!C35,#REF!)+
SUMIF(#REF!,'KEUANGAN (INT+EKS) AKRE 2025'!C35,#REF!)</f>
        <v>#REF!</v>
      </c>
      <c r="AL35" s="1335" t="e">
        <f>SUMIFS(#REF!,#REF!,"internal",#REF!,C35)+
SUMIFS(#REF!,#REF!,"internal",#REF!,C35)+
SUMIFS(#REF!,#REF!,"internal",#REF!,C35)+
SUMIFS(#REF!,#REF!,"internal",#REF!,C35)+
SUMIFS(#REF!,#REF!,"internal",#REF!,C35)+
SUMIFS(#REF!,#REF!,"internal",#REF!,C35)+
SUMIFS(#REF!,#REF!,"internal",#REF!,C35)</f>
        <v>#REF!</v>
      </c>
      <c r="AM35" s="1354" t="e">
        <f>SUMIFS(#REF!,#REF!,"eksternal",#REF!,C35)+
SUMIFS(#REF!,#REF!,"eksternal",#REF!,C35)+
SUMIFS(#REF!,#REF!,"eksternal",#REF!,C35)+
SUMIFS(#REF!,#REF!,"eksternal",#REF!,C35)+
SUMIFS(#REF!,#REF!,"eksternal",#REF!,C35)+
SUMIFS(#REF!,#REF!,"eksternal",#REF!,C35)+
SUMIFS(#REF!,#REF!,"eksternal",#REF!,C35)+
SUMIFS(#REF!,#REF!,"eksternal",#REF!,C35)+
SUMIFS(#REF!,#REF!,"eksternal",#REF!,C35)</f>
        <v>#REF!</v>
      </c>
    </row>
    <row r="36" spans="1:39" hidden="1">
      <c r="A36" s="127">
        <v>7</v>
      </c>
      <c r="B36" s="1442"/>
      <c r="C36" s="1191" t="s">
        <v>52</v>
      </c>
      <c r="D36" s="1340" t="e">
        <f>SUMIF(#REF!, 'KEUANGAN (INT+EKS) AKRE 2025'!C36,#REF!)+
SUMIF(#REF!, 'KEUANGAN (INT+EKS) AKRE 2025'!C36,#REF!)+
SUMIF(#REF!, 'KEUANGAN (INT+EKS) AKRE 2025'!C36,#REF!)+
SUMIF(#REF!, 'KEUANGAN (INT+EKS) AKRE 2025'!C36,#REF!)+
SUMIF(#REF!, 'KEUANGAN (INT+EKS) AKRE 2025'!C36,#REF!)</f>
        <v>#REF!</v>
      </c>
      <c r="E36" s="1340" t="e">
        <f>SUMIFS(#REF!,#REF!,"internal",#REF!,C36)+
SUMIFS(#REF!,#REF!,"internal",#REF!,C36)+
SUMIFS(#REF!,#REF!,"internal",#REF!,C36)+
SUMIFS(#REF!,#REF!,"internal",#REF!,C36)+
SUMIFS(#REF!,#REF!,"internal",#REF!,C36)+
SUMIFS(#REF!,#REF!,"internal",#REF!,C36)</f>
        <v>#REF!</v>
      </c>
      <c r="F36" s="1341" t="e">
        <f>SUMIFS(#REF!,#REF!,"eksternal",#REF!,C36)+
SUMIFS(#REF!,#REF!,"eksternal",#REF!,C36)+
SUMIFS(#REF!,#REF!,"eksternal",#REF!,C36)+
SUMIFS(#REF!,#REF!,"eksternal",#REF!,C36)+
SUMIFS(#REF!,#REF!,"eksternal",#REF!,C36)+
SUMIFS(#REF!,#REF!,"eksternal",#REF!,C36)</f>
        <v>#REF!</v>
      </c>
      <c r="G36" s="1334"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H36" s="1334" t="e">
        <f>SUMIFS(#REF!,#REF!,"internal",#REF!,C36)+
SUMIFS(#REF!,#REF!,"internal",#REF!,C36)+
SUMIFS(#REF!,#REF!,"internal",#REF!,C36)+
SUMIFS(#REF!,#REF!,"internal",#REF!,C36)+
SUMIFS(#REF!,#REF!,"internal",#REF!,C36)+
SUMIFS(#REF!,#REF!,"internal",#REF!,C36)+
SUMIFS(#REF!,#REF!,"internal",#REF!,C36)</f>
        <v>#REF!</v>
      </c>
      <c r="I36" s="1334" t="e">
        <f>SUMIFS(#REF!,#REF!,"eksternal",#REF!,C36)+
SUMIFS(#REF!,#REF!,"eksternal",#REF!,C36)+
SUMIFS(#REF!,#REF!,"eksternal",#REF!,C36)+
SUMIFS(#REF!,#REF!,"eksternal",#REF!,C36)+
SUMIFS(#REF!,#REF!,"eksternal",#REF!,C36)+
SUMIFS(#REF!,#REF!,"eksternal",#REF!,C36)+
SUMIFS(#REF!,#REF!,"eksternal",#REF!,C36)</f>
        <v>#REF!</v>
      </c>
      <c r="J36" s="151" t="e">
        <f>SUMIF(#REF!, 'KEUANGAN (INT+EKS) AKRE 2025'!C36,#REF!)+
SUMIF(#REF!, 'KEUANGAN (INT+EKS) AKRE 2025'!C36,#REF!)+
SUMIF(#REF!, 'KEUANGAN (INT+EKS) AKRE 2025'!C36,#REF!)+
SUMIF(#REF!, 'KEUANGAN (INT+EKS) AKRE 2025'!C36,#REF!)+
SUMIF(#REF!, 'KEUANGAN (INT+EKS) AKRE 2025'!C36,#REF!)</f>
        <v>#REF!</v>
      </c>
      <c r="K36" s="151" t="e">
        <f>SUMIFS(#REF!,#REF!,"internal",#REF!,C36)+
SUMIFS(#REF!,#REF!,"internal",#REF!,C36)+
SUMIFS(#REF!,#REF!,"internal",#REF!,C36)+
SUMIFS(#REF!,#REF!,"internal",#REF!,C36)+
SUMIFS(#REF!,#REF!,"internal",#REF!,C36)+
SUMIFS(#REF!,#REF!,"internal",#REF!,C36)</f>
        <v>#REF!</v>
      </c>
      <c r="L36" s="151" t="e">
        <f>SUMIFS(#REF!,#REF!,"eksternal",#REF!,C36)+
SUMIFS(#REF!,#REF!,"eksternal",#REF!,C36)+
SUMIFS(#REF!,#REF!,"eksternal",#REF!,C36)+
SUMIFS(#REF!,#REF!,"eksternal",#REF!,C36)+
SUMIFS(#REF!,#REF!,"eksternal",#REF!,C36)+
SUMIFS(#REF!,#REF!,"eksternal",#REF!,C36)</f>
        <v>#REF!</v>
      </c>
      <c r="M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N36" s="152" t="e">
        <f>SUMIFS(#REF!,#REF!,"internal",#REF!,C36)+
SUMIFS(#REF!,#REF!,"internal",#REF!,C36)+
SUMIFS(#REF!,#REF!,"internal",#REF!,C36)+
SUMIFS(#REF!,#REF!,"internal",#REF!,C36)+
SUMIFS(#REF!,#REF!,"internal",#REF!,C36)+
SUMIFS(#REF!,#REF!,"internal",#REF!,C36)+
SUMIFS(#REF!,#REF!,"internal",#REF!,C36)</f>
        <v>#REF!</v>
      </c>
      <c r="O36" s="1331" t="e">
        <f>SUMIFS(#REF!,#REF!,"eksternal",#REF!,C36)+
SUMIFS(#REF!,#REF!,"eksternal",#REF!,C36)+
SUMIFS(#REF!,#REF!,"eksternal",#REF!,C36)+
SUMIFS(#REF!,#REF!,"eksternal",#REF!,C36)+
SUMIFS(#REF!,#REF!,"eksternal",#REF!,C36)+
SUMIFS(#REF!,#REF!,"eksternal",#REF!,C36)+
SUMIFS(#REF!,#REF!,"eksternal",#REF!,C36)</f>
        <v>#REF!</v>
      </c>
      <c r="P36" s="152" t="e">
        <f>SUMIF(#REF!, 'KEUANGAN (INT+EKS) AKRE 2025'!C36,#REF!)+
SUMIF(#REF!, 'KEUANGAN (INT+EKS) AKRE 2025'!C36,#REF!)+
SUMIF(#REF!, 'KEUANGAN (INT+EKS) AKRE 2025'!C36,#REF!)+
SUMIF(#REF!, 'KEUANGAN (INT+EKS) AKRE 2025'!C36,#REF!)+
SUMIF(#REF!, 'KEUANGAN (INT+EKS) AKRE 2025'!C36,#REF!)</f>
        <v>#REF!</v>
      </c>
      <c r="Q36" s="152" t="e">
        <f>SUMIFS(#REF!,#REF!,"internal",#REF!,C36)+
SUMIFS(#REF!,#REF!,"internal",#REF!,C36)+
SUMIFS(#REF!,#REF!,"internal",#REF!,C36)+
SUMIFS(#REF!,#REF!,"internal",#REF!,C36)+
SUMIFS(#REF!,#REF!,"internal",#REF!,C36)+
SUMIFS(#REF!,#REF!,"internal",#REF!,C36)</f>
        <v>#REF!</v>
      </c>
      <c r="R36" s="152" t="e">
        <f>SUMIFS(#REF!,#REF!,"eksternal",#REF!,C36)+
SUMIFS(#REF!,#REF!,"eksternal",#REF!,C36)+
SUMIFS(#REF!,#REF!,"eksternal",#REF!,C36)+
SUMIFS(#REF!,#REF!,"eksternal",#REF!,C36)+
SUMIFS(#REF!,#REF!,"eksternal",#REF!,C36)+
SUMIFS(#REF!,#REF!,"eksternal",#REF!,C36)</f>
        <v>#REF!</v>
      </c>
      <c r="S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T36" s="1331" t="e">
        <f>SUMIFS(#REF!,#REF!,"internal",#REF!,C36)+
SUMIFS(#REF!,#REF!,"internal",#REF!,C36)+
SUMIFS(#REF!,#REF!,"internal",#REF!,C36)+
SUMIFS(#REF!,#REF!,"internal",#REF!,C36)+
SUMIFS(#REF!,#REF!,"eksternal",#REF!,C36)+
SUMIFS(#REF!,#REF!,"eksternal",#REF!,C36)+
SUMIFS(#REF!,#REF!,"eksternal",#REF!,C36)</f>
        <v>#REF!</v>
      </c>
      <c r="U36" s="1331" t="e">
        <f>SUMIFS(#REF!,#REF!,"eksternal",#REF!,C36)+
SUMIFS(#REF!,#REF!,"eksternal",#REF!,C36)+
SUMIFS(#REF!,#REF!,"eksternal",#REF!,C36)+
SUMIFS(#REF!,#REF!,"eksternal",#REF!,C36)+
SUMIFS(#REF!,#REF!,"eksternal",#REF!,C36)+
SUMIFS(#REF!,#REF!,"eksternal",#REF!,C36)+
SUMIFS(#REF!,#REF!,"eksternal",#REF!,C36)</f>
        <v>#REF!</v>
      </c>
      <c r="V36" s="152" t="e">
        <f>SUMIF(#REF!, 'KEUANGAN (INT+EKS) AKRE 2025'!C36,#REF!)+
SUMIF(#REF!, 'KEUANGAN (INT+EKS) AKRE 2025'!C36,#REF!)+
SUMIF(#REF!, 'KEUANGAN (INT+EKS) AKRE 2025'!C36,#REF!)+
SUMIF(#REF!, 'KEUANGAN (INT+EKS) AKRE 2025'!C36,#REF!)+
SUMIF(#REF!, 'KEUANGAN (INT+EKS) AKRE 2025'!C36,#REF!)</f>
        <v>#REF!</v>
      </c>
      <c r="W36" s="152" t="e">
        <f>SUMIFS(#REF!,#REF!,"internal",#REF!,C36)+
SUMIFS(#REF!,#REF!,"internal",#REF!,C36)+
SUMIFS(#REF!,#REF!,"internal",#REF!,C36)+
SUMIFS(#REF!,#REF!,"internal",#REF!,C36)+
SUMIFS(#REF!,#REF!,"internal",#REF!,C36)+
SUMIFS(#REF!,#REF!,"internal",#REF!,C36)</f>
        <v>#REF!</v>
      </c>
      <c r="X36" s="152" t="e">
        <f>SUMIFS(#REF!,#REF!,"eksternal",#REF!,C36)+
SUMIFS(#REF!,#REF!,"eksternal",#REF!,C36)+
SUMIFS(#REF!,#REF!,"eksternal",#REF!,C36)+
SUMIFS(#REF!,#REF!,"eksternal",#REF!,C36)+
SUMIFS(#REF!,#REF!,"eksternal",#REF!,C36)+
SUMIFS(#REF!,#REF!,"eksternal",#REF!,C36)</f>
        <v>#REF!</v>
      </c>
      <c r="Y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Z36" s="152" t="e">
        <f>SUMIFS(#REF!,#REF!,"internal",#REF!,C36)+
SUMIFS(#REF!,#REF!,"internal",#REF!,C36)+
SUMIFS(#REF!,#REF!,"internal",#REF!,C36)+
SUMIFS(#REF!,#REF!,"internal",#REF!,C36)+
SUMIFS(#REF!,#REF!,"internal",#REF!,C36)+
SUMIFS(#REF!,#REF!,"internal",#REF!,C36)+
SUMIFS(#REF!,#REF!,"internal",#REF!,C36)</f>
        <v>#REF!</v>
      </c>
      <c r="AA36" s="152" t="e">
        <f>SUMIFS(#REF!,#REF!,"eksternal",#REF!,C36)+
SUMIFS(#REF!,#REF!,"eksternal",#REF!,C36)+
SUMIFS(#REF!,#REF!,"eksternal",#REF!,C36)+
SUMIFS(#REF!,#REF!,"eksternal",#REF!,C36)+
SUMIFS(#REF!,#REF!,"eksternal",#REF!,C36)+
SUMIFS(#REF!,#REF!,"eksternal",#REF!,C36)+
SUMIFS(#REF!,#REF!,"eksternal",#REF!,C36)</f>
        <v>#REF!</v>
      </c>
      <c r="AB36" s="152" t="e">
        <f>SUMIF(#REF!, 'KEUANGAN (INT+EKS) AKRE 2025'!C36,#REF!)+
SUMIF(#REF!, 'KEUANGAN (INT+EKS) AKRE 2025'!C36,#REF!)+
SUMIF(#REF!, 'KEUANGAN (INT+EKS) AKRE 2025'!C36,#REF!)+
SUMIF(#REF!, 'KEUANGAN (INT+EKS) AKRE 2025'!C36,#REF!)+
SUMIF(#REF!, 'KEUANGAN (INT+EKS) AKRE 2025'!C36,#REF!)+
SUMIF(#REF!, 'KEUANGAN (INT+EKS) AKRE 2025'!C36,#REF!)</f>
        <v>#REF!</v>
      </c>
      <c r="AC36" s="152" t="e">
        <f>SUMIFS(#REF!,#REF!,"internal",#REF!,C36)+
SUMIFS(#REF!,#REF!,"internal",#REF!,C36)+
SUMIFS(#REF!,#REF!,"internal",#REF!,C36)+
SUMIFS(#REF!,#REF!,"internal",#REF!,C36)+
SUMIFS(#REF!,#REF!,"internal",#REF!,C36)+
SUMIFS(#REF!,#REF!,"internal",#REF!,C36)</f>
        <v>#REF!</v>
      </c>
      <c r="AD36" s="152" t="e">
        <f>SUMIFS(#REF!,#REF!,"eksternal",#REF!,C36)+
SUMIFS(#REF!,#REF!,"eksternal",#REF!,C36)+
SUMIFS(#REF!,#REF!,"eksternal",#REF!,C36)+
SUMIFS(#REF!,#REF!,"eksternal",#REF!,C36)+
SUMIFS(#REF!,#REF!,"eksternal",#REF!,C36)+
SUMIFS(#REF!,#REF!,"eksternal",#REF!,C36)</f>
        <v>#REF!</v>
      </c>
      <c r="AE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AF36" s="152" t="e">
        <f>SUMIFS(#REF!,#REF!,"internal",#REF!,C36)+
SUMIFS(#REF!,#REF!,"internal",#REF!,C36)+
SUMIFS(#REF!,#REF!,"internal",#REF!,C36)+
SUMIFS(#REF!,#REF!,"internal",#REF!,C36)+
SUMIFS(#REF!,#REF!,"internal",#REF!,C36)+
SUMIFS(#REF!,#REF!,"internal",#REF!,C36)+
SUMIFS(#REF!,#REF!,"internal",#REF!,C36)</f>
        <v>#REF!</v>
      </c>
      <c r="AG36" s="152" t="e">
        <f>SUMIFS(#REF!,#REF!,"eksternal",#REF!,C36)+
SUMIFS(#REF!,#REF!,"eksternal",#REF!,C36)+
SUMIFS(#REF!,#REF!,"eksternal",#REF!,C36)+
SUMIFS(#REF!,#REF!,"eksternal",#REF!,C36)+
SUMIFS(#REF!,#REF!,"eksternal",#REF!,C36)+
SUMIFS(#REF!,#REF!,"eksternal",#REF!,C36)+
SUMIFS(#REF!,#REF!,"eksternal",#REF!,C36)</f>
        <v>#REF!</v>
      </c>
      <c r="AH36" s="152" t="e">
        <f>SUMIF(#REF!, 'KEUANGAN (INT+EKS) AKRE 2025'!C36,#REF!)+
SUMIF(#REF!, 'KEUANGAN (INT+EKS) AKRE 2025'!C36,#REF!)+
SUMIF(#REF!, 'KEUANGAN (INT+EKS) AKRE 2025'!C36,#REF!)+
SUMIF(#REF!, 'KEUANGAN (INT+EKS) AKRE 2025'!C36,#REF!)+
SUMIF(#REF!, 'KEUANGAN (INT+EKS) AKRE 2025'!C36,#REF!)+
SUMIF(#REF!, 'KEUANGAN (INT+EKS) AKRE 2025'!C36,#REF!)</f>
        <v>#REF!</v>
      </c>
      <c r="AI36" s="152" t="e">
        <f>SUMIFS(#REF!,#REF!,"internal",#REF!,C36)+
SUMIFS(#REF!,#REF!,"internal",#REF!,C36)+
SUMIFS(#REF!,#REF!,"internal",#REF!,C36)+
SUMIFS(#REF!,#REF!,"internal",#REF!,C36)+
SUMIFS(#REF!,#REF!,"internal",#REF!,C36)+
SUMIFS(#REF!,#REF!,"internal",#REF!,C36)</f>
        <v>#REF!</v>
      </c>
      <c r="AJ36" s="152" t="e">
        <f>SUMIFS(#REF!,#REF!,"eksternal",#REF!,C36)+
SUMIFS(#REF!,#REF!,"eksternal",#REF!,C36)+
SUMIFS(#REF!,#REF!,"eksternal",#REF!,C36)+
SUMIFS(#REF!,#REF!,"eksternal",#REF!,C36)+
SUMIFS(#REF!,#REF!,"eksternal",#REF!,C36)+
SUMIFS(#REF!,#REF!,"eksternal",#REF!,C36)</f>
        <v>#REF!</v>
      </c>
      <c r="AK36" s="1337"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
SUMIF(#REF!,'KEUANGAN (INT+EKS) AKRE 2025'!C36,#REF!)+
SUMIF(#REF!,'KEUANGAN (INT+EKS) AKRE 2025'!C36,#REF!)</f>
        <v>#REF!</v>
      </c>
      <c r="AL36" s="1335" t="e">
        <f>SUMIFS(#REF!,#REF!,"internal",#REF!,C36)+
SUMIFS(#REF!,#REF!,"internal",#REF!,C36)+
SUMIFS(#REF!,#REF!,"internal",#REF!,C36)+
SUMIFS(#REF!,#REF!,"internal",#REF!,C36)+
SUMIFS(#REF!,#REF!,"internal",#REF!,C36)+
SUMIFS(#REF!,#REF!,"internal",#REF!,C36)+
SUMIFS(#REF!,#REF!,"internal",#REF!,C36)</f>
        <v>#REF!</v>
      </c>
      <c r="AM36" s="1354" t="e">
        <f>SUMIFS(#REF!,#REF!,"eksternal",#REF!,C36)+
SUMIFS(#REF!,#REF!,"eksternal",#REF!,C36)+
SUMIFS(#REF!,#REF!,"eksternal",#REF!,C36)+
SUMIFS(#REF!,#REF!,"eksternal",#REF!,C36)+
SUMIFS(#REF!,#REF!,"eksternal",#REF!,C36)+
SUMIFS(#REF!,#REF!,"eksternal",#REF!,C36)+
SUMIFS(#REF!,#REF!,"eksternal",#REF!,C36)+
SUMIFS(#REF!,#REF!,"eksternal",#REF!,C36)+
SUMIFS(#REF!,#REF!,"eksternal",#REF!,C36)</f>
        <v>#REF!</v>
      </c>
    </row>
    <row r="37" spans="1:39" hidden="1">
      <c r="A37" s="127">
        <v>8</v>
      </c>
      <c r="B37" s="1442"/>
      <c r="C37" s="1192" t="s">
        <v>415</v>
      </c>
      <c r="D37" s="1340" t="e">
        <f>SUMIF(#REF!, 'KEUANGAN (INT+EKS) AKRE 2025'!C37,#REF!)+
SUMIF(#REF!, 'KEUANGAN (INT+EKS) AKRE 2025'!C37,#REF!)+
SUMIF(#REF!, 'KEUANGAN (INT+EKS) AKRE 2025'!C37,#REF!)+
SUMIF(#REF!, 'KEUANGAN (INT+EKS) AKRE 2025'!C37,#REF!)+
SUMIF(#REF!, 'KEUANGAN (INT+EKS) AKRE 2025'!C37,#REF!)</f>
        <v>#REF!</v>
      </c>
      <c r="E37" s="1340" t="e">
        <f>SUMIFS(#REF!,#REF!,"internal",#REF!,C37)+
SUMIFS(#REF!,#REF!,"internal",#REF!,C37)+
SUMIFS(#REF!,#REF!,"internal",#REF!,C37)+
SUMIFS(#REF!,#REF!,"internal",#REF!,C37)+
SUMIFS(#REF!,#REF!,"internal",#REF!,C37)+
SUMIFS(#REF!,#REF!,"internal",#REF!,C37)</f>
        <v>#REF!</v>
      </c>
      <c r="F37" s="1341" t="e">
        <f>SUMIFS(#REF!,#REF!,"eksternal",#REF!,C37)+
SUMIFS(#REF!,#REF!,"eksternal",#REF!,C37)+
SUMIFS(#REF!,#REF!,"eksternal",#REF!,C37)+
SUMIFS(#REF!,#REF!,"eksternal",#REF!,C37)+
SUMIFS(#REF!,#REF!,"eksternal",#REF!,C37)+
SUMIFS(#REF!,#REF!,"eksternal",#REF!,C37)</f>
        <v>#REF!</v>
      </c>
      <c r="G37" s="1334"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H37" s="1334" t="e">
        <f>SUMIFS(#REF!,#REF!,"internal",#REF!,C37)+
SUMIFS(#REF!,#REF!,"internal",#REF!,C37)+
SUMIFS(#REF!,#REF!,"internal",#REF!,C37)+
SUMIFS(#REF!,#REF!,"internal",#REF!,C37)+
SUMIFS(#REF!,#REF!,"internal",#REF!,C37)+
SUMIFS(#REF!,#REF!,"internal",#REF!,C37)+
SUMIFS(#REF!,#REF!,"internal",#REF!,C37)</f>
        <v>#REF!</v>
      </c>
      <c r="I37" s="1334" t="e">
        <f>SUMIFS(#REF!,#REF!,"eksternal",#REF!,C37)+
SUMIFS(#REF!,#REF!,"eksternal",#REF!,C37)+
SUMIFS(#REF!,#REF!,"eksternal",#REF!,C37)+
SUMIFS(#REF!,#REF!,"eksternal",#REF!,C37)+
SUMIFS(#REF!,#REF!,"eksternal",#REF!,C37)+
SUMIFS(#REF!,#REF!,"eksternal",#REF!,C37)+
SUMIFS(#REF!,#REF!,"eksternal",#REF!,C37)</f>
        <v>#REF!</v>
      </c>
      <c r="J37" s="151" t="e">
        <f>SUMIF(#REF!, 'KEUANGAN (INT+EKS) AKRE 2025'!C37,#REF!)+
SUMIF(#REF!, 'KEUANGAN (INT+EKS) AKRE 2025'!C37,#REF!)+
SUMIF(#REF!, 'KEUANGAN (INT+EKS) AKRE 2025'!C37,#REF!)+
SUMIF(#REF!, 'KEUANGAN (INT+EKS) AKRE 2025'!C37,#REF!)+
SUMIF(#REF!, 'KEUANGAN (INT+EKS) AKRE 2025'!C37,#REF!)</f>
        <v>#REF!</v>
      </c>
      <c r="K37" s="151" t="e">
        <f>SUMIFS(#REF!,#REF!,"internal",#REF!,C37)+
SUMIFS(#REF!,#REF!,"internal",#REF!,C37)+
SUMIFS(#REF!,#REF!,"internal",#REF!,C37)+
SUMIFS(#REF!,#REF!,"internal",#REF!,C37)+
SUMIFS(#REF!,#REF!,"internal",#REF!,C37)+
SUMIFS(#REF!,#REF!,"internal",#REF!,C37)</f>
        <v>#REF!</v>
      </c>
      <c r="L37" s="151" t="e">
        <f>SUMIFS(#REF!,#REF!,"eksternal",#REF!,C37)+
SUMIFS(#REF!,#REF!,"eksternal",#REF!,C37)+
SUMIFS(#REF!,#REF!,"eksternal",#REF!,C37)+
SUMIFS(#REF!,#REF!,"eksternal",#REF!,C37)+
SUMIFS(#REF!,#REF!,"eksternal",#REF!,C37)+
SUMIFS(#REF!,#REF!,"eksternal",#REF!,C37)</f>
        <v>#REF!</v>
      </c>
      <c r="M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N37" s="152" t="e">
        <f>SUMIFS(#REF!,#REF!,"internal",#REF!,C37)+
SUMIFS(#REF!,#REF!,"internal",#REF!,C37)+
SUMIFS(#REF!,#REF!,"internal",#REF!,C37)+
SUMIFS(#REF!,#REF!,"internal",#REF!,C37)+
SUMIFS(#REF!,#REF!,"internal",#REF!,C37)+
SUMIFS(#REF!,#REF!,"internal",#REF!,C37)+
SUMIFS(#REF!,#REF!,"internal",#REF!,C37)</f>
        <v>#REF!</v>
      </c>
      <c r="O37" s="1331" t="e">
        <f>SUMIFS(#REF!,#REF!,"eksternal",#REF!,C37)+
SUMIFS(#REF!,#REF!,"eksternal",#REF!,C37)+
SUMIFS(#REF!,#REF!,"eksternal",#REF!,C37)+
SUMIFS(#REF!,#REF!,"eksternal",#REF!,C37)+
SUMIFS(#REF!,#REF!,"eksternal",#REF!,C37)+
SUMIFS(#REF!,#REF!,"eksternal",#REF!,C37)+
SUMIFS(#REF!,#REF!,"eksternal",#REF!,C37)</f>
        <v>#REF!</v>
      </c>
      <c r="P37" s="152" t="e">
        <f>SUMIF(#REF!, 'KEUANGAN (INT+EKS) AKRE 2025'!C37,#REF!)+
SUMIF(#REF!, 'KEUANGAN (INT+EKS) AKRE 2025'!C37,#REF!)+
SUMIF(#REF!, 'KEUANGAN (INT+EKS) AKRE 2025'!C37,#REF!)+
SUMIF(#REF!, 'KEUANGAN (INT+EKS) AKRE 2025'!C37,#REF!)+
SUMIF(#REF!, 'KEUANGAN (INT+EKS) AKRE 2025'!C37,#REF!)</f>
        <v>#REF!</v>
      </c>
      <c r="Q37" s="152" t="e">
        <f>SUMIFS(#REF!,#REF!,"internal",#REF!,C37)+
SUMIFS(#REF!,#REF!,"internal",#REF!,C37)+
SUMIFS(#REF!,#REF!,"internal",#REF!,C37)+
SUMIFS(#REF!,#REF!,"internal",#REF!,C37)+
SUMIFS(#REF!,#REF!,"internal",#REF!,C37)+
SUMIFS(#REF!,#REF!,"internal",#REF!,C37)</f>
        <v>#REF!</v>
      </c>
      <c r="R37" s="152" t="e">
        <f>SUMIFS(#REF!,#REF!,"eksternal",#REF!,C37)+
SUMIFS(#REF!,#REF!,"eksternal",#REF!,C37)+
SUMIFS(#REF!,#REF!,"eksternal",#REF!,C37)+
SUMIFS(#REF!,#REF!,"eksternal",#REF!,C37)+
SUMIFS(#REF!,#REF!,"eksternal",#REF!,C37)+
SUMIFS(#REF!,#REF!,"eksternal",#REF!,C37)</f>
        <v>#REF!</v>
      </c>
      <c r="S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T37" s="1331" t="e">
        <f>SUMIFS(#REF!,#REF!,"internal",#REF!,C37)+
SUMIFS(#REF!,#REF!,"internal",#REF!,C37)+
SUMIFS(#REF!,#REF!,"internal",#REF!,C37)+
SUMIFS(#REF!,#REF!,"internal",#REF!,C37)+
SUMIFS(#REF!,#REF!,"eksternal",#REF!,C37)+
SUMIFS(#REF!,#REF!,"eksternal",#REF!,C37)+
SUMIFS(#REF!,#REF!,"eksternal",#REF!,C37)</f>
        <v>#REF!</v>
      </c>
      <c r="U37" s="1331" t="e">
        <f>SUMIFS(#REF!,#REF!,"eksternal",#REF!,C37)+
SUMIFS(#REF!,#REF!,"eksternal",#REF!,C37)+
SUMIFS(#REF!,#REF!,"eksternal",#REF!,C37)+
SUMIFS(#REF!,#REF!,"eksternal",#REF!,C37)+
SUMIFS(#REF!,#REF!,"eksternal",#REF!,C37)+
SUMIFS(#REF!,#REF!,"eksternal",#REF!,C37)+
SUMIFS(#REF!,#REF!,"eksternal",#REF!,C37)</f>
        <v>#REF!</v>
      </c>
      <c r="V37" s="152" t="e">
        <f>SUMIF(#REF!, 'KEUANGAN (INT+EKS) AKRE 2025'!C37,#REF!)+
SUMIF(#REF!, 'KEUANGAN (INT+EKS) AKRE 2025'!C37,#REF!)+
SUMIF(#REF!, 'KEUANGAN (INT+EKS) AKRE 2025'!C37,#REF!)+
SUMIF(#REF!, 'KEUANGAN (INT+EKS) AKRE 2025'!C37,#REF!)+
SUMIF(#REF!, 'KEUANGAN (INT+EKS) AKRE 2025'!C37,#REF!)</f>
        <v>#REF!</v>
      </c>
      <c r="W37" s="152" t="e">
        <f>SUMIFS(#REF!,#REF!,"internal",#REF!,C37)+
SUMIFS(#REF!,#REF!,"internal",#REF!,C37)+
SUMIFS(#REF!,#REF!,"internal",#REF!,C37)+
SUMIFS(#REF!,#REF!,"internal",#REF!,C37)+
SUMIFS(#REF!,#REF!,"internal",#REF!,C37)+
SUMIFS(#REF!,#REF!,"internal",#REF!,C37)</f>
        <v>#REF!</v>
      </c>
      <c r="X37" s="152" t="e">
        <f>SUMIFS(#REF!,#REF!,"eksternal",#REF!,C37)+
SUMIFS(#REF!,#REF!,"eksternal",#REF!,C37)+
SUMIFS(#REF!,#REF!,"eksternal",#REF!,C37)+
SUMIFS(#REF!,#REF!,"eksternal",#REF!,C37)+
SUMIFS(#REF!,#REF!,"eksternal",#REF!,C37)+
SUMIFS(#REF!,#REF!,"eksternal",#REF!,C37)</f>
        <v>#REF!</v>
      </c>
      <c r="Y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Z37" s="152" t="e">
        <f>SUMIFS(#REF!,#REF!,"internal",#REF!,C37)+
SUMIFS(#REF!,#REF!,"internal",#REF!,C37)+
SUMIFS(#REF!,#REF!,"internal",#REF!,C37)+
SUMIFS(#REF!,#REF!,"internal",#REF!,C37)+
SUMIFS(#REF!,#REF!,"internal",#REF!,C37)+
SUMIFS(#REF!,#REF!,"internal",#REF!,C37)+
SUMIFS(#REF!,#REF!,"internal",#REF!,C37)</f>
        <v>#REF!</v>
      </c>
      <c r="AA37" s="152" t="e">
        <f>SUMIFS(#REF!,#REF!,"eksternal",#REF!,C37)+
SUMIFS(#REF!,#REF!,"eksternal",#REF!,C37)+
SUMIFS(#REF!,#REF!,"eksternal",#REF!,C37)+
SUMIFS(#REF!,#REF!,"eksternal",#REF!,C37)+
SUMIFS(#REF!,#REF!,"eksternal",#REF!,C37)+
SUMIFS(#REF!,#REF!,"eksternal",#REF!,C37)+
SUMIFS(#REF!,#REF!,"eksternal",#REF!,C37)</f>
        <v>#REF!</v>
      </c>
      <c r="AB37" s="152" t="e">
        <f>SUMIF(#REF!, 'KEUANGAN (INT+EKS) AKRE 2025'!C37,#REF!)+
SUMIF(#REF!, 'KEUANGAN (INT+EKS) AKRE 2025'!C37,#REF!)+
SUMIF(#REF!, 'KEUANGAN (INT+EKS) AKRE 2025'!C37,#REF!)+
SUMIF(#REF!, 'KEUANGAN (INT+EKS) AKRE 2025'!C37,#REF!)+
SUMIF(#REF!, 'KEUANGAN (INT+EKS) AKRE 2025'!C37,#REF!)+
SUMIF(#REF!, 'KEUANGAN (INT+EKS) AKRE 2025'!C37,#REF!)</f>
        <v>#REF!</v>
      </c>
      <c r="AC37" s="152" t="e">
        <f>SUMIFS(#REF!,#REF!,"internal",#REF!,C37)+
SUMIFS(#REF!,#REF!,"internal",#REF!,C37)+
SUMIFS(#REF!,#REF!,"internal",#REF!,C37)+
SUMIFS(#REF!,#REF!,"internal",#REF!,C37)+
SUMIFS(#REF!,#REF!,"internal",#REF!,C37)+
SUMIFS(#REF!,#REF!,"internal",#REF!,C37)</f>
        <v>#REF!</v>
      </c>
      <c r="AD37" s="152" t="e">
        <f>SUMIFS(#REF!,#REF!,"eksternal",#REF!,C37)+
SUMIFS(#REF!,#REF!,"eksternal",#REF!,C37)+
SUMIFS(#REF!,#REF!,"eksternal",#REF!,C37)+
SUMIFS(#REF!,#REF!,"eksternal",#REF!,C37)+
SUMIFS(#REF!,#REF!,"eksternal",#REF!,C37)+
SUMIFS(#REF!,#REF!,"eksternal",#REF!,C37)</f>
        <v>#REF!</v>
      </c>
      <c r="AE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AF37" s="152" t="e">
        <f>SUMIFS(#REF!,#REF!,"internal",#REF!,C37)+
SUMIFS(#REF!,#REF!,"internal",#REF!,C37)+
SUMIFS(#REF!,#REF!,"internal",#REF!,C37)+
SUMIFS(#REF!,#REF!,"internal",#REF!,C37)+
SUMIFS(#REF!,#REF!,"internal",#REF!,C37)+
SUMIFS(#REF!,#REF!,"internal",#REF!,C37)+
SUMIFS(#REF!,#REF!,"internal",#REF!,C37)</f>
        <v>#REF!</v>
      </c>
      <c r="AG37" s="152" t="e">
        <f>SUMIFS(#REF!,#REF!,"eksternal",#REF!,C37)+
SUMIFS(#REF!,#REF!,"eksternal",#REF!,C37)+
SUMIFS(#REF!,#REF!,"eksternal",#REF!,C37)+
SUMIFS(#REF!,#REF!,"eksternal",#REF!,C37)+
SUMIFS(#REF!,#REF!,"eksternal",#REF!,C37)+
SUMIFS(#REF!,#REF!,"eksternal",#REF!,C37)+
SUMIFS(#REF!,#REF!,"eksternal",#REF!,C37)</f>
        <v>#REF!</v>
      </c>
      <c r="AH37" s="152" t="e">
        <f>SUMIF(#REF!, 'KEUANGAN (INT+EKS) AKRE 2025'!C37,#REF!)+
SUMIF(#REF!, 'KEUANGAN (INT+EKS) AKRE 2025'!C37,#REF!)+
SUMIF(#REF!, 'KEUANGAN (INT+EKS) AKRE 2025'!C37,#REF!)+
SUMIF(#REF!, 'KEUANGAN (INT+EKS) AKRE 2025'!C37,#REF!)+
SUMIF(#REF!, 'KEUANGAN (INT+EKS) AKRE 2025'!C37,#REF!)+
SUMIF(#REF!, 'KEUANGAN (INT+EKS) AKRE 2025'!C37,#REF!)</f>
        <v>#REF!</v>
      </c>
      <c r="AI37" s="152" t="e">
        <f>SUMIFS(#REF!,#REF!,"internal",#REF!,C37)+
SUMIFS(#REF!,#REF!,"internal",#REF!,C37)+
SUMIFS(#REF!,#REF!,"internal",#REF!,C37)+
SUMIFS(#REF!,#REF!,"internal",#REF!,C37)+
SUMIFS(#REF!,#REF!,"internal",#REF!,C37)+
SUMIFS(#REF!,#REF!,"internal",#REF!,C37)</f>
        <v>#REF!</v>
      </c>
      <c r="AJ37" s="152" t="e">
        <f>SUMIFS(#REF!,#REF!,"eksternal",#REF!,C37)+
SUMIFS(#REF!,#REF!,"eksternal",#REF!,C37)+
SUMIFS(#REF!,#REF!,"eksternal",#REF!,C37)+
SUMIFS(#REF!,#REF!,"eksternal",#REF!,C37)+
SUMIFS(#REF!,#REF!,"eksternal",#REF!,C37)+
SUMIFS(#REF!,#REF!,"eksternal",#REF!,C37)</f>
        <v>#REF!</v>
      </c>
      <c r="AK37" s="1337"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
SUMIF(#REF!,'KEUANGAN (INT+EKS) AKRE 2025'!C37,#REF!)+
SUMIF(#REF!,'KEUANGAN (INT+EKS) AKRE 2025'!C37,#REF!)</f>
        <v>#REF!</v>
      </c>
      <c r="AL37" s="1335" t="e">
        <f>SUMIFS(#REF!,#REF!,"internal",#REF!,C37)+
SUMIFS(#REF!,#REF!,"internal",#REF!,C37)+
SUMIFS(#REF!,#REF!,"internal",#REF!,C37)+
SUMIFS(#REF!,#REF!,"internal",#REF!,C37)+
SUMIFS(#REF!,#REF!,"internal",#REF!,C37)+
SUMIFS(#REF!,#REF!,"internal",#REF!,C37)+
SUMIFS(#REF!,#REF!,"internal",#REF!,C37)</f>
        <v>#REF!</v>
      </c>
      <c r="AM37" s="1354" t="e">
        <f>SUMIFS(#REF!,#REF!,"eksternal",#REF!,C37)+
SUMIFS(#REF!,#REF!,"eksternal",#REF!,C37)+
SUMIFS(#REF!,#REF!,"eksternal",#REF!,C37)+
SUMIFS(#REF!,#REF!,"eksternal",#REF!,C37)+
SUMIFS(#REF!,#REF!,"eksternal",#REF!,C37)+
SUMIFS(#REF!,#REF!,"eksternal",#REF!,C37)+
SUMIFS(#REF!,#REF!,"eksternal",#REF!,C37)+
SUMIFS(#REF!,#REF!,"eksternal",#REF!,C37)+
SUMIFS(#REF!,#REF!,"eksternal",#REF!,C37)</f>
        <v>#REF!</v>
      </c>
    </row>
    <row r="38" spans="1:39" hidden="1">
      <c r="A38" s="127">
        <v>9</v>
      </c>
      <c r="B38" s="1442"/>
      <c r="C38" s="1192" t="s">
        <v>453</v>
      </c>
      <c r="D38" s="1340" t="e">
        <f>SUMIF(#REF!, 'KEUANGAN (INT+EKS) AKRE 2025'!C38,#REF!)+
SUMIF(#REF!, 'KEUANGAN (INT+EKS) AKRE 2025'!C38,#REF!)+
SUMIF(#REF!, 'KEUANGAN (INT+EKS) AKRE 2025'!C38,#REF!)+
SUMIF(#REF!, 'KEUANGAN (INT+EKS) AKRE 2025'!C38,#REF!)+
SUMIF(#REF!, 'KEUANGAN (INT+EKS) AKRE 2025'!C38,#REF!)</f>
        <v>#REF!</v>
      </c>
      <c r="E38" s="1340" t="e">
        <f>SUMIFS(#REF!,#REF!,"internal",#REF!,C38)+
SUMIFS(#REF!,#REF!,"internal",#REF!,C38)+
SUMIFS(#REF!,#REF!,"internal",#REF!,C38)+
SUMIFS(#REF!,#REF!,"internal",#REF!,C38)+
SUMIFS(#REF!,#REF!,"internal",#REF!,C38)+
SUMIFS(#REF!,#REF!,"internal",#REF!,C38)</f>
        <v>#REF!</v>
      </c>
      <c r="F38" s="1341" t="e">
        <f>SUMIFS(#REF!,#REF!,"eksternal",#REF!,C38)+
SUMIFS(#REF!,#REF!,"eksternal",#REF!,C38)+
SUMIFS(#REF!,#REF!,"eksternal",#REF!,C38)+
SUMIFS(#REF!,#REF!,"eksternal",#REF!,C38)+
SUMIFS(#REF!,#REF!,"eksternal",#REF!,C38)+
SUMIFS(#REF!,#REF!,"eksternal",#REF!,C38)</f>
        <v>#REF!</v>
      </c>
      <c r="G38" s="1334"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H38" s="1334" t="e">
        <f>SUMIFS(#REF!,#REF!,"internal",#REF!,C38)+
SUMIFS(#REF!,#REF!,"internal",#REF!,C38)+
SUMIFS(#REF!,#REF!,"internal",#REF!,C38)+
SUMIFS(#REF!,#REF!,"internal",#REF!,C38)+
SUMIFS(#REF!,#REF!,"internal",#REF!,C38)+
SUMIFS(#REF!,#REF!,"internal",#REF!,C38)+
SUMIFS(#REF!,#REF!,"internal",#REF!,C38)</f>
        <v>#REF!</v>
      </c>
      <c r="I38" s="1334" t="e">
        <f>SUMIFS(#REF!,#REF!,"eksternal",#REF!,C38)+
SUMIFS(#REF!,#REF!,"eksternal",#REF!,C38)+
SUMIFS(#REF!,#REF!,"eksternal",#REF!,C38)+
SUMIFS(#REF!,#REF!,"eksternal",#REF!,C38)+
SUMIFS(#REF!,#REF!,"eksternal",#REF!,C38)+
SUMIFS(#REF!,#REF!,"eksternal",#REF!,C38)+
SUMIFS(#REF!,#REF!,"eksternal",#REF!,C38)</f>
        <v>#REF!</v>
      </c>
      <c r="J38" s="151" t="e">
        <f>SUMIF(#REF!, 'KEUANGAN (INT+EKS) AKRE 2025'!C38,#REF!)+
SUMIF(#REF!, 'KEUANGAN (INT+EKS) AKRE 2025'!C38,#REF!)+
SUMIF(#REF!, 'KEUANGAN (INT+EKS) AKRE 2025'!C38,#REF!)+
SUMIF(#REF!, 'KEUANGAN (INT+EKS) AKRE 2025'!C38,#REF!)+
SUMIF(#REF!, 'KEUANGAN (INT+EKS) AKRE 2025'!C38,#REF!)</f>
        <v>#REF!</v>
      </c>
      <c r="K38" s="151" t="e">
        <f>SUMIFS(#REF!,#REF!,"internal",#REF!,C38)+
SUMIFS(#REF!,#REF!,"internal",#REF!,C38)+
SUMIFS(#REF!,#REF!,"internal",#REF!,C38)+
SUMIFS(#REF!,#REF!,"internal",#REF!,C38)+
SUMIFS(#REF!,#REF!,"internal",#REF!,C38)+
SUMIFS(#REF!,#REF!,"internal",#REF!,C38)</f>
        <v>#REF!</v>
      </c>
      <c r="L38" s="151" t="e">
        <f>SUMIFS(#REF!,#REF!,"eksternal",#REF!,C38)+
SUMIFS(#REF!,#REF!,"eksternal",#REF!,C38)+
SUMIFS(#REF!,#REF!,"eksternal",#REF!,C38)+
SUMIFS(#REF!,#REF!,"eksternal",#REF!,C38)+
SUMIFS(#REF!,#REF!,"eksternal",#REF!,C38)+
SUMIFS(#REF!,#REF!,"eksternal",#REF!,C38)</f>
        <v>#REF!</v>
      </c>
      <c r="M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N38" s="152" t="e">
        <f>SUMIFS(#REF!,#REF!,"internal",#REF!,C38)+
SUMIFS(#REF!,#REF!,"internal",#REF!,C38)+
SUMIFS(#REF!,#REF!,"internal",#REF!,C38)+
SUMIFS(#REF!,#REF!,"internal",#REF!,C38)+
SUMIFS(#REF!,#REF!,"internal",#REF!,C38)+
SUMIFS(#REF!,#REF!,"internal",#REF!,C38)+
SUMIFS(#REF!,#REF!,"internal",#REF!,C38)</f>
        <v>#REF!</v>
      </c>
      <c r="O38" s="1331" t="e">
        <f>SUMIFS(#REF!,#REF!,"eksternal",#REF!,C38)+
SUMIFS(#REF!,#REF!,"eksternal",#REF!,C38)+
SUMIFS(#REF!,#REF!,"eksternal",#REF!,C38)+
SUMIFS(#REF!,#REF!,"eksternal",#REF!,C38)+
SUMIFS(#REF!,#REF!,"eksternal",#REF!,C38)+
SUMIFS(#REF!,#REF!,"eksternal",#REF!,C38)+
SUMIFS(#REF!,#REF!,"eksternal",#REF!,C38)</f>
        <v>#REF!</v>
      </c>
      <c r="P38" s="152" t="e">
        <f>SUMIF(#REF!, 'KEUANGAN (INT+EKS) AKRE 2025'!C38,#REF!)+
SUMIF(#REF!, 'KEUANGAN (INT+EKS) AKRE 2025'!C38,#REF!)+
SUMIF(#REF!, 'KEUANGAN (INT+EKS) AKRE 2025'!C38,#REF!)+
SUMIF(#REF!, 'KEUANGAN (INT+EKS) AKRE 2025'!C38,#REF!)+
SUMIF(#REF!, 'KEUANGAN (INT+EKS) AKRE 2025'!C38,#REF!)</f>
        <v>#REF!</v>
      </c>
      <c r="Q38" s="152" t="e">
        <f>SUMIFS(#REF!,#REF!,"internal",#REF!,C38)+
SUMIFS(#REF!,#REF!,"internal",#REF!,C38)+
SUMIFS(#REF!,#REF!,"internal",#REF!,C38)+
SUMIFS(#REF!,#REF!,"internal",#REF!,C38)+
SUMIFS(#REF!,#REF!,"internal",#REF!,C38)+
SUMIFS(#REF!,#REF!,"internal",#REF!,C38)</f>
        <v>#REF!</v>
      </c>
      <c r="R38" s="152" t="e">
        <f>SUMIFS(#REF!,#REF!,"eksternal",#REF!,C38)+
SUMIFS(#REF!,#REF!,"eksternal",#REF!,C38)+
SUMIFS(#REF!,#REF!,"eksternal",#REF!,C38)+
SUMIFS(#REF!,#REF!,"eksternal",#REF!,C38)+
SUMIFS(#REF!,#REF!,"eksternal",#REF!,C38)+
SUMIFS(#REF!,#REF!,"eksternal",#REF!,C38)</f>
        <v>#REF!</v>
      </c>
      <c r="S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T38" s="1331" t="e">
        <f>SUMIFS(#REF!,#REF!,"internal",#REF!,C38)+
SUMIFS(#REF!,#REF!,"internal",#REF!,C38)+
SUMIFS(#REF!,#REF!,"internal",#REF!,C38)+
SUMIFS(#REF!,#REF!,"internal",#REF!,C38)+
SUMIFS(#REF!,#REF!,"eksternal",#REF!,C38)+
SUMIFS(#REF!,#REF!,"eksternal",#REF!,C38)+
SUMIFS(#REF!,#REF!,"eksternal",#REF!,C38)</f>
        <v>#REF!</v>
      </c>
      <c r="U38" s="1331" t="e">
        <f>SUMIFS(#REF!,#REF!,"eksternal",#REF!,C38)+
SUMIFS(#REF!,#REF!,"eksternal",#REF!,C38)+
SUMIFS(#REF!,#REF!,"eksternal",#REF!,C38)+
SUMIFS(#REF!,#REF!,"eksternal",#REF!,C38)+
SUMIFS(#REF!,#REF!,"eksternal",#REF!,C38)+
SUMIFS(#REF!,#REF!,"eksternal",#REF!,C38)+
SUMIFS(#REF!,#REF!,"eksternal",#REF!,C38)</f>
        <v>#REF!</v>
      </c>
      <c r="V38" s="152" t="e">
        <f>SUMIF(#REF!, 'KEUANGAN (INT+EKS) AKRE 2025'!C38,#REF!)+
SUMIF(#REF!, 'KEUANGAN (INT+EKS) AKRE 2025'!C38,#REF!)+
SUMIF(#REF!, 'KEUANGAN (INT+EKS) AKRE 2025'!C38,#REF!)+
SUMIF(#REF!, 'KEUANGAN (INT+EKS) AKRE 2025'!C38,#REF!)+
SUMIF(#REF!, 'KEUANGAN (INT+EKS) AKRE 2025'!C38,#REF!)</f>
        <v>#REF!</v>
      </c>
      <c r="W38" s="152" t="e">
        <f>SUMIFS(#REF!,#REF!,"internal",#REF!,C38)+
SUMIFS(#REF!,#REF!,"internal",#REF!,C38)+
SUMIFS(#REF!,#REF!,"internal",#REF!,C38)+
SUMIFS(#REF!,#REF!,"internal",#REF!,C38)+
SUMIFS(#REF!,#REF!,"internal",#REF!,C38)+
SUMIFS(#REF!,#REF!,"internal",#REF!,C38)</f>
        <v>#REF!</v>
      </c>
      <c r="X38" s="152" t="e">
        <f>SUMIFS(#REF!,#REF!,"eksternal",#REF!,C38)+
SUMIFS(#REF!,#REF!,"eksternal",#REF!,C38)+
SUMIFS(#REF!,#REF!,"eksternal",#REF!,C38)+
SUMIFS(#REF!,#REF!,"eksternal",#REF!,C38)+
SUMIFS(#REF!,#REF!,"eksternal",#REF!,C38)+
SUMIFS(#REF!,#REF!,"eksternal",#REF!,C38)</f>
        <v>#REF!</v>
      </c>
      <c r="Y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Z38" s="152" t="e">
        <f>SUMIFS(#REF!,#REF!,"internal",#REF!,C38)+
SUMIFS(#REF!,#REF!,"internal",#REF!,C38)+
SUMIFS(#REF!,#REF!,"internal",#REF!,C38)+
SUMIFS(#REF!,#REF!,"internal",#REF!,C38)+
SUMIFS(#REF!,#REF!,"internal",#REF!,C38)+
SUMIFS(#REF!,#REF!,"internal",#REF!,C38)+
SUMIFS(#REF!,#REF!,"internal",#REF!,C38)</f>
        <v>#REF!</v>
      </c>
      <c r="AA38" s="152" t="e">
        <f>SUMIFS(#REF!,#REF!,"eksternal",#REF!,C38)+
SUMIFS(#REF!,#REF!,"eksternal",#REF!,C38)+
SUMIFS(#REF!,#REF!,"eksternal",#REF!,C38)+
SUMIFS(#REF!,#REF!,"eksternal",#REF!,C38)+
SUMIFS(#REF!,#REF!,"eksternal",#REF!,C38)+
SUMIFS(#REF!,#REF!,"eksternal",#REF!,C38)+
SUMIFS(#REF!,#REF!,"eksternal",#REF!,C38)</f>
        <v>#REF!</v>
      </c>
      <c r="AB38" s="152" t="e">
        <f>SUMIF(#REF!, 'KEUANGAN (INT+EKS) AKRE 2025'!C38,#REF!)+
SUMIF(#REF!, 'KEUANGAN (INT+EKS) AKRE 2025'!C38,#REF!)+
SUMIF(#REF!, 'KEUANGAN (INT+EKS) AKRE 2025'!C38,#REF!)+
SUMIF(#REF!, 'KEUANGAN (INT+EKS) AKRE 2025'!C38,#REF!)+
SUMIF(#REF!, 'KEUANGAN (INT+EKS) AKRE 2025'!C38,#REF!)+
SUMIF(#REF!, 'KEUANGAN (INT+EKS) AKRE 2025'!C38,#REF!)</f>
        <v>#REF!</v>
      </c>
      <c r="AC38" s="152" t="e">
        <f>SUMIFS(#REF!,#REF!,"internal",#REF!,C38)+
SUMIFS(#REF!,#REF!,"internal",#REF!,C38)+
SUMIFS(#REF!,#REF!,"internal",#REF!,C38)+
SUMIFS(#REF!,#REF!,"internal",#REF!,C38)+
SUMIFS(#REF!,#REF!,"internal",#REF!,C38)+
SUMIFS(#REF!,#REF!,"internal",#REF!,C38)</f>
        <v>#REF!</v>
      </c>
      <c r="AD38" s="152" t="e">
        <f>SUMIFS(#REF!,#REF!,"eksternal",#REF!,C38)+
SUMIFS(#REF!,#REF!,"eksternal",#REF!,C38)+
SUMIFS(#REF!,#REF!,"eksternal",#REF!,C38)+
SUMIFS(#REF!,#REF!,"eksternal",#REF!,C38)+
SUMIFS(#REF!,#REF!,"eksternal",#REF!,C38)+
SUMIFS(#REF!,#REF!,"eksternal",#REF!,C38)</f>
        <v>#REF!</v>
      </c>
      <c r="AE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AF38" s="152" t="e">
        <f>SUMIFS(#REF!,#REF!,"internal",#REF!,C38)+
SUMIFS(#REF!,#REF!,"internal",#REF!,C38)+
SUMIFS(#REF!,#REF!,"internal",#REF!,C38)+
SUMIFS(#REF!,#REF!,"internal",#REF!,C38)+
SUMIFS(#REF!,#REF!,"internal",#REF!,C38)+
SUMIFS(#REF!,#REF!,"internal",#REF!,C38)+
SUMIFS(#REF!,#REF!,"internal",#REF!,C38)</f>
        <v>#REF!</v>
      </c>
      <c r="AG38" s="152" t="e">
        <f>SUMIFS(#REF!,#REF!,"eksternal",#REF!,C38)+
SUMIFS(#REF!,#REF!,"eksternal",#REF!,C38)+
SUMIFS(#REF!,#REF!,"eksternal",#REF!,C38)+
SUMIFS(#REF!,#REF!,"eksternal",#REF!,C38)+
SUMIFS(#REF!,#REF!,"eksternal",#REF!,C38)+
SUMIFS(#REF!,#REF!,"eksternal",#REF!,C38)+
SUMIFS(#REF!,#REF!,"eksternal",#REF!,C38)</f>
        <v>#REF!</v>
      </c>
      <c r="AH38" s="152" t="e">
        <f>SUMIF(#REF!, 'KEUANGAN (INT+EKS) AKRE 2025'!C38,#REF!)+
SUMIF(#REF!, 'KEUANGAN (INT+EKS) AKRE 2025'!C38,#REF!)+
SUMIF(#REF!, 'KEUANGAN (INT+EKS) AKRE 2025'!C38,#REF!)+
SUMIF(#REF!, 'KEUANGAN (INT+EKS) AKRE 2025'!C38,#REF!)+
SUMIF(#REF!, 'KEUANGAN (INT+EKS) AKRE 2025'!C38,#REF!)+
SUMIF(#REF!, 'KEUANGAN (INT+EKS) AKRE 2025'!C38,#REF!)</f>
        <v>#REF!</v>
      </c>
      <c r="AI38" s="152" t="e">
        <f>SUMIFS(#REF!,#REF!,"internal",#REF!,C38)+
SUMIFS(#REF!,#REF!,"internal",#REF!,C38)+
SUMIFS(#REF!,#REF!,"internal",#REF!,C38)+
SUMIFS(#REF!,#REF!,"internal",#REF!,C38)+
SUMIFS(#REF!,#REF!,"internal",#REF!,C38)+
SUMIFS(#REF!,#REF!,"internal",#REF!,C38)</f>
        <v>#REF!</v>
      </c>
      <c r="AJ38" s="152" t="e">
        <f>SUMIFS(#REF!,#REF!,"eksternal",#REF!,C38)+
SUMIFS(#REF!,#REF!,"eksternal",#REF!,C38)+
SUMIFS(#REF!,#REF!,"eksternal",#REF!,C38)+
SUMIFS(#REF!,#REF!,"eksternal",#REF!,C38)+
SUMIFS(#REF!,#REF!,"eksternal",#REF!,C38)+
SUMIFS(#REF!,#REF!,"eksternal",#REF!,C38)</f>
        <v>#REF!</v>
      </c>
      <c r="AK38" s="1337"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
SUMIF(#REF!,'KEUANGAN (INT+EKS) AKRE 2025'!C38,#REF!)+
SUMIF(#REF!,'KEUANGAN (INT+EKS) AKRE 2025'!C38,#REF!)</f>
        <v>#REF!</v>
      </c>
      <c r="AL38" s="1335" t="e">
        <f>SUMIFS(#REF!,#REF!,"internal",#REF!,C38)+
SUMIFS(#REF!,#REF!,"internal",#REF!,C38)+
SUMIFS(#REF!,#REF!,"internal",#REF!,C38)+
SUMIFS(#REF!,#REF!,"internal",#REF!,C38)+
SUMIFS(#REF!,#REF!,"internal",#REF!,C38)+
SUMIFS(#REF!,#REF!,"internal",#REF!,C38)+
SUMIFS(#REF!,#REF!,"internal",#REF!,C38)</f>
        <v>#REF!</v>
      </c>
      <c r="AM38" s="1354" t="e">
        <f>SUMIFS(#REF!,#REF!,"eksternal",#REF!,C38)+
SUMIFS(#REF!,#REF!,"eksternal",#REF!,C38)+
SUMIFS(#REF!,#REF!,"eksternal",#REF!,C38)+
SUMIFS(#REF!,#REF!,"eksternal",#REF!,C38)+
SUMIFS(#REF!,#REF!,"eksternal",#REF!,C38)+
SUMIFS(#REF!,#REF!,"eksternal",#REF!,C38)+
SUMIFS(#REF!,#REF!,"eksternal",#REF!,C38)+
SUMIFS(#REF!,#REF!,"eksternal",#REF!,C38)+
SUMIFS(#REF!,#REF!,"eksternal",#REF!,C38)</f>
        <v>#REF!</v>
      </c>
    </row>
    <row r="39" spans="1:39" hidden="1">
      <c r="A39" s="127">
        <v>10</v>
      </c>
      <c r="B39" s="1442"/>
      <c r="C39" s="140" t="s">
        <v>6260</v>
      </c>
      <c r="D39" s="1340" t="e">
        <f>SUMIF(#REF!, 'KEUANGAN (INT+EKS) AKRE 2025'!C39,#REF!)+
SUMIF(#REF!, 'KEUANGAN (INT+EKS) AKRE 2025'!C39,#REF!)+
SUMIF(#REF!, 'KEUANGAN (INT+EKS) AKRE 2025'!C39,#REF!)+
SUMIF(#REF!, 'KEUANGAN (INT+EKS) AKRE 2025'!C39,#REF!)+
SUMIF(#REF!, 'KEUANGAN (INT+EKS) AKRE 2025'!C39,#REF!)</f>
        <v>#REF!</v>
      </c>
      <c r="E39" s="1340" t="e">
        <f>SUMIFS(#REF!,#REF!,"internal",#REF!,C39)+
SUMIFS(#REF!,#REF!,"internal",#REF!,C39)+
SUMIFS(#REF!,#REF!,"internal",#REF!,C39)+
SUMIFS(#REF!,#REF!,"internal",#REF!,C39)+
SUMIFS(#REF!,#REF!,"internal",#REF!,C39)+
SUMIFS(#REF!,#REF!,"internal",#REF!,C39)</f>
        <v>#REF!</v>
      </c>
      <c r="F39" s="1341" t="e">
        <f>SUMIFS(#REF!,#REF!,"eksternal",#REF!,C39)+
SUMIFS(#REF!,#REF!,"eksternal",#REF!,C39)+
SUMIFS(#REF!,#REF!,"eksternal",#REF!,C39)+
SUMIFS(#REF!,#REF!,"eksternal",#REF!,C39)+
SUMIFS(#REF!,#REF!,"eksternal",#REF!,C39)+
SUMIFS(#REF!,#REF!,"eksternal",#REF!,C39)</f>
        <v>#REF!</v>
      </c>
      <c r="G39" s="1334"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H39" s="1334" t="e">
        <f>SUMIFS(#REF!,#REF!,"internal",#REF!,C39)+
SUMIFS(#REF!,#REF!,"internal",#REF!,C39)+
SUMIFS(#REF!,#REF!,"internal",#REF!,C39)+
SUMIFS(#REF!,#REF!,"internal",#REF!,C39)+
SUMIFS(#REF!,#REF!,"internal",#REF!,C39)+
SUMIFS(#REF!,#REF!,"internal",#REF!,C39)+
SUMIFS(#REF!,#REF!,"internal",#REF!,C39)</f>
        <v>#REF!</v>
      </c>
      <c r="I39" s="1334" t="e">
        <f>SUMIFS(#REF!,#REF!,"eksternal",#REF!,C39)+
SUMIFS(#REF!,#REF!,"eksternal",#REF!,C39)+
SUMIFS(#REF!,#REF!,"eksternal",#REF!,C39)+
SUMIFS(#REF!,#REF!,"eksternal",#REF!,C39)+
SUMIFS(#REF!,#REF!,"eksternal",#REF!,C39)+
SUMIFS(#REF!,#REF!,"eksternal",#REF!,C39)+
SUMIFS(#REF!,#REF!,"eksternal",#REF!,C39)</f>
        <v>#REF!</v>
      </c>
      <c r="J39" s="151" t="e">
        <f>SUMIF(#REF!, 'KEUANGAN (INT+EKS) AKRE 2025'!C39,#REF!)+
SUMIF(#REF!, 'KEUANGAN (INT+EKS) AKRE 2025'!C39,#REF!)+
SUMIF(#REF!, 'KEUANGAN (INT+EKS) AKRE 2025'!C39,#REF!)+
SUMIF(#REF!, 'KEUANGAN (INT+EKS) AKRE 2025'!C39,#REF!)+
SUMIF(#REF!, 'KEUANGAN (INT+EKS) AKRE 2025'!C39,#REF!)</f>
        <v>#REF!</v>
      </c>
      <c r="K39" s="151" t="e">
        <f>SUMIFS(#REF!,#REF!,"internal",#REF!,C39)+
SUMIFS(#REF!,#REF!,"internal",#REF!,C39)+
SUMIFS(#REF!,#REF!,"internal",#REF!,C39)+
SUMIFS(#REF!,#REF!,"internal",#REF!,C39)+
SUMIFS(#REF!,#REF!,"internal",#REF!,C39)+
SUMIFS(#REF!,#REF!,"internal",#REF!,C39)</f>
        <v>#REF!</v>
      </c>
      <c r="L39" s="151" t="e">
        <f>SUMIFS(#REF!,#REF!,"eksternal",#REF!,C39)+
SUMIFS(#REF!,#REF!,"eksternal",#REF!,C39)+
SUMIFS(#REF!,#REF!,"eksternal",#REF!,C39)+
SUMIFS(#REF!,#REF!,"eksternal",#REF!,C39)+
SUMIFS(#REF!,#REF!,"eksternal",#REF!,C39)+
SUMIFS(#REF!,#REF!,"eksternal",#REF!,C39)</f>
        <v>#REF!</v>
      </c>
      <c r="M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N39" s="152" t="e">
        <f>SUMIFS(#REF!,#REF!,"internal",#REF!,C39)+
SUMIFS(#REF!,#REF!,"internal",#REF!,C39)+
SUMIFS(#REF!,#REF!,"internal",#REF!,C39)+
SUMIFS(#REF!,#REF!,"internal",#REF!,C39)+
SUMIFS(#REF!,#REF!,"internal",#REF!,C39)+
SUMIFS(#REF!,#REF!,"internal",#REF!,C39)+
SUMIFS(#REF!,#REF!,"internal",#REF!,C39)</f>
        <v>#REF!</v>
      </c>
      <c r="O39" s="1331" t="e">
        <f>SUMIFS(#REF!,#REF!,"eksternal",#REF!,C39)+
SUMIFS(#REF!,#REF!,"eksternal",#REF!,C39)+
SUMIFS(#REF!,#REF!,"eksternal",#REF!,C39)+
SUMIFS(#REF!,#REF!,"eksternal",#REF!,C39)+
SUMIFS(#REF!,#REF!,"eksternal",#REF!,C39)+
SUMIFS(#REF!,#REF!,"eksternal",#REF!,C39)+
SUMIFS(#REF!,#REF!,"eksternal",#REF!,C39)</f>
        <v>#REF!</v>
      </c>
      <c r="P39" s="152" t="e">
        <f>SUMIF(#REF!, 'KEUANGAN (INT+EKS) AKRE 2025'!C39,#REF!)+
SUMIF(#REF!, 'KEUANGAN (INT+EKS) AKRE 2025'!C39,#REF!)+
SUMIF(#REF!, 'KEUANGAN (INT+EKS) AKRE 2025'!C39,#REF!)+
SUMIF(#REF!, 'KEUANGAN (INT+EKS) AKRE 2025'!C39,#REF!)+
SUMIF(#REF!, 'KEUANGAN (INT+EKS) AKRE 2025'!C39,#REF!)</f>
        <v>#REF!</v>
      </c>
      <c r="Q39" s="152" t="e">
        <f>SUMIFS(#REF!,#REF!,"internal",#REF!,C39)+
SUMIFS(#REF!,#REF!,"internal",#REF!,C39)+
SUMIFS(#REF!,#REF!,"internal",#REF!,C39)+
SUMIFS(#REF!,#REF!,"internal",#REF!,C39)+
SUMIFS(#REF!,#REF!,"internal",#REF!,C39)+
SUMIFS(#REF!,#REF!,"internal",#REF!,C39)</f>
        <v>#REF!</v>
      </c>
      <c r="R39" s="152" t="e">
        <f>SUMIFS(#REF!,#REF!,"eksternal",#REF!,C39)+
SUMIFS(#REF!,#REF!,"eksternal",#REF!,C39)+
SUMIFS(#REF!,#REF!,"eksternal",#REF!,C39)+
SUMIFS(#REF!,#REF!,"eksternal",#REF!,C39)+
SUMIFS(#REF!,#REF!,"eksternal",#REF!,C39)+
SUMIFS(#REF!,#REF!,"eksternal",#REF!,C39)</f>
        <v>#REF!</v>
      </c>
      <c r="S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T39" s="1331" t="e">
        <f>SUMIFS(#REF!,#REF!,"internal",#REF!,C39)+
SUMIFS(#REF!,#REF!,"internal",#REF!,C39)+
SUMIFS(#REF!,#REF!,"internal",#REF!,C39)+
SUMIFS(#REF!,#REF!,"internal",#REF!,C39)+
SUMIFS(#REF!,#REF!,"eksternal",#REF!,C39)+
SUMIFS(#REF!,#REF!,"eksternal",#REF!,C39)+
SUMIFS(#REF!,#REF!,"eksternal",#REF!,C39)</f>
        <v>#REF!</v>
      </c>
      <c r="U39" s="1331" t="e">
        <f>SUMIFS(#REF!,#REF!,"eksternal",#REF!,C39)+
SUMIFS(#REF!,#REF!,"eksternal",#REF!,C39)+
SUMIFS(#REF!,#REF!,"eksternal",#REF!,C39)+
SUMIFS(#REF!,#REF!,"eksternal",#REF!,C39)+
SUMIFS(#REF!,#REF!,"eksternal",#REF!,C39)+
SUMIFS(#REF!,#REF!,"eksternal",#REF!,C39)+
SUMIFS(#REF!,#REF!,"eksternal",#REF!,C39)</f>
        <v>#REF!</v>
      </c>
      <c r="V39" s="152" t="e">
        <f>SUMIF(#REF!, 'KEUANGAN (INT+EKS) AKRE 2025'!C39,#REF!)+
SUMIF(#REF!, 'KEUANGAN (INT+EKS) AKRE 2025'!C39,#REF!)+
SUMIF(#REF!, 'KEUANGAN (INT+EKS) AKRE 2025'!C39,#REF!)+
SUMIF(#REF!, 'KEUANGAN (INT+EKS) AKRE 2025'!C39,#REF!)+
SUMIF(#REF!, 'KEUANGAN (INT+EKS) AKRE 2025'!C39,#REF!)</f>
        <v>#REF!</v>
      </c>
      <c r="W39" s="152" t="e">
        <f>SUMIFS(#REF!,#REF!,"internal",#REF!,C39)+
SUMIFS(#REF!,#REF!,"internal",#REF!,C39)+
SUMIFS(#REF!,#REF!,"internal",#REF!,C39)+
SUMIFS(#REF!,#REF!,"internal",#REF!,C39)+
SUMIFS(#REF!,#REF!,"internal",#REF!,C39)+
SUMIFS(#REF!,#REF!,"internal",#REF!,C39)</f>
        <v>#REF!</v>
      </c>
      <c r="X39" s="152" t="e">
        <f>SUMIFS(#REF!,#REF!,"eksternal",#REF!,C39)+
SUMIFS(#REF!,#REF!,"eksternal",#REF!,C39)+
SUMIFS(#REF!,#REF!,"eksternal",#REF!,C39)+
SUMIFS(#REF!,#REF!,"eksternal",#REF!,C39)+
SUMIFS(#REF!,#REF!,"eksternal",#REF!,C39)+
SUMIFS(#REF!,#REF!,"eksternal",#REF!,C39)</f>
        <v>#REF!</v>
      </c>
      <c r="Y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Z39" s="152" t="e">
        <f>SUMIFS(#REF!,#REF!,"internal",#REF!,C39)+
SUMIFS(#REF!,#REF!,"internal",#REF!,C39)+
SUMIFS(#REF!,#REF!,"internal",#REF!,C39)+
SUMIFS(#REF!,#REF!,"internal",#REF!,C39)+
SUMIFS(#REF!,#REF!,"internal",#REF!,C39)+
SUMIFS(#REF!,#REF!,"internal",#REF!,C39)+
SUMIFS(#REF!,#REF!,"internal",#REF!,C39)</f>
        <v>#REF!</v>
      </c>
      <c r="AA39" s="152" t="e">
        <f>SUMIFS(#REF!,#REF!,"eksternal",#REF!,C39)+
SUMIFS(#REF!,#REF!,"eksternal",#REF!,C39)+
SUMIFS(#REF!,#REF!,"eksternal",#REF!,C39)+
SUMIFS(#REF!,#REF!,"eksternal",#REF!,C39)+
SUMIFS(#REF!,#REF!,"eksternal",#REF!,C39)+
SUMIFS(#REF!,#REF!,"eksternal",#REF!,C39)+
SUMIFS(#REF!,#REF!,"eksternal",#REF!,C39)</f>
        <v>#REF!</v>
      </c>
      <c r="AB39" s="152" t="e">
        <f>SUMIF(#REF!, 'KEUANGAN (INT+EKS) AKRE 2025'!C39,#REF!)+
SUMIF(#REF!, 'KEUANGAN (INT+EKS) AKRE 2025'!C39,#REF!)+
SUMIF(#REF!, 'KEUANGAN (INT+EKS) AKRE 2025'!C39,#REF!)+
SUMIF(#REF!, 'KEUANGAN (INT+EKS) AKRE 2025'!C39,#REF!)+
SUMIF(#REF!, 'KEUANGAN (INT+EKS) AKRE 2025'!C39,#REF!)+
SUMIF(#REF!, 'KEUANGAN (INT+EKS) AKRE 2025'!C39,#REF!)</f>
        <v>#REF!</v>
      </c>
      <c r="AC39" s="152" t="e">
        <f>SUMIFS(#REF!,#REF!,"internal",#REF!,C39)+
SUMIFS(#REF!,#REF!,"internal",#REF!,C39)+
SUMIFS(#REF!,#REF!,"internal",#REF!,C39)+
SUMIFS(#REF!,#REF!,"internal",#REF!,C39)+
SUMIFS(#REF!,#REF!,"internal",#REF!,C39)+
SUMIFS(#REF!,#REF!,"internal",#REF!,C39)</f>
        <v>#REF!</v>
      </c>
      <c r="AD39" s="152" t="e">
        <f>SUMIFS(#REF!,#REF!,"eksternal",#REF!,C39)+
SUMIFS(#REF!,#REF!,"eksternal",#REF!,C39)+
SUMIFS(#REF!,#REF!,"eksternal",#REF!,C39)+
SUMIFS(#REF!,#REF!,"eksternal",#REF!,C39)+
SUMIFS(#REF!,#REF!,"eksternal",#REF!,C39)+
SUMIFS(#REF!,#REF!,"eksternal",#REF!,C39)</f>
        <v>#REF!</v>
      </c>
      <c r="AE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AF39" s="152" t="e">
        <f>SUMIFS(#REF!,#REF!,"internal",#REF!,C39)+
SUMIFS(#REF!,#REF!,"internal",#REF!,C39)+
SUMIFS(#REF!,#REF!,"internal",#REF!,C39)+
SUMIFS(#REF!,#REF!,"internal",#REF!,C39)+
SUMIFS(#REF!,#REF!,"internal",#REF!,C39)+
SUMIFS(#REF!,#REF!,"internal",#REF!,C39)+
SUMIFS(#REF!,#REF!,"internal",#REF!,C39)</f>
        <v>#REF!</v>
      </c>
      <c r="AG39" s="152" t="e">
        <f>SUMIFS(#REF!,#REF!,"eksternal",#REF!,C39)+
SUMIFS(#REF!,#REF!,"eksternal",#REF!,C39)+
SUMIFS(#REF!,#REF!,"eksternal",#REF!,C39)+
SUMIFS(#REF!,#REF!,"eksternal",#REF!,C39)+
SUMIFS(#REF!,#REF!,"eksternal",#REF!,C39)+
SUMIFS(#REF!,#REF!,"eksternal",#REF!,C39)+
SUMIFS(#REF!,#REF!,"eksternal",#REF!,C39)</f>
        <v>#REF!</v>
      </c>
      <c r="AH39" s="152" t="e">
        <f>SUMIF(#REF!, 'KEUANGAN (INT+EKS) AKRE 2025'!C39,#REF!)+
SUMIF(#REF!, 'KEUANGAN (INT+EKS) AKRE 2025'!C39,#REF!)+
SUMIF(#REF!, 'KEUANGAN (INT+EKS) AKRE 2025'!C39,#REF!)+
SUMIF(#REF!, 'KEUANGAN (INT+EKS) AKRE 2025'!C39,#REF!)+
SUMIF(#REF!, 'KEUANGAN (INT+EKS) AKRE 2025'!C39,#REF!)+
SUMIF(#REF!, 'KEUANGAN (INT+EKS) AKRE 2025'!C39,#REF!)</f>
        <v>#REF!</v>
      </c>
      <c r="AI39" s="152" t="e">
        <f>SUMIFS(#REF!,#REF!,"internal",#REF!,C39)+
SUMIFS(#REF!,#REF!,"internal",#REF!,C39)+
SUMIFS(#REF!,#REF!,"internal",#REF!,C39)+
SUMIFS(#REF!,#REF!,"internal",#REF!,C39)+
SUMIFS(#REF!,#REF!,"internal",#REF!,C39)+
SUMIFS(#REF!,#REF!,"internal",#REF!,C39)</f>
        <v>#REF!</v>
      </c>
      <c r="AJ39" s="152" t="e">
        <f>SUMIFS(#REF!,#REF!,"eksternal",#REF!,C39)+
SUMIFS(#REF!,#REF!,"eksternal",#REF!,C39)+
SUMIFS(#REF!,#REF!,"eksternal",#REF!,C39)+
SUMIFS(#REF!,#REF!,"eksternal",#REF!,C39)+
SUMIFS(#REF!,#REF!,"eksternal",#REF!,C39)+
SUMIFS(#REF!,#REF!,"eksternal",#REF!,C39)</f>
        <v>#REF!</v>
      </c>
      <c r="AK39" s="1337"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
SUMIF(#REF!,'KEUANGAN (INT+EKS) AKRE 2025'!C39,#REF!)+
SUMIF(#REF!,'KEUANGAN (INT+EKS) AKRE 2025'!C39,#REF!)</f>
        <v>#REF!</v>
      </c>
      <c r="AL39" s="1335" t="e">
        <f>SUMIFS(#REF!,#REF!,"internal",#REF!,C39)+
SUMIFS(#REF!,#REF!,"internal",#REF!,C39)+
SUMIFS(#REF!,#REF!,"internal",#REF!,C39)+
SUMIFS(#REF!,#REF!,"internal",#REF!,C39)+
SUMIFS(#REF!,#REF!,"internal",#REF!,C39)+
SUMIFS(#REF!,#REF!,"internal",#REF!,C39)+
SUMIFS(#REF!,#REF!,"internal",#REF!,C39)</f>
        <v>#REF!</v>
      </c>
      <c r="AM39" s="1354" t="e">
        <f>SUMIFS(#REF!,#REF!,"eksternal",#REF!,C39)+
SUMIFS(#REF!,#REF!,"eksternal",#REF!,C39)+
SUMIFS(#REF!,#REF!,"eksternal",#REF!,C39)+
SUMIFS(#REF!,#REF!,"eksternal",#REF!,C39)+
SUMIFS(#REF!,#REF!,"eksternal",#REF!,C39)+
SUMIFS(#REF!,#REF!,"eksternal",#REF!,C39)+
SUMIFS(#REF!,#REF!,"eksternal",#REF!,C39)+
SUMIFS(#REF!,#REF!,"eksternal",#REF!,C39)+
SUMIFS(#REF!,#REF!,"eksternal",#REF!,C39)</f>
        <v>#REF!</v>
      </c>
    </row>
    <row r="40" spans="1:39" hidden="1">
      <c r="B40" s="1443"/>
      <c r="C40" s="140" t="s">
        <v>5177</v>
      </c>
      <c r="D40" s="1340" t="e">
        <f>SUMIF(#REF!, 'KEUANGAN (INT+EKS) AKRE 2025'!C40,#REF!)+
SUMIF(#REF!, 'KEUANGAN (INT+EKS) AKRE 2025'!C40,#REF!)+
SUMIF(#REF!, 'KEUANGAN (INT+EKS) AKRE 2025'!C40,#REF!)+
SUMIF(#REF!, 'KEUANGAN (INT+EKS) AKRE 2025'!C40,#REF!)+
SUMIF(#REF!, 'KEUANGAN (INT+EKS) AKRE 2025'!C40,#REF!)</f>
        <v>#REF!</v>
      </c>
      <c r="E40" s="1340" t="e">
        <f>SUMIFS(#REF!,#REF!,"internal",#REF!,C40)+
SUMIFS(#REF!,#REF!,"internal",#REF!,C40)+
SUMIFS(#REF!,#REF!,"internal",#REF!,C40)+
SUMIFS(#REF!,#REF!,"internal",#REF!,C40)+
SUMIFS(#REF!,#REF!,"internal",#REF!,C40)+
SUMIFS(#REF!,#REF!,"internal",#REF!,C40)</f>
        <v>#REF!</v>
      </c>
      <c r="F40" s="1341" t="e">
        <f>SUMIFS(#REF!,#REF!,"eksternal",#REF!,C40)+
SUMIFS(#REF!,#REF!,"eksternal",#REF!,C40)+
SUMIFS(#REF!,#REF!,"eksternal",#REF!,C40)+
SUMIFS(#REF!,#REF!,"eksternal",#REF!,C40)+
SUMIFS(#REF!,#REF!,"eksternal",#REF!,C40)+
SUMIFS(#REF!,#REF!,"eksternal",#REF!,C40)</f>
        <v>#REF!</v>
      </c>
      <c r="G40" s="1334"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H40" s="1334" t="e">
        <f>SUMIFS(#REF!,#REF!,"internal",#REF!,C40)+
SUMIFS(#REF!,#REF!,"internal",#REF!,C40)+
SUMIFS(#REF!,#REF!,"internal",#REF!,C40)+
SUMIFS(#REF!,#REF!,"internal",#REF!,C40)+
SUMIFS(#REF!,#REF!,"internal",#REF!,C40)+
SUMIFS(#REF!,#REF!,"internal",#REF!,C40)+
SUMIFS(#REF!,#REF!,"internal",#REF!,C40)</f>
        <v>#REF!</v>
      </c>
      <c r="I40" s="1334" t="e">
        <f>SUMIFS(#REF!,#REF!,"eksternal",#REF!,C40)+
SUMIFS(#REF!,#REF!,"eksternal",#REF!,C40)+
SUMIFS(#REF!,#REF!,"eksternal",#REF!,C40)+
SUMIFS(#REF!,#REF!,"eksternal",#REF!,C40)+
SUMIFS(#REF!,#REF!,"eksternal",#REF!,C40)+
SUMIFS(#REF!,#REF!,"eksternal",#REF!,C40)+
SUMIFS(#REF!,#REF!,"eksternal",#REF!,C40)</f>
        <v>#REF!</v>
      </c>
      <c r="J40" s="151" t="e">
        <f>SUMIF(#REF!, 'KEUANGAN (INT+EKS) AKRE 2025'!C40,#REF!)+
SUMIF(#REF!, 'KEUANGAN (INT+EKS) AKRE 2025'!C40,#REF!)+
SUMIF(#REF!, 'KEUANGAN (INT+EKS) AKRE 2025'!C40,#REF!)+
SUMIF(#REF!, 'KEUANGAN (INT+EKS) AKRE 2025'!C40,#REF!)+
SUMIF(#REF!, 'KEUANGAN (INT+EKS) AKRE 2025'!C40,#REF!)</f>
        <v>#REF!</v>
      </c>
      <c r="K40" s="151" t="e">
        <f>SUMIFS(#REF!,#REF!,"internal",#REF!,C40)+
SUMIFS(#REF!,#REF!,"internal",#REF!,C40)+
SUMIFS(#REF!,#REF!,"internal",#REF!,C40)+
SUMIFS(#REF!,#REF!,"internal",#REF!,C40)+
SUMIFS(#REF!,#REF!,"internal",#REF!,C40)+
SUMIFS(#REF!,#REF!,"internal",#REF!,C40)</f>
        <v>#REF!</v>
      </c>
      <c r="L40" s="151" t="e">
        <f>SUMIFS(#REF!,#REF!,"eksternal",#REF!,C40)+
SUMIFS(#REF!,#REF!,"eksternal",#REF!,C40)+
SUMIFS(#REF!,#REF!,"eksternal",#REF!,C40)+
SUMIFS(#REF!,#REF!,"eksternal",#REF!,C40)+
SUMIFS(#REF!,#REF!,"eksternal",#REF!,C40)+
SUMIFS(#REF!,#REF!,"eksternal",#REF!,C40)</f>
        <v>#REF!</v>
      </c>
      <c r="M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N40" s="152" t="e">
        <f>SUMIFS(#REF!,#REF!,"internal",#REF!,C40)+
SUMIFS(#REF!,#REF!,"internal",#REF!,C40)+
SUMIFS(#REF!,#REF!,"internal",#REF!,C40)+
SUMIFS(#REF!,#REF!,"internal",#REF!,C40)+
SUMIFS(#REF!,#REF!,"internal",#REF!,C40)+
SUMIFS(#REF!,#REF!,"internal",#REF!,C40)+
SUMIFS(#REF!,#REF!,"internal",#REF!,C40)</f>
        <v>#REF!</v>
      </c>
      <c r="O40" s="1331" t="e">
        <f>SUMIFS(#REF!,#REF!,"eksternal",#REF!,C40)+
SUMIFS(#REF!,#REF!,"eksternal",#REF!,C40)+
SUMIFS(#REF!,#REF!,"eksternal",#REF!,C40)+
SUMIFS(#REF!,#REF!,"eksternal",#REF!,C40)+
SUMIFS(#REF!,#REF!,"eksternal",#REF!,C40)+
SUMIFS(#REF!,#REF!,"eksternal",#REF!,C40)+
SUMIFS(#REF!,#REF!,"eksternal",#REF!,C40)</f>
        <v>#REF!</v>
      </c>
      <c r="P40" s="152" t="e">
        <f>SUMIF(#REF!, 'KEUANGAN (INT+EKS) AKRE 2025'!C40,#REF!)+
SUMIF(#REF!, 'KEUANGAN (INT+EKS) AKRE 2025'!C40,#REF!)+
SUMIF(#REF!, 'KEUANGAN (INT+EKS) AKRE 2025'!C40,#REF!)+
SUMIF(#REF!, 'KEUANGAN (INT+EKS) AKRE 2025'!C40,#REF!)+
SUMIF(#REF!, 'KEUANGAN (INT+EKS) AKRE 2025'!C40,#REF!)</f>
        <v>#REF!</v>
      </c>
      <c r="Q40" s="152" t="e">
        <f>SUMIFS(#REF!,#REF!,"internal",#REF!,C40)+
SUMIFS(#REF!,#REF!,"internal",#REF!,C40)+
SUMIFS(#REF!,#REF!,"internal",#REF!,C40)+
SUMIFS(#REF!,#REF!,"internal",#REF!,C40)+
SUMIFS(#REF!,#REF!,"internal",#REF!,C40)+
SUMIFS(#REF!,#REF!,"internal",#REF!,C40)</f>
        <v>#REF!</v>
      </c>
      <c r="R40" s="152" t="e">
        <f>SUMIFS(#REF!,#REF!,"eksternal",#REF!,C40)+
SUMIFS(#REF!,#REF!,"eksternal",#REF!,C40)+
SUMIFS(#REF!,#REF!,"eksternal",#REF!,C40)+
SUMIFS(#REF!,#REF!,"eksternal",#REF!,C40)+
SUMIFS(#REF!,#REF!,"eksternal",#REF!,C40)+
SUMIFS(#REF!,#REF!,"eksternal",#REF!,C40)</f>
        <v>#REF!</v>
      </c>
      <c r="S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T40" s="1331" t="e">
        <f>SUMIFS(#REF!,#REF!,"internal",#REF!,C40)+
SUMIFS(#REF!,#REF!,"internal",#REF!,C40)+
SUMIFS(#REF!,#REF!,"internal",#REF!,C40)+
SUMIFS(#REF!,#REF!,"internal",#REF!,C40)+
SUMIFS(#REF!,#REF!,"eksternal",#REF!,C40)+
SUMIFS(#REF!,#REF!,"eksternal",#REF!,C40)+
SUMIFS(#REF!,#REF!,"eksternal",#REF!,C40)</f>
        <v>#REF!</v>
      </c>
      <c r="U40" s="1331" t="e">
        <f>SUMIFS(#REF!,#REF!,"eksternal",#REF!,C40)+
SUMIFS(#REF!,#REF!,"eksternal",#REF!,C40)+
SUMIFS(#REF!,#REF!,"eksternal",#REF!,C40)+
SUMIFS(#REF!,#REF!,"eksternal",#REF!,C40)+
SUMIFS(#REF!,#REF!,"eksternal",#REF!,C40)+
SUMIFS(#REF!,#REF!,"eksternal",#REF!,C40)+
SUMIFS(#REF!,#REF!,"eksternal",#REF!,C40)</f>
        <v>#REF!</v>
      </c>
      <c r="V40" s="152" t="e">
        <f>SUMIF(#REF!, 'KEUANGAN (INT+EKS) AKRE 2025'!C40,#REF!)+
SUMIF(#REF!, 'KEUANGAN (INT+EKS) AKRE 2025'!C40,#REF!)+
SUMIF(#REF!, 'KEUANGAN (INT+EKS) AKRE 2025'!C40,#REF!)+
SUMIF(#REF!, 'KEUANGAN (INT+EKS) AKRE 2025'!C40,#REF!)+
SUMIF(#REF!, 'KEUANGAN (INT+EKS) AKRE 2025'!C40,#REF!)</f>
        <v>#REF!</v>
      </c>
      <c r="W40" s="152" t="e">
        <f>SUMIFS(#REF!,#REF!,"internal",#REF!,C40)+
SUMIFS(#REF!,#REF!,"internal",#REF!,C40)+
SUMIFS(#REF!,#REF!,"internal",#REF!,C40)+
SUMIFS(#REF!,#REF!,"internal",#REF!,C40)+
SUMIFS(#REF!,#REF!,"internal",#REF!,C40)+
SUMIFS(#REF!,#REF!,"internal",#REF!,C40)</f>
        <v>#REF!</v>
      </c>
      <c r="X40" s="152" t="e">
        <f>SUMIFS(#REF!,#REF!,"eksternal",#REF!,C40)+
SUMIFS(#REF!,#REF!,"eksternal",#REF!,C40)+
SUMIFS(#REF!,#REF!,"eksternal",#REF!,C40)+
SUMIFS(#REF!,#REF!,"eksternal",#REF!,C40)+
SUMIFS(#REF!,#REF!,"eksternal",#REF!,C40)+
SUMIFS(#REF!,#REF!,"eksternal",#REF!,C40)</f>
        <v>#REF!</v>
      </c>
      <c r="Y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Z40" s="152" t="e">
        <f>SUMIFS(#REF!,#REF!,"internal",#REF!,C40)+
SUMIFS(#REF!,#REF!,"internal",#REF!,C40)+
SUMIFS(#REF!,#REF!,"internal",#REF!,C40)+
SUMIFS(#REF!,#REF!,"internal",#REF!,C40)+
SUMIFS(#REF!,#REF!,"internal",#REF!,C40)+
SUMIFS(#REF!,#REF!,"internal",#REF!,C40)+
SUMIFS(#REF!,#REF!,"internal",#REF!,C40)</f>
        <v>#REF!</v>
      </c>
      <c r="AA40" s="152" t="e">
        <f>SUMIFS(#REF!,#REF!,"eksternal",#REF!,C40)+
SUMIFS(#REF!,#REF!,"eksternal",#REF!,C40)+
SUMIFS(#REF!,#REF!,"eksternal",#REF!,C40)+
SUMIFS(#REF!,#REF!,"eksternal",#REF!,C40)+
SUMIFS(#REF!,#REF!,"eksternal",#REF!,C40)+
SUMIFS(#REF!,#REF!,"eksternal",#REF!,C40)+
SUMIFS(#REF!,#REF!,"eksternal",#REF!,C40)</f>
        <v>#REF!</v>
      </c>
      <c r="AB40" s="152" t="e">
        <f>SUMIF(#REF!, 'KEUANGAN (INT+EKS) AKRE 2025'!C40,#REF!)+
SUMIF(#REF!, 'KEUANGAN (INT+EKS) AKRE 2025'!C40,#REF!)+
SUMIF(#REF!, 'KEUANGAN (INT+EKS) AKRE 2025'!C40,#REF!)+
SUMIF(#REF!, 'KEUANGAN (INT+EKS) AKRE 2025'!C40,#REF!)+
SUMIF(#REF!, 'KEUANGAN (INT+EKS) AKRE 2025'!C40,#REF!)+
SUMIF(#REF!, 'KEUANGAN (INT+EKS) AKRE 2025'!C40,#REF!)</f>
        <v>#REF!</v>
      </c>
      <c r="AC40" s="152" t="e">
        <f>SUMIFS(#REF!,#REF!,"internal",#REF!,C40)+
SUMIFS(#REF!,#REF!,"internal",#REF!,C40)+
SUMIFS(#REF!,#REF!,"internal",#REF!,C40)+
SUMIFS(#REF!,#REF!,"internal",#REF!,C40)+
SUMIFS(#REF!,#REF!,"internal",#REF!,C40)+
SUMIFS(#REF!,#REF!,"internal",#REF!,C40)</f>
        <v>#REF!</v>
      </c>
      <c r="AD40" s="152" t="e">
        <f>SUMIFS(#REF!,#REF!,"eksternal",#REF!,C40)+
SUMIFS(#REF!,#REF!,"eksternal",#REF!,C40)+
SUMIFS(#REF!,#REF!,"eksternal",#REF!,C40)+
SUMIFS(#REF!,#REF!,"eksternal",#REF!,C40)+
SUMIFS(#REF!,#REF!,"eksternal",#REF!,C40)+
SUMIFS(#REF!,#REF!,"eksternal",#REF!,C40)</f>
        <v>#REF!</v>
      </c>
      <c r="AE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AF40" s="152" t="e">
        <f>SUMIFS(#REF!,#REF!,"internal",#REF!,C40)+
SUMIFS(#REF!,#REF!,"internal",#REF!,C40)+
SUMIFS(#REF!,#REF!,"internal",#REF!,C40)+
SUMIFS(#REF!,#REF!,"internal",#REF!,C40)+
SUMIFS(#REF!,#REF!,"internal",#REF!,C40)+
SUMIFS(#REF!,#REF!,"internal",#REF!,C40)+
SUMIFS(#REF!,#REF!,"internal",#REF!,C40)</f>
        <v>#REF!</v>
      </c>
      <c r="AG40" s="152" t="e">
        <f>SUMIFS(#REF!,#REF!,"eksternal",#REF!,C40)+
SUMIFS(#REF!,#REF!,"eksternal",#REF!,C40)+
SUMIFS(#REF!,#REF!,"eksternal",#REF!,C40)+
SUMIFS(#REF!,#REF!,"eksternal",#REF!,C40)+
SUMIFS(#REF!,#REF!,"eksternal",#REF!,C40)+
SUMIFS(#REF!,#REF!,"eksternal",#REF!,C40)+
SUMIFS(#REF!,#REF!,"eksternal",#REF!,C40)</f>
        <v>#REF!</v>
      </c>
      <c r="AH40" s="152" t="e">
        <f>SUMIF(#REF!, 'KEUANGAN (INT+EKS) AKRE 2025'!C40,#REF!)+
SUMIF(#REF!, 'KEUANGAN (INT+EKS) AKRE 2025'!C40,#REF!)+
SUMIF(#REF!, 'KEUANGAN (INT+EKS) AKRE 2025'!C40,#REF!)+
SUMIF(#REF!, 'KEUANGAN (INT+EKS) AKRE 2025'!C40,#REF!)+
SUMIF(#REF!, 'KEUANGAN (INT+EKS) AKRE 2025'!C40,#REF!)+
SUMIF(#REF!, 'KEUANGAN (INT+EKS) AKRE 2025'!C40,#REF!)</f>
        <v>#REF!</v>
      </c>
      <c r="AI40" s="152" t="e">
        <f>SUMIFS(#REF!,#REF!,"internal",#REF!,C40)+
SUMIFS(#REF!,#REF!,"internal",#REF!,C40)+
SUMIFS(#REF!,#REF!,"internal",#REF!,C40)+
SUMIFS(#REF!,#REF!,"internal",#REF!,C40)+
SUMIFS(#REF!,#REF!,"internal",#REF!,C40)+
SUMIFS(#REF!,#REF!,"internal",#REF!,C40)</f>
        <v>#REF!</v>
      </c>
      <c r="AJ40" s="152" t="e">
        <f>SUMIFS(#REF!,#REF!,"eksternal",#REF!,C40)+
SUMIFS(#REF!,#REF!,"eksternal",#REF!,C40)+
SUMIFS(#REF!,#REF!,"eksternal",#REF!,C40)+
SUMIFS(#REF!,#REF!,"eksternal",#REF!,C40)+
SUMIFS(#REF!,#REF!,"eksternal",#REF!,C40)+
SUMIFS(#REF!,#REF!,"eksternal",#REF!,C40)</f>
        <v>#REF!</v>
      </c>
      <c r="AK40" s="1337"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
SUMIF(#REF!,'KEUANGAN (INT+EKS) AKRE 2025'!C40,#REF!)+
SUMIF(#REF!,'KEUANGAN (INT+EKS) AKRE 2025'!C40,#REF!)</f>
        <v>#REF!</v>
      </c>
      <c r="AL40" s="1335" t="e">
        <f>SUMIFS(#REF!,#REF!,"internal",#REF!,C40)+
SUMIFS(#REF!,#REF!,"internal",#REF!,C40)+
SUMIFS(#REF!,#REF!,"internal",#REF!,C40)+
SUMIFS(#REF!,#REF!,"internal",#REF!,C40)+
SUMIFS(#REF!,#REF!,"internal",#REF!,C40)+
SUMIFS(#REF!,#REF!,"internal",#REF!,C40)+
SUMIFS(#REF!,#REF!,"internal",#REF!,C40)</f>
        <v>#REF!</v>
      </c>
      <c r="AM40" s="1354" t="e">
        <f>SUMIFS(#REF!,#REF!,"eksternal",#REF!,C40)+
SUMIFS(#REF!,#REF!,"eksternal",#REF!,C40)+
SUMIFS(#REF!,#REF!,"eksternal",#REF!,C40)+
SUMIFS(#REF!,#REF!,"eksternal",#REF!,C40)+
SUMIFS(#REF!,#REF!,"eksternal",#REF!,C40)+
SUMIFS(#REF!,#REF!,"eksternal",#REF!,C40)+
SUMIFS(#REF!,#REF!,"eksternal",#REF!,C40)+
SUMIFS(#REF!,#REF!,"eksternal",#REF!,C40)+
SUMIFS(#REF!,#REF!,"eksternal",#REF!,C40)</f>
        <v>#REF!</v>
      </c>
    </row>
    <row r="41" spans="1:39" hidden="1">
      <c r="A41" s="127">
        <v>1</v>
      </c>
      <c r="B41" s="1445" t="s">
        <v>217</v>
      </c>
      <c r="C41" s="1195" t="s">
        <v>75</v>
      </c>
      <c r="D41" s="1340" t="e">
        <f>SUMIF(#REF!, 'KEUANGAN (INT+EKS) AKRE 2025'!C41,#REF!)+
SUMIF(#REF!, 'KEUANGAN (INT+EKS) AKRE 2025'!C41,#REF!)+
SUMIF(#REF!, 'KEUANGAN (INT+EKS) AKRE 2025'!C41,#REF!)+
SUMIF(#REF!, 'KEUANGAN (INT+EKS) AKRE 2025'!C41,#REF!)+
SUMIF(#REF!, 'KEUANGAN (INT+EKS) AKRE 2025'!C41,#REF!)</f>
        <v>#REF!</v>
      </c>
      <c r="E41" s="1340" t="e">
        <f>SUMIFS(#REF!,#REF!,"internal",#REF!,C41)+
SUMIFS(#REF!,#REF!,"internal",#REF!,C41)+
SUMIFS(#REF!,#REF!,"internal",#REF!,C41)+
SUMIFS(#REF!,#REF!,"internal",#REF!,C41)+
SUMIFS(#REF!,#REF!,"internal",#REF!,C41)+
SUMIFS(#REF!,#REF!,"internal",#REF!,C41)</f>
        <v>#REF!</v>
      </c>
      <c r="F41" s="1341" t="e">
        <f>SUMIFS(#REF!,#REF!,"eksternal",#REF!,C41)+
SUMIFS(#REF!,#REF!,"eksternal",#REF!,C41)+
SUMIFS(#REF!,#REF!,"eksternal",#REF!,C41)+
SUMIFS(#REF!,#REF!,"eksternal",#REF!,C41)+
SUMIFS(#REF!,#REF!,"eksternal",#REF!,C41)+
SUMIFS(#REF!,#REF!,"eksternal",#REF!,C41)</f>
        <v>#REF!</v>
      </c>
      <c r="G41" s="1334"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H41" s="1334" t="e">
        <f>SUMIFS(#REF!,#REF!,"internal",#REF!,C41)+
SUMIFS(#REF!,#REF!,"internal",#REF!,C41)+
SUMIFS(#REF!,#REF!,"internal",#REF!,C41)+
SUMIFS(#REF!,#REF!,"internal",#REF!,C41)+
SUMIFS(#REF!,#REF!,"internal",#REF!,C41)+
SUMIFS(#REF!,#REF!,"internal",#REF!,C41)+
SUMIFS(#REF!,#REF!,"internal",#REF!,C41)</f>
        <v>#REF!</v>
      </c>
      <c r="I41" s="1334" t="e">
        <f>SUMIFS(#REF!,#REF!,"eksternal",#REF!,C41)+
SUMIFS(#REF!,#REF!,"eksternal",#REF!,C41)+
SUMIFS(#REF!,#REF!,"eksternal",#REF!,C41)+
SUMIFS(#REF!,#REF!,"eksternal",#REF!,C41)+
SUMIFS(#REF!,#REF!,"eksternal",#REF!,C41)+
SUMIFS(#REF!,#REF!,"eksternal",#REF!,C41)+
SUMIFS(#REF!,#REF!,"eksternal",#REF!,C41)</f>
        <v>#REF!</v>
      </c>
      <c r="J41" s="151" t="e">
        <f>SUMIF(#REF!, 'KEUANGAN (INT+EKS) AKRE 2025'!C41,#REF!)+
SUMIF(#REF!, 'KEUANGAN (INT+EKS) AKRE 2025'!C41,#REF!)+
SUMIF(#REF!, 'KEUANGAN (INT+EKS) AKRE 2025'!C41,#REF!)+
SUMIF(#REF!, 'KEUANGAN (INT+EKS) AKRE 2025'!C41,#REF!)+
SUMIF(#REF!, 'KEUANGAN (INT+EKS) AKRE 2025'!C41,#REF!)</f>
        <v>#REF!</v>
      </c>
      <c r="K41" s="151" t="e">
        <f>SUMIFS(#REF!,#REF!,"internal",#REF!,C41)+
SUMIFS(#REF!,#REF!,"internal",#REF!,C41)+
SUMIFS(#REF!,#REF!,"internal",#REF!,C41)+
SUMIFS(#REF!,#REF!,"internal",#REF!,C41)+
SUMIFS(#REF!,#REF!,"internal",#REF!,C41)+
SUMIFS(#REF!,#REF!,"internal",#REF!,C41)</f>
        <v>#REF!</v>
      </c>
      <c r="L41" s="151" t="e">
        <f>SUMIFS(#REF!,#REF!,"eksternal",#REF!,C41)+
SUMIFS(#REF!,#REF!,"eksternal",#REF!,C41)+
SUMIFS(#REF!,#REF!,"eksternal",#REF!,C41)+
SUMIFS(#REF!,#REF!,"eksternal",#REF!,C41)+
SUMIFS(#REF!,#REF!,"eksternal",#REF!,C41)+
SUMIFS(#REF!,#REF!,"eksternal",#REF!,C41)</f>
        <v>#REF!</v>
      </c>
      <c r="M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N41" s="152" t="e">
        <f>SUMIFS(#REF!,#REF!,"internal",#REF!,C41)+
SUMIFS(#REF!,#REF!,"internal",#REF!,C41)+
SUMIFS(#REF!,#REF!,"internal",#REF!,C41)+
SUMIFS(#REF!,#REF!,"internal",#REF!,C41)+
SUMIFS(#REF!,#REF!,"internal",#REF!,C41)+
SUMIFS(#REF!,#REF!,"internal",#REF!,C41)+
SUMIFS(#REF!,#REF!,"internal",#REF!,C41)</f>
        <v>#REF!</v>
      </c>
      <c r="O41" s="1331" t="e">
        <f>SUMIFS(#REF!,#REF!,"eksternal",#REF!,C41)+
SUMIFS(#REF!,#REF!,"eksternal",#REF!,C41)+
SUMIFS(#REF!,#REF!,"eksternal",#REF!,C41)+
SUMIFS(#REF!,#REF!,"eksternal",#REF!,C41)+
SUMIFS(#REF!,#REF!,"eksternal",#REF!,C41)+
SUMIFS(#REF!,#REF!,"eksternal",#REF!,C41)+
SUMIFS(#REF!,#REF!,"eksternal",#REF!,C41)</f>
        <v>#REF!</v>
      </c>
      <c r="P41" s="152" t="e">
        <f>SUMIF(#REF!, 'KEUANGAN (INT+EKS) AKRE 2025'!C41,#REF!)+
SUMIF(#REF!, 'KEUANGAN (INT+EKS) AKRE 2025'!C41,#REF!)+
SUMIF(#REF!, 'KEUANGAN (INT+EKS) AKRE 2025'!C41,#REF!)+
SUMIF(#REF!, 'KEUANGAN (INT+EKS) AKRE 2025'!C41,#REF!)+
SUMIF(#REF!, 'KEUANGAN (INT+EKS) AKRE 2025'!C41,#REF!)</f>
        <v>#REF!</v>
      </c>
      <c r="Q41" s="152" t="e">
        <f>SUMIFS(#REF!,#REF!,"internal",#REF!,C41)+
SUMIFS(#REF!,#REF!,"internal",#REF!,C41)+
SUMIFS(#REF!,#REF!,"internal",#REF!,C41)+
SUMIFS(#REF!,#REF!,"internal",#REF!,C41)+
SUMIFS(#REF!,#REF!,"internal",#REF!,C41)+
SUMIFS(#REF!,#REF!,"internal",#REF!,C41)</f>
        <v>#REF!</v>
      </c>
      <c r="R41" s="152" t="e">
        <f>SUMIFS(#REF!,#REF!,"eksternal",#REF!,C41)+
SUMIFS(#REF!,#REF!,"eksternal",#REF!,C41)+
SUMIFS(#REF!,#REF!,"eksternal",#REF!,C41)+
SUMIFS(#REF!,#REF!,"eksternal",#REF!,C41)+
SUMIFS(#REF!,#REF!,"eksternal",#REF!,C41)+
SUMIFS(#REF!,#REF!,"eksternal",#REF!,C41)</f>
        <v>#REF!</v>
      </c>
      <c r="S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T41" s="1331" t="e">
        <f>SUMIFS(#REF!,#REF!,"internal",#REF!,C41)+
SUMIFS(#REF!,#REF!,"internal",#REF!,C41)+
SUMIFS(#REF!,#REF!,"internal",#REF!,C41)+
SUMIFS(#REF!,#REF!,"internal",#REF!,C41)+
SUMIFS(#REF!,#REF!,"eksternal",#REF!,C41)+
SUMIFS(#REF!,#REF!,"eksternal",#REF!,C41)+
SUMIFS(#REF!,#REF!,"eksternal",#REF!,C41)</f>
        <v>#REF!</v>
      </c>
      <c r="U41" s="1331" t="e">
        <f>SUMIFS(#REF!,#REF!,"eksternal",#REF!,C41)+
SUMIFS(#REF!,#REF!,"eksternal",#REF!,C41)+
SUMIFS(#REF!,#REF!,"eksternal",#REF!,C41)+
SUMIFS(#REF!,#REF!,"eksternal",#REF!,C41)+
SUMIFS(#REF!,#REF!,"eksternal",#REF!,C41)+
SUMIFS(#REF!,#REF!,"eksternal",#REF!,C41)+
SUMIFS(#REF!,#REF!,"eksternal",#REF!,C41)</f>
        <v>#REF!</v>
      </c>
      <c r="V41" s="152" t="e">
        <f>SUMIF(#REF!, 'KEUANGAN (INT+EKS) AKRE 2025'!C41,#REF!)+
SUMIF(#REF!, 'KEUANGAN (INT+EKS) AKRE 2025'!C41,#REF!)+
SUMIF(#REF!, 'KEUANGAN (INT+EKS) AKRE 2025'!C41,#REF!)+
SUMIF(#REF!, 'KEUANGAN (INT+EKS) AKRE 2025'!C41,#REF!)+
SUMIF(#REF!, 'KEUANGAN (INT+EKS) AKRE 2025'!C41,#REF!)</f>
        <v>#REF!</v>
      </c>
      <c r="W41" s="152" t="e">
        <f>SUMIFS(#REF!,#REF!,"internal",#REF!,C41)+
SUMIFS(#REF!,#REF!,"internal",#REF!,C41)+
SUMIFS(#REF!,#REF!,"internal",#REF!,C41)+
SUMIFS(#REF!,#REF!,"internal",#REF!,C41)+
SUMIFS(#REF!,#REF!,"internal",#REF!,C41)+
SUMIFS(#REF!,#REF!,"internal",#REF!,C41)</f>
        <v>#REF!</v>
      </c>
      <c r="X41" s="152" t="e">
        <f>SUMIFS(#REF!,#REF!,"eksternal",#REF!,C41)+
SUMIFS(#REF!,#REF!,"eksternal",#REF!,C41)+
SUMIFS(#REF!,#REF!,"eksternal",#REF!,C41)+
SUMIFS(#REF!,#REF!,"eksternal",#REF!,C41)+
SUMIFS(#REF!,#REF!,"eksternal",#REF!,C41)+
SUMIFS(#REF!,#REF!,"eksternal",#REF!,C41)</f>
        <v>#REF!</v>
      </c>
      <c r="Y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Z41" s="152" t="e">
        <f>SUMIFS(#REF!,#REF!,"internal",#REF!,C41)+
SUMIFS(#REF!,#REF!,"internal",#REF!,C41)+
SUMIFS(#REF!,#REF!,"internal",#REF!,C41)+
SUMIFS(#REF!,#REF!,"internal",#REF!,C41)+
SUMIFS(#REF!,#REF!,"internal",#REF!,C41)+
SUMIFS(#REF!,#REF!,"internal",#REF!,C41)+
SUMIFS(#REF!,#REF!,"internal",#REF!,C41)</f>
        <v>#REF!</v>
      </c>
      <c r="AA41" s="152" t="e">
        <f>SUMIFS(#REF!,#REF!,"eksternal",#REF!,C41)+
SUMIFS(#REF!,#REF!,"eksternal",#REF!,C41)+
SUMIFS(#REF!,#REF!,"eksternal",#REF!,C41)+
SUMIFS(#REF!,#REF!,"eksternal",#REF!,C41)+
SUMIFS(#REF!,#REF!,"eksternal",#REF!,C41)+
SUMIFS(#REF!,#REF!,"eksternal",#REF!,C41)+
SUMIFS(#REF!,#REF!,"eksternal",#REF!,C41)</f>
        <v>#REF!</v>
      </c>
      <c r="AB41" s="152" t="e">
        <f>SUMIF(#REF!, 'KEUANGAN (INT+EKS) AKRE 2025'!C41,#REF!)+
SUMIF(#REF!, 'KEUANGAN (INT+EKS) AKRE 2025'!C41,#REF!)+
SUMIF(#REF!, 'KEUANGAN (INT+EKS) AKRE 2025'!C41,#REF!)+
SUMIF(#REF!, 'KEUANGAN (INT+EKS) AKRE 2025'!C41,#REF!)+
SUMIF(#REF!, 'KEUANGAN (INT+EKS) AKRE 2025'!C41,#REF!)+
SUMIF(#REF!, 'KEUANGAN (INT+EKS) AKRE 2025'!C41,#REF!)</f>
        <v>#REF!</v>
      </c>
      <c r="AC41" s="152" t="e">
        <f>SUMIFS(#REF!,#REF!,"internal",#REF!,C41)+
SUMIFS(#REF!,#REF!,"internal",#REF!,C41)+
SUMIFS(#REF!,#REF!,"internal",#REF!,C41)+
SUMIFS(#REF!,#REF!,"internal",#REF!,C41)+
SUMIFS(#REF!,#REF!,"internal",#REF!,C41)+
SUMIFS(#REF!,#REF!,"internal",#REF!,C41)</f>
        <v>#REF!</v>
      </c>
      <c r="AD41" s="152" t="e">
        <f>SUMIFS(#REF!,#REF!,"eksternal",#REF!,C41)+
SUMIFS(#REF!,#REF!,"eksternal",#REF!,C41)+
SUMIFS(#REF!,#REF!,"eksternal",#REF!,C41)+
SUMIFS(#REF!,#REF!,"eksternal",#REF!,C41)+
SUMIFS(#REF!,#REF!,"eksternal",#REF!,C41)+
SUMIFS(#REF!,#REF!,"eksternal",#REF!,C41)</f>
        <v>#REF!</v>
      </c>
      <c r="AE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AF41" s="152" t="e">
        <f>SUMIFS(#REF!,#REF!,"internal",#REF!,C41)+
SUMIFS(#REF!,#REF!,"internal",#REF!,C41)+
SUMIFS(#REF!,#REF!,"internal",#REF!,C41)+
SUMIFS(#REF!,#REF!,"internal",#REF!,C41)+
SUMIFS(#REF!,#REF!,"internal",#REF!,C41)+
SUMIFS(#REF!,#REF!,"internal",#REF!,C41)+
SUMIFS(#REF!,#REF!,"internal",#REF!,C41)</f>
        <v>#REF!</v>
      </c>
      <c r="AG41" s="152" t="e">
        <f>SUMIFS(#REF!,#REF!,"eksternal",#REF!,C41)+
SUMIFS(#REF!,#REF!,"eksternal",#REF!,C41)+
SUMIFS(#REF!,#REF!,"eksternal",#REF!,C41)+
SUMIFS(#REF!,#REF!,"eksternal",#REF!,C41)+
SUMIFS(#REF!,#REF!,"eksternal",#REF!,C41)+
SUMIFS(#REF!,#REF!,"eksternal",#REF!,C41)+
SUMIFS(#REF!,#REF!,"eksternal",#REF!,C41)</f>
        <v>#REF!</v>
      </c>
      <c r="AH41" s="152" t="e">
        <f>SUMIF(#REF!, 'KEUANGAN (INT+EKS) AKRE 2025'!C41,#REF!)+
SUMIF(#REF!, 'KEUANGAN (INT+EKS) AKRE 2025'!C41,#REF!)+
SUMIF(#REF!, 'KEUANGAN (INT+EKS) AKRE 2025'!C41,#REF!)+
SUMIF(#REF!, 'KEUANGAN (INT+EKS) AKRE 2025'!C41,#REF!)+
SUMIF(#REF!, 'KEUANGAN (INT+EKS) AKRE 2025'!C41,#REF!)+
SUMIF(#REF!, 'KEUANGAN (INT+EKS) AKRE 2025'!C41,#REF!)</f>
        <v>#REF!</v>
      </c>
      <c r="AI41" s="152" t="e">
        <f>SUMIFS(#REF!,#REF!,"internal",#REF!,C41)+
SUMIFS(#REF!,#REF!,"internal",#REF!,C41)+
SUMIFS(#REF!,#REF!,"internal",#REF!,C41)+
SUMIFS(#REF!,#REF!,"internal",#REF!,C41)+
SUMIFS(#REF!,#REF!,"internal",#REF!,C41)+
SUMIFS(#REF!,#REF!,"internal",#REF!,C41)</f>
        <v>#REF!</v>
      </c>
      <c r="AJ41" s="152" t="e">
        <f>SUMIFS(#REF!,#REF!,"eksternal",#REF!,C41)+
SUMIFS(#REF!,#REF!,"eksternal",#REF!,C41)+
SUMIFS(#REF!,#REF!,"eksternal",#REF!,C41)+
SUMIFS(#REF!,#REF!,"eksternal",#REF!,C41)+
SUMIFS(#REF!,#REF!,"eksternal",#REF!,C41)+
SUMIFS(#REF!,#REF!,"eksternal",#REF!,C41)</f>
        <v>#REF!</v>
      </c>
      <c r="AK41" s="1337"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
SUMIF(#REF!,'KEUANGAN (INT+EKS) AKRE 2025'!C41,#REF!)+
SUMIF(#REF!,'KEUANGAN (INT+EKS) AKRE 2025'!C41,#REF!)</f>
        <v>#REF!</v>
      </c>
      <c r="AL41" s="1335" t="e">
        <f>SUMIFS(#REF!,#REF!,"internal",#REF!,C41)+
SUMIFS(#REF!,#REF!,"internal",#REF!,C41)+
SUMIFS(#REF!,#REF!,"internal",#REF!,C41)+
SUMIFS(#REF!,#REF!,"internal",#REF!,C41)+
SUMIFS(#REF!,#REF!,"internal",#REF!,C41)+
SUMIFS(#REF!,#REF!,"internal",#REF!,C41)+
SUMIFS(#REF!,#REF!,"internal",#REF!,C41)</f>
        <v>#REF!</v>
      </c>
      <c r="AM41" s="1354" t="e">
        <f>SUMIFS(#REF!,#REF!,"eksternal",#REF!,C41)+
SUMIFS(#REF!,#REF!,"eksternal",#REF!,C41)+
SUMIFS(#REF!,#REF!,"eksternal",#REF!,C41)+
SUMIFS(#REF!,#REF!,"eksternal",#REF!,C41)+
SUMIFS(#REF!,#REF!,"eksternal",#REF!,C41)+
SUMIFS(#REF!,#REF!,"eksternal",#REF!,C41)+
SUMIFS(#REF!,#REF!,"eksternal",#REF!,C41)+
SUMIFS(#REF!,#REF!,"eksternal",#REF!,C41)+
SUMIFS(#REF!,#REF!,"eksternal",#REF!,C41)</f>
        <v>#REF!</v>
      </c>
    </row>
    <row r="42" spans="1:39" hidden="1">
      <c r="A42" s="127">
        <v>2</v>
      </c>
      <c r="B42" s="1446"/>
      <c r="C42" s="1195" t="s">
        <v>55</v>
      </c>
      <c r="D42" s="1340" t="e">
        <f>SUMIF(#REF!, 'KEUANGAN (INT+EKS) AKRE 2025'!C42,#REF!)+
SUMIF(#REF!, 'KEUANGAN (INT+EKS) AKRE 2025'!C42,#REF!)+
SUMIF(#REF!, 'KEUANGAN (INT+EKS) AKRE 2025'!C42,#REF!)+
SUMIF(#REF!, 'KEUANGAN (INT+EKS) AKRE 2025'!C42,#REF!)+
SUMIF(#REF!, 'KEUANGAN (INT+EKS) AKRE 2025'!C42,#REF!)</f>
        <v>#REF!</v>
      </c>
      <c r="E42" s="1340" t="e">
        <f>SUMIFS(#REF!,#REF!,"internal",#REF!,C42)+
SUMIFS(#REF!,#REF!,"internal",#REF!,C42)+
SUMIFS(#REF!,#REF!,"internal",#REF!,C42)+
SUMIFS(#REF!,#REF!,"internal",#REF!,C42)+
SUMIFS(#REF!,#REF!,"internal",#REF!,C42)+
SUMIFS(#REF!,#REF!,"internal",#REF!,C42)</f>
        <v>#REF!</v>
      </c>
      <c r="F42" s="1341" t="e">
        <f>SUMIFS(#REF!,#REF!,"eksternal",#REF!,C42)+
SUMIFS(#REF!,#REF!,"eksternal",#REF!,C42)+
SUMIFS(#REF!,#REF!,"eksternal",#REF!,C42)+
SUMIFS(#REF!,#REF!,"eksternal",#REF!,C42)+
SUMIFS(#REF!,#REF!,"eksternal",#REF!,C42)+
SUMIFS(#REF!,#REF!,"eksternal",#REF!,C42)</f>
        <v>#REF!</v>
      </c>
      <c r="G42" s="1334"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H42" s="1334" t="e">
        <f>SUMIFS(#REF!,#REF!,"internal",#REF!,C42)+
SUMIFS(#REF!,#REF!,"internal",#REF!,C42)+
SUMIFS(#REF!,#REF!,"internal",#REF!,C42)+
SUMIFS(#REF!,#REF!,"internal",#REF!,C42)+
SUMIFS(#REF!,#REF!,"internal",#REF!,C42)+
SUMIFS(#REF!,#REF!,"internal",#REF!,C42)+
SUMIFS(#REF!,#REF!,"internal",#REF!,C42)</f>
        <v>#REF!</v>
      </c>
      <c r="I42" s="1334" t="e">
        <f>SUMIFS(#REF!,#REF!,"eksternal",#REF!,C42)+
SUMIFS(#REF!,#REF!,"eksternal",#REF!,C42)+
SUMIFS(#REF!,#REF!,"eksternal",#REF!,C42)+
SUMIFS(#REF!,#REF!,"eksternal",#REF!,C42)+
SUMIFS(#REF!,#REF!,"eksternal",#REF!,C42)+
SUMIFS(#REF!,#REF!,"eksternal",#REF!,C42)+
SUMIFS(#REF!,#REF!,"eksternal",#REF!,C42)</f>
        <v>#REF!</v>
      </c>
      <c r="J42" s="151" t="e">
        <f>SUMIF(#REF!, 'KEUANGAN (INT+EKS) AKRE 2025'!C42,#REF!)+
SUMIF(#REF!, 'KEUANGAN (INT+EKS) AKRE 2025'!C42,#REF!)+
SUMIF(#REF!, 'KEUANGAN (INT+EKS) AKRE 2025'!C42,#REF!)+
SUMIF(#REF!, 'KEUANGAN (INT+EKS) AKRE 2025'!C42,#REF!)+
SUMIF(#REF!, 'KEUANGAN (INT+EKS) AKRE 2025'!C42,#REF!)</f>
        <v>#REF!</v>
      </c>
      <c r="K42" s="151" t="e">
        <f>SUMIFS(#REF!,#REF!,"internal",#REF!,C42)+
SUMIFS(#REF!,#REF!,"internal",#REF!,C42)+
SUMIFS(#REF!,#REF!,"internal",#REF!,C42)+
SUMIFS(#REF!,#REF!,"internal",#REF!,C42)+
SUMIFS(#REF!,#REF!,"internal",#REF!,C42)+
SUMIFS(#REF!,#REF!,"internal",#REF!,C42)</f>
        <v>#REF!</v>
      </c>
      <c r="L42" s="151" t="e">
        <f>SUMIFS(#REF!,#REF!,"eksternal",#REF!,C42)+
SUMIFS(#REF!,#REF!,"eksternal",#REF!,C42)+
SUMIFS(#REF!,#REF!,"eksternal",#REF!,C42)+
SUMIFS(#REF!,#REF!,"eksternal",#REF!,C42)+
SUMIFS(#REF!,#REF!,"eksternal",#REF!,C42)+
SUMIFS(#REF!,#REF!,"eksternal",#REF!,C42)</f>
        <v>#REF!</v>
      </c>
      <c r="M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N42" s="152" t="e">
        <f>SUMIFS(#REF!,#REF!,"internal",#REF!,C42)+
SUMIFS(#REF!,#REF!,"internal",#REF!,C42)+
SUMIFS(#REF!,#REF!,"internal",#REF!,C42)+
SUMIFS(#REF!,#REF!,"internal",#REF!,C42)+
SUMIFS(#REF!,#REF!,"internal",#REF!,C42)+
SUMIFS(#REF!,#REF!,"internal",#REF!,C42)+
SUMIFS(#REF!,#REF!,"internal",#REF!,C42)</f>
        <v>#REF!</v>
      </c>
      <c r="O42" s="1331" t="e">
        <f>SUMIFS(#REF!,#REF!,"eksternal",#REF!,C42)+
SUMIFS(#REF!,#REF!,"eksternal",#REF!,C42)+
SUMIFS(#REF!,#REF!,"eksternal",#REF!,C42)+
SUMIFS(#REF!,#REF!,"eksternal",#REF!,C42)+
SUMIFS(#REF!,#REF!,"eksternal",#REF!,C42)+
SUMIFS(#REF!,#REF!,"eksternal",#REF!,C42)+
SUMIFS(#REF!,#REF!,"eksternal",#REF!,C42)</f>
        <v>#REF!</v>
      </c>
      <c r="P42" s="152" t="e">
        <f>SUMIF(#REF!, 'KEUANGAN (INT+EKS) AKRE 2025'!C42,#REF!)+
SUMIF(#REF!, 'KEUANGAN (INT+EKS) AKRE 2025'!C42,#REF!)+
SUMIF(#REF!, 'KEUANGAN (INT+EKS) AKRE 2025'!C42,#REF!)+
SUMIF(#REF!, 'KEUANGAN (INT+EKS) AKRE 2025'!C42,#REF!)+
SUMIF(#REF!, 'KEUANGAN (INT+EKS) AKRE 2025'!C42,#REF!)</f>
        <v>#REF!</v>
      </c>
      <c r="Q42" s="152" t="e">
        <f>SUMIFS(#REF!,#REF!,"internal",#REF!,C42)+
SUMIFS(#REF!,#REF!,"internal",#REF!,C42)+
SUMIFS(#REF!,#REF!,"internal",#REF!,C42)+
SUMIFS(#REF!,#REF!,"internal",#REF!,C42)+
SUMIFS(#REF!,#REF!,"internal",#REF!,C42)+
SUMIFS(#REF!,#REF!,"internal",#REF!,C42)</f>
        <v>#REF!</v>
      </c>
      <c r="R42" s="152" t="e">
        <f>SUMIFS(#REF!,#REF!,"eksternal",#REF!,C42)+
SUMIFS(#REF!,#REF!,"eksternal",#REF!,C42)+
SUMIFS(#REF!,#REF!,"eksternal",#REF!,C42)+
SUMIFS(#REF!,#REF!,"eksternal",#REF!,C42)+
SUMIFS(#REF!,#REF!,"eksternal",#REF!,C42)+
SUMIFS(#REF!,#REF!,"eksternal",#REF!,C42)</f>
        <v>#REF!</v>
      </c>
      <c r="S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T42" s="1331" t="e">
        <f>SUMIFS(#REF!,#REF!,"internal",#REF!,C42)+
SUMIFS(#REF!,#REF!,"internal",#REF!,C42)+
SUMIFS(#REF!,#REF!,"internal",#REF!,C42)+
SUMIFS(#REF!,#REF!,"internal",#REF!,C42)+
SUMIFS(#REF!,#REF!,"eksternal",#REF!,C42)+
SUMIFS(#REF!,#REF!,"eksternal",#REF!,C42)+
SUMIFS(#REF!,#REF!,"eksternal",#REF!,C42)</f>
        <v>#REF!</v>
      </c>
      <c r="U42" s="1331" t="e">
        <f>SUMIFS(#REF!,#REF!,"eksternal",#REF!,C42)+
SUMIFS(#REF!,#REF!,"eksternal",#REF!,C42)+
SUMIFS(#REF!,#REF!,"eksternal",#REF!,C42)+
SUMIFS(#REF!,#REF!,"eksternal",#REF!,C42)+
SUMIFS(#REF!,#REF!,"eksternal",#REF!,C42)+
SUMIFS(#REF!,#REF!,"eksternal",#REF!,C42)+
SUMIFS(#REF!,#REF!,"eksternal",#REF!,C42)</f>
        <v>#REF!</v>
      </c>
      <c r="V42" s="152" t="e">
        <f>SUMIF(#REF!, 'KEUANGAN (INT+EKS) AKRE 2025'!C42,#REF!)+
SUMIF(#REF!, 'KEUANGAN (INT+EKS) AKRE 2025'!C42,#REF!)+
SUMIF(#REF!, 'KEUANGAN (INT+EKS) AKRE 2025'!C42,#REF!)+
SUMIF(#REF!, 'KEUANGAN (INT+EKS) AKRE 2025'!C42,#REF!)+
SUMIF(#REF!, 'KEUANGAN (INT+EKS) AKRE 2025'!C42,#REF!)</f>
        <v>#REF!</v>
      </c>
      <c r="W42" s="152" t="e">
        <f>SUMIFS(#REF!,#REF!,"internal",#REF!,C42)+
SUMIFS(#REF!,#REF!,"internal",#REF!,C42)+
SUMIFS(#REF!,#REF!,"internal",#REF!,C42)+
SUMIFS(#REF!,#REF!,"internal",#REF!,C42)+
SUMIFS(#REF!,#REF!,"internal",#REF!,C42)+
SUMIFS(#REF!,#REF!,"internal",#REF!,C42)</f>
        <v>#REF!</v>
      </c>
      <c r="X42" s="152" t="e">
        <f>SUMIFS(#REF!,#REF!,"eksternal",#REF!,C42)+
SUMIFS(#REF!,#REF!,"eksternal",#REF!,C42)+
SUMIFS(#REF!,#REF!,"eksternal",#REF!,C42)+
SUMIFS(#REF!,#REF!,"eksternal",#REF!,C42)+
SUMIFS(#REF!,#REF!,"eksternal",#REF!,C42)+
SUMIFS(#REF!,#REF!,"eksternal",#REF!,C42)</f>
        <v>#REF!</v>
      </c>
      <c r="Y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Z42" s="152" t="e">
        <f>SUMIFS(#REF!,#REF!,"internal",#REF!,C42)+
SUMIFS(#REF!,#REF!,"internal",#REF!,C42)+
SUMIFS(#REF!,#REF!,"internal",#REF!,C42)+
SUMIFS(#REF!,#REF!,"internal",#REF!,C42)+
SUMIFS(#REF!,#REF!,"internal",#REF!,C42)+
SUMIFS(#REF!,#REF!,"internal",#REF!,C42)+
SUMIFS(#REF!,#REF!,"internal",#REF!,C42)</f>
        <v>#REF!</v>
      </c>
      <c r="AA42" s="152" t="e">
        <f>SUMIFS(#REF!,#REF!,"eksternal",#REF!,C42)+
SUMIFS(#REF!,#REF!,"eksternal",#REF!,C42)+
SUMIFS(#REF!,#REF!,"eksternal",#REF!,C42)+
SUMIFS(#REF!,#REF!,"eksternal",#REF!,C42)+
SUMIFS(#REF!,#REF!,"eksternal",#REF!,C42)+
SUMIFS(#REF!,#REF!,"eksternal",#REF!,C42)+
SUMIFS(#REF!,#REF!,"eksternal",#REF!,C42)</f>
        <v>#REF!</v>
      </c>
      <c r="AB42" s="152" t="e">
        <f>SUMIF(#REF!, 'KEUANGAN (INT+EKS) AKRE 2025'!C42,#REF!)+
SUMIF(#REF!, 'KEUANGAN (INT+EKS) AKRE 2025'!C42,#REF!)+
SUMIF(#REF!, 'KEUANGAN (INT+EKS) AKRE 2025'!C42,#REF!)+
SUMIF(#REF!, 'KEUANGAN (INT+EKS) AKRE 2025'!C42,#REF!)+
SUMIF(#REF!, 'KEUANGAN (INT+EKS) AKRE 2025'!C42,#REF!)+
SUMIF(#REF!, 'KEUANGAN (INT+EKS) AKRE 2025'!C42,#REF!)</f>
        <v>#REF!</v>
      </c>
      <c r="AC42" s="152" t="e">
        <f>SUMIFS(#REF!,#REF!,"internal",#REF!,C42)+
SUMIFS(#REF!,#REF!,"internal",#REF!,C42)+
SUMIFS(#REF!,#REF!,"internal",#REF!,C42)+
SUMIFS(#REF!,#REF!,"internal",#REF!,C42)+
SUMIFS(#REF!,#REF!,"internal",#REF!,C42)+
SUMIFS(#REF!,#REF!,"internal",#REF!,C42)</f>
        <v>#REF!</v>
      </c>
      <c r="AD42" s="152" t="e">
        <f>SUMIFS(#REF!,#REF!,"eksternal",#REF!,C42)+
SUMIFS(#REF!,#REF!,"eksternal",#REF!,C42)+
SUMIFS(#REF!,#REF!,"eksternal",#REF!,C42)+
SUMIFS(#REF!,#REF!,"eksternal",#REF!,C42)+
SUMIFS(#REF!,#REF!,"eksternal",#REF!,C42)+
SUMIFS(#REF!,#REF!,"eksternal",#REF!,C42)</f>
        <v>#REF!</v>
      </c>
      <c r="AE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AF42" s="152" t="e">
        <f>SUMIFS(#REF!,#REF!,"internal",#REF!,C42)+
SUMIFS(#REF!,#REF!,"internal",#REF!,C42)+
SUMIFS(#REF!,#REF!,"internal",#REF!,C42)+
SUMIFS(#REF!,#REF!,"internal",#REF!,C42)+
SUMIFS(#REF!,#REF!,"internal",#REF!,C42)+
SUMIFS(#REF!,#REF!,"internal",#REF!,C42)+
SUMIFS(#REF!,#REF!,"internal",#REF!,C42)</f>
        <v>#REF!</v>
      </c>
      <c r="AG42" s="152" t="e">
        <f>SUMIFS(#REF!,#REF!,"eksternal",#REF!,C42)+
SUMIFS(#REF!,#REF!,"eksternal",#REF!,C42)+
SUMIFS(#REF!,#REF!,"eksternal",#REF!,C42)+
SUMIFS(#REF!,#REF!,"eksternal",#REF!,C42)+
SUMIFS(#REF!,#REF!,"eksternal",#REF!,C42)+
SUMIFS(#REF!,#REF!,"eksternal",#REF!,C42)+
SUMIFS(#REF!,#REF!,"eksternal",#REF!,C42)</f>
        <v>#REF!</v>
      </c>
      <c r="AH42" s="152" t="e">
        <f>SUMIF(#REF!, 'KEUANGAN (INT+EKS) AKRE 2025'!C42,#REF!)+
SUMIF(#REF!, 'KEUANGAN (INT+EKS) AKRE 2025'!C42,#REF!)+
SUMIF(#REF!, 'KEUANGAN (INT+EKS) AKRE 2025'!C42,#REF!)+
SUMIF(#REF!, 'KEUANGAN (INT+EKS) AKRE 2025'!C42,#REF!)+
SUMIF(#REF!, 'KEUANGAN (INT+EKS) AKRE 2025'!C42,#REF!)+
SUMIF(#REF!, 'KEUANGAN (INT+EKS) AKRE 2025'!C42,#REF!)</f>
        <v>#REF!</v>
      </c>
      <c r="AI42" s="152" t="e">
        <f>SUMIFS(#REF!,#REF!,"internal",#REF!,C42)+
SUMIFS(#REF!,#REF!,"internal",#REF!,C42)+
SUMIFS(#REF!,#REF!,"internal",#REF!,C42)+
SUMIFS(#REF!,#REF!,"internal",#REF!,C42)+
SUMIFS(#REF!,#REF!,"internal",#REF!,C42)+
SUMIFS(#REF!,#REF!,"internal",#REF!,C42)</f>
        <v>#REF!</v>
      </c>
      <c r="AJ42" s="152" t="e">
        <f>SUMIFS(#REF!,#REF!,"eksternal",#REF!,C42)+
SUMIFS(#REF!,#REF!,"eksternal",#REF!,C42)+
SUMIFS(#REF!,#REF!,"eksternal",#REF!,C42)+
SUMIFS(#REF!,#REF!,"eksternal",#REF!,C42)+
SUMIFS(#REF!,#REF!,"eksternal",#REF!,C42)+
SUMIFS(#REF!,#REF!,"eksternal",#REF!,C42)</f>
        <v>#REF!</v>
      </c>
      <c r="AK42" s="1337"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
SUMIF(#REF!,'KEUANGAN (INT+EKS) AKRE 2025'!C42,#REF!)+
SUMIF(#REF!,'KEUANGAN (INT+EKS) AKRE 2025'!C42,#REF!)</f>
        <v>#REF!</v>
      </c>
      <c r="AL42" s="1335" t="e">
        <f>SUMIFS(#REF!,#REF!,"internal",#REF!,C42)+
SUMIFS(#REF!,#REF!,"internal",#REF!,C42)+
SUMIFS(#REF!,#REF!,"internal",#REF!,C42)+
SUMIFS(#REF!,#REF!,"internal",#REF!,C42)+
SUMIFS(#REF!,#REF!,"internal",#REF!,C42)+
SUMIFS(#REF!,#REF!,"internal",#REF!,C42)+
SUMIFS(#REF!,#REF!,"internal",#REF!,C42)</f>
        <v>#REF!</v>
      </c>
      <c r="AM42" s="1354" t="e">
        <f>SUMIFS(#REF!,#REF!,"eksternal",#REF!,C42)+
SUMIFS(#REF!,#REF!,"eksternal",#REF!,C42)+
SUMIFS(#REF!,#REF!,"eksternal",#REF!,C42)+
SUMIFS(#REF!,#REF!,"eksternal",#REF!,C42)+
SUMIFS(#REF!,#REF!,"eksternal",#REF!,C42)+
SUMIFS(#REF!,#REF!,"eksternal",#REF!,C42)+
SUMIFS(#REF!,#REF!,"eksternal",#REF!,C42)+
SUMIFS(#REF!,#REF!,"eksternal",#REF!,C42)+
SUMIFS(#REF!,#REF!,"eksternal",#REF!,C42)</f>
        <v>#REF!</v>
      </c>
    </row>
    <row r="43" spans="1:39" hidden="1">
      <c r="A43" s="127">
        <v>3</v>
      </c>
      <c r="B43" s="1446"/>
      <c r="C43" s="1195" t="s">
        <v>35</v>
      </c>
      <c r="D43" s="1340" t="e">
        <f>SUMIF(#REF!, 'KEUANGAN (INT+EKS) AKRE 2025'!C43,#REF!)+
SUMIF(#REF!, 'KEUANGAN (INT+EKS) AKRE 2025'!C43,#REF!)+
SUMIF(#REF!, 'KEUANGAN (INT+EKS) AKRE 2025'!C43,#REF!)+
SUMIF(#REF!, 'KEUANGAN (INT+EKS) AKRE 2025'!C43,#REF!)+
SUMIF(#REF!, 'KEUANGAN (INT+EKS) AKRE 2025'!C43,#REF!)</f>
        <v>#REF!</v>
      </c>
      <c r="E43" s="1340" t="e">
        <f>SUMIFS(#REF!,#REF!,"internal",#REF!,C43)+
SUMIFS(#REF!,#REF!,"internal",#REF!,C43)+
SUMIFS(#REF!,#REF!,"internal",#REF!,C43)+
SUMIFS(#REF!,#REF!,"internal",#REF!,C43)+
SUMIFS(#REF!,#REF!,"internal",#REF!,C43)+
SUMIFS(#REF!,#REF!,"internal",#REF!,C43)</f>
        <v>#REF!</v>
      </c>
      <c r="F43" s="1341" t="e">
        <f>SUMIFS(#REF!,#REF!,"eksternal",#REF!,C43)+
SUMIFS(#REF!,#REF!,"eksternal",#REF!,C43)+
SUMIFS(#REF!,#REF!,"eksternal",#REF!,C43)+
SUMIFS(#REF!,#REF!,"eksternal",#REF!,C43)+
SUMIFS(#REF!,#REF!,"eksternal",#REF!,C43)+
SUMIFS(#REF!,#REF!,"eksternal",#REF!,C43)</f>
        <v>#REF!</v>
      </c>
      <c r="G43" s="1334"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H43" s="1334" t="e">
        <f>SUMIFS(#REF!,#REF!,"internal",#REF!,C43)+
SUMIFS(#REF!,#REF!,"internal",#REF!,C43)+
SUMIFS(#REF!,#REF!,"internal",#REF!,C43)+
SUMIFS(#REF!,#REF!,"internal",#REF!,C43)+
SUMIFS(#REF!,#REF!,"internal",#REF!,C43)+
SUMIFS(#REF!,#REF!,"internal",#REF!,C43)+
SUMIFS(#REF!,#REF!,"internal",#REF!,C43)</f>
        <v>#REF!</v>
      </c>
      <c r="I43" s="1334" t="e">
        <f>SUMIFS(#REF!,#REF!,"eksternal",#REF!,C43)+
SUMIFS(#REF!,#REF!,"eksternal",#REF!,C43)+
SUMIFS(#REF!,#REF!,"eksternal",#REF!,C43)+
SUMIFS(#REF!,#REF!,"eksternal",#REF!,C43)+
SUMIFS(#REF!,#REF!,"eksternal",#REF!,C43)+
SUMIFS(#REF!,#REF!,"eksternal",#REF!,C43)+
SUMIFS(#REF!,#REF!,"eksternal",#REF!,C43)</f>
        <v>#REF!</v>
      </c>
      <c r="J43" s="151" t="e">
        <f>SUMIF(#REF!, 'KEUANGAN (INT+EKS) AKRE 2025'!C43,#REF!)+
SUMIF(#REF!, 'KEUANGAN (INT+EKS) AKRE 2025'!C43,#REF!)+
SUMIF(#REF!, 'KEUANGAN (INT+EKS) AKRE 2025'!C43,#REF!)+
SUMIF(#REF!, 'KEUANGAN (INT+EKS) AKRE 2025'!C43,#REF!)+
SUMIF(#REF!, 'KEUANGAN (INT+EKS) AKRE 2025'!C43,#REF!)</f>
        <v>#REF!</v>
      </c>
      <c r="K43" s="151" t="e">
        <f>SUMIFS(#REF!,#REF!,"internal",#REF!,C43)+
SUMIFS(#REF!,#REF!,"internal",#REF!,C43)+
SUMIFS(#REF!,#REF!,"internal",#REF!,C43)+
SUMIFS(#REF!,#REF!,"internal",#REF!,C43)+
SUMIFS(#REF!,#REF!,"internal",#REF!,C43)+
SUMIFS(#REF!,#REF!,"internal",#REF!,C43)</f>
        <v>#REF!</v>
      </c>
      <c r="L43" s="151" t="e">
        <f>SUMIFS(#REF!,#REF!,"eksternal",#REF!,C43)+
SUMIFS(#REF!,#REF!,"eksternal",#REF!,C43)+
SUMIFS(#REF!,#REF!,"eksternal",#REF!,C43)+
SUMIFS(#REF!,#REF!,"eksternal",#REF!,C43)+
SUMIFS(#REF!,#REF!,"eksternal",#REF!,C43)+
SUMIFS(#REF!,#REF!,"eksternal",#REF!,C43)</f>
        <v>#REF!</v>
      </c>
      <c r="M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N43" s="152" t="e">
        <f>SUMIFS(#REF!,#REF!,"internal",#REF!,C43)+
SUMIFS(#REF!,#REF!,"internal",#REF!,C43)+
SUMIFS(#REF!,#REF!,"internal",#REF!,C43)+
SUMIFS(#REF!,#REF!,"internal",#REF!,C43)+
SUMIFS(#REF!,#REF!,"internal",#REF!,C43)+
SUMIFS(#REF!,#REF!,"internal",#REF!,C43)+
SUMIFS(#REF!,#REF!,"internal",#REF!,C43)</f>
        <v>#REF!</v>
      </c>
      <c r="O43" s="1331" t="e">
        <f>SUMIFS(#REF!,#REF!,"eksternal",#REF!,C43)+
SUMIFS(#REF!,#REF!,"eksternal",#REF!,C43)+
SUMIFS(#REF!,#REF!,"eksternal",#REF!,C43)+
SUMIFS(#REF!,#REF!,"eksternal",#REF!,C43)+
SUMIFS(#REF!,#REF!,"eksternal",#REF!,C43)+
SUMIFS(#REF!,#REF!,"eksternal",#REF!,C43)+
SUMIFS(#REF!,#REF!,"eksternal",#REF!,C43)</f>
        <v>#REF!</v>
      </c>
      <c r="P43" s="152" t="e">
        <f>SUMIF(#REF!, 'KEUANGAN (INT+EKS) AKRE 2025'!C43,#REF!)+
SUMIF(#REF!, 'KEUANGAN (INT+EKS) AKRE 2025'!C43,#REF!)+
SUMIF(#REF!, 'KEUANGAN (INT+EKS) AKRE 2025'!C43,#REF!)+
SUMIF(#REF!, 'KEUANGAN (INT+EKS) AKRE 2025'!C43,#REF!)+
SUMIF(#REF!, 'KEUANGAN (INT+EKS) AKRE 2025'!C43,#REF!)</f>
        <v>#REF!</v>
      </c>
      <c r="Q43" s="152" t="e">
        <f>SUMIFS(#REF!,#REF!,"internal",#REF!,C43)+
SUMIFS(#REF!,#REF!,"internal",#REF!,C43)+
SUMIFS(#REF!,#REF!,"internal",#REF!,C43)+
SUMIFS(#REF!,#REF!,"internal",#REF!,C43)+
SUMIFS(#REF!,#REF!,"internal",#REF!,C43)+
SUMIFS(#REF!,#REF!,"internal",#REF!,C43)</f>
        <v>#REF!</v>
      </c>
      <c r="R43" s="152" t="e">
        <f>SUMIFS(#REF!,#REF!,"eksternal",#REF!,C43)+
SUMIFS(#REF!,#REF!,"eksternal",#REF!,C43)+
SUMIFS(#REF!,#REF!,"eksternal",#REF!,C43)+
SUMIFS(#REF!,#REF!,"eksternal",#REF!,C43)+
SUMIFS(#REF!,#REF!,"eksternal",#REF!,C43)+
SUMIFS(#REF!,#REF!,"eksternal",#REF!,C43)</f>
        <v>#REF!</v>
      </c>
      <c r="S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T43" s="1331" t="e">
        <f>SUMIFS(#REF!,#REF!,"internal",#REF!,C43)+
SUMIFS(#REF!,#REF!,"internal",#REF!,C43)+
SUMIFS(#REF!,#REF!,"internal",#REF!,C43)+
SUMIFS(#REF!,#REF!,"internal",#REF!,C43)+
SUMIFS(#REF!,#REF!,"eksternal",#REF!,C43)+
SUMIFS(#REF!,#REF!,"eksternal",#REF!,C43)+
SUMIFS(#REF!,#REF!,"eksternal",#REF!,C43)</f>
        <v>#REF!</v>
      </c>
      <c r="U43" s="1331" t="e">
        <f>SUMIFS(#REF!,#REF!,"eksternal",#REF!,C43)+
SUMIFS(#REF!,#REF!,"eksternal",#REF!,C43)+
SUMIFS(#REF!,#REF!,"eksternal",#REF!,C43)+
SUMIFS(#REF!,#REF!,"eksternal",#REF!,C43)+
SUMIFS(#REF!,#REF!,"eksternal",#REF!,C43)+
SUMIFS(#REF!,#REF!,"eksternal",#REF!,C43)+
SUMIFS(#REF!,#REF!,"eksternal",#REF!,C43)</f>
        <v>#REF!</v>
      </c>
      <c r="V43" s="152" t="e">
        <f>SUMIF(#REF!, 'KEUANGAN (INT+EKS) AKRE 2025'!C43,#REF!)+
SUMIF(#REF!, 'KEUANGAN (INT+EKS) AKRE 2025'!C43,#REF!)+
SUMIF(#REF!, 'KEUANGAN (INT+EKS) AKRE 2025'!C43,#REF!)+
SUMIF(#REF!, 'KEUANGAN (INT+EKS) AKRE 2025'!C43,#REF!)+
SUMIF(#REF!, 'KEUANGAN (INT+EKS) AKRE 2025'!C43,#REF!)</f>
        <v>#REF!</v>
      </c>
      <c r="W43" s="152" t="e">
        <f>SUMIFS(#REF!,#REF!,"internal",#REF!,C43)+
SUMIFS(#REF!,#REF!,"internal",#REF!,C43)+
SUMIFS(#REF!,#REF!,"internal",#REF!,C43)+
SUMIFS(#REF!,#REF!,"internal",#REF!,C43)+
SUMIFS(#REF!,#REF!,"internal",#REF!,C43)+
SUMIFS(#REF!,#REF!,"internal",#REF!,C43)</f>
        <v>#REF!</v>
      </c>
      <c r="X43" s="152" t="e">
        <f>SUMIFS(#REF!,#REF!,"eksternal",#REF!,C43)+
SUMIFS(#REF!,#REF!,"eksternal",#REF!,C43)+
SUMIFS(#REF!,#REF!,"eksternal",#REF!,C43)+
SUMIFS(#REF!,#REF!,"eksternal",#REF!,C43)+
SUMIFS(#REF!,#REF!,"eksternal",#REF!,C43)+
SUMIFS(#REF!,#REF!,"eksternal",#REF!,C43)</f>
        <v>#REF!</v>
      </c>
      <c r="Y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Z43" s="152" t="e">
        <f>SUMIFS(#REF!,#REF!,"internal",#REF!,C43)+
SUMIFS(#REF!,#REF!,"internal",#REF!,C43)+
SUMIFS(#REF!,#REF!,"internal",#REF!,C43)+
SUMIFS(#REF!,#REF!,"internal",#REF!,C43)+
SUMIFS(#REF!,#REF!,"internal",#REF!,C43)+
SUMIFS(#REF!,#REF!,"internal",#REF!,C43)+
SUMIFS(#REF!,#REF!,"internal",#REF!,C43)</f>
        <v>#REF!</v>
      </c>
      <c r="AA43" s="152" t="e">
        <f>SUMIFS(#REF!,#REF!,"eksternal",#REF!,C43)+
SUMIFS(#REF!,#REF!,"eksternal",#REF!,C43)+
SUMIFS(#REF!,#REF!,"eksternal",#REF!,C43)+
SUMIFS(#REF!,#REF!,"eksternal",#REF!,C43)+
SUMIFS(#REF!,#REF!,"eksternal",#REF!,C43)+
SUMIFS(#REF!,#REF!,"eksternal",#REF!,C43)+
SUMIFS(#REF!,#REF!,"eksternal",#REF!,C43)</f>
        <v>#REF!</v>
      </c>
      <c r="AB43" s="152" t="e">
        <f>SUMIF(#REF!, 'KEUANGAN (INT+EKS) AKRE 2025'!C43,#REF!)+
SUMIF(#REF!, 'KEUANGAN (INT+EKS) AKRE 2025'!C43,#REF!)+
SUMIF(#REF!, 'KEUANGAN (INT+EKS) AKRE 2025'!C43,#REF!)+
SUMIF(#REF!, 'KEUANGAN (INT+EKS) AKRE 2025'!C43,#REF!)+
SUMIF(#REF!, 'KEUANGAN (INT+EKS) AKRE 2025'!C43,#REF!)+
SUMIF(#REF!, 'KEUANGAN (INT+EKS) AKRE 2025'!C43,#REF!)</f>
        <v>#REF!</v>
      </c>
      <c r="AC43" s="152" t="e">
        <f>SUMIFS(#REF!,#REF!,"internal",#REF!,C43)+
SUMIFS(#REF!,#REF!,"internal",#REF!,C43)+
SUMIFS(#REF!,#REF!,"internal",#REF!,C43)+
SUMIFS(#REF!,#REF!,"internal",#REF!,C43)+
SUMIFS(#REF!,#REF!,"internal",#REF!,C43)+
SUMIFS(#REF!,#REF!,"internal",#REF!,C43)</f>
        <v>#REF!</v>
      </c>
      <c r="AD43" s="152" t="e">
        <f>SUMIFS(#REF!,#REF!,"eksternal",#REF!,C43)+
SUMIFS(#REF!,#REF!,"eksternal",#REF!,C43)+
SUMIFS(#REF!,#REF!,"eksternal",#REF!,C43)+
SUMIFS(#REF!,#REF!,"eksternal",#REF!,C43)+
SUMIFS(#REF!,#REF!,"eksternal",#REF!,C43)+
SUMIFS(#REF!,#REF!,"eksternal",#REF!,C43)</f>
        <v>#REF!</v>
      </c>
      <c r="AE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AF43" s="152" t="e">
        <f>SUMIFS(#REF!,#REF!,"internal",#REF!,C43)+
SUMIFS(#REF!,#REF!,"internal",#REF!,C43)+
SUMIFS(#REF!,#REF!,"internal",#REF!,C43)+
SUMIFS(#REF!,#REF!,"internal",#REF!,C43)+
SUMIFS(#REF!,#REF!,"internal",#REF!,C43)+
SUMIFS(#REF!,#REF!,"internal",#REF!,C43)+
SUMIFS(#REF!,#REF!,"internal",#REF!,C43)</f>
        <v>#REF!</v>
      </c>
      <c r="AG43" s="152" t="e">
        <f>SUMIFS(#REF!,#REF!,"eksternal",#REF!,C43)+
SUMIFS(#REF!,#REF!,"eksternal",#REF!,C43)+
SUMIFS(#REF!,#REF!,"eksternal",#REF!,C43)+
SUMIFS(#REF!,#REF!,"eksternal",#REF!,C43)+
SUMIFS(#REF!,#REF!,"eksternal",#REF!,C43)+
SUMIFS(#REF!,#REF!,"eksternal",#REF!,C43)+
SUMIFS(#REF!,#REF!,"eksternal",#REF!,C43)</f>
        <v>#REF!</v>
      </c>
      <c r="AH43" s="152" t="e">
        <f>SUMIF(#REF!, 'KEUANGAN (INT+EKS) AKRE 2025'!C43,#REF!)+
SUMIF(#REF!, 'KEUANGAN (INT+EKS) AKRE 2025'!C43,#REF!)+
SUMIF(#REF!, 'KEUANGAN (INT+EKS) AKRE 2025'!C43,#REF!)+
SUMIF(#REF!, 'KEUANGAN (INT+EKS) AKRE 2025'!C43,#REF!)+
SUMIF(#REF!, 'KEUANGAN (INT+EKS) AKRE 2025'!C43,#REF!)+
SUMIF(#REF!, 'KEUANGAN (INT+EKS) AKRE 2025'!C43,#REF!)</f>
        <v>#REF!</v>
      </c>
      <c r="AI43" s="152" t="e">
        <f>SUMIFS(#REF!,#REF!,"internal",#REF!,C43)+
SUMIFS(#REF!,#REF!,"internal",#REF!,C43)+
SUMIFS(#REF!,#REF!,"internal",#REF!,C43)+
SUMIFS(#REF!,#REF!,"internal",#REF!,C43)+
SUMIFS(#REF!,#REF!,"internal",#REF!,C43)+
SUMIFS(#REF!,#REF!,"internal",#REF!,C43)</f>
        <v>#REF!</v>
      </c>
      <c r="AJ43" s="152" t="e">
        <f>SUMIFS(#REF!,#REF!,"eksternal",#REF!,C43)+
SUMIFS(#REF!,#REF!,"eksternal",#REF!,C43)+
SUMIFS(#REF!,#REF!,"eksternal",#REF!,C43)+
SUMIFS(#REF!,#REF!,"eksternal",#REF!,C43)+
SUMIFS(#REF!,#REF!,"eksternal",#REF!,C43)+
SUMIFS(#REF!,#REF!,"eksternal",#REF!,C43)</f>
        <v>#REF!</v>
      </c>
      <c r="AK43" s="1337"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
SUMIF(#REF!,'KEUANGAN (INT+EKS) AKRE 2025'!C43,#REF!)+
SUMIF(#REF!,'KEUANGAN (INT+EKS) AKRE 2025'!C43,#REF!)</f>
        <v>#REF!</v>
      </c>
      <c r="AL43" s="1335" t="e">
        <f>SUMIFS(#REF!,#REF!,"internal",#REF!,C43)+
SUMIFS(#REF!,#REF!,"internal",#REF!,C43)+
SUMIFS(#REF!,#REF!,"internal",#REF!,C43)+
SUMIFS(#REF!,#REF!,"internal",#REF!,C43)+
SUMIFS(#REF!,#REF!,"internal",#REF!,C43)+
SUMIFS(#REF!,#REF!,"internal",#REF!,C43)+
SUMIFS(#REF!,#REF!,"internal",#REF!,C43)</f>
        <v>#REF!</v>
      </c>
      <c r="AM43" s="1354" t="e">
        <f>SUMIFS(#REF!,#REF!,"eksternal",#REF!,C43)+
SUMIFS(#REF!,#REF!,"eksternal",#REF!,C43)+
SUMIFS(#REF!,#REF!,"eksternal",#REF!,C43)+
SUMIFS(#REF!,#REF!,"eksternal",#REF!,C43)+
SUMIFS(#REF!,#REF!,"eksternal",#REF!,C43)+
SUMIFS(#REF!,#REF!,"eksternal",#REF!,C43)+
SUMIFS(#REF!,#REF!,"eksternal",#REF!,C43)+
SUMIFS(#REF!,#REF!,"eksternal",#REF!,C43)+
SUMIFS(#REF!,#REF!,"eksternal",#REF!,C43)</f>
        <v>#REF!</v>
      </c>
    </row>
    <row r="44" spans="1:39" hidden="1">
      <c r="A44" s="127">
        <v>4</v>
      </c>
      <c r="B44" s="1446"/>
      <c r="C44" s="1195" t="s">
        <v>37</v>
      </c>
      <c r="D44" s="1340" t="e">
        <f>SUMIF(#REF!, 'KEUANGAN (INT+EKS) AKRE 2025'!C44,#REF!)+
SUMIF(#REF!, 'KEUANGAN (INT+EKS) AKRE 2025'!C44,#REF!)+
SUMIF(#REF!, 'KEUANGAN (INT+EKS) AKRE 2025'!C44,#REF!)+
SUMIF(#REF!, 'KEUANGAN (INT+EKS) AKRE 2025'!C44,#REF!)+
SUMIF(#REF!, 'KEUANGAN (INT+EKS) AKRE 2025'!C44,#REF!)</f>
        <v>#REF!</v>
      </c>
      <c r="E44" s="1340" t="e">
        <f>SUMIFS(#REF!,#REF!,"internal",#REF!,C44)+
SUMIFS(#REF!,#REF!,"internal",#REF!,C44)+
SUMIFS(#REF!,#REF!,"internal",#REF!,C44)+
SUMIFS(#REF!,#REF!,"internal",#REF!,C44)+
SUMIFS(#REF!,#REF!,"internal",#REF!,C44)+
SUMIFS(#REF!,#REF!,"internal",#REF!,C44)</f>
        <v>#REF!</v>
      </c>
      <c r="F44" s="1341" t="e">
        <f>SUMIFS(#REF!,#REF!,"eksternal",#REF!,C44)+
SUMIFS(#REF!,#REF!,"eksternal",#REF!,C44)+
SUMIFS(#REF!,#REF!,"eksternal",#REF!,C44)+
SUMIFS(#REF!,#REF!,"eksternal",#REF!,C44)+
SUMIFS(#REF!,#REF!,"eksternal",#REF!,C44)+
SUMIFS(#REF!,#REF!,"eksternal",#REF!,C44)</f>
        <v>#REF!</v>
      </c>
      <c r="G44" s="1334"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H44" s="1334" t="e">
        <f>SUMIFS(#REF!,#REF!,"internal",#REF!,C44)+
SUMIFS(#REF!,#REF!,"internal",#REF!,C44)+
SUMIFS(#REF!,#REF!,"internal",#REF!,C44)+
SUMIFS(#REF!,#REF!,"internal",#REF!,C44)+
SUMIFS(#REF!,#REF!,"internal",#REF!,C44)+
SUMIFS(#REF!,#REF!,"internal",#REF!,C44)+
SUMIFS(#REF!,#REF!,"internal",#REF!,C44)</f>
        <v>#REF!</v>
      </c>
      <c r="I44" s="1334" t="e">
        <f>SUMIFS(#REF!,#REF!,"eksternal",#REF!,C44)+
SUMIFS(#REF!,#REF!,"eksternal",#REF!,C44)+
SUMIFS(#REF!,#REF!,"eksternal",#REF!,C44)+
SUMIFS(#REF!,#REF!,"eksternal",#REF!,C44)+
SUMIFS(#REF!,#REF!,"eksternal",#REF!,C44)+
SUMIFS(#REF!,#REF!,"eksternal",#REF!,C44)+
SUMIFS(#REF!,#REF!,"eksternal",#REF!,C44)</f>
        <v>#REF!</v>
      </c>
      <c r="J44" s="151" t="e">
        <f>SUMIF(#REF!, 'KEUANGAN (INT+EKS) AKRE 2025'!C44,#REF!)+
SUMIF(#REF!, 'KEUANGAN (INT+EKS) AKRE 2025'!C44,#REF!)+
SUMIF(#REF!, 'KEUANGAN (INT+EKS) AKRE 2025'!C44,#REF!)+
SUMIF(#REF!, 'KEUANGAN (INT+EKS) AKRE 2025'!C44,#REF!)+
SUMIF(#REF!, 'KEUANGAN (INT+EKS) AKRE 2025'!C44,#REF!)</f>
        <v>#REF!</v>
      </c>
      <c r="K44" s="151" t="e">
        <f>SUMIFS(#REF!,#REF!,"internal",#REF!,C44)+
SUMIFS(#REF!,#REF!,"internal",#REF!,C44)+
SUMIFS(#REF!,#REF!,"internal",#REF!,C44)+
SUMIFS(#REF!,#REF!,"internal",#REF!,C44)+
SUMIFS(#REF!,#REF!,"internal",#REF!,C44)+
SUMIFS(#REF!,#REF!,"internal",#REF!,C44)</f>
        <v>#REF!</v>
      </c>
      <c r="L44" s="151" t="e">
        <f>SUMIFS(#REF!,#REF!,"eksternal",#REF!,C44)+
SUMIFS(#REF!,#REF!,"eksternal",#REF!,C44)+
SUMIFS(#REF!,#REF!,"eksternal",#REF!,C44)+
SUMIFS(#REF!,#REF!,"eksternal",#REF!,C44)+
SUMIFS(#REF!,#REF!,"eksternal",#REF!,C44)+
SUMIFS(#REF!,#REF!,"eksternal",#REF!,C44)</f>
        <v>#REF!</v>
      </c>
      <c r="M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N44" s="152" t="e">
        <f>SUMIFS(#REF!,#REF!,"internal",#REF!,C44)+
SUMIFS(#REF!,#REF!,"internal",#REF!,C44)+
SUMIFS(#REF!,#REF!,"internal",#REF!,C44)+
SUMIFS(#REF!,#REF!,"internal",#REF!,C44)+
SUMIFS(#REF!,#REF!,"internal",#REF!,C44)+
SUMIFS(#REF!,#REF!,"internal",#REF!,C44)+
SUMIFS(#REF!,#REF!,"internal",#REF!,C44)</f>
        <v>#REF!</v>
      </c>
      <c r="O44" s="1331" t="e">
        <f>SUMIFS(#REF!,#REF!,"eksternal",#REF!,C44)+
SUMIFS(#REF!,#REF!,"eksternal",#REF!,C44)+
SUMIFS(#REF!,#REF!,"eksternal",#REF!,C44)+
SUMIFS(#REF!,#REF!,"eksternal",#REF!,C44)+
SUMIFS(#REF!,#REF!,"eksternal",#REF!,C44)+
SUMIFS(#REF!,#REF!,"eksternal",#REF!,C44)+
SUMIFS(#REF!,#REF!,"eksternal",#REF!,C44)</f>
        <v>#REF!</v>
      </c>
      <c r="P44" s="152" t="e">
        <f>SUMIF(#REF!, 'KEUANGAN (INT+EKS) AKRE 2025'!C44,#REF!)+
SUMIF(#REF!, 'KEUANGAN (INT+EKS) AKRE 2025'!C44,#REF!)+
SUMIF(#REF!, 'KEUANGAN (INT+EKS) AKRE 2025'!C44,#REF!)+
SUMIF(#REF!, 'KEUANGAN (INT+EKS) AKRE 2025'!C44,#REF!)+
SUMIF(#REF!, 'KEUANGAN (INT+EKS) AKRE 2025'!C44,#REF!)</f>
        <v>#REF!</v>
      </c>
      <c r="Q44" s="152" t="e">
        <f>SUMIFS(#REF!,#REF!,"internal",#REF!,C44)+
SUMIFS(#REF!,#REF!,"internal",#REF!,C44)+
SUMIFS(#REF!,#REF!,"internal",#REF!,C44)+
SUMIFS(#REF!,#REF!,"internal",#REF!,C44)+
SUMIFS(#REF!,#REF!,"internal",#REF!,C44)+
SUMIFS(#REF!,#REF!,"internal",#REF!,C44)</f>
        <v>#REF!</v>
      </c>
      <c r="R44" s="152" t="e">
        <f>SUMIFS(#REF!,#REF!,"eksternal",#REF!,C44)+
SUMIFS(#REF!,#REF!,"eksternal",#REF!,C44)+
SUMIFS(#REF!,#REF!,"eksternal",#REF!,C44)+
SUMIFS(#REF!,#REF!,"eksternal",#REF!,C44)+
SUMIFS(#REF!,#REF!,"eksternal",#REF!,C44)+
SUMIFS(#REF!,#REF!,"eksternal",#REF!,C44)</f>
        <v>#REF!</v>
      </c>
      <c r="S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T44" s="1331" t="e">
        <f>SUMIFS(#REF!,#REF!,"internal",#REF!,C44)+
SUMIFS(#REF!,#REF!,"internal",#REF!,C44)+
SUMIFS(#REF!,#REF!,"internal",#REF!,C44)+
SUMIFS(#REF!,#REF!,"internal",#REF!,C44)+
SUMIFS(#REF!,#REF!,"eksternal",#REF!,C44)+
SUMIFS(#REF!,#REF!,"eksternal",#REF!,C44)+
SUMIFS(#REF!,#REF!,"eksternal",#REF!,C44)</f>
        <v>#REF!</v>
      </c>
      <c r="U44" s="1331" t="e">
        <f>SUMIFS(#REF!,#REF!,"eksternal",#REF!,C44)+
SUMIFS(#REF!,#REF!,"eksternal",#REF!,C44)+
SUMIFS(#REF!,#REF!,"eksternal",#REF!,C44)+
SUMIFS(#REF!,#REF!,"eksternal",#REF!,C44)+
SUMIFS(#REF!,#REF!,"eksternal",#REF!,C44)+
SUMIFS(#REF!,#REF!,"eksternal",#REF!,C44)+
SUMIFS(#REF!,#REF!,"eksternal",#REF!,C44)</f>
        <v>#REF!</v>
      </c>
      <c r="V44" s="152" t="e">
        <f>SUMIF(#REF!, 'KEUANGAN (INT+EKS) AKRE 2025'!C44,#REF!)+
SUMIF(#REF!, 'KEUANGAN (INT+EKS) AKRE 2025'!C44,#REF!)+
SUMIF(#REF!, 'KEUANGAN (INT+EKS) AKRE 2025'!C44,#REF!)+
SUMIF(#REF!, 'KEUANGAN (INT+EKS) AKRE 2025'!C44,#REF!)+
SUMIF(#REF!, 'KEUANGAN (INT+EKS) AKRE 2025'!C44,#REF!)</f>
        <v>#REF!</v>
      </c>
      <c r="W44" s="152" t="e">
        <f>SUMIFS(#REF!,#REF!,"internal",#REF!,C44)+
SUMIFS(#REF!,#REF!,"internal",#REF!,C44)+
SUMIFS(#REF!,#REF!,"internal",#REF!,C44)+
SUMIFS(#REF!,#REF!,"internal",#REF!,C44)+
SUMIFS(#REF!,#REF!,"internal",#REF!,C44)+
SUMIFS(#REF!,#REF!,"internal",#REF!,C44)</f>
        <v>#REF!</v>
      </c>
      <c r="X44" s="152" t="e">
        <f>SUMIFS(#REF!,#REF!,"eksternal",#REF!,C44)+
SUMIFS(#REF!,#REF!,"eksternal",#REF!,C44)+
SUMIFS(#REF!,#REF!,"eksternal",#REF!,C44)+
SUMIFS(#REF!,#REF!,"eksternal",#REF!,C44)+
SUMIFS(#REF!,#REF!,"eksternal",#REF!,C44)+
SUMIFS(#REF!,#REF!,"eksternal",#REF!,C44)</f>
        <v>#REF!</v>
      </c>
      <c r="Y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Z44" s="152" t="e">
        <f>SUMIFS(#REF!,#REF!,"internal",#REF!,C44)+
SUMIFS(#REF!,#REF!,"internal",#REF!,C44)+
SUMIFS(#REF!,#REF!,"internal",#REF!,C44)+
SUMIFS(#REF!,#REF!,"internal",#REF!,C44)+
SUMIFS(#REF!,#REF!,"internal",#REF!,C44)+
SUMIFS(#REF!,#REF!,"internal",#REF!,C44)+
SUMIFS(#REF!,#REF!,"internal",#REF!,C44)</f>
        <v>#REF!</v>
      </c>
      <c r="AA44" s="152" t="e">
        <f>SUMIFS(#REF!,#REF!,"eksternal",#REF!,C44)+
SUMIFS(#REF!,#REF!,"eksternal",#REF!,C44)+
SUMIFS(#REF!,#REF!,"eksternal",#REF!,C44)+
SUMIFS(#REF!,#REF!,"eksternal",#REF!,C44)+
SUMIFS(#REF!,#REF!,"eksternal",#REF!,C44)+
SUMIFS(#REF!,#REF!,"eksternal",#REF!,C44)+
SUMIFS(#REF!,#REF!,"eksternal",#REF!,C44)</f>
        <v>#REF!</v>
      </c>
      <c r="AB44" s="152" t="e">
        <f>SUMIF(#REF!, 'KEUANGAN (INT+EKS) AKRE 2025'!C44,#REF!)+
SUMIF(#REF!, 'KEUANGAN (INT+EKS) AKRE 2025'!C44,#REF!)+
SUMIF(#REF!, 'KEUANGAN (INT+EKS) AKRE 2025'!C44,#REF!)+
SUMIF(#REF!, 'KEUANGAN (INT+EKS) AKRE 2025'!C44,#REF!)+
SUMIF(#REF!, 'KEUANGAN (INT+EKS) AKRE 2025'!C44,#REF!)+
SUMIF(#REF!, 'KEUANGAN (INT+EKS) AKRE 2025'!C44,#REF!)</f>
        <v>#REF!</v>
      </c>
      <c r="AC44" s="152" t="e">
        <f>SUMIFS(#REF!,#REF!,"internal",#REF!,C44)+
SUMIFS(#REF!,#REF!,"internal",#REF!,C44)+
SUMIFS(#REF!,#REF!,"internal",#REF!,C44)+
SUMIFS(#REF!,#REF!,"internal",#REF!,C44)+
SUMIFS(#REF!,#REF!,"internal",#REF!,C44)+
SUMIFS(#REF!,#REF!,"internal",#REF!,C44)</f>
        <v>#REF!</v>
      </c>
      <c r="AD44" s="152" t="e">
        <f>SUMIFS(#REF!,#REF!,"eksternal",#REF!,C44)+
SUMIFS(#REF!,#REF!,"eksternal",#REF!,C44)+
SUMIFS(#REF!,#REF!,"eksternal",#REF!,C44)+
SUMIFS(#REF!,#REF!,"eksternal",#REF!,C44)+
SUMIFS(#REF!,#REF!,"eksternal",#REF!,C44)+
SUMIFS(#REF!,#REF!,"eksternal",#REF!,C44)</f>
        <v>#REF!</v>
      </c>
      <c r="AE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AF44" s="152" t="e">
        <f>SUMIFS(#REF!,#REF!,"internal",#REF!,C44)+
SUMIFS(#REF!,#REF!,"internal",#REF!,C44)+
SUMIFS(#REF!,#REF!,"internal",#REF!,C44)+
SUMIFS(#REF!,#REF!,"internal",#REF!,C44)+
SUMIFS(#REF!,#REF!,"internal",#REF!,C44)+
SUMIFS(#REF!,#REF!,"internal",#REF!,C44)+
SUMIFS(#REF!,#REF!,"internal",#REF!,C44)</f>
        <v>#REF!</v>
      </c>
      <c r="AG44" s="152" t="e">
        <f>SUMIFS(#REF!,#REF!,"eksternal",#REF!,C44)+
SUMIFS(#REF!,#REF!,"eksternal",#REF!,C44)+
SUMIFS(#REF!,#REF!,"eksternal",#REF!,C44)+
SUMIFS(#REF!,#REF!,"eksternal",#REF!,C44)+
SUMIFS(#REF!,#REF!,"eksternal",#REF!,C44)+
SUMIFS(#REF!,#REF!,"eksternal",#REF!,C44)+
SUMIFS(#REF!,#REF!,"eksternal",#REF!,C44)</f>
        <v>#REF!</v>
      </c>
      <c r="AH44" s="152" t="e">
        <f>SUMIF(#REF!, 'KEUANGAN (INT+EKS) AKRE 2025'!C44,#REF!)+
SUMIF(#REF!, 'KEUANGAN (INT+EKS) AKRE 2025'!C44,#REF!)+
SUMIF(#REF!, 'KEUANGAN (INT+EKS) AKRE 2025'!C44,#REF!)+
SUMIF(#REF!, 'KEUANGAN (INT+EKS) AKRE 2025'!C44,#REF!)+
SUMIF(#REF!, 'KEUANGAN (INT+EKS) AKRE 2025'!C44,#REF!)+
SUMIF(#REF!, 'KEUANGAN (INT+EKS) AKRE 2025'!C44,#REF!)</f>
        <v>#REF!</v>
      </c>
      <c r="AI44" s="152" t="e">
        <f>SUMIFS(#REF!,#REF!,"internal",#REF!,C44)+
SUMIFS(#REF!,#REF!,"internal",#REF!,C44)+
SUMIFS(#REF!,#REF!,"internal",#REF!,C44)+
SUMIFS(#REF!,#REF!,"internal",#REF!,C44)+
SUMIFS(#REF!,#REF!,"internal",#REF!,C44)+
SUMIFS(#REF!,#REF!,"internal",#REF!,C44)</f>
        <v>#REF!</v>
      </c>
      <c r="AJ44" s="152" t="e">
        <f>SUMIFS(#REF!,#REF!,"eksternal",#REF!,C44)+
SUMIFS(#REF!,#REF!,"eksternal",#REF!,C44)+
SUMIFS(#REF!,#REF!,"eksternal",#REF!,C44)+
SUMIFS(#REF!,#REF!,"eksternal",#REF!,C44)+
SUMIFS(#REF!,#REF!,"eksternal",#REF!,C44)+
SUMIFS(#REF!,#REF!,"eksternal",#REF!,C44)</f>
        <v>#REF!</v>
      </c>
      <c r="AK44" s="1337"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
SUMIF(#REF!,'KEUANGAN (INT+EKS) AKRE 2025'!C44,#REF!)+
SUMIF(#REF!,'KEUANGAN (INT+EKS) AKRE 2025'!C44,#REF!)</f>
        <v>#REF!</v>
      </c>
      <c r="AL44" s="1335" t="e">
        <f>SUMIFS(#REF!,#REF!,"internal",#REF!,C44)+
SUMIFS(#REF!,#REF!,"internal",#REF!,C44)+
SUMIFS(#REF!,#REF!,"internal",#REF!,C44)+
SUMIFS(#REF!,#REF!,"internal",#REF!,C44)+
SUMIFS(#REF!,#REF!,"internal",#REF!,C44)+
SUMIFS(#REF!,#REF!,"internal",#REF!,C44)+
SUMIFS(#REF!,#REF!,"internal",#REF!,C44)</f>
        <v>#REF!</v>
      </c>
      <c r="AM44" s="1354" t="e">
        <f>SUMIFS(#REF!,#REF!,"eksternal",#REF!,C44)+
SUMIFS(#REF!,#REF!,"eksternal",#REF!,C44)+
SUMIFS(#REF!,#REF!,"eksternal",#REF!,C44)+
SUMIFS(#REF!,#REF!,"eksternal",#REF!,C44)+
SUMIFS(#REF!,#REF!,"eksternal",#REF!,C44)+
SUMIFS(#REF!,#REF!,"eksternal",#REF!,C44)+
SUMIFS(#REF!,#REF!,"eksternal",#REF!,C44)+
SUMIFS(#REF!,#REF!,"eksternal",#REF!,C44)+
SUMIFS(#REF!,#REF!,"eksternal",#REF!,C44)</f>
        <v>#REF!</v>
      </c>
    </row>
    <row r="45" spans="1:39" hidden="1">
      <c r="A45" s="127">
        <v>5</v>
      </c>
      <c r="B45" s="1446"/>
      <c r="C45" s="1195" t="s">
        <v>24</v>
      </c>
      <c r="D45" s="1340" t="e">
        <f>SUMIF(#REF!, 'KEUANGAN (INT+EKS) AKRE 2025'!C45,#REF!)+
SUMIF(#REF!, 'KEUANGAN (INT+EKS) AKRE 2025'!C45,#REF!)+
SUMIF(#REF!, 'KEUANGAN (INT+EKS) AKRE 2025'!C45,#REF!)+
SUMIF(#REF!, 'KEUANGAN (INT+EKS) AKRE 2025'!C45,#REF!)+
SUMIF(#REF!, 'KEUANGAN (INT+EKS) AKRE 2025'!C45,#REF!)</f>
        <v>#REF!</v>
      </c>
      <c r="E45" s="1340" t="e">
        <f>SUMIFS(#REF!,#REF!,"internal",#REF!,C45)+
SUMIFS(#REF!,#REF!,"internal",#REF!,C45)+
SUMIFS(#REF!,#REF!,"internal",#REF!,C45)+
SUMIFS(#REF!,#REF!,"internal",#REF!,C45)+
SUMIFS(#REF!,#REF!,"internal",#REF!,C45)+
SUMIFS(#REF!,#REF!,"internal",#REF!,C45)</f>
        <v>#REF!</v>
      </c>
      <c r="F45" s="1341" t="e">
        <f>SUMIFS(#REF!,#REF!,"eksternal",#REF!,C45)+
SUMIFS(#REF!,#REF!,"eksternal",#REF!,C45)+
SUMIFS(#REF!,#REF!,"eksternal",#REF!,C45)+
SUMIFS(#REF!,#REF!,"eksternal",#REF!,C45)+
SUMIFS(#REF!,#REF!,"eksternal",#REF!,C45)+
SUMIFS(#REF!,#REF!,"eksternal",#REF!,C45)</f>
        <v>#REF!</v>
      </c>
      <c r="G45" s="1334"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H45" s="1334" t="e">
        <f>SUMIFS(#REF!,#REF!,"internal",#REF!,C45)+
SUMIFS(#REF!,#REF!,"internal",#REF!,C45)+
SUMIFS(#REF!,#REF!,"internal",#REF!,C45)+
SUMIFS(#REF!,#REF!,"internal",#REF!,C45)+
SUMIFS(#REF!,#REF!,"internal",#REF!,C45)+
SUMIFS(#REF!,#REF!,"internal",#REF!,C45)+
SUMIFS(#REF!,#REF!,"internal",#REF!,C45)</f>
        <v>#REF!</v>
      </c>
      <c r="I45" s="1334" t="e">
        <f>SUMIFS(#REF!,#REF!,"eksternal",#REF!,C45)+
SUMIFS(#REF!,#REF!,"eksternal",#REF!,C45)+
SUMIFS(#REF!,#REF!,"eksternal",#REF!,C45)+
SUMIFS(#REF!,#REF!,"eksternal",#REF!,C45)+
SUMIFS(#REF!,#REF!,"eksternal",#REF!,C45)+
SUMIFS(#REF!,#REF!,"eksternal",#REF!,C45)+
SUMIFS(#REF!,#REF!,"eksternal",#REF!,C45)</f>
        <v>#REF!</v>
      </c>
      <c r="J45" s="151" t="e">
        <f>SUMIF(#REF!, 'KEUANGAN (INT+EKS) AKRE 2025'!C45,#REF!)+
SUMIF(#REF!, 'KEUANGAN (INT+EKS) AKRE 2025'!C45,#REF!)+
SUMIF(#REF!, 'KEUANGAN (INT+EKS) AKRE 2025'!C45,#REF!)+
SUMIF(#REF!, 'KEUANGAN (INT+EKS) AKRE 2025'!C45,#REF!)+
SUMIF(#REF!, 'KEUANGAN (INT+EKS) AKRE 2025'!C45,#REF!)</f>
        <v>#REF!</v>
      </c>
      <c r="K45" s="151" t="e">
        <f>SUMIFS(#REF!,#REF!,"internal",#REF!,C45)+
SUMIFS(#REF!,#REF!,"internal",#REF!,C45)+
SUMIFS(#REF!,#REF!,"internal",#REF!,C45)+
SUMIFS(#REF!,#REF!,"internal",#REF!,C45)+
SUMIFS(#REF!,#REF!,"internal",#REF!,C45)+
SUMIFS(#REF!,#REF!,"internal",#REF!,C45)</f>
        <v>#REF!</v>
      </c>
      <c r="L45" s="151" t="e">
        <f>SUMIFS(#REF!,#REF!,"eksternal",#REF!,C45)+
SUMIFS(#REF!,#REF!,"eksternal",#REF!,C45)+
SUMIFS(#REF!,#REF!,"eksternal",#REF!,C45)+
SUMIFS(#REF!,#REF!,"eksternal",#REF!,C45)+
SUMIFS(#REF!,#REF!,"eksternal",#REF!,C45)+
SUMIFS(#REF!,#REF!,"eksternal",#REF!,C45)</f>
        <v>#REF!</v>
      </c>
      <c r="M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N45" s="152" t="e">
        <f>SUMIFS(#REF!,#REF!,"internal",#REF!,C45)+
SUMIFS(#REF!,#REF!,"internal",#REF!,C45)+
SUMIFS(#REF!,#REF!,"internal",#REF!,C45)+
SUMIFS(#REF!,#REF!,"internal",#REF!,C45)+
SUMIFS(#REF!,#REF!,"internal",#REF!,C45)+
SUMIFS(#REF!,#REF!,"internal",#REF!,C45)+
SUMIFS(#REF!,#REF!,"internal",#REF!,C45)</f>
        <v>#REF!</v>
      </c>
      <c r="O45" s="1331" t="e">
        <f>SUMIFS(#REF!,#REF!,"eksternal",#REF!,C45)+
SUMIFS(#REF!,#REF!,"eksternal",#REF!,C45)+
SUMIFS(#REF!,#REF!,"eksternal",#REF!,C45)+
SUMIFS(#REF!,#REF!,"eksternal",#REF!,C45)+
SUMIFS(#REF!,#REF!,"eksternal",#REF!,C45)+
SUMIFS(#REF!,#REF!,"eksternal",#REF!,C45)+
SUMIFS(#REF!,#REF!,"eksternal",#REF!,C45)</f>
        <v>#REF!</v>
      </c>
      <c r="P45" s="152" t="e">
        <f>SUMIF(#REF!, 'KEUANGAN (INT+EKS) AKRE 2025'!C45,#REF!)+
SUMIF(#REF!, 'KEUANGAN (INT+EKS) AKRE 2025'!C45,#REF!)+
SUMIF(#REF!, 'KEUANGAN (INT+EKS) AKRE 2025'!C45,#REF!)+
SUMIF(#REF!, 'KEUANGAN (INT+EKS) AKRE 2025'!C45,#REF!)+
SUMIF(#REF!, 'KEUANGAN (INT+EKS) AKRE 2025'!C45,#REF!)</f>
        <v>#REF!</v>
      </c>
      <c r="Q45" s="152" t="e">
        <f>SUMIFS(#REF!,#REF!,"internal",#REF!,C45)+
SUMIFS(#REF!,#REF!,"internal",#REF!,C45)+
SUMIFS(#REF!,#REF!,"internal",#REF!,C45)+
SUMIFS(#REF!,#REF!,"internal",#REF!,C45)+
SUMIFS(#REF!,#REF!,"internal",#REF!,C45)+
SUMIFS(#REF!,#REF!,"internal",#REF!,C45)</f>
        <v>#REF!</v>
      </c>
      <c r="R45" s="152" t="e">
        <f>SUMIFS(#REF!,#REF!,"eksternal",#REF!,C45)+
SUMIFS(#REF!,#REF!,"eksternal",#REF!,C45)+
SUMIFS(#REF!,#REF!,"eksternal",#REF!,C45)+
SUMIFS(#REF!,#REF!,"eksternal",#REF!,C45)+
SUMIFS(#REF!,#REF!,"eksternal",#REF!,C45)+
SUMIFS(#REF!,#REF!,"eksternal",#REF!,C45)</f>
        <v>#REF!</v>
      </c>
      <c r="S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T45" s="1331" t="e">
        <f>SUMIFS(#REF!,#REF!,"internal",#REF!,C45)+
SUMIFS(#REF!,#REF!,"internal",#REF!,C45)+
SUMIFS(#REF!,#REF!,"internal",#REF!,C45)+
SUMIFS(#REF!,#REF!,"internal",#REF!,C45)+
SUMIFS(#REF!,#REF!,"eksternal",#REF!,C45)+
SUMIFS(#REF!,#REF!,"eksternal",#REF!,C45)+
SUMIFS(#REF!,#REF!,"eksternal",#REF!,C45)</f>
        <v>#REF!</v>
      </c>
      <c r="U45" s="1331" t="e">
        <f>SUMIFS(#REF!,#REF!,"eksternal",#REF!,C45)+
SUMIFS(#REF!,#REF!,"eksternal",#REF!,C45)+
SUMIFS(#REF!,#REF!,"eksternal",#REF!,C45)+
SUMIFS(#REF!,#REF!,"eksternal",#REF!,C45)+
SUMIFS(#REF!,#REF!,"eksternal",#REF!,C45)+
SUMIFS(#REF!,#REF!,"eksternal",#REF!,C45)+
SUMIFS(#REF!,#REF!,"eksternal",#REF!,C45)</f>
        <v>#REF!</v>
      </c>
      <c r="V45" s="152" t="e">
        <f>SUMIF(#REF!, 'KEUANGAN (INT+EKS) AKRE 2025'!C45,#REF!)+
SUMIF(#REF!, 'KEUANGAN (INT+EKS) AKRE 2025'!C45,#REF!)+
SUMIF(#REF!, 'KEUANGAN (INT+EKS) AKRE 2025'!C45,#REF!)+
SUMIF(#REF!, 'KEUANGAN (INT+EKS) AKRE 2025'!C45,#REF!)+
SUMIF(#REF!, 'KEUANGAN (INT+EKS) AKRE 2025'!C45,#REF!)</f>
        <v>#REF!</v>
      </c>
      <c r="W45" s="152" t="e">
        <f>SUMIFS(#REF!,#REF!,"internal",#REF!,C45)+
SUMIFS(#REF!,#REF!,"internal",#REF!,C45)+
SUMIFS(#REF!,#REF!,"internal",#REF!,C45)+
SUMIFS(#REF!,#REF!,"internal",#REF!,C45)+
SUMIFS(#REF!,#REF!,"internal",#REF!,C45)+
SUMIFS(#REF!,#REF!,"internal",#REF!,C45)</f>
        <v>#REF!</v>
      </c>
      <c r="X45" s="152" t="e">
        <f>SUMIFS(#REF!,#REF!,"eksternal",#REF!,C45)+
SUMIFS(#REF!,#REF!,"eksternal",#REF!,C45)+
SUMIFS(#REF!,#REF!,"eksternal",#REF!,C45)+
SUMIFS(#REF!,#REF!,"eksternal",#REF!,C45)+
SUMIFS(#REF!,#REF!,"eksternal",#REF!,C45)+
SUMIFS(#REF!,#REF!,"eksternal",#REF!,C45)</f>
        <v>#REF!</v>
      </c>
      <c r="Y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Z45" s="152" t="e">
        <f>SUMIFS(#REF!,#REF!,"internal",#REF!,C45)+
SUMIFS(#REF!,#REF!,"internal",#REF!,C45)+
SUMIFS(#REF!,#REF!,"internal",#REF!,C45)+
SUMIFS(#REF!,#REF!,"internal",#REF!,C45)+
SUMIFS(#REF!,#REF!,"internal",#REF!,C45)+
SUMIFS(#REF!,#REF!,"internal",#REF!,C45)+
SUMIFS(#REF!,#REF!,"internal",#REF!,C45)</f>
        <v>#REF!</v>
      </c>
      <c r="AA45" s="152" t="e">
        <f>SUMIFS(#REF!,#REF!,"eksternal",#REF!,C45)+
SUMIFS(#REF!,#REF!,"eksternal",#REF!,C45)+
SUMIFS(#REF!,#REF!,"eksternal",#REF!,C45)+
SUMIFS(#REF!,#REF!,"eksternal",#REF!,C45)+
SUMIFS(#REF!,#REF!,"eksternal",#REF!,C45)+
SUMIFS(#REF!,#REF!,"eksternal",#REF!,C45)+
SUMIFS(#REF!,#REF!,"eksternal",#REF!,C45)</f>
        <v>#REF!</v>
      </c>
      <c r="AB45" s="152" t="e">
        <f>SUMIF(#REF!, 'KEUANGAN (INT+EKS) AKRE 2025'!C45,#REF!)+
SUMIF(#REF!, 'KEUANGAN (INT+EKS) AKRE 2025'!C45,#REF!)+
SUMIF(#REF!, 'KEUANGAN (INT+EKS) AKRE 2025'!C45,#REF!)+
SUMIF(#REF!, 'KEUANGAN (INT+EKS) AKRE 2025'!C45,#REF!)+
SUMIF(#REF!, 'KEUANGAN (INT+EKS) AKRE 2025'!C45,#REF!)+
SUMIF(#REF!, 'KEUANGAN (INT+EKS) AKRE 2025'!C45,#REF!)</f>
        <v>#REF!</v>
      </c>
      <c r="AC45" s="152" t="e">
        <f>SUMIFS(#REF!,#REF!,"internal",#REF!,C45)+
SUMIFS(#REF!,#REF!,"internal",#REF!,C45)+
SUMIFS(#REF!,#REF!,"internal",#REF!,C45)+
SUMIFS(#REF!,#REF!,"internal",#REF!,C45)+
SUMIFS(#REF!,#REF!,"internal",#REF!,C45)+
SUMIFS(#REF!,#REF!,"internal",#REF!,C45)</f>
        <v>#REF!</v>
      </c>
      <c r="AD45" s="152" t="e">
        <f>SUMIFS(#REF!,#REF!,"eksternal",#REF!,C45)+
SUMIFS(#REF!,#REF!,"eksternal",#REF!,C45)+
SUMIFS(#REF!,#REF!,"eksternal",#REF!,C45)+
SUMIFS(#REF!,#REF!,"eksternal",#REF!,C45)+
SUMIFS(#REF!,#REF!,"eksternal",#REF!,C45)+
SUMIFS(#REF!,#REF!,"eksternal",#REF!,C45)</f>
        <v>#REF!</v>
      </c>
      <c r="AE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AF45" s="152" t="e">
        <f>SUMIFS(#REF!,#REF!,"internal",#REF!,C45)+
SUMIFS(#REF!,#REF!,"internal",#REF!,C45)+
SUMIFS(#REF!,#REF!,"internal",#REF!,C45)+
SUMIFS(#REF!,#REF!,"internal",#REF!,C45)+
SUMIFS(#REF!,#REF!,"internal",#REF!,C45)+
SUMIFS(#REF!,#REF!,"internal",#REF!,C45)+
SUMIFS(#REF!,#REF!,"internal",#REF!,C45)</f>
        <v>#REF!</v>
      </c>
      <c r="AG45" s="152" t="e">
        <f>SUMIFS(#REF!,#REF!,"eksternal",#REF!,C45)+
SUMIFS(#REF!,#REF!,"eksternal",#REF!,C45)+
SUMIFS(#REF!,#REF!,"eksternal",#REF!,C45)+
SUMIFS(#REF!,#REF!,"eksternal",#REF!,C45)+
SUMIFS(#REF!,#REF!,"eksternal",#REF!,C45)+
SUMIFS(#REF!,#REF!,"eksternal",#REF!,C45)+
SUMIFS(#REF!,#REF!,"eksternal",#REF!,C45)</f>
        <v>#REF!</v>
      </c>
      <c r="AH45" s="152" t="e">
        <f>SUMIF(#REF!, 'KEUANGAN (INT+EKS) AKRE 2025'!C45,#REF!)+
SUMIF(#REF!, 'KEUANGAN (INT+EKS) AKRE 2025'!C45,#REF!)+
SUMIF(#REF!, 'KEUANGAN (INT+EKS) AKRE 2025'!C45,#REF!)+
SUMIF(#REF!, 'KEUANGAN (INT+EKS) AKRE 2025'!C45,#REF!)+
SUMIF(#REF!, 'KEUANGAN (INT+EKS) AKRE 2025'!C45,#REF!)+
SUMIF(#REF!, 'KEUANGAN (INT+EKS) AKRE 2025'!C45,#REF!)</f>
        <v>#REF!</v>
      </c>
      <c r="AI45" s="152" t="e">
        <f>SUMIFS(#REF!,#REF!,"internal",#REF!,C45)+
SUMIFS(#REF!,#REF!,"internal",#REF!,C45)+
SUMIFS(#REF!,#REF!,"internal",#REF!,C45)+
SUMIFS(#REF!,#REF!,"internal",#REF!,C45)+
SUMIFS(#REF!,#REF!,"internal",#REF!,C45)+
SUMIFS(#REF!,#REF!,"internal",#REF!,C45)</f>
        <v>#REF!</v>
      </c>
      <c r="AJ45" s="152" t="e">
        <f>SUMIFS(#REF!,#REF!,"eksternal",#REF!,C45)+
SUMIFS(#REF!,#REF!,"eksternal",#REF!,C45)+
SUMIFS(#REF!,#REF!,"eksternal",#REF!,C45)+
SUMIFS(#REF!,#REF!,"eksternal",#REF!,C45)+
SUMIFS(#REF!,#REF!,"eksternal",#REF!,C45)+
SUMIFS(#REF!,#REF!,"eksternal",#REF!,C45)</f>
        <v>#REF!</v>
      </c>
      <c r="AK45" s="1337"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
SUMIF(#REF!,'KEUANGAN (INT+EKS) AKRE 2025'!C45,#REF!)+
SUMIF(#REF!,'KEUANGAN (INT+EKS) AKRE 2025'!C45,#REF!)</f>
        <v>#REF!</v>
      </c>
      <c r="AL45" s="1335" t="e">
        <f>SUMIFS(#REF!,#REF!,"internal",#REF!,C45)+
SUMIFS(#REF!,#REF!,"internal",#REF!,C45)+
SUMIFS(#REF!,#REF!,"internal",#REF!,C45)+
SUMIFS(#REF!,#REF!,"internal",#REF!,C45)+
SUMIFS(#REF!,#REF!,"internal",#REF!,C45)+
SUMIFS(#REF!,#REF!,"internal",#REF!,C45)+
SUMIFS(#REF!,#REF!,"internal",#REF!,C45)</f>
        <v>#REF!</v>
      </c>
      <c r="AM45" s="1354" t="e">
        <f>SUMIFS(#REF!,#REF!,"eksternal",#REF!,C45)+
SUMIFS(#REF!,#REF!,"eksternal",#REF!,C45)+
SUMIFS(#REF!,#REF!,"eksternal",#REF!,C45)+
SUMIFS(#REF!,#REF!,"eksternal",#REF!,C45)+
SUMIFS(#REF!,#REF!,"eksternal",#REF!,C45)+
SUMIFS(#REF!,#REF!,"eksternal",#REF!,C45)+
SUMIFS(#REF!,#REF!,"eksternal",#REF!,C45)+
SUMIFS(#REF!,#REF!,"eksternal",#REF!,C45)+
SUMIFS(#REF!,#REF!,"eksternal",#REF!,C45)</f>
        <v>#REF!</v>
      </c>
    </row>
    <row r="46" spans="1:39" hidden="1">
      <c r="A46" s="127">
        <v>6</v>
      </c>
      <c r="B46" s="1446"/>
      <c r="C46" s="1195" t="s">
        <v>32</v>
      </c>
      <c r="D46" s="1340" t="e">
        <f>SUMIF(#REF!, 'KEUANGAN (INT+EKS) AKRE 2025'!C46,#REF!)+
SUMIF(#REF!, 'KEUANGAN (INT+EKS) AKRE 2025'!C46,#REF!)+
SUMIF(#REF!, 'KEUANGAN (INT+EKS) AKRE 2025'!C46,#REF!)+
SUMIF(#REF!, 'KEUANGAN (INT+EKS) AKRE 2025'!C46,#REF!)+
SUMIF(#REF!, 'KEUANGAN (INT+EKS) AKRE 2025'!C46,#REF!)</f>
        <v>#REF!</v>
      </c>
      <c r="E46" s="1340" t="e">
        <f>SUMIFS(#REF!,#REF!,"internal",#REF!,C46)+
SUMIFS(#REF!,#REF!,"internal",#REF!,C46)+
SUMIFS(#REF!,#REF!,"internal",#REF!,C46)+
SUMIFS(#REF!,#REF!,"internal",#REF!,C46)+
SUMIFS(#REF!,#REF!,"internal",#REF!,C46)+
SUMIFS(#REF!,#REF!,"internal",#REF!,C46)</f>
        <v>#REF!</v>
      </c>
      <c r="F46" s="1341" t="e">
        <f>SUMIFS(#REF!,#REF!,"eksternal",#REF!,C46)+
SUMIFS(#REF!,#REF!,"eksternal",#REF!,C46)+
SUMIFS(#REF!,#REF!,"eksternal",#REF!,C46)+
SUMIFS(#REF!,#REF!,"eksternal",#REF!,C46)+
SUMIFS(#REF!,#REF!,"eksternal",#REF!,C46)+
SUMIFS(#REF!,#REF!,"eksternal",#REF!,C46)</f>
        <v>#REF!</v>
      </c>
      <c r="G46" s="1334"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H46" s="1334" t="e">
        <f>SUMIFS(#REF!,#REF!,"internal",#REF!,C46)+
SUMIFS(#REF!,#REF!,"internal",#REF!,C46)+
SUMIFS(#REF!,#REF!,"internal",#REF!,C46)+
SUMIFS(#REF!,#REF!,"internal",#REF!,C46)+
SUMIFS(#REF!,#REF!,"internal",#REF!,C46)+
SUMIFS(#REF!,#REF!,"internal",#REF!,C46)+
SUMIFS(#REF!,#REF!,"internal",#REF!,C46)</f>
        <v>#REF!</v>
      </c>
      <c r="I46" s="1334" t="e">
        <f>SUMIFS(#REF!,#REF!,"eksternal",#REF!,C46)+
SUMIFS(#REF!,#REF!,"eksternal",#REF!,C46)+
SUMIFS(#REF!,#REF!,"eksternal",#REF!,C46)+
SUMIFS(#REF!,#REF!,"eksternal",#REF!,C46)+
SUMIFS(#REF!,#REF!,"eksternal",#REF!,C46)+
SUMIFS(#REF!,#REF!,"eksternal",#REF!,C46)+
SUMIFS(#REF!,#REF!,"eksternal",#REF!,C46)</f>
        <v>#REF!</v>
      </c>
      <c r="J46" s="151" t="e">
        <f>SUMIF(#REF!, 'KEUANGAN (INT+EKS) AKRE 2025'!C46,#REF!)+
SUMIF(#REF!, 'KEUANGAN (INT+EKS) AKRE 2025'!C46,#REF!)+
SUMIF(#REF!, 'KEUANGAN (INT+EKS) AKRE 2025'!C46,#REF!)+
SUMIF(#REF!, 'KEUANGAN (INT+EKS) AKRE 2025'!C46,#REF!)+
SUMIF(#REF!, 'KEUANGAN (INT+EKS) AKRE 2025'!C46,#REF!)</f>
        <v>#REF!</v>
      </c>
      <c r="K46" s="151" t="e">
        <f>SUMIFS(#REF!,#REF!,"internal",#REF!,C46)+
SUMIFS(#REF!,#REF!,"internal",#REF!,C46)+
SUMIFS(#REF!,#REF!,"internal",#REF!,C46)+
SUMIFS(#REF!,#REF!,"internal",#REF!,C46)+
SUMIFS(#REF!,#REF!,"internal",#REF!,C46)+
SUMIFS(#REF!,#REF!,"internal",#REF!,C46)</f>
        <v>#REF!</v>
      </c>
      <c r="L46" s="151" t="e">
        <f>SUMIFS(#REF!,#REF!,"eksternal",#REF!,C46)+
SUMIFS(#REF!,#REF!,"eksternal",#REF!,C46)+
SUMIFS(#REF!,#REF!,"eksternal",#REF!,C46)+
SUMIFS(#REF!,#REF!,"eksternal",#REF!,C46)+
SUMIFS(#REF!,#REF!,"eksternal",#REF!,C46)+
SUMIFS(#REF!,#REF!,"eksternal",#REF!,C46)</f>
        <v>#REF!</v>
      </c>
      <c r="M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N46" s="152" t="e">
        <f>SUMIFS(#REF!,#REF!,"internal",#REF!,C46)+
SUMIFS(#REF!,#REF!,"internal",#REF!,C46)+
SUMIFS(#REF!,#REF!,"internal",#REF!,C46)+
SUMIFS(#REF!,#REF!,"internal",#REF!,C46)+
SUMIFS(#REF!,#REF!,"internal",#REF!,C46)+
SUMIFS(#REF!,#REF!,"internal",#REF!,C46)+
SUMIFS(#REF!,#REF!,"internal",#REF!,C46)</f>
        <v>#REF!</v>
      </c>
      <c r="O46" s="1331" t="e">
        <f>SUMIFS(#REF!,#REF!,"eksternal",#REF!,C46)+
SUMIFS(#REF!,#REF!,"eksternal",#REF!,C46)+
SUMIFS(#REF!,#REF!,"eksternal",#REF!,C46)+
SUMIFS(#REF!,#REF!,"eksternal",#REF!,C46)+
SUMIFS(#REF!,#REF!,"eksternal",#REF!,C46)+
SUMIFS(#REF!,#REF!,"eksternal",#REF!,C46)+
SUMIFS(#REF!,#REF!,"eksternal",#REF!,C46)</f>
        <v>#REF!</v>
      </c>
      <c r="P46" s="152" t="e">
        <f>SUMIF(#REF!, 'KEUANGAN (INT+EKS) AKRE 2025'!C46,#REF!)+
SUMIF(#REF!, 'KEUANGAN (INT+EKS) AKRE 2025'!C46,#REF!)+
SUMIF(#REF!, 'KEUANGAN (INT+EKS) AKRE 2025'!C46,#REF!)+
SUMIF(#REF!, 'KEUANGAN (INT+EKS) AKRE 2025'!C46,#REF!)+
SUMIF(#REF!, 'KEUANGAN (INT+EKS) AKRE 2025'!C46,#REF!)</f>
        <v>#REF!</v>
      </c>
      <c r="Q46" s="152" t="e">
        <f>SUMIFS(#REF!,#REF!,"internal",#REF!,C46)+
SUMIFS(#REF!,#REF!,"internal",#REF!,C46)+
SUMIFS(#REF!,#REF!,"internal",#REF!,C46)+
SUMIFS(#REF!,#REF!,"internal",#REF!,C46)+
SUMIFS(#REF!,#REF!,"internal",#REF!,C46)+
SUMIFS(#REF!,#REF!,"internal",#REF!,C46)</f>
        <v>#REF!</v>
      </c>
      <c r="R46" s="152" t="e">
        <f>SUMIFS(#REF!,#REF!,"eksternal",#REF!,C46)+
SUMIFS(#REF!,#REF!,"eksternal",#REF!,C46)+
SUMIFS(#REF!,#REF!,"eksternal",#REF!,C46)+
SUMIFS(#REF!,#REF!,"eksternal",#REF!,C46)+
SUMIFS(#REF!,#REF!,"eksternal",#REF!,C46)+
SUMIFS(#REF!,#REF!,"eksternal",#REF!,C46)</f>
        <v>#REF!</v>
      </c>
      <c r="S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T46" s="1331" t="e">
        <f>SUMIFS(#REF!,#REF!,"internal",#REF!,C46)+
SUMIFS(#REF!,#REF!,"internal",#REF!,C46)+
SUMIFS(#REF!,#REF!,"internal",#REF!,C46)+
SUMIFS(#REF!,#REF!,"internal",#REF!,C46)+
SUMIFS(#REF!,#REF!,"eksternal",#REF!,C46)+
SUMIFS(#REF!,#REF!,"eksternal",#REF!,C46)+
SUMIFS(#REF!,#REF!,"eksternal",#REF!,C46)</f>
        <v>#REF!</v>
      </c>
      <c r="U46" s="1331" t="e">
        <f>SUMIFS(#REF!,#REF!,"eksternal",#REF!,C46)+
SUMIFS(#REF!,#REF!,"eksternal",#REF!,C46)+
SUMIFS(#REF!,#REF!,"eksternal",#REF!,C46)+
SUMIFS(#REF!,#REF!,"eksternal",#REF!,C46)+
SUMIFS(#REF!,#REF!,"eksternal",#REF!,C46)+
SUMIFS(#REF!,#REF!,"eksternal",#REF!,C46)+
SUMIFS(#REF!,#REF!,"eksternal",#REF!,C46)</f>
        <v>#REF!</v>
      </c>
      <c r="V46" s="152" t="e">
        <f>SUMIF(#REF!, 'KEUANGAN (INT+EKS) AKRE 2025'!C46,#REF!)+
SUMIF(#REF!, 'KEUANGAN (INT+EKS) AKRE 2025'!C46,#REF!)+
SUMIF(#REF!, 'KEUANGAN (INT+EKS) AKRE 2025'!C46,#REF!)+
SUMIF(#REF!, 'KEUANGAN (INT+EKS) AKRE 2025'!C46,#REF!)+
SUMIF(#REF!, 'KEUANGAN (INT+EKS) AKRE 2025'!C46,#REF!)</f>
        <v>#REF!</v>
      </c>
      <c r="W46" s="152" t="e">
        <f>SUMIFS(#REF!,#REF!,"internal",#REF!,C46)+
SUMIFS(#REF!,#REF!,"internal",#REF!,C46)+
SUMIFS(#REF!,#REF!,"internal",#REF!,C46)+
SUMIFS(#REF!,#REF!,"internal",#REF!,C46)+
SUMIFS(#REF!,#REF!,"internal",#REF!,C46)+
SUMIFS(#REF!,#REF!,"internal",#REF!,C46)</f>
        <v>#REF!</v>
      </c>
      <c r="X46" s="152" t="e">
        <f>SUMIFS(#REF!,#REF!,"eksternal",#REF!,C46)+
SUMIFS(#REF!,#REF!,"eksternal",#REF!,C46)+
SUMIFS(#REF!,#REF!,"eksternal",#REF!,C46)+
SUMIFS(#REF!,#REF!,"eksternal",#REF!,C46)+
SUMIFS(#REF!,#REF!,"eksternal",#REF!,C46)+
SUMIFS(#REF!,#REF!,"eksternal",#REF!,C46)</f>
        <v>#REF!</v>
      </c>
      <c r="Y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Z46" s="152" t="e">
        <f>SUMIFS(#REF!,#REF!,"internal",#REF!,C46)+
SUMIFS(#REF!,#REF!,"internal",#REF!,C46)+
SUMIFS(#REF!,#REF!,"internal",#REF!,C46)+
SUMIFS(#REF!,#REF!,"internal",#REF!,C46)+
SUMIFS(#REF!,#REF!,"internal",#REF!,C46)+
SUMIFS(#REF!,#REF!,"internal",#REF!,C46)+
SUMIFS(#REF!,#REF!,"internal",#REF!,C46)</f>
        <v>#REF!</v>
      </c>
      <c r="AA46" s="152" t="e">
        <f>SUMIFS(#REF!,#REF!,"eksternal",#REF!,C46)+
SUMIFS(#REF!,#REF!,"eksternal",#REF!,C46)+
SUMIFS(#REF!,#REF!,"eksternal",#REF!,C46)+
SUMIFS(#REF!,#REF!,"eksternal",#REF!,C46)+
SUMIFS(#REF!,#REF!,"eksternal",#REF!,C46)+
SUMIFS(#REF!,#REF!,"eksternal",#REF!,C46)+
SUMIFS(#REF!,#REF!,"eksternal",#REF!,C46)</f>
        <v>#REF!</v>
      </c>
      <c r="AB46" s="152" t="e">
        <f>SUMIF(#REF!, 'KEUANGAN (INT+EKS) AKRE 2025'!C46,#REF!)+
SUMIF(#REF!, 'KEUANGAN (INT+EKS) AKRE 2025'!C46,#REF!)+
SUMIF(#REF!, 'KEUANGAN (INT+EKS) AKRE 2025'!C46,#REF!)+
SUMIF(#REF!, 'KEUANGAN (INT+EKS) AKRE 2025'!C46,#REF!)+
SUMIF(#REF!, 'KEUANGAN (INT+EKS) AKRE 2025'!C46,#REF!)+
SUMIF(#REF!, 'KEUANGAN (INT+EKS) AKRE 2025'!C46,#REF!)</f>
        <v>#REF!</v>
      </c>
      <c r="AC46" s="152" t="e">
        <f>SUMIFS(#REF!,#REF!,"internal",#REF!,C46)+
SUMIFS(#REF!,#REF!,"internal",#REF!,C46)+
SUMIFS(#REF!,#REF!,"internal",#REF!,C46)+
SUMIFS(#REF!,#REF!,"internal",#REF!,C46)+
SUMIFS(#REF!,#REF!,"internal",#REF!,C46)+
SUMIFS(#REF!,#REF!,"internal",#REF!,C46)</f>
        <v>#REF!</v>
      </c>
      <c r="AD46" s="152" t="e">
        <f>SUMIFS(#REF!,#REF!,"eksternal",#REF!,C46)+
SUMIFS(#REF!,#REF!,"eksternal",#REF!,C46)+
SUMIFS(#REF!,#REF!,"eksternal",#REF!,C46)+
SUMIFS(#REF!,#REF!,"eksternal",#REF!,C46)+
SUMIFS(#REF!,#REF!,"eksternal",#REF!,C46)+
SUMIFS(#REF!,#REF!,"eksternal",#REF!,C46)</f>
        <v>#REF!</v>
      </c>
      <c r="AE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AF46" s="152" t="e">
        <f>SUMIFS(#REF!,#REF!,"internal",#REF!,C46)+
SUMIFS(#REF!,#REF!,"internal",#REF!,C46)+
SUMIFS(#REF!,#REF!,"internal",#REF!,C46)+
SUMIFS(#REF!,#REF!,"internal",#REF!,C46)+
SUMIFS(#REF!,#REF!,"internal",#REF!,C46)+
SUMIFS(#REF!,#REF!,"internal",#REF!,C46)+
SUMIFS(#REF!,#REF!,"internal",#REF!,C46)</f>
        <v>#REF!</v>
      </c>
      <c r="AG46" s="152" t="e">
        <f>SUMIFS(#REF!,#REF!,"eksternal",#REF!,C46)+
SUMIFS(#REF!,#REF!,"eksternal",#REF!,C46)+
SUMIFS(#REF!,#REF!,"eksternal",#REF!,C46)+
SUMIFS(#REF!,#REF!,"eksternal",#REF!,C46)+
SUMIFS(#REF!,#REF!,"eksternal",#REF!,C46)+
SUMIFS(#REF!,#REF!,"eksternal",#REF!,C46)+
SUMIFS(#REF!,#REF!,"eksternal",#REF!,C46)</f>
        <v>#REF!</v>
      </c>
      <c r="AH46" s="152" t="e">
        <f>SUMIF(#REF!, 'KEUANGAN (INT+EKS) AKRE 2025'!C46,#REF!)+
SUMIF(#REF!, 'KEUANGAN (INT+EKS) AKRE 2025'!C46,#REF!)+
SUMIF(#REF!, 'KEUANGAN (INT+EKS) AKRE 2025'!C46,#REF!)+
SUMIF(#REF!, 'KEUANGAN (INT+EKS) AKRE 2025'!C46,#REF!)+
SUMIF(#REF!, 'KEUANGAN (INT+EKS) AKRE 2025'!C46,#REF!)+
SUMIF(#REF!, 'KEUANGAN (INT+EKS) AKRE 2025'!C46,#REF!)</f>
        <v>#REF!</v>
      </c>
      <c r="AI46" s="152" t="e">
        <f>SUMIFS(#REF!,#REF!,"internal",#REF!,C46)+
SUMIFS(#REF!,#REF!,"internal",#REF!,C46)+
SUMIFS(#REF!,#REF!,"internal",#REF!,C46)+
SUMIFS(#REF!,#REF!,"internal",#REF!,C46)+
SUMIFS(#REF!,#REF!,"internal",#REF!,C46)+
SUMIFS(#REF!,#REF!,"internal",#REF!,C46)</f>
        <v>#REF!</v>
      </c>
      <c r="AJ46" s="152" t="e">
        <f>SUMIFS(#REF!,#REF!,"eksternal",#REF!,C46)+
SUMIFS(#REF!,#REF!,"eksternal",#REF!,C46)+
SUMIFS(#REF!,#REF!,"eksternal",#REF!,C46)+
SUMIFS(#REF!,#REF!,"eksternal",#REF!,C46)+
SUMIFS(#REF!,#REF!,"eksternal",#REF!,C46)+
SUMIFS(#REF!,#REF!,"eksternal",#REF!,C46)</f>
        <v>#REF!</v>
      </c>
      <c r="AK46" s="1337"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
SUMIF(#REF!,'KEUANGAN (INT+EKS) AKRE 2025'!C46,#REF!)+
SUMIF(#REF!,'KEUANGAN (INT+EKS) AKRE 2025'!C46,#REF!)</f>
        <v>#REF!</v>
      </c>
      <c r="AL46" s="1335" t="e">
        <f>SUMIFS(#REF!,#REF!,"internal",#REF!,C46)+
SUMIFS(#REF!,#REF!,"internal",#REF!,C46)+
SUMIFS(#REF!,#REF!,"internal",#REF!,C46)+
SUMIFS(#REF!,#REF!,"internal",#REF!,C46)+
SUMIFS(#REF!,#REF!,"internal",#REF!,C46)+
SUMIFS(#REF!,#REF!,"internal",#REF!,C46)+
SUMIFS(#REF!,#REF!,"internal",#REF!,C46)</f>
        <v>#REF!</v>
      </c>
      <c r="AM46" s="1354" t="e">
        <f>SUMIFS(#REF!,#REF!,"eksternal",#REF!,C46)+
SUMIFS(#REF!,#REF!,"eksternal",#REF!,C46)+
SUMIFS(#REF!,#REF!,"eksternal",#REF!,C46)+
SUMIFS(#REF!,#REF!,"eksternal",#REF!,C46)+
SUMIFS(#REF!,#REF!,"eksternal",#REF!,C46)+
SUMIFS(#REF!,#REF!,"eksternal",#REF!,C46)+
SUMIFS(#REF!,#REF!,"eksternal",#REF!,C46)+
SUMIFS(#REF!,#REF!,"eksternal",#REF!,C46)+
SUMIFS(#REF!,#REF!,"eksternal",#REF!,C46)</f>
        <v>#REF!</v>
      </c>
    </row>
    <row r="47" spans="1:39" hidden="1">
      <c r="A47" s="127">
        <v>7</v>
      </c>
      <c r="B47" s="1446"/>
      <c r="C47" s="1195" t="s">
        <v>72</v>
      </c>
      <c r="D47" s="1340" t="e">
        <f>SUMIF(#REF!, 'KEUANGAN (INT+EKS) AKRE 2025'!C47,#REF!)+
SUMIF(#REF!, 'KEUANGAN (INT+EKS) AKRE 2025'!C47,#REF!)+
SUMIF(#REF!, 'KEUANGAN (INT+EKS) AKRE 2025'!C47,#REF!)+
SUMIF(#REF!, 'KEUANGAN (INT+EKS) AKRE 2025'!C47,#REF!)+
SUMIF(#REF!, 'KEUANGAN (INT+EKS) AKRE 2025'!C47,#REF!)</f>
        <v>#REF!</v>
      </c>
      <c r="E47" s="1340" t="e">
        <f>SUMIFS(#REF!,#REF!,"internal",#REF!,C47)+
SUMIFS(#REF!,#REF!,"internal",#REF!,C47)+
SUMIFS(#REF!,#REF!,"internal",#REF!,C47)+
SUMIFS(#REF!,#REF!,"internal",#REF!,C47)+
SUMIFS(#REF!,#REF!,"internal",#REF!,C47)+
SUMIFS(#REF!,#REF!,"internal",#REF!,C47)</f>
        <v>#REF!</v>
      </c>
      <c r="F47" s="1341" t="e">
        <f>SUMIFS(#REF!,#REF!,"eksternal",#REF!,C47)+
SUMIFS(#REF!,#REF!,"eksternal",#REF!,C47)+
SUMIFS(#REF!,#REF!,"eksternal",#REF!,C47)+
SUMIFS(#REF!,#REF!,"eksternal",#REF!,C47)+
SUMIFS(#REF!,#REF!,"eksternal",#REF!,C47)+
SUMIFS(#REF!,#REF!,"eksternal",#REF!,C47)</f>
        <v>#REF!</v>
      </c>
      <c r="G47" s="1334"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H47" s="1334" t="e">
        <f>SUMIFS(#REF!,#REF!,"internal",#REF!,C47)+
SUMIFS(#REF!,#REF!,"internal",#REF!,C47)+
SUMIFS(#REF!,#REF!,"internal",#REF!,C47)+
SUMIFS(#REF!,#REF!,"internal",#REF!,C47)+
SUMIFS(#REF!,#REF!,"internal",#REF!,C47)+
SUMIFS(#REF!,#REF!,"internal",#REF!,C47)+
SUMIFS(#REF!,#REF!,"internal",#REF!,C47)</f>
        <v>#REF!</v>
      </c>
      <c r="I47" s="1334" t="e">
        <f>SUMIFS(#REF!,#REF!,"eksternal",#REF!,C47)+
SUMIFS(#REF!,#REF!,"eksternal",#REF!,C47)+
SUMIFS(#REF!,#REF!,"eksternal",#REF!,C47)+
SUMIFS(#REF!,#REF!,"eksternal",#REF!,C47)+
SUMIFS(#REF!,#REF!,"eksternal",#REF!,C47)+
SUMIFS(#REF!,#REF!,"eksternal",#REF!,C47)+
SUMIFS(#REF!,#REF!,"eksternal",#REF!,C47)</f>
        <v>#REF!</v>
      </c>
      <c r="J47" s="151" t="e">
        <f>SUMIF(#REF!, 'KEUANGAN (INT+EKS) AKRE 2025'!C47,#REF!)+
SUMIF(#REF!, 'KEUANGAN (INT+EKS) AKRE 2025'!C47,#REF!)+
SUMIF(#REF!, 'KEUANGAN (INT+EKS) AKRE 2025'!C47,#REF!)+
SUMIF(#REF!, 'KEUANGAN (INT+EKS) AKRE 2025'!C47,#REF!)+
SUMIF(#REF!, 'KEUANGAN (INT+EKS) AKRE 2025'!C47,#REF!)</f>
        <v>#REF!</v>
      </c>
      <c r="K47" s="151" t="e">
        <f>SUMIFS(#REF!,#REF!,"internal",#REF!,C47)+
SUMIFS(#REF!,#REF!,"internal",#REF!,C47)+
SUMIFS(#REF!,#REF!,"internal",#REF!,C47)+
SUMIFS(#REF!,#REF!,"internal",#REF!,C47)+
SUMIFS(#REF!,#REF!,"internal",#REF!,C47)+
SUMIFS(#REF!,#REF!,"internal",#REF!,C47)</f>
        <v>#REF!</v>
      </c>
      <c r="L47" s="151" t="e">
        <f>SUMIFS(#REF!,#REF!,"eksternal",#REF!,C47)+
SUMIFS(#REF!,#REF!,"eksternal",#REF!,C47)+
SUMIFS(#REF!,#REF!,"eksternal",#REF!,C47)+
SUMIFS(#REF!,#REF!,"eksternal",#REF!,C47)+
SUMIFS(#REF!,#REF!,"eksternal",#REF!,C47)+
SUMIFS(#REF!,#REF!,"eksternal",#REF!,C47)</f>
        <v>#REF!</v>
      </c>
      <c r="M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N47" s="152" t="e">
        <f>SUMIFS(#REF!,#REF!,"internal",#REF!,C47)+
SUMIFS(#REF!,#REF!,"internal",#REF!,C47)+
SUMIFS(#REF!,#REF!,"internal",#REF!,C47)+
SUMIFS(#REF!,#REF!,"internal",#REF!,C47)+
SUMIFS(#REF!,#REF!,"internal",#REF!,C47)+
SUMIFS(#REF!,#REF!,"internal",#REF!,C47)+
SUMIFS(#REF!,#REF!,"internal",#REF!,C47)</f>
        <v>#REF!</v>
      </c>
      <c r="O47" s="1331" t="e">
        <f>SUMIFS(#REF!,#REF!,"eksternal",#REF!,C47)+
SUMIFS(#REF!,#REF!,"eksternal",#REF!,C47)+
SUMIFS(#REF!,#REF!,"eksternal",#REF!,C47)+
SUMIFS(#REF!,#REF!,"eksternal",#REF!,C47)+
SUMIFS(#REF!,#REF!,"eksternal",#REF!,C47)+
SUMIFS(#REF!,#REF!,"eksternal",#REF!,C47)+
SUMIFS(#REF!,#REF!,"eksternal",#REF!,C47)</f>
        <v>#REF!</v>
      </c>
      <c r="P47" s="152" t="e">
        <f>SUMIF(#REF!, 'KEUANGAN (INT+EKS) AKRE 2025'!C47,#REF!)+
SUMIF(#REF!, 'KEUANGAN (INT+EKS) AKRE 2025'!C47,#REF!)+
SUMIF(#REF!, 'KEUANGAN (INT+EKS) AKRE 2025'!C47,#REF!)+
SUMIF(#REF!, 'KEUANGAN (INT+EKS) AKRE 2025'!C47,#REF!)+
SUMIF(#REF!, 'KEUANGAN (INT+EKS) AKRE 2025'!C47,#REF!)</f>
        <v>#REF!</v>
      </c>
      <c r="Q47" s="152" t="e">
        <f>SUMIFS(#REF!,#REF!,"internal",#REF!,C47)+
SUMIFS(#REF!,#REF!,"internal",#REF!,C47)+
SUMIFS(#REF!,#REF!,"internal",#REF!,C47)+
SUMIFS(#REF!,#REF!,"internal",#REF!,C47)+
SUMIFS(#REF!,#REF!,"internal",#REF!,C47)+
SUMIFS(#REF!,#REF!,"internal",#REF!,C47)</f>
        <v>#REF!</v>
      </c>
      <c r="R47" s="152" t="e">
        <f>SUMIFS(#REF!,#REF!,"eksternal",#REF!,C47)+
SUMIFS(#REF!,#REF!,"eksternal",#REF!,C47)+
SUMIFS(#REF!,#REF!,"eksternal",#REF!,C47)+
SUMIFS(#REF!,#REF!,"eksternal",#REF!,C47)+
SUMIFS(#REF!,#REF!,"eksternal",#REF!,C47)+
SUMIFS(#REF!,#REF!,"eksternal",#REF!,C47)</f>
        <v>#REF!</v>
      </c>
      <c r="S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T47" s="1331" t="e">
        <f>SUMIFS(#REF!,#REF!,"internal",#REF!,C47)+
SUMIFS(#REF!,#REF!,"internal",#REF!,C47)+
SUMIFS(#REF!,#REF!,"internal",#REF!,C47)+
SUMIFS(#REF!,#REF!,"internal",#REF!,C47)+
SUMIFS(#REF!,#REF!,"eksternal",#REF!,C47)+
SUMIFS(#REF!,#REF!,"eksternal",#REF!,C47)+
SUMIFS(#REF!,#REF!,"eksternal",#REF!,C47)</f>
        <v>#REF!</v>
      </c>
      <c r="U47" s="1331" t="e">
        <f>SUMIFS(#REF!,#REF!,"eksternal",#REF!,C47)+
SUMIFS(#REF!,#REF!,"eksternal",#REF!,C47)+
SUMIFS(#REF!,#REF!,"eksternal",#REF!,C47)+
SUMIFS(#REF!,#REF!,"eksternal",#REF!,C47)+
SUMIFS(#REF!,#REF!,"eksternal",#REF!,C47)+
SUMIFS(#REF!,#REF!,"eksternal",#REF!,C47)+
SUMIFS(#REF!,#REF!,"eksternal",#REF!,C47)</f>
        <v>#REF!</v>
      </c>
      <c r="V47" s="152" t="e">
        <f>SUMIF(#REF!, 'KEUANGAN (INT+EKS) AKRE 2025'!C47,#REF!)+
SUMIF(#REF!, 'KEUANGAN (INT+EKS) AKRE 2025'!C47,#REF!)+
SUMIF(#REF!, 'KEUANGAN (INT+EKS) AKRE 2025'!C47,#REF!)+
SUMIF(#REF!, 'KEUANGAN (INT+EKS) AKRE 2025'!C47,#REF!)+
SUMIF(#REF!, 'KEUANGAN (INT+EKS) AKRE 2025'!C47,#REF!)</f>
        <v>#REF!</v>
      </c>
      <c r="W47" s="152" t="e">
        <f>SUMIFS(#REF!,#REF!,"internal",#REF!,C47)+
SUMIFS(#REF!,#REF!,"internal",#REF!,C47)+
SUMIFS(#REF!,#REF!,"internal",#REF!,C47)+
SUMIFS(#REF!,#REF!,"internal",#REF!,C47)+
SUMIFS(#REF!,#REF!,"internal",#REF!,C47)+
SUMIFS(#REF!,#REF!,"internal",#REF!,C47)</f>
        <v>#REF!</v>
      </c>
      <c r="X47" s="152" t="e">
        <f>SUMIFS(#REF!,#REF!,"eksternal",#REF!,C47)+
SUMIFS(#REF!,#REF!,"eksternal",#REF!,C47)+
SUMIFS(#REF!,#REF!,"eksternal",#REF!,C47)+
SUMIFS(#REF!,#REF!,"eksternal",#REF!,C47)+
SUMIFS(#REF!,#REF!,"eksternal",#REF!,C47)+
SUMIFS(#REF!,#REF!,"eksternal",#REF!,C47)</f>
        <v>#REF!</v>
      </c>
      <c r="Y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Z47" s="152" t="e">
        <f>SUMIFS(#REF!,#REF!,"internal",#REF!,C47)+
SUMIFS(#REF!,#REF!,"internal",#REF!,C47)+
SUMIFS(#REF!,#REF!,"internal",#REF!,C47)+
SUMIFS(#REF!,#REF!,"internal",#REF!,C47)+
SUMIFS(#REF!,#REF!,"internal",#REF!,C47)+
SUMIFS(#REF!,#REF!,"internal",#REF!,C47)+
SUMIFS(#REF!,#REF!,"internal",#REF!,C47)</f>
        <v>#REF!</v>
      </c>
      <c r="AA47" s="152" t="e">
        <f>SUMIFS(#REF!,#REF!,"eksternal",#REF!,C47)+
SUMIFS(#REF!,#REF!,"eksternal",#REF!,C47)+
SUMIFS(#REF!,#REF!,"eksternal",#REF!,C47)+
SUMIFS(#REF!,#REF!,"eksternal",#REF!,C47)+
SUMIFS(#REF!,#REF!,"eksternal",#REF!,C47)+
SUMIFS(#REF!,#REF!,"eksternal",#REF!,C47)+
SUMIFS(#REF!,#REF!,"eksternal",#REF!,C47)</f>
        <v>#REF!</v>
      </c>
      <c r="AB47" s="152" t="e">
        <f>SUMIF(#REF!, 'KEUANGAN (INT+EKS) AKRE 2025'!C47,#REF!)+
SUMIF(#REF!, 'KEUANGAN (INT+EKS) AKRE 2025'!C47,#REF!)+
SUMIF(#REF!, 'KEUANGAN (INT+EKS) AKRE 2025'!C47,#REF!)+
SUMIF(#REF!, 'KEUANGAN (INT+EKS) AKRE 2025'!C47,#REF!)+
SUMIF(#REF!, 'KEUANGAN (INT+EKS) AKRE 2025'!C47,#REF!)+
SUMIF(#REF!, 'KEUANGAN (INT+EKS) AKRE 2025'!C47,#REF!)</f>
        <v>#REF!</v>
      </c>
      <c r="AC47" s="152" t="e">
        <f>SUMIFS(#REF!,#REF!,"internal",#REF!,C47)+
SUMIFS(#REF!,#REF!,"internal",#REF!,C47)+
SUMIFS(#REF!,#REF!,"internal",#REF!,C47)+
SUMIFS(#REF!,#REF!,"internal",#REF!,C47)+
SUMIFS(#REF!,#REF!,"internal",#REF!,C47)+
SUMIFS(#REF!,#REF!,"internal",#REF!,C47)</f>
        <v>#REF!</v>
      </c>
      <c r="AD47" s="152" t="e">
        <f>SUMIFS(#REF!,#REF!,"eksternal",#REF!,C47)+
SUMIFS(#REF!,#REF!,"eksternal",#REF!,C47)+
SUMIFS(#REF!,#REF!,"eksternal",#REF!,C47)+
SUMIFS(#REF!,#REF!,"eksternal",#REF!,C47)+
SUMIFS(#REF!,#REF!,"eksternal",#REF!,C47)+
SUMIFS(#REF!,#REF!,"eksternal",#REF!,C47)</f>
        <v>#REF!</v>
      </c>
      <c r="AE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AF47" s="152" t="e">
        <f>SUMIFS(#REF!,#REF!,"internal",#REF!,C47)+
SUMIFS(#REF!,#REF!,"internal",#REF!,C47)+
SUMIFS(#REF!,#REF!,"internal",#REF!,C47)+
SUMIFS(#REF!,#REF!,"internal",#REF!,C47)+
SUMIFS(#REF!,#REF!,"internal",#REF!,C47)+
SUMIFS(#REF!,#REF!,"internal",#REF!,C47)+
SUMIFS(#REF!,#REF!,"internal",#REF!,C47)</f>
        <v>#REF!</v>
      </c>
      <c r="AG47" s="152" t="e">
        <f>SUMIFS(#REF!,#REF!,"eksternal",#REF!,C47)+
SUMIFS(#REF!,#REF!,"eksternal",#REF!,C47)+
SUMIFS(#REF!,#REF!,"eksternal",#REF!,C47)+
SUMIFS(#REF!,#REF!,"eksternal",#REF!,C47)+
SUMIFS(#REF!,#REF!,"eksternal",#REF!,C47)+
SUMIFS(#REF!,#REF!,"eksternal",#REF!,C47)+
SUMIFS(#REF!,#REF!,"eksternal",#REF!,C47)</f>
        <v>#REF!</v>
      </c>
      <c r="AH47" s="152" t="e">
        <f>SUMIF(#REF!, 'KEUANGAN (INT+EKS) AKRE 2025'!C47,#REF!)+
SUMIF(#REF!, 'KEUANGAN (INT+EKS) AKRE 2025'!C47,#REF!)+
SUMIF(#REF!, 'KEUANGAN (INT+EKS) AKRE 2025'!C47,#REF!)+
SUMIF(#REF!, 'KEUANGAN (INT+EKS) AKRE 2025'!C47,#REF!)+
SUMIF(#REF!, 'KEUANGAN (INT+EKS) AKRE 2025'!C47,#REF!)+
SUMIF(#REF!, 'KEUANGAN (INT+EKS) AKRE 2025'!C47,#REF!)</f>
        <v>#REF!</v>
      </c>
      <c r="AI47" s="152" t="e">
        <f>SUMIFS(#REF!,#REF!,"internal",#REF!,C47)+
SUMIFS(#REF!,#REF!,"internal",#REF!,C47)+
SUMIFS(#REF!,#REF!,"internal",#REF!,C47)+
SUMIFS(#REF!,#REF!,"internal",#REF!,C47)+
SUMIFS(#REF!,#REF!,"internal",#REF!,C47)+
SUMIFS(#REF!,#REF!,"internal",#REF!,C47)</f>
        <v>#REF!</v>
      </c>
      <c r="AJ47" s="152" t="e">
        <f>SUMIFS(#REF!,#REF!,"eksternal",#REF!,C47)+
SUMIFS(#REF!,#REF!,"eksternal",#REF!,C47)+
SUMIFS(#REF!,#REF!,"eksternal",#REF!,C47)+
SUMIFS(#REF!,#REF!,"eksternal",#REF!,C47)+
SUMIFS(#REF!,#REF!,"eksternal",#REF!,C47)+
SUMIFS(#REF!,#REF!,"eksternal",#REF!,C47)</f>
        <v>#REF!</v>
      </c>
      <c r="AK47" s="1337"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
SUMIF(#REF!,'KEUANGAN (INT+EKS) AKRE 2025'!C47,#REF!)+
SUMIF(#REF!,'KEUANGAN (INT+EKS) AKRE 2025'!C47,#REF!)</f>
        <v>#REF!</v>
      </c>
      <c r="AL47" s="1335" t="e">
        <f>SUMIFS(#REF!,#REF!,"internal",#REF!,C47)+
SUMIFS(#REF!,#REF!,"internal",#REF!,C47)+
SUMIFS(#REF!,#REF!,"internal",#REF!,C47)+
SUMIFS(#REF!,#REF!,"internal",#REF!,C47)+
SUMIFS(#REF!,#REF!,"internal",#REF!,C47)+
SUMIFS(#REF!,#REF!,"internal",#REF!,C47)+
SUMIFS(#REF!,#REF!,"internal",#REF!,C47)</f>
        <v>#REF!</v>
      </c>
      <c r="AM47" s="1354" t="e">
        <f>SUMIFS(#REF!,#REF!,"eksternal",#REF!,C47)+
SUMIFS(#REF!,#REF!,"eksternal",#REF!,C47)+
SUMIFS(#REF!,#REF!,"eksternal",#REF!,C47)+
SUMIFS(#REF!,#REF!,"eksternal",#REF!,C47)+
SUMIFS(#REF!,#REF!,"eksternal",#REF!,C47)+
SUMIFS(#REF!,#REF!,"eksternal",#REF!,C47)+
SUMIFS(#REF!,#REF!,"eksternal",#REF!,C47)+
SUMIFS(#REF!,#REF!,"eksternal",#REF!,C47)+
SUMIFS(#REF!,#REF!,"eksternal",#REF!,C47)</f>
        <v>#REF!</v>
      </c>
    </row>
    <row r="48" spans="1:39" hidden="1">
      <c r="A48" s="127">
        <v>8</v>
      </c>
      <c r="B48" s="1446"/>
      <c r="C48" s="1195" t="s">
        <v>290</v>
      </c>
      <c r="D48" s="1340" t="e">
        <f>SUMIF(#REF!, 'KEUANGAN (INT+EKS) AKRE 2025'!C48,#REF!)+
SUMIF(#REF!, 'KEUANGAN (INT+EKS) AKRE 2025'!C48,#REF!)+
SUMIF(#REF!, 'KEUANGAN (INT+EKS) AKRE 2025'!C48,#REF!)+
SUMIF(#REF!, 'KEUANGAN (INT+EKS) AKRE 2025'!C48,#REF!)+
SUMIF(#REF!, 'KEUANGAN (INT+EKS) AKRE 2025'!C48,#REF!)</f>
        <v>#REF!</v>
      </c>
      <c r="E48" s="1340" t="e">
        <f>SUMIFS(#REF!,#REF!,"internal",#REF!,C48)+
SUMIFS(#REF!,#REF!,"internal",#REF!,C48)+
SUMIFS(#REF!,#REF!,"internal",#REF!,C48)+
SUMIFS(#REF!,#REF!,"internal",#REF!,C48)+
SUMIFS(#REF!,#REF!,"internal",#REF!,C48)+
SUMIFS(#REF!,#REF!,"internal",#REF!,C48)</f>
        <v>#REF!</v>
      </c>
      <c r="F48" s="1341" t="e">
        <f>SUMIFS(#REF!,#REF!,"eksternal",#REF!,C48)+
SUMIFS(#REF!,#REF!,"eksternal",#REF!,C48)+
SUMIFS(#REF!,#REF!,"eksternal",#REF!,C48)+
SUMIFS(#REF!,#REF!,"eksternal",#REF!,C48)+
SUMIFS(#REF!,#REF!,"eksternal",#REF!,C48)+
SUMIFS(#REF!,#REF!,"eksternal",#REF!,C48)</f>
        <v>#REF!</v>
      </c>
      <c r="G48" s="1334"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H48" s="1334" t="e">
        <f>SUMIFS(#REF!,#REF!,"internal",#REF!,C48)+
SUMIFS(#REF!,#REF!,"internal",#REF!,C48)+
SUMIFS(#REF!,#REF!,"internal",#REF!,C48)+
SUMIFS(#REF!,#REF!,"internal",#REF!,C48)+
SUMIFS(#REF!,#REF!,"internal",#REF!,C48)+
SUMIFS(#REF!,#REF!,"internal",#REF!,C48)+
SUMIFS(#REF!,#REF!,"internal",#REF!,C48)</f>
        <v>#REF!</v>
      </c>
      <c r="I48" s="1334" t="e">
        <f>SUMIFS(#REF!,#REF!,"eksternal",#REF!,C48)+
SUMIFS(#REF!,#REF!,"eksternal",#REF!,C48)+
SUMIFS(#REF!,#REF!,"eksternal",#REF!,C48)+
SUMIFS(#REF!,#REF!,"eksternal",#REF!,C48)+
SUMIFS(#REF!,#REF!,"eksternal",#REF!,C48)+
SUMIFS(#REF!,#REF!,"eksternal",#REF!,C48)+
SUMIFS(#REF!,#REF!,"eksternal",#REF!,C48)</f>
        <v>#REF!</v>
      </c>
      <c r="J48" s="151" t="e">
        <f>SUMIF(#REF!, 'KEUANGAN (INT+EKS) AKRE 2025'!C48,#REF!)+
SUMIF(#REF!, 'KEUANGAN (INT+EKS) AKRE 2025'!C48,#REF!)+
SUMIF(#REF!, 'KEUANGAN (INT+EKS) AKRE 2025'!C48,#REF!)+
SUMIF(#REF!, 'KEUANGAN (INT+EKS) AKRE 2025'!C48,#REF!)+
SUMIF(#REF!, 'KEUANGAN (INT+EKS) AKRE 2025'!C48,#REF!)</f>
        <v>#REF!</v>
      </c>
      <c r="K48" s="151" t="e">
        <f>SUMIFS(#REF!,#REF!,"internal",#REF!,C48)+
SUMIFS(#REF!,#REF!,"internal",#REF!,C48)+
SUMIFS(#REF!,#REF!,"internal",#REF!,C48)+
SUMIFS(#REF!,#REF!,"internal",#REF!,C48)+
SUMIFS(#REF!,#REF!,"internal",#REF!,C48)+
SUMIFS(#REF!,#REF!,"internal",#REF!,C48)</f>
        <v>#REF!</v>
      </c>
      <c r="L48" s="151" t="e">
        <f>SUMIFS(#REF!,#REF!,"eksternal",#REF!,C48)+
SUMIFS(#REF!,#REF!,"eksternal",#REF!,C48)+
SUMIFS(#REF!,#REF!,"eksternal",#REF!,C48)+
SUMIFS(#REF!,#REF!,"eksternal",#REF!,C48)+
SUMIFS(#REF!,#REF!,"eksternal",#REF!,C48)+
SUMIFS(#REF!,#REF!,"eksternal",#REF!,C48)</f>
        <v>#REF!</v>
      </c>
      <c r="M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N48" s="152" t="e">
        <f>SUMIFS(#REF!,#REF!,"internal",#REF!,C48)+
SUMIFS(#REF!,#REF!,"internal",#REF!,C48)+
SUMIFS(#REF!,#REF!,"internal",#REF!,C48)+
SUMIFS(#REF!,#REF!,"internal",#REF!,C48)+
SUMIFS(#REF!,#REF!,"internal",#REF!,C48)+
SUMIFS(#REF!,#REF!,"internal",#REF!,C48)+
SUMIFS(#REF!,#REF!,"internal",#REF!,C48)</f>
        <v>#REF!</v>
      </c>
      <c r="O48" s="1331" t="e">
        <f>SUMIFS(#REF!,#REF!,"eksternal",#REF!,C48)+
SUMIFS(#REF!,#REF!,"eksternal",#REF!,C48)+
SUMIFS(#REF!,#REF!,"eksternal",#REF!,C48)+
SUMIFS(#REF!,#REF!,"eksternal",#REF!,C48)+
SUMIFS(#REF!,#REF!,"eksternal",#REF!,C48)+
SUMIFS(#REF!,#REF!,"eksternal",#REF!,C48)+
SUMIFS(#REF!,#REF!,"eksternal",#REF!,C48)</f>
        <v>#REF!</v>
      </c>
      <c r="P48" s="152" t="e">
        <f>SUMIF(#REF!, 'KEUANGAN (INT+EKS) AKRE 2025'!C48,#REF!)+
SUMIF(#REF!, 'KEUANGAN (INT+EKS) AKRE 2025'!C48,#REF!)+
SUMIF(#REF!, 'KEUANGAN (INT+EKS) AKRE 2025'!C48,#REF!)+
SUMIF(#REF!, 'KEUANGAN (INT+EKS) AKRE 2025'!C48,#REF!)+
SUMIF(#REF!, 'KEUANGAN (INT+EKS) AKRE 2025'!C48,#REF!)</f>
        <v>#REF!</v>
      </c>
      <c r="Q48" s="152" t="e">
        <f>SUMIFS(#REF!,#REF!,"internal",#REF!,C48)+
SUMIFS(#REF!,#REF!,"internal",#REF!,C48)+
SUMIFS(#REF!,#REF!,"internal",#REF!,C48)+
SUMIFS(#REF!,#REF!,"internal",#REF!,C48)+
SUMIFS(#REF!,#REF!,"internal",#REF!,C48)+
SUMIFS(#REF!,#REF!,"internal",#REF!,C48)</f>
        <v>#REF!</v>
      </c>
      <c r="R48" s="152" t="e">
        <f>SUMIFS(#REF!,#REF!,"eksternal",#REF!,C48)+
SUMIFS(#REF!,#REF!,"eksternal",#REF!,C48)+
SUMIFS(#REF!,#REF!,"eksternal",#REF!,C48)+
SUMIFS(#REF!,#REF!,"eksternal",#REF!,C48)+
SUMIFS(#REF!,#REF!,"eksternal",#REF!,C48)+
SUMIFS(#REF!,#REF!,"eksternal",#REF!,C48)</f>
        <v>#REF!</v>
      </c>
      <c r="S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T48" s="1331" t="e">
        <f>SUMIFS(#REF!,#REF!,"internal",#REF!,C48)+
SUMIFS(#REF!,#REF!,"internal",#REF!,C48)+
SUMIFS(#REF!,#REF!,"internal",#REF!,C48)+
SUMIFS(#REF!,#REF!,"internal",#REF!,C48)+
SUMIFS(#REF!,#REF!,"eksternal",#REF!,C48)+
SUMIFS(#REF!,#REF!,"eksternal",#REF!,C48)+
SUMIFS(#REF!,#REF!,"eksternal",#REF!,C48)</f>
        <v>#REF!</v>
      </c>
      <c r="U48" s="1331" t="e">
        <f>SUMIFS(#REF!,#REF!,"eksternal",#REF!,C48)+
SUMIFS(#REF!,#REF!,"eksternal",#REF!,C48)+
SUMIFS(#REF!,#REF!,"eksternal",#REF!,C48)+
SUMIFS(#REF!,#REF!,"eksternal",#REF!,C48)+
SUMIFS(#REF!,#REF!,"eksternal",#REF!,C48)+
SUMIFS(#REF!,#REF!,"eksternal",#REF!,C48)+
SUMIFS(#REF!,#REF!,"eksternal",#REF!,C48)</f>
        <v>#REF!</v>
      </c>
      <c r="V48" s="152" t="e">
        <f>SUMIF(#REF!, 'KEUANGAN (INT+EKS) AKRE 2025'!C48,#REF!)+
SUMIF(#REF!, 'KEUANGAN (INT+EKS) AKRE 2025'!C48,#REF!)+
SUMIF(#REF!, 'KEUANGAN (INT+EKS) AKRE 2025'!C48,#REF!)+
SUMIF(#REF!, 'KEUANGAN (INT+EKS) AKRE 2025'!C48,#REF!)+
SUMIF(#REF!, 'KEUANGAN (INT+EKS) AKRE 2025'!C48,#REF!)</f>
        <v>#REF!</v>
      </c>
      <c r="W48" s="152" t="e">
        <f>SUMIFS(#REF!,#REF!,"internal",#REF!,C48)+
SUMIFS(#REF!,#REF!,"internal",#REF!,C48)+
SUMIFS(#REF!,#REF!,"internal",#REF!,C48)+
SUMIFS(#REF!,#REF!,"internal",#REF!,C48)+
SUMIFS(#REF!,#REF!,"internal",#REF!,C48)+
SUMIFS(#REF!,#REF!,"internal",#REF!,C48)</f>
        <v>#REF!</v>
      </c>
      <c r="X48" s="152" t="e">
        <f>SUMIFS(#REF!,#REF!,"eksternal",#REF!,C48)+
SUMIFS(#REF!,#REF!,"eksternal",#REF!,C48)+
SUMIFS(#REF!,#REF!,"eksternal",#REF!,C48)+
SUMIFS(#REF!,#REF!,"eksternal",#REF!,C48)+
SUMIFS(#REF!,#REF!,"eksternal",#REF!,C48)+
SUMIFS(#REF!,#REF!,"eksternal",#REF!,C48)</f>
        <v>#REF!</v>
      </c>
      <c r="Y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Z48" s="152" t="e">
        <f>SUMIFS(#REF!,#REF!,"internal",#REF!,C48)+
SUMIFS(#REF!,#REF!,"internal",#REF!,C48)+
SUMIFS(#REF!,#REF!,"internal",#REF!,C48)+
SUMIFS(#REF!,#REF!,"internal",#REF!,C48)+
SUMIFS(#REF!,#REF!,"internal",#REF!,C48)+
SUMIFS(#REF!,#REF!,"internal",#REF!,C48)+
SUMIFS(#REF!,#REF!,"internal",#REF!,C48)</f>
        <v>#REF!</v>
      </c>
      <c r="AA48" s="152" t="e">
        <f>SUMIFS(#REF!,#REF!,"eksternal",#REF!,C48)+
SUMIFS(#REF!,#REF!,"eksternal",#REF!,C48)+
SUMIFS(#REF!,#REF!,"eksternal",#REF!,C48)+
SUMIFS(#REF!,#REF!,"eksternal",#REF!,C48)+
SUMIFS(#REF!,#REF!,"eksternal",#REF!,C48)+
SUMIFS(#REF!,#REF!,"eksternal",#REF!,C48)+
SUMIFS(#REF!,#REF!,"eksternal",#REF!,C48)</f>
        <v>#REF!</v>
      </c>
      <c r="AB48" s="152" t="e">
        <f>SUMIF(#REF!, 'KEUANGAN (INT+EKS) AKRE 2025'!C48,#REF!)+
SUMIF(#REF!, 'KEUANGAN (INT+EKS) AKRE 2025'!C48,#REF!)+
SUMIF(#REF!, 'KEUANGAN (INT+EKS) AKRE 2025'!C48,#REF!)+
SUMIF(#REF!, 'KEUANGAN (INT+EKS) AKRE 2025'!C48,#REF!)+
SUMIF(#REF!, 'KEUANGAN (INT+EKS) AKRE 2025'!C48,#REF!)+
SUMIF(#REF!, 'KEUANGAN (INT+EKS) AKRE 2025'!C48,#REF!)</f>
        <v>#REF!</v>
      </c>
      <c r="AC48" s="152" t="e">
        <f>SUMIFS(#REF!,#REF!,"internal",#REF!,C48)+
SUMIFS(#REF!,#REF!,"internal",#REF!,C48)+
SUMIFS(#REF!,#REF!,"internal",#REF!,C48)+
SUMIFS(#REF!,#REF!,"internal",#REF!,C48)+
SUMIFS(#REF!,#REF!,"internal",#REF!,C48)+
SUMIFS(#REF!,#REF!,"internal",#REF!,C48)</f>
        <v>#REF!</v>
      </c>
      <c r="AD48" s="152" t="e">
        <f>SUMIFS(#REF!,#REF!,"eksternal",#REF!,C48)+
SUMIFS(#REF!,#REF!,"eksternal",#REF!,C48)+
SUMIFS(#REF!,#REF!,"eksternal",#REF!,C48)+
SUMIFS(#REF!,#REF!,"eksternal",#REF!,C48)+
SUMIFS(#REF!,#REF!,"eksternal",#REF!,C48)+
SUMIFS(#REF!,#REF!,"eksternal",#REF!,C48)</f>
        <v>#REF!</v>
      </c>
      <c r="AE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AF48" s="152" t="e">
        <f>SUMIFS(#REF!,#REF!,"internal",#REF!,C48)+
SUMIFS(#REF!,#REF!,"internal",#REF!,C48)+
SUMIFS(#REF!,#REF!,"internal",#REF!,C48)+
SUMIFS(#REF!,#REF!,"internal",#REF!,C48)+
SUMIFS(#REF!,#REF!,"internal",#REF!,C48)+
SUMIFS(#REF!,#REF!,"internal",#REF!,C48)+
SUMIFS(#REF!,#REF!,"internal",#REF!,C48)</f>
        <v>#REF!</v>
      </c>
      <c r="AG48" s="152" t="e">
        <f>SUMIFS(#REF!,#REF!,"eksternal",#REF!,C48)+
SUMIFS(#REF!,#REF!,"eksternal",#REF!,C48)+
SUMIFS(#REF!,#REF!,"eksternal",#REF!,C48)+
SUMIFS(#REF!,#REF!,"eksternal",#REF!,C48)+
SUMIFS(#REF!,#REF!,"eksternal",#REF!,C48)+
SUMIFS(#REF!,#REF!,"eksternal",#REF!,C48)+
SUMIFS(#REF!,#REF!,"eksternal",#REF!,C48)</f>
        <v>#REF!</v>
      </c>
      <c r="AH48" s="152" t="e">
        <f>SUMIF(#REF!, 'KEUANGAN (INT+EKS) AKRE 2025'!C48,#REF!)+
SUMIF(#REF!, 'KEUANGAN (INT+EKS) AKRE 2025'!C48,#REF!)+
SUMIF(#REF!, 'KEUANGAN (INT+EKS) AKRE 2025'!C48,#REF!)+
SUMIF(#REF!, 'KEUANGAN (INT+EKS) AKRE 2025'!C48,#REF!)+
SUMIF(#REF!, 'KEUANGAN (INT+EKS) AKRE 2025'!C48,#REF!)+
SUMIF(#REF!, 'KEUANGAN (INT+EKS) AKRE 2025'!C48,#REF!)</f>
        <v>#REF!</v>
      </c>
      <c r="AI48" s="152" t="e">
        <f>SUMIFS(#REF!,#REF!,"internal",#REF!,C48)+
SUMIFS(#REF!,#REF!,"internal",#REF!,C48)+
SUMIFS(#REF!,#REF!,"internal",#REF!,C48)+
SUMIFS(#REF!,#REF!,"internal",#REF!,C48)+
SUMIFS(#REF!,#REF!,"internal",#REF!,C48)+
SUMIFS(#REF!,#REF!,"internal",#REF!,C48)</f>
        <v>#REF!</v>
      </c>
      <c r="AJ48" s="152" t="e">
        <f>SUMIFS(#REF!,#REF!,"eksternal",#REF!,C48)+
SUMIFS(#REF!,#REF!,"eksternal",#REF!,C48)+
SUMIFS(#REF!,#REF!,"eksternal",#REF!,C48)+
SUMIFS(#REF!,#REF!,"eksternal",#REF!,C48)+
SUMIFS(#REF!,#REF!,"eksternal",#REF!,C48)+
SUMIFS(#REF!,#REF!,"eksternal",#REF!,C48)</f>
        <v>#REF!</v>
      </c>
      <c r="AK48" s="1337"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
SUMIF(#REF!,'KEUANGAN (INT+EKS) AKRE 2025'!C48,#REF!)+
SUMIF(#REF!,'KEUANGAN (INT+EKS) AKRE 2025'!C48,#REF!)</f>
        <v>#REF!</v>
      </c>
      <c r="AL48" s="1335" t="e">
        <f>SUMIFS(#REF!,#REF!,"internal",#REF!,C48)+
SUMIFS(#REF!,#REF!,"internal",#REF!,C48)+
SUMIFS(#REF!,#REF!,"internal",#REF!,C48)+
SUMIFS(#REF!,#REF!,"internal",#REF!,C48)+
SUMIFS(#REF!,#REF!,"internal",#REF!,C48)+
SUMIFS(#REF!,#REF!,"internal",#REF!,C48)+
SUMIFS(#REF!,#REF!,"internal",#REF!,C48)</f>
        <v>#REF!</v>
      </c>
      <c r="AM48" s="1354" t="e">
        <f>SUMIFS(#REF!,#REF!,"eksternal",#REF!,C48)+
SUMIFS(#REF!,#REF!,"eksternal",#REF!,C48)+
SUMIFS(#REF!,#REF!,"eksternal",#REF!,C48)+
SUMIFS(#REF!,#REF!,"eksternal",#REF!,C48)+
SUMIFS(#REF!,#REF!,"eksternal",#REF!,C48)+
SUMIFS(#REF!,#REF!,"eksternal",#REF!,C48)+
SUMIFS(#REF!,#REF!,"eksternal",#REF!,C48)+
SUMIFS(#REF!,#REF!,"eksternal",#REF!,C48)+
SUMIFS(#REF!,#REF!,"eksternal",#REF!,C48)</f>
        <v>#REF!</v>
      </c>
    </row>
    <row r="49" spans="1:39" hidden="1">
      <c r="A49" s="127">
        <v>9</v>
      </c>
      <c r="B49" s="1446"/>
      <c r="C49" s="1195" t="s">
        <v>46</v>
      </c>
      <c r="D49" s="1340" t="e">
        <f>SUMIF(#REF!, 'KEUANGAN (INT+EKS) AKRE 2025'!C49,#REF!)+
SUMIF(#REF!, 'KEUANGAN (INT+EKS) AKRE 2025'!C49,#REF!)+
SUMIF(#REF!, 'KEUANGAN (INT+EKS) AKRE 2025'!C49,#REF!)+
SUMIF(#REF!, 'KEUANGAN (INT+EKS) AKRE 2025'!C49,#REF!)+
SUMIF(#REF!, 'KEUANGAN (INT+EKS) AKRE 2025'!C49,#REF!)</f>
        <v>#REF!</v>
      </c>
      <c r="E49" s="1340" t="e">
        <f>SUMIFS(#REF!,#REF!,"internal",#REF!,C49)+
SUMIFS(#REF!,#REF!,"internal",#REF!,C49)+
SUMIFS(#REF!,#REF!,"internal",#REF!,C49)+
SUMIFS(#REF!,#REF!,"internal",#REF!,C49)+
SUMIFS(#REF!,#REF!,"internal",#REF!,C49)+
SUMIFS(#REF!,#REF!,"internal",#REF!,C49)</f>
        <v>#REF!</v>
      </c>
      <c r="F49" s="1341" t="e">
        <f>SUMIFS(#REF!,#REF!,"eksternal",#REF!,C49)+
SUMIFS(#REF!,#REF!,"eksternal",#REF!,C49)+
SUMIFS(#REF!,#REF!,"eksternal",#REF!,C49)+
SUMIFS(#REF!,#REF!,"eksternal",#REF!,C49)+
SUMIFS(#REF!,#REF!,"eksternal",#REF!,C49)+
SUMIFS(#REF!,#REF!,"eksternal",#REF!,C49)</f>
        <v>#REF!</v>
      </c>
      <c r="G49" s="1334"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H49" s="1334" t="e">
        <f>SUMIFS(#REF!,#REF!,"internal",#REF!,C49)+
SUMIFS(#REF!,#REF!,"internal",#REF!,C49)+
SUMIFS(#REF!,#REF!,"internal",#REF!,C49)+
SUMIFS(#REF!,#REF!,"internal",#REF!,C49)+
SUMIFS(#REF!,#REF!,"internal",#REF!,C49)+
SUMIFS(#REF!,#REF!,"internal",#REF!,C49)+
SUMIFS(#REF!,#REF!,"internal",#REF!,C49)</f>
        <v>#REF!</v>
      </c>
      <c r="I49" s="1334" t="e">
        <f>SUMIFS(#REF!,#REF!,"eksternal",#REF!,C49)+
SUMIFS(#REF!,#REF!,"eksternal",#REF!,C49)+
SUMIFS(#REF!,#REF!,"eksternal",#REF!,C49)+
SUMIFS(#REF!,#REF!,"eksternal",#REF!,C49)+
SUMIFS(#REF!,#REF!,"eksternal",#REF!,C49)+
SUMIFS(#REF!,#REF!,"eksternal",#REF!,C49)+
SUMIFS(#REF!,#REF!,"eksternal",#REF!,C49)</f>
        <v>#REF!</v>
      </c>
      <c r="J49" s="151" t="e">
        <f>SUMIF(#REF!, 'KEUANGAN (INT+EKS) AKRE 2025'!C49,#REF!)+
SUMIF(#REF!, 'KEUANGAN (INT+EKS) AKRE 2025'!C49,#REF!)+
SUMIF(#REF!, 'KEUANGAN (INT+EKS) AKRE 2025'!C49,#REF!)+
SUMIF(#REF!, 'KEUANGAN (INT+EKS) AKRE 2025'!C49,#REF!)+
SUMIF(#REF!, 'KEUANGAN (INT+EKS) AKRE 2025'!C49,#REF!)</f>
        <v>#REF!</v>
      </c>
      <c r="K49" s="151" t="e">
        <f>SUMIFS(#REF!,#REF!,"internal",#REF!,C49)+
SUMIFS(#REF!,#REF!,"internal",#REF!,C49)+
SUMIFS(#REF!,#REF!,"internal",#REF!,C49)+
SUMIFS(#REF!,#REF!,"internal",#REF!,C49)+
SUMIFS(#REF!,#REF!,"internal",#REF!,C49)+
SUMIFS(#REF!,#REF!,"internal",#REF!,C49)</f>
        <v>#REF!</v>
      </c>
      <c r="L49" s="151" t="e">
        <f>SUMIFS(#REF!,#REF!,"eksternal",#REF!,C49)+
SUMIFS(#REF!,#REF!,"eksternal",#REF!,C49)+
SUMIFS(#REF!,#REF!,"eksternal",#REF!,C49)+
SUMIFS(#REF!,#REF!,"eksternal",#REF!,C49)+
SUMIFS(#REF!,#REF!,"eksternal",#REF!,C49)+
SUMIFS(#REF!,#REF!,"eksternal",#REF!,C49)</f>
        <v>#REF!</v>
      </c>
      <c r="M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N49" s="152" t="e">
        <f>SUMIFS(#REF!,#REF!,"internal",#REF!,C49)+
SUMIFS(#REF!,#REF!,"internal",#REF!,C49)+
SUMIFS(#REF!,#REF!,"internal",#REF!,C49)+
SUMIFS(#REF!,#REF!,"internal",#REF!,C49)+
SUMIFS(#REF!,#REF!,"internal",#REF!,C49)+
SUMIFS(#REF!,#REF!,"internal",#REF!,C49)+
SUMIFS(#REF!,#REF!,"internal",#REF!,C49)</f>
        <v>#REF!</v>
      </c>
      <c r="O49" s="1331" t="e">
        <f>SUMIFS(#REF!,#REF!,"eksternal",#REF!,C49)+
SUMIFS(#REF!,#REF!,"eksternal",#REF!,C49)+
SUMIFS(#REF!,#REF!,"eksternal",#REF!,C49)+
SUMIFS(#REF!,#REF!,"eksternal",#REF!,C49)+
SUMIFS(#REF!,#REF!,"eksternal",#REF!,C49)+
SUMIFS(#REF!,#REF!,"eksternal",#REF!,C49)+
SUMIFS(#REF!,#REF!,"eksternal",#REF!,C49)</f>
        <v>#REF!</v>
      </c>
      <c r="P49" s="152" t="e">
        <f>SUMIF(#REF!, 'KEUANGAN (INT+EKS) AKRE 2025'!C49,#REF!)+
SUMIF(#REF!, 'KEUANGAN (INT+EKS) AKRE 2025'!C49,#REF!)+
SUMIF(#REF!, 'KEUANGAN (INT+EKS) AKRE 2025'!C49,#REF!)+
SUMIF(#REF!, 'KEUANGAN (INT+EKS) AKRE 2025'!C49,#REF!)+
SUMIF(#REF!, 'KEUANGAN (INT+EKS) AKRE 2025'!C49,#REF!)</f>
        <v>#REF!</v>
      </c>
      <c r="Q49" s="152" t="e">
        <f>SUMIFS(#REF!,#REF!,"internal",#REF!,C49)+
SUMIFS(#REF!,#REF!,"internal",#REF!,C49)+
SUMIFS(#REF!,#REF!,"internal",#REF!,C49)+
SUMIFS(#REF!,#REF!,"internal",#REF!,C49)+
SUMIFS(#REF!,#REF!,"internal",#REF!,C49)+
SUMIFS(#REF!,#REF!,"internal",#REF!,C49)</f>
        <v>#REF!</v>
      </c>
      <c r="R49" s="152" t="e">
        <f>SUMIFS(#REF!,#REF!,"eksternal",#REF!,C49)+
SUMIFS(#REF!,#REF!,"eksternal",#REF!,C49)+
SUMIFS(#REF!,#REF!,"eksternal",#REF!,C49)+
SUMIFS(#REF!,#REF!,"eksternal",#REF!,C49)+
SUMIFS(#REF!,#REF!,"eksternal",#REF!,C49)+
SUMIFS(#REF!,#REF!,"eksternal",#REF!,C49)</f>
        <v>#REF!</v>
      </c>
      <c r="S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T49" s="1331" t="e">
        <f>SUMIFS(#REF!,#REF!,"internal",#REF!,C49)+
SUMIFS(#REF!,#REF!,"internal",#REF!,C49)+
SUMIFS(#REF!,#REF!,"internal",#REF!,C49)+
SUMIFS(#REF!,#REF!,"internal",#REF!,C49)+
SUMIFS(#REF!,#REF!,"eksternal",#REF!,C49)+
SUMIFS(#REF!,#REF!,"eksternal",#REF!,C49)+
SUMIFS(#REF!,#REF!,"eksternal",#REF!,C49)</f>
        <v>#REF!</v>
      </c>
      <c r="U49" s="1331" t="e">
        <f>SUMIFS(#REF!,#REF!,"eksternal",#REF!,C49)+
SUMIFS(#REF!,#REF!,"eksternal",#REF!,C49)+
SUMIFS(#REF!,#REF!,"eksternal",#REF!,C49)+
SUMIFS(#REF!,#REF!,"eksternal",#REF!,C49)+
SUMIFS(#REF!,#REF!,"eksternal",#REF!,C49)+
SUMIFS(#REF!,#REF!,"eksternal",#REF!,C49)+
SUMIFS(#REF!,#REF!,"eksternal",#REF!,C49)</f>
        <v>#REF!</v>
      </c>
      <c r="V49" s="152" t="e">
        <f>SUMIF(#REF!, 'KEUANGAN (INT+EKS) AKRE 2025'!C49,#REF!)+
SUMIF(#REF!, 'KEUANGAN (INT+EKS) AKRE 2025'!C49,#REF!)+
SUMIF(#REF!, 'KEUANGAN (INT+EKS) AKRE 2025'!C49,#REF!)+
SUMIF(#REF!, 'KEUANGAN (INT+EKS) AKRE 2025'!C49,#REF!)+
SUMIF(#REF!, 'KEUANGAN (INT+EKS) AKRE 2025'!C49,#REF!)</f>
        <v>#REF!</v>
      </c>
      <c r="W49" s="152" t="e">
        <f>SUMIFS(#REF!,#REF!,"internal",#REF!,C49)+
SUMIFS(#REF!,#REF!,"internal",#REF!,C49)+
SUMIFS(#REF!,#REF!,"internal",#REF!,C49)+
SUMIFS(#REF!,#REF!,"internal",#REF!,C49)+
SUMIFS(#REF!,#REF!,"internal",#REF!,C49)+
SUMIFS(#REF!,#REF!,"internal",#REF!,C49)</f>
        <v>#REF!</v>
      </c>
      <c r="X49" s="152" t="e">
        <f>SUMIFS(#REF!,#REF!,"eksternal",#REF!,C49)+
SUMIFS(#REF!,#REF!,"eksternal",#REF!,C49)+
SUMIFS(#REF!,#REF!,"eksternal",#REF!,C49)+
SUMIFS(#REF!,#REF!,"eksternal",#REF!,C49)+
SUMIFS(#REF!,#REF!,"eksternal",#REF!,C49)+
SUMIFS(#REF!,#REF!,"eksternal",#REF!,C49)</f>
        <v>#REF!</v>
      </c>
      <c r="Y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Z49" s="152" t="e">
        <f>SUMIFS(#REF!,#REF!,"internal",#REF!,C49)+
SUMIFS(#REF!,#REF!,"internal",#REF!,C49)+
SUMIFS(#REF!,#REF!,"internal",#REF!,C49)+
SUMIFS(#REF!,#REF!,"internal",#REF!,C49)+
SUMIFS(#REF!,#REF!,"internal",#REF!,C49)+
SUMIFS(#REF!,#REF!,"internal",#REF!,C49)+
SUMIFS(#REF!,#REF!,"internal",#REF!,C49)</f>
        <v>#REF!</v>
      </c>
      <c r="AA49" s="152" t="e">
        <f>SUMIFS(#REF!,#REF!,"eksternal",#REF!,C49)+
SUMIFS(#REF!,#REF!,"eksternal",#REF!,C49)+
SUMIFS(#REF!,#REF!,"eksternal",#REF!,C49)+
SUMIFS(#REF!,#REF!,"eksternal",#REF!,C49)+
SUMIFS(#REF!,#REF!,"eksternal",#REF!,C49)+
SUMIFS(#REF!,#REF!,"eksternal",#REF!,C49)+
SUMIFS(#REF!,#REF!,"eksternal",#REF!,C49)</f>
        <v>#REF!</v>
      </c>
      <c r="AB49" s="152" t="e">
        <f>SUMIF(#REF!, 'KEUANGAN (INT+EKS) AKRE 2025'!C49,#REF!)+
SUMIF(#REF!, 'KEUANGAN (INT+EKS) AKRE 2025'!C49,#REF!)+
SUMIF(#REF!, 'KEUANGAN (INT+EKS) AKRE 2025'!C49,#REF!)+
SUMIF(#REF!, 'KEUANGAN (INT+EKS) AKRE 2025'!C49,#REF!)+
SUMIF(#REF!, 'KEUANGAN (INT+EKS) AKRE 2025'!C49,#REF!)+
SUMIF(#REF!, 'KEUANGAN (INT+EKS) AKRE 2025'!C49,#REF!)</f>
        <v>#REF!</v>
      </c>
      <c r="AC49" s="152" t="e">
        <f>SUMIFS(#REF!,#REF!,"internal",#REF!,C49)+
SUMIFS(#REF!,#REF!,"internal",#REF!,C49)+
SUMIFS(#REF!,#REF!,"internal",#REF!,C49)+
SUMIFS(#REF!,#REF!,"internal",#REF!,C49)+
SUMIFS(#REF!,#REF!,"internal",#REF!,C49)+
SUMIFS(#REF!,#REF!,"internal",#REF!,C49)</f>
        <v>#REF!</v>
      </c>
      <c r="AD49" s="152" t="e">
        <f>SUMIFS(#REF!,#REF!,"eksternal",#REF!,C49)+
SUMIFS(#REF!,#REF!,"eksternal",#REF!,C49)+
SUMIFS(#REF!,#REF!,"eksternal",#REF!,C49)+
SUMIFS(#REF!,#REF!,"eksternal",#REF!,C49)+
SUMIFS(#REF!,#REF!,"eksternal",#REF!,C49)+
SUMIFS(#REF!,#REF!,"eksternal",#REF!,C49)</f>
        <v>#REF!</v>
      </c>
      <c r="AE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AF49" s="152" t="e">
        <f>SUMIFS(#REF!,#REF!,"internal",#REF!,C49)+
SUMIFS(#REF!,#REF!,"internal",#REF!,C49)+
SUMIFS(#REF!,#REF!,"internal",#REF!,C49)+
SUMIFS(#REF!,#REF!,"internal",#REF!,C49)+
SUMIFS(#REF!,#REF!,"internal",#REF!,C49)+
SUMIFS(#REF!,#REF!,"internal",#REF!,C49)+
SUMIFS(#REF!,#REF!,"internal",#REF!,C49)</f>
        <v>#REF!</v>
      </c>
      <c r="AG49" s="152" t="e">
        <f>SUMIFS(#REF!,#REF!,"eksternal",#REF!,C49)+
SUMIFS(#REF!,#REF!,"eksternal",#REF!,C49)+
SUMIFS(#REF!,#REF!,"eksternal",#REF!,C49)+
SUMIFS(#REF!,#REF!,"eksternal",#REF!,C49)+
SUMIFS(#REF!,#REF!,"eksternal",#REF!,C49)+
SUMIFS(#REF!,#REF!,"eksternal",#REF!,C49)+
SUMIFS(#REF!,#REF!,"eksternal",#REF!,C49)</f>
        <v>#REF!</v>
      </c>
      <c r="AH49" s="152" t="e">
        <f>SUMIF(#REF!, 'KEUANGAN (INT+EKS) AKRE 2025'!C49,#REF!)+
SUMIF(#REF!, 'KEUANGAN (INT+EKS) AKRE 2025'!C49,#REF!)+
SUMIF(#REF!, 'KEUANGAN (INT+EKS) AKRE 2025'!C49,#REF!)+
SUMIF(#REF!, 'KEUANGAN (INT+EKS) AKRE 2025'!C49,#REF!)+
SUMIF(#REF!, 'KEUANGAN (INT+EKS) AKRE 2025'!C49,#REF!)+
SUMIF(#REF!, 'KEUANGAN (INT+EKS) AKRE 2025'!C49,#REF!)</f>
        <v>#REF!</v>
      </c>
      <c r="AI49" s="152" t="e">
        <f>SUMIFS(#REF!,#REF!,"internal",#REF!,C49)+
SUMIFS(#REF!,#REF!,"internal",#REF!,C49)+
SUMIFS(#REF!,#REF!,"internal",#REF!,C49)+
SUMIFS(#REF!,#REF!,"internal",#REF!,C49)+
SUMIFS(#REF!,#REF!,"internal",#REF!,C49)+
SUMIFS(#REF!,#REF!,"internal",#REF!,C49)</f>
        <v>#REF!</v>
      </c>
      <c r="AJ49" s="152" t="e">
        <f>SUMIFS(#REF!,#REF!,"eksternal",#REF!,C49)+
SUMIFS(#REF!,#REF!,"eksternal",#REF!,C49)+
SUMIFS(#REF!,#REF!,"eksternal",#REF!,C49)+
SUMIFS(#REF!,#REF!,"eksternal",#REF!,C49)+
SUMIFS(#REF!,#REF!,"eksternal",#REF!,C49)+
SUMIFS(#REF!,#REF!,"eksternal",#REF!,C49)</f>
        <v>#REF!</v>
      </c>
      <c r="AK49" s="1337"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
SUMIF(#REF!,'KEUANGAN (INT+EKS) AKRE 2025'!C49,#REF!)+
SUMIF(#REF!,'KEUANGAN (INT+EKS) AKRE 2025'!C49,#REF!)</f>
        <v>#REF!</v>
      </c>
      <c r="AL49" s="1335" t="e">
        <f>SUMIFS(#REF!,#REF!,"internal",#REF!,C49)+
SUMIFS(#REF!,#REF!,"internal",#REF!,C49)+
SUMIFS(#REF!,#REF!,"internal",#REF!,C49)+
SUMIFS(#REF!,#REF!,"internal",#REF!,C49)+
SUMIFS(#REF!,#REF!,"internal",#REF!,C49)+
SUMIFS(#REF!,#REF!,"internal",#REF!,C49)+
SUMIFS(#REF!,#REF!,"internal",#REF!,C49)</f>
        <v>#REF!</v>
      </c>
      <c r="AM49" s="1354" t="e">
        <f>SUMIFS(#REF!,#REF!,"eksternal",#REF!,C49)+
SUMIFS(#REF!,#REF!,"eksternal",#REF!,C49)+
SUMIFS(#REF!,#REF!,"eksternal",#REF!,C49)+
SUMIFS(#REF!,#REF!,"eksternal",#REF!,C49)+
SUMIFS(#REF!,#REF!,"eksternal",#REF!,C49)+
SUMIFS(#REF!,#REF!,"eksternal",#REF!,C49)+
SUMIFS(#REF!,#REF!,"eksternal",#REF!,C49)+
SUMIFS(#REF!,#REF!,"eksternal",#REF!,C49)+
SUMIFS(#REF!,#REF!,"eksternal",#REF!,C49)</f>
        <v>#REF!</v>
      </c>
    </row>
    <row r="50" spans="1:39" hidden="1">
      <c r="A50" s="127">
        <v>10</v>
      </c>
      <c r="B50" s="1446"/>
      <c r="C50" s="1195" t="s">
        <v>98</v>
      </c>
      <c r="D50" s="1340" t="e">
        <f>SUMIF(#REF!, 'KEUANGAN (INT+EKS) AKRE 2025'!C50,#REF!)+
SUMIF(#REF!, 'KEUANGAN (INT+EKS) AKRE 2025'!C50,#REF!)+
SUMIF(#REF!, 'KEUANGAN (INT+EKS) AKRE 2025'!C50,#REF!)+
SUMIF(#REF!, 'KEUANGAN (INT+EKS) AKRE 2025'!C50,#REF!)+
SUMIF(#REF!, 'KEUANGAN (INT+EKS) AKRE 2025'!C50,#REF!)</f>
        <v>#REF!</v>
      </c>
      <c r="E50" s="1340" t="e">
        <f>SUMIFS(#REF!,#REF!,"internal",#REF!,C50)+
SUMIFS(#REF!,#REF!,"internal",#REF!,C50)+
SUMIFS(#REF!,#REF!,"internal",#REF!,C50)+
SUMIFS(#REF!,#REF!,"internal",#REF!,C50)+
SUMIFS(#REF!,#REF!,"internal",#REF!,C50)+
SUMIFS(#REF!,#REF!,"internal",#REF!,C50)</f>
        <v>#REF!</v>
      </c>
      <c r="F50" s="1341" t="e">
        <f>SUMIFS(#REF!,#REF!,"eksternal",#REF!,C50)+
SUMIFS(#REF!,#REF!,"eksternal",#REF!,C50)+
SUMIFS(#REF!,#REF!,"eksternal",#REF!,C50)+
SUMIFS(#REF!,#REF!,"eksternal",#REF!,C50)+
SUMIFS(#REF!,#REF!,"eksternal",#REF!,C50)+
SUMIFS(#REF!,#REF!,"eksternal",#REF!,C50)</f>
        <v>#REF!</v>
      </c>
      <c r="G50" s="1334"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H50" s="1334" t="e">
        <f>SUMIFS(#REF!,#REF!,"internal",#REF!,C50)+
SUMIFS(#REF!,#REF!,"internal",#REF!,C50)+
SUMIFS(#REF!,#REF!,"internal",#REF!,C50)+
SUMIFS(#REF!,#REF!,"internal",#REF!,C50)+
SUMIFS(#REF!,#REF!,"internal",#REF!,C50)+
SUMIFS(#REF!,#REF!,"internal",#REF!,C50)+
SUMIFS(#REF!,#REF!,"internal",#REF!,C50)</f>
        <v>#REF!</v>
      </c>
      <c r="I50" s="1334" t="e">
        <f>SUMIFS(#REF!,#REF!,"eksternal",#REF!,C50)+
SUMIFS(#REF!,#REF!,"eksternal",#REF!,C50)+
SUMIFS(#REF!,#REF!,"eksternal",#REF!,C50)+
SUMIFS(#REF!,#REF!,"eksternal",#REF!,C50)+
SUMIFS(#REF!,#REF!,"eksternal",#REF!,C50)+
SUMIFS(#REF!,#REF!,"eksternal",#REF!,C50)+
SUMIFS(#REF!,#REF!,"eksternal",#REF!,C50)</f>
        <v>#REF!</v>
      </c>
      <c r="J50" s="151" t="e">
        <f>SUMIF(#REF!, 'KEUANGAN (INT+EKS) AKRE 2025'!C50,#REF!)+
SUMIF(#REF!, 'KEUANGAN (INT+EKS) AKRE 2025'!C50,#REF!)+
SUMIF(#REF!, 'KEUANGAN (INT+EKS) AKRE 2025'!C50,#REF!)+
SUMIF(#REF!, 'KEUANGAN (INT+EKS) AKRE 2025'!C50,#REF!)+
SUMIF(#REF!, 'KEUANGAN (INT+EKS) AKRE 2025'!C50,#REF!)</f>
        <v>#REF!</v>
      </c>
      <c r="K50" s="151" t="e">
        <f>SUMIFS(#REF!,#REF!,"internal",#REF!,C50)+
SUMIFS(#REF!,#REF!,"internal",#REF!,C50)+
SUMIFS(#REF!,#REF!,"internal",#REF!,C50)+
SUMIFS(#REF!,#REF!,"internal",#REF!,C50)+
SUMIFS(#REF!,#REF!,"internal",#REF!,C50)+
SUMIFS(#REF!,#REF!,"internal",#REF!,C50)</f>
        <v>#REF!</v>
      </c>
      <c r="L50" s="151" t="e">
        <f>SUMIFS(#REF!,#REF!,"eksternal",#REF!,C50)+
SUMIFS(#REF!,#REF!,"eksternal",#REF!,C50)+
SUMIFS(#REF!,#REF!,"eksternal",#REF!,C50)+
SUMIFS(#REF!,#REF!,"eksternal",#REF!,C50)+
SUMIFS(#REF!,#REF!,"eksternal",#REF!,C50)+
SUMIFS(#REF!,#REF!,"eksternal",#REF!,C50)</f>
        <v>#REF!</v>
      </c>
      <c r="M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N50" s="152" t="e">
        <f>SUMIFS(#REF!,#REF!,"internal",#REF!,C50)+
SUMIFS(#REF!,#REF!,"internal",#REF!,C50)+
SUMIFS(#REF!,#REF!,"internal",#REF!,C50)+
SUMIFS(#REF!,#REF!,"internal",#REF!,C50)+
SUMIFS(#REF!,#REF!,"internal",#REF!,C50)+
SUMIFS(#REF!,#REF!,"internal",#REF!,C50)+
SUMIFS(#REF!,#REF!,"internal",#REF!,C50)</f>
        <v>#REF!</v>
      </c>
      <c r="O50" s="1331" t="e">
        <f>SUMIFS(#REF!,#REF!,"eksternal",#REF!,C50)+
SUMIFS(#REF!,#REF!,"eksternal",#REF!,C50)+
SUMIFS(#REF!,#REF!,"eksternal",#REF!,C50)+
SUMIFS(#REF!,#REF!,"eksternal",#REF!,C50)+
SUMIFS(#REF!,#REF!,"eksternal",#REF!,C50)+
SUMIFS(#REF!,#REF!,"eksternal",#REF!,C50)+
SUMIFS(#REF!,#REF!,"eksternal",#REF!,C50)</f>
        <v>#REF!</v>
      </c>
      <c r="P50" s="152" t="e">
        <f>SUMIF(#REF!, 'KEUANGAN (INT+EKS) AKRE 2025'!C50,#REF!)+
SUMIF(#REF!, 'KEUANGAN (INT+EKS) AKRE 2025'!C50,#REF!)+
SUMIF(#REF!, 'KEUANGAN (INT+EKS) AKRE 2025'!C50,#REF!)+
SUMIF(#REF!, 'KEUANGAN (INT+EKS) AKRE 2025'!C50,#REF!)+
SUMIF(#REF!, 'KEUANGAN (INT+EKS) AKRE 2025'!C50,#REF!)</f>
        <v>#REF!</v>
      </c>
      <c r="Q50" s="152" t="e">
        <f>SUMIFS(#REF!,#REF!,"internal",#REF!,C50)+
SUMIFS(#REF!,#REF!,"internal",#REF!,C50)+
SUMIFS(#REF!,#REF!,"internal",#REF!,C50)+
SUMIFS(#REF!,#REF!,"internal",#REF!,C50)+
SUMIFS(#REF!,#REF!,"internal",#REF!,C50)+
SUMIFS(#REF!,#REF!,"internal",#REF!,C50)</f>
        <v>#REF!</v>
      </c>
      <c r="R50" s="152" t="e">
        <f>SUMIFS(#REF!,#REF!,"eksternal",#REF!,C50)+
SUMIFS(#REF!,#REF!,"eksternal",#REF!,C50)+
SUMIFS(#REF!,#REF!,"eksternal",#REF!,C50)+
SUMIFS(#REF!,#REF!,"eksternal",#REF!,C50)+
SUMIFS(#REF!,#REF!,"eksternal",#REF!,C50)+
SUMIFS(#REF!,#REF!,"eksternal",#REF!,C50)</f>
        <v>#REF!</v>
      </c>
      <c r="S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T50" s="1331" t="e">
        <f>SUMIFS(#REF!,#REF!,"internal",#REF!,C50)+
SUMIFS(#REF!,#REF!,"internal",#REF!,C50)+
SUMIFS(#REF!,#REF!,"internal",#REF!,C50)+
SUMIFS(#REF!,#REF!,"internal",#REF!,C50)+
SUMIFS(#REF!,#REF!,"eksternal",#REF!,C50)+
SUMIFS(#REF!,#REF!,"eksternal",#REF!,C50)+
SUMIFS(#REF!,#REF!,"eksternal",#REF!,C50)</f>
        <v>#REF!</v>
      </c>
      <c r="U50" s="1331" t="e">
        <f>SUMIFS(#REF!,#REF!,"eksternal",#REF!,C50)+
SUMIFS(#REF!,#REF!,"eksternal",#REF!,C50)+
SUMIFS(#REF!,#REF!,"eksternal",#REF!,C50)+
SUMIFS(#REF!,#REF!,"eksternal",#REF!,C50)+
SUMIFS(#REF!,#REF!,"eksternal",#REF!,C50)+
SUMIFS(#REF!,#REF!,"eksternal",#REF!,C50)+
SUMIFS(#REF!,#REF!,"eksternal",#REF!,C50)</f>
        <v>#REF!</v>
      </c>
      <c r="V50" s="152" t="e">
        <f>SUMIF(#REF!, 'KEUANGAN (INT+EKS) AKRE 2025'!C50,#REF!)+
SUMIF(#REF!, 'KEUANGAN (INT+EKS) AKRE 2025'!C50,#REF!)+
SUMIF(#REF!, 'KEUANGAN (INT+EKS) AKRE 2025'!C50,#REF!)+
SUMIF(#REF!, 'KEUANGAN (INT+EKS) AKRE 2025'!C50,#REF!)+
SUMIF(#REF!, 'KEUANGAN (INT+EKS) AKRE 2025'!C50,#REF!)</f>
        <v>#REF!</v>
      </c>
      <c r="W50" s="152" t="e">
        <f>SUMIFS(#REF!,#REF!,"internal",#REF!,C50)+
SUMIFS(#REF!,#REF!,"internal",#REF!,C50)+
SUMIFS(#REF!,#REF!,"internal",#REF!,C50)+
SUMIFS(#REF!,#REF!,"internal",#REF!,C50)+
SUMIFS(#REF!,#REF!,"internal",#REF!,C50)+
SUMIFS(#REF!,#REF!,"internal",#REF!,C50)</f>
        <v>#REF!</v>
      </c>
      <c r="X50" s="152" t="e">
        <f>SUMIFS(#REF!,#REF!,"eksternal",#REF!,C50)+
SUMIFS(#REF!,#REF!,"eksternal",#REF!,C50)+
SUMIFS(#REF!,#REF!,"eksternal",#REF!,C50)+
SUMIFS(#REF!,#REF!,"eksternal",#REF!,C50)+
SUMIFS(#REF!,#REF!,"eksternal",#REF!,C50)+
SUMIFS(#REF!,#REF!,"eksternal",#REF!,C50)</f>
        <v>#REF!</v>
      </c>
      <c r="Y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Z50" s="152" t="e">
        <f>SUMIFS(#REF!,#REF!,"internal",#REF!,C50)+
SUMIFS(#REF!,#REF!,"internal",#REF!,C50)+
SUMIFS(#REF!,#REF!,"internal",#REF!,C50)+
SUMIFS(#REF!,#REF!,"internal",#REF!,C50)+
SUMIFS(#REF!,#REF!,"internal",#REF!,C50)+
SUMIFS(#REF!,#REF!,"internal",#REF!,C50)+
SUMIFS(#REF!,#REF!,"internal",#REF!,C50)</f>
        <v>#REF!</v>
      </c>
      <c r="AA50" s="152" t="e">
        <f>SUMIFS(#REF!,#REF!,"eksternal",#REF!,C50)+
SUMIFS(#REF!,#REF!,"eksternal",#REF!,C50)+
SUMIFS(#REF!,#REF!,"eksternal",#REF!,C50)+
SUMIFS(#REF!,#REF!,"eksternal",#REF!,C50)+
SUMIFS(#REF!,#REF!,"eksternal",#REF!,C50)+
SUMIFS(#REF!,#REF!,"eksternal",#REF!,C50)+
SUMIFS(#REF!,#REF!,"eksternal",#REF!,C50)</f>
        <v>#REF!</v>
      </c>
      <c r="AB50" s="152" t="e">
        <f>SUMIF(#REF!, 'KEUANGAN (INT+EKS) AKRE 2025'!C50,#REF!)+
SUMIF(#REF!, 'KEUANGAN (INT+EKS) AKRE 2025'!C50,#REF!)+
SUMIF(#REF!, 'KEUANGAN (INT+EKS) AKRE 2025'!C50,#REF!)+
SUMIF(#REF!, 'KEUANGAN (INT+EKS) AKRE 2025'!C50,#REF!)+
SUMIF(#REF!, 'KEUANGAN (INT+EKS) AKRE 2025'!C50,#REF!)+
SUMIF(#REF!, 'KEUANGAN (INT+EKS) AKRE 2025'!C50,#REF!)</f>
        <v>#REF!</v>
      </c>
      <c r="AC50" s="152" t="e">
        <f>SUMIFS(#REF!,#REF!,"internal",#REF!,C50)+
SUMIFS(#REF!,#REF!,"internal",#REF!,C50)+
SUMIFS(#REF!,#REF!,"internal",#REF!,C50)+
SUMIFS(#REF!,#REF!,"internal",#REF!,C50)+
SUMIFS(#REF!,#REF!,"internal",#REF!,C50)+
SUMIFS(#REF!,#REF!,"internal",#REF!,C50)</f>
        <v>#REF!</v>
      </c>
      <c r="AD50" s="152" t="e">
        <f>SUMIFS(#REF!,#REF!,"eksternal",#REF!,C50)+
SUMIFS(#REF!,#REF!,"eksternal",#REF!,C50)+
SUMIFS(#REF!,#REF!,"eksternal",#REF!,C50)+
SUMIFS(#REF!,#REF!,"eksternal",#REF!,C50)+
SUMIFS(#REF!,#REF!,"eksternal",#REF!,C50)+
SUMIFS(#REF!,#REF!,"eksternal",#REF!,C50)</f>
        <v>#REF!</v>
      </c>
      <c r="AE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AF50" s="152" t="e">
        <f>SUMIFS(#REF!,#REF!,"internal",#REF!,C50)+
SUMIFS(#REF!,#REF!,"internal",#REF!,C50)+
SUMIFS(#REF!,#REF!,"internal",#REF!,C50)+
SUMIFS(#REF!,#REF!,"internal",#REF!,C50)+
SUMIFS(#REF!,#REF!,"internal",#REF!,C50)+
SUMIFS(#REF!,#REF!,"internal",#REF!,C50)+
SUMIFS(#REF!,#REF!,"internal",#REF!,C50)</f>
        <v>#REF!</v>
      </c>
      <c r="AG50" s="152" t="e">
        <f>SUMIFS(#REF!,#REF!,"eksternal",#REF!,C50)+
SUMIFS(#REF!,#REF!,"eksternal",#REF!,C50)+
SUMIFS(#REF!,#REF!,"eksternal",#REF!,C50)+
SUMIFS(#REF!,#REF!,"eksternal",#REF!,C50)+
SUMIFS(#REF!,#REF!,"eksternal",#REF!,C50)+
SUMIFS(#REF!,#REF!,"eksternal",#REF!,C50)+
SUMIFS(#REF!,#REF!,"eksternal",#REF!,C50)</f>
        <v>#REF!</v>
      </c>
      <c r="AH50" s="152" t="e">
        <f>SUMIF(#REF!, 'KEUANGAN (INT+EKS) AKRE 2025'!C50,#REF!)+
SUMIF(#REF!, 'KEUANGAN (INT+EKS) AKRE 2025'!C50,#REF!)+
SUMIF(#REF!, 'KEUANGAN (INT+EKS) AKRE 2025'!C50,#REF!)+
SUMIF(#REF!, 'KEUANGAN (INT+EKS) AKRE 2025'!C50,#REF!)+
SUMIF(#REF!, 'KEUANGAN (INT+EKS) AKRE 2025'!C50,#REF!)+
SUMIF(#REF!, 'KEUANGAN (INT+EKS) AKRE 2025'!C50,#REF!)</f>
        <v>#REF!</v>
      </c>
      <c r="AI50" s="152" t="e">
        <f>SUMIFS(#REF!,#REF!,"internal",#REF!,C50)+
SUMIFS(#REF!,#REF!,"internal",#REF!,C50)+
SUMIFS(#REF!,#REF!,"internal",#REF!,C50)+
SUMIFS(#REF!,#REF!,"internal",#REF!,C50)+
SUMIFS(#REF!,#REF!,"internal",#REF!,C50)+
SUMIFS(#REF!,#REF!,"internal",#REF!,C50)</f>
        <v>#REF!</v>
      </c>
      <c r="AJ50" s="152" t="e">
        <f>SUMIFS(#REF!,#REF!,"eksternal",#REF!,C50)+
SUMIFS(#REF!,#REF!,"eksternal",#REF!,C50)+
SUMIFS(#REF!,#REF!,"eksternal",#REF!,C50)+
SUMIFS(#REF!,#REF!,"eksternal",#REF!,C50)+
SUMIFS(#REF!,#REF!,"eksternal",#REF!,C50)+
SUMIFS(#REF!,#REF!,"eksternal",#REF!,C50)</f>
        <v>#REF!</v>
      </c>
      <c r="AK50" s="1337"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
SUMIF(#REF!,'KEUANGAN (INT+EKS) AKRE 2025'!C50,#REF!)+
SUMIF(#REF!,'KEUANGAN (INT+EKS) AKRE 2025'!C50,#REF!)</f>
        <v>#REF!</v>
      </c>
      <c r="AL50" s="1335" t="e">
        <f>SUMIFS(#REF!,#REF!,"internal",#REF!,C50)+
SUMIFS(#REF!,#REF!,"internal",#REF!,C50)+
SUMIFS(#REF!,#REF!,"internal",#REF!,C50)+
SUMIFS(#REF!,#REF!,"internal",#REF!,C50)+
SUMIFS(#REF!,#REF!,"internal",#REF!,C50)+
SUMIFS(#REF!,#REF!,"internal",#REF!,C50)+
SUMIFS(#REF!,#REF!,"internal",#REF!,C50)</f>
        <v>#REF!</v>
      </c>
      <c r="AM50" s="1354" t="e">
        <f>SUMIFS(#REF!,#REF!,"eksternal",#REF!,C50)+
SUMIFS(#REF!,#REF!,"eksternal",#REF!,C50)+
SUMIFS(#REF!,#REF!,"eksternal",#REF!,C50)+
SUMIFS(#REF!,#REF!,"eksternal",#REF!,C50)+
SUMIFS(#REF!,#REF!,"eksternal",#REF!,C50)+
SUMIFS(#REF!,#REF!,"eksternal",#REF!,C50)+
SUMIFS(#REF!,#REF!,"eksternal",#REF!,C50)+
SUMIFS(#REF!,#REF!,"eksternal",#REF!,C50)+
SUMIFS(#REF!,#REF!,"eksternal",#REF!,C50)</f>
        <v>#REF!</v>
      </c>
    </row>
    <row r="51" spans="1:39" hidden="1">
      <c r="A51" s="127">
        <v>11</v>
      </c>
      <c r="B51" s="1446"/>
      <c r="C51" s="1195" t="s">
        <v>335</v>
      </c>
      <c r="D51" s="1340" t="e">
        <f>SUMIF(#REF!, 'KEUANGAN (INT+EKS) AKRE 2025'!C51,#REF!)+
SUMIF(#REF!, 'KEUANGAN (INT+EKS) AKRE 2025'!C51,#REF!)+
SUMIF(#REF!, 'KEUANGAN (INT+EKS) AKRE 2025'!C51,#REF!)+
SUMIF(#REF!, 'KEUANGAN (INT+EKS) AKRE 2025'!C51,#REF!)+
SUMIF(#REF!, 'KEUANGAN (INT+EKS) AKRE 2025'!C51,#REF!)</f>
        <v>#REF!</v>
      </c>
      <c r="E51" s="1340" t="e">
        <f>SUMIFS(#REF!,#REF!,"internal",#REF!,C51)+
SUMIFS(#REF!,#REF!,"internal",#REF!,C51)+
SUMIFS(#REF!,#REF!,"internal",#REF!,C51)+
SUMIFS(#REF!,#REF!,"internal",#REF!,C51)+
SUMIFS(#REF!,#REF!,"internal",#REF!,C51)+
SUMIFS(#REF!,#REF!,"internal",#REF!,C51)</f>
        <v>#REF!</v>
      </c>
      <c r="F51" s="1341" t="e">
        <f>SUMIFS(#REF!,#REF!,"eksternal",#REF!,C51)+
SUMIFS(#REF!,#REF!,"eksternal",#REF!,C51)+
SUMIFS(#REF!,#REF!,"eksternal",#REF!,C51)+
SUMIFS(#REF!,#REF!,"eksternal",#REF!,C51)+
SUMIFS(#REF!,#REF!,"eksternal",#REF!,C51)+
SUMIFS(#REF!,#REF!,"eksternal",#REF!,C51)</f>
        <v>#REF!</v>
      </c>
      <c r="G51" s="1334"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H51" s="1334" t="e">
        <f>SUMIFS(#REF!,#REF!,"internal",#REF!,C51)+
SUMIFS(#REF!,#REF!,"internal",#REF!,C51)+
SUMIFS(#REF!,#REF!,"internal",#REF!,C51)+
SUMIFS(#REF!,#REF!,"internal",#REF!,C51)+
SUMIFS(#REF!,#REF!,"internal",#REF!,C51)+
SUMIFS(#REF!,#REF!,"internal",#REF!,C51)+
SUMIFS(#REF!,#REF!,"internal",#REF!,C51)</f>
        <v>#REF!</v>
      </c>
      <c r="I51" s="1334" t="e">
        <f>SUMIFS(#REF!,#REF!,"eksternal",#REF!,C51)+
SUMIFS(#REF!,#REF!,"eksternal",#REF!,C51)+
SUMIFS(#REF!,#REF!,"eksternal",#REF!,C51)+
SUMIFS(#REF!,#REF!,"eksternal",#REF!,C51)+
SUMIFS(#REF!,#REF!,"eksternal",#REF!,C51)+
SUMIFS(#REF!,#REF!,"eksternal",#REF!,C51)+
SUMIFS(#REF!,#REF!,"eksternal",#REF!,C51)</f>
        <v>#REF!</v>
      </c>
      <c r="J51" s="151" t="e">
        <f>SUMIF(#REF!, 'KEUANGAN (INT+EKS) AKRE 2025'!C51,#REF!)+
SUMIF(#REF!, 'KEUANGAN (INT+EKS) AKRE 2025'!C51,#REF!)+
SUMIF(#REF!, 'KEUANGAN (INT+EKS) AKRE 2025'!C51,#REF!)+
SUMIF(#REF!, 'KEUANGAN (INT+EKS) AKRE 2025'!C51,#REF!)+
SUMIF(#REF!, 'KEUANGAN (INT+EKS) AKRE 2025'!C51,#REF!)</f>
        <v>#REF!</v>
      </c>
      <c r="K51" s="151" t="e">
        <f>SUMIFS(#REF!,#REF!,"internal",#REF!,C51)+
SUMIFS(#REF!,#REF!,"internal",#REF!,C51)+
SUMIFS(#REF!,#REF!,"internal",#REF!,C51)+
SUMIFS(#REF!,#REF!,"internal",#REF!,C51)+
SUMIFS(#REF!,#REF!,"internal",#REF!,C51)+
SUMIFS(#REF!,#REF!,"internal",#REF!,C51)</f>
        <v>#REF!</v>
      </c>
      <c r="L51" s="151" t="e">
        <f>SUMIFS(#REF!,#REF!,"eksternal",#REF!,C51)+
SUMIFS(#REF!,#REF!,"eksternal",#REF!,C51)+
SUMIFS(#REF!,#REF!,"eksternal",#REF!,C51)+
SUMIFS(#REF!,#REF!,"eksternal",#REF!,C51)+
SUMIFS(#REF!,#REF!,"eksternal",#REF!,C51)+
SUMIFS(#REF!,#REF!,"eksternal",#REF!,C51)</f>
        <v>#REF!</v>
      </c>
      <c r="M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N51" s="152" t="e">
        <f>SUMIFS(#REF!,#REF!,"internal",#REF!,C51)+
SUMIFS(#REF!,#REF!,"internal",#REF!,C51)+
SUMIFS(#REF!,#REF!,"internal",#REF!,C51)+
SUMIFS(#REF!,#REF!,"internal",#REF!,C51)+
SUMIFS(#REF!,#REF!,"internal",#REF!,C51)+
SUMIFS(#REF!,#REF!,"internal",#REF!,C51)+
SUMIFS(#REF!,#REF!,"internal",#REF!,C51)</f>
        <v>#REF!</v>
      </c>
      <c r="O51" s="1331" t="e">
        <f>SUMIFS(#REF!,#REF!,"eksternal",#REF!,C51)+
SUMIFS(#REF!,#REF!,"eksternal",#REF!,C51)+
SUMIFS(#REF!,#REF!,"eksternal",#REF!,C51)+
SUMIFS(#REF!,#REF!,"eksternal",#REF!,C51)+
SUMIFS(#REF!,#REF!,"eksternal",#REF!,C51)+
SUMIFS(#REF!,#REF!,"eksternal",#REF!,C51)+
SUMIFS(#REF!,#REF!,"eksternal",#REF!,C51)</f>
        <v>#REF!</v>
      </c>
      <c r="P51" s="152" t="e">
        <f>SUMIF(#REF!, 'KEUANGAN (INT+EKS) AKRE 2025'!C51,#REF!)+
SUMIF(#REF!, 'KEUANGAN (INT+EKS) AKRE 2025'!C51,#REF!)+
SUMIF(#REF!, 'KEUANGAN (INT+EKS) AKRE 2025'!C51,#REF!)+
SUMIF(#REF!, 'KEUANGAN (INT+EKS) AKRE 2025'!C51,#REF!)+
SUMIF(#REF!, 'KEUANGAN (INT+EKS) AKRE 2025'!C51,#REF!)</f>
        <v>#REF!</v>
      </c>
      <c r="Q51" s="152" t="e">
        <f>SUMIFS(#REF!,#REF!,"internal",#REF!,C51)+
SUMIFS(#REF!,#REF!,"internal",#REF!,C51)+
SUMIFS(#REF!,#REF!,"internal",#REF!,C51)+
SUMIFS(#REF!,#REF!,"internal",#REF!,C51)+
SUMIFS(#REF!,#REF!,"internal",#REF!,C51)+
SUMIFS(#REF!,#REF!,"internal",#REF!,C51)</f>
        <v>#REF!</v>
      </c>
      <c r="R51" s="152" t="e">
        <f>SUMIFS(#REF!,#REF!,"eksternal",#REF!,C51)+
SUMIFS(#REF!,#REF!,"eksternal",#REF!,C51)+
SUMIFS(#REF!,#REF!,"eksternal",#REF!,C51)+
SUMIFS(#REF!,#REF!,"eksternal",#REF!,C51)+
SUMIFS(#REF!,#REF!,"eksternal",#REF!,C51)+
SUMIFS(#REF!,#REF!,"eksternal",#REF!,C51)</f>
        <v>#REF!</v>
      </c>
      <c r="S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T51" s="1331" t="e">
        <f>SUMIFS(#REF!,#REF!,"internal",#REF!,C51)+
SUMIFS(#REF!,#REF!,"internal",#REF!,C51)+
SUMIFS(#REF!,#REF!,"internal",#REF!,C51)+
SUMIFS(#REF!,#REF!,"internal",#REF!,C51)+
SUMIFS(#REF!,#REF!,"eksternal",#REF!,C51)+
SUMIFS(#REF!,#REF!,"eksternal",#REF!,C51)+
SUMIFS(#REF!,#REF!,"eksternal",#REF!,C51)</f>
        <v>#REF!</v>
      </c>
      <c r="U51" s="1331" t="e">
        <f>SUMIFS(#REF!,#REF!,"eksternal",#REF!,C51)+
SUMIFS(#REF!,#REF!,"eksternal",#REF!,C51)+
SUMIFS(#REF!,#REF!,"eksternal",#REF!,C51)+
SUMIFS(#REF!,#REF!,"eksternal",#REF!,C51)+
SUMIFS(#REF!,#REF!,"eksternal",#REF!,C51)+
SUMIFS(#REF!,#REF!,"eksternal",#REF!,C51)+
SUMIFS(#REF!,#REF!,"eksternal",#REF!,C51)</f>
        <v>#REF!</v>
      </c>
      <c r="V51" s="152" t="e">
        <f>SUMIF(#REF!, 'KEUANGAN (INT+EKS) AKRE 2025'!C51,#REF!)+
SUMIF(#REF!, 'KEUANGAN (INT+EKS) AKRE 2025'!C51,#REF!)+
SUMIF(#REF!, 'KEUANGAN (INT+EKS) AKRE 2025'!C51,#REF!)+
SUMIF(#REF!, 'KEUANGAN (INT+EKS) AKRE 2025'!C51,#REF!)+
SUMIF(#REF!, 'KEUANGAN (INT+EKS) AKRE 2025'!C51,#REF!)</f>
        <v>#REF!</v>
      </c>
      <c r="W51" s="152" t="e">
        <f>SUMIFS(#REF!,#REF!,"internal",#REF!,C51)+
SUMIFS(#REF!,#REF!,"internal",#REF!,C51)+
SUMIFS(#REF!,#REF!,"internal",#REF!,C51)+
SUMIFS(#REF!,#REF!,"internal",#REF!,C51)+
SUMIFS(#REF!,#REF!,"internal",#REF!,C51)+
SUMIFS(#REF!,#REF!,"internal",#REF!,C51)</f>
        <v>#REF!</v>
      </c>
      <c r="X51" s="152" t="e">
        <f>SUMIFS(#REF!,#REF!,"eksternal",#REF!,C51)+
SUMIFS(#REF!,#REF!,"eksternal",#REF!,C51)+
SUMIFS(#REF!,#REF!,"eksternal",#REF!,C51)+
SUMIFS(#REF!,#REF!,"eksternal",#REF!,C51)+
SUMIFS(#REF!,#REF!,"eksternal",#REF!,C51)+
SUMIFS(#REF!,#REF!,"eksternal",#REF!,C51)</f>
        <v>#REF!</v>
      </c>
      <c r="Y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Z51" s="152" t="e">
        <f>SUMIFS(#REF!,#REF!,"internal",#REF!,C51)+
SUMIFS(#REF!,#REF!,"internal",#REF!,C51)+
SUMIFS(#REF!,#REF!,"internal",#REF!,C51)+
SUMIFS(#REF!,#REF!,"internal",#REF!,C51)+
SUMIFS(#REF!,#REF!,"internal",#REF!,C51)+
SUMIFS(#REF!,#REF!,"internal",#REF!,C51)+
SUMIFS(#REF!,#REF!,"internal",#REF!,C51)</f>
        <v>#REF!</v>
      </c>
      <c r="AA51" s="152" t="e">
        <f>SUMIFS(#REF!,#REF!,"eksternal",#REF!,C51)+
SUMIFS(#REF!,#REF!,"eksternal",#REF!,C51)+
SUMIFS(#REF!,#REF!,"eksternal",#REF!,C51)+
SUMIFS(#REF!,#REF!,"eksternal",#REF!,C51)+
SUMIFS(#REF!,#REF!,"eksternal",#REF!,C51)+
SUMIFS(#REF!,#REF!,"eksternal",#REF!,C51)+
SUMIFS(#REF!,#REF!,"eksternal",#REF!,C51)</f>
        <v>#REF!</v>
      </c>
      <c r="AB51" s="152" t="e">
        <f>SUMIF(#REF!, 'KEUANGAN (INT+EKS) AKRE 2025'!C51,#REF!)+
SUMIF(#REF!, 'KEUANGAN (INT+EKS) AKRE 2025'!C51,#REF!)+
SUMIF(#REF!, 'KEUANGAN (INT+EKS) AKRE 2025'!C51,#REF!)+
SUMIF(#REF!, 'KEUANGAN (INT+EKS) AKRE 2025'!C51,#REF!)+
SUMIF(#REF!, 'KEUANGAN (INT+EKS) AKRE 2025'!C51,#REF!)+
SUMIF(#REF!, 'KEUANGAN (INT+EKS) AKRE 2025'!C51,#REF!)</f>
        <v>#REF!</v>
      </c>
      <c r="AC51" s="152" t="e">
        <f>SUMIFS(#REF!,#REF!,"internal",#REF!,C51)+
SUMIFS(#REF!,#REF!,"internal",#REF!,C51)+
SUMIFS(#REF!,#REF!,"internal",#REF!,C51)+
SUMIFS(#REF!,#REF!,"internal",#REF!,C51)+
SUMIFS(#REF!,#REF!,"internal",#REF!,C51)+
SUMIFS(#REF!,#REF!,"internal",#REF!,C51)</f>
        <v>#REF!</v>
      </c>
      <c r="AD51" s="152" t="e">
        <f>SUMIFS(#REF!,#REF!,"eksternal",#REF!,C51)+
SUMIFS(#REF!,#REF!,"eksternal",#REF!,C51)+
SUMIFS(#REF!,#REF!,"eksternal",#REF!,C51)+
SUMIFS(#REF!,#REF!,"eksternal",#REF!,C51)+
SUMIFS(#REF!,#REF!,"eksternal",#REF!,C51)+
SUMIFS(#REF!,#REF!,"eksternal",#REF!,C51)</f>
        <v>#REF!</v>
      </c>
      <c r="AE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AF51" s="152" t="e">
        <f>SUMIFS(#REF!,#REF!,"internal",#REF!,C51)+
SUMIFS(#REF!,#REF!,"internal",#REF!,C51)+
SUMIFS(#REF!,#REF!,"internal",#REF!,C51)+
SUMIFS(#REF!,#REF!,"internal",#REF!,C51)+
SUMIFS(#REF!,#REF!,"internal",#REF!,C51)+
SUMIFS(#REF!,#REF!,"internal",#REF!,C51)+
SUMIFS(#REF!,#REF!,"internal",#REF!,C51)</f>
        <v>#REF!</v>
      </c>
      <c r="AG51" s="152" t="e">
        <f>SUMIFS(#REF!,#REF!,"eksternal",#REF!,C51)+
SUMIFS(#REF!,#REF!,"eksternal",#REF!,C51)+
SUMIFS(#REF!,#REF!,"eksternal",#REF!,C51)+
SUMIFS(#REF!,#REF!,"eksternal",#REF!,C51)+
SUMIFS(#REF!,#REF!,"eksternal",#REF!,C51)+
SUMIFS(#REF!,#REF!,"eksternal",#REF!,C51)+
SUMIFS(#REF!,#REF!,"eksternal",#REF!,C51)</f>
        <v>#REF!</v>
      </c>
      <c r="AH51" s="152" t="e">
        <f>SUMIF(#REF!, 'KEUANGAN (INT+EKS) AKRE 2025'!C51,#REF!)+
SUMIF(#REF!, 'KEUANGAN (INT+EKS) AKRE 2025'!C51,#REF!)+
SUMIF(#REF!, 'KEUANGAN (INT+EKS) AKRE 2025'!C51,#REF!)+
SUMIF(#REF!, 'KEUANGAN (INT+EKS) AKRE 2025'!C51,#REF!)+
SUMIF(#REF!, 'KEUANGAN (INT+EKS) AKRE 2025'!C51,#REF!)+
SUMIF(#REF!, 'KEUANGAN (INT+EKS) AKRE 2025'!C51,#REF!)</f>
        <v>#REF!</v>
      </c>
      <c r="AI51" s="152" t="e">
        <f>SUMIFS(#REF!,#REF!,"internal",#REF!,C51)+
SUMIFS(#REF!,#REF!,"internal",#REF!,C51)+
SUMIFS(#REF!,#REF!,"internal",#REF!,C51)+
SUMIFS(#REF!,#REF!,"internal",#REF!,C51)+
SUMIFS(#REF!,#REF!,"internal",#REF!,C51)+
SUMIFS(#REF!,#REF!,"internal",#REF!,C51)</f>
        <v>#REF!</v>
      </c>
      <c r="AJ51" s="152" t="e">
        <f>SUMIFS(#REF!,#REF!,"eksternal",#REF!,C51)+
SUMIFS(#REF!,#REF!,"eksternal",#REF!,C51)+
SUMIFS(#REF!,#REF!,"eksternal",#REF!,C51)+
SUMIFS(#REF!,#REF!,"eksternal",#REF!,C51)+
SUMIFS(#REF!,#REF!,"eksternal",#REF!,C51)+
SUMIFS(#REF!,#REF!,"eksternal",#REF!,C51)</f>
        <v>#REF!</v>
      </c>
      <c r="AK51" s="1337"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
SUMIF(#REF!,'KEUANGAN (INT+EKS) AKRE 2025'!C51,#REF!)+
SUMIF(#REF!,'KEUANGAN (INT+EKS) AKRE 2025'!C51,#REF!)</f>
        <v>#REF!</v>
      </c>
      <c r="AL51" s="1335" t="e">
        <f>SUMIFS(#REF!,#REF!,"internal",#REF!,C51)+
SUMIFS(#REF!,#REF!,"internal",#REF!,C51)+
SUMIFS(#REF!,#REF!,"internal",#REF!,C51)+
SUMIFS(#REF!,#REF!,"internal",#REF!,C51)+
SUMIFS(#REF!,#REF!,"internal",#REF!,C51)+
SUMIFS(#REF!,#REF!,"internal",#REF!,C51)+
SUMIFS(#REF!,#REF!,"internal",#REF!,C51)</f>
        <v>#REF!</v>
      </c>
      <c r="AM51" s="1354" t="e">
        <f>SUMIFS(#REF!,#REF!,"eksternal",#REF!,C51)+
SUMIFS(#REF!,#REF!,"eksternal",#REF!,C51)+
SUMIFS(#REF!,#REF!,"eksternal",#REF!,C51)+
SUMIFS(#REF!,#REF!,"eksternal",#REF!,C51)+
SUMIFS(#REF!,#REF!,"eksternal",#REF!,C51)+
SUMIFS(#REF!,#REF!,"eksternal",#REF!,C51)+
SUMIFS(#REF!,#REF!,"eksternal",#REF!,C51)+
SUMIFS(#REF!,#REF!,"eksternal",#REF!,C51)+
SUMIFS(#REF!,#REF!,"eksternal",#REF!,C51)</f>
        <v>#REF!</v>
      </c>
    </row>
    <row r="52" spans="1:39" hidden="1">
      <c r="A52" s="127">
        <v>12</v>
      </c>
      <c r="B52" s="1446"/>
      <c r="C52" s="1195" t="s">
        <v>344</v>
      </c>
      <c r="D52" s="1340" t="e">
        <f>SUMIF(#REF!, 'KEUANGAN (INT+EKS) AKRE 2025'!C52,#REF!)+
SUMIF(#REF!, 'KEUANGAN (INT+EKS) AKRE 2025'!C52,#REF!)+
SUMIF(#REF!, 'KEUANGAN (INT+EKS) AKRE 2025'!C52,#REF!)+
SUMIF(#REF!, 'KEUANGAN (INT+EKS) AKRE 2025'!C52,#REF!)+
SUMIF(#REF!, 'KEUANGAN (INT+EKS) AKRE 2025'!C52,#REF!)</f>
        <v>#REF!</v>
      </c>
      <c r="E52" s="1340" t="e">
        <f>SUMIFS(#REF!,#REF!,"internal",#REF!,C52)+
SUMIFS(#REF!,#REF!,"internal",#REF!,C52)+
SUMIFS(#REF!,#REF!,"internal",#REF!,C52)+
SUMIFS(#REF!,#REF!,"internal",#REF!,C52)+
SUMIFS(#REF!,#REF!,"internal",#REF!,C52)+
SUMIFS(#REF!,#REF!,"internal",#REF!,C52)</f>
        <v>#REF!</v>
      </c>
      <c r="F52" s="1341" t="e">
        <f>SUMIFS(#REF!,#REF!,"eksternal",#REF!,C52)+
SUMIFS(#REF!,#REF!,"eksternal",#REF!,C52)+
SUMIFS(#REF!,#REF!,"eksternal",#REF!,C52)+
SUMIFS(#REF!,#REF!,"eksternal",#REF!,C52)+
SUMIFS(#REF!,#REF!,"eksternal",#REF!,C52)+
SUMIFS(#REF!,#REF!,"eksternal",#REF!,C52)</f>
        <v>#REF!</v>
      </c>
      <c r="G52" s="1334"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H52" s="1334" t="e">
        <f>SUMIFS(#REF!,#REF!,"internal",#REF!,C52)+
SUMIFS(#REF!,#REF!,"internal",#REF!,C52)+
SUMIFS(#REF!,#REF!,"internal",#REF!,C52)+
SUMIFS(#REF!,#REF!,"internal",#REF!,C52)+
SUMIFS(#REF!,#REF!,"internal",#REF!,C52)+
SUMIFS(#REF!,#REF!,"internal",#REF!,C52)+
SUMIFS(#REF!,#REF!,"internal",#REF!,C52)</f>
        <v>#REF!</v>
      </c>
      <c r="I52" s="1334" t="e">
        <f>SUMIFS(#REF!,#REF!,"eksternal",#REF!,C52)+
SUMIFS(#REF!,#REF!,"eksternal",#REF!,C52)+
SUMIFS(#REF!,#REF!,"eksternal",#REF!,C52)+
SUMIFS(#REF!,#REF!,"eksternal",#REF!,C52)+
SUMIFS(#REF!,#REF!,"eksternal",#REF!,C52)+
SUMIFS(#REF!,#REF!,"eksternal",#REF!,C52)+
SUMIFS(#REF!,#REF!,"eksternal",#REF!,C52)</f>
        <v>#REF!</v>
      </c>
      <c r="J52" s="151" t="e">
        <f>SUMIF(#REF!, 'KEUANGAN (INT+EKS) AKRE 2025'!C52,#REF!)+
SUMIF(#REF!, 'KEUANGAN (INT+EKS) AKRE 2025'!C52,#REF!)+
SUMIF(#REF!, 'KEUANGAN (INT+EKS) AKRE 2025'!C52,#REF!)+
SUMIF(#REF!, 'KEUANGAN (INT+EKS) AKRE 2025'!C52,#REF!)+
SUMIF(#REF!, 'KEUANGAN (INT+EKS) AKRE 2025'!C52,#REF!)</f>
        <v>#REF!</v>
      </c>
      <c r="K52" s="151" t="e">
        <f>SUMIFS(#REF!,#REF!,"internal",#REF!,C52)+
SUMIFS(#REF!,#REF!,"internal",#REF!,C52)+
SUMIFS(#REF!,#REF!,"internal",#REF!,C52)+
SUMIFS(#REF!,#REF!,"internal",#REF!,C52)+
SUMIFS(#REF!,#REF!,"internal",#REF!,C52)+
SUMIFS(#REF!,#REF!,"internal",#REF!,C52)</f>
        <v>#REF!</v>
      </c>
      <c r="L52" s="151" t="e">
        <f>SUMIFS(#REF!,#REF!,"eksternal",#REF!,C52)+
SUMIFS(#REF!,#REF!,"eksternal",#REF!,C52)+
SUMIFS(#REF!,#REF!,"eksternal",#REF!,C52)+
SUMIFS(#REF!,#REF!,"eksternal",#REF!,C52)+
SUMIFS(#REF!,#REF!,"eksternal",#REF!,C52)+
SUMIFS(#REF!,#REF!,"eksternal",#REF!,C52)</f>
        <v>#REF!</v>
      </c>
      <c r="M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N52" s="152" t="e">
        <f>SUMIFS(#REF!,#REF!,"internal",#REF!,C52)+
SUMIFS(#REF!,#REF!,"internal",#REF!,C52)+
SUMIFS(#REF!,#REF!,"internal",#REF!,C52)+
SUMIFS(#REF!,#REF!,"internal",#REF!,C52)+
SUMIFS(#REF!,#REF!,"internal",#REF!,C52)+
SUMIFS(#REF!,#REF!,"internal",#REF!,C52)+
SUMIFS(#REF!,#REF!,"internal",#REF!,C52)</f>
        <v>#REF!</v>
      </c>
      <c r="O52" s="1331" t="e">
        <f>SUMIFS(#REF!,#REF!,"eksternal",#REF!,C52)+
SUMIFS(#REF!,#REF!,"eksternal",#REF!,C52)+
SUMIFS(#REF!,#REF!,"eksternal",#REF!,C52)+
SUMIFS(#REF!,#REF!,"eksternal",#REF!,C52)+
SUMIFS(#REF!,#REF!,"eksternal",#REF!,C52)+
SUMIFS(#REF!,#REF!,"eksternal",#REF!,C52)+
SUMIFS(#REF!,#REF!,"eksternal",#REF!,C52)</f>
        <v>#REF!</v>
      </c>
      <c r="P52" s="152" t="e">
        <f>SUMIF(#REF!, 'KEUANGAN (INT+EKS) AKRE 2025'!C52,#REF!)+
SUMIF(#REF!, 'KEUANGAN (INT+EKS) AKRE 2025'!C52,#REF!)+
SUMIF(#REF!, 'KEUANGAN (INT+EKS) AKRE 2025'!C52,#REF!)+
SUMIF(#REF!, 'KEUANGAN (INT+EKS) AKRE 2025'!C52,#REF!)+
SUMIF(#REF!, 'KEUANGAN (INT+EKS) AKRE 2025'!C52,#REF!)</f>
        <v>#REF!</v>
      </c>
      <c r="Q52" s="152" t="e">
        <f>SUMIFS(#REF!,#REF!,"internal",#REF!,C52)+
SUMIFS(#REF!,#REF!,"internal",#REF!,C52)+
SUMIFS(#REF!,#REF!,"internal",#REF!,C52)+
SUMIFS(#REF!,#REF!,"internal",#REF!,C52)+
SUMIFS(#REF!,#REF!,"internal",#REF!,C52)+
SUMIFS(#REF!,#REF!,"internal",#REF!,C52)</f>
        <v>#REF!</v>
      </c>
      <c r="R52" s="152" t="e">
        <f>SUMIFS(#REF!,#REF!,"eksternal",#REF!,C52)+
SUMIFS(#REF!,#REF!,"eksternal",#REF!,C52)+
SUMIFS(#REF!,#REF!,"eksternal",#REF!,C52)+
SUMIFS(#REF!,#REF!,"eksternal",#REF!,C52)+
SUMIFS(#REF!,#REF!,"eksternal",#REF!,C52)+
SUMIFS(#REF!,#REF!,"eksternal",#REF!,C52)</f>
        <v>#REF!</v>
      </c>
      <c r="S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T52" s="1331" t="e">
        <f>SUMIFS(#REF!,#REF!,"internal",#REF!,C52)+
SUMIFS(#REF!,#REF!,"internal",#REF!,C52)+
SUMIFS(#REF!,#REF!,"internal",#REF!,C52)+
SUMIFS(#REF!,#REF!,"internal",#REF!,C52)+
SUMIFS(#REF!,#REF!,"eksternal",#REF!,C52)+
SUMIFS(#REF!,#REF!,"eksternal",#REF!,C52)+
SUMIFS(#REF!,#REF!,"eksternal",#REF!,C52)</f>
        <v>#REF!</v>
      </c>
      <c r="U52" s="1331" t="e">
        <f>SUMIFS(#REF!,#REF!,"eksternal",#REF!,C52)+
SUMIFS(#REF!,#REF!,"eksternal",#REF!,C52)+
SUMIFS(#REF!,#REF!,"eksternal",#REF!,C52)+
SUMIFS(#REF!,#REF!,"eksternal",#REF!,C52)+
SUMIFS(#REF!,#REF!,"eksternal",#REF!,C52)+
SUMIFS(#REF!,#REF!,"eksternal",#REF!,C52)+
SUMIFS(#REF!,#REF!,"eksternal",#REF!,C52)</f>
        <v>#REF!</v>
      </c>
      <c r="V52" s="152" t="e">
        <f>SUMIF(#REF!, 'KEUANGAN (INT+EKS) AKRE 2025'!C52,#REF!)+
SUMIF(#REF!, 'KEUANGAN (INT+EKS) AKRE 2025'!C52,#REF!)+
SUMIF(#REF!, 'KEUANGAN (INT+EKS) AKRE 2025'!C52,#REF!)+
SUMIF(#REF!, 'KEUANGAN (INT+EKS) AKRE 2025'!C52,#REF!)+
SUMIF(#REF!, 'KEUANGAN (INT+EKS) AKRE 2025'!C52,#REF!)</f>
        <v>#REF!</v>
      </c>
      <c r="W52" s="152" t="e">
        <f>SUMIFS(#REF!,#REF!,"internal",#REF!,C52)+
SUMIFS(#REF!,#REF!,"internal",#REF!,C52)+
SUMIFS(#REF!,#REF!,"internal",#REF!,C52)+
SUMIFS(#REF!,#REF!,"internal",#REF!,C52)+
SUMIFS(#REF!,#REF!,"internal",#REF!,C52)+
SUMIFS(#REF!,#REF!,"internal",#REF!,C52)</f>
        <v>#REF!</v>
      </c>
      <c r="X52" s="152" t="e">
        <f>SUMIFS(#REF!,#REF!,"eksternal",#REF!,C52)+
SUMIFS(#REF!,#REF!,"eksternal",#REF!,C52)+
SUMIFS(#REF!,#REF!,"eksternal",#REF!,C52)+
SUMIFS(#REF!,#REF!,"eksternal",#REF!,C52)+
SUMIFS(#REF!,#REF!,"eksternal",#REF!,C52)+
SUMIFS(#REF!,#REF!,"eksternal",#REF!,C52)</f>
        <v>#REF!</v>
      </c>
      <c r="Y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Z52" s="152" t="e">
        <f>SUMIFS(#REF!,#REF!,"internal",#REF!,C52)+
SUMIFS(#REF!,#REF!,"internal",#REF!,C52)+
SUMIFS(#REF!,#REF!,"internal",#REF!,C52)+
SUMIFS(#REF!,#REF!,"internal",#REF!,C52)+
SUMIFS(#REF!,#REF!,"internal",#REF!,C52)+
SUMIFS(#REF!,#REF!,"internal",#REF!,C52)+
SUMIFS(#REF!,#REF!,"internal",#REF!,C52)</f>
        <v>#REF!</v>
      </c>
      <c r="AA52" s="152" t="e">
        <f>SUMIFS(#REF!,#REF!,"eksternal",#REF!,C52)+
SUMIFS(#REF!,#REF!,"eksternal",#REF!,C52)+
SUMIFS(#REF!,#REF!,"eksternal",#REF!,C52)+
SUMIFS(#REF!,#REF!,"eksternal",#REF!,C52)+
SUMIFS(#REF!,#REF!,"eksternal",#REF!,C52)+
SUMIFS(#REF!,#REF!,"eksternal",#REF!,C52)+
SUMIFS(#REF!,#REF!,"eksternal",#REF!,C52)</f>
        <v>#REF!</v>
      </c>
      <c r="AB52" s="152" t="e">
        <f>SUMIF(#REF!, 'KEUANGAN (INT+EKS) AKRE 2025'!C52,#REF!)+
SUMIF(#REF!, 'KEUANGAN (INT+EKS) AKRE 2025'!C52,#REF!)+
SUMIF(#REF!, 'KEUANGAN (INT+EKS) AKRE 2025'!C52,#REF!)+
SUMIF(#REF!, 'KEUANGAN (INT+EKS) AKRE 2025'!C52,#REF!)+
SUMIF(#REF!, 'KEUANGAN (INT+EKS) AKRE 2025'!C52,#REF!)+
SUMIF(#REF!, 'KEUANGAN (INT+EKS) AKRE 2025'!C52,#REF!)</f>
        <v>#REF!</v>
      </c>
      <c r="AC52" s="152" t="e">
        <f>SUMIFS(#REF!,#REF!,"internal",#REF!,C52)+
SUMIFS(#REF!,#REF!,"internal",#REF!,C52)+
SUMIFS(#REF!,#REF!,"internal",#REF!,C52)+
SUMIFS(#REF!,#REF!,"internal",#REF!,C52)+
SUMIFS(#REF!,#REF!,"internal",#REF!,C52)+
SUMIFS(#REF!,#REF!,"internal",#REF!,C52)</f>
        <v>#REF!</v>
      </c>
      <c r="AD52" s="152" t="e">
        <f>SUMIFS(#REF!,#REF!,"eksternal",#REF!,C52)+
SUMIFS(#REF!,#REF!,"eksternal",#REF!,C52)+
SUMIFS(#REF!,#REF!,"eksternal",#REF!,C52)+
SUMIFS(#REF!,#REF!,"eksternal",#REF!,C52)+
SUMIFS(#REF!,#REF!,"eksternal",#REF!,C52)+
SUMIFS(#REF!,#REF!,"eksternal",#REF!,C52)</f>
        <v>#REF!</v>
      </c>
      <c r="AE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AF52" s="152" t="e">
        <f>SUMIFS(#REF!,#REF!,"internal",#REF!,C52)+
SUMIFS(#REF!,#REF!,"internal",#REF!,C52)+
SUMIFS(#REF!,#REF!,"internal",#REF!,C52)+
SUMIFS(#REF!,#REF!,"internal",#REF!,C52)+
SUMIFS(#REF!,#REF!,"internal",#REF!,C52)+
SUMIFS(#REF!,#REF!,"internal",#REF!,C52)+
SUMIFS(#REF!,#REF!,"internal",#REF!,C52)</f>
        <v>#REF!</v>
      </c>
      <c r="AG52" s="152" t="e">
        <f>SUMIFS(#REF!,#REF!,"eksternal",#REF!,C52)+
SUMIFS(#REF!,#REF!,"eksternal",#REF!,C52)+
SUMIFS(#REF!,#REF!,"eksternal",#REF!,C52)+
SUMIFS(#REF!,#REF!,"eksternal",#REF!,C52)+
SUMIFS(#REF!,#REF!,"eksternal",#REF!,C52)+
SUMIFS(#REF!,#REF!,"eksternal",#REF!,C52)+
SUMIFS(#REF!,#REF!,"eksternal",#REF!,C52)</f>
        <v>#REF!</v>
      </c>
      <c r="AH52" s="152" t="e">
        <f>SUMIF(#REF!, 'KEUANGAN (INT+EKS) AKRE 2025'!C52,#REF!)+
SUMIF(#REF!, 'KEUANGAN (INT+EKS) AKRE 2025'!C52,#REF!)+
SUMIF(#REF!, 'KEUANGAN (INT+EKS) AKRE 2025'!C52,#REF!)+
SUMIF(#REF!, 'KEUANGAN (INT+EKS) AKRE 2025'!C52,#REF!)+
SUMIF(#REF!, 'KEUANGAN (INT+EKS) AKRE 2025'!C52,#REF!)+
SUMIF(#REF!, 'KEUANGAN (INT+EKS) AKRE 2025'!C52,#REF!)</f>
        <v>#REF!</v>
      </c>
      <c r="AI52" s="152" t="e">
        <f>SUMIFS(#REF!,#REF!,"internal",#REF!,C52)+
SUMIFS(#REF!,#REF!,"internal",#REF!,C52)+
SUMIFS(#REF!,#REF!,"internal",#REF!,C52)+
SUMIFS(#REF!,#REF!,"internal",#REF!,C52)+
SUMIFS(#REF!,#REF!,"internal",#REF!,C52)+
SUMIFS(#REF!,#REF!,"internal",#REF!,C52)</f>
        <v>#REF!</v>
      </c>
      <c r="AJ52" s="152" t="e">
        <f>SUMIFS(#REF!,#REF!,"eksternal",#REF!,C52)+
SUMIFS(#REF!,#REF!,"eksternal",#REF!,C52)+
SUMIFS(#REF!,#REF!,"eksternal",#REF!,C52)+
SUMIFS(#REF!,#REF!,"eksternal",#REF!,C52)+
SUMIFS(#REF!,#REF!,"eksternal",#REF!,C52)+
SUMIFS(#REF!,#REF!,"eksternal",#REF!,C52)</f>
        <v>#REF!</v>
      </c>
      <c r="AK52" s="1337"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
SUMIF(#REF!,'KEUANGAN (INT+EKS) AKRE 2025'!C52,#REF!)+
SUMIF(#REF!,'KEUANGAN (INT+EKS) AKRE 2025'!C52,#REF!)</f>
        <v>#REF!</v>
      </c>
      <c r="AL52" s="1335" t="e">
        <f>SUMIFS(#REF!,#REF!,"internal",#REF!,C52)+
SUMIFS(#REF!,#REF!,"internal",#REF!,C52)+
SUMIFS(#REF!,#REF!,"internal",#REF!,C52)+
SUMIFS(#REF!,#REF!,"internal",#REF!,C52)+
SUMIFS(#REF!,#REF!,"internal",#REF!,C52)+
SUMIFS(#REF!,#REF!,"internal",#REF!,C52)+
SUMIFS(#REF!,#REF!,"internal",#REF!,C52)</f>
        <v>#REF!</v>
      </c>
      <c r="AM52" s="1354" t="e">
        <f>SUMIFS(#REF!,#REF!,"eksternal",#REF!,C52)+
SUMIFS(#REF!,#REF!,"eksternal",#REF!,C52)+
SUMIFS(#REF!,#REF!,"eksternal",#REF!,C52)+
SUMIFS(#REF!,#REF!,"eksternal",#REF!,C52)+
SUMIFS(#REF!,#REF!,"eksternal",#REF!,C52)+
SUMIFS(#REF!,#REF!,"eksternal",#REF!,C52)+
SUMIFS(#REF!,#REF!,"eksternal",#REF!,C52)+
SUMIFS(#REF!,#REF!,"eksternal",#REF!,C52)+
SUMIFS(#REF!,#REF!,"eksternal",#REF!,C52)</f>
        <v>#REF!</v>
      </c>
    </row>
    <row r="53" spans="1:39" hidden="1">
      <c r="A53" s="127">
        <v>13</v>
      </c>
      <c r="B53" s="1446"/>
      <c r="C53" s="1195" t="s">
        <v>40</v>
      </c>
      <c r="D53" s="1340" t="e">
        <f>SUMIF(#REF!, 'KEUANGAN (INT+EKS) AKRE 2025'!C53,#REF!)+
SUMIF(#REF!, 'KEUANGAN (INT+EKS) AKRE 2025'!C53,#REF!)+
SUMIF(#REF!, 'KEUANGAN (INT+EKS) AKRE 2025'!C53,#REF!)+
SUMIF(#REF!, 'KEUANGAN (INT+EKS) AKRE 2025'!C53,#REF!)+
SUMIF(#REF!, 'KEUANGAN (INT+EKS) AKRE 2025'!C53,#REF!)</f>
        <v>#REF!</v>
      </c>
      <c r="E53" s="1340" t="e">
        <f>SUMIFS(#REF!,#REF!,"internal",#REF!,C53)+
SUMIFS(#REF!,#REF!,"internal",#REF!,C53)+
SUMIFS(#REF!,#REF!,"internal",#REF!,C53)+
SUMIFS(#REF!,#REF!,"internal",#REF!,C53)+
SUMIFS(#REF!,#REF!,"internal",#REF!,C53)+
SUMIFS(#REF!,#REF!,"internal",#REF!,C53)</f>
        <v>#REF!</v>
      </c>
      <c r="F53" s="1341" t="e">
        <f>SUMIFS(#REF!,#REF!,"eksternal",#REF!,C53)+
SUMIFS(#REF!,#REF!,"eksternal",#REF!,C53)+
SUMIFS(#REF!,#REF!,"eksternal",#REF!,C53)+
SUMIFS(#REF!,#REF!,"eksternal",#REF!,C53)+
SUMIFS(#REF!,#REF!,"eksternal",#REF!,C53)+
SUMIFS(#REF!,#REF!,"eksternal",#REF!,C53)</f>
        <v>#REF!</v>
      </c>
      <c r="G53" s="1334"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H53" s="1334" t="e">
        <f>SUMIFS(#REF!,#REF!,"internal",#REF!,C53)+
SUMIFS(#REF!,#REF!,"internal",#REF!,C53)+
SUMIFS(#REF!,#REF!,"internal",#REF!,C53)+
SUMIFS(#REF!,#REF!,"internal",#REF!,C53)+
SUMIFS(#REF!,#REF!,"internal",#REF!,C53)+
SUMIFS(#REF!,#REF!,"internal",#REF!,C53)+
SUMIFS(#REF!,#REF!,"internal",#REF!,C53)</f>
        <v>#REF!</v>
      </c>
      <c r="I53" s="1334" t="e">
        <f>SUMIFS(#REF!,#REF!,"eksternal",#REF!,C53)+
SUMIFS(#REF!,#REF!,"eksternal",#REF!,C53)+
SUMIFS(#REF!,#REF!,"eksternal",#REF!,C53)+
SUMIFS(#REF!,#REF!,"eksternal",#REF!,C53)+
SUMIFS(#REF!,#REF!,"eksternal",#REF!,C53)+
SUMIFS(#REF!,#REF!,"eksternal",#REF!,C53)+
SUMIFS(#REF!,#REF!,"eksternal",#REF!,C53)</f>
        <v>#REF!</v>
      </c>
      <c r="J53" s="151" t="e">
        <f>SUMIF(#REF!, 'KEUANGAN (INT+EKS) AKRE 2025'!C53,#REF!)+
SUMIF(#REF!, 'KEUANGAN (INT+EKS) AKRE 2025'!C53,#REF!)+
SUMIF(#REF!, 'KEUANGAN (INT+EKS) AKRE 2025'!C53,#REF!)+
SUMIF(#REF!, 'KEUANGAN (INT+EKS) AKRE 2025'!C53,#REF!)+
SUMIF(#REF!, 'KEUANGAN (INT+EKS) AKRE 2025'!C53,#REF!)</f>
        <v>#REF!</v>
      </c>
      <c r="K53" s="151" t="e">
        <f>SUMIFS(#REF!,#REF!,"internal",#REF!,C53)+
SUMIFS(#REF!,#REF!,"internal",#REF!,C53)+
SUMIFS(#REF!,#REF!,"internal",#REF!,C53)+
SUMIFS(#REF!,#REF!,"internal",#REF!,C53)+
SUMIFS(#REF!,#REF!,"internal",#REF!,C53)+
SUMIFS(#REF!,#REF!,"internal",#REF!,C53)</f>
        <v>#REF!</v>
      </c>
      <c r="L53" s="151" t="e">
        <f>SUMIFS(#REF!,#REF!,"eksternal",#REF!,C53)+
SUMIFS(#REF!,#REF!,"eksternal",#REF!,C53)+
SUMIFS(#REF!,#REF!,"eksternal",#REF!,C53)+
SUMIFS(#REF!,#REF!,"eksternal",#REF!,C53)+
SUMIFS(#REF!,#REF!,"eksternal",#REF!,C53)+
SUMIFS(#REF!,#REF!,"eksternal",#REF!,C53)</f>
        <v>#REF!</v>
      </c>
      <c r="M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N53" s="152" t="e">
        <f>SUMIFS(#REF!,#REF!,"internal",#REF!,C53)+
SUMIFS(#REF!,#REF!,"internal",#REF!,C53)+
SUMIFS(#REF!,#REF!,"internal",#REF!,C53)+
SUMIFS(#REF!,#REF!,"internal",#REF!,C53)+
SUMIFS(#REF!,#REF!,"internal",#REF!,C53)+
SUMIFS(#REF!,#REF!,"internal",#REF!,C53)+
SUMIFS(#REF!,#REF!,"internal",#REF!,C53)</f>
        <v>#REF!</v>
      </c>
      <c r="O53" s="1331" t="e">
        <f>SUMIFS(#REF!,#REF!,"eksternal",#REF!,C53)+
SUMIFS(#REF!,#REF!,"eksternal",#REF!,C53)+
SUMIFS(#REF!,#REF!,"eksternal",#REF!,C53)+
SUMIFS(#REF!,#REF!,"eksternal",#REF!,C53)+
SUMIFS(#REF!,#REF!,"eksternal",#REF!,C53)+
SUMIFS(#REF!,#REF!,"eksternal",#REF!,C53)+
SUMIFS(#REF!,#REF!,"eksternal",#REF!,C53)</f>
        <v>#REF!</v>
      </c>
      <c r="P53" s="152" t="e">
        <f>SUMIF(#REF!, 'KEUANGAN (INT+EKS) AKRE 2025'!C53,#REF!)+
SUMIF(#REF!, 'KEUANGAN (INT+EKS) AKRE 2025'!C53,#REF!)+
SUMIF(#REF!, 'KEUANGAN (INT+EKS) AKRE 2025'!C53,#REF!)+
SUMIF(#REF!, 'KEUANGAN (INT+EKS) AKRE 2025'!C53,#REF!)+
SUMIF(#REF!, 'KEUANGAN (INT+EKS) AKRE 2025'!C53,#REF!)</f>
        <v>#REF!</v>
      </c>
      <c r="Q53" s="152" t="e">
        <f>SUMIFS(#REF!,#REF!,"internal",#REF!,C53)+
SUMIFS(#REF!,#REF!,"internal",#REF!,C53)+
SUMIFS(#REF!,#REF!,"internal",#REF!,C53)+
SUMIFS(#REF!,#REF!,"internal",#REF!,C53)+
SUMIFS(#REF!,#REF!,"internal",#REF!,C53)+
SUMIFS(#REF!,#REF!,"internal",#REF!,C53)</f>
        <v>#REF!</v>
      </c>
      <c r="R53" s="152" t="e">
        <f>SUMIFS(#REF!,#REF!,"eksternal",#REF!,C53)+
SUMIFS(#REF!,#REF!,"eksternal",#REF!,C53)+
SUMIFS(#REF!,#REF!,"eksternal",#REF!,C53)+
SUMIFS(#REF!,#REF!,"eksternal",#REF!,C53)+
SUMIFS(#REF!,#REF!,"eksternal",#REF!,C53)+
SUMIFS(#REF!,#REF!,"eksternal",#REF!,C53)</f>
        <v>#REF!</v>
      </c>
      <c r="S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T53" s="1331" t="e">
        <f>SUMIFS(#REF!,#REF!,"internal",#REF!,C53)+
SUMIFS(#REF!,#REF!,"internal",#REF!,C53)+
SUMIFS(#REF!,#REF!,"internal",#REF!,C53)+
SUMIFS(#REF!,#REF!,"internal",#REF!,C53)+
SUMIFS(#REF!,#REF!,"eksternal",#REF!,C53)+
SUMIFS(#REF!,#REF!,"eksternal",#REF!,C53)+
SUMIFS(#REF!,#REF!,"eksternal",#REF!,C53)</f>
        <v>#REF!</v>
      </c>
      <c r="U53" s="1331" t="e">
        <f>SUMIFS(#REF!,#REF!,"eksternal",#REF!,C53)+
SUMIFS(#REF!,#REF!,"eksternal",#REF!,C53)+
SUMIFS(#REF!,#REF!,"eksternal",#REF!,C53)+
SUMIFS(#REF!,#REF!,"eksternal",#REF!,C53)+
SUMIFS(#REF!,#REF!,"eksternal",#REF!,C53)+
SUMIFS(#REF!,#REF!,"eksternal",#REF!,C53)+
SUMIFS(#REF!,#REF!,"eksternal",#REF!,C53)</f>
        <v>#REF!</v>
      </c>
      <c r="V53" s="152" t="e">
        <f>SUMIF(#REF!, 'KEUANGAN (INT+EKS) AKRE 2025'!C53,#REF!)+
SUMIF(#REF!, 'KEUANGAN (INT+EKS) AKRE 2025'!C53,#REF!)+
SUMIF(#REF!, 'KEUANGAN (INT+EKS) AKRE 2025'!C53,#REF!)+
SUMIF(#REF!, 'KEUANGAN (INT+EKS) AKRE 2025'!C53,#REF!)+
SUMIF(#REF!, 'KEUANGAN (INT+EKS) AKRE 2025'!C53,#REF!)</f>
        <v>#REF!</v>
      </c>
      <c r="W53" s="152" t="e">
        <f>SUMIFS(#REF!,#REF!,"internal",#REF!,C53)+
SUMIFS(#REF!,#REF!,"internal",#REF!,C53)+
SUMIFS(#REF!,#REF!,"internal",#REF!,C53)+
SUMIFS(#REF!,#REF!,"internal",#REF!,C53)+
SUMIFS(#REF!,#REF!,"internal",#REF!,C53)+
SUMIFS(#REF!,#REF!,"internal",#REF!,C53)</f>
        <v>#REF!</v>
      </c>
      <c r="X53" s="152" t="e">
        <f>SUMIFS(#REF!,#REF!,"eksternal",#REF!,C53)+
SUMIFS(#REF!,#REF!,"eksternal",#REF!,C53)+
SUMIFS(#REF!,#REF!,"eksternal",#REF!,C53)+
SUMIFS(#REF!,#REF!,"eksternal",#REF!,C53)+
SUMIFS(#REF!,#REF!,"eksternal",#REF!,C53)+
SUMIFS(#REF!,#REF!,"eksternal",#REF!,C53)</f>
        <v>#REF!</v>
      </c>
      <c r="Y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Z53" s="152" t="e">
        <f>SUMIFS(#REF!,#REF!,"internal",#REF!,C53)+
SUMIFS(#REF!,#REF!,"internal",#REF!,C53)+
SUMIFS(#REF!,#REF!,"internal",#REF!,C53)+
SUMIFS(#REF!,#REF!,"internal",#REF!,C53)+
SUMIFS(#REF!,#REF!,"internal",#REF!,C53)+
SUMIFS(#REF!,#REF!,"internal",#REF!,C53)+
SUMIFS(#REF!,#REF!,"internal",#REF!,C53)</f>
        <v>#REF!</v>
      </c>
      <c r="AA53" s="152" t="e">
        <f>SUMIFS(#REF!,#REF!,"eksternal",#REF!,C53)+
SUMIFS(#REF!,#REF!,"eksternal",#REF!,C53)+
SUMIFS(#REF!,#REF!,"eksternal",#REF!,C53)+
SUMIFS(#REF!,#REF!,"eksternal",#REF!,C53)+
SUMIFS(#REF!,#REF!,"eksternal",#REF!,C53)+
SUMIFS(#REF!,#REF!,"eksternal",#REF!,C53)+
SUMIFS(#REF!,#REF!,"eksternal",#REF!,C53)</f>
        <v>#REF!</v>
      </c>
      <c r="AB53" s="152" t="e">
        <f>SUMIF(#REF!, 'KEUANGAN (INT+EKS) AKRE 2025'!C53,#REF!)+
SUMIF(#REF!, 'KEUANGAN (INT+EKS) AKRE 2025'!C53,#REF!)+
SUMIF(#REF!, 'KEUANGAN (INT+EKS) AKRE 2025'!C53,#REF!)+
SUMIF(#REF!, 'KEUANGAN (INT+EKS) AKRE 2025'!C53,#REF!)+
SUMIF(#REF!, 'KEUANGAN (INT+EKS) AKRE 2025'!C53,#REF!)+
SUMIF(#REF!, 'KEUANGAN (INT+EKS) AKRE 2025'!C53,#REF!)</f>
        <v>#REF!</v>
      </c>
      <c r="AC53" s="152" t="e">
        <f>SUMIFS(#REF!,#REF!,"internal",#REF!,C53)+
SUMIFS(#REF!,#REF!,"internal",#REF!,C53)+
SUMIFS(#REF!,#REF!,"internal",#REF!,C53)+
SUMIFS(#REF!,#REF!,"internal",#REF!,C53)+
SUMIFS(#REF!,#REF!,"internal",#REF!,C53)+
SUMIFS(#REF!,#REF!,"internal",#REF!,C53)</f>
        <v>#REF!</v>
      </c>
      <c r="AD53" s="152" t="e">
        <f>SUMIFS(#REF!,#REF!,"eksternal",#REF!,C53)+
SUMIFS(#REF!,#REF!,"eksternal",#REF!,C53)+
SUMIFS(#REF!,#REF!,"eksternal",#REF!,C53)+
SUMIFS(#REF!,#REF!,"eksternal",#REF!,C53)+
SUMIFS(#REF!,#REF!,"eksternal",#REF!,C53)+
SUMIFS(#REF!,#REF!,"eksternal",#REF!,C53)</f>
        <v>#REF!</v>
      </c>
      <c r="AE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AF53" s="152" t="e">
        <f>SUMIFS(#REF!,#REF!,"internal",#REF!,C53)+
SUMIFS(#REF!,#REF!,"internal",#REF!,C53)+
SUMIFS(#REF!,#REF!,"internal",#REF!,C53)+
SUMIFS(#REF!,#REF!,"internal",#REF!,C53)+
SUMIFS(#REF!,#REF!,"internal",#REF!,C53)+
SUMIFS(#REF!,#REF!,"internal",#REF!,C53)+
SUMIFS(#REF!,#REF!,"internal",#REF!,C53)</f>
        <v>#REF!</v>
      </c>
      <c r="AG53" s="152" t="e">
        <f>SUMIFS(#REF!,#REF!,"eksternal",#REF!,C53)+
SUMIFS(#REF!,#REF!,"eksternal",#REF!,C53)+
SUMIFS(#REF!,#REF!,"eksternal",#REF!,C53)+
SUMIFS(#REF!,#REF!,"eksternal",#REF!,C53)+
SUMIFS(#REF!,#REF!,"eksternal",#REF!,C53)+
SUMIFS(#REF!,#REF!,"eksternal",#REF!,C53)+
SUMIFS(#REF!,#REF!,"eksternal",#REF!,C53)</f>
        <v>#REF!</v>
      </c>
      <c r="AH53" s="152" t="e">
        <f>SUMIF(#REF!, 'KEUANGAN (INT+EKS) AKRE 2025'!C53,#REF!)+
SUMIF(#REF!, 'KEUANGAN (INT+EKS) AKRE 2025'!C53,#REF!)+
SUMIF(#REF!, 'KEUANGAN (INT+EKS) AKRE 2025'!C53,#REF!)+
SUMIF(#REF!, 'KEUANGAN (INT+EKS) AKRE 2025'!C53,#REF!)+
SUMIF(#REF!, 'KEUANGAN (INT+EKS) AKRE 2025'!C53,#REF!)+
SUMIF(#REF!, 'KEUANGAN (INT+EKS) AKRE 2025'!C53,#REF!)</f>
        <v>#REF!</v>
      </c>
      <c r="AI53" s="152" t="e">
        <f>SUMIFS(#REF!,#REF!,"internal",#REF!,C53)+
SUMIFS(#REF!,#REF!,"internal",#REF!,C53)+
SUMIFS(#REF!,#REF!,"internal",#REF!,C53)+
SUMIFS(#REF!,#REF!,"internal",#REF!,C53)+
SUMIFS(#REF!,#REF!,"internal",#REF!,C53)+
SUMIFS(#REF!,#REF!,"internal",#REF!,C53)</f>
        <v>#REF!</v>
      </c>
      <c r="AJ53" s="152" t="e">
        <f>SUMIFS(#REF!,#REF!,"eksternal",#REF!,C53)+
SUMIFS(#REF!,#REF!,"eksternal",#REF!,C53)+
SUMIFS(#REF!,#REF!,"eksternal",#REF!,C53)+
SUMIFS(#REF!,#REF!,"eksternal",#REF!,C53)+
SUMIFS(#REF!,#REF!,"eksternal",#REF!,C53)+
SUMIFS(#REF!,#REF!,"eksternal",#REF!,C53)</f>
        <v>#REF!</v>
      </c>
      <c r="AK53" s="1337"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
SUMIF(#REF!,'KEUANGAN (INT+EKS) AKRE 2025'!C53,#REF!)+
SUMIF(#REF!,'KEUANGAN (INT+EKS) AKRE 2025'!C53,#REF!)</f>
        <v>#REF!</v>
      </c>
      <c r="AL53" s="1335" t="e">
        <f>SUMIFS(#REF!,#REF!,"internal",#REF!,C53)+
SUMIFS(#REF!,#REF!,"internal",#REF!,C53)+
SUMIFS(#REF!,#REF!,"internal",#REF!,C53)+
SUMIFS(#REF!,#REF!,"internal",#REF!,C53)+
SUMIFS(#REF!,#REF!,"internal",#REF!,C53)+
SUMIFS(#REF!,#REF!,"internal",#REF!,C53)+
SUMIFS(#REF!,#REF!,"internal",#REF!,C53)</f>
        <v>#REF!</v>
      </c>
      <c r="AM53" s="1354" t="e">
        <f>SUMIFS(#REF!,#REF!,"eksternal",#REF!,C53)+
SUMIFS(#REF!,#REF!,"eksternal",#REF!,C53)+
SUMIFS(#REF!,#REF!,"eksternal",#REF!,C53)+
SUMIFS(#REF!,#REF!,"eksternal",#REF!,C53)+
SUMIFS(#REF!,#REF!,"eksternal",#REF!,C53)+
SUMIFS(#REF!,#REF!,"eksternal",#REF!,C53)+
SUMIFS(#REF!,#REF!,"eksternal",#REF!,C53)+
SUMIFS(#REF!,#REF!,"eksternal",#REF!,C53)+
SUMIFS(#REF!,#REF!,"eksternal",#REF!,C53)</f>
        <v>#REF!</v>
      </c>
    </row>
    <row r="54" spans="1:39" hidden="1">
      <c r="A54" s="127">
        <v>14</v>
      </c>
      <c r="B54" s="1446"/>
      <c r="C54" s="1195" t="s">
        <v>42</v>
      </c>
      <c r="D54" s="1340" t="e">
        <f>SUMIF(#REF!, 'KEUANGAN (INT+EKS) AKRE 2025'!C54,#REF!)+
SUMIF(#REF!, 'KEUANGAN (INT+EKS) AKRE 2025'!C54,#REF!)+
SUMIF(#REF!, 'KEUANGAN (INT+EKS) AKRE 2025'!C54,#REF!)+
SUMIF(#REF!, 'KEUANGAN (INT+EKS) AKRE 2025'!C54,#REF!)+
SUMIF(#REF!, 'KEUANGAN (INT+EKS) AKRE 2025'!C54,#REF!)</f>
        <v>#REF!</v>
      </c>
      <c r="E54" s="1340" t="e">
        <f>SUMIFS(#REF!,#REF!,"internal",#REF!,C54)+
SUMIFS(#REF!,#REF!,"internal",#REF!,C54)+
SUMIFS(#REF!,#REF!,"internal",#REF!,C54)+
SUMIFS(#REF!,#REF!,"internal",#REF!,C54)+
SUMIFS(#REF!,#REF!,"internal",#REF!,C54)+
SUMIFS(#REF!,#REF!,"internal",#REF!,C54)</f>
        <v>#REF!</v>
      </c>
      <c r="F54" s="1341" t="e">
        <f>SUMIFS(#REF!,#REF!,"eksternal",#REF!,C54)+
SUMIFS(#REF!,#REF!,"eksternal",#REF!,C54)+
SUMIFS(#REF!,#REF!,"eksternal",#REF!,C54)+
SUMIFS(#REF!,#REF!,"eksternal",#REF!,C54)+
SUMIFS(#REF!,#REF!,"eksternal",#REF!,C54)+
SUMIFS(#REF!,#REF!,"eksternal",#REF!,C54)</f>
        <v>#REF!</v>
      </c>
      <c r="G54" s="1334"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H54" s="1334" t="e">
        <f>SUMIFS(#REF!,#REF!,"internal",#REF!,C54)+
SUMIFS(#REF!,#REF!,"internal",#REF!,C54)+
SUMIFS(#REF!,#REF!,"internal",#REF!,C54)+
SUMIFS(#REF!,#REF!,"internal",#REF!,C54)+
SUMIFS(#REF!,#REF!,"internal",#REF!,C54)+
SUMIFS(#REF!,#REF!,"internal",#REF!,C54)+
SUMIFS(#REF!,#REF!,"internal",#REF!,C54)</f>
        <v>#REF!</v>
      </c>
      <c r="I54" s="1334" t="e">
        <f>SUMIFS(#REF!,#REF!,"eksternal",#REF!,C54)+
SUMIFS(#REF!,#REF!,"eksternal",#REF!,C54)+
SUMIFS(#REF!,#REF!,"eksternal",#REF!,C54)+
SUMIFS(#REF!,#REF!,"eksternal",#REF!,C54)+
SUMIFS(#REF!,#REF!,"eksternal",#REF!,C54)+
SUMIFS(#REF!,#REF!,"eksternal",#REF!,C54)+
SUMIFS(#REF!,#REF!,"eksternal",#REF!,C54)</f>
        <v>#REF!</v>
      </c>
      <c r="J54" s="151" t="e">
        <f>SUMIF(#REF!, 'KEUANGAN (INT+EKS) AKRE 2025'!C54,#REF!)+
SUMIF(#REF!, 'KEUANGAN (INT+EKS) AKRE 2025'!C54,#REF!)+
SUMIF(#REF!, 'KEUANGAN (INT+EKS) AKRE 2025'!C54,#REF!)+
SUMIF(#REF!, 'KEUANGAN (INT+EKS) AKRE 2025'!C54,#REF!)+
SUMIF(#REF!, 'KEUANGAN (INT+EKS) AKRE 2025'!C54,#REF!)</f>
        <v>#REF!</v>
      </c>
      <c r="K54" s="151" t="e">
        <f>SUMIFS(#REF!,#REF!,"internal",#REF!,C54)+
SUMIFS(#REF!,#REF!,"internal",#REF!,C54)+
SUMIFS(#REF!,#REF!,"internal",#REF!,C54)+
SUMIFS(#REF!,#REF!,"internal",#REF!,C54)+
SUMIFS(#REF!,#REF!,"internal",#REF!,C54)+
SUMIFS(#REF!,#REF!,"internal",#REF!,C54)</f>
        <v>#REF!</v>
      </c>
      <c r="L54" s="151" t="e">
        <f>SUMIFS(#REF!,#REF!,"eksternal",#REF!,C54)+
SUMIFS(#REF!,#REF!,"eksternal",#REF!,C54)+
SUMIFS(#REF!,#REF!,"eksternal",#REF!,C54)+
SUMIFS(#REF!,#REF!,"eksternal",#REF!,C54)+
SUMIFS(#REF!,#REF!,"eksternal",#REF!,C54)+
SUMIFS(#REF!,#REF!,"eksternal",#REF!,C54)</f>
        <v>#REF!</v>
      </c>
      <c r="M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N54" s="152" t="e">
        <f>SUMIFS(#REF!,#REF!,"internal",#REF!,C54)+
SUMIFS(#REF!,#REF!,"internal",#REF!,C54)+
SUMIFS(#REF!,#REF!,"internal",#REF!,C54)+
SUMIFS(#REF!,#REF!,"internal",#REF!,C54)+
SUMIFS(#REF!,#REF!,"internal",#REF!,C54)+
SUMIFS(#REF!,#REF!,"internal",#REF!,C54)+
SUMIFS(#REF!,#REF!,"internal",#REF!,C54)</f>
        <v>#REF!</v>
      </c>
      <c r="O54" s="1331" t="e">
        <f>SUMIFS(#REF!,#REF!,"eksternal",#REF!,C54)+
SUMIFS(#REF!,#REF!,"eksternal",#REF!,C54)+
SUMIFS(#REF!,#REF!,"eksternal",#REF!,C54)+
SUMIFS(#REF!,#REF!,"eksternal",#REF!,C54)+
SUMIFS(#REF!,#REF!,"eksternal",#REF!,C54)+
SUMIFS(#REF!,#REF!,"eksternal",#REF!,C54)+
SUMIFS(#REF!,#REF!,"eksternal",#REF!,C54)</f>
        <v>#REF!</v>
      </c>
      <c r="P54" s="152" t="e">
        <f>SUMIF(#REF!, 'KEUANGAN (INT+EKS) AKRE 2025'!C54,#REF!)+
SUMIF(#REF!, 'KEUANGAN (INT+EKS) AKRE 2025'!C54,#REF!)+
SUMIF(#REF!, 'KEUANGAN (INT+EKS) AKRE 2025'!C54,#REF!)+
SUMIF(#REF!, 'KEUANGAN (INT+EKS) AKRE 2025'!C54,#REF!)+
SUMIF(#REF!, 'KEUANGAN (INT+EKS) AKRE 2025'!C54,#REF!)</f>
        <v>#REF!</v>
      </c>
      <c r="Q54" s="152" t="e">
        <f>SUMIFS(#REF!,#REF!,"internal",#REF!,C54)+
SUMIFS(#REF!,#REF!,"internal",#REF!,C54)+
SUMIFS(#REF!,#REF!,"internal",#REF!,C54)+
SUMIFS(#REF!,#REF!,"internal",#REF!,C54)+
SUMIFS(#REF!,#REF!,"internal",#REF!,C54)+
SUMIFS(#REF!,#REF!,"internal",#REF!,C54)</f>
        <v>#REF!</v>
      </c>
      <c r="R54" s="152" t="e">
        <f>SUMIFS(#REF!,#REF!,"eksternal",#REF!,C54)+
SUMIFS(#REF!,#REF!,"eksternal",#REF!,C54)+
SUMIFS(#REF!,#REF!,"eksternal",#REF!,C54)+
SUMIFS(#REF!,#REF!,"eksternal",#REF!,C54)+
SUMIFS(#REF!,#REF!,"eksternal",#REF!,C54)+
SUMIFS(#REF!,#REF!,"eksternal",#REF!,C54)</f>
        <v>#REF!</v>
      </c>
      <c r="S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T54" s="1331" t="e">
        <f>SUMIFS(#REF!,#REF!,"internal",#REF!,C54)+
SUMIFS(#REF!,#REF!,"internal",#REF!,C54)+
SUMIFS(#REF!,#REF!,"internal",#REF!,C54)+
SUMIFS(#REF!,#REF!,"internal",#REF!,C54)+
SUMIFS(#REF!,#REF!,"eksternal",#REF!,C54)+
SUMIFS(#REF!,#REF!,"eksternal",#REF!,C54)+
SUMIFS(#REF!,#REF!,"eksternal",#REF!,C54)</f>
        <v>#REF!</v>
      </c>
      <c r="U54" s="1331" t="e">
        <f>SUMIFS(#REF!,#REF!,"eksternal",#REF!,C54)+
SUMIFS(#REF!,#REF!,"eksternal",#REF!,C54)+
SUMIFS(#REF!,#REF!,"eksternal",#REF!,C54)+
SUMIFS(#REF!,#REF!,"eksternal",#REF!,C54)+
SUMIFS(#REF!,#REF!,"eksternal",#REF!,C54)+
SUMIFS(#REF!,#REF!,"eksternal",#REF!,C54)+
SUMIFS(#REF!,#REF!,"eksternal",#REF!,C54)</f>
        <v>#REF!</v>
      </c>
      <c r="V54" s="152" t="e">
        <f>SUMIF(#REF!, 'KEUANGAN (INT+EKS) AKRE 2025'!C54,#REF!)+
SUMIF(#REF!, 'KEUANGAN (INT+EKS) AKRE 2025'!C54,#REF!)+
SUMIF(#REF!, 'KEUANGAN (INT+EKS) AKRE 2025'!C54,#REF!)+
SUMIF(#REF!, 'KEUANGAN (INT+EKS) AKRE 2025'!C54,#REF!)+
SUMIF(#REF!, 'KEUANGAN (INT+EKS) AKRE 2025'!C54,#REF!)</f>
        <v>#REF!</v>
      </c>
      <c r="W54" s="152" t="e">
        <f>SUMIFS(#REF!,#REF!,"internal",#REF!,C54)+
SUMIFS(#REF!,#REF!,"internal",#REF!,C54)+
SUMIFS(#REF!,#REF!,"internal",#REF!,C54)+
SUMIFS(#REF!,#REF!,"internal",#REF!,C54)+
SUMIFS(#REF!,#REF!,"internal",#REF!,C54)+
SUMIFS(#REF!,#REF!,"internal",#REF!,C54)</f>
        <v>#REF!</v>
      </c>
      <c r="X54" s="152" t="e">
        <f>SUMIFS(#REF!,#REF!,"eksternal",#REF!,C54)+
SUMIFS(#REF!,#REF!,"eksternal",#REF!,C54)+
SUMIFS(#REF!,#REF!,"eksternal",#REF!,C54)+
SUMIFS(#REF!,#REF!,"eksternal",#REF!,C54)+
SUMIFS(#REF!,#REF!,"eksternal",#REF!,C54)+
SUMIFS(#REF!,#REF!,"eksternal",#REF!,C54)</f>
        <v>#REF!</v>
      </c>
      <c r="Y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Z54" s="152" t="e">
        <f>SUMIFS(#REF!,#REF!,"internal",#REF!,C54)+
SUMIFS(#REF!,#REF!,"internal",#REF!,C54)+
SUMIFS(#REF!,#REF!,"internal",#REF!,C54)+
SUMIFS(#REF!,#REF!,"internal",#REF!,C54)+
SUMIFS(#REF!,#REF!,"internal",#REF!,C54)+
SUMIFS(#REF!,#REF!,"internal",#REF!,C54)+
SUMIFS(#REF!,#REF!,"internal",#REF!,C54)</f>
        <v>#REF!</v>
      </c>
      <c r="AA54" s="152" t="e">
        <f>SUMIFS(#REF!,#REF!,"eksternal",#REF!,C54)+
SUMIFS(#REF!,#REF!,"eksternal",#REF!,C54)+
SUMIFS(#REF!,#REF!,"eksternal",#REF!,C54)+
SUMIFS(#REF!,#REF!,"eksternal",#REF!,C54)+
SUMIFS(#REF!,#REF!,"eksternal",#REF!,C54)+
SUMIFS(#REF!,#REF!,"eksternal",#REF!,C54)+
SUMIFS(#REF!,#REF!,"eksternal",#REF!,C54)</f>
        <v>#REF!</v>
      </c>
      <c r="AB54" s="152" t="e">
        <f>SUMIF(#REF!, 'KEUANGAN (INT+EKS) AKRE 2025'!C54,#REF!)+
SUMIF(#REF!, 'KEUANGAN (INT+EKS) AKRE 2025'!C54,#REF!)+
SUMIF(#REF!, 'KEUANGAN (INT+EKS) AKRE 2025'!C54,#REF!)+
SUMIF(#REF!, 'KEUANGAN (INT+EKS) AKRE 2025'!C54,#REF!)+
SUMIF(#REF!, 'KEUANGAN (INT+EKS) AKRE 2025'!C54,#REF!)+
SUMIF(#REF!, 'KEUANGAN (INT+EKS) AKRE 2025'!C54,#REF!)</f>
        <v>#REF!</v>
      </c>
      <c r="AC54" s="152" t="e">
        <f>SUMIFS(#REF!,#REF!,"internal",#REF!,C54)+
SUMIFS(#REF!,#REF!,"internal",#REF!,C54)+
SUMIFS(#REF!,#REF!,"internal",#REF!,C54)+
SUMIFS(#REF!,#REF!,"internal",#REF!,C54)+
SUMIFS(#REF!,#REF!,"internal",#REF!,C54)+
SUMIFS(#REF!,#REF!,"internal",#REF!,C54)</f>
        <v>#REF!</v>
      </c>
      <c r="AD54" s="152" t="e">
        <f>SUMIFS(#REF!,#REF!,"eksternal",#REF!,C54)+
SUMIFS(#REF!,#REF!,"eksternal",#REF!,C54)+
SUMIFS(#REF!,#REF!,"eksternal",#REF!,C54)+
SUMIFS(#REF!,#REF!,"eksternal",#REF!,C54)+
SUMIFS(#REF!,#REF!,"eksternal",#REF!,C54)+
SUMIFS(#REF!,#REF!,"eksternal",#REF!,C54)</f>
        <v>#REF!</v>
      </c>
      <c r="AE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AF54" s="152" t="e">
        <f>SUMIFS(#REF!,#REF!,"internal",#REF!,C54)+
SUMIFS(#REF!,#REF!,"internal",#REF!,C54)+
SUMIFS(#REF!,#REF!,"internal",#REF!,C54)+
SUMIFS(#REF!,#REF!,"internal",#REF!,C54)+
SUMIFS(#REF!,#REF!,"internal",#REF!,C54)+
SUMIFS(#REF!,#REF!,"internal",#REF!,C54)+
SUMIFS(#REF!,#REF!,"internal",#REF!,C54)</f>
        <v>#REF!</v>
      </c>
      <c r="AG54" s="152" t="e">
        <f>SUMIFS(#REF!,#REF!,"eksternal",#REF!,C54)+
SUMIFS(#REF!,#REF!,"eksternal",#REF!,C54)+
SUMIFS(#REF!,#REF!,"eksternal",#REF!,C54)+
SUMIFS(#REF!,#REF!,"eksternal",#REF!,C54)+
SUMIFS(#REF!,#REF!,"eksternal",#REF!,C54)+
SUMIFS(#REF!,#REF!,"eksternal",#REF!,C54)+
SUMIFS(#REF!,#REF!,"eksternal",#REF!,C54)</f>
        <v>#REF!</v>
      </c>
      <c r="AH54" s="152" t="e">
        <f>SUMIF(#REF!, 'KEUANGAN (INT+EKS) AKRE 2025'!C54,#REF!)+
SUMIF(#REF!, 'KEUANGAN (INT+EKS) AKRE 2025'!C54,#REF!)+
SUMIF(#REF!, 'KEUANGAN (INT+EKS) AKRE 2025'!C54,#REF!)+
SUMIF(#REF!, 'KEUANGAN (INT+EKS) AKRE 2025'!C54,#REF!)+
SUMIF(#REF!, 'KEUANGAN (INT+EKS) AKRE 2025'!C54,#REF!)+
SUMIF(#REF!, 'KEUANGAN (INT+EKS) AKRE 2025'!C54,#REF!)</f>
        <v>#REF!</v>
      </c>
      <c r="AI54" s="152" t="e">
        <f>SUMIFS(#REF!,#REF!,"internal",#REF!,C54)+
SUMIFS(#REF!,#REF!,"internal",#REF!,C54)+
SUMIFS(#REF!,#REF!,"internal",#REF!,C54)+
SUMIFS(#REF!,#REF!,"internal",#REF!,C54)+
SUMIFS(#REF!,#REF!,"internal",#REF!,C54)+
SUMIFS(#REF!,#REF!,"internal",#REF!,C54)</f>
        <v>#REF!</v>
      </c>
      <c r="AJ54" s="152" t="e">
        <f>SUMIFS(#REF!,#REF!,"eksternal",#REF!,C54)+
SUMIFS(#REF!,#REF!,"eksternal",#REF!,C54)+
SUMIFS(#REF!,#REF!,"eksternal",#REF!,C54)+
SUMIFS(#REF!,#REF!,"eksternal",#REF!,C54)+
SUMIFS(#REF!,#REF!,"eksternal",#REF!,C54)+
SUMIFS(#REF!,#REF!,"eksternal",#REF!,C54)</f>
        <v>#REF!</v>
      </c>
      <c r="AK54" s="1337"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
SUMIF(#REF!,'KEUANGAN (INT+EKS) AKRE 2025'!C54,#REF!)+
SUMIF(#REF!,'KEUANGAN (INT+EKS) AKRE 2025'!C54,#REF!)</f>
        <v>#REF!</v>
      </c>
      <c r="AL54" s="1335" t="e">
        <f>SUMIFS(#REF!,#REF!,"internal",#REF!,C54)+
SUMIFS(#REF!,#REF!,"internal",#REF!,C54)+
SUMIFS(#REF!,#REF!,"internal",#REF!,C54)+
SUMIFS(#REF!,#REF!,"internal",#REF!,C54)+
SUMIFS(#REF!,#REF!,"internal",#REF!,C54)+
SUMIFS(#REF!,#REF!,"internal",#REF!,C54)+
SUMIFS(#REF!,#REF!,"internal",#REF!,C54)</f>
        <v>#REF!</v>
      </c>
      <c r="AM54" s="1354" t="e">
        <f>SUMIFS(#REF!,#REF!,"eksternal",#REF!,C54)+
SUMIFS(#REF!,#REF!,"eksternal",#REF!,C54)+
SUMIFS(#REF!,#REF!,"eksternal",#REF!,C54)+
SUMIFS(#REF!,#REF!,"eksternal",#REF!,C54)+
SUMIFS(#REF!,#REF!,"eksternal",#REF!,C54)+
SUMIFS(#REF!,#REF!,"eksternal",#REF!,C54)+
SUMIFS(#REF!,#REF!,"eksternal",#REF!,C54)+
SUMIFS(#REF!,#REF!,"eksternal",#REF!,C54)+
SUMIFS(#REF!,#REF!,"eksternal",#REF!,C54)</f>
        <v>#REF!</v>
      </c>
    </row>
    <row r="55" spans="1:39" hidden="1">
      <c r="A55" s="127">
        <v>15</v>
      </c>
      <c r="B55" s="1446"/>
      <c r="C55" s="1195" t="s">
        <v>44</v>
      </c>
      <c r="D55" s="1340" t="e">
        <f>SUMIF(#REF!, 'KEUANGAN (INT+EKS) AKRE 2025'!C55,#REF!)+
SUMIF(#REF!, 'KEUANGAN (INT+EKS) AKRE 2025'!C55,#REF!)+
SUMIF(#REF!, 'KEUANGAN (INT+EKS) AKRE 2025'!C55,#REF!)+
SUMIF(#REF!, 'KEUANGAN (INT+EKS) AKRE 2025'!C55,#REF!)+
SUMIF(#REF!, 'KEUANGAN (INT+EKS) AKRE 2025'!C55,#REF!)</f>
        <v>#REF!</v>
      </c>
      <c r="E55" s="1340" t="e">
        <f>SUMIFS(#REF!,#REF!,"internal",#REF!,C55)+
SUMIFS(#REF!,#REF!,"internal",#REF!,C55)+
SUMIFS(#REF!,#REF!,"internal",#REF!,C55)+
SUMIFS(#REF!,#REF!,"internal",#REF!,C55)+
SUMIFS(#REF!,#REF!,"internal",#REF!,C55)+
SUMIFS(#REF!,#REF!,"internal",#REF!,C55)</f>
        <v>#REF!</v>
      </c>
      <c r="F55" s="1341" t="e">
        <f>SUMIFS(#REF!,#REF!,"eksternal",#REF!,C55)+
SUMIFS(#REF!,#REF!,"eksternal",#REF!,C55)+
SUMIFS(#REF!,#REF!,"eksternal",#REF!,C55)+
SUMIFS(#REF!,#REF!,"eksternal",#REF!,C55)+
SUMIFS(#REF!,#REF!,"eksternal",#REF!,C55)+
SUMIFS(#REF!,#REF!,"eksternal",#REF!,C55)</f>
        <v>#REF!</v>
      </c>
      <c r="G55" s="1334"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H55" s="1334" t="e">
        <f>SUMIFS(#REF!,#REF!,"internal",#REF!,C55)+
SUMIFS(#REF!,#REF!,"internal",#REF!,C55)+
SUMIFS(#REF!,#REF!,"internal",#REF!,C55)+
SUMIFS(#REF!,#REF!,"internal",#REF!,C55)+
SUMIFS(#REF!,#REF!,"internal",#REF!,C55)+
SUMIFS(#REF!,#REF!,"internal",#REF!,C55)+
SUMIFS(#REF!,#REF!,"internal",#REF!,C55)</f>
        <v>#REF!</v>
      </c>
      <c r="I55" s="1334" t="e">
        <f>SUMIFS(#REF!,#REF!,"eksternal",#REF!,C55)+
SUMIFS(#REF!,#REF!,"eksternal",#REF!,C55)+
SUMIFS(#REF!,#REF!,"eksternal",#REF!,C55)+
SUMIFS(#REF!,#REF!,"eksternal",#REF!,C55)+
SUMIFS(#REF!,#REF!,"eksternal",#REF!,C55)+
SUMIFS(#REF!,#REF!,"eksternal",#REF!,C55)+
SUMIFS(#REF!,#REF!,"eksternal",#REF!,C55)</f>
        <v>#REF!</v>
      </c>
      <c r="J55" s="151" t="e">
        <f>SUMIF(#REF!, 'KEUANGAN (INT+EKS) AKRE 2025'!C55,#REF!)+
SUMIF(#REF!, 'KEUANGAN (INT+EKS) AKRE 2025'!C55,#REF!)+
SUMIF(#REF!, 'KEUANGAN (INT+EKS) AKRE 2025'!C55,#REF!)+
SUMIF(#REF!, 'KEUANGAN (INT+EKS) AKRE 2025'!C55,#REF!)+
SUMIF(#REF!, 'KEUANGAN (INT+EKS) AKRE 2025'!C55,#REF!)</f>
        <v>#REF!</v>
      </c>
      <c r="K55" s="151" t="e">
        <f>SUMIFS(#REF!,#REF!,"internal",#REF!,C55)+
SUMIFS(#REF!,#REF!,"internal",#REF!,C55)+
SUMIFS(#REF!,#REF!,"internal",#REF!,C55)+
SUMIFS(#REF!,#REF!,"internal",#REF!,C55)+
SUMIFS(#REF!,#REF!,"internal",#REF!,C55)+
SUMIFS(#REF!,#REF!,"internal",#REF!,C55)</f>
        <v>#REF!</v>
      </c>
      <c r="L55" s="151" t="e">
        <f>SUMIFS(#REF!,#REF!,"eksternal",#REF!,C55)+
SUMIFS(#REF!,#REF!,"eksternal",#REF!,C55)+
SUMIFS(#REF!,#REF!,"eksternal",#REF!,C55)+
SUMIFS(#REF!,#REF!,"eksternal",#REF!,C55)+
SUMIFS(#REF!,#REF!,"eksternal",#REF!,C55)+
SUMIFS(#REF!,#REF!,"eksternal",#REF!,C55)</f>
        <v>#REF!</v>
      </c>
      <c r="M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N55" s="152" t="e">
        <f>SUMIFS(#REF!,#REF!,"internal",#REF!,C55)+
SUMIFS(#REF!,#REF!,"internal",#REF!,C55)+
SUMIFS(#REF!,#REF!,"internal",#REF!,C55)+
SUMIFS(#REF!,#REF!,"internal",#REF!,C55)+
SUMIFS(#REF!,#REF!,"internal",#REF!,C55)+
SUMIFS(#REF!,#REF!,"internal",#REF!,C55)+
SUMIFS(#REF!,#REF!,"internal",#REF!,C55)</f>
        <v>#REF!</v>
      </c>
      <c r="O55" s="1331" t="e">
        <f>SUMIFS(#REF!,#REF!,"eksternal",#REF!,C55)+
SUMIFS(#REF!,#REF!,"eksternal",#REF!,C55)+
SUMIFS(#REF!,#REF!,"eksternal",#REF!,C55)+
SUMIFS(#REF!,#REF!,"eksternal",#REF!,C55)+
SUMIFS(#REF!,#REF!,"eksternal",#REF!,C55)+
SUMIFS(#REF!,#REF!,"eksternal",#REF!,C55)+
SUMIFS(#REF!,#REF!,"eksternal",#REF!,C55)</f>
        <v>#REF!</v>
      </c>
      <c r="P55" s="152" t="e">
        <f>SUMIF(#REF!, 'KEUANGAN (INT+EKS) AKRE 2025'!C55,#REF!)+
SUMIF(#REF!, 'KEUANGAN (INT+EKS) AKRE 2025'!C55,#REF!)+
SUMIF(#REF!, 'KEUANGAN (INT+EKS) AKRE 2025'!C55,#REF!)+
SUMIF(#REF!, 'KEUANGAN (INT+EKS) AKRE 2025'!C55,#REF!)+
SUMIF(#REF!, 'KEUANGAN (INT+EKS) AKRE 2025'!C55,#REF!)</f>
        <v>#REF!</v>
      </c>
      <c r="Q55" s="152" t="e">
        <f>SUMIFS(#REF!,#REF!,"internal",#REF!,C55)+
SUMIFS(#REF!,#REF!,"internal",#REF!,C55)+
SUMIFS(#REF!,#REF!,"internal",#REF!,C55)+
SUMIFS(#REF!,#REF!,"internal",#REF!,C55)+
SUMIFS(#REF!,#REF!,"internal",#REF!,C55)+
SUMIFS(#REF!,#REF!,"internal",#REF!,C55)</f>
        <v>#REF!</v>
      </c>
      <c r="R55" s="152" t="e">
        <f>SUMIFS(#REF!,#REF!,"eksternal",#REF!,C55)+
SUMIFS(#REF!,#REF!,"eksternal",#REF!,C55)+
SUMIFS(#REF!,#REF!,"eksternal",#REF!,C55)+
SUMIFS(#REF!,#REF!,"eksternal",#REF!,C55)+
SUMIFS(#REF!,#REF!,"eksternal",#REF!,C55)+
SUMIFS(#REF!,#REF!,"eksternal",#REF!,C55)</f>
        <v>#REF!</v>
      </c>
      <c r="S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T55" s="1331" t="e">
        <f>SUMIFS(#REF!,#REF!,"internal",#REF!,C55)+
SUMIFS(#REF!,#REF!,"internal",#REF!,C55)+
SUMIFS(#REF!,#REF!,"internal",#REF!,C55)+
SUMIFS(#REF!,#REF!,"internal",#REF!,C55)+
SUMIFS(#REF!,#REF!,"eksternal",#REF!,C55)+
SUMIFS(#REF!,#REF!,"eksternal",#REF!,C55)+
SUMIFS(#REF!,#REF!,"eksternal",#REF!,C55)</f>
        <v>#REF!</v>
      </c>
      <c r="U55" s="1331" t="e">
        <f>SUMIFS(#REF!,#REF!,"eksternal",#REF!,C55)+
SUMIFS(#REF!,#REF!,"eksternal",#REF!,C55)+
SUMIFS(#REF!,#REF!,"eksternal",#REF!,C55)+
SUMIFS(#REF!,#REF!,"eksternal",#REF!,C55)+
SUMIFS(#REF!,#REF!,"eksternal",#REF!,C55)+
SUMIFS(#REF!,#REF!,"eksternal",#REF!,C55)+
SUMIFS(#REF!,#REF!,"eksternal",#REF!,C55)</f>
        <v>#REF!</v>
      </c>
      <c r="V55" s="152" t="e">
        <f>SUMIF(#REF!, 'KEUANGAN (INT+EKS) AKRE 2025'!C55,#REF!)+
SUMIF(#REF!, 'KEUANGAN (INT+EKS) AKRE 2025'!C55,#REF!)+
SUMIF(#REF!, 'KEUANGAN (INT+EKS) AKRE 2025'!C55,#REF!)+
SUMIF(#REF!, 'KEUANGAN (INT+EKS) AKRE 2025'!C55,#REF!)+
SUMIF(#REF!, 'KEUANGAN (INT+EKS) AKRE 2025'!C55,#REF!)</f>
        <v>#REF!</v>
      </c>
      <c r="W55" s="152" t="e">
        <f>SUMIFS(#REF!,#REF!,"internal",#REF!,C55)+
SUMIFS(#REF!,#REF!,"internal",#REF!,C55)+
SUMIFS(#REF!,#REF!,"internal",#REF!,C55)+
SUMIFS(#REF!,#REF!,"internal",#REF!,C55)+
SUMIFS(#REF!,#REF!,"internal",#REF!,C55)+
SUMIFS(#REF!,#REF!,"internal",#REF!,C55)</f>
        <v>#REF!</v>
      </c>
      <c r="X55" s="152" t="e">
        <f>SUMIFS(#REF!,#REF!,"eksternal",#REF!,C55)+
SUMIFS(#REF!,#REF!,"eksternal",#REF!,C55)+
SUMIFS(#REF!,#REF!,"eksternal",#REF!,C55)+
SUMIFS(#REF!,#REF!,"eksternal",#REF!,C55)+
SUMIFS(#REF!,#REF!,"eksternal",#REF!,C55)+
SUMIFS(#REF!,#REF!,"eksternal",#REF!,C55)</f>
        <v>#REF!</v>
      </c>
      <c r="Y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Z55" s="152" t="e">
        <f>SUMIFS(#REF!,#REF!,"internal",#REF!,C55)+
SUMIFS(#REF!,#REF!,"internal",#REF!,C55)+
SUMIFS(#REF!,#REF!,"internal",#REF!,C55)+
SUMIFS(#REF!,#REF!,"internal",#REF!,C55)+
SUMIFS(#REF!,#REF!,"internal",#REF!,C55)+
SUMIFS(#REF!,#REF!,"internal",#REF!,C55)+
SUMIFS(#REF!,#REF!,"internal",#REF!,C55)</f>
        <v>#REF!</v>
      </c>
      <c r="AA55" s="152" t="e">
        <f>SUMIFS(#REF!,#REF!,"eksternal",#REF!,C55)+
SUMIFS(#REF!,#REF!,"eksternal",#REF!,C55)+
SUMIFS(#REF!,#REF!,"eksternal",#REF!,C55)+
SUMIFS(#REF!,#REF!,"eksternal",#REF!,C55)+
SUMIFS(#REF!,#REF!,"eksternal",#REF!,C55)+
SUMIFS(#REF!,#REF!,"eksternal",#REF!,C55)+
SUMIFS(#REF!,#REF!,"eksternal",#REF!,C55)</f>
        <v>#REF!</v>
      </c>
      <c r="AB55" s="152" t="e">
        <f>SUMIF(#REF!, 'KEUANGAN (INT+EKS) AKRE 2025'!C55,#REF!)+
SUMIF(#REF!, 'KEUANGAN (INT+EKS) AKRE 2025'!C55,#REF!)+
SUMIF(#REF!, 'KEUANGAN (INT+EKS) AKRE 2025'!C55,#REF!)+
SUMIF(#REF!, 'KEUANGAN (INT+EKS) AKRE 2025'!C55,#REF!)+
SUMIF(#REF!, 'KEUANGAN (INT+EKS) AKRE 2025'!C55,#REF!)+
SUMIF(#REF!, 'KEUANGAN (INT+EKS) AKRE 2025'!C55,#REF!)</f>
        <v>#REF!</v>
      </c>
      <c r="AC55" s="152" t="e">
        <f>SUMIFS(#REF!,#REF!,"internal",#REF!,C55)+
SUMIFS(#REF!,#REF!,"internal",#REF!,C55)+
SUMIFS(#REF!,#REF!,"internal",#REF!,C55)+
SUMIFS(#REF!,#REF!,"internal",#REF!,C55)+
SUMIFS(#REF!,#REF!,"internal",#REF!,C55)+
SUMIFS(#REF!,#REF!,"internal",#REF!,C55)</f>
        <v>#REF!</v>
      </c>
      <c r="AD55" s="152" t="e">
        <f>SUMIFS(#REF!,#REF!,"eksternal",#REF!,C55)+
SUMIFS(#REF!,#REF!,"eksternal",#REF!,C55)+
SUMIFS(#REF!,#REF!,"eksternal",#REF!,C55)+
SUMIFS(#REF!,#REF!,"eksternal",#REF!,C55)+
SUMIFS(#REF!,#REF!,"eksternal",#REF!,C55)+
SUMIFS(#REF!,#REF!,"eksternal",#REF!,C55)</f>
        <v>#REF!</v>
      </c>
      <c r="AE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AF55" s="152" t="e">
        <f>SUMIFS(#REF!,#REF!,"internal",#REF!,C55)+
SUMIFS(#REF!,#REF!,"internal",#REF!,C55)+
SUMIFS(#REF!,#REF!,"internal",#REF!,C55)+
SUMIFS(#REF!,#REF!,"internal",#REF!,C55)+
SUMIFS(#REF!,#REF!,"internal",#REF!,C55)+
SUMIFS(#REF!,#REF!,"internal",#REF!,C55)+
SUMIFS(#REF!,#REF!,"internal",#REF!,C55)</f>
        <v>#REF!</v>
      </c>
      <c r="AG55" s="152" t="e">
        <f>SUMIFS(#REF!,#REF!,"eksternal",#REF!,C55)+
SUMIFS(#REF!,#REF!,"eksternal",#REF!,C55)+
SUMIFS(#REF!,#REF!,"eksternal",#REF!,C55)+
SUMIFS(#REF!,#REF!,"eksternal",#REF!,C55)+
SUMIFS(#REF!,#REF!,"eksternal",#REF!,C55)+
SUMIFS(#REF!,#REF!,"eksternal",#REF!,C55)+
SUMIFS(#REF!,#REF!,"eksternal",#REF!,C55)</f>
        <v>#REF!</v>
      </c>
      <c r="AH55" s="152" t="e">
        <f>SUMIF(#REF!, 'KEUANGAN (INT+EKS) AKRE 2025'!C55,#REF!)+
SUMIF(#REF!, 'KEUANGAN (INT+EKS) AKRE 2025'!C55,#REF!)+
SUMIF(#REF!, 'KEUANGAN (INT+EKS) AKRE 2025'!C55,#REF!)+
SUMIF(#REF!, 'KEUANGAN (INT+EKS) AKRE 2025'!C55,#REF!)+
SUMIF(#REF!, 'KEUANGAN (INT+EKS) AKRE 2025'!C55,#REF!)+
SUMIF(#REF!, 'KEUANGAN (INT+EKS) AKRE 2025'!C55,#REF!)</f>
        <v>#REF!</v>
      </c>
      <c r="AI55" s="152" t="e">
        <f>SUMIFS(#REF!,#REF!,"internal",#REF!,C55)+
SUMIFS(#REF!,#REF!,"internal",#REF!,C55)+
SUMIFS(#REF!,#REF!,"internal",#REF!,C55)+
SUMIFS(#REF!,#REF!,"internal",#REF!,C55)+
SUMIFS(#REF!,#REF!,"internal",#REF!,C55)+
SUMIFS(#REF!,#REF!,"internal",#REF!,C55)</f>
        <v>#REF!</v>
      </c>
      <c r="AJ55" s="152" t="e">
        <f>SUMIFS(#REF!,#REF!,"eksternal",#REF!,C55)+
SUMIFS(#REF!,#REF!,"eksternal",#REF!,C55)+
SUMIFS(#REF!,#REF!,"eksternal",#REF!,C55)+
SUMIFS(#REF!,#REF!,"eksternal",#REF!,C55)+
SUMIFS(#REF!,#REF!,"eksternal",#REF!,C55)+
SUMIFS(#REF!,#REF!,"eksternal",#REF!,C55)</f>
        <v>#REF!</v>
      </c>
      <c r="AK55" s="1337"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
SUMIF(#REF!,'KEUANGAN (INT+EKS) AKRE 2025'!C55,#REF!)+
SUMIF(#REF!,'KEUANGAN (INT+EKS) AKRE 2025'!C55,#REF!)</f>
        <v>#REF!</v>
      </c>
      <c r="AL55" s="1335" t="e">
        <f>SUMIFS(#REF!,#REF!,"internal",#REF!,C55)+
SUMIFS(#REF!,#REF!,"internal",#REF!,C55)+
SUMIFS(#REF!,#REF!,"internal",#REF!,C55)+
SUMIFS(#REF!,#REF!,"internal",#REF!,C55)+
SUMIFS(#REF!,#REF!,"internal",#REF!,C55)+
SUMIFS(#REF!,#REF!,"internal",#REF!,C55)+
SUMIFS(#REF!,#REF!,"internal",#REF!,C55)</f>
        <v>#REF!</v>
      </c>
      <c r="AM55" s="1354" t="e">
        <f>SUMIFS(#REF!,#REF!,"eksternal",#REF!,C55)+
SUMIFS(#REF!,#REF!,"eksternal",#REF!,C55)+
SUMIFS(#REF!,#REF!,"eksternal",#REF!,C55)+
SUMIFS(#REF!,#REF!,"eksternal",#REF!,C55)+
SUMIFS(#REF!,#REF!,"eksternal",#REF!,C55)+
SUMIFS(#REF!,#REF!,"eksternal",#REF!,C55)+
SUMIFS(#REF!,#REF!,"eksternal",#REF!,C55)+
SUMIFS(#REF!,#REF!,"eksternal",#REF!,C55)+
SUMIFS(#REF!,#REF!,"eksternal",#REF!,C55)</f>
        <v>#REF!</v>
      </c>
    </row>
    <row r="56" spans="1:39" hidden="1">
      <c r="A56" s="127">
        <v>16</v>
      </c>
      <c r="B56" s="1446"/>
      <c r="C56" s="1195" t="s">
        <v>373</v>
      </c>
      <c r="D56" s="1340" t="e">
        <f>SUMIF(#REF!, 'KEUANGAN (INT+EKS) AKRE 2025'!C56,#REF!)+
SUMIF(#REF!, 'KEUANGAN (INT+EKS) AKRE 2025'!C56,#REF!)+
SUMIF(#REF!, 'KEUANGAN (INT+EKS) AKRE 2025'!C56,#REF!)+
SUMIF(#REF!, 'KEUANGAN (INT+EKS) AKRE 2025'!C56,#REF!)+
SUMIF(#REF!, 'KEUANGAN (INT+EKS) AKRE 2025'!C56,#REF!)</f>
        <v>#REF!</v>
      </c>
      <c r="E56" s="1340" t="e">
        <f>SUMIFS(#REF!,#REF!,"internal",#REF!,C56)+
SUMIFS(#REF!,#REF!,"internal",#REF!,C56)+
SUMIFS(#REF!,#REF!,"internal",#REF!,C56)+
SUMIFS(#REF!,#REF!,"internal",#REF!,C56)+
SUMIFS(#REF!,#REF!,"internal",#REF!,C56)+
SUMIFS(#REF!,#REF!,"internal",#REF!,C56)</f>
        <v>#REF!</v>
      </c>
      <c r="F56" s="1341" t="e">
        <f>SUMIFS(#REF!,#REF!,"eksternal",#REF!,C56)+
SUMIFS(#REF!,#REF!,"eksternal",#REF!,C56)+
SUMIFS(#REF!,#REF!,"eksternal",#REF!,C56)+
SUMIFS(#REF!,#REF!,"eksternal",#REF!,C56)+
SUMIFS(#REF!,#REF!,"eksternal",#REF!,C56)+
SUMIFS(#REF!,#REF!,"eksternal",#REF!,C56)</f>
        <v>#REF!</v>
      </c>
      <c r="G56" s="1334"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H56" s="1334" t="e">
        <f>SUMIFS(#REF!,#REF!,"internal",#REF!,C56)+
SUMIFS(#REF!,#REF!,"internal",#REF!,C56)+
SUMIFS(#REF!,#REF!,"internal",#REF!,C56)+
SUMIFS(#REF!,#REF!,"internal",#REF!,C56)+
SUMIFS(#REF!,#REF!,"internal",#REF!,C56)+
SUMIFS(#REF!,#REF!,"internal",#REF!,C56)+
SUMIFS(#REF!,#REF!,"internal",#REF!,C56)</f>
        <v>#REF!</v>
      </c>
      <c r="I56" s="1334" t="e">
        <f>SUMIFS(#REF!,#REF!,"eksternal",#REF!,C56)+
SUMIFS(#REF!,#REF!,"eksternal",#REF!,C56)+
SUMIFS(#REF!,#REF!,"eksternal",#REF!,C56)+
SUMIFS(#REF!,#REF!,"eksternal",#REF!,C56)+
SUMIFS(#REF!,#REF!,"eksternal",#REF!,C56)+
SUMIFS(#REF!,#REF!,"eksternal",#REF!,C56)+
SUMIFS(#REF!,#REF!,"eksternal",#REF!,C56)</f>
        <v>#REF!</v>
      </c>
      <c r="J56" s="151" t="e">
        <f>SUMIF(#REF!, 'KEUANGAN (INT+EKS) AKRE 2025'!C56,#REF!)+
SUMIF(#REF!, 'KEUANGAN (INT+EKS) AKRE 2025'!C56,#REF!)+
SUMIF(#REF!, 'KEUANGAN (INT+EKS) AKRE 2025'!C56,#REF!)+
SUMIF(#REF!, 'KEUANGAN (INT+EKS) AKRE 2025'!C56,#REF!)+
SUMIF(#REF!, 'KEUANGAN (INT+EKS) AKRE 2025'!C56,#REF!)</f>
        <v>#REF!</v>
      </c>
      <c r="K56" s="151" t="e">
        <f>SUMIFS(#REF!,#REF!,"internal",#REF!,C56)+
SUMIFS(#REF!,#REF!,"internal",#REF!,C56)+
SUMIFS(#REF!,#REF!,"internal",#REF!,C56)+
SUMIFS(#REF!,#REF!,"internal",#REF!,C56)+
SUMIFS(#REF!,#REF!,"internal",#REF!,C56)+
SUMIFS(#REF!,#REF!,"internal",#REF!,C56)</f>
        <v>#REF!</v>
      </c>
      <c r="L56" s="151" t="e">
        <f>SUMIFS(#REF!,#REF!,"eksternal",#REF!,C56)+
SUMIFS(#REF!,#REF!,"eksternal",#REF!,C56)+
SUMIFS(#REF!,#REF!,"eksternal",#REF!,C56)+
SUMIFS(#REF!,#REF!,"eksternal",#REF!,C56)+
SUMIFS(#REF!,#REF!,"eksternal",#REF!,C56)+
SUMIFS(#REF!,#REF!,"eksternal",#REF!,C56)</f>
        <v>#REF!</v>
      </c>
      <c r="M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N56" s="152" t="e">
        <f>SUMIFS(#REF!,#REF!,"internal",#REF!,C56)+
SUMIFS(#REF!,#REF!,"internal",#REF!,C56)+
SUMIFS(#REF!,#REF!,"internal",#REF!,C56)+
SUMIFS(#REF!,#REF!,"internal",#REF!,C56)+
SUMIFS(#REF!,#REF!,"internal",#REF!,C56)+
SUMIFS(#REF!,#REF!,"internal",#REF!,C56)+
SUMIFS(#REF!,#REF!,"internal",#REF!,C56)</f>
        <v>#REF!</v>
      </c>
      <c r="O56" s="1331" t="e">
        <f>SUMIFS(#REF!,#REF!,"eksternal",#REF!,C56)+
SUMIFS(#REF!,#REF!,"eksternal",#REF!,C56)+
SUMIFS(#REF!,#REF!,"eksternal",#REF!,C56)+
SUMIFS(#REF!,#REF!,"eksternal",#REF!,C56)+
SUMIFS(#REF!,#REF!,"eksternal",#REF!,C56)+
SUMIFS(#REF!,#REF!,"eksternal",#REF!,C56)+
SUMIFS(#REF!,#REF!,"eksternal",#REF!,C56)</f>
        <v>#REF!</v>
      </c>
      <c r="P56" s="152" t="e">
        <f>SUMIF(#REF!, 'KEUANGAN (INT+EKS) AKRE 2025'!C56,#REF!)+
SUMIF(#REF!, 'KEUANGAN (INT+EKS) AKRE 2025'!C56,#REF!)+
SUMIF(#REF!, 'KEUANGAN (INT+EKS) AKRE 2025'!C56,#REF!)+
SUMIF(#REF!, 'KEUANGAN (INT+EKS) AKRE 2025'!C56,#REF!)+
SUMIF(#REF!, 'KEUANGAN (INT+EKS) AKRE 2025'!C56,#REF!)</f>
        <v>#REF!</v>
      </c>
      <c r="Q56" s="152" t="e">
        <f>SUMIFS(#REF!,#REF!,"internal",#REF!,C56)+
SUMIFS(#REF!,#REF!,"internal",#REF!,C56)+
SUMIFS(#REF!,#REF!,"internal",#REF!,C56)+
SUMIFS(#REF!,#REF!,"internal",#REF!,C56)+
SUMIFS(#REF!,#REF!,"internal",#REF!,C56)+
SUMIFS(#REF!,#REF!,"internal",#REF!,C56)</f>
        <v>#REF!</v>
      </c>
      <c r="R56" s="152" t="e">
        <f>SUMIFS(#REF!,#REF!,"eksternal",#REF!,C56)+
SUMIFS(#REF!,#REF!,"eksternal",#REF!,C56)+
SUMIFS(#REF!,#REF!,"eksternal",#REF!,C56)+
SUMIFS(#REF!,#REF!,"eksternal",#REF!,C56)+
SUMIFS(#REF!,#REF!,"eksternal",#REF!,C56)+
SUMIFS(#REF!,#REF!,"eksternal",#REF!,C56)</f>
        <v>#REF!</v>
      </c>
      <c r="S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T56" s="1331" t="e">
        <f>SUMIFS(#REF!,#REF!,"internal",#REF!,C56)+
SUMIFS(#REF!,#REF!,"internal",#REF!,C56)+
SUMIFS(#REF!,#REF!,"internal",#REF!,C56)+
SUMIFS(#REF!,#REF!,"internal",#REF!,C56)+
SUMIFS(#REF!,#REF!,"eksternal",#REF!,C56)+
SUMIFS(#REF!,#REF!,"eksternal",#REF!,C56)+
SUMIFS(#REF!,#REF!,"eksternal",#REF!,C56)</f>
        <v>#REF!</v>
      </c>
      <c r="U56" s="1331" t="e">
        <f>SUMIFS(#REF!,#REF!,"eksternal",#REF!,C56)+
SUMIFS(#REF!,#REF!,"eksternal",#REF!,C56)+
SUMIFS(#REF!,#REF!,"eksternal",#REF!,C56)+
SUMIFS(#REF!,#REF!,"eksternal",#REF!,C56)+
SUMIFS(#REF!,#REF!,"eksternal",#REF!,C56)+
SUMIFS(#REF!,#REF!,"eksternal",#REF!,C56)+
SUMIFS(#REF!,#REF!,"eksternal",#REF!,C56)</f>
        <v>#REF!</v>
      </c>
      <c r="V56" s="152" t="e">
        <f>SUMIF(#REF!, 'KEUANGAN (INT+EKS) AKRE 2025'!C56,#REF!)+
SUMIF(#REF!, 'KEUANGAN (INT+EKS) AKRE 2025'!C56,#REF!)+
SUMIF(#REF!, 'KEUANGAN (INT+EKS) AKRE 2025'!C56,#REF!)+
SUMIF(#REF!, 'KEUANGAN (INT+EKS) AKRE 2025'!C56,#REF!)+
SUMIF(#REF!, 'KEUANGAN (INT+EKS) AKRE 2025'!C56,#REF!)</f>
        <v>#REF!</v>
      </c>
      <c r="W56" s="152" t="e">
        <f>SUMIFS(#REF!,#REF!,"internal",#REF!,C56)+
SUMIFS(#REF!,#REF!,"internal",#REF!,C56)+
SUMIFS(#REF!,#REF!,"internal",#REF!,C56)+
SUMIFS(#REF!,#REF!,"internal",#REF!,C56)+
SUMIFS(#REF!,#REF!,"internal",#REF!,C56)+
SUMIFS(#REF!,#REF!,"internal",#REF!,C56)</f>
        <v>#REF!</v>
      </c>
      <c r="X56" s="152" t="e">
        <f>SUMIFS(#REF!,#REF!,"eksternal",#REF!,C56)+
SUMIFS(#REF!,#REF!,"eksternal",#REF!,C56)+
SUMIFS(#REF!,#REF!,"eksternal",#REF!,C56)+
SUMIFS(#REF!,#REF!,"eksternal",#REF!,C56)+
SUMIFS(#REF!,#REF!,"eksternal",#REF!,C56)+
SUMIFS(#REF!,#REF!,"eksternal",#REF!,C56)</f>
        <v>#REF!</v>
      </c>
      <c r="Y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Z56" s="152" t="e">
        <f>SUMIFS(#REF!,#REF!,"internal",#REF!,C56)+
SUMIFS(#REF!,#REF!,"internal",#REF!,C56)+
SUMIFS(#REF!,#REF!,"internal",#REF!,C56)+
SUMIFS(#REF!,#REF!,"internal",#REF!,C56)+
SUMIFS(#REF!,#REF!,"internal",#REF!,C56)+
SUMIFS(#REF!,#REF!,"internal",#REF!,C56)+
SUMIFS(#REF!,#REF!,"internal",#REF!,C56)</f>
        <v>#REF!</v>
      </c>
      <c r="AA56" s="152" t="e">
        <f>SUMIFS(#REF!,#REF!,"eksternal",#REF!,C56)+
SUMIFS(#REF!,#REF!,"eksternal",#REF!,C56)+
SUMIFS(#REF!,#REF!,"eksternal",#REF!,C56)+
SUMIFS(#REF!,#REF!,"eksternal",#REF!,C56)+
SUMIFS(#REF!,#REF!,"eksternal",#REF!,C56)+
SUMIFS(#REF!,#REF!,"eksternal",#REF!,C56)+
SUMIFS(#REF!,#REF!,"eksternal",#REF!,C56)</f>
        <v>#REF!</v>
      </c>
      <c r="AB56" s="152" t="e">
        <f>SUMIF(#REF!, 'KEUANGAN (INT+EKS) AKRE 2025'!C56,#REF!)+
SUMIF(#REF!, 'KEUANGAN (INT+EKS) AKRE 2025'!C56,#REF!)+
SUMIF(#REF!, 'KEUANGAN (INT+EKS) AKRE 2025'!C56,#REF!)+
SUMIF(#REF!, 'KEUANGAN (INT+EKS) AKRE 2025'!C56,#REF!)+
SUMIF(#REF!, 'KEUANGAN (INT+EKS) AKRE 2025'!C56,#REF!)+
SUMIF(#REF!, 'KEUANGAN (INT+EKS) AKRE 2025'!C56,#REF!)</f>
        <v>#REF!</v>
      </c>
      <c r="AC56" s="152" t="e">
        <f>SUMIFS(#REF!,#REF!,"internal",#REF!,C56)+
SUMIFS(#REF!,#REF!,"internal",#REF!,C56)+
SUMIFS(#REF!,#REF!,"internal",#REF!,C56)+
SUMIFS(#REF!,#REF!,"internal",#REF!,C56)+
SUMIFS(#REF!,#REF!,"internal",#REF!,C56)+
SUMIFS(#REF!,#REF!,"internal",#REF!,C56)</f>
        <v>#REF!</v>
      </c>
      <c r="AD56" s="152" t="e">
        <f>SUMIFS(#REF!,#REF!,"eksternal",#REF!,C56)+
SUMIFS(#REF!,#REF!,"eksternal",#REF!,C56)+
SUMIFS(#REF!,#REF!,"eksternal",#REF!,C56)+
SUMIFS(#REF!,#REF!,"eksternal",#REF!,C56)+
SUMIFS(#REF!,#REF!,"eksternal",#REF!,C56)+
SUMIFS(#REF!,#REF!,"eksternal",#REF!,C56)</f>
        <v>#REF!</v>
      </c>
      <c r="AE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AF56" s="152" t="e">
        <f>SUMIFS(#REF!,#REF!,"internal",#REF!,C56)+
SUMIFS(#REF!,#REF!,"internal",#REF!,C56)+
SUMIFS(#REF!,#REF!,"internal",#REF!,C56)+
SUMIFS(#REF!,#REF!,"internal",#REF!,C56)+
SUMIFS(#REF!,#REF!,"internal",#REF!,C56)+
SUMIFS(#REF!,#REF!,"internal",#REF!,C56)+
SUMIFS(#REF!,#REF!,"internal",#REF!,C56)</f>
        <v>#REF!</v>
      </c>
      <c r="AG56" s="152" t="e">
        <f>SUMIFS(#REF!,#REF!,"eksternal",#REF!,C56)+
SUMIFS(#REF!,#REF!,"eksternal",#REF!,C56)+
SUMIFS(#REF!,#REF!,"eksternal",#REF!,C56)+
SUMIFS(#REF!,#REF!,"eksternal",#REF!,C56)+
SUMIFS(#REF!,#REF!,"eksternal",#REF!,C56)+
SUMIFS(#REF!,#REF!,"eksternal",#REF!,C56)+
SUMIFS(#REF!,#REF!,"eksternal",#REF!,C56)</f>
        <v>#REF!</v>
      </c>
      <c r="AH56" s="152" t="e">
        <f>SUMIF(#REF!, 'KEUANGAN (INT+EKS) AKRE 2025'!C56,#REF!)+
SUMIF(#REF!, 'KEUANGAN (INT+EKS) AKRE 2025'!C56,#REF!)+
SUMIF(#REF!, 'KEUANGAN (INT+EKS) AKRE 2025'!C56,#REF!)+
SUMIF(#REF!, 'KEUANGAN (INT+EKS) AKRE 2025'!C56,#REF!)+
SUMIF(#REF!, 'KEUANGAN (INT+EKS) AKRE 2025'!C56,#REF!)+
SUMIF(#REF!, 'KEUANGAN (INT+EKS) AKRE 2025'!C56,#REF!)</f>
        <v>#REF!</v>
      </c>
      <c r="AI56" s="152" t="e">
        <f>SUMIFS(#REF!,#REF!,"internal",#REF!,C56)+
SUMIFS(#REF!,#REF!,"internal",#REF!,C56)+
SUMIFS(#REF!,#REF!,"internal",#REF!,C56)+
SUMIFS(#REF!,#REF!,"internal",#REF!,C56)+
SUMIFS(#REF!,#REF!,"internal",#REF!,C56)+
SUMIFS(#REF!,#REF!,"internal",#REF!,C56)</f>
        <v>#REF!</v>
      </c>
      <c r="AJ56" s="152" t="e">
        <f>SUMIFS(#REF!,#REF!,"eksternal",#REF!,C56)+
SUMIFS(#REF!,#REF!,"eksternal",#REF!,C56)+
SUMIFS(#REF!,#REF!,"eksternal",#REF!,C56)+
SUMIFS(#REF!,#REF!,"eksternal",#REF!,C56)+
SUMIFS(#REF!,#REF!,"eksternal",#REF!,C56)+
SUMIFS(#REF!,#REF!,"eksternal",#REF!,C56)</f>
        <v>#REF!</v>
      </c>
      <c r="AK56" s="1337"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
SUMIF(#REF!,'KEUANGAN (INT+EKS) AKRE 2025'!C56,#REF!)+
SUMIF(#REF!,'KEUANGAN (INT+EKS) AKRE 2025'!C56,#REF!)</f>
        <v>#REF!</v>
      </c>
      <c r="AL56" s="1335" t="e">
        <f>SUMIFS(#REF!,#REF!,"internal",#REF!,C56)+
SUMIFS(#REF!,#REF!,"internal",#REF!,C56)+
SUMIFS(#REF!,#REF!,"internal",#REF!,C56)+
SUMIFS(#REF!,#REF!,"internal",#REF!,C56)+
SUMIFS(#REF!,#REF!,"internal",#REF!,C56)+
SUMIFS(#REF!,#REF!,"internal",#REF!,C56)+
SUMIFS(#REF!,#REF!,"internal",#REF!,C56)</f>
        <v>#REF!</v>
      </c>
      <c r="AM56" s="1354" t="e">
        <f>SUMIFS(#REF!,#REF!,"eksternal",#REF!,C56)+
SUMIFS(#REF!,#REF!,"eksternal",#REF!,C56)+
SUMIFS(#REF!,#REF!,"eksternal",#REF!,C56)+
SUMIFS(#REF!,#REF!,"eksternal",#REF!,C56)+
SUMIFS(#REF!,#REF!,"eksternal",#REF!,C56)+
SUMIFS(#REF!,#REF!,"eksternal",#REF!,C56)+
SUMIFS(#REF!,#REF!,"eksternal",#REF!,C56)+
SUMIFS(#REF!,#REF!,"eksternal",#REF!,C56)+
SUMIFS(#REF!,#REF!,"eksternal",#REF!,C56)</f>
        <v>#REF!</v>
      </c>
    </row>
    <row r="57" spans="1:39" hidden="1">
      <c r="A57" s="127">
        <v>17</v>
      </c>
      <c r="B57" s="1446"/>
      <c r="C57" s="1195" t="s">
        <v>377</v>
      </c>
      <c r="D57" s="1340" t="e">
        <f>SUMIF(#REF!, 'KEUANGAN (INT+EKS) AKRE 2025'!C57,#REF!)+
SUMIF(#REF!, 'KEUANGAN (INT+EKS) AKRE 2025'!C57,#REF!)+
SUMIF(#REF!, 'KEUANGAN (INT+EKS) AKRE 2025'!C57,#REF!)+
SUMIF(#REF!, 'KEUANGAN (INT+EKS) AKRE 2025'!C57,#REF!)+
SUMIF(#REF!, 'KEUANGAN (INT+EKS) AKRE 2025'!C57,#REF!)</f>
        <v>#REF!</v>
      </c>
      <c r="E57" s="1340" t="e">
        <f>SUMIFS(#REF!,#REF!,"internal",#REF!,C57)+
SUMIFS(#REF!,#REF!,"internal",#REF!,C57)+
SUMIFS(#REF!,#REF!,"internal",#REF!,C57)+
SUMIFS(#REF!,#REF!,"internal",#REF!,C57)+
SUMIFS(#REF!,#REF!,"internal",#REF!,C57)+
SUMIFS(#REF!,#REF!,"internal",#REF!,C57)</f>
        <v>#REF!</v>
      </c>
      <c r="F57" s="1341" t="e">
        <f>SUMIFS(#REF!,#REF!,"eksternal",#REF!,C57)+
SUMIFS(#REF!,#REF!,"eksternal",#REF!,C57)+
SUMIFS(#REF!,#REF!,"eksternal",#REF!,C57)+
SUMIFS(#REF!,#REF!,"eksternal",#REF!,C57)+
SUMIFS(#REF!,#REF!,"eksternal",#REF!,C57)+
SUMIFS(#REF!,#REF!,"eksternal",#REF!,C57)</f>
        <v>#REF!</v>
      </c>
      <c r="G57" s="1334"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H57" s="1334" t="e">
        <f>SUMIFS(#REF!,#REF!,"internal",#REF!,C57)+
SUMIFS(#REF!,#REF!,"internal",#REF!,C57)+
SUMIFS(#REF!,#REF!,"internal",#REF!,C57)+
SUMIFS(#REF!,#REF!,"internal",#REF!,C57)+
SUMIFS(#REF!,#REF!,"internal",#REF!,C57)+
SUMIFS(#REF!,#REF!,"internal",#REF!,C57)+
SUMIFS(#REF!,#REF!,"internal",#REF!,C57)</f>
        <v>#REF!</v>
      </c>
      <c r="I57" s="1334" t="e">
        <f>SUMIFS(#REF!,#REF!,"eksternal",#REF!,C57)+
SUMIFS(#REF!,#REF!,"eksternal",#REF!,C57)+
SUMIFS(#REF!,#REF!,"eksternal",#REF!,C57)+
SUMIFS(#REF!,#REF!,"eksternal",#REF!,C57)+
SUMIFS(#REF!,#REF!,"eksternal",#REF!,C57)+
SUMIFS(#REF!,#REF!,"eksternal",#REF!,C57)+
SUMIFS(#REF!,#REF!,"eksternal",#REF!,C57)</f>
        <v>#REF!</v>
      </c>
      <c r="J57" s="151" t="e">
        <f>SUMIF(#REF!, 'KEUANGAN (INT+EKS) AKRE 2025'!C57,#REF!)+
SUMIF(#REF!, 'KEUANGAN (INT+EKS) AKRE 2025'!C57,#REF!)+
SUMIF(#REF!, 'KEUANGAN (INT+EKS) AKRE 2025'!C57,#REF!)+
SUMIF(#REF!, 'KEUANGAN (INT+EKS) AKRE 2025'!C57,#REF!)+
SUMIF(#REF!, 'KEUANGAN (INT+EKS) AKRE 2025'!C57,#REF!)</f>
        <v>#REF!</v>
      </c>
      <c r="K57" s="151" t="e">
        <f>SUMIFS(#REF!,#REF!,"internal",#REF!,C57)+
SUMIFS(#REF!,#REF!,"internal",#REF!,C57)+
SUMIFS(#REF!,#REF!,"internal",#REF!,C57)+
SUMIFS(#REF!,#REF!,"internal",#REF!,C57)+
SUMIFS(#REF!,#REF!,"internal",#REF!,C57)+
SUMIFS(#REF!,#REF!,"internal",#REF!,C57)</f>
        <v>#REF!</v>
      </c>
      <c r="L57" s="151" t="e">
        <f>SUMIFS(#REF!,#REF!,"eksternal",#REF!,C57)+
SUMIFS(#REF!,#REF!,"eksternal",#REF!,C57)+
SUMIFS(#REF!,#REF!,"eksternal",#REF!,C57)+
SUMIFS(#REF!,#REF!,"eksternal",#REF!,C57)+
SUMIFS(#REF!,#REF!,"eksternal",#REF!,C57)+
SUMIFS(#REF!,#REF!,"eksternal",#REF!,C57)</f>
        <v>#REF!</v>
      </c>
      <c r="M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N57" s="152" t="e">
        <f>SUMIFS(#REF!,#REF!,"internal",#REF!,C57)+
SUMIFS(#REF!,#REF!,"internal",#REF!,C57)+
SUMIFS(#REF!,#REF!,"internal",#REF!,C57)+
SUMIFS(#REF!,#REF!,"internal",#REF!,C57)+
SUMIFS(#REF!,#REF!,"internal",#REF!,C57)+
SUMIFS(#REF!,#REF!,"internal",#REF!,C57)+
SUMIFS(#REF!,#REF!,"internal",#REF!,C57)</f>
        <v>#REF!</v>
      </c>
      <c r="O57" s="1331" t="e">
        <f>SUMIFS(#REF!,#REF!,"eksternal",#REF!,C57)+
SUMIFS(#REF!,#REF!,"eksternal",#REF!,C57)+
SUMIFS(#REF!,#REF!,"eksternal",#REF!,C57)+
SUMIFS(#REF!,#REF!,"eksternal",#REF!,C57)+
SUMIFS(#REF!,#REF!,"eksternal",#REF!,C57)+
SUMIFS(#REF!,#REF!,"eksternal",#REF!,C57)+
SUMIFS(#REF!,#REF!,"eksternal",#REF!,C57)</f>
        <v>#REF!</v>
      </c>
      <c r="P57" s="152" t="e">
        <f>SUMIF(#REF!, 'KEUANGAN (INT+EKS) AKRE 2025'!C57,#REF!)+
SUMIF(#REF!, 'KEUANGAN (INT+EKS) AKRE 2025'!C57,#REF!)+
SUMIF(#REF!, 'KEUANGAN (INT+EKS) AKRE 2025'!C57,#REF!)+
SUMIF(#REF!, 'KEUANGAN (INT+EKS) AKRE 2025'!C57,#REF!)+
SUMIF(#REF!, 'KEUANGAN (INT+EKS) AKRE 2025'!C57,#REF!)</f>
        <v>#REF!</v>
      </c>
      <c r="Q57" s="152" t="e">
        <f>SUMIFS(#REF!,#REF!,"internal",#REF!,C57)+
SUMIFS(#REF!,#REF!,"internal",#REF!,C57)+
SUMIFS(#REF!,#REF!,"internal",#REF!,C57)+
SUMIFS(#REF!,#REF!,"internal",#REF!,C57)+
SUMIFS(#REF!,#REF!,"internal",#REF!,C57)+
SUMIFS(#REF!,#REF!,"internal",#REF!,C57)</f>
        <v>#REF!</v>
      </c>
      <c r="R57" s="152" t="e">
        <f>SUMIFS(#REF!,#REF!,"eksternal",#REF!,C57)+
SUMIFS(#REF!,#REF!,"eksternal",#REF!,C57)+
SUMIFS(#REF!,#REF!,"eksternal",#REF!,C57)+
SUMIFS(#REF!,#REF!,"eksternal",#REF!,C57)+
SUMIFS(#REF!,#REF!,"eksternal",#REF!,C57)+
SUMIFS(#REF!,#REF!,"eksternal",#REF!,C57)</f>
        <v>#REF!</v>
      </c>
      <c r="S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T57" s="1331" t="e">
        <f>SUMIFS(#REF!,#REF!,"internal",#REF!,C57)+
SUMIFS(#REF!,#REF!,"internal",#REF!,C57)+
SUMIFS(#REF!,#REF!,"internal",#REF!,C57)+
SUMIFS(#REF!,#REF!,"internal",#REF!,C57)+
SUMIFS(#REF!,#REF!,"eksternal",#REF!,C57)+
SUMIFS(#REF!,#REF!,"eksternal",#REF!,C57)+
SUMIFS(#REF!,#REF!,"eksternal",#REF!,C57)</f>
        <v>#REF!</v>
      </c>
      <c r="U57" s="1331" t="e">
        <f>SUMIFS(#REF!,#REF!,"eksternal",#REF!,C57)+
SUMIFS(#REF!,#REF!,"eksternal",#REF!,C57)+
SUMIFS(#REF!,#REF!,"eksternal",#REF!,C57)+
SUMIFS(#REF!,#REF!,"eksternal",#REF!,C57)+
SUMIFS(#REF!,#REF!,"eksternal",#REF!,C57)+
SUMIFS(#REF!,#REF!,"eksternal",#REF!,C57)+
SUMIFS(#REF!,#REF!,"eksternal",#REF!,C57)</f>
        <v>#REF!</v>
      </c>
      <c r="V57" s="152" t="e">
        <f>SUMIF(#REF!, 'KEUANGAN (INT+EKS) AKRE 2025'!C57,#REF!)+
SUMIF(#REF!, 'KEUANGAN (INT+EKS) AKRE 2025'!C57,#REF!)+
SUMIF(#REF!, 'KEUANGAN (INT+EKS) AKRE 2025'!C57,#REF!)+
SUMIF(#REF!, 'KEUANGAN (INT+EKS) AKRE 2025'!C57,#REF!)+
SUMIF(#REF!, 'KEUANGAN (INT+EKS) AKRE 2025'!C57,#REF!)</f>
        <v>#REF!</v>
      </c>
      <c r="W57" s="152" t="e">
        <f>SUMIFS(#REF!,#REF!,"internal",#REF!,C57)+
SUMIFS(#REF!,#REF!,"internal",#REF!,C57)+
SUMIFS(#REF!,#REF!,"internal",#REF!,C57)+
SUMIFS(#REF!,#REF!,"internal",#REF!,C57)+
SUMIFS(#REF!,#REF!,"internal",#REF!,C57)+
SUMIFS(#REF!,#REF!,"internal",#REF!,C57)</f>
        <v>#REF!</v>
      </c>
      <c r="X57" s="152" t="e">
        <f>SUMIFS(#REF!,#REF!,"eksternal",#REF!,C57)+
SUMIFS(#REF!,#REF!,"eksternal",#REF!,C57)+
SUMIFS(#REF!,#REF!,"eksternal",#REF!,C57)+
SUMIFS(#REF!,#REF!,"eksternal",#REF!,C57)+
SUMIFS(#REF!,#REF!,"eksternal",#REF!,C57)+
SUMIFS(#REF!,#REF!,"eksternal",#REF!,C57)</f>
        <v>#REF!</v>
      </c>
      <c r="Y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Z57" s="152" t="e">
        <f>SUMIFS(#REF!,#REF!,"internal",#REF!,C57)+
SUMIFS(#REF!,#REF!,"internal",#REF!,C57)+
SUMIFS(#REF!,#REF!,"internal",#REF!,C57)+
SUMIFS(#REF!,#REF!,"internal",#REF!,C57)+
SUMIFS(#REF!,#REF!,"internal",#REF!,C57)+
SUMIFS(#REF!,#REF!,"internal",#REF!,C57)+
SUMIFS(#REF!,#REF!,"internal",#REF!,C57)</f>
        <v>#REF!</v>
      </c>
      <c r="AA57" s="152" t="e">
        <f>SUMIFS(#REF!,#REF!,"eksternal",#REF!,C57)+
SUMIFS(#REF!,#REF!,"eksternal",#REF!,C57)+
SUMIFS(#REF!,#REF!,"eksternal",#REF!,C57)+
SUMIFS(#REF!,#REF!,"eksternal",#REF!,C57)+
SUMIFS(#REF!,#REF!,"eksternal",#REF!,C57)+
SUMIFS(#REF!,#REF!,"eksternal",#REF!,C57)+
SUMIFS(#REF!,#REF!,"eksternal",#REF!,C57)</f>
        <v>#REF!</v>
      </c>
      <c r="AB57" s="152" t="e">
        <f>SUMIF(#REF!, 'KEUANGAN (INT+EKS) AKRE 2025'!C57,#REF!)+
SUMIF(#REF!, 'KEUANGAN (INT+EKS) AKRE 2025'!C57,#REF!)+
SUMIF(#REF!, 'KEUANGAN (INT+EKS) AKRE 2025'!C57,#REF!)+
SUMIF(#REF!, 'KEUANGAN (INT+EKS) AKRE 2025'!C57,#REF!)+
SUMIF(#REF!, 'KEUANGAN (INT+EKS) AKRE 2025'!C57,#REF!)+
SUMIF(#REF!, 'KEUANGAN (INT+EKS) AKRE 2025'!C57,#REF!)</f>
        <v>#REF!</v>
      </c>
      <c r="AC57" s="152" t="e">
        <f>SUMIFS(#REF!,#REF!,"internal",#REF!,C57)+
SUMIFS(#REF!,#REF!,"internal",#REF!,C57)+
SUMIFS(#REF!,#REF!,"internal",#REF!,C57)+
SUMIFS(#REF!,#REF!,"internal",#REF!,C57)+
SUMIFS(#REF!,#REF!,"internal",#REF!,C57)+
SUMIFS(#REF!,#REF!,"internal",#REF!,C57)</f>
        <v>#REF!</v>
      </c>
      <c r="AD57" s="152" t="e">
        <f>SUMIFS(#REF!,#REF!,"eksternal",#REF!,C57)+
SUMIFS(#REF!,#REF!,"eksternal",#REF!,C57)+
SUMIFS(#REF!,#REF!,"eksternal",#REF!,C57)+
SUMIFS(#REF!,#REF!,"eksternal",#REF!,C57)+
SUMIFS(#REF!,#REF!,"eksternal",#REF!,C57)+
SUMIFS(#REF!,#REF!,"eksternal",#REF!,C57)</f>
        <v>#REF!</v>
      </c>
      <c r="AE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AF57" s="152" t="e">
        <f>SUMIFS(#REF!,#REF!,"internal",#REF!,C57)+
SUMIFS(#REF!,#REF!,"internal",#REF!,C57)+
SUMIFS(#REF!,#REF!,"internal",#REF!,C57)+
SUMIFS(#REF!,#REF!,"internal",#REF!,C57)+
SUMIFS(#REF!,#REF!,"internal",#REF!,C57)+
SUMIFS(#REF!,#REF!,"internal",#REF!,C57)+
SUMIFS(#REF!,#REF!,"internal",#REF!,C57)</f>
        <v>#REF!</v>
      </c>
      <c r="AG57" s="152" t="e">
        <f>SUMIFS(#REF!,#REF!,"eksternal",#REF!,C57)+
SUMIFS(#REF!,#REF!,"eksternal",#REF!,C57)+
SUMIFS(#REF!,#REF!,"eksternal",#REF!,C57)+
SUMIFS(#REF!,#REF!,"eksternal",#REF!,C57)+
SUMIFS(#REF!,#REF!,"eksternal",#REF!,C57)+
SUMIFS(#REF!,#REF!,"eksternal",#REF!,C57)+
SUMIFS(#REF!,#REF!,"eksternal",#REF!,C57)</f>
        <v>#REF!</v>
      </c>
      <c r="AH57" s="152" t="e">
        <f>SUMIF(#REF!, 'KEUANGAN (INT+EKS) AKRE 2025'!C57,#REF!)+
SUMIF(#REF!, 'KEUANGAN (INT+EKS) AKRE 2025'!C57,#REF!)+
SUMIF(#REF!, 'KEUANGAN (INT+EKS) AKRE 2025'!C57,#REF!)+
SUMIF(#REF!, 'KEUANGAN (INT+EKS) AKRE 2025'!C57,#REF!)+
SUMIF(#REF!, 'KEUANGAN (INT+EKS) AKRE 2025'!C57,#REF!)+
SUMIF(#REF!, 'KEUANGAN (INT+EKS) AKRE 2025'!C57,#REF!)</f>
        <v>#REF!</v>
      </c>
      <c r="AI57" s="152" t="e">
        <f>SUMIFS(#REF!,#REF!,"internal",#REF!,C57)+
SUMIFS(#REF!,#REF!,"internal",#REF!,C57)+
SUMIFS(#REF!,#REF!,"internal",#REF!,C57)+
SUMIFS(#REF!,#REF!,"internal",#REF!,C57)+
SUMIFS(#REF!,#REF!,"internal",#REF!,C57)+
SUMIFS(#REF!,#REF!,"internal",#REF!,C57)</f>
        <v>#REF!</v>
      </c>
      <c r="AJ57" s="152" t="e">
        <f>SUMIFS(#REF!,#REF!,"eksternal",#REF!,C57)+
SUMIFS(#REF!,#REF!,"eksternal",#REF!,C57)+
SUMIFS(#REF!,#REF!,"eksternal",#REF!,C57)+
SUMIFS(#REF!,#REF!,"eksternal",#REF!,C57)+
SUMIFS(#REF!,#REF!,"eksternal",#REF!,C57)+
SUMIFS(#REF!,#REF!,"eksternal",#REF!,C57)</f>
        <v>#REF!</v>
      </c>
      <c r="AK57" s="1337"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
SUMIF(#REF!,'KEUANGAN (INT+EKS) AKRE 2025'!C57,#REF!)+
SUMIF(#REF!,'KEUANGAN (INT+EKS) AKRE 2025'!C57,#REF!)</f>
        <v>#REF!</v>
      </c>
      <c r="AL57" s="1335" t="e">
        <f>SUMIFS(#REF!,#REF!,"internal",#REF!,C57)+
SUMIFS(#REF!,#REF!,"internal",#REF!,C57)+
SUMIFS(#REF!,#REF!,"internal",#REF!,C57)+
SUMIFS(#REF!,#REF!,"internal",#REF!,C57)+
SUMIFS(#REF!,#REF!,"internal",#REF!,C57)+
SUMIFS(#REF!,#REF!,"internal",#REF!,C57)+
SUMIFS(#REF!,#REF!,"internal",#REF!,C57)</f>
        <v>#REF!</v>
      </c>
      <c r="AM57" s="1354" t="e">
        <f>SUMIFS(#REF!,#REF!,"eksternal",#REF!,C57)+
SUMIFS(#REF!,#REF!,"eksternal",#REF!,C57)+
SUMIFS(#REF!,#REF!,"eksternal",#REF!,C57)+
SUMIFS(#REF!,#REF!,"eksternal",#REF!,C57)+
SUMIFS(#REF!,#REF!,"eksternal",#REF!,C57)+
SUMIFS(#REF!,#REF!,"eksternal",#REF!,C57)+
SUMIFS(#REF!,#REF!,"eksternal",#REF!,C57)+
SUMIFS(#REF!,#REF!,"eksternal",#REF!,C57)+
SUMIFS(#REF!,#REF!,"eksternal",#REF!,C57)</f>
        <v>#REF!</v>
      </c>
    </row>
    <row r="58" spans="1:39" hidden="1">
      <c r="A58" s="127">
        <v>18</v>
      </c>
      <c r="B58" s="1446"/>
      <c r="C58" s="1195" t="s">
        <v>62</v>
      </c>
      <c r="D58" s="1340" t="e">
        <f>SUMIF(#REF!, 'KEUANGAN (INT+EKS) AKRE 2025'!C58,#REF!)+
SUMIF(#REF!, 'KEUANGAN (INT+EKS) AKRE 2025'!C58,#REF!)+
SUMIF(#REF!, 'KEUANGAN (INT+EKS) AKRE 2025'!C58,#REF!)+
SUMIF(#REF!, 'KEUANGAN (INT+EKS) AKRE 2025'!C58,#REF!)+
SUMIF(#REF!, 'KEUANGAN (INT+EKS) AKRE 2025'!C58,#REF!)</f>
        <v>#REF!</v>
      </c>
      <c r="E58" s="1340" t="e">
        <f>SUMIFS(#REF!,#REF!,"internal",#REF!,C58)+
SUMIFS(#REF!,#REF!,"internal",#REF!,C58)+
SUMIFS(#REF!,#REF!,"internal",#REF!,C58)+
SUMIFS(#REF!,#REF!,"internal",#REF!,C58)+
SUMIFS(#REF!,#REF!,"internal",#REF!,C58)+
SUMIFS(#REF!,#REF!,"internal",#REF!,C58)</f>
        <v>#REF!</v>
      </c>
      <c r="F58" s="1341" t="e">
        <f>SUMIFS(#REF!,#REF!,"eksternal",#REF!,C58)+
SUMIFS(#REF!,#REF!,"eksternal",#REF!,C58)+
SUMIFS(#REF!,#REF!,"eksternal",#REF!,C58)+
SUMIFS(#REF!,#REF!,"eksternal",#REF!,C58)+
SUMIFS(#REF!,#REF!,"eksternal",#REF!,C58)+
SUMIFS(#REF!,#REF!,"eksternal",#REF!,C58)</f>
        <v>#REF!</v>
      </c>
      <c r="G58" s="1334"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H58" s="1334" t="e">
        <f>SUMIFS(#REF!,#REF!,"internal",#REF!,C58)+
SUMIFS(#REF!,#REF!,"internal",#REF!,C58)+
SUMIFS(#REF!,#REF!,"internal",#REF!,C58)+
SUMIFS(#REF!,#REF!,"internal",#REF!,C58)+
SUMIFS(#REF!,#REF!,"internal",#REF!,C58)+
SUMIFS(#REF!,#REF!,"internal",#REF!,C58)+
SUMIFS(#REF!,#REF!,"internal",#REF!,C58)</f>
        <v>#REF!</v>
      </c>
      <c r="I58" s="1334" t="e">
        <f>SUMIFS(#REF!,#REF!,"eksternal",#REF!,C58)+
SUMIFS(#REF!,#REF!,"eksternal",#REF!,C58)+
SUMIFS(#REF!,#REF!,"eksternal",#REF!,C58)+
SUMIFS(#REF!,#REF!,"eksternal",#REF!,C58)+
SUMIFS(#REF!,#REF!,"eksternal",#REF!,C58)+
SUMIFS(#REF!,#REF!,"eksternal",#REF!,C58)+
SUMIFS(#REF!,#REF!,"eksternal",#REF!,C58)</f>
        <v>#REF!</v>
      </c>
      <c r="J58" s="151" t="e">
        <f>SUMIF(#REF!, 'KEUANGAN (INT+EKS) AKRE 2025'!C58,#REF!)+
SUMIF(#REF!, 'KEUANGAN (INT+EKS) AKRE 2025'!C58,#REF!)+
SUMIF(#REF!, 'KEUANGAN (INT+EKS) AKRE 2025'!C58,#REF!)+
SUMIF(#REF!, 'KEUANGAN (INT+EKS) AKRE 2025'!C58,#REF!)+
SUMIF(#REF!, 'KEUANGAN (INT+EKS) AKRE 2025'!C58,#REF!)</f>
        <v>#REF!</v>
      </c>
      <c r="K58" s="151" t="e">
        <f>SUMIFS(#REF!,#REF!,"internal",#REF!,C58)+
SUMIFS(#REF!,#REF!,"internal",#REF!,C58)+
SUMIFS(#REF!,#REF!,"internal",#REF!,C58)+
SUMIFS(#REF!,#REF!,"internal",#REF!,C58)+
SUMIFS(#REF!,#REF!,"internal",#REF!,C58)+
SUMIFS(#REF!,#REF!,"internal",#REF!,C58)</f>
        <v>#REF!</v>
      </c>
      <c r="L58" s="151" t="e">
        <f>SUMIFS(#REF!,#REF!,"eksternal",#REF!,C58)+
SUMIFS(#REF!,#REF!,"eksternal",#REF!,C58)+
SUMIFS(#REF!,#REF!,"eksternal",#REF!,C58)+
SUMIFS(#REF!,#REF!,"eksternal",#REF!,C58)+
SUMIFS(#REF!,#REF!,"eksternal",#REF!,C58)+
SUMIFS(#REF!,#REF!,"eksternal",#REF!,C58)</f>
        <v>#REF!</v>
      </c>
      <c r="M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N58" s="152" t="e">
        <f>SUMIFS(#REF!,#REF!,"internal",#REF!,C58)+
SUMIFS(#REF!,#REF!,"internal",#REF!,C58)+
SUMIFS(#REF!,#REF!,"internal",#REF!,C58)+
SUMIFS(#REF!,#REF!,"internal",#REF!,C58)+
SUMIFS(#REF!,#REF!,"internal",#REF!,C58)+
SUMIFS(#REF!,#REF!,"internal",#REF!,C58)+
SUMIFS(#REF!,#REF!,"internal",#REF!,C58)</f>
        <v>#REF!</v>
      </c>
      <c r="O58" s="1331" t="e">
        <f>SUMIFS(#REF!,#REF!,"eksternal",#REF!,C58)+
SUMIFS(#REF!,#REF!,"eksternal",#REF!,C58)+
SUMIFS(#REF!,#REF!,"eksternal",#REF!,C58)+
SUMIFS(#REF!,#REF!,"eksternal",#REF!,C58)+
SUMIFS(#REF!,#REF!,"eksternal",#REF!,C58)+
SUMIFS(#REF!,#REF!,"eksternal",#REF!,C58)+
SUMIFS(#REF!,#REF!,"eksternal",#REF!,C58)</f>
        <v>#REF!</v>
      </c>
      <c r="P58" s="152" t="e">
        <f>SUMIF(#REF!, 'KEUANGAN (INT+EKS) AKRE 2025'!C58,#REF!)+
SUMIF(#REF!, 'KEUANGAN (INT+EKS) AKRE 2025'!C58,#REF!)+
SUMIF(#REF!, 'KEUANGAN (INT+EKS) AKRE 2025'!C58,#REF!)+
SUMIF(#REF!, 'KEUANGAN (INT+EKS) AKRE 2025'!C58,#REF!)+
SUMIF(#REF!, 'KEUANGAN (INT+EKS) AKRE 2025'!C58,#REF!)</f>
        <v>#REF!</v>
      </c>
      <c r="Q58" s="152" t="e">
        <f>SUMIFS(#REF!,#REF!,"internal",#REF!,C58)+
SUMIFS(#REF!,#REF!,"internal",#REF!,C58)+
SUMIFS(#REF!,#REF!,"internal",#REF!,C58)+
SUMIFS(#REF!,#REF!,"internal",#REF!,C58)+
SUMIFS(#REF!,#REF!,"internal",#REF!,C58)+
SUMIFS(#REF!,#REF!,"internal",#REF!,C58)</f>
        <v>#REF!</v>
      </c>
      <c r="R58" s="152" t="e">
        <f>SUMIFS(#REF!,#REF!,"eksternal",#REF!,C58)+
SUMIFS(#REF!,#REF!,"eksternal",#REF!,C58)+
SUMIFS(#REF!,#REF!,"eksternal",#REF!,C58)+
SUMIFS(#REF!,#REF!,"eksternal",#REF!,C58)+
SUMIFS(#REF!,#REF!,"eksternal",#REF!,C58)+
SUMIFS(#REF!,#REF!,"eksternal",#REF!,C58)</f>
        <v>#REF!</v>
      </c>
      <c r="S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T58" s="1331" t="e">
        <f>SUMIFS(#REF!,#REF!,"internal",#REF!,C58)+
SUMIFS(#REF!,#REF!,"internal",#REF!,C58)+
SUMIFS(#REF!,#REF!,"internal",#REF!,C58)+
SUMIFS(#REF!,#REF!,"internal",#REF!,C58)+
SUMIFS(#REF!,#REF!,"eksternal",#REF!,C58)+
SUMIFS(#REF!,#REF!,"eksternal",#REF!,C58)+
SUMIFS(#REF!,#REF!,"eksternal",#REF!,C58)</f>
        <v>#REF!</v>
      </c>
      <c r="U58" s="1331" t="e">
        <f>SUMIFS(#REF!,#REF!,"eksternal",#REF!,C58)+
SUMIFS(#REF!,#REF!,"eksternal",#REF!,C58)+
SUMIFS(#REF!,#REF!,"eksternal",#REF!,C58)+
SUMIFS(#REF!,#REF!,"eksternal",#REF!,C58)+
SUMIFS(#REF!,#REF!,"eksternal",#REF!,C58)+
SUMIFS(#REF!,#REF!,"eksternal",#REF!,C58)+
SUMIFS(#REF!,#REF!,"eksternal",#REF!,C58)</f>
        <v>#REF!</v>
      </c>
      <c r="V58" s="152" t="e">
        <f>SUMIF(#REF!, 'KEUANGAN (INT+EKS) AKRE 2025'!C58,#REF!)+
SUMIF(#REF!, 'KEUANGAN (INT+EKS) AKRE 2025'!C58,#REF!)+
SUMIF(#REF!, 'KEUANGAN (INT+EKS) AKRE 2025'!C58,#REF!)+
SUMIF(#REF!, 'KEUANGAN (INT+EKS) AKRE 2025'!C58,#REF!)+
SUMIF(#REF!, 'KEUANGAN (INT+EKS) AKRE 2025'!C58,#REF!)</f>
        <v>#REF!</v>
      </c>
      <c r="W58" s="152" t="e">
        <f>SUMIFS(#REF!,#REF!,"internal",#REF!,C58)+
SUMIFS(#REF!,#REF!,"internal",#REF!,C58)+
SUMIFS(#REF!,#REF!,"internal",#REF!,C58)+
SUMIFS(#REF!,#REF!,"internal",#REF!,C58)+
SUMIFS(#REF!,#REF!,"internal",#REF!,C58)+
SUMIFS(#REF!,#REF!,"internal",#REF!,C58)</f>
        <v>#REF!</v>
      </c>
      <c r="X58" s="152" t="e">
        <f>SUMIFS(#REF!,#REF!,"eksternal",#REF!,C58)+
SUMIFS(#REF!,#REF!,"eksternal",#REF!,C58)+
SUMIFS(#REF!,#REF!,"eksternal",#REF!,C58)+
SUMIFS(#REF!,#REF!,"eksternal",#REF!,C58)+
SUMIFS(#REF!,#REF!,"eksternal",#REF!,C58)+
SUMIFS(#REF!,#REF!,"eksternal",#REF!,C58)</f>
        <v>#REF!</v>
      </c>
      <c r="Y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Z58" s="152" t="e">
        <f>SUMIFS(#REF!,#REF!,"internal",#REF!,C58)+
SUMIFS(#REF!,#REF!,"internal",#REF!,C58)+
SUMIFS(#REF!,#REF!,"internal",#REF!,C58)+
SUMIFS(#REF!,#REF!,"internal",#REF!,C58)+
SUMIFS(#REF!,#REF!,"internal",#REF!,C58)+
SUMIFS(#REF!,#REF!,"internal",#REF!,C58)+
SUMIFS(#REF!,#REF!,"internal",#REF!,C58)</f>
        <v>#REF!</v>
      </c>
      <c r="AA58" s="152" t="e">
        <f>SUMIFS(#REF!,#REF!,"eksternal",#REF!,C58)+
SUMIFS(#REF!,#REF!,"eksternal",#REF!,C58)+
SUMIFS(#REF!,#REF!,"eksternal",#REF!,C58)+
SUMIFS(#REF!,#REF!,"eksternal",#REF!,C58)+
SUMIFS(#REF!,#REF!,"eksternal",#REF!,C58)+
SUMIFS(#REF!,#REF!,"eksternal",#REF!,C58)+
SUMIFS(#REF!,#REF!,"eksternal",#REF!,C58)</f>
        <v>#REF!</v>
      </c>
      <c r="AB58" s="152" t="e">
        <f>SUMIF(#REF!, 'KEUANGAN (INT+EKS) AKRE 2025'!C58,#REF!)+
SUMIF(#REF!, 'KEUANGAN (INT+EKS) AKRE 2025'!C58,#REF!)+
SUMIF(#REF!, 'KEUANGAN (INT+EKS) AKRE 2025'!C58,#REF!)+
SUMIF(#REF!, 'KEUANGAN (INT+EKS) AKRE 2025'!C58,#REF!)+
SUMIF(#REF!, 'KEUANGAN (INT+EKS) AKRE 2025'!C58,#REF!)+
SUMIF(#REF!, 'KEUANGAN (INT+EKS) AKRE 2025'!C58,#REF!)</f>
        <v>#REF!</v>
      </c>
      <c r="AC58" s="152" t="e">
        <f>SUMIFS(#REF!,#REF!,"internal",#REF!,C58)+
SUMIFS(#REF!,#REF!,"internal",#REF!,C58)+
SUMIFS(#REF!,#REF!,"internal",#REF!,C58)+
SUMIFS(#REF!,#REF!,"internal",#REF!,C58)+
SUMIFS(#REF!,#REF!,"internal",#REF!,C58)+
SUMIFS(#REF!,#REF!,"internal",#REF!,C58)</f>
        <v>#REF!</v>
      </c>
      <c r="AD58" s="152" t="e">
        <f>SUMIFS(#REF!,#REF!,"eksternal",#REF!,C58)+
SUMIFS(#REF!,#REF!,"eksternal",#REF!,C58)+
SUMIFS(#REF!,#REF!,"eksternal",#REF!,C58)+
SUMIFS(#REF!,#REF!,"eksternal",#REF!,C58)+
SUMIFS(#REF!,#REF!,"eksternal",#REF!,C58)+
SUMIFS(#REF!,#REF!,"eksternal",#REF!,C58)</f>
        <v>#REF!</v>
      </c>
      <c r="AE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AF58" s="152" t="e">
        <f>SUMIFS(#REF!,#REF!,"internal",#REF!,C58)+
SUMIFS(#REF!,#REF!,"internal",#REF!,C58)+
SUMIFS(#REF!,#REF!,"internal",#REF!,C58)+
SUMIFS(#REF!,#REF!,"internal",#REF!,C58)+
SUMIFS(#REF!,#REF!,"internal",#REF!,C58)+
SUMIFS(#REF!,#REF!,"internal",#REF!,C58)+
SUMIFS(#REF!,#REF!,"internal",#REF!,C58)</f>
        <v>#REF!</v>
      </c>
      <c r="AG58" s="152" t="e">
        <f>SUMIFS(#REF!,#REF!,"eksternal",#REF!,C58)+
SUMIFS(#REF!,#REF!,"eksternal",#REF!,C58)+
SUMIFS(#REF!,#REF!,"eksternal",#REF!,C58)+
SUMIFS(#REF!,#REF!,"eksternal",#REF!,C58)+
SUMIFS(#REF!,#REF!,"eksternal",#REF!,C58)+
SUMIFS(#REF!,#REF!,"eksternal",#REF!,C58)+
SUMIFS(#REF!,#REF!,"eksternal",#REF!,C58)</f>
        <v>#REF!</v>
      </c>
      <c r="AH58" s="152" t="e">
        <f>SUMIF(#REF!, 'KEUANGAN (INT+EKS) AKRE 2025'!C58,#REF!)+
SUMIF(#REF!, 'KEUANGAN (INT+EKS) AKRE 2025'!C58,#REF!)+
SUMIF(#REF!, 'KEUANGAN (INT+EKS) AKRE 2025'!C58,#REF!)+
SUMIF(#REF!, 'KEUANGAN (INT+EKS) AKRE 2025'!C58,#REF!)+
SUMIF(#REF!, 'KEUANGAN (INT+EKS) AKRE 2025'!C58,#REF!)+
SUMIF(#REF!, 'KEUANGAN (INT+EKS) AKRE 2025'!C58,#REF!)</f>
        <v>#REF!</v>
      </c>
      <c r="AI58" s="152" t="e">
        <f>SUMIFS(#REF!,#REF!,"internal",#REF!,C58)+
SUMIFS(#REF!,#REF!,"internal",#REF!,C58)+
SUMIFS(#REF!,#REF!,"internal",#REF!,C58)+
SUMIFS(#REF!,#REF!,"internal",#REF!,C58)+
SUMIFS(#REF!,#REF!,"internal",#REF!,C58)+
SUMIFS(#REF!,#REF!,"internal",#REF!,C58)</f>
        <v>#REF!</v>
      </c>
      <c r="AJ58" s="152" t="e">
        <f>SUMIFS(#REF!,#REF!,"eksternal",#REF!,C58)+
SUMIFS(#REF!,#REF!,"eksternal",#REF!,C58)+
SUMIFS(#REF!,#REF!,"eksternal",#REF!,C58)+
SUMIFS(#REF!,#REF!,"eksternal",#REF!,C58)+
SUMIFS(#REF!,#REF!,"eksternal",#REF!,C58)+
SUMIFS(#REF!,#REF!,"eksternal",#REF!,C58)</f>
        <v>#REF!</v>
      </c>
      <c r="AK58" s="1337"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
SUMIF(#REF!,'KEUANGAN (INT+EKS) AKRE 2025'!C58,#REF!)+
SUMIF(#REF!,'KEUANGAN (INT+EKS) AKRE 2025'!C58,#REF!)</f>
        <v>#REF!</v>
      </c>
      <c r="AL58" s="1335" t="e">
        <f>SUMIFS(#REF!,#REF!,"internal",#REF!,C58)+
SUMIFS(#REF!,#REF!,"internal",#REF!,C58)+
SUMIFS(#REF!,#REF!,"internal",#REF!,C58)+
SUMIFS(#REF!,#REF!,"internal",#REF!,C58)+
SUMIFS(#REF!,#REF!,"internal",#REF!,C58)+
SUMIFS(#REF!,#REF!,"internal",#REF!,C58)+
SUMIFS(#REF!,#REF!,"internal",#REF!,C58)</f>
        <v>#REF!</v>
      </c>
      <c r="AM58" s="1354" t="e">
        <f>SUMIFS(#REF!,#REF!,"eksternal",#REF!,C58)+
SUMIFS(#REF!,#REF!,"eksternal",#REF!,C58)+
SUMIFS(#REF!,#REF!,"eksternal",#REF!,C58)+
SUMIFS(#REF!,#REF!,"eksternal",#REF!,C58)+
SUMIFS(#REF!,#REF!,"eksternal",#REF!,C58)+
SUMIFS(#REF!,#REF!,"eksternal",#REF!,C58)+
SUMIFS(#REF!,#REF!,"eksternal",#REF!,C58)+
SUMIFS(#REF!,#REF!,"eksternal",#REF!,C58)+
SUMIFS(#REF!,#REF!,"eksternal",#REF!,C58)</f>
        <v>#REF!</v>
      </c>
    </row>
    <row r="59" spans="1:39" hidden="1">
      <c r="A59" s="127">
        <v>19</v>
      </c>
      <c r="B59" s="1446"/>
      <c r="C59" s="1195" t="s">
        <v>398</v>
      </c>
      <c r="D59" s="1340" t="e">
        <f>SUMIF(#REF!, 'KEUANGAN (INT+EKS) AKRE 2025'!C59,#REF!)+
SUMIF(#REF!, 'KEUANGAN (INT+EKS) AKRE 2025'!C59,#REF!)+
SUMIF(#REF!, 'KEUANGAN (INT+EKS) AKRE 2025'!C59,#REF!)+
SUMIF(#REF!, 'KEUANGAN (INT+EKS) AKRE 2025'!C59,#REF!)+
SUMIF(#REF!, 'KEUANGAN (INT+EKS) AKRE 2025'!C59,#REF!)</f>
        <v>#REF!</v>
      </c>
      <c r="E59" s="1340" t="e">
        <f>SUMIFS(#REF!,#REF!,"internal",#REF!,C59)+
SUMIFS(#REF!,#REF!,"internal",#REF!,C59)+
SUMIFS(#REF!,#REF!,"internal",#REF!,C59)+
SUMIFS(#REF!,#REF!,"internal",#REF!,C59)+
SUMIFS(#REF!,#REF!,"internal",#REF!,C59)+
SUMIFS(#REF!,#REF!,"internal",#REF!,C59)</f>
        <v>#REF!</v>
      </c>
      <c r="F59" s="1341" t="e">
        <f>SUMIFS(#REF!,#REF!,"eksternal",#REF!,C59)+
SUMIFS(#REF!,#REF!,"eksternal",#REF!,C59)+
SUMIFS(#REF!,#REF!,"eksternal",#REF!,C59)+
SUMIFS(#REF!,#REF!,"eksternal",#REF!,C59)+
SUMIFS(#REF!,#REF!,"eksternal",#REF!,C59)+
SUMIFS(#REF!,#REF!,"eksternal",#REF!,C59)</f>
        <v>#REF!</v>
      </c>
      <c r="G59" s="1334"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H59" s="1334" t="e">
        <f>SUMIFS(#REF!,#REF!,"internal",#REF!,C59)+
SUMIFS(#REF!,#REF!,"internal",#REF!,C59)+
SUMIFS(#REF!,#REF!,"internal",#REF!,C59)+
SUMIFS(#REF!,#REF!,"internal",#REF!,C59)+
SUMIFS(#REF!,#REF!,"internal",#REF!,C59)+
SUMIFS(#REF!,#REF!,"internal",#REF!,C59)+
SUMIFS(#REF!,#REF!,"internal",#REF!,C59)</f>
        <v>#REF!</v>
      </c>
      <c r="I59" s="1334" t="e">
        <f>SUMIFS(#REF!,#REF!,"eksternal",#REF!,C59)+
SUMIFS(#REF!,#REF!,"eksternal",#REF!,C59)+
SUMIFS(#REF!,#REF!,"eksternal",#REF!,C59)+
SUMIFS(#REF!,#REF!,"eksternal",#REF!,C59)+
SUMIFS(#REF!,#REF!,"eksternal",#REF!,C59)+
SUMIFS(#REF!,#REF!,"eksternal",#REF!,C59)+
SUMIFS(#REF!,#REF!,"eksternal",#REF!,C59)</f>
        <v>#REF!</v>
      </c>
      <c r="J59" s="151" t="e">
        <f>SUMIF(#REF!, 'KEUANGAN (INT+EKS) AKRE 2025'!C59,#REF!)+
SUMIF(#REF!, 'KEUANGAN (INT+EKS) AKRE 2025'!C59,#REF!)+
SUMIF(#REF!, 'KEUANGAN (INT+EKS) AKRE 2025'!C59,#REF!)+
SUMIF(#REF!, 'KEUANGAN (INT+EKS) AKRE 2025'!C59,#REF!)+
SUMIF(#REF!, 'KEUANGAN (INT+EKS) AKRE 2025'!C59,#REF!)</f>
        <v>#REF!</v>
      </c>
      <c r="K59" s="151" t="e">
        <f>SUMIFS(#REF!,#REF!,"internal",#REF!,C59)+
SUMIFS(#REF!,#REF!,"internal",#REF!,C59)+
SUMIFS(#REF!,#REF!,"internal",#REF!,C59)+
SUMIFS(#REF!,#REF!,"internal",#REF!,C59)+
SUMIFS(#REF!,#REF!,"internal",#REF!,C59)+
SUMIFS(#REF!,#REF!,"internal",#REF!,C59)</f>
        <v>#REF!</v>
      </c>
      <c r="L59" s="151" t="e">
        <f>SUMIFS(#REF!,#REF!,"eksternal",#REF!,C59)+
SUMIFS(#REF!,#REF!,"eksternal",#REF!,C59)+
SUMIFS(#REF!,#REF!,"eksternal",#REF!,C59)+
SUMIFS(#REF!,#REF!,"eksternal",#REF!,C59)+
SUMIFS(#REF!,#REF!,"eksternal",#REF!,C59)+
SUMIFS(#REF!,#REF!,"eksternal",#REF!,C59)</f>
        <v>#REF!</v>
      </c>
      <c r="M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N59" s="152" t="e">
        <f>SUMIFS(#REF!,#REF!,"internal",#REF!,C59)+
SUMIFS(#REF!,#REF!,"internal",#REF!,C59)+
SUMIFS(#REF!,#REF!,"internal",#REF!,C59)+
SUMIFS(#REF!,#REF!,"internal",#REF!,C59)+
SUMIFS(#REF!,#REF!,"internal",#REF!,C59)+
SUMIFS(#REF!,#REF!,"internal",#REF!,C59)+
SUMIFS(#REF!,#REF!,"internal",#REF!,C59)</f>
        <v>#REF!</v>
      </c>
      <c r="O59" s="1331" t="e">
        <f>SUMIFS(#REF!,#REF!,"eksternal",#REF!,C59)+
SUMIFS(#REF!,#REF!,"eksternal",#REF!,C59)+
SUMIFS(#REF!,#REF!,"eksternal",#REF!,C59)+
SUMIFS(#REF!,#REF!,"eksternal",#REF!,C59)+
SUMIFS(#REF!,#REF!,"eksternal",#REF!,C59)+
SUMIFS(#REF!,#REF!,"eksternal",#REF!,C59)+
SUMIFS(#REF!,#REF!,"eksternal",#REF!,C59)</f>
        <v>#REF!</v>
      </c>
      <c r="P59" s="152" t="e">
        <f>SUMIF(#REF!, 'KEUANGAN (INT+EKS) AKRE 2025'!C59,#REF!)+
SUMIF(#REF!, 'KEUANGAN (INT+EKS) AKRE 2025'!C59,#REF!)+
SUMIF(#REF!, 'KEUANGAN (INT+EKS) AKRE 2025'!C59,#REF!)+
SUMIF(#REF!, 'KEUANGAN (INT+EKS) AKRE 2025'!C59,#REF!)+
SUMIF(#REF!, 'KEUANGAN (INT+EKS) AKRE 2025'!C59,#REF!)</f>
        <v>#REF!</v>
      </c>
      <c r="Q59" s="152" t="e">
        <f>SUMIFS(#REF!,#REF!,"internal",#REF!,C59)+
SUMIFS(#REF!,#REF!,"internal",#REF!,C59)+
SUMIFS(#REF!,#REF!,"internal",#REF!,C59)+
SUMIFS(#REF!,#REF!,"internal",#REF!,C59)+
SUMIFS(#REF!,#REF!,"internal",#REF!,C59)+
SUMIFS(#REF!,#REF!,"internal",#REF!,C59)</f>
        <v>#REF!</v>
      </c>
      <c r="R59" s="152" t="e">
        <f>SUMIFS(#REF!,#REF!,"eksternal",#REF!,C59)+
SUMIFS(#REF!,#REF!,"eksternal",#REF!,C59)+
SUMIFS(#REF!,#REF!,"eksternal",#REF!,C59)+
SUMIFS(#REF!,#REF!,"eksternal",#REF!,C59)+
SUMIFS(#REF!,#REF!,"eksternal",#REF!,C59)+
SUMIFS(#REF!,#REF!,"eksternal",#REF!,C59)</f>
        <v>#REF!</v>
      </c>
      <c r="S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T59" s="1331" t="e">
        <f>SUMIFS(#REF!,#REF!,"internal",#REF!,C59)+
SUMIFS(#REF!,#REF!,"internal",#REF!,C59)+
SUMIFS(#REF!,#REF!,"internal",#REF!,C59)+
SUMIFS(#REF!,#REF!,"internal",#REF!,C59)+
SUMIFS(#REF!,#REF!,"eksternal",#REF!,C59)+
SUMIFS(#REF!,#REF!,"eksternal",#REF!,C59)+
SUMIFS(#REF!,#REF!,"eksternal",#REF!,C59)</f>
        <v>#REF!</v>
      </c>
      <c r="U59" s="1331" t="e">
        <f>SUMIFS(#REF!,#REF!,"eksternal",#REF!,C59)+
SUMIFS(#REF!,#REF!,"eksternal",#REF!,C59)+
SUMIFS(#REF!,#REF!,"eksternal",#REF!,C59)+
SUMIFS(#REF!,#REF!,"eksternal",#REF!,C59)+
SUMIFS(#REF!,#REF!,"eksternal",#REF!,C59)+
SUMIFS(#REF!,#REF!,"eksternal",#REF!,C59)+
SUMIFS(#REF!,#REF!,"eksternal",#REF!,C59)</f>
        <v>#REF!</v>
      </c>
      <c r="V59" s="152" t="e">
        <f>SUMIF(#REF!, 'KEUANGAN (INT+EKS) AKRE 2025'!C59,#REF!)+
SUMIF(#REF!, 'KEUANGAN (INT+EKS) AKRE 2025'!C59,#REF!)+
SUMIF(#REF!, 'KEUANGAN (INT+EKS) AKRE 2025'!C59,#REF!)+
SUMIF(#REF!, 'KEUANGAN (INT+EKS) AKRE 2025'!C59,#REF!)+
SUMIF(#REF!, 'KEUANGAN (INT+EKS) AKRE 2025'!C59,#REF!)</f>
        <v>#REF!</v>
      </c>
      <c r="W59" s="152" t="e">
        <f>SUMIFS(#REF!,#REF!,"internal",#REF!,C59)+
SUMIFS(#REF!,#REF!,"internal",#REF!,C59)+
SUMIFS(#REF!,#REF!,"internal",#REF!,C59)+
SUMIFS(#REF!,#REF!,"internal",#REF!,C59)+
SUMIFS(#REF!,#REF!,"internal",#REF!,C59)+
SUMIFS(#REF!,#REF!,"internal",#REF!,C59)</f>
        <v>#REF!</v>
      </c>
      <c r="X59" s="152" t="e">
        <f>SUMIFS(#REF!,#REF!,"eksternal",#REF!,C59)+
SUMIFS(#REF!,#REF!,"eksternal",#REF!,C59)+
SUMIFS(#REF!,#REF!,"eksternal",#REF!,C59)+
SUMIFS(#REF!,#REF!,"eksternal",#REF!,C59)+
SUMIFS(#REF!,#REF!,"eksternal",#REF!,C59)+
SUMIFS(#REF!,#REF!,"eksternal",#REF!,C59)</f>
        <v>#REF!</v>
      </c>
      <c r="Y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Z59" s="152" t="e">
        <f>SUMIFS(#REF!,#REF!,"internal",#REF!,C59)+
SUMIFS(#REF!,#REF!,"internal",#REF!,C59)+
SUMIFS(#REF!,#REF!,"internal",#REF!,C59)+
SUMIFS(#REF!,#REF!,"internal",#REF!,C59)+
SUMIFS(#REF!,#REF!,"internal",#REF!,C59)+
SUMIFS(#REF!,#REF!,"internal",#REF!,C59)+
SUMIFS(#REF!,#REF!,"internal",#REF!,C59)</f>
        <v>#REF!</v>
      </c>
      <c r="AA59" s="152" t="e">
        <f>SUMIFS(#REF!,#REF!,"eksternal",#REF!,C59)+
SUMIFS(#REF!,#REF!,"eksternal",#REF!,C59)+
SUMIFS(#REF!,#REF!,"eksternal",#REF!,C59)+
SUMIFS(#REF!,#REF!,"eksternal",#REF!,C59)+
SUMIFS(#REF!,#REF!,"eksternal",#REF!,C59)+
SUMIFS(#REF!,#REF!,"eksternal",#REF!,C59)+
SUMIFS(#REF!,#REF!,"eksternal",#REF!,C59)</f>
        <v>#REF!</v>
      </c>
      <c r="AB59" s="152" t="e">
        <f>SUMIF(#REF!, 'KEUANGAN (INT+EKS) AKRE 2025'!C59,#REF!)+
SUMIF(#REF!, 'KEUANGAN (INT+EKS) AKRE 2025'!C59,#REF!)+
SUMIF(#REF!, 'KEUANGAN (INT+EKS) AKRE 2025'!C59,#REF!)+
SUMIF(#REF!, 'KEUANGAN (INT+EKS) AKRE 2025'!C59,#REF!)+
SUMIF(#REF!, 'KEUANGAN (INT+EKS) AKRE 2025'!C59,#REF!)+
SUMIF(#REF!, 'KEUANGAN (INT+EKS) AKRE 2025'!C59,#REF!)</f>
        <v>#REF!</v>
      </c>
      <c r="AC59" s="152" t="e">
        <f>SUMIFS(#REF!,#REF!,"internal",#REF!,C59)+
SUMIFS(#REF!,#REF!,"internal",#REF!,C59)+
SUMIFS(#REF!,#REF!,"internal",#REF!,C59)+
SUMIFS(#REF!,#REF!,"internal",#REF!,C59)+
SUMIFS(#REF!,#REF!,"internal",#REF!,C59)+
SUMIFS(#REF!,#REF!,"internal",#REF!,C59)</f>
        <v>#REF!</v>
      </c>
      <c r="AD59" s="152" t="e">
        <f>SUMIFS(#REF!,#REF!,"eksternal",#REF!,C59)+
SUMIFS(#REF!,#REF!,"eksternal",#REF!,C59)+
SUMIFS(#REF!,#REF!,"eksternal",#REF!,C59)+
SUMIFS(#REF!,#REF!,"eksternal",#REF!,C59)+
SUMIFS(#REF!,#REF!,"eksternal",#REF!,C59)+
SUMIFS(#REF!,#REF!,"eksternal",#REF!,C59)</f>
        <v>#REF!</v>
      </c>
      <c r="AE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AF59" s="152" t="e">
        <f>SUMIFS(#REF!,#REF!,"internal",#REF!,C59)+
SUMIFS(#REF!,#REF!,"internal",#REF!,C59)+
SUMIFS(#REF!,#REF!,"internal",#REF!,C59)+
SUMIFS(#REF!,#REF!,"internal",#REF!,C59)+
SUMIFS(#REF!,#REF!,"internal",#REF!,C59)+
SUMIFS(#REF!,#REF!,"internal",#REF!,C59)+
SUMIFS(#REF!,#REF!,"internal",#REF!,C59)</f>
        <v>#REF!</v>
      </c>
      <c r="AG59" s="152" t="e">
        <f>SUMIFS(#REF!,#REF!,"eksternal",#REF!,C59)+
SUMIFS(#REF!,#REF!,"eksternal",#REF!,C59)+
SUMIFS(#REF!,#REF!,"eksternal",#REF!,C59)+
SUMIFS(#REF!,#REF!,"eksternal",#REF!,C59)+
SUMIFS(#REF!,#REF!,"eksternal",#REF!,C59)+
SUMIFS(#REF!,#REF!,"eksternal",#REF!,C59)+
SUMIFS(#REF!,#REF!,"eksternal",#REF!,C59)</f>
        <v>#REF!</v>
      </c>
      <c r="AH59" s="152" t="e">
        <f>SUMIF(#REF!, 'KEUANGAN (INT+EKS) AKRE 2025'!C59,#REF!)+
SUMIF(#REF!, 'KEUANGAN (INT+EKS) AKRE 2025'!C59,#REF!)+
SUMIF(#REF!, 'KEUANGAN (INT+EKS) AKRE 2025'!C59,#REF!)+
SUMIF(#REF!, 'KEUANGAN (INT+EKS) AKRE 2025'!C59,#REF!)+
SUMIF(#REF!, 'KEUANGAN (INT+EKS) AKRE 2025'!C59,#REF!)+
SUMIF(#REF!, 'KEUANGAN (INT+EKS) AKRE 2025'!C59,#REF!)</f>
        <v>#REF!</v>
      </c>
      <c r="AI59" s="152" t="e">
        <f>SUMIFS(#REF!,#REF!,"internal",#REF!,C59)+
SUMIFS(#REF!,#REF!,"internal",#REF!,C59)+
SUMIFS(#REF!,#REF!,"internal",#REF!,C59)+
SUMIFS(#REF!,#REF!,"internal",#REF!,C59)+
SUMIFS(#REF!,#REF!,"internal",#REF!,C59)+
SUMIFS(#REF!,#REF!,"internal",#REF!,C59)</f>
        <v>#REF!</v>
      </c>
      <c r="AJ59" s="152" t="e">
        <f>SUMIFS(#REF!,#REF!,"eksternal",#REF!,C59)+
SUMIFS(#REF!,#REF!,"eksternal",#REF!,C59)+
SUMIFS(#REF!,#REF!,"eksternal",#REF!,C59)+
SUMIFS(#REF!,#REF!,"eksternal",#REF!,C59)+
SUMIFS(#REF!,#REF!,"eksternal",#REF!,C59)+
SUMIFS(#REF!,#REF!,"eksternal",#REF!,C59)</f>
        <v>#REF!</v>
      </c>
      <c r="AK59" s="1337"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
SUMIF(#REF!,'KEUANGAN (INT+EKS) AKRE 2025'!C59,#REF!)+
SUMIF(#REF!,'KEUANGAN (INT+EKS) AKRE 2025'!C59,#REF!)</f>
        <v>#REF!</v>
      </c>
      <c r="AL59" s="1335" t="e">
        <f>SUMIFS(#REF!,#REF!,"internal",#REF!,C59)+
SUMIFS(#REF!,#REF!,"internal",#REF!,C59)+
SUMIFS(#REF!,#REF!,"internal",#REF!,C59)+
SUMIFS(#REF!,#REF!,"internal",#REF!,C59)+
SUMIFS(#REF!,#REF!,"internal",#REF!,C59)+
SUMIFS(#REF!,#REF!,"internal",#REF!,C59)+
SUMIFS(#REF!,#REF!,"internal",#REF!,C59)</f>
        <v>#REF!</v>
      </c>
      <c r="AM59" s="1354" t="e">
        <f>SUMIFS(#REF!,#REF!,"eksternal",#REF!,C59)+
SUMIFS(#REF!,#REF!,"eksternal",#REF!,C59)+
SUMIFS(#REF!,#REF!,"eksternal",#REF!,C59)+
SUMIFS(#REF!,#REF!,"eksternal",#REF!,C59)+
SUMIFS(#REF!,#REF!,"eksternal",#REF!,C59)+
SUMIFS(#REF!,#REF!,"eksternal",#REF!,C59)+
SUMIFS(#REF!,#REF!,"eksternal",#REF!,C59)+
SUMIFS(#REF!,#REF!,"eksternal",#REF!,C59)+
SUMIFS(#REF!,#REF!,"eksternal",#REF!,C59)</f>
        <v>#REF!</v>
      </c>
    </row>
    <row r="60" spans="1:39" hidden="1">
      <c r="A60" s="127">
        <v>20</v>
      </c>
      <c r="B60" s="1446"/>
      <c r="C60" s="1195" t="s">
        <v>48</v>
      </c>
      <c r="D60" s="1340" t="e">
        <f>SUMIF(#REF!, 'KEUANGAN (INT+EKS) AKRE 2025'!C60,#REF!)+
SUMIF(#REF!, 'KEUANGAN (INT+EKS) AKRE 2025'!C60,#REF!)+
SUMIF(#REF!, 'KEUANGAN (INT+EKS) AKRE 2025'!C60,#REF!)+
SUMIF(#REF!, 'KEUANGAN (INT+EKS) AKRE 2025'!C60,#REF!)+
SUMIF(#REF!, 'KEUANGAN (INT+EKS) AKRE 2025'!C60,#REF!)</f>
        <v>#REF!</v>
      </c>
      <c r="E60" s="1340" t="e">
        <f>SUMIFS(#REF!,#REF!,"internal",#REF!,C60)+
SUMIFS(#REF!,#REF!,"internal",#REF!,C60)+
SUMIFS(#REF!,#REF!,"internal",#REF!,C60)+
SUMIFS(#REF!,#REF!,"internal",#REF!,C60)+
SUMIFS(#REF!,#REF!,"internal",#REF!,C60)+
SUMIFS(#REF!,#REF!,"internal",#REF!,C60)</f>
        <v>#REF!</v>
      </c>
      <c r="F60" s="1341" t="e">
        <f>SUMIFS(#REF!,#REF!,"eksternal",#REF!,C60)+
SUMIFS(#REF!,#REF!,"eksternal",#REF!,C60)+
SUMIFS(#REF!,#REF!,"eksternal",#REF!,C60)+
SUMIFS(#REF!,#REF!,"eksternal",#REF!,C60)+
SUMIFS(#REF!,#REF!,"eksternal",#REF!,C60)+
SUMIFS(#REF!,#REF!,"eksternal",#REF!,C60)</f>
        <v>#REF!</v>
      </c>
      <c r="G60" s="1334"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H60" s="1334" t="e">
        <f>SUMIFS(#REF!,#REF!,"internal",#REF!,C60)+
SUMIFS(#REF!,#REF!,"internal",#REF!,C60)+
SUMIFS(#REF!,#REF!,"internal",#REF!,C60)+
SUMIFS(#REF!,#REF!,"internal",#REF!,C60)+
SUMIFS(#REF!,#REF!,"internal",#REF!,C60)+
SUMIFS(#REF!,#REF!,"internal",#REF!,C60)+
SUMIFS(#REF!,#REF!,"internal",#REF!,C60)</f>
        <v>#REF!</v>
      </c>
      <c r="I60" s="1334" t="e">
        <f>SUMIFS(#REF!,#REF!,"eksternal",#REF!,C60)+
SUMIFS(#REF!,#REF!,"eksternal",#REF!,C60)+
SUMIFS(#REF!,#REF!,"eksternal",#REF!,C60)+
SUMIFS(#REF!,#REF!,"eksternal",#REF!,C60)+
SUMIFS(#REF!,#REF!,"eksternal",#REF!,C60)+
SUMIFS(#REF!,#REF!,"eksternal",#REF!,C60)+
SUMIFS(#REF!,#REF!,"eksternal",#REF!,C60)</f>
        <v>#REF!</v>
      </c>
      <c r="J60" s="151" t="e">
        <f>SUMIF(#REF!, 'KEUANGAN (INT+EKS) AKRE 2025'!C60,#REF!)+
SUMIF(#REF!, 'KEUANGAN (INT+EKS) AKRE 2025'!C60,#REF!)+
SUMIF(#REF!, 'KEUANGAN (INT+EKS) AKRE 2025'!C60,#REF!)+
SUMIF(#REF!, 'KEUANGAN (INT+EKS) AKRE 2025'!C60,#REF!)+
SUMIF(#REF!, 'KEUANGAN (INT+EKS) AKRE 2025'!C60,#REF!)</f>
        <v>#REF!</v>
      </c>
      <c r="K60" s="151" t="e">
        <f>SUMIFS(#REF!,#REF!,"internal",#REF!,C60)+
SUMIFS(#REF!,#REF!,"internal",#REF!,C60)+
SUMIFS(#REF!,#REF!,"internal",#REF!,C60)+
SUMIFS(#REF!,#REF!,"internal",#REF!,C60)+
SUMIFS(#REF!,#REF!,"internal",#REF!,C60)+
SUMIFS(#REF!,#REF!,"internal",#REF!,C60)</f>
        <v>#REF!</v>
      </c>
      <c r="L60" s="151" t="e">
        <f>SUMIFS(#REF!,#REF!,"eksternal",#REF!,C60)+
SUMIFS(#REF!,#REF!,"eksternal",#REF!,C60)+
SUMIFS(#REF!,#REF!,"eksternal",#REF!,C60)+
SUMIFS(#REF!,#REF!,"eksternal",#REF!,C60)+
SUMIFS(#REF!,#REF!,"eksternal",#REF!,C60)+
SUMIFS(#REF!,#REF!,"eksternal",#REF!,C60)</f>
        <v>#REF!</v>
      </c>
      <c r="M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N60" s="152" t="e">
        <f>SUMIFS(#REF!,#REF!,"internal",#REF!,C60)+
SUMIFS(#REF!,#REF!,"internal",#REF!,C60)+
SUMIFS(#REF!,#REF!,"internal",#REF!,C60)+
SUMIFS(#REF!,#REF!,"internal",#REF!,C60)+
SUMIFS(#REF!,#REF!,"internal",#REF!,C60)+
SUMIFS(#REF!,#REF!,"internal",#REF!,C60)+
SUMIFS(#REF!,#REF!,"internal",#REF!,C60)</f>
        <v>#REF!</v>
      </c>
      <c r="O60" s="1331" t="e">
        <f>SUMIFS(#REF!,#REF!,"eksternal",#REF!,C60)+
SUMIFS(#REF!,#REF!,"eksternal",#REF!,C60)+
SUMIFS(#REF!,#REF!,"eksternal",#REF!,C60)+
SUMIFS(#REF!,#REF!,"eksternal",#REF!,C60)+
SUMIFS(#REF!,#REF!,"eksternal",#REF!,C60)+
SUMIFS(#REF!,#REF!,"eksternal",#REF!,C60)+
SUMIFS(#REF!,#REF!,"eksternal",#REF!,C60)</f>
        <v>#REF!</v>
      </c>
      <c r="P60" s="152" t="e">
        <f>SUMIF(#REF!, 'KEUANGAN (INT+EKS) AKRE 2025'!C60,#REF!)+
SUMIF(#REF!, 'KEUANGAN (INT+EKS) AKRE 2025'!C60,#REF!)+
SUMIF(#REF!, 'KEUANGAN (INT+EKS) AKRE 2025'!C60,#REF!)+
SUMIF(#REF!, 'KEUANGAN (INT+EKS) AKRE 2025'!C60,#REF!)+
SUMIF(#REF!, 'KEUANGAN (INT+EKS) AKRE 2025'!C60,#REF!)</f>
        <v>#REF!</v>
      </c>
      <c r="Q60" s="152" t="e">
        <f>SUMIFS(#REF!,#REF!,"internal",#REF!,C60)+
SUMIFS(#REF!,#REF!,"internal",#REF!,C60)+
SUMIFS(#REF!,#REF!,"internal",#REF!,C60)+
SUMIFS(#REF!,#REF!,"internal",#REF!,C60)+
SUMIFS(#REF!,#REF!,"internal",#REF!,C60)+
SUMIFS(#REF!,#REF!,"internal",#REF!,C60)</f>
        <v>#REF!</v>
      </c>
      <c r="R60" s="152" t="e">
        <f>SUMIFS(#REF!,#REF!,"eksternal",#REF!,C60)+
SUMIFS(#REF!,#REF!,"eksternal",#REF!,C60)+
SUMIFS(#REF!,#REF!,"eksternal",#REF!,C60)+
SUMIFS(#REF!,#REF!,"eksternal",#REF!,C60)+
SUMIFS(#REF!,#REF!,"eksternal",#REF!,C60)+
SUMIFS(#REF!,#REF!,"eksternal",#REF!,C60)</f>
        <v>#REF!</v>
      </c>
      <c r="S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T60" s="1331" t="e">
        <f>SUMIFS(#REF!,#REF!,"internal",#REF!,C60)+
SUMIFS(#REF!,#REF!,"internal",#REF!,C60)+
SUMIFS(#REF!,#REF!,"internal",#REF!,C60)+
SUMIFS(#REF!,#REF!,"internal",#REF!,C60)+
SUMIFS(#REF!,#REF!,"eksternal",#REF!,C60)+
SUMIFS(#REF!,#REF!,"eksternal",#REF!,C60)+
SUMIFS(#REF!,#REF!,"eksternal",#REF!,C60)</f>
        <v>#REF!</v>
      </c>
      <c r="U60" s="1331" t="e">
        <f>SUMIFS(#REF!,#REF!,"eksternal",#REF!,C60)+
SUMIFS(#REF!,#REF!,"eksternal",#REF!,C60)+
SUMIFS(#REF!,#REF!,"eksternal",#REF!,C60)+
SUMIFS(#REF!,#REF!,"eksternal",#REF!,C60)+
SUMIFS(#REF!,#REF!,"eksternal",#REF!,C60)+
SUMIFS(#REF!,#REF!,"eksternal",#REF!,C60)+
SUMIFS(#REF!,#REF!,"eksternal",#REF!,C60)</f>
        <v>#REF!</v>
      </c>
      <c r="V60" s="152" t="e">
        <f>SUMIF(#REF!, 'KEUANGAN (INT+EKS) AKRE 2025'!C60,#REF!)+
SUMIF(#REF!, 'KEUANGAN (INT+EKS) AKRE 2025'!C60,#REF!)+
SUMIF(#REF!, 'KEUANGAN (INT+EKS) AKRE 2025'!C60,#REF!)+
SUMIF(#REF!, 'KEUANGAN (INT+EKS) AKRE 2025'!C60,#REF!)+
SUMIF(#REF!, 'KEUANGAN (INT+EKS) AKRE 2025'!C60,#REF!)</f>
        <v>#REF!</v>
      </c>
      <c r="W60" s="152" t="e">
        <f>SUMIFS(#REF!,#REF!,"internal",#REF!,C60)+
SUMIFS(#REF!,#REF!,"internal",#REF!,C60)+
SUMIFS(#REF!,#REF!,"internal",#REF!,C60)+
SUMIFS(#REF!,#REF!,"internal",#REF!,C60)+
SUMIFS(#REF!,#REF!,"internal",#REF!,C60)+
SUMIFS(#REF!,#REF!,"internal",#REF!,C60)</f>
        <v>#REF!</v>
      </c>
      <c r="X60" s="152" t="e">
        <f>SUMIFS(#REF!,#REF!,"eksternal",#REF!,C60)+
SUMIFS(#REF!,#REF!,"eksternal",#REF!,C60)+
SUMIFS(#REF!,#REF!,"eksternal",#REF!,C60)+
SUMIFS(#REF!,#REF!,"eksternal",#REF!,C60)+
SUMIFS(#REF!,#REF!,"eksternal",#REF!,C60)+
SUMIFS(#REF!,#REF!,"eksternal",#REF!,C60)</f>
        <v>#REF!</v>
      </c>
      <c r="Y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Z60" s="152" t="e">
        <f>SUMIFS(#REF!,#REF!,"internal",#REF!,C60)+
SUMIFS(#REF!,#REF!,"internal",#REF!,C60)+
SUMIFS(#REF!,#REF!,"internal",#REF!,C60)+
SUMIFS(#REF!,#REF!,"internal",#REF!,C60)+
SUMIFS(#REF!,#REF!,"internal",#REF!,C60)+
SUMIFS(#REF!,#REF!,"internal",#REF!,C60)+
SUMIFS(#REF!,#REF!,"internal",#REF!,C60)</f>
        <v>#REF!</v>
      </c>
      <c r="AA60" s="152" t="e">
        <f>SUMIFS(#REF!,#REF!,"eksternal",#REF!,C60)+
SUMIFS(#REF!,#REF!,"eksternal",#REF!,C60)+
SUMIFS(#REF!,#REF!,"eksternal",#REF!,C60)+
SUMIFS(#REF!,#REF!,"eksternal",#REF!,C60)+
SUMIFS(#REF!,#REF!,"eksternal",#REF!,C60)+
SUMIFS(#REF!,#REF!,"eksternal",#REF!,C60)+
SUMIFS(#REF!,#REF!,"eksternal",#REF!,C60)</f>
        <v>#REF!</v>
      </c>
      <c r="AB60" s="152" t="e">
        <f>SUMIF(#REF!, 'KEUANGAN (INT+EKS) AKRE 2025'!C60,#REF!)+
SUMIF(#REF!, 'KEUANGAN (INT+EKS) AKRE 2025'!C60,#REF!)+
SUMIF(#REF!, 'KEUANGAN (INT+EKS) AKRE 2025'!C60,#REF!)+
SUMIF(#REF!, 'KEUANGAN (INT+EKS) AKRE 2025'!C60,#REF!)+
SUMIF(#REF!, 'KEUANGAN (INT+EKS) AKRE 2025'!C60,#REF!)+
SUMIF(#REF!, 'KEUANGAN (INT+EKS) AKRE 2025'!C60,#REF!)</f>
        <v>#REF!</v>
      </c>
      <c r="AC60" s="152" t="e">
        <f>SUMIFS(#REF!,#REF!,"internal",#REF!,C60)+
SUMIFS(#REF!,#REF!,"internal",#REF!,C60)+
SUMIFS(#REF!,#REF!,"internal",#REF!,C60)+
SUMIFS(#REF!,#REF!,"internal",#REF!,C60)+
SUMIFS(#REF!,#REF!,"internal",#REF!,C60)+
SUMIFS(#REF!,#REF!,"internal",#REF!,C60)</f>
        <v>#REF!</v>
      </c>
      <c r="AD60" s="152" t="e">
        <f>SUMIFS(#REF!,#REF!,"eksternal",#REF!,C60)+
SUMIFS(#REF!,#REF!,"eksternal",#REF!,C60)+
SUMIFS(#REF!,#REF!,"eksternal",#REF!,C60)+
SUMIFS(#REF!,#REF!,"eksternal",#REF!,C60)+
SUMIFS(#REF!,#REF!,"eksternal",#REF!,C60)+
SUMIFS(#REF!,#REF!,"eksternal",#REF!,C60)</f>
        <v>#REF!</v>
      </c>
      <c r="AE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AF60" s="152" t="e">
        <f>SUMIFS(#REF!,#REF!,"internal",#REF!,C60)+
SUMIFS(#REF!,#REF!,"internal",#REF!,C60)+
SUMIFS(#REF!,#REF!,"internal",#REF!,C60)+
SUMIFS(#REF!,#REF!,"internal",#REF!,C60)+
SUMIFS(#REF!,#REF!,"internal",#REF!,C60)+
SUMIFS(#REF!,#REF!,"internal",#REF!,C60)+
SUMIFS(#REF!,#REF!,"internal",#REF!,C60)</f>
        <v>#REF!</v>
      </c>
      <c r="AG60" s="152" t="e">
        <f>SUMIFS(#REF!,#REF!,"eksternal",#REF!,C60)+
SUMIFS(#REF!,#REF!,"eksternal",#REF!,C60)+
SUMIFS(#REF!,#REF!,"eksternal",#REF!,C60)+
SUMIFS(#REF!,#REF!,"eksternal",#REF!,C60)+
SUMIFS(#REF!,#REF!,"eksternal",#REF!,C60)+
SUMIFS(#REF!,#REF!,"eksternal",#REF!,C60)+
SUMIFS(#REF!,#REF!,"eksternal",#REF!,C60)</f>
        <v>#REF!</v>
      </c>
      <c r="AH60" s="152" t="e">
        <f>SUMIF(#REF!, 'KEUANGAN (INT+EKS) AKRE 2025'!C60,#REF!)+
SUMIF(#REF!, 'KEUANGAN (INT+EKS) AKRE 2025'!C60,#REF!)+
SUMIF(#REF!, 'KEUANGAN (INT+EKS) AKRE 2025'!C60,#REF!)+
SUMIF(#REF!, 'KEUANGAN (INT+EKS) AKRE 2025'!C60,#REF!)+
SUMIF(#REF!, 'KEUANGAN (INT+EKS) AKRE 2025'!C60,#REF!)+
SUMIF(#REF!, 'KEUANGAN (INT+EKS) AKRE 2025'!C60,#REF!)</f>
        <v>#REF!</v>
      </c>
      <c r="AI60" s="152" t="e">
        <f>SUMIFS(#REF!,#REF!,"internal",#REF!,C60)+
SUMIFS(#REF!,#REF!,"internal",#REF!,C60)+
SUMIFS(#REF!,#REF!,"internal",#REF!,C60)+
SUMIFS(#REF!,#REF!,"internal",#REF!,C60)+
SUMIFS(#REF!,#REF!,"internal",#REF!,C60)+
SUMIFS(#REF!,#REF!,"internal",#REF!,C60)</f>
        <v>#REF!</v>
      </c>
      <c r="AJ60" s="152" t="e">
        <f>SUMIFS(#REF!,#REF!,"eksternal",#REF!,C60)+
SUMIFS(#REF!,#REF!,"eksternal",#REF!,C60)+
SUMIFS(#REF!,#REF!,"eksternal",#REF!,C60)+
SUMIFS(#REF!,#REF!,"eksternal",#REF!,C60)+
SUMIFS(#REF!,#REF!,"eksternal",#REF!,C60)+
SUMIFS(#REF!,#REF!,"eksternal",#REF!,C60)</f>
        <v>#REF!</v>
      </c>
      <c r="AK60" s="1337"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
SUMIF(#REF!,'KEUANGAN (INT+EKS) AKRE 2025'!C60,#REF!)+
SUMIF(#REF!,'KEUANGAN (INT+EKS) AKRE 2025'!C60,#REF!)</f>
        <v>#REF!</v>
      </c>
      <c r="AL60" s="1335" t="e">
        <f>SUMIFS(#REF!,#REF!,"internal",#REF!,C60)+
SUMIFS(#REF!,#REF!,"internal",#REF!,C60)+
SUMIFS(#REF!,#REF!,"internal",#REF!,C60)+
SUMIFS(#REF!,#REF!,"internal",#REF!,C60)+
SUMIFS(#REF!,#REF!,"internal",#REF!,C60)+
SUMIFS(#REF!,#REF!,"internal",#REF!,C60)+
SUMIFS(#REF!,#REF!,"internal",#REF!,C60)</f>
        <v>#REF!</v>
      </c>
      <c r="AM60" s="1354" t="e">
        <f>SUMIFS(#REF!,#REF!,"eksternal",#REF!,C60)+
SUMIFS(#REF!,#REF!,"eksternal",#REF!,C60)+
SUMIFS(#REF!,#REF!,"eksternal",#REF!,C60)+
SUMIFS(#REF!,#REF!,"eksternal",#REF!,C60)+
SUMIFS(#REF!,#REF!,"eksternal",#REF!,C60)+
SUMIFS(#REF!,#REF!,"eksternal",#REF!,C60)+
SUMIFS(#REF!,#REF!,"eksternal",#REF!,C60)+
SUMIFS(#REF!,#REF!,"eksternal",#REF!,C60)+
SUMIFS(#REF!,#REF!,"eksternal",#REF!,C60)</f>
        <v>#REF!</v>
      </c>
    </row>
    <row r="61" spans="1:39" hidden="1">
      <c r="A61" s="127">
        <v>21</v>
      </c>
      <c r="B61" s="1446"/>
      <c r="C61" s="1195" t="s">
        <v>419</v>
      </c>
      <c r="D61" s="1340" t="e">
        <f>SUMIF(#REF!, 'KEUANGAN (INT+EKS) AKRE 2025'!C61,#REF!)+
SUMIF(#REF!, 'KEUANGAN (INT+EKS) AKRE 2025'!C61,#REF!)+
SUMIF(#REF!, 'KEUANGAN (INT+EKS) AKRE 2025'!C61,#REF!)+
SUMIF(#REF!, 'KEUANGAN (INT+EKS) AKRE 2025'!C61,#REF!)+
SUMIF(#REF!, 'KEUANGAN (INT+EKS) AKRE 2025'!C61,#REF!)</f>
        <v>#REF!</v>
      </c>
      <c r="E61" s="1340" t="e">
        <f>SUMIFS(#REF!,#REF!,"internal",#REF!,C61)+
SUMIFS(#REF!,#REF!,"internal",#REF!,C61)+
SUMIFS(#REF!,#REF!,"internal",#REF!,C61)+
SUMIFS(#REF!,#REF!,"internal",#REF!,C61)+
SUMIFS(#REF!,#REF!,"internal",#REF!,C61)+
SUMIFS(#REF!,#REF!,"internal",#REF!,C61)</f>
        <v>#REF!</v>
      </c>
      <c r="F61" s="1341" t="e">
        <f>SUMIFS(#REF!,#REF!,"eksternal",#REF!,C61)+
SUMIFS(#REF!,#REF!,"eksternal",#REF!,C61)+
SUMIFS(#REF!,#REF!,"eksternal",#REF!,C61)+
SUMIFS(#REF!,#REF!,"eksternal",#REF!,C61)+
SUMIFS(#REF!,#REF!,"eksternal",#REF!,C61)+
SUMIFS(#REF!,#REF!,"eksternal",#REF!,C61)</f>
        <v>#REF!</v>
      </c>
      <c r="G61" s="1334"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H61" s="1334" t="e">
        <f>SUMIFS(#REF!,#REF!,"internal",#REF!,C61)+
SUMIFS(#REF!,#REF!,"internal",#REF!,C61)+
SUMIFS(#REF!,#REF!,"internal",#REF!,C61)+
SUMIFS(#REF!,#REF!,"internal",#REF!,C61)+
SUMIFS(#REF!,#REF!,"internal",#REF!,C61)+
SUMIFS(#REF!,#REF!,"internal",#REF!,C61)+
SUMIFS(#REF!,#REF!,"internal",#REF!,C61)</f>
        <v>#REF!</v>
      </c>
      <c r="I61" s="1334" t="e">
        <f>SUMIFS(#REF!,#REF!,"eksternal",#REF!,C61)+
SUMIFS(#REF!,#REF!,"eksternal",#REF!,C61)+
SUMIFS(#REF!,#REF!,"eksternal",#REF!,C61)+
SUMIFS(#REF!,#REF!,"eksternal",#REF!,C61)+
SUMIFS(#REF!,#REF!,"eksternal",#REF!,C61)+
SUMIFS(#REF!,#REF!,"eksternal",#REF!,C61)+
SUMIFS(#REF!,#REF!,"eksternal",#REF!,C61)</f>
        <v>#REF!</v>
      </c>
      <c r="J61" s="151" t="e">
        <f>SUMIF(#REF!, 'KEUANGAN (INT+EKS) AKRE 2025'!C61,#REF!)+
SUMIF(#REF!, 'KEUANGAN (INT+EKS) AKRE 2025'!C61,#REF!)+
SUMIF(#REF!, 'KEUANGAN (INT+EKS) AKRE 2025'!C61,#REF!)+
SUMIF(#REF!, 'KEUANGAN (INT+EKS) AKRE 2025'!C61,#REF!)+
SUMIF(#REF!, 'KEUANGAN (INT+EKS) AKRE 2025'!C61,#REF!)</f>
        <v>#REF!</v>
      </c>
      <c r="K61" s="151" t="e">
        <f>SUMIFS(#REF!,#REF!,"internal",#REF!,C61)+
SUMIFS(#REF!,#REF!,"internal",#REF!,C61)+
SUMIFS(#REF!,#REF!,"internal",#REF!,C61)+
SUMIFS(#REF!,#REF!,"internal",#REF!,C61)+
SUMIFS(#REF!,#REF!,"internal",#REF!,C61)+
SUMIFS(#REF!,#REF!,"internal",#REF!,C61)</f>
        <v>#REF!</v>
      </c>
      <c r="L61" s="151" t="e">
        <f>SUMIFS(#REF!,#REF!,"eksternal",#REF!,C61)+
SUMIFS(#REF!,#REF!,"eksternal",#REF!,C61)+
SUMIFS(#REF!,#REF!,"eksternal",#REF!,C61)+
SUMIFS(#REF!,#REF!,"eksternal",#REF!,C61)+
SUMIFS(#REF!,#REF!,"eksternal",#REF!,C61)+
SUMIFS(#REF!,#REF!,"eksternal",#REF!,C61)</f>
        <v>#REF!</v>
      </c>
      <c r="M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N61" s="152" t="e">
        <f>SUMIFS(#REF!,#REF!,"internal",#REF!,C61)+
SUMIFS(#REF!,#REF!,"internal",#REF!,C61)+
SUMIFS(#REF!,#REF!,"internal",#REF!,C61)+
SUMIFS(#REF!,#REF!,"internal",#REF!,C61)+
SUMIFS(#REF!,#REF!,"internal",#REF!,C61)+
SUMIFS(#REF!,#REF!,"internal",#REF!,C61)+
SUMIFS(#REF!,#REF!,"internal",#REF!,C61)</f>
        <v>#REF!</v>
      </c>
      <c r="O61" s="1331" t="e">
        <f>SUMIFS(#REF!,#REF!,"eksternal",#REF!,C61)+
SUMIFS(#REF!,#REF!,"eksternal",#REF!,C61)+
SUMIFS(#REF!,#REF!,"eksternal",#REF!,C61)+
SUMIFS(#REF!,#REF!,"eksternal",#REF!,C61)+
SUMIFS(#REF!,#REF!,"eksternal",#REF!,C61)+
SUMIFS(#REF!,#REF!,"eksternal",#REF!,C61)+
SUMIFS(#REF!,#REF!,"eksternal",#REF!,C61)</f>
        <v>#REF!</v>
      </c>
      <c r="P61" s="152" t="e">
        <f>SUMIF(#REF!, 'KEUANGAN (INT+EKS) AKRE 2025'!C61,#REF!)+
SUMIF(#REF!, 'KEUANGAN (INT+EKS) AKRE 2025'!C61,#REF!)+
SUMIF(#REF!, 'KEUANGAN (INT+EKS) AKRE 2025'!C61,#REF!)+
SUMIF(#REF!, 'KEUANGAN (INT+EKS) AKRE 2025'!C61,#REF!)+
SUMIF(#REF!, 'KEUANGAN (INT+EKS) AKRE 2025'!C61,#REF!)</f>
        <v>#REF!</v>
      </c>
      <c r="Q61" s="152" t="e">
        <f>SUMIFS(#REF!,#REF!,"internal",#REF!,C61)+
SUMIFS(#REF!,#REF!,"internal",#REF!,C61)+
SUMIFS(#REF!,#REF!,"internal",#REF!,C61)+
SUMIFS(#REF!,#REF!,"internal",#REF!,C61)+
SUMIFS(#REF!,#REF!,"internal",#REF!,C61)+
SUMIFS(#REF!,#REF!,"internal",#REF!,C61)</f>
        <v>#REF!</v>
      </c>
      <c r="R61" s="152" t="e">
        <f>SUMIFS(#REF!,#REF!,"eksternal",#REF!,C61)+
SUMIFS(#REF!,#REF!,"eksternal",#REF!,C61)+
SUMIFS(#REF!,#REF!,"eksternal",#REF!,C61)+
SUMIFS(#REF!,#REF!,"eksternal",#REF!,C61)+
SUMIFS(#REF!,#REF!,"eksternal",#REF!,C61)+
SUMIFS(#REF!,#REF!,"eksternal",#REF!,C61)</f>
        <v>#REF!</v>
      </c>
      <c r="S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T61" s="1331" t="e">
        <f>SUMIFS(#REF!,#REF!,"internal",#REF!,C61)+
SUMIFS(#REF!,#REF!,"internal",#REF!,C61)+
SUMIFS(#REF!,#REF!,"internal",#REF!,C61)+
SUMIFS(#REF!,#REF!,"internal",#REF!,C61)+
SUMIFS(#REF!,#REF!,"eksternal",#REF!,C61)+
SUMIFS(#REF!,#REF!,"eksternal",#REF!,C61)+
SUMIFS(#REF!,#REF!,"eksternal",#REF!,C61)</f>
        <v>#REF!</v>
      </c>
      <c r="U61" s="1331" t="e">
        <f>SUMIFS(#REF!,#REF!,"eksternal",#REF!,C61)+
SUMIFS(#REF!,#REF!,"eksternal",#REF!,C61)+
SUMIFS(#REF!,#REF!,"eksternal",#REF!,C61)+
SUMIFS(#REF!,#REF!,"eksternal",#REF!,C61)+
SUMIFS(#REF!,#REF!,"eksternal",#REF!,C61)+
SUMIFS(#REF!,#REF!,"eksternal",#REF!,C61)+
SUMIFS(#REF!,#REF!,"eksternal",#REF!,C61)</f>
        <v>#REF!</v>
      </c>
      <c r="V61" s="152" t="e">
        <f>SUMIF(#REF!, 'KEUANGAN (INT+EKS) AKRE 2025'!C61,#REF!)+
SUMIF(#REF!, 'KEUANGAN (INT+EKS) AKRE 2025'!C61,#REF!)+
SUMIF(#REF!, 'KEUANGAN (INT+EKS) AKRE 2025'!C61,#REF!)+
SUMIF(#REF!, 'KEUANGAN (INT+EKS) AKRE 2025'!C61,#REF!)+
SUMIF(#REF!, 'KEUANGAN (INT+EKS) AKRE 2025'!C61,#REF!)</f>
        <v>#REF!</v>
      </c>
      <c r="W61" s="152" t="e">
        <f>SUMIFS(#REF!,#REF!,"internal",#REF!,C61)+
SUMIFS(#REF!,#REF!,"internal",#REF!,C61)+
SUMIFS(#REF!,#REF!,"internal",#REF!,C61)+
SUMIFS(#REF!,#REF!,"internal",#REF!,C61)+
SUMIFS(#REF!,#REF!,"internal",#REF!,C61)+
SUMIFS(#REF!,#REF!,"internal",#REF!,C61)</f>
        <v>#REF!</v>
      </c>
      <c r="X61" s="152" t="e">
        <f>SUMIFS(#REF!,#REF!,"eksternal",#REF!,C61)+
SUMIFS(#REF!,#REF!,"eksternal",#REF!,C61)+
SUMIFS(#REF!,#REF!,"eksternal",#REF!,C61)+
SUMIFS(#REF!,#REF!,"eksternal",#REF!,C61)+
SUMIFS(#REF!,#REF!,"eksternal",#REF!,C61)+
SUMIFS(#REF!,#REF!,"eksternal",#REF!,C61)</f>
        <v>#REF!</v>
      </c>
      <c r="Y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Z61" s="152" t="e">
        <f>SUMIFS(#REF!,#REF!,"internal",#REF!,C61)+
SUMIFS(#REF!,#REF!,"internal",#REF!,C61)+
SUMIFS(#REF!,#REF!,"internal",#REF!,C61)+
SUMIFS(#REF!,#REF!,"internal",#REF!,C61)+
SUMIFS(#REF!,#REF!,"internal",#REF!,C61)+
SUMIFS(#REF!,#REF!,"internal",#REF!,C61)+
SUMIFS(#REF!,#REF!,"internal",#REF!,C61)</f>
        <v>#REF!</v>
      </c>
      <c r="AA61" s="152" t="e">
        <f>SUMIFS(#REF!,#REF!,"eksternal",#REF!,C61)+
SUMIFS(#REF!,#REF!,"eksternal",#REF!,C61)+
SUMIFS(#REF!,#REF!,"eksternal",#REF!,C61)+
SUMIFS(#REF!,#REF!,"eksternal",#REF!,C61)+
SUMIFS(#REF!,#REF!,"eksternal",#REF!,C61)+
SUMIFS(#REF!,#REF!,"eksternal",#REF!,C61)+
SUMIFS(#REF!,#REF!,"eksternal",#REF!,C61)</f>
        <v>#REF!</v>
      </c>
      <c r="AB61" s="152" t="e">
        <f>SUMIF(#REF!, 'KEUANGAN (INT+EKS) AKRE 2025'!C61,#REF!)+
SUMIF(#REF!, 'KEUANGAN (INT+EKS) AKRE 2025'!C61,#REF!)+
SUMIF(#REF!, 'KEUANGAN (INT+EKS) AKRE 2025'!C61,#REF!)+
SUMIF(#REF!, 'KEUANGAN (INT+EKS) AKRE 2025'!C61,#REF!)+
SUMIF(#REF!, 'KEUANGAN (INT+EKS) AKRE 2025'!C61,#REF!)+
SUMIF(#REF!, 'KEUANGAN (INT+EKS) AKRE 2025'!C61,#REF!)</f>
        <v>#REF!</v>
      </c>
      <c r="AC61" s="152" t="e">
        <f>SUMIFS(#REF!,#REF!,"internal",#REF!,C61)+
SUMIFS(#REF!,#REF!,"internal",#REF!,C61)+
SUMIFS(#REF!,#REF!,"internal",#REF!,C61)+
SUMIFS(#REF!,#REF!,"internal",#REF!,C61)+
SUMIFS(#REF!,#REF!,"internal",#REF!,C61)+
SUMIFS(#REF!,#REF!,"internal",#REF!,C61)</f>
        <v>#REF!</v>
      </c>
      <c r="AD61" s="152" t="e">
        <f>SUMIFS(#REF!,#REF!,"eksternal",#REF!,C61)+
SUMIFS(#REF!,#REF!,"eksternal",#REF!,C61)+
SUMIFS(#REF!,#REF!,"eksternal",#REF!,C61)+
SUMIFS(#REF!,#REF!,"eksternal",#REF!,C61)+
SUMIFS(#REF!,#REF!,"eksternal",#REF!,C61)+
SUMIFS(#REF!,#REF!,"eksternal",#REF!,C61)</f>
        <v>#REF!</v>
      </c>
      <c r="AE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AF61" s="152" t="e">
        <f>SUMIFS(#REF!,#REF!,"internal",#REF!,C61)+
SUMIFS(#REF!,#REF!,"internal",#REF!,C61)+
SUMIFS(#REF!,#REF!,"internal",#REF!,C61)+
SUMIFS(#REF!,#REF!,"internal",#REF!,C61)+
SUMIFS(#REF!,#REF!,"internal",#REF!,C61)+
SUMIFS(#REF!,#REF!,"internal",#REF!,C61)+
SUMIFS(#REF!,#REF!,"internal",#REF!,C61)</f>
        <v>#REF!</v>
      </c>
      <c r="AG61" s="152" t="e">
        <f>SUMIFS(#REF!,#REF!,"eksternal",#REF!,C61)+
SUMIFS(#REF!,#REF!,"eksternal",#REF!,C61)+
SUMIFS(#REF!,#REF!,"eksternal",#REF!,C61)+
SUMIFS(#REF!,#REF!,"eksternal",#REF!,C61)+
SUMIFS(#REF!,#REF!,"eksternal",#REF!,C61)+
SUMIFS(#REF!,#REF!,"eksternal",#REF!,C61)+
SUMIFS(#REF!,#REF!,"eksternal",#REF!,C61)</f>
        <v>#REF!</v>
      </c>
      <c r="AH61" s="152" t="e">
        <f>SUMIF(#REF!, 'KEUANGAN (INT+EKS) AKRE 2025'!C61,#REF!)+
SUMIF(#REF!, 'KEUANGAN (INT+EKS) AKRE 2025'!C61,#REF!)+
SUMIF(#REF!, 'KEUANGAN (INT+EKS) AKRE 2025'!C61,#REF!)+
SUMIF(#REF!, 'KEUANGAN (INT+EKS) AKRE 2025'!C61,#REF!)+
SUMIF(#REF!, 'KEUANGAN (INT+EKS) AKRE 2025'!C61,#REF!)+
SUMIF(#REF!, 'KEUANGAN (INT+EKS) AKRE 2025'!C61,#REF!)</f>
        <v>#REF!</v>
      </c>
      <c r="AI61" s="152" t="e">
        <f>SUMIFS(#REF!,#REF!,"internal",#REF!,C61)+
SUMIFS(#REF!,#REF!,"internal",#REF!,C61)+
SUMIFS(#REF!,#REF!,"internal",#REF!,C61)+
SUMIFS(#REF!,#REF!,"internal",#REF!,C61)+
SUMIFS(#REF!,#REF!,"internal",#REF!,C61)+
SUMIFS(#REF!,#REF!,"internal",#REF!,C61)</f>
        <v>#REF!</v>
      </c>
      <c r="AJ61" s="152" t="e">
        <f>SUMIFS(#REF!,#REF!,"eksternal",#REF!,C61)+
SUMIFS(#REF!,#REF!,"eksternal",#REF!,C61)+
SUMIFS(#REF!,#REF!,"eksternal",#REF!,C61)+
SUMIFS(#REF!,#REF!,"eksternal",#REF!,C61)+
SUMIFS(#REF!,#REF!,"eksternal",#REF!,C61)+
SUMIFS(#REF!,#REF!,"eksternal",#REF!,C61)</f>
        <v>#REF!</v>
      </c>
      <c r="AK61" s="1337"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
SUMIF(#REF!,'KEUANGAN (INT+EKS) AKRE 2025'!C61,#REF!)+
SUMIF(#REF!,'KEUANGAN (INT+EKS) AKRE 2025'!C61,#REF!)</f>
        <v>#REF!</v>
      </c>
      <c r="AL61" s="1335" t="e">
        <f>SUMIFS(#REF!,#REF!,"internal",#REF!,C61)+
SUMIFS(#REF!,#REF!,"internal",#REF!,C61)+
SUMIFS(#REF!,#REF!,"internal",#REF!,C61)+
SUMIFS(#REF!,#REF!,"internal",#REF!,C61)+
SUMIFS(#REF!,#REF!,"internal",#REF!,C61)+
SUMIFS(#REF!,#REF!,"internal",#REF!,C61)+
SUMIFS(#REF!,#REF!,"internal",#REF!,C61)</f>
        <v>#REF!</v>
      </c>
      <c r="AM61" s="1354" t="e">
        <f>SUMIFS(#REF!,#REF!,"eksternal",#REF!,C61)+
SUMIFS(#REF!,#REF!,"eksternal",#REF!,C61)+
SUMIFS(#REF!,#REF!,"eksternal",#REF!,C61)+
SUMIFS(#REF!,#REF!,"eksternal",#REF!,C61)+
SUMIFS(#REF!,#REF!,"eksternal",#REF!,C61)+
SUMIFS(#REF!,#REF!,"eksternal",#REF!,C61)+
SUMIFS(#REF!,#REF!,"eksternal",#REF!,C61)+
SUMIFS(#REF!,#REF!,"eksternal",#REF!,C61)+
SUMIFS(#REF!,#REF!,"eksternal",#REF!,C61)</f>
        <v>#REF!</v>
      </c>
    </row>
    <row r="62" spans="1:39" hidden="1">
      <c r="A62" s="127">
        <v>22</v>
      </c>
      <c r="B62" s="1446"/>
      <c r="C62" s="1195" t="s">
        <v>3434</v>
      </c>
      <c r="D62" s="1340" t="e">
        <f>SUMIF(#REF!, 'KEUANGAN (INT+EKS) AKRE 2025'!C62,#REF!)+
SUMIF(#REF!, 'KEUANGAN (INT+EKS) AKRE 2025'!C62,#REF!)+
SUMIF(#REF!, 'KEUANGAN (INT+EKS) AKRE 2025'!C62,#REF!)+
SUMIF(#REF!, 'KEUANGAN (INT+EKS) AKRE 2025'!C62,#REF!)+
SUMIF(#REF!, 'KEUANGAN (INT+EKS) AKRE 2025'!C62,#REF!)</f>
        <v>#REF!</v>
      </c>
      <c r="E62" s="1340" t="e">
        <f>SUMIFS(#REF!,#REF!,"internal",#REF!,C62)+
SUMIFS(#REF!,#REF!,"internal",#REF!,C62)+
SUMIFS(#REF!,#REF!,"internal",#REF!,C62)+
SUMIFS(#REF!,#REF!,"internal",#REF!,C62)+
SUMIFS(#REF!,#REF!,"internal",#REF!,C62)+
SUMIFS(#REF!,#REF!,"internal",#REF!,C62)</f>
        <v>#REF!</v>
      </c>
      <c r="F62" s="1341" t="e">
        <f>SUMIFS(#REF!,#REF!,"eksternal",#REF!,C62)+
SUMIFS(#REF!,#REF!,"eksternal",#REF!,C62)+
SUMIFS(#REF!,#REF!,"eksternal",#REF!,C62)+
SUMIFS(#REF!,#REF!,"eksternal",#REF!,C62)+
SUMIFS(#REF!,#REF!,"eksternal",#REF!,C62)+
SUMIFS(#REF!,#REF!,"eksternal",#REF!,C62)</f>
        <v>#REF!</v>
      </c>
      <c r="G62" s="1334"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H62" s="1334" t="e">
        <f>SUMIFS(#REF!,#REF!,"internal",#REF!,C62)+
SUMIFS(#REF!,#REF!,"internal",#REF!,C62)+
SUMIFS(#REF!,#REF!,"internal",#REF!,C62)+
SUMIFS(#REF!,#REF!,"internal",#REF!,C62)+
SUMIFS(#REF!,#REF!,"internal",#REF!,C62)+
SUMIFS(#REF!,#REF!,"internal",#REF!,C62)+
SUMIFS(#REF!,#REF!,"internal",#REF!,C62)</f>
        <v>#REF!</v>
      </c>
      <c r="I62" s="1334" t="e">
        <f>SUMIFS(#REF!,#REF!,"eksternal",#REF!,C62)+
SUMIFS(#REF!,#REF!,"eksternal",#REF!,C62)+
SUMIFS(#REF!,#REF!,"eksternal",#REF!,C62)+
SUMIFS(#REF!,#REF!,"eksternal",#REF!,C62)+
SUMIFS(#REF!,#REF!,"eksternal",#REF!,C62)+
SUMIFS(#REF!,#REF!,"eksternal",#REF!,C62)+
SUMIFS(#REF!,#REF!,"eksternal",#REF!,C62)</f>
        <v>#REF!</v>
      </c>
      <c r="J62" s="151" t="e">
        <f>SUMIF(#REF!, 'KEUANGAN (INT+EKS) AKRE 2025'!C62,#REF!)+
SUMIF(#REF!, 'KEUANGAN (INT+EKS) AKRE 2025'!C62,#REF!)+
SUMIF(#REF!, 'KEUANGAN (INT+EKS) AKRE 2025'!C62,#REF!)+
SUMIF(#REF!, 'KEUANGAN (INT+EKS) AKRE 2025'!C62,#REF!)+
SUMIF(#REF!, 'KEUANGAN (INT+EKS) AKRE 2025'!C62,#REF!)</f>
        <v>#REF!</v>
      </c>
      <c r="K62" s="151" t="e">
        <f>SUMIFS(#REF!,#REF!,"internal",#REF!,C62)+
SUMIFS(#REF!,#REF!,"internal",#REF!,C62)+
SUMIFS(#REF!,#REF!,"internal",#REF!,C62)+
SUMIFS(#REF!,#REF!,"internal",#REF!,C62)+
SUMIFS(#REF!,#REF!,"internal",#REF!,C62)+
SUMIFS(#REF!,#REF!,"internal",#REF!,C62)</f>
        <v>#REF!</v>
      </c>
      <c r="L62" s="151" t="e">
        <f>SUMIFS(#REF!,#REF!,"eksternal",#REF!,C62)+
SUMIFS(#REF!,#REF!,"eksternal",#REF!,C62)+
SUMIFS(#REF!,#REF!,"eksternal",#REF!,C62)+
SUMIFS(#REF!,#REF!,"eksternal",#REF!,C62)+
SUMIFS(#REF!,#REF!,"eksternal",#REF!,C62)+
SUMIFS(#REF!,#REF!,"eksternal",#REF!,C62)</f>
        <v>#REF!</v>
      </c>
      <c r="M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N62" s="152" t="e">
        <f>SUMIFS(#REF!,#REF!,"internal",#REF!,C62)+
SUMIFS(#REF!,#REF!,"internal",#REF!,C62)+
SUMIFS(#REF!,#REF!,"internal",#REF!,C62)+
SUMIFS(#REF!,#REF!,"internal",#REF!,C62)+
SUMIFS(#REF!,#REF!,"internal",#REF!,C62)+
SUMIFS(#REF!,#REF!,"internal",#REF!,C62)+
SUMIFS(#REF!,#REF!,"internal",#REF!,C62)</f>
        <v>#REF!</v>
      </c>
      <c r="O62" s="1331" t="e">
        <f>SUMIFS(#REF!,#REF!,"eksternal",#REF!,C62)+
SUMIFS(#REF!,#REF!,"eksternal",#REF!,C62)+
SUMIFS(#REF!,#REF!,"eksternal",#REF!,C62)+
SUMIFS(#REF!,#REF!,"eksternal",#REF!,C62)+
SUMIFS(#REF!,#REF!,"eksternal",#REF!,C62)+
SUMIFS(#REF!,#REF!,"eksternal",#REF!,C62)+
SUMIFS(#REF!,#REF!,"eksternal",#REF!,C62)</f>
        <v>#REF!</v>
      </c>
      <c r="P62" s="152" t="e">
        <f>SUMIF(#REF!, 'KEUANGAN (INT+EKS) AKRE 2025'!C62,#REF!)+
SUMIF(#REF!, 'KEUANGAN (INT+EKS) AKRE 2025'!C62,#REF!)+
SUMIF(#REF!, 'KEUANGAN (INT+EKS) AKRE 2025'!C62,#REF!)+
SUMIF(#REF!, 'KEUANGAN (INT+EKS) AKRE 2025'!C62,#REF!)+
SUMIF(#REF!, 'KEUANGAN (INT+EKS) AKRE 2025'!C62,#REF!)</f>
        <v>#REF!</v>
      </c>
      <c r="Q62" s="152" t="e">
        <f>SUMIFS(#REF!,#REF!,"internal",#REF!,C62)+
SUMIFS(#REF!,#REF!,"internal",#REF!,C62)+
SUMIFS(#REF!,#REF!,"internal",#REF!,C62)+
SUMIFS(#REF!,#REF!,"internal",#REF!,C62)+
SUMIFS(#REF!,#REF!,"internal",#REF!,C62)+
SUMIFS(#REF!,#REF!,"internal",#REF!,C62)</f>
        <v>#REF!</v>
      </c>
      <c r="R62" s="152" t="e">
        <f>SUMIFS(#REF!,#REF!,"eksternal",#REF!,C62)+
SUMIFS(#REF!,#REF!,"eksternal",#REF!,C62)+
SUMIFS(#REF!,#REF!,"eksternal",#REF!,C62)+
SUMIFS(#REF!,#REF!,"eksternal",#REF!,C62)+
SUMIFS(#REF!,#REF!,"eksternal",#REF!,C62)+
SUMIFS(#REF!,#REF!,"eksternal",#REF!,C62)</f>
        <v>#REF!</v>
      </c>
      <c r="S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T62" s="1331" t="e">
        <f>SUMIFS(#REF!,#REF!,"internal",#REF!,C62)+
SUMIFS(#REF!,#REF!,"internal",#REF!,C62)+
SUMIFS(#REF!,#REF!,"internal",#REF!,C62)+
SUMIFS(#REF!,#REF!,"internal",#REF!,C62)+
SUMIFS(#REF!,#REF!,"eksternal",#REF!,C62)+
SUMIFS(#REF!,#REF!,"eksternal",#REF!,C62)+
SUMIFS(#REF!,#REF!,"eksternal",#REF!,C62)</f>
        <v>#REF!</v>
      </c>
      <c r="U62" s="1331" t="e">
        <f>SUMIFS(#REF!,#REF!,"eksternal",#REF!,C62)+
SUMIFS(#REF!,#REF!,"eksternal",#REF!,C62)+
SUMIFS(#REF!,#REF!,"eksternal",#REF!,C62)+
SUMIFS(#REF!,#REF!,"eksternal",#REF!,C62)+
SUMIFS(#REF!,#REF!,"eksternal",#REF!,C62)+
SUMIFS(#REF!,#REF!,"eksternal",#REF!,C62)+
SUMIFS(#REF!,#REF!,"eksternal",#REF!,C62)</f>
        <v>#REF!</v>
      </c>
      <c r="V62" s="152" t="e">
        <f>SUMIF(#REF!, 'KEUANGAN (INT+EKS) AKRE 2025'!C62,#REF!)+
SUMIF(#REF!, 'KEUANGAN (INT+EKS) AKRE 2025'!C62,#REF!)+
SUMIF(#REF!, 'KEUANGAN (INT+EKS) AKRE 2025'!C62,#REF!)+
SUMIF(#REF!, 'KEUANGAN (INT+EKS) AKRE 2025'!C62,#REF!)+
SUMIF(#REF!, 'KEUANGAN (INT+EKS) AKRE 2025'!C62,#REF!)</f>
        <v>#REF!</v>
      </c>
      <c r="W62" s="152" t="e">
        <f>SUMIFS(#REF!,#REF!,"internal",#REF!,C62)+
SUMIFS(#REF!,#REF!,"internal",#REF!,C62)+
SUMIFS(#REF!,#REF!,"internal",#REF!,C62)+
SUMIFS(#REF!,#REF!,"internal",#REF!,C62)+
SUMIFS(#REF!,#REF!,"internal",#REF!,C62)+
SUMIFS(#REF!,#REF!,"internal",#REF!,C62)</f>
        <v>#REF!</v>
      </c>
      <c r="X62" s="152" t="e">
        <f>SUMIFS(#REF!,#REF!,"eksternal",#REF!,C62)+
SUMIFS(#REF!,#REF!,"eksternal",#REF!,C62)+
SUMIFS(#REF!,#REF!,"eksternal",#REF!,C62)+
SUMIFS(#REF!,#REF!,"eksternal",#REF!,C62)+
SUMIFS(#REF!,#REF!,"eksternal",#REF!,C62)+
SUMIFS(#REF!,#REF!,"eksternal",#REF!,C62)</f>
        <v>#REF!</v>
      </c>
      <c r="Y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Z62" s="152" t="e">
        <f>SUMIFS(#REF!,#REF!,"internal",#REF!,C62)+
SUMIFS(#REF!,#REF!,"internal",#REF!,C62)+
SUMIFS(#REF!,#REF!,"internal",#REF!,C62)+
SUMIFS(#REF!,#REF!,"internal",#REF!,C62)+
SUMIFS(#REF!,#REF!,"internal",#REF!,C62)+
SUMIFS(#REF!,#REF!,"internal",#REF!,C62)+
SUMIFS(#REF!,#REF!,"internal",#REF!,C62)</f>
        <v>#REF!</v>
      </c>
      <c r="AA62" s="152" t="e">
        <f>SUMIFS(#REF!,#REF!,"eksternal",#REF!,C62)+
SUMIFS(#REF!,#REF!,"eksternal",#REF!,C62)+
SUMIFS(#REF!,#REF!,"eksternal",#REF!,C62)+
SUMIFS(#REF!,#REF!,"eksternal",#REF!,C62)+
SUMIFS(#REF!,#REF!,"eksternal",#REF!,C62)+
SUMIFS(#REF!,#REF!,"eksternal",#REF!,C62)+
SUMIFS(#REF!,#REF!,"eksternal",#REF!,C62)</f>
        <v>#REF!</v>
      </c>
      <c r="AB62" s="152" t="e">
        <f>SUMIF(#REF!, 'KEUANGAN (INT+EKS) AKRE 2025'!C62,#REF!)+
SUMIF(#REF!, 'KEUANGAN (INT+EKS) AKRE 2025'!C62,#REF!)+
SUMIF(#REF!, 'KEUANGAN (INT+EKS) AKRE 2025'!C62,#REF!)+
SUMIF(#REF!, 'KEUANGAN (INT+EKS) AKRE 2025'!C62,#REF!)+
SUMIF(#REF!, 'KEUANGAN (INT+EKS) AKRE 2025'!C62,#REF!)+
SUMIF(#REF!, 'KEUANGAN (INT+EKS) AKRE 2025'!C62,#REF!)</f>
        <v>#REF!</v>
      </c>
      <c r="AC62" s="152" t="e">
        <f>SUMIFS(#REF!,#REF!,"internal",#REF!,C62)+
SUMIFS(#REF!,#REF!,"internal",#REF!,C62)+
SUMIFS(#REF!,#REF!,"internal",#REF!,C62)+
SUMIFS(#REF!,#REF!,"internal",#REF!,C62)+
SUMIFS(#REF!,#REF!,"internal",#REF!,C62)+
SUMIFS(#REF!,#REF!,"internal",#REF!,C62)</f>
        <v>#REF!</v>
      </c>
      <c r="AD62" s="152" t="e">
        <f>SUMIFS(#REF!,#REF!,"eksternal",#REF!,C62)+
SUMIFS(#REF!,#REF!,"eksternal",#REF!,C62)+
SUMIFS(#REF!,#REF!,"eksternal",#REF!,C62)+
SUMIFS(#REF!,#REF!,"eksternal",#REF!,C62)+
SUMIFS(#REF!,#REF!,"eksternal",#REF!,C62)+
SUMIFS(#REF!,#REF!,"eksternal",#REF!,C62)</f>
        <v>#REF!</v>
      </c>
      <c r="AE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AF62" s="152" t="e">
        <f>SUMIFS(#REF!,#REF!,"internal",#REF!,C62)+
SUMIFS(#REF!,#REF!,"internal",#REF!,C62)+
SUMIFS(#REF!,#REF!,"internal",#REF!,C62)+
SUMIFS(#REF!,#REF!,"internal",#REF!,C62)+
SUMIFS(#REF!,#REF!,"internal",#REF!,C62)+
SUMIFS(#REF!,#REF!,"internal",#REF!,C62)+
SUMIFS(#REF!,#REF!,"internal",#REF!,C62)</f>
        <v>#REF!</v>
      </c>
      <c r="AG62" s="152" t="e">
        <f>SUMIFS(#REF!,#REF!,"eksternal",#REF!,C62)+
SUMIFS(#REF!,#REF!,"eksternal",#REF!,C62)+
SUMIFS(#REF!,#REF!,"eksternal",#REF!,C62)+
SUMIFS(#REF!,#REF!,"eksternal",#REF!,C62)+
SUMIFS(#REF!,#REF!,"eksternal",#REF!,C62)+
SUMIFS(#REF!,#REF!,"eksternal",#REF!,C62)+
SUMIFS(#REF!,#REF!,"eksternal",#REF!,C62)</f>
        <v>#REF!</v>
      </c>
      <c r="AH62" s="152" t="e">
        <f>SUMIF(#REF!, 'KEUANGAN (INT+EKS) AKRE 2025'!C62,#REF!)+
SUMIF(#REF!, 'KEUANGAN (INT+EKS) AKRE 2025'!C62,#REF!)+
SUMIF(#REF!, 'KEUANGAN (INT+EKS) AKRE 2025'!C62,#REF!)+
SUMIF(#REF!, 'KEUANGAN (INT+EKS) AKRE 2025'!C62,#REF!)+
SUMIF(#REF!, 'KEUANGAN (INT+EKS) AKRE 2025'!C62,#REF!)+
SUMIF(#REF!, 'KEUANGAN (INT+EKS) AKRE 2025'!C62,#REF!)</f>
        <v>#REF!</v>
      </c>
      <c r="AI62" s="152" t="e">
        <f>SUMIFS(#REF!,#REF!,"internal",#REF!,C62)+
SUMIFS(#REF!,#REF!,"internal",#REF!,C62)+
SUMIFS(#REF!,#REF!,"internal",#REF!,C62)+
SUMIFS(#REF!,#REF!,"internal",#REF!,C62)+
SUMIFS(#REF!,#REF!,"internal",#REF!,C62)+
SUMIFS(#REF!,#REF!,"internal",#REF!,C62)</f>
        <v>#REF!</v>
      </c>
      <c r="AJ62" s="152" t="e">
        <f>SUMIFS(#REF!,#REF!,"eksternal",#REF!,C62)+
SUMIFS(#REF!,#REF!,"eksternal",#REF!,C62)+
SUMIFS(#REF!,#REF!,"eksternal",#REF!,C62)+
SUMIFS(#REF!,#REF!,"eksternal",#REF!,C62)+
SUMIFS(#REF!,#REF!,"eksternal",#REF!,C62)+
SUMIFS(#REF!,#REF!,"eksternal",#REF!,C62)</f>
        <v>#REF!</v>
      </c>
      <c r="AK62" s="1337"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
SUMIF(#REF!,'KEUANGAN (INT+EKS) AKRE 2025'!C62,#REF!)+
SUMIF(#REF!,'KEUANGAN (INT+EKS) AKRE 2025'!C62,#REF!)</f>
        <v>#REF!</v>
      </c>
      <c r="AL62" s="1335" t="e">
        <f>SUMIFS(#REF!,#REF!,"internal",#REF!,C62)+
SUMIFS(#REF!,#REF!,"internal",#REF!,C62)+
SUMIFS(#REF!,#REF!,"internal",#REF!,C62)+
SUMIFS(#REF!,#REF!,"internal",#REF!,C62)+
SUMIFS(#REF!,#REF!,"internal",#REF!,C62)+
SUMIFS(#REF!,#REF!,"internal",#REF!,C62)+
SUMIFS(#REF!,#REF!,"internal",#REF!,C62)</f>
        <v>#REF!</v>
      </c>
      <c r="AM62" s="1354" t="e">
        <f>SUMIFS(#REF!,#REF!,"eksternal",#REF!,C62)+
SUMIFS(#REF!,#REF!,"eksternal",#REF!,C62)+
SUMIFS(#REF!,#REF!,"eksternal",#REF!,C62)+
SUMIFS(#REF!,#REF!,"eksternal",#REF!,C62)+
SUMIFS(#REF!,#REF!,"eksternal",#REF!,C62)+
SUMIFS(#REF!,#REF!,"eksternal",#REF!,C62)+
SUMIFS(#REF!,#REF!,"eksternal",#REF!,C62)+
SUMIFS(#REF!,#REF!,"eksternal",#REF!,C62)+
SUMIFS(#REF!,#REF!,"eksternal",#REF!,C62)</f>
        <v>#REF!</v>
      </c>
    </row>
    <row r="63" spans="1:39" hidden="1">
      <c r="A63" s="127">
        <v>1</v>
      </c>
      <c r="B63" s="1447" t="s">
        <v>179</v>
      </c>
      <c r="C63" s="1197" t="s">
        <v>27</v>
      </c>
      <c r="D63" s="1340" t="e">
        <f>SUMIF(#REF!, 'KEUANGAN (INT+EKS) AKRE 2025'!C63,#REF!)+
SUMIF(#REF!, 'KEUANGAN (INT+EKS) AKRE 2025'!C63,#REF!)+
SUMIF(#REF!, 'KEUANGAN (INT+EKS) AKRE 2025'!C63,#REF!)+
SUMIF(#REF!, 'KEUANGAN (INT+EKS) AKRE 2025'!C63,#REF!)+
SUMIF(#REF!, 'KEUANGAN (INT+EKS) AKRE 2025'!C63,#REF!)</f>
        <v>#REF!</v>
      </c>
      <c r="E63" s="1340" t="e">
        <f>SUMIFS(#REF!,#REF!,"internal",#REF!,C63)+
SUMIFS(#REF!,#REF!,"internal",#REF!,C63)+
SUMIFS(#REF!,#REF!,"internal",#REF!,C63)+
SUMIFS(#REF!,#REF!,"internal",#REF!,C63)+
SUMIFS(#REF!,#REF!,"internal",#REF!,C63)+
SUMIFS(#REF!,#REF!,"internal",#REF!,C63)</f>
        <v>#REF!</v>
      </c>
      <c r="F63" s="1341" t="e">
        <f>SUMIFS(#REF!,#REF!,"eksternal",#REF!,C63)+
SUMIFS(#REF!,#REF!,"eksternal",#REF!,C63)+
SUMIFS(#REF!,#REF!,"eksternal",#REF!,C63)+
SUMIFS(#REF!,#REF!,"eksternal",#REF!,C63)+
SUMIFS(#REF!,#REF!,"eksternal",#REF!,C63)+
SUMIFS(#REF!,#REF!,"eksternal",#REF!,C63)</f>
        <v>#REF!</v>
      </c>
      <c r="G63" s="1334"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H63" s="1334" t="e">
        <f>SUMIFS(#REF!,#REF!,"internal",#REF!,C63)+
SUMIFS(#REF!,#REF!,"internal",#REF!,C63)+
SUMIFS(#REF!,#REF!,"internal",#REF!,C63)+
SUMIFS(#REF!,#REF!,"internal",#REF!,C63)+
SUMIFS(#REF!,#REF!,"internal",#REF!,C63)+
SUMIFS(#REF!,#REF!,"internal",#REF!,C63)+
SUMIFS(#REF!,#REF!,"internal",#REF!,C63)</f>
        <v>#REF!</v>
      </c>
      <c r="I63" s="1334" t="e">
        <f>SUMIFS(#REF!,#REF!,"eksternal",#REF!,C63)+
SUMIFS(#REF!,#REF!,"eksternal",#REF!,C63)+
SUMIFS(#REF!,#REF!,"eksternal",#REF!,C63)+
SUMIFS(#REF!,#REF!,"eksternal",#REF!,C63)+
SUMIFS(#REF!,#REF!,"eksternal",#REF!,C63)+
SUMIFS(#REF!,#REF!,"eksternal",#REF!,C63)+
SUMIFS(#REF!,#REF!,"eksternal",#REF!,C63)</f>
        <v>#REF!</v>
      </c>
      <c r="J63" s="151" t="e">
        <f>SUMIF(#REF!, 'KEUANGAN (INT+EKS) AKRE 2025'!C63,#REF!)+
SUMIF(#REF!, 'KEUANGAN (INT+EKS) AKRE 2025'!C63,#REF!)+
SUMIF(#REF!, 'KEUANGAN (INT+EKS) AKRE 2025'!C63,#REF!)+
SUMIF(#REF!, 'KEUANGAN (INT+EKS) AKRE 2025'!C63,#REF!)+
SUMIF(#REF!, 'KEUANGAN (INT+EKS) AKRE 2025'!C63,#REF!)</f>
        <v>#REF!</v>
      </c>
      <c r="K63" s="151" t="e">
        <f>SUMIFS(#REF!,#REF!,"internal",#REF!,C63)+
SUMIFS(#REF!,#REF!,"internal",#REF!,C63)+
SUMIFS(#REF!,#REF!,"internal",#REF!,C63)+
SUMIFS(#REF!,#REF!,"internal",#REF!,C63)+
SUMIFS(#REF!,#REF!,"internal",#REF!,C63)+
SUMIFS(#REF!,#REF!,"internal",#REF!,C63)</f>
        <v>#REF!</v>
      </c>
      <c r="L63" s="151" t="e">
        <f>SUMIFS(#REF!,#REF!,"eksternal",#REF!,C63)+
SUMIFS(#REF!,#REF!,"eksternal",#REF!,C63)+
SUMIFS(#REF!,#REF!,"eksternal",#REF!,C63)+
SUMIFS(#REF!,#REF!,"eksternal",#REF!,C63)+
SUMIFS(#REF!,#REF!,"eksternal",#REF!,C63)+
SUMIFS(#REF!,#REF!,"eksternal",#REF!,C63)</f>
        <v>#REF!</v>
      </c>
      <c r="M63" s="1333"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N63" s="152" t="e">
        <f>SUMIFS(#REF!,#REF!,"internal",#REF!,C63)+
SUMIFS(#REF!,#REF!,"internal",#REF!,C63)+
SUMIFS(#REF!,#REF!,"internal",#REF!,C63)+
SUMIFS(#REF!,#REF!,"internal",#REF!,C63)+
SUMIFS(#REF!,#REF!,"internal",#REF!,C63)+
SUMIFS(#REF!,#REF!,"internal",#REF!,C63)+
SUMIFS(#REF!,#REF!,"internal",#REF!,C63)</f>
        <v>#REF!</v>
      </c>
      <c r="O63" s="1331" t="e">
        <f>SUMIFS(#REF!,#REF!,"eksternal",#REF!,C63)+
SUMIFS(#REF!,#REF!,"eksternal",#REF!,C63)+
SUMIFS(#REF!,#REF!,"eksternal",#REF!,C63)+
SUMIFS(#REF!,#REF!,"eksternal",#REF!,C63)+
SUMIFS(#REF!,#REF!,"eksternal",#REF!,C63)+
SUMIFS(#REF!,#REF!,"eksternal",#REF!,C63)+
SUMIFS(#REF!,#REF!,"eksternal",#REF!,C63)</f>
        <v>#REF!</v>
      </c>
      <c r="P63" s="152" t="e">
        <f>SUMIF(#REF!, 'KEUANGAN (INT+EKS) AKRE 2025'!C63,#REF!)+
SUMIF(#REF!, 'KEUANGAN (INT+EKS) AKRE 2025'!C63,#REF!)+
SUMIF(#REF!, 'KEUANGAN (INT+EKS) AKRE 2025'!C63,#REF!)+
SUMIF(#REF!, 'KEUANGAN (INT+EKS) AKRE 2025'!C63,#REF!)+
SUMIF(#REF!, 'KEUANGAN (INT+EKS) AKRE 2025'!C63,#REF!)</f>
        <v>#REF!</v>
      </c>
      <c r="Q63" s="152" t="e">
        <f>SUMIFS(#REF!,#REF!,"internal",#REF!,C63)+
SUMIFS(#REF!,#REF!,"internal",#REF!,C63)+
SUMIFS(#REF!,#REF!,"internal",#REF!,C63)+
SUMIFS(#REF!,#REF!,"internal",#REF!,C63)+
SUMIFS(#REF!,#REF!,"internal",#REF!,C63)+
SUMIFS(#REF!,#REF!,"internal",#REF!,C63)</f>
        <v>#REF!</v>
      </c>
      <c r="R63" s="152" t="e">
        <f>SUMIFS(#REF!,#REF!,"eksternal",#REF!,C63)+
SUMIFS(#REF!,#REF!,"eksternal",#REF!,C63)+
SUMIFS(#REF!,#REF!,"eksternal",#REF!,C63)+
SUMIFS(#REF!,#REF!,"eksternal",#REF!,C63)+
SUMIFS(#REF!,#REF!,"eksternal",#REF!,C63)+
SUMIFS(#REF!,#REF!,"eksternal",#REF!,C63)</f>
        <v>#REF!</v>
      </c>
      <c r="S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T63" s="1331" t="e">
        <f>SUMIFS(#REF!,#REF!,"internal",#REF!,C63)+
SUMIFS(#REF!,#REF!,"internal",#REF!,C63)+
SUMIFS(#REF!,#REF!,"internal",#REF!,C63)+
SUMIFS(#REF!,#REF!,"internal",#REF!,C63)+
SUMIFS(#REF!,#REF!,"eksternal",#REF!,C63)+
SUMIFS(#REF!,#REF!,"eksternal",#REF!,C63)+
SUMIFS(#REF!,#REF!,"eksternal",#REF!,C63)</f>
        <v>#REF!</v>
      </c>
      <c r="U63" s="1331" t="e">
        <f>SUMIFS(#REF!,#REF!,"eksternal",#REF!,C63)+
SUMIFS(#REF!,#REF!,"eksternal",#REF!,C63)+
SUMIFS(#REF!,#REF!,"eksternal",#REF!,C63)+
SUMIFS(#REF!,#REF!,"eksternal",#REF!,C63)+
SUMIFS(#REF!,#REF!,"eksternal",#REF!,C63)+
SUMIFS(#REF!,#REF!,"eksternal",#REF!,C63)+
SUMIFS(#REF!,#REF!,"eksternal",#REF!,C63)</f>
        <v>#REF!</v>
      </c>
      <c r="V63" s="152" t="e">
        <f>SUMIF(#REF!, 'KEUANGAN (INT+EKS) AKRE 2025'!C63,#REF!)+
SUMIF(#REF!, 'KEUANGAN (INT+EKS) AKRE 2025'!C63,#REF!)+
SUMIF(#REF!, 'KEUANGAN (INT+EKS) AKRE 2025'!C63,#REF!)+
SUMIF(#REF!, 'KEUANGAN (INT+EKS) AKRE 2025'!C63,#REF!)+
SUMIF(#REF!, 'KEUANGAN (INT+EKS) AKRE 2025'!C63,#REF!)</f>
        <v>#REF!</v>
      </c>
      <c r="W63" s="152" t="e">
        <f>SUMIFS(#REF!,#REF!,"internal",#REF!,C63)+
SUMIFS(#REF!,#REF!,"internal",#REF!,C63)+
SUMIFS(#REF!,#REF!,"internal",#REF!,C63)+
SUMIFS(#REF!,#REF!,"internal",#REF!,C63)+
SUMIFS(#REF!,#REF!,"internal",#REF!,C63)+
SUMIFS(#REF!,#REF!,"internal",#REF!,C63)</f>
        <v>#REF!</v>
      </c>
      <c r="X63" s="152" t="e">
        <f>SUMIFS(#REF!,#REF!,"eksternal",#REF!,C63)+
SUMIFS(#REF!,#REF!,"eksternal",#REF!,C63)+
SUMIFS(#REF!,#REF!,"eksternal",#REF!,C63)+
SUMIFS(#REF!,#REF!,"eksternal",#REF!,C63)+
SUMIFS(#REF!,#REF!,"eksternal",#REF!,C63)+
SUMIFS(#REF!,#REF!,"eksternal",#REF!,C63)</f>
        <v>#REF!</v>
      </c>
      <c r="Y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Z63" s="152" t="e">
        <f>SUMIFS(#REF!,#REF!,"internal",#REF!,C63)+
SUMIFS(#REF!,#REF!,"internal",#REF!,C63)+
SUMIFS(#REF!,#REF!,"internal",#REF!,C63)+
SUMIFS(#REF!,#REF!,"internal",#REF!,C63)+
SUMIFS(#REF!,#REF!,"internal",#REF!,C63)+
SUMIFS(#REF!,#REF!,"internal",#REF!,C63)+
SUMIFS(#REF!,#REF!,"internal",#REF!,C63)</f>
        <v>#REF!</v>
      </c>
      <c r="AA63" s="152" t="e">
        <f>SUMIFS(#REF!,#REF!,"eksternal",#REF!,C63)+
SUMIFS(#REF!,#REF!,"eksternal",#REF!,C63)+
SUMIFS(#REF!,#REF!,"eksternal",#REF!,C63)+
SUMIFS(#REF!,#REF!,"eksternal",#REF!,C63)+
SUMIFS(#REF!,#REF!,"eksternal",#REF!,C63)+
SUMIFS(#REF!,#REF!,"eksternal",#REF!,C63)+
SUMIFS(#REF!,#REF!,"eksternal",#REF!,C63)</f>
        <v>#REF!</v>
      </c>
      <c r="AB63" s="152" t="e">
        <f>SUMIF(#REF!, 'KEUANGAN (INT+EKS) AKRE 2025'!C63,#REF!)+
SUMIF(#REF!, 'KEUANGAN (INT+EKS) AKRE 2025'!C63,#REF!)+
SUMIF(#REF!, 'KEUANGAN (INT+EKS) AKRE 2025'!C63,#REF!)+
SUMIF(#REF!, 'KEUANGAN (INT+EKS) AKRE 2025'!C63,#REF!)+
SUMIF(#REF!, 'KEUANGAN (INT+EKS) AKRE 2025'!C63,#REF!)+
SUMIF(#REF!, 'KEUANGAN (INT+EKS) AKRE 2025'!C63,#REF!)</f>
        <v>#REF!</v>
      </c>
      <c r="AC63" s="152" t="e">
        <f>SUMIFS(#REF!,#REF!,"internal",#REF!,C63)+
SUMIFS(#REF!,#REF!,"internal",#REF!,C63)+
SUMIFS(#REF!,#REF!,"internal",#REF!,C63)+
SUMIFS(#REF!,#REF!,"internal",#REF!,C63)+
SUMIFS(#REF!,#REF!,"internal",#REF!,C63)+
SUMIFS(#REF!,#REF!,"internal",#REF!,C63)</f>
        <v>#REF!</v>
      </c>
      <c r="AD63" s="152" t="e">
        <f>SUMIFS(#REF!,#REF!,"eksternal",#REF!,C63)+
SUMIFS(#REF!,#REF!,"eksternal",#REF!,C63)+
SUMIFS(#REF!,#REF!,"eksternal",#REF!,C63)+
SUMIFS(#REF!,#REF!,"eksternal",#REF!,C63)+
SUMIFS(#REF!,#REF!,"eksternal",#REF!,C63)+
SUMIFS(#REF!,#REF!,"eksternal",#REF!,C63)</f>
        <v>#REF!</v>
      </c>
      <c r="AE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AF63" s="152" t="e">
        <f>SUMIFS(#REF!,#REF!,"internal",#REF!,C63)+
SUMIFS(#REF!,#REF!,"internal",#REF!,C63)+
SUMIFS(#REF!,#REF!,"internal",#REF!,C63)+
SUMIFS(#REF!,#REF!,"internal",#REF!,C63)+
SUMIFS(#REF!,#REF!,"internal",#REF!,C63)+
SUMIFS(#REF!,#REF!,"internal",#REF!,C63)+
SUMIFS(#REF!,#REF!,"internal",#REF!,C63)</f>
        <v>#REF!</v>
      </c>
      <c r="AG63" s="152" t="e">
        <f>SUMIFS(#REF!,#REF!,"eksternal",#REF!,C63)+
SUMIFS(#REF!,#REF!,"eksternal",#REF!,C63)+
SUMIFS(#REF!,#REF!,"eksternal",#REF!,C63)+
SUMIFS(#REF!,#REF!,"eksternal",#REF!,C63)+
SUMIFS(#REF!,#REF!,"eksternal",#REF!,C63)+
SUMIFS(#REF!,#REF!,"eksternal",#REF!,C63)+
SUMIFS(#REF!,#REF!,"eksternal",#REF!,C63)</f>
        <v>#REF!</v>
      </c>
      <c r="AH63" s="152" t="e">
        <f>SUMIF(#REF!, 'KEUANGAN (INT+EKS) AKRE 2025'!C63,#REF!)+
SUMIF(#REF!, 'KEUANGAN (INT+EKS) AKRE 2025'!C63,#REF!)+
SUMIF(#REF!, 'KEUANGAN (INT+EKS) AKRE 2025'!C63,#REF!)+
SUMIF(#REF!, 'KEUANGAN (INT+EKS) AKRE 2025'!C63,#REF!)+
SUMIF(#REF!, 'KEUANGAN (INT+EKS) AKRE 2025'!C63,#REF!)+
SUMIF(#REF!, 'KEUANGAN (INT+EKS) AKRE 2025'!C63,#REF!)</f>
        <v>#REF!</v>
      </c>
      <c r="AI63" s="152" t="e">
        <f>SUMIFS(#REF!,#REF!,"internal",#REF!,C63)+
SUMIFS(#REF!,#REF!,"internal",#REF!,C63)+
SUMIFS(#REF!,#REF!,"internal",#REF!,C63)+
SUMIFS(#REF!,#REF!,"internal",#REF!,C63)+
SUMIFS(#REF!,#REF!,"internal",#REF!,C63)+
SUMIFS(#REF!,#REF!,"internal",#REF!,C63)</f>
        <v>#REF!</v>
      </c>
      <c r="AJ63" s="152" t="e">
        <f>SUMIFS(#REF!,#REF!,"eksternal",#REF!,C63)+
SUMIFS(#REF!,#REF!,"eksternal",#REF!,C63)+
SUMIFS(#REF!,#REF!,"eksternal",#REF!,C63)+
SUMIFS(#REF!,#REF!,"eksternal",#REF!,C63)+
SUMIFS(#REF!,#REF!,"eksternal",#REF!,C63)+
SUMIFS(#REF!,#REF!,"eksternal",#REF!,C63)</f>
        <v>#REF!</v>
      </c>
      <c r="AK63" s="1337"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
SUMIF(#REF!,'KEUANGAN (INT+EKS) AKRE 2025'!C63,#REF!)+
SUMIF(#REF!,'KEUANGAN (INT+EKS) AKRE 2025'!C63,#REF!)</f>
        <v>#REF!</v>
      </c>
      <c r="AL63" s="1335" t="e">
        <f>SUMIFS(#REF!,#REF!,"internal",#REF!,C63)+
SUMIFS(#REF!,#REF!,"internal",#REF!,C63)+
SUMIFS(#REF!,#REF!,"internal",#REF!,C63)+
SUMIFS(#REF!,#REF!,"internal",#REF!,C63)+
SUMIFS(#REF!,#REF!,"internal",#REF!,C63)+
SUMIFS(#REF!,#REF!,"internal",#REF!,C63)+
SUMIFS(#REF!,#REF!,"internal",#REF!,C63)</f>
        <v>#REF!</v>
      </c>
      <c r="AM63" s="1354" t="e">
        <f>SUMIFS(#REF!,#REF!,"eksternal",#REF!,C63)+
SUMIFS(#REF!,#REF!,"eksternal",#REF!,C63)+
SUMIFS(#REF!,#REF!,"eksternal",#REF!,C63)+
SUMIFS(#REF!,#REF!,"eksternal",#REF!,C63)+
SUMIFS(#REF!,#REF!,"eksternal",#REF!,C63)+
SUMIFS(#REF!,#REF!,"eksternal",#REF!,C63)+
SUMIFS(#REF!,#REF!,"eksternal",#REF!,C63)+
SUMIFS(#REF!,#REF!,"eksternal",#REF!,C63)+
SUMIFS(#REF!,#REF!,"eksternal",#REF!,C63)</f>
        <v>#REF!</v>
      </c>
    </row>
    <row r="64" spans="1:39" hidden="1">
      <c r="A64" s="127">
        <v>2</v>
      </c>
      <c r="B64" s="1448"/>
      <c r="C64" s="1197" t="s">
        <v>22</v>
      </c>
      <c r="D64" s="1340" t="e">
        <f>SUMIF(#REF!, 'KEUANGAN (INT+EKS) AKRE 2025'!C64,#REF!)+
SUMIF(#REF!, 'KEUANGAN (INT+EKS) AKRE 2025'!C64,#REF!)+
SUMIF(#REF!, 'KEUANGAN (INT+EKS) AKRE 2025'!C64,#REF!)+
SUMIF(#REF!, 'KEUANGAN (INT+EKS) AKRE 2025'!C64,#REF!)+
SUMIF(#REF!, 'KEUANGAN (INT+EKS) AKRE 2025'!C64,#REF!)</f>
        <v>#REF!</v>
      </c>
      <c r="E64" s="1340" t="e">
        <f>SUMIFS(#REF!,#REF!,"internal",#REF!,C64)+
SUMIFS(#REF!,#REF!,"internal",#REF!,C64)+
SUMIFS(#REF!,#REF!,"internal",#REF!,C64)+
SUMIFS(#REF!,#REF!,"internal",#REF!,C64)+
SUMIFS(#REF!,#REF!,"internal",#REF!,C64)+
SUMIFS(#REF!,#REF!,"internal",#REF!,C64)</f>
        <v>#REF!</v>
      </c>
      <c r="F64" s="1341" t="e">
        <f>SUMIFS(#REF!,#REF!,"eksternal",#REF!,C64)+
SUMIFS(#REF!,#REF!,"eksternal",#REF!,C64)+
SUMIFS(#REF!,#REF!,"eksternal",#REF!,C64)+
SUMIFS(#REF!,#REF!,"eksternal",#REF!,C64)+
SUMIFS(#REF!,#REF!,"eksternal",#REF!,C64)+
SUMIFS(#REF!,#REF!,"eksternal",#REF!,C64)</f>
        <v>#REF!</v>
      </c>
      <c r="G64" s="1334"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H64" s="1334" t="e">
        <f>SUMIFS(#REF!,#REF!,"internal",#REF!,C64)+
SUMIFS(#REF!,#REF!,"internal",#REF!,C64)+
SUMIFS(#REF!,#REF!,"internal",#REF!,C64)+
SUMIFS(#REF!,#REF!,"internal",#REF!,C64)+
SUMIFS(#REF!,#REF!,"internal",#REF!,C64)+
SUMIFS(#REF!,#REF!,"internal",#REF!,C64)+
SUMIFS(#REF!,#REF!,"internal",#REF!,C64)</f>
        <v>#REF!</v>
      </c>
      <c r="I64" s="1334" t="e">
        <f>SUMIFS(#REF!,#REF!,"eksternal",#REF!,C64)+
SUMIFS(#REF!,#REF!,"eksternal",#REF!,C64)+
SUMIFS(#REF!,#REF!,"eksternal",#REF!,C64)+
SUMIFS(#REF!,#REF!,"eksternal",#REF!,C64)+
SUMIFS(#REF!,#REF!,"eksternal",#REF!,C64)+
SUMIFS(#REF!,#REF!,"eksternal",#REF!,C64)+
SUMIFS(#REF!,#REF!,"eksternal",#REF!,C64)</f>
        <v>#REF!</v>
      </c>
      <c r="J64" s="151" t="e">
        <f>SUMIF(#REF!, 'KEUANGAN (INT+EKS) AKRE 2025'!C64,#REF!)+
SUMIF(#REF!, 'KEUANGAN (INT+EKS) AKRE 2025'!C64,#REF!)+
SUMIF(#REF!, 'KEUANGAN (INT+EKS) AKRE 2025'!C64,#REF!)+
SUMIF(#REF!, 'KEUANGAN (INT+EKS) AKRE 2025'!C64,#REF!)+
SUMIF(#REF!, 'KEUANGAN (INT+EKS) AKRE 2025'!C64,#REF!)</f>
        <v>#REF!</v>
      </c>
      <c r="K64" s="151" t="e">
        <f>SUMIFS(#REF!,#REF!,"internal",#REF!,C64)+
SUMIFS(#REF!,#REF!,"internal",#REF!,C64)+
SUMIFS(#REF!,#REF!,"internal",#REF!,C64)+
SUMIFS(#REF!,#REF!,"internal",#REF!,C64)+
SUMIFS(#REF!,#REF!,"internal",#REF!,C64)+
SUMIFS(#REF!,#REF!,"internal",#REF!,C64)</f>
        <v>#REF!</v>
      </c>
      <c r="L64" s="151" t="e">
        <f>SUMIFS(#REF!,#REF!,"eksternal",#REF!,C64)+
SUMIFS(#REF!,#REF!,"eksternal",#REF!,C64)+
SUMIFS(#REF!,#REF!,"eksternal",#REF!,C64)+
SUMIFS(#REF!,#REF!,"eksternal",#REF!,C64)+
SUMIFS(#REF!,#REF!,"eksternal",#REF!,C64)+
SUMIFS(#REF!,#REF!,"eksternal",#REF!,C64)</f>
        <v>#REF!</v>
      </c>
      <c r="M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N64" s="152" t="e">
        <f>SUMIFS(#REF!,#REF!,"internal",#REF!,C64)+
SUMIFS(#REF!,#REF!,"internal",#REF!,C64)+
SUMIFS(#REF!,#REF!,"internal",#REF!,C64)+
SUMIFS(#REF!,#REF!,"internal",#REF!,C64)+
SUMIFS(#REF!,#REF!,"internal",#REF!,C64)+
SUMIFS(#REF!,#REF!,"internal",#REF!,C64)+
SUMIFS(#REF!,#REF!,"internal",#REF!,C64)</f>
        <v>#REF!</v>
      </c>
      <c r="O64" s="1331" t="e">
        <f>SUMIFS(#REF!,#REF!,"eksternal",#REF!,C64)+
SUMIFS(#REF!,#REF!,"eksternal",#REF!,C64)+
SUMIFS(#REF!,#REF!,"eksternal",#REF!,C64)+
SUMIFS(#REF!,#REF!,"eksternal",#REF!,C64)+
SUMIFS(#REF!,#REF!,"eksternal",#REF!,C64)+
SUMIFS(#REF!,#REF!,"eksternal",#REF!,C64)+
SUMIFS(#REF!,#REF!,"eksternal",#REF!,C64)</f>
        <v>#REF!</v>
      </c>
      <c r="P64" s="152" t="e">
        <f>SUMIF(#REF!, 'KEUANGAN (INT+EKS) AKRE 2025'!C64,#REF!)+
SUMIF(#REF!, 'KEUANGAN (INT+EKS) AKRE 2025'!C64,#REF!)+
SUMIF(#REF!, 'KEUANGAN (INT+EKS) AKRE 2025'!C64,#REF!)+
SUMIF(#REF!, 'KEUANGAN (INT+EKS) AKRE 2025'!C64,#REF!)+
SUMIF(#REF!, 'KEUANGAN (INT+EKS) AKRE 2025'!C64,#REF!)</f>
        <v>#REF!</v>
      </c>
      <c r="Q64" s="152" t="e">
        <f>SUMIFS(#REF!,#REF!,"internal",#REF!,C64)+
SUMIFS(#REF!,#REF!,"internal",#REF!,C64)+
SUMIFS(#REF!,#REF!,"internal",#REF!,C64)+
SUMIFS(#REF!,#REF!,"internal",#REF!,C64)+
SUMIFS(#REF!,#REF!,"internal",#REF!,C64)+
SUMIFS(#REF!,#REF!,"internal",#REF!,C64)</f>
        <v>#REF!</v>
      </c>
      <c r="R64" s="152" t="e">
        <f>SUMIFS(#REF!,#REF!,"eksternal",#REF!,C64)+
SUMIFS(#REF!,#REF!,"eksternal",#REF!,C64)+
SUMIFS(#REF!,#REF!,"eksternal",#REF!,C64)+
SUMIFS(#REF!,#REF!,"eksternal",#REF!,C64)+
SUMIFS(#REF!,#REF!,"eksternal",#REF!,C64)+
SUMIFS(#REF!,#REF!,"eksternal",#REF!,C64)</f>
        <v>#REF!</v>
      </c>
      <c r="S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T64" s="1331" t="e">
        <f>SUMIFS(#REF!,#REF!,"internal",#REF!,C64)+
SUMIFS(#REF!,#REF!,"internal",#REF!,C64)+
SUMIFS(#REF!,#REF!,"internal",#REF!,C64)+
SUMIFS(#REF!,#REF!,"internal",#REF!,C64)+
SUMIFS(#REF!,#REF!,"eksternal",#REF!,C64)+
SUMIFS(#REF!,#REF!,"eksternal",#REF!,C64)+
SUMIFS(#REF!,#REF!,"eksternal",#REF!,C64)</f>
        <v>#REF!</v>
      </c>
      <c r="U64" s="1331" t="e">
        <f>SUMIFS(#REF!,#REF!,"eksternal",#REF!,C64)+
SUMIFS(#REF!,#REF!,"eksternal",#REF!,C64)+
SUMIFS(#REF!,#REF!,"eksternal",#REF!,C64)+
SUMIFS(#REF!,#REF!,"eksternal",#REF!,C64)+
SUMIFS(#REF!,#REF!,"eksternal",#REF!,C64)+
SUMIFS(#REF!,#REF!,"eksternal",#REF!,C64)+
SUMIFS(#REF!,#REF!,"eksternal",#REF!,C64)</f>
        <v>#REF!</v>
      </c>
      <c r="V64" s="152" t="e">
        <f>SUMIF(#REF!, 'KEUANGAN (INT+EKS) AKRE 2025'!C64,#REF!)+
SUMIF(#REF!, 'KEUANGAN (INT+EKS) AKRE 2025'!C64,#REF!)+
SUMIF(#REF!, 'KEUANGAN (INT+EKS) AKRE 2025'!C64,#REF!)+
SUMIF(#REF!, 'KEUANGAN (INT+EKS) AKRE 2025'!C64,#REF!)+
SUMIF(#REF!, 'KEUANGAN (INT+EKS) AKRE 2025'!C64,#REF!)</f>
        <v>#REF!</v>
      </c>
      <c r="W64" s="152" t="e">
        <f>SUMIFS(#REF!,#REF!,"internal",#REF!,C64)+
SUMIFS(#REF!,#REF!,"internal",#REF!,C64)+
SUMIFS(#REF!,#REF!,"internal",#REF!,C64)+
SUMIFS(#REF!,#REF!,"internal",#REF!,C64)+
SUMIFS(#REF!,#REF!,"internal",#REF!,C64)+
SUMIFS(#REF!,#REF!,"internal",#REF!,C64)</f>
        <v>#REF!</v>
      </c>
      <c r="X64" s="152" t="e">
        <f>SUMIFS(#REF!,#REF!,"eksternal",#REF!,C64)+
SUMIFS(#REF!,#REF!,"eksternal",#REF!,C64)+
SUMIFS(#REF!,#REF!,"eksternal",#REF!,C64)+
SUMIFS(#REF!,#REF!,"eksternal",#REF!,C64)+
SUMIFS(#REF!,#REF!,"eksternal",#REF!,C64)+
SUMIFS(#REF!,#REF!,"eksternal",#REF!,C64)</f>
        <v>#REF!</v>
      </c>
      <c r="Y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Z64" s="152" t="e">
        <f>SUMIFS(#REF!,#REF!,"internal",#REF!,C64)+
SUMIFS(#REF!,#REF!,"internal",#REF!,C64)+
SUMIFS(#REF!,#REF!,"internal",#REF!,C64)+
SUMIFS(#REF!,#REF!,"internal",#REF!,C64)+
SUMIFS(#REF!,#REF!,"internal",#REF!,C64)+
SUMIFS(#REF!,#REF!,"internal",#REF!,C64)+
SUMIFS(#REF!,#REF!,"internal",#REF!,C64)</f>
        <v>#REF!</v>
      </c>
      <c r="AA64" s="152" t="e">
        <f>SUMIFS(#REF!,#REF!,"eksternal",#REF!,C64)+
SUMIFS(#REF!,#REF!,"eksternal",#REF!,C64)+
SUMIFS(#REF!,#REF!,"eksternal",#REF!,C64)+
SUMIFS(#REF!,#REF!,"eksternal",#REF!,C64)+
SUMIFS(#REF!,#REF!,"eksternal",#REF!,C64)+
SUMIFS(#REF!,#REF!,"eksternal",#REF!,C64)+
SUMIFS(#REF!,#REF!,"eksternal",#REF!,C64)</f>
        <v>#REF!</v>
      </c>
      <c r="AB64" s="152" t="e">
        <f>SUMIF(#REF!, 'KEUANGAN (INT+EKS) AKRE 2025'!C64,#REF!)+
SUMIF(#REF!, 'KEUANGAN (INT+EKS) AKRE 2025'!C64,#REF!)+
SUMIF(#REF!, 'KEUANGAN (INT+EKS) AKRE 2025'!C64,#REF!)+
SUMIF(#REF!, 'KEUANGAN (INT+EKS) AKRE 2025'!C64,#REF!)+
SUMIF(#REF!, 'KEUANGAN (INT+EKS) AKRE 2025'!C64,#REF!)+
SUMIF(#REF!, 'KEUANGAN (INT+EKS) AKRE 2025'!C64,#REF!)</f>
        <v>#REF!</v>
      </c>
      <c r="AC64" s="152" t="e">
        <f>SUMIFS(#REF!,#REF!,"internal",#REF!,C64)+
SUMIFS(#REF!,#REF!,"internal",#REF!,C64)+
SUMIFS(#REF!,#REF!,"internal",#REF!,C64)+
SUMIFS(#REF!,#REF!,"internal",#REF!,C64)+
SUMIFS(#REF!,#REF!,"internal",#REF!,C64)+
SUMIFS(#REF!,#REF!,"internal",#REF!,C64)</f>
        <v>#REF!</v>
      </c>
      <c r="AD64" s="152" t="e">
        <f>SUMIFS(#REF!,#REF!,"eksternal",#REF!,C64)+
SUMIFS(#REF!,#REF!,"eksternal",#REF!,C64)+
SUMIFS(#REF!,#REF!,"eksternal",#REF!,C64)+
SUMIFS(#REF!,#REF!,"eksternal",#REF!,C64)+
SUMIFS(#REF!,#REF!,"eksternal",#REF!,C64)+
SUMIFS(#REF!,#REF!,"eksternal",#REF!,C64)</f>
        <v>#REF!</v>
      </c>
      <c r="AE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AF64" s="152" t="e">
        <f>SUMIFS(#REF!,#REF!,"internal",#REF!,C64)+
SUMIFS(#REF!,#REF!,"internal",#REF!,C64)+
SUMIFS(#REF!,#REF!,"internal",#REF!,C64)+
SUMIFS(#REF!,#REF!,"internal",#REF!,C64)+
SUMIFS(#REF!,#REF!,"internal",#REF!,C64)+
SUMIFS(#REF!,#REF!,"internal",#REF!,C64)+
SUMIFS(#REF!,#REF!,"internal",#REF!,C64)</f>
        <v>#REF!</v>
      </c>
      <c r="AG64" s="152" t="e">
        <f>SUMIFS(#REF!,#REF!,"eksternal",#REF!,C64)+
SUMIFS(#REF!,#REF!,"eksternal",#REF!,C64)+
SUMIFS(#REF!,#REF!,"eksternal",#REF!,C64)+
SUMIFS(#REF!,#REF!,"eksternal",#REF!,C64)+
SUMIFS(#REF!,#REF!,"eksternal",#REF!,C64)+
SUMIFS(#REF!,#REF!,"eksternal",#REF!,C64)+
SUMIFS(#REF!,#REF!,"eksternal",#REF!,C64)</f>
        <v>#REF!</v>
      </c>
      <c r="AH64" s="152" t="e">
        <f>SUMIF(#REF!, 'KEUANGAN (INT+EKS) AKRE 2025'!C64,#REF!)+
SUMIF(#REF!, 'KEUANGAN (INT+EKS) AKRE 2025'!C64,#REF!)+
SUMIF(#REF!, 'KEUANGAN (INT+EKS) AKRE 2025'!C64,#REF!)+
SUMIF(#REF!, 'KEUANGAN (INT+EKS) AKRE 2025'!C64,#REF!)+
SUMIF(#REF!, 'KEUANGAN (INT+EKS) AKRE 2025'!C64,#REF!)+
SUMIF(#REF!, 'KEUANGAN (INT+EKS) AKRE 2025'!C64,#REF!)</f>
        <v>#REF!</v>
      </c>
      <c r="AI64" s="152" t="e">
        <f>SUMIFS(#REF!,#REF!,"internal",#REF!,C64)+
SUMIFS(#REF!,#REF!,"internal",#REF!,C64)+
SUMIFS(#REF!,#REF!,"internal",#REF!,C64)+
SUMIFS(#REF!,#REF!,"internal",#REF!,C64)+
SUMIFS(#REF!,#REF!,"internal",#REF!,C64)+
SUMIFS(#REF!,#REF!,"internal",#REF!,C64)</f>
        <v>#REF!</v>
      </c>
      <c r="AJ64" s="152" t="e">
        <f>SUMIFS(#REF!,#REF!,"eksternal",#REF!,C64)+
SUMIFS(#REF!,#REF!,"eksternal",#REF!,C64)+
SUMIFS(#REF!,#REF!,"eksternal",#REF!,C64)+
SUMIFS(#REF!,#REF!,"eksternal",#REF!,C64)+
SUMIFS(#REF!,#REF!,"eksternal",#REF!,C64)+
SUMIFS(#REF!,#REF!,"eksternal",#REF!,C64)</f>
        <v>#REF!</v>
      </c>
      <c r="AK64" s="1337"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
SUMIF(#REF!,'KEUANGAN (INT+EKS) AKRE 2025'!C64,#REF!)+
SUMIF(#REF!,'KEUANGAN (INT+EKS) AKRE 2025'!C64,#REF!)</f>
        <v>#REF!</v>
      </c>
      <c r="AL64" s="1335" t="e">
        <f>SUMIFS(#REF!,#REF!,"internal",#REF!,C64)+
SUMIFS(#REF!,#REF!,"internal",#REF!,C64)+
SUMIFS(#REF!,#REF!,"internal",#REF!,C64)+
SUMIFS(#REF!,#REF!,"internal",#REF!,C64)+
SUMIFS(#REF!,#REF!,"internal",#REF!,C64)+
SUMIFS(#REF!,#REF!,"internal",#REF!,C64)+
SUMIFS(#REF!,#REF!,"internal",#REF!,C64)</f>
        <v>#REF!</v>
      </c>
      <c r="AM64" s="1354" t="e">
        <f>SUMIFS(#REF!,#REF!,"eksternal",#REF!,C64)+
SUMIFS(#REF!,#REF!,"eksternal",#REF!,C64)+
SUMIFS(#REF!,#REF!,"eksternal",#REF!,C64)+
SUMIFS(#REF!,#REF!,"eksternal",#REF!,C64)+
SUMIFS(#REF!,#REF!,"eksternal",#REF!,C64)+
SUMIFS(#REF!,#REF!,"eksternal",#REF!,C64)+
SUMIFS(#REF!,#REF!,"eksternal",#REF!,C64)+
SUMIFS(#REF!,#REF!,"eksternal",#REF!,C64)+
SUMIFS(#REF!,#REF!,"eksternal",#REF!,C64)</f>
        <v>#REF!</v>
      </c>
    </row>
    <row r="65" spans="1:39" hidden="1">
      <c r="A65" s="127">
        <v>3</v>
      </c>
      <c r="B65" s="1448"/>
      <c r="C65" s="1197" t="s">
        <v>25</v>
      </c>
      <c r="D65" s="1340" t="e">
        <f>SUMIF(#REF!, 'KEUANGAN (INT+EKS) AKRE 2025'!C65,#REF!)+
SUMIF(#REF!, 'KEUANGAN (INT+EKS) AKRE 2025'!C65,#REF!)+
SUMIF(#REF!, 'KEUANGAN (INT+EKS) AKRE 2025'!C65,#REF!)+
SUMIF(#REF!, 'KEUANGAN (INT+EKS) AKRE 2025'!C65,#REF!)+
SUMIF(#REF!, 'KEUANGAN (INT+EKS) AKRE 2025'!C65,#REF!)</f>
        <v>#REF!</v>
      </c>
      <c r="E65" s="1340" t="e">
        <f>SUMIFS(#REF!,#REF!,"internal",#REF!,C65)+
SUMIFS(#REF!,#REF!,"internal",#REF!,C65)+
SUMIFS(#REF!,#REF!,"internal",#REF!,C65)+
SUMIFS(#REF!,#REF!,"internal",#REF!,C65)+
SUMIFS(#REF!,#REF!,"internal",#REF!,C65)+
SUMIFS(#REF!,#REF!,"internal",#REF!,C65)</f>
        <v>#REF!</v>
      </c>
      <c r="F65" s="1341" t="e">
        <f>SUMIFS(#REF!,#REF!,"eksternal",#REF!,C65)+
SUMIFS(#REF!,#REF!,"eksternal",#REF!,C65)+
SUMIFS(#REF!,#REF!,"eksternal",#REF!,C65)+
SUMIFS(#REF!,#REF!,"eksternal",#REF!,C65)+
SUMIFS(#REF!,#REF!,"eksternal",#REF!,C65)+
SUMIFS(#REF!,#REF!,"eksternal",#REF!,C65)</f>
        <v>#REF!</v>
      </c>
      <c r="G65" s="1334"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H65" s="1334" t="e">
        <f>SUMIFS(#REF!,#REF!,"internal",#REF!,C65)+
SUMIFS(#REF!,#REF!,"internal",#REF!,C65)+
SUMIFS(#REF!,#REF!,"internal",#REF!,C65)+
SUMIFS(#REF!,#REF!,"internal",#REF!,C65)+
SUMIFS(#REF!,#REF!,"internal",#REF!,C65)+
SUMIFS(#REF!,#REF!,"internal",#REF!,C65)+
SUMIFS(#REF!,#REF!,"internal",#REF!,C65)</f>
        <v>#REF!</v>
      </c>
      <c r="I65" s="1334" t="e">
        <f>SUMIFS(#REF!,#REF!,"eksternal",#REF!,C65)+
SUMIFS(#REF!,#REF!,"eksternal",#REF!,C65)+
SUMIFS(#REF!,#REF!,"eksternal",#REF!,C65)+
SUMIFS(#REF!,#REF!,"eksternal",#REF!,C65)+
SUMIFS(#REF!,#REF!,"eksternal",#REF!,C65)+
SUMIFS(#REF!,#REF!,"eksternal",#REF!,C65)+
SUMIFS(#REF!,#REF!,"eksternal",#REF!,C65)</f>
        <v>#REF!</v>
      </c>
      <c r="J65" s="151" t="e">
        <f>SUMIF(#REF!, 'KEUANGAN (INT+EKS) AKRE 2025'!C65,#REF!)+
SUMIF(#REF!, 'KEUANGAN (INT+EKS) AKRE 2025'!C65,#REF!)+
SUMIF(#REF!, 'KEUANGAN (INT+EKS) AKRE 2025'!C65,#REF!)+
SUMIF(#REF!, 'KEUANGAN (INT+EKS) AKRE 2025'!C65,#REF!)+
SUMIF(#REF!, 'KEUANGAN (INT+EKS) AKRE 2025'!C65,#REF!)</f>
        <v>#REF!</v>
      </c>
      <c r="K65" s="151" t="e">
        <f>SUMIFS(#REF!,#REF!,"internal",#REF!,C65)+
SUMIFS(#REF!,#REF!,"internal",#REF!,C65)+
SUMIFS(#REF!,#REF!,"internal",#REF!,C65)+
SUMIFS(#REF!,#REF!,"internal",#REF!,C65)+
SUMIFS(#REF!,#REF!,"internal",#REF!,C65)+
SUMIFS(#REF!,#REF!,"internal",#REF!,C65)</f>
        <v>#REF!</v>
      </c>
      <c r="L65" s="151" t="e">
        <f>SUMIFS(#REF!,#REF!,"eksternal",#REF!,C65)+
SUMIFS(#REF!,#REF!,"eksternal",#REF!,C65)+
SUMIFS(#REF!,#REF!,"eksternal",#REF!,C65)+
SUMIFS(#REF!,#REF!,"eksternal",#REF!,C65)+
SUMIFS(#REF!,#REF!,"eksternal",#REF!,C65)+
SUMIFS(#REF!,#REF!,"eksternal",#REF!,C65)</f>
        <v>#REF!</v>
      </c>
      <c r="M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N65" s="152" t="e">
        <f>SUMIFS(#REF!,#REF!,"internal",#REF!,C65)+
SUMIFS(#REF!,#REF!,"internal",#REF!,C65)+
SUMIFS(#REF!,#REF!,"internal",#REF!,C65)+
SUMIFS(#REF!,#REF!,"internal",#REF!,C65)+
SUMIFS(#REF!,#REF!,"internal",#REF!,C65)+
SUMIFS(#REF!,#REF!,"internal",#REF!,C65)+
SUMIFS(#REF!,#REF!,"internal",#REF!,C65)</f>
        <v>#REF!</v>
      </c>
      <c r="O65" s="1331" t="e">
        <f>SUMIFS(#REF!,#REF!,"eksternal",#REF!,C65)+
SUMIFS(#REF!,#REF!,"eksternal",#REF!,C65)+
SUMIFS(#REF!,#REF!,"eksternal",#REF!,C65)+
SUMIFS(#REF!,#REF!,"eksternal",#REF!,C65)+
SUMIFS(#REF!,#REF!,"eksternal",#REF!,C65)+
SUMIFS(#REF!,#REF!,"eksternal",#REF!,C65)+
SUMIFS(#REF!,#REF!,"eksternal",#REF!,C65)</f>
        <v>#REF!</v>
      </c>
      <c r="P65" s="152" t="e">
        <f>SUMIF(#REF!, 'KEUANGAN (INT+EKS) AKRE 2025'!C65,#REF!)+
SUMIF(#REF!, 'KEUANGAN (INT+EKS) AKRE 2025'!C65,#REF!)+
SUMIF(#REF!, 'KEUANGAN (INT+EKS) AKRE 2025'!C65,#REF!)+
SUMIF(#REF!, 'KEUANGAN (INT+EKS) AKRE 2025'!C65,#REF!)+
SUMIF(#REF!, 'KEUANGAN (INT+EKS) AKRE 2025'!C65,#REF!)</f>
        <v>#REF!</v>
      </c>
      <c r="Q65" s="152" t="e">
        <f>SUMIFS(#REF!,#REF!,"internal",#REF!,C65)+
SUMIFS(#REF!,#REF!,"internal",#REF!,C65)+
SUMIFS(#REF!,#REF!,"internal",#REF!,C65)+
SUMIFS(#REF!,#REF!,"internal",#REF!,C65)+
SUMIFS(#REF!,#REF!,"internal",#REF!,C65)+
SUMIFS(#REF!,#REF!,"internal",#REF!,C65)</f>
        <v>#REF!</v>
      </c>
      <c r="R65" s="152" t="e">
        <f>SUMIFS(#REF!,#REF!,"eksternal",#REF!,C65)+
SUMIFS(#REF!,#REF!,"eksternal",#REF!,C65)+
SUMIFS(#REF!,#REF!,"eksternal",#REF!,C65)+
SUMIFS(#REF!,#REF!,"eksternal",#REF!,C65)+
SUMIFS(#REF!,#REF!,"eksternal",#REF!,C65)+
SUMIFS(#REF!,#REF!,"eksternal",#REF!,C65)</f>
        <v>#REF!</v>
      </c>
      <c r="S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T65" s="1331" t="e">
        <f>SUMIFS(#REF!,#REF!,"internal",#REF!,C65)+
SUMIFS(#REF!,#REF!,"internal",#REF!,C65)+
SUMIFS(#REF!,#REF!,"internal",#REF!,C65)+
SUMIFS(#REF!,#REF!,"internal",#REF!,C65)+
SUMIFS(#REF!,#REF!,"eksternal",#REF!,C65)+
SUMIFS(#REF!,#REF!,"eksternal",#REF!,C65)+
SUMIFS(#REF!,#REF!,"eksternal",#REF!,C65)</f>
        <v>#REF!</v>
      </c>
      <c r="U65" s="1331" t="e">
        <f>SUMIFS(#REF!,#REF!,"eksternal",#REF!,C65)+
SUMIFS(#REF!,#REF!,"eksternal",#REF!,C65)+
SUMIFS(#REF!,#REF!,"eksternal",#REF!,C65)+
SUMIFS(#REF!,#REF!,"eksternal",#REF!,C65)+
SUMIFS(#REF!,#REF!,"eksternal",#REF!,C65)+
SUMIFS(#REF!,#REF!,"eksternal",#REF!,C65)+
SUMIFS(#REF!,#REF!,"eksternal",#REF!,C65)</f>
        <v>#REF!</v>
      </c>
      <c r="V65" s="152" t="e">
        <f>SUMIF(#REF!, 'KEUANGAN (INT+EKS) AKRE 2025'!C65,#REF!)+
SUMIF(#REF!, 'KEUANGAN (INT+EKS) AKRE 2025'!C65,#REF!)+
SUMIF(#REF!, 'KEUANGAN (INT+EKS) AKRE 2025'!C65,#REF!)+
SUMIF(#REF!, 'KEUANGAN (INT+EKS) AKRE 2025'!C65,#REF!)+
SUMIF(#REF!, 'KEUANGAN (INT+EKS) AKRE 2025'!C65,#REF!)</f>
        <v>#REF!</v>
      </c>
      <c r="W65" s="152" t="e">
        <f>SUMIFS(#REF!,#REF!,"internal",#REF!,C65)+
SUMIFS(#REF!,#REF!,"internal",#REF!,C65)+
SUMIFS(#REF!,#REF!,"internal",#REF!,C65)+
SUMIFS(#REF!,#REF!,"internal",#REF!,C65)+
SUMIFS(#REF!,#REF!,"internal",#REF!,C65)+
SUMIFS(#REF!,#REF!,"internal",#REF!,C65)</f>
        <v>#REF!</v>
      </c>
      <c r="X65" s="152" t="e">
        <f>SUMIFS(#REF!,#REF!,"eksternal",#REF!,C65)+
SUMIFS(#REF!,#REF!,"eksternal",#REF!,C65)+
SUMIFS(#REF!,#REF!,"eksternal",#REF!,C65)+
SUMIFS(#REF!,#REF!,"eksternal",#REF!,C65)+
SUMIFS(#REF!,#REF!,"eksternal",#REF!,C65)+
SUMIFS(#REF!,#REF!,"eksternal",#REF!,C65)</f>
        <v>#REF!</v>
      </c>
      <c r="Y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Z65" s="152" t="e">
        <f>SUMIFS(#REF!,#REF!,"internal",#REF!,C65)+
SUMIFS(#REF!,#REF!,"internal",#REF!,C65)+
SUMIFS(#REF!,#REF!,"internal",#REF!,C65)+
SUMIFS(#REF!,#REF!,"internal",#REF!,C65)+
SUMIFS(#REF!,#REF!,"internal",#REF!,C65)+
SUMIFS(#REF!,#REF!,"internal",#REF!,C65)+
SUMIFS(#REF!,#REF!,"internal",#REF!,C65)</f>
        <v>#REF!</v>
      </c>
      <c r="AA65" s="152" t="e">
        <f>SUMIFS(#REF!,#REF!,"eksternal",#REF!,C65)+
SUMIFS(#REF!,#REF!,"eksternal",#REF!,C65)+
SUMIFS(#REF!,#REF!,"eksternal",#REF!,C65)+
SUMIFS(#REF!,#REF!,"eksternal",#REF!,C65)+
SUMIFS(#REF!,#REF!,"eksternal",#REF!,C65)+
SUMIFS(#REF!,#REF!,"eksternal",#REF!,C65)+
SUMIFS(#REF!,#REF!,"eksternal",#REF!,C65)</f>
        <v>#REF!</v>
      </c>
      <c r="AB65" s="152" t="e">
        <f>SUMIF(#REF!, 'KEUANGAN (INT+EKS) AKRE 2025'!C65,#REF!)+
SUMIF(#REF!, 'KEUANGAN (INT+EKS) AKRE 2025'!C65,#REF!)+
SUMIF(#REF!, 'KEUANGAN (INT+EKS) AKRE 2025'!C65,#REF!)+
SUMIF(#REF!, 'KEUANGAN (INT+EKS) AKRE 2025'!C65,#REF!)+
SUMIF(#REF!, 'KEUANGAN (INT+EKS) AKRE 2025'!C65,#REF!)+
SUMIF(#REF!, 'KEUANGAN (INT+EKS) AKRE 2025'!C65,#REF!)</f>
        <v>#REF!</v>
      </c>
      <c r="AC65" s="152" t="e">
        <f>SUMIFS(#REF!,#REF!,"internal",#REF!,C65)+
SUMIFS(#REF!,#REF!,"internal",#REF!,C65)+
SUMIFS(#REF!,#REF!,"internal",#REF!,C65)+
SUMIFS(#REF!,#REF!,"internal",#REF!,C65)+
SUMIFS(#REF!,#REF!,"internal",#REF!,C65)+
SUMIFS(#REF!,#REF!,"internal",#REF!,C65)</f>
        <v>#REF!</v>
      </c>
      <c r="AD65" s="152" t="e">
        <f>SUMIFS(#REF!,#REF!,"eksternal",#REF!,C65)+
SUMIFS(#REF!,#REF!,"eksternal",#REF!,C65)+
SUMIFS(#REF!,#REF!,"eksternal",#REF!,C65)+
SUMIFS(#REF!,#REF!,"eksternal",#REF!,C65)+
SUMIFS(#REF!,#REF!,"eksternal",#REF!,C65)+
SUMIFS(#REF!,#REF!,"eksternal",#REF!,C65)</f>
        <v>#REF!</v>
      </c>
      <c r="AE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AF65" s="152" t="e">
        <f>SUMIFS(#REF!,#REF!,"internal",#REF!,C65)+
SUMIFS(#REF!,#REF!,"internal",#REF!,C65)+
SUMIFS(#REF!,#REF!,"internal",#REF!,C65)+
SUMIFS(#REF!,#REF!,"internal",#REF!,C65)+
SUMIFS(#REF!,#REF!,"internal",#REF!,C65)+
SUMIFS(#REF!,#REF!,"internal",#REF!,C65)+
SUMIFS(#REF!,#REF!,"internal",#REF!,C65)</f>
        <v>#REF!</v>
      </c>
      <c r="AG65" s="152" t="e">
        <f>SUMIFS(#REF!,#REF!,"eksternal",#REF!,C65)+
SUMIFS(#REF!,#REF!,"eksternal",#REF!,C65)+
SUMIFS(#REF!,#REF!,"eksternal",#REF!,C65)+
SUMIFS(#REF!,#REF!,"eksternal",#REF!,C65)+
SUMIFS(#REF!,#REF!,"eksternal",#REF!,C65)+
SUMIFS(#REF!,#REF!,"eksternal",#REF!,C65)+
SUMIFS(#REF!,#REF!,"eksternal",#REF!,C65)</f>
        <v>#REF!</v>
      </c>
      <c r="AH65" s="152" t="e">
        <f>SUMIF(#REF!, 'KEUANGAN (INT+EKS) AKRE 2025'!C65,#REF!)+
SUMIF(#REF!, 'KEUANGAN (INT+EKS) AKRE 2025'!C65,#REF!)+
SUMIF(#REF!, 'KEUANGAN (INT+EKS) AKRE 2025'!C65,#REF!)+
SUMIF(#REF!, 'KEUANGAN (INT+EKS) AKRE 2025'!C65,#REF!)+
SUMIF(#REF!, 'KEUANGAN (INT+EKS) AKRE 2025'!C65,#REF!)+
SUMIF(#REF!, 'KEUANGAN (INT+EKS) AKRE 2025'!C65,#REF!)</f>
        <v>#REF!</v>
      </c>
      <c r="AI65" s="152" t="e">
        <f>SUMIFS(#REF!,#REF!,"internal",#REF!,C65)+
SUMIFS(#REF!,#REF!,"internal",#REF!,C65)+
SUMIFS(#REF!,#REF!,"internal",#REF!,C65)+
SUMIFS(#REF!,#REF!,"internal",#REF!,C65)+
SUMIFS(#REF!,#REF!,"internal",#REF!,C65)+
SUMIFS(#REF!,#REF!,"internal",#REF!,C65)</f>
        <v>#REF!</v>
      </c>
      <c r="AJ65" s="152" t="e">
        <f>SUMIFS(#REF!,#REF!,"eksternal",#REF!,C65)+
SUMIFS(#REF!,#REF!,"eksternal",#REF!,C65)+
SUMIFS(#REF!,#REF!,"eksternal",#REF!,C65)+
SUMIFS(#REF!,#REF!,"eksternal",#REF!,C65)+
SUMIFS(#REF!,#REF!,"eksternal",#REF!,C65)+
SUMIFS(#REF!,#REF!,"eksternal",#REF!,C65)</f>
        <v>#REF!</v>
      </c>
      <c r="AK65" s="1337"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
SUMIF(#REF!,'KEUANGAN (INT+EKS) AKRE 2025'!C65,#REF!)+
SUMIF(#REF!,'KEUANGAN (INT+EKS) AKRE 2025'!C65,#REF!)</f>
        <v>#REF!</v>
      </c>
      <c r="AL65" s="1335" t="e">
        <f>SUMIFS(#REF!,#REF!,"internal",#REF!,C65)+
SUMIFS(#REF!,#REF!,"internal",#REF!,C65)+
SUMIFS(#REF!,#REF!,"internal",#REF!,C65)+
SUMIFS(#REF!,#REF!,"internal",#REF!,C65)+
SUMIFS(#REF!,#REF!,"internal",#REF!,C65)+
SUMIFS(#REF!,#REF!,"internal",#REF!,C65)+
SUMIFS(#REF!,#REF!,"internal",#REF!,C65)</f>
        <v>#REF!</v>
      </c>
      <c r="AM65" s="1354" t="e">
        <f>SUMIFS(#REF!,#REF!,"eksternal",#REF!,C65)+
SUMIFS(#REF!,#REF!,"eksternal",#REF!,C65)+
SUMIFS(#REF!,#REF!,"eksternal",#REF!,C65)+
SUMIFS(#REF!,#REF!,"eksternal",#REF!,C65)+
SUMIFS(#REF!,#REF!,"eksternal",#REF!,C65)+
SUMIFS(#REF!,#REF!,"eksternal",#REF!,C65)+
SUMIFS(#REF!,#REF!,"eksternal",#REF!,C65)+
SUMIFS(#REF!,#REF!,"eksternal",#REF!,C65)+
SUMIFS(#REF!,#REF!,"eksternal",#REF!,C65)</f>
        <v>#REF!</v>
      </c>
    </row>
    <row r="66" spans="1:39" hidden="1">
      <c r="A66" s="127">
        <v>4</v>
      </c>
      <c r="B66" s="1448"/>
      <c r="C66" s="1197" t="s">
        <v>203</v>
      </c>
      <c r="D66" s="1340" t="e">
        <f>SUMIF(#REF!, 'KEUANGAN (INT+EKS) AKRE 2025'!C66,#REF!)+
SUMIF(#REF!, 'KEUANGAN (INT+EKS) AKRE 2025'!C66,#REF!)+
SUMIF(#REF!, 'KEUANGAN (INT+EKS) AKRE 2025'!C66,#REF!)+
SUMIF(#REF!, 'KEUANGAN (INT+EKS) AKRE 2025'!C66,#REF!)+
SUMIF(#REF!, 'KEUANGAN (INT+EKS) AKRE 2025'!C66,#REF!)</f>
        <v>#REF!</v>
      </c>
      <c r="E66" s="1340" t="e">
        <f>SUMIFS(#REF!,#REF!,"internal",#REF!,C66)+
SUMIFS(#REF!,#REF!,"internal",#REF!,C66)+
SUMIFS(#REF!,#REF!,"internal",#REF!,C66)+
SUMIFS(#REF!,#REF!,"internal",#REF!,C66)+
SUMIFS(#REF!,#REF!,"internal",#REF!,C66)+
SUMIFS(#REF!,#REF!,"internal",#REF!,C66)</f>
        <v>#REF!</v>
      </c>
      <c r="F66" s="1341" t="e">
        <f>SUMIFS(#REF!,#REF!,"eksternal",#REF!,C66)+
SUMIFS(#REF!,#REF!,"eksternal",#REF!,C66)+
SUMIFS(#REF!,#REF!,"eksternal",#REF!,C66)+
SUMIFS(#REF!,#REF!,"eksternal",#REF!,C66)+
SUMIFS(#REF!,#REF!,"eksternal",#REF!,C66)+
SUMIFS(#REF!,#REF!,"eksternal",#REF!,C66)</f>
        <v>#REF!</v>
      </c>
      <c r="G66" s="1334"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H66" s="1334" t="e">
        <f>SUMIFS(#REF!,#REF!,"internal",#REF!,C66)+
SUMIFS(#REF!,#REF!,"internal",#REF!,C66)+
SUMIFS(#REF!,#REF!,"internal",#REF!,C66)+
SUMIFS(#REF!,#REF!,"internal",#REF!,C66)+
SUMIFS(#REF!,#REF!,"internal",#REF!,C66)+
SUMIFS(#REF!,#REF!,"internal",#REF!,C66)+
SUMIFS(#REF!,#REF!,"internal",#REF!,C66)</f>
        <v>#REF!</v>
      </c>
      <c r="I66" s="1334" t="e">
        <f>SUMIFS(#REF!,#REF!,"eksternal",#REF!,C66)+
SUMIFS(#REF!,#REF!,"eksternal",#REF!,C66)+
SUMIFS(#REF!,#REF!,"eksternal",#REF!,C66)+
SUMIFS(#REF!,#REF!,"eksternal",#REF!,C66)+
SUMIFS(#REF!,#REF!,"eksternal",#REF!,C66)+
SUMIFS(#REF!,#REF!,"eksternal",#REF!,C66)+
SUMIFS(#REF!,#REF!,"eksternal",#REF!,C66)</f>
        <v>#REF!</v>
      </c>
      <c r="J66" s="151" t="e">
        <f>SUMIF(#REF!, 'KEUANGAN (INT+EKS) AKRE 2025'!C66,#REF!)+
SUMIF(#REF!, 'KEUANGAN (INT+EKS) AKRE 2025'!C66,#REF!)+
SUMIF(#REF!, 'KEUANGAN (INT+EKS) AKRE 2025'!C66,#REF!)+
SUMIF(#REF!, 'KEUANGAN (INT+EKS) AKRE 2025'!C66,#REF!)+
SUMIF(#REF!, 'KEUANGAN (INT+EKS) AKRE 2025'!C66,#REF!)</f>
        <v>#REF!</v>
      </c>
      <c r="K66" s="151" t="e">
        <f>SUMIFS(#REF!,#REF!,"internal",#REF!,C66)+
SUMIFS(#REF!,#REF!,"internal",#REF!,C66)+
SUMIFS(#REF!,#REF!,"internal",#REF!,C66)+
SUMIFS(#REF!,#REF!,"internal",#REF!,C66)+
SUMIFS(#REF!,#REF!,"internal",#REF!,C66)+
SUMIFS(#REF!,#REF!,"internal",#REF!,C66)</f>
        <v>#REF!</v>
      </c>
      <c r="L66" s="151" t="e">
        <f>SUMIFS(#REF!,#REF!,"eksternal",#REF!,C66)+
SUMIFS(#REF!,#REF!,"eksternal",#REF!,C66)+
SUMIFS(#REF!,#REF!,"eksternal",#REF!,C66)+
SUMIFS(#REF!,#REF!,"eksternal",#REF!,C66)+
SUMIFS(#REF!,#REF!,"eksternal",#REF!,C66)+
SUMIFS(#REF!,#REF!,"eksternal",#REF!,C66)</f>
        <v>#REF!</v>
      </c>
      <c r="M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N66" s="152" t="e">
        <f>SUMIFS(#REF!,#REF!,"internal",#REF!,C66)+
SUMIFS(#REF!,#REF!,"internal",#REF!,C66)+
SUMIFS(#REF!,#REF!,"internal",#REF!,C66)+
SUMIFS(#REF!,#REF!,"internal",#REF!,C66)+
SUMIFS(#REF!,#REF!,"internal",#REF!,C66)+
SUMIFS(#REF!,#REF!,"internal",#REF!,C66)+
SUMIFS(#REF!,#REF!,"internal",#REF!,C66)</f>
        <v>#REF!</v>
      </c>
      <c r="O66" s="1331" t="e">
        <f>SUMIFS(#REF!,#REF!,"eksternal",#REF!,C66)+
SUMIFS(#REF!,#REF!,"eksternal",#REF!,C66)+
SUMIFS(#REF!,#REF!,"eksternal",#REF!,C66)+
SUMIFS(#REF!,#REF!,"eksternal",#REF!,C66)+
SUMIFS(#REF!,#REF!,"eksternal",#REF!,C66)+
SUMIFS(#REF!,#REF!,"eksternal",#REF!,C66)+
SUMIFS(#REF!,#REF!,"eksternal",#REF!,C66)</f>
        <v>#REF!</v>
      </c>
      <c r="P66" s="152" t="e">
        <f>SUMIF(#REF!, 'KEUANGAN (INT+EKS) AKRE 2025'!C66,#REF!)+
SUMIF(#REF!, 'KEUANGAN (INT+EKS) AKRE 2025'!C66,#REF!)+
SUMIF(#REF!, 'KEUANGAN (INT+EKS) AKRE 2025'!C66,#REF!)+
SUMIF(#REF!, 'KEUANGAN (INT+EKS) AKRE 2025'!C66,#REF!)+
SUMIF(#REF!, 'KEUANGAN (INT+EKS) AKRE 2025'!C66,#REF!)</f>
        <v>#REF!</v>
      </c>
      <c r="Q66" s="152" t="e">
        <f>SUMIFS(#REF!,#REF!,"internal",#REF!,C66)+
SUMIFS(#REF!,#REF!,"internal",#REF!,C66)+
SUMIFS(#REF!,#REF!,"internal",#REF!,C66)+
SUMIFS(#REF!,#REF!,"internal",#REF!,C66)+
SUMIFS(#REF!,#REF!,"internal",#REF!,C66)+
SUMIFS(#REF!,#REF!,"internal",#REF!,C66)</f>
        <v>#REF!</v>
      </c>
      <c r="R66" s="152" t="e">
        <f>SUMIFS(#REF!,#REF!,"eksternal",#REF!,C66)+
SUMIFS(#REF!,#REF!,"eksternal",#REF!,C66)+
SUMIFS(#REF!,#REF!,"eksternal",#REF!,C66)+
SUMIFS(#REF!,#REF!,"eksternal",#REF!,C66)+
SUMIFS(#REF!,#REF!,"eksternal",#REF!,C66)+
SUMIFS(#REF!,#REF!,"eksternal",#REF!,C66)</f>
        <v>#REF!</v>
      </c>
      <c r="S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T66" s="1331" t="e">
        <f>SUMIFS(#REF!,#REF!,"internal",#REF!,C66)+
SUMIFS(#REF!,#REF!,"internal",#REF!,C66)+
SUMIFS(#REF!,#REF!,"internal",#REF!,C66)+
SUMIFS(#REF!,#REF!,"internal",#REF!,C66)+
SUMIFS(#REF!,#REF!,"eksternal",#REF!,C66)+
SUMIFS(#REF!,#REF!,"eksternal",#REF!,C66)+
SUMIFS(#REF!,#REF!,"eksternal",#REF!,C66)</f>
        <v>#REF!</v>
      </c>
      <c r="U66" s="1331" t="e">
        <f>SUMIFS(#REF!,#REF!,"eksternal",#REF!,C66)+
SUMIFS(#REF!,#REF!,"eksternal",#REF!,C66)+
SUMIFS(#REF!,#REF!,"eksternal",#REF!,C66)+
SUMIFS(#REF!,#REF!,"eksternal",#REF!,C66)+
SUMIFS(#REF!,#REF!,"eksternal",#REF!,C66)+
SUMIFS(#REF!,#REF!,"eksternal",#REF!,C66)+
SUMIFS(#REF!,#REF!,"eksternal",#REF!,C66)</f>
        <v>#REF!</v>
      </c>
      <c r="V66" s="152" t="e">
        <f>SUMIF(#REF!, 'KEUANGAN (INT+EKS) AKRE 2025'!C66,#REF!)+
SUMIF(#REF!, 'KEUANGAN (INT+EKS) AKRE 2025'!C66,#REF!)+
SUMIF(#REF!, 'KEUANGAN (INT+EKS) AKRE 2025'!C66,#REF!)+
SUMIF(#REF!, 'KEUANGAN (INT+EKS) AKRE 2025'!C66,#REF!)+
SUMIF(#REF!, 'KEUANGAN (INT+EKS) AKRE 2025'!C66,#REF!)</f>
        <v>#REF!</v>
      </c>
      <c r="W66" s="152" t="e">
        <f>SUMIFS(#REF!,#REF!,"internal",#REF!,C66)+
SUMIFS(#REF!,#REF!,"internal",#REF!,C66)+
SUMIFS(#REF!,#REF!,"internal",#REF!,C66)+
SUMIFS(#REF!,#REF!,"internal",#REF!,C66)+
SUMIFS(#REF!,#REF!,"internal",#REF!,C66)+
SUMIFS(#REF!,#REF!,"internal",#REF!,C66)</f>
        <v>#REF!</v>
      </c>
      <c r="X66" s="152" t="e">
        <f>SUMIFS(#REF!,#REF!,"eksternal",#REF!,C66)+
SUMIFS(#REF!,#REF!,"eksternal",#REF!,C66)+
SUMIFS(#REF!,#REF!,"eksternal",#REF!,C66)+
SUMIFS(#REF!,#REF!,"eksternal",#REF!,C66)+
SUMIFS(#REF!,#REF!,"eksternal",#REF!,C66)+
SUMIFS(#REF!,#REF!,"eksternal",#REF!,C66)</f>
        <v>#REF!</v>
      </c>
      <c r="Y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Z66" s="152" t="e">
        <f>SUMIFS(#REF!,#REF!,"internal",#REF!,C66)+
SUMIFS(#REF!,#REF!,"internal",#REF!,C66)+
SUMIFS(#REF!,#REF!,"internal",#REF!,C66)+
SUMIFS(#REF!,#REF!,"internal",#REF!,C66)+
SUMIFS(#REF!,#REF!,"internal",#REF!,C66)+
SUMIFS(#REF!,#REF!,"internal",#REF!,C66)+
SUMIFS(#REF!,#REF!,"internal",#REF!,C66)</f>
        <v>#REF!</v>
      </c>
      <c r="AA66" s="152" t="e">
        <f>SUMIFS(#REF!,#REF!,"eksternal",#REF!,C66)+
SUMIFS(#REF!,#REF!,"eksternal",#REF!,C66)+
SUMIFS(#REF!,#REF!,"eksternal",#REF!,C66)+
SUMIFS(#REF!,#REF!,"eksternal",#REF!,C66)+
SUMIFS(#REF!,#REF!,"eksternal",#REF!,C66)+
SUMIFS(#REF!,#REF!,"eksternal",#REF!,C66)+
SUMIFS(#REF!,#REF!,"eksternal",#REF!,C66)</f>
        <v>#REF!</v>
      </c>
      <c r="AB66" s="152" t="e">
        <f>SUMIF(#REF!, 'KEUANGAN (INT+EKS) AKRE 2025'!C66,#REF!)+
SUMIF(#REF!, 'KEUANGAN (INT+EKS) AKRE 2025'!C66,#REF!)+
SUMIF(#REF!, 'KEUANGAN (INT+EKS) AKRE 2025'!C66,#REF!)+
SUMIF(#REF!, 'KEUANGAN (INT+EKS) AKRE 2025'!C66,#REF!)+
SUMIF(#REF!, 'KEUANGAN (INT+EKS) AKRE 2025'!C66,#REF!)+
SUMIF(#REF!, 'KEUANGAN (INT+EKS) AKRE 2025'!C66,#REF!)</f>
        <v>#REF!</v>
      </c>
      <c r="AC66" s="152" t="e">
        <f>SUMIFS(#REF!,#REF!,"internal",#REF!,C66)+
SUMIFS(#REF!,#REF!,"internal",#REF!,C66)+
SUMIFS(#REF!,#REF!,"internal",#REF!,C66)+
SUMIFS(#REF!,#REF!,"internal",#REF!,C66)+
SUMIFS(#REF!,#REF!,"internal",#REF!,C66)+
SUMIFS(#REF!,#REF!,"internal",#REF!,C66)</f>
        <v>#REF!</v>
      </c>
      <c r="AD66" s="152" t="e">
        <f>SUMIFS(#REF!,#REF!,"eksternal",#REF!,C66)+
SUMIFS(#REF!,#REF!,"eksternal",#REF!,C66)+
SUMIFS(#REF!,#REF!,"eksternal",#REF!,C66)+
SUMIFS(#REF!,#REF!,"eksternal",#REF!,C66)+
SUMIFS(#REF!,#REF!,"eksternal",#REF!,C66)+
SUMIFS(#REF!,#REF!,"eksternal",#REF!,C66)</f>
        <v>#REF!</v>
      </c>
      <c r="AE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AF66" s="152" t="e">
        <f>SUMIFS(#REF!,#REF!,"internal",#REF!,C66)+
SUMIFS(#REF!,#REF!,"internal",#REF!,C66)+
SUMIFS(#REF!,#REF!,"internal",#REF!,C66)+
SUMIFS(#REF!,#REF!,"internal",#REF!,C66)+
SUMIFS(#REF!,#REF!,"internal",#REF!,C66)+
SUMIFS(#REF!,#REF!,"internal",#REF!,C66)+
SUMIFS(#REF!,#REF!,"internal",#REF!,C66)</f>
        <v>#REF!</v>
      </c>
      <c r="AG66" s="152" t="e">
        <f>SUMIFS(#REF!,#REF!,"eksternal",#REF!,C66)+
SUMIFS(#REF!,#REF!,"eksternal",#REF!,C66)+
SUMIFS(#REF!,#REF!,"eksternal",#REF!,C66)+
SUMIFS(#REF!,#REF!,"eksternal",#REF!,C66)+
SUMIFS(#REF!,#REF!,"eksternal",#REF!,C66)+
SUMIFS(#REF!,#REF!,"eksternal",#REF!,C66)+
SUMIFS(#REF!,#REF!,"eksternal",#REF!,C66)</f>
        <v>#REF!</v>
      </c>
      <c r="AH66" s="152" t="e">
        <f>SUMIF(#REF!, 'KEUANGAN (INT+EKS) AKRE 2025'!C66,#REF!)+
SUMIF(#REF!, 'KEUANGAN (INT+EKS) AKRE 2025'!C66,#REF!)+
SUMIF(#REF!, 'KEUANGAN (INT+EKS) AKRE 2025'!C66,#REF!)+
SUMIF(#REF!, 'KEUANGAN (INT+EKS) AKRE 2025'!C66,#REF!)+
SUMIF(#REF!, 'KEUANGAN (INT+EKS) AKRE 2025'!C66,#REF!)+
SUMIF(#REF!, 'KEUANGAN (INT+EKS) AKRE 2025'!C66,#REF!)</f>
        <v>#REF!</v>
      </c>
      <c r="AI66" s="152" t="e">
        <f>SUMIFS(#REF!,#REF!,"internal",#REF!,C66)+
SUMIFS(#REF!,#REF!,"internal",#REF!,C66)+
SUMIFS(#REF!,#REF!,"internal",#REF!,C66)+
SUMIFS(#REF!,#REF!,"internal",#REF!,C66)+
SUMIFS(#REF!,#REF!,"internal",#REF!,C66)+
SUMIFS(#REF!,#REF!,"internal",#REF!,C66)</f>
        <v>#REF!</v>
      </c>
      <c r="AJ66" s="152" t="e">
        <f>SUMIFS(#REF!,#REF!,"eksternal",#REF!,C66)+
SUMIFS(#REF!,#REF!,"eksternal",#REF!,C66)+
SUMIFS(#REF!,#REF!,"eksternal",#REF!,C66)+
SUMIFS(#REF!,#REF!,"eksternal",#REF!,C66)+
SUMIFS(#REF!,#REF!,"eksternal",#REF!,C66)+
SUMIFS(#REF!,#REF!,"eksternal",#REF!,C66)</f>
        <v>#REF!</v>
      </c>
      <c r="AK66" s="1337"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
SUMIF(#REF!,'KEUANGAN (INT+EKS) AKRE 2025'!C66,#REF!)+
SUMIF(#REF!,'KEUANGAN (INT+EKS) AKRE 2025'!C66,#REF!)</f>
        <v>#REF!</v>
      </c>
      <c r="AL66" s="1335" t="e">
        <f>SUMIFS(#REF!,#REF!,"internal",#REF!,C66)+
SUMIFS(#REF!,#REF!,"internal",#REF!,C66)+
SUMIFS(#REF!,#REF!,"internal",#REF!,C66)+
SUMIFS(#REF!,#REF!,"internal",#REF!,C66)+
SUMIFS(#REF!,#REF!,"internal",#REF!,C66)+
SUMIFS(#REF!,#REF!,"internal",#REF!,C66)+
SUMIFS(#REF!,#REF!,"internal",#REF!,C66)</f>
        <v>#REF!</v>
      </c>
      <c r="AM66" s="1354" t="e">
        <f>SUMIFS(#REF!,#REF!,"eksternal",#REF!,C66)+
SUMIFS(#REF!,#REF!,"eksternal",#REF!,C66)+
SUMIFS(#REF!,#REF!,"eksternal",#REF!,C66)+
SUMIFS(#REF!,#REF!,"eksternal",#REF!,C66)+
SUMIFS(#REF!,#REF!,"eksternal",#REF!,C66)+
SUMIFS(#REF!,#REF!,"eksternal",#REF!,C66)+
SUMIFS(#REF!,#REF!,"eksternal",#REF!,C66)+
SUMIFS(#REF!,#REF!,"eksternal",#REF!,C66)+
SUMIFS(#REF!,#REF!,"eksternal",#REF!,C66)</f>
        <v>#REF!</v>
      </c>
    </row>
    <row r="67" spans="1:39" hidden="1">
      <c r="A67" s="127">
        <v>5</v>
      </c>
      <c r="B67" s="1448"/>
      <c r="C67" s="1197" t="s">
        <v>56</v>
      </c>
      <c r="D67" s="1340" t="e">
        <f>SUMIF(#REF!, 'KEUANGAN (INT+EKS) AKRE 2025'!C67,#REF!)+
SUMIF(#REF!, 'KEUANGAN (INT+EKS) AKRE 2025'!C67,#REF!)+
SUMIF(#REF!, 'KEUANGAN (INT+EKS) AKRE 2025'!C67,#REF!)+
SUMIF(#REF!, 'KEUANGAN (INT+EKS) AKRE 2025'!C67,#REF!)+
SUMIF(#REF!, 'KEUANGAN (INT+EKS) AKRE 2025'!C67,#REF!)</f>
        <v>#REF!</v>
      </c>
      <c r="E67" s="1340" t="e">
        <f>SUMIFS(#REF!,#REF!,"internal",#REF!,C67)+
SUMIFS(#REF!,#REF!,"internal",#REF!,C67)+
SUMIFS(#REF!,#REF!,"internal",#REF!,C67)+
SUMIFS(#REF!,#REF!,"internal",#REF!,C67)+
SUMIFS(#REF!,#REF!,"internal",#REF!,C67)+
SUMIFS(#REF!,#REF!,"internal",#REF!,C67)</f>
        <v>#REF!</v>
      </c>
      <c r="F67" s="1341" t="e">
        <f>SUMIFS(#REF!,#REF!,"eksternal",#REF!,C67)+
SUMIFS(#REF!,#REF!,"eksternal",#REF!,C67)+
SUMIFS(#REF!,#REF!,"eksternal",#REF!,C67)+
SUMIFS(#REF!,#REF!,"eksternal",#REF!,C67)+
SUMIFS(#REF!,#REF!,"eksternal",#REF!,C67)+
SUMIFS(#REF!,#REF!,"eksternal",#REF!,C67)</f>
        <v>#REF!</v>
      </c>
      <c r="G67" s="1334"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H67" s="1334" t="e">
        <f>SUMIFS(#REF!,#REF!,"internal",#REF!,C67)+
SUMIFS(#REF!,#REF!,"internal",#REF!,C67)+
SUMIFS(#REF!,#REF!,"internal",#REF!,C67)+
SUMIFS(#REF!,#REF!,"internal",#REF!,C67)+
SUMIFS(#REF!,#REF!,"internal",#REF!,C67)+
SUMIFS(#REF!,#REF!,"internal",#REF!,C67)+
SUMIFS(#REF!,#REF!,"internal",#REF!,C67)</f>
        <v>#REF!</v>
      </c>
      <c r="I67" s="1334" t="e">
        <f>SUMIFS(#REF!,#REF!,"eksternal",#REF!,C67)+
SUMIFS(#REF!,#REF!,"eksternal",#REF!,C67)+
SUMIFS(#REF!,#REF!,"eksternal",#REF!,C67)+
SUMIFS(#REF!,#REF!,"eksternal",#REF!,C67)+
SUMIFS(#REF!,#REF!,"eksternal",#REF!,C67)+
SUMIFS(#REF!,#REF!,"eksternal",#REF!,C67)+
SUMIFS(#REF!,#REF!,"eksternal",#REF!,C67)</f>
        <v>#REF!</v>
      </c>
      <c r="J67" s="151" t="e">
        <f>SUMIF(#REF!, 'KEUANGAN (INT+EKS) AKRE 2025'!C67,#REF!)+
SUMIF(#REF!, 'KEUANGAN (INT+EKS) AKRE 2025'!C67,#REF!)+
SUMIF(#REF!, 'KEUANGAN (INT+EKS) AKRE 2025'!C67,#REF!)+
SUMIF(#REF!, 'KEUANGAN (INT+EKS) AKRE 2025'!C67,#REF!)+
SUMIF(#REF!, 'KEUANGAN (INT+EKS) AKRE 2025'!C67,#REF!)</f>
        <v>#REF!</v>
      </c>
      <c r="K67" s="151" t="e">
        <f>SUMIFS(#REF!,#REF!,"internal",#REF!,C67)+
SUMIFS(#REF!,#REF!,"internal",#REF!,C67)+
SUMIFS(#REF!,#REF!,"internal",#REF!,C67)+
SUMIFS(#REF!,#REF!,"internal",#REF!,C67)+
SUMIFS(#REF!,#REF!,"internal",#REF!,C67)+
SUMIFS(#REF!,#REF!,"internal",#REF!,C67)</f>
        <v>#REF!</v>
      </c>
      <c r="L67" s="151" t="e">
        <f>SUMIFS(#REF!,#REF!,"eksternal",#REF!,C67)+
SUMIFS(#REF!,#REF!,"eksternal",#REF!,C67)+
SUMIFS(#REF!,#REF!,"eksternal",#REF!,C67)+
SUMIFS(#REF!,#REF!,"eksternal",#REF!,C67)+
SUMIFS(#REF!,#REF!,"eksternal",#REF!,C67)+
SUMIFS(#REF!,#REF!,"eksternal",#REF!,C67)</f>
        <v>#REF!</v>
      </c>
      <c r="M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N67" s="152" t="e">
        <f>SUMIFS(#REF!,#REF!,"internal",#REF!,C67)+
SUMIFS(#REF!,#REF!,"internal",#REF!,C67)+
SUMIFS(#REF!,#REF!,"internal",#REF!,C67)+
SUMIFS(#REF!,#REF!,"internal",#REF!,C67)+
SUMIFS(#REF!,#REF!,"internal",#REF!,C67)+
SUMIFS(#REF!,#REF!,"internal",#REF!,C67)+
SUMIFS(#REF!,#REF!,"internal",#REF!,C67)</f>
        <v>#REF!</v>
      </c>
      <c r="O67" s="1331" t="e">
        <f>SUMIFS(#REF!,#REF!,"eksternal",#REF!,C67)+
SUMIFS(#REF!,#REF!,"eksternal",#REF!,C67)+
SUMIFS(#REF!,#REF!,"eksternal",#REF!,C67)+
SUMIFS(#REF!,#REF!,"eksternal",#REF!,C67)+
SUMIFS(#REF!,#REF!,"eksternal",#REF!,C67)+
SUMIFS(#REF!,#REF!,"eksternal",#REF!,C67)+
SUMIFS(#REF!,#REF!,"eksternal",#REF!,C67)</f>
        <v>#REF!</v>
      </c>
      <c r="P67" s="152" t="e">
        <f>SUMIF(#REF!, 'KEUANGAN (INT+EKS) AKRE 2025'!C67,#REF!)+
SUMIF(#REF!, 'KEUANGAN (INT+EKS) AKRE 2025'!C67,#REF!)+
SUMIF(#REF!, 'KEUANGAN (INT+EKS) AKRE 2025'!C67,#REF!)+
SUMIF(#REF!, 'KEUANGAN (INT+EKS) AKRE 2025'!C67,#REF!)+
SUMIF(#REF!, 'KEUANGAN (INT+EKS) AKRE 2025'!C67,#REF!)</f>
        <v>#REF!</v>
      </c>
      <c r="Q67" s="152" t="e">
        <f>SUMIFS(#REF!,#REF!,"internal",#REF!,C67)+
SUMIFS(#REF!,#REF!,"internal",#REF!,C67)+
SUMIFS(#REF!,#REF!,"internal",#REF!,C67)+
SUMIFS(#REF!,#REF!,"internal",#REF!,C67)+
SUMIFS(#REF!,#REF!,"internal",#REF!,C67)+
SUMIFS(#REF!,#REF!,"internal",#REF!,C67)</f>
        <v>#REF!</v>
      </c>
      <c r="R67" s="152" t="e">
        <f>SUMIFS(#REF!,#REF!,"eksternal",#REF!,C67)+
SUMIFS(#REF!,#REF!,"eksternal",#REF!,C67)+
SUMIFS(#REF!,#REF!,"eksternal",#REF!,C67)+
SUMIFS(#REF!,#REF!,"eksternal",#REF!,C67)+
SUMIFS(#REF!,#REF!,"eksternal",#REF!,C67)+
SUMIFS(#REF!,#REF!,"eksternal",#REF!,C67)</f>
        <v>#REF!</v>
      </c>
      <c r="S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T67" s="1331" t="e">
        <f>SUMIFS(#REF!,#REF!,"internal",#REF!,C67)+
SUMIFS(#REF!,#REF!,"internal",#REF!,C67)+
SUMIFS(#REF!,#REF!,"internal",#REF!,C67)+
SUMIFS(#REF!,#REF!,"internal",#REF!,C67)+
SUMIFS(#REF!,#REF!,"eksternal",#REF!,C67)+
SUMIFS(#REF!,#REF!,"eksternal",#REF!,C67)+
SUMIFS(#REF!,#REF!,"eksternal",#REF!,C67)</f>
        <v>#REF!</v>
      </c>
      <c r="U67" s="1331" t="e">
        <f>SUMIFS(#REF!,#REF!,"eksternal",#REF!,C67)+
SUMIFS(#REF!,#REF!,"eksternal",#REF!,C67)+
SUMIFS(#REF!,#REF!,"eksternal",#REF!,C67)+
SUMIFS(#REF!,#REF!,"eksternal",#REF!,C67)+
SUMIFS(#REF!,#REF!,"eksternal",#REF!,C67)+
SUMIFS(#REF!,#REF!,"eksternal",#REF!,C67)+
SUMIFS(#REF!,#REF!,"eksternal",#REF!,C67)</f>
        <v>#REF!</v>
      </c>
      <c r="V67" s="152" t="e">
        <f>SUMIF(#REF!, 'KEUANGAN (INT+EKS) AKRE 2025'!C67,#REF!)+
SUMIF(#REF!, 'KEUANGAN (INT+EKS) AKRE 2025'!C67,#REF!)+
SUMIF(#REF!, 'KEUANGAN (INT+EKS) AKRE 2025'!C67,#REF!)+
SUMIF(#REF!, 'KEUANGAN (INT+EKS) AKRE 2025'!C67,#REF!)+
SUMIF(#REF!, 'KEUANGAN (INT+EKS) AKRE 2025'!C67,#REF!)</f>
        <v>#REF!</v>
      </c>
      <c r="W67" s="152" t="e">
        <f>SUMIFS(#REF!,#REF!,"internal",#REF!,C67)+
SUMIFS(#REF!,#REF!,"internal",#REF!,C67)+
SUMIFS(#REF!,#REF!,"internal",#REF!,C67)+
SUMIFS(#REF!,#REF!,"internal",#REF!,C67)+
SUMIFS(#REF!,#REF!,"internal",#REF!,C67)+
SUMIFS(#REF!,#REF!,"internal",#REF!,C67)</f>
        <v>#REF!</v>
      </c>
      <c r="X67" s="152" t="e">
        <f>SUMIFS(#REF!,#REF!,"eksternal",#REF!,C67)+
SUMIFS(#REF!,#REF!,"eksternal",#REF!,C67)+
SUMIFS(#REF!,#REF!,"eksternal",#REF!,C67)+
SUMIFS(#REF!,#REF!,"eksternal",#REF!,C67)+
SUMIFS(#REF!,#REF!,"eksternal",#REF!,C67)+
SUMIFS(#REF!,#REF!,"eksternal",#REF!,C67)</f>
        <v>#REF!</v>
      </c>
      <c r="Y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Z67" s="152" t="e">
        <f>SUMIFS(#REF!,#REF!,"internal",#REF!,C67)+
SUMIFS(#REF!,#REF!,"internal",#REF!,C67)+
SUMIFS(#REF!,#REF!,"internal",#REF!,C67)+
SUMIFS(#REF!,#REF!,"internal",#REF!,C67)+
SUMIFS(#REF!,#REF!,"internal",#REF!,C67)+
SUMIFS(#REF!,#REF!,"internal",#REF!,C67)+
SUMIFS(#REF!,#REF!,"internal",#REF!,C67)</f>
        <v>#REF!</v>
      </c>
      <c r="AA67" s="152" t="e">
        <f>SUMIFS(#REF!,#REF!,"eksternal",#REF!,C67)+
SUMIFS(#REF!,#REF!,"eksternal",#REF!,C67)+
SUMIFS(#REF!,#REF!,"eksternal",#REF!,C67)+
SUMIFS(#REF!,#REF!,"eksternal",#REF!,C67)+
SUMIFS(#REF!,#REF!,"eksternal",#REF!,C67)+
SUMIFS(#REF!,#REF!,"eksternal",#REF!,C67)+
SUMIFS(#REF!,#REF!,"eksternal",#REF!,C67)</f>
        <v>#REF!</v>
      </c>
      <c r="AB67" s="152" t="e">
        <f>SUMIF(#REF!, 'KEUANGAN (INT+EKS) AKRE 2025'!C67,#REF!)+
SUMIF(#REF!, 'KEUANGAN (INT+EKS) AKRE 2025'!C67,#REF!)+
SUMIF(#REF!, 'KEUANGAN (INT+EKS) AKRE 2025'!C67,#REF!)+
SUMIF(#REF!, 'KEUANGAN (INT+EKS) AKRE 2025'!C67,#REF!)+
SUMIF(#REF!, 'KEUANGAN (INT+EKS) AKRE 2025'!C67,#REF!)+
SUMIF(#REF!, 'KEUANGAN (INT+EKS) AKRE 2025'!C67,#REF!)</f>
        <v>#REF!</v>
      </c>
      <c r="AC67" s="152" t="e">
        <f>SUMIFS(#REF!,#REF!,"internal",#REF!,C67)+
SUMIFS(#REF!,#REF!,"internal",#REF!,C67)+
SUMIFS(#REF!,#REF!,"internal",#REF!,C67)+
SUMIFS(#REF!,#REF!,"internal",#REF!,C67)+
SUMIFS(#REF!,#REF!,"internal",#REF!,C67)+
SUMIFS(#REF!,#REF!,"internal",#REF!,C67)</f>
        <v>#REF!</v>
      </c>
      <c r="AD67" s="152" t="e">
        <f>SUMIFS(#REF!,#REF!,"eksternal",#REF!,C67)+
SUMIFS(#REF!,#REF!,"eksternal",#REF!,C67)+
SUMIFS(#REF!,#REF!,"eksternal",#REF!,C67)+
SUMIFS(#REF!,#REF!,"eksternal",#REF!,C67)+
SUMIFS(#REF!,#REF!,"eksternal",#REF!,C67)+
SUMIFS(#REF!,#REF!,"eksternal",#REF!,C67)</f>
        <v>#REF!</v>
      </c>
      <c r="AE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AF67" s="152" t="e">
        <f>SUMIFS(#REF!,#REF!,"internal",#REF!,C67)+
SUMIFS(#REF!,#REF!,"internal",#REF!,C67)+
SUMIFS(#REF!,#REF!,"internal",#REF!,C67)+
SUMIFS(#REF!,#REF!,"internal",#REF!,C67)+
SUMIFS(#REF!,#REF!,"internal",#REF!,C67)+
SUMIFS(#REF!,#REF!,"internal",#REF!,C67)+
SUMIFS(#REF!,#REF!,"internal",#REF!,C67)</f>
        <v>#REF!</v>
      </c>
      <c r="AG67" s="152" t="e">
        <f>SUMIFS(#REF!,#REF!,"eksternal",#REF!,C67)+
SUMIFS(#REF!,#REF!,"eksternal",#REF!,C67)+
SUMIFS(#REF!,#REF!,"eksternal",#REF!,C67)+
SUMIFS(#REF!,#REF!,"eksternal",#REF!,C67)+
SUMIFS(#REF!,#REF!,"eksternal",#REF!,C67)+
SUMIFS(#REF!,#REF!,"eksternal",#REF!,C67)+
SUMIFS(#REF!,#REF!,"eksternal",#REF!,C67)</f>
        <v>#REF!</v>
      </c>
      <c r="AH67" s="152" t="e">
        <f>SUMIF(#REF!, 'KEUANGAN (INT+EKS) AKRE 2025'!C67,#REF!)+
SUMIF(#REF!, 'KEUANGAN (INT+EKS) AKRE 2025'!C67,#REF!)+
SUMIF(#REF!, 'KEUANGAN (INT+EKS) AKRE 2025'!C67,#REF!)+
SUMIF(#REF!, 'KEUANGAN (INT+EKS) AKRE 2025'!C67,#REF!)+
SUMIF(#REF!, 'KEUANGAN (INT+EKS) AKRE 2025'!C67,#REF!)+
SUMIF(#REF!, 'KEUANGAN (INT+EKS) AKRE 2025'!C67,#REF!)</f>
        <v>#REF!</v>
      </c>
      <c r="AI67" s="152" t="e">
        <f>SUMIFS(#REF!,#REF!,"internal",#REF!,C67)+
SUMIFS(#REF!,#REF!,"internal",#REF!,C67)+
SUMIFS(#REF!,#REF!,"internal",#REF!,C67)+
SUMIFS(#REF!,#REF!,"internal",#REF!,C67)+
SUMIFS(#REF!,#REF!,"internal",#REF!,C67)+
SUMIFS(#REF!,#REF!,"internal",#REF!,C67)</f>
        <v>#REF!</v>
      </c>
      <c r="AJ67" s="152" t="e">
        <f>SUMIFS(#REF!,#REF!,"eksternal",#REF!,C67)+
SUMIFS(#REF!,#REF!,"eksternal",#REF!,C67)+
SUMIFS(#REF!,#REF!,"eksternal",#REF!,C67)+
SUMIFS(#REF!,#REF!,"eksternal",#REF!,C67)+
SUMIFS(#REF!,#REF!,"eksternal",#REF!,C67)+
SUMIFS(#REF!,#REF!,"eksternal",#REF!,C67)</f>
        <v>#REF!</v>
      </c>
      <c r="AK67" s="1337"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
SUMIF(#REF!,'KEUANGAN (INT+EKS) AKRE 2025'!C67,#REF!)+
SUMIF(#REF!,'KEUANGAN (INT+EKS) AKRE 2025'!C67,#REF!)</f>
        <v>#REF!</v>
      </c>
      <c r="AL67" s="1335" t="e">
        <f>SUMIFS(#REF!,#REF!,"internal",#REF!,C67)+
SUMIFS(#REF!,#REF!,"internal",#REF!,C67)+
SUMIFS(#REF!,#REF!,"internal",#REF!,C67)+
SUMIFS(#REF!,#REF!,"internal",#REF!,C67)+
SUMIFS(#REF!,#REF!,"internal",#REF!,C67)+
SUMIFS(#REF!,#REF!,"internal",#REF!,C67)+
SUMIFS(#REF!,#REF!,"internal",#REF!,C67)</f>
        <v>#REF!</v>
      </c>
      <c r="AM67" s="1354" t="e">
        <f>SUMIFS(#REF!,#REF!,"eksternal",#REF!,C67)+
SUMIFS(#REF!,#REF!,"eksternal",#REF!,C67)+
SUMIFS(#REF!,#REF!,"eksternal",#REF!,C67)+
SUMIFS(#REF!,#REF!,"eksternal",#REF!,C67)+
SUMIFS(#REF!,#REF!,"eksternal",#REF!,C67)+
SUMIFS(#REF!,#REF!,"eksternal",#REF!,C67)+
SUMIFS(#REF!,#REF!,"eksternal",#REF!,C67)+
SUMIFS(#REF!,#REF!,"eksternal",#REF!,C67)+
SUMIFS(#REF!,#REF!,"eksternal",#REF!,C67)</f>
        <v>#REF!</v>
      </c>
    </row>
    <row r="68" spans="1:39" hidden="1">
      <c r="A68" s="127">
        <v>6</v>
      </c>
      <c r="B68" s="1448"/>
      <c r="C68" s="1197" t="s">
        <v>16</v>
      </c>
      <c r="D68" s="1340" t="e">
        <f>SUMIF(#REF!, 'KEUANGAN (INT+EKS) AKRE 2025'!C68,#REF!)+
SUMIF(#REF!, 'KEUANGAN (INT+EKS) AKRE 2025'!C68,#REF!)+
SUMIF(#REF!, 'KEUANGAN (INT+EKS) AKRE 2025'!C68,#REF!)+
SUMIF(#REF!, 'KEUANGAN (INT+EKS) AKRE 2025'!C68,#REF!)+
SUMIF(#REF!, 'KEUANGAN (INT+EKS) AKRE 2025'!C68,#REF!)</f>
        <v>#REF!</v>
      </c>
      <c r="E68" s="1340" t="e">
        <f>SUMIFS(#REF!,#REF!,"internal",#REF!,C68)+
SUMIFS(#REF!,#REF!,"internal",#REF!,C68)+
SUMIFS(#REF!,#REF!,"internal",#REF!,C68)+
SUMIFS(#REF!,#REF!,"internal",#REF!,C68)+
SUMIFS(#REF!,#REF!,"internal",#REF!,C68)+
SUMIFS(#REF!,#REF!,"internal",#REF!,C68)</f>
        <v>#REF!</v>
      </c>
      <c r="F68" s="1341" t="e">
        <f>SUMIFS(#REF!,#REF!,"eksternal",#REF!,C68)+
SUMIFS(#REF!,#REF!,"eksternal",#REF!,C68)+
SUMIFS(#REF!,#REF!,"eksternal",#REF!,C68)+
SUMIFS(#REF!,#REF!,"eksternal",#REF!,C68)+
SUMIFS(#REF!,#REF!,"eksternal",#REF!,C68)+
SUMIFS(#REF!,#REF!,"eksternal",#REF!,C68)</f>
        <v>#REF!</v>
      </c>
      <c r="G68" s="1334"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H68" s="1334" t="e">
        <f>SUMIFS(#REF!,#REF!,"internal",#REF!,C68)+
SUMIFS(#REF!,#REF!,"internal",#REF!,C68)+
SUMIFS(#REF!,#REF!,"internal",#REF!,C68)+
SUMIFS(#REF!,#REF!,"internal",#REF!,C68)+
SUMIFS(#REF!,#REF!,"internal",#REF!,C68)+
SUMIFS(#REF!,#REF!,"internal",#REF!,C68)+
SUMIFS(#REF!,#REF!,"internal",#REF!,C68)</f>
        <v>#REF!</v>
      </c>
      <c r="I68" s="1334" t="e">
        <f>SUMIFS(#REF!,#REF!,"eksternal",#REF!,C68)+
SUMIFS(#REF!,#REF!,"eksternal",#REF!,C68)+
SUMIFS(#REF!,#REF!,"eksternal",#REF!,C68)+
SUMIFS(#REF!,#REF!,"eksternal",#REF!,C68)+
SUMIFS(#REF!,#REF!,"eksternal",#REF!,C68)+
SUMIFS(#REF!,#REF!,"eksternal",#REF!,C68)+
SUMIFS(#REF!,#REF!,"eksternal",#REF!,C68)</f>
        <v>#REF!</v>
      </c>
      <c r="J68" s="151" t="e">
        <f>SUMIF(#REF!, 'KEUANGAN (INT+EKS) AKRE 2025'!C68,#REF!)+
SUMIF(#REF!, 'KEUANGAN (INT+EKS) AKRE 2025'!C68,#REF!)+
SUMIF(#REF!, 'KEUANGAN (INT+EKS) AKRE 2025'!C68,#REF!)+
SUMIF(#REF!, 'KEUANGAN (INT+EKS) AKRE 2025'!C68,#REF!)+
SUMIF(#REF!, 'KEUANGAN (INT+EKS) AKRE 2025'!C68,#REF!)</f>
        <v>#REF!</v>
      </c>
      <c r="K68" s="151" t="e">
        <f>SUMIFS(#REF!,#REF!,"internal",#REF!,C68)+
SUMIFS(#REF!,#REF!,"internal",#REF!,C68)+
SUMIFS(#REF!,#REF!,"internal",#REF!,C68)+
SUMIFS(#REF!,#REF!,"internal",#REF!,C68)+
SUMIFS(#REF!,#REF!,"internal",#REF!,C68)+
SUMIFS(#REF!,#REF!,"internal",#REF!,C68)</f>
        <v>#REF!</v>
      </c>
      <c r="L68" s="151" t="e">
        <f>SUMIFS(#REF!,#REF!,"eksternal",#REF!,C68)+
SUMIFS(#REF!,#REF!,"eksternal",#REF!,C68)+
SUMIFS(#REF!,#REF!,"eksternal",#REF!,C68)+
SUMIFS(#REF!,#REF!,"eksternal",#REF!,C68)+
SUMIFS(#REF!,#REF!,"eksternal",#REF!,C68)+
SUMIFS(#REF!,#REF!,"eksternal",#REF!,C68)</f>
        <v>#REF!</v>
      </c>
      <c r="M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N68" s="152" t="e">
        <f>SUMIFS(#REF!,#REF!,"internal",#REF!,C68)+
SUMIFS(#REF!,#REF!,"internal",#REF!,C68)+
SUMIFS(#REF!,#REF!,"internal",#REF!,C68)+
SUMIFS(#REF!,#REF!,"internal",#REF!,C68)+
SUMIFS(#REF!,#REF!,"internal",#REF!,C68)+
SUMIFS(#REF!,#REF!,"internal",#REF!,C68)+
SUMIFS(#REF!,#REF!,"internal",#REF!,C68)</f>
        <v>#REF!</v>
      </c>
      <c r="O68" s="1331" t="e">
        <f>SUMIFS(#REF!,#REF!,"eksternal",#REF!,C68)+
SUMIFS(#REF!,#REF!,"eksternal",#REF!,C68)+
SUMIFS(#REF!,#REF!,"eksternal",#REF!,C68)+
SUMIFS(#REF!,#REF!,"eksternal",#REF!,C68)+
SUMIFS(#REF!,#REF!,"eksternal",#REF!,C68)+
SUMIFS(#REF!,#REF!,"eksternal",#REF!,C68)+
SUMIFS(#REF!,#REF!,"eksternal",#REF!,C68)</f>
        <v>#REF!</v>
      </c>
      <c r="P68" s="152" t="e">
        <f>SUMIF(#REF!, 'KEUANGAN (INT+EKS) AKRE 2025'!C68,#REF!)+
SUMIF(#REF!, 'KEUANGAN (INT+EKS) AKRE 2025'!C68,#REF!)+
SUMIF(#REF!, 'KEUANGAN (INT+EKS) AKRE 2025'!C68,#REF!)+
SUMIF(#REF!, 'KEUANGAN (INT+EKS) AKRE 2025'!C68,#REF!)+
SUMIF(#REF!, 'KEUANGAN (INT+EKS) AKRE 2025'!C68,#REF!)</f>
        <v>#REF!</v>
      </c>
      <c r="Q68" s="152" t="e">
        <f>SUMIFS(#REF!,#REF!,"internal",#REF!,C68)+
SUMIFS(#REF!,#REF!,"internal",#REF!,C68)+
SUMIFS(#REF!,#REF!,"internal",#REF!,C68)+
SUMIFS(#REF!,#REF!,"internal",#REF!,C68)+
SUMIFS(#REF!,#REF!,"internal",#REF!,C68)+
SUMIFS(#REF!,#REF!,"internal",#REF!,C68)</f>
        <v>#REF!</v>
      </c>
      <c r="R68" s="152" t="e">
        <f>SUMIFS(#REF!,#REF!,"eksternal",#REF!,C68)+
SUMIFS(#REF!,#REF!,"eksternal",#REF!,C68)+
SUMIFS(#REF!,#REF!,"eksternal",#REF!,C68)+
SUMIFS(#REF!,#REF!,"eksternal",#REF!,C68)+
SUMIFS(#REF!,#REF!,"eksternal",#REF!,C68)+
SUMIFS(#REF!,#REF!,"eksternal",#REF!,C68)</f>
        <v>#REF!</v>
      </c>
      <c r="S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T68" s="1331" t="e">
        <f>SUMIFS(#REF!,#REF!,"internal",#REF!,C68)+
SUMIFS(#REF!,#REF!,"internal",#REF!,C68)+
SUMIFS(#REF!,#REF!,"internal",#REF!,C68)+
SUMIFS(#REF!,#REF!,"internal",#REF!,C68)+
SUMIFS(#REF!,#REF!,"eksternal",#REF!,C68)+
SUMIFS(#REF!,#REF!,"eksternal",#REF!,C68)+
SUMIFS(#REF!,#REF!,"eksternal",#REF!,C68)</f>
        <v>#REF!</v>
      </c>
      <c r="U68" s="1331" t="e">
        <f>SUMIFS(#REF!,#REF!,"eksternal",#REF!,C68)+
SUMIFS(#REF!,#REF!,"eksternal",#REF!,C68)+
SUMIFS(#REF!,#REF!,"eksternal",#REF!,C68)+
SUMIFS(#REF!,#REF!,"eksternal",#REF!,C68)+
SUMIFS(#REF!,#REF!,"eksternal",#REF!,C68)+
SUMIFS(#REF!,#REF!,"eksternal",#REF!,C68)+
SUMIFS(#REF!,#REF!,"eksternal",#REF!,C68)</f>
        <v>#REF!</v>
      </c>
      <c r="V68" s="152" t="e">
        <f>SUMIF(#REF!, 'KEUANGAN (INT+EKS) AKRE 2025'!C68,#REF!)+
SUMIF(#REF!, 'KEUANGAN (INT+EKS) AKRE 2025'!C68,#REF!)+
SUMIF(#REF!, 'KEUANGAN (INT+EKS) AKRE 2025'!C68,#REF!)+
SUMIF(#REF!, 'KEUANGAN (INT+EKS) AKRE 2025'!C68,#REF!)+
SUMIF(#REF!, 'KEUANGAN (INT+EKS) AKRE 2025'!C68,#REF!)</f>
        <v>#REF!</v>
      </c>
      <c r="W68" s="152" t="e">
        <f>SUMIFS(#REF!,#REF!,"internal",#REF!,C68)+
SUMIFS(#REF!,#REF!,"internal",#REF!,C68)+
SUMIFS(#REF!,#REF!,"internal",#REF!,C68)+
SUMIFS(#REF!,#REF!,"internal",#REF!,C68)+
SUMIFS(#REF!,#REF!,"internal",#REF!,C68)+
SUMIFS(#REF!,#REF!,"internal",#REF!,C68)</f>
        <v>#REF!</v>
      </c>
      <c r="X68" s="152" t="e">
        <f>SUMIFS(#REF!,#REF!,"eksternal",#REF!,C68)+
SUMIFS(#REF!,#REF!,"eksternal",#REF!,C68)+
SUMIFS(#REF!,#REF!,"eksternal",#REF!,C68)+
SUMIFS(#REF!,#REF!,"eksternal",#REF!,C68)+
SUMIFS(#REF!,#REF!,"eksternal",#REF!,C68)+
SUMIFS(#REF!,#REF!,"eksternal",#REF!,C68)</f>
        <v>#REF!</v>
      </c>
      <c r="Y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Z68" s="152" t="e">
        <f>SUMIFS(#REF!,#REF!,"internal",#REF!,C68)+
SUMIFS(#REF!,#REF!,"internal",#REF!,C68)+
SUMIFS(#REF!,#REF!,"internal",#REF!,C68)+
SUMIFS(#REF!,#REF!,"internal",#REF!,C68)+
SUMIFS(#REF!,#REF!,"internal",#REF!,C68)+
SUMIFS(#REF!,#REF!,"internal",#REF!,C68)+
SUMIFS(#REF!,#REF!,"internal",#REF!,C68)</f>
        <v>#REF!</v>
      </c>
      <c r="AA68" s="152" t="e">
        <f>SUMIFS(#REF!,#REF!,"eksternal",#REF!,C68)+
SUMIFS(#REF!,#REF!,"eksternal",#REF!,C68)+
SUMIFS(#REF!,#REF!,"eksternal",#REF!,C68)+
SUMIFS(#REF!,#REF!,"eksternal",#REF!,C68)+
SUMIFS(#REF!,#REF!,"eksternal",#REF!,C68)+
SUMIFS(#REF!,#REF!,"eksternal",#REF!,C68)+
SUMIFS(#REF!,#REF!,"eksternal",#REF!,C68)</f>
        <v>#REF!</v>
      </c>
      <c r="AB68" s="152" t="e">
        <f>SUMIF(#REF!, 'KEUANGAN (INT+EKS) AKRE 2025'!C68,#REF!)+
SUMIF(#REF!, 'KEUANGAN (INT+EKS) AKRE 2025'!C68,#REF!)+
SUMIF(#REF!, 'KEUANGAN (INT+EKS) AKRE 2025'!C68,#REF!)+
SUMIF(#REF!, 'KEUANGAN (INT+EKS) AKRE 2025'!C68,#REF!)+
SUMIF(#REF!, 'KEUANGAN (INT+EKS) AKRE 2025'!C68,#REF!)+
SUMIF(#REF!, 'KEUANGAN (INT+EKS) AKRE 2025'!C68,#REF!)</f>
        <v>#REF!</v>
      </c>
      <c r="AC68" s="152" t="e">
        <f>SUMIFS(#REF!,#REF!,"internal",#REF!,C68)+
SUMIFS(#REF!,#REF!,"internal",#REF!,C68)+
SUMIFS(#REF!,#REF!,"internal",#REF!,C68)+
SUMIFS(#REF!,#REF!,"internal",#REF!,C68)+
SUMIFS(#REF!,#REF!,"internal",#REF!,C68)+
SUMIFS(#REF!,#REF!,"internal",#REF!,C68)</f>
        <v>#REF!</v>
      </c>
      <c r="AD68" s="152" t="e">
        <f>SUMIFS(#REF!,#REF!,"eksternal",#REF!,C68)+
SUMIFS(#REF!,#REF!,"eksternal",#REF!,C68)+
SUMIFS(#REF!,#REF!,"eksternal",#REF!,C68)+
SUMIFS(#REF!,#REF!,"eksternal",#REF!,C68)+
SUMIFS(#REF!,#REF!,"eksternal",#REF!,C68)+
SUMIFS(#REF!,#REF!,"eksternal",#REF!,C68)</f>
        <v>#REF!</v>
      </c>
      <c r="AE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AF68" s="152" t="e">
        <f>SUMIFS(#REF!,#REF!,"internal",#REF!,C68)+
SUMIFS(#REF!,#REF!,"internal",#REF!,C68)+
SUMIFS(#REF!,#REF!,"internal",#REF!,C68)+
SUMIFS(#REF!,#REF!,"internal",#REF!,C68)+
SUMIFS(#REF!,#REF!,"internal",#REF!,C68)+
SUMIFS(#REF!,#REF!,"internal",#REF!,C68)+
SUMIFS(#REF!,#REF!,"internal",#REF!,C68)</f>
        <v>#REF!</v>
      </c>
      <c r="AG68" s="152" t="e">
        <f>SUMIFS(#REF!,#REF!,"eksternal",#REF!,C68)+
SUMIFS(#REF!,#REF!,"eksternal",#REF!,C68)+
SUMIFS(#REF!,#REF!,"eksternal",#REF!,C68)+
SUMIFS(#REF!,#REF!,"eksternal",#REF!,C68)+
SUMIFS(#REF!,#REF!,"eksternal",#REF!,C68)+
SUMIFS(#REF!,#REF!,"eksternal",#REF!,C68)+
SUMIFS(#REF!,#REF!,"eksternal",#REF!,C68)</f>
        <v>#REF!</v>
      </c>
      <c r="AH68" s="152" t="e">
        <f>SUMIF(#REF!, 'KEUANGAN (INT+EKS) AKRE 2025'!C68,#REF!)+
SUMIF(#REF!, 'KEUANGAN (INT+EKS) AKRE 2025'!C68,#REF!)+
SUMIF(#REF!, 'KEUANGAN (INT+EKS) AKRE 2025'!C68,#REF!)+
SUMIF(#REF!, 'KEUANGAN (INT+EKS) AKRE 2025'!C68,#REF!)+
SUMIF(#REF!, 'KEUANGAN (INT+EKS) AKRE 2025'!C68,#REF!)+
SUMIF(#REF!, 'KEUANGAN (INT+EKS) AKRE 2025'!C68,#REF!)</f>
        <v>#REF!</v>
      </c>
      <c r="AI68" s="152" t="e">
        <f>SUMIFS(#REF!,#REF!,"internal",#REF!,C68)+
SUMIFS(#REF!,#REF!,"internal",#REF!,C68)+
SUMIFS(#REF!,#REF!,"internal",#REF!,C68)+
SUMIFS(#REF!,#REF!,"internal",#REF!,C68)+
SUMIFS(#REF!,#REF!,"internal",#REF!,C68)+
SUMIFS(#REF!,#REF!,"internal",#REF!,C68)</f>
        <v>#REF!</v>
      </c>
      <c r="AJ68" s="152" t="e">
        <f>SUMIFS(#REF!,#REF!,"eksternal",#REF!,C68)+
SUMIFS(#REF!,#REF!,"eksternal",#REF!,C68)+
SUMIFS(#REF!,#REF!,"eksternal",#REF!,C68)+
SUMIFS(#REF!,#REF!,"eksternal",#REF!,C68)+
SUMIFS(#REF!,#REF!,"eksternal",#REF!,C68)+
SUMIFS(#REF!,#REF!,"eksternal",#REF!,C68)</f>
        <v>#REF!</v>
      </c>
      <c r="AK68" s="1337"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
SUMIF(#REF!,'KEUANGAN (INT+EKS) AKRE 2025'!C68,#REF!)+
SUMIF(#REF!,'KEUANGAN (INT+EKS) AKRE 2025'!C68,#REF!)</f>
        <v>#REF!</v>
      </c>
      <c r="AL68" s="1335" t="e">
        <f>SUMIFS(#REF!,#REF!,"internal",#REF!,C68)+
SUMIFS(#REF!,#REF!,"internal",#REF!,C68)+
SUMIFS(#REF!,#REF!,"internal",#REF!,C68)+
SUMIFS(#REF!,#REF!,"internal",#REF!,C68)+
SUMIFS(#REF!,#REF!,"internal",#REF!,C68)+
SUMIFS(#REF!,#REF!,"internal",#REF!,C68)+
SUMIFS(#REF!,#REF!,"internal",#REF!,C68)</f>
        <v>#REF!</v>
      </c>
      <c r="AM68" s="1354" t="e">
        <f>SUMIFS(#REF!,#REF!,"eksternal",#REF!,C68)+
SUMIFS(#REF!,#REF!,"eksternal",#REF!,C68)+
SUMIFS(#REF!,#REF!,"eksternal",#REF!,C68)+
SUMIFS(#REF!,#REF!,"eksternal",#REF!,C68)+
SUMIFS(#REF!,#REF!,"eksternal",#REF!,C68)+
SUMIFS(#REF!,#REF!,"eksternal",#REF!,C68)+
SUMIFS(#REF!,#REF!,"eksternal",#REF!,C68)+
SUMIFS(#REF!,#REF!,"eksternal",#REF!,C68)+
SUMIFS(#REF!,#REF!,"eksternal",#REF!,C68)</f>
        <v>#REF!</v>
      </c>
    </row>
    <row r="69" spans="1:39" hidden="1">
      <c r="A69" s="127">
        <v>7</v>
      </c>
      <c r="B69" s="1448"/>
      <c r="C69" s="1197" t="s">
        <v>131</v>
      </c>
      <c r="D69" s="1340" t="e">
        <f>SUMIF(#REF!, 'KEUANGAN (INT+EKS) AKRE 2025'!C69,#REF!)+
SUMIF(#REF!, 'KEUANGAN (INT+EKS) AKRE 2025'!C69,#REF!)+
SUMIF(#REF!, 'KEUANGAN (INT+EKS) AKRE 2025'!C69,#REF!)+
SUMIF(#REF!, 'KEUANGAN (INT+EKS) AKRE 2025'!C69,#REF!)+
SUMIF(#REF!, 'KEUANGAN (INT+EKS) AKRE 2025'!C69,#REF!)</f>
        <v>#REF!</v>
      </c>
      <c r="E69" s="1340" t="e">
        <f>SUMIFS(#REF!,#REF!,"internal",#REF!,C69)+
SUMIFS(#REF!,#REF!,"internal",#REF!,C69)+
SUMIFS(#REF!,#REF!,"internal",#REF!,C69)+
SUMIFS(#REF!,#REF!,"internal",#REF!,C69)+
SUMIFS(#REF!,#REF!,"internal",#REF!,C69)+
SUMIFS(#REF!,#REF!,"internal",#REF!,C69)</f>
        <v>#REF!</v>
      </c>
      <c r="F69" s="1341" t="e">
        <f>SUMIFS(#REF!,#REF!,"eksternal",#REF!,C69)+
SUMIFS(#REF!,#REF!,"eksternal",#REF!,C69)+
SUMIFS(#REF!,#REF!,"eksternal",#REF!,C69)+
SUMIFS(#REF!,#REF!,"eksternal",#REF!,C69)+
SUMIFS(#REF!,#REF!,"eksternal",#REF!,C69)+
SUMIFS(#REF!,#REF!,"eksternal",#REF!,C69)</f>
        <v>#REF!</v>
      </c>
      <c r="G69" s="1334"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H69" s="1334" t="e">
        <f>SUMIFS(#REF!,#REF!,"internal",#REF!,C69)+
SUMIFS(#REF!,#REF!,"internal",#REF!,C69)+
SUMIFS(#REF!,#REF!,"internal",#REF!,C69)+
SUMIFS(#REF!,#REF!,"internal",#REF!,C69)+
SUMIFS(#REF!,#REF!,"internal",#REF!,C69)+
SUMIFS(#REF!,#REF!,"internal",#REF!,C69)+
SUMIFS(#REF!,#REF!,"internal",#REF!,C69)</f>
        <v>#REF!</v>
      </c>
      <c r="I69" s="1334" t="e">
        <f>SUMIFS(#REF!,#REF!,"eksternal",#REF!,C69)+
SUMIFS(#REF!,#REF!,"eksternal",#REF!,C69)+
SUMIFS(#REF!,#REF!,"eksternal",#REF!,C69)+
SUMIFS(#REF!,#REF!,"eksternal",#REF!,C69)+
SUMIFS(#REF!,#REF!,"eksternal",#REF!,C69)+
SUMIFS(#REF!,#REF!,"eksternal",#REF!,C69)+
SUMIFS(#REF!,#REF!,"eksternal",#REF!,C69)</f>
        <v>#REF!</v>
      </c>
      <c r="J69" s="151" t="e">
        <f>SUMIF(#REF!, 'KEUANGAN (INT+EKS) AKRE 2025'!C69,#REF!)+
SUMIF(#REF!, 'KEUANGAN (INT+EKS) AKRE 2025'!C69,#REF!)+
SUMIF(#REF!, 'KEUANGAN (INT+EKS) AKRE 2025'!C69,#REF!)+
SUMIF(#REF!, 'KEUANGAN (INT+EKS) AKRE 2025'!C69,#REF!)+
SUMIF(#REF!, 'KEUANGAN (INT+EKS) AKRE 2025'!C69,#REF!)</f>
        <v>#REF!</v>
      </c>
      <c r="K69" s="151" t="e">
        <f>SUMIFS(#REF!,#REF!,"internal",#REF!,C69)+
SUMIFS(#REF!,#REF!,"internal",#REF!,C69)+
SUMIFS(#REF!,#REF!,"internal",#REF!,C69)+
SUMIFS(#REF!,#REF!,"internal",#REF!,C69)+
SUMIFS(#REF!,#REF!,"internal",#REF!,C69)+
SUMIFS(#REF!,#REF!,"internal",#REF!,C69)</f>
        <v>#REF!</v>
      </c>
      <c r="L69" s="151" t="e">
        <f>SUMIFS(#REF!,#REF!,"eksternal",#REF!,C69)+
SUMIFS(#REF!,#REF!,"eksternal",#REF!,C69)+
SUMIFS(#REF!,#REF!,"eksternal",#REF!,C69)+
SUMIFS(#REF!,#REF!,"eksternal",#REF!,C69)+
SUMIFS(#REF!,#REF!,"eksternal",#REF!,C69)+
SUMIFS(#REF!,#REF!,"eksternal",#REF!,C69)</f>
        <v>#REF!</v>
      </c>
      <c r="M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N69" s="152" t="e">
        <f>SUMIFS(#REF!,#REF!,"internal",#REF!,C69)+
SUMIFS(#REF!,#REF!,"internal",#REF!,C69)+
SUMIFS(#REF!,#REF!,"internal",#REF!,C69)+
SUMIFS(#REF!,#REF!,"internal",#REF!,C69)+
SUMIFS(#REF!,#REF!,"internal",#REF!,C69)+
SUMIFS(#REF!,#REF!,"internal",#REF!,C69)+
SUMIFS(#REF!,#REF!,"internal",#REF!,C69)</f>
        <v>#REF!</v>
      </c>
      <c r="O69" s="1331" t="e">
        <f>SUMIFS(#REF!,#REF!,"eksternal",#REF!,C69)+
SUMIFS(#REF!,#REF!,"eksternal",#REF!,C69)+
SUMIFS(#REF!,#REF!,"eksternal",#REF!,C69)+
SUMIFS(#REF!,#REF!,"eksternal",#REF!,C69)+
SUMIFS(#REF!,#REF!,"eksternal",#REF!,C69)+
SUMIFS(#REF!,#REF!,"eksternal",#REF!,C69)+
SUMIFS(#REF!,#REF!,"eksternal",#REF!,C69)</f>
        <v>#REF!</v>
      </c>
      <c r="P69" s="152" t="e">
        <f>SUMIF(#REF!, 'KEUANGAN (INT+EKS) AKRE 2025'!C69,#REF!)+
SUMIF(#REF!, 'KEUANGAN (INT+EKS) AKRE 2025'!C69,#REF!)+
SUMIF(#REF!, 'KEUANGAN (INT+EKS) AKRE 2025'!C69,#REF!)+
SUMIF(#REF!, 'KEUANGAN (INT+EKS) AKRE 2025'!C69,#REF!)+
SUMIF(#REF!, 'KEUANGAN (INT+EKS) AKRE 2025'!C69,#REF!)</f>
        <v>#REF!</v>
      </c>
      <c r="Q69" s="152" t="e">
        <f>SUMIFS(#REF!,#REF!,"internal",#REF!,C69)+
SUMIFS(#REF!,#REF!,"internal",#REF!,C69)+
SUMIFS(#REF!,#REF!,"internal",#REF!,C69)+
SUMIFS(#REF!,#REF!,"internal",#REF!,C69)+
SUMIFS(#REF!,#REF!,"internal",#REF!,C69)+
SUMIFS(#REF!,#REF!,"internal",#REF!,C69)</f>
        <v>#REF!</v>
      </c>
      <c r="R69" s="152" t="e">
        <f>SUMIFS(#REF!,#REF!,"eksternal",#REF!,C69)+
SUMIFS(#REF!,#REF!,"eksternal",#REF!,C69)+
SUMIFS(#REF!,#REF!,"eksternal",#REF!,C69)+
SUMIFS(#REF!,#REF!,"eksternal",#REF!,C69)+
SUMIFS(#REF!,#REF!,"eksternal",#REF!,C69)+
SUMIFS(#REF!,#REF!,"eksternal",#REF!,C69)</f>
        <v>#REF!</v>
      </c>
      <c r="S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T69" s="1331" t="e">
        <f>SUMIFS(#REF!,#REF!,"internal",#REF!,C69)+
SUMIFS(#REF!,#REF!,"internal",#REF!,C69)+
SUMIFS(#REF!,#REF!,"internal",#REF!,C69)+
SUMIFS(#REF!,#REF!,"internal",#REF!,C69)+
SUMIFS(#REF!,#REF!,"eksternal",#REF!,C69)+
SUMIFS(#REF!,#REF!,"eksternal",#REF!,C69)+
SUMIFS(#REF!,#REF!,"eksternal",#REF!,C69)</f>
        <v>#REF!</v>
      </c>
      <c r="U69" s="1331" t="e">
        <f>SUMIFS(#REF!,#REF!,"eksternal",#REF!,C69)+
SUMIFS(#REF!,#REF!,"eksternal",#REF!,C69)+
SUMIFS(#REF!,#REF!,"eksternal",#REF!,C69)+
SUMIFS(#REF!,#REF!,"eksternal",#REF!,C69)+
SUMIFS(#REF!,#REF!,"eksternal",#REF!,C69)+
SUMIFS(#REF!,#REF!,"eksternal",#REF!,C69)+
SUMIFS(#REF!,#REF!,"eksternal",#REF!,C69)</f>
        <v>#REF!</v>
      </c>
      <c r="V69" s="152" t="e">
        <f>SUMIF(#REF!, 'KEUANGAN (INT+EKS) AKRE 2025'!C69,#REF!)+
SUMIF(#REF!, 'KEUANGAN (INT+EKS) AKRE 2025'!C69,#REF!)+
SUMIF(#REF!, 'KEUANGAN (INT+EKS) AKRE 2025'!C69,#REF!)+
SUMIF(#REF!, 'KEUANGAN (INT+EKS) AKRE 2025'!C69,#REF!)+
SUMIF(#REF!, 'KEUANGAN (INT+EKS) AKRE 2025'!C69,#REF!)</f>
        <v>#REF!</v>
      </c>
      <c r="W69" s="152" t="e">
        <f>SUMIFS(#REF!,#REF!,"internal",#REF!,C69)+
SUMIFS(#REF!,#REF!,"internal",#REF!,C69)+
SUMIFS(#REF!,#REF!,"internal",#REF!,C69)+
SUMIFS(#REF!,#REF!,"internal",#REF!,C69)+
SUMIFS(#REF!,#REF!,"internal",#REF!,C69)+
SUMIFS(#REF!,#REF!,"internal",#REF!,C69)</f>
        <v>#REF!</v>
      </c>
      <c r="X69" s="152" t="e">
        <f>SUMIFS(#REF!,#REF!,"eksternal",#REF!,C69)+
SUMIFS(#REF!,#REF!,"eksternal",#REF!,C69)+
SUMIFS(#REF!,#REF!,"eksternal",#REF!,C69)+
SUMIFS(#REF!,#REF!,"eksternal",#REF!,C69)+
SUMIFS(#REF!,#REF!,"eksternal",#REF!,C69)+
SUMIFS(#REF!,#REF!,"eksternal",#REF!,C69)</f>
        <v>#REF!</v>
      </c>
      <c r="Y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Z69" s="152" t="e">
        <f>SUMIFS(#REF!,#REF!,"internal",#REF!,C69)+
SUMIFS(#REF!,#REF!,"internal",#REF!,C69)+
SUMIFS(#REF!,#REF!,"internal",#REF!,C69)+
SUMIFS(#REF!,#REF!,"internal",#REF!,C69)+
SUMIFS(#REF!,#REF!,"internal",#REF!,C69)+
SUMIFS(#REF!,#REF!,"internal",#REF!,C69)+
SUMIFS(#REF!,#REF!,"internal",#REF!,C69)</f>
        <v>#REF!</v>
      </c>
      <c r="AA69" s="152" t="e">
        <f>SUMIFS(#REF!,#REF!,"eksternal",#REF!,C69)+
SUMIFS(#REF!,#REF!,"eksternal",#REF!,C69)+
SUMIFS(#REF!,#REF!,"eksternal",#REF!,C69)+
SUMIFS(#REF!,#REF!,"eksternal",#REF!,C69)+
SUMIFS(#REF!,#REF!,"eksternal",#REF!,C69)+
SUMIFS(#REF!,#REF!,"eksternal",#REF!,C69)+
SUMIFS(#REF!,#REF!,"eksternal",#REF!,C69)</f>
        <v>#REF!</v>
      </c>
      <c r="AB69" s="152" t="e">
        <f>SUMIF(#REF!, 'KEUANGAN (INT+EKS) AKRE 2025'!C69,#REF!)+
SUMIF(#REF!, 'KEUANGAN (INT+EKS) AKRE 2025'!C69,#REF!)+
SUMIF(#REF!, 'KEUANGAN (INT+EKS) AKRE 2025'!C69,#REF!)+
SUMIF(#REF!, 'KEUANGAN (INT+EKS) AKRE 2025'!C69,#REF!)+
SUMIF(#REF!, 'KEUANGAN (INT+EKS) AKRE 2025'!C69,#REF!)+
SUMIF(#REF!, 'KEUANGAN (INT+EKS) AKRE 2025'!C69,#REF!)</f>
        <v>#REF!</v>
      </c>
      <c r="AC69" s="152" t="e">
        <f>SUMIFS(#REF!,#REF!,"internal",#REF!,C69)+
SUMIFS(#REF!,#REF!,"internal",#REF!,C69)+
SUMIFS(#REF!,#REF!,"internal",#REF!,C69)+
SUMIFS(#REF!,#REF!,"internal",#REF!,C69)+
SUMIFS(#REF!,#REF!,"internal",#REF!,C69)+
SUMIFS(#REF!,#REF!,"internal",#REF!,C69)</f>
        <v>#REF!</v>
      </c>
      <c r="AD69" s="152" t="e">
        <f>SUMIFS(#REF!,#REF!,"eksternal",#REF!,C69)+
SUMIFS(#REF!,#REF!,"eksternal",#REF!,C69)+
SUMIFS(#REF!,#REF!,"eksternal",#REF!,C69)+
SUMIFS(#REF!,#REF!,"eksternal",#REF!,C69)+
SUMIFS(#REF!,#REF!,"eksternal",#REF!,C69)+
SUMIFS(#REF!,#REF!,"eksternal",#REF!,C69)</f>
        <v>#REF!</v>
      </c>
      <c r="AE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AF69" s="152" t="e">
        <f>SUMIFS(#REF!,#REF!,"internal",#REF!,C69)+
SUMIFS(#REF!,#REF!,"internal",#REF!,C69)+
SUMIFS(#REF!,#REF!,"internal",#REF!,C69)+
SUMIFS(#REF!,#REF!,"internal",#REF!,C69)+
SUMIFS(#REF!,#REF!,"internal",#REF!,C69)+
SUMIFS(#REF!,#REF!,"internal",#REF!,C69)+
SUMIFS(#REF!,#REF!,"internal",#REF!,C69)</f>
        <v>#REF!</v>
      </c>
      <c r="AG69" s="152" t="e">
        <f>SUMIFS(#REF!,#REF!,"eksternal",#REF!,C69)+
SUMIFS(#REF!,#REF!,"eksternal",#REF!,C69)+
SUMIFS(#REF!,#REF!,"eksternal",#REF!,C69)+
SUMIFS(#REF!,#REF!,"eksternal",#REF!,C69)+
SUMIFS(#REF!,#REF!,"eksternal",#REF!,C69)+
SUMIFS(#REF!,#REF!,"eksternal",#REF!,C69)+
SUMIFS(#REF!,#REF!,"eksternal",#REF!,C69)</f>
        <v>#REF!</v>
      </c>
      <c r="AH69" s="152" t="e">
        <f>SUMIF(#REF!, 'KEUANGAN (INT+EKS) AKRE 2025'!C69,#REF!)+
SUMIF(#REF!, 'KEUANGAN (INT+EKS) AKRE 2025'!C69,#REF!)+
SUMIF(#REF!, 'KEUANGAN (INT+EKS) AKRE 2025'!C69,#REF!)+
SUMIF(#REF!, 'KEUANGAN (INT+EKS) AKRE 2025'!C69,#REF!)+
SUMIF(#REF!, 'KEUANGAN (INT+EKS) AKRE 2025'!C69,#REF!)+
SUMIF(#REF!, 'KEUANGAN (INT+EKS) AKRE 2025'!C69,#REF!)</f>
        <v>#REF!</v>
      </c>
      <c r="AI69" s="152" t="e">
        <f>SUMIFS(#REF!,#REF!,"internal",#REF!,C69)+
SUMIFS(#REF!,#REF!,"internal",#REF!,C69)+
SUMIFS(#REF!,#REF!,"internal",#REF!,C69)+
SUMIFS(#REF!,#REF!,"internal",#REF!,C69)+
SUMIFS(#REF!,#REF!,"internal",#REF!,C69)+
SUMIFS(#REF!,#REF!,"internal",#REF!,C69)</f>
        <v>#REF!</v>
      </c>
      <c r="AJ69" s="152" t="e">
        <f>SUMIFS(#REF!,#REF!,"eksternal",#REF!,C69)+
SUMIFS(#REF!,#REF!,"eksternal",#REF!,C69)+
SUMIFS(#REF!,#REF!,"eksternal",#REF!,C69)+
SUMIFS(#REF!,#REF!,"eksternal",#REF!,C69)+
SUMIFS(#REF!,#REF!,"eksternal",#REF!,C69)+
SUMIFS(#REF!,#REF!,"eksternal",#REF!,C69)</f>
        <v>#REF!</v>
      </c>
      <c r="AK69" s="1337"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
SUMIF(#REF!,'KEUANGAN (INT+EKS) AKRE 2025'!C69,#REF!)+
SUMIF(#REF!,'KEUANGAN (INT+EKS) AKRE 2025'!C69,#REF!)</f>
        <v>#REF!</v>
      </c>
      <c r="AL69" s="1335" t="e">
        <f>SUMIFS(#REF!,#REF!,"internal",#REF!,C69)+
SUMIFS(#REF!,#REF!,"internal",#REF!,C69)+
SUMIFS(#REF!,#REF!,"internal",#REF!,C69)+
SUMIFS(#REF!,#REF!,"internal",#REF!,C69)+
SUMIFS(#REF!,#REF!,"internal",#REF!,C69)+
SUMIFS(#REF!,#REF!,"internal",#REF!,C69)+
SUMIFS(#REF!,#REF!,"internal",#REF!,C69)</f>
        <v>#REF!</v>
      </c>
      <c r="AM69" s="1354" t="e">
        <f>SUMIFS(#REF!,#REF!,"eksternal",#REF!,C69)+
SUMIFS(#REF!,#REF!,"eksternal",#REF!,C69)+
SUMIFS(#REF!,#REF!,"eksternal",#REF!,C69)+
SUMIFS(#REF!,#REF!,"eksternal",#REF!,C69)+
SUMIFS(#REF!,#REF!,"eksternal",#REF!,C69)+
SUMIFS(#REF!,#REF!,"eksternal",#REF!,C69)+
SUMIFS(#REF!,#REF!,"eksternal",#REF!,C69)+
SUMIFS(#REF!,#REF!,"eksternal",#REF!,C69)+
SUMIFS(#REF!,#REF!,"eksternal",#REF!,C69)</f>
        <v>#REF!</v>
      </c>
    </row>
    <row r="70" spans="1:39" hidden="1">
      <c r="A70" s="127">
        <v>8</v>
      </c>
      <c r="B70" s="1448"/>
      <c r="C70" s="1197" t="s">
        <v>113</v>
      </c>
      <c r="D70" s="1340" t="e">
        <f>SUMIF(#REF!, 'KEUANGAN (INT+EKS) AKRE 2025'!C70,#REF!)+
SUMIF(#REF!, 'KEUANGAN (INT+EKS) AKRE 2025'!C70,#REF!)+
SUMIF(#REF!, 'KEUANGAN (INT+EKS) AKRE 2025'!C70,#REF!)+
SUMIF(#REF!, 'KEUANGAN (INT+EKS) AKRE 2025'!C70,#REF!)+
SUMIF(#REF!, 'KEUANGAN (INT+EKS) AKRE 2025'!C70,#REF!)</f>
        <v>#REF!</v>
      </c>
      <c r="E70" s="1340" t="e">
        <f>SUMIFS(#REF!,#REF!,"internal",#REF!,C70)+
SUMIFS(#REF!,#REF!,"internal",#REF!,C70)+
SUMIFS(#REF!,#REF!,"internal",#REF!,C70)+
SUMIFS(#REF!,#REF!,"internal",#REF!,C70)+
SUMIFS(#REF!,#REF!,"internal",#REF!,C70)+
SUMIFS(#REF!,#REF!,"internal",#REF!,C70)</f>
        <v>#REF!</v>
      </c>
      <c r="F70" s="1341" t="e">
        <f>SUMIFS(#REF!,#REF!,"eksternal",#REF!,C70)+
SUMIFS(#REF!,#REF!,"eksternal",#REF!,C70)+
SUMIFS(#REF!,#REF!,"eksternal",#REF!,C70)+
SUMIFS(#REF!,#REF!,"eksternal",#REF!,C70)+
SUMIFS(#REF!,#REF!,"eksternal",#REF!,C70)+
SUMIFS(#REF!,#REF!,"eksternal",#REF!,C70)</f>
        <v>#REF!</v>
      </c>
      <c r="G70" s="1334"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H70" s="1334" t="e">
        <f>SUMIFS(#REF!,#REF!,"internal",#REF!,C70)+
SUMIFS(#REF!,#REF!,"internal",#REF!,C70)+
SUMIFS(#REF!,#REF!,"internal",#REF!,C70)+
SUMIFS(#REF!,#REF!,"internal",#REF!,C70)+
SUMIFS(#REF!,#REF!,"internal",#REF!,C70)+
SUMIFS(#REF!,#REF!,"internal",#REF!,C70)+
SUMIFS(#REF!,#REF!,"internal",#REF!,C70)</f>
        <v>#REF!</v>
      </c>
      <c r="I70" s="1334" t="e">
        <f>SUMIFS(#REF!,#REF!,"eksternal",#REF!,C70)+
SUMIFS(#REF!,#REF!,"eksternal",#REF!,C70)+
SUMIFS(#REF!,#REF!,"eksternal",#REF!,C70)+
SUMIFS(#REF!,#REF!,"eksternal",#REF!,C70)+
SUMIFS(#REF!,#REF!,"eksternal",#REF!,C70)+
SUMIFS(#REF!,#REF!,"eksternal",#REF!,C70)+
SUMIFS(#REF!,#REF!,"eksternal",#REF!,C70)</f>
        <v>#REF!</v>
      </c>
      <c r="J70" s="151" t="e">
        <f>SUMIF(#REF!, 'KEUANGAN (INT+EKS) AKRE 2025'!C70,#REF!)+
SUMIF(#REF!, 'KEUANGAN (INT+EKS) AKRE 2025'!C70,#REF!)+
SUMIF(#REF!, 'KEUANGAN (INT+EKS) AKRE 2025'!C70,#REF!)+
SUMIF(#REF!, 'KEUANGAN (INT+EKS) AKRE 2025'!C70,#REF!)+
SUMIF(#REF!, 'KEUANGAN (INT+EKS) AKRE 2025'!C70,#REF!)</f>
        <v>#REF!</v>
      </c>
      <c r="K70" s="151" t="e">
        <f>SUMIFS(#REF!,#REF!,"internal",#REF!,C70)+
SUMIFS(#REF!,#REF!,"internal",#REF!,C70)+
SUMIFS(#REF!,#REF!,"internal",#REF!,C70)+
SUMIFS(#REF!,#REF!,"internal",#REF!,C70)+
SUMIFS(#REF!,#REF!,"internal",#REF!,C70)+
SUMIFS(#REF!,#REF!,"internal",#REF!,C70)</f>
        <v>#REF!</v>
      </c>
      <c r="L70" s="151" t="e">
        <f>SUMIFS(#REF!,#REF!,"eksternal",#REF!,C70)+
SUMIFS(#REF!,#REF!,"eksternal",#REF!,C70)+
SUMIFS(#REF!,#REF!,"eksternal",#REF!,C70)+
SUMIFS(#REF!,#REF!,"eksternal",#REF!,C70)+
SUMIFS(#REF!,#REF!,"eksternal",#REF!,C70)+
SUMIFS(#REF!,#REF!,"eksternal",#REF!,C70)</f>
        <v>#REF!</v>
      </c>
      <c r="M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N70" s="152" t="e">
        <f>SUMIFS(#REF!,#REF!,"internal",#REF!,C70)+
SUMIFS(#REF!,#REF!,"internal",#REF!,C70)+
SUMIFS(#REF!,#REF!,"internal",#REF!,C70)+
SUMIFS(#REF!,#REF!,"internal",#REF!,C70)+
SUMIFS(#REF!,#REF!,"internal",#REF!,C70)+
SUMIFS(#REF!,#REF!,"internal",#REF!,C70)+
SUMIFS(#REF!,#REF!,"internal",#REF!,C70)</f>
        <v>#REF!</v>
      </c>
      <c r="O70" s="1331" t="e">
        <f>SUMIFS(#REF!,#REF!,"eksternal",#REF!,C70)+
SUMIFS(#REF!,#REF!,"eksternal",#REF!,C70)+
SUMIFS(#REF!,#REF!,"eksternal",#REF!,C70)+
SUMIFS(#REF!,#REF!,"eksternal",#REF!,C70)+
SUMIFS(#REF!,#REF!,"eksternal",#REF!,C70)+
SUMIFS(#REF!,#REF!,"eksternal",#REF!,C70)+
SUMIFS(#REF!,#REF!,"eksternal",#REF!,C70)</f>
        <v>#REF!</v>
      </c>
      <c r="P70" s="152" t="e">
        <f>SUMIF(#REF!, 'KEUANGAN (INT+EKS) AKRE 2025'!C70,#REF!)+
SUMIF(#REF!, 'KEUANGAN (INT+EKS) AKRE 2025'!C70,#REF!)+
SUMIF(#REF!, 'KEUANGAN (INT+EKS) AKRE 2025'!C70,#REF!)+
SUMIF(#REF!, 'KEUANGAN (INT+EKS) AKRE 2025'!C70,#REF!)+
SUMIF(#REF!, 'KEUANGAN (INT+EKS) AKRE 2025'!C70,#REF!)</f>
        <v>#REF!</v>
      </c>
      <c r="Q70" s="152" t="e">
        <f>SUMIFS(#REF!,#REF!,"internal",#REF!,C70)+
SUMIFS(#REF!,#REF!,"internal",#REF!,C70)+
SUMIFS(#REF!,#REF!,"internal",#REF!,C70)+
SUMIFS(#REF!,#REF!,"internal",#REF!,C70)+
SUMIFS(#REF!,#REF!,"internal",#REF!,C70)+
SUMIFS(#REF!,#REF!,"internal",#REF!,C70)</f>
        <v>#REF!</v>
      </c>
      <c r="R70" s="152" t="e">
        <f>SUMIFS(#REF!,#REF!,"eksternal",#REF!,C70)+
SUMIFS(#REF!,#REF!,"eksternal",#REF!,C70)+
SUMIFS(#REF!,#REF!,"eksternal",#REF!,C70)+
SUMIFS(#REF!,#REF!,"eksternal",#REF!,C70)+
SUMIFS(#REF!,#REF!,"eksternal",#REF!,C70)+
SUMIFS(#REF!,#REF!,"eksternal",#REF!,C70)</f>
        <v>#REF!</v>
      </c>
      <c r="S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T70" s="1331" t="e">
        <f>SUMIFS(#REF!,#REF!,"internal",#REF!,C70)+
SUMIFS(#REF!,#REF!,"internal",#REF!,C70)+
SUMIFS(#REF!,#REF!,"internal",#REF!,C70)+
SUMIFS(#REF!,#REF!,"internal",#REF!,C70)+
SUMIFS(#REF!,#REF!,"eksternal",#REF!,C70)+
SUMIFS(#REF!,#REF!,"eksternal",#REF!,C70)+
SUMIFS(#REF!,#REF!,"eksternal",#REF!,C70)</f>
        <v>#REF!</v>
      </c>
      <c r="U70" s="1331" t="e">
        <f>SUMIFS(#REF!,#REF!,"eksternal",#REF!,C70)+
SUMIFS(#REF!,#REF!,"eksternal",#REF!,C70)+
SUMIFS(#REF!,#REF!,"eksternal",#REF!,C70)+
SUMIFS(#REF!,#REF!,"eksternal",#REF!,C70)+
SUMIFS(#REF!,#REF!,"eksternal",#REF!,C70)+
SUMIFS(#REF!,#REF!,"eksternal",#REF!,C70)+
SUMIFS(#REF!,#REF!,"eksternal",#REF!,C70)</f>
        <v>#REF!</v>
      </c>
      <c r="V70" s="152" t="e">
        <f>SUMIF(#REF!, 'KEUANGAN (INT+EKS) AKRE 2025'!C70,#REF!)+
SUMIF(#REF!, 'KEUANGAN (INT+EKS) AKRE 2025'!C70,#REF!)+
SUMIF(#REF!, 'KEUANGAN (INT+EKS) AKRE 2025'!C70,#REF!)+
SUMIF(#REF!, 'KEUANGAN (INT+EKS) AKRE 2025'!C70,#REF!)+
SUMIF(#REF!, 'KEUANGAN (INT+EKS) AKRE 2025'!C70,#REF!)</f>
        <v>#REF!</v>
      </c>
      <c r="W70" s="152" t="e">
        <f>SUMIFS(#REF!,#REF!,"internal",#REF!,C70)+
SUMIFS(#REF!,#REF!,"internal",#REF!,C70)+
SUMIFS(#REF!,#REF!,"internal",#REF!,C70)+
SUMIFS(#REF!,#REF!,"internal",#REF!,C70)+
SUMIFS(#REF!,#REF!,"internal",#REF!,C70)+
SUMIFS(#REF!,#REF!,"internal",#REF!,C70)</f>
        <v>#REF!</v>
      </c>
      <c r="X70" s="152" t="e">
        <f>SUMIFS(#REF!,#REF!,"eksternal",#REF!,C70)+
SUMIFS(#REF!,#REF!,"eksternal",#REF!,C70)+
SUMIFS(#REF!,#REF!,"eksternal",#REF!,C70)+
SUMIFS(#REF!,#REF!,"eksternal",#REF!,C70)+
SUMIFS(#REF!,#REF!,"eksternal",#REF!,C70)+
SUMIFS(#REF!,#REF!,"eksternal",#REF!,C70)</f>
        <v>#REF!</v>
      </c>
      <c r="Y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Z70" s="152" t="e">
        <f>SUMIFS(#REF!,#REF!,"internal",#REF!,C70)+
SUMIFS(#REF!,#REF!,"internal",#REF!,C70)+
SUMIFS(#REF!,#REF!,"internal",#REF!,C70)+
SUMIFS(#REF!,#REF!,"internal",#REF!,C70)+
SUMIFS(#REF!,#REF!,"internal",#REF!,C70)+
SUMIFS(#REF!,#REF!,"internal",#REF!,C70)+
SUMIFS(#REF!,#REF!,"internal",#REF!,C70)</f>
        <v>#REF!</v>
      </c>
      <c r="AA70" s="152" t="e">
        <f>SUMIFS(#REF!,#REF!,"eksternal",#REF!,C70)+
SUMIFS(#REF!,#REF!,"eksternal",#REF!,C70)+
SUMIFS(#REF!,#REF!,"eksternal",#REF!,C70)+
SUMIFS(#REF!,#REF!,"eksternal",#REF!,C70)+
SUMIFS(#REF!,#REF!,"eksternal",#REF!,C70)+
SUMIFS(#REF!,#REF!,"eksternal",#REF!,C70)+
SUMIFS(#REF!,#REF!,"eksternal",#REF!,C70)</f>
        <v>#REF!</v>
      </c>
      <c r="AB70" s="152" t="e">
        <f>SUMIF(#REF!, 'KEUANGAN (INT+EKS) AKRE 2025'!C70,#REF!)+
SUMIF(#REF!, 'KEUANGAN (INT+EKS) AKRE 2025'!C70,#REF!)+
SUMIF(#REF!, 'KEUANGAN (INT+EKS) AKRE 2025'!C70,#REF!)+
SUMIF(#REF!, 'KEUANGAN (INT+EKS) AKRE 2025'!C70,#REF!)+
SUMIF(#REF!, 'KEUANGAN (INT+EKS) AKRE 2025'!C70,#REF!)+
SUMIF(#REF!, 'KEUANGAN (INT+EKS) AKRE 2025'!C70,#REF!)</f>
        <v>#REF!</v>
      </c>
      <c r="AC70" s="152" t="e">
        <f>SUMIFS(#REF!,#REF!,"internal",#REF!,C70)+
SUMIFS(#REF!,#REF!,"internal",#REF!,C70)+
SUMIFS(#REF!,#REF!,"internal",#REF!,C70)+
SUMIFS(#REF!,#REF!,"internal",#REF!,C70)+
SUMIFS(#REF!,#REF!,"internal",#REF!,C70)+
SUMIFS(#REF!,#REF!,"internal",#REF!,C70)</f>
        <v>#REF!</v>
      </c>
      <c r="AD70" s="152" t="e">
        <f>SUMIFS(#REF!,#REF!,"eksternal",#REF!,C70)+
SUMIFS(#REF!,#REF!,"eksternal",#REF!,C70)+
SUMIFS(#REF!,#REF!,"eksternal",#REF!,C70)+
SUMIFS(#REF!,#REF!,"eksternal",#REF!,C70)+
SUMIFS(#REF!,#REF!,"eksternal",#REF!,C70)+
SUMIFS(#REF!,#REF!,"eksternal",#REF!,C70)</f>
        <v>#REF!</v>
      </c>
      <c r="AE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AF70" s="152" t="e">
        <f>SUMIFS(#REF!,#REF!,"internal",#REF!,C70)+
SUMIFS(#REF!,#REF!,"internal",#REF!,C70)+
SUMIFS(#REF!,#REF!,"internal",#REF!,C70)+
SUMIFS(#REF!,#REF!,"internal",#REF!,C70)+
SUMIFS(#REF!,#REF!,"internal",#REF!,C70)+
SUMIFS(#REF!,#REF!,"internal",#REF!,C70)+
SUMIFS(#REF!,#REF!,"internal",#REF!,C70)</f>
        <v>#REF!</v>
      </c>
      <c r="AG70" s="152" t="e">
        <f>SUMIFS(#REF!,#REF!,"eksternal",#REF!,C70)+
SUMIFS(#REF!,#REF!,"eksternal",#REF!,C70)+
SUMIFS(#REF!,#REF!,"eksternal",#REF!,C70)+
SUMIFS(#REF!,#REF!,"eksternal",#REF!,C70)+
SUMIFS(#REF!,#REF!,"eksternal",#REF!,C70)+
SUMIFS(#REF!,#REF!,"eksternal",#REF!,C70)+
SUMIFS(#REF!,#REF!,"eksternal",#REF!,C70)</f>
        <v>#REF!</v>
      </c>
      <c r="AH70" s="152" t="e">
        <f>SUMIF(#REF!, 'KEUANGAN (INT+EKS) AKRE 2025'!C70,#REF!)+
SUMIF(#REF!, 'KEUANGAN (INT+EKS) AKRE 2025'!C70,#REF!)+
SUMIF(#REF!, 'KEUANGAN (INT+EKS) AKRE 2025'!C70,#REF!)+
SUMIF(#REF!, 'KEUANGAN (INT+EKS) AKRE 2025'!C70,#REF!)+
SUMIF(#REF!, 'KEUANGAN (INT+EKS) AKRE 2025'!C70,#REF!)+
SUMIF(#REF!, 'KEUANGAN (INT+EKS) AKRE 2025'!C70,#REF!)</f>
        <v>#REF!</v>
      </c>
      <c r="AI70" s="152" t="e">
        <f>SUMIFS(#REF!,#REF!,"internal",#REF!,C70)+
SUMIFS(#REF!,#REF!,"internal",#REF!,C70)+
SUMIFS(#REF!,#REF!,"internal",#REF!,C70)+
SUMIFS(#REF!,#REF!,"internal",#REF!,C70)+
SUMIFS(#REF!,#REF!,"internal",#REF!,C70)+
SUMIFS(#REF!,#REF!,"internal",#REF!,C70)</f>
        <v>#REF!</v>
      </c>
      <c r="AJ70" s="152" t="e">
        <f>SUMIFS(#REF!,#REF!,"eksternal",#REF!,C70)+
SUMIFS(#REF!,#REF!,"eksternal",#REF!,C70)+
SUMIFS(#REF!,#REF!,"eksternal",#REF!,C70)+
SUMIFS(#REF!,#REF!,"eksternal",#REF!,C70)+
SUMIFS(#REF!,#REF!,"eksternal",#REF!,C70)+
SUMIFS(#REF!,#REF!,"eksternal",#REF!,C70)</f>
        <v>#REF!</v>
      </c>
      <c r="AK70" s="1337"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
SUMIF(#REF!,'KEUANGAN (INT+EKS) AKRE 2025'!C70,#REF!)+
SUMIF(#REF!,'KEUANGAN (INT+EKS) AKRE 2025'!C70,#REF!)</f>
        <v>#REF!</v>
      </c>
      <c r="AL70" s="1335" t="e">
        <f>SUMIFS(#REF!,#REF!,"internal",#REF!,C70)+
SUMIFS(#REF!,#REF!,"internal",#REF!,C70)+
SUMIFS(#REF!,#REF!,"internal",#REF!,C70)+
SUMIFS(#REF!,#REF!,"internal",#REF!,C70)+
SUMIFS(#REF!,#REF!,"internal",#REF!,C70)+
SUMIFS(#REF!,#REF!,"internal",#REF!,C70)+
SUMIFS(#REF!,#REF!,"internal",#REF!,C70)</f>
        <v>#REF!</v>
      </c>
      <c r="AM70" s="1354" t="e">
        <f>SUMIFS(#REF!,#REF!,"eksternal",#REF!,C70)+
SUMIFS(#REF!,#REF!,"eksternal",#REF!,C70)+
SUMIFS(#REF!,#REF!,"eksternal",#REF!,C70)+
SUMIFS(#REF!,#REF!,"eksternal",#REF!,C70)+
SUMIFS(#REF!,#REF!,"eksternal",#REF!,C70)+
SUMIFS(#REF!,#REF!,"eksternal",#REF!,C70)+
SUMIFS(#REF!,#REF!,"eksternal",#REF!,C70)+
SUMIFS(#REF!,#REF!,"eksternal",#REF!,C70)+
SUMIFS(#REF!,#REF!,"eksternal",#REF!,C70)</f>
        <v>#REF!</v>
      </c>
    </row>
    <row r="71" spans="1:39" hidden="1">
      <c r="A71" s="127">
        <v>9</v>
      </c>
      <c r="B71" s="1448"/>
      <c r="C71" s="1197" t="s">
        <v>385</v>
      </c>
      <c r="D71" s="1340" t="e">
        <f>SUMIF(#REF!, 'KEUANGAN (INT+EKS) AKRE 2025'!C71,#REF!)+
SUMIF(#REF!, 'KEUANGAN (INT+EKS) AKRE 2025'!C71,#REF!)+
SUMIF(#REF!, 'KEUANGAN (INT+EKS) AKRE 2025'!C71,#REF!)+
SUMIF(#REF!, 'KEUANGAN (INT+EKS) AKRE 2025'!C71,#REF!)+
SUMIF(#REF!, 'KEUANGAN (INT+EKS) AKRE 2025'!C71,#REF!)</f>
        <v>#REF!</v>
      </c>
      <c r="E71" s="1340" t="e">
        <f>SUMIFS(#REF!,#REF!,"internal",#REF!,C71)+
SUMIFS(#REF!,#REF!,"internal",#REF!,C71)+
SUMIFS(#REF!,#REF!,"internal",#REF!,C71)+
SUMIFS(#REF!,#REF!,"internal",#REF!,C71)+
SUMIFS(#REF!,#REF!,"internal",#REF!,C71)+
SUMIFS(#REF!,#REF!,"internal",#REF!,C71)</f>
        <v>#REF!</v>
      </c>
      <c r="F71" s="1341" t="e">
        <f>SUMIFS(#REF!,#REF!,"eksternal",#REF!,C71)+
SUMIFS(#REF!,#REF!,"eksternal",#REF!,C71)+
SUMIFS(#REF!,#REF!,"eksternal",#REF!,C71)+
SUMIFS(#REF!,#REF!,"eksternal",#REF!,C71)+
SUMIFS(#REF!,#REF!,"eksternal",#REF!,C71)+
SUMIFS(#REF!,#REF!,"eksternal",#REF!,C71)</f>
        <v>#REF!</v>
      </c>
      <c r="G71" s="1334"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H71" s="1334" t="e">
        <f>SUMIFS(#REF!,#REF!,"internal",#REF!,C71)+
SUMIFS(#REF!,#REF!,"internal",#REF!,C71)+
SUMIFS(#REF!,#REF!,"internal",#REF!,C71)+
SUMIFS(#REF!,#REF!,"internal",#REF!,C71)+
SUMIFS(#REF!,#REF!,"internal",#REF!,C71)+
SUMIFS(#REF!,#REF!,"internal",#REF!,C71)+
SUMIFS(#REF!,#REF!,"internal",#REF!,C71)</f>
        <v>#REF!</v>
      </c>
      <c r="I71" s="1334" t="e">
        <f>SUMIFS(#REF!,#REF!,"eksternal",#REF!,C71)+
SUMIFS(#REF!,#REF!,"eksternal",#REF!,C71)+
SUMIFS(#REF!,#REF!,"eksternal",#REF!,C71)+
SUMIFS(#REF!,#REF!,"eksternal",#REF!,C71)+
SUMIFS(#REF!,#REF!,"eksternal",#REF!,C71)+
SUMIFS(#REF!,#REF!,"eksternal",#REF!,C71)+
SUMIFS(#REF!,#REF!,"eksternal",#REF!,C71)</f>
        <v>#REF!</v>
      </c>
      <c r="J71" s="151" t="e">
        <f>SUMIF(#REF!, 'KEUANGAN (INT+EKS) AKRE 2025'!C71,#REF!)+
SUMIF(#REF!, 'KEUANGAN (INT+EKS) AKRE 2025'!C71,#REF!)+
SUMIF(#REF!, 'KEUANGAN (INT+EKS) AKRE 2025'!C71,#REF!)+
SUMIF(#REF!, 'KEUANGAN (INT+EKS) AKRE 2025'!C71,#REF!)+
SUMIF(#REF!, 'KEUANGAN (INT+EKS) AKRE 2025'!C71,#REF!)</f>
        <v>#REF!</v>
      </c>
      <c r="K71" s="151" t="e">
        <f>SUMIFS(#REF!,#REF!,"internal",#REF!,C71)+
SUMIFS(#REF!,#REF!,"internal",#REF!,C71)+
SUMIFS(#REF!,#REF!,"internal",#REF!,C71)+
SUMIFS(#REF!,#REF!,"internal",#REF!,C71)+
SUMIFS(#REF!,#REF!,"internal",#REF!,C71)+
SUMIFS(#REF!,#REF!,"internal",#REF!,C71)</f>
        <v>#REF!</v>
      </c>
      <c r="L71" s="151" t="e">
        <f>SUMIFS(#REF!,#REF!,"eksternal",#REF!,C71)+
SUMIFS(#REF!,#REF!,"eksternal",#REF!,C71)+
SUMIFS(#REF!,#REF!,"eksternal",#REF!,C71)+
SUMIFS(#REF!,#REF!,"eksternal",#REF!,C71)+
SUMIFS(#REF!,#REF!,"eksternal",#REF!,C71)+
SUMIFS(#REF!,#REF!,"eksternal",#REF!,C71)</f>
        <v>#REF!</v>
      </c>
      <c r="M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N71" s="152" t="e">
        <f>SUMIFS(#REF!,#REF!,"internal",#REF!,C71)+
SUMIFS(#REF!,#REF!,"internal",#REF!,C71)+
SUMIFS(#REF!,#REF!,"internal",#REF!,C71)+
SUMIFS(#REF!,#REF!,"internal",#REF!,C71)+
SUMIFS(#REF!,#REF!,"internal",#REF!,C71)+
SUMIFS(#REF!,#REF!,"internal",#REF!,C71)+
SUMIFS(#REF!,#REF!,"internal",#REF!,C71)</f>
        <v>#REF!</v>
      </c>
      <c r="O71" s="1331" t="e">
        <f>SUMIFS(#REF!,#REF!,"eksternal",#REF!,C71)+
SUMIFS(#REF!,#REF!,"eksternal",#REF!,C71)+
SUMIFS(#REF!,#REF!,"eksternal",#REF!,C71)+
SUMIFS(#REF!,#REF!,"eksternal",#REF!,C71)+
SUMIFS(#REF!,#REF!,"eksternal",#REF!,C71)+
SUMIFS(#REF!,#REF!,"eksternal",#REF!,C71)+
SUMIFS(#REF!,#REF!,"eksternal",#REF!,C71)</f>
        <v>#REF!</v>
      </c>
      <c r="P71" s="152" t="e">
        <f>SUMIF(#REF!, 'KEUANGAN (INT+EKS) AKRE 2025'!C71,#REF!)+
SUMIF(#REF!, 'KEUANGAN (INT+EKS) AKRE 2025'!C71,#REF!)+
SUMIF(#REF!, 'KEUANGAN (INT+EKS) AKRE 2025'!C71,#REF!)+
SUMIF(#REF!, 'KEUANGAN (INT+EKS) AKRE 2025'!C71,#REF!)+
SUMIF(#REF!, 'KEUANGAN (INT+EKS) AKRE 2025'!C71,#REF!)</f>
        <v>#REF!</v>
      </c>
      <c r="Q71" s="152" t="e">
        <f>SUMIFS(#REF!,#REF!,"internal",#REF!,C71)+
SUMIFS(#REF!,#REF!,"internal",#REF!,C71)+
SUMIFS(#REF!,#REF!,"internal",#REF!,C71)+
SUMIFS(#REF!,#REF!,"internal",#REF!,C71)+
SUMIFS(#REF!,#REF!,"internal",#REF!,C71)+
SUMIFS(#REF!,#REF!,"internal",#REF!,C71)</f>
        <v>#REF!</v>
      </c>
      <c r="R71" s="152" t="e">
        <f>SUMIFS(#REF!,#REF!,"eksternal",#REF!,C71)+
SUMIFS(#REF!,#REF!,"eksternal",#REF!,C71)+
SUMIFS(#REF!,#REF!,"eksternal",#REF!,C71)+
SUMIFS(#REF!,#REF!,"eksternal",#REF!,C71)+
SUMIFS(#REF!,#REF!,"eksternal",#REF!,C71)+
SUMIFS(#REF!,#REF!,"eksternal",#REF!,C71)</f>
        <v>#REF!</v>
      </c>
      <c r="S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T71" s="1331" t="e">
        <f>SUMIFS(#REF!,#REF!,"internal",#REF!,C71)+
SUMIFS(#REF!,#REF!,"internal",#REF!,C71)+
SUMIFS(#REF!,#REF!,"internal",#REF!,C71)+
SUMIFS(#REF!,#REF!,"internal",#REF!,C71)+
SUMIFS(#REF!,#REF!,"eksternal",#REF!,C71)+
SUMIFS(#REF!,#REF!,"eksternal",#REF!,C71)+
SUMIFS(#REF!,#REF!,"eksternal",#REF!,C71)</f>
        <v>#REF!</v>
      </c>
      <c r="U71" s="1331" t="e">
        <f>SUMIFS(#REF!,#REF!,"eksternal",#REF!,C71)+
SUMIFS(#REF!,#REF!,"eksternal",#REF!,C71)+
SUMIFS(#REF!,#REF!,"eksternal",#REF!,C71)+
SUMIFS(#REF!,#REF!,"eksternal",#REF!,C71)+
SUMIFS(#REF!,#REF!,"eksternal",#REF!,C71)+
SUMIFS(#REF!,#REF!,"eksternal",#REF!,C71)+
SUMIFS(#REF!,#REF!,"eksternal",#REF!,C71)</f>
        <v>#REF!</v>
      </c>
      <c r="V71" s="152" t="e">
        <f>SUMIF(#REF!, 'KEUANGAN (INT+EKS) AKRE 2025'!C71,#REF!)+
SUMIF(#REF!, 'KEUANGAN (INT+EKS) AKRE 2025'!C71,#REF!)+
SUMIF(#REF!, 'KEUANGAN (INT+EKS) AKRE 2025'!C71,#REF!)+
SUMIF(#REF!, 'KEUANGAN (INT+EKS) AKRE 2025'!C71,#REF!)+
SUMIF(#REF!, 'KEUANGAN (INT+EKS) AKRE 2025'!C71,#REF!)</f>
        <v>#REF!</v>
      </c>
      <c r="W71" s="152" t="e">
        <f>SUMIFS(#REF!,#REF!,"internal",#REF!,C71)+
SUMIFS(#REF!,#REF!,"internal",#REF!,C71)+
SUMIFS(#REF!,#REF!,"internal",#REF!,C71)+
SUMIFS(#REF!,#REF!,"internal",#REF!,C71)+
SUMIFS(#REF!,#REF!,"internal",#REF!,C71)+
SUMIFS(#REF!,#REF!,"internal",#REF!,C71)</f>
        <v>#REF!</v>
      </c>
      <c r="X71" s="152" t="e">
        <f>SUMIFS(#REF!,#REF!,"eksternal",#REF!,C71)+
SUMIFS(#REF!,#REF!,"eksternal",#REF!,C71)+
SUMIFS(#REF!,#REF!,"eksternal",#REF!,C71)+
SUMIFS(#REF!,#REF!,"eksternal",#REF!,C71)+
SUMIFS(#REF!,#REF!,"eksternal",#REF!,C71)+
SUMIFS(#REF!,#REF!,"eksternal",#REF!,C71)</f>
        <v>#REF!</v>
      </c>
      <c r="Y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Z71" s="152" t="e">
        <f>SUMIFS(#REF!,#REF!,"internal",#REF!,C71)+
SUMIFS(#REF!,#REF!,"internal",#REF!,C71)+
SUMIFS(#REF!,#REF!,"internal",#REF!,C71)+
SUMIFS(#REF!,#REF!,"internal",#REF!,C71)+
SUMIFS(#REF!,#REF!,"internal",#REF!,C71)+
SUMIFS(#REF!,#REF!,"internal",#REF!,C71)+
SUMIFS(#REF!,#REF!,"internal",#REF!,C71)</f>
        <v>#REF!</v>
      </c>
      <c r="AA71" s="152" t="e">
        <f>SUMIFS(#REF!,#REF!,"eksternal",#REF!,C71)+
SUMIFS(#REF!,#REF!,"eksternal",#REF!,C71)+
SUMIFS(#REF!,#REF!,"eksternal",#REF!,C71)+
SUMIFS(#REF!,#REF!,"eksternal",#REF!,C71)+
SUMIFS(#REF!,#REF!,"eksternal",#REF!,C71)+
SUMIFS(#REF!,#REF!,"eksternal",#REF!,C71)+
SUMIFS(#REF!,#REF!,"eksternal",#REF!,C71)</f>
        <v>#REF!</v>
      </c>
      <c r="AB71" s="152" t="e">
        <f>SUMIF(#REF!, 'KEUANGAN (INT+EKS) AKRE 2025'!C71,#REF!)+
SUMIF(#REF!, 'KEUANGAN (INT+EKS) AKRE 2025'!C71,#REF!)+
SUMIF(#REF!, 'KEUANGAN (INT+EKS) AKRE 2025'!C71,#REF!)+
SUMIF(#REF!, 'KEUANGAN (INT+EKS) AKRE 2025'!C71,#REF!)+
SUMIF(#REF!, 'KEUANGAN (INT+EKS) AKRE 2025'!C71,#REF!)+
SUMIF(#REF!, 'KEUANGAN (INT+EKS) AKRE 2025'!C71,#REF!)</f>
        <v>#REF!</v>
      </c>
      <c r="AC71" s="152" t="e">
        <f>SUMIFS(#REF!,#REF!,"internal",#REF!,C71)+
SUMIFS(#REF!,#REF!,"internal",#REF!,C71)+
SUMIFS(#REF!,#REF!,"internal",#REF!,C71)+
SUMIFS(#REF!,#REF!,"internal",#REF!,C71)+
SUMIFS(#REF!,#REF!,"internal",#REF!,C71)+
SUMIFS(#REF!,#REF!,"internal",#REF!,C71)</f>
        <v>#REF!</v>
      </c>
      <c r="AD71" s="152" t="e">
        <f>SUMIFS(#REF!,#REF!,"eksternal",#REF!,C71)+
SUMIFS(#REF!,#REF!,"eksternal",#REF!,C71)+
SUMIFS(#REF!,#REF!,"eksternal",#REF!,C71)+
SUMIFS(#REF!,#REF!,"eksternal",#REF!,C71)+
SUMIFS(#REF!,#REF!,"eksternal",#REF!,C71)+
SUMIFS(#REF!,#REF!,"eksternal",#REF!,C71)</f>
        <v>#REF!</v>
      </c>
      <c r="AE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AF71" s="152" t="e">
        <f>SUMIFS(#REF!,#REF!,"internal",#REF!,C71)+
SUMIFS(#REF!,#REF!,"internal",#REF!,C71)+
SUMIFS(#REF!,#REF!,"internal",#REF!,C71)+
SUMIFS(#REF!,#REF!,"internal",#REF!,C71)+
SUMIFS(#REF!,#REF!,"internal",#REF!,C71)+
SUMIFS(#REF!,#REF!,"internal",#REF!,C71)+
SUMIFS(#REF!,#REF!,"internal",#REF!,C71)</f>
        <v>#REF!</v>
      </c>
      <c r="AG71" s="152" t="e">
        <f>SUMIFS(#REF!,#REF!,"eksternal",#REF!,C71)+
SUMIFS(#REF!,#REF!,"eksternal",#REF!,C71)+
SUMIFS(#REF!,#REF!,"eksternal",#REF!,C71)+
SUMIFS(#REF!,#REF!,"eksternal",#REF!,C71)+
SUMIFS(#REF!,#REF!,"eksternal",#REF!,C71)+
SUMIFS(#REF!,#REF!,"eksternal",#REF!,C71)+
SUMIFS(#REF!,#REF!,"eksternal",#REF!,C71)</f>
        <v>#REF!</v>
      </c>
      <c r="AH71" s="152" t="e">
        <f>SUMIF(#REF!, 'KEUANGAN (INT+EKS) AKRE 2025'!C71,#REF!)+
SUMIF(#REF!, 'KEUANGAN (INT+EKS) AKRE 2025'!C71,#REF!)+
SUMIF(#REF!, 'KEUANGAN (INT+EKS) AKRE 2025'!C71,#REF!)+
SUMIF(#REF!, 'KEUANGAN (INT+EKS) AKRE 2025'!C71,#REF!)+
SUMIF(#REF!, 'KEUANGAN (INT+EKS) AKRE 2025'!C71,#REF!)+
SUMIF(#REF!, 'KEUANGAN (INT+EKS) AKRE 2025'!C71,#REF!)</f>
        <v>#REF!</v>
      </c>
      <c r="AI71" s="152" t="e">
        <f>SUMIFS(#REF!,#REF!,"internal",#REF!,C71)+
SUMIFS(#REF!,#REF!,"internal",#REF!,C71)+
SUMIFS(#REF!,#REF!,"internal",#REF!,C71)+
SUMIFS(#REF!,#REF!,"internal",#REF!,C71)+
SUMIFS(#REF!,#REF!,"internal",#REF!,C71)+
SUMIFS(#REF!,#REF!,"internal",#REF!,C71)</f>
        <v>#REF!</v>
      </c>
      <c r="AJ71" s="152" t="e">
        <f>SUMIFS(#REF!,#REF!,"eksternal",#REF!,C71)+
SUMIFS(#REF!,#REF!,"eksternal",#REF!,C71)+
SUMIFS(#REF!,#REF!,"eksternal",#REF!,C71)+
SUMIFS(#REF!,#REF!,"eksternal",#REF!,C71)+
SUMIFS(#REF!,#REF!,"eksternal",#REF!,C71)+
SUMIFS(#REF!,#REF!,"eksternal",#REF!,C71)</f>
        <v>#REF!</v>
      </c>
      <c r="AK71" s="1337"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
SUMIF(#REF!,'KEUANGAN (INT+EKS) AKRE 2025'!C71,#REF!)+
SUMIF(#REF!,'KEUANGAN (INT+EKS) AKRE 2025'!C71,#REF!)</f>
        <v>#REF!</v>
      </c>
      <c r="AL71" s="1335" t="e">
        <f>SUMIFS(#REF!,#REF!,"internal",#REF!,C71)+
SUMIFS(#REF!,#REF!,"internal",#REF!,C71)+
SUMIFS(#REF!,#REF!,"internal",#REF!,C71)+
SUMIFS(#REF!,#REF!,"internal",#REF!,C71)+
SUMIFS(#REF!,#REF!,"internal",#REF!,C71)+
SUMIFS(#REF!,#REF!,"internal",#REF!,C71)+
SUMIFS(#REF!,#REF!,"internal",#REF!,C71)</f>
        <v>#REF!</v>
      </c>
      <c r="AM71" s="1354" t="e">
        <f>SUMIFS(#REF!,#REF!,"eksternal",#REF!,C71)+
SUMIFS(#REF!,#REF!,"eksternal",#REF!,C71)+
SUMIFS(#REF!,#REF!,"eksternal",#REF!,C71)+
SUMIFS(#REF!,#REF!,"eksternal",#REF!,C71)+
SUMIFS(#REF!,#REF!,"eksternal",#REF!,C71)+
SUMIFS(#REF!,#REF!,"eksternal",#REF!,C71)+
SUMIFS(#REF!,#REF!,"eksternal",#REF!,C71)+
SUMIFS(#REF!,#REF!,"eksternal",#REF!,C71)+
SUMIFS(#REF!,#REF!,"eksternal",#REF!,C71)</f>
        <v>#REF!</v>
      </c>
    </row>
    <row r="72" spans="1:39" hidden="1">
      <c r="A72" s="127">
        <v>10</v>
      </c>
      <c r="B72" s="1448"/>
      <c r="C72" s="1197" t="s">
        <v>450</v>
      </c>
      <c r="D72" s="1340" t="e">
        <f>SUMIF(#REF!, 'KEUANGAN (INT+EKS) AKRE 2025'!C72,#REF!)+
SUMIF(#REF!, 'KEUANGAN (INT+EKS) AKRE 2025'!C72,#REF!)+
SUMIF(#REF!, 'KEUANGAN (INT+EKS) AKRE 2025'!C72,#REF!)+
SUMIF(#REF!, 'KEUANGAN (INT+EKS) AKRE 2025'!C72,#REF!)+
SUMIF(#REF!, 'KEUANGAN (INT+EKS) AKRE 2025'!C72,#REF!)</f>
        <v>#REF!</v>
      </c>
      <c r="E72" s="1340" t="e">
        <f>SUMIFS(#REF!,#REF!,"internal",#REF!,C72)+
SUMIFS(#REF!,#REF!,"internal",#REF!,C72)+
SUMIFS(#REF!,#REF!,"internal",#REF!,C72)+
SUMIFS(#REF!,#REF!,"internal",#REF!,C72)+
SUMIFS(#REF!,#REF!,"internal",#REF!,C72)+
SUMIFS(#REF!,#REF!,"internal",#REF!,C72)</f>
        <v>#REF!</v>
      </c>
      <c r="F72" s="1341" t="e">
        <f>SUMIFS(#REF!,#REF!,"eksternal",#REF!,C72)+
SUMIFS(#REF!,#REF!,"eksternal",#REF!,C72)+
SUMIFS(#REF!,#REF!,"eksternal",#REF!,C72)+
SUMIFS(#REF!,#REF!,"eksternal",#REF!,C72)+
SUMIFS(#REF!,#REF!,"eksternal",#REF!,C72)+
SUMIFS(#REF!,#REF!,"eksternal",#REF!,C72)</f>
        <v>#REF!</v>
      </c>
      <c r="G72" s="1334"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H72" s="1334" t="e">
        <f>SUMIFS(#REF!,#REF!,"internal",#REF!,C72)+
SUMIFS(#REF!,#REF!,"internal",#REF!,C72)+
SUMIFS(#REF!,#REF!,"internal",#REF!,C72)+
SUMIFS(#REF!,#REF!,"internal",#REF!,C72)+
SUMIFS(#REF!,#REF!,"internal",#REF!,C72)+
SUMIFS(#REF!,#REF!,"internal",#REF!,C72)+
SUMIFS(#REF!,#REF!,"internal",#REF!,C72)</f>
        <v>#REF!</v>
      </c>
      <c r="I72" s="1334" t="e">
        <f>SUMIFS(#REF!,#REF!,"eksternal",#REF!,C72)+
SUMIFS(#REF!,#REF!,"eksternal",#REF!,C72)+
SUMIFS(#REF!,#REF!,"eksternal",#REF!,C72)+
SUMIFS(#REF!,#REF!,"eksternal",#REF!,C72)+
SUMIFS(#REF!,#REF!,"eksternal",#REF!,C72)+
SUMIFS(#REF!,#REF!,"eksternal",#REF!,C72)+
SUMIFS(#REF!,#REF!,"eksternal",#REF!,C72)</f>
        <v>#REF!</v>
      </c>
      <c r="J72" s="151" t="e">
        <f>SUMIF(#REF!, 'KEUANGAN (INT+EKS) AKRE 2025'!C72,#REF!)+
SUMIF(#REF!, 'KEUANGAN (INT+EKS) AKRE 2025'!C72,#REF!)+
SUMIF(#REF!, 'KEUANGAN (INT+EKS) AKRE 2025'!C72,#REF!)+
SUMIF(#REF!, 'KEUANGAN (INT+EKS) AKRE 2025'!C72,#REF!)+
SUMIF(#REF!, 'KEUANGAN (INT+EKS) AKRE 2025'!C72,#REF!)</f>
        <v>#REF!</v>
      </c>
      <c r="K72" s="151" t="e">
        <f>SUMIFS(#REF!,#REF!,"internal",#REF!,C72)+
SUMIFS(#REF!,#REF!,"internal",#REF!,C72)+
SUMIFS(#REF!,#REF!,"internal",#REF!,C72)+
SUMIFS(#REF!,#REF!,"internal",#REF!,C72)+
SUMIFS(#REF!,#REF!,"internal",#REF!,C72)+
SUMIFS(#REF!,#REF!,"internal",#REF!,C72)</f>
        <v>#REF!</v>
      </c>
      <c r="L72" s="151" t="e">
        <f>SUMIFS(#REF!,#REF!,"eksternal",#REF!,C72)+
SUMIFS(#REF!,#REF!,"eksternal",#REF!,C72)+
SUMIFS(#REF!,#REF!,"eksternal",#REF!,C72)+
SUMIFS(#REF!,#REF!,"eksternal",#REF!,C72)+
SUMIFS(#REF!,#REF!,"eksternal",#REF!,C72)+
SUMIFS(#REF!,#REF!,"eksternal",#REF!,C72)</f>
        <v>#REF!</v>
      </c>
      <c r="M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N72" s="152" t="e">
        <f>SUMIFS(#REF!,#REF!,"internal",#REF!,C72)+
SUMIFS(#REF!,#REF!,"internal",#REF!,C72)+
SUMIFS(#REF!,#REF!,"internal",#REF!,C72)+
SUMIFS(#REF!,#REF!,"internal",#REF!,C72)+
SUMIFS(#REF!,#REF!,"internal",#REF!,C72)+
SUMIFS(#REF!,#REF!,"internal",#REF!,C72)+
SUMIFS(#REF!,#REF!,"internal",#REF!,C72)</f>
        <v>#REF!</v>
      </c>
      <c r="O72" s="1331" t="e">
        <f>SUMIFS(#REF!,#REF!,"eksternal",#REF!,C72)+
SUMIFS(#REF!,#REF!,"eksternal",#REF!,C72)+
SUMIFS(#REF!,#REF!,"eksternal",#REF!,C72)+
SUMIFS(#REF!,#REF!,"eksternal",#REF!,C72)+
SUMIFS(#REF!,#REF!,"eksternal",#REF!,C72)+
SUMIFS(#REF!,#REF!,"eksternal",#REF!,C72)+
SUMIFS(#REF!,#REF!,"eksternal",#REF!,C72)</f>
        <v>#REF!</v>
      </c>
      <c r="P72" s="152" t="e">
        <f>SUMIF(#REF!, 'KEUANGAN (INT+EKS) AKRE 2025'!C72,#REF!)+
SUMIF(#REF!, 'KEUANGAN (INT+EKS) AKRE 2025'!C72,#REF!)+
SUMIF(#REF!, 'KEUANGAN (INT+EKS) AKRE 2025'!C72,#REF!)+
SUMIF(#REF!, 'KEUANGAN (INT+EKS) AKRE 2025'!C72,#REF!)+
SUMIF(#REF!, 'KEUANGAN (INT+EKS) AKRE 2025'!C72,#REF!)</f>
        <v>#REF!</v>
      </c>
      <c r="Q72" s="152" t="e">
        <f>SUMIFS(#REF!,#REF!,"internal",#REF!,C72)+
SUMIFS(#REF!,#REF!,"internal",#REF!,C72)+
SUMIFS(#REF!,#REF!,"internal",#REF!,C72)+
SUMIFS(#REF!,#REF!,"internal",#REF!,C72)+
SUMIFS(#REF!,#REF!,"internal",#REF!,C72)+
SUMIFS(#REF!,#REF!,"internal",#REF!,C72)</f>
        <v>#REF!</v>
      </c>
      <c r="R72" s="152" t="e">
        <f>SUMIFS(#REF!,#REF!,"eksternal",#REF!,C72)+
SUMIFS(#REF!,#REF!,"eksternal",#REF!,C72)+
SUMIFS(#REF!,#REF!,"eksternal",#REF!,C72)+
SUMIFS(#REF!,#REF!,"eksternal",#REF!,C72)+
SUMIFS(#REF!,#REF!,"eksternal",#REF!,C72)+
SUMIFS(#REF!,#REF!,"eksternal",#REF!,C72)</f>
        <v>#REF!</v>
      </c>
      <c r="S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T72" s="1331" t="e">
        <f>SUMIFS(#REF!,#REF!,"internal",#REF!,C72)+
SUMIFS(#REF!,#REF!,"internal",#REF!,C72)+
SUMIFS(#REF!,#REF!,"internal",#REF!,C72)+
SUMIFS(#REF!,#REF!,"internal",#REF!,C72)+
SUMIFS(#REF!,#REF!,"eksternal",#REF!,C72)+
SUMIFS(#REF!,#REF!,"eksternal",#REF!,C72)+
SUMIFS(#REF!,#REF!,"eksternal",#REF!,C72)</f>
        <v>#REF!</v>
      </c>
      <c r="U72" s="1331" t="e">
        <f>SUMIFS(#REF!,#REF!,"eksternal",#REF!,C72)+
SUMIFS(#REF!,#REF!,"eksternal",#REF!,C72)+
SUMIFS(#REF!,#REF!,"eksternal",#REF!,C72)+
SUMIFS(#REF!,#REF!,"eksternal",#REF!,C72)+
SUMIFS(#REF!,#REF!,"eksternal",#REF!,C72)+
SUMIFS(#REF!,#REF!,"eksternal",#REF!,C72)+
SUMIFS(#REF!,#REF!,"eksternal",#REF!,C72)</f>
        <v>#REF!</v>
      </c>
      <c r="V72" s="152" t="e">
        <f>SUMIF(#REF!, 'KEUANGAN (INT+EKS) AKRE 2025'!C72,#REF!)+
SUMIF(#REF!, 'KEUANGAN (INT+EKS) AKRE 2025'!C72,#REF!)+
SUMIF(#REF!, 'KEUANGAN (INT+EKS) AKRE 2025'!C72,#REF!)+
SUMIF(#REF!, 'KEUANGAN (INT+EKS) AKRE 2025'!C72,#REF!)+
SUMIF(#REF!, 'KEUANGAN (INT+EKS) AKRE 2025'!C72,#REF!)</f>
        <v>#REF!</v>
      </c>
      <c r="W72" s="152" t="e">
        <f>SUMIFS(#REF!,#REF!,"internal",#REF!,C72)+
SUMIFS(#REF!,#REF!,"internal",#REF!,C72)+
SUMIFS(#REF!,#REF!,"internal",#REF!,C72)+
SUMIFS(#REF!,#REF!,"internal",#REF!,C72)+
SUMIFS(#REF!,#REF!,"internal",#REF!,C72)+
SUMIFS(#REF!,#REF!,"internal",#REF!,C72)</f>
        <v>#REF!</v>
      </c>
      <c r="X72" s="152" t="e">
        <f>SUMIFS(#REF!,#REF!,"eksternal",#REF!,C72)+
SUMIFS(#REF!,#REF!,"eksternal",#REF!,C72)+
SUMIFS(#REF!,#REF!,"eksternal",#REF!,C72)+
SUMIFS(#REF!,#REF!,"eksternal",#REF!,C72)+
SUMIFS(#REF!,#REF!,"eksternal",#REF!,C72)+
SUMIFS(#REF!,#REF!,"eksternal",#REF!,C72)</f>
        <v>#REF!</v>
      </c>
      <c r="Y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Z72" s="152" t="e">
        <f>SUMIFS(#REF!,#REF!,"internal",#REF!,C72)+
SUMIFS(#REF!,#REF!,"internal",#REF!,C72)+
SUMIFS(#REF!,#REF!,"internal",#REF!,C72)+
SUMIFS(#REF!,#REF!,"internal",#REF!,C72)+
SUMIFS(#REF!,#REF!,"internal",#REF!,C72)+
SUMIFS(#REF!,#REF!,"internal",#REF!,C72)+
SUMIFS(#REF!,#REF!,"internal",#REF!,C72)</f>
        <v>#REF!</v>
      </c>
      <c r="AA72" s="152" t="e">
        <f>SUMIFS(#REF!,#REF!,"eksternal",#REF!,C72)+
SUMIFS(#REF!,#REF!,"eksternal",#REF!,C72)+
SUMIFS(#REF!,#REF!,"eksternal",#REF!,C72)+
SUMIFS(#REF!,#REF!,"eksternal",#REF!,C72)+
SUMIFS(#REF!,#REF!,"eksternal",#REF!,C72)+
SUMIFS(#REF!,#REF!,"eksternal",#REF!,C72)+
SUMIFS(#REF!,#REF!,"eksternal",#REF!,C72)</f>
        <v>#REF!</v>
      </c>
      <c r="AB72" s="152" t="e">
        <f>SUMIF(#REF!, 'KEUANGAN (INT+EKS) AKRE 2025'!C72,#REF!)+
SUMIF(#REF!, 'KEUANGAN (INT+EKS) AKRE 2025'!C72,#REF!)+
SUMIF(#REF!, 'KEUANGAN (INT+EKS) AKRE 2025'!C72,#REF!)+
SUMIF(#REF!, 'KEUANGAN (INT+EKS) AKRE 2025'!C72,#REF!)+
SUMIF(#REF!, 'KEUANGAN (INT+EKS) AKRE 2025'!C72,#REF!)+
SUMIF(#REF!, 'KEUANGAN (INT+EKS) AKRE 2025'!C72,#REF!)</f>
        <v>#REF!</v>
      </c>
      <c r="AC72" s="152" t="e">
        <f>SUMIFS(#REF!,#REF!,"internal",#REF!,C72)+
SUMIFS(#REF!,#REF!,"internal",#REF!,C72)+
SUMIFS(#REF!,#REF!,"internal",#REF!,C72)+
SUMIFS(#REF!,#REF!,"internal",#REF!,C72)+
SUMIFS(#REF!,#REF!,"internal",#REF!,C72)+
SUMIFS(#REF!,#REF!,"internal",#REF!,C72)</f>
        <v>#REF!</v>
      </c>
      <c r="AD72" s="152" t="e">
        <f>SUMIFS(#REF!,#REF!,"eksternal",#REF!,C72)+
SUMIFS(#REF!,#REF!,"eksternal",#REF!,C72)+
SUMIFS(#REF!,#REF!,"eksternal",#REF!,C72)+
SUMIFS(#REF!,#REF!,"eksternal",#REF!,C72)+
SUMIFS(#REF!,#REF!,"eksternal",#REF!,C72)+
SUMIFS(#REF!,#REF!,"eksternal",#REF!,C72)</f>
        <v>#REF!</v>
      </c>
      <c r="AE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AF72" s="152" t="e">
        <f>SUMIFS(#REF!,#REF!,"internal",#REF!,C72)+
SUMIFS(#REF!,#REF!,"internal",#REF!,C72)+
SUMIFS(#REF!,#REF!,"internal",#REF!,C72)+
SUMIFS(#REF!,#REF!,"internal",#REF!,C72)+
SUMIFS(#REF!,#REF!,"internal",#REF!,C72)+
SUMIFS(#REF!,#REF!,"internal",#REF!,C72)+
SUMIFS(#REF!,#REF!,"internal",#REF!,C72)</f>
        <v>#REF!</v>
      </c>
      <c r="AG72" s="152" t="e">
        <f>SUMIFS(#REF!,#REF!,"eksternal",#REF!,C72)+
SUMIFS(#REF!,#REF!,"eksternal",#REF!,C72)+
SUMIFS(#REF!,#REF!,"eksternal",#REF!,C72)+
SUMIFS(#REF!,#REF!,"eksternal",#REF!,C72)+
SUMIFS(#REF!,#REF!,"eksternal",#REF!,C72)+
SUMIFS(#REF!,#REF!,"eksternal",#REF!,C72)+
SUMIFS(#REF!,#REF!,"eksternal",#REF!,C72)</f>
        <v>#REF!</v>
      </c>
      <c r="AH72" s="152" t="e">
        <f>SUMIF(#REF!, 'KEUANGAN (INT+EKS) AKRE 2025'!C72,#REF!)+
SUMIF(#REF!, 'KEUANGAN (INT+EKS) AKRE 2025'!C72,#REF!)+
SUMIF(#REF!, 'KEUANGAN (INT+EKS) AKRE 2025'!C72,#REF!)+
SUMIF(#REF!, 'KEUANGAN (INT+EKS) AKRE 2025'!C72,#REF!)+
SUMIF(#REF!, 'KEUANGAN (INT+EKS) AKRE 2025'!C72,#REF!)+
SUMIF(#REF!, 'KEUANGAN (INT+EKS) AKRE 2025'!C72,#REF!)</f>
        <v>#REF!</v>
      </c>
      <c r="AI72" s="152" t="e">
        <f>SUMIFS(#REF!,#REF!,"internal",#REF!,C72)+
SUMIFS(#REF!,#REF!,"internal",#REF!,C72)+
SUMIFS(#REF!,#REF!,"internal",#REF!,C72)+
SUMIFS(#REF!,#REF!,"internal",#REF!,C72)+
SUMIFS(#REF!,#REF!,"internal",#REF!,C72)+
SUMIFS(#REF!,#REF!,"internal",#REF!,C72)</f>
        <v>#REF!</v>
      </c>
      <c r="AJ72" s="152" t="e">
        <f>SUMIFS(#REF!,#REF!,"eksternal",#REF!,C72)+
SUMIFS(#REF!,#REF!,"eksternal",#REF!,C72)+
SUMIFS(#REF!,#REF!,"eksternal",#REF!,C72)+
SUMIFS(#REF!,#REF!,"eksternal",#REF!,C72)+
SUMIFS(#REF!,#REF!,"eksternal",#REF!,C72)+
SUMIFS(#REF!,#REF!,"eksternal",#REF!,C72)</f>
        <v>#REF!</v>
      </c>
      <c r="AK72" s="1337"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
SUMIF(#REF!,'KEUANGAN (INT+EKS) AKRE 2025'!C72,#REF!)+
SUMIF(#REF!,'KEUANGAN (INT+EKS) AKRE 2025'!C72,#REF!)</f>
        <v>#REF!</v>
      </c>
      <c r="AL72" s="1335" t="e">
        <f>SUMIFS(#REF!,#REF!,"internal",#REF!,C72)+
SUMIFS(#REF!,#REF!,"internal",#REF!,C72)+
SUMIFS(#REF!,#REF!,"internal",#REF!,C72)+
SUMIFS(#REF!,#REF!,"internal",#REF!,C72)+
SUMIFS(#REF!,#REF!,"internal",#REF!,C72)+
SUMIFS(#REF!,#REF!,"internal",#REF!,C72)+
SUMIFS(#REF!,#REF!,"internal",#REF!,C72)</f>
        <v>#REF!</v>
      </c>
      <c r="AM72" s="1354" t="e">
        <f>SUMIFS(#REF!,#REF!,"eksternal",#REF!,C72)+
SUMIFS(#REF!,#REF!,"eksternal",#REF!,C72)+
SUMIFS(#REF!,#REF!,"eksternal",#REF!,C72)+
SUMIFS(#REF!,#REF!,"eksternal",#REF!,C72)+
SUMIFS(#REF!,#REF!,"eksternal",#REF!,C72)+
SUMIFS(#REF!,#REF!,"eksternal",#REF!,C72)+
SUMIFS(#REF!,#REF!,"eksternal",#REF!,C72)+
SUMIFS(#REF!,#REF!,"eksternal",#REF!,C72)+
SUMIFS(#REF!,#REF!,"eksternal",#REF!,C72)</f>
        <v>#REF!</v>
      </c>
    </row>
    <row r="73" spans="1:39" hidden="1">
      <c r="B73" s="1449"/>
      <c r="C73" s="1197" t="s">
        <v>1818</v>
      </c>
      <c r="D73" s="1340"/>
      <c r="E73" s="1340" t="e">
        <f>SUMIFS(#REF!,#REF!,"internal",#REF!,C73)+
SUMIFS(#REF!,#REF!,"internal",#REF!,C73)+
SUMIFS(#REF!,#REF!,"internal",#REF!,C73)+
SUMIFS(#REF!,#REF!,"internal",#REF!,C73)+
SUMIFS(#REF!,#REF!,"internal",#REF!,C73)+
SUMIFS(#REF!,#REF!,"internal",#REF!,C73)</f>
        <v>#REF!</v>
      </c>
      <c r="F73" s="1341" t="e">
        <f>SUMIFS(#REF!,#REF!,"eksternal",#REF!,C73)+
SUMIFS(#REF!,#REF!,"eksternal",#REF!,C73)+
SUMIFS(#REF!,#REF!,"eksternal",#REF!,C73)+
SUMIFS(#REF!,#REF!,"eksternal",#REF!,C73)+
SUMIFS(#REF!,#REF!,"eksternal",#REF!,C73)+
SUMIFS(#REF!,#REF!,"eksternal",#REF!,C73)</f>
        <v>#REF!</v>
      </c>
      <c r="G73" s="1334"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H73" s="1334" t="e">
        <f>SUMIFS(#REF!,#REF!,"internal",#REF!,C73)+
SUMIFS(#REF!,#REF!,"internal",#REF!,C73)+
SUMIFS(#REF!,#REF!,"internal",#REF!,C73)+
SUMIFS(#REF!,#REF!,"internal",#REF!,C73)+
SUMIFS(#REF!,#REF!,"internal",#REF!,C73)+
SUMIFS(#REF!,#REF!,"internal",#REF!,C73)+
SUMIFS(#REF!,#REF!,"internal",#REF!,C73)</f>
        <v>#REF!</v>
      </c>
      <c r="I73" s="1334" t="e">
        <f>SUMIFS(#REF!,#REF!,"eksternal",#REF!,C73)+
SUMIFS(#REF!,#REF!,"eksternal",#REF!,C73)+
SUMIFS(#REF!,#REF!,"eksternal",#REF!,C73)+
SUMIFS(#REF!,#REF!,"eksternal",#REF!,C73)+
SUMIFS(#REF!,#REF!,"eksternal",#REF!,C73)+
SUMIFS(#REF!,#REF!,"eksternal",#REF!,C73)+
SUMIFS(#REF!,#REF!,"eksternal",#REF!,C73)</f>
        <v>#REF!</v>
      </c>
      <c r="J73" s="151"/>
      <c r="K73" s="151" t="e">
        <f>SUMIFS(#REF!,#REF!,"internal",#REF!,C73)+
SUMIFS(#REF!,#REF!,"internal",#REF!,C73)+
SUMIFS(#REF!,#REF!,"internal",#REF!,C73)+
SUMIFS(#REF!,#REF!,"internal",#REF!,C73)+
SUMIFS(#REF!,#REF!,"internal",#REF!,C73)+
SUMIFS(#REF!,#REF!,"internal",#REF!,C73)</f>
        <v>#REF!</v>
      </c>
      <c r="L73" s="151" t="e">
        <f>SUMIFS(#REF!,#REF!,"eksternal",#REF!,C73)+
SUMIFS(#REF!,#REF!,"eksternal",#REF!,C73)+
SUMIFS(#REF!,#REF!,"eksternal",#REF!,C73)+
SUMIFS(#REF!,#REF!,"eksternal",#REF!,C73)+
SUMIFS(#REF!,#REF!,"eksternal",#REF!,C73)+
SUMIFS(#REF!,#REF!,"eksternal",#REF!,C73)</f>
        <v>#REF!</v>
      </c>
      <c r="M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N73" s="152" t="e">
        <f>SUMIFS(#REF!,#REF!,"internal",#REF!,C73)+
SUMIFS(#REF!,#REF!,"internal",#REF!,C73)+
SUMIFS(#REF!,#REF!,"internal",#REF!,C73)+
SUMIFS(#REF!,#REF!,"internal",#REF!,C73)+
SUMIFS(#REF!,#REF!,"internal",#REF!,C73)+
SUMIFS(#REF!,#REF!,"internal",#REF!,C73)+
SUMIFS(#REF!,#REF!,"internal",#REF!,C73)</f>
        <v>#REF!</v>
      </c>
      <c r="O73" s="1331" t="e">
        <f>SUMIFS(#REF!,#REF!,"eksternal",#REF!,C73)+
SUMIFS(#REF!,#REF!,"eksternal",#REF!,C73)+
SUMIFS(#REF!,#REF!,"eksternal",#REF!,C73)+
SUMIFS(#REF!,#REF!,"eksternal",#REF!,C73)+
SUMIFS(#REF!,#REF!,"eksternal",#REF!,C73)+
SUMIFS(#REF!,#REF!,"eksternal",#REF!,C73)+
SUMIFS(#REF!,#REF!,"eksternal",#REF!,C73)</f>
        <v>#REF!</v>
      </c>
      <c r="P73" s="152"/>
      <c r="Q73" s="152" t="e">
        <f>SUMIFS(#REF!,#REF!,"internal",#REF!,C73)+
SUMIFS(#REF!,#REF!,"internal",#REF!,C73)+
SUMIFS(#REF!,#REF!,"internal",#REF!,C73)+
SUMIFS(#REF!,#REF!,"internal",#REF!,C73)+
SUMIFS(#REF!,#REF!,"internal",#REF!,C73)+
SUMIFS(#REF!,#REF!,"internal",#REF!,C73)</f>
        <v>#REF!</v>
      </c>
      <c r="R73" s="152" t="e">
        <f>SUMIFS(#REF!,#REF!,"eksternal",#REF!,C73)+
SUMIFS(#REF!,#REF!,"eksternal",#REF!,C73)+
SUMIFS(#REF!,#REF!,"eksternal",#REF!,C73)+
SUMIFS(#REF!,#REF!,"eksternal",#REF!,C73)+
SUMIFS(#REF!,#REF!,"eksternal",#REF!,C73)+
SUMIFS(#REF!,#REF!,"eksternal",#REF!,C73)</f>
        <v>#REF!</v>
      </c>
      <c r="S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T73" s="1331" t="e">
        <f>SUMIFS(#REF!,#REF!,"internal",#REF!,C73)+
SUMIFS(#REF!,#REF!,"internal",#REF!,C73)+
SUMIFS(#REF!,#REF!,"internal",#REF!,C73)+
SUMIFS(#REF!,#REF!,"internal",#REF!,C73)+
SUMIFS(#REF!,#REF!,"eksternal",#REF!,C73)+
SUMIFS(#REF!,#REF!,"eksternal",#REF!,C73)+
SUMIFS(#REF!,#REF!,"eksternal",#REF!,C73)</f>
        <v>#REF!</v>
      </c>
      <c r="U73" s="1331" t="e">
        <f>SUMIFS(#REF!,#REF!,"eksternal",#REF!,C73)+
SUMIFS(#REF!,#REF!,"eksternal",#REF!,C73)+
SUMIFS(#REF!,#REF!,"eksternal",#REF!,C73)+
SUMIFS(#REF!,#REF!,"eksternal",#REF!,C73)+
SUMIFS(#REF!,#REF!,"eksternal",#REF!,C73)+
SUMIFS(#REF!,#REF!,"eksternal",#REF!,C73)+
SUMIFS(#REF!,#REF!,"eksternal",#REF!,C73)</f>
        <v>#REF!</v>
      </c>
      <c r="V73" s="152" t="e">
        <f>SUMIF(#REF!, 'KEUANGAN (INT+EKS) AKRE 2025'!C73,#REF!)+
SUMIF(#REF!, 'KEUANGAN (INT+EKS) AKRE 2025'!C73,#REF!)+
SUMIF(#REF!, 'KEUANGAN (INT+EKS) AKRE 2025'!C73,#REF!)+
SUMIF(#REF!, 'KEUANGAN (INT+EKS) AKRE 2025'!C73,#REF!)+
SUMIF(#REF!, 'KEUANGAN (INT+EKS) AKRE 2025'!C73,#REF!)</f>
        <v>#REF!</v>
      </c>
      <c r="W73" s="152" t="e">
        <f>SUMIFS(#REF!,#REF!,"internal",#REF!,C73)+
SUMIFS(#REF!,#REF!,"internal",#REF!,C73)+
SUMIFS(#REF!,#REF!,"internal",#REF!,C73)+
SUMIFS(#REF!,#REF!,"internal",#REF!,C73)+
SUMIFS(#REF!,#REF!,"internal",#REF!,C73)+
SUMIFS(#REF!,#REF!,"internal",#REF!,C73)</f>
        <v>#REF!</v>
      </c>
      <c r="X73" s="152" t="e">
        <f>SUMIFS(#REF!,#REF!,"eksternal",#REF!,C73)+
SUMIFS(#REF!,#REF!,"eksternal",#REF!,C73)+
SUMIFS(#REF!,#REF!,"eksternal",#REF!,C73)+
SUMIFS(#REF!,#REF!,"eksternal",#REF!,C73)+
SUMIFS(#REF!,#REF!,"eksternal",#REF!,C73)+
SUMIFS(#REF!,#REF!,"eksternal",#REF!,C73)</f>
        <v>#REF!</v>
      </c>
      <c r="Y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Z73" s="152" t="e">
        <f>SUMIFS(#REF!,#REF!,"internal",#REF!,C73)+
SUMIFS(#REF!,#REF!,"internal",#REF!,C73)+
SUMIFS(#REF!,#REF!,"internal",#REF!,C73)+
SUMIFS(#REF!,#REF!,"internal",#REF!,C73)+
SUMIFS(#REF!,#REF!,"internal",#REF!,C73)+
SUMIFS(#REF!,#REF!,"internal",#REF!,C73)+
SUMIFS(#REF!,#REF!,"internal",#REF!,C73)</f>
        <v>#REF!</v>
      </c>
      <c r="AA73" s="152" t="e">
        <f>SUMIFS(#REF!,#REF!,"eksternal",#REF!,C73)+
SUMIFS(#REF!,#REF!,"eksternal",#REF!,C73)+
SUMIFS(#REF!,#REF!,"eksternal",#REF!,C73)+
SUMIFS(#REF!,#REF!,"eksternal",#REF!,C73)+
SUMIFS(#REF!,#REF!,"eksternal",#REF!,C73)+
SUMIFS(#REF!,#REF!,"eksternal",#REF!,C73)+
SUMIFS(#REF!,#REF!,"eksternal",#REF!,C73)</f>
        <v>#REF!</v>
      </c>
      <c r="AB73" s="152" t="e">
        <f>SUMIF(#REF!, 'KEUANGAN (INT+EKS) AKRE 2025'!C73,#REF!)+
SUMIF(#REF!, 'KEUANGAN (INT+EKS) AKRE 2025'!C73,#REF!)+
SUMIF(#REF!, 'KEUANGAN (INT+EKS) AKRE 2025'!C73,#REF!)+
SUMIF(#REF!, 'KEUANGAN (INT+EKS) AKRE 2025'!C73,#REF!)+
SUMIF(#REF!, 'KEUANGAN (INT+EKS) AKRE 2025'!C73,#REF!)+
SUMIF(#REF!, 'KEUANGAN (INT+EKS) AKRE 2025'!C73,#REF!)</f>
        <v>#REF!</v>
      </c>
      <c r="AC73" s="152" t="e">
        <f>SUMIFS(#REF!,#REF!,"internal",#REF!,C73)+
SUMIFS(#REF!,#REF!,"internal",#REF!,C73)+
SUMIFS(#REF!,#REF!,"internal",#REF!,C73)+
SUMIFS(#REF!,#REF!,"internal",#REF!,C73)+
SUMIFS(#REF!,#REF!,"internal",#REF!,C73)+
SUMIFS(#REF!,#REF!,"internal",#REF!,C73)</f>
        <v>#REF!</v>
      </c>
      <c r="AD73" s="152" t="e">
        <f>SUMIFS(#REF!,#REF!,"eksternal",#REF!,C73)+
SUMIFS(#REF!,#REF!,"eksternal",#REF!,C73)+
SUMIFS(#REF!,#REF!,"eksternal",#REF!,C73)+
SUMIFS(#REF!,#REF!,"eksternal",#REF!,C73)+
SUMIFS(#REF!,#REF!,"eksternal",#REF!,C73)+
SUMIFS(#REF!,#REF!,"eksternal",#REF!,C73)</f>
        <v>#REF!</v>
      </c>
      <c r="AE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AF73" s="152" t="e">
        <f>SUMIFS(#REF!,#REF!,"internal",#REF!,C73)+
SUMIFS(#REF!,#REF!,"internal",#REF!,C73)+
SUMIFS(#REF!,#REF!,"internal",#REF!,C73)+
SUMIFS(#REF!,#REF!,"internal",#REF!,C73)+
SUMIFS(#REF!,#REF!,"internal",#REF!,C73)+
SUMIFS(#REF!,#REF!,"internal",#REF!,C73)+
SUMIFS(#REF!,#REF!,"internal",#REF!,C73)</f>
        <v>#REF!</v>
      </c>
      <c r="AG73" s="152" t="e">
        <f>SUMIFS(#REF!,#REF!,"eksternal",#REF!,C73)+
SUMIFS(#REF!,#REF!,"eksternal",#REF!,C73)+
SUMIFS(#REF!,#REF!,"eksternal",#REF!,C73)+
SUMIFS(#REF!,#REF!,"eksternal",#REF!,C73)+
SUMIFS(#REF!,#REF!,"eksternal",#REF!,C73)+
SUMIFS(#REF!,#REF!,"eksternal",#REF!,C73)+
SUMIFS(#REF!,#REF!,"eksternal",#REF!,C73)</f>
        <v>#REF!</v>
      </c>
      <c r="AH73" s="152"/>
      <c r="AI73" s="152" t="e">
        <f>SUMIFS(#REF!,#REF!,"internal",#REF!,C73)+
SUMIFS(#REF!,#REF!,"internal",#REF!,C73)+
SUMIFS(#REF!,#REF!,"internal",#REF!,C73)+
SUMIFS(#REF!,#REF!,"internal",#REF!,C73)+
SUMIFS(#REF!,#REF!,"internal",#REF!,C73)+
SUMIFS(#REF!,#REF!,"internal",#REF!,C73)</f>
        <v>#REF!</v>
      </c>
      <c r="AJ73" s="152" t="e">
        <f>SUMIFS(#REF!,#REF!,"eksternal",#REF!,C73)+
SUMIFS(#REF!,#REF!,"eksternal",#REF!,C73)+
SUMIFS(#REF!,#REF!,"eksternal",#REF!,C73)+
SUMIFS(#REF!,#REF!,"eksternal",#REF!,C73)+
SUMIFS(#REF!,#REF!,"eksternal",#REF!,C73)+
SUMIFS(#REF!,#REF!,"eksternal",#REF!,C73)</f>
        <v>#REF!</v>
      </c>
      <c r="AK73" s="1337"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
SUMIF(#REF!,'KEUANGAN (INT+EKS) AKRE 2025'!C73,#REF!)+
SUMIF(#REF!,'KEUANGAN (INT+EKS) AKRE 2025'!C73,#REF!)</f>
        <v>#REF!</v>
      </c>
      <c r="AL73" s="1335" t="e">
        <f>SUMIFS(#REF!,#REF!,"internal",#REF!,C73)+
SUMIFS(#REF!,#REF!,"internal",#REF!,C73)+
SUMIFS(#REF!,#REF!,"internal",#REF!,C73)+
SUMIFS(#REF!,#REF!,"internal",#REF!,C73)+
SUMIFS(#REF!,#REF!,"internal",#REF!,C73)+
SUMIFS(#REF!,#REF!,"internal",#REF!,C73)+
SUMIFS(#REF!,#REF!,"internal",#REF!,C73)</f>
        <v>#REF!</v>
      </c>
      <c r="AM73" s="1354" t="e">
        <f>SUMIFS(#REF!,#REF!,"eksternal",#REF!,C73)+
SUMIFS(#REF!,#REF!,"eksternal",#REF!,C73)+
SUMIFS(#REF!,#REF!,"eksternal",#REF!,C73)+
SUMIFS(#REF!,#REF!,"eksternal",#REF!,C73)+
SUMIFS(#REF!,#REF!,"eksternal",#REF!,C73)+
SUMIFS(#REF!,#REF!,"eksternal",#REF!,C73)+
SUMIFS(#REF!,#REF!,"eksternal",#REF!,C73)+
SUMIFS(#REF!,#REF!,"eksternal",#REF!,C73)+
SUMIFS(#REF!,#REF!,"eksternal",#REF!,C73)</f>
        <v>#REF!</v>
      </c>
    </row>
    <row r="74" spans="1:39" hidden="1">
      <c r="A74" s="127">
        <v>1</v>
      </c>
      <c r="B74" s="1198" t="s">
        <v>202</v>
      </c>
      <c r="C74" s="1199" t="s">
        <v>89</v>
      </c>
      <c r="D74" s="1340" t="e">
        <f>SUMIF(#REF!, 'KEUANGAN (INT+EKS) AKRE 2025'!C74,#REF!)+
SUMIF(#REF!, 'KEUANGAN (INT+EKS) AKRE 2025'!C74,#REF!)+
SUMIF(#REF!, 'KEUANGAN (INT+EKS) AKRE 2025'!C74,#REF!)+
SUMIF(#REF!, 'KEUANGAN (INT+EKS) AKRE 2025'!C74,#REF!)+
SUMIF(#REF!, 'KEUANGAN (INT+EKS) AKRE 2025'!C74,#REF!)</f>
        <v>#REF!</v>
      </c>
      <c r="E74" s="1340" t="e">
        <f>SUMIFS(#REF!,#REF!,"internal",#REF!,C74)+
SUMIFS(#REF!,#REF!,"internal",#REF!,C74)+
SUMIFS(#REF!,#REF!,"internal",#REF!,C74)+
SUMIFS(#REF!,#REF!,"internal",#REF!,C74)+
SUMIFS(#REF!,#REF!,"internal",#REF!,C74)+
SUMIFS(#REF!,#REF!,"internal",#REF!,C74)</f>
        <v>#REF!</v>
      </c>
      <c r="F74" s="1341" t="e">
        <f>SUMIFS(#REF!,#REF!,"eksternal",#REF!,C74)+
SUMIFS(#REF!,#REF!,"eksternal",#REF!,C74)+
SUMIFS(#REF!,#REF!,"eksternal",#REF!,C74)+
SUMIFS(#REF!,#REF!,"eksternal",#REF!,C74)+
SUMIFS(#REF!,#REF!,"eksternal",#REF!,C74)+
SUMIFS(#REF!,#REF!,"eksternal",#REF!,C74)</f>
        <v>#REF!</v>
      </c>
      <c r="G74" s="1334"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H74" s="1334" t="e">
        <f>SUMIFS(#REF!,#REF!,"internal",#REF!,C74)+
SUMIFS(#REF!,#REF!,"internal",#REF!,C74)+
SUMIFS(#REF!,#REF!,"internal",#REF!,C74)+
SUMIFS(#REF!,#REF!,"internal",#REF!,C74)+
SUMIFS(#REF!,#REF!,"internal",#REF!,C74)+
SUMIFS(#REF!,#REF!,"internal",#REF!,C74)+
SUMIFS(#REF!,#REF!,"internal",#REF!,C74)</f>
        <v>#REF!</v>
      </c>
      <c r="I74" s="1334" t="e">
        <f>SUMIFS(#REF!,#REF!,"eksternal",#REF!,C74)+
SUMIFS(#REF!,#REF!,"eksternal",#REF!,C74)+
SUMIFS(#REF!,#REF!,"eksternal",#REF!,C74)+
SUMIFS(#REF!,#REF!,"eksternal",#REF!,C74)+
SUMIFS(#REF!,#REF!,"eksternal",#REF!,C74)+
SUMIFS(#REF!,#REF!,"eksternal",#REF!,C74)+
SUMIFS(#REF!,#REF!,"eksternal",#REF!,C74)</f>
        <v>#REF!</v>
      </c>
      <c r="J74" s="151" t="e">
        <f>SUMIF(#REF!, 'KEUANGAN (INT+EKS) AKRE 2025'!C74,#REF!)+
SUMIF(#REF!, 'KEUANGAN (INT+EKS) AKRE 2025'!C74,#REF!)+
SUMIF(#REF!, 'KEUANGAN (INT+EKS) AKRE 2025'!C74,#REF!)+
SUMIF(#REF!, 'KEUANGAN (INT+EKS) AKRE 2025'!C74,#REF!)+
SUMIF(#REF!, 'KEUANGAN (INT+EKS) AKRE 2025'!C74,#REF!)</f>
        <v>#REF!</v>
      </c>
      <c r="K74" s="151" t="e">
        <f>SUMIFS(#REF!,#REF!,"internal",#REF!,C74)+
SUMIFS(#REF!,#REF!,"internal",#REF!,C74)+
SUMIFS(#REF!,#REF!,"internal",#REF!,C74)+
SUMIFS(#REF!,#REF!,"internal",#REF!,C74)+
SUMIFS(#REF!,#REF!,"internal",#REF!,C74)+
SUMIFS(#REF!,#REF!,"internal",#REF!,C74)</f>
        <v>#REF!</v>
      </c>
      <c r="L74" s="151" t="e">
        <f>SUMIFS(#REF!,#REF!,"eksternal",#REF!,C74)+
SUMIFS(#REF!,#REF!,"eksternal",#REF!,C74)+
SUMIFS(#REF!,#REF!,"eksternal",#REF!,C74)+
SUMIFS(#REF!,#REF!,"eksternal",#REF!,C74)+
SUMIFS(#REF!,#REF!,"eksternal",#REF!,C74)+
SUMIFS(#REF!,#REF!,"eksternal",#REF!,C74)</f>
        <v>#REF!</v>
      </c>
      <c r="M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N74" s="152" t="e">
        <f>SUMIFS(#REF!,#REF!,"internal",#REF!,C74)+
SUMIFS(#REF!,#REF!,"internal",#REF!,C74)+
SUMIFS(#REF!,#REF!,"internal",#REF!,C74)+
SUMIFS(#REF!,#REF!,"internal",#REF!,C74)+
SUMIFS(#REF!,#REF!,"internal",#REF!,C74)+
SUMIFS(#REF!,#REF!,"internal",#REF!,C74)+
SUMIFS(#REF!,#REF!,"internal",#REF!,C74)</f>
        <v>#REF!</v>
      </c>
      <c r="O74" s="1331" t="e">
        <f>SUMIFS(#REF!,#REF!,"eksternal",#REF!,C74)+
SUMIFS(#REF!,#REF!,"eksternal",#REF!,C74)+
SUMIFS(#REF!,#REF!,"eksternal",#REF!,C74)+
SUMIFS(#REF!,#REF!,"eksternal",#REF!,C74)+
SUMIFS(#REF!,#REF!,"eksternal",#REF!,C74)+
SUMIFS(#REF!,#REF!,"eksternal",#REF!,C74)+
SUMIFS(#REF!,#REF!,"eksternal",#REF!,C74)</f>
        <v>#REF!</v>
      </c>
      <c r="P74" s="152" t="e">
        <f>SUMIF(#REF!, 'KEUANGAN (INT+EKS) AKRE 2025'!C74,#REF!)+
SUMIF(#REF!, 'KEUANGAN (INT+EKS) AKRE 2025'!C74,#REF!)+
SUMIF(#REF!, 'KEUANGAN (INT+EKS) AKRE 2025'!C74,#REF!)+
SUMIF(#REF!, 'KEUANGAN (INT+EKS) AKRE 2025'!C74,#REF!)+
SUMIF(#REF!, 'KEUANGAN (INT+EKS) AKRE 2025'!C74,#REF!)</f>
        <v>#REF!</v>
      </c>
      <c r="Q74" s="152" t="e">
        <f>SUMIFS(#REF!,#REF!,"internal",#REF!,C74)+
SUMIFS(#REF!,#REF!,"internal",#REF!,C74)+
SUMIFS(#REF!,#REF!,"internal",#REF!,C74)+
SUMIFS(#REF!,#REF!,"internal",#REF!,C74)+
SUMIFS(#REF!,#REF!,"internal",#REF!,C74)+
SUMIFS(#REF!,#REF!,"internal",#REF!,C74)</f>
        <v>#REF!</v>
      </c>
      <c r="R74" s="152" t="e">
        <f>SUMIFS(#REF!,#REF!,"eksternal",#REF!,C74)+
SUMIFS(#REF!,#REF!,"eksternal",#REF!,C74)+
SUMIFS(#REF!,#REF!,"eksternal",#REF!,C74)+
SUMIFS(#REF!,#REF!,"eksternal",#REF!,C74)+
SUMIFS(#REF!,#REF!,"eksternal",#REF!,C74)+
SUMIFS(#REF!,#REF!,"eksternal",#REF!,C74)</f>
        <v>#REF!</v>
      </c>
      <c r="S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T74" s="1331" t="e">
        <f>SUMIFS(#REF!,#REF!,"internal",#REF!,C74)+
SUMIFS(#REF!,#REF!,"internal",#REF!,C74)+
SUMIFS(#REF!,#REF!,"internal",#REF!,C74)+
SUMIFS(#REF!,#REF!,"internal",#REF!,C74)+
SUMIFS(#REF!,#REF!,"eksternal",#REF!,C74)+
SUMIFS(#REF!,#REF!,"eksternal",#REF!,C74)+
SUMIFS(#REF!,#REF!,"eksternal",#REF!,C74)</f>
        <v>#REF!</v>
      </c>
      <c r="U74" s="1331" t="e">
        <f>SUMIFS(#REF!,#REF!,"eksternal",#REF!,C74)+
SUMIFS(#REF!,#REF!,"eksternal",#REF!,C74)+
SUMIFS(#REF!,#REF!,"eksternal",#REF!,C74)+
SUMIFS(#REF!,#REF!,"eksternal",#REF!,C74)+
SUMIFS(#REF!,#REF!,"eksternal",#REF!,C74)+
SUMIFS(#REF!,#REF!,"eksternal",#REF!,C74)+
SUMIFS(#REF!,#REF!,"eksternal",#REF!,C74)</f>
        <v>#REF!</v>
      </c>
      <c r="V74" s="152" t="e">
        <f>SUMIF(#REF!, 'KEUANGAN (INT+EKS) AKRE 2025'!C74,#REF!)+
SUMIF(#REF!, 'KEUANGAN (INT+EKS) AKRE 2025'!C74,#REF!)+
SUMIF(#REF!, 'KEUANGAN (INT+EKS) AKRE 2025'!C74,#REF!)+
SUMIF(#REF!, 'KEUANGAN (INT+EKS) AKRE 2025'!C74,#REF!)+
SUMIF(#REF!, 'KEUANGAN (INT+EKS) AKRE 2025'!C74,#REF!)</f>
        <v>#REF!</v>
      </c>
      <c r="W74" s="152" t="e">
        <f>SUMIFS(#REF!,#REF!,"internal",#REF!,C74)+
SUMIFS(#REF!,#REF!,"internal",#REF!,C74)+
SUMIFS(#REF!,#REF!,"internal",#REF!,C74)+
SUMIFS(#REF!,#REF!,"internal",#REF!,C74)+
SUMIFS(#REF!,#REF!,"internal",#REF!,C74)+
SUMIFS(#REF!,#REF!,"internal",#REF!,C74)</f>
        <v>#REF!</v>
      </c>
      <c r="X74" s="152" t="e">
        <f>SUMIFS(#REF!,#REF!,"eksternal",#REF!,C74)+
SUMIFS(#REF!,#REF!,"eksternal",#REF!,C74)+
SUMIFS(#REF!,#REF!,"eksternal",#REF!,C74)+
SUMIFS(#REF!,#REF!,"eksternal",#REF!,C74)+
SUMIFS(#REF!,#REF!,"eksternal",#REF!,C74)+
SUMIFS(#REF!,#REF!,"eksternal",#REF!,C74)</f>
        <v>#REF!</v>
      </c>
      <c r="Y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Z74" s="152" t="e">
        <f>SUMIFS(#REF!,#REF!,"internal",#REF!,C74)+
SUMIFS(#REF!,#REF!,"internal",#REF!,C74)+
SUMIFS(#REF!,#REF!,"internal",#REF!,C74)+
SUMIFS(#REF!,#REF!,"internal",#REF!,C74)+
SUMIFS(#REF!,#REF!,"internal",#REF!,C74)+
SUMIFS(#REF!,#REF!,"internal",#REF!,C74)+
SUMIFS(#REF!,#REF!,"internal",#REF!,C74)</f>
        <v>#REF!</v>
      </c>
      <c r="AA74" s="152" t="e">
        <f>SUMIFS(#REF!,#REF!,"eksternal",#REF!,C74)+
SUMIFS(#REF!,#REF!,"eksternal",#REF!,C74)+
SUMIFS(#REF!,#REF!,"eksternal",#REF!,C74)+
SUMIFS(#REF!,#REF!,"eksternal",#REF!,C74)+
SUMIFS(#REF!,#REF!,"eksternal",#REF!,C74)+
SUMIFS(#REF!,#REF!,"eksternal",#REF!,C74)+
SUMIFS(#REF!,#REF!,"eksternal",#REF!,C74)</f>
        <v>#REF!</v>
      </c>
      <c r="AB74" s="152" t="e">
        <f>SUMIF(#REF!, 'KEUANGAN (INT+EKS) AKRE 2025'!C74,#REF!)+
SUMIF(#REF!, 'KEUANGAN (INT+EKS) AKRE 2025'!C74,#REF!)+
SUMIF(#REF!, 'KEUANGAN (INT+EKS) AKRE 2025'!C74,#REF!)+
SUMIF(#REF!, 'KEUANGAN (INT+EKS) AKRE 2025'!C74,#REF!)+
SUMIF(#REF!, 'KEUANGAN (INT+EKS) AKRE 2025'!C74,#REF!)+
SUMIF(#REF!, 'KEUANGAN (INT+EKS) AKRE 2025'!C74,#REF!)</f>
        <v>#REF!</v>
      </c>
      <c r="AC74" s="152" t="e">
        <f>SUMIFS(#REF!,#REF!,"internal",#REF!,C74)+
SUMIFS(#REF!,#REF!,"internal",#REF!,C74)+
SUMIFS(#REF!,#REF!,"internal",#REF!,C74)+
SUMIFS(#REF!,#REF!,"internal",#REF!,C74)+
SUMIFS(#REF!,#REF!,"internal",#REF!,C74)+
SUMIFS(#REF!,#REF!,"internal",#REF!,C74)</f>
        <v>#REF!</v>
      </c>
      <c r="AD74" s="152" t="e">
        <f>SUMIFS(#REF!,#REF!,"eksternal",#REF!,C74)+
SUMIFS(#REF!,#REF!,"eksternal",#REF!,C74)+
SUMIFS(#REF!,#REF!,"eksternal",#REF!,C74)+
SUMIFS(#REF!,#REF!,"eksternal",#REF!,C74)+
SUMIFS(#REF!,#REF!,"eksternal",#REF!,C74)+
SUMIFS(#REF!,#REF!,"eksternal",#REF!,C74)</f>
        <v>#REF!</v>
      </c>
      <c r="AE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AF74" s="152" t="e">
        <f>SUMIFS(#REF!,#REF!,"internal",#REF!,C74)+
SUMIFS(#REF!,#REF!,"internal",#REF!,C74)+
SUMIFS(#REF!,#REF!,"internal",#REF!,C74)+
SUMIFS(#REF!,#REF!,"internal",#REF!,C74)+
SUMIFS(#REF!,#REF!,"internal",#REF!,C74)+
SUMIFS(#REF!,#REF!,"internal",#REF!,C74)+
SUMIFS(#REF!,#REF!,"internal",#REF!,C74)</f>
        <v>#REF!</v>
      </c>
      <c r="AG74" s="152" t="e">
        <f>SUMIFS(#REF!,#REF!,"eksternal",#REF!,C74)+
SUMIFS(#REF!,#REF!,"eksternal",#REF!,C74)+
SUMIFS(#REF!,#REF!,"eksternal",#REF!,C74)+
SUMIFS(#REF!,#REF!,"eksternal",#REF!,C74)+
SUMIFS(#REF!,#REF!,"eksternal",#REF!,C74)+
SUMIFS(#REF!,#REF!,"eksternal",#REF!,C74)+
SUMIFS(#REF!,#REF!,"eksternal",#REF!,C74)</f>
        <v>#REF!</v>
      </c>
      <c r="AH74" s="152" t="e">
        <f>SUMIF(#REF!, 'KEUANGAN (INT+EKS) AKRE 2025'!C74,#REF!)+
SUMIF(#REF!, 'KEUANGAN (INT+EKS) AKRE 2025'!C74,#REF!)+
SUMIF(#REF!, 'KEUANGAN (INT+EKS) AKRE 2025'!C74,#REF!)+
SUMIF(#REF!, 'KEUANGAN (INT+EKS) AKRE 2025'!C74,#REF!)+
SUMIF(#REF!, 'KEUANGAN (INT+EKS) AKRE 2025'!C74,#REF!)+
SUMIF(#REF!, 'KEUANGAN (INT+EKS) AKRE 2025'!C74,#REF!)</f>
        <v>#REF!</v>
      </c>
      <c r="AI74" s="152" t="e">
        <f>SUMIFS(#REF!,#REF!,"internal",#REF!,C74)+
SUMIFS(#REF!,#REF!,"internal",#REF!,C74)+
SUMIFS(#REF!,#REF!,"internal",#REF!,C74)+
SUMIFS(#REF!,#REF!,"internal",#REF!,C74)+
SUMIFS(#REF!,#REF!,"internal",#REF!,C74)+
SUMIFS(#REF!,#REF!,"internal",#REF!,C74)</f>
        <v>#REF!</v>
      </c>
      <c r="AJ74" s="152" t="e">
        <f>SUMIFS(#REF!,#REF!,"eksternal",#REF!,C74)+
SUMIFS(#REF!,#REF!,"eksternal",#REF!,C74)+
SUMIFS(#REF!,#REF!,"eksternal",#REF!,C74)+
SUMIFS(#REF!,#REF!,"eksternal",#REF!,C74)+
SUMIFS(#REF!,#REF!,"eksternal",#REF!,C74)+
SUMIFS(#REF!,#REF!,"eksternal",#REF!,C74)</f>
        <v>#REF!</v>
      </c>
      <c r="AK74" s="1337"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
SUMIF(#REF!,'KEUANGAN (INT+EKS) AKRE 2025'!C74,#REF!)+
SUMIF(#REF!,'KEUANGAN (INT+EKS) AKRE 2025'!C74,#REF!)</f>
        <v>#REF!</v>
      </c>
      <c r="AL74" s="1335" t="e">
        <f>SUMIFS(#REF!,#REF!,"internal",#REF!,C74)+
SUMIFS(#REF!,#REF!,"internal",#REF!,C74)+
SUMIFS(#REF!,#REF!,"internal",#REF!,C74)+
SUMIFS(#REF!,#REF!,"internal",#REF!,C74)+
SUMIFS(#REF!,#REF!,"internal",#REF!,C74)+
SUMIFS(#REF!,#REF!,"internal",#REF!,C74)+
SUMIFS(#REF!,#REF!,"internal",#REF!,C74)</f>
        <v>#REF!</v>
      </c>
      <c r="AM74" s="1354" t="e">
        <f>SUMIFS(#REF!,#REF!,"eksternal",#REF!,C74)+
SUMIFS(#REF!,#REF!,"eksternal",#REF!,C74)+
SUMIFS(#REF!,#REF!,"eksternal",#REF!,C74)+
SUMIFS(#REF!,#REF!,"eksternal",#REF!,C74)+
SUMIFS(#REF!,#REF!,"eksternal",#REF!,C74)+
SUMIFS(#REF!,#REF!,"eksternal",#REF!,C74)+
SUMIFS(#REF!,#REF!,"eksternal",#REF!,C74)+
SUMIFS(#REF!,#REF!,"eksternal",#REF!,C74)+
SUMIFS(#REF!,#REF!,"eksternal",#REF!,C74)</f>
        <v>#REF!</v>
      </c>
    </row>
    <row r="75" spans="1:39" hidden="1">
      <c r="A75" s="127">
        <v>2</v>
      </c>
      <c r="B75" s="1198" t="s">
        <v>202</v>
      </c>
      <c r="C75" s="1199" t="s">
        <v>211</v>
      </c>
      <c r="D75" s="1340" t="e">
        <f>SUMIF(#REF!, 'KEUANGAN (INT+EKS) AKRE 2025'!C75,#REF!)+
SUMIF(#REF!, 'KEUANGAN (INT+EKS) AKRE 2025'!C75,#REF!)+
SUMIF(#REF!, 'KEUANGAN (INT+EKS) AKRE 2025'!C75,#REF!)+
SUMIF(#REF!, 'KEUANGAN (INT+EKS) AKRE 2025'!C75,#REF!)+
SUMIF(#REF!, 'KEUANGAN (INT+EKS) AKRE 2025'!C75,#REF!)</f>
        <v>#REF!</v>
      </c>
      <c r="E75" s="1340" t="e">
        <f>SUMIFS(#REF!,#REF!,"internal",#REF!,C75)+
SUMIFS(#REF!,#REF!,"internal",#REF!,C75)+
SUMIFS(#REF!,#REF!,"internal",#REF!,C75)+
SUMIFS(#REF!,#REF!,"internal",#REF!,C75)+
SUMIFS(#REF!,#REF!,"internal",#REF!,C75)+
SUMIFS(#REF!,#REF!,"internal",#REF!,C75)</f>
        <v>#REF!</v>
      </c>
      <c r="F75" s="1341" t="e">
        <f>SUMIFS(#REF!,#REF!,"eksternal",#REF!,C75)+
SUMIFS(#REF!,#REF!,"eksternal",#REF!,C75)+
SUMIFS(#REF!,#REF!,"eksternal",#REF!,C75)+
SUMIFS(#REF!,#REF!,"eksternal",#REF!,C75)+
SUMIFS(#REF!,#REF!,"eksternal",#REF!,C75)+
SUMIFS(#REF!,#REF!,"eksternal",#REF!,C75)</f>
        <v>#REF!</v>
      </c>
      <c r="G75" s="1334"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H75" s="1334" t="e">
        <f>SUMIFS(#REF!,#REF!,"internal",#REF!,C75)+
SUMIFS(#REF!,#REF!,"internal",#REF!,C75)+
SUMIFS(#REF!,#REF!,"internal",#REF!,C75)+
SUMIFS(#REF!,#REF!,"internal",#REF!,C75)+
SUMIFS(#REF!,#REF!,"internal",#REF!,C75)+
SUMIFS(#REF!,#REF!,"internal",#REF!,C75)+
SUMIFS(#REF!,#REF!,"internal",#REF!,C75)</f>
        <v>#REF!</v>
      </c>
      <c r="I75" s="1334" t="e">
        <f>SUMIFS(#REF!,#REF!,"eksternal",#REF!,C75)+
SUMIFS(#REF!,#REF!,"eksternal",#REF!,C75)+
SUMIFS(#REF!,#REF!,"eksternal",#REF!,C75)+
SUMIFS(#REF!,#REF!,"eksternal",#REF!,C75)+
SUMIFS(#REF!,#REF!,"eksternal",#REF!,C75)+
SUMIFS(#REF!,#REF!,"eksternal",#REF!,C75)+
SUMIFS(#REF!,#REF!,"eksternal",#REF!,C75)</f>
        <v>#REF!</v>
      </c>
      <c r="J75" s="151" t="e">
        <f>SUMIF(#REF!, 'KEUANGAN (INT+EKS) AKRE 2025'!C75,#REF!)+
SUMIF(#REF!, 'KEUANGAN (INT+EKS) AKRE 2025'!C75,#REF!)+
SUMIF(#REF!, 'KEUANGAN (INT+EKS) AKRE 2025'!C75,#REF!)+
SUMIF(#REF!, 'KEUANGAN (INT+EKS) AKRE 2025'!C75,#REF!)+
SUMIF(#REF!, 'KEUANGAN (INT+EKS) AKRE 2025'!C75,#REF!)</f>
        <v>#REF!</v>
      </c>
      <c r="K75" s="151" t="e">
        <f>SUMIFS(#REF!,#REF!,"internal",#REF!,C75)+
SUMIFS(#REF!,#REF!,"internal",#REF!,C75)+
SUMIFS(#REF!,#REF!,"internal",#REF!,C75)+
SUMIFS(#REF!,#REF!,"internal",#REF!,C75)+
SUMIFS(#REF!,#REF!,"internal",#REF!,C75)+
SUMIFS(#REF!,#REF!,"internal",#REF!,C75)</f>
        <v>#REF!</v>
      </c>
      <c r="L75" s="151" t="e">
        <f>SUMIFS(#REF!,#REF!,"eksternal",#REF!,C75)+
SUMIFS(#REF!,#REF!,"eksternal",#REF!,C75)+
SUMIFS(#REF!,#REF!,"eksternal",#REF!,C75)+
SUMIFS(#REF!,#REF!,"eksternal",#REF!,C75)+
SUMIFS(#REF!,#REF!,"eksternal",#REF!,C75)+
SUMIFS(#REF!,#REF!,"eksternal",#REF!,C75)</f>
        <v>#REF!</v>
      </c>
      <c r="M75" s="1333"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N75" s="1333" t="e">
        <f>SUMIFS(#REF!,#REF!,"internal",#REF!,C75)+
SUMIFS(#REF!,#REF!,"internal",#REF!,C75)+
SUMIFS(#REF!,#REF!,"internal",#REF!,C75)+
SUMIFS(#REF!,#REF!,"internal",#REF!,C75)+
SUMIFS(#REF!,#REF!,"internal",#REF!,C75)+
SUMIFS(#REF!,#REF!,"internal",#REF!,C75)+
SUMIFS(#REF!,#REF!,"internal",#REF!,C75)</f>
        <v>#REF!</v>
      </c>
      <c r="O75" s="1331" t="e">
        <f>SUMIFS(#REF!,#REF!,"eksternal",#REF!,C75)+
SUMIFS(#REF!,#REF!,"eksternal",#REF!,C75)+
SUMIFS(#REF!,#REF!,"eksternal",#REF!,C75)+
SUMIFS(#REF!,#REF!,"eksternal",#REF!,C75)+
SUMIFS(#REF!,#REF!,"eksternal",#REF!,C75)+
SUMIFS(#REF!,#REF!,"eksternal",#REF!,C75)+
SUMIFS(#REF!,#REF!,"eksternal",#REF!,C75)</f>
        <v>#REF!</v>
      </c>
      <c r="P75" s="152" t="e">
        <f>SUMIF(#REF!, 'KEUANGAN (INT+EKS) AKRE 2025'!C75,#REF!)+
SUMIF(#REF!, 'KEUANGAN (INT+EKS) AKRE 2025'!C75,#REF!)+
SUMIF(#REF!, 'KEUANGAN (INT+EKS) AKRE 2025'!C75,#REF!)+
SUMIF(#REF!, 'KEUANGAN (INT+EKS) AKRE 2025'!C75,#REF!)+
SUMIF(#REF!, 'KEUANGAN (INT+EKS) AKRE 2025'!C75,#REF!)</f>
        <v>#REF!</v>
      </c>
      <c r="Q75" s="152" t="e">
        <f>SUMIFS(#REF!,#REF!,"internal",#REF!,C75)+
SUMIFS(#REF!,#REF!,"internal",#REF!,C75)+
SUMIFS(#REF!,#REF!,"internal",#REF!,C75)+
SUMIFS(#REF!,#REF!,"internal",#REF!,C75)+
SUMIFS(#REF!,#REF!,"internal",#REF!,C75)+
SUMIFS(#REF!,#REF!,"internal",#REF!,C75)</f>
        <v>#REF!</v>
      </c>
      <c r="R75" s="152" t="e">
        <f>SUMIFS(#REF!,#REF!,"eksternal",#REF!,C75)+
SUMIFS(#REF!,#REF!,"eksternal",#REF!,C75)+
SUMIFS(#REF!,#REF!,"eksternal",#REF!,C75)+
SUMIFS(#REF!,#REF!,"eksternal",#REF!,C75)+
SUMIFS(#REF!,#REF!,"eksternal",#REF!,C75)+
SUMIFS(#REF!,#REF!,"eksternal",#REF!,C75)</f>
        <v>#REF!</v>
      </c>
      <c r="S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T75" s="1331" t="e">
        <f>SUMIFS(#REF!,#REF!,"internal",#REF!,C75)+
SUMIFS(#REF!,#REF!,"internal",#REF!,C75)+
SUMIFS(#REF!,#REF!,"internal",#REF!,C75)+
SUMIFS(#REF!,#REF!,"internal",#REF!,C75)+
SUMIFS(#REF!,#REF!,"eksternal",#REF!,C75)+
SUMIFS(#REF!,#REF!,"eksternal",#REF!,C75)+
SUMIFS(#REF!,#REF!,"eksternal",#REF!,C75)</f>
        <v>#REF!</v>
      </c>
      <c r="U75" s="1331" t="e">
        <f>SUMIFS(#REF!,#REF!,"eksternal",#REF!,C75)+
SUMIFS(#REF!,#REF!,"eksternal",#REF!,C75)+
SUMIFS(#REF!,#REF!,"eksternal",#REF!,C75)+
SUMIFS(#REF!,#REF!,"eksternal",#REF!,C75)+
SUMIFS(#REF!,#REF!,"eksternal",#REF!,C75)+
SUMIFS(#REF!,#REF!,"eksternal",#REF!,C75)+
SUMIFS(#REF!,#REF!,"eksternal",#REF!,C75)</f>
        <v>#REF!</v>
      </c>
      <c r="V75" s="152" t="e">
        <f>SUMIF(#REF!, 'KEUANGAN (INT+EKS) AKRE 2025'!C75,#REF!)+
SUMIF(#REF!, 'KEUANGAN (INT+EKS) AKRE 2025'!C75,#REF!)+
SUMIF(#REF!, 'KEUANGAN (INT+EKS) AKRE 2025'!C75,#REF!)+
SUMIF(#REF!, 'KEUANGAN (INT+EKS) AKRE 2025'!C75,#REF!)+
SUMIF(#REF!, 'KEUANGAN (INT+EKS) AKRE 2025'!C75,#REF!)</f>
        <v>#REF!</v>
      </c>
      <c r="W75" s="152" t="e">
        <f>SUMIFS(#REF!,#REF!,"internal",#REF!,C75)+
SUMIFS(#REF!,#REF!,"internal",#REF!,C75)+
SUMIFS(#REF!,#REF!,"internal",#REF!,C75)+
SUMIFS(#REF!,#REF!,"internal",#REF!,C75)+
SUMIFS(#REF!,#REF!,"internal",#REF!,C75)+
SUMIFS(#REF!,#REF!,"internal",#REF!,C75)</f>
        <v>#REF!</v>
      </c>
      <c r="X75" s="152" t="e">
        <f>SUMIFS(#REF!,#REF!,"eksternal",#REF!,C75)+
SUMIFS(#REF!,#REF!,"eksternal",#REF!,C75)+
SUMIFS(#REF!,#REF!,"eksternal",#REF!,C75)+
SUMIFS(#REF!,#REF!,"eksternal",#REF!,C75)+
SUMIFS(#REF!,#REF!,"eksternal",#REF!,C75)+
SUMIFS(#REF!,#REF!,"eksternal",#REF!,C75)</f>
        <v>#REF!</v>
      </c>
      <c r="Y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Z75" s="152" t="e">
        <f>SUMIFS(#REF!,#REF!,"internal",#REF!,C75)+
SUMIFS(#REF!,#REF!,"internal",#REF!,C75)+
SUMIFS(#REF!,#REF!,"internal",#REF!,C75)+
SUMIFS(#REF!,#REF!,"internal",#REF!,C75)+
SUMIFS(#REF!,#REF!,"internal",#REF!,C75)+
SUMIFS(#REF!,#REF!,"internal",#REF!,C75)+
SUMIFS(#REF!,#REF!,"internal",#REF!,C75)</f>
        <v>#REF!</v>
      </c>
      <c r="AA75" s="152" t="e">
        <f>SUMIFS(#REF!,#REF!,"eksternal",#REF!,C75)+
SUMIFS(#REF!,#REF!,"eksternal",#REF!,C75)+
SUMIFS(#REF!,#REF!,"eksternal",#REF!,C75)+
SUMIFS(#REF!,#REF!,"eksternal",#REF!,C75)+
SUMIFS(#REF!,#REF!,"eksternal",#REF!,C75)+
SUMIFS(#REF!,#REF!,"eksternal",#REF!,C75)+
SUMIFS(#REF!,#REF!,"eksternal",#REF!,C75)</f>
        <v>#REF!</v>
      </c>
      <c r="AB75" s="152" t="e">
        <f>SUMIF(#REF!, 'KEUANGAN (INT+EKS) AKRE 2025'!C75,#REF!)+
SUMIF(#REF!, 'KEUANGAN (INT+EKS) AKRE 2025'!C75,#REF!)+
SUMIF(#REF!, 'KEUANGAN (INT+EKS) AKRE 2025'!C75,#REF!)+
SUMIF(#REF!, 'KEUANGAN (INT+EKS) AKRE 2025'!C75,#REF!)+
SUMIF(#REF!, 'KEUANGAN (INT+EKS) AKRE 2025'!C75,#REF!)+
SUMIF(#REF!, 'KEUANGAN (INT+EKS) AKRE 2025'!C75,#REF!)</f>
        <v>#REF!</v>
      </c>
      <c r="AC75" s="152" t="e">
        <f>SUMIFS(#REF!,#REF!,"internal",#REF!,C75)+
SUMIFS(#REF!,#REF!,"internal",#REF!,C75)+
SUMIFS(#REF!,#REF!,"internal",#REF!,C75)+
SUMIFS(#REF!,#REF!,"internal",#REF!,C75)+
SUMIFS(#REF!,#REF!,"internal",#REF!,C75)+
SUMIFS(#REF!,#REF!,"internal",#REF!,C75)</f>
        <v>#REF!</v>
      </c>
      <c r="AD75" s="152" t="e">
        <f>SUMIFS(#REF!,#REF!,"eksternal",#REF!,C75)+
SUMIFS(#REF!,#REF!,"eksternal",#REF!,C75)+
SUMIFS(#REF!,#REF!,"eksternal",#REF!,C75)+
SUMIFS(#REF!,#REF!,"eksternal",#REF!,C75)+
SUMIFS(#REF!,#REF!,"eksternal",#REF!,C75)+
SUMIFS(#REF!,#REF!,"eksternal",#REF!,C75)</f>
        <v>#REF!</v>
      </c>
      <c r="AE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AF75" s="152" t="e">
        <f>SUMIFS(#REF!,#REF!,"internal",#REF!,C75)+
SUMIFS(#REF!,#REF!,"internal",#REF!,C75)+
SUMIFS(#REF!,#REF!,"internal",#REF!,C75)+
SUMIFS(#REF!,#REF!,"internal",#REF!,C75)+
SUMIFS(#REF!,#REF!,"internal",#REF!,C75)+
SUMIFS(#REF!,#REF!,"internal",#REF!,C75)+
SUMIFS(#REF!,#REF!,"internal",#REF!,C75)</f>
        <v>#REF!</v>
      </c>
      <c r="AG75" s="152" t="e">
        <f>SUMIFS(#REF!,#REF!,"eksternal",#REF!,C75)+
SUMIFS(#REF!,#REF!,"eksternal",#REF!,C75)+
SUMIFS(#REF!,#REF!,"eksternal",#REF!,C75)+
SUMIFS(#REF!,#REF!,"eksternal",#REF!,C75)+
SUMIFS(#REF!,#REF!,"eksternal",#REF!,C75)+
SUMIFS(#REF!,#REF!,"eksternal",#REF!,C75)+
SUMIFS(#REF!,#REF!,"eksternal",#REF!,C75)</f>
        <v>#REF!</v>
      </c>
      <c r="AH75" s="152" t="e">
        <f>SUMIF(#REF!, 'KEUANGAN (INT+EKS) AKRE 2025'!C75,#REF!)+
SUMIF(#REF!, 'KEUANGAN (INT+EKS) AKRE 2025'!C75,#REF!)+
SUMIF(#REF!, 'KEUANGAN (INT+EKS) AKRE 2025'!C75,#REF!)+
SUMIF(#REF!, 'KEUANGAN (INT+EKS) AKRE 2025'!C75,#REF!)+
SUMIF(#REF!, 'KEUANGAN (INT+EKS) AKRE 2025'!C75,#REF!)+
SUMIF(#REF!, 'KEUANGAN (INT+EKS) AKRE 2025'!C75,#REF!)</f>
        <v>#REF!</v>
      </c>
      <c r="AI75" s="152" t="e">
        <f>SUMIFS(#REF!,#REF!,"internal",#REF!,C75)+
SUMIFS(#REF!,#REF!,"internal",#REF!,C75)+
SUMIFS(#REF!,#REF!,"internal",#REF!,C75)+
SUMIFS(#REF!,#REF!,"internal",#REF!,C75)+
SUMIFS(#REF!,#REF!,"internal",#REF!,C75)+
SUMIFS(#REF!,#REF!,"internal",#REF!,C75)</f>
        <v>#REF!</v>
      </c>
      <c r="AJ75" s="152" t="e">
        <f>SUMIFS(#REF!,#REF!,"eksternal",#REF!,C75)+
SUMIFS(#REF!,#REF!,"eksternal",#REF!,C75)+
SUMIFS(#REF!,#REF!,"eksternal",#REF!,C75)+
SUMIFS(#REF!,#REF!,"eksternal",#REF!,C75)+
SUMIFS(#REF!,#REF!,"eksternal",#REF!,C75)+
SUMIFS(#REF!,#REF!,"eksternal",#REF!,C75)</f>
        <v>#REF!</v>
      </c>
      <c r="AK75" s="1337"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
SUMIF(#REF!,'KEUANGAN (INT+EKS) AKRE 2025'!C75,#REF!)+
SUMIF(#REF!,'KEUANGAN (INT+EKS) AKRE 2025'!C75,#REF!)</f>
        <v>#REF!</v>
      </c>
      <c r="AL75" s="1335" t="e">
        <f>SUMIFS(#REF!,#REF!,"internal",#REF!,C75)+
SUMIFS(#REF!,#REF!,"internal",#REF!,C75)+
SUMIFS(#REF!,#REF!,"internal",#REF!,C75)+
SUMIFS(#REF!,#REF!,"internal",#REF!,C75)+
SUMIFS(#REF!,#REF!,"internal",#REF!,C75)+
SUMIFS(#REF!,#REF!,"internal",#REF!,C75)+
SUMIFS(#REF!,#REF!,"internal",#REF!,C75)</f>
        <v>#REF!</v>
      </c>
      <c r="AM75" s="1354" t="e">
        <f>SUMIFS(#REF!,#REF!,"eksternal",#REF!,C75)+
SUMIFS(#REF!,#REF!,"eksternal",#REF!,C75)+
SUMIFS(#REF!,#REF!,"eksternal",#REF!,C75)+
SUMIFS(#REF!,#REF!,"eksternal",#REF!,C75)+
SUMIFS(#REF!,#REF!,"eksternal",#REF!,C75)+
SUMIFS(#REF!,#REF!,"eksternal",#REF!,C75)+
SUMIFS(#REF!,#REF!,"eksternal",#REF!,C75)+
SUMIFS(#REF!,#REF!,"eksternal",#REF!,C75)+
SUMIFS(#REF!,#REF!,"eksternal",#REF!,C75)</f>
        <v>#REF!</v>
      </c>
    </row>
    <row r="76" spans="1:39" hidden="1">
      <c r="A76" s="127">
        <v>3</v>
      </c>
      <c r="B76" s="1198" t="s">
        <v>202</v>
      </c>
      <c r="C76" s="1199" t="s">
        <v>17</v>
      </c>
      <c r="D76" s="1340" t="e">
        <f>SUMIF(#REF!, 'KEUANGAN (INT+EKS) AKRE 2025'!C76,#REF!)+
SUMIF(#REF!, 'KEUANGAN (INT+EKS) AKRE 2025'!C76,#REF!)+
SUMIF(#REF!, 'KEUANGAN (INT+EKS) AKRE 2025'!C76,#REF!)+
SUMIF(#REF!, 'KEUANGAN (INT+EKS) AKRE 2025'!C76,#REF!)+
SUMIF(#REF!, 'KEUANGAN (INT+EKS) AKRE 2025'!C76,#REF!)</f>
        <v>#REF!</v>
      </c>
      <c r="E76" s="1340" t="e">
        <f>SUMIFS(#REF!,#REF!,"internal",#REF!,C76)+
SUMIFS(#REF!,#REF!,"internal",#REF!,C76)+
SUMIFS(#REF!,#REF!,"internal",#REF!,C76)+
SUMIFS(#REF!,#REF!,"internal",#REF!,C76)+
SUMIFS(#REF!,#REF!,"internal",#REF!,C76)+
SUMIFS(#REF!,#REF!,"internal",#REF!,C76)</f>
        <v>#REF!</v>
      </c>
      <c r="F76" s="1341" t="e">
        <f>SUMIFS(#REF!,#REF!,"eksternal",#REF!,C76)+
SUMIFS(#REF!,#REF!,"eksternal",#REF!,C76)+
SUMIFS(#REF!,#REF!,"eksternal",#REF!,C76)+
SUMIFS(#REF!,#REF!,"eksternal",#REF!,C76)+
SUMIFS(#REF!,#REF!,"eksternal",#REF!,C76)+
SUMIFS(#REF!,#REF!,"eksternal",#REF!,C76)</f>
        <v>#REF!</v>
      </c>
      <c r="G76" s="1334"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H76" s="1334" t="e">
        <f>SUMIFS(#REF!,#REF!,"internal",#REF!,C76)+
SUMIFS(#REF!,#REF!,"internal",#REF!,C76)+
SUMIFS(#REF!,#REF!,"internal",#REF!,C76)+
SUMIFS(#REF!,#REF!,"internal",#REF!,C76)+
SUMIFS(#REF!,#REF!,"internal",#REF!,C76)+
SUMIFS(#REF!,#REF!,"internal",#REF!,C76)+
SUMIFS(#REF!,#REF!,"internal",#REF!,C76)</f>
        <v>#REF!</v>
      </c>
      <c r="I76" s="1334" t="e">
        <f>SUMIFS(#REF!,#REF!,"eksternal",#REF!,C76)+
SUMIFS(#REF!,#REF!,"eksternal",#REF!,C76)+
SUMIFS(#REF!,#REF!,"eksternal",#REF!,C76)+
SUMIFS(#REF!,#REF!,"eksternal",#REF!,C76)+
SUMIFS(#REF!,#REF!,"eksternal",#REF!,C76)+
SUMIFS(#REF!,#REF!,"eksternal",#REF!,C76)+
SUMIFS(#REF!,#REF!,"eksternal",#REF!,C76)</f>
        <v>#REF!</v>
      </c>
      <c r="J76" s="151" t="e">
        <f>SUMIF(#REF!, 'KEUANGAN (INT+EKS) AKRE 2025'!C76,#REF!)+
SUMIF(#REF!, 'KEUANGAN (INT+EKS) AKRE 2025'!C76,#REF!)+
SUMIF(#REF!, 'KEUANGAN (INT+EKS) AKRE 2025'!C76,#REF!)+
SUMIF(#REF!, 'KEUANGAN (INT+EKS) AKRE 2025'!C76,#REF!)+
SUMIF(#REF!, 'KEUANGAN (INT+EKS) AKRE 2025'!C76,#REF!)</f>
        <v>#REF!</v>
      </c>
      <c r="K76" s="151" t="e">
        <f>SUMIFS(#REF!,#REF!,"internal",#REF!,C76)+
SUMIFS(#REF!,#REF!,"internal",#REF!,C76)+
SUMIFS(#REF!,#REF!,"internal",#REF!,C76)+
SUMIFS(#REF!,#REF!,"internal",#REF!,C76)+
SUMIFS(#REF!,#REF!,"internal",#REF!,C76)+
SUMIFS(#REF!,#REF!,"internal",#REF!,C76)</f>
        <v>#REF!</v>
      </c>
      <c r="L76" s="151" t="e">
        <f>SUMIFS(#REF!,#REF!,"eksternal",#REF!,C76)+
SUMIFS(#REF!,#REF!,"eksternal",#REF!,C76)+
SUMIFS(#REF!,#REF!,"eksternal",#REF!,C76)+
SUMIFS(#REF!,#REF!,"eksternal",#REF!,C76)+
SUMIFS(#REF!,#REF!,"eksternal",#REF!,C76)+
SUMIFS(#REF!,#REF!,"eksternal",#REF!,C76)</f>
        <v>#REF!</v>
      </c>
      <c r="M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N76" s="152" t="e">
        <f>SUMIFS(#REF!,#REF!,"internal",#REF!,C76)+
SUMIFS(#REF!,#REF!,"internal",#REF!,C76)+
SUMIFS(#REF!,#REF!,"internal",#REF!,C76)+
SUMIFS(#REF!,#REF!,"internal",#REF!,C76)+
SUMIFS(#REF!,#REF!,"internal",#REF!,C76)+
SUMIFS(#REF!,#REF!,"internal",#REF!,C76)+
SUMIFS(#REF!,#REF!,"internal",#REF!,C76)</f>
        <v>#REF!</v>
      </c>
      <c r="O76" s="1331" t="e">
        <f>SUMIFS(#REF!,#REF!,"eksternal",#REF!,C76)+
SUMIFS(#REF!,#REF!,"eksternal",#REF!,C76)+
SUMIFS(#REF!,#REF!,"eksternal",#REF!,C76)+
SUMIFS(#REF!,#REF!,"eksternal",#REF!,C76)+
SUMIFS(#REF!,#REF!,"eksternal",#REF!,C76)+
SUMIFS(#REF!,#REF!,"eksternal",#REF!,C76)+
SUMIFS(#REF!,#REF!,"eksternal",#REF!,C76)</f>
        <v>#REF!</v>
      </c>
      <c r="P76" s="152" t="e">
        <f>SUMIF(#REF!, 'KEUANGAN (INT+EKS) AKRE 2025'!C76,#REF!)+
SUMIF(#REF!, 'KEUANGAN (INT+EKS) AKRE 2025'!C76,#REF!)+
SUMIF(#REF!, 'KEUANGAN (INT+EKS) AKRE 2025'!C76,#REF!)+
SUMIF(#REF!, 'KEUANGAN (INT+EKS) AKRE 2025'!C76,#REF!)+
SUMIF(#REF!, 'KEUANGAN (INT+EKS) AKRE 2025'!C76,#REF!)</f>
        <v>#REF!</v>
      </c>
      <c r="Q76" s="152" t="e">
        <f>SUMIFS(#REF!,#REF!,"internal",#REF!,C76)+
SUMIFS(#REF!,#REF!,"internal",#REF!,C76)+
SUMIFS(#REF!,#REF!,"internal",#REF!,C76)+
SUMIFS(#REF!,#REF!,"internal",#REF!,C76)+
SUMIFS(#REF!,#REF!,"internal",#REF!,C76)+
SUMIFS(#REF!,#REF!,"internal",#REF!,C76)</f>
        <v>#REF!</v>
      </c>
      <c r="R76" s="152" t="e">
        <f>SUMIFS(#REF!,#REF!,"eksternal",#REF!,C76)+
SUMIFS(#REF!,#REF!,"eksternal",#REF!,C76)+
SUMIFS(#REF!,#REF!,"eksternal",#REF!,C76)+
SUMIFS(#REF!,#REF!,"eksternal",#REF!,C76)+
SUMIFS(#REF!,#REF!,"eksternal",#REF!,C76)+
SUMIFS(#REF!,#REF!,"eksternal",#REF!,C76)</f>
        <v>#REF!</v>
      </c>
      <c r="S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T76" s="1331" t="e">
        <f>SUMIFS(#REF!,#REF!,"internal",#REF!,C76)+
SUMIFS(#REF!,#REF!,"internal",#REF!,C76)+
SUMIFS(#REF!,#REF!,"internal",#REF!,C76)+
SUMIFS(#REF!,#REF!,"internal",#REF!,C76)+
SUMIFS(#REF!,#REF!,"eksternal",#REF!,C76)+
SUMIFS(#REF!,#REF!,"eksternal",#REF!,C76)+
SUMIFS(#REF!,#REF!,"eksternal",#REF!,C76)</f>
        <v>#REF!</v>
      </c>
      <c r="U76" s="1331" t="e">
        <f>SUMIFS(#REF!,#REF!,"eksternal",#REF!,C76)+
SUMIFS(#REF!,#REF!,"eksternal",#REF!,C76)+
SUMIFS(#REF!,#REF!,"eksternal",#REF!,C76)+
SUMIFS(#REF!,#REF!,"eksternal",#REF!,C76)+
SUMIFS(#REF!,#REF!,"eksternal",#REF!,C76)+
SUMIFS(#REF!,#REF!,"eksternal",#REF!,C76)+
SUMIFS(#REF!,#REF!,"eksternal",#REF!,C76)</f>
        <v>#REF!</v>
      </c>
      <c r="V76" s="152" t="e">
        <f>SUMIF(#REF!, 'KEUANGAN (INT+EKS) AKRE 2025'!C76,#REF!)+
SUMIF(#REF!, 'KEUANGAN (INT+EKS) AKRE 2025'!C76,#REF!)+
SUMIF(#REF!, 'KEUANGAN (INT+EKS) AKRE 2025'!C76,#REF!)+
SUMIF(#REF!, 'KEUANGAN (INT+EKS) AKRE 2025'!C76,#REF!)+
SUMIF(#REF!, 'KEUANGAN (INT+EKS) AKRE 2025'!C76,#REF!)</f>
        <v>#REF!</v>
      </c>
      <c r="W76" s="152" t="e">
        <f>SUMIFS(#REF!,#REF!,"internal",#REF!,C76)+
SUMIFS(#REF!,#REF!,"internal",#REF!,C76)+
SUMIFS(#REF!,#REF!,"internal",#REF!,C76)+
SUMIFS(#REF!,#REF!,"internal",#REF!,C76)+
SUMIFS(#REF!,#REF!,"internal",#REF!,C76)+
SUMIFS(#REF!,#REF!,"internal",#REF!,C76)</f>
        <v>#REF!</v>
      </c>
      <c r="X76" s="152" t="e">
        <f>SUMIFS(#REF!,#REF!,"eksternal",#REF!,C76)+
SUMIFS(#REF!,#REF!,"eksternal",#REF!,C76)+
SUMIFS(#REF!,#REF!,"eksternal",#REF!,C76)+
SUMIFS(#REF!,#REF!,"eksternal",#REF!,C76)+
SUMIFS(#REF!,#REF!,"eksternal",#REF!,C76)+
SUMIFS(#REF!,#REF!,"eksternal",#REF!,C76)</f>
        <v>#REF!</v>
      </c>
      <c r="Y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Z76" s="152" t="e">
        <f>SUMIFS(#REF!,#REF!,"internal",#REF!,C76)+
SUMIFS(#REF!,#REF!,"internal",#REF!,C76)+
SUMIFS(#REF!,#REF!,"internal",#REF!,C76)+
SUMIFS(#REF!,#REF!,"internal",#REF!,C76)+
SUMIFS(#REF!,#REF!,"internal",#REF!,C76)+
SUMIFS(#REF!,#REF!,"internal",#REF!,C76)+
SUMIFS(#REF!,#REF!,"internal",#REF!,C76)</f>
        <v>#REF!</v>
      </c>
      <c r="AA76" s="152" t="e">
        <f>SUMIFS(#REF!,#REF!,"eksternal",#REF!,C76)+
SUMIFS(#REF!,#REF!,"eksternal",#REF!,C76)+
SUMIFS(#REF!,#REF!,"eksternal",#REF!,C76)+
SUMIFS(#REF!,#REF!,"eksternal",#REF!,C76)+
SUMIFS(#REF!,#REF!,"eksternal",#REF!,C76)+
SUMIFS(#REF!,#REF!,"eksternal",#REF!,C76)+
SUMIFS(#REF!,#REF!,"eksternal",#REF!,C76)</f>
        <v>#REF!</v>
      </c>
      <c r="AB76" s="152" t="e">
        <f>SUMIF(#REF!, 'KEUANGAN (INT+EKS) AKRE 2025'!C76,#REF!)+
SUMIF(#REF!, 'KEUANGAN (INT+EKS) AKRE 2025'!C76,#REF!)+
SUMIF(#REF!, 'KEUANGAN (INT+EKS) AKRE 2025'!C76,#REF!)+
SUMIF(#REF!, 'KEUANGAN (INT+EKS) AKRE 2025'!C76,#REF!)+
SUMIF(#REF!, 'KEUANGAN (INT+EKS) AKRE 2025'!C76,#REF!)+
SUMIF(#REF!, 'KEUANGAN (INT+EKS) AKRE 2025'!C76,#REF!)</f>
        <v>#REF!</v>
      </c>
      <c r="AC76" s="152" t="e">
        <f>SUMIFS(#REF!,#REF!,"internal",#REF!,C76)+
SUMIFS(#REF!,#REF!,"internal",#REF!,C76)+
SUMIFS(#REF!,#REF!,"internal",#REF!,C76)+
SUMIFS(#REF!,#REF!,"internal",#REF!,C76)+
SUMIFS(#REF!,#REF!,"internal",#REF!,C76)+
SUMIFS(#REF!,#REF!,"internal",#REF!,C76)</f>
        <v>#REF!</v>
      </c>
      <c r="AD76" s="152" t="e">
        <f>SUMIFS(#REF!,#REF!,"eksternal",#REF!,C76)+
SUMIFS(#REF!,#REF!,"eksternal",#REF!,C76)+
SUMIFS(#REF!,#REF!,"eksternal",#REF!,C76)+
SUMIFS(#REF!,#REF!,"eksternal",#REF!,C76)+
SUMIFS(#REF!,#REF!,"eksternal",#REF!,C76)+
SUMIFS(#REF!,#REF!,"eksternal",#REF!,C76)</f>
        <v>#REF!</v>
      </c>
      <c r="AE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AF76" s="152" t="e">
        <f>SUMIFS(#REF!,#REF!,"internal",#REF!,C76)+
SUMIFS(#REF!,#REF!,"internal",#REF!,C76)+
SUMIFS(#REF!,#REF!,"internal",#REF!,C76)+
SUMIFS(#REF!,#REF!,"internal",#REF!,C76)+
SUMIFS(#REF!,#REF!,"internal",#REF!,C76)+
SUMIFS(#REF!,#REF!,"internal",#REF!,C76)+
SUMIFS(#REF!,#REF!,"internal",#REF!,C76)</f>
        <v>#REF!</v>
      </c>
      <c r="AG76" s="152" t="e">
        <f>SUMIFS(#REF!,#REF!,"eksternal",#REF!,C76)+
SUMIFS(#REF!,#REF!,"eksternal",#REF!,C76)+
SUMIFS(#REF!,#REF!,"eksternal",#REF!,C76)+
SUMIFS(#REF!,#REF!,"eksternal",#REF!,C76)+
SUMIFS(#REF!,#REF!,"eksternal",#REF!,C76)+
SUMIFS(#REF!,#REF!,"eksternal",#REF!,C76)+
SUMIFS(#REF!,#REF!,"eksternal",#REF!,C76)</f>
        <v>#REF!</v>
      </c>
      <c r="AH76" s="152" t="e">
        <f>SUMIF(#REF!, 'KEUANGAN (INT+EKS) AKRE 2025'!C76,#REF!)+
SUMIF(#REF!, 'KEUANGAN (INT+EKS) AKRE 2025'!C76,#REF!)+
SUMIF(#REF!, 'KEUANGAN (INT+EKS) AKRE 2025'!C76,#REF!)+
SUMIF(#REF!, 'KEUANGAN (INT+EKS) AKRE 2025'!C76,#REF!)+
SUMIF(#REF!, 'KEUANGAN (INT+EKS) AKRE 2025'!C76,#REF!)+
SUMIF(#REF!, 'KEUANGAN (INT+EKS) AKRE 2025'!C76,#REF!)</f>
        <v>#REF!</v>
      </c>
      <c r="AI76" s="152" t="e">
        <f>SUMIFS(#REF!,#REF!,"internal",#REF!,C76)+
SUMIFS(#REF!,#REF!,"internal",#REF!,C76)+
SUMIFS(#REF!,#REF!,"internal",#REF!,C76)+
SUMIFS(#REF!,#REF!,"internal",#REF!,C76)+
SUMIFS(#REF!,#REF!,"internal",#REF!,C76)+
SUMIFS(#REF!,#REF!,"internal",#REF!,C76)</f>
        <v>#REF!</v>
      </c>
      <c r="AJ76" s="152" t="e">
        <f>SUMIFS(#REF!,#REF!,"eksternal",#REF!,C76)+
SUMIFS(#REF!,#REF!,"eksternal",#REF!,C76)+
SUMIFS(#REF!,#REF!,"eksternal",#REF!,C76)+
SUMIFS(#REF!,#REF!,"eksternal",#REF!,C76)+
SUMIFS(#REF!,#REF!,"eksternal",#REF!,C76)+
SUMIFS(#REF!,#REF!,"eksternal",#REF!,C76)</f>
        <v>#REF!</v>
      </c>
      <c r="AK76" s="1337"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
SUMIF(#REF!,'KEUANGAN (INT+EKS) AKRE 2025'!C76,#REF!)+
SUMIF(#REF!,'KEUANGAN (INT+EKS) AKRE 2025'!C76,#REF!)</f>
        <v>#REF!</v>
      </c>
      <c r="AL76" s="1335" t="e">
        <f>SUMIFS(#REF!,#REF!,"internal",#REF!,C76)+
SUMIFS(#REF!,#REF!,"internal",#REF!,C76)+
SUMIFS(#REF!,#REF!,"internal",#REF!,C76)+
SUMIFS(#REF!,#REF!,"internal",#REF!,C76)+
SUMIFS(#REF!,#REF!,"internal",#REF!,C76)+
SUMIFS(#REF!,#REF!,"internal",#REF!,C76)+
SUMIFS(#REF!,#REF!,"internal",#REF!,C76)</f>
        <v>#REF!</v>
      </c>
      <c r="AM76" s="1354" t="e">
        <f>SUMIFS(#REF!,#REF!,"eksternal",#REF!,C76)+
SUMIFS(#REF!,#REF!,"eksternal",#REF!,C76)+
SUMIFS(#REF!,#REF!,"eksternal",#REF!,C76)+
SUMIFS(#REF!,#REF!,"eksternal",#REF!,C76)+
SUMIFS(#REF!,#REF!,"eksternal",#REF!,C76)+
SUMIFS(#REF!,#REF!,"eksternal",#REF!,C76)+
SUMIFS(#REF!,#REF!,"eksternal",#REF!,C76)+
SUMIFS(#REF!,#REF!,"eksternal",#REF!,C76)+
SUMIFS(#REF!,#REF!,"eksternal",#REF!,C76)</f>
        <v>#REF!</v>
      </c>
    </row>
    <row r="77" spans="1:39" hidden="1">
      <c r="A77" s="127">
        <v>4</v>
      </c>
      <c r="B77" s="1198" t="s">
        <v>202</v>
      </c>
      <c r="C77" s="1199" t="s">
        <v>18</v>
      </c>
      <c r="D77" s="1340" t="e">
        <f>SUMIF(#REF!, 'KEUANGAN (INT+EKS) AKRE 2025'!C77,#REF!)+
SUMIF(#REF!, 'KEUANGAN (INT+EKS) AKRE 2025'!C77,#REF!)+
SUMIF(#REF!, 'KEUANGAN (INT+EKS) AKRE 2025'!C77,#REF!)+
SUMIF(#REF!, 'KEUANGAN (INT+EKS) AKRE 2025'!C77,#REF!)+
SUMIF(#REF!, 'KEUANGAN (INT+EKS) AKRE 2025'!C77,#REF!)</f>
        <v>#REF!</v>
      </c>
      <c r="E77" s="1340" t="e">
        <f>SUMIFS(#REF!,#REF!,"internal",#REF!,C77)+
SUMIFS(#REF!,#REF!,"internal",#REF!,C77)+
SUMIFS(#REF!,#REF!,"internal",#REF!,C77)+
SUMIFS(#REF!,#REF!,"internal",#REF!,C77)+
SUMIFS(#REF!,#REF!,"internal",#REF!,C77)+
SUMIFS(#REF!,#REF!,"internal",#REF!,C77)</f>
        <v>#REF!</v>
      </c>
      <c r="F77" s="1341" t="e">
        <f>SUMIFS(#REF!,#REF!,"eksternal",#REF!,C77)+
SUMIFS(#REF!,#REF!,"eksternal",#REF!,C77)+
SUMIFS(#REF!,#REF!,"eksternal",#REF!,C77)+
SUMIFS(#REF!,#REF!,"eksternal",#REF!,C77)+
SUMIFS(#REF!,#REF!,"eksternal",#REF!,C77)+
SUMIFS(#REF!,#REF!,"eksternal",#REF!,C77)</f>
        <v>#REF!</v>
      </c>
      <c r="G77" s="1334"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H77" s="1334" t="e">
        <f>SUMIFS(#REF!,#REF!,"internal",#REF!,C77)+
SUMIFS(#REF!,#REF!,"internal",#REF!,C77)+
SUMIFS(#REF!,#REF!,"internal",#REF!,C77)+
SUMIFS(#REF!,#REF!,"internal",#REF!,C77)+
SUMIFS(#REF!,#REF!,"internal",#REF!,C77)+
SUMIFS(#REF!,#REF!,"internal",#REF!,C77)+
SUMIFS(#REF!,#REF!,"internal",#REF!,C77)</f>
        <v>#REF!</v>
      </c>
      <c r="I77" s="1334" t="e">
        <f>SUMIFS(#REF!,#REF!,"eksternal",#REF!,C77)+
SUMIFS(#REF!,#REF!,"eksternal",#REF!,C77)+
SUMIFS(#REF!,#REF!,"eksternal",#REF!,C77)+
SUMIFS(#REF!,#REF!,"eksternal",#REF!,C77)+
SUMIFS(#REF!,#REF!,"eksternal",#REF!,C77)+
SUMIFS(#REF!,#REF!,"eksternal",#REF!,C77)+
SUMIFS(#REF!,#REF!,"eksternal",#REF!,C77)</f>
        <v>#REF!</v>
      </c>
      <c r="J77" s="151" t="e">
        <f>SUMIF(#REF!, 'KEUANGAN (INT+EKS) AKRE 2025'!C77,#REF!)+
SUMIF(#REF!, 'KEUANGAN (INT+EKS) AKRE 2025'!C77,#REF!)+
SUMIF(#REF!, 'KEUANGAN (INT+EKS) AKRE 2025'!C77,#REF!)+
SUMIF(#REF!, 'KEUANGAN (INT+EKS) AKRE 2025'!C77,#REF!)+
SUMIF(#REF!, 'KEUANGAN (INT+EKS) AKRE 2025'!C77,#REF!)</f>
        <v>#REF!</v>
      </c>
      <c r="K77" s="151" t="e">
        <f>SUMIFS(#REF!,#REF!,"internal",#REF!,C77)+
SUMIFS(#REF!,#REF!,"internal",#REF!,C77)+
SUMIFS(#REF!,#REF!,"internal",#REF!,C77)+
SUMIFS(#REF!,#REF!,"internal",#REF!,C77)+
SUMIFS(#REF!,#REF!,"internal",#REF!,C77)+
SUMIFS(#REF!,#REF!,"internal",#REF!,C77)</f>
        <v>#REF!</v>
      </c>
      <c r="L77" s="151" t="e">
        <f>SUMIFS(#REF!,#REF!,"eksternal",#REF!,C77)+
SUMIFS(#REF!,#REF!,"eksternal",#REF!,C77)+
SUMIFS(#REF!,#REF!,"eksternal",#REF!,C77)+
SUMIFS(#REF!,#REF!,"eksternal",#REF!,C77)+
SUMIFS(#REF!,#REF!,"eksternal",#REF!,C77)+
SUMIFS(#REF!,#REF!,"eksternal",#REF!,C77)</f>
        <v>#REF!</v>
      </c>
      <c r="M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N77" s="152" t="e">
        <f>SUMIFS(#REF!,#REF!,"internal",#REF!,C77)+
SUMIFS(#REF!,#REF!,"internal",#REF!,C77)+
SUMIFS(#REF!,#REF!,"internal",#REF!,C77)+
SUMIFS(#REF!,#REF!,"internal",#REF!,C77)+
SUMIFS(#REF!,#REF!,"internal",#REF!,C77)+
SUMIFS(#REF!,#REF!,"internal",#REF!,C77)+
SUMIFS(#REF!,#REF!,"internal",#REF!,C77)</f>
        <v>#REF!</v>
      </c>
      <c r="O77" s="1331" t="e">
        <f>SUMIFS(#REF!,#REF!,"eksternal",#REF!,C77)+
SUMIFS(#REF!,#REF!,"eksternal",#REF!,C77)+
SUMIFS(#REF!,#REF!,"eksternal",#REF!,C77)+
SUMIFS(#REF!,#REF!,"eksternal",#REF!,C77)+
SUMIFS(#REF!,#REF!,"eksternal",#REF!,C77)+
SUMIFS(#REF!,#REF!,"eksternal",#REF!,C77)+
SUMIFS(#REF!,#REF!,"eksternal",#REF!,C77)</f>
        <v>#REF!</v>
      </c>
      <c r="P77" s="152" t="e">
        <f>SUMIF(#REF!, 'KEUANGAN (INT+EKS) AKRE 2025'!C77,#REF!)+
SUMIF(#REF!, 'KEUANGAN (INT+EKS) AKRE 2025'!C77,#REF!)+
SUMIF(#REF!, 'KEUANGAN (INT+EKS) AKRE 2025'!C77,#REF!)+
SUMIF(#REF!, 'KEUANGAN (INT+EKS) AKRE 2025'!C77,#REF!)+
SUMIF(#REF!, 'KEUANGAN (INT+EKS) AKRE 2025'!C77,#REF!)</f>
        <v>#REF!</v>
      </c>
      <c r="Q77" s="152" t="e">
        <f>SUMIFS(#REF!,#REF!,"internal",#REF!,C77)+
SUMIFS(#REF!,#REF!,"internal",#REF!,C77)+
SUMIFS(#REF!,#REF!,"internal",#REF!,C77)+
SUMIFS(#REF!,#REF!,"internal",#REF!,C77)+
SUMIFS(#REF!,#REF!,"internal",#REF!,C77)+
SUMIFS(#REF!,#REF!,"internal",#REF!,C77)</f>
        <v>#REF!</v>
      </c>
      <c r="R77" s="152" t="e">
        <f>SUMIFS(#REF!,#REF!,"eksternal",#REF!,C77)+
SUMIFS(#REF!,#REF!,"eksternal",#REF!,C77)+
SUMIFS(#REF!,#REF!,"eksternal",#REF!,C77)+
SUMIFS(#REF!,#REF!,"eksternal",#REF!,C77)+
SUMIFS(#REF!,#REF!,"eksternal",#REF!,C77)+
SUMIFS(#REF!,#REF!,"eksternal",#REF!,C77)</f>
        <v>#REF!</v>
      </c>
      <c r="S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T77" s="1331" t="e">
        <f>SUMIFS(#REF!,#REF!,"internal",#REF!,C77)+
SUMIFS(#REF!,#REF!,"internal",#REF!,C77)+
SUMIFS(#REF!,#REF!,"internal",#REF!,C77)+
SUMIFS(#REF!,#REF!,"internal",#REF!,C77)+
SUMIFS(#REF!,#REF!,"eksternal",#REF!,C77)+
SUMIFS(#REF!,#REF!,"eksternal",#REF!,C77)+
SUMIFS(#REF!,#REF!,"eksternal",#REF!,C77)</f>
        <v>#REF!</v>
      </c>
      <c r="U77" s="1331" t="e">
        <f>SUMIFS(#REF!,#REF!,"eksternal",#REF!,C77)+
SUMIFS(#REF!,#REF!,"eksternal",#REF!,C77)+
SUMIFS(#REF!,#REF!,"eksternal",#REF!,C77)+
SUMIFS(#REF!,#REF!,"eksternal",#REF!,C77)+
SUMIFS(#REF!,#REF!,"eksternal",#REF!,C77)+
SUMIFS(#REF!,#REF!,"eksternal",#REF!,C77)+
SUMIFS(#REF!,#REF!,"eksternal",#REF!,C77)</f>
        <v>#REF!</v>
      </c>
      <c r="V77" s="152" t="e">
        <f>SUMIF(#REF!, 'KEUANGAN (INT+EKS) AKRE 2025'!C77,#REF!)+
SUMIF(#REF!, 'KEUANGAN (INT+EKS) AKRE 2025'!C77,#REF!)+
SUMIF(#REF!, 'KEUANGAN (INT+EKS) AKRE 2025'!C77,#REF!)+
SUMIF(#REF!, 'KEUANGAN (INT+EKS) AKRE 2025'!C77,#REF!)+
SUMIF(#REF!, 'KEUANGAN (INT+EKS) AKRE 2025'!C77,#REF!)</f>
        <v>#REF!</v>
      </c>
      <c r="W77" s="152" t="e">
        <f>SUMIFS(#REF!,#REF!,"internal",#REF!,C77)+
SUMIFS(#REF!,#REF!,"internal",#REF!,C77)+
SUMIFS(#REF!,#REF!,"internal",#REF!,C77)+
SUMIFS(#REF!,#REF!,"internal",#REF!,C77)+
SUMIFS(#REF!,#REF!,"internal",#REF!,C77)+
SUMIFS(#REF!,#REF!,"internal",#REF!,C77)</f>
        <v>#REF!</v>
      </c>
      <c r="X77" s="152" t="e">
        <f>SUMIFS(#REF!,#REF!,"eksternal",#REF!,C77)+
SUMIFS(#REF!,#REF!,"eksternal",#REF!,C77)+
SUMIFS(#REF!,#REF!,"eksternal",#REF!,C77)+
SUMIFS(#REF!,#REF!,"eksternal",#REF!,C77)+
SUMIFS(#REF!,#REF!,"eksternal",#REF!,C77)+
SUMIFS(#REF!,#REF!,"eksternal",#REF!,C77)</f>
        <v>#REF!</v>
      </c>
      <c r="Y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Z77" s="152" t="e">
        <f>SUMIFS(#REF!,#REF!,"internal",#REF!,C77)+
SUMIFS(#REF!,#REF!,"internal",#REF!,C77)+
SUMIFS(#REF!,#REF!,"internal",#REF!,C77)+
SUMIFS(#REF!,#REF!,"internal",#REF!,C77)+
SUMIFS(#REF!,#REF!,"internal",#REF!,C77)+
SUMIFS(#REF!,#REF!,"internal",#REF!,C77)+
SUMIFS(#REF!,#REF!,"internal",#REF!,C77)</f>
        <v>#REF!</v>
      </c>
      <c r="AA77" s="152" t="e">
        <f>SUMIFS(#REF!,#REF!,"eksternal",#REF!,C77)+
SUMIFS(#REF!,#REF!,"eksternal",#REF!,C77)+
SUMIFS(#REF!,#REF!,"eksternal",#REF!,C77)+
SUMIFS(#REF!,#REF!,"eksternal",#REF!,C77)+
SUMIFS(#REF!,#REF!,"eksternal",#REF!,C77)+
SUMIFS(#REF!,#REF!,"eksternal",#REF!,C77)+
SUMIFS(#REF!,#REF!,"eksternal",#REF!,C77)</f>
        <v>#REF!</v>
      </c>
      <c r="AB77" s="152" t="e">
        <f>SUMIF(#REF!, 'KEUANGAN (INT+EKS) AKRE 2025'!C77,#REF!)+
SUMIF(#REF!, 'KEUANGAN (INT+EKS) AKRE 2025'!C77,#REF!)+
SUMIF(#REF!, 'KEUANGAN (INT+EKS) AKRE 2025'!C77,#REF!)+
SUMIF(#REF!, 'KEUANGAN (INT+EKS) AKRE 2025'!C77,#REF!)+
SUMIF(#REF!, 'KEUANGAN (INT+EKS) AKRE 2025'!C77,#REF!)+
SUMIF(#REF!, 'KEUANGAN (INT+EKS) AKRE 2025'!C77,#REF!)</f>
        <v>#REF!</v>
      </c>
      <c r="AC77" s="152" t="e">
        <f>SUMIFS(#REF!,#REF!,"internal",#REF!,C77)+
SUMIFS(#REF!,#REF!,"internal",#REF!,C77)+
SUMIFS(#REF!,#REF!,"internal",#REF!,C77)+
SUMIFS(#REF!,#REF!,"internal",#REF!,C77)+
SUMIFS(#REF!,#REF!,"internal",#REF!,C77)+
SUMIFS(#REF!,#REF!,"internal",#REF!,C77)</f>
        <v>#REF!</v>
      </c>
      <c r="AD77" s="152" t="e">
        <f>SUMIFS(#REF!,#REF!,"eksternal",#REF!,C77)+
SUMIFS(#REF!,#REF!,"eksternal",#REF!,C77)+
SUMIFS(#REF!,#REF!,"eksternal",#REF!,C77)+
SUMIFS(#REF!,#REF!,"eksternal",#REF!,C77)+
SUMIFS(#REF!,#REF!,"eksternal",#REF!,C77)+
SUMIFS(#REF!,#REF!,"eksternal",#REF!,C77)</f>
        <v>#REF!</v>
      </c>
      <c r="AE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AF77" s="152" t="e">
        <f>SUMIFS(#REF!,#REF!,"internal",#REF!,C77)+
SUMIFS(#REF!,#REF!,"internal",#REF!,C77)+
SUMIFS(#REF!,#REF!,"internal",#REF!,C77)+
SUMIFS(#REF!,#REF!,"internal",#REF!,C77)+
SUMIFS(#REF!,#REF!,"internal",#REF!,C77)+
SUMIFS(#REF!,#REF!,"internal",#REF!,C77)+
SUMIFS(#REF!,#REF!,"internal",#REF!,C77)</f>
        <v>#REF!</v>
      </c>
      <c r="AG77" s="152" t="e">
        <f>SUMIFS(#REF!,#REF!,"eksternal",#REF!,C77)+
SUMIFS(#REF!,#REF!,"eksternal",#REF!,C77)+
SUMIFS(#REF!,#REF!,"eksternal",#REF!,C77)+
SUMIFS(#REF!,#REF!,"eksternal",#REF!,C77)+
SUMIFS(#REF!,#REF!,"eksternal",#REF!,C77)+
SUMIFS(#REF!,#REF!,"eksternal",#REF!,C77)+
SUMIFS(#REF!,#REF!,"eksternal",#REF!,C77)</f>
        <v>#REF!</v>
      </c>
      <c r="AH77" s="152" t="e">
        <f>SUMIF(#REF!, 'KEUANGAN (INT+EKS) AKRE 2025'!C77,#REF!)+
SUMIF(#REF!, 'KEUANGAN (INT+EKS) AKRE 2025'!C77,#REF!)+
SUMIF(#REF!, 'KEUANGAN (INT+EKS) AKRE 2025'!C77,#REF!)+
SUMIF(#REF!, 'KEUANGAN (INT+EKS) AKRE 2025'!C77,#REF!)+
SUMIF(#REF!, 'KEUANGAN (INT+EKS) AKRE 2025'!C77,#REF!)+
SUMIF(#REF!, 'KEUANGAN (INT+EKS) AKRE 2025'!C77,#REF!)</f>
        <v>#REF!</v>
      </c>
      <c r="AI77" s="152" t="e">
        <f>SUMIFS(#REF!,#REF!,"internal",#REF!,C77)+
SUMIFS(#REF!,#REF!,"internal",#REF!,C77)+
SUMIFS(#REF!,#REF!,"internal",#REF!,C77)+
SUMIFS(#REF!,#REF!,"internal",#REF!,C77)+
SUMIFS(#REF!,#REF!,"internal",#REF!,C77)+
SUMIFS(#REF!,#REF!,"internal",#REF!,C77)</f>
        <v>#REF!</v>
      </c>
      <c r="AJ77" s="152" t="e">
        <f>SUMIFS(#REF!,#REF!,"eksternal",#REF!,C77)+
SUMIFS(#REF!,#REF!,"eksternal",#REF!,C77)+
SUMIFS(#REF!,#REF!,"eksternal",#REF!,C77)+
SUMIFS(#REF!,#REF!,"eksternal",#REF!,C77)+
SUMIFS(#REF!,#REF!,"eksternal",#REF!,C77)+
SUMIFS(#REF!,#REF!,"eksternal",#REF!,C77)</f>
        <v>#REF!</v>
      </c>
      <c r="AK77" s="1337"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
SUMIF(#REF!,'KEUANGAN (INT+EKS) AKRE 2025'!C77,#REF!)+
SUMIF(#REF!,'KEUANGAN (INT+EKS) AKRE 2025'!C77,#REF!)</f>
        <v>#REF!</v>
      </c>
      <c r="AL77" s="1335" t="e">
        <f>SUMIFS(#REF!,#REF!,"internal",#REF!,C77)+
SUMIFS(#REF!,#REF!,"internal",#REF!,C77)+
SUMIFS(#REF!,#REF!,"internal",#REF!,C77)+
SUMIFS(#REF!,#REF!,"internal",#REF!,C77)+
SUMIFS(#REF!,#REF!,"internal",#REF!,C77)+
SUMIFS(#REF!,#REF!,"internal",#REF!,C77)+
SUMIFS(#REF!,#REF!,"internal",#REF!,C77)</f>
        <v>#REF!</v>
      </c>
      <c r="AM77" s="1354" t="e">
        <f>SUMIFS(#REF!,#REF!,"eksternal",#REF!,C77)+
SUMIFS(#REF!,#REF!,"eksternal",#REF!,C77)+
SUMIFS(#REF!,#REF!,"eksternal",#REF!,C77)+
SUMIFS(#REF!,#REF!,"eksternal",#REF!,C77)+
SUMIFS(#REF!,#REF!,"eksternal",#REF!,C77)+
SUMIFS(#REF!,#REF!,"eksternal",#REF!,C77)+
SUMIFS(#REF!,#REF!,"eksternal",#REF!,C77)+
SUMIFS(#REF!,#REF!,"eksternal",#REF!,C77)+
SUMIFS(#REF!,#REF!,"eksternal",#REF!,C77)</f>
        <v>#REF!</v>
      </c>
    </row>
    <row r="78" spans="1:39" hidden="1">
      <c r="A78" s="127">
        <v>5</v>
      </c>
      <c r="B78" s="1198" t="s">
        <v>202</v>
      </c>
      <c r="C78" s="1199" t="s">
        <v>39</v>
      </c>
      <c r="D78" s="1340" t="e">
        <f>SUMIF(#REF!, 'KEUANGAN (INT+EKS) AKRE 2025'!C78,#REF!)+
SUMIF(#REF!, 'KEUANGAN (INT+EKS) AKRE 2025'!C78,#REF!)+
SUMIF(#REF!, 'KEUANGAN (INT+EKS) AKRE 2025'!C78,#REF!)+
SUMIF(#REF!, 'KEUANGAN (INT+EKS) AKRE 2025'!C78,#REF!)+
SUMIF(#REF!, 'KEUANGAN (INT+EKS) AKRE 2025'!C78,#REF!)</f>
        <v>#REF!</v>
      </c>
      <c r="E78" s="1340" t="e">
        <f>SUMIFS(#REF!,#REF!,"internal",#REF!,C78)+
SUMIFS(#REF!,#REF!,"internal",#REF!,C78)+
SUMIFS(#REF!,#REF!,"internal",#REF!,C78)+
SUMIFS(#REF!,#REF!,"internal",#REF!,C78)+
SUMIFS(#REF!,#REF!,"internal",#REF!,C78)+
SUMIFS(#REF!,#REF!,"internal",#REF!,C78)</f>
        <v>#REF!</v>
      </c>
      <c r="F78" s="1341" t="e">
        <f>SUMIFS(#REF!,#REF!,"eksternal",#REF!,C78)+
SUMIFS(#REF!,#REF!,"eksternal",#REF!,C78)+
SUMIFS(#REF!,#REF!,"eksternal",#REF!,C78)+
SUMIFS(#REF!,#REF!,"eksternal",#REF!,C78)+
SUMIFS(#REF!,#REF!,"eksternal",#REF!,C78)+
SUMIFS(#REF!,#REF!,"eksternal",#REF!,C78)</f>
        <v>#REF!</v>
      </c>
      <c r="G78" s="1334"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H78" s="1334" t="e">
        <f>SUMIFS(#REF!,#REF!,"internal",#REF!,C78)+
SUMIFS(#REF!,#REF!,"internal",#REF!,C78)+
SUMIFS(#REF!,#REF!,"internal",#REF!,C78)+
SUMIFS(#REF!,#REF!,"internal",#REF!,C78)+
SUMIFS(#REF!,#REF!,"internal",#REF!,C78)+
SUMIFS(#REF!,#REF!,"internal",#REF!,C78)+
SUMIFS(#REF!,#REF!,"internal",#REF!,C78)</f>
        <v>#REF!</v>
      </c>
      <c r="I78" s="1334" t="e">
        <f>SUMIFS(#REF!,#REF!,"eksternal",#REF!,C78)+
SUMIFS(#REF!,#REF!,"eksternal",#REF!,C78)+
SUMIFS(#REF!,#REF!,"eksternal",#REF!,C78)+
SUMIFS(#REF!,#REF!,"eksternal",#REF!,C78)+
SUMIFS(#REF!,#REF!,"eksternal",#REF!,C78)+
SUMIFS(#REF!,#REF!,"eksternal",#REF!,C78)+
SUMIFS(#REF!,#REF!,"eksternal",#REF!,C78)</f>
        <v>#REF!</v>
      </c>
      <c r="J78" s="151" t="e">
        <f>SUMIF(#REF!, 'KEUANGAN (INT+EKS) AKRE 2025'!C78,#REF!)+
SUMIF(#REF!, 'KEUANGAN (INT+EKS) AKRE 2025'!C78,#REF!)+
SUMIF(#REF!, 'KEUANGAN (INT+EKS) AKRE 2025'!C78,#REF!)+
SUMIF(#REF!, 'KEUANGAN (INT+EKS) AKRE 2025'!C78,#REF!)+
SUMIF(#REF!, 'KEUANGAN (INT+EKS) AKRE 2025'!C78,#REF!)</f>
        <v>#REF!</v>
      </c>
      <c r="K78" s="151" t="e">
        <f>SUMIFS(#REF!,#REF!,"internal",#REF!,C78)+
SUMIFS(#REF!,#REF!,"internal",#REF!,C78)+
SUMIFS(#REF!,#REF!,"internal",#REF!,C78)+
SUMIFS(#REF!,#REF!,"internal",#REF!,C78)+
SUMIFS(#REF!,#REF!,"internal",#REF!,C78)+
SUMIFS(#REF!,#REF!,"internal",#REF!,C78)</f>
        <v>#REF!</v>
      </c>
      <c r="L78" s="151" t="e">
        <f>SUMIFS(#REF!,#REF!,"eksternal",#REF!,C78)+
SUMIFS(#REF!,#REF!,"eksternal",#REF!,C78)+
SUMIFS(#REF!,#REF!,"eksternal",#REF!,C78)+
SUMIFS(#REF!,#REF!,"eksternal",#REF!,C78)+
SUMIFS(#REF!,#REF!,"eksternal",#REF!,C78)+
SUMIFS(#REF!,#REF!,"eksternal",#REF!,C78)</f>
        <v>#REF!</v>
      </c>
      <c r="M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N78" s="152" t="e">
        <f>SUMIFS(#REF!,#REF!,"internal",#REF!,C78)+
SUMIFS(#REF!,#REF!,"internal",#REF!,C78)+
SUMIFS(#REF!,#REF!,"internal",#REF!,C78)+
SUMIFS(#REF!,#REF!,"internal",#REF!,C78)+
SUMIFS(#REF!,#REF!,"internal",#REF!,C78)+
SUMIFS(#REF!,#REF!,"internal",#REF!,C78)+
SUMIFS(#REF!,#REF!,"internal",#REF!,C78)</f>
        <v>#REF!</v>
      </c>
      <c r="O78" s="1331" t="e">
        <f>SUMIFS(#REF!,#REF!,"eksternal",#REF!,C78)+
SUMIFS(#REF!,#REF!,"eksternal",#REF!,C78)+
SUMIFS(#REF!,#REF!,"eksternal",#REF!,C78)+
SUMIFS(#REF!,#REF!,"eksternal",#REF!,C78)+
SUMIFS(#REF!,#REF!,"eksternal",#REF!,C78)+
SUMIFS(#REF!,#REF!,"eksternal",#REF!,C78)+
SUMIFS(#REF!,#REF!,"eksternal",#REF!,C78)</f>
        <v>#REF!</v>
      </c>
      <c r="P78" s="152" t="e">
        <f>SUMIF(#REF!, 'KEUANGAN (INT+EKS) AKRE 2025'!C78,#REF!)+
SUMIF(#REF!, 'KEUANGAN (INT+EKS) AKRE 2025'!C78,#REF!)+
SUMIF(#REF!, 'KEUANGAN (INT+EKS) AKRE 2025'!C78,#REF!)+
SUMIF(#REF!, 'KEUANGAN (INT+EKS) AKRE 2025'!C78,#REF!)+
SUMIF(#REF!, 'KEUANGAN (INT+EKS) AKRE 2025'!C78,#REF!)</f>
        <v>#REF!</v>
      </c>
      <c r="Q78" s="152" t="e">
        <f>SUMIFS(#REF!,#REF!,"internal",#REF!,C78)+
SUMIFS(#REF!,#REF!,"internal",#REF!,C78)+
SUMIFS(#REF!,#REF!,"internal",#REF!,C78)+
SUMIFS(#REF!,#REF!,"internal",#REF!,C78)+
SUMIFS(#REF!,#REF!,"internal",#REF!,C78)+
SUMIFS(#REF!,#REF!,"internal",#REF!,C78)</f>
        <v>#REF!</v>
      </c>
      <c r="R78" s="152" t="e">
        <f>SUMIFS(#REF!,#REF!,"eksternal",#REF!,C78)+
SUMIFS(#REF!,#REF!,"eksternal",#REF!,C78)+
SUMIFS(#REF!,#REF!,"eksternal",#REF!,C78)+
SUMIFS(#REF!,#REF!,"eksternal",#REF!,C78)+
SUMIFS(#REF!,#REF!,"eksternal",#REF!,C78)+
SUMIFS(#REF!,#REF!,"eksternal",#REF!,C78)</f>
        <v>#REF!</v>
      </c>
      <c r="S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T78" s="1331" t="e">
        <f>SUMIFS(#REF!,#REF!,"internal",#REF!,C78)+
SUMIFS(#REF!,#REF!,"internal",#REF!,C78)+
SUMIFS(#REF!,#REF!,"internal",#REF!,C78)+
SUMIFS(#REF!,#REF!,"internal",#REF!,C78)+
SUMIFS(#REF!,#REF!,"eksternal",#REF!,C78)+
SUMIFS(#REF!,#REF!,"eksternal",#REF!,C78)+
SUMIFS(#REF!,#REF!,"eksternal",#REF!,C78)</f>
        <v>#REF!</v>
      </c>
      <c r="U78" s="1331" t="e">
        <f>SUMIFS(#REF!,#REF!,"eksternal",#REF!,C78)+
SUMIFS(#REF!,#REF!,"eksternal",#REF!,C78)+
SUMIFS(#REF!,#REF!,"eksternal",#REF!,C78)+
SUMIFS(#REF!,#REF!,"eksternal",#REF!,C78)+
SUMIFS(#REF!,#REF!,"eksternal",#REF!,C78)+
SUMIFS(#REF!,#REF!,"eksternal",#REF!,C78)+
SUMIFS(#REF!,#REF!,"eksternal",#REF!,C78)</f>
        <v>#REF!</v>
      </c>
      <c r="V78" s="152" t="e">
        <f>SUMIF(#REF!, 'KEUANGAN (INT+EKS) AKRE 2025'!C78,#REF!)+
SUMIF(#REF!, 'KEUANGAN (INT+EKS) AKRE 2025'!C78,#REF!)+
SUMIF(#REF!, 'KEUANGAN (INT+EKS) AKRE 2025'!C78,#REF!)+
SUMIF(#REF!, 'KEUANGAN (INT+EKS) AKRE 2025'!C78,#REF!)+
SUMIF(#REF!, 'KEUANGAN (INT+EKS) AKRE 2025'!C78,#REF!)</f>
        <v>#REF!</v>
      </c>
      <c r="W78" s="152" t="e">
        <f>SUMIFS(#REF!,#REF!,"internal",#REF!,C78)+
SUMIFS(#REF!,#REF!,"internal",#REF!,C78)+
SUMIFS(#REF!,#REF!,"internal",#REF!,C78)+
SUMIFS(#REF!,#REF!,"internal",#REF!,C78)+
SUMIFS(#REF!,#REF!,"internal",#REF!,C78)+
SUMIFS(#REF!,#REF!,"internal",#REF!,C78)</f>
        <v>#REF!</v>
      </c>
      <c r="X78" s="152" t="e">
        <f>SUMIFS(#REF!,#REF!,"eksternal",#REF!,C78)+
SUMIFS(#REF!,#REF!,"eksternal",#REF!,C78)+
SUMIFS(#REF!,#REF!,"eksternal",#REF!,C78)+
SUMIFS(#REF!,#REF!,"eksternal",#REF!,C78)+
SUMIFS(#REF!,#REF!,"eksternal",#REF!,C78)+
SUMIFS(#REF!,#REF!,"eksternal",#REF!,C78)</f>
        <v>#REF!</v>
      </c>
      <c r="Y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Z78" s="152" t="e">
        <f>SUMIFS(#REF!,#REF!,"internal",#REF!,C78)+
SUMIFS(#REF!,#REF!,"internal",#REF!,C78)+
SUMIFS(#REF!,#REF!,"internal",#REF!,C78)+
SUMIFS(#REF!,#REF!,"internal",#REF!,C78)+
SUMIFS(#REF!,#REF!,"internal",#REF!,C78)+
SUMIFS(#REF!,#REF!,"internal",#REF!,C78)+
SUMIFS(#REF!,#REF!,"internal",#REF!,C78)</f>
        <v>#REF!</v>
      </c>
      <c r="AA78" s="152" t="e">
        <f>SUMIFS(#REF!,#REF!,"eksternal",#REF!,C78)+
SUMIFS(#REF!,#REF!,"eksternal",#REF!,C78)+
SUMIFS(#REF!,#REF!,"eksternal",#REF!,C78)+
SUMIFS(#REF!,#REF!,"eksternal",#REF!,C78)+
SUMIFS(#REF!,#REF!,"eksternal",#REF!,C78)+
SUMIFS(#REF!,#REF!,"eksternal",#REF!,C78)+
SUMIFS(#REF!,#REF!,"eksternal",#REF!,C78)</f>
        <v>#REF!</v>
      </c>
      <c r="AB78" s="152" t="e">
        <f>SUMIF(#REF!, 'KEUANGAN (INT+EKS) AKRE 2025'!C78,#REF!)+
SUMIF(#REF!, 'KEUANGAN (INT+EKS) AKRE 2025'!C78,#REF!)+
SUMIF(#REF!, 'KEUANGAN (INT+EKS) AKRE 2025'!C78,#REF!)+
SUMIF(#REF!, 'KEUANGAN (INT+EKS) AKRE 2025'!C78,#REF!)+
SUMIF(#REF!, 'KEUANGAN (INT+EKS) AKRE 2025'!C78,#REF!)+
SUMIF(#REF!, 'KEUANGAN (INT+EKS) AKRE 2025'!C78,#REF!)</f>
        <v>#REF!</v>
      </c>
      <c r="AC78" s="152" t="e">
        <f>SUMIFS(#REF!,#REF!,"internal",#REF!,C78)+
SUMIFS(#REF!,#REF!,"internal",#REF!,C78)+
SUMIFS(#REF!,#REF!,"internal",#REF!,C78)+
SUMIFS(#REF!,#REF!,"internal",#REF!,C78)+
SUMIFS(#REF!,#REF!,"internal",#REF!,C78)+
SUMIFS(#REF!,#REF!,"internal",#REF!,C78)</f>
        <v>#REF!</v>
      </c>
      <c r="AD78" s="152" t="e">
        <f>SUMIFS(#REF!,#REF!,"eksternal",#REF!,C78)+
SUMIFS(#REF!,#REF!,"eksternal",#REF!,C78)+
SUMIFS(#REF!,#REF!,"eksternal",#REF!,C78)+
SUMIFS(#REF!,#REF!,"eksternal",#REF!,C78)+
SUMIFS(#REF!,#REF!,"eksternal",#REF!,C78)+
SUMIFS(#REF!,#REF!,"eksternal",#REF!,C78)</f>
        <v>#REF!</v>
      </c>
      <c r="AE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AF78" s="152" t="e">
        <f>SUMIFS(#REF!,#REF!,"internal",#REF!,C78)+
SUMIFS(#REF!,#REF!,"internal",#REF!,C78)+
SUMIFS(#REF!,#REF!,"internal",#REF!,C78)+
SUMIFS(#REF!,#REF!,"internal",#REF!,C78)+
SUMIFS(#REF!,#REF!,"internal",#REF!,C78)+
SUMIFS(#REF!,#REF!,"internal",#REF!,C78)+
SUMIFS(#REF!,#REF!,"internal",#REF!,C78)</f>
        <v>#REF!</v>
      </c>
      <c r="AG78" s="152" t="e">
        <f>SUMIFS(#REF!,#REF!,"eksternal",#REF!,C78)+
SUMIFS(#REF!,#REF!,"eksternal",#REF!,C78)+
SUMIFS(#REF!,#REF!,"eksternal",#REF!,C78)+
SUMIFS(#REF!,#REF!,"eksternal",#REF!,C78)+
SUMIFS(#REF!,#REF!,"eksternal",#REF!,C78)+
SUMIFS(#REF!,#REF!,"eksternal",#REF!,C78)+
SUMIFS(#REF!,#REF!,"eksternal",#REF!,C78)</f>
        <v>#REF!</v>
      </c>
      <c r="AH78" s="152" t="e">
        <f>SUMIF(#REF!, 'KEUANGAN (INT+EKS) AKRE 2025'!C78,#REF!)+
SUMIF(#REF!, 'KEUANGAN (INT+EKS) AKRE 2025'!C78,#REF!)+
SUMIF(#REF!, 'KEUANGAN (INT+EKS) AKRE 2025'!C78,#REF!)+
SUMIF(#REF!, 'KEUANGAN (INT+EKS) AKRE 2025'!C78,#REF!)+
SUMIF(#REF!, 'KEUANGAN (INT+EKS) AKRE 2025'!C78,#REF!)+
SUMIF(#REF!, 'KEUANGAN (INT+EKS) AKRE 2025'!C78,#REF!)</f>
        <v>#REF!</v>
      </c>
      <c r="AI78" s="152" t="e">
        <f>SUMIFS(#REF!,#REF!,"internal",#REF!,C78)+
SUMIFS(#REF!,#REF!,"internal",#REF!,C78)+
SUMIFS(#REF!,#REF!,"internal",#REF!,C78)+
SUMIFS(#REF!,#REF!,"internal",#REF!,C78)+
SUMIFS(#REF!,#REF!,"internal",#REF!,C78)+
SUMIFS(#REF!,#REF!,"internal",#REF!,C78)</f>
        <v>#REF!</v>
      </c>
      <c r="AJ78" s="152" t="e">
        <f>SUMIFS(#REF!,#REF!,"eksternal",#REF!,C78)+
SUMIFS(#REF!,#REF!,"eksternal",#REF!,C78)+
SUMIFS(#REF!,#REF!,"eksternal",#REF!,C78)+
SUMIFS(#REF!,#REF!,"eksternal",#REF!,C78)+
SUMIFS(#REF!,#REF!,"eksternal",#REF!,C78)+
SUMIFS(#REF!,#REF!,"eksternal",#REF!,C78)</f>
        <v>#REF!</v>
      </c>
      <c r="AK78" s="1337"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
SUMIF(#REF!,'KEUANGAN (INT+EKS) AKRE 2025'!C78,#REF!)+
SUMIF(#REF!,'KEUANGAN (INT+EKS) AKRE 2025'!C78,#REF!)</f>
        <v>#REF!</v>
      </c>
      <c r="AL78" s="1335" t="e">
        <f>SUMIFS(#REF!,#REF!,"internal",#REF!,C78)+
SUMIFS(#REF!,#REF!,"internal",#REF!,C78)+
SUMIFS(#REF!,#REF!,"internal",#REF!,C78)+
SUMIFS(#REF!,#REF!,"internal",#REF!,C78)+
SUMIFS(#REF!,#REF!,"internal",#REF!,C78)+
SUMIFS(#REF!,#REF!,"internal",#REF!,C78)+
SUMIFS(#REF!,#REF!,"internal",#REF!,C78)</f>
        <v>#REF!</v>
      </c>
      <c r="AM78" s="1354" t="e">
        <f>SUMIFS(#REF!,#REF!,"eksternal",#REF!,C78)+
SUMIFS(#REF!,#REF!,"eksternal",#REF!,C78)+
SUMIFS(#REF!,#REF!,"eksternal",#REF!,C78)+
SUMIFS(#REF!,#REF!,"eksternal",#REF!,C78)+
SUMIFS(#REF!,#REF!,"eksternal",#REF!,C78)+
SUMIFS(#REF!,#REF!,"eksternal",#REF!,C78)+
SUMIFS(#REF!,#REF!,"eksternal",#REF!,C78)+
SUMIFS(#REF!,#REF!,"eksternal",#REF!,C78)+
SUMIFS(#REF!,#REF!,"eksternal",#REF!,C78)</f>
        <v>#REF!</v>
      </c>
    </row>
    <row r="79" spans="1:39" hidden="1">
      <c r="A79" s="127">
        <v>6</v>
      </c>
      <c r="B79" s="1198" t="s">
        <v>202</v>
      </c>
      <c r="C79" s="1199" t="s">
        <v>401</v>
      </c>
      <c r="D79" s="1340" t="e">
        <f>SUMIF(#REF!, 'KEUANGAN (INT+EKS) AKRE 2025'!C79,#REF!)+
SUMIF(#REF!, 'KEUANGAN (INT+EKS) AKRE 2025'!C79,#REF!)+
SUMIF(#REF!, 'KEUANGAN (INT+EKS) AKRE 2025'!C79,#REF!)+
SUMIF(#REF!, 'KEUANGAN (INT+EKS) AKRE 2025'!C79,#REF!)+
SUMIF(#REF!, 'KEUANGAN (INT+EKS) AKRE 2025'!C79,#REF!)</f>
        <v>#REF!</v>
      </c>
      <c r="E79" s="1340" t="e">
        <f>SUMIFS(#REF!,#REF!,"internal",#REF!,C79)+
SUMIFS(#REF!,#REF!,"internal",#REF!,C79)+
SUMIFS(#REF!,#REF!,"internal",#REF!,C79)+
SUMIFS(#REF!,#REF!,"internal",#REF!,C79)+
SUMIFS(#REF!,#REF!,"internal",#REF!,C79)+
SUMIFS(#REF!,#REF!,"internal",#REF!,C79)</f>
        <v>#REF!</v>
      </c>
      <c r="F79" s="1341" t="e">
        <f>SUMIFS(#REF!,#REF!,"eksternal",#REF!,C79)+
SUMIFS(#REF!,#REF!,"eksternal",#REF!,C79)+
SUMIFS(#REF!,#REF!,"eksternal",#REF!,C79)+
SUMIFS(#REF!,#REF!,"eksternal",#REF!,C79)+
SUMIFS(#REF!,#REF!,"eksternal",#REF!,C79)+
SUMIFS(#REF!,#REF!,"eksternal",#REF!,C79)</f>
        <v>#REF!</v>
      </c>
      <c r="G79" s="1334"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H79" s="1334" t="e">
        <f>SUMIFS(#REF!,#REF!,"internal",#REF!,C79)+
SUMIFS(#REF!,#REF!,"internal",#REF!,C79)+
SUMIFS(#REF!,#REF!,"internal",#REF!,C79)+
SUMIFS(#REF!,#REF!,"internal",#REF!,C79)+
SUMIFS(#REF!,#REF!,"internal",#REF!,C79)+
SUMIFS(#REF!,#REF!,"internal",#REF!,C79)+
SUMIFS(#REF!,#REF!,"internal",#REF!,C79)</f>
        <v>#REF!</v>
      </c>
      <c r="I79" s="1334" t="e">
        <f>SUMIFS(#REF!,#REF!,"eksternal",#REF!,C79)+
SUMIFS(#REF!,#REF!,"eksternal",#REF!,C79)+
SUMIFS(#REF!,#REF!,"eksternal",#REF!,C79)+
SUMIFS(#REF!,#REF!,"eksternal",#REF!,C79)+
SUMIFS(#REF!,#REF!,"eksternal",#REF!,C79)+
SUMIFS(#REF!,#REF!,"eksternal",#REF!,C79)+
SUMIFS(#REF!,#REF!,"eksternal",#REF!,C79)</f>
        <v>#REF!</v>
      </c>
      <c r="J79" s="151" t="e">
        <f>SUMIF(#REF!, 'KEUANGAN (INT+EKS) AKRE 2025'!C79,#REF!)+
SUMIF(#REF!, 'KEUANGAN (INT+EKS) AKRE 2025'!C79,#REF!)+
SUMIF(#REF!, 'KEUANGAN (INT+EKS) AKRE 2025'!C79,#REF!)+
SUMIF(#REF!, 'KEUANGAN (INT+EKS) AKRE 2025'!C79,#REF!)+
SUMIF(#REF!, 'KEUANGAN (INT+EKS) AKRE 2025'!C79,#REF!)</f>
        <v>#REF!</v>
      </c>
      <c r="K79" s="151" t="e">
        <f>SUMIFS(#REF!,#REF!,"internal",#REF!,C79)+
SUMIFS(#REF!,#REF!,"internal",#REF!,C79)+
SUMIFS(#REF!,#REF!,"internal",#REF!,C79)+
SUMIFS(#REF!,#REF!,"internal",#REF!,C79)+
SUMIFS(#REF!,#REF!,"internal",#REF!,C79)+
SUMIFS(#REF!,#REF!,"internal",#REF!,C79)</f>
        <v>#REF!</v>
      </c>
      <c r="L79" s="151" t="e">
        <f>SUMIFS(#REF!,#REF!,"eksternal",#REF!,C79)+
SUMIFS(#REF!,#REF!,"eksternal",#REF!,C79)+
SUMIFS(#REF!,#REF!,"eksternal",#REF!,C79)+
SUMIFS(#REF!,#REF!,"eksternal",#REF!,C79)+
SUMIFS(#REF!,#REF!,"eksternal",#REF!,C79)+
SUMIFS(#REF!,#REF!,"eksternal",#REF!,C79)</f>
        <v>#REF!</v>
      </c>
      <c r="M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N79" s="152" t="e">
        <f>SUMIFS(#REF!,#REF!,"internal",#REF!,C79)+
SUMIFS(#REF!,#REF!,"internal",#REF!,C79)+
SUMIFS(#REF!,#REF!,"internal",#REF!,C79)+
SUMIFS(#REF!,#REF!,"internal",#REF!,C79)+
SUMIFS(#REF!,#REF!,"internal",#REF!,C79)+
SUMIFS(#REF!,#REF!,"internal",#REF!,C79)+
SUMIFS(#REF!,#REF!,"internal",#REF!,C79)</f>
        <v>#REF!</v>
      </c>
      <c r="O79" s="1331" t="e">
        <f>SUMIFS(#REF!,#REF!,"eksternal",#REF!,C79)+
SUMIFS(#REF!,#REF!,"eksternal",#REF!,C79)+
SUMIFS(#REF!,#REF!,"eksternal",#REF!,C79)+
SUMIFS(#REF!,#REF!,"eksternal",#REF!,C79)+
SUMIFS(#REF!,#REF!,"eksternal",#REF!,C79)+
SUMIFS(#REF!,#REF!,"eksternal",#REF!,C79)+
SUMIFS(#REF!,#REF!,"eksternal",#REF!,C79)</f>
        <v>#REF!</v>
      </c>
      <c r="P79" s="152" t="e">
        <f>SUMIF(#REF!, 'KEUANGAN (INT+EKS) AKRE 2025'!C79,#REF!)+
SUMIF(#REF!, 'KEUANGAN (INT+EKS) AKRE 2025'!C79,#REF!)+
SUMIF(#REF!, 'KEUANGAN (INT+EKS) AKRE 2025'!C79,#REF!)+
SUMIF(#REF!, 'KEUANGAN (INT+EKS) AKRE 2025'!C79,#REF!)+
SUMIF(#REF!, 'KEUANGAN (INT+EKS) AKRE 2025'!C79,#REF!)</f>
        <v>#REF!</v>
      </c>
      <c r="Q79" s="152" t="e">
        <f>SUMIFS(#REF!,#REF!,"internal",#REF!,C79)+
SUMIFS(#REF!,#REF!,"internal",#REF!,C79)+
SUMIFS(#REF!,#REF!,"internal",#REF!,C79)+
SUMIFS(#REF!,#REF!,"internal",#REF!,C79)+
SUMIFS(#REF!,#REF!,"internal",#REF!,C79)+
SUMIFS(#REF!,#REF!,"internal",#REF!,C79)</f>
        <v>#REF!</v>
      </c>
      <c r="R79" s="152" t="e">
        <f>SUMIFS(#REF!,#REF!,"eksternal",#REF!,C79)+
SUMIFS(#REF!,#REF!,"eksternal",#REF!,C79)+
SUMIFS(#REF!,#REF!,"eksternal",#REF!,C79)+
SUMIFS(#REF!,#REF!,"eksternal",#REF!,C79)+
SUMIFS(#REF!,#REF!,"eksternal",#REF!,C79)+
SUMIFS(#REF!,#REF!,"eksternal",#REF!,C79)</f>
        <v>#REF!</v>
      </c>
      <c r="S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T79" s="1331" t="e">
        <f>SUMIFS(#REF!,#REF!,"internal",#REF!,C79)+
SUMIFS(#REF!,#REF!,"internal",#REF!,C79)+
SUMIFS(#REF!,#REF!,"internal",#REF!,C79)+
SUMIFS(#REF!,#REF!,"internal",#REF!,C79)+
SUMIFS(#REF!,#REF!,"eksternal",#REF!,C79)+
SUMIFS(#REF!,#REF!,"eksternal",#REF!,C79)+
SUMIFS(#REF!,#REF!,"eksternal",#REF!,C79)</f>
        <v>#REF!</v>
      </c>
      <c r="U79" s="1331" t="e">
        <f>SUMIFS(#REF!,#REF!,"eksternal",#REF!,C79)+
SUMIFS(#REF!,#REF!,"eksternal",#REF!,C79)+
SUMIFS(#REF!,#REF!,"eksternal",#REF!,C79)+
SUMIFS(#REF!,#REF!,"eksternal",#REF!,C79)+
SUMIFS(#REF!,#REF!,"eksternal",#REF!,C79)+
SUMIFS(#REF!,#REF!,"eksternal",#REF!,C79)+
SUMIFS(#REF!,#REF!,"eksternal",#REF!,C79)</f>
        <v>#REF!</v>
      </c>
      <c r="V79" s="152" t="e">
        <f>SUMIF(#REF!, 'KEUANGAN (INT+EKS) AKRE 2025'!C79,#REF!)+
SUMIF(#REF!, 'KEUANGAN (INT+EKS) AKRE 2025'!C79,#REF!)+
SUMIF(#REF!, 'KEUANGAN (INT+EKS) AKRE 2025'!C79,#REF!)+
SUMIF(#REF!, 'KEUANGAN (INT+EKS) AKRE 2025'!C79,#REF!)+
SUMIF(#REF!, 'KEUANGAN (INT+EKS) AKRE 2025'!C79,#REF!)</f>
        <v>#REF!</v>
      </c>
      <c r="W79" s="152" t="e">
        <f>SUMIFS(#REF!,#REF!,"internal",#REF!,C79)+
SUMIFS(#REF!,#REF!,"internal",#REF!,C79)+
SUMIFS(#REF!,#REF!,"internal",#REF!,C79)+
SUMIFS(#REF!,#REF!,"internal",#REF!,C79)+
SUMIFS(#REF!,#REF!,"internal",#REF!,C79)+
SUMIFS(#REF!,#REF!,"internal",#REF!,C79)</f>
        <v>#REF!</v>
      </c>
      <c r="X79" s="152" t="e">
        <f>SUMIFS(#REF!,#REF!,"eksternal",#REF!,C79)+
SUMIFS(#REF!,#REF!,"eksternal",#REF!,C79)+
SUMIFS(#REF!,#REF!,"eksternal",#REF!,C79)+
SUMIFS(#REF!,#REF!,"eksternal",#REF!,C79)+
SUMIFS(#REF!,#REF!,"eksternal",#REF!,C79)+
SUMIFS(#REF!,#REF!,"eksternal",#REF!,C79)</f>
        <v>#REF!</v>
      </c>
      <c r="Y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Z79" s="152" t="e">
        <f>SUMIFS(#REF!,#REF!,"internal",#REF!,C79)+
SUMIFS(#REF!,#REF!,"internal",#REF!,C79)+
SUMIFS(#REF!,#REF!,"internal",#REF!,C79)+
SUMIFS(#REF!,#REF!,"internal",#REF!,C79)+
SUMIFS(#REF!,#REF!,"internal",#REF!,C79)+
SUMIFS(#REF!,#REF!,"internal",#REF!,C79)+
SUMIFS(#REF!,#REF!,"internal",#REF!,C79)</f>
        <v>#REF!</v>
      </c>
      <c r="AA79" s="152" t="e">
        <f>SUMIFS(#REF!,#REF!,"eksternal",#REF!,C79)+
SUMIFS(#REF!,#REF!,"eksternal",#REF!,C79)+
SUMIFS(#REF!,#REF!,"eksternal",#REF!,C79)+
SUMIFS(#REF!,#REF!,"eksternal",#REF!,C79)+
SUMIFS(#REF!,#REF!,"eksternal",#REF!,C79)+
SUMIFS(#REF!,#REF!,"eksternal",#REF!,C79)+
SUMIFS(#REF!,#REF!,"eksternal",#REF!,C79)</f>
        <v>#REF!</v>
      </c>
      <c r="AB79" s="152" t="e">
        <f>SUMIF(#REF!, 'KEUANGAN (INT+EKS) AKRE 2025'!C79,#REF!)+
SUMIF(#REF!, 'KEUANGAN (INT+EKS) AKRE 2025'!C79,#REF!)+
SUMIF(#REF!, 'KEUANGAN (INT+EKS) AKRE 2025'!C79,#REF!)+
SUMIF(#REF!, 'KEUANGAN (INT+EKS) AKRE 2025'!C79,#REF!)+
SUMIF(#REF!, 'KEUANGAN (INT+EKS) AKRE 2025'!C79,#REF!)+
SUMIF(#REF!, 'KEUANGAN (INT+EKS) AKRE 2025'!C79,#REF!)</f>
        <v>#REF!</v>
      </c>
      <c r="AC79" s="152" t="e">
        <f>SUMIFS(#REF!,#REF!,"internal",#REF!,C79)+
SUMIFS(#REF!,#REF!,"internal",#REF!,C79)+
SUMIFS(#REF!,#REF!,"internal",#REF!,C79)+
SUMIFS(#REF!,#REF!,"internal",#REF!,C79)+
SUMIFS(#REF!,#REF!,"internal",#REF!,C79)+
SUMIFS(#REF!,#REF!,"internal",#REF!,C79)</f>
        <v>#REF!</v>
      </c>
      <c r="AD79" s="152" t="e">
        <f>SUMIFS(#REF!,#REF!,"eksternal",#REF!,C79)+
SUMIFS(#REF!,#REF!,"eksternal",#REF!,C79)+
SUMIFS(#REF!,#REF!,"eksternal",#REF!,C79)+
SUMIFS(#REF!,#REF!,"eksternal",#REF!,C79)+
SUMIFS(#REF!,#REF!,"eksternal",#REF!,C79)+
SUMIFS(#REF!,#REF!,"eksternal",#REF!,C79)</f>
        <v>#REF!</v>
      </c>
      <c r="AE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AF79" s="152" t="e">
        <f>SUMIFS(#REF!,#REF!,"internal",#REF!,C79)+
SUMIFS(#REF!,#REF!,"internal",#REF!,C79)+
SUMIFS(#REF!,#REF!,"internal",#REF!,C79)+
SUMIFS(#REF!,#REF!,"internal",#REF!,C79)+
SUMIFS(#REF!,#REF!,"internal",#REF!,C79)+
SUMIFS(#REF!,#REF!,"internal",#REF!,C79)+
SUMIFS(#REF!,#REF!,"internal",#REF!,C79)</f>
        <v>#REF!</v>
      </c>
      <c r="AG79" s="152" t="e">
        <f>SUMIFS(#REF!,#REF!,"eksternal",#REF!,C79)+
SUMIFS(#REF!,#REF!,"eksternal",#REF!,C79)+
SUMIFS(#REF!,#REF!,"eksternal",#REF!,C79)+
SUMIFS(#REF!,#REF!,"eksternal",#REF!,C79)+
SUMIFS(#REF!,#REF!,"eksternal",#REF!,C79)+
SUMIFS(#REF!,#REF!,"eksternal",#REF!,C79)+
SUMIFS(#REF!,#REF!,"eksternal",#REF!,C79)</f>
        <v>#REF!</v>
      </c>
      <c r="AH79" s="152" t="e">
        <f>SUMIF(#REF!, 'KEUANGAN (INT+EKS) AKRE 2025'!C79,#REF!)+
SUMIF(#REF!, 'KEUANGAN (INT+EKS) AKRE 2025'!C79,#REF!)+
SUMIF(#REF!, 'KEUANGAN (INT+EKS) AKRE 2025'!C79,#REF!)+
SUMIF(#REF!, 'KEUANGAN (INT+EKS) AKRE 2025'!C79,#REF!)+
SUMIF(#REF!, 'KEUANGAN (INT+EKS) AKRE 2025'!C79,#REF!)+
SUMIF(#REF!, 'KEUANGAN (INT+EKS) AKRE 2025'!C79,#REF!)</f>
        <v>#REF!</v>
      </c>
      <c r="AI79" s="152" t="e">
        <f>SUMIFS(#REF!,#REF!,"internal",#REF!,C79)+
SUMIFS(#REF!,#REF!,"internal",#REF!,C79)+
SUMIFS(#REF!,#REF!,"internal",#REF!,C79)+
SUMIFS(#REF!,#REF!,"internal",#REF!,C79)+
SUMIFS(#REF!,#REF!,"internal",#REF!,C79)+
SUMIFS(#REF!,#REF!,"internal",#REF!,C79)</f>
        <v>#REF!</v>
      </c>
      <c r="AJ79" s="152" t="e">
        <f>SUMIFS(#REF!,#REF!,"eksternal",#REF!,C79)+
SUMIFS(#REF!,#REF!,"eksternal",#REF!,C79)+
SUMIFS(#REF!,#REF!,"eksternal",#REF!,C79)+
SUMIFS(#REF!,#REF!,"eksternal",#REF!,C79)+
SUMIFS(#REF!,#REF!,"eksternal",#REF!,C79)+
SUMIFS(#REF!,#REF!,"eksternal",#REF!,C79)</f>
        <v>#REF!</v>
      </c>
      <c r="AK79" s="1337"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
SUMIF(#REF!,'KEUANGAN (INT+EKS) AKRE 2025'!C79,#REF!)+
SUMIF(#REF!,'KEUANGAN (INT+EKS) AKRE 2025'!C79,#REF!)</f>
        <v>#REF!</v>
      </c>
      <c r="AL79" s="1335" t="e">
        <f>SUMIFS(#REF!,#REF!,"internal",#REF!,C79)+
SUMIFS(#REF!,#REF!,"internal",#REF!,C79)+
SUMIFS(#REF!,#REF!,"internal",#REF!,C79)+
SUMIFS(#REF!,#REF!,"internal",#REF!,C79)+
SUMIFS(#REF!,#REF!,"internal",#REF!,C79)+
SUMIFS(#REF!,#REF!,"internal",#REF!,C79)+
SUMIFS(#REF!,#REF!,"internal",#REF!,C79)</f>
        <v>#REF!</v>
      </c>
      <c r="AM79" s="1354" t="e">
        <f>SUMIFS(#REF!,#REF!,"eksternal",#REF!,C79)+
SUMIFS(#REF!,#REF!,"eksternal",#REF!,C79)+
SUMIFS(#REF!,#REF!,"eksternal",#REF!,C79)+
SUMIFS(#REF!,#REF!,"eksternal",#REF!,C79)+
SUMIFS(#REF!,#REF!,"eksternal",#REF!,C79)+
SUMIFS(#REF!,#REF!,"eksternal",#REF!,C79)+
SUMIFS(#REF!,#REF!,"eksternal",#REF!,C79)+
SUMIFS(#REF!,#REF!,"eksternal",#REF!,C79)+
SUMIFS(#REF!,#REF!,"eksternal",#REF!,C79)</f>
        <v>#REF!</v>
      </c>
    </row>
    <row r="80" spans="1:39" hidden="1">
      <c r="A80" s="127">
        <v>7</v>
      </c>
      <c r="B80" s="1198" t="s">
        <v>202</v>
      </c>
      <c r="C80" s="1199" t="s">
        <v>426</v>
      </c>
      <c r="D80" s="1340" t="e">
        <f>SUMIF(#REF!, 'KEUANGAN (INT+EKS) AKRE 2025'!C80,#REF!)+
SUMIF(#REF!, 'KEUANGAN (INT+EKS) AKRE 2025'!C80,#REF!)+
SUMIF(#REF!, 'KEUANGAN (INT+EKS) AKRE 2025'!C80,#REF!)+
SUMIF(#REF!, 'KEUANGAN (INT+EKS) AKRE 2025'!C80,#REF!)+
SUMIF(#REF!, 'KEUANGAN (INT+EKS) AKRE 2025'!C80,#REF!)</f>
        <v>#REF!</v>
      </c>
      <c r="E80" s="1340" t="e">
        <f>SUMIFS(#REF!,#REF!,"internal",#REF!,C80)+
SUMIFS(#REF!,#REF!,"internal",#REF!,C80)+
SUMIFS(#REF!,#REF!,"internal",#REF!,C80)+
SUMIFS(#REF!,#REF!,"internal",#REF!,C80)+
SUMIFS(#REF!,#REF!,"internal",#REF!,C80)+
SUMIFS(#REF!,#REF!,"internal",#REF!,C80)</f>
        <v>#REF!</v>
      </c>
      <c r="F80" s="1341" t="e">
        <f>SUMIFS(#REF!,#REF!,"eksternal",#REF!,C80)+
SUMIFS(#REF!,#REF!,"eksternal",#REF!,C80)+
SUMIFS(#REF!,#REF!,"eksternal",#REF!,C80)+
SUMIFS(#REF!,#REF!,"eksternal",#REF!,C80)+
SUMIFS(#REF!,#REF!,"eksternal",#REF!,C80)+
SUMIFS(#REF!,#REF!,"eksternal",#REF!,C80)</f>
        <v>#REF!</v>
      </c>
      <c r="G80" s="1334"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H80" s="1334" t="e">
        <f>SUMIFS(#REF!,#REF!,"internal",#REF!,C80)+
SUMIFS(#REF!,#REF!,"internal",#REF!,C80)+
SUMIFS(#REF!,#REF!,"internal",#REF!,C80)+
SUMIFS(#REF!,#REF!,"internal",#REF!,C80)+
SUMIFS(#REF!,#REF!,"internal",#REF!,C80)+
SUMIFS(#REF!,#REF!,"internal",#REF!,C80)+
SUMIFS(#REF!,#REF!,"internal",#REF!,C80)</f>
        <v>#REF!</v>
      </c>
      <c r="I80" s="1334" t="e">
        <f>SUMIFS(#REF!,#REF!,"eksternal",#REF!,C80)+
SUMIFS(#REF!,#REF!,"eksternal",#REF!,C80)+
SUMIFS(#REF!,#REF!,"eksternal",#REF!,C80)+
SUMIFS(#REF!,#REF!,"eksternal",#REF!,C80)+
SUMIFS(#REF!,#REF!,"eksternal",#REF!,C80)+
SUMIFS(#REF!,#REF!,"eksternal",#REF!,C80)+
SUMIFS(#REF!,#REF!,"eksternal",#REF!,C80)</f>
        <v>#REF!</v>
      </c>
      <c r="J80" s="151" t="e">
        <f>SUMIF(#REF!, 'KEUANGAN (INT+EKS) AKRE 2025'!C80,#REF!)+
SUMIF(#REF!, 'KEUANGAN (INT+EKS) AKRE 2025'!C80,#REF!)+
SUMIF(#REF!, 'KEUANGAN (INT+EKS) AKRE 2025'!C80,#REF!)+
SUMIF(#REF!, 'KEUANGAN (INT+EKS) AKRE 2025'!C80,#REF!)+
SUMIF(#REF!, 'KEUANGAN (INT+EKS) AKRE 2025'!C80,#REF!)</f>
        <v>#REF!</v>
      </c>
      <c r="K80" s="151" t="e">
        <f>SUMIFS(#REF!,#REF!,"internal",#REF!,C80)+
SUMIFS(#REF!,#REF!,"internal",#REF!,C80)+
SUMIFS(#REF!,#REF!,"internal",#REF!,C80)+
SUMIFS(#REF!,#REF!,"internal",#REF!,C80)+
SUMIFS(#REF!,#REF!,"internal",#REF!,C80)+
SUMIFS(#REF!,#REF!,"internal",#REF!,C80)</f>
        <v>#REF!</v>
      </c>
      <c r="L80" s="151" t="e">
        <f>SUMIFS(#REF!,#REF!,"eksternal",#REF!,C80)+
SUMIFS(#REF!,#REF!,"eksternal",#REF!,C80)+
SUMIFS(#REF!,#REF!,"eksternal",#REF!,C80)+
SUMIFS(#REF!,#REF!,"eksternal",#REF!,C80)+
SUMIFS(#REF!,#REF!,"eksternal",#REF!,C80)+
SUMIFS(#REF!,#REF!,"eksternal",#REF!,C80)</f>
        <v>#REF!</v>
      </c>
      <c r="M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N80" s="152" t="e">
        <f>SUMIFS(#REF!,#REF!,"internal",#REF!,C80)+
SUMIFS(#REF!,#REF!,"internal",#REF!,C80)+
SUMIFS(#REF!,#REF!,"internal",#REF!,C80)+
SUMIFS(#REF!,#REF!,"internal",#REF!,C80)+
SUMIFS(#REF!,#REF!,"internal",#REF!,C80)+
SUMIFS(#REF!,#REF!,"internal",#REF!,C80)+
SUMIFS(#REF!,#REF!,"internal",#REF!,C80)</f>
        <v>#REF!</v>
      </c>
      <c r="O80" s="1331" t="e">
        <f>SUMIFS(#REF!,#REF!,"eksternal",#REF!,C80)+
SUMIFS(#REF!,#REF!,"eksternal",#REF!,C80)+
SUMIFS(#REF!,#REF!,"eksternal",#REF!,C80)+
SUMIFS(#REF!,#REF!,"eksternal",#REF!,C80)+
SUMIFS(#REF!,#REF!,"eksternal",#REF!,C80)+
SUMIFS(#REF!,#REF!,"eksternal",#REF!,C80)+
SUMIFS(#REF!,#REF!,"eksternal",#REF!,C80)</f>
        <v>#REF!</v>
      </c>
      <c r="P80" s="152" t="e">
        <f>SUMIF(#REF!, 'KEUANGAN (INT+EKS) AKRE 2025'!C80,#REF!)+
SUMIF(#REF!, 'KEUANGAN (INT+EKS) AKRE 2025'!C80,#REF!)+
SUMIF(#REF!, 'KEUANGAN (INT+EKS) AKRE 2025'!C80,#REF!)+
SUMIF(#REF!, 'KEUANGAN (INT+EKS) AKRE 2025'!C80,#REF!)+
SUMIF(#REF!, 'KEUANGAN (INT+EKS) AKRE 2025'!C80,#REF!)</f>
        <v>#REF!</v>
      </c>
      <c r="Q80" s="152" t="e">
        <f>SUMIFS(#REF!,#REF!,"internal",#REF!,C80)+
SUMIFS(#REF!,#REF!,"internal",#REF!,C80)+
SUMIFS(#REF!,#REF!,"internal",#REF!,C80)+
SUMIFS(#REF!,#REF!,"internal",#REF!,C80)+
SUMIFS(#REF!,#REF!,"internal",#REF!,C80)+
SUMIFS(#REF!,#REF!,"internal",#REF!,C80)</f>
        <v>#REF!</v>
      </c>
      <c r="R80" s="152" t="e">
        <f>SUMIFS(#REF!,#REF!,"eksternal",#REF!,C80)+
SUMIFS(#REF!,#REF!,"eksternal",#REF!,C80)+
SUMIFS(#REF!,#REF!,"eksternal",#REF!,C80)+
SUMIFS(#REF!,#REF!,"eksternal",#REF!,C80)+
SUMIFS(#REF!,#REF!,"eksternal",#REF!,C80)+
SUMIFS(#REF!,#REF!,"eksternal",#REF!,C80)</f>
        <v>#REF!</v>
      </c>
      <c r="S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T80" s="1331" t="e">
        <f>SUMIFS(#REF!,#REF!,"internal",#REF!,C80)+
SUMIFS(#REF!,#REF!,"internal",#REF!,C80)+
SUMIFS(#REF!,#REF!,"internal",#REF!,C80)+
SUMIFS(#REF!,#REF!,"internal",#REF!,C80)+
SUMIFS(#REF!,#REF!,"eksternal",#REF!,C80)+
SUMIFS(#REF!,#REF!,"eksternal",#REF!,C80)+
SUMIFS(#REF!,#REF!,"eksternal",#REF!,C80)</f>
        <v>#REF!</v>
      </c>
      <c r="U80" s="1331" t="e">
        <f>SUMIFS(#REF!,#REF!,"eksternal",#REF!,C80)+
SUMIFS(#REF!,#REF!,"eksternal",#REF!,C80)+
SUMIFS(#REF!,#REF!,"eksternal",#REF!,C80)+
SUMIFS(#REF!,#REF!,"eksternal",#REF!,C80)+
SUMIFS(#REF!,#REF!,"eksternal",#REF!,C80)+
SUMIFS(#REF!,#REF!,"eksternal",#REF!,C80)+
SUMIFS(#REF!,#REF!,"eksternal",#REF!,C80)</f>
        <v>#REF!</v>
      </c>
      <c r="V80" s="152" t="e">
        <f>SUMIF(#REF!, 'KEUANGAN (INT+EKS) AKRE 2025'!C80,#REF!)+
SUMIF(#REF!, 'KEUANGAN (INT+EKS) AKRE 2025'!C80,#REF!)+
SUMIF(#REF!, 'KEUANGAN (INT+EKS) AKRE 2025'!C80,#REF!)+
SUMIF(#REF!, 'KEUANGAN (INT+EKS) AKRE 2025'!C80,#REF!)+
SUMIF(#REF!, 'KEUANGAN (INT+EKS) AKRE 2025'!C80,#REF!)</f>
        <v>#REF!</v>
      </c>
      <c r="W80" s="152" t="e">
        <f>SUMIFS(#REF!,#REF!,"internal",#REF!,C80)+
SUMIFS(#REF!,#REF!,"internal",#REF!,C80)+
SUMIFS(#REF!,#REF!,"internal",#REF!,C80)+
SUMIFS(#REF!,#REF!,"internal",#REF!,C80)+
SUMIFS(#REF!,#REF!,"internal",#REF!,C80)+
SUMIFS(#REF!,#REF!,"internal",#REF!,C80)</f>
        <v>#REF!</v>
      </c>
      <c r="X80" s="152" t="e">
        <f>SUMIFS(#REF!,#REF!,"eksternal",#REF!,C80)+
SUMIFS(#REF!,#REF!,"eksternal",#REF!,C80)+
SUMIFS(#REF!,#REF!,"eksternal",#REF!,C80)+
SUMIFS(#REF!,#REF!,"eksternal",#REF!,C80)+
SUMIFS(#REF!,#REF!,"eksternal",#REF!,C80)+
SUMIFS(#REF!,#REF!,"eksternal",#REF!,C80)</f>
        <v>#REF!</v>
      </c>
      <c r="Y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Z80" s="152" t="e">
        <f>SUMIFS(#REF!,#REF!,"internal",#REF!,C80)+
SUMIFS(#REF!,#REF!,"internal",#REF!,C80)+
SUMIFS(#REF!,#REF!,"internal",#REF!,C80)+
SUMIFS(#REF!,#REF!,"internal",#REF!,C80)+
SUMIFS(#REF!,#REF!,"internal",#REF!,C80)+
SUMIFS(#REF!,#REF!,"internal",#REF!,C80)+
SUMIFS(#REF!,#REF!,"internal",#REF!,C80)</f>
        <v>#REF!</v>
      </c>
      <c r="AA80" s="152" t="e">
        <f>SUMIFS(#REF!,#REF!,"eksternal",#REF!,C80)+
SUMIFS(#REF!,#REF!,"eksternal",#REF!,C80)+
SUMIFS(#REF!,#REF!,"eksternal",#REF!,C80)+
SUMIFS(#REF!,#REF!,"eksternal",#REF!,C80)+
SUMIFS(#REF!,#REF!,"eksternal",#REF!,C80)+
SUMIFS(#REF!,#REF!,"eksternal",#REF!,C80)+
SUMIFS(#REF!,#REF!,"eksternal",#REF!,C80)</f>
        <v>#REF!</v>
      </c>
      <c r="AB80" s="152" t="e">
        <f>SUMIF(#REF!, 'KEUANGAN (INT+EKS) AKRE 2025'!C80,#REF!)+
SUMIF(#REF!, 'KEUANGAN (INT+EKS) AKRE 2025'!C80,#REF!)+
SUMIF(#REF!, 'KEUANGAN (INT+EKS) AKRE 2025'!C80,#REF!)+
SUMIF(#REF!, 'KEUANGAN (INT+EKS) AKRE 2025'!C80,#REF!)+
SUMIF(#REF!, 'KEUANGAN (INT+EKS) AKRE 2025'!C80,#REF!)+
SUMIF(#REF!, 'KEUANGAN (INT+EKS) AKRE 2025'!C80,#REF!)</f>
        <v>#REF!</v>
      </c>
      <c r="AC80" s="152" t="e">
        <f>SUMIFS(#REF!,#REF!,"internal",#REF!,C80)+
SUMIFS(#REF!,#REF!,"internal",#REF!,C80)+
SUMIFS(#REF!,#REF!,"internal",#REF!,C80)+
SUMIFS(#REF!,#REF!,"internal",#REF!,C80)+
SUMIFS(#REF!,#REF!,"internal",#REF!,C80)+
SUMIFS(#REF!,#REF!,"internal",#REF!,C80)</f>
        <v>#REF!</v>
      </c>
      <c r="AD80" s="152" t="e">
        <f>SUMIFS(#REF!,#REF!,"eksternal",#REF!,C80)+
SUMIFS(#REF!,#REF!,"eksternal",#REF!,C80)+
SUMIFS(#REF!,#REF!,"eksternal",#REF!,C80)+
SUMIFS(#REF!,#REF!,"eksternal",#REF!,C80)+
SUMIFS(#REF!,#REF!,"eksternal",#REF!,C80)+
SUMIFS(#REF!,#REF!,"eksternal",#REF!,C80)</f>
        <v>#REF!</v>
      </c>
      <c r="AE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AF80" s="152" t="e">
        <f>SUMIFS(#REF!,#REF!,"internal",#REF!,C80)+
SUMIFS(#REF!,#REF!,"internal",#REF!,C80)+
SUMIFS(#REF!,#REF!,"internal",#REF!,C80)+
SUMIFS(#REF!,#REF!,"internal",#REF!,C80)+
SUMIFS(#REF!,#REF!,"internal",#REF!,C80)+
SUMIFS(#REF!,#REF!,"internal",#REF!,C80)+
SUMIFS(#REF!,#REF!,"internal",#REF!,C80)</f>
        <v>#REF!</v>
      </c>
      <c r="AG80" s="152" t="e">
        <f>SUMIFS(#REF!,#REF!,"eksternal",#REF!,C80)+
SUMIFS(#REF!,#REF!,"eksternal",#REF!,C80)+
SUMIFS(#REF!,#REF!,"eksternal",#REF!,C80)+
SUMIFS(#REF!,#REF!,"eksternal",#REF!,C80)+
SUMIFS(#REF!,#REF!,"eksternal",#REF!,C80)+
SUMIFS(#REF!,#REF!,"eksternal",#REF!,C80)+
SUMIFS(#REF!,#REF!,"eksternal",#REF!,C80)</f>
        <v>#REF!</v>
      </c>
      <c r="AH80" s="152" t="e">
        <f>SUMIF(#REF!, 'KEUANGAN (INT+EKS) AKRE 2025'!C80,#REF!)+
SUMIF(#REF!, 'KEUANGAN (INT+EKS) AKRE 2025'!C80,#REF!)+
SUMIF(#REF!, 'KEUANGAN (INT+EKS) AKRE 2025'!C80,#REF!)+
SUMIF(#REF!, 'KEUANGAN (INT+EKS) AKRE 2025'!C80,#REF!)+
SUMIF(#REF!, 'KEUANGAN (INT+EKS) AKRE 2025'!C80,#REF!)+
SUMIF(#REF!, 'KEUANGAN (INT+EKS) AKRE 2025'!C80,#REF!)</f>
        <v>#REF!</v>
      </c>
      <c r="AI80" s="152" t="e">
        <f>SUMIFS(#REF!,#REF!,"internal",#REF!,C80)+
SUMIFS(#REF!,#REF!,"internal",#REF!,C80)+
SUMIFS(#REF!,#REF!,"internal",#REF!,C80)+
SUMIFS(#REF!,#REF!,"internal",#REF!,C80)+
SUMIFS(#REF!,#REF!,"internal",#REF!,C80)+
SUMIFS(#REF!,#REF!,"internal",#REF!,C80)</f>
        <v>#REF!</v>
      </c>
      <c r="AJ80" s="152" t="e">
        <f>SUMIFS(#REF!,#REF!,"eksternal",#REF!,C80)+
SUMIFS(#REF!,#REF!,"eksternal",#REF!,C80)+
SUMIFS(#REF!,#REF!,"eksternal",#REF!,C80)+
SUMIFS(#REF!,#REF!,"eksternal",#REF!,C80)+
SUMIFS(#REF!,#REF!,"eksternal",#REF!,C80)+
SUMIFS(#REF!,#REF!,"eksternal",#REF!,C80)</f>
        <v>#REF!</v>
      </c>
      <c r="AK80" s="1337"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
SUMIF(#REF!,'KEUANGAN (INT+EKS) AKRE 2025'!C80,#REF!)+
SUMIF(#REF!,'KEUANGAN (INT+EKS) AKRE 2025'!C80,#REF!)</f>
        <v>#REF!</v>
      </c>
      <c r="AL80" s="1335" t="e">
        <f>SUMIFS(#REF!,#REF!,"internal",#REF!,C80)+
SUMIFS(#REF!,#REF!,"internal",#REF!,C80)+
SUMIFS(#REF!,#REF!,"internal",#REF!,C80)+
SUMIFS(#REF!,#REF!,"internal",#REF!,C80)+
SUMIFS(#REF!,#REF!,"internal",#REF!,C80)+
SUMIFS(#REF!,#REF!,"internal",#REF!,C80)+
SUMIFS(#REF!,#REF!,"internal",#REF!,C80)</f>
        <v>#REF!</v>
      </c>
      <c r="AM80" s="1354" t="e">
        <f>SUMIFS(#REF!,#REF!,"eksternal",#REF!,C80)+
SUMIFS(#REF!,#REF!,"eksternal",#REF!,C80)+
SUMIFS(#REF!,#REF!,"eksternal",#REF!,C80)+
SUMIFS(#REF!,#REF!,"eksternal",#REF!,C80)+
SUMIFS(#REF!,#REF!,"eksternal",#REF!,C80)+
SUMIFS(#REF!,#REF!,"eksternal",#REF!,C80)+
SUMIFS(#REF!,#REF!,"eksternal",#REF!,C80)+
SUMIFS(#REF!,#REF!,"eksternal",#REF!,C80)+
SUMIFS(#REF!,#REF!,"eksternal",#REF!,C80)</f>
        <v>#REF!</v>
      </c>
    </row>
    <row r="81" spans="1:39" hidden="1">
      <c r="A81" s="127">
        <v>8</v>
      </c>
      <c r="B81" s="1198" t="s">
        <v>202</v>
      </c>
      <c r="C81" s="1199" t="s">
        <v>3431</v>
      </c>
      <c r="D81" s="1340" t="e">
        <f>SUMIF(#REF!, 'KEUANGAN (INT+EKS) AKRE 2025'!C81,#REF!)+
SUMIF(#REF!, 'KEUANGAN (INT+EKS) AKRE 2025'!C81,#REF!)+
SUMIF(#REF!, 'KEUANGAN (INT+EKS) AKRE 2025'!C81,#REF!)+
SUMIF(#REF!, 'KEUANGAN (INT+EKS) AKRE 2025'!C81,#REF!)+
SUMIF(#REF!, 'KEUANGAN (INT+EKS) AKRE 2025'!C81,#REF!)</f>
        <v>#REF!</v>
      </c>
      <c r="E81" s="1340" t="e">
        <f>SUMIFS(#REF!,#REF!,"internal",#REF!,C81)+
SUMIFS(#REF!,#REF!,"internal",#REF!,C81)+
SUMIFS(#REF!,#REF!,"internal",#REF!,C81)+
SUMIFS(#REF!,#REF!,"internal",#REF!,C81)+
SUMIFS(#REF!,#REF!,"internal",#REF!,C81)+
SUMIFS(#REF!,#REF!,"internal",#REF!,C81)</f>
        <v>#REF!</v>
      </c>
      <c r="F81" s="1341" t="e">
        <f>SUMIFS(#REF!,#REF!,"eksternal",#REF!,C81)+
SUMIFS(#REF!,#REF!,"eksternal",#REF!,C81)+
SUMIFS(#REF!,#REF!,"eksternal",#REF!,C81)+
SUMIFS(#REF!,#REF!,"eksternal",#REF!,C81)+
SUMIFS(#REF!,#REF!,"eksternal",#REF!,C81)+
SUMIFS(#REF!,#REF!,"eksternal",#REF!,C81)</f>
        <v>#REF!</v>
      </c>
      <c r="G81" s="1334"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H81" s="1334" t="e">
        <f>SUMIFS(#REF!,#REF!,"internal",#REF!,C81)+
SUMIFS(#REF!,#REF!,"internal",#REF!,C81)+
SUMIFS(#REF!,#REF!,"internal",#REF!,C81)+
SUMIFS(#REF!,#REF!,"internal",#REF!,C81)+
SUMIFS(#REF!,#REF!,"internal",#REF!,C81)+
SUMIFS(#REF!,#REF!,"internal",#REF!,C81)+
SUMIFS(#REF!,#REF!,"internal",#REF!,C81)</f>
        <v>#REF!</v>
      </c>
      <c r="I81" s="1334" t="e">
        <f>SUMIFS(#REF!,#REF!,"eksternal",#REF!,C81)+
SUMIFS(#REF!,#REF!,"eksternal",#REF!,C81)+
SUMIFS(#REF!,#REF!,"eksternal",#REF!,C81)+
SUMIFS(#REF!,#REF!,"eksternal",#REF!,C81)+
SUMIFS(#REF!,#REF!,"eksternal",#REF!,C81)+
SUMIFS(#REF!,#REF!,"eksternal",#REF!,C81)+
SUMIFS(#REF!,#REF!,"eksternal",#REF!,C81)</f>
        <v>#REF!</v>
      </c>
      <c r="J81" s="151" t="e">
        <f>SUMIF(#REF!, 'KEUANGAN (INT+EKS) AKRE 2025'!C81,#REF!)+
SUMIF(#REF!, 'KEUANGAN (INT+EKS) AKRE 2025'!C81,#REF!)+
SUMIF(#REF!, 'KEUANGAN (INT+EKS) AKRE 2025'!C81,#REF!)+
SUMIF(#REF!, 'KEUANGAN (INT+EKS) AKRE 2025'!C81,#REF!)+
SUMIF(#REF!, 'KEUANGAN (INT+EKS) AKRE 2025'!C81,#REF!)</f>
        <v>#REF!</v>
      </c>
      <c r="K81" s="151" t="e">
        <f>SUMIFS(#REF!,#REF!,"internal",#REF!,C81)+
SUMIFS(#REF!,#REF!,"internal",#REF!,C81)+
SUMIFS(#REF!,#REF!,"internal",#REF!,C81)+
SUMIFS(#REF!,#REF!,"internal",#REF!,C81)+
SUMIFS(#REF!,#REF!,"internal",#REF!,C81)+
SUMIFS(#REF!,#REF!,"internal",#REF!,C81)</f>
        <v>#REF!</v>
      </c>
      <c r="L81" s="151" t="e">
        <f>SUMIFS(#REF!,#REF!,"eksternal",#REF!,C81)+
SUMIFS(#REF!,#REF!,"eksternal",#REF!,C81)+
SUMIFS(#REF!,#REF!,"eksternal",#REF!,C81)+
SUMIFS(#REF!,#REF!,"eksternal",#REF!,C81)+
SUMIFS(#REF!,#REF!,"eksternal",#REF!,C81)+
SUMIFS(#REF!,#REF!,"eksternal",#REF!,C81)</f>
        <v>#REF!</v>
      </c>
      <c r="M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N81" s="152" t="e">
        <f>SUMIFS(#REF!,#REF!,"internal",#REF!,C81)+
SUMIFS(#REF!,#REF!,"internal",#REF!,C81)+
SUMIFS(#REF!,#REF!,"internal",#REF!,C81)+
SUMIFS(#REF!,#REF!,"internal",#REF!,C81)+
SUMIFS(#REF!,#REF!,"internal",#REF!,C81)+
SUMIFS(#REF!,#REF!,"internal",#REF!,C81)+
SUMIFS(#REF!,#REF!,"internal",#REF!,C81)</f>
        <v>#REF!</v>
      </c>
      <c r="O81" s="1331" t="e">
        <f>SUMIFS(#REF!,#REF!,"eksternal",#REF!,C81)+
SUMIFS(#REF!,#REF!,"eksternal",#REF!,C81)+
SUMIFS(#REF!,#REF!,"eksternal",#REF!,C81)+
SUMIFS(#REF!,#REF!,"eksternal",#REF!,C81)+
SUMIFS(#REF!,#REF!,"eksternal",#REF!,C81)+
SUMIFS(#REF!,#REF!,"eksternal",#REF!,C81)+
SUMIFS(#REF!,#REF!,"eksternal",#REF!,C81)</f>
        <v>#REF!</v>
      </c>
      <c r="P81" s="152" t="e">
        <f>SUMIF(#REF!, 'KEUANGAN (INT+EKS) AKRE 2025'!C81,#REF!)+
SUMIF(#REF!, 'KEUANGAN (INT+EKS) AKRE 2025'!C81,#REF!)+
SUMIF(#REF!, 'KEUANGAN (INT+EKS) AKRE 2025'!C81,#REF!)+
SUMIF(#REF!, 'KEUANGAN (INT+EKS) AKRE 2025'!C81,#REF!)+
SUMIF(#REF!, 'KEUANGAN (INT+EKS) AKRE 2025'!C81,#REF!)</f>
        <v>#REF!</v>
      </c>
      <c r="Q81" s="152" t="e">
        <f>SUMIFS(#REF!,#REF!,"internal",#REF!,C81)+
SUMIFS(#REF!,#REF!,"internal",#REF!,C81)+
SUMIFS(#REF!,#REF!,"internal",#REF!,C81)+
SUMIFS(#REF!,#REF!,"internal",#REF!,C81)+
SUMIFS(#REF!,#REF!,"internal",#REF!,C81)+
SUMIFS(#REF!,#REF!,"internal",#REF!,C81)</f>
        <v>#REF!</v>
      </c>
      <c r="R81" s="152" t="e">
        <f>SUMIFS(#REF!,#REF!,"eksternal",#REF!,C81)+
SUMIFS(#REF!,#REF!,"eksternal",#REF!,C81)+
SUMIFS(#REF!,#REF!,"eksternal",#REF!,C81)+
SUMIFS(#REF!,#REF!,"eksternal",#REF!,C81)+
SUMIFS(#REF!,#REF!,"eksternal",#REF!,C81)+
SUMIFS(#REF!,#REF!,"eksternal",#REF!,C81)</f>
        <v>#REF!</v>
      </c>
      <c r="S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T81" s="1331" t="e">
        <f>SUMIFS(#REF!,#REF!,"internal",#REF!,C81)+
SUMIFS(#REF!,#REF!,"internal",#REF!,C81)+
SUMIFS(#REF!,#REF!,"internal",#REF!,C81)+
SUMIFS(#REF!,#REF!,"internal",#REF!,C81)+
SUMIFS(#REF!,#REF!,"eksternal",#REF!,C81)+
SUMIFS(#REF!,#REF!,"eksternal",#REF!,C81)+
SUMIFS(#REF!,#REF!,"eksternal",#REF!,C81)</f>
        <v>#REF!</v>
      </c>
      <c r="U81" s="1331" t="e">
        <f>SUMIFS(#REF!,#REF!,"eksternal",#REF!,C81)+
SUMIFS(#REF!,#REF!,"eksternal",#REF!,C81)+
SUMIFS(#REF!,#REF!,"eksternal",#REF!,C81)+
SUMIFS(#REF!,#REF!,"eksternal",#REF!,C81)+
SUMIFS(#REF!,#REF!,"eksternal",#REF!,C81)+
SUMIFS(#REF!,#REF!,"eksternal",#REF!,C81)+
SUMIFS(#REF!,#REF!,"eksternal",#REF!,C81)</f>
        <v>#REF!</v>
      </c>
      <c r="V81" s="152" t="e">
        <f>SUMIF(#REF!, 'KEUANGAN (INT+EKS) AKRE 2025'!C81,#REF!)+
SUMIF(#REF!, 'KEUANGAN (INT+EKS) AKRE 2025'!C81,#REF!)+
SUMIF(#REF!, 'KEUANGAN (INT+EKS) AKRE 2025'!C81,#REF!)+
SUMIF(#REF!, 'KEUANGAN (INT+EKS) AKRE 2025'!C81,#REF!)+
SUMIF(#REF!, 'KEUANGAN (INT+EKS) AKRE 2025'!C81,#REF!)</f>
        <v>#REF!</v>
      </c>
      <c r="W81" s="152" t="e">
        <f>SUMIFS(#REF!,#REF!,"internal",#REF!,C81)+
SUMIFS(#REF!,#REF!,"internal",#REF!,C81)+
SUMIFS(#REF!,#REF!,"internal",#REF!,C81)+
SUMIFS(#REF!,#REF!,"internal",#REF!,C81)+
SUMIFS(#REF!,#REF!,"internal",#REF!,C81)+
SUMIFS(#REF!,#REF!,"internal",#REF!,C81)</f>
        <v>#REF!</v>
      </c>
      <c r="X81" s="152" t="e">
        <f>SUMIFS(#REF!,#REF!,"eksternal",#REF!,C81)+
SUMIFS(#REF!,#REF!,"eksternal",#REF!,C81)+
SUMIFS(#REF!,#REF!,"eksternal",#REF!,C81)+
SUMIFS(#REF!,#REF!,"eksternal",#REF!,C81)+
SUMIFS(#REF!,#REF!,"eksternal",#REF!,C81)+
SUMIFS(#REF!,#REF!,"eksternal",#REF!,C81)</f>
        <v>#REF!</v>
      </c>
      <c r="Y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Z81" s="152" t="e">
        <f>SUMIFS(#REF!,#REF!,"internal",#REF!,C81)+
SUMIFS(#REF!,#REF!,"internal",#REF!,C81)+
SUMIFS(#REF!,#REF!,"internal",#REF!,C81)+
SUMIFS(#REF!,#REF!,"internal",#REF!,C81)+
SUMIFS(#REF!,#REF!,"internal",#REF!,C81)+
SUMIFS(#REF!,#REF!,"internal",#REF!,C81)+
SUMIFS(#REF!,#REF!,"internal",#REF!,C81)</f>
        <v>#REF!</v>
      </c>
      <c r="AA81" s="152" t="e">
        <f>SUMIFS(#REF!,#REF!,"eksternal",#REF!,C81)+
SUMIFS(#REF!,#REF!,"eksternal",#REF!,C81)+
SUMIFS(#REF!,#REF!,"eksternal",#REF!,C81)+
SUMIFS(#REF!,#REF!,"eksternal",#REF!,C81)+
SUMIFS(#REF!,#REF!,"eksternal",#REF!,C81)+
SUMIFS(#REF!,#REF!,"eksternal",#REF!,C81)+
SUMIFS(#REF!,#REF!,"eksternal",#REF!,C81)</f>
        <v>#REF!</v>
      </c>
      <c r="AB81" s="152" t="e">
        <f>SUMIF(#REF!, 'KEUANGAN (INT+EKS) AKRE 2025'!C81,#REF!)+
SUMIF(#REF!, 'KEUANGAN (INT+EKS) AKRE 2025'!C81,#REF!)+
SUMIF(#REF!, 'KEUANGAN (INT+EKS) AKRE 2025'!C81,#REF!)+
SUMIF(#REF!, 'KEUANGAN (INT+EKS) AKRE 2025'!C81,#REF!)+
SUMIF(#REF!, 'KEUANGAN (INT+EKS) AKRE 2025'!C81,#REF!)+
SUMIF(#REF!, 'KEUANGAN (INT+EKS) AKRE 2025'!C81,#REF!)</f>
        <v>#REF!</v>
      </c>
      <c r="AC81" s="152" t="e">
        <f>SUMIFS(#REF!,#REF!,"internal",#REF!,C81)+
SUMIFS(#REF!,#REF!,"internal",#REF!,C81)+
SUMIFS(#REF!,#REF!,"internal",#REF!,C81)+
SUMIFS(#REF!,#REF!,"internal",#REF!,C81)+
SUMIFS(#REF!,#REF!,"internal",#REF!,C81)+
SUMIFS(#REF!,#REF!,"internal",#REF!,C81)</f>
        <v>#REF!</v>
      </c>
      <c r="AD81" s="152" t="e">
        <f>SUMIFS(#REF!,#REF!,"eksternal",#REF!,C81)+
SUMIFS(#REF!,#REF!,"eksternal",#REF!,C81)+
SUMIFS(#REF!,#REF!,"eksternal",#REF!,C81)+
SUMIFS(#REF!,#REF!,"eksternal",#REF!,C81)+
SUMIFS(#REF!,#REF!,"eksternal",#REF!,C81)+
SUMIFS(#REF!,#REF!,"eksternal",#REF!,C81)</f>
        <v>#REF!</v>
      </c>
      <c r="AE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AF81" s="152" t="e">
        <f>SUMIFS(#REF!,#REF!,"internal",#REF!,C81)+
SUMIFS(#REF!,#REF!,"internal",#REF!,C81)+
SUMIFS(#REF!,#REF!,"internal",#REF!,C81)+
SUMIFS(#REF!,#REF!,"internal",#REF!,C81)+
SUMIFS(#REF!,#REF!,"internal",#REF!,C81)+
SUMIFS(#REF!,#REF!,"internal",#REF!,C81)+
SUMIFS(#REF!,#REF!,"internal",#REF!,C81)</f>
        <v>#REF!</v>
      </c>
      <c r="AG81" s="152" t="e">
        <f>SUMIFS(#REF!,#REF!,"eksternal",#REF!,C81)+
SUMIFS(#REF!,#REF!,"eksternal",#REF!,C81)+
SUMIFS(#REF!,#REF!,"eksternal",#REF!,C81)+
SUMIFS(#REF!,#REF!,"eksternal",#REF!,C81)+
SUMIFS(#REF!,#REF!,"eksternal",#REF!,C81)+
SUMIFS(#REF!,#REF!,"eksternal",#REF!,C81)+
SUMIFS(#REF!,#REF!,"eksternal",#REF!,C81)</f>
        <v>#REF!</v>
      </c>
      <c r="AH81" s="152" t="e">
        <f>SUMIF(#REF!, 'KEUANGAN (INT+EKS) AKRE 2025'!C81,#REF!)+
SUMIF(#REF!, 'KEUANGAN (INT+EKS) AKRE 2025'!C81,#REF!)+
SUMIF(#REF!, 'KEUANGAN (INT+EKS) AKRE 2025'!C81,#REF!)+
SUMIF(#REF!, 'KEUANGAN (INT+EKS) AKRE 2025'!C81,#REF!)+
SUMIF(#REF!, 'KEUANGAN (INT+EKS) AKRE 2025'!C81,#REF!)+
SUMIF(#REF!, 'KEUANGAN (INT+EKS) AKRE 2025'!C81,#REF!)</f>
        <v>#REF!</v>
      </c>
      <c r="AI81" s="152" t="e">
        <f>SUMIFS(#REF!,#REF!,"internal",#REF!,C81)+
SUMIFS(#REF!,#REF!,"internal",#REF!,C81)+
SUMIFS(#REF!,#REF!,"internal",#REF!,C81)+
SUMIFS(#REF!,#REF!,"internal",#REF!,C81)+
SUMIFS(#REF!,#REF!,"internal",#REF!,C81)+
SUMIFS(#REF!,#REF!,"internal",#REF!,C81)</f>
        <v>#REF!</v>
      </c>
      <c r="AJ81" s="152" t="e">
        <f>SUMIFS(#REF!,#REF!,"eksternal",#REF!,C81)+
SUMIFS(#REF!,#REF!,"eksternal",#REF!,C81)+
SUMIFS(#REF!,#REF!,"eksternal",#REF!,C81)+
SUMIFS(#REF!,#REF!,"eksternal",#REF!,C81)+
SUMIFS(#REF!,#REF!,"eksternal",#REF!,C81)+
SUMIFS(#REF!,#REF!,"eksternal",#REF!,C81)</f>
        <v>#REF!</v>
      </c>
      <c r="AK81" s="1337"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
SUMIF(#REF!,'KEUANGAN (INT+EKS) AKRE 2025'!C81,#REF!)+
SUMIF(#REF!,'KEUANGAN (INT+EKS) AKRE 2025'!C81,#REF!)</f>
        <v>#REF!</v>
      </c>
      <c r="AL81" s="1335" t="e">
        <f>SUMIFS(#REF!,#REF!,"internal",#REF!,C81)+
SUMIFS(#REF!,#REF!,"internal",#REF!,C81)+
SUMIFS(#REF!,#REF!,"internal",#REF!,C81)+
SUMIFS(#REF!,#REF!,"internal",#REF!,C81)+
SUMIFS(#REF!,#REF!,"internal",#REF!,C81)+
SUMIFS(#REF!,#REF!,"internal",#REF!,C81)+
SUMIFS(#REF!,#REF!,"internal",#REF!,C81)</f>
        <v>#REF!</v>
      </c>
      <c r="AM81" s="1354" t="e">
        <f>SUMIFS(#REF!,#REF!,"eksternal",#REF!,C81)+
SUMIFS(#REF!,#REF!,"eksternal",#REF!,C81)+
SUMIFS(#REF!,#REF!,"eksternal",#REF!,C81)+
SUMIFS(#REF!,#REF!,"eksternal",#REF!,C81)+
SUMIFS(#REF!,#REF!,"eksternal",#REF!,C81)+
SUMIFS(#REF!,#REF!,"eksternal",#REF!,C81)+
SUMIFS(#REF!,#REF!,"eksternal",#REF!,C81)+
SUMIFS(#REF!,#REF!,"eksternal",#REF!,C81)+
SUMIFS(#REF!,#REF!,"eksternal",#REF!,C81)</f>
        <v>#REF!</v>
      </c>
    </row>
    <row r="82" spans="1:39" hidden="1">
      <c r="A82" s="127">
        <v>1</v>
      </c>
      <c r="B82" s="796" t="s">
        <v>256</v>
      </c>
      <c r="C82" s="134" t="s">
        <v>45</v>
      </c>
      <c r="D82" s="1340" t="e">
        <f>SUMIF(#REF!, 'KEUANGAN (INT+EKS) AKRE 2025'!C82,#REF!)+
SUMIF(#REF!, 'KEUANGAN (INT+EKS) AKRE 2025'!C82,#REF!)+
SUMIF(#REF!, 'KEUANGAN (INT+EKS) AKRE 2025'!C82,#REF!)+
SUMIF(#REF!, 'KEUANGAN (INT+EKS) AKRE 2025'!C82,#REF!)+
SUMIF(#REF!, 'KEUANGAN (INT+EKS) AKRE 2025'!C82,#REF!)</f>
        <v>#REF!</v>
      </c>
      <c r="E82" s="1340" t="e">
        <f>SUMIFS(#REF!,#REF!,"internal",#REF!,C82)+
SUMIFS(#REF!,#REF!,"internal",#REF!,C82)+
SUMIFS(#REF!,#REF!,"internal",#REF!,C82)+
SUMIFS(#REF!,#REF!,"internal",#REF!,C82)+
SUMIFS(#REF!,#REF!,"internal",#REF!,C82)+
SUMIFS(#REF!,#REF!,"internal",#REF!,C82)</f>
        <v>#REF!</v>
      </c>
      <c r="F82" s="1341" t="e">
        <f>SUMIFS(#REF!,#REF!,"eksternal",#REF!,C82)+
SUMIFS(#REF!,#REF!,"eksternal",#REF!,C82)+
SUMIFS(#REF!,#REF!,"eksternal",#REF!,C82)+
SUMIFS(#REF!,#REF!,"eksternal",#REF!,C82)+
SUMIFS(#REF!,#REF!,"eksternal",#REF!,C82)+
SUMIFS(#REF!,#REF!,"eksternal",#REF!,C82)</f>
        <v>#REF!</v>
      </c>
      <c r="G82" s="1334"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H82" s="1334" t="e">
        <f>SUMIFS(#REF!,#REF!,"internal",#REF!,C82)+
SUMIFS(#REF!,#REF!,"internal",#REF!,C82)+
SUMIFS(#REF!,#REF!,"internal",#REF!,C82)+
SUMIFS(#REF!,#REF!,"internal",#REF!,C82)+
SUMIFS(#REF!,#REF!,"internal",#REF!,C82)+
SUMIFS(#REF!,#REF!,"internal",#REF!,C82)+
SUMIFS(#REF!,#REF!,"internal",#REF!,C82)</f>
        <v>#REF!</v>
      </c>
      <c r="I82" s="1334" t="e">
        <f>SUMIFS(#REF!,#REF!,"eksternal",#REF!,C82)+
SUMIFS(#REF!,#REF!,"eksternal",#REF!,C82)+
SUMIFS(#REF!,#REF!,"eksternal",#REF!,C82)+
SUMIFS(#REF!,#REF!,"eksternal",#REF!,C82)+
SUMIFS(#REF!,#REF!,"eksternal",#REF!,C82)+
SUMIFS(#REF!,#REF!,"eksternal",#REF!,C82)+
SUMIFS(#REF!,#REF!,"eksternal",#REF!,C82)</f>
        <v>#REF!</v>
      </c>
      <c r="J82" s="151" t="e">
        <f>SUMIF(#REF!, 'KEUANGAN (INT+EKS) AKRE 2025'!C82,#REF!)+
SUMIF(#REF!, 'KEUANGAN (INT+EKS) AKRE 2025'!C82,#REF!)+
SUMIF(#REF!, 'KEUANGAN (INT+EKS) AKRE 2025'!C82,#REF!)+
SUMIF(#REF!, 'KEUANGAN (INT+EKS) AKRE 2025'!C82,#REF!)+
SUMIF(#REF!, 'KEUANGAN (INT+EKS) AKRE 2025'!C82,#REF!)</f>
        <v>#REF!</v>
      </c>
      <c r="K82" s="151" t="e">
        <f>SUMIFS(#REF!,#REF!,"internal",#REF!,C82)+
SUMIFS(#REF!,#REF!,"internal",#REF!,C82)+
SUMIFS(#REF!,#REF!,"internal",#REF!,C82)+
SUMIFS(#REF!,#REF!,"internal",#REF!,C82)+
SUMIFS(#REF!,#REF!,"internal",#REF!,C82)+
SUMIFS(#REF!,#REF!,"internal",#REF!,C82)</f>
        <v>#REF!</v>
      </c>
      <c r="L82" s="151" t="e">
        <f>SUMIFS(#REF!,#REF!,"eksternal",#REF!,C82)+
SUMIFS(#REF!,#REF!,"eksternal",#REF!,C82)+
SUMIFS(#REF!,#REF!,"eksternal",#REF!,C82)+
SUMIFS(#REF!,#REF!,"eksternal",#REF!,C82)+
SUMIFS(#REF!,#REF!,"eksternal",#REF!,C82)+
SUMIFS(#REF!,#REF!,"eksternal",#REF!,C82)</f>
        <v>#REF!</v>
      </c>
      <c r="M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N82" s="152" t="e">
        <f>SUMIFS(#REF!,#REF!,"internal",#REF!,C82)+
SUMIFS(#REF!,#REF!,"internal",#REF!,C82)+
SUMIFS(#REF!,#REF!,"internal",#REF!,C82)+
SUMIFS(#REF!,#REF!,"internal",#REF!,C82)+
SUMIFS(#REF!,#REF!,"internal",#REF!,C82)+
SUMIFS(#REF!,#REF!,"internal",#REF!,C82)+
SUMIFS(#REF!,#REF!,"internal",#REF!,C82)</f>
        <v>#REF!</v>
      </c>
      <c r="O82" s="1331" t="e">
        <f>SUMIFS(#REF!,#REF!,"eksternal",#REF!,C82)+
SUMIFS(#REF!,#REF!,"eksternal",#REF!,C82)+
SUMIFS(#REF!,#REF!,"eksternal",#REF!,C82)+
SUMIFS(#REF!,#REF!,"eksternal",#REF!,C82)+
SUMIFS(#REF!,#REF!,"eksternal",#REF!,C82)+
SUMIFS(#REF!,#REF!,"eksternal",#REF!,C82)+
SUMIFS(#REF!,#REF!,"eksternal",#REF!,C82)</f>
        <v>#REF!</v>
      </c>
      <c r="P82" s="152" t="e">
        <f>SUMIF(#REF!, 'KEUANGAN (INT+EKS) AKRE 2025'!C82,#REF!)+
SUMIF(#REF!, 'KEUANGAN (INT+EKS) AKRE 2025'!C82,#REF!)+
SUMIF(#REF!, 'KEUANGAN (INT+EKS) AKRE 2025'!C82,#REF!)+
SUMIF(#REF!, 'KEUANGAN (INT+EKS) AKRE 2025'!C82,#REF!)+
SUMIF(#REF!, 'KEUANGAN (INT+EKS) AKRE 2025'!C82,#REF!)</f>
        <v>#REF!</v>
      </c>
      <c r="Q82" s="152" t="e">
        <f>SUMIFS(#REF!,#REF!,"internal",#REF!,C82)+
SUMIFS(#REF!,#REF!,"internal",#REF!,C82)+
SUMIFS(#REF!,#REF!,"internal",#REF!,C82)+
SUMIFS(#REF!,#REF!,"internal",#REF!,C82)+
SUMIFS(#REF!,#REF!,"internal",#REF!,C82)+
SUMIFS(#REF!,#REF!,"internal",#REF!,C82)</f>
        <v>#REF!</v>
      </c>
      <c r="R82" s="152" t="e">
        <f>SUMIFS(#REF!,#REF!,"eksternal",#REF!,C82)+
SUMIFS(#REF!,#REF!,"eksternal",#REF!,C82)+
SUMIFS(#REF!,#REF!,"eksternal",#REF!,C82)+
SUMIFS(#REF!,#REF!,"eksternal",#REF!,C82)+
SUMIFS(#REF!,#REF!,"eksternal",#REF!,C82)+
SUMIFS(#REF!,#REF!,"eksternal",#REF!,C82)</f>
        <v>#REF!</v>
      </c>
      <c r="S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T82" s="1331" t="e">
        <f>SUMIFS(#REF!,#REF!,"internal",#REF!,C82)+
SUMIFS(#REF!,#REF!,"internal",#REF!,C82)+
SUMIFS(#REF!,#REF!,"internal",#REF!,C82)+
SUMIFS(#REF!,#REF!,"internal",#REF!,C82)+
SUMIFS(#REF!,#REF!,"eksternal",#REF!,C82)+
SUMIFS(#REF!,#REF!,"eksternal",#REF!,C82)+
SUMIFS(#REF!,#REF!,"eksternal",#REF!,C82)</f>
        <v>#REF!</v>
      </c>
      <c r="U82" s="1331" t="e">
        <f>SUMIFS(#REF!,#REF!,"eksternal",#REF!,C82)+
SUMIFS(#REF!,#REF!,"eksternal",#REF!,C82)+
SUMIFS(#REF!,#REF!,"eksternal",#REF!,C82)+
SUMIFS(#REF!,#REF!,"eksternal",#REF!,C82)+
SUMIFS(#REF!,#REF!,"eksternal",#REF!,C82)+
SUMIFS(#REF!,#REF!,"eksternal",#REF!,C82)+
SUMIFS(#REF!,#REF!,"eksternal",#REF!,C82)</f>
        <v>#REF!</v>
      </c>
      <c r="V82" s="152" t="e">
        <f>SUMIF(#REF!, 'KEUANGAN (INT+EKS) AKRE 2025'!C82,#REF!)+
SUMIF(#REF!, 'KEUANGAN (INT+EKS) AKRE 2025'!C82,#REF!)+
SUMIF(#REF!, 'KEUANGAN (INT+EKS) AKRE 2025'!C82,#REF!)+
SUMIF(#REF!, 'KEUANGAN (INT+EKS) AKRE 2025'!C82,#REF!)+
SUMIF(#REF!, 'KEUANGAN (INT+EKS) AKRE 2025'!C82,#REF!)</f>
        <v>#REF!</v>
      </c>
      <c r="W82" s="152" t="e">
        <f>SUMIFS(#REF!,#REF!,"internal",#REF!,C82)+
SUMIFS(#REF!,#REF!,"internal",#REF!,C82)+
SUMIFS(#REF!,#REF!,"internal",#REF!,C82)+
SUMIFS(#REF!,#REF!,"internal",#REF!,C82)+
SUMIFS(#REF!,#REF!,"internal",#REF!,C82)+
SUMIFS(#REF!,#REF!,"internal",#REF!,C82)</f>
        <v>#REF!</v>
      </c>
      <c r="X82" s="152" t="e">
        <f>SUMIFS(#REF!,#REF!,"eksternal",#REF!,C82)+
SUMIFS(#REF!,#REF!,"eksternal",#REF!,C82)+
SUMIFS(#REF!,#REF!,"eksternal",#REF!,C82)+
SUMIFS(#REF!,#REF!,"eksternal",#REF!,C82)+
SUMIFS(#REF!,#REF!,"eksternal",#REF!,C82)+
SUMIFS(#REF!,#REF!,"eksternal",#REF!,C82)</f>
        <v>#REF!</v>
      </c>
      <c r="Y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Z82" s="152" t="e">
        <f>SUMIFS(#REF!,#REF!,"internal",#REF!,C82)+
SUMIFS(#REF!,#REF!,"internal",#REF!,C82)+
SUMIFS(#REF!,#REF!,"internal",#REF!,C82)+
SUMIFS(#REF!,#REF!,"internal",#REF!,C82)+
SUMIFS(#REF!,#REF!,"internal",#REF!,C82)+
SUMIFS(#REF!,#REF!,"internal",#REF!,C82)+
SUMIFS(#REF!,#REF!,"internal",#REF!,C82)</f>
        <v>#REF!</v>
      </c>
      <c r="AA82" s="152" t="e">
        <f>SUMIFS(#REF!,#REF!,"eksternal",#REF!,C82)+
SUMIFS(#REF!,#REF!,"eksternal",#REF!,C82)+
SUMIFS(#REF!,#REF!,"eksternal",#REF!,C82)+
SUMIFS(#REF!,#REF!,"eksternal",#REF!,C82)+
SUMIFS(#REF!,#REF!,"eksternal",#REF!,C82)+
SUMIFS(#REF!,#REF!,"eksternal",#REF!,C82)+
SUMIFS(#REF!,#REF!,"eksternal",#REF!,C82)</f>
        <v>#REF!</v>
      </c>
      <c r="AB82" s="152" t="e">
        <f>SUMIF(#REF!, 'KEUANGAN (INT+EKS) AKRE 2025'!C82,#REF!)+
SUMIF(#REF!, 'KEUANGAN (INT+EKS) AKRE 2025'!C82,#REF!)+
SUMIF(#REF!, 'KEUANGAN (INT+EKS) AKRE 2025'!C82,#REF!)+
SUMIF(#REF!, 'KEUANGAN (INT+EKS) AKRE 2025'!C82,#REF!)+
SUMIF(#REF!, 'KEUANGAN (INT+EKS) AKRE 2025'!C82,#REF!)+
SUMIF(#REF!, 'KEUANGAN (INT+EKS) AKRE 2025'!C82,#REF!)</f>
        <v>#REF!</v>
      </c>
      <c r="AC82" s="152" t="e">
        <f>SUMIFS(#REF!,#REF!,"internal",#REF!,C82)+
SUMIFS(#REF!,#REF!,"internal",#REF!,C82)+
SUMIFS(#REF!,#REF!,"internal",#REF!,C82)+
SUMIFS(#REF!,#REF!,"internal",#REF!,C82)+
SUMIFS(#REF!,#REF!,"internal",#REF!,C82)+
SUMIFS(#REF!,#REF!,"internal",#REF!,C82)</f>
        <v>#REF!</v>
      </c>
      <c r="AD82" s="152" t="e">
        <f>SUMIFS(#REF!,#REF!,"eksternal",#REF!,C82)+
SUMIFS(#REF!,#REF!,"eksternal",#REF!,C82)+
SUMIFS(#REF!,#REF!,"eksternal",#REF!,C82)+
SUMIFS(#REF!,#REF!,"eksternal",#REF!,C82)+
SUMIFS(#REF!,#REF!,"eksternal",#REF!,C82)+
SUMIFS(#REF!,#REF!,"eksternal",#REF!,C82)</f>
        <v>#REF!</v>
      </c>
      <c r="AE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AF82" s="152" t="e">
        <f>SUMIFS(#REF!,#REF!,"internal",#REF!,C82)+
SUMIFS(#REF!,#REF!,"internal",#REF!,C82)+
SUMIFS(#REF!,#REF!,"internal",#REF!,C82)+
SUMIFS(#REF!,#REF!,"internal",#REF!,C82)+
SUMIFS(#REF!,#REF!,"internal",#REF!,C82)+
SUMIFS(#REF!,#REF!,"internal",#REF!,C82)+
SUMIFS(#REF!,#REF!,"internal",#REF!,C82)</f>
        <v>#REF!</v>
      </c>
      <c r="AG82" s="152" t="e">
        <f>SUMIFS(#REF!,#REF!,"eksternal",#REF!,C82)+
SUMIFS(#REF!,#REF!,"eksternal",#REF!,C82)+
SUMIFS(#REF!,#REF!,"eksternal",#REF!,C82)+
SUMIFS(#REF!,#REF!,"eksternal",#REF!,C82)+
SUMIFS(#REF!,#REF!,"eksternal",#REF!,C82)+
SUMIFS(#REF!,#REF!,"eksternal",#REF!,C82)+
SUMIFS(#REF!,#REF!,"eksternal",#REF!,C82)</f>
        <v>#REF!</v>
      </c>
      <c r="AH82" s="152" t="e">
        <f>SUMIF(#REF!, 'KEUANGAN (INT+EKS) AKRE 2025'!C82,#REF!)+
SUMIF(#REF!, 'KEUANGAN (INT+EKS) AKRE 2025'!C82,#REF!)+
SUMIF(#REF!, 'KEUANGAN (INT+EKS) AKRE 2025'!C82,#REF!)+
SUMIF(#REF!, 'KEUANGAN (INT+EKS) AKRE 2025'!C82,#REF!)+
SUMIF(#REF!, 'KEUANGAN (INT+EKS) AKRE 2025'!C82,#REF!)+
SUMIF(#REF!, 'KEUANGAN (INT+EKS) AKRE 2025'!C82,#REF!)</f>
        <v>#REF!</v>
      </c>
      <c r="AI82" s="152" t="e">
        <f>SUMIFS(#REF!,#REF!,"internal",#REF!,C82)+
SUMIFS(#REF!,#REF!,"internal",#REF!,C82)+
SUMIFS(#REF!,#REF!,"internal",#REF!,C82)+
SUMIFS(#REF!,#REF!,"internal",#REF!,C82)+
SUMIFS(#REF!,#REF!,"internal",#REF!,C82)+
SUMIFS(#REF!,#REF!,"internal",#REF!,C82)</f>
        <v>#REF!</v>
      </c>
      <c r="AJ82" s="152" t="e">
        <f>SUMIFS(#REF!,#REF!,"eksternal",#REF!,C82)+
SUMIFS(#REF!,#REF!,"eksternal",#REF!,C82)+
SUMIFS(#REF!,#REF!,"eksternal",#REF!,C82)+
SUMIFS(#REF!,#REF!,"eksternal",#REF!,C82)+
SUMIFS(#REF!,#REF!,"eksternal",#REF!,C82)+
SUMIFS(#REF!,#REF!,"eksternal",#REF!,C82)</f>
        <v>#REF!</v>
      </c>
      <c r="AK82" s="1337"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
SUMIF(#REF!,'KEUANGAN (INT+EKS) AKRE 2025'!C82,#REF!)+
SUMIF(#REF!,'KEUANGAN (INT+EKS) AKRE 2025'!C82,#REF!)</f>
        <v>#REF!</v>
      </c>
      <c r="AL82" s="1335" t="e">
        <f>SUMIFS(#REF!,#REF!,"internal",#REF!,C82)+
SUMIFS(#REF!,#REF!,"internal",#REF!,C82)+
SUMIFS(#REF!,#REF!,"internal",#REF!,C82)+
SUMIFS(#REF!,#REF!,"internal",#REF!,C82)+
SUMIFS(#REF!,#REF!,"internal",#REF!,C82)+
SUMIFS(#REF!,#REF!,"internal",#REF!,C82)+
SUMIFS(#REF!,#REF!,"internal",#REF!,C82)</f>
        <v>#REF!</v>
      </c>
      <c r="AM82" s="1354" t="e">
        <f>SUMIFS(#REF!,#REF!,"eksternal",#REF!,C82)+
SUMIFS(#REF!,#REF!,"eksternal",#REF!,C82)+
SUMIFS(#REF!,#REF!,"eksternal",#REF!,C82)+
SUMIFS(#REF!,#REF!,"eksternal",#REF!,C82)+
SUMIFS(#REF!,#REF!,"eksternal",#REF!,C82)+
SUMIFS(#REF!,#REF!,"eksternal",#REF!,C82)+
SUMIFS(#REF!,#REF!,"eksternal",#REF!,C82)+
SUMIFS(#REF!,#REF!,"eksternal",#REF!,C82)+
SUMIFS(#REF!,#REF!,"eksternal",#REF!,C82)</f>
        <v>#REF!</v>
      </c>
    </row>
    <row r="83" spans="1:39" hidden="1">
      <c r="A83" s="127">
        <v>2</v>
      </c>
      <c r="B83" s="796" t="s">
        <v>256</v>
      </c>
      <c r="C83" s="134" t="s">
        <v>41</v>
      </c>
      <c r="D83" s="1340" t="e">
        <f>SUMIF(#REF!, 'KEUANGAN (INT+EKS) AKRE 2025'!C83,#REF!)+
SUMIF(#REF!, 'KEUANGAN (INT+EKS) AKRE 2025'!C83,#REF!)+
SUMIF(#REF!, 'KEUANGAN (INT+EKS) AKRE 2025'!C83,#REF!)+
SUMIF(#REF!, 'KEUANGAN (INT+EKS) AKRE 2025'!C83,#REF!)+
SUMIF(#REF!, 'KEUANGAN (INT+EKS) AKRE 2025'!C83,#REF!)</f>
        <v>#REF!</v>
      </c>
      <c r="E83" s="1340" t="e">
        <f>SUMIFS(#REF!,#REF!,"internal",#REF!,C83)+
SUMIFS(#REF!,#REF!,"internal",#REF!,C83)+
SUMIFS(#REF!,#REF!,"internal",#REF!,C83)+
SUMIFS(#REF!,#REF!,"internal",#REF!,C83)+
SUMIFS(#REF!,#REF!,"internal",#REF!,C83)+
SUMIFS(#REF!,#REF!,"internal",#REF!,C83)</f>
        <v>#REF!</v>
      </c>
      <c r="F83" s="1341" t="e">
        <f>SUMIFS(#REF!,#REF!,"eksternal",#REF!,C83)+
SUMIFS(#REF!,#REF!,"eksternal",#REF!,C83)+
SUMIFS(#REF!,#REF!,"eksternal",#REF!,C83)+
SUMIFS(#REF!,#REF!,"eksternal",#REF!,C83)+
SUMIFS(#REF!,#REF!,"eksternal",#REF!,C83)+
SUMIFS(#REF!,#REF!,"eksternal",#REF!,C83)</f>
        <v>#REF!</v>
      </c>
      <c r="G83" s="1334"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H83" s="1334" t="e">
        <f>SUMIFS(#REF!,#REF!,"internal",#REF!,C83)+
SUMIFS(#REF!,#REF!,"internal",#REF!,C83)+
SUMIFS(#REF!,#REF!,"internal",#REF!,C83)+
SUMIFS(#REF!,#REF!,"internal",#REF!,C83)+
SUMIFS(#REF!,#REF!,"internal",#REF!,C83)+
SUMIFS(#REF!,#REF!,"internal",#REF!,C83)+
SUMIFS(#REF!,#REF!,"internal",#REF!,C83)</f>
        <v>#REF!</v>
      </c>
      <c r="I83" s="1334" t="e">
        <f>SUMIFS(#REF!,#REF!,"eksternal",#REF!,C83)+
SUMIFS(#REF!,#REF!,"eksternal",#REF!,C83)+
SUMIFS(#REF!,#REF!,"eksternal",#REF!,C83)+
SUMIFS(#REF!,#REF!,"eksternal",#REF!,C83)+
SUMIFS(#REF!,#REF!,"eksternal",#REF!,C83)+
SUMIFS(#REF!,#REF!,"eksternal",#REF!,C83)+
SUMIFS(#REF!,#REF!,"eksternal",#REF!,C83)</f>
        <v>#REF!</v>
      </c>
      <c r="J83" s="151" t="e">
        <f>SUMIF(#REF!, 'KEUANGAN (INT+EKS) AKRE 2025'!C83,#REF!)+
SUMIF(#REF!, 'KEUANGAN (INT+EKS) AKRE 2025'!C83,#REF!)+
SUMIF(#REF!, 'KEUANGAN (INT+EKS) AKRE 2025'!C83,#REF!)+
SUMIF(#REF!, 'KEUANGAN (INT+EKS) AKRE 2025'!C83,#REF!)+
SUMIF(#REF!, 'KEUANGAN (INT+EKS) AKRE 2025'!C83,#REF!)</f>
        <v>#REF!</v>
      </c>
      <c r="K83" s="151" t="e">
        <f>SUMIFS(#REF!,#REF!,"internal",#REF!,C83)+
SUMIFS(#REF!,#REF!,"internal",#REF!,C83)+
SUMIFS(#REF!,#REF!,"internal",#REF!,C83)+
SUMIFS(#REF!,#REF!,"internal",#REF!,C83)+
SUMIFS(#REF!,#REF!,"internal",#REF!,C83)+
SUMIFS(#REF!,#REF!,"internal",#REF!,C83)</f>
        <v>#REF!</v>
      </c>
      <c r="L83" s="151" t="e">
        <f>SUMIFS(#REF!,#REF!,"eksternal",#REF!,C83)+
SUMIFS(#REF!,#REF!,"eksternal",#REF!,C83)+
SUMIFS(#REF!,#REF!,"eksternal",#REF!,C83)+
SUMIFS(#REF!,#REF!,"eksternal",#REF!,C83)+
SUMIFS(#REF!,#REF!,"eksternal",#REF!,C83)+
SUMIFS(#REF!,#REF!,"eksternal",#REF!,C83)</f>
        <v>#REF!</v>
      </c>
      <c r="M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N83" s="152" t="e">
        <f>SUMIFS(#REF!,#REF!,"internal",#REF!,C83)+
SUMIFS(#REF!,#REF!,"internal",#REF!,C83)+
SUMIFS(#REF!,#REF!,"internal",#REF!,C83)+
SUMIFS(#REF!,#REF!,"internal",#REF!,C83)+
SUMIFS(#REF!,#REF!,"internal",#REF!,C83)+
SUMIFS(#REF!,#REF!,"internal",#REF!,C83)+
SUMIFS(#REF!,#REF!,"internal",#REF!,C83)</f>
        <v>#REF!</v>
      </c>
      <c r="O83" s="1331" t="e">
        <f>SUMIFS(#REF!,#REF!,"eksternal",#REF!,C83)+
SUMIFS(#REF!,#REF!,"eksternal",#REF!,C83)+
SUMIFS(#REF!,#REF!,"eksternal",#REF!,C83)+
SUMIFS(#REF!,#REF!,"eksternal",#REF!,C83)+
SUMIFS(#REF!,#REF!,"eksternal",#REF!,C83)+
SUMIFS(#REF!,#REF!,"eksternal",#REF!,C83)+
SUMIFS(#REF!,#REF!,"eksternal",#REF!,C83)</f>
        <v>#REF!</v>
      </c>
      <c r="P83" s="152" t="e">
        <f>SUMIF(#REF!, 'KEUANGAN (INT+EKS) AKRE 2025'!C83,#REF!)+
SUMIF(#REF!, 'KEUANGAN (INT+EKS) AKRE 2025'!C83,#REF!)+
SUMIF(#REF!, 'KEUANGAN (INT+EKS) AKRE 2025'!C83,#REF!)+
SUMIF(#REF!, 'KEUANGAN (INT+EKS) AKRE 2025'!C83,#REF!)+
SUMIF(#REF!, 'KEUANGAN (INT+EKS) AKRE 2025'!C83,#REF!)</f>
        <v>#REF!</v>
      </c>
      <c r="Q83" s="152" t="e">
        <f>SUMIFS(#REF!,#REF!,"internal",#REF!,C83)+
SUMIFS(#REF!,#REF!,"internal",#REF!,C83)+
SUMIFS(#REF!,#REF!,"internal",#REF!,C83)+
SUMIFS(#REF!,#REF!,"internal",#REF!,C83)+
SUMIFS(#REF!,#REF!,"internal",#REF!,C83)+
SUMIFS(#REF!,#REF!,"internal",#REF!,C83)</f>
        <v>#REF!</v>
      </c>
      <c r="R83" s="152" t="e">
        <f>SUMIFS(#REF!,#REF!,"eksternal",#REF!,C83)+
SUMIFS(#REF!,#REF!,"eksternal",#REF!,C83)+
SUMIFS(#REF!,#REF!,"eksternal",#REF!,C83)+
SUMIFS(#REF!,#REF!,"eksternal",#REF!,C83)+
SUMIFS(#REF!,#REF!,"eksternal",#REF!,C83)+
SUMIFS(#REF!,#REF!,"eksternal",#REF!,C83)</f>
        <v>#REF!</v>
      </c>
      <c r="S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T83" s="1331" t="e">
        <f>SUMIFS(#REF!,#REF!,"internal",#REF!,C83)+
SUMIFS(#REF!,#REF!,"internal",#REF!,C83)+
SUMIFS(#REF!,#REF!,"internal",#REF!,C83)+
SUMIFS(#REF!,#REF!,"internal",#REF!,C83)+
SUMIFS(#REF!,#REF!,"eksternal",#REF!,C83)+
SUMIFS(#REF!,#REF!,"eksternal",#REF!,C83)+
SUMIFS(#REF!,#REF!,"eksternal",#REF!,C83)</f>
        <v>#REF!</v>
      </c>
      <c r="U83" s="1331" t="e">
        <f>SUMIFS(#REF!,#REF!,"eksternal",#REF!,C83)+
SUMIFS(#REF!,#REF!,"eksternal",#REF!,C83)+
SUMIFS(#REF!,#REF!,"eksternal",#REF!,C83)+
SUMIFS(#REF!,#REF!,"eksternal",#REF!,C83)+
SUMIFS(#REF!,#REF!,"eksternal",#REF!,C83)+
SUMIFS(#REF!,#REF!,"eksternal",#REF!,C83)+
SUMIFS(#REF!,#REF!,"eksternal",#REF!,C83)</f>
        <v>#REF!</v>
      </c>
      <c r="V83" s="152" t="e">
        <f>SUMIF(#REF!, 'KEUANGAN (INT+EKS) AKRE 2025'!C83,#REF!)+
SUMIF(#REF!, 'KEUANGAN (INT+EKS) AKRE 2025'!C83,#REF!)+
SUMIF(#REF!, 'KEUANGAN (INT+EKS) AKRE 2025'!C83,#REF!)+
SUMIF(#REF!, 'KEUANGAN (INT+EKS) AKRE 2025'!C83,#REF!)+
SUMIF(#REF!, 'KEUANGAN (INT+EKS) AKRE 2025'!C83,#REF!)</f>
        <v>#REF!</v>
      </c>
      <c r="W83" s="152" t="e">
        <f>SUMIFS(#REF!,#REF!,"internal",#REF!,C83)+
SUMIFS(#REF!,#REF!,"internal",#REF!,C83)+
SUMIFS(#REF!,#REF!,"internal",#REF!,C83)+
SUMIFS(#REF!,#REF!,"internal",#REF!,C83)+
SUMIFS(#REF!,#REF!,"internal",#REF!,C83)+
SUMIFS(#REF!,#REF!,"internal",#REF!,C83)</f>
        <v>#REF!</v>
      </c>
      <c r="X83" s="152" t="e">
        <f>SUMIFS(#REF!,#REF!,"eksternal",#REF!,C83)+
SUMIFS(#REF!,#REF!,"eksternal",#REF!,C83)+
SUMIFS(#REF!,#REF!,"eksternal",#REF!,C83)+
SUMIFS(#REF!,#REF!,"eksternal",#REF!,C83)+
SUMIFS(#REF!,#REF!,"eksternal",#REF!,C83)+
SUMIFS(#REF!,#REF!,"eksternal",#REF!,C83)</f>
        <v>#REF!</v>
      </c>
      <c r="Y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Z83" s="152" t="e">
        <f>SUMIFS(#REF!,#REF!,"internal",#REF!,C83)+
SUMIFS(#REF!,#REF!,"internal",#REF!,C83)+
SUMIFS(#REF!,#REF!,"internal",#REF!,C83)+
SUMIFS(#REF!,#REF!,"internal",#REF!,C83)+
SUMIFS(#REF!,#REF!,"internal",#REF!,C83)+
SUMIFS(#REF!,#REF!,"internal",#REF!,C83)+
SUMIFS(#REF!,#REF!,"internal",#REF!,C83)</f>
        <v>#REF!</v>
      </c>
      <c r="AA83" s="152" t="e">
        <f>SUMIFS(#REF!,#REF!,"eksternal",#REF!,C83)+
SUMIFS(#REF!,#REF!,"eksternal",#REF!,C83)+
SUMIFS(#REF!,#REF!,"eksternal",#REF!,C83)+
SUMIFS(#REF!,#REF!,"eksternal",#REF!,C83)+
SUMIFS(#REF!,#REF!,"eksternal",#REF!,C83)+
SUMIFS(#REF!,#REF!,"eksternal",#REF!,C83)+
SUMIFS(#REF!,#REF!,"eksternal",#REF!,C83)</f>
        <v>#REF!</v>
      </c>
      <c r="AB83" s="152" t="e">
        <f>SUMIF(#REF!, 'KEUANGAN (INT+EKS) AKRE 2025'!C83,#REF!)+
SUMIF(#REF!, 'KEUANGAN (INT+EKS) AKRE 2025'!C83,#REF!)+
SUMIF(#REF!, 'KEUANGAN (INT+EKS) AKRE 2025'!C83,#REF!)+
SUMIF(#REF!, 'KEUANGAN (INT+EKS) AKRE 2025'!C83,#REF!)+
SUMIF(#REF!, 'KEUANGAN (INT+EKS) AKRE 2025'!C83,#REF!)+
SUMIF(#REF!, 'KEUANGAN (INT+EKS) AKRE 2025'!C83,#REF!)</f>
        <v>#REF!</v>
      </c>
      <c r="AC83" s="152" t="e">
        <f>SUMIFS(#REF!,#REF!,"internal",#REF!,C83)+
SUMIFS(#REF!,#REF!,"internal",#REF!,C83)+
SUMIFS(#REF!,#REF!,"internal",#REF!,C83)+
SUMIFS(#REF!,#REF!,"internal",#REF!,C83)+
SUMIFS(#REF!,#REF!,"internal",#REF!,C83)+
SUMIFS(#REF!,#REF!,"internal",#REF!,C83)</f>
        <v>#REF!</v>
      </c>
      <c r="AD83" s="152" t="e">
        <f>SUMIFS(#REF!,#REF!,"eksternal",#REF!,C83)+
SUMIFS(#REF!,#REF!,"eksternal",#REF!,C83)+
SUMIFS(#REF!,#REF!,"eksternal",#REF!,C83)+
SUMIFS(#REF!,#REF!,"eksternal",#REF!,C83)+
SUMIFS(#REF!,#REF!,"eksternal",#REF!,C83)+
SUMIFS(#REF!,#REF!,"eksternal",#REF!,C83)</f>
        <v>#REF!</v>
      </c>
      <c r="AE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AF83" s="152" t="e">
        <f>SUMIFS(#REF!,#REF!,"internal",#REF!,C83)+
SUMIFS(#REF!,#REF!,"internal",#REF!,C83)+
SUMIFS(#REF!,#REF!,"internal",#REF!,C83)+
SUMIFS(#REF!,#REF!,"internal",#REF!,C83)+
SUMIFS(#REF!,#REF!,"internal",#REF!,C83)+
SUMIFS(#REF!,#REF!,"internal",#REF!,C83)+
SUMIFS(#REF!,#REF!,"internal",#REF!,C83)</f>
        <v>#REF!</v>
      </c>
      <c r="AG83" s="152" t="e">
        <f>SUMIFS(#REF!,#REF!,"eksternal",#REF!,C83)+
SUMIFS(#REF!,#REF!,"eksternal",#REF!,C83)+
SUMIFS(#REF!,#REF!,"eksternal",#REF!,C83)+
SUMIFS(#REF!,#REF!,"eksternal",#REF!,C83)+
SUMIFS(#REF!,#REF!,"eksternal",#REF!,C83)+
SUMIFS(#REF!,#REF!,"eksternal",#REF!,C83)+
SUMIFS(#REF!,#REF!,"eksternal",#REF!,C83)</f>
        <v>#REF!</v>
      </c>
      <c r="AH83" s="152" t="e">
        <f>SUMIF(#REF!, 'KEUANGAN (INT+EKS) AKRE 2025'!C83,#REF!)+
SUMIF(#REF!, 'KEUANGAN (INT+EKS) AKRE 2025'!C83,#REF!)+
SUMIF(#REF!, 'KEUANGAN (INT+EKS) AKRE 2025'!C83,#REF!)+
SUMIF(#REF!, 'KEUANGAN (INT+EKS) AKRE 2025'!C83,#REF!)+
SUMIF(#REF!, 'KEUANGAN (INT+EKS) AKRE 2025'!C83,#REF!)+
SUMIF(#REF!, 'KEUANGAN (INT+EKS) AKRE 2025'!C83,#REF!)</f>
        <v>#REF!</v>
      </c>
      <c r="AI83" s="152" t="e">
        <f>SUMIFS(#REF!,#REF!,"internal",#REF!,C83)+
SUMIFS(#REF!,#REF!,"internal",#REF!,C83)+
SUMIFS(#REF!,#REF!,"internal",#REF!,C83)+
SUMIFS(#REF!,#REF!,"internal",#REF!,C83)+
SUMIFS(#REF!,#REF!,"internal",#REF!,C83)+
SUMIFS(#REF!,#REF!,"internal",#REF!,C83)</f>
        <v>#REF!</v>
      </c>
      <c r="AJ83" s="152" t="e">
        <f>SUMIFS(#REF!,#REF!,"eksternal",#REF!,C83)+
SUMIFS(#REF!,#REF!,"eksternal",#REF!,C83)+
SUMIFS(#REF!,#REF!,"eksternal",#REF!,C83)+
SUMIFS(#REF!,#REF!,"eksternal",#REF!,C83)+
SUMIFS(#REF!,#REF!,"eksternal",#REF!,C83)+
SUMIFS(#REF!,#REF!,"eksternal",#REF!,C83)</f>
        <v>#REF!</v>
      </c>
      <c r="AK83" s="1337"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
SUMIF(#REF!,'KEUANGAN (INT+EKS) AKRE 2025'!C83,#REF!)+
SUMIF(#REF!,'KEUANGAN (INT+EKS) AKRE 2025'!C83,#REF!)</f>
        <v>#REF!</v>
      </c>
      <c r="AL83" s="1335" t="e">
        <f>SUMIFS(#REF!,#REF!,"internal",#REF!,C83)+
SUMIFS(#REF!,#REF!,"internal",#REF!,C83)+
SUMIFS(#REF!,#REF!,"internal",#REF!,C83)+
SUMIFS(#REF!,#REF!,"internal",#REF!,C83)+
SUMIFS(#REF!,#REF!,"internal",#REF!,C83)+
SUMIFS(#REF!,#REF!,"internal",#REF!,C83)+
SUMIFS(#REF!,#REF!,"internal",#REF!,C83)</f>
        <v>#REF!</v>
      </c>
      <c r="AM83" s="1354" t="e">
        <f>SUMIFS(#REF!,#REF!,"eksternal",#REF!,C83)+
SUMIFS(#REF!,#REF!,"eksternal",#REF!,C83)+
SUMIFS(#REF!,#REF!,"eksternal",#REF!,C83)+
SUMIFS(#REF!,#REF!,"eksternal",#REF!,C83)+
SUMIFS(#REF!,#REF!,"eksternal",#REF!,C83)+
SUMIFS(#REF!,#REF!,"eksternal",#REF!,C83)+
SUMIFS(#REF!,#REF!,"eksternal",#REF!,C83)+
SUMIFS(#REF!,#REF!,"eksternal",#REF!,C83)+
SUMIFS(#REF!,#REF!,"eksternal",#REF!,C83)</f>
        <v>#REF!</v>
      </c>
    </row>
    <row r="84" spans="1:39" hidden="1">
      <c r="A84" s="127">
        <v>3</v>
      </c>
      <c r="B84" s="796" t="s">
        <v>256</v>
      </c>
      <c r="C84" s="134" t="s">
        <v>136</v>
      </c>
      <c r="D84" s="1340" t="e">
        <f>SUMIF(#REF!, 'KEUANGAN (INT+EKS) AKRE 2025'!C84,#REF!)+
SUMIF(#REF!, 'KEUANGAN (INT+EKS) AKRE 2025'!C84,#REF!)+
SUMIF(#REF!, 'KEUANGAN (INT+EKS) AKRE 2025'!C84,#REF!)+
SUMIF(#REF!, 'KEUANGAN (INT+EKS) AKRE 2025'!C84,#REF!)+
SUMIF(#REF!, 'KEUANGAN (INT+EKS) AKRE 2025'!C84,#REF!)</f>
        <v>#REF!</v>
      </c>
      <c r="E84" s="1340" t="e">
        <f>SUMIFS(#REF!,#REF!,"internal",#REF!,C84)+
SUMIFS(#REF!,#REF!,"internal",#REF!,C84)+
SUMIFS(#REF!,#REF!,"internal",#REF!,C84)+
SUMIFS(#REF!,#REF!,"internal",#REF!,C84)+
SUMIFS(#REF!,#REF!,"internal",#REF!,C84)+
SUMIFS(#REF!,#REF!,"internal",#REF!,C84)</f>
        <v>#REF!</v>
      </c>
      <c r="F84" s="1341" t="e">
        <f>SUMIFS(#REF!,#REF!,"eksternal",#REF!,C84)+
SUMIFS(#REF!,#REF!,"eksternal",#REF!,C84)+
SUMIFS(#REF!,#REF!,"eksternal",#REF!,C84)+
SUMIFS(#REF!,#REF!,"eksternal",#REF!,C84)+
SUMIFS(#REF!,#REF!,"eksternal",#REF!,C84)+
SUMIFS(#REF!,#REF!,"eksternal",#REF!,C84)</f>
        <v>#REF!</v>
      </c>
      <c r="G84" s="1334"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H84" s="1334" t="e">
        <f>SUMIFS(#REF!,#REF!,"internal",#REF!,C84)+
SUMIFS(#REF!,#REF!,"internal",#REF!,C84)+
SUMIFS(#REF!,#REF!,"internal",#REF!,C84)+
SUMIFS(#REF!,#REF!,"internal",#REF!,C84)+
SUMIFS(#REF!,#REF!,"internal",#REF!,C84)+
SUMIFS(#REF!,#REF!,"internal",#REF!,C84)+
SUMIFS(#REF!,#REF!,"internal",#REF!,C84)</f>
        <v>#REF!</v>
      </c>
      <c r="I84" s="1334" t="e">
        <f>SUMIFS(#REF!,#REF!,"eksternal",#REF!,C84)+
SUMIFS(#REF!,#REF!,"eksternal",#REF!,C84)+
SUMIFS(#REF!,#REF!,"eksternal",#REF!,C84)+
SUMIFS(#REF!,#REF!,"eksternal",#REF!,C84)+
SUMIFS(#REF!,#REF!,"eksternal",#REF!,C84)+
SUMIFS(#REF!,#REF!,"eksternal",#REF!,C84)+
SUMIFS(#REF!,#REF!,"eksternal",#REF!,C84)</f>
        <v>#REF!</v>
      </c>
      <c r="J84" s="151" t="e">
        <f>SUMIF(#REF!, 'KEUANGAN (INT+EKS) AKRE 2025'!C84,#REF!)+
SUMIF(#REF!, 'KEUANGAN (INT+EKS) AKRE 2025'!C84,#REF!)+
SUMIF(#REF!, 'KEUANGAN (INT+EKS) AKRE 2025'!C84,#REF!)+
SUMIF(#REF!, 'KEUANGAN (INT+EKS) AKRE 2025'!C84,#REF!)+
SUMIF(#REF!, 'KEUANGAN (INT+EKS) AKRE 2025'!C84,#REF!)</f>
        <v>#REF!</v>
      </c>
      <c r="K84" s="151" t="e">
        <f>SUMIFS(#REF!,#REF!,"internal",#REF!,C84)+
SUMIFS(#REF!,#REF!,"internal",#REF!,C84)+
SUMIFS(#REF!,#REF!,"internal",#REF!,C84)+
SUMIFS(#REF!,#REF!,"internal",#REF!,C84)+
SUMIFS(#REF!,#REF!,"internal",#REF!,C84)+
SUMIFS(#REF!,#REF!,"internal",#REF!,C84)</f>
        <v>#REF!</v>
      </c>
      <c r="L84" s="151" t="e">
        <f>SUMIFS(#REF!,#REF!,"eksternal",#REF!,C84)+
SUMIFS(#REF!,#REF!,"eksternal",#REF!,C84)+
SUMIFS(#REF!,#REF!,"eksternal",#REF!,C84)+
SUMIFS(#REF!,#REF!,"eksternal",#REF!,C84)+
SUMIFS(#REF!,#REF!,"eksternal",#REF!,C84)+
SUMIFS(#REF!,#REF!,"eksternal",#REF!,C84)</f>
        <v>#REF!</v>
      </c>
      <c r="M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N84" s="152" t="e">
        <f>SUMIFS(#REF!,#REF!,"internal",#REF!,C84)+
SUMIFS(#REF!,#REF!,"internal",#REF!,C84)+
SUMIFS(#REF!,#REF!,"internal",#REF!,C84)+
SUMIFS(#REF!,#REF!,"internal",#REF!,C84)+
SUMIFS(#REF!,#REF!,"internal",#REF!,C84)+
SUMIFS(#REF!,#REF!,"internal",#REF!,C84)+
SUMIFS(#REF!,#REF!,"internal",#REF!,C84)</f>
        <v>#REF!</v>
      </c>
      <c r="O84" s="1331" t="e">
        <f>SUMIFS(#REF!,#REF!,"eksternal",#REF!,C84)+
SUMIFS(#REF!,#REF!,"eksternal",#REF!,C84)+
SUMIFS(#REF!,#REF!,"eksternal",#REF!,C84)+
SUMIFS(#REF!,#REF!,"eksternal",#REF!,C84)+
SUMIFS(#REF!,#REF!,"eksternal",#REF!,C84)+
SUMIFS(#REF!,#REF!,"eksternal",#REF!,C84)+
SUMIFS(#REF!,#REF!,"eksternal",#REF!,C84)</f>
        <v>#REF!</v>
      </c>
      <c r="P84" s="152" t="e">
        <f>SUMIF(#REF!, 'KEUANGAN (INT+EKS) AKRE 2025'!C84,#REF!)+
SUMIF(#REF!, 'KEUANGAN (INT+EKS) AKRE 2025'!C84,#REF!)+
SUMIF(#REF!, 'KEUANGAN (INT+EKS) AKRE 2025'!C84,#REF!)+
SUMIF(#REF!, 'KEUANGAN (INT+EKS) AKRE 2025'!C84,#REF!)+
SUMIF(#REF!, 'KEUANGAN (INT+EKS) AKRE 2025'!C84,#REF!)</f>
        <v>#REF!</v>
      </c>
      <c r="Q84" s="152" t="e">
        <f>SUMIFS(#REF!,#REF!,"internal",#REF!,C84)+
SUMIFS(#REF!,#REF!,"internal",#REF!,C84)+
SUMIFS(#REF!,#REF!,"internal",#REF!,C84)+
SUMIFS(#REF!,#REF!,"internal",#REF!,C84)+
SUMIFS(#REF!,#REF!,"internal",#REF!,C84)+
SUMIFS(#REF!,#REF!,"internal",#REF!,C84)</f>
        <v>#REF!</v>
      </c>
      <c r="R84" s="152" t="e">
        <f>SUMIFS(#REF!,#REF!,"eksternal",#REF!,C84)+
SUMIFS(#REF!,#REF!,"eksternal",#REF!,C84)+
SUMIFS(#REF!,#REF!,"eksternal",#REF!,C84)+
SUMIFS(#REF!,#REF!,"eksternal",#REF!,C84)+
SUMIFS(#REF!,#REF!,"eksternal",#REF!,C84)+
SUMIFS(#REF!,#REF!,"eksternal",#REF!,C84)</f>
        <v>#REF!</v>
      </c>
      <c r="S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T84" s="1331" t="e">
        <f>SUMIFS(#REF!,#REF!,"internal",#REF!,C84)+
SUMIFS(#REF!,#REF!,"internal",#REF!,C84)+
SUMIFS(#REF!,#REF!,"internal",#REF!,C84)+
SUMIFS(#REF!,#REF!,"internal",#REF!,C84)+
SUMIFS(#REF!,#REF!,"eksternal",#REF!,C84)+
SUMIFS(#REF!,#REF!,"eksternal",#REF!,C84)+
SUMIFS(#REF!,#REF!,"eksternal",#REF!,C84)</f>
        <v>#REF!</v>
      </c>
      <c r="U84" s="1331" t="e">
        <f>SUMIFS(#REF!,#REF!,"eksternal",#REF!,C84)+
SUMIFS(#REF!,#REF!,"eksternal",#REF!,C84)+
SUMIFS(#REF!,#REF!,"eksternal",#REF!,C84)+
SUMIFS(#REF!,#REF!,"eksternal",#REF!,C84)+
SUMIFS(#REF!,#REF!,"eksternal",#REF!,C84)+
SUMIFS(#REF!,#REF!,"eksternal",#REF!,C84)+
SUMIFS(#REF!,#REF!,"eksternal",#REF!,C84)</f>
        <v>#REF!</v>
      </c>
      <c r="V84" s="152" t="e">
        <f>SUMIF(#REF!, 'KEUANGAN (INT+EKS) AKRE 2025'!C84,#REF!)+
SUMIF(#REF!, 'KEUANGAN (INT+EKS) AKRE 2025'!C84,#REF!)+
SUMIF(#REF!, 'KEUANGAN (INT+EKS) AKRE 2025'!C84,#REF!)+
SUMIF(#REF!, 'KEUANGAN (INT+EKS) AKRE 2025'!C84,#REF!)+
SUMIF(#REF!, 'KEUANGAN (INT+EKS) AKRE 2025'!C84,#REF!)</f>
        <v>#REF!</v>
      </c>
      <c r="W84" s="152" t="e">
        <f>SUMIFS(#REF!,#REF!,"internal",#REF!,C84)+
SUMIFS(#REF!,#REF!,"internal",#REF!,C84)+
SUMIFS(#REF!,#REF!,"internal",#REF!,C84)+
SUMIFS(#REF!,#REF!,"internal",#REF!,C84)+
SUMIFS(#REF!,#REF!,"internal",#REF!,C84)+
SUMIFS(#REF!,#REF!,"internal",#REF!,C84)</f>
        <v>#REF!</v>
      </c>
      <c r="X84" s="152" t="e">
        <f>SUMIFS(#REF!,#REF!,"eksternal",#REF!,C84)+
SUMIFS(#REF!,#REF!,"eksternal",#REF!,C84)+
SUMIFS(#REF!,#REF!,"eksternal",#REF!,C84)+
SUMIFS(#REF!,#REF!,"eksternal",#REF!,C84)+
SUMIFS(#REF!,#REF!,"eksternal",#REF!,C84)+
SUMIFS(#REF!,#REF!,"eksternal",#REF!,C84)</f>
        <v>#REF!</v>
      </c>
      <c r="Y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Z84" s="152" t="e">
        <f>SUMIFS(#REF!,#REF!,"internal",#REF!,C84)+
SUMIFS(#REF!,#REF!,"internal",#REF!,C84)+
SUMIFS(#REF!,#REF!,"internal",#REF!,C84)+
SUMIFS(#REF!,#REF!,"internal",#REF!,C84)+
SUMIFS(#REF!,#REF!,"internal",#REF!,C84)+
SUMIFS(#REF!,#REF!,"internal",#REF!,C84)+
SUMIFS(#REF!,#REF!,"internal",#REF!,C84)</f>
        <v>#REF!</v>
      </c>
      <c r="AA84" s="152" t="e">
        <f>SUMIFS(#REF!,#REF!,"eksternal",#REF!,C84)+
SUMIFS(#REF!,#REF!,"eksternal",#REF!,C84)+
SUMIFS(#REF!,#REF!,"eksternal",#REF!,C84)+
SUMIFS(#REF!,#REF!,"eksternal",#REF!,C84)+
SUMIFS(#REF!,#REF!,"eksternal",#REF!,C84)+
SUMIFS(#REF!,#REF!,"eksternal",#REF!,C84)+
SUMIFS(#REF!,#REF!,"eksternal",#REF!,C84)</f>
        <v>#REF!</v>
      </c>
      <c r="AB84" s="152" t="e">
        <f>SUMIF(#REF!, 'KEUANGAN (INT+EKS) AKRE 2025'!C84,#REF!)+
SUMIF(#REF!, 'KEUANGAN (INT+EKS) AKRE 2025'!C84,#REF!)+
SUMIF(#REF!, 'KEUANGAN (INT+EKS) AKRE 2025'!C84,#REF!)+
SUMIF(#REF!, 'KEUANGAN (INT+EKS) AKRE 2025'!C84,#REF!)+
SUMIF(#REF!, 'KEUANGAN (INT+EKS) AKRE 2025'!C84,#REF!)+
SUMIF(#REF!, 'KEUANGAN (INT+EKS) AKRE 2025'!C84,#REF!)</f>
        <v>#REF!</v>
      </c>
      <c r="AC84" s="152" t="e">
        <f>SUMIFS(#REF!,#REF!,"internal",#REF!,C84)+
SUMIFS(#REF!,#REF!,"internal",#REF!,C84)+
SUMIFS(#REF!,#REF!,"internal",#REF!,C84)+
SUMIFS(#REF!,#REF!,"internal",#REF!,C84)+
SUMIFS(#REF!,#REF!,"internal",#REF!,C84)+
SUMIFS(#REF!,#REF!,"internal",#REF!,C84)</f>
        <v>#REF!</v>
      </c>
      <c r="AD84" s="152" t="e">
        <f>SUMIFS(#REF!,#REF!,"eksternal",#REF!,C84)+
SUMIFS(#REF!,#REF!,"eksternal",#REF!,C84)+
SUMIFS(#REF!,#REF!,"eksternal",#REF!,C84)+
SUMIFS(#REF!,#REF!,"eksternal",#REF!,C84)+
SUMIFS(#REF!,#REF!,"eksternal",#REF!,C84)+
SUMIFS(#REF!,#REF!,"eksternal",#REF!,C84)</f>
        <v>#REF!</v>
      </c>
      <c r="AE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AF84" s="152" t="e">
        <f>SUMIFS(#REF!,#REF!,"internal",#REF!,C84)+
SUMIFS(#REF!,#REF!,"internal",#REF!,C84)+
SUMIFS(#REF!,#REF!,"internal",#REF!,C84)+
SUMIFS(#REF!,#REF!,"internal",#REF!,C84)+
SUMIFS(#REF!,#REF!,"internal",#REF!,C84)+
SUMIFS(#REF!,#REF!,"internal",#REF!,C84)+
SUMIFS(#REF!,#REF!,"internal",#REF!,C84)</f>
        <v>#REF!</v>
      </c>
      <c r="AG84" s="152" t="e">
        <f>SUMIFS(#REF!,#REF!,"eksternal",#REF!,C84)+
SUMIFS(#REF!,#REF!,"eksternal",#REF!,C84)+
SUMIFS(#REF!,#REF!,"eksternal",#REF!,C84)+
SUMIFS(#REF!,#REF!,"eksternal",#REF!,C84)+
SUMIFS(#REF!,#REF!,"eksternal",#REF!,C84)+
SUMIFS(#REF!,#REF!,"eksternal",#REF!,C84)+
SUMIFS(#REF!,#REF!,"eksternal",#REF!,C84)</f>
        <v>#REF!</v>
      </c>
      <c r="AH84" s="152" t="e">
        <f>SUMIF(#REF!, 'KEUANGAN (INT+EKS) AKRE 2025'!C84,#REF!)+
SUMIF(#REF!, 'KEUANGAN (INT+EKS) AKRE 2025'!C84,#REF!)+
SUMIF(#REF!, 'KEUANGAN (INT+EKS) AKRE 2025'!C84,#REF!)+
SUMIF(#REF!, 'KEUANGAN (INT+EKS) AKRE 2025'!C84,#REF!)+
SUMIF(#REF!, 'KEUANGAN (INT+EKS) AKRE 2025'!C84,#REF!)+
SUMIF(#REF!, 'KEUANGAN (INT+EKS) AKRE 2025'!C84,#REF!)</f>
        <v>#REF!</v>
      </c>
      <c r="AI84" s="152" t="e">
        <f>SUMIFS(#REF!,#REF!,"internal",#REF!,C84)+
SUMIFS(#REF!,#REF!,"internal",#REF!,C84)+
SUMIFS(#REF!,#REF!,"internal",#REF!,C84)+
SUMIFS(#REF!,#REF!,"internal",#REF!,C84)+
SUMIFS(#REF!,#REF!,"internal",#REF!,C84)+
SUMIFS(#REF!,#REF!,"internal",#REF!,C84)</f>
        <v>#REF!</v>
      </c>
      <c r="AJ84" s="152" t="e">
        <f>SUMIFS(#REF!,#REF!,"eksternal",#REF!,C84)+
SUMIFS(#REF!,#REF!,"eksternal",#REF!,C84)+
SUMIFS(#REF!,#REF!,"eksternal",#REF!,C84)+
SUMIFS(#REF!,#REF!,"eksternal",#REF!,C84)+
SUMIFS(#REF!,#REF!,"eksternal",#REF!,C84)+
SUMIFS(#REF!,#REF!,"eksternal",#REF!,C84)</f>
        <v>#REF!</v>
      </c>
      <c r="AK84" s="1337"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
SUMIF(#REF!,'KEUANGAN (INT+EKS) AKRE 2025'!C84,#REF!)+
SUMIF(#REF!,'KEUANGAN (INT+EKS) AKRE 2025'!C84,#REF!)</f>
        <v>#REF!</v>
      </c>
      <c r="AL84" s="1335" t="e">
        <f>SUMIFS(#REF!,#REF!,"internal",#REF!,C84)+
SUMIFS(#REF!,#REF!,"internal",#REF!,C84)+
SUMIFS(#REF!,#REF!,"internal",#REF!,C84)+
SUMIFS(#REF!,#REF!,"internal",#REF!,C84)+
SUMIFS(#REF!,#REF!,"internal",#REF!,C84)+
SUMIFS(#REF!,#REF!,"internal",#REF!,C84)+
SUMIFS(#REF!,#REF!,"internal",#REF!,C84)</f>
        <v>#REF!</v>
      </c>
      <c r="AM84" s="1354" t="e">
        <f>SUMIFS(#REF!,#REF!,"eksternal",#REF!,C84)+
SUMIFS(#REF!,#REF!,"eksternal",#REF!,C84)+
SUMIFS(#REF!,#REF!,"eksternal",#REF!,C84)+
SUMIFS(#REF!,#REF!,"eksternal",#REF!,C84)+
SUMIFS(#REF!,#REF!,"eksternal",#REF!,C84)+
SUMIFS(#REF!,#REF!,"eksternal",#REF!,C84)+
SUMIFS(#REF!,#REF!,"eksternal",#REF!,C84)+
SUMIFS(#REF!,#REF!,"eksternal",#REF!,C84)+
SUMIFS(#REF!,#REF!,"eksternal",#REF!,C84)</f>
        <v>#REF!</v>
      </c>
    </row>
    <row r="85" spans="1:39" hidden="1">
      <c r="A85" s="127">
        <v>4</v>
      </c>
      <c r="B85" s="796" t="s">
        <v>256</v>
      </c>
      <c r="C85" s="134" t="s">
        <v>53</v>
      </c>
      <c r="D85" s="1340" t="e">
        <f>SUMIF(#REF!, 'KEUANGAN (INT+EKS) AKRE 2025'!C85,#REF!)+
SUMIF(#REF!, 'KEUANGAN (INT+EKS) AKRE 2025'!C85,#REF!)+
SUMIF(#REF!, 'KEUANGAN (INT+EKS) AKRE 2025'!C85,#REF!)+
SUMIF(#REF!, 'KEUANGAN (INT+EKS) AKRE 2025'!C85,#REF!)+
SUMIF(#REF!, 'KEUANGAN (INT+EKS) AKRE 2025'!C85,#REF!)</f>
        <v>#REF!</v>
      </c>
      <c r="E85" s="1340" t="e">
        <f>SUMIFS(#REF!,#REF!,"internal",#REF!,C85)+
SUMIFS(#REF!,#REF!,"internal",#REF!,C85)+
SUMIFS(#REF!,#REF!,"internal",#REF!,C85)+
SUMIFS(#REF!,#REF!,"internal",#REF!,C85)+
SUMIFS(#REF!,#REF!,"internal",#REF!,C85)+
SUMIFS(#REF!,#REF!,"internal",#REF!,C85)</f>
        <v>#REF!</v>
      </c>
      <c r="F85" s="1341" t="e">
        <f>SUMIFS(#REF!,#REF!,"eksternal",#REF!,C85)+
SUMIFS(#REF!,#REF!,"eksternal",#REF!,C85)+
SUMIFS(#REF!,#REF!,"eksternal",#REF!,C85)+
SUMIFS(#REF!,#REF!,"eksternal",#REF!,C85)+
SUMIFS(#REF!,#REF!,"eksternal",#REF!,C85)+
SUMIFS(#REF!,#REF!,"eksternal",#REF!,C85)</f>
        <v>#REF!</v>
      </c>
      <c r="G85" s="1334"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H85" s="1334" t="e">
        <f>SUMIFS(#REF!,#REF!,"internal",#REF!,C85)+
SUMIFS(#REF!,#REF!,"internal",#REF!,C85)+
SUMIFS(#REF!,#REF!,"internal",#REF!,C85)+
SUMIFS(#REF!,#REF!,"internal",#REF!,C85)+
SUMIFS(#REF!,#REF!,"internal",#REF!,C85)+
SUMIFS(#REF!,#REF!,"internal",#REF!,C85)+
SUMIFS(#REF!,#REF!,"internal",#REF!,C85)</f>
        <v>#REF!</v>
      </c>
      <c r="I85" s="1334" t="e">
        <f>SUMIFS(#REF!,#REF!,"eksternal",#REF!,C85)+
SUMIFS(#REF!,#REF!,"eksternal",#REF!,C85)+
SUMIFS(#REF!,#REF!,"eksternal",#REF!,C85)+
SUMIFS(#REF!,#REF!,"eksternal",#REF!,C85)+
SUMIFS(#REF!,#REF!,"eksternal",#REF!,C85)+
SUMIFS(#REF!,#REF!,"eksternal",#REF!,C85)+
SUMIFS(#REF!,#REF!,"eksternal",#REF!,C85)</f>
        <v>#REF!</v>
      </c>
      <c r="J85" s="151" t="e">
        <f>SUMIF(#REF!, 'KEUANGAN (INT+EKS) AKRE 2025'!C85,#REF!)+
SUMIF(#REF!, 'KEUANGAN (INT+EKS) AKRE 2025'!C85,#REF!)+
SUMIF(#REF!, 'KEUANGAN (INT+EKS) AKRE 2025'!C85,#REF!)+
SUMIF(#REF!, 'KEUANGAN (INT+EKS) AKRE 2025'!C85,#REF!)+
SUMIF(#REF!, 'KEUANGAN (INT+EKS) AKRE 2025'!C85,#REF!)</f>
        <v>#REF!</v>
      </c>
      <c r="K85" s="151" t="e">
        <f>SUMIFS(#REF!,#REF!,"internal",#REF!,C85)+
SUMIFS(#REF!,#REF!,"internal",#REF!,C85)+
SUMIFS(#REF!,#REF!,"internal",#REF!,C85)+
SUMIFS(#REF!,#REF!,"internal",#REF!,C85)+
SUMIFS(#REF!,#REF!,"internal",#REF!,C85)+
SUMIFS(#REF!,#REF!,"internal",#REF!,C85)</f>
        <v>#REF!</v>
      </c>
      <c r="L85" s="151" t="e">
        <f>SUMIFS(#REF!,#REF!,"eksternal",#REF!,C85)+
SUMIFS(#REF!,#REF!,"eksternal",#REF!,C85)+
SUMIFS(#REF!,#REF!,"eksternal",#REF!,C85)+
SUMIFS(#REF!,#REF!,"eksternal",#REF!,C85)+
SUMIFS(#REF!,#REF!,"eksternal",#REF!,C85)+
SUMIFS(#REF!,#REF!,"eksternal",#REF!,C85)</f>
        <v>#REF!</v>
      </c>
      <c r="M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N85" s="152" t="e">
        <f>SUMIFS(#REF!,#REF!,"internal",#REF!,C85)+
SUMIFS(#REF!,#REF!,"internal",#REF!,C85)+
SUMIFS(#REF!,#REF!,"internal",#REF!,C85)+
SUMIFS(#REF!,#REF!,"internal",#REF!,C85)+
SUMIFS(#REF!,#REF!,"internal",#REF!,C85)+
SUMIFS(#REF!,#REF!,"internal",#REF!,C85)+
SUMIFS(#REF!,#REF!,"internal",#REF!,C85)</f>
        <v>#REF!</v>
      </c>
      <c r="O85" s="1331" t="e">
        <f>SUMIFS(#REF!,#REF!,"eksternal",#REF!,C85)+
SUMIFS(#REF!,#REF!,"eksternal",#REF!,C85)+
SUMIFS(#REF!,#REF!,"eksternal",#REF!,C85)+
SUMIFS(#REF!,#REF!,"eksternal",#REF!,C85)+
SUMIFS(#REF!,#REF!,"eksternal",#REF!,C85)+
SUMIFS(#REF!,#REF!,"eksternal",#REF!,C85)+
SUMIFS(#REF!,#REF!,"eksternal",#REF!,C85)</f>
        <v>#REF!</v>
      </c>
      <c r="P85" s="152" t="e">
        <f>SUMIF(#REF!, 'KEUANGAN (INT+EKS) AKRE 2025'!C85,#REF!)+
SUMIF(#REF!, 'KEUANGAN (INT+EKS) AKRE 2025'!C85,#REF!)+
SUMIF(#REF!, 'KEUANGAN (INT+EKS) AKRE 2025'!C85,#REF!)+
SUMIF(#REF!, 'KEUANGAN (INT+EKS) AKRE 2025'!C85,#REF!)+
SUMIF(#REF!, 'KEUANGAN (INT+EKS) AKRE 2025'!C85,#REF!)</f>
        <v>#REF!</v>
      </c>
      <c r="Q85" s="152" t="e">
        <f>SUMIFS(#REF!,#REF!,"internal",#REF!,C85)+
SUMIFS(#REF!,#REF!,"internal",#REF!,C85)+
SUMIFS(#REF!,#REF!,"internal",#REF!,C85)+
SUMIFS(#REF!,#REF!,"internal",#REF!,C85)+
SUMIFS(#REF!,#REF!,"internal",#REF!,C85)+
SUMIFS(#REF!,#REF!,"internal",#REF!,C85)</f>
        <v>#REF!</v>
      </c>
      <c r="R85" s="152" t="e">
        <f>SUMIFS(#REF!,#REF!,"eksternal",#REF!,C85)+
SUMIFS(#REF!,#REF!,"eksternal",#REF!,C85)+
SUMIFS(#REF!,#REF!,"eksternal",#REF!,C85)+
SUMIFS(#REF!,#REF!,"eksternal",#REF!,C85)+
SUMIFS(#REF!,#REF!,"eksternal",#REF!,C85)+
SUMIFS(#REF!,#REF!,"eksternal",#REF!,C85)</f>
        <v>#REF!</v>
      </c>
      <c r="S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T85" s="1331" t="e">
        <f>SUMIFS(#REF!,#REF!,"internal",#REF!,C85)+
SUMIFS(#REF!,#REF!,"internal",#REF!,C85)+
SUMIFS(#REF!,#REF!,"internal",#REF!,C85)+
SUMIFS(#REF!,#REF!,"internal",#REF!,C85)+
SUMIFS(#REF!,#REF!,"eksternal",#REF!,C85)+
SUMIFS(#REF!,#REF!,"eksternal",#REF!,C85)+
SUMIFS(#REF!,#REF!,"eksternal",#REF!,C85)</f>
        <v>#REF!</v>
      </c>
      <c r="U85" s="1331" t="e">
        <f>SUMIFS(#REF!,#REF!,"eksternal",#REF!,C85)+
SUMIFS(#REF!,#REF!,"eksternal",#REF!,C85)+
SUMIFS(#REF!,#REF!,"eksternal",#REF!,C85)+
SUMIFS(#REF!,#REF!,"eksternal",#REF!,C85)+
SUMIFS(#REF!,#REF!,"eksternal",#REF!,C85)+
SUMIFS(#REF!,#REF!,"eksternal",#REF!,C85)+
SUMIFS(#REF!,#REF!,"eksternal",#REF!,C85)</f>
        <v>#REF!</v>
      </c>
      <c r="V85" s="152" t="e">
        <f>SUMIF(#REF!, 'KEUANGAN (INT+EKS) AKRE 2025'!C85,#REF!)+
SUMIF(#REF!, 'KEUANGAN (INT+EKS) AKRE 2025'!C85,#REF!)+
SUMIF(#REF!, 'KEUANGAN (INT+EKS) AKRE 2025'!C85,#REF!)+
SUMIF(#REF!, 'KEUANGAN (INT+EKS) AKRE 2025'!C85,#REF!)+
SUMIF(#REF!, 'KEUANGAN (INT+EKS) AKRE 2025'!C85,#REF!)</f>
        <v>#REF!</v>
      </c>
      <c r="W85" s="152" t="e">
        <f>SUMIFS(#REF!,#REF!,"internal",#REF!,C85)+
SUMIFS(#REF!,#REF!,"internal",#REF!,C85)+
SUMIFS(#REF!,#REF!,"internal",#REF!,C85)+
SUMIFS(#REF!,#REF!,"internal",#REF!,C85)+
SUMIFS(#REF!,#REF!,"internal",#REF!,C85)+
SUMIFS(#REF!,#REF!,"internal",#REF!,C85)</f>
        <v>#REF!</v>
      </c>
      <c r="X85" s="152" t="e">
        <f>SUMIFS(#REF!,#REF!,"eksternal",#REF!,C85)+
SUMIFS(#REF!,#REF!,"eksternal",#REF!,C85)+
SUMIFS(#REF!,#REF!,"eksternal",#REF!,C85)+
SUMIFS(#REF!,#REF!,"eksternal",#REF!,C85)+
SUMIFS(#REF!,#REF!,"eksternal",#REF!,C85)+
SUMIFS(#REF!,#REF!,"eksternal",#REF!,C85)</f>
        <v>#REF!</v>
      </c>
      <c r="Y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Z85" s="152" t="e">
        <f>SUMIFS(#REF!,#REF!,"internal",#REF!,C85)+
SUMIFS(#REF!,#REF!,"internal",#REF!,C85)+
SUMIFS(#REF!,#REF!,"internal",#REF!,C85)+
SUMIFS(#REF!,#REF!,"internal",#REF!,C85)+
SUMIFS(#REF!,#REF!,"internal",#REF!,C85)+
SUMIFS(#REF!,#REF!,"internal",#REF!,C85)+
SUMIFS(#REF!,#REF!,"internal",#REF!,C85)</f>
        <v>#REF!</v>
      </c>
      <c r="AA85" s="152" t="e">
        <f>SUMIFS(#REF!,#REF!,"eksternal",#REF!,C85)+
SUMIFS(#REF!,#REF!,"eksternal",#REF!,C85)+
SUMIFS(#REF!,#REF!,"eksternal",#REF!,C85)+
SUMIFS(#REF!,#REF!,"eksternal",#REF!,C85)+
SUMIFS(#REF!,#REF!,"eksternal",#REF!,C85)+
SUMIFS(#REF!,#REF!,"eksternal",#REF!,C85)+
SUMIFS(#REF!,#REF!,"eksternal",#REF!,C85)</f>
        <v>#REF!</v>
      </c>
      <c r="AB85" s="152" t="e">
        <f>SUMIF(#REF!, 'KEUANGAN (INT+EKS) AKRE 2025'!C85,#REF!)+
SUMIF(#REF!, 'KEUANGAN (INT+EKS) AKRE 2025'!C85,#REF!)+
SUMIF(#REF!, 'KEUANGAN (INT+EKS) AKRE 2025'!C85,#REF!)+
SUMIF(#REF!, 'KEUANGAN (INT+EKS) AKRE 2025'!C85,#REF!)+
SUMIF(#REF!, 'KEUANGAN (INT+EKS) AKRE 2025'!C85,#REF!)+
SUMIF(#REF!, 'KEUANGAN (INT+EKS) AKRE 2025'!C85,#REF!)</f>
        <v>#REF!</v>
      </c>
      <c r="AC85" s="152" t="e">
        <f>SUMIFS(#REF!,#REF!,"internal",#REF!,C85)+
SUMIFS(#REF!,#REF!,"internal",#REF!,C85)+
SUMIFS(#REF!,#REF!,"internal",#REF!,C85)+
SUMIFS(#REF!,#REF!,"internal",#REF!,C85)+
SUMIFS(#REF!,#REF!,"internal",#REF!,C85)+
SUMIFS(#REF!,#REF!,"internal",#REF!,C85)</f>
        <v>#REF!</v>
      </c>
      <c r="AD85" s="152" t="e">
        <f>SUMIFS(#REF!,#REF!,"eksternal",#REF!,C85)+
SUMIFS(#REF!,#REF!,"eksternal",#REF!,C85)+
SUMIFS(#REF!,#REF!,"eksternal",#REF!,C85)+
SUMIFS(#REF!,#REF!,"eksternal",#REF!,C85)+
SUMIFS(#REF!,#REF!,"eksternal",#REF!,C85)+
SUMIFS(#REF!,#REF!,"eksternal",#REF!,C85)</f>
        <v>#REF!</v>
      </c>
      <c r="AE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AF85" s="152" t="e">
        <f>SUMIFS(#REF!,#REF!,"internal",#REF!,C85)+
SUMIFS(#REF!,#REF!,"internal",#REF!,C85)+
SUMIFS(#REF!,#REF!,"internal",#REF!,C85)+
SUMIFS(#REF!,#REF!,"internal",#REF!,C85)+
SUMIFS(#REF!,#REF!,"internal",#REF!,C85)+
SUMIFS(#REF!,#REF!,"internal",#REF!,C85)+
SUMIFS(#REF!,#REF!,"internal",#REF!,C85)</f>
        <v>#REF!</v>
      </c>
      <c r="AG85" s="152" t="e">
        <f>SUMIFS(#REF!,#REF!,"eksternal",#REF!,C85)+
SUMIFS(#REF!,#REF!,"eksternal",#REF!,C85)+
SUMIFS(#REF!,#REF!,"eksternal",#REF!,C85)+
SUMIFS(#REF!,#REF!,"eksternal",#REF!,C85)+
SUMIFS(#REF!,#REF!,"eksternal",#REF!,C85)+
SUMIFS(#REF!,#REF!,"eksternal",#REF!,C85)+
SUMIFS(#REF!,#REF!,"eksternal",#REF!,C85)</f>
        <v>#REF!</v>
      </c>
      <c r="AH85" s="152" t="e">
        <f>SUMIF(#REF!, 'KEUANGAN (INT+EKS) AKRE 2025'!C85,#REF!)+
SUMIF(#REF!, 'KEUANGAN (INT+EKS) AKRE 2025'!C85,#REF!)+
SUMIF(#REF!, 'KEUANGAN (INT+EKS) AKRE 2025'!C85,#REF!)+
SUMIF(#REF!, 'KEUANGAN (INT+EKS) AKRE 2025'!C85,#REF!)+
SUMIF(#REF!, 'KEUANGAN (INT+EKS) AKRE 2025'!C85,#REF!)+
SUMIF(#REF!, 'KEUANGAN (INT+EKS) AKRE 2025'!C85,#REF!)</f>
        <v>#REF!</v>
      </c>
      <c r="AI85" s="152" t="e">
        <f>SUMIFS(#REF!,#REF!,"internal",#REF!,C85)+
SUMIFS(#REF!,#REF!,"internal",#REF!,C85)+
SUMIFS(#REF!,#REF!,"internal",#REF!,C85)+
SUMIFS(#REF!,#REF!,"internal",#REF!,C85)+
SUMIFS(#REF!,#REF!,"internal",#REF!,C85)+
SUMIFS(#REF!,#REF!,"internal",#REF!,C85)</f>
        <v>#REF!</v>
      </c>
      <c r="AJ85" s="152" t="e">
        <f>SUMIFS(#REF!,#REF!,"eksternal",#REF!,C85)+
SUMIFS(#REF!,#REF!,"eksternal",#REF!,C85)+
SUMIFS(#REF!,#REF!,"eksternal",#REF!,C85)+
SUMIFS(#REF!,#REF!,"eksternal",#REF!,C85)+
SUMIFS(#REF!,#REF!,"eksternal",#REF!,C85)+
SUMIFS(#REF!,#REF!,"eksternal",#REF!,C85)</f>
        <v>#REF!</v>
      </c>
      <c r="AK85" s="1337"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
SUMIF(#REF!,'KEUANGAN (INT+EKS) AKRE 2025'!C85,#REF!)+
SUMIF(#REF!,'KEUANGAN (INT+EKS) AKRE 2025'!C85,#REF!)</f>
        <v>#REF!</v>
      </c>
      <c r="AL85" s="1335" t="e">
        <f>SUMIFS(#REF!,#REF!,"internal",#REF!,C85)+
SUMIFS(#REF!,#REF!,"internal",#REF!,C85)+
SUMIFS(#REF!,#REF!,"internal",#REF!,C85)+
SUMIFS(#REF!,#REF!,"internal",#REF!,C85)+
SUMIFS(#REF!,#REF!,"internal",#REF!,C85)+
SUMIFS(#REF!,#REF!,"internal",#REF!,C85)+
SUMIFS(#REF!,#REF!,"internal",#REF!,C85)</f>
        <v>#REF!</v>
      </c>
      <c r="AM85" s="1354" t="e">
        <f>SUMIFS(#REF!,#REF!,"eksternal",#REF!,C85)+
SUMIFS(#REF!,#REF!,"eksternal",#REF!,C85)+
SUMIFS(#REF!,#REF!,"eksternal",#REF!,C85)+
SUMIFS(#REF!,#REF!,"eksternal",#REF!,C85)+
SUMIFS(#REF!,#REF!,"eksternal",#REF!,C85)+
SUMIFS(#REF!,#REF!,"eksternal",#REF!,C85)+
SUMIFS(#REF!,#REF!,"eksternal",#REF!,C85)+
SUMIFS(#REF!,#REF!,"eksternal",#REF!,C85)+
SUMIFS(#REF!,#REF!,"eksternal",#REF!,C85)</f>
        <v>#REF!</v>
      </c>
    </row>
    <row r="86" spans="1:39" hidden="1">
      <c r="A86" s="127">
        <v>5</v>
      </c>
      <c r="B86" s="796" t="s">
        <v>256</v>
      </c>
      <c r="C86" s="134" t="s">
        <v>61</v>
      </c>
      <c r="D86" s="1340" t="e">
        <f>SUMIF(#REF!, 'KEUANGAN (INT+EKS) AKRE 2025'!C86,#REF!)+
SUMIF(#REF!, 'KEUANGAN (INT+EKS) AKRE 2025'!C86,#REF!)+
SUMIF(#REF!, 'KEUANGAN (INT+EKS) AKRE 2025'!C86,#REF!)+
SUMIF(#REF!, 'KEUANGAN (INT+EKS) AKRE 2025'!C86,#REF!)+
SUMIF(#REF!, 'KEUANGAN (INT+EKS) AKRE 2025'!C86,#REF!)</f>
        <v>#REF!</v>
      </c>
      <c r="E86" s="1340" t="e">
        <f>SUMIFS(#REF!,#REF!,"internal",#REF!,C86)+
SUMIFS(#REF!,#REF!,"internal",#REF!,C86)+
SUMIFS(#REF!,#REF!,"internal",#REF!,C86)+
SUMIFS(#REF!,#REF!,"internal",#REF!,C86)+
SUMIFS(#REF!,#REF!,"internal",#REF!,C86)+
SUMIFS(#REF!,#REF!,"internal",#REF!,C86)</f>
        <v>#REF!</v>
      </c>
      <c r="F86" s="1341" t="e">
        <f>SUMIFS(#REF!,#REF!,"eksternal",#REF!,C86)+
SUMIFS(#REF!,#REF!,"eksternal",#REF!,C86)+
SUMIFS(#REF!,#REF!,"eksternal",#REF!,C86)+
SUMIFS(#REF!,#REF!,"eksternal",#REF!,C86)+
SUMIFS(#REF!,#REF!,"eksternal",#REF!,C86)+
SUMIFS(#REF!,#REF!,"eksternal",#REF!,C86)</f>
        <v>#REF!</v>
      </c>
      <c r="G86" s="1334"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H86" s="1334" t="e">
        <f>SUMIFS(#REF!,#REF!,"internal",#REF!,C86)+
SUMIFS(#REF!,#REF!,"internal",#REF!,C86)+
SUMIFS(#REF!,#REF!,"internal",#REF!,C86)+
SUMIFS(#REF!,#REF!,"internal",#REF!,C86)+
SUMIFS(#REF!,#REF!,"internal",#REF!,C86)+
SUMIFS(#REF!,#REF!,"internal",#REF!,C86)+
SUMIFS(#REF!,#REF!,"internal",#REF!,C86)</f>
        <v>#REF!</v>
      </c>
      <c r="I86" s="1334" t="e">
        <f>SUMIFS(#REF!,#REF!,"eksternal",#REF!,C86)+
SUMIFS(#REF!,#REF!,"eksternal",#REF!,C86)+
SUMIFS(#REF!,#REF!,"eksternal",#REF!,C86)+
SUMIFS(#REF!,#REF!,"eksternal",#REF!,C86)+
SUMIFS(#REF!,#REF!,"eksternal",#REF!,C86)+
SUMIFS(#REF!,#REF!,"eksternal",#REF!,C86)+
SUMIFS(#REF!,#REF!,"eksternal",#REF!,C86)</f>
        <v>#REF!</v>
      </c>
      <c r="J86" s="151" t="e">
        <f>SUMIF(#REF!, 'KEUANGAN (INT+EKS) AKRE 2025'!C86,#REF!)+
SUMIF(#REF!, 'KEUANGAN (INT+EKS) AKRE 2025'!C86,#REF!)+
SUMIF(#REF!, 'KEUANGAN (INT+EKS) AKRE 2025'!C86,#REF!)+
SUMIF(#REF!, 'KEUANGAN (INT+EKS) AKRE 2025'!C86,#REF!)+
SUMIF(#REF!, 'KEUANGAN (INT+EKS) AKRE 2025'!C86,#REF!)</f>
        <v>#REF!</v>
      </c>
      <c r="K86" s="151" t="e">
        <f>SUMIFS(#REF!,#REF!,"internal",#REF!,C86)+
SUMIFS(#REF!,#REF!,"internal",#REF!,C86)+
SUMIFS(#REF!,#REF!,"internal",#REF!,C86)+
SUMIFS(#REF!,#REF!,"internal",#REF!,C86)+
SUMIFS(#REF!,#REF!,"internal",#REF!,C86)+
SUMIFS(#REF!,#REF!,"internal",#REF!,C86)</f>
        <v>#REF!</v>
      </c>
      <c r="L86" s="151" t="e">
        <f>SUMIFS(#REF!,#REF!,"eksternal",#REF!,C86)+
SUMIFS(#REF!,#REF!,"eksternal",#REF!,C86)+
SUMIFS(#REF!,#REF!,"eksternal",#REF!,C86)+
SUMIFS(#REF!,#REF!,"eksternal",#REF!,C86)+
SUMIFS(#REF!,#REF!,"eksternal",#REF!,C86)+
SUMIFS(#REF!,#REF!,"eksternal",#REF!,C86)</f>
        <v>#REF!</v>
      </c>
      <c r="M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N86" s="152" t="e">
        <f>SUMIFS(#REF!,#REF!,"internal",#REF!,C86)+
SUMIFS(#REF!,#REF!,"internal",#REF!,C86)+
SUMIFS(#REF!,#REF!,"internal",#REF!,C86)+
SUMIFS(#REF!,#REF!,"internal",#REF!,C86)+
SUMIFS(#REF!,#REF!,"internal",#REF!,C86)+
SUMIFS(#REF!,#REF!,"internal",#REF!,C86)+
SUMIFS(#REF!,#REF!,"internal",#REF!,C86)</f>
        <v>#REF!</v>
      </c>
      <c r="O86" s="1331" t="e">
        <f>SUMIFS(#REF!,#REF!,"eksternal",#REF!,C86)+
SUMIFS(#REF!,#REF!,"eksternal",#REF!,C86)+
SUMIFS(#REF!,#REF!,"eksternal",#REF!,C86)+
SUMIFS(#REF!,#REF!,"eksternal",#REF!,C86)+
SUMIFS(#REF!,#REF!,"eksternal",#REF!,C86)+
SUMIFS(#REF!,#REF!,"eksternal",#REF!,C86)+
SUMIFS(#REF!,#REF!,"eksternal",#REF!,C86)</f>
        <v>#REF!</v>
      </c>
      <c r="P86" s="152" t="e">
        <f>SUMIF(#REF!, 'KEUANGAN (INT+EKS) AKRE 2025'!C86,#REF!)+
SUMIF(#REF!, 'KEUANGAN (INT+EKS) AKRE 2025'!C86,#REF!)+
SUMIF(#REF!, 'KEUANGAN (INT+EKS) AKRE 2025'!C86,#REF!)+
SUMIF(#REF!, 'KEUANGAN (INT+EKS) AKRE 2025'!C86,#REF!)+
SUMIF(#REF!, 'KEUANGAN (INT+EKS) AKRE 2025'!C86,#REF!)</f>
        <v>#REF!</v>
      </c>
      <c r="Q86" s="152" t="e">
        <f>SUMIFS(#REF!,#REF!,"internal",#REF!,C86)+
SUMIFS(#REF!,#REF!,"internal",#REF!,C86)+
SUMIFS(#REF!,#REF!,"internal",#REF!,C86)+
SUMIFS(#REF!,#REF!,"internal",#REF!,C86)+
SUMIFS(#REF!,#REF!,"internal",#REF!,C86)+
SUMIFS(#REF!,#REF!,"internal",#REF!,C86)</f>
        <v>#REF!</v>
      </c>
      <c r="R86" s="152" t="e">
        <f>SUMIFS(#REF!,#REF!,"eksternal",#REF!,C86)+
SUMIFS(#REF!,#REF!,"eksternal",#REF!,C86)+
SUMIFS(#REF!,#REF!,"eksternal",#REF!,C86)+
SUMIFS(#REF!,#REF!,"eksternal",#REF!,C86)+
SUMIFS(#REF!,#REF!,"eksternal",#REF!,C86)+
SUMIFS(#REF!,#REF!,"eksternal",#REF!,C86)</f>
        <v>#REF!</v>
      </c>
      <c r="S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T86" s="1331" t="e">
        <f>SUMIFS(#REF!,#REF!,"internal",#REF!,C86)+
SUMIFS(#REF!,#REF!,"internal",#REF!,C86)+
SUMIFS(#REF!,#REF!,"internal",#REF!,C86)+
SUMIFS(#REF!,#REF!,"internal",#REF!,C86)+
SUMIFS(#REF!,#REF!,"eksternal",#REF!,C86)+
SUMIFS(#REF!,#REF!,"eksternal",#REF!,C86)+
SUMIFS(#REF!,#REF!,"eksternal",#REF!,C86)</f>
        <v>#REF!</v>
      </c>
      <c r="U86" s="1331" t="e">
        <f>SUMIFS(#REF!,#REF!,"eksternal",#REF!,C86)+
SUMIFS(#REF!,#REF!,"eksternal",#REF!,C86)+
SUMIFS(#REF!,#REF!,"eksternal",#REF!,C86)+
SUMIFS(#REF!,#REF!,"eksternal",#REF!,C86)+
SUMIFS(#REF!,#REF!,"eksternal",#REF!,C86)+
SUMIFS(#REF!,#REF!,"eksternal",#REF!,C86)+
SUMIFS(#REF!,#REF!,"eksternal",#REF!,C86)</f>
        <v>#REF!</v>
      </c>
      <c r="V86" s="152" t="e">
        <f>SUMIF(#REF!, 'KEUANGAN (INT+EKS) AKRE 2025'!C86,#REF!)+
SUMIF(#REF!, 'KEUANGAN (INT+EKS) AKRE 2025'!C86,#REF!)+
SUMIF(#REF!, 'KEUANGAN (INT+EKS) AKRE 2025'!C86,#REF!)+
SUMIF(#REF!, 'KEUANGAN (INT+EKS) AKRE 2025'!C86,#REF!)+
SUMIF(#REF!, 'KEUANGAN (INT+EKS) AKRE 2025'!C86,#REF!)</f>
        <v>#REF!</v>
      </c>
      <c r="W86" s="152" t="e">
        <f>SUMIFS(#REF!,#REF!,"internal",#REF!,C86)+
SUMIFS(#REF!,#REF!,"internal",#REF!,C86)+
SUMIFS(#REF!,#REF!,"internal",#REF!,C86)+
SUMIFS(#REF!,#REF!,"internal",#REF!,C86)+
SUMIFS(#REF!,#REF!,"internal",#REF!,C86)+
SUMIFS(#REF!,#REF!,"internal",#REF!,C86)</f>
        <v>#REF!</v>
      </c>
      <c r="X86" s="152" t="e">
        <f>SUMIFS(#REF!,#REF!,"eksternal",#REF!,C86)+
SUMIFS(#REF!,#REF!,"eksternal",#REF!,C86)+
SUMIFS(#REF!,#REF!,"eksternal",#REF!,C86)+
SUMIFS(#REF!,#REF!,"eksternal",#REF!,C86)+
SUMIFS(#REF!,#REF!,"eksternal",#REF!,C86)+
SUMIFS(#REF!,#REF!,"eksternal",#REF!,C86)</f>
        <v>#REF!</v>
      </c>
      <c r="Y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Z86" s="152" t="e">
        <f>SUMIFS(#REF!,#REF!,"internal",#REF!,C86)+
SUMIFS(#REF!,#REF!,"internal",#REF!,C86)+
SUMIFS(#REF!,#REF!,"internal",#REF!,C86)+
SUMIFS(#REF!,#REF!,"internal",#REF!,C86)+
SUMIFS(#REF!,#REF!,"internal",#REF!,C86)+
SUMIFS(#REF!,#REF!,"internal",#REF!,C86)+
SUMIFS(#REF!,#REF!,"internal",#REF!,C86)</f>
        <v>#REF!</v>
      </c>
      <c r="AA86" s="152" t="e">
        <f>SUMIFS(#REF!,#REF!,"eksternal",#REF!,C86)+
SUMIFS(#REF!,#REF!,"eksternal",#REF!,C86)+
SUMIFS(#REF!,#REF!,"eksternal",#REF!,C86)+
SUMIFS(#REF!,#REF!,"eksternal",#REF!,C86)+
SUMIFS(#REF!,#REF!,"eksternal",#REF!,C86)+
SUMIFS(#REF!,#REF!,"eksternal",#REF!,C86)+
SUMIFS(#REF!,#REF!,"eksternal",#REF!,C86)</f>
        <v>#REF!</v>
      </c>
      <c r="AB86" s="152" t="e">
        <f>SUMIF(#REF!, 'KEUANGAN (INT+EKS) AKRE 2025'!C86,#REF!)+
SUMIF(#REF!, 'KEUANGAN (INT+EKS) AKRE 2025'!C86,#REF!)+
SUMIF(#REF!, 'KEUANGAN (INT+EKS) AKRE 2025'!C86,#REF!)+
SUMIF(#REF!, 'KEUANGAN (INT+EKS) AKRE 2025'!C86,#REF!)+
SUMIF(#REF!, 'KEUANGAN (INT+EKS) AKRE 2025'!C86,#REF!)+
SUMIF(#REF!, 'KEUANGAN (INT+EKS) AKRE 2025'!C86,#REF!)</f>
        <v>#REF!</v>
      </c>
      <c r="AC86" s="152" t="e">
        <f>SUMIFS(#REF!,#REF!,"internal",#REF!,C86)+
SUMIFS(#REF!,#REF!,"internal",#REF!,C86)+
SUMIFS(#REF!,#REF!,"internal",#REF!,C86)+
SUMIFS(#REF!,#REF!,"internal",#REF!,C86)+
SUMIFS(#REF!,#REF!,"internal",#REF!,C86)+
SUMIFS(#REF!,#REF!,"internal",#REF!,C86)</f>
        <v>#REF!</v>
      </c>
      <c r="AD86" s="152" t="e">
        <f>SUMIFS(#REF!,#REF!,"eksternal",#REF!,C86)+
SUMIFS(#REF!,#REF!,"eksternal",#REF!,C86)+
SUMIFS(#REF!,#REF!,"eksternal",#REF!,C86)+
SUMIFS(#REF!,#REF!,"eksternal",#REF!,C86)+
SUMIFS(#REF!,#REF!,"eksternal",#REF!,C86)+
SUMIFS(#REF!,#REF!,"eksternal",#REF!,C86)</f>
        <v>#REF!</v>
      </c>
      <c r="AE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AF86" s="152" t="e">
        <f>SUMIFS(#REF!,#REF!,"internal",#REF!,C86)+
SUMIFS(#REF!,#REF!,"internal",#REF!,C86)+
SUMIFS(#REF!,#REF!,"internal",#REF!,C86)+
SUMIFS(#REF!,#REF!,"internal",#REF!,C86)+
SUMIFS(#REF!,#REF!,"internal",#REF!,C86)+
SUMIFS(#REF!,#REF!,"internal",#REF!,C86)+
SUMIFS(#REF!,#REF!,"internal",#REF!,C86)</f>
        <v>#REF!</v>
      </c>
      <c r="AG86" s="152" t="e">
        <f>SUMIFS(#REF!,#REF!,"eksternal",#REF!,C86)+
SUMIFS(#REF!,#REF!,"eksternal",#REF!,C86)+
SUMIFS(#REF!,#REF!,"eksternal",#REF!,C86)+
SUMIFS(#REF!,#REF!,"eksternal",#REF!,C86)+
SUMIFS(#REF!,#REF!,"eksternal",#REF!,C86)+
SUMIFS(#REF!,#REF!,"eksternal",#REF!,C86)+
SUMIFS(#REF!,#REF!,"eksternal",#REF!,C86)</f>
        <v>#REF!</v>
      </c>
      <c r="AH86" s="152" t="e">
        <f>SUMIF(#REF!, 'KEUANGAN (INT+EKS) AKRE 2025'!C86,#REF!)+
SUMIF(#REF!, 'KEUANGAN (INT+EKS) AKRE 2025'!C86,#REF!)+
SUMIF(#REF!, 'KEUANGAN (INT+EKS) AKRE 2025'!C86,#REF!)+
SUMIF(#REF!, 'KEUANGAN (INT+EKS) AKRE 2025'!C86,#REF!)+
SUMIF(#REF!, 'KEUANGAN (INT+EKS) AKRE 2025'!C86,#REF!)+
SUMIF(#REF!, 'KEUANGAN (INT+EKS) AKRE 2025'!C86,#REF!)</f>
        <v>#REF!</v>
      </c>
      <c r="AI86" s="152" t="e">
        <f>SUMIFS(#REF!,#REF!,"internal",#REF!,C86)+
SUMIFS(#REF!,#REF!,"internal",#REF!,C86)+
SUMIFS(#REF!,#REF!,"internal",#REF!,C86)+
SUMIFS(#REF!,#REF!,"internal",#REF!,C86)+
SUMIFS(#REF!,#REF!,"internal",#REF!,C86)+
SUMIFS(#REF!,#REF!,"internal",#REF!,C86)</f>
        <v>#REF!</v>
      </c>
      <c r="AJ86" s="152" t="e">
        <f>SUMIFS(#REF!,#REF!,"eksternal",#REF!,C86)+
SUMIFS(#REF!,#REF!,"eksternal",#REF!,C86)+
SUMIFS(#REF!,#REF!,"eksternal",#REF!,C86)+
SUMIFS(#REF!,#REF!,"eksternal",#REF!,C86)+
SUMIFS(#REF!,#REF!,"eksternal",#REF!,C86)+
SUMIFS(#REF!,#REF!,"eksternal",#REF!,C86)</f>
        <v>#REF!</v>
      </c>
      <c r="AK86" s="1337"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
SUMIF(#REF!,'KEUANGAN (INT+EKS) AKRE 2025'!C86,#REF!)+
SUMIF(#REF!,'KEUANGAN (INT+EKS) AKRE 2025'!C86,#REF!)</f>
        <v>#REF!</v>
      </c>
      <c r="AL86" s="1335" t="e">
        <f>SUMIFS(#REF!,#REF!,"internal",#REF!,C86)+
SUMIFS(#REF!,#REF!,"internal",#REF!,C86)+
SUMIFS(#REF!,#REF!,"internal",#REF!,C86)+
SUMIFS(#REF!,#REF!,"internal",#REF!,C86)+
SUMIFS(#REF!,#REF!,"internal",#REF!,C86)+
SUMIFS(#REF!,#REF!,"internal",#REF!,C86)+
SUMIFS(#REF!,#REF!,"internal",#REF!,C86)</f>
        <v>#REF!</v>
      </c>
      <c r="AM86" s="1354" t="e">
        <f>SUMIFS(#REF!,#REF!,"eksternal",#REF!,C86)+
SUMIFS(#REF!,#REF!,"eksternal",#REF!,C86)+
SUMIFS(#REF!,#REF!,"eksternal",#REF!,C86)+
SUMIFS(#REF!,#REF!,"eksternal",#REF!,C86)+
SUMIFS(#REF!,#REF!,"eksternal",#REF!,C86)+
SUMIFS(#REF!,#REF!,"eksternal",#REF!,C86)+
SUMIFS(#REF!,#REF!,"eksternal",#REF!,C86)+
SUMIFS(#REF!,#REF!,"eksternal",#REF!,C86)+
SUMIFS(#REF!,#REF!,"eksternal",#REF!,C86)</f>
        <v>#REF!</v>
      </c>
    </row>
    <row r="87" spans="1:39" hidden="1">
      <c r="A87" s="127">
        <v>6</v>
      </c>
      <c r="B87" s="796" t="s">
        <v>256</v>
      </c>
      <c r="C87" s="134" t="s">
        <v>390</v>
      </c>
      <c r="D87" s="1340" t="e">
        <f>SUMIF(#REF!, 'KEUANGAN (INT+EKS) AKRE 2025'!C87,#REF!)+
SUMIF(#REF!, 'KEUANGAN (INT+EKS) AKRE 2025'!C87,#REF!)+
SUMIF(#REF!, 'KEUANGAN (INT+EKS) AKRE 2025'!C87,#REF!)+
SUMIF(#REF!, 'KEUANGAN (INT+EKS) AKRE 2025'!C87,#REF!)+
SUMIF(#REF!, 'KEUANGAN (INT+EKS) AKRE 2025'!C87,#REF!)</f>
        <v>#REF!</v>
      </c>
      <c r="E87" s="1340" t="e">
        <f>SUMIFS(#REF!,#REF!,"internal",#REF!,C87)+
SUMIFS(#REF!,#REF!,"internal",#REF!,C87)+
SUMIFS(#REF!,#REF!,"internal",#REF!,C87)+
SUMIFS(#REF!,#REF!,"internal",#REF!,C87)+
SUMIFS(#REF!,#REF!,"internal",#REF!,C87)+
SUMIFS(#REF!,#REF!,"internal",#REF!,C87)</f>
        <v>#REF!</v>
      </c>
      <c r="F87" s="1341" t="e">
        <f>SUMIFS(#REF!,#REF!,"eksternal",#REF!,C87)+
SUMIFS(#REF!,#REF!,"eksternal",#REF!,C87)+
SUMIFS(#REF!,#REF!,"eksternal",#REF!,C87)+
SUMIFS(#REF!,#REF!,"eksternal",#REF!,C87)+
SUMIFS(#REF!,#REF!,"eksternal",#REF!,C87)+
SUMIFS(#REF!,#REF!,"eksternal",#REF!,C87)</f>
        <v>#REF!</v>
      </c>
      <c r="G87" s="1334"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H87" s="1334" t="e">
        <f>SUMIFS(#REF!,#REF!,"internal",#REF!,C87)+
SUMIFS(#REF!,#REF!,"internal",#REF!,C87)+
SUMIFS(#REF!,#REF!,"internal",#REF!,C87)+
SUMIFS(#REF!,#REF!,"internal",#REF!,C87)+
SUMIFS(#REF!,#REF!,"internal",#REF!,C87)+
SUMIFS(#REF!,#REF!,"internal",#REF!,C87)+
SUMIFS(#REF!,#REF!,"internal",#REF!,C87)</f>
        <v>#REF!</v>
      </c>
      <c r="I87" s="1334" t="e">
        <f>SUMIFS(#REF!,#REF!,"eksternal",#REF!,C87)+
SUMIFS(#REF!,#REF!,"eksternal",#REF!,C87)+
SUMIFS(#REF!,#REF!,"eksternal",#REF!,C87)+
SUMIFS(#REF!,#REF!,"eksternal",#REF!,C87)+
SUMIFS(#REF!,#REF!,"eksternal",#REF!,C87)+
SUMIFS(#REF!,#REF!,"eksternal",#REF!,C87)+
SUMIFS(#REF!,#REF!,"eksternal",#REF!,C87)</f>
        <v>#REF!</v>
      </c>
      <c r="J87" s="151" t="e">
        <f>SUMIF(#REF!, 'KEUANGAN (INT+EKS) AKRE 2025'!C87,#REF!)+
SUMIF(#REF!, 'KEUANGAN (INT+EKS) AKRE 2025'!C87,#REF!)+
SUMIF(#REF!, 'KEUANGAN (INT+EKS) AKRE 2025'!C87,#REF!)+
SUMIF(#REF!, 'KEUANGAN (INT+EKS) AKRE 2025'!C87,#REF!)+
SUMIF(#REF!, 'KEUANGAN (INT+EKS) AKRE 2025'!C87,#REF!)</f>
        <v>#REF!</v>
      </c>
      <c r="K87" s="151" t="e">
        <f>SUMIFS(#REF!,#REF!,"internal",#REF!,C87)+
SUMIFS(#REF!,#REF!,"internal",#REF!,C87)+
SUMIFS(#REF!,#REF!,"internal",#REF!,C87)+
SUMIFS(#REF!,#REF!,"internal",#REF!,C87)+
SUMIFS(#REF!,#REF!,"internal",#REF!,C87)+
SUMIFS(#REF!,#REF!,"internal",#REF!,C87)</f>
        <v>#REF!</v>
      </c>
      <c r="L87" s="151" t="e">
        <f>SUMIFS(#REF!,#REF!,"eksternal",#REF!,C87)+
SUMIFS(#REF!,#REF!,"eksternal",#REF!,C87)+
SUMIFS(#REF!,#REF!,"eksternal",#REF!,C87)+
SUMIFS(#REF!,#REF!,"eksternal",#REF!,C87)+
SUMIFS(#REF!,#REF!,"eksternal",#REF!,C87)+
SUMIFS(#REF!,#REF!,"eksternal",#REF!,C87)</f>
        <v>#REF!</v>
      </c>
      <c r="M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N87" s="152" t="e">
        <f>SUMIFS(#REF!,#REF!,"internal",#REF!,C87)+
SUMIFS(#REF!,#REF!,"internal",#REF!,C87)+
SUMIFS(#REF!,#REF!,"internal",#REF!,C87)+
SUMIFS(#REF!,#REF!,"internal",#REF!,C87)+
SUMIFS(#REF!,#REF!,"internal",#REF!,C87)+
SUMIFS(#REF!,#REF!,"internal",#REF!,C87)+
SUMIFS(#REF!,#REF!,"internal",#REF!,C87)</f>
        <v>#REF!</v>
      </c>
      <c r="O87" s="1331" t="e">
        <f>SUMIFS(#REF!,#REF!,"eksternal",#REF!,C87)+
SUMIFS(#REF!,#REF!,"eksternal",#REF!,C87)+
SUMIFS(#REF!,#REF!,"eksternal",#REF!,C87)+
SUMIFS(#REF!,#REF!,"eksternal",#REF!,C87)+
SUMIFS(#REF!,#REF!,"eksternal",#REF!,C87)+
SUMIFS(#REF!,#REF!,"eksternal",#REF!,C87)+
SUMIFS(#REF!,#REF!,"eksternal",#REF!,C87)</f>
        <v>#REF!</v>
      </c>
      <c r="P87" s="152" t="e">
        <f>SUMIF(#REF!, 'KEUANGAN (INT+EKS) AKRE 2025'!C87,#REF!)+
SUMIF(#REF!, 'KEUANGAN (INT+EKS) AKRE 2025'!C87,#REF!)+
SUMIF(#REF!, 'KEUANGAN (INT+EKS) AKRE 2025'!C87,#REF!)+
SUMIF(#REF!, 'KEUANGAN (INT+EKS) AKRE 2025'!C87,#REF!)+
SUMIF(#REF!, 'KEUANGAN (INT+EKS) AKRE 2025'!C87,#REF!)</f>
        <v>#REF!</v>
      </c>
      <c r="Q87" s="152" t="e">
        <f>SUMIFS(#REF!,#REF!,"internal",#REF!,C87)+
SUMIFS(#REF!,#REF!,"internal",#REF!,C87)+
SUMIFS(#REF!,#REF!,"internal",#REF!,C87)+
SUMIFS(#REF!,#REF!,"internal",#REF!,C87)+
SUMIFS(#REF!,#REF!,"internal",#REF!,C87)+
SUMIFS(#REF!,#REF!,"internal",#REF!,C87)</f>
        <v>#REF!</v>
      </c>
      <c r="R87" s="152" t="e">
        <f>SUMIFS(#REF!,#REF!,"eksternal",#REF!,C87)+
SUMIFS(#REF!,#REF!,"eksternal",#REF!,C87)+
SUMIFS(#REF!,#REF!,"eksternal",#REF!,C87)+
SUMIFS(#REF!,#REF!,"eksternal",#REF!,C87)+
SUMIFS(#REF!,#REF!,"eksternal",#REF!,C87)+
SUMIFS(#REF!,#REF!,"eksternal",#REF!,C87)</f>
        <v>#REF!</v>
      </c>
      <c r="S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T87" s="1331" t="e">
        <f>SUMIFS(#REF!,#REF!,"internal",#REF!,C87)+
SUMIFS(#REF!,#REF!,"internal",#REF!,C87)+
SUMIFS(#REF!,#REF!,"internal",#REF!,C87)+
SUMIFS(#REF!,#REF!,"internal",#REF!,C87)+
SUMIFS(#REF!,#REF!,"eksternal",#REF!,C87)+
SUMIFS(#REF!,#REF!,"eksternal",#REF!,C87)+
SUMIFS(#REF!,#REF!,"eksternal",#REF!,C87)</f>
        <v>#REF!</v>
      </c>
      <c r="U87" s="1331" t="e">
        <f>SUMIFS(#REF!,#REF!,"eksternal",#REF!,C87)+
SUMIFS(#REF!,#REF!,"eksternal",#REF!,C87)+
SUMIFS(#REF!,#REF!,"eksternal",#REF!,C87)+
SUMIFS(#REF!,#REF!,"eksternal",#REF!,C87)+
SUMIFS(#REF!,#REF!,"eksternal",#REF!,C87)+
SUMIFS(#REF!,#REF!,"eksternal",#REF!,C87)+
SUMIFS(#REF!,#REF!,"eksternal",#REF!,C87)</f>
        <v>#REF!</v>
      </c>
      <c r="V87" s="152" t="e">
        <f>SUMIF(#REF!, 'KEUANGAN (INT+EKS) AKRE 2025'!C87,#REF!)+
SUMIF(#REF!, 'KEUANGAN (INT+EKS) AKRE 2025'!C87,#REF!)+
SUMIF(#REF!, 'KEUANGAN (INT+EKS) AKRE 2025'!C87,#REF!)+
SUMIF(#REF!, 'KEUANGAN (INT+EKS) AKRE 2025'!C87,#REF!)+
SUMIF(#REF!, 'KEUANGAN (INT+EKS) AKRE 2025'!C87,#REF!)</f>
        <v>#REF!</v>
      </c>
      <c r="W87" s="152" t="e">
        <f>SUMIFS(#REF!,#REF!,"internal",#REF!,C87)+
SUMIFS(#REF!,#REF!,"internal",#REF!,C87)+
SUMIFS(#REF!,#REF!,"internal",#REF!,C87)+
SUMIFS(#REF!,#REF!,"internal",#REF!,C87)+
SUMIFS(#REF!,#REF!,"internal",#REF!,C87)+
SUMIFS(#REF!,#REF!,"internal",#REF!,C87)</f>
        <v>#REF!</v>
      </c>
      <c r="X87" s="152" t="e">
        <f>SUMIFS(#REF!,#REF!,"eksternal",#REF!,C87)+
SUMIFS(#REF!,#REF!,"eksternal",#REF!,C87)+
SUMIFS(#REF!,#REF!,"eksternal",#REF!,C87)+
SUMIFS(#REF!,#REF!,"eksternal",#REF!,C87)+
SUMIFS(#REF!,#REF!,"eksternal",#REF!,C87)+
SUMIFS(#REF!,#REF!,"eksternal",#REF!,C87)</f>
        <v>#REF!</v>
      </c>
      <c r="Y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Z87" s="152" t="e">
        <f>SUMIFS(#REF!,#REF!,"internal",#REF!,C87)+
SUMIFS(#REF!,#REF!,"internal",#REF!,C87)+
SUMIFS(#REF!,#REF!,"internal",#REF!,C87)+
SUMIFS(#REF!,#REF!,"internal",#REF!,C87)+
SUMIFS(#REF!,#REF!,"internal",#REF!,C87)+
SUMIFS(#REF!,#REF!,"internal",#REF!,C87)+
SUMIFS(#REF!,#REF!,"internal",#REF!,C87)</f>
        <v>#REF!</v>
      </c>
      <c r="AA87" s="152" t="e">
        <f>SUMIFS(#REF!,#REF!,"eksternal",#REF!,C87)+
SUMIFS(#REF!,#REF!,"eksternal",#REF!,C87)+
SUMIFS(#REF!,#REF!,"eksternal",#REF!,C87)+
SUMIFS(#REF!,#REF!,"eksternal",#REF!,C87)+
SUMIFS(#REF!,#REF!,"eksternal",#REF!,C87)+
SUMIFS(#REF!,#REF!,"eksternal",#REF!,C87)+
SUMIFS(#REF!,#REF!,"eksternal",#REF!,C87)</f>
        <v>#REF!</v>
      </c>
      <c r="AB87" s="152" t="e">
        <f>SUMIF(#REF!, 'KEUANGAN (INT+EKS) AKRE 2025'!C87,#REF!)+
SUMIF(#REF!, 'KEUANGAN (INT+EKS) AKRE 2025'!C87,#REF!)+
SUMIF(#REF!, 'KEUANGAN (INT+EKS) AKRE 2025'!C87,#REF!)+
SUMIF(#REF!, 'KEUANGAN (INT+EKS) AKRE 2025'!C87,#REF!)+
SUMIF(#REF!, 'KEUANGAN (INT+EKS) AKRE 2025'!C87,#REF!)+
SUMIF(#REF!, 'KEUANGAN (INT+EKS) AKRE 2025'!C87,#REF!)</f>
        <v>#REF!</v>
      </c>
      <c r="AC87" s="152" t="e">
        <f>SUMIFS(#REF!,#REF!,"internal",#REF!,C87)+
SUMIFS(#REF!,#REF!,"internal",#REF!,C87)+
SUMIFS(#REF!,#REF!,"internal",#REF!,C87)+
SUMIFS(#REF!,#REF!,"internal",#REF!,C87)+
SUMIFS(#REF!,#REF!,"internal",#REF!,C87)+
SUMIFS(#REF!,#REF!,"internal",#REF!,C87)</f>
        <v>#REF!</v>
      </c>
      <c r="AD87" s="152" t="e">
        <f>SUMIFS(#REF!,#REF!,"eksternal",#REF!,C87)+
SUMIFS(#REF!,#REF!,"eksternal",#REF!,C87)+
SUMIFS(#REF!,#REF!,"eksternal",#REF!,C87)+
SUMIFS(#REF!,#REF!,"eksternal",#REF!,C87)+
SUMIFS(#REF!,#REF!,"eksternal",#REF!,C87)+
SUMIFS(#REF!,#REF!,"eksternal",#REF!,C87)</f>
        <v>#REF!</v>
      </c>
      <c r="AE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AF87" s="152" t="e">
        <f>SUMIFS(#REF!,#REF!,"internal",#REF!,C87)+
SUMIFS(#REF!,#REF!,"internal",#REF!,C87)+
SUMIFS(#REF!,#REF!,"internal",#REF!,C87)+
SUMIFS(#REF!,#REF!,"internal",#REF!,C87)+
SUMIFS(#REF!,#REF!,"internal",#REF!,C87)+
SUMIFS(#REF!,#REF!,"internal",#REF!,C87)+
SUMIFS(#REF!,#REF!,"internal",#REF!,C87)</f>
        <v>#REF!</v>
      </c>
      <c r="AG87" s="152" t="e">
        <f>SUMIFS(#REF!,#REF!,"eksternal",#REF!,C87)+
SUMIFS(#REF!,#REF!,"eksternal",#REF!,C87)+
SUMIFS(#REF!,#REF!,"eksternal",#REF!,C87)+
SUMIFS(#REF!,#REF!,"eksternal",#REF!,C87)+
SUMIFS(#REF!,#REF!,"eksternal",#REF!,C87)+
SUMIFS(#REF!,#REF!,"eksternal",#REF!,C87)+
SUMIFS(#REF!,#REF!,"eksternal",#REF!,C87)</f>
        <v>#REF!</v>
      </c>
      <c r="AH87" s="152" t="e">
        <f>SUMIF(#REF!, 'KEUANGAN (INT+EKS) AKRE 2025'!C87,#REF!)+
SUMIF(#REF!, 'KEUANGAN (INT+EKS) AKRE 2025'!C87,#REF!)+
SUMIF(#REF!, 'KEUANGAN (INT+EKS) AKRE 2025'!C87,#REF!)+
SUMIF(#REF!, 'KEUANGAN (INT+EKS) AKRE 2025'!C87,#REF!)+
SUMIF(#REF!, 'KEUANGAN (INT+EKS) AKRE 2025'!C87,#REF!)+
SUMIF(#REF!, 'KEUANGAN (INT+EKS) AKRE 2025'!C87,#REF!)</f>
        <v>#REF!</v>
      </c>
      <c r="AI87" s="152" t="e">
        <f>SUMIFS(#REF!,#REF!,"internal",#REF!,C87)+
SUMIFS(#REF!,#REF!,"internal",#REF!,C87)+
SUMIFS(#REF!,#REF!,"internal",#REF!,C87)+
SUMIFS(#REF!,#REF!,"internal",#REF!,C87)+
SUMIFS(#REF!,#REF!,"internal",#REF!,C87)+
SUMIFS(#REF!,#REF!,"internal",#REF!,C87)</f>
        <v>#REF!</v>
      </c>
      <c r="AJ87" s="152" t="e">
        <f>SUMIFS(#REF!,#REF!,"eksternal",#REF!,C87)+
SUMIFS(#REF!,#REF!,"eksternal",#REF!,C87)+
SUMIFS(#REF!,#REF!,"eksternal",#REF!,C87)+
SUMIFS(#REF!,#REF!,"eksternal",#REF!,C87)+
SUMIFS(#REF!,#REF!,"eksternal",#REF!,C87)+
SUMIFS(#REF!,#REF!,"eksternal",#REF!,C87)</f>
        <v>#REF!</v>
      </c>
      <c r="AK87" s="1337"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
SUMIF(#REF!,'KEUANGAN (INT+EKS) AKRE 2025'!C87,#REF!)+
SUMIF(#REF!,'KEUANGAN (INT+EKS) AKRE 2025'!C87,#REF!)</f>
        <v>#REF!</v>
      </c>
      <c r="AL87" s="1335" t="e">
        <f>SUMIFS(#REF!,#REF!,"internal",#REF!,C87)+
SUMIFS(#REF!,#REF!,"internal",#REF!,C87)+
SUMIFS(#REF!,#REF!,"internal",#REF!,C87)+
SUMIFS(#REF!,#REF!,"internal",#REF!,C87)+
SUMIFS(#REF!,#REF!,"internal",#REF!,C87)+
SUMIFS(#REF!,#REF!,"internal",#REF!,C87)+
SUMIFS(#REF!,#REF!,"internal",#REF!,C87)</f>
        <v>#REF!</v>
      </c>
      <c r="AM87" s="1354" t="e">
        <f>SUMIFS(#REF!,#REF!,"eksternal",#REF!,C87)+
SUMIFS(#REF!,#REF!,"eksternal",#REF!,C87)+
SUMIFS(#REF!,#REF!,"eksternal",#REF!,C87)+
SUMIFS(#REF!,#REF!,"eksternal",#REF!,C87)+
SUMIFS(#REF!,#REF!,"eksternal",#REF!,C87)+
SUMIFS(#REF!,#REF!,"eksternal",#REF!,C87)+
SUMIFS(#REF!,#REF!,"eksternal",#REF!,C87)+
SUMIFS(#REF!,#REF!,"eksternal",#REF!,C87)+
SUMIFS(#REF!,#REF!,"eksternal",#REF!,C87)</f>
        <v>#REF!</v>
      </c>
    </row>
    <row r="88" spans="1:39" hidden="1">
      <c r="A88" s="127">
        <v>7</v>
      </c>
      <c r="B88" s="796" t="s">
        <v>256</v>
      </c>
      <c r="C88" s="134" t="s">
        <v>43</v>
      </c>
      <c r="D88" s="1340" t="e">
        <f>SUMIF(#REF!, 'KEUANGAN (INT+EKS) AKRE 2025'!C88,#REF!)+
SUMIF(#REF!, 'KEUANGAN (INT+EKS) AKRE 2025'!C88,#REF!)+
SUMIF(#REF!, 'KEUANGAN (INT+EKS) AKRE 2025'!C88,#REF!)+
SUMIF(#REF!, 'KEUANGAN (INT+EKS) AKRE 2025'!C88,#REF!)+
SUMIF(#REF!, 'KEUANGAN (INT+EKS) AKRE 2025'!C88,#REF!)</f>
        <v>#REF!</v>
      </c>
      <c r="E88" s="1340" t="e">
        <f>SUMIFS(#REF!,#REF!,"internal",#REF!,C88)+
SUMIFS(#REF!,#REF!,"internal",#REF!,C88)+
SUMIFS(#REF!,#REF!,"internal",#REF!,C88)+
SUMIFS(#REF!,#REF!,"internal",#REF!,C88)+
SUMIFS(#REF!,#REF!,"internal",#REF!,C88)+
SUMIFS(#REF!,#REF!,"internal",#REF!,C88)</f>
        <v>#REF!</v>
      </c>
      <c r="F88" s="1341" t="e">
        <f>SUMIFS(#REF!,#REF!,"eksternal",#REF!,C88)+
SUMIFS(#REF!,#REF!,"eksternal",#REF!,C88)+
SUMIFS(#REF!,#REF!,"eksternal",#REF!,C88)+
SUMIFS(#REF!,#REF!,"eksternal",#REF!,C88)+
SUMIFS(#REF!,#REF!,"eksternal",#REF!,C88)+
SUMIFS(#REF!,#REF!,"eksternal",#REF!,C88)</f>
        <v>#REF!</v>
      </c>
      <c r="G88" s="1334"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H88" s="1334" t="e">
        <f>SUMIFS(#REF!,#REF!,"internal",#REF!,C88)+
SUMIFS(#REF!,#REF!,"internal",#REF!,C88)+
SUMIFS(#REF!,#REF!,"internal",#REF!,C88)+
SUMIFS(#REF!,#REF!,"internal",#REF!,C88)+
SUMIFS(#REF!,#REF!,"internal",#REF!,C88)+
SUMIFS(#REF!,#REF!,"internal",#REF!,C88)+
SUMIFS(#REF!,#REF!,"internal",#REF!,C88)</f>
        <v>#REF!</v>
      </c>
      <c r="I88" s="1334" t="e">
        <f>SUMIFS(#REF!,#REF!,"eksternal",#REF!,C88)+
SUMIFS(#REF!,#REF!,"eksternal",#REF!,C88)+
SUMIFS(#REF!,#REF!,"eksternal",#REF!,C88)+
SUMIFS(#REF!,#REF!,"eksternal",#REF!,C88)+
SUMIFS(#REF!,#REF!,"eksternal",#REF!,C88)+
SUMIFS(#REF!,#REF!,"eksternal",#REF!,C88)+
SUMIFS(#REF!,#REF!,"eksternal",#REF!,C88)</f>
        <v>#REF!</v>
      </c>
      <c r="J88" s="151" t="e">
        <f>SUMIF(#REF!, 'KEUANGAN (INT+EKS) AKRE 2025'!C88,#REF!)+
SUMIF(#REF!, 'KEUANGAN (INT+EKS) AKRE 2025'!C88,#REF!)+
SUMIF(#REF!, 'KEUANGAN (INT+EKS) AKRE 2025'!C88,#REF!)+
SUMIF(#REF!, 'KEUANGAN (INT+EKS) AKRE 2025'!C88,#REF!)+
SUMIF(#REF!, 'KEUANGAN (INT+EKS) AKRE 2025'!C88,#REF!)</f>
        <v>#REF!</v>
      </c>
      <c r="K88" s="151" t="e">
        <f>SUMIFS(#REF!,#REF!,"internal",#REF!,C88)+
SUMIFS(#REF!,#REF!,"internal",#REF!,C88)+
SUMIFS(#REF!,#REF!,"internal",#REF!,C88)+
SUMIFS(#REF!,#REF!,"internal",#REF!,C88)+
SUMIFS(#REF!,#REF!,"internal",#REF!,C88)+
SUMIFS(#REF!,#REF!,"internal",#REF!,C88)</f>
        <v>#REF!</v>
      </c>
      <c r="L88" s="151" t="e">
        <f>SUMIFS(#REF!,#REF!,"eksternal",#REF!,C88)+
SUMIFS(#REF!,#REF!,"eksternal",#REF!,C88)+
SUMIFS(#REF!,#REF!,"eksternal",#REF!,C88)+
SUMIFS(#REF!,#REF!,"eksternal",#REF!,C88)+
SUMIFS(#REF!,#REF!,"eksternal",#REF!,C88)+
SUMIFS(#REF!,#REF!,"eksternal",#REF!,C88)</f>
        <v>#REF!</v>
      </c>
      <c r="M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N88" s="152" t="e">
        <f>SUMIFS(#REF!,#REF!,"internal",#REF!,C88)+
SUMIFS(#REF!,#REF!,"internal",#REF!,C88)+
SUMIFS(#REF!,#REF!,"internal",#REF!,C88)+
SUMIFS(#REF!,#REF!,"internal",#REF!,C88)+
SUMIFS(#REF!,#REF!,"internal",#REF!,C88)+
SUMIFS(#REF!,#REF!,"internal",#REF!,C88)+
SUMIFS(#REF!,#REF!,"internal",#REF!,C88)</f>
        <v>#REF!</v>
      </c>
      <c r="O88" s="1331" t="e">
        <f>SUMIFS(#REF!,#REF!,"eksternal",#REF!,C88)+
SUMIFS(#REF!,#REF!,"eksternal",#REF!,C88)+
SUMIFS(#REF!,#REF!,"eksternal",#REF!,C88)+
SUMIFS(#REF!,#REF!,"eksternal",#REF!,C88)+
SUMIFS(#REF!,#REF!,"eksternal",#REF!,C88)+
SUMIFS(#REF!,#REF!,"eksternal",#REF!,C88)+
SUMIFS(#REF!,#REF!,"eksternal",#REF!,C88)</f>
        <v>#REF!</v>
      </c>
      <c r="P88" s="152" t="e">
        <f>SUMIF(#REF!, 'KEUANGAN (INT+EKS) AKRE 2025'!C88,#REF!)+
SUMIF(#REF!, 'KEUANGAN (INT+EKS) AKRE 2025'!C88,#REF!)+
SUMIF(#REF!, 'KEUANGAN (INT+EKS) AKRE 2025'!C88,#REF!)+
SUMIF(#REF!, 'KEUANGAN (INT+EKS) AKRE 2025'!C88,#REF!)+
SUMIF(#REF!, 'KEUANGAN (INT+EKS) AKRE 2025'!C88,#REF!)</f>
        <v>#REF!</v>
      </c>
      <c r="Q88" s="152" t="e">
        <f>SUMIFS(#REF!,#REF!,"internal",#REF!,C88)+
SUMIFS(#REF!,#REF!,"internal",#REF!,C88)+
SUMIFS(#REF!,#REF!,"internal",#REF!,C88)+
SUMIFS(#REF!,#REF!,"internal",#REF!,C88)+
SUMIFS(#REF!,#REF!,"internal",#REF!,C88)+
SUMIFS(#REF!,#REF!,"internal",#REF!,C88)</f>
        <v>#REF!</v>
      </c>
      <c r="R88" s="152" t="e">
        <f>SUMIFS(#REF!,#REF!,"eksternal",#REF!,C88)+
SUMIFS(#REF!,#REF!,"eksternal",#REF!,C88)+
SUMIFS(#REF!,#REF!,"eksternal",#REF!,C88)+
SUMIFS(#REF!,#REF!,"eksternal",#REF!,C88)+
SUMIFS(#REF!,#REF!,"eksternal",#REF!,C88)+
SUMIFS(#REF!,#REF!,"eksternal",#REF!,C88)</f>
        <v>#REF!</v>
      </c>
      <c r="S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T88" s="1331" t="e">
        <f>SUMIFS(#REF!,#REF!,"internal",#REF!,C88)+
SUMIFS(#REF!,#REF!,"internal",#REF!,C88)+
SUMIFS(#REF!,#REF!,"internal",#REF!,C88)+
SUMIFS(#REF!,#REF!,"internal",#REF!,C88)+
SUMIFS(#REF!,#REF!,"eksternal",#REF!,C88)+
SUMIFS(#REF!,#REF!,"eksternal",#REF!,C88)+
SUMIFS(#REF!,#REF!,"eksternal",#REF!,C88)</f>
        <v>#REF!</v>
      </c>
      <c r="U88" s="1331" t="e">
        <f>SUMIFS(#REF!,#REF!,"eksternal",#REF!,C88)+
SUMIFS(#REF!,#REF!,"eksternal",#REF!,C88)+
SUMIFS(#REF!,#REF!,"eksternal",#REF!,C88)+
SUMIFS(#REF!,#REF!,"eksternal",#REF!,C88)+
SUMIFS(#REF!,#REF!,"eksternal",#REF!,C88)+
SUMIFS(#REF!,#REF!,"eksternal",#REF!,C88)+
SUMIFS(#REF!,#REF!,"eksternal",#REF!,C88)</f>
        <v>#REF!</v>
      </c>
      <c r="V88" s="152" t="e">
        <f>SUMIF(#REF!, 'KEUANGAN (INT+EKS) AKRE 2025'!C88,#REF!)+
SUMIF(#REF!, 'KEUANGAN (INT+EKS) AKRE 2025'!C88,#REF!)+
SUMIF(#REF!, 'KEUANGAN (INT+EKS) AKRE 2025'!C88,#REF!)+
SUMIF(#REF!, 'KEUANGAN (INT+EKS) AKRE 2025'!C88,#REF!)+
SUMIF(#REF!, 'KEUANGAN (INT+EKS) AKRE 2025'!C88,#REF!)</f>
        <v>#REF!</v>
      </c>
      <c r="W88" s="152" t="e">
        <f>SUMIFS(#REF!,#REF!,"internal",#REF!,C88)+
SUMIFS(#REF!,#REF!,"internal",#REF!,C88)+
SUMIFS(#REF!,#REF!,"internal",#REF!,C88)+
SUMIFS(#REF!,#REF!,"internal",#REF!,C88)+
SUMIFS(#REF!,#REF!,"internal",#REF!,C88)+
SUMIFS(#REF!,#REF!,"internal",#REF!,C88)</f>
        <v>#REF!</v>
      </c>
      <c r="X88" s="152" t="e">
        <f>SUMIFS(#REF!,#REF!,"eksternal",#REF!,C88)+
SUMIFS(#REF!,#REF!,"eksternal",#REF!,C88)+
SUMIFS(#REF!,#REF!,"eksternal",#REF!,C88)+
SUMIFS(#REF!,#REF!,"eksternal",#REF!,C88)+
SUMIFS(#REF!,#REF!,"eksternal",#REF!,C88)+
SUMIFS(#REF!,#REF!,"eksternal",#REF!,C88)</f>
        <v>#REF!</v>
      </c>
      <c r="Y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Z88" s="152" t="e">
        <f>SUMIFS(#REF!,#REF!,"internal",#REF!,C88)+
SUMIFS(#REF!,#REF!,"internal",#REF!,C88)+
SUMIFS(#REF!,#REF!,"internal",#REF!,C88)+
SUMIFS(#REF!,#REF!,"internal",#REF!,C88)+
SUMIFS(#REF!,#REF!,"internal",#REF!,C88)+
SUMIFS(#REF!,#REF!,"internal",#REF!,C88)+
SUMIFS(#REF!,#REF!,"internal",#REF!,C88)</f>
        <v>#REF!</v>
      </c>
      <c r="AA88" s="152" t="e">
        <f>SUMIFS(#REF!,#REF!,"eksternal",#REF!,C88)+
SUMIFS(#REF!,#REF!,"eksternal",#REF!,C88)+
SUMIFS(#REF!,#REF!,"eksternal",#REF!,C88)+
SUMIFS(#REF!,#REF!,"eksternal",#REF!,C88)+
SUMIFS(#REF!,#REF!,"eksternal",#REF!,C88)+
SUMIFS(#REF!,#REF!,"eksternal",#REF!,C88)+
SUMIFS(#REF!,#REF!,"eksternal",#REF!,C88)</f>
        <v>#REF!</v>
      </c>
      <c r="AB88" s="152" t="e">
        <f>SUMIF(#REF!, 'KEUANGAN (INT+EKS) AKRE 2025'!C88,#REF!)+
SUMIF(#REF!, 'KEUANGAN (INT+EKS) AKRE 2025'!C88,#REF!)+
SUMIF(#REF!, 'KEUANGAN (INT+EKS) AKRE 2025'!C88,#REF!)+
SUMIF(#REF!, 'KEUANGAN (INT+EKS) AKRE 2025'!C88,#REF!)+
SUMIF(#REF!, 'KEUANGAN (INT+EKS) AKRE 2025'!C88,#REF!)+
SUMIF(#REF!, 'KEUANGAN (INT+EKS) AKRE 2025'!C88,#REF!)</f>
        <v>#REF!</v>
      </c>
      <c r="AC88" s="152" t="e">
        <f>SUMIFS(#REF!,#REF!,"internal",#REF!,C88)+
SUMIFS(#REF!,#REF!,"internal",#REF!,C88)+
SUMIFS(#REF!,#REF!,"internal",#REF!,C88)+
SUMIFS(#REF!,#REF!,"internal",#REF!,C88)+
SUMIFS(#REF!,#REF!,"internal",#REF!,C88)+
SUMIFS(#REF!,#REF!,"internal",#REF!,C88)</f>
        <v>#REF!</v>
      </c>
      <c r="AD88" s="152" t="e">
        <f>SUMIFS(#REF!,#REF!,"eksternal",#REF!,C88)+
SUMIFS(#REF!,#REF!,"eksternal",#REF!,C88)+
SUMIFS(#REF!,#REF!,"eksternal",#REF!,C88)+
SUMIFS(#REF!,#REF!,"eksternal",#REF!,C88)+
SUMIFS(#REF!,#REF!,"eksternal",#REF!,C88)+
SUMIFS(#REF!,#REF!,"eksternal",#REF!,C88)</f>
        <v>#REF!</v>
      </c>
      <c r="AE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AF88" s="152" t="e">
        <f>SUMIFS(#REF!,#REF!,"internal",#REF!,C88)+
SUMIFS(#REF!,#REF!,"internal",#REF!,C88)+
SUMIFS(#REF!,#REF!,"internal",#REF!,C88)+
SUMIFS(#REF!,#REF!,"internal",#REF!,C88)+
SUMIFS(#REF!,#REF!,"internal",#REF!,C88)+
SUMIFS(#REF!,#REF!,"internal",#REF!,C88)+
SUMIFS(#REF!,#REF!,"internal",#REF!,C88)</f>
        <v>#REF!</v>
      </c>
      <c r="AG88" s="152" t="e">
        <f>SUMIFS(#REF!,#REF!,"eksternal",#REF!,C88)+
SUMIFS(#REF!,#REF!,"eksternal",#REF!,C88)+
SUMIFS(#REF!,#REF!,"eksternal",#REF!,C88)+
SUMIFS(#REF!,#REF!,"eksternal",#REF!,C88)+
SUMIFS(#REF!,#REF!,"eksternal",#REF!,C88)+
SUMIFS(#REF!,#REF!,"eksternal",#REF!,C88)+
SUMIFS(#REF!,#REF!,"eksternal",#REF!,C88)</f>
        <v>#REF!</v>
      </c>
      <c r="AH88" s="152" t="e">
        <f>SUMIF(#REF!, 'KEUANGAN (INT+EKS) AKRE 2025'!C88,#REF!)+
SUMIF(#REF!, 'KEUANGAN (INT+EKS) AKRE 2025'!C88,#REF!)+
SUMIF(#REF!, 'KEUANGAN (INT+EKS) AKRE 2025'!C88,#REF!)+
SUMIF(#REF!, 'KEUANGAN (INT+EKS) AKRE 2025'!C88,#REF!)+
SUMIF(#REF!, 'KEUANGAN (INT+EKS) AKRE 2025'!C88,#REF!)+
SUMIF(#REF!, 'KEUANGAN (INT+EKS) AKRE 2025'!C88,#REF!)</f>
        <v>#REF!</v>
      </c>
      <c r="AI88" s="152" t="e">
        <f>SUMIFS(#REF!,#REF!,"internal",#REF!,C88)+
SUMIFS(#REF!,#REF!,"internal",#REF!,C88)+
SUMIFS(#REF!,#REF!,"internal",#REF!,C88)+
SUMIFS(#REF!,#REF!,"internal",#REF!,C88)+
SUMIFS(#REF!,#REF!,"internal",#REF!,C88)+
SUMIFS(#REF!,#REF!,"internal",#REF!,C88)</f>
        <v>#REF!</v>
      </c>
      <c r="AJ88" s="152" t="e">
        <f>SUMIFS(#REF!,#REF!,"eksternal",#REF!,C88)+
SUMIFS(#REF!,#REF!,"eksternal",#REF!,C88)+
SUMIFS(#REF!,#REF!,"eksternal",#REF!,C88)+
SUMIFS(#REF!,#REF!,"eksternal",#REF!,C88)+
SUMIFS(#REF!,#REF!,"eksternal",#REF!,C88)+
SUMIFS(#REF!,#REF!,"eksternal",#REF!,C88)</f>
        <v>#REF!</v>
      </c>
      <c r="AK88" s="1337"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
SUMIF(#REF!,'KEUANGAN (INT+EKS) AKRE 2025'!C88,#REF!)+
SUMIF(#REF!,'KEUANGAN (INT+EKS) AKRE 2025'!C88,#REF!)</f>
        <v>#REF!</v>
      </c>
      <c r="AL88" s="1335" t="e">
        <f>SUMIFS(#REF!,#REF!,"internal",#REF!,C88)+
SUMIFS(#REF!,#REF!,"internal",#REF!,C88)+
SUMIFS(#REF!,#REF!,"internal",#REF!,C88)+
SUMIFS(#REF!,#REF!,"internal",#REF!,C88)+
SUMIFS(#REF!,#REF!,"internal",#REF!,C88)+
SUMIFS(#REF!,#REF!,"internal",#REF!,C88)+
SUMIFS(#REF!,#REF!,"internal",#REF!,C88)</f>
        <v>#REF!</v>
      </c>
      <c r="AM88" s="1354" t="e">
        <f>SUMIFS(#REF!,#REF!,"eksternal",#REF!,C88)+
SUMIFS(#REF!,#REF!,"eksternal",#REF!,C88)+
SUMIFS(#REF!,#REF!,"eksternal",#REF!,C88)+
SUMIFS(#REF!,#REF!,"eksternal",#REF!,C88)+
SUMIFS(#REF!,#REF!,"eksternal",#REF!,C88)+
SUMIFS(#REF!,#REF!,"eksternal",#REF!,C88)+
SUMIFS(#REF!,#REF!,"eksternal",#REF!,C88)+
SUMIFS(#REF!,#REF!,"eksternal",#REF!,C88)+
SUMIFS(#REF!,#REF!,"eksternal",#REF!,C88)</f>
        <v>#REF!</v>
      </c>
    </row>
    <row r="89" spans="1:39" hidden="1">
      <c r="A89" s="127">
        <v>8</v>
      </c>
      <c r="B89" s="796" t="s">
        <v>256</v>
      </c>
      <c r="C89" s="134" t="s">
        <v>430</v>
      </c>
      <c r="D89" s="1340" t="e">
        <f>SUMIF(#REF!, 'KEUANGAN (INT+EKS) AKRE 2025'!C89,#REF!)+
SUMIF(#REF!, 'KEUANGAN (INT+EKS) AKRE 2025'!C89,#REF!)+
SUMIF(#REF!, 'KEUANGAN (INT+EKS) AKRE 2025'!C89,#REF!)+
SUMIF(#REF!, 'KEUANGAN (INT+EKS) AKRE 2025'!C89,#REF!)+
SUMIF(#REF!, 'KEUANGAN (INT+EKS) AKRE 2025'!C89,#REF!)</f>
        <v>#REF!</v>
      </c>
      <c r="E89" s="1340" t="e">
        <f>SUMIFS(#REF!,#REF!,"internal",#REF!,C89)+
SUMIFS(#REF!,#REF!,"internal",#REF!,C89)+
SUMIFS(#REF!,#REF!,"internal",#REF!,C89)+
SUMIFS(#REF!,#REF!,"internal",#REF!,C89)+
SUMIFS(#REF!,#REF!,"internal",#REF!,C89)+
SUMIFS(#REF!,#REF!,"internal",#REF!,C89)</f>
        <v>#REF!</v>
      </c>
      <c r="F89" s="1341" t="e">
        <f>SUMIFS(#REF!,#REF!,"eksternal",#REF!,C89)+
SUMIFS(#REF!,#REF!,"eksternal",#REF!,C89)+
SUMIFS(#REF!,#REF!,"eksternal",#REF!,C89)+
SUMIFS(#REF!,#REF!,"eksternal",#REF!,C89)+
SUMIFS(#REF!,#REF!,"eksternal",#REF!,C89)+
SUMIFS(#REF!,#REF!,"eksternal",#REF!,C89)</f>
        <v>#REF!</v>
      </c>
      <c r="G89" s="1334"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H89" s="1334" t="e">
        <f>SUMIFS(#REF!,#REF!,"internal",#REF!,C89)+
SUMIFS(#REF!,#REF!,"internal",#REF!,C89)+
SUMIFS(#REF!,#REF!,"internal",#REF!,C89)+
SUMIFS(#REF!,#REF!,"internal",#REF!,C89)+
SUMIFS(#REF!,#REF!,"internal",#REF!,C89)+
SUMIFS(#REF!,#REF!,"internal",#REF!,C89)+
SUMIFS(#REF!,#REF!,"internal",#REF!,C89)</f>
        <v>#REF!</v>
      </c>
      <c r="I89" s="1334" t="e">
        <f>SUMIFS(#REF!,#REF!,"eksternal",#REF!,C89)+
SUMIFS(#REF!,#REF!,"eksternal",#REF!,C89)+
SUMIFS(#REF!,#REF!,"eksternal",#REF!,C89)+
SUMIFS(#REF!,#REF!,"eksternal",#REF!,C89)+
SUMIFS(#REF!,#REF!,"eksternal",#REF!,C89)+
SUMIFS(#REF!,#REF!,"eksternal",#REF!,C89)+
SUMIFS(#REF!,#REF!,"eksternal",#REF!,C89)</f>
        <v>#REF!</v>
      </c>
      <c r="J89" s="151" t="e">
        <f>SUMIF(#REF!, 'KEUANGAN (INT+EKS) AKRE 2025'!C89,#REF!)+
SUMIF(#REF!, 'KEUANGAN (INT+EKS) AKRE 2025'!C89,#REF!)+
SUMIF(#REF!, 'KEUANGAN (INT+EKS) AKRE 2025'!C89,#REF!)+
SUMIF(#REF!, 'KEUANGAN (INT+EKS) AKRE 2025'!C89,#REF!)+
SUMIF(#REF!, 'KEUANGAN (INT+EKS) AKRE 2025'!C89,#REF!)</f>
        <v>#REF!</v>
      </c>
      <c r="K89" s="151" t="e">
        <f>SUMIFS(#REF!,#REF!,"internal",#REF!,C89)+
SUMIFS(#REF!,#REF!,"internal",#REF!,C89)+
SUMIFS(#REF!,#REF!,"internal",#REF!,C89)+
SUMIFS(#REF!,#REF!,"internal",#REF!,C89)+
SUMIFS(#REF!,#REF!,"internal",#REF!,C89)+
SUMIFS(#REF!,#REF!,"internal",#REF!,C89)</f>
        <v>#REF!</v>
      </c>
      <c r="L89" s="151" t="e">
        <f>SUMIFS(#REF!,#REF!,"eksternal",#REF!,C89)+
SUMIFS(#REF!,#REF!,"eksternal",#REF!,C89)+
SUMIFS(#REF!,#REF!,"eksternal",#REF!,C89)+
SUMIFS(#REF!,#REF!,"eksternal",#REF!,C89)+
SUMIFS(#REF!,#REF!,"eksternal",#REF!,C89)+
SUMIFS(#REF!,#REF!,"eksternal",#REF!,C89)</f>
        <v>#REF!</v>
      </c>
      <c r="M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N89" s="152" t="e">
        <f>SUMIFS(#REF!,#REF!,"internal",#REF!,C89)+
SUMIFS(#REF!,#REF!,"internal",#REF!,C89)+
SUMIFS(#REF!,#REF!,"internal",#REF!,C89)+
SUMIFS(#REF!,#REF!,"internal",#REF!,C89)+
SUMIFS(#REF!,#REF!,"internal",#REF!,C89)+
SUMIFS(#REF!,#REF!,"internal",#REF!,C89)+
SUMIFS(#REF!,#REF!,"internal",#REF!,C89)</f>
        <v>#REF!</v>
      </c>
      <c r="O89" s="1331" t="e">
        <f>SUMIFS(#REF!,#REF!,"eksternal",#REF!,C89)+
SUMIFS(#REF!,#REF!,"eksternal",#REF!,C89)+
SUMIFS(#REF!,#REF!,"eksternal",#REF!,C89)+
SUMIFS(#REF!,#REF!,"eksternal",#REF!,C89)+
SUMIFS(#REF!,#REF!,"eksternal",#REF!,C89)+
SUMIFS(#REF!,#REF!,"eksternal",#REF!,C89)+
SUMIFS(#REF!,#REF!,"eksternal",#REF!,C89)</f>
        <v>#REF!</v>
      </c>
      <c r="P89" s="152" t="e">
        <f>SUMIF(#REF!, 'KEUANGAN (INT+EKS) AKRE 2025'!C89,#REF!)+
SUMIF(#REF!, 'KEUANGAN (INT+EKS) AKRE 2025'!C89,#REF!)+
SUMIF(#REF!, 'KEUANGAN (INT+EKS) AKRE 2025'!C89,#REF!)+
SUMIF(#REF!, 'KEUANGAN (INT+EKS) AKRE 2025'!C89,#REF!)+
SUMIF(#REF!, 'KEUANGAN (INT+EKS) AKRE 2025'!C89,#REF!)</f>
        <v>#REF!</v>
      </c>
      <c r="Q89" s="152" t="e">
        <f>SUMIFS(#REF!,#REF!,"internal",#REF!,C89)+
SUMIFS(#REF!,#REF!,"internal",#REF!,C89)+
SUMIFS(#REF!,#REF!,"internal",#REF!,C89)+
SUMIFS(#REF!,#REF!,"internal",#REF!,C89)+
SUMIFS(#REF!,#REF!,"internal",#REF!,C89)+
SUMIFS(#REF!,#REF!,"internal",#REF!,C89)</f>
        <v>#REF!</v>
      </c>
      <c r="R89" s="152" t="e">
        <f>SUMIFS(#REF!,#REF!,"eksternal",#REF!,C89)+
SUMIFS(#REF!,#REF!,"eksternal",#REF!,C89)+
SUMIFS(#REF!,#REF!,"eksternal",#REF!,C89)+
SUMIFS(#REF!,#REF!,"eksternal",#REF!,C89)+
SUMIFS(#REF!,#REF!,"eksternal",#REF!,C89)+
SUMIFS(#REF!,#REF!,"eksternal",#REF!,C89)</f>
        <v>#REF!</v>
      </c>
      <c r="S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T89" s="1331" t="e">
        <f>SUMIFS(#REF!,#REF!,"internal",#REF!,C89)+
SUMIFS(#REF!,#REF!,"internal",#REF!,C89)+
SUMIFS(#REF!,#REF!,"internal",#REF!,C89)+
SUMIFS(#REF!,#REF!,"internal",#REF!,C89)+
SUMIFS(#REF!,#REF!,"eksternal",#REF!,C89)+
SUMIFS(#REF!,#REF!,"eksternal",#REF!,C89)+
SUMIFS(#REF!,#REF!,"eksternal",#REF!,C89)</f>
        <v>#REF!</v>
      </c>
      <c r="U89" s="1331" t="e">
        <f>SUMIFS(#REF!,#REF!,"eksternal",#REF!,C89)+
SUMIFS(#REF!,#REF!,"eksternal",#REF!,C89)+
SUMIFS(#REF!,#REF!,"eksternal",#REF!,C89)+
SUMIFS(#REF!,#REF!,"eksternal",#REF!,C89)+
SUMIFS(#REF!,#REF!,"eksternal",#REF!,C89)+
SUMIFS(#REF!,#REF!,"eksternal",#REF!,C89)+
SUMIFS(#REF!,#REF!,"eksternal",#REF!,C89)</f>
        <v>#REF!</v>
      </c>
      <c r="V89" s="152" t="e">
        <f>SUMIF(#REF!, 'KEUANGAN (INT+EKS) AKRE 2025'!C89,#REF!)+
SUMIF(#REF!, 'KEUANGAN (INT+EKS) AKRE 2025'!C89,#REF!)+
SUMIF(#REF!, 'KEUANGAN (INT+EKS) AKRE 2025'!C89,#REF!)+
SUMIF(#REF!, 'KEUANGAN (INT+EKS) AKRE 2025'!C89,#REF!)+
SUMIF(#REF!, 'KEUANGAN (INT+EKS) AKRE 2025'!C89,#REF!)</f>
        <v>#REF!</v>
      </c>
      <c r="W89" s="152" t="e">
        <f>SUMIFS(#REF!,#REF!,"internal",#REF!,C89)+
SUMIFS(#REF!,#REF!,"internal",#REF!,C89)+
SUMIFS(#REF!,#REF!,"internal",#REF!,C89)+
SUMIFS(#REF!,#REF!,"internal",#REF!,C89)+
SUMIFS(#REF!,#REF!,"internal",#REF!,C89)+
SUMIFS(#REF!,#REF!,"internal",#REF!,C89)</f>
        <v>#REF!</v>
      </c>
      <c r="X89" s="152" t="e">
        <f>SUMIFS(#REF!,#REF!,"eksternal",#REF!,C89)+
SUMIFS(#REF!,#REF!,"eksternal",#REF!,C89)+
SUMIFS(#REF!,#REF!,"eksternal",#REF!,C89)+
SUMIFS(#REF!,#REF!,"eksternal",#REF!,C89)+
SUMIFS(#REF!,#REF!,"eksternal",#REF!,C89)+
SUMIFS(#REF!,#REF!,"eksternal",#REF!,C89)</f>
        <v>#REF!</v>
      </c>
      <c r="Y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Z89" s="152" t="e">
        <f>SUMIFS(#REF!,#REF!,"internal",#REF!,C89)+
SUMIFS(#REF!,#REF!,"internal",#REF!,C89)+
SUMIFS(#REF!,#REF!,"internal",#REF!,C89)+
SUMIFS(#REF!,#REF!,"internal",#REF!,C89)+
SUMIFS(#REF!,#REF!,"internal",#REF!,C89)+
SUMIFS(#REF!,#REF!,"internal",#REF!,C89)+
SUMIFS(#REF!,#REF!,"internal",#REF!,C89)</f>
        <v>#REF!</v>
      </c>
      <c r="AA89" s="152" t="e">
        <f>SUMIFS(#REF!,#REF!,"eksternal",#REF!,C89)+
SUMIFS(#REF!,#REF!,"eksternal",#REF!,C89)+
SUMIFS(#REF!,#REF!,"eksternal",#REF!,C89)+
SUMIFS(#REF!,#REF!,"eksternal",#REF!,C89)+
SUMIFS(#REF!,#REF!,"eksternal",#REF!,C89)+
SUMIFS(#REF!,#REF!,"eksternal",#REF!,C89)+
SUMIFS(#REF!,#REF!,"eksternal",#REF!,C89)</f>
        <v>#REF!</v>
      </c>
      <c r="AB89" s="152" t="e">
        <f>SUMIF(#REF!, 'KEUANGAN (INT+EKS) AKRE 2025'!C89,#REF!)+
SUMIF(#REF!, 'KEUANGAN (INT+EKS) AKRE 2025'!C89,#REF!)+
SUMIF(#REF!, 'KEUANGAN (INT+EKS) AKRE 2025'!C89,#REF!)+
SUMIF(#REF!, 'KEUANGAN (INT+EKS) AKRE 2025'!C89,#REF!)+
SUMIF(#REF!, 'KEUANGAN (INT+EKS) AKRE 2025'!C89,#REF!)+
SUMIF(#REF!, 'KEUANGAN (INT+EKS) AKRE 2025'!C89,#REF!)</f>
        <v>#REF!</v>
      </c>
      <c r="AC89" s="152" t="e">
        <f>SUMIFS(#REF!,#REF!,"internal",#REF!,C89)+
SUMIFS(#REF!,#REF!,"internal",#REF!,C89)+
SUMIFS(#REF!,#REF!,"internal",#REF!,C89)+
SUMIFS(#REF!,#REF!,"internal",#REF!,C89)+
SUMIFS(#REF!,#REF!,"internal",#REF!,C89)+
SUMIFS(#REF!,#REF!,"internal",#REF!,C89)</f>
        <v>#REF!</v>
      </c>
      <c r="AD89" s="152" t="e">
        <f>SUMIFS(#REF!,#REF!,"eksternal",#REF!,C89)+
SUMIFS(#REF!,#REF!,"eksternal",#REF!,C89)+
SUMIFS(#REF!,#REF!,"eksternal",#REF!,C89)+
SUMIFS(#REF!,#REF!,"eksternal",#REF!,C89)+
SUMIFS(#REF!,#REF!,"eksternal",#REF!,C89)+
SUMIFS(#REF!,#REF!,"eksternal",#REF!,C89)</f>
        <v>#REF!</v>
      </c>
      <c r="AE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AF89" s="152" t="e">
        <f>SUMIFS(#REF!,#REF!,"internal",#REF!,C89)+
SUMIFS(#REF!,#REF!,"internal",#REF!,C89)+
SUMIFS(#REF!,#REF!,"internal",#REF!,C89)+
SUMIFS(#REF!,#REF!,"internal",#REF!,C89)+
SUMIFS(#REF!,#REF!,"internal",#REF!,C89)+
SUMIFS(#REF!,#REF!,"internal",#REF!,C89)+
SUMIFS(#REF!,#REF!,"internal",#REF!,C89)</f>
        <v>#REF!</v>
      </c>
      <c r="AG89" s="152" t="e">
        <f>SUMIFS(#REF!,#REF!,"eksternal",#REF!,C89)+
SUMIFS(#REF!,#REF!,"eksternal",#REF!,C89)+
SUMIFS(#REF!,#REF!,"eksternal",#REF!,C89)+
SUMIFS(#REF!,#REF!,"eksternal",#REF!,C89)+
SUMIFS(#REF!,#REF!,"eksternal",#REF!,C89)+
SUMIFS(#REF!,#REF!,"eksternal",#REF!,C89)+
SUMIFS(#REF!,#REF!,"eksternal",#REF!,C89)</f>
        <v>#REF!</v>
      </c>
      <c r="AH89" s="152" t="e">
        <f>SUMIF(#REF!, 'KEUANGAN (INT+EKS) AKRE 2025'!C89,#REF!)+
SUMIF(#REF!, 'KEUANGAN (INT+EKS) AKRE 2025'!C89,#REF!)+
SUMIF(#REF!, 'KEUANGAN (INT+EKS) AKRE 2025'!C89,#REF!)+
SUMIF(#REF!, 'KEUANGAN (INT+EKS) AKRE 2025'!C89,#REF!)+
SUMIF(#REF!, 'KEUANGAN (INT+EKS) AKRE 2025'!C89,#REF!)+
SUMIF(#REF!, 'KEUANGAN (INT+EKS) AKRE 2025'!C89,#REF!)</f>
        <v>#REF!</v>
      </c>
      <c r="AI89" s="152" t="e">
        <f>SUMIFS(#REF!,#REF!,"internal",#REF!,C89)+
SUMIFS(#REF!,#REF!,"internal",#REF!,C89)+
SUMIFS(#REF!,#REF!,"internal",#REF!,C89)+
SUMIFS(#REF!,#REF!,"internal",#REF!,C89)+
SUMIFS(#REF!,#REF!,"internal",#REF!,C89)+
SUMIFS(#REF!,#REF!,"internal",#REF!,C89)</f>
        <v>#REF!</v>
      </c>
      <c r="AJ89" s="152" t="e">
        <f>SUMIFS(#REF!,#REF!,"eksternal",#REF!,C89)+
SUMIFS(#REF!,#REF!,"eksternal",#REF!,C89)+
SUMIFS(#REF!,#REF!,"eksternal",#REF!,C89)+
SUMIFS(#REF!,#REF!,"eksternal",#REF!,C89)+
SUMIFS(#REF!,#REF!,"eksternal",#REF!,C89)+
SUMIFS(#REF!,#REF!,"eksternal",#REF!,C89)</f>
        <v>#REF!</v>
      </c>
      <c r="AK89" s="1337"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
SUMIF(#REF!,'KEUANGAN (INT+EKS) AKRE 2025'!C89,#REF!)+
SUMIF(#REF!,'KEUANGAN (INT+EKS) AKRE 2025'!C89,#REF!)</f>
        <v>#REF!</v>
      </c>
      <c r="AL89" s="1335" t="e">
        <f>SUMIFS(#REF!,#REF!,"internal",#REF!,C89)+
SUMIFS(#REF!,#REF!,"internal",#REF!,C89)+
SUMIFS(#REF!,#REF!,"internal",#REF!,C89)+
SUMIFS(#REF!,#REF!,"internal",#REF!,C89)+
SUMIFS(#REF!,#REF!,"internal",#REF!,C89)+
SUMIFS(#REF!,#REF!,"internal",#REF!,C89)+
SUMIFS(#REF!,#REF!,"internal",#REF!,C89)</f>
        <v>#REF!</v>
      </c>
      <c r="AM89" s="1354" t="e">
        <f>SUMIFS(#REF!,#REF!,"eksternal",#REF!,C89)+
SUMIFS(#REF!,#REF!,"eksternal",#REF!,C89)+
SUMIFS(#REF!,#REF!,"eksternal",#REF!,C89)+
SUMIFS(#REF!,#REF!,"eksternal",#REF!,C89)+
SUMIFS(#REF!,#REF!,"eksternal",#REF!,C89)+
SUMIFS(#REF!,#REF!,"eksternal",#REF!,C89)+
SUMIFS(#REF!,#REF!,"eksternal",#REF!,C89)+
SUMIFS(#REF!,#REF!,"eksternal",#REF!,C89)+
SUMIFS(#REF!,#REF!,"eksternal",#REF!,C89)</f>
        <v>#REF!</v>
      </c>
    </row>
    <row r="90" spans="1:39" hidden="1">
      <c r="A90" s="127">
        <v>9</v>
      </c>
      <c r="B90" s="796" t="s">
        <v>256</v>
      </c>
      <c r="C90" s="134" t="s">
        <v>433</v>
      </c>
      <c r="D90" s="1340" t="e">
        <f>SUMIF(#REF!, 'KEUANGAN (INT+EKS) AKRE 2025'!C90,#REF!)+
SUMIF(#REF!, 'KEUANGAN (INT+EKS) AKRE 2025'!C90,#REF!)+
SUMIF(#REF!, 'KEUANGAN (INT+EKS) AKRE 2025'!C90,#REF!)+
SUMIF(#REF!, 'KEUANGAN (INT+EKS) AKRE 2025'!C90,#REF!)+
SUMIF(#REF!, 'KEUANGAN (INT+EKS) AKRE 2025'!C90,#REF!)</f>
        <v>#REF!</v>
      </c>
      <c r="E90" s="1340" t="e">
        <f>SUMIFS(#REF!,#REF!,"internal",#REF!,C90)+
SUMIFS(#REF!,#REF!,"internal",#REF!,C90)+
SUMIFS(#REF!,#REF!,"internal",#REF!,C90)+
SUMIFS(#REF!,#REF!,"internal",#REF!,C90)+
SUMIFS(#REF!,#REF!,"internal",#REF!,C90)+
SUMIFS(#REF!,#REF!,"internal",#REF!,C90)</f>
        <v>#REF!</v>
      </c>
      <c r="F90" s="1341" t="e">
        <f>SUMIFS(#REF!,#REF!,"eksternal",#REF!,C90)+
SUMIFS(#REF!,#REF!,"eksternal",#REF!,C90)+
SUMIFS(#REF!,#REF!,"eksternal",#REF!,C90)+
SUMIFS(#REF!,#REF!,"eksternal",#REF!,C90)+
SUMIFS(#REF!,#REF!,"eksternal",#REF!,C90)+
SUMIFS(#REF!,#REF!,"eksternal",#REF!,C90)</f>
        <v>#REF!</v>
      </c>
      <c r="G90" s="1334"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H90" s="1334" t="e">
        <f>SUMIFS(#REF!,#REF!,"internal",#REF!,C90)+
SUMIFS(#REF!,#REF!,"internal",#REF!,C90)+
SUMIFS(#REF!,#REF!,"internal",#REF!,C90)+
SUMIFS(#REF!,#REF!,"internal",#REF!,C90)+
SUMIFS(#REF!,#REF!,"internal",#REF!,C90)+
SUMIFS(#REF!,#REF!,"internal",#REF!,C90)+
SUMIFS(#REF!,#REF!,"internal",#REF!,C90)</f>
        <v>#REF!</v>
      </c>
      <c r="I90" s="1334" t="e">
        <f>SUMIFS(#REF!,#REF!,"eksternal",#REF!,C90)+
SUMIFS(#REF!,#REF!,"eksternal",#REF!,C90)+
SUMIFS(#REF!,#REF!,"eksternal",#REF!,C90)+
SUMIFS(#REF!,#REF!,"eksternal",#REF!,C90)+
SUMIFS(#REF!,#REF!,"eksternal",#REF!,C90)+
SUMIFS(#REF!,#REF!,"eksternal",#REF!,C90)+
SUMIFS(#REF!,#REF!,"eksternal",#REF!,C90)</f>
        <v>#REF!</v>
      </c>
      <c r="J90" s="151" t="e">
        <f>SUMIF(#REF!, 'KEUANGAN (INT+EKS) AKRE 2025'!C90,#REF!)+
SUMIF(#REF!, 'KEUANGAN (INT+EKS) AKRE 2025'!C90,#REF!)+
SUMIF(#REF!, 'KEUANGAN (INT+EKS) AKRE 2025'!C90,#REF!)+
SUMIF(#REF!, 'KEUANGAN (INT+EKS) AKRE 2025'!C90,#REF!)+
SUMIF(#REF!, 'KEUANGAN (INT+EKS) AKRE 2025'!C90,#REF!)</f>
        <v>#REF!</v>
      </c>
      <c r="K90" s="151" t="e">
        <f>SUMIFS(#REF!,#REF!,"internal",#REF!,C90)+
SUMIFS(#REF!,#REF!,"internal",#REF!,C90)+
SUMIFS(#REF!,#REF!,"internal",#REF!,C90)+
SUMIFS(#REF!,#REF!,"internal",#REF!,C90)+
SUMIFS(#REF!,#REF!,"internal",#REF!,C90)+
SUMIFS(#REF!,#REF!,"internal",#REF!,C90)</f>
        <v>#REF!</v>
      </c>
      <c r="L90" s="151" t="e">
        <f>SUMIFS(#REF!,#REF!,"eksternal",#REF!,C90)+
SUMIFS(#REF!,#REF!,"eksternal",#REF!,C90)+
SUMIFS(#REF!,#REF!,"eksternal",#REF!,C90)+
SUMIFS(#REF!,#REF!,"eksternal",#REF!,C90)+
SUMIFS(#REF!,#REF!,"eksternal",#REF!,C90)+
SUMIFS(#REF!,#REF!,"eksternal",#REF!,C90)</f>
        <v>#REF!</v>
      </c>
      <c r="M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N90" s="152" t="e">
        <f>SUMIFS(#REF!,#REF!,"internal",#REF!,C90)+
SUMIFS(#REF!,#REF!,"internal",#REF!,C90)+
SUMIFS(#REF!,#REF!,"internal",#REF!,C90)+
SUMIFS(#REF!,#REF!,"internal",#REF!,C90)+
SUMIFS(#REF!,#REF!,"internal",#REF!,C90)+
SUMIFS(#REF!,#REF!,"internal",#REF!,C90)+
SUMIFS(#REF!,#REF!,"internal",#REF!,C90)</f>
        <v>#REF!</v>
      </c>
      <c r="O90" s="1331" t="e">
        <f>SUMIFS(#REF!,#REF!,"eksternal",#REF!,C90)+
SUMIFS(#REF!,#REF!,"eksternal",#REF!,C90)+
SUMIFS(#REF!,#REF!,"eksternal",#REF!,C90)+
SUMIFS(#REF!,#REF!,"eksternal",#REF!,C90)+
SUMIFS(#REF!,#REF!,"eksternal",#REF!,C90)+
SUMIFS(#REF!,#REF!,"eksternal",#REF!,C90)+
SUMIFS(#REF!,#REF!,"eksternal",#REF!,C90)</f>
        <v>#REF!</v>
      </c>
      <c r="P90" s="152" t="e">
        <f>SUMIF(#REF!, 'KEUANGAN (INT+EKS) AKRE 2025'!C90,#REF!)+
SUMIF(#REF!, 'KEUANGAN (INT+EKS) AKRE 2025'!C90,#REF!)+
SUMIF(#REF!, 'KEUANGAN (INT+EKS) AKRE 2025'!C90,#REF!)+
SUMIF(#REF!, 'KEUANGAN (INT+EKS) AKRE 2025'!C90,#REF!)+
SUMIF(#REF!, 'KEUANGAN (INT+EKS) AKRE 2025'!C90,#REF!)</f>
        <v>#REF!</v>
      </c>
      <c r="Q90" s="152" t="e">
        <f>SUMIFS(#REF!,#REF!,"internal",#REF!,C90)+
SUMIFS(#REF!,#REF!,"internal",#REF!,C90)+
SUMIFS(#REF!,#REF!,"internal",#REF!,C90)+
SUMIFS(#REF!,#REF!,"internal",#REF!,C90)+
SUMIFS(#REF!,#REF!,"internal",#REF!,C90)+
SUMIFS(#REF!,#REF!,"internal",#REF!,C90)</f>
        <v>#REF!</v>
      </c>
      <c r="R90" s="152" t="e">
        <f>SUMIFS(#REF!,#REF!,"eksternal",#REF!,C90)+
SUMIFS(#REF!,#REF!,"eksternal",#REF!,C90)+
SUMIFS(#REF!,#REF!,"eksternal",#REF!,C90)+
SUMIFS(#REF!,#REF!,"eksternal",#REF!,C90)+
SUMIFS(#REF!,#REF!,"eksternal",#REF!,C90)+
SUMIFS(#REF!,#REF!,"eksternal",#REF!,C90)</f>
        <v>#REF!</v>
      </c>
      <c r="S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T90" s="1331" t="e">
        <f>SUMIFS(#REF!,#REF!,"internal",#REF!,C90)+
SUMIFS(#REF!,#REF!,"internal",#REF!,C90)+
SUMIFS(#REF!,#REF!,"internal",#REF!,C90)+
SUMIFS(#REF!,#REF!,"internal",#REF!,C90)+
SUMIFS(#REF!,#REF!,"eksternal",#REF!,C90)+
SUMIFS(#REF!,#REF!,"eksternal",#REF!,C90)+
SUMIFS(#REF!,#REF!,"eksternal",#REF!,C90)</f>
        <v>#REF!</v>
      </c>
      <c r="U90" s="1331" t="e">
        <f>SUMIFS(#REF!,#REF!,"eksternal",#REF!,C90)+
SUMIFS(#REF!,#REF!,"eksternal",#REF!,C90)+
SUMIFS(#REF!,#REF!,"eksternal",#REF!,C90)+
SUMIFS(#REF!,#REF!,"eksternal",#REF!,C90)+
SUMIFS(#REF!,#REF!,"eksternal",#REF!,C90)+
SUMIFS(#REF!,#REF!,"eksternal",#REF!,C90)+
SUMIFS(#REF!,#REF!,"eksternal",#REF!,C90)</f>
        <v>#REF!</v>
      </c>
      <c r="V90" s="152" t="e">
        <f>SUMIF(#REF!, 'KEUANGAN (INT+EKS) AKRE 2025'!C90,#REF!)+
SUMIF(#REF!, 'KEUANGAN (INT+EKS) AKRE 2025'!C90,#REF!)+
SUMIF(#REF!, 'KEUANGAN (INT+EKS) AKRE 2025'!C90,#REF!)+
SUMIF(#REF!, 'KEUANGAN (INT+EKS) AKRE 2025'!C90,#REF!)+
SUMIF(#REF!, 'KEUANGAN (INT+EKS) AKRE 2025'!C90,#REF!)</f>
        <v>#REF!</v>
      </c>
      <c r="W90" s="152" t="e">
        <f>SUMIFS(#REF!,#REF!,"internal",#REF!,C90)+
SUMIFS(#REF!,#REF!,"internal",#REF!,C90)+
SUMIFS(#REF!,#REF!,"internal",#REF!,C90)+
SUMIFS(#REF!,#REF!,"internal",#REF!,C90)+
SUMIFS(#REF!,#REF!,"internal",#REF!,C90)+
SUMIFS(#REF!,#REF!,"internal",#REF!,C90)</f>
        <v>#REF!</v>
      </c>
      <c r="X90" s="152" t="e">
        <f>SUMIFS(#REF!,#REF!,"eksternal",#REF!,C90)+
SUMIFS(#REF!,#REF!,"eksternal",#REF!,C90)+
SUMIFS(#REF!,#REF!,"eksternal",#REF!,C90)+
SUMIFS(#REF!,#REF!,"eksternal",#REF!,C90)+
SUMIFS(#REF!,#REF!,"eksternal",#REF!,C90)+
SUMIFS(#REF!,#REF!,"eksternal",#REF!,C90)</f>
        <v>#REF!</v>
      </c>
      <c r="Y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Z90" s="152" t="e">
        <f>SUMIFS(#REF!,#REF!,"internal",#REF!,C90)+
SUMIFS(#REF!,#REF!,"internal",#REF!,C90)+
SUMIFS(#REF!,#REF!,"internal",#REF!,C90)+
SUMIFS(#REF!,#REF!,"internal",#REF!,C90)+
SUMIFS(#REF!,#REF!,"internal",#REF!,C90)+
SUMIFS(#REF!,#REF!,"internal",#REF!,C90)+
SUMIFS(#REF!,#REF!,"internal",#REF!,C90)</f>
        <v>#REF!</v>
      </c>
      <c r="AA90" s="152" t="e">
        <f>SUMIFS(#REF!,#REF!,"eksternal",#REF!,C90)+
SUMIFS(#REF!,#REF!,"eksternal",#REF!,C90)+
SUMIFS(#REF!,#REF!,"eksternal",#REF!,C90)+
SUMIFS(#REF!,#REF!,"eksternal",#REF!,C90)+
SUMIFS(#REF!,#REF!,"eksternal",#REF!,C90)+
SUMIFS(#REF!,#REF!,"eksternal",#REF!,C90)+
SUMIFS(#REF!,#REF!,"eksternal",#REF!,C90)</f>
        <v>#REF!</v>
      </c>
      <c r="AB90" s="152" t="e">
        <f>SUMIF(#REF!, 'KEUANGAN (INT+EKS) AKRE 2025'!C90,#REF!)+
SUMIF(#REF!, 'KEUANGAN (INT+EKS) AKRE 2025'!C90,#REF!)+
SUMIF(#REF!, 'KEUANGAN (INT+EKS) AKRE 2025'!C90,#REF!)+
SUMIF(#REF!, 'KEUANGAN (INT+EKS) AKRE 2025'!C90,#REF!)+
SUMIF(#REF!, 'KEUANGAN (INT+EKS) AKRE 2025'!C90,#REF!)+
SUMIF(#REF!, 'KEUANGAN (INT+EKS) AKRE 2025'!C90,#REF!)</f>
        <v>#REF!</v>
      </c>
      <c r="AC90" s="152" t="e">
        <f>SUMIFS(#REF!,#REF!,"internal",#REF!,C90)+
SUMIFS(#REF!,#REF!,"internal",#REF!,C90)+
SUMIFS(#REF!,#REF!,"internal",#REF!,C90)+
SUMIFS(#REF!,#REF!,"internal",#REF!,C90)+
SUMIFS(#REF!,#REF!,"internal",#REF!,C90)+
SUMIFS(#REF!,#REF!,"internal",#REF!,C90)</f>
        <v>#REF!</v>
      </c>
      <c r="AD90" s="152" t="e">
        <f>SUMIFS(#REF!,#REF!,"eksternal",#REF!,C90)+
SUMIFS(#REF!,#REF!,"eksternal",#REF!,C90)+
SUMIFS(#REF!,#REF!,"eksternal",#REF!,C90)+
SUMIFS(#REF!,#REF!,"eksternal",#REF!,C90)+
SUMIFS(#REF!,#REF!,"eksternal",#REF!,C90)+
SUMIFS(#REF!,#REF!,"eksternal",#REF!,C90)</f>
        <v>#REF!</v>
      </c>
      <c r="AE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AF90" s="152" t="e">
        <f>SUMIFS(#REF!,#REF!,"internal",#REF!,C90)+
SUMIFS(#REF!,#REF!,"internal",#REF!,C90)+
SUMIFS(#REF!,#REF!,"internal",#REF!,C90)+
SUMIFS(#REF!,#REF!,"internal",#REF!,C90)+
SUMIFS(#REF!,#REF!,"internal",#REF!,C90)+
SUMIFS(#REF!,#REF!,"internal",#REF!,C90)+
SUMIFS(#REF!,#REF!,"internal",#REF!,C90)</f>
        <v>#REF!</v>
      </c>
      <c r="AG90" s="152" t="e">
        <f>SUMIFS(#REF!,#REF!,"eksternal",#REF!,C90)+
SUMIFS(#REF!,#REF!,"eksternal",#REF!,C90)+
SUMIFS(#REF!,#REF!,"eksternal",#REF!,C90)+
SUMIFS(#REF!,#REF!,"eksternal",#REF!,C90)+
SUMIFS(#REF!,#REF!,"eksternal",#REF!,C90)+
SUMIFS(#REF!,#REF!,"eksternal",#REF!,C90)+
SUMIFS(#REF!,#REF!,"eksternal",#REF!,C90)</f>
        <v>#REF!</v>
      </c>
      <c r="AH90" s="152" t="e">
        <f>SUMIF(#REF!, 'KEUANGAN (INT+EKS) AKRE 2025'!C90,#REF!)+
SUMIF(#REF!, 'KEUANGAN (INT+EKS) AKRE 2025'!C90,#REF!)+
SUMIF(#REF!, 'KEUANGAN (INT+EKS) AKRE 2025'!C90,#REF!)+
SUMIF(#REF!, 'KEUANGAN (INT+EKS) AKRE 2025'!C90,#REF!)+
SUMIF(#REF!, 'KEUANGAN (INT+EKS) AKRE 2025'!C90,#REF!)+
SUMIF(#REF!, 'KEUANGAN (INT+EKS) AKRE 2025'!C90,#REF!)</f>
        <v>#REF!</v>
      </c>
      <c r="AI90" s="152" t="e">
        <f>SUMIFS(#REF!,#REF!,"internal",#REF!,C90)+
SUMIFS(#REF!,#REF!,"internal",#REF!,C90)+
SUMIFS(#REF!,#REF!,"internal",#REF!,C90)+
SUMIFS(#REF!,#REF!,"internal",#REF!,C90)+
SUMIFS(#REF!,#REF!,"internal",#REF!,C90)+
SUMIFS(#REF!,#REF!,"internal",#REF!,C90)</f>
        <v>#REF!</v>
      </c>
      <c r="AJ90" s="152" t="e">
        <f>SUMIFS(#REF!,#REF!,"eksternal",#REF!,C90)+
SUMIFS(#REF!,#REF!,"eksternal",#REF!,C90)+
SUMIFS(#REF!,#REF!,"eksternal",#REF!,C90)+
SUMIFS(#REF!,#REF!,"eksternal",#REF!,C90)+
SUMIFS(#REF!,#REF!,"eksternal",#REF!,C90)+
SUMIFS(#REF!,#REF!,"eksternal",#REF!,C90)</f>
        <v>#REF!</v>
      </c>
      <c r="AK90" s="1337"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
SUMIF(#REF!,'KEUANGAN (INT+EKS) AKRE 2025'!C90,#REF!)+
SUMIF(#REF!,'KEUANGAN (INT+EKS) AKRE 2025'!C90,#REF!)</f>
        <v>#REF!</v>
      </c>
      <c r="AL90" s="1335" t="e">
        <f>SUMIFS(#REF!,#REF!,"internal",#REF!,C90)+
SUMIFS(#REF!,#REF!,"internal",#REF!,C90)+
SUMIFS(#REF!,#REF!,"internal",#REF!,C90)+
SUMIFS(#REF!,#REF!,"internal",#REF!,C90)+
SUMIFS(#REF!,#REF!,"internal",#REF!,C90)+
SUMIFS(#REF!,#REF!,"internal",#REF!,C90)+
SUMIFS(#REF!,#REF!,"internal",#REF!,C90)</f>
        <v>#REF!</v>
      </c>
      <c r="AM90" s="1354" t="e">
        <f>SUMIFS(#REF!,#REF!,"eksternal",#REF!,C90)+
SUMIFS(#REF!,#REF!,"eksternal",#REF!,C90)+
SUMIFS(#REF!,#REF!,"eksternal",#REF!,C90)+
SUMIFS(#REF!,#REF!,"eksternal",#REF!,C90)+
SUMIFS(#REF!,#REF!,"eksternal",#REF!,C90)+
SUMIFS(#REF!,#REF!,"eksternal",#REF!,C90)+
SUMIFS(#REF!,#REF!,"eksternal",#REF!,C90)+
SUMIFS(#REF!,#REF!,"eksternal",#REF!,C90)+
SUMIFS(#REF!,#REF!,"eksternal",#REF!,C90)</f>
        <v>#REF!</v>
      </c>
    </row>
    <row r="91" spans="1:39" hidden="1">
      <c r="A91" s="127">
        <v>10</v>
      </c>
      <c r="B91" s="796" t="s">
        <v>256</v>
      </c>
      <c r="C91" s="134" t="s">
        <v>442</v>
      </c>
      <c r="D91" s="1340" t="e">
        <f>SUMIF(#REF!, 'KEUANGAN (INT+EKS) AKRE 2025'!C91,#REF!)+
SUMIF(#REF!, 'KEUANGAN (INT+EKS) AKRE 2025'!C91,#REF!)+
SUMIF(#REF!, 'KEUANGAN (INT+EKS) AKRE 2025'!C91,#REF!)+
SUMIF(#REF!, 'KEUANGAN (INT+EKS) AKRE 2025'!C91,#REF!)+
SUMIF(#REF!, 'KEUANGAN (INT+EKS) AKRE 2025'!C91,#REF!)</f>
        <v>#REF!</v>
      </c>
      <c r="E91" s="1340" t="e">
        <f>SUMIFS(#REF!,#REF!,"internal",#REF!,C91)+
SUMIFS(#REF!,#REF!,"internal",#REF!,C91)+
SUMIFS(#REF!,#REF!,"internal",#REF!,C91)+
SUMIFS(#REF!,#REF!,"internal",#REF!,C91)+
SUMIFS(#REF!,#REF!,"internal",#REF!,C91)+
SUMIFS(#REF!,#REF!,"internal",#REF!,C91)</f>
        <v>#REF!</v>
      </c>
      <c r="F91" s="1341" t="e">
        <f>SUMIFS(#REF!,#REF!,"eksternal",#REF!,C91)+
SUMIFS(#REF!,#REF!,"eksternal",#REF!,C91)+
SUMIFS(#REF!,#REF!,"eksternal",#REF!,C91)+
SUMIFS(#REF!,#REF!,"eksternal",#REF!,C91)+
SUMIFS(#REF!,#REF!,"eksternal",#REF!,C91)+
SUMIFS(#REF!,#REF!,"eksternal",#REF!,C91)</f>
        <v>#REF!</v>
      </c>
      <c r="G91" s="1334"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H91" s="1334" t="e">
        <f>SUMIFS(#REF!,#REF!,"internal",#REF!,C91)+
SUMIFS(#REF!,#REF!,"internal",#REF!,C91)+
SUMIFS(#REF!,#REF!,"internal",#REF!,C91)+
SUMIFS(#REF!,#REF!,"internal",#REF!,C91)+
SUMIFS(#REF!,#REF!,"internal",#REF!,C91)+
SUMIFS(#REF!,#REF!,"internal",#REF!,C91)+
SUMIFS(#REF!,#REF!,"internal",#REF!,C91)</f>
        <v>#REF!</v>
      </c>
      <c r="I91" s="1334" t="e">
        <f>SUMIFS(#REF!,#REF!,"eksternal",#REF!,C91)+
SUMIFS(#REF!,#REF!,"eksternal",#REF!,C91)+
SUMIFS(#REF!,#REF!,"eksternal",#REF!,C91)+
SUMIFS(#REF!,#REF!,"eksternal",#REF!,C91)+
SUMIFS(#REF!,#REF!,"eksternal",#REF!,C91)+
SUMIFS(#REF!,#REF!,"eksternal",#REF!,C91)+
SUMIFS(#REF!,#REF!,"eksternal",#REF!,C91)</f>
        <v>#REF!</v>
      </c>
      <c r="J91" s="151" t="e">
        <f>SUMIF(#REF!, 'KEUANGAN (INT+EKS) AKRE 2025'!C91,#REF!)+
SUMIF(#REF!, 'KEUANGAN (INT+EKS) AKRE 2025'!C91,#REF!)+
SUMIF(#REF!, 'KEUANGAN (INT+EKS) AKRE 2025'!C91,#REF!)+
SUMIF(#REF!, 'KEUANGAN (INT+EKS) AKRE 2025'!C91,#REF!)+
SUMIF(#REF!, 'KEUANGAN (INT+EKS) AKRE 2025'!C91,#REF!)</f>
        <v>#REF!</v>
      </c>
      <c r="K91" s="151" t="e">
        <f>SUMIFS(#REF!,#REF!,"internal",#REF!,C91)+
SUMIFS(#REF!,#REF!,"internal",#REF!,C91)+
SUMIFS(#REF!,#REF!,"internal",#REF!,C91)+
SUMIFS(#REF!,#REF!,"internal",#REF!,C91)+
SUMIFS(#REF!,#REF!,"internal",#REF!,C91)+
SUMIFS(#REF!,#REF!,"internal",#REF!,C91)</f>
        <v>#REF!</v>
      </c>
      <c r="L91" s="151" t="e">
        <f>SUMIFS(#REF!,#REF!,"eksternal",#REF!,C91)+
SUMIFS(#REF!,#REF!,"eksternal",#REF!,C91)+
SUMIFS(#REF!,#REF!,"eksternal",#REF!,C91)+
SUMIFS(#REF!,#REF!,"eksternal",#REF!,C91)+
SUMIFS(#REF!,#REF!,"eksternal",#REF!,C91)+
SUMIFS(#REF!,#REF!,"eksternal",#REF!,C91)</f>
        <v>#REF!</v>
      </c>
      <c r="M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N91" s="152" t="e">
        <f>SUMIFS(#REF!,#REF!,"internal",#REF!,C91)+
SUMIFS(#REF!,#REF!,"internal",#REF!,C91)+
SUMIFS(#REF!,#REF!,"internal",#REF!,C91)+
SUMIFS(#REF!,#REF!,"internal",#REF!,C91)+
SUMIFS(#REF!,#REF!,"internal",#REF!,C91)+
SUMIFS(#REF!,#REF!,"internal",#REF!,C91)+
SUMIFS(#REF!,#REF!,"internal",#REF!,C91)</f>
        <v>#REF!</v>
      </c>
      <c r="O91" s="1331" t="e">
        <f>SUMIFS(#REF!,#REF!,"eksternal",#REF!,C91)+
SUMIFS(#REF!,#REF!,"eksternal",#REF!,C91)+
SUMIFS(#REF!,#REF!,"eksternal",#REF!,C91)+
SUMIFS(#REF!,#REF!,"eksternal",#REF!,C91)+
SUMIFS(#REF!,#REF!,"eksternal",#REF!,C91)+
SUMIFS(#REF!,#REF!,"eksternal",#REF!,C91)+
SUMIFS(#REF!,#REF!,"eksternal",#REF!,C91)</f>
        <v>#REF!</v>
      </c>
      <c r="P91" s="152" t="e">
        <f>SUMIF(#REF!, 'KEUANGAN (INT+EKS) AKRE 2025'!C91,#REF!)+
SUMIF(#REF!, 'KEUANGAN (INT+EKS) AKRE 2025'!C91,#REF!)+
SUMIF(#REF!, 'KEUANGAN (INT+EKS) AKRE 2025'!C91,#REF!)+
SUMIF(#REF!, 'KEUANGAN (INT+EKS) AKRE 2025'!C91,#REF!)+
SUMIF(#REF!, 'KEUANGAN (INT+EKS) AKRE 2025'!C91,#REF!)</f>
        <v>#REF!</v>
      </c>
      <c r="Q91" s="152" t="e">
        <f>SUMIFS(#REF!,#REF!,"internal",#REF!,C91)+
SUMIFS(#REF!,#REF!,"internal",#REF!,C91)+
SUMIFS(#REF!,#REF!,"internal",#REF!,C91)+
SUMIFS(#REF!,#REF!,"internal",#REF!,C91)+
SUMIFS(#REF!,#REF!,"internal",#REF!,C91)+
SUMIFS(#REF!,#REF!,"internal",#REF!,C91)</f>
        <v>#REF!</v>
      </c>
      <c r="R91" s="152" t="e">
        <f>SUMIFS(#REF!,#REF!,"eksternal",#REF!,C91)+
SUMIFS(#REF!,#REF!,"eksternal",#REF!,C91)+
SUMIFS(#REF!,#REF!,"eksternal",#REF!,C91)+
SUMIFS(#REF!,#REF!,"eksternal",#REF!,C91)+
SUMIFS(#REF!,#REF!,"eksternal",#REF!,C91)+
SUMIFS(#REF!,#REF!,"eksternal",#REF!,C91)</f>
        <v>#REF!</v>
      </c>
      <c r="S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T91" s="1331" t="e">
        <f>SUMIFS(#REF!,#REF!,"internal",#REF!,C91)+
SUMIFS(#REF!,#REF!,"internal",#REF!,C91)+
SUMIFS(#REF!,#REF!,"internal",#REF!,C91)+
SUMIFS(#REF!,#REF!,"internal",#REF!,C91)+
SUMIFS(#REF!,#REF!,"eksternal",#REF!,C91)+
SUMIFS(#REF!,#REF!,"eksternal",#REF!,C91)+
SUMIFS(#REF!,#REF!,"eksternal",#REF!,C91)</f>
        <v>#REF!</v>
      </c>
      <c r="U91" s="1331" t="e">
        <f>SUMIFS(#REF!,#REF!,"eksternal",#REF!,C91)+
SUMIFS(#REF!,#REF!,"eksternal",#REF!,C91)+
SUMIFS(#REF!,#REF!,"eksternal",#REF!,C91)+
SUMIFS(#REF!,#REF!,"eksternal",#REF!,C91)+
SUMIFS(#REF!,#REF!,"eksternal",#REF!,C91)+
SUMIFS(#REF!,#REF!,"eksternal",#REF!,C91)+
SUMIFS(#REF!,#REF!,"eksternal",#REF!,C91)</f>
        <v>#REF!</v>
      </c>
      <c r="V91" s="152" t="e">
        <f>SUMIF(#REF!, 'KEUANGAN (INT+EKS) AKRE 2025'!C91,#REF!)+
SUMIF(#REF!, 'KEUANGAN (INT+EKS) AKRE 2025'!C91,#REF!)+
SUMIF(#REF!, 'KEUANGAN (INT+EKS) AKRE 2025'!C91,#REF!)+
SUMIF(#REF!, 'KEUANGAN (INT+EKS) AKRE 2025'!C91,#REF!)+
SUMIF(#REF!, 'KEUANGAN (INT+EKS) AKRE 2025'!C91,#REF!)</f>
        <v>#REF!</v>
      </c>
      <c r="W91" s="152" t="e">
        <f>SUMIFS(#REF!,#REF!,"internal",#REF!,C91)+
SUMIFS(#REF!,#REF!,"internal",#REF!,C91)+
SUMIFS(#REF!,#REF!,"internal",#REF!,C91)+
SUMIFS(#REF!,#REF!,"internal",#REF!,C91)+
SUMIFS(#REF!,#REF!,"internal",#REF!,C91)+
SUMIFS(#REF!,#REF!,"internal",#REF!,C91)</f>
        <v>#REF!</v>
      </c>
      <c r="X91" s="152" t="e">
        <f>SUMIFS(#REF!,#REF!,"eksternal",#REF!,C91)+
SUMIFS(#REF!,#REF!,"eksternal",#REF!,C91)+
SUMIFS(#REF!,#REF!,"eksternal",#REF!,C91)+
SUMIFS(#REF!,#REF!,"eksternal",#REF!,C91)+
SUMIFS(#REF!,#REF!,"eksternal",#REF!,C91)+
SUMIFS(#REF!,#REF!,"eksternal",#REF!,C91)</f>
        <v>#REF!</v>
      </c>
      <c r="Y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Z91" s="152" t="e">
        <f>SUMIFS(#REF!,#REF!,"internal",#REF!,C91)+
SUMIFS(#REF!,#REF!,"internal",#REF!,C91)+
SUMIFS(#REF!,#REF!,"internal",#REF!,C91)+
SUMIFS(#REF!,#REF!,"internal",#REF!,C91)+
SUMIFS(#REF!,#REF!,"internal",#REF!,C91)+
SUMIFS(#REF!,#REF!,"internal",#REF!,C91)+
SUMIFS(#REF!,#REF!,"internal",#REF!,C91)</f>
        <v>#REF!</v>
      </c>
      <c r="AA91" s="152" t="e">
        <f>SUMIFS(#REF!,#REF!,"eksternal",#REF!,C91)+
SUMIFS(#REF!,#REF!,"eksternal",#REF!,C91)+
SUMIFS(#REF!,#REF!,"eksternal",#REF!,C91)+
SUMIFS(#REF!,#REF!,"eksternal",#REF!,C91)+
SUMIFS(#REF!,#REF!,"eksternal",#REF!,C91)+
SUMIFS(#REF!,#REF!,"eksternal",#REF!,C91)+
SUMIFS(#REF!,#REF!,"eksternal",#REF!,C91)</f>
        <v>#REF!</v>
      </c>
      <c r="AB91" s="152" t="e">
        <f>SUMIF(#REF!, 'KEUANGAN (INT+EKS) AKRE 2025'!C91,#REF!)+
SUMIF(#REF!, 'KEUANGAN (INT+EKS) AKRE 2025'!C91,#REF!)+
SUMIF(#REF!, 'KEUANGAN (INT+EKS) AKRE 2025'!C91,#REF!)+
SUMIF(#REF!, 'KEUANGAN (INT+EKS) AKRE 2025'!C91,#REF!)+
SUMIF(#REF!, 'KEUANGAN (INT+EKS) AKRE 2025'!C91,#REF!)+
SUMIF(#REF!, 'KEUANGAN (INT+EKS) AKRE 2025'!C91,#REF!)</f>
        <v>#REF!</v>
      </c>
      <c r="AC91" s="152" t="e">
        <f>SUMIFS(#REF!,#REF!,"internal",#REF!,C91)+
SUMIFS(#REF!,#REF!,"internal",#REF!,C91)+
SUMIFS(#REF!,#REF!,"internal",#REF!,C91)+
SUMIFS(#REF!,#REF!,"internal",#REF!,C91)+
SUMIFS(#REF!,#REF!,"internal",#REF!,C91)+
SUMIFS(#REF!,#REF!,"internal",#REF!,C91)</f>
        <v>#REF!</v>
      </c>
      <c r="AD91" s="152" t="e">
        <f>SUMIFS(#REF!,#REF!,"eksternal",#REF!,C91)+
SUMIFS(#REF!,#REF!,"eksternal",#REF!,C91)+
SUMIFS(#REF!,#REF!,"eksternal",#REF!,C91)+
SUMIFS(#REF!,#REF!,"eksternal",#REF!,C91)+
SUMIFS(#REF!,#REF!,"eksternal",#REF!,C91)+
SUMIFS(#REF!,#REF!,"eksternal",#REF!,C91)</f>
        <v>#REF!</v>
      </c>
      <c r="AE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AF91" s="152" t="e">
        <f>SUMIFS(#REF!,#REF!,"internal",#REF!,C91)+
SUMIFS(#REF!,#REF!,"internal",#REF!,C91)+
SUMIFS(#REF!,#REF!,"internal",#REF!,C91)+
SUMIFS(#REF!,#REF!,"internal",#REF!,C91)+
SUMIFS(#REF!,#REF!,"internal",#REF!,C91)+
SUMIFS(#REF!,#REF!,"internal",#REF!,C91)+
SUMIFS(#REF!,#REF!,"internal",#REF!,C91)</f>
        <v>#REF!</v>
      </c>
      <c r="AG91" s="152" t="e">
        <f>SUMIFS(#REF!,#REF!,"eksternal",#REF!,C91)+
SUMIFS(#REF!,#REF!,"eksternal",#REF!,C91)+
SUMIFS(#REF!,#REF!,"eksternal",#REF!,C91)+
SUMIFS(#REF!,#REF!,"eksternal",#REF!,C91)+
SUMIFS(#REF!,#REF!,"eksternal",#REF!,C91)+
SUMIFS(#REF!,#REF!,"eksternal",#REF!,C91)+
SUMIFS(#REF!,#REF!,"eksternal",#REF!,C91)</f>
        <v>#REF!</v>
      </c>
      <c r="AH91" s="152" t="e">
        <f>SUMIF(#REF!, 'KEUANGAN (INT+EKS) AKRE 2025'!C91,#REF!)+
SUMIF(#REF!, 'KEUANGAN (INT+EKS) AKRE 2025'!C91,#REF!)+
SUMIF(#REF!, 'KEUANGAN (INT+EKS) AKRE 2025'!C91,#REF!)+
SUMIF(#REF!, 'KEUANGAN (INT+EKS) AKRE 2025'!C91,#REF!)+
SUMIF(#REF!, 'KEUANGAN (INT+EKS) AKRE 2025'!C91,#REF!)+
SUMIF(#REF!, 'KEUANGAN (INT+EKS) AKRE 2025'!C91,#REF!)</f>
        <v>#REF!</v>
      </c>
      <c r="AI91" s="152" t="e">
        <f>SUMIFS(#REF!,#REF!,"internal",#REF!,C91)+
SUMIFS(#REF!,#REF!,"internal",#REF!,C91)+
SUMIFS(#REF!,#REF!,"internal",#REF!,C91)+
SUMIFS(#REF!,#REF!,"internal",#REF!,C91)+
SUMIFS(#REF!,#REF!,"internal",#REF!,C91)+
SUMIFS(#REF!,#REF!,"internal",#REF!,C91)</f>
        <v>#REF!</v>
      </c>
      <c r="AJ91" s="152" t="e">
        <f>SUMIFS(#REF!,#REF!,"eksternal",#REF!,C91)+
SUMIFS(#REF!,#REF!,"eksternal",#REF!,C91)+
SUMIFS(#REF!,#REF!,"eksternal",#REF!,C91)+
SUMIFS(#REF!,#REF!,"eksternal",#REF!,C91)+
SUMIFS(#REF!,#REF!,"eksternal",#REF!,C91)+
SUMIFS(#REF!,#REF!,"eksternal",#REF!,C91)</f>
        <v>#REF!</v>
      </c>
      <c r="AK91" s="1337"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
SUMIF(#REF!,'KEUANGAN (INT+EKS) AKRE 2025'!C91,#REF!)+
SUMIF(#REF!,'KEUANGAN (INT+EKS) AKRE 2025'!C91,#REF!)</f>
        <v>#REF!</v>
      </c>
      <c r="AL91" s="1335" t="e">
        <f>SUMIFS(#REF!,#REF!,"internal",#REF!,C91)+
SUMIFS(#REF!,#REF!,"internal",#REF!,C91)+
SUMIFS(#REF!,#REF!,"internal",#REF!,C91)+
SUMIFS(#REF!,#REF!,"internal",#REF!,C91)+
SUMIFS(#REF!,#REF!,"internal",#REF!,C91)+
SUMIFS(#REF!,#REF!,"internal",#REF!,C91)+
SUMIFS(#REF!,#REF!,"internal",#REF!,C91)</f>
        <v>#REF!</v>
      </c>
      <c r="AM91" s="1354" t="e">
        <f>SUMIFS(#REF!,#REF!,"eksternal",#REF!,C91)+
SUMIFS(#REF!,#REF!,"eksternal",#REF!,C91)+
SUMIFS(#REF!,#REF!,"eksternal",#REF!,C91)+
SUMIFS(#REF!,#REF!,"eksternal",#REF!,C91)+
SUMIFS(#REF!,#REF!,"eksternal",#REF!,C91)+
SUMIFS(#REF!,#REF!,"eksternal",#REF!,C91)+
SUMIFS(#REF!,#REF!,"eksternal",#REF!,C91)+
SUMIFS(#REF!,#REF!,"eksternal",#REF!,C91)+
SUMIFS(#REF!,#REF!,"eksternal",#REF!,C91)</f>
        <v>#REF!</v>
      </c>
    </row>
    <row r="92" spans="1:39" hidden="1">
      <c r="A92" s="127">
        <v>11</v>
      </c>
      <c r="B92" s="796" t="s">
        <v>256</v>
      </c>
      <c r="C92" s="134" t="s">
        <v>447</v>
      </c>
      <c r="D92" s="1340" t="e">
        <f>SUMIF(#REF!, 'KEUANGAN (INT+EKS) AKRE 2025'!C92,#REF!)+
SUMIF(#REF!, 'KEUANGAN (INT+EKS) AKRE 2025'!C92,#REF!)+
SUMIF(#REF!, 'KEUANGAN (INT+EKS) AKRE 2025'!C92,#REF!)+
SUMIF(#REF!, 'KEUANGAN (INT+EKS) AKRE 2025'!C92,#REF!)+
SUMIF(#REF!, 'KEUANGAN (INT+EKS) AKRE 2025'!C92,#REF!)</f>
        <v>#REF!</v>
      </c>
      <c r="E92" s="1340" t="e">
        <f>SUMIFS(#REF!,#REF!,"internal",#REF!,C92)+
SUMIFS(#REF!,#REF!,"internal",#REF!,C92)+
SUMIFS(#REF!,#REF!,"internal",#REF!,C92)+
SUMIFS(#REF!,#REF!,"internal",#REF!,C92)+
SUMIFS(#REF!,#REF!,"internal",#REF!,C92)+
SUMIFS(#REF!,#REF!,"internal",#REF!,C92)</f>
        <v>#REF!</v>
      </c>
      <c r="F92" s="1341" t="e">
        <f>SUMIFS(#REF!,#REF!,"eksternal",#REF!,C92)+
SUMIFS(#REF!,#REF!,"eksternal",#REF!,C92)+
SUMIFS(#REF!,#REF!,"eksternal",#REF!,C92)+
SUMIFS(#REF!,#REF!,"eksternal",#REF!,C92)+
SUMIFS(#REF!,#REF!,"eksternal",#REF!,C92)+
SUMIFS(#REF!,#REF!,"eksternal",#REF!,C92)</f>
        <v>#REF!</v>
      </c>
      <c r="G92" s="1334"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H92" s="1334" t="e">
        <f>SUMIFS(#REF!,#REF!,"internal",#REF!,C92)+
SUMIFS(#REF!,#REF!,"internal",#REF!,C92)+
SUMIFS(#REF!,#REF!,"internal",#REF!,C92)+
SUMIFS(#REF!,#REF!,"internal",#REF!,C92)+
SUMIFS(#REF!,#REF!,"internal",#REF!,C92)+
SUMIFS(#REF!,#REF!,"internal",#REF!,C92)+
SUMIFS(#REF!,#REF!,"internal",#REF!,C92)</f>
        <v>#REF!</v>
      </c>
      <c r="I92" s="1334" t="e">
        <f>SUMIFS(#REF!,#REF!,"eksternal",#REF!,C92)+
SUMIFS(#REF!,#REF!,"eksternal",#REF!,C92)+
SUMIFS(#REF!,#REF!,"eksternal",#REF!,C92)+
SUMIFS(#REF!,#REF!,"eksternal",#REF!,C92)+
SUMIFS(#REF!,#REF!,"eksternal",#REF!,C92)+
SUMIFS(#REF!,#REF!,"eksternal",#REF!,C92)+
SUMIFS(#REF!,#REF!,"eksternal",#REF!,C92)</f>
        <v>#REF!</v>
      </c>
      <c r="J92" s="151" t="e">
        <f>SUMIF(#REF!, 'KEUANGAN (INT+EKS) AKRE 2025'!C92,#REF!)+
SUMIF(#REF!, 'KEUANGAN (INT+EKS) AKRE 2025'!C92,#REF!)+
SUMIF(#REF!, 'KEUANGAN (INT+EKS) AKRE 2025'!C92,#REF!)+
SUMIF(#REF!, 'KEUANGAN (INT+EKS) AKRE 2025'!C92,#REF!)+
SUMIF(#REF!, 'KEUANGAN (INT+EKS) AKRE 2025'!C92,#REF!)</f>
        <v>#REF!</v>
      </c>
      <c r="K92" s="151" t="e">
        <f>SUMIFS(#REF!,#REF!,"internal",#REF!,C92)+
SUMIFS(#REF!,#REF!,"internal",#REF!,C92)+
SUMIFS(#REF!,#REF!,"internal",#REF!,C92)+
SUMIFS(#REF!,#REF!,"internal",#REF!,C92)+
SUMIFS(#REF!,#REF!,"internal",#REF!,C92)+
SUMIFS(#REF!,#REF!,"internal",#REF!,C92)</f>
        <v>#REF!</v>
      </c>
      <c r="L92" s="151" t="e">
        <f>SUMIFS(#REF!,#REF!,"eksternal",#REF!,C92)+
SUMIFS(#REF!,#REF!,"eksternal",#REF!,C92)+
SUMIFS(#REF!,#REF!,"eksternal",#REF!,C92)+
SUMIFS(#REF!,#REF!,"eksternal",#REF!,C92)+
SUMIFS(#REF!,#REF!,"eksternal",#REF!,C92)+
SUMIFS(#REF!,#REF!,"eksternal",#REF!,C92)</f>
        <v>#REF!</v>
      </c>
      <c r="M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N92" s="152" t="e">
        <f>SUMIFS(#REF!,#REF!,"internal",#REF!,C92)+
SUMIFS(#REF!,#REF!,"internal",#REF!,C92)+
SUMIFS(#REF!,#REF!,"internal",#REF!,C92)+
SUMIFS(#REF!,#REF!,"internal",#REF!,C92)+
SUMIFS(#REF!,#REF!,"internal",#REF!,C92)+
SUMIFS(#REF!,#REF!,"internal",#REF!,C92)+
SUMIFS(#REF!,#REF!,"internal",#REF!,C92)</f>
        <v>#REF!</v>
      </c>
      <c r="O92" s="1331" t="e">
        <f>SUMIFS(#REF!,#REF!,"eksternal",#REF!,C92)+
SUMIFS(#REF!,#REF!,"eksternal",#REF!,C92)+
SUMIFS(#REF!,#REF!,"eksternal",#REF!,C92)+
SUMIFS(#REF!,#REF!,"eksternal",#REF!,C92)+
SUMIFS(#REF!,#REF!,"eksternal",#REF!,C92)+
SUMIFS(#REF!,#REF!,"eksternal",#REF!,C92)+
SUMIFS(#REF!,#REF!,"eksternal",#REF!,C92)</f>
        <v>#REF!</v>
      </c>
      <c r="P92" s="152" t="e">
        <f>SUMIF(#REF!, 'KEUANGAN (INT+EKS) AKRE 2025'!C92,#REF!)+
SUMIF(#REF!, 'KEUANGAN (INT+EKS) AKRE 2025'!C92,#REF!)+
SUMIF(#REF!, 'KEUANGAN (INT+EKS) AKRE 2025'!C92,#REF!)+
SUMIF(#REF!, 'KEUANGAN (INT+EKS) AKRE 2025'!C92,#REF!)+
SUMIF(#REF!, 'KEUANGAN (INT+EKS) AKRE 2025'!C92,#REF!)</f>
        <v>#REF!</v>
      </c>
      <c r="Q92" s="152" t="e">
        <f>SUMIFS(#REF!,#REF!,"internal",#REF!,C92)+
SUMIFS(#REF!,#REF!,"internal",#REF!,C92)+
SUMIFS(#REF!,#REF!,"internal",#REF!,C92)+
SUMIFS(#REF!,#REF!,"internal",#REF!,C92)+
SUMIFS(#REF!,#REF!,"internal",#REF!,C92)+
SUMIFS(#REF!,#REF!,"internal",#REF!,C92)</f>
        <v>#REF!</v>
      </c>
      <c r="R92" s="152" t="e">
        <f>SUMIFS(#REF!,#REF!,"eksternal",#REF!,C92)+
SUMIFS(#REF!,#REF!,"eksternal",#REF!,C92)+
SUMIFS(#REF!,#REF!,"eksternal",#REF!,C92)+
SUMIFS(#REF!,#REF!,"eksternal",#REF!,C92)+
SUMIFS(#REF!,#REF!,"eksternal",#REF!,C92)+
SUMIFS(#REF!,#REF!,"eksternal",#REF!,C92)</f>
        <v>#REF!</v>
      </c>
      <c r="S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T92" s="1331" t="e">
        <f>SUMIFS(#REF!,#REF!,"internal",#REF!,C92)+
SUMIFS(#REF!,#REF!,"internal",#REF!,C92)+
SUMIFS(#REF!,#REF!,"internal",#REF!,C92)+
SUMIFS(#REF!,#REF!,"internal",#REF!,C92)+
SUMIFS(#REF!,#REF!,"eksternal",#REF!,C92)+
SUMIFS(#REF!,#REF!,"eksternal",#REF!,C92)+
SUMIFS(#REF!,#REF!,"eksternal",#REF!,C92)</f>
        <v>#REF!</v>
      </c>
      <c r="U92" s="1331" t="e">
        <f>SUMIFS(#REF!,#REF!,"eksternal",#REF!,C92)+
SUMIFS(#REF!,#REF!,"eksternal",#REF!,C92)+
SUMIFS(#REF!,#REF!,"eksternal",#REF!,C92)+
SUMIFS(#REF!,#REF!,"eksternal",#REF!,C92)+
SUMIFS(#REF!,#REF!,"eksternal",#REF!,C92)+
SUMIFS(#REF!,#REF!,"eksternal",#REF!,C92)+
SUMIFS(#REF!,#REF!,"eksternal",#REF!,C92)</f>
        <v>#REF!</v>
      </c>
      <c r="V92" s="152" t="e">
        <f>SUMIF(#REF!, 'KEUANGAN (INT+EKS) AKRE 2025'!C92,#REF!)+
SUMIF(#REF!, 'KEUANGAN (INT+EKS) AKRE 2025'!C92,#REF!)+
SUMIF(#REF!, 'KEUANGAN (INT+EKS) AKRE 2025'!C92,#REF!)+
SUMIF(#REF!, 'KEUANGAN (INT+EKS) AKRE 2025'!C92,#REF!)+
SUMIF(#REF!, 'KEUANGAN (INT+EKS) AKRE 2025'!C92,#REF!)</f>
        <v>#REF!</v>
      </c>
      <c r="W92" s="152" t="e">
        <f>SUMIFS(#REF!,#REF!,"internal",#REF!,C92)+
SUMIFS(#REF!,#REF!,"internal",#REF!,C92)+
SUMIFS(#REF!,#REF!,"internal",#REF!,C92)+
SUMIFS(#REF!,#REF!,"internal",#REF!,C92)+
SUMIFS(#REF!,#REF!,"internal",#REF!,C92)+
SUMIFS(#REF!,#REF!,"internal",#REF!,C92)</f>
        <v>#REF!</v>
      </c>
      <c r="X92" s="152" t="e">
        <f>SUMIFS(#REF!,#REF!,"eksternal",#REF!,C92)+
SUMIFS(#REF!,#REF!,"eksternal",#REF!,C92)+
SUMIFS(#REF!,#REF!,"eksternal",#REF!,C92)+
SUMIFS(#REF!,#REF!,"eksternal",#REF!,C92)+
SUMIFS(#REF!,#REF!,"eksternal",#REF!,C92)+
SUMIFS(#REF!,#REF!,"eksternal",#REF!,C92)</f>
        <v>#REF!</v>
      </c>
      <c r="Y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Z92" s="152" t="e">
        <f>SUMIFS(#REF!,#REF!,"internal",#REF!,C92)+
SUMIFS(#REF!,#REF!,"internal",#REF!,C92)+
SUMIFS(#REF!,#REF!,"internal",#REF!,C92)+
SUMIFS(#REF!,#REF!,"internal",#REF!,C92)+
SUMIFS(#REF!,#REF!,"internal",#REF!,C92)+
SUMIFS(#REF!,#REF!,"internal",#REF!,C92)+
SUMIFS(#REF!,#REF!,"internal",#REF!,C92)</f>
        <v>#REF!</v>
      </c>
      <c r="AA92" s="152" t="e">
        <f>SUMIFS(#REF!,#REF!,"eksternal",#REF!,C92)+
SUMIFS(#REF!,#REF!,"eksternal",#REF!,C92)+
SUMIFS(#REF!,#REF!,"eksternal",#REF!,C92)+
SUMIFS(#REF!,#REF!,"eksternal",#REF!,C92)+
SUMIFS(#REF!,#REF!,"eksternal",#REF!,C92)+
SUMIFS(#REF!,#REF!,"eksternal",#REF!,C92)+
SUMIFS(#REF!,#REF!,"eksternal",#REF!,C92)</f>
        <v>#REF!</v>
      </c>
      <c r="AB92" s="152" t="e">
        <f>SUMIF(#REF!, 'KEUANGAN (INT+EKS) AKRE 2025'!C92,#REF!)+
SUMIF(#REF!, 'KEUANGAN (INT+EKS) AKRE 2025'!C92,#REF!)+
SUMIF(#REF!, 'KEUANGAN (INT+EKS) AKRE 2025'!C92,#REF!)+
SUMIF(#REF!, 'KEUANGAN (INT+EKS) AKRE 2025'!C92,#REF!)+
SUMIF(#REF!, 'KEUANGAN (INT+EKS) AKRE 2025'!C92,#REF!)+
SUMIF(#REF!, 'KEUANGAN (INT+EKS) AKRE 2025'!C92,#REF!)</f>
        <v>#REF!</v>
      </c>
      <c r="AC92" s="152" t="e">
        <f>SUMIFS(#REF!,#REF!,"internal",#REF!,C92)+
SUMIFS(#REF!,#REF!,"internal",#REF!,C92)+
SUMIFS(#REF!,#REF!,"internal",#REF!,C92)+
SUMIFS(#REF!,#REF!,"internal",#REF!,C92)+
SUMIFS(#REF!,#REF!,"internal",#REF!,C92)+
SUMIFS(#REF!,#REF!,"internal",#REF!,C92)</f>
        <v>#REF!</v>
      </c>
      <c r="AD92" s="152" t="e">
        <f>SUMIFS(#REF!,#REF!,"eksternal",#REF!,C92)+
SUMIFS(#REF!,#REF!,"eksternal",#REF!,C92)+
SUMIFS(#REF!,#REF!,"eksternal",#REF!,C92)+
SUMIFS(#REF!,#REF!,"eksternal",#REF!,C92)+
SUMIFS(#REF!,#REF!,"eksternal",#REF!,C92)+
SUMIFS(#REF!,#REF!,"eksternal",#REF!,C92)</f>
        <v>#REF!</v>
      </c>
      <c r="AE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AF92" s="152" t="e">
        <f>SUMIFS(#REF!,#REF!,"internal",#REF!,C92)+
SUMIFS(#REF!,#REF!,"internal",#REF!,C92)+
SUMIFS(#REF!,#REF!,"internal",#REF!,C92)+
SUMIFS(#REF!,#REF!,"internal",#REF!,C92)+
SUMIFS(#REF!,#REF!,"internal",#REF!,C92)+
SUMIFS(#REF!,#REF!,"internal",#REF!,C92)+
SUMIFS(#REF!,#REF!,"internal",#REF!,C92)</f>
        <v>#REF!</v>
      </c>
      <c r="AG92" s="152" t="e">
        <f>SUMIFS(#REF!,#REF!,"eksternal",#REF!,C92)+
SUMIFS(#REF!,#REF!,"eksternal",#REF!,C92)+
SUMIFS(#REF!,#REF!,"eksternal",#REF!,C92)+
SUMIFS(#REF!,#REF!,"eksternal",#REF!,C92)+
SUMIFS(#REF!,#REF!,"eksternal",#REF!,C92)+
SUMIFS(#REF!,#REF!,"eksternal",#REF!,C92)+
SUMIFS(#REF!,#REF!,"eksternal",#REF!,C92)</f>
        <v>#REF!</v>
      </c>
      <c r="AH92" s="152" t="e">
        <f>SUMIF(#REF!, 'KEUANGAN (INT+EKS) AKRE 2025'!C92,#REF!)+
SUMIF(#REF!, 'KEUANGAN (INT+EKS) AKRE 2025'!C92,#REF!)+
SUMIF(#REF!, 'KEUANGAN (INT+EKS) AKRE 2025'!C92,#REF!)+
SUMIF(#REF!, 'KEUANGAN (INT+EKS) AKRE 2025'!C92,#REF!)+
SUMIF(#REF!, 'KEUANGAN (INT+EKS) AKRE 2025'!C92,#REF!)+
SUMIF(#REF!, 'KEUANGAN (INT+EKS) AKRE 2025'!C92,#REF!)</f>
        <v>#REF!</v>
      </c>
      <c r="AI92" s="152" t="e">
        <f>SUMIFS(#REF!,#REF!,"internal",#REF!,C92)+
SUMIFS(#REF!,#REF!,"internal",#REF!,C92)+
SUMIFS(#REF!,#REF!,"internal",#REF!,C92)+
SUMIFS(#REF!,#REF!,"internal",#REF!,C92)+
SUMIFS(#REF!,#REF!,"internal",#REF!,C92)+
SUMIFS(#REF!,#REF!,"internal",#REF!,C92)</f>
        <v>#REF!</v>
      </c>
      <c r="AJ92" s="152" t="e">
        <f>SUMIFS(#REF!,#REF!,"eksternal",#REF!,C92)+
SUMIFS(#REF!,#REF!,"eksternal",#REF!,C92)+
SUMIFS(#REF!,#REF!,"eksternal",#REF!,C92)+
SUMIFS(#REF!,#REF!,"eksternal",#REF!,C92)+
SUMIFS(#REF!,#REF!,"eksternal",#REF!,C92)+
SUMIFS(#REF!,#REF!,"eksternal",#REF!,C92)</f>
        <v>#REF!</v>
      </c>
      <c r="AK92" s="1337"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
SUMIF(#REF!,'KEUANGAN (INT+EKS) AKRE 2025'!C92,#REF!)+
SUMIF(#REF!,'KEUANGAN (INT+EKS) AKRE 2025'!C92,#REF!)</f>
        <v>#REF!</v>
      </c>
      <c r="AL92" s="1335" t="e">
        <f>SUMIFS(#REF!,#REF!,"internal",#REF!,C92)+
SUMIFS(#REF!,#REF!,"internal",#REF!,C92)+
SUMIFS(#REF!,#REF!,"internal",#REF!,C92)+
SUMIFS(#REF!,#REF!,"internal",#REF!,C92)+
SUMIFS(#REF!,#REF!,"internal",#REF!,C92)+
SUMIFS(#REF!,#REF!,"internal",#REF!,C92)+
SUMIFS(#REF!,#REF!,"internal",#REF!,C92)</f>
        <v>#REF!</v>
      </c>
      <c r="AM92" s="1354" t="e">
        <f>SUMIFS(#REF!,#REF!,"eksternal",#REF!,C92)+
SUMIFS(#REF!,#REF!,"eksternal",#REF!,C92)+
SUMIFS(#REF!,#REF!,"eksternal",#REF!,C92)+
SUMIFS(#REF!,#REF!,"eksternal",#REF!,C92)+
SUMIFS(#REF!,#REF!,"eksternal",#REF!,C92)+
SUMIFS(#REF!,#REF!,"eksternal",#REF!,C92)+
SUMIFS(#REF!,#REF!,"eksternal",#REF!,C92)+
SUMIFS(#REF!,#REF!,"eksternal",#REF!,C92)+
SUMIFS(#REF!,#REF!,"eksternal",#REF!,C92)</f>
        <v>#REF!</v>
      </c>
    </row>
    <row r="93" spans="1:39" hidden="1">
      <c r="A93" s="127">
        <v>12</v>
      </c>
      <c r="B93" s="796" t="s">
        <v>256</v>
      </c>
      <c r="C93" s="134" t="s">
        <v>456</v>
      </c>
      <c r="D93" s="1340" t="e">
        <f>SUMIF(#REF!, 'KEUANGAN (INT+EKS) AKRE 2025'!C93,#REF!)+
SUMIF(#REF!, 'KEUANGAN (INT+EKS) AKRE 2025'!C93,#REF!)+
SUMIF(#REF!, 'KEUANGAN (INT+EKS) AKRE 2025'!C93,#REF!)+
SUMIF(#REF!, 'KEUANGAN (INT+EKS) AKRE 2025'!C93,#REF!)+
SUMIF(#REF!, 'KEUANGAN (INT+EKS) AKRE 2025'!C93,#REF!)</f>
        <v>#REF!</v>
      </c>
      <c r="E93" s="1340" t="e">
        <f>SUMIFS(#REF!,#REF!,"internal",#REF!,C93)+
SUMIFS(#REF!,#REF!,"internal",#REF!,C93)+
SUMIFS(#REF!,#REF!,"internal",#REF!,C93)+
SUMIFS(#REF!,#REF!,"internal",#REF!,C93)+
SUMIFS(#REF!,#REF!,"internal",#REF!,C93)+
SUMIFS(#REF!,#REF!,"internal",#REF!,C93)</f>
        <v>#REF!</v>
      </c>
      <c r="F93" s="1341" t="e">
        <f>SUMIFS(#REF!,#REF!,"eksternal",#REF!,C93)+
SUMIFS(#REF!,#REF!,"eksternal",#REF!,C93)+
SUMIFS(#REF!,#REF!,"eksternal",#REF!,C93)+
SUMIFS(#REF!,#REF!,"eksternal",#REF!,C93)+
SUMIFS(#REF!,#REF!,"eksternal",#REF!,C93)+
SUMIFS(#REF!,#REF!,"eksternal",#REF!,C93)</f>
        <v>#REF!</v>
      </c>
      <c r="G93" s="1334"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H93" s="1334" t="e">
        <f>SUMIFS(#REF!,#REF!,"internal",#REF!,C93)+
SUMIFS(#REF!,#REF!,"internal",#REF!,C93)+
SUMIFS(#REF!,#REF!,"internal",#REF!,C93)+
SUMIFS(#REF!,#REF!,"internal",#REF!,C93)+
SUMIFS(#REF!,#REF!,"internal",#REF!,C93)+
SUMIFS(#REF!,#REF!,"internal",#REF!,C93)+
SUMIFS(#REF!,#REF!,"internal",#REF!,C93)</f>
        <v>#REF!</v>
      </c>
      <c r="I93" s="1334" t="e">
        <f>SUMIFS(#REF!,#REF!,"eksternal",#REF!,C93)+
SUMIFS(#REF!,#REF!,"eksternal",#REF!,C93)+
SUMIFS(#REF!,#REF!,"eksternal",#REF!,C93)+
SUMIFS(#REF!,#REF!,"eksternal",#REF!,C93)+
SUMIFS(#REF!,#REF!,"eksternal",#REF!,C93)+
SUMIFS(#REF!,#REF!,"eksternal",#REF!,C93)+
SUMIFS(#REF!,#REF!,"eksternal",#REF!,C93)</f>
        <v>#REF!</v>
      </c>
      <c r="J93" s="151" t="e">
        <f>SUMIF(#REF!, 'KEUANGAN (INT+EKS) AKRE 2025'!C93,#REF!)+
SUMIF(#REF!, 'KEUANGAN (INT+EKS) AKRE 2025'!C93,#REF!)+
SUMIF(#REF!, 'KEUANGAN (INT+EKS) AKRE 2025'!C93,#REF!)+
SUMIF(#REF!, 'KEUANGAN (INT+EKS) AKRE 2025'!C93,#REF!)+
SUMIF(#REF!, 'KEUANGAN (INT+EKS) AKRE 2025'!C93,#REF!)</f>
        <v>#REF!</v>
      </c>
      <c r="K93" s="151" t="e">
        <f>SUMIFS(#REF!,#REF!,"internal",#REF!,C93)+
SUMIFS(#REF!,#REF!,"internal",#REF!,C93)+
SUMIFS(#REF!,#REF!,"internal",#REF!,C93)+
SUMIFS(#REF!,#REF!,"internal",#REF!,C93)+
SUMIFS(#REF!,#REF!,"internal",#REF!,C93)+
SUMIFS(#REF!,#REF!,"internal",#REF!,C93)</f>
        <v>#REF!</v>
      </c>
      <c r="L93" s="151" t="e">
        <f>SUMIFS(#REF!,#REF!,"eksternal",#REF!,C93)+
SUMIFS(#REF!,#REF!,"eksternal",#REF!,C93)+
SUMIFS(#REF!,#REF!,"eksternal",#REF!,C93)+
SUMIFS(#REF!,#REF!,"eksternal",#REF!,C93)+
SUMIFS(#REF!,#REF!,"eksternal",#REF!,C93)+
SUMIFS(#REF!,#REF!,"eksternal",#REF!,C93)</f>
        <v>#REF!</v>
      </c>
      <c r="M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N93" s="152" t="e">
        <f>SUMIFS(#REF!,#REF!,"internal",#REF!,C93)+
SUMIFS(#REF!,#REF!,"internal",#REF!,C93)+
SUMIFS(#REF!,#REF!,"internal",#REF!,C93)+
SUMIFS(#REF!,#REF!,"internal",#REF!,C93)+
SUMIFS(#REF!,#REF!,"internal",#REF!,C93)+
SUMIFS(#REF!,#REF!,"internal",#REF!,C93)+
SUMIFS(#REF!,#REF!,"internal",#REF!,C93)</f>
        <v>#REF!</v>
      </c>
      <c r="O93" s="1331" t="e">
        <f>SUMIFS(#REF!,#REF!,"eksternal",#REF!,C93)+
SUMIFS(#REF!,#REF!,"eksternal",#REF!,C93)+
SUMIFS(#REF!,#REF!,"eksternal",#REF!,C93)+
SUMIFS(#REF!,#REF!,"eksternal",#REF!,C93)+
SUMIFS(#REF!,#REF!,"eksternal",#REF!,C93)+
SUMIFS(#REF!,#REF!,"eksternal",#REF!,C93)+
SUMIFS(#REF!,#REF!,"eksternal",#REF!,C93)</f>
        <v>#REF!</v>
      </c>
      <c r="P93" s="152" t="e">
        <f>SUMIF(#REF!, 'KEUANGAN (INT+EKS) AKRE 2025'!C93,#REF!)+
SUMIF(#REF!, 'KEUANGAN (INT+EKS) AKRE 2025'!C93,#REF!)+
SUMIF(#REF!, 'KEUANGAN (INT+EKS) AKRE 2025'!C93,#REF!)+
SUMIF(#REF!, 'KEUANGAN (INT+EKS) AKRE 2025'!C93,#REF!)+
SUMIF(#REF!, 'KEUANGAN (INT+EKS) AKRE 2025'!C93,#REF!)</f>
        <v>#REF!</v>
      </c>
      <c r="Q93" s="152" t="e">
        <f>SUMIFS(#REF!,#REF!,"internal",#REF!,C93)+
SUMIFS(#REF!,#REF!,"internal",#REF!,C93)+
SUMIFS(#REF!,#REF!,"internal",#REF!,C93)+
SUMIFS(#REF!,#REF!,"internal",#REF!,C93)+
SUMIFS(#REF!,#REF!,"internal",#REF!,C93)+
SUMIFS(#REF!,#REF!,"internal",#REF!,C93)</f>
        <v>#REF!</v>
      </c>
      <c r="R93" s="152" t="e">
        <f>SUMIFS(#REF!,#REF!,"eksternal",#REF!,C93)+
SUMIFS(#REF!,#REF!,"eksternal",#REF!,C93)+
SUMIFS(#REF!,#REF!,"eksternal",#REF!,C93)+
SUMIFS(#REF!,#REF!,"eksternal",#REF!,C93)+
SUMIFS(#REF!,#REF!,"eksternal",#REF!,C93)+
SUMIFS(#REF!,#REF!,"eksternal",#REF!,C93)</f>
        <v>#REF!</v>
      </c>
      <c r="S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T93" s="1331" t="e">
        <f>SUMIFS(#REF!,#REF!,"internal",#REF!,C93)+
SUMIFS(#REF!,#REF!,"internal",#REF!,C93)+
SUMIFS(#REF!,#REF!,"internal",#REF!,C93)+
SUMIFS(#REF!,#REF!,"internal",#REF!,C93)+
SUMIFS(#REF!,#REF!,"eksternal",#REF!,C93)+
SUMIFS(#REF!,#REF!,"eksternal",#REF!,C93)+
SUMIFS(#REF!,#REF!,"eksternal",#REF!,C93)</f>
        <v>#REF!</v>
      </c>
      <c r="U93" s="1331" t="e">
        <f>SUMIFS(#REF!,#REF!,"eksternal",#REF!,C93)+
SUMIFS(#REF!,#REF!,"eksternal",#REF!,C93)+
SUMIFS(#REF!,#REF!,"eksternal",#REF!,C93)+
SUMIFS(#REF!,#REF!,"eksternal",#REF!,C93)+
SUMIFS(#REF!,#REF!,"eksternal",#REF!,C93)+
SUMIFS(#REF!,#REF!,"eksternal",#REF!,C93)+
SUMIFS(#REF!,#REF!,"eksternal",#REF!,C93)</f>
        <v>#REF!</v>
      </c>
      <c r="V93" s="152" t="e">
        <f>SUMIF(#REF!, 'KEUANGAN (INT+EKS) AKRE 2025'!C93,#REF!)+
SUMIF(#REF!, 'KEUANGAN (INT+EKS) AKRE 2025'!C93,#REF!)+
SUMIF(#REF!, 'KEUANGAN (INT+EKS) AKRE 2025'!C93,#REF!)+
SUMIF(#REF!, 'KEUANGAN (INT+EKS) AKRE 2025'!C93,#REF!)+
SUMIF(#REF!, 'KEUANGAN (INT+EKS) AKRE 2025'!C93,#REF!)</f>
        <v>#REF!</v>
      </c>
      <c r="W93" s="152" t="e">
        <f>SUMIFS(#REF!,#REF!,"internal",#REF!,C93)+
SUMIFS(#REF!,#REF!,"internal",#REF!,C93)+
SUMIFS(#REF!,#REF!,"internal",#REF!,C93)+
SUMIFS(#REF!,#REF!,"internal",#REF!,C93)+
SUMIFS(#REF!,#REF!,"internal",#REF!,C93)+
SUMIFS(#REF!,#REF!,"internal",#REF!,C93)</f>
        <v>#REF!</v>
      </c>
      <c r="X93" s="152" t="e">
        <f>SUMIFS(#REF!,#REF!,"eksternal",#REF!,C93)+
SUMIFS(#REF!,#REF!,"eksternal",#REF!,C93)+
SUMIFS(#REF!,#REF!,"eksternal",#REF!,C93)+
SUMIFS(#REF!,#REF!,"eksternal",#REF!,C93)+
SUMIFS(#REF!,#REF!,"eksternal",#REF!,C93)+
SUMIFS(#REF!,#REF!,"eksternal",#REF!,C93)</f>
        <v>#REF!</v>
      </c>
      <c r="Y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Z93" s="152" t="e">
        <f>SUMIFS(#REF!,#REF!,"internal",#REF!,C93)+
SUMIFS(#REF!,#REF!,"internal",#REF!,C93)+
SUMIFS(#REF!,#REF!,"internal",#REF!,C93)+
SUMIFS(#REF!,#REF!,"internal",#REF!,C93)+
SUMIFS(#REF!,#REF!,"internal",#REF!,C93)+
SUMIFS(#REF!,#REF!,"internal",#REF!,C93)+
SUMIFS(#REF!,#REF!,"internal",#REF!,C93)</f>
        <v>#REF!</v>
      </c>
      <c r="AA93" s="152" t="e">
        <f>SUMIFS(#REF!,#REF!,"eksternal",#REF!,C93)+
SUMIFS(#REF!,#REF!,"eksternal",#REF!,C93)+
SUMIFS(#REF!,#REF!,"eksternal",#REF!,C93)+
SUMIFS(#REF!,#REF!,"eksternal",#REF!,C93)+
SUMIFS(#REF!,#REF!,"eksternal",#REF!,C93)+
SUMIFS(#REF!,#REF!,"eksternal",#REF!,C93)+
SUMIFS(#REF!,#REF!,"eksternal",#REF!,C93)</f>
        <v>#REF!</v>
      </c>
      <c r="AB93" s="152" t="e">
        <f>SUMIF(#REF!, 'KEUANGAN (INT+EKS) AKRE 2025'!C93,#REF!)+
SUMIF(#REF!, 'KEUANGAN (INT+EKS) AKRE 2025'!C93,#REF!)+
SUMIF(#REF!, 'KEUANGAN (INT+EKS) AKRE 2025'!C93,#REF!)+
SUMIF(#REF!, 'KEUANGAN (INT+EKS) AKRE 2025'!C93,#REF!)+
SUMIF(#REF!, 'KEUANGAN (INT+EKS) AKRE 2025'!C93,#REF!)+
SUMIF(#REF!, 'KEUANGAN (INT+EKS) AKRE 2025'!C93,#REF!)</f>
        <v>#REF!</v>
      </c>
      <c r="AC93" s="152" t="e">
        <f>SUMIFS(#REF!,#REF!,"internal",#REF!,C93)+
SUMIFS(#REF!,#REF!,"internal",#REF!,C93)+
SUMIFS(#REF!,#REF!,"internal",#REF!,C93)+
SUMIFS(#REF!,#REF!,"internal",#REF!,C93)+
SUMIFS(#REF!,#REF!,"internal",#REF!,C93)+
SUMIFS(#REF!,#REF!,"internal",#REF!,C93)</f>
        <v>#REF!</v>
      </c>
      <c r="AD93" s="152" t="e">
        <f>SUMIFS(#REF!,#REF!,"eksternal",#REF!,C93)+
SUMIFS(#REF!,#REF!,"eksternal",#REF!,C93)+
SUMIFS(#REF!,#REF!,"eksternal",#REF!,C93)+
SUMIFS(#REF!,#REF!,"eksternal",#REF!,C93)+
SUMIFS(#REF!,#REF!,"eksternal",#REF!,C93)+
SUMIFS(#REF!,#REF!,"eksternal",#REF!,C93)</f>
        <v>#REF!</v>
      </c>
      <c r="AE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AF93" s="152" t="e">
        <f>SUMIFS(#REF!,#REF!,"internal",#REF!,C93)+
SUMIFS(#REF!,#REF!,"internal",#REF!,C93)+
SUMIFS(#REF!,#REF!,"internal",#REF!,C93)+
SUMIFS(#REF!,#REF!,"internal",#REF!,C93)+
SUMIFS(#REF!,#REF!,"internal",#REF!,C93)+
SUMIFS(#REF!,#REF!,"internal",#REF!,C93)+
SUMIFS(#REF!,#REF!,"internal",#REF!,C93)</f>
        <v>#REF!</v>
      </c>
      <c r="AG93" s="152" t="e">
        <f>SUMIFS(#REF!,#REF!,"eksternal",#REF!,C93)+
SUMIFS(#REF!,#REF!,"eksternal",#REF!,C93)+
SUMIFS(#REF!,#REF!,"eksternal",#REF!,C93)+
SUMIFS(#REF!,#REF!,"eksternal",#REF!,C93)+
SUMIFS(#REF!,#REF!,"eksternal",#REF!,C93)+
SUMIFS(#REF!,#REF!,"eksternal",#REF!,C93)+
SUMIFS(#REF!,#REF!,"eksternal",#REF!,C93)</f>
        <v>#REF!</v>
      </c>
      <c r="AH93" s="152" t="e">
        <f>SUMIF(#REF!, 'KEUANGAN (INT+EKS) AKRE 2025'!C93,#REF!)+
SUMIF(#REF!, 'KEUANGAN (INT+EKS) AKRE 2025'!C93,#REF!)+
SUMIF(#REF!, 'KEUANGAN (INT+EKS) AKRE 2025'!C93,#REF!)+
SUMIF(#REF!, 'KEUANGAN (INT+EKS) AKRE 2025'!C93,#REF!)+
SUMIF(#REF!, 'KEUANGAN (INT+EKS) AKRE 2025'!C93,#REF!)+
SUMIF(#REF!, 'KEUANGAN (INT+EKS) AKRE 2025'!C93,#REF!)</f>
        <v>#REF!</v>
      </c>
      <c r="AI93" s="152" t="e">
        <f>SUMIFS(#REF!,#REF!,"internal",#REF!,C93)+
SUMIFS(#REF!,#REF!,"internal",#REF!,C93)+
SUMIFS(#REF!,#REF!,"internal",#REF!,C93)+
SUMIFS(#REF!,#REF!,"internal",#REF!,C93)+
SUMIFS(#REF!,#REF!,"internal",#REF!,C93)+
SUMIFS(#REF!,#REF!,"internal",#REF!,C93)</f>
        <v>#REF!</v>
      </c>
      <c r="AJ93" s="152" t="e">
        <f>SUMIFS(#REF!,#REF!,"eksternal",#REF!,C93)+
SUMIFS(#REF!,#REF!,"eksternal",#REF!,C93)+
SUMIFS(#REF!,#REF!,"eksternal",#REF!,C93)+
SUMIFS(#REF!,#REF!,"eksternal",#REF!,C93)+
SUMIFS(#REF!,#REF!,"eksternal",#REF!,C93)+
SUMIFS(#REF!,#REF!,"eksternal",#REF!,C93)</f>
        <v>#REF!</v>
      </c>
      <c r="AK93" s="1337"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
SUMIF(#REF!,'KEUANGAN (INT+EKS) AKRE 2025'!C93,#REF!)+
SUMIF(#REF!,'KEUANGAN (INT+EKS) AKRE 2025'!C93,#REF!)</f>
        <v>#REF!</v>
      </c>
      <c r="AL93" s="1335" t="e">
        <f>SUMIFS(#REF!,#REF!,"internal",#REF!,C93)+
SUMIFS(#REF!,#REF!,"internal",#REF!,C93)+
SUMIFS(#REF!,#REF!,"internal",#REF!,C93)+
SUMIFS(#REF!,#REF!,"internal",#REF!,C93)+
SUMIFS(#REF!,#REF!,"internal",#REF!,C93)+
SUMIFS(#REF!,#REF!,"internal",#REF!,C93)+
SUMIFS(#REF!,#REF!,"internal",#REF!,C93)</f>
        <v>#REF!</v>
      </c>
      <c r="AM93" s="1354" t="e">
        <f>SUMIFS(#REF!,#REF!,"eksternal",#REF!,C93)+
SUMIFS(#REF!,#REF!,"eksternal",#REF!,C93)+
SUMIFS(#REF!,#REF!,"eksternal",#REF!,C93)+
SUMIFS(#REF!,#REF!,"eksternal",#REF!,C93)+
SUMIFS(#REF!,#REF!,"eksternal",#REF!,C93)+
SUMIFS(#REF!,#REF!,"eksternal",#REF!,C93)+
SUMIFS(#REF!,#REF!,"eksternal",#REF!,C93)+
SUMIFS(#REF!,#REF!,"eksternal",#REF!,C93)+
SUMIFS(#REF!,#REF!,"eksternal",#REF!,C93)</f>
        <v>#REF!</v>
      </c>
    </row>
    <row r="94" spans="1:39" hidden="1">
      <c r="A94" s="127">
        <v>13</v>
      </c>
      <c r="B94" s="796" t="s">
        <v>256</v>
      </c>
      <c r="C94" s="134" t="s">
        <v>466</v>
      </c>
      <c r="D94" s="1340"/>
      <c r="E94" s="1340" t="e">
        <f>SUMIFS(#REF!,#REF!,"internal",#REF!,C94)+
SUMIFS(#REF!,#REF!,"internal",#REF!,C94)+
SUMIFS(#REF!,#REF!,"internal",#REF!,C94)+
SUMIFS(#REF!,#REF!,"internal",#REF!,C94)+
SUMIFS(#REF!,#REF!,"internal",#REF!,C94)+
SUMIFS(#REF!,#REF!,"internal",#REF!,C94)</f>
        <v>#REF!</v>
      </c>
      <c r="F94" s="1341" t="e">
        <f>SUMIFS(#REF!,#REF!,"eksternal",#REF!,C94)+
SUMIFS(#REF!,#REF!,"eksternal",#REF!,C94)+
SUMIFS(#REF!,#REF!,"eksternal",#REF!,C94)+
SUMIFS(#REF!,#REF!,"eksternal",#REF!,C94)+
SUMIFS(#REF!,#REF!,"eksternal",#REF!,C94)+
SUMIFS(#REF!,#REF!,"eksternal",#REF!,C94)</f>
        <v>#REF!</v>
      </c>
      <c r="G94" s="1334"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H94" s="1334" t="e">
        <f>SUMIFS(#REF!,#REF!,"internal",#REF!,C94)+
SUMIFS(#REF!,#REF!,"internal",#REF!,C94)+
SUMIFS(#REF!,#REF!,"internal",#REF!,C94)+
SUMIFS(#REF!,#REF!,"internal",#REF!,C94)+
SUMIFS(#REF!,#REF!,"internal",#REF!,C94)+
SUMIFS(#REF!,#REF!,"internal",#REF!,C94)+
SUMIFS(#REF!,#REF!,"internal",#REF!,C94)</f>
        <v>#REF!</v>
      </c>
      <c r="I94" s="1334" t="e">
        <f>SUMIFS(#REF!,#REF!,"eksternal",#REF!,C94)+
SUMIFS(#REF!,#REF!,"eksternal",#REF!,C94)+
SUMIFS(#REF!,#REF!,"eksternal",#REF!,C94)+
SUMIFS(#REF!,#REF!,"eksternal",#REF!,C94)+
SUMIFS(#REF!,#REF!,"eksternal",#REF!,C94)+
SUMIFS(#REF!,#REF!,"eksternal",#REF!,C94)+
SUMIFS(#REF!,#REF!,"eksternal",#REF!,C94)</f>
        <v>#REF!</v>
      </c>
      <c r="J94" s="151"/>
      <c r="K94" s="151" t="e">
        <f>SUMIFS(#REF!,#REF!,"internal",#REF!,C94)+
SUMIFS(#REF!,#REF!,"internal",#REF!,C94)+
SUMIFS(#REF!,#REF!,"internal",#REF!,C94)+
SUMIFS(#REF!,#REF!,"internal",#REF!,C94)+
SUMIFS(#REF!,#REF!,"internal",#REF!,C94)+
SUMIFS(#REF!,#REF!,"internal",#REF!,C94)</f>
        <v>#REF!</v>
      </c>
      <c r="L94" s="151" t="e">
        <f>SUMIFS(#REF!,#REF!,"eksternal",#REF!,C94)+
SUMIFS(#REF!,#REF!,"eksternal",#REF!,C94)+
SUMIFS(#REF!,#REF!,"eksternal",#REF!,C94)+
SUMIFS(#REF!,#REF!,"eksternal",#REF!,C94)+
SUMIFS(#REF!,#REF!,"eksternal",#REF!,C94)+
SUMIFS(#REF!,#REF!,"eksternal",#REF!,C94)</f>
        <v>#REF!</v>
      </c>
      <c r="M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N94" s="152" t="e">
        <f>SUMIFS(#REF!,#REF!,"internal",#REF!,C94)+
SUMIFS(#REF!,#REF!,"internal",#REF!,C94)+
SUMIFS(#REF!,#REF!,"internal",#REF!,C94)+
SUMIFS(#REF!,#REF!,"internal",#REF!,C94)+
SUMIFS(#REF!,#REF!,"internal",#REF!,C94)+
SUMIFS(#REF!,#REF!,"internal",#REF!,C94)+
SUMIFS(#REF!,#REF!,"internal",#REF!,C94)</f>
        <v>#REF!</v>
      </c>
      <c r="O94" s="1331" t="e">
        <f>SUMIFS(#REF!,#REF!,"eksternal",#REF!,C94)+
SUMIFS(#REF!,#REF!,"eksternal",#REF!,C94)+
SUMIFS(#REF!,#REF!,"eksternal",#REF!,C94)+
SUMIFS(#REF!,#REF!,"eksternal",#REF!,C94)+
SUMIFS(#REF!,#REF!,"eksternal",#REF!,C94)+
SUMIFS(#REF!,#REF!,"eksternal",#REF!,C94)+
SUMIFS(#REF!,#REF!,"eksternal",#REF!,C94)</f>
        <v>#REF!</v>
      </c>
      <c r="P94" s="152"/>
      <c r="Q94" s="152" t="e">
        <f>SUMIFS(#REF!,#REF!,"internal",#REF!,C94)+
SUMIFS(#REF!,#REF!,"internal",#REF!,C94)+
SUMIFS(#REF!,#REF!,"internal",#REF!,C94)+
SUMIFS(#REF!,#REF!,"internal",#REF!,C94)+
SUMIFS(#REF!,#REF!,"internal",#REF!,C94)+
SUMIFS(#REF!,#REF!,"internal",#REF!,C94)</f>
        <v>#REF!</v>
      </c>
      <c r="R94" s="152" t="e">
        <f>SUMIFS(#REF!,#REF!,"eksternal",#REF!,C94)+
SUMIFS(#REF!,#REF!,"eksternal",#REF!,C94)+
SUMIFS(#REF!,#REF!,"eksternal",#REF!,C94)+
SUMIFS(#REF!,#REF!,"eksternal",#REF!,C94)+
SUMIFS(#REF!,#REF!,"eksternal",#REF!,C94)+
SUMIFS(#REF!,#REF!,"eksternal",#REF!,C94)</f>
        <v>#REF!</v>
      </c>
      <c r="S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T94" s="1331" t="e">
        <f>SUMIFS(#REF!,#REF!,"internal",#REF!,C94)+
SUMIFS(#REF!,#REF!,"internal",#REF!,C94)+
SUMIFS(#REF!,#REF!,"internal",#REF!,C94)+
SUMIFS(#REF!,#REF!,"internal",#REF!,C94)+
SUMIFS(#REF!,#REF!,"eksternal",#REF!,C94)+
SUMIFS(#REF!,#REF!,"eksternal",#REF!,C94)+
SUMIFS(#REF!,#REF!,"eksternal",#REF!,C94)</f>
        <v>#REF!</v>
      </c>
      <c r="U94" s="1331" t="e">
        <f>SUMIFS(#REF!,#REF!,"eksternal",#REF!,C94)+
SUMIFS(#REF!,#REF!,"eksternal",#REF!,C94)+
SUMIFS(#REF!,#REF!,"eksternal",#REF!,C94)+
SUMIFS(#REF!,#REF!,"eksternal",#REF!,C94)+
SUMIFS(#REF!,#REF!,"eksternal",#REF!,C94)+
SUMIFS(#REF!,#REF!,"eksternal",#REF!,C94)+
SUMIFS(#REF!,#REF!,"eksternal",#REF!,C94)</f>
        <v>#REF!</v>
      </c>
      <c r="V94" s="152" t="e">
        <f>SUMIF(#REF!, 'KEUANGAN (INT+EKS) AKRE 2025'!C94,#REF!)+
SUMIF(#REF!, 'KEUANGAN (INT+EKS) AKRE 2025'!C94,#REF!)+
SUMIF(#REF!, 'KEUANGAN (INT+EKS) AKRE 2025'!C94,#REF!)+
SUMIF(#REF!, 'KEUANGAN (INT+EKS) AKRE 2025'!C94,#REF!)+
SUMIF(#REF!, 'KEUANGAN (INT+EKS) AKRE 2025'!C94,#REF!)</f>
        <v>#REF!</v>
      </c>
      <c r="W94" s="152" t="e">
        <f>SUMIFS(#REF!,#REF!,"internal",#REF!,C94)+
SUMIFS(#REF!,#REF!,"internal",#REF!,C94)+
SUMIFS(#REF!,#REF!,"internal",#REF!,C94)+
SUMIFS(#REF!,#REF!,"internal",#REF!,C94)+
SUMIFS(#REF!,#REF!,"internal",#REF!,C94)+
SUMIFS(#REF!,#REF!,"internal",#REF!,C94)</f>
        <v>#REF!</v>
      </c>
      <c r="X94" s="152" t="e">
        <f>SUMIFS(#REF!,#REF!,"eksternal",#REF!,C94)+
SUMIFS(#REF!,#REF!,"eksternal",#REF!,C94)+
SUMIFS(#REF!,#REF!,"eksternal",#REF!,C94)+
SUMIFS(#REF!,#REF!,"eksternal",#REF!,C94)+
SUMIFS(#REF!,#REF!,"eksternal",#REF!,C94)+
SUMIFS(#REF!,#REF!,"eksternal",#REF!,C94)</f>
        <v>#REF!</v>
      </c>
      <c r="Y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Z94" s="152" t="e">
        <f>SUMIFS(#REF!,#REF!,"internal",#REF!,C94)+
SUMIFS(#REF!,#REF!,"internal",#REF!,C94)+
SUMIFS(#REF!,#REF!,"internal",#REF!,C94)+
SUMIFS(#REF!,#REF!,"internal",#REF!,C94)+
SUMIFS(#REF!,#REF!,"internal",#REF!,C94)+
SUMIFS(#REF!,#REF!,"internal",#REF!,C94)+
SUMIFS(#REF!,#REF!,"internal",#REF!,C94)</f>
        <v>#REF!</v>
      </c>
      <c r="AA94" s="152" t="e">
        <f>SUMIFS(#REF!,#REF!,"eksternal",#REF!,C94)+
SUMIFS(#REF!,#REF!,"eksternal",#REF!,C94)+
SUMIFS(#REF!,#REF!,"eksternal",#REF!,C94)+
SUMIFS(#REF!,#REF!,"eksternal",#REF!,C94)+
SUMIFS(#REF!,#REF!,"eksternal",#REF!,C94)+
SUMIFS(#REF!,#REF!,"eksternal",#REF!,C94)+
SUMIFS(#REF!,#REF!,"eksternal",#REF!,C94)</f>
        <v>#REF!</v>
      </c>
      <c r="AB94" s="152" t="e">
        <f>SUMIF(#REF!, 'KEUANGAN (INT+EKS) AKRE 2025'!C94,#REF!)+
SUMIF(#REF!, 'KEUANGAN (INT+EKS) AKRE 2025'!C94,#REF!)+
SUMIF(#REF!, 'KEUANGAN (INT+EKS) AKRE 2025'!C94,#REF!)+
SUMIF(#REF!, 'KEUANGAN (INT+EKS) AKRE 2025'!C94,#REF!)+
SUMIF(#REF!, 'KEUANGAN (INT+EKS) AKRE 2025'!C94,#REF!)+
SUMIF(#REF!, 'KEUANGAN (INT+EKS) AKRE 2025'!C94,#REF!)</f>
        <v>#REF!</v>
      </c>
      <c r="AC94" s="152" t="e">
        <f>SUMIFS(#REF!,#REF!,"internal",#REF!,C94)+
SUMIFS(#REF!,#REF!,"internal",#REF!,C94)+
SUMIFS(#REF!,#REF!,"internal",#REF!,C94)+
SUMIFS(#REF!,#REF!,"internal",#REF!,C94)+
SUMIFS(#REF!,#REF!,"internal",#REF!,C94)+
SUMIFS(#REF!,#REF!,"internal",#REF!,C94)</f>
        <v>#REF!</v>
      </c>
      <c r="AD94" s="152" t="e">
        <f>SUMIFS(#REF!,#REF!,"eksternal",#REF!,C94)+
SUMIFS(#REF!,#REF!,"eksternal",#REF!,C94)+
SUMIFS(#REF!,#REF!,"eksternal",#REF!,C94)+
SUMIFS(#REF!,#REF!,"eksternal",#REF!,C94)+
SUMIFS(#REF!,#REF!,"eksternal",#REF!,C94)+
SUMIFS(#REF!,#REF!,"eksternal",#REF!,C94)</f>
        <v>#REF!</v>
      </c>
      <c r="AE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AF94" s="152" t="e">
        <f>SUMIFS(#REF!,#REF!,"internal",#REF!,C94)+
SUMIFS(#REF!,#REF!,"internal",#REF!,C94)+
SUMIFS(#REF!,#REF!,"internal",#REF!,C94)+
SUMIFS(#REF!,#REF!,"internal",#REF!,C94)+
SUMIFS(#REF!,#REF!,"internal",#REF!,C94)+
SUMIFS(#REF!,#REF!,"internal",#REF!,C94)+
SUMIFS(#REF!,#REF!,"internal",#REF!,C94)</f>
        <v>#REF!</v>
      </c>
      <c r="AG94" s="152" t="e">
        <f>SUMIFS(#REF!,#REF!,"eksternal",#REF!,C94)+
SUMIFS(#REF!,#REF!,"eksternal",#REF!,C94)+
SUMIFS(#REF!,#REF!,"eksternal",#REF!,C94)+
SUMIFS(#REF!,#REF!,"eksternal",#REF!,C94)+
SUMIFS(#REF!,#REF!,"eksternal",#REF!,C94)+
SUMIFS(#REF!,#REF!,"eksternal",#REF!,C94)+
SUMIFS(#REF!,#REF!,"eksternal",#REF!,C94)</f>
        <v>#REF!</v>
      </c>
      <c r="AH94" s="152"/>
      <c r="AI94" s="152" t="e">
        <f>SUMIFS(#REF!,#REF!,"internal",#REF!,C94)+
SUMIFS(#REF!,#REF!,"internal",#REF!,C94)+
SUMIFS(#REF!,#REF!,"internal",#REF!,C94)+
SUMIFS(#REF!,#REF!,"internal",#REF!,C94)+
SUMIFS(#REF!,#REF!,"internal",#REF!,C94)+
SUMIFS(#REF!,#REF!,"internal",#REF!,C94)</f>
        <v>#REF!</v>
      </c>
      <c r="AJ94" s="152" t="e">
        <f>SUMIFS(#REF!,#REF!,"eksternal",#REF!,C94)+
SUMIFS(#REF!,#REF!,"eksternal",#REF!,C94)+
SUMIFS(#REF!,#REF!,"eksternal",#REF!,C94)+
SUMIFS(#REF!,#REF!,"eksternal",#REF!,C94)+
SUMIFS(#REF!,#REF!,"eksternal",#REF!,C94)+
SUMIFS(#REF!,#REF!,"eksternal",#REF!,C94)</f>
        <v>#REF!</v>
      </c>
      <c r="AK94" s="1337"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
SUMIF(#REF!,'KEUANGAN (INT+EKS) AKRE 2025'!C94,#REF!)+
SUMIF(#REF!,'KEUANGAN (INT+EKS) AKRE 2025'!C94,#REF!)</f>
        <v>#REF!</v>
      </c>
      <c r="AL94" s="1335" t="e">
        <f>SUMIFS(#REF!,#REF!,"internal",#REF!,C94)+
SUMIFS(#REF!,#REF!,"internal",#REF!,C94)+
SUMIFS(#REF!,#REF!,"internal",#REF!,C94)+
SUMIFS(#REF!,#REF!,"internal",#REF!,C94)+
SUMIFS(#REF!,#REF!,"internal",#REF!,C94)+
SUMIFS(#REF!,#REF!,"internal",#REF!,C94)+
SUMIFS(#REF!,#REF!,"internal",#REF!,C94)</f>
        <v>#REF!</v>
      </c>
      <c r="AM94" s="1354" t="e">
        <f>SUMIFS(#REF!,#REF!,"eksternal",#REF!,C94)+
SUMIFS(#REF!,#REF!,"eksternal",#REF!,C94)+
SUMIFS(#REF!,#REF!,"eksternal",#REF!,C94)+
SUMIFS(#REF!,#REF!,"eksternal",#REF!,C94)+
SUMIFS(#REF!,#REF!,"eksternal",#REF!,C94)+
SUMIFS(#REF!,#REF!,"eksternal",#REF!,C94)+
SUMIFS(#REF!,#REF!,"eksternal",#REF!,C94)+
SUMIFS(#REF!,#REF!,"eksternal",#REF!,C94)+
SUMIFS(#REF!,#REF!,"eksternal",#REF!,C94)</f>
        <v>#REF!</v>
      </c>
    </row>
    <row r="95" spans="1:39" hidden="1">
      <c r="A95" s="127">
        <v>14</v>
      </c>
      <c r="B95" s="796" t="s">
        <v>256</v>
      </c>
      <c r="C95" s="134" t="s">
        <v>3416</v>
      </c>
      <c r="D95" s="1340"/>
      <c r="E95" s="1340" t="e">
        <f>SUMIFS(#REF!,#REF!,"internal",#REF!,C95)+
SUMIFS(#REF!,#REF!,"internal",#REF!,C95)+
SUMIFS(#REF!,#REF!,"internal",#REF!,C95)+
SUMIFS(#REF!,#REF!,"internal",#REF!,C95)+
SUMIFS(#REF!,#REF!,"internal",#REF!,C95)+
SUMIFS(#REF!,#REF!,"internal",#REF!,C95)</f>
        <v>#REF!</v>
      </c>
      <c r="F95" s="1341" t="e">
        <f>SUMIFS(#REF!,#REF!,"eksternal",#REF!,C95)+
SUMIFS(#REF!,#REF!,"eksternal",#REF!,C95)+
SUMIFS(#REF!,#REF!,"eksternal",#REF!,C95)+
SUMIFS(#REF!,#REF!,"eksternal",#REF!,C95)+
SUMIFS(#REF!,#REF!,"eksternal",#REF!,C95)+
SUMIFS(#REF!,#REF!,"eksternal",#REF!,C95)</f>
        <v>#REF!</v>
      </c>
      <c r="G95" s="1334"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H95" s="1334" t="e">
        <f>SUMIFS(#REF!,#REF!,"internal",#REF!,C95)+
SUMIFS(#REF!,#REF!,"internal",#REF!,C95)+
SUMIFS(#REF!,#REF!,"internal",#REF!,C95)+
SUMIFS(#REF!,#REF!,"internal",#REF!,C95)+
SUMIFS(#REF!,#REF!,"internal",#REF!,C95)+
SUMIFS(#REF!,#REF!,"internal",#REF!,C95)+
SUMIFS(#REF!,#REF!,"internal",#REF!,C95)</f>
        <v>#REF!</v>
      </c>
      <c r="I95" s="1334" t="e">
        <f>SUMIFS(#REF!,#REF!,"eksternal",#REF!,C95)+
SUMIFS(#REF!,#REF!,"eksternal",#REF!,C95)+
SUMIFS(#REF!,#REF!,"eksternal",#REF!,C95)+
SUMIFS(#REF!,#REF!,"eksternal",#REF!,C95)+
SUMIFS(#REF!,#REF!,"eksternal",#REF!,C95)+
SUMIFS(#REF!,#REF!,"eksternal",#REF!,C95)+
SUMIFS(#REF!,#REF!,"eksternal",#REF!,C95)</f>
        <v>#REF!</v>
      </c>
      <c r="J95" s="151"/>
      <c r="K95" s="151" t="e">
        <f>SUMIFS(#REF!,#REF!,"internal",#REF!,C95)+
SUMIFS(#REF!,#REF!,"internal",#REF!,C95)+
SUMIFS(#REF!,#REF!,"internal",#REF!,C95)+
SUMIFS(#REF!,#REF!,"internal",#REF!,C95)+
SUMIFS(#REF!,#REF!,"internal",#REF!,C95)+
SUMIFS(#REF!,#REF!,"internal",#REF!,C95)</f>
        <v>#REF!</v>
      </c>
      <c r="L95" s="151" t="e">
        <f>SUMIFS(#REF!,#REF!,"eksternal",#REF!,C95)+
SUMIFS(#REF!,#REF!,"eksternal",#REF!,C95)+
SUMIFS(#REF!,#REF!,"eksternal",#REF!,C95)+
SUMIFS(#REF!,#REF!,"eksternal",#REF!,C95)+
SUMIFS(#REF!,#REF!,"eksternal",#REF!,C95)+
SUMIFS(#REF!,#REF!,"eksternal",#REF!,C95)</f>
        <v>#REF!</v>
      </c>
      <c r="M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N95" s="152" t="e">
        <f>SUMIFS(#REF!,#REF!,"internal",#REF!,C95)+
SUMIFS(#REF!,#REF!,"internal",#REF!,C95)+
SUMIFS(#REF!,#REF!,"internal",#REF!,C95)+
SUMIFS(#REF!,#REF!,"internal",#REF!,C95)+
SUMIFS(#REF!,#REF!,"internal",#REF!,C95)+
SUMIFS(#REF!,#REF!,"internal",#REF!,C95)+
SUMIFS(#REF!,#REF!,"internal",#REF!,C95)</f>
        <v>#REF!</v>
      </c>
      <c r="O95" s="1331" t="e">
        <f>SUMIFS(#REF!,#REF!,"eksternal",#REF!,C95)+
SUMIFS(#REF!,#REF!,"eksternal",#REF!,C95)+
SUMIFS(#REF!,#REF!,"eksternal",#REF!,C95)+
SUMIFS(#REF!,#REF!,"eksternal",#REF!,C95)+
SUMIFS(#REF!,#REF!,"eksternal",#REF!,C95)+
SUMIFS(#REF!,#REF!,"eksternal",#REF!,C95)+
SUMIFS(#REF!,#REF!,"eksternal",#REF!,C95)</f>
        <v>#REF!</v>
      </c>
      <c r="P95" s="152"/>
      <c r="Q95" s="152" t="e">
        <f>SUMIFS(#REF!,#REF!,"internal",#REF!,C95)+
SUMIFS(#REF!,#REF!,"internal",#REF!,C95)+
SUMIFS(#REF!,#REF!,"internal",#REF!,C95)+
SUMIFS(#REF!,#REF!,"internal",#REF!,C95)+
SUMIFS(#REF!,#REF!,"internal",#REF!,C95)+
SUMIFS(#REF!,#REF!,"internal",#REF!,C95)</f>
        <v>#REF!</v>
      </c>
      <c r="R95" s="152" t="e">
        <f>SUMIFS(#REF!,#REF!,"eksternal",#REF!,C95)+
SUMIFS(#REF!,#REF!,"eksternal",#REF!,C95)+
SUMIFS(#REF!,#REF!,"eksternal",#REF!,C95)+
SUMIFS(#REF!,#REF!,"eksternal",#REF!,C95)+
SUMIFS(#REF!,#REF!,"eksternal",#REF!,C95)+
SUMIFS(#REF!,#REF!,"eksternal",#REF!,C95)</f>
        <v>#REF!</v>
      </c>
      <c r="S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T95" s="1331" t="e">
        <f>SUMIFS(#REF!,#REF!,"internal",#REF!,C95)+
SUMIFS(#REF!,#REF!,"internal",#REF!,C95)+
SUMIFS(#REF!,#REF!,"internal",#REF!,C95)+
SUMIFS(#REF!,#REF!,"internal",#REF!,C95)+
SUMIFS(#REF!,#REF!,"eksternal",#REF!,C95)+
SUMIFS(#REF!,#REF!,"eksternal",#REF!,C95)+
SUMIFS(#REF!,#REF!,"eksternal",#REF!,C95)</f>
        <v>#REF!</v>
      </c>
      <c r="U95" s="1331" t="e">
        <f>SUMIFS(#REF!,#REF!,"eksternal",#REF!,C95)+
SUMIFS(#REF!,#REF!,"eksternal",#REF!,C95)+
SUMIFS(#REF!,#REF!,"eksternal",#REF!,C95)+
SUMIFS(#REF!,#REF!,"eksternal",#REF!,C95)+
SUMIFS(#REF!,#REF!,"eksternal",#REF!,C95)+
SUMIFS(#REF!,#REF!,"eksternal",#REF!,C95)+
SUMIFS(#REF!,#REF!,"eksternal",#REF!,C95)</f>
        <v>#REF!</v>
      </c>
      <c r="V95" s="152" t="e">
        <f>SUMIF(#REF!, 'KEUANGAN (INT+EKS) AKRE 2025'!C95,#REF!)+
SUMIF(#REF!, 'KEUANGAN (INT+EKS) AKRE 2025'!C95,#REF!)+
SUMIF(#REF!, 'KEUANGAN (INT+EKS) AKRE 2025'!C95,#REF!)+
SUMIF(#REF!, 'KEUANGAN (INT+EKS) AKRE 2025'!C95,#REF!)+
SUMIF(#REF!, 'KEUANGAN (INT+EKS) AKRE 2025'!C95,#REF!)</f>
        <v>#REF!</v>
      </c>
      <c r="W95" s="152" t="e">
        <f>SUMIFS(#REF!,#REF!,"internal",#REF!,C95)+
SUMIFS(#REF!,#REF!,"internal",#REF!,C95)+
SUMIFS(#REF!,#REF!,"internal",#REF!,C95)+
SUMIFS(#REF!,#REF!,"internal",#REF!,C95)+
SUMIFS(#REF!,#REF!,"internal",#REF!,C95)+
SUMIFS(#REF!,#REF!,"internal",#REF!,C95)</f>
        <v>#REF!</v>
      </c>
      <c r="X95" s="152" t="e">
        <f>SUMIFS(#REF!,#REF!,"eksternal",#REF!,C95)+
SUMIFS(#REF!,#REF!,"eksternal",#REF!,C95)+
SUMIFS(#REF!,#REF!,"eksternal",#REF!,C95)+
SUMIFS(#REF!,#REF!,"eksternal",#REF!,C95)+
SUMIFS(#REF!,#REF!,"eksternal",#REF!,C95)+
SUMIFS(#REF!,#REF!,"eksternal",#REF!,C95)</f>
        <v>#REF!</v>
      </c>
      <c r="Y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Z95" s="152" t="e">
        <f>SUMIFS(#REF!,#REF!,"internal",#REF!,C95)+
SUMIFS(#REF!,#REF!,"internal",#REF!,C95)+
SUMIFS(#REF!,#REF!,"internal",#REF!,C95)+
SUMIFS(#REF!,#REF!,"internal",#REF!,C95)+
SUMIFS(#REF!,#REF!,"internal",#REF!,C95)+
SUMIFS(#REF!,#REF!,"internal",#REF!,C95)+
SUMIFS(#REF!,#REF!,"internal",#REF!,C95)</f>
        <v>#REF!</v>
      </c>
      <c r="AA95" s="152" t="e">
        <f>SUMIFS(#REF!,#REF!,"eksternal",#REF!,C95)+
SUMIFS(#REF!,#REF!,"eksternal",#REF!,C95)+
SUMIFS(#REF!,#REF!,"eksternal",#REF!,C95)+
SUMIFS(#REF!,#REF!,"eksternal",#REF!,C95)+
SUMIFS(#REF!,#REF!,"eksternal",#REF!,C95)+
SUMIFS(#REF!,#REF!,"eksternal",#REF!,C95)+
SUMIFS(#REF!,#REF!,"eksternal",#REF!,C95)</f>
        <v>#REF!</v>
      </c>
      <c r="AB95" s="152" t="e">
        <f>SUMIF(#REF!, 'KEUANGAN (INT+EKS) AKRE 2025'!C95,#REF!)+
SUMIF(#REF!, 'KEUANGAN (INT+EKS) AKRE 2025'!C95,#REF!)+
SUMIF(#REF!, 'KEUANGAN (INT+EKS) AKRE 2025'!C95,#REF!)+
SUMIF(#REF!, 'KEUANGAN (INT+EKS) AKRE 2025'!C95,#REF!)+
SUMIF(#REF!, 'KEUANGAN (INT+EKS) AKRE 2025'!C95,#REF!)+
SUMIF(#REF!, 'KEUANGAN (INT+EKS) AKRE 2025'!C95,#REF!)</f>
        <v>#REF!</v>
      </c>
      <c r="AC95" s="152" t="e">
        <f>SUMIFS(#REF!,#REF!,"internal",#REF!,C95)+
SUMIFS(#REF!,#REF!,"internal",#REF!,C95)+
SUMIFS(#REF!,#REF!,"internal",#REF!,C95)+
SUMIFS(#REF!,#REF!,"internal",#REF!,C95)+
SUMIFS(#REF!,#REF!,"internal",#REF!,C95)+
SUMIFS(#REF!,#REF!,"internal",#REF!,C95)</f>
        <v>#REF!</v>
      </c>
      <c r="AD95" s="152" t="e">
        <f>SUMIFS(#REF!,#REF!,"eksternal",#REF!,C95)+
SUMIFS(#REF!,#REF!,"eksternal",#REF!,C95)+
SUMIFS(#REF!,#REF!,"eksternal",#REF!,C95)+
SUMIFS(#REF!,#REF!,"eksternal",#REF!,C95)+
SUMIFS(#REF!,#REF!,"eksternal",#REF!,C95)+
SUMIFS(#REF!,#REF!,"eksternal",#REF!,C95)</f>
        <v>#REF!</v>
      </c>
      <c r="AE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AF95" s="152" t="e">
        <f>SUMIFS(#REF!,#REF!,"internal",#REF!,C95)+
SUMIFS(#REF!,#REF!,"internal",#REF!,C95)+
SUMIFS(#REF!,#REF!,"internal",#REF!,C95)+
SUMIFS(#REF!,#REF!,"internal",#REF!,C95)+
SUMIFS(#REF!,#REF!,"internal",#REF!,C95)+
SUMIFS(#REF!,#REF!,"internal",#REF!,C95)+
SUMIFS(#REF!,#REF!,"internal",#REF!,C95)</f>
        <v>#REF!</v>
      </c>
      <c r="AG95" s="152" t="e">
        <f>SUMIFS(#REF!,#REF!,"eksternal",#REF!,C95)+
SUMIFS(#REF!,#REF!,"eksternal",#REF!,C95)+
SUMIFS(#REF!,#REF!,"eksternal",#REF!,C95)+
SUMIFS(#REF!,#REF!,"eksternal",#REF!,C95)+
SUMIFS(#REF!,#REF!,"eksternal",#REF!,C95)+
SUMIFS(#REF!,#REF!,"eksternal",#REF!,C95)+
SUMIFS(#REF!,#REF!,"eksternal",#REF!,C95)</f>
        <v>#REF!</v>
      </c>
      <c r="AH95" s="152"/>
      <c r="AI95" s="152" t="e">
        <f>SUMIFS(#REF!,#REF!,"internal",#REF!,C95)+
SUMIFS(#REF!,#REF!,"internal",#REF!,C95)+
SUMIFS(#REF!,#REF!,"internal",#REF!,C95)+
SUMIFS(#REF!,#REF!,"internal",#REF!,C95)+
SUMIFS(#REF!,#REF!,"internal",#REF!,C95)+
SUMIFS(#REF!,#REF!,"internal",#REF!,C95)</f>
        <v>#REF!</v>
      </c>
      <c r="AJ95" s="152" t="e">
        <f>SUMIFS(#REF!,#REF!,"eksternal",#REF!,C95)+
SUMIFS(#REF!,#REF!,"eksternal",#REF!,C95)+
SUMIFS(#REF!,#REF!,"eksternal",#REF!,C95)+
SUMIFS(#REF!,#REF!,"eksternal",#REF!,C95)+
SUMIFS(#REF!,#REF!,"eksternal",#REF!,C95)+
SUMIFS(#REF!,#REF!,"eksternal",#REF!,C95)</f>
        <v>#REF!</v>
      </c>
      <c r="AK95" s="1337"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
SUMIF(#REF!,'KEUANGAN (INT+EKS) AKRE 2025'!C95,#REF!)+
SUMIF(#REF!,'KEUANGAN (INT+EKS) AKRE 2025'!C95,#REF!)</f>
        <v>#REF!</v>
      </c>
      <c r="AL95" s="1335" t="e">
        <f>SUMIFS(#REF!,#REF!,"internal",#REF!,C95)+
SUMIFS(#REF!,#REF!,"internal",#REF!,C95)+
SUMIFS(#REF!,#REF!,"internal",#REF!,C95)+
SUMIFS(#REF!,#REF!,"internal",#REF!,C95)+
SUMIFS(#REF!,#REF!,"internal",#REF!,C95)+
SUMIFS(#REF!,#REF!,"internal",#REF!,C95)+
SUMIFS(#REF!,#REF!,"internal",#REF!,C95)</f>
        <v>#REF!</v>
      </c>
      <c r="AM95" s="1354" t="e">
        <f>SUMIFS(#REF!,#REF!,"eksternal",#REF!,C95)+
SUMIFS(#REF!,#REF!,"eksternal",#REF!,C95)+
SUMIFS(#REF!,#REF!,"eksternal",#REF!,C95)+
SUMIFS(#REF!,#REF!,"eksternal",#REF!,C95)+
SUMIFS(#REF!,#REF!,"eksternal",#REF!,C95)+
SUMIFS(#REF!,#REF!,"eksternal",#REF!,C95)+
SUMIFS(#REF!,#REF!,"eksternal",#REF!,C95)+
SUMIFS(#REF!,#REF!,"eksternal",#REF!,C95)+
SUMIFS(#REF!,#REF!,"eksternal",#REF!,C95)</f>
        <v>#REF!</v>
      </c>
    </row>
    <row r="96" spans="1:39" hidden="1">
      <c r="A96" s="127">
        <v>15</v>
      </c>
      <c r="B96" s="796" t="s">
        <v>256</v>
      </c>
      <c r="C96" s="134" t="s">
        <v>6261</v>
      </c>
      <c r="D96" s="1340"/>
      <c r="E96" s="1340" t="e">
        <f>SUMIFS(#REF!,#REF!,"internal",#REF!,C96)+
SUMIFS(#REF!,#REF!,"internal",#REF!,C96)+
SUMIFS(#REF!,#REF!,"internal",#REF!,C96)+
SUMIFS(#REF!,#REF!,"internal",#REF!,C96)+
SUMIFS(#REF!,#REF!,"internal",#REF!,C96)+
SUMIFS(#REF!,#REF!,"internal",#REF!,C96)</f>
        <v>#REF!</v>
      </c>
      <c r="F96" s="1341" t="e">
        <f>SUMIFS(#REF!,#REF!,"eksternal",#REF!,C96)+
SUMIFS(#REF!,#REF!,"eksternal",#REF!,C96)+
SUMIFS(#REF!,#REF!,"eksternal",#REF!,C96)+
SUMIFS(#REF!,#REF!,"eksternal",#REF!,C96)+
SUMIFS(#REF!,#REF!,"eksternal",#REF!,C96)+
SUMIFS(#REF!,#REF!,"eksternal",#REF!,C96)</f>
        <v>#REF!</v>
      </c>
      <c r="G96" s="1334"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H96" s="1334" t="e">
        <f>SUMIFS(#REF!,#REF!,"internal",#REF!,C96)+
SUMIFS(#REF!,#REF!,"internal",#REF!,C96)+
SUMIFS(#REF!,#REF!,"internal",#REF!,C96)+
SUMIFS(#REF!,#REF!,"internal",#REF!,C96)+
SUMIFS(#REF!,#REF!,"internal",#REF!,C96)+
SUMIFS(#REF!,#REF!,"internal",#REF!,C96)+
SUMIFS(#REF!,#REF!,"internal",#REF!,C96)</f>
        <v>#REF!</v>
      </c>
      <c r="I96" s="1334" t="e">
        <f>SUMIFS(#REF!,#REF!,"eksternal",#REF!,C96)+
SUMIFS(#REF!,#REF!,"eksternal",#REF!,C96)+
SUMIFS(#REF!,#REF!,"eksternal",#REF!,C96)+
SUMIFS(#REF!,#REF!,"eksternal",#REF!,C96)+
SUMIFS(#REF!,#REF!,"eksternal",#REF!,C96)+
SUMIFS(#REF!,#REF!,"eksternal",#REF!,C96)+
SUMIFS(#REF!,#REF!,"eksternal",#REF!,C96)</f>
        <v>#REF!</v>
      </c>
      <c r="J96" s="151"/>
      <c r="K96" s="151" t="e">
        <f>SUMIFS(#REF!,#REF!,"internal",#REF!,C96)+
SUMIFS(#REF!,#REF!,"internal",#REF!,C96)+
SUMIFS(#REF!,#REF!,"internal",#REF!,C96)+
SUMIFS(#REF!,#REF!,"internal",#REF!,C96)+
SUMIFS(#REF!,#REF!,"internal",#REF!,C96)+
SUMIFS(#REF!,#REF!,"internal",#REF!,C96)</f>
        <v>#REF!</v>
      </c>
      <c r="L96" s="151" t="e">
        <f>SUMIFS(#REF!,#REF!,"eksternal",#REF!,C96)+
SUMIFS(#REF!,#REF!,"eksternal",#REF!,C96)+
SUMIFS(#REF!,#REF!,"eksternal",#REF!,C96)+
SUMIFS(#REF!,#REF!,"eksternal",#REF!,C96)+
SUMIFS(#REF!,#REF!,"eksternal",#REF!,C96)+
SUMIFS(#REF!,#REF!,"eksternal",#REF!,C96)</f>
        <v>#REF!</v>
      </c>
      <c r="M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N96" s="152" t="e">
        <f>SUMIFS(#REF!,#REF!,"internal",#REF!,C96)+
SUMIFS(#REF!,#REF!,"internal",#REF!,C96)+
SUMIFS(#REF!,#REF!,"internal",#REF!,C96)+
SUMIFS(#REF!,#REF!,"internal",#REF!,C96)+
SUMIFS(#REF!,#REF!,"internal",#REF!,C96)+
SUMIFS(#REF!,#REF!,"internal",#REF!,C96)+
SUMIFS(#REF!,#REF!,"internal",#REF!,C96)</f>
        <v>#REF!</v>
      </c>
      <c r="O96" s="1331" t="e">
        <f>SUMIFS(#REF!,#REF!,"eksternal",#REF!,C96)+
SUMIFS(#REF!,#REF!,"eksternal",#REF!,C96)+
SUMIFS(#REF!,#REF!,"eksternal",#REF!,C96)+
SUMIFS(#REF!,#REF!,"eksternal",#REF!,C96)+
SUMIFS(#REF!,#REF!,"eksternal",#REF!,C96)+
SUMIFS(#REF!,#REF!,"eksternal",#REF!,C96)+
SUMIFS(#REF!,#REF!,"eksternal",#REF!,C96)</f>
        <v>#REF!</v>
      </c>
      <c r="P96" s="152"/>
      <c r="Q96" s="152" t="e">
        <f>SUMIFS(#REF!,#REF!,"internal",#REF!,C96)+
SUMIFS(#REF!,#REF!,"internal",#REF!,C96)+
SUMIFS(#REF!,#REF!,"internal",#REF!,C96)+
SUMIFS(#REF!,#REF!,"internal",#REF!,C96)+
SUMIFS(#REF!,#REF!,"internal",#REF!,C96)+
SUMIFS(#REF!,#REF!,"internal",#REF!,C96)</f>
        <v>#REF!</v>
      </c>
      <c r="R96" s="152" t="e">
        <f>SUMIFS(#REF!,#REF!,"eksternal",#REF!,C96)+
SUMIFS(#REF!,#REF!,"eksternal",#REF!,C96)+
SUMIFS(#REF!,#REF!,"eksternal",#REF!,C96)+
SUMIFS(#REF!,#REF!,"eksternal",#REF!,C96)+
SUMIFS(#REF!,#REF!,"eksternal",#REF!,C96)+
SUMIFS(#REF!,#REF!,"eksternal",#REF!,C96)</f>
        <v>#REF!</v>
      </c>
      <c r="S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T96" s="1331" t="e">
        <f>SUMIFS(#REF!,#REF!,"internal",#REF!,C96)+
SUMIFS(#REF!,#REF!,"internal",#REF!,C96)+
SUMIFS(#REF!,#REF!,"internal",#REF!,C96)+
SUMIFS(#REF!,#REF!,"internal",#REF!,C96)+
SUMIFS(#REF!,#REF!,"eksternal",#REF!,C96)+
SUMIFS(#REF!,#REF!,"eksternal",#REF!,C96)+
SUMIFS(#REF!,#REF!,"eksternal",#REF!,C96)</f>
        <v>#REF!</v>
      </c>
      <c r="U96" s="1331" t="e">
        <f>SUMIFS(#REF!,#REF!,"eksternal",#REF!,C96)+
SUMIFS(#REF!,#REF!,"eksternal",#REF!,C96)+
SUMIFS(#REF!,#REF!,"eksternal",#REF!,C96)+
SUMIFS(#REF!,#REF!,"eksternal",#REF!,C96)+
SUMIFS(#REF!,#REF!,"eksternal",#REF!,C96)+
SUMIFS(#REF!,#REF!,"eksternal",#REF!,C96)+
SUMIFS(#REF!,#REF!,"eksternal",#REF!,C96)</f>
        <v>#REF!</v>
      </c>
      <c r="V96" s="152" t="e">
        <f>SUMIF(#REF!, 'KEUANGAN (INT+EKS) AKRE 2025'!C96,#REF!)+
SUMIF(#REF!, 'KEUANGAN (INT+EKS) AKRE 2025'!C96,#REF!)+
SUMIF(#REF!, 'KEUANGAN (INT+EKS) AKRE 2025'!C96,#REF!)+
SUMIF(#REF!, 'KEUANGAN (INT+EKS) AKRE 2025'!C96,#REF!)+
SUMIF(#REF!, 'KEUANGAN (INT+EKS) AKRE 2025'!C96,#REF!)</f>
        <v>#REF!</v>
      </c>
      <c r="W96" s="152" t="e">
        <f>SUMIFS(#REF!,#REF!,"internal",#REF!,C96)+
SUMIFS(#REF!,#REF!,"internal",#REF!,C96)+
SUMIFS(#REF!,#REF!,"internal",#REF!,C96)+
SUMIFS(#REF!,#REF!,"internal",#REF!,C96)+
SUMIFS(#REF!,#REF!,"internal",#REF!,C96)+
SUMIFS(#REF!,#REF!,"internal",#REF!,C96)</f>
        <v>#REF!</v>
      </c>
      <c r="X96" s="152" t="e">
        <f>SUMIFS(#REF!,#REF!,"eksternal",#REF!,C96)+
SUMIFS(#REF!,#REF!,"eksternal",#REF!,C96)+
SUMIFS(#REF!,#REF!,"eksternal",#REF!,C96)+
SUMIFS(#REF!,#REF!,"eksternal",#REF!,C96)+
SUMIFS(#REF!,#REF!,"eksternal",#REF!,C96)+
SUMIFS(#REF!,#REF!,"eksternal",#REF!,C96)</f>
        <v>#REF!</v>
      </c>
      <c r="Y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Z96" s="152" t="e">
        <f>SUMIFS(#REF!,#REF!,"internal",#REF!,C96)+
SUMIFS(#REF!,#REF!,"internal",#REF!,C96)+
SUMIFS(#REF!,#REF!,"internal",#REF!,C96)+
SUMIFS(#REF!,#REF!,"internal",#REF!,C96)+
SUMIFS(#REF!,#REF!,"internal",#REF!,C96)+
SUMIFS(#REF!,#REF!,"internal",#REF!,C96)+
SUMIFS(#REF!,#REF!,"internal",#REF!,C96)</f>
        <v>#REF!</v>
      </c>
      <c r="AA96" s="152" t="e">
        <f>SUMIFS(#REF!,#REF!,"eksternal",#REF!,C96)+
SUMIFS(#REF!,#REF!,"eksternal",#REF!,C96)+
SUMIFS(#REF!,#REF!,"eksternal",#REF!,C96)+
SUMIFS(#REF!,#REF!,"eksternal",#REF!,C96)+
SUMIFS(#REF!,#REF!,"eksternal",#REF!,C96)+
SUMIFS(#REF!,#REF!,"eksternal",#REF!,C96)+
SUMIFS(#REF!,#REF!,"eksternal",#REF!,C96)</f>
        <v>#REF!</v>
      </c>
      <c r="AB96" s="152" t="e">
        <f>SUMIF(#REF!, 'KEUANGAN (INT+EKS) AKRE 2025'!C96,#REF!)+
SUMIF(#REF!, 'KEUANGAN (INT+EKS) AKRE 2025'!C96,#REF!)+
SUMIF(#REF!, 'KEUANGAN (INT+EKS) AKRE 2025'!C96,#REF!)+
SUMIF(#REF!, 'KEUANGAN (INT+EKS) AKRE 2025'!C96,#REF!)+
SUMIF(#REF!, 'KEUANGAN (INT+EKS) AKRE 2025'!C96,#REF!)+
SUMIF(#REF!, 'KEUANGAN (INT+EKS) AKRE 2025'!C96,#REF!)</f>
        <v>#REF!</v>
      </c>
      <c r="AC96" s="152" t="e">
        <f>SUMIFS(#REF!,#REF!,"internal",#REF!,C96)+
SUMIFS(#REF!,#REF!,"internal",#REF!,C96)+
SUMIFS(#REF!,#REF!,"internal",#REF!,C96)+
SUMIFS(#REF!,#REF!,"internal",#REF!,C96)+
SUMIFS(#REF!,#REF!,"internal",#REF!,C96)+
SUMIFS(#REF!,#REF!,"internal",#REF!,C96)</f>
        <v>#REF!</v>
      </c>
      <c r="AD96" s="152" t="e">
        <f>SUMIFS(#REF!,#REF!,"eksternal",#REF!,C96)+
SUMIFS(#REF!,#REF!,"eksternal",#REF!,C96)+
SUMIFS(#REF!,#REF!,"eksternal",#REF!,C96)+
SUMIFS(#REF!,#REF!,"eksternal",#REF!,C96)+
SUMIFS(#REF!,#REF!,"eksternal",#REF!,C96)+
SUMIFS(#REF!,#REF!,"eksternal",#REF!,C96)</f>
        <v>#REF!</v>
      </c>
      <c r="AE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AF96" s="152" t="e">
        <f>SUMIFS(#REF!,#REF!,"internal",#REF!,C96)+
SUMIFS(#REF!,#REF!,"internal",#REF!,C96)+
SUMIFS(#REF!,#REF!,"internal",#REF!,C96)+
SUMIFS(#REF!,#REF!,"internal",#REF!,C96)+
SUMIFS(#REF!,#REF!,"internal",#REF!,C96)+
SUMIFS(#REF!,#REF!,"internal",#REF!,C96)+
SUMIFS(#REF!,#REF!,"internal",#REF!,C96)</f>
        <v>#REF!</v>
      </c>
      <c r="AG96" s="152" t="e">
        <f>SUMIFS(#REF!,#REF!,"eksternal",#REF!,C96)+
SUMIFS(#REF!,#REF!,"eksternal",#REF!,C96)+
SUMIFS(#REF!,#REF!,"eksternal",#REF!,C96)+
SUMIFS(#REF!,#REF!,"eksternal",#REF!,C96)+
SUMIFS(#REF!,#REF!,"eksternal",#REF!,C96)+
SUMIFS(#REF!,#REF!,"eksternal",#REF!,C96)+
SUMIFS(#REF!,#REF!,"eksternal",#REF!,C96)</f>
        <v>#REF!</v>
      </c>
      <c r="AH96" s="152"/>
      <c r="AI96" s="152" t="e">
        <f>SUMIFS(#REF!,#REF!,"internal",#REF!,C96)+
SUMIFS(#REF!,#REF!,"internal",#REF!,C96)+
SUMIFS(#REF!,#REF!,"internal",#REF!,C96)+
SUMIFS(#REF!,#REF!,"internal",#REF!,C96)+
SUMIFS(#REF!,#REF!,"internal",#REF!,C96)+
SUMIFS(#REF!,#REF!,"internal",#REF!,C96)</f>
        <v>#REF!</v>
      </c>
      <c r="AJ96" s="152" t="e">
        <f>SUMIFS(#REF!,#REF!,"eksternal",#REF!,C96)+
SUMIFS(#REF!,#REF!,"eksternal",#REF!,C96)+
SUMIFS(#REF!,#REF!,"eksternal",#REF!,C96)+
SUMIFS(#REF!,#REF!,"eksternal",#REF!,C96)+
SUMIFS(#REF!,#REF!,"eksternal",#REF!,C96)+
SUMIFS(#REF!,#REF!,"eksternal",#REF!,C96)</f>
        <v>#REF!</v>
      </c>
      <c r="AK96" s="1337"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
SUMIF(#REF!,'KEUANGAN (INT+EKS) AKRE 2025'!C96,#REF!)+
SUMIF(#REF!,'KEUANGAN (INT+EKS) AKRE 2025'!C96,#REF!)</f>
        <v>#REF!</v>
      </c>
      <c r="AL96" s="1335" t="e">
        <f>SUMIFS(#REF!,#REF!,"internal",#REF!,C96)+
SUMIFS(#REF!,#REF!,"internal",#REF!,C96)+
SUMIFS(#REF!,#REF!,"internal",#REF!,C96)+
SUMIFS(#REF!,#REF!,"internal",#REF!,C96)+
SUMIFS(#REF!,#REF!,"internal",#REF!,C96)+
SUMIFS(#REF!,#REF!,"internal",#REF!,C96)+
SUMIFS(#REF!,#REF!,"internal",#REF!,C96)</f>
        <v>#REF!</v>
      </c>
      <c r="AM96" s="1354" t="e">
        <f>SUMIFS(#REF!,#REF!,"eksternal",#REF!,C96)+
SUMIFS(#REF!,#REF!,"eksternal",#REF!,C96)+
SUMIFS(#REF!,#REF!,"eksternal",#REF!,C96)+
SUMIFS(#REF!,#REF!,"eksternal",#REF!,C96)+
SUMIFS(#REF!,#REF!,"eksternal",#REF!,C96)+
SUMIFS(#REF!,#REF!,"eksternal",#REF!,C96)+
SUMIFS(#REF!,#REF!,"eksternal",#REF!,C96)+
SUMIFS(#REF!,#REF!,"eksternal",#REF!,C96)+
SUMIFS(#REF!,#REF!,"eksternal",#REF!,C96)</f>
        <v>#REF!</v>
      </c>
    </row>
    <row r="97" spans="1:39" hidden="1">
      <c r="A97" s="127">
        <v>16</v>
      </c>
      <c r="B97" s="796" t="s">
        <v>256</v>
      </c>
      <c r="C97" s="134" t="s">
        <v>3427</v>
      </c>
      <c r="D97" s="1340"/>
      <c r="E97" s="1340" t="e">
        <f>SUMIFS(#REF!,#REF!,"internal",#REF!,C97)+
SUMIFS(#REF!,#REF!,"internal",#REF!,C97)+
SUMIFS(#REF!,#REF!,"internal",#REF!,C97)+
SUMIFS(#REF!,#REF!,"internal",#REF!,C97)+
SUMIFS(#REF!,#REF!,"internal",#REF!,C97)+
SUMIFS(#REF!,#REF!,"internal",#REF!,C97)</f>
        <v>#REF!</v>
      </c>
      <c r="F97" s="1341" t="e">
        <f>SUMIFS(#REF!,#REF!,"eksternal",#REF!,C97)+
SUMIFS(#REF!,#REF!,"eksternal",#REF!,C97)+
SUMIFS(#REF!,#REF!,"eksternal",#REF!,C97)+
SUMIFS(#REF!,#REF!,"eksternal",#REF!,C97)+
SUMIFS(#REF!,#REF!,"eksternal",#REF!,C97)+
SUMIFS(#REF!,#REF!,"eksternal",#REF!,C97)</f>
        <v>#REF!</v>
      </c>
      <c r="G97" s="1334"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H97" s="1334" t="e">
        <f>SUMIFS(#REF!,#REF!,"internal",#REF!,C97)+
SUMIFS(#REF!,#REF!,"internal",#REF!,C97)+
SUMIFS(#REF!,#REF!,"internal",#REF!,C97)+
SUMIFS(#REF!,#REF!,"internal",#REF!,C97)+
SUMIFS(#REF!,#REF!,"internal",#REF!,C97)+
SUMIFS(#REF!,#REF!,"internal",#REF!,C97)+
SUMIFS(#REF!,#REF!,"internal",#REF!,C97)</f>
        <v>#REF!</v>
      </c>
      <c r="I97" s="1334" t="e">
        <f>SUMIFS(#REF!,#REF!,"eksternal",#REF!,C97)+
SUMIFS(#REF!,#REF!,"eksternal",#REF!,C97)+
SUMIFS(#REF!,#REF!,"eksternal",#REF!,C97)+
SUMIFS(#REF!,#REF!,"eksternal",#REF!,C97)+
SUMIFS(#REF!,#REF!,"eksternal",#REF!,C97)+
SUMIFS(#REF!,#REF!,"eksternal",#REF!,C97)+
SUMIFS(#REF!,#REF!,"eksternal",#REF!,C97)</f>
        <v>#REF!</v>
      </c>
      <c r="J97" s="151"/>
      <c r="K97" s="151" t="e">
        <f>SUMIFS(#REF!,#REF!,"internal",#REF!,C97)+
SUMIFS(#REF!,#REF!,"internal",#REF!,C97)+
SUMIFS(#REF!,#REF!,"internal",#REF!,C97)+
SUMIFS(#REF!,#REF!,"internal",#REF!,C97)+
SUMIFS(#REF!,#REF!,"internal",#REF!,C97)+
SUMIFS(#REF!,#REF!,"internal",#REF!,C97)</f>
        <v>#REF!</v>
      </c>
      <c r="L97" s="151" t="e">
        <f>SUMIFS(#REF!,#REF!,"eksternal",#REF!,C97)+
SUMIFS(#REF!,#REF!,"eksternal",#REF!,C97)+
SUMIFS(#REF!,#REF!,"eksternal",#REF!,C97)+
SUMIFS(#REF!,#REF!,"eksternal",#REF!,C97)+
SUMIFS(#REF!,#REF!,"eksternal",#REF!,C97)+
SUMIFS(#REF!,#REF!,"eksternal",#REF!,C97)</f>
        <v>#REF!</v>
      </c>
      <c r="M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N97" s="152" t="e">
        <f>SUMIFS(#REF!,#REF!,"internal",#REF!,C97)+
SUMIFS(#REF!,#REF!,"internal",#REF!,C97)+
SUMIFS(#REF!,#REF!,"internal",#REF!,C97)+
SUMIFS(#REF!,#REF!,"internal",#REF!,C97)+
SUMIFS(#REF!,#REF!,"internal",#REF!,C97)+
SUMIFS(#REF!,#REF!,"internal",#REF!,C97)+
SUMIFS(#REF!,#REF!,"internal",#REF!,C97)</f>
        <v>#REF!</v>
      </c>
      <c r="O97" s="1331" t="e">
        <f>SUMIFS(#REF!,#REF!,"eksternal",#REF!,C97)+
SUMIFS(#REF!,#REF!,"eksternal",#REF!,C97)+
SUMIFS(#REF!,#REF!,"eksternal",#REF!,C97)+
SUMIFS(#REF!,#REF!,"eksternal",#REF!,C97)+
SUMIFS(#REF!,#REF!,"eksternal",#REF!,C97)+
SUMIFS(#REF!,#REF!,"eksternal",#REF!,C97)+
SUMIFS(#REF!,#REF!,"eksternal",#REF!,C97)</f>
        <v>#REF!</v>
      </c>
      <c r="P97" s="152"/>
      <c r="Q97" s="152" t="e">
        <f>SUMIFS(#REF!,#REF!,"internal",#REF!,C97)+
SUMIFS(#REF!,#REF!,"internal",#REF!,C97)+
SUMIFS(#REF!,#REF!,"internal",#REF!,C97)+
SUMIFS(#REF!,#REF!,"internal",#REF!,C97)+
SUMIFS(#REF!,#REF!,"internal",#REF!,C97)+
SUMIFS(#REF!,#REF!,"internal",#REF!,C97)</f>
        <v>#REF!</v>
      </c>
      <c r="R97" s="152" t="e">
        <f>SUMIFS(#REF!,#REF!,"eksternal",#REF!,C97)+
SUMIFS(#REF!,#REF!,"eksternal",#REF!,C97)+
SUMIFS(#REF!,#REF!,"eksternal",#REF!,C97)+
SUMIFS(#REF!,#REF!,"eksternal",#REF!,C97)+
SUMIFS(#REF!,#REF!,"eksternal",#REF!,C97)+
SUMIFS(#REF!,#REF!,"eksternal",#REF!,C97)</f>
        <v>#REF!</v>
      </c>
      <c r="S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T97" s="1331" t="e">
        <f>SUMIFS(#REF!,#REF!,"internal",#REF!,C97)+
SUMIFS(#REF!,#REF!,"internal",#REF!,C97)+
SUMIFS(#REF!,#REF!,"internal",#REF!,C97)+
SUMIFS(#REF!,#REF!,"internal",#REF!,C97)+
SUMIFS(#REF!,#REF!,"eksternal",#REF!,C97)+
SUMIFS(#REF!,#REF!,"eksternal",#REF!,C97)+
SUMIFS(#REF!,#REF!,"eksternal",#REF!,C97)</f>
        <v>#REF!</v>
      </c>
      <c r="U97" s="1331" t="e">
        <f>SUMIFS(#REF!,#REF!,"eksternal",#REF!,C97)+
SUMIFS(#REF!,#REF!,"eksternal",#REF!,C97)+
SUMIFS(#REF!,#REF!,"eksternal",#REF!,C97)+
SUMIFS(#REF!,#REF!,"eksternal",#REF!,C97)+
SUMIFS(#REF!,#REF!,"eksternal",#REF!,C97)+
SUMIFS(#REF!,#REF!,"eksternal",#REF!,C97)+
SUMIFS(#REF!,#REF!,"eksternal",#REF!,C97)</f>
        <v>#REF!</v>
      </c>
      <c r="V97" s="152" t="e">
        <f>SUMIF(#REF!, 'KEUANGAN (INT+EKS) AKRE 2025'!C97,#REF!)+
SUMIF(#REF!, 'KEUANGAN (INT+EKS) AKRE 2025'!C97,#REF!)+
SUMIF(#REF!, 'KEUANGAN (INT+EKS) AKRE 2025'!C97,#REF!)+
SUMIF(#REF!, 'KEUANGAN (INT+EKS) AKRE 2025'!C97,#REF!)+
SUMIF(#REF!, 'KEUANGAN (INT+EKS) AKRE 2025'!C97,#REF!)</f>
        <v>#REF!</v>
      </c>
      <c r="W97" s="152" t="e">
        <f>SUMIFS(#REF!,#REF!,"internal",#REF!,C97)+
SUMIFS(#REF!,#REF!,"internal",#REF!,C97)+
SUMIFS(#REF!,#REF!,"internal",#REF!,C97)+
SUMIFS(#REF!,#REF!,"internal",#REF!,C97)+
SUMIFS(#REF!,#REF!,"internal",#REF!,C97)+
SUMIFS(#REF!,#REF!,"internal",#REF!,C97)</f>
        <v>#REF!</v>
      </c>
      <c r="X97" s="152" t="e">
        <f>SUMIFS(#REF!,#REF!,"eksternal",#REF!,C97)+
SUMIFS(#REF!,#REF!,"eksternal",#REF!,C97)+
SUMIFS(#REF!,#REF!,"eksternal",#REF!,C97)+
SUMIFS(#REF!,#REF!,"eksternal",#REF!,C97)+
SUMIFS(#REF!,#REF!,"eksternal",#REF!,C97)+
SUMIFS(#REF!,#REF!,"eksternal",#REF!,C97)</f>
        <v>#REF!</v>
      </c>
      <c r="Y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Z97" s="152" t="e">
        <f>SUMIFS(#REF!,#REF!,"internal",#REF!,C97)+
SUMIFS(#REF!,#REF!,"internal",#REF!,C97)+
SUMIFS(#REF!,#REF!,"internal",#REF!,C97)+
SUMIFS(#REF!,#REF!,"internal",#REF!,C97)+
SUMIFS(#REF!,#REF!,"internal",#REF!,C97)+
SUMIFS(#REF!,#REF!,"internal",#REF!,C97)+
SUMIFS(#REF!,#REF!,"internal",#REF!,C97)</f>
        <v>#REF!</v>
      </c>
      <c r="AA97" s="152" t="e">
        <f>SUMIFS(#REF!,#REF!,"eksternal",#REF!,C97)+
SUMIFS(#REF!,#REF!,"eksternal",#REF!,C97)+
SUMIFS(#REF!,#REF!,"eksternal",#REF!,C97)+
SUMIFS(#REF!,#REF!,"eksternal",#REF!,C97)+
SUMIFS(#REF!,#REF!,"eksternal",#REF!,C97)+
SUMIFS(#REF!,#REF!,"eksternal",#REF!,C97)+
SUMIFS(#REF!,#REF!,"eksternal",#REF!,C97)</f>
        <v>#REF!</v>
      </c>
      <c r="AB97" s="152" t="e">
        <f>SUMIF(#REF!, 'KEUANGAN (INT+EKS) AKRE 2025'!C97,#REF!)+
SUMIF(#REF!, 'KEUANGAN (INT+EKS) AKRE 2025'!C97,#REF!)+
SUMIF(#REF!, 'KEUANGAN (INT+EKS) AKRE 2025'!C97,#REF!)+
SUMIF(#REF!, 'KEUANGAN (INT+EKS) AKRE 2025'!C97,#REF!)+
SUMIF(#REF!, 'KEUANGAN (INT+EKS) AKRE 2025'!C97,#REF!)+
SUMIF(#REF!, 'KEUANGAN (INT+EKS) AKRE 2025'!C97,#REF!)</f>
        <v>#REF!</v>
      </c>
      <c r="AC97" s="152" t="e">
        <f>SUMIFS(#REF!,#REF!,"internal",#REF!,C97)+
SUMIFS(#REF!,#REF!,"internal",#REF!,C97)+
SUMIFS(#REF!,#REF!,"internal",#REF!,C97)+
SUMIFS(#REF!,#REF!,"internal",#REF!,C97)+
SUMIFS(#REF!,#REF!,"internal",#REF!,C97)+
SUMIFS(#REF!,#REF!,"internal",#REF!,C97)</f>
        <v>#REF!</v>
      </c>
      <c r="AD97" s="152" t="e">
        <f>SUMIFS(#REF!,#REF!,"eksternal",#REF!,C97)+
SUMIFS(#REF!,#REF!,"eksternal",#REF!,C97)+
SUMIFS(#REF!,#REF!,"eksternal",#REF!,C97)+
SUMIFS(#REF!,#REF!,"eksternal",#REF!,C97)+
SUMIFS(#REF!,#REF!,"eksternal",#REF!,C97)+
SUMIFS(#REF!,#REF!,"eksternal",#REF!,C97)</f>
        <v>#REF!</v>
      </c>
      <c r="AE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AF97" s="152" t="e">
        <f>SUMIFS(#REF!,#REF!,"internal",#REF!,C97)+
SUMIFS(#REF!,#REF!,"internal",#REF!,C97)+
SUMIFS(#REF!,#REF!,"internal",#REF!,C97)+
SUMIFS(#REF!,#REF!,"internal",#REF!,C97)+
SUMIFS(#REF!,#REF!,"internal",#REF!,C97)+
SUMIFS(#REF!,#REF!,"internal",#REF!,C97)+
SUMIFS(#REF!,#REF!,"internal",#REF!,C97)</f>
        <v>#REF!</v>
      </c>
      <c r="AG97" s="152" t="e">
        <f>SUMIFS(#REF!,#REF!,"eksternal",#REF!,C97)+
SUMIFS(#REF!,#REF!,"eksternal",#REF!,C97)+
SUMIFS(#REF!,#REF!,"eksternal",#REF!,C97)+
SUMIFS(#REF!,#REF!,"eksternal",#REF!,C97)+
SUMIFS(#REF!,#REF!,"eksternal",#REF!,C97)+
SUMIFS(#REF!,#REF!,"eksternal",#REF!,C97)+
SUMIFS(#REF!,#REF!,"eksternal",#REF!,C97)</f>
        <v>#REF!</v>
      </c>
      <c r="AH97" s="152"/>
      <c r="AI97" s="152" t="e">
        <f>SUMIFS(#REF!,#REF!,"internal",#REF!,C97)+
SUMIFS(#REF!,#REF!,"internal",#REF!,C97)+
SUMIFS(#REF!,#REF!,"internal",#REF!,C97)+
SUMIFS(#REF!,#REF!,"internal",#REF!,C97)+
SUMIFS(#REF!,#REF!,"internal",#REF!,C97)+
SUMIFS(#REF!,#REF!,"internal",#REF!,C97)</f>
        <v>#REF!</v>
      </c>
      <c r="AJ97" s="152" t="e">
        <f>SUMIFS(#REF!,#REF!,"eksternal",#REF!,C97)+
SUMIFS(#REF!,#REF!,"eksternal",#REF!,C97)+
SUMIFS(#REF!,#REF!,"eksternal",#REF!,C97)+
SUMIFS(#REF!,#REF!,"eksternal",#REF!,C97)+
SUMIFS(#REF!,#REF!,"eksternal",#REF!,C97)+
SUMIFS(#REF!,#REF!,"eksternal",#REF!,C97)</f>
        <v>#REF!</v>
      </c>
      <c r="AK97" s="1337"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
SUMIF(#REF!,'KEUANGAN (INT+EKS) AKRE 2025'!C97,#REF!)+
SUMIF(#REF!,'KEUANGAN (INT+EKS) AKRE 2025'!C97,#REF!)</f>
        <v>#REF!</v>
      </c>
      <c r="AL97" s="1335" t="e">
        <f>SUMIFS(#REF!,#REF!,"internal",#REF!,C97)+
SUMIFS(#REF!,#REF!,"internal",#REF!,C97)+
SUMIFS(#REF!,#REF!,"internal",#REF!,C97)+
SUMIFS(#REF!,#REF!,"internal",#REF!,C97)+
SUMIFS(#REF!,#REF!,"internal",#REF!,C97)+
SUMIFS(#REF!,#REF!,"internal",#REF!,C97)+
SUMIFS(#REF!,#REF!,"internal",#REF!,C97)</f>
        <v>#REF!</v>
      </c>
      <c r="AM97" s="1354" t="e">
        <f>SUMIFS(#REF!,#REF!,"eksternal",#REF!,C97)+
SUMIFS(#REF!,#REF!,"eksternal",#REF!,C97)+
SUMIFS(#REF!,#REF!,"eksternal",#REF!,C97)+
SUMIFS(#REF!,#REF!,"eksternal",#REF!,C97)+
SUMIFS(#REF!,#REF!,"eksternal",#REF!,C97)+
SUMIFS(#REF!,#REF!,"eksternal",#REF!,C97)+
SUMIFS(#REF!,#REF!,"eksternal",#REF!,C97)+
SUMIFS(#REF!,#REF!,"eksternal",#REF!,C97)+
SUMIFS(#REF!,#REF!,"eksternal",#REF!,C97)</f>
        <v>#REF!</v>
      </c>
    </row>
    <row r="98" spans="1:39" hidden="1">
      <c r="A98" s="127">
        <v>1</v>
      </c>
      <c r="B98" s="797" t="s">
        <v>311</v>
      </c>
      <c r="C98" s="134" t="s">
        <v>74</v>
      </c>
      <c r="D98" s="1340" t="e">
        <f>SUMIF(#REF!, 'KEUANGAN (INT+EKS) AKRE 2025'!C98,#REF!)+
SUMIF(#REF!, 'KEUANGAN (INT+EKS) AKRE 2025'!C98,#REF!)+
SUMIF(#REF!, 'KEUANGAN (INT+EKS) AKRE 2025'!C98,#REF!)+
SUMIF(#REF!, 'KEUANGAN (INT+EKS) AKRE 2025'!C98,#REF!)+
SUMIF(#REF!, 'KEUANGAN (INT+EKS) AKRE 2025'!C98,#REF!)</f>
        <v>#REF!</v>
      </c>
      <c r="E98" s="1340" t="e">
        <f>SUMIFS(#REF!,#REF!,"internal",#REF!,C98)+
SUMIFS(#REF!,#REF!,"internal",#REF!,C98)+
SUMIFS(#REF!,#REF!,"internal",#REF!,C98)+
SUMIFS(#REF!,#REF!,"internal",#REF!,C98)+
SUMIFS(#REF!,#REF!,"internal",#REF!,C98)+
SUMIFS(#REF!,#REF!,"internal",#REF!,C98)</f>
        <v>#REF!</v>
      </c>
      <c r="F98" s="1341" t="e">
        <f>SUMIFS(#REF!,#REF!,"eksternal",#REF!,C98)+
SUMIFS(#REF!,#REF!,"eksternal",#REF!,C98)+
SUMIFS(#REF!,#REF!,"eksternal",#REF!,C98)+
SUMIFS(#REF!,#REF!,"eksternal",#REF!,C98)+
SUMIFS(#REF!,#REF!,"eksternal",#REF!,C98)+
SUMIFS(#REF!,#REF!,"eksternal",#REF!,C98)</f>
        <v>#REF!</v>
      </c>
      <c r="G98" s="1334"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H98" s="1334" t="e">
        <f>SUMIFS(#REF!,#REF!,"internal",#REF!,C98)+
SUMIFS(#REF!,#REF!,"internal",#REF!,C98)+
SUMIFS(#REF!,#REF!,"internal",#REF!,C98)+
SUMIFS(#REF!,#REF!,"internal",#REF!,C98)+
SUMIFS(#REF!,#REF!,"internal",#REF!,C98)+
SUMIFS(#REF!,#REF!,"internal",#REF!,C98)+
SUMIFS(#REF!,#REF!,"internal",#REF!,C98)</f>
        <v>#REF!</v>
      </c>
      <c r="I98" s="1334" t="e">
        <f>SUMIFS(#REF!,#REF!,"eksternal",#REF!,C98)+
SUMIFS(#REF!,#REF!,"eksternal",#REF!,C98)+
SUMIFS(#REF!,#REF!,"eksternal",#REF!,C98)+
SUMIFS(#REF!,#REF!,"eksternal",#REF!,C98)+
SUMIFS(#REF!,#REF!,"eksternal",#REF!,C98)+
SUMIFS(#REF!,#REF!,"eksternal",#REF!,C98)+
SUMIFS(#REF!,#REF!,"eksternal",#REF!,C98)</f>
        <v>#REF!</v>
      </c>
      <c r="J98" s="151" t="e">
        <f>SUMIF(#REF!, 'KEUANGAN (INT+EKS) AKRE 2025'!C98,#REF!)+
SUMIF(#REF!, 'KEUANGAN (INT+EKS) AKRE 2025'!C98,#REF!)+
SUMIF(#REF!, 'KEUANGAN (INT+EKS) AKRE 2025'!C98,#REF!)+
SUMIF(#REF!, 'KEUANGAN (INT+EKS) AKRE 2025'!C98,#REF!)+
SUMIF(#REF!, 'KEUANGAN (INT+EKS) AKRE 2025'!C98,#REF!)</f>
        <v>#REF!</v>
      </c>
      <c r="K98" s="151" t="e">
        <f>SUMIFS(#REF!,#REF!,"internal",#REF!,C98)+
SUMIFS(#REF!,#REF!,"internal",#REF!,C98)+
SUMIFS(#REF!,#REF!,"internal",#REF!,C98)+
SUMIFS(#REF!,#REF!,"internal",#REF!,C98)+
SUMIFS(#REF!,#REF!,"internal",#REF!,C98)+
SUMIFS(#REF!,#REF!,"internal",#REF!,C98)</f>
        <v>#REF!</v>
      </c>
      <c r="L98" s="151" t="e">
        <f>SUMIFS(#REF!,#REF!,"eksternal",#REF!,C98)+
SUMIFS(#REF!,#REF!,"eksternal",#REF!,C98)+
SUMIFS(#REF!,#REF!,"eksternal",#REF!,C98)+
SUMIFS(#REF!,#REF!,"eksternal",#REF!,C98)+
SUMIFS(#REF!,#REF!,"eksternal",#REF!,C98)+
SUMIFS(#REF!,#REF!,"eksternal",#REF!,C98)</f>
        <v>#REF!</v>
      </c>
      <c r="M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N98" s="152" t="e">
        <f>SUMIFS(#REF!,#REF!,"internal",#REF!,C98)+
SUMIFS(#REF!,#REF!,"internal",#REF!,C98)+
SUMIFS(#REF!,#REF!,"internal",#REF!,C98)+
SUMIFS(#REF!,#REF!,"internal",#REF!,C98)+
SUMIFS(#REF!,#REF!,"internal",#REF!,C98)+
SUMIFS(#REF!,#REF!,"internal",#REF!,C98)+
SUMIFS(#REF!,#REF!,"internal",#REF!,C98)</f>
        <v>#REF!</v>
      </c>
      <c r="O98" s="1331" t="e">
        <f>SUMIFS(#REF!,#REF!,"eksternal",#REF!,C98)+
SUMIFS(#REF!,#REF!,"eksternal",#REF!,C98)+
SUMIFS(#REF!,#REF!,"eksternal",#REF!,C98)+
SUMIFS(#REF!,#REF!,"eksternal",#REF!,C98)+
SUMIFS(#REF!,#REF!,"eksternal",#REF!,C98)+
SUMIFS(#REF!,#REF!,"eksternal",#REF!,C98)+
SUMIFS(#REF!,#REF!,"eksternal",#REF!,C98)</f>
        <v>#REF!</v>
      </c>
      <c r="P98" s="152" t="e">
        <f>SUMIF(#REF!, 'KEUANGAN (INT+EKS) AKRE 2025'!C98,#REF!)+
SUMIF(#REF!, 'KEUANGAN (INT+EKS) AKRE 2025'!C98,#REF!)+
SUMIF(#REF!, 'KEUANGAN (INT+EKS) AKRE 2025'!C98,#REF!)+
SUMIF(#REF!, 'KEUANGAN (INT+EKS) AKRE 2025'!C98,#REF!)+
SUMIF(#REF!, 'KEUANGAN (INT+EKS) AKRE 2025'!C98,#REF!)</f>
        <v>#REF!</v>
      </c>
      <c r="Q98" s="152" t="e">
        <f>SUMIFS(#REF!,#REF!,"internal",#REF!,C98)+
SUMIFS(#REF!,#REF!,"internal",#REF!,C98)+
SUMIFS(#REF!,#REF!,"internal",#REF!,C98)+
SUMIFS(#REF!,#REF!,"internal",#REF!,C98)+
SUMIFS(#REF!,#REF!,"internal",#REF!,C98)+
SUMIFS(#REF!,#REF!,"internal",#REF!,C98)</f>
        <v>#REF!</v>
      </c>
      <c r="R98" s="152" t="e">
        <f>SUMIFS(#REF!,#REF!,"eksternal",#REF!,C98)+
SUMIFS(#REF!,#REF!,"eksternal",#REF!,C98)+
SUMIFS(#REF!,#REF!,"eksternal",#REF!,C98)+
SUMIFS(#REF!,#REF!,"eksternal",#REF!,C98)+
SUMIFS(#REF!,#REF!,"eksternal",#REF!,C98)+
SUMIFS(#REF!,#REF!,"eksternal",#REF!,C98)</f>
        <v>#REF!</v>
      </c>
      <c r="S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T98" s="1331" t="e">
        <f>SUMIFS(#REF!,#REF!,"internal",#REF!,C98)+
SUMIFS(#REF!,#REF!,"internal",#REF!,C98)+
SUMIFS(#REF!,#REF!,"internal",#REF!,C98)+
SUMIFS(#REF!,#REF!,"internal",#REF!,C98)+
SUMIFS(#REF!,#REF!,"eksternal",#REF!,C98)+
SUMIFS(#REF!,#REF!,"eksternal",#REF!,C98)+
SUMIFS(#REF!,#REF!,"eksternal",#REF!,C98)</f>
        <v>#REF!</v>
      </c>
      <c r="U98" s="1331" t="e">
        <f>SUMIFS(#REF!,#REF!,"eksternal",#REF!,C98)+
SUMIFS(#REF!,#REF!,"eksternal",#REF!,C98)+
SUMIFS(#REF!,#REF!,"eksternal",#REF!,C98)+
SUMIFS(#REF!,#REF!,"eksternal",#REF!,C98)+
SUMIFS(#REF!,#REF!,"eksternal",#REF!,C98)+
SUMIFS(#REF!,#REF!,"eksternal",#REF!,C98)+
SUMIFS(#REF!,#REF!,"eksternal",#REF!,C98)</f>
        <v>#REF!</v>
      </c>
      <c r="V98" s="152" t="e">
        <f>SUMIF(#REF!, 'KEUANGAN (INT+EKS) AKRE 2025'!C98,#REF!)+
SUMIF(#REF!, 'KEUANGAN (INT+EKS) AKRE 2025'!C98,#REF!)+
SUMIF(#REF!, 'KEUANGAN (INT+EKS) AKRE 2025'!C98,#REF!)+
SUMIF(#REF!, 'KEUANGAN (INT+EKS) AKRE 2025'!C98,#REF!)+
SUMIF(#REF!, 'KEUANGAN (INT+EKS) AKRE 2025'!C98,#REF!)</f>
        <v>#REF!</v>
      </c>
      <c r="W98" s="152" t="e">
        <f>SUMIFS(#REF!,#REF!,"internal",#REF!,C98)+
SUMIFS(#REF!,#REF!,"internal",#REF!,C98)+
SUMIFS(#REF!,#REF!,"internal",#REF!,C98)+
SUMIFS(#REF!,#REF!,"internal",#REF!,C98)+
SUMIFS(#REF!,#REF!,"internal",#REF!,C98)+
SUMIFS(#REF!,#REF!,"internal",#REF!,C98)</f>
        <v>#REF!</v>
      </c>
      <c r="X98" s="152" t="e">
        <f>SUMIFS(#REF!,#REF!,"eksternal",#REF!,C98)+
SUMIFS(#REF!,#REF!,"eksternal",#REF!,C98)+
SUMIFS(#REF!,#REF!,"eksternal",#REF!,C98)+
SUMIFS(#REF!,#REF!,"eksternal",#REF!,C98)+
SUMIFS(#REF!,#REF!,"eksternal",#REF!,C98)+
SUMIFS(#REF!,#REF!,"eksternal",#REF!,C98)</f>
        <v>#REF!</v>
      </c>
      <c r="Y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Z98" s="152" t="e">
        <f>SUMIFS(#REF!,#REF!,"internal",#REF!,C98)+
SUMIFS(#REF!,#REF!,"internal",#REF!,C98)+
SUMIFS(#REF!,#REF!,"internal",#REF!,C98)+
SUMIFS(#REF!,#REF!,"internal",#REF!,C98)+
SUMIFS(#REF!,#REF!,"internal",#REF!,C98)+
SUMIFS(#REF!,#REF!,"internal",#REF!,C98)+
SUMIFS(#REF!,#REF!,"internal",#REF!,C98)</f>
        <v>#REF!</v>
      </c>
      <c r="AA98" s="152" t="e">
        <f>SUMIFS(#REF!,#REF!,"eksternal",#REF!,C98)+
SUMIFS(#REF!,#REF!,"eksternal",#REF!,C98)+
SUMIFS(#REF!,#REF!,"eksternal",#REF!,C98)+
SUMIFS(#REF!,#REF!,"eksternal",#REF!,C98)+
SUMIFS(#REF!,#REF!,"eksternal",#REF!,C98)+
SUMIFS(#REF!,#REF!,"eksternal",#REF!,C98)+
SUMIFS(#REF!,#REF!,"eksternal",#REF!,C98)</f>
        <v>#REF!</v>
      </c>
      <c r="AB98" s="152" t="e">
        <f>SUMIF(#REF!, 'KEUANGAN (INT+EKS) AKRE 2025'!C98,#REF!)+
SUMIF(#REF!, 'KEUANGAN (INT+EKS) AKRE 2025'!C98,#REF!)+
SUMIF(#REF!, 'KEUANGAN (INT+EKS) AKRE 2025'!C98,#REF!)+
SUMIF(#REF!, 'KEUANGAN (INT+EKS) AKRE 2025'!C98,#REF!)+
SUMIF(#REF!, 'KEUANGAN (INT+EKS) AKRE 2025'!C98,#REF!)+
SUMIF(#REF!, 'KEUANGAN (INT+EKS) AKRE 2025'!C98,#REF!)</f>
        <v>#REF!</v>
      </c>
      <c r="AC98" s="152" t="e">
        <f>SUMIFS(#REF!,#REF!,"internal",#REF!,C98)+
SUMIFS(#REF!,#REF!,"internal",#REF!,C98)+
SUMIFS(#REF!,#REF!,"internal",#REF!,C98)+
SUMIFS(#REF!,#REF!,"internal",#REF!,C98)+
SUMIFS(#REF!,#REF!,"internal",#REF!,C98)+
SUMIFS(#REF!,#REF!,"internal",#REF!,C98)</f>
        <v>#REF!</v>
      </c>
      <c r="AD98" s="152" t="e">
        <f>SUMIFS(#REF!,#REF!,"eksternal",#REF!,C98)+
SUMIFS(#REF!,#REF!,"eksternal",#REF!,C98)+
SUMIFS(#REF!,#REF!,"eksternal",#REF!,C98)+
SUMIFS(#REF!,#REF!,"eksternal",#REF!,C98)+
SUMIFS(#REF!,#REF!,"eksternal",#REF!,C98)+
SUMIFS(#REF!,#REF!,"eksternal",#REF!,C98)</f>
        <v>#REF!</v>
      </c>
      <c r="AE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AF98" s="152" t="e">
        <f>SUMIFS(#REF!,#REF!,"internal",#REF!,C98)+
SUMIFS(#REF!,#REF!,"internal",#REF!,C98)+
SUMIFS(#REF!,#REF!,"internal",#REF!,C98)+
SUMIFS(#REF!,#REF!,"internal",#REF!,C98)+
SUMIFS(#REF!,#REF!,"internal",#REF!,C98)+
SUMIFS(#REF!,#REF!,"internal",#REF!,C98)+
SUMIFS(#REF!,#REF!,"internal",#REF!,C98)</f>
        <v>#REF!</v>
      </c>
      <c r="AG98" s="152" t="e">
        <f>SUMIFS(#REF!,#REF!,"eksternal",#REF!,C98)+
SUMIFS(#REF!,#REF!,"eksternal",#REF!,C98)+
SUMIFS(#REF!,#REF!,"eksternal",#REF!,C98)+
SUMIFS(#REF!,#REF!,"eksternal",#REF!,C98)+
SUMIFS(#REF!,#REF!,"eksternal",#REF!,C98)+
SUMIFS(#REF!,#REF!,"eksternal",#REF!,C98)+
SUMIFS(#REF!,#REF!,"eksternal",#REF!,C98)</f>
        <v>#REF!</v>
      </c>
      <c r="AH98" s="152" t="e">
        <f>SUMIF(#REF!, 'KEUANGAN (INT+EKS) AKRE 2025'!C98,#REF!)+
SUMIF(#REF!, 'KEUANGAN (INT+EKS) AKRE 2025'!C98,#REF!)+
SUMIF(#REF!, 'KEUANGAN (INT+EKS) AKRE 2025'!C98,#REF!)+
SUMIF(#REF!, 'KEUANGAN (INT+EKS) AKRE 2025'!C98,#REF!)+
SUMIF(#REF!, 'KEUANGAN (INT+EKS) AKRE 2025'!C98,#REF!)+
SUMIF(#REF!, 'KEUANGAN (INT+EKS) AKRE 2025'!C98,#REF!)</f>
        <v>#REF!</v>
      </c>
      <c r="AI98" s="152" t="e">
        <f>SUMIFS(#REF!,#REF!,"internal",#REF!,C98)+
SUMIFS(#REF!,#REF!,"internal",#REF!,C98)+
SUMIFS(#REF!,#REF!,"internal",#REF!,C98)+
SUMIFS(#REF!,#REF!,"internal",#REF!,C98)+
SUMIFS(#REF!,#REF!,"internal",#REF!,C98)+
SUMIFS(#REF!,#REF!,"internal",#REF!,C98)</f>
        <v>#REF!</v>
      </c>
      <c r="AJ98" s="152" t="e">
        <f>SUMIFS(#REF!,#REF!,"eksternal",#REF!,C98)+
SUMIFS(#REF!,#REF!,"eksternal",#REF!,C98)+
SUMIFS(#REF!,#REF!,"eksternal",#REF!,C98)+
SUMIFS(#REF!,#REF!,"eksternal",#REF!,C98)+
SUMIFS(#REF!,#REF!,"eksternal",#REF!,C98)+
SUMIFS(#REF!,#REF!,"eksternal",#REF!,C98)</f>
        <v>#REF!</v>
      </c>
      <c r="AK98" s="1337"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
SUMIF(#REF!,'KEUANGAN (INT+EKS) AKRE 2025'!C98,#REF!)+
SUMIF(#REF!,'KEUANGAN (INT+EKS) AKRE 2025'!C98,#REF!)</f>
        <v>#REF!</v>
      </c>
      <c r="AL98" s="1335" t="e">
        <f>SUMIFS(#REF!,#REF!,"internal",#REF!,C98)+
SUMIFS(#REF!,#REF!,"internal",#REF!,C98)+
SUMIFS(#REF!,#REF!,"internal",#REF!,C98)+
SUMIFS(#REF!,#REF!,"internal",#REF!,C98)+
SUMIFS(#REF!,#REF!,"internal",#REF!,C98)+
SUMIFS(#REF!,#REF!,"internal",#REF!,C98)+
SUMIFS(#REF!,#REF!,"internal",#REF!,C98)</f>
        <v>#REF!</v>
      </c>
      <c r="AM98" s="1354" t="e">
        <f>SUMIFS(#REF!,#REF!,"eksternal",#REF!,C98)+
SUMIFS(#REF!,#REF!,"eksternal",#REF!,C98)+
SUMIFS(#REF!,#REF!,"eksternal",#REF!,C98)+
SUMIFS(#REF!,#REF!,"eksternal",#REF!,C98)+
SUMIFS(#REF!,#REF!,"eksternal",#REF!,C98)+
SUMIFS(#REF!,#REF!,"eksternal",#REF!,C98)+
SUMIFS(#REF!,#REF!,"eksternal",#REF!,C98)+
SUMIFS(#REF!,#REF!,"eksternal",#REF!,C98)+
SUMIFS(#REF!,#REF!,"eksternal",#REF!,C98)</f>
        <v>#REF!</v>
      </c>
    </row>
    <row r="99" spans="1:39" hidden="1">
      <c r="A99" s="127">
        <v>2</v>
      </c>
      <c r="B99" s="797" t="s">
        <v>311</v>
      </c>
      <c r="C99" s="134" t="s">
        <v>82</v>
      </c>
      <c r="D99" s="1340" t="e">
        <f>SUMIF(#REF!, 'KEUANGAN (INT+EKS) AKRE 2025'!C99,#REF!)+
SUMIF(#REF!, 'KEUANGAN (INT+EKS) AKRE 2025'!C99,#REF!)+
SUMIF(#REF!, 'KEUANGAN (INT+EKS) AKRE 2025'!C99,#REF!)+
SUMIF(#REF!, 'KEUANGAN (INT+EKS) AKRE 2025'!C99,#REF!)+
SUMIF(#REF!, 'KEUANGAN (INT+EKS) AKRE 2025'!C99,#REF!)</f>
        <v>#REF!</v>
      </c>
      <c r="E99" s="1340" t="e">
        <f>SUMIFS(#REF!,#REF!,"internal",#REF!,C99)+
SUMIFS(#REF!,#REF!,"internal",#REF!,C99)+
SUMIFS(#REF!,#REF!,"internal",#REF!,C99)+
SUMIFS(#REF!,#REF!,"internal",#REF!,C99)+
SUMIFS(#REF!,#REF!,"internal",#REF!,C99)+
SUMIFS(#REF!,#REF!,"internal",#REF!,C99)</f>
        <v>#REF!</v>
      </c>
      <c r="F99" s="1341" t="e">
        <f>SUMIFS(#REF!,#REF!,"eksternal",#REF!,C99)+
SUMIFS(#REF!,#REF!,"eksternal",#REF!,C99)+
SUMIFS(#REF!,#REF!,"eksternal",#REF!,C99)+
SUMIFS(#REF!,#REF!,"eksternal",#REF!,C99)+
SUMIFS(#REF!,#REF!,"eksternal",#REF!,C99)+
SUMIFS(#REF!,#REF!,"eksternal",#REF!,C99)</f>
        <v>#REF!</v>
      </c>
      <c r="G99" s="1334"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H99" s="1334" t="e">
        <f>SUMIFS(#REF!,#REF!,"internal",#REF!,C99)+
SUMIFS(#REF!,#REF!,"internal",#REF!,C99)+
SUMIFS(#REF!,#REF!,"internal",#REF!,C99)+
SUMIFS(#REF!,#REF!,"internal",#REF!,C99)+
SUMIFS(#REF!,#REF!,"internal",#REF!,C99)+
SUMIFS(#REF!,#REF!,"internal",#REF!,C99)+
SUMIFS(#REF!,#REF!,"internal",#REF!,C99)</f>
        <v>#REF!</v>
      </c>
      <c r="I99" s="1334" t="e">
        <f>SUMIFS(#REF!,#REF!,"eksternal",#REF!,C99)+
SUMIFS(#REF!,#REF!,"eksternal",#REF!,C99)+
SUMIFS(#REF!,#REF!,"eksternal",#REF!,C99)+
SUMIFS(#REF!,#REF!,"eksternal",#REF!,C99)+
SUMIFS(#REF!,#REF!,"eksternal",#REF!,C99)+
SUMIFS(#REF!,#REF!,"eksternal",#REF!,C99)+
SUMIFS(#REF!,#REF!,"eksternal",#REF!,C99)</f>
        <v>#REF!</v>
      </c>
      <c r="J99" s="151" t="e">
        <f>SUMIF(#REF!, 'KEUANGAN (INT+EKS) AKRE 2025'!C99,#REF!)+
SUMIF(#REF!, 'KEUANGAN (INT+EKS) AKRE 2025'!C99,#REF!)+
SUMIF(#REF!, 'KEUANGAN (INT+EKS) AKRE 2025'!C99,#REF!)+
SUMIF(#REF!, 'KEUANGAN (INT+EKS) AKRE 2025'!C99,#REF!)+
SUMIF(#REF!, 'KEUANGAN (INT+EKS) AKRE 2025'!C99,#REF!)</f>
        <v>#REF!</v>
      </c>
      <c r="K99" s="151" t="e">
        <f>SUMIFS(#REF!,#REF!,"internal",#REF!,C99)+
SUMIFS(#REF!,#REF!,"internal",#REF!,C99)+
SUMIFS(#REF!,#REF!,"internal",#REF!,C99)+
SUMIFS(#REF!,#REF!,"internal",#REF!,C99)+
SUMIFS(#REF!,#REF!,"internal",#REF!,C99)+
SUMIFS(#REF!,#REF!,"internal",#REF!,C99)</f>
        <v>#REF!</v>
      </c>
      <c r="L99" s="151" t="e">
        <f>SUMIFS(#REF!,#REF!,"eksternal",#REF!,C99)+
SUMIFS(#REF!,#REF!,"eksternal",#REF!,C99)+
SUMIFS(#REF!,#REF!,"eksternal",#REF!,C99)+
SUMIFS(#REF!,#REF!,"eksternal",#REF!,C99)+
SUMIFS(#REF!,#REF!,"eksternal",#REF!,C99)+
SUMIFS(#REF!,#REF!,"eksternal",#REF!,C99)</f>
        <v>#REF!</v>
      </c>
      <c r="M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N99" s="152" t="e">
        <f>SUMIFS(#REF!,#REF!,"internal",#REF!,C99)+
SUMIFS(#REF!,#REF!,"internal",#REF!,C99)+
SUMIFS(#REF!,#REF!,"internal",#REF!,C99)+
SUMIFS(#REF!,#REF!,"internal",#REF!,C99)+
SUMIFS(#REF!,#REF!,"internal",#REF!,C99)+
SUMIFS(#REF!,#REF!,"internal",#REF!,C99)+
SUMIFS(#REF!,#REF!,"internal",#REF!,C99)</f>
        <v>#REF!</v>
      </c>
      <c r="O99" s="1331" t="e">
        <f>SUMIFS(#REF!,#REF!,"eksternal",#REF!,C99)+
SUMIFS(#REF!,#REF!,"eksternal",#REF!,C99)+
SUMIFS(#REF!,#REF!,"eksternal",#REF!,C99)+
SUMIFS(#REF!,#REF!,"eksternal",#REF!,C99)+
SUMIFS(#REF!,#REF!,"eksternal",#REF!,C99)+
SUMIFS(#REF!,#REF!,"eksternal",#REF!,C99)+
SUMIFS(#REF!,#REF!,"eksternal",#REF!,C99)</f>
        <v>#REF!</v>
      </c>
      <c r="P99" s="152" t="e">
        <f>SUMIF(#REF!, 'KEUANGAN (INT+EKS) AKRE 2025'!C99,#REF!)+
SUMIF(#REF!, 'KEUANGAN (INT+EKS) AKRE 2025'!C99,#REF!)+
SUMIF(#REF!, 'KEUANGAN (INT+EKS) AKRE 2025'!C99,#REF!)+
SUMIF(#REF!, 'KEUANGAN (INT+EKS) AKRE 2025'!C99,#REF!)+
SUMIF(#REF!, 'KEUANGAN (INT+EKS) AKRE 2025'!C99,#REF!)</f>
        <v>#REF!</v>
      </c>
      <c r="Q99" s="152" t="e">
        <f>SUMIFS(#REF!,#REF!,"internal",#REF!,C99)+
SUMIFS(#REF!,#REF!,"internal",#REF!,C99)+
SUMIFS(#REF!,#REF!,"internal",#REF!,C99)+
SUMIFS(#REF!,#REF!,"internal",#REF!,C99)+
SUMIFS(#REF!,#REF!,"internal",#REF!,C99)+
SUMIFS(#REF!,#REF!,"internal",#REF!,C99)</f>
        <v>#REF!</v>
      </c>
      <c r="R99" s="152" t="e">
        <f>SUMIFS(#REF!,#REF!,"eksternal",#REF!,C99)+
SUMIFS(#REF!,#REF!,"eksternal",#REF!,C99)+
SUMIFS(#REF!,#REF!,"eksternal",#REF!,C99)+
SUMIFS(#REF!,#REF!,"eksternal",#REF!,C99)+
SUMIFS(#REF!,#REF!,"eksternal",#REF!,C99)+
SUMIFS(#REF!,#REF!,"eksternal",#REF!,C99)</f>
        <v>#REF!</v>
      </c>
      <c r="S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T99" s="1331" t="e">
        <f>SUMIFS(#REF!,#REF!,"internal",#REF!,C99)+
SUMIFS(#REF!,#REF!,"internal",#REF!,C99)+
SUMIFS(#REF!,#REF!,"internal",#REF!,C99)+
SUMIFS(#REF!,#REF!,"internal",#REF!,C99)+
SUMIFS(#REF!,#REF!,"eksternal",#REF!,C99)+
SUMIFS(#REF!,#REF!,"eksternal",#REF!,C99)+
SUMIFS(#REF!,#REF!,"eksternal",#REF!,C99)</f>
        <v>#REF!</v>
      </c>
      <c r="U99" s="1331" t="e">
        <f>SUMIFS(#REF!,#REF!,"eksternal",#REF!,C99)+
SUMIFS(#REF!,#REF!,"eksternal",#REF!,C99)+
SUMIFS(#REF!,#REF!,"eksternal",#REF!,C99)+
SUMIFS(#REF!,#REF!,"eksternal",#REF!,C99)+
SUMIFS(#REF!,#REF!,"eksternal",#REF!,C99)+
SUMIFS(#REF!,#REF!,"eksternal",#REF!,C99)+
SUMIFS(#REF!,#REF!,"eksternal",#REF!,C99)</f>
        <v>#REF!</v>
      </c>
      <c r="V99" s="152" t="e">
        <f>SUMIF(#REF!, 'KEUANGAN (INT+EKS) AKRE 2025'!C99,#REF!)+
SUMIF(#REF!, 'KEUANGAN (INT+EKS) AKRE 2025'!C99,#REF!)+
SUMIF(#REF!, 'KEUANGAN (INT+EKS) AKRE 2025'!C99,#REF!)+
SUMIF(#REF!, 'KEUANGAN (INT+EKS) AKRE 2025'!C99,#REF!)+
SUMIF(#REF!, 'KEUANGAN (INT+EKS) AKRE 2025'!C99,#REF!)</f>
        <v>#REF!</v>
      </c>
      <c r="W99" s="152" t="e">
        <f>SUMIFS(#REF!,#REF!,"internal",#REF!,C99)+
SUMIFS(#REF!,#REF!,"internal",#REF!,C99)+
SUMIFS(#REF!,#REF!,"internal",#REF!,C99)+
SUMIFS(#REF!,#REF!,"internal",#REF!,C99)+
SUMIFS(#REF!,#REF!,"internal",#REF!,C99)+
SUMIFS(#REF!,#REF!,"internal",#REF!,C99)</f>
        <v>#REF!</v>
      </c>
      <c r="X99" s="152" t="e">
        <f>SUMIFS(#REF!,#REF!,"eksternal",#REF!,C99)+
SUMIFS(#REF!,#REF!,"eksternal",#REF!,C99)+
SUMIFS(#REF!,#REF!,"eksternal",#REF!,C99)+
SUMIFS(#REF!,#REF!,"eksternal",#REF!,C99)+
SUMIFS(#REF!,#REF!,"eksternal",#REF!,C99)+
SUMIFS(#REF!,#REF!,"eksternal",#REF!,C99)</f>
        <v>#REF!</v>
      </c>
      <c r="Y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Z99" s="152" t="e">
        <f>SUMIFS(#REF!,#REF!,"internal",#REF!,C99)+
SUMIFS(#REF!,#REF!,"internal",#REF!,C99)+
SUMIFS(#REF!,#REF!,"internal",#REF!,C99)+
SUMIFS(#REF!,#REF!,"internal",#REF!,C99)+
SUMIFS(#REF!,#REF!,"internal",#REF!,C99)+
SUMIFS(#REF!,#REF!,"internal",#REF!,C99)+
SUMIFS(#REF!,#REF!,"internal",#REF!,C99)</f>
        <v>#REF!</v>
      </c>
      <c r="AA99" s="152" t="e">
        <f>SUMIFS(#REF!,#REF!,"eksternal",#REF!,C99)+
SUMIFS(#REF!,#REF!,"eksternal",#REF!,C99)+
SUMIFS(#REF!,#REF!,"eksternal",#REF!,C99)+
SUMIFS(#REF!,#REF!,"eksternal",#REF!,C99)+
SUMIFS(#REF!,#REF!,"eksternal",#REF!,C99)+
SUMIFS(#REF!,#REF!,"eksternal",#REF!,C99)+
SUMIFS(#REF!,#REF!,"eksternal",#REF!,C99)</f>
        <v>#REF!</v>
      </c>
      <c r="AB99" s="152" t="e">
        <f>SUMIF(#REF!, 'KEUANGAN (INT+EKS) AKRE 2025'!C99,#REF!)+
SUMIF(#REF!, 'KEUANGAN (INT+EKS) AKRE 2025'!C99,#REF!)+
SUMIF(#REF!, 'KEUANGAN (INT+EKS) AKRE 2025'!C99,#REF!)+
SUMIF(#REF!, 'KEUANGAN (INT+EKS) AKRE 2025'!C99,#REF!)+
SUMIF(#REF!, 'KEUANGAN (INT+EKS) AKRE 2025'!C99,#REF!)+
SUMIF(#REF!, 'KEUANGAN (INT+EKS) AKRE 2025'!C99,#REF!)</f>
        <v>#REF!</v>
      </c>
      <c r="AC99" s="152" t="e">
        <f>SUMIFS(#REF!,#REF!,"internal",#REF!,C99)+
SUMIFS(#REF!,#REF!,"internal",#REF!,C99)+
SUMIFS(#REF!,#REF!,"internal",#REF!,C99)+
SUMIFS(#REF!,#REF!,"internal",#REF!,C99)+
SUMIFS(#REF!,#REF!,"internal",#REF!,C99)+
SUMIFS(#REF!,#REF!,"internal",#REF!,C99)</f>
        <v>#REF!</v>
      </c>
      <c r="AD99" s="152" t="e">
        <f>SUMIFS(#REF!,#REF!,"eksternal",#REF!,C99)+
SUMIFS(#REF!,#REF!,"eksternal",#REF!,C99)+
SUMIFS(#REF!,#REF!,"eksternal",#REF!,C99)+
SUMIFS(#REF!,#REF!,"eksternal",#REF!,C99)+
SUMIFS(#REF!,#REF!,"eksternal",#REF!,C99)+
SUMIFS(#REF!,#REF!,"eksternal",#REF!,C99)</f>
        <v>#REF!</v>
      </c>
      <c r="AE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AF99" s="152" t="e">
        <f>SUMIFS(#REF!,#REF!,"internal",#REF!,C99)+
SUMIFS(#REF!,#REF!,"internal",#REF!,C99)+
SUMIFS(#REF!,#REF!,"internal",#REF!,C99)+
SUMIFS(#REF!,#REF!,"internal",#REF!,C99)+
SUMIFS(#REF!,#REF!,"internal",#REF!,C99)+
SUMIFS(#REF!,#REF!,"internal",#REF!,C99)+
SUMIFS(#REF!,#REF!,"internal",#REF!,C99)</f>
        <v>#REF!</v>
      </c>
      <c r="AG99" s="152" t="e">
        <f>SUMIFS(#REF!,#REF!,"eksternal",#REF!,C99)+
SUMIFS(#REF!,#REF!,"eksternal",#REF!,C99)+
SUMIFS(#REF!,#REF!,"eksternal",#REF!,C99)+
SUMIFS(#REF!,#REF!,"eksternal",#REF!,C99)+
SUMIFS(#REF!,#REF!,"eksternal",#REF!,C99)+
SUMIFS(#REF!,#REF!,"eksternal",#REF!,C99)+
SUMIFS(#REF!,#REF!,"eksternal",#REF!,C99)</f>
        <v>#REF!</v>
      </c>
      <c r="AH99" s="152" t="e">
        <f>SUMIF(#REF!, 'KEUANGAN (INT+EKS) AKRE 2025'!C99,#REF!)+
SUMIF(#REF!, 'KEUANGAN (INT+EKS) AKRE 2025'!C99,#REF!)+
SUMIF(#REF!, 'KEUANGAN (INT+EKS) AKRE 2025'!C99,#REF!)+
SUMIF(#REF!, 'KEUANGAN (INT+EKS) AKRE 2025'!C99,#REF!)+
SUMIF(#REF!, 'KEUANGAN (INT+EKS) AKRE 2025'!C99,#REF!)+
SUMIF(#REF!, 'KEUANGAN (INT+EKS) AKRE 2025'!C99,#REF!)</f>
        <v>#REF!</v>
      </c>
      <c r="AI99" s="152" t="e">
        <f>SUMIFS(#REF!,#REF!,"internal",#REF!,C99)+
SUMIFS(#REF!,#REF!,"internal",#REF!,C99)+
SUMIFS(#REF!,#REF!,"internal",#REF!,C99)+
SUMIFS(#REF!,#REF!,"internal",#REF!,C99)+
SUMIFS(#REF!,#REF!,"internal",#REF!,C99)+
SUMIFS(#REF!,#REF!,"internal",#REF!,C99)</f>
        <v>#REF!</v>
      </c>
      <c r="AJ99" s="152" t="e">
        <f>SUMIFS(#REF!,#REF!,"eksternal",#REF!,C99)+
SUMIFS(#REF!,#REF!,"eksternal",#REF!,C99)+
SUMIFS(#REF!,#REF!,"eksternal",#REF!,C99)+
SUMIFS(#REF!,#REF!,"eksternal",#REF!,C99)+
SUMIFS(#REF!,#REF!,"eksternal",#REF!,C99)+
SUMIFS(#REF!,#REF!,"eksternal",#REF!,C99)</f>
        <v>#REF!</v>
      </c>
      <c r="AK99" s="1337"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
SUMIF(#REF!,'KEUANGAN (INT+EKS) AKRE 2025'!C99,#REF!)+
SUMIF(#REF!,'KEUANGAN (INT+EKS) AKRE 2025'!C99,#REF!)</f>
        <v>#REF!</v>
      </c>
      <c r="AL99" s="1335" t="e">
        <f>SUMIFS(#REF!,#REF!,"internal",#REF!,C99)+
SUMIFS(#REF!,#REF!,"internal",#REF!,C99)+
SUMIFS(#REF!,#REF!,"internal",#REF!,C99)+
SUMIFS(#REF!,#REF!,"internal",#REF!,C99)+
SUMIFS(#REF!,#REF!,"internal",#REF!,C99)+
SUMIFS(#REF!,#REF!,"internal",#REF!,C99)+
SUMIFS(#REF!,#REF!,"internal",#REF!,C99)</f>
        <v>#REF!</v>
      </c>
      <c r="AM99" s="1354" t="e">
        <f>SUMIFS(#REF!,#REF!,"eksternal",#REF!,C99)+
SUMIFS(#REF!,#REF!,"eksternal",#REF!,C99)+
SUMIFS(#REF!,#REF!,"eksternal",#REF!,C99)+
SUMIFS(#REF!,#REF!,"eksternal",#REF!,C99)+
SUMIFS(#REF!,#REF!,"eksternal",#REF!,C99)+
SUMIFS(#REF!,#REF!,"eksternal",#REF!,C99)+
SUMIFS(#REF!,#REF!,"eksternal",#REF!,C99)+
SUMIFS(#REF!,#REF!,"eksternal",#REF!,C99)+
SUMIFS(#REF!,#REF!,"eksternal",#REF!,C99)</f>
        <v>#REF!</v>
      </c>
    </row>
    <row r="100" spans="1:39" hidden="1">
      <c r="A100" s="127">
        <v>3</v>
      </c>
      <c r="B100" s="797" t="s">
        <v>311</v>
      </c>
      <c r="C100" s="134" t="s">
        <v>120</v>
      </c>
      <c r="D100" s="1340" t="e">
        <f>SUMIF(#REF!, 'KEUANGAN (INT+EKS) AKRE 2025'!C100,#REF!)+
SUMIF(#REF!, 'KEUANGAN (INT+EKS) AKRE 2025'!C100,#REF!)+
SUMIF(#REF!, 'KEUANGAN (INT+EKS) AKRE 2025'!C100,#REF!)+
SUMIF(#REF!, 'KEUANGAN (INT+EKS) AKRE 2025'!C100,#REF!)+
SUMIF(#REF!, 'KEUANGAN (INT+EKS) AKRE 2025'!C100,#REF!)</f>
        <v>#REF!</v>
      </c>
      <c r="E100" s="1340" t="e">
        <f>SUMIFS(#REF!,#REF!,"internal",#REF!,C100)+
SUMIFS(#REF!,#REF!,"internal",#REF!,C100)+
SUMIFS(#REF!,#REF!,"internal",#REF!,C100)+
SUMIFS(#REF!,#REF!,"internal",#REF!,C100)+
SUMIFS(#REF!,#REF!,"internal",#REF!,C100)+
SUMIFS(#REF!,#REF!,"internal",#REF!,C100)</f>
        <v>#REF!</v>
      </c>
      <c r="F100" s="1341" t="e">
        <f>SUMIFS(#REF!,#REF!,"eksternal",#REF!,C100)+
SUMIFS(#REF!,#REF!,"eksternal",#REF!,C100)+
SUMIFS(#REF!,#REF!,"eksternal",#REF!,C100)+
SUMIFS(#REF!,#REF!,"eksternal",#REF!,C100)+
SUMIFS(#REF!,#REF!,"eksternal",#REF!,C100)+
SUMIFS(#REF!,#REF!,"eksternal",#REF!,C100)</f>
        <v>#REF!</v>
      </c>
      <c r="G100" s="1334"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H100" s="1334" t="e">
        <f>SUMIFS(#REF!,#REF!,"internal",#REF!,C100)+
SUMIFS(#REF!,#REF!,"internal",#REF!,C100)+
SUMIFS(#REF!,#REF!,"internal",#REF!,C100)+
SUMIFS(#REF!,#REF!,"internal",#REF!,C100)+
SUMIFS(#REF!,#REF!,"internal",#REF!,C100)+
SUMIFS(#REF!,#REF!,"internal",#REF!,C100)+
SUMIFS(#REF!,#REF!,"internal",#REF!,C100)</f>
        <v>#REF!</v>
      </c>
      <c r="I100" s="1334" t="e">
        <f>SUMIFS(#REF!,#REF!,"eksternal",#REF!,C100)+
SUMIFS(#REF!,#REF!,"eksternal",#REF!,C100)+
SUMIFS(#REF!,#REF!,"eksternal",#REF!,C100)+
SUMIFS(#REF!,#REF!,"eksternal",#REF!,C100)+
SUMIFS(#REF!,#REF!,"eksternal",#REF!,C100)+
SUMIFS(#REF!,#REF!,"eksternal",#REF!,C100)+
SUMIFS(#REF!,#REF!,"eksternal",#REF!,C100)</f>
        <v>#REF!</v>
      </c>
      <c r="J100" s="151" t="e">
        <f>SUMIF(#REF!, 'KEUANGAN (INT+EKS) AKRE 2025'!C100,#REF!)+
SUMIF(#REF!, 'KEUANGAN (INT+EKS) AKRE 2025'!C100,#REF!)+
SUMIF(#REF!, 'KEUANGAN (INT+EKS) AKRE 2025'!C100,#REF!)+
SUMIF(#REF!, 'KEUANGAN (INT+EKS) AKRE 2025'!C100,#REF!)+
SUMIF(#REF!, 'KEUANGAN (INT+EKS) AKRE 2025'!C100,#REF!)</f>
        <v>#REF!</v>
      </c>
      <c r="K100" s="151" t="e">
        <f>SUMIFS(#REF!,#REF!,"internal",#REF!,C100)+
SUMIFS(#REF!,#REF!,"internal",#REF!,C100)+
SUMIFS(#REF!,#REF!,"internal",#REF!,C100)+
SUMIFS(#REF!,#REF!,"internal",#REF!,C100)+
SUMIFS(#REF!,#REF!,"internal",#REF!,C100)+
SUMIFS(#REF!,#REF!,"internal",#REF!,C100)</f>
        <v>#REF!</v>
      </c>
      <c r="L100" s="151" t="e">
        <f>SUMIFS(#REF!,#REF!,"eksternal",#REF!,C100)+
SUMIFS(#REF!,#REF!,"eksternal",#REF!,C100)+
SUMIFS(#REF!,#REF!,"eksternal",#REF!,C100)+
SUMIFS(#REF!,#REF!,"eksternal",#REF!,C100)+
SUMIFS(#REF!,#REF!,"eksternal",#REF!,C100)+
SUMIFS(#REF!,#REF!,"eksternal",#REF!,C100)</f>
        <v>#REF!</v>
      </c>
      <c r="M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N100" s="152" t="e">
        <f>SUMIFS(#REF!,#REF!,"internal",#REF!,C100)+
SUMIFS(#REF!,#REF!,"internal",#REF!,C100)+
SUMIFS(#REF!,#REF!,"internal",#REF!,C100)+
SUMIFS(#REF!,#REF!,"internal",#REF!,C100)+
SUMIFS(#REF!,#REF!,"internal",#REF!,C100)+
SUMIFS(#REF!,#REF!,"internal",#REF!,C100)+
SUMIFS(#REF!,#REF!,"internal",#REF!,C100)</f>
        <v>#REF!</v>
      </c>
      <c r="O100" s="1331" t="e">
        <f>SUMIFS(#REF!,#REF!,"eksternal",#REF!,C100)+
SUMIFS(#REF!,#REF!,"eksternal",#REF!,C100)+
SUMIFS(#REF!,#REF!,"eksternal",#REF!,C100)+
SUMIFS(#REF!,#REF!,"eksternal",#REF!,C100)+
SUMIFS(#REF!,#REF!,"eksternal",#REF!,C100)+
SUMIFS(#REF!,#REF!,"eksternal",#REF!,C100)+
SUMIFS(#REF!,#REF!,"eksternal",#REF!,C100)</f>
        <v>#REF!</v>
      </c>
      <c r="P100" s="152" t="e">
        <f>SUMIF(#REF!, 'KEUANGAN (INT+EKS) AKRE 2025'!C100,#REF!)+
SUMIF(#REF!, 'KEUANGAN (INT+EKS) AKRE 2025'!C100,#REF!)+
SUMIF(#REF!, 'KEUANGAN (INT+EKS) AKRE 2025'!C100,#REF!)+
SUMIF(#REF!, 'KEUANGAN (INT+EKS) AKRE 2025'!C100,#REF!)+
SUMIF(#REF!, 'KEUANGAN (INT+EKS) AKRE 2025'!C100,#REF!)</f>
        <v>#REF!</v>
      </c>
      <c r="Q100" s="152" t="e">
        <f>SUMIFS(#REF!,#REF!,"internal",#REF!,C100)+
SUMIFS(#REF!,#REF!,"internal",#REF!,C100)+
SUMIFS(#REF!,#REF!,"internal",#REF!,C100)+
SUMIFS(#REF!,#REF!,"internal",#REF!,C100)+
SUMIFS(#REF!,#REF!,"internal",#REF!,C100)+
SUMIFS(#REF!,#REF!,"internal",#REF!,C100)</f>
        <v>#REF!</v>
      </c>
      <c r="R100" s="152" t="e">
        <f>SUMIFS(#REF!,#REF!,"eksternal",#REF!,C100)+
SUMIFS(#REF!,#REF!,"eksternal",#REF!,C100)+
SUMIFS(#REF!,#REF!,"eksternal",#REF!,C100)+
SUMIFS(#REF!,#REF!,"eksternal",#REF!,C100)+
SUMIFS(#REF!,#REF!,"eksternal",#REF!,C100)+
SUMIFS(#REF!,#REF!,"eksternal",#REF!,C100)</f>
        <v>#REF!</v>
      </c>
      <c r="S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T100" s="1331" t="e">
        <f>SUMIFS(#REF!,#REF!,"internal",#REF!,C100)+
SUMIFS(#REF!,#REF!,"internal",#REF!,C100)+
SUMIFS(#REF!,#REF!,"internal",#REF!,C100)+
SUMIFS(#REF!,#REF!,"internal",#REF!,C100)+
SUMIFS(#REF!,#REF!,"eksternal",#REF!,C100)+
SUMIFS(#REF!,#REF!,"eksternal",#REF!,C100)+
SUMIFS(#REF!,#REF!,"eksternal",#REF!,C100)</f>
        <v>#REF!</v>
      </c>
      <c r="U100" s="1331" t="e">
        <f>SUMIFS(#REF!,#REF!,"eksternal",#REF!,C100)+
SUMIFS(#REF!,#REF!,"eksternal",#REF!,C100)+
SUMIFS(#REF!,#REF!,"eksternal",#REF!,C100)+
SUMIFS(#REF!,#REF!,"eksternal",#REF!,C100)+
SUMIFS(#REF!,#REF!,"eksternal",#REF!,C100)+
SUMIFS(#REF!,#REF!,"eksternal",#REF!,C100)+
SUMIFS(#REF!,#REF!,"eksternal",#REF!,C100)</f>
        <v>#REF!</v>
      </c>
      <c r="V100" s="152" t="e">
        <f>SUMIF(#REF!, 'KEUANGAN (INT+EKS) AKRE 2025'!C100,#REF!)+
SUMIF(#REF!, 'KEUANGAN (INT+EKS) AKRE 2025'!C100,#REF!)+
SUMIF(#REF!, 'KEUANGAN (INT+EKS) AKRE 2025'!C100,#REF!)+
SUMIF(#REF!, 'KEUANGAN (INT+EKS) AKRE 2025'!C100,#REF!)+
SUMIF(#REF!, 'KEUANGAN (INT+EKS) AKRE 2025'!C100,#REF!)</f>
        <v>#REF!</v>
      </c>
      <c r="W100" s="152" t="e">
        <f>SUMIFS(#REF!,#REF!,"internal",#REF!,C100)+
SUMIFS(#REF!,#REF!,"internal",#REF!,C100)+
SUMIFS(#REF!,#REF!,"internal",#REF!,C100)+
SUMIFS(#REF!,#REF!,"internal",#REF!,C100)+
SUMIFS(#REF!,#REF!,"internal",#REF!,C100)+
SUMIFS(#REF!,#REF!,"internal",#REF!,C100)</f>
        <v>#REF!</v>
      </c>
      <c r="X100" s="152" t="e">
        <f>SUMIFS(#REF!,#REF!,"eksternal",#REF!,C100)+
SUMIFS(#REF!,#REF!,"eksternal",#REF!,C100)+
SUMIFS(#REF!,#REF!,"eksternal",#REF!,C100)+
SUMIFS(#REF!,#REF!,"eksternal",#REF!,C100)+
SUMIFS(#REF!,#REF!,"eksternal",#REF!,C100)+
SUMIFS(#REF!,#REF!,"eksternal",#REF!,C100)</f>
        <v>#REF!</v>
      </c>
      <c r="Y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Z100" s="152" t="e">
        <f>SUMIFS(#REF!,#REF!,"internal",#REF!,C100)+
SUMIFS(#REF!,#REF!,"internal",#REF!,C100)+
SUMIFS(#REF!,#REF!,"internal",#REF!,C100)+
SUMIFS(#REF!,#REF!,"internal",#REF!,C100)+
SUMIFS(#REF!,#REF!,"internal",#REF!,C100)+
SUMIFS(#REF!,#REF!,"internal",#REF!,C100)+
SUMIFS(#REF!,#REF!,"internal",#REF!,C100)</f>
        <v>#REF!</v>
      </c>
      <c r="AA100" s="152" t="e">
        <f>SUMIFS(#REF!,#REF!,"eksternal",#REF!,C100)+
SUMIFS(#REF!,#REF!,"eksternal",#REF!,C100)+
SUMIFS(#REF!,#REF!,"eksternal",#REF!,C100)+
SUMIFS(#REF!,#REF!,"eksternal",#REF!,C100)+
SUMIFS(#REF!,#REF!,"eksternal",#REF!,C100)+
SUMIFS(#REF!,#REF!,"eksternal",#REF!,C100)+
SUMIFS(#REF!,#REF!,"eksternal",#REF!,C100)</f>
        <v>#REF!</v>
      </c>
      <c r="AB100" s="152" t="e">
        <f>SUMIF(#REF!, 'KEUANGAN (INT+EKS) AKRE 2025'!C100,#REF!)+
SUMIF(#REF!, 'KEUANGAN (INT+EKS) AKRE 2025'!C100,#REF!)+
SUMIF(#REF!, 'KEUANGAN (INT+EKS) AKRE 2025'!C100,#REF!)+
SUMIF(#REF!, 'KEUANGAN (INT+EKS) AKRE 2025'!C100,#REF!)+
SUMIF(#REF!, 'KEUANGAN (INT+EKS) AKRE 2025'!C100,#REF!)+
SUMIF(#REF!, 'KEUANGAN (INT+EKS) AKRE 2025'!C100,#REF!)</f>
        <v>#REF!</v>
      </c>
      <c r="AC100" s="152" t="e">
        <f>SUMIFS(#REF!,#REF!,"internal",#REF!,C100)+
SUMIFS(#REF!,#REF!,"internal",#REF!,C100)+
SUMIFS(#REF!,#REF!,"internal",#REF!,C100)+
SUMIFS(#REF!,#REF!,"internal",#REF!,C100)+
SUMIFS(#REF!,#REF!,"internal",#REF!,C100)+
SUMIFS(#REF!,#REF!,"internal",#REF!,C100)</f>
        <v>#REF!</v>
      </c>
      <c r="AD100" s="152" t="e">
        <f>SUMIFS(#REF!,#REF!,"eksternal",#REF!,C100)+
SUMIFS(#REF!,#REF!,"eksternal",#REF!,C100)+
SUMIFS(#REF!,#REF!,"eksternal",#REF!,C100)+
SUMIFS(#REF!,#REF!,"eksternal",#REF!,C100)+
SUMIFS(#REF!,#REF!,"eksternal",#REF!,C100)+
SUMIFS(#REF!,#REF!,"eksternal",#REF!,C100)</f>
        <v>#REF!</v>
      </c>
      <c r="AE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AF100" s="152" t="e">
        <f>SUMIFS(#REF!,#REF!,"internal",#REF!,C100)+
SUMIFS(#REF!,#REF!,"internal",#REF!,C100)+
SUMIFS(#REF!,#REF!,"internal",#REF!,C100)+
SUMIFS(#REF!,#REF!,"internal",#REF!,C100)+
SUMIFS(#REF!,#REF!,"internal",#REF!,C100)+
SUMIFS(#REF!,#REF!,"internal",#REF!,C100)+
SUMIFS(#REF!,#REF!,"internal",#REF!,C100)</f>
        <v>#REF!</v>
      </c>
      <c r="AG100" s="152" t="e">
        <f>SUMIFS(#REF!,#REF!,"eksternal",#REF!,C100)+
SUMIFS(#REF!,#REF!,"eksternal",#REF!,C100)+
SUMIFS(#REF!,#REF!,"eksternal",#REF!,C100)+
SUMIFS(#REF!,#REF!,"eksternal",#REF!,C100)+
SUMIFS(#REF!,#REF!,"eksternal",#REF!,C100)+
SUMIFS(#REF!,#REF!,"eksternal",#REF!,C100)+
SUMIFS(#REF!,#REF!,"eksternal",#REF!,C100)</f>
        <v>#REF!</v>
      </c>
      <c r="AH100" s="152" t="e">
        <f>SUMIF(#REF!, 'KEUANGAN (INT+EKS) AKRE 2025'!C100,#REF!)+
SUMIF(#REF!, 'KEUANGAN (INT+EKS) AKRE 2025'!C100,#REF!)+
SUMIF(#REF!, 'KEUANGAN (INT+EKS) AKRE 2025'!C100,#REF!)+
SUMIF(#REF!, 'KEUANGAN (INT+EKS) AKRE 2025'!C100,#REF!)+
SUMIF(#REF!, 'KEUANGAN (INT+EKS) AKRE 2025'!C100,#REF!)+
SUMIF(#REF!, 'KEUANGAN (INT+EKS) AKRE 2025'!C100,#REF!)</f>
        <v>#REF!</v>
      </c>
      <c r="AI100" s="152" t="e">
        <f>SUMIFS(#REF!,#REF!,"internal",#REF!,C100)+
SUMIFS(#REF!,#REF!,"internal",#REF!,C100)+
SUMIFS(#REF!,#REF!,"internal",#REF!,C100)+
SUMIFS(#REF!,#REF!,"internal",#REF!,C100)+
SUMIFS(#REF!,#REF!,"internal",#REF!,C100)+
SUMIFS(#REF!,#REF!,"internal",#REF!,C100)</f>
        <v>#REF!</v>
      </c>
      <c r="AJ100" s="152" t="e">
        <f>SUMIFS(#REF!,#REF!,"eksternal",#REF!,C100)+
SUMIFS(#REF!,#REF!,"eksternal",#REF!,C100)+
SUMIFS(#REF!,#REF!,"eksternal",#REF!,C100)+
SUMIFS(#REF!,#REF!,"eksternal",#REF!,C100)+
SUMIFS(#REF!,#REF!,"eksternal",#REF!,C100)+
SUMIFS(#REF!,#REF!,"eksternal",#REF!,C100)</f>
        <v>#REF!</v>
      </c>
      <c r="AK100" s="1337"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
SUMIF(#REF!,'KEUANGAN (INT+EKS) AKRE 2025'!C100,#REF!)+
SUMIF(#REF!,'KEUANGAN (INT+EKS) AKRE 2025'!C100,#REF!)</f>
        <v>#REF!</v>
      </c>
      <c r="AL100" s="1335" t="e">
        <f>SUMIFS(#REF!,#REF!,"internal",#REF!,C100)+
SUMIFS(#REF!,#REF!,"internal",#REF!,C100)+
SUMIFS(#REF!,#REF!,"internal",#REF!,C100)+
SUMIFS(#REF!,#REF!,"internal",#REF!,C100)+
SUMIFS(#REF!,#REF!,"internal",#REF!,C100)+
SUMIFS(#REF!,#REF!,"internal",#REF!,C100)+
SUMIFS(#REF!,#REF!,"internal",#REF!,C100)</f>
        <v>#REF!</v>
      </c>
      <c r="AM100" s="1354" t="e">
        <f>SUMIFS(#REF!,#REF!,"eksternal",#REF!,C100)+
SUMIFS(#REF!,#REF!,"eksternal",#REF!,C100)+
SUMIFS(#REF!,#REF!,"eksternal",#REF!,C100)+
SUMIFS(#REF!,#REF!,"eksternal",#REF!,C100)+
SUMIFS(#REF!,#REF!,"eksternal",#REF!,C100)+
SUMIFS(#REF!,#REF!,"eksternal",#REF!,C100)+
SUMIFS(#REF!,#REF!,"eksternal",#REF!,C100)+
SUMIFS(#REF!,#REF!,"eksternal",#REF!,C100)+
SUMIFS(#REF!,#REF!,"eksternal",#REF!,C100)</f>
        <v>#REF!</v>
      </c>
    </row>
    <row r="101" spans="1:39" hidden="1">
      <c r="A101" s="127">
        <v>4</v>
      </c>
      <c r="B101" s="797" t="s">
        <v>311</v>
      </c>
      <c r="C101" s="134" t="s">
        <v>59</v>
      </c>
      <c r="D101" s="1340" t="e">
        <f>SUMIF(#REF!, 'KEUANGAN (INT+EKS) AKRE 2025'!C101,#REF!)+
SUMIF(#REF!, 'KEUANGAN (INT+EKS) AKRE 2025'!C101,#REF!)+
SUMIF(#REF!, 'KEUANGAN (INT+EKS) AKRE 2025'!C101,#REF!)+
SUMIF(#REF!, 'KEUANGAN (INT+EKS) AKRE 2025'!C101,#REF!)+
SUMIF(#REF!, 'KEUANGAN (INT+EKS) AKRE 2025'!C101,#REF!)</f>
        <v>#REF!</v>
      </c>
      <c r="E101" s="1340" t="e">
        <f>SUMIFS(#REF!,#REF!,"internal",#REF!,C101)+
SUMIFS(#REF!,#REF!,"internal",#REF!,C101)+
SUMIFS(#REF!,#REF!,"internal",#REF!,C101)+
SUMIFS(#REF!,#REF!,"internal",#REF!,C101)+
SUMIFS(#REF!,#REF!,"internal",#REF!,C101)+
SUMIFS(#REF!,#REF!,"internal",#REF!,C101)</f>
        <v>#REF!</v>
      </c>
      <c r="F101" s="1341" t="e">
        <f>SUMIFS(#REF!,#REF!,"eksternal",#REF!,C101)+
SUMIFS(#REF!,#REF!,"eksternal",#REF!,C101)+
SUMIFS(#REF!,#REF!,"eksternal",#REF!,C101)+
SUMIFS(#REF!,#REF!,"eksternal",#REF!,C101)+
SUMIFS(#REF!,#REF!,"eksternal",#REF!,C101)+
SUMIFS(#REF!,#REF!,"eksternal",#REF!,C101)</f>
        <v>#REF!</v>
      </c>
      <c r="G101" s="1334"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H101" s="1334" t="e">
        <f>SUMIFS(#REF!,#REF!,"internal",#REF!,C101)+
SUMIFS(#REF!,#REF!,"internal",#REF!,C101)+
SUMIFS(#REF!,#REF!,"internal",#REF!,C101)+
SUMIFS(#REF!,#REF!,"internal",#REF!,C101)+
SUMIFS(#REF!,#REF!,"internal",#REF!,C101)+
SUMIFS(#REF!,#REF!,"internal",#REF!,C101)+
SUMIFS(#REF!,#REF!,"internal",#REF!,C101)</f>
        <v>#REF!</v>
      </c>
      <c r="I101" s="1334" t="e">
        <f>SUMIFS(#REF!,#REF!,"eksternal",#REF!,C101)+
SUMIFS(#REF!,#REF!,"eksternal",#REF!,C101)+
SUMIFS(#REF!,#REF!,"eksternal",#REF!,C101)+
SUMIFS(#REF!,#REF!,"eksternal",#REF!,C101)+
SUMIFS(#REF!,#REF!,"eksternal",#REF!,C101)+
SUMIFS(#REF!,#REF!,"eksternal",#REF!,C101)+
SUMIFS(#REF!,#REF!,"eksternal",#REF!,C101)</f>
        <v>#REF!</v>
      </c>
      <c r="J101" s="151" t="e">
        <f>SUMIF(#REF!, 'KEUANGAN (INT+EKS) AKRE 2025'!C101,#REF!)+
SUMIF(#REF!, 'KEUANGAN (INT+EKS) AKRE 2025'!C101,#REF!)+
SUMIF(#REF!, 'KEUANGAN (INT+EKS) AKRE 2025'!C101,#REF!)+
SUMIF(#REF!, 'KEUANGAN (INT+EKS) AKRE 2025'!C101,#REF!)+
SUMIF(#REF!, 'KEUANGAN (INT+EKS) AKRE 2025'!C101,#REF!)</f>
        <v>#REF!</v>
      </c>
      <c r="K101" s="151" t="e">
        <f>SUMIFS(#REF!,#REF!,"internal",#REF!,C101)+
SUMIFS(#REF!,#REF!,"internal",#REF!,C101)+
SUMIFS(#REF!,#REF!,"internal",#REF!,C101)+
SUMIFS(#REF!,#REF!,"internal",#REF!,C101)+
SUMIFS(#REF!,#REF!,"internal",#REF!,C101)+
SUMIFS(#REF!,#REF!,"internal",#REF!,C101)</f>
        <v>#REF!</v>
      </c>
      <c r="L101" s="151" t="e">
        <f>SUMIFS(#REF!,#REF!,"eksternal",#REF!,C101)+
SUMIFS(#REF!,#REF!,"eksternal",#REF!,C101)+
SUMIFS(#REF!,#REF!,"eksternal",#REF!,C101)+
SUMIFS(#REF!,#REF!,"eksternal",#REF!,C101)+
SUMIFS(#REF!,#REF!,"eksternal",#REF!,C101)+
SUMIFS(#REF!,#REF!,"eksternal",#REF!,C101)</f>
        <v>#REF!</v>
      </c>
      <c r="M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N101" s="152" t="e">
        <f>SUMIFS(#REF!,#REF!,"internal",#REF!,C101)+
SUMIFS(#REF!,#REF!,"internal",#REF!,C101)+
SUMIFS(#REF!,#REF!,"internal",#REF!,C101)+
SUMIFS(#REF!,#REF!,"internal",#REF!,C101)+
SUMIFS(#REF!,#REF!,"internal",#REF!,C101)+
SUMIFS(#REF!,#REF!,"internal",#REF!,C101)+
SUMIFS(#REF!,#REF!,"internal",#REF!,C101)</f>
        <v>#REF!</v>
      </c>
      <c r="O101" s="1331" t="e">
        <f>SUMIFS(#REF!,#REF!,"eksternal",#REF!,C101)+
SUMIFS(#REF!,#REF!,"eksternal",#REF!,C101)+
SUMIFS(#REF!,#REF!,"eksternal",#REF!,C101)+
SUMIFS(#REF!,#REF!,"eksternal",#REF!,C101)+
SUMIFS(#REF!,#REF!,"eksternal",#REF!,C101)+
SUMIFS(#REF!,#REF!,"eksternal",#REF!,C101)+
SUMIFS(#REF!,#REF!,"eksternal",#REF!,C101)</f>
        <v>#REF!</v>
      </c>
      <c r="P101" s="152" t="e">
        <f>SUMIF(#REF!, 'KEUANGAN (INT+EKS) AKRE 2025'!C101,#REF!)+
SUMIF(#REF!, 'KEUANGAN (INT+EKS) AKRE 2025'!C101,#REF!)+
SUMIF(#REF!, 'KEUANGAN (INT+EKS) AKRE 2025'!C101,#REF!)+
SUMIF(#REF!, 'KEUANGAN (INT+EKS) AKRE 2025'!C101,#REF!)+
SUMIF(#REF!, 'KEUANGAN (INT+EKS) AKRE 2025'!C101,#REF!)</f>
        <v>#REF!</v>
      </c>
      <c r="Q101" s="152" t="e">
        <f>SUMIFS(#REF!,#REF!,"internal",#REF!,C101)+
SUMIFS(#REF!,#REF!,"internal",#REF!,C101)+
SUMIFS(#REF!,#REF!,"internal",#REF!,C101)+
SUMIFS(#REF!,#REF!,"internal",#REF!,C101)+
SUMIFS(#REF!,#REF!,"internal",#REF!,C101)+
SUMIFS(#REF!,#REF!,"internal",#REF!,C101)</f>
        <v>#REF!</v>
      </c>
      <c r="R101" s="152" t="e">
        <f>SUMIFS(#REF!,#REF!,"eksternal",#REF!,C101)+
SUMIFS(#REF!,#REF!,"eksternal",#REF!,C101)+
SUMIFS(#REF!,#REF!,"eksternal",#REF!,C101)+
SUMIFS(#REF!,#REF!,"eksternal",#REF!,C101)+
SUMIFS(#REF!,#REF!,"eksternal",#REF!,C101)+
SUMIFS(#REF!,#REF!,"eksternal",#REF!,C101)</f>
        <v>#REF!</v>
      </c>
      <c r="S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T101" s="1331" t="e">
        <f>SUMIFS(#REF!,#REF!,"internal",#REF!,C101)+
SUMIFS(#REF!,#REF!,"internal",#REF!,C101)+
SUMIFS(#REF!,#REF!,"internal",#REF!,C101)+
SUMIFS(#REF!,#REF!,"internal",#REF!,C101)+
SUMIFS(#REF!,#REF!,"eksternal",#REF!,C101)+
SUMIFS(#REF!,#REF!,"eksternal",#REF!,C101)+
SUMIFS(#REF!,#REF!,"eksternal",#REF!,C101)</f>
        <v>#REF!</v>
      </c>
      <c r="U101" s="1331" t="e">
        <f>SUMIFS(#REF!,#REF!,"eksternal",#REF!,C101)+
SUMIFS(#REF!,#REF!,"eksternal",#REF!,C101)+
SUMIFS(#REF!,#REF!,"eksternal",#REF!,C101)+
SUMIFS(#REF!,#REF!,"eksternal",#REF!,C101)+
SUMIFS(#REF!,#REF!,"eksternal",#REF!,C101)+
SUMIFS(#REF!,#REF!,"eksternal",#REF!,C101)+
SUMIFS(#REF!,#REF!,"eksternal",#REF!,C101)</f>
        <v>#REF!</v>
      </c>
      <c r="V101" s="152" t="e">
        <f>SUMIF(#REF!, 'KEUANGAN (INT+EKS) AKRE 2025'!C101,#REF!)+
SUMIF(#REF!, 'KEUANGAN (INT+EKS) AKRE 2025'!C101,#REF!)+
SUMIF(#REF!, 'KEUANGAN (INT+EKS) AKRE 2025'!C101,#REF!)+
SUMIF(#REF!, 'KEUANGAN (INT+EKS) AKRE 2025'!C101,#REF!)+
SUMIF(#REF!, 'KEUANGAN (INT+EKS) AKRE 2025'!C101,#REF!)</f>
        <v>#REF!</v>
      </c>
      <c r="W101" s="152" t="e">
        <f>SUMIFS(#REF!,#REF!,"internal",#REF!,C101)+
SUMIFS(#REF!,#REF!,"internal",#REF!,C101)+
SUMIFS(#REF!,#REF!,"internal",#REF!,C101)+
SUMIFS(#REF!,#REF!,"internal",#REF!,C101)+
SUMIFS(#REF!,#REF!,"internal",#REF!,C101)+
SUMIFS(#REF!,#REF!,"internal",#REF!,C101)</f>
        <v>#REF!</v>
      </c>
      <c r="X101" s="152" t="e">
        <f>SUMIFS(#REF!,#REF!,"eksternal",#REF!,C101)+
SUMIFS(#REF!,#REF!,"eksternal",#REF!,C101)+
SUMIFS(#REF!,#REF!,"eksternal",#REF!,C101)+
SUMIFS(#REF!,#REF!,"eksternal",#REF!,C101)+
SUMIFS(#REF!,#REF!,"eksternal",#REF!,C101)+
SUMIFS(#REF!,#REF!,"eksternal",#REF!,C101)</f>
        <v>#REF!</v>
      </c>
      <c r="Y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Z101" s="152" t="e">
        <f>SUMIFS(#REF!,#REF!,"internal",#REF!,C101)+
SUMIFS(#REF!,#REF!,"internal",#REF!,C101)+
SUMIFS(#REF!,#REF!,"internal",#REF!,C101)+
SUMIFS(#REF!,#REF!,"internal",#REF!,C101)+
SUMIFS(#REF!,#REF!,"internal",#REF!,C101)+
SUMIFS(#REF!,#REF!,"internal",#REF!,C101)+
SUMIFS(#REF!,#REF!,"internal",#REF!,C101)</f>
        <v>#REF!</v>
      </c>
      <c r="AA101" s="152" t="e">
        <f>SUMIFS(#REF!,#REF!,"eksternal",#REF!,C101)+
SUMIFS(#REF!,#REF!,"eksternal",#REF!,C101)+
SUMIFS(#REF!,#REF!,"eksternal",#REF!,C101)+
SUMIFS(#REF!,#REF!,"eksternal",#REF!,C101)+
SUMIFS(#REF!,#REF!,"eksternal",#REF!,C101)+
SUMIFS(#REF!,#REF!,"eksternal",#REF!,C101)+
SUMIFS(#REF!,#REF!,"eksternal",#REF!,C101)</f>
        <v>#REF!</v>
      </c>
      <c r="AB101" s="152" t="e">
        <f>SUMIF(#REF!, 'KEUANGAN (INT+EKS) AKRE 2025'!C101,#REF!)+
SUMIF(#REF!, 'KEUANGAN (INT+EKS) AKRE 2025'!C101,#REF!)+
SUMIF(#REF!, 'KEUANGAN (INT+EKS) AKRE 2025'!C101,#REF!)+
SUMIF(#REF!, 'KEUANGAN (INT+EKS) AKRE 2025'!C101,#REF!)+
SUMIF(#REF!, 'KEUANGAN (INT+EKS) AKRE 2025'!C101,#REF!)+
SUMIF(#REF!, 'KEUANGAN (INT+EKS) AKRE 2025'!C101,#REF!)</f>
        <v>#REF!</v>
      </c>
      <c r="AC101" s="152" t="e">
        <f>SUMIFS(#REF!,#REF!,"internal",#REF!,C101)+
SUMIFS(#REF!,#REF!,"internal",#REF!,C101)+
SUMIFS(#REF!,#REF!,"internal",#REF!,C101)+
SUMIFS(#REF!,#REF!,"internal",#REF!,C101)+
SUMIFS(#REF!,#REF!,"internal",#REF!,C101)+
SUMIFS(#REF!,#REF!,"internal",#REF!,C101)</f>
        <v>#REF!</v>
      </c>
      <c r="AD101" s="152" t="e">
        <f>SUMIFS(#REF!,#REF!,"eksternal",#REF!,C101)+
SUMIFS(#REF!,#REF!,"eksternal",#REF!,C101)+
SUMIFS(#REF!,#REF!,"eksternal",#REF!,C101)+
SUMIFS(#REF!,#REF!,"eksternal",#REF!,C101)+
SUMIFS(#REF!,#REF!,"eksternal",#REF!,C101)+
SUMIFS(#REF!,#REF!,"eksternal",#REF!,C101)</f>
        <v>#REF!</v>
      </c>
      <c r="AE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AF101" s="152" t="e">
        <f>SUMIFS(#REF!,#REF!,"internal",#REF!,C101)+
SUMIFS(#REF!,#REF!,"internal",#REF!,C101)+
SUMIFS(#REF!,#REF!,"internal",#REF!,C101)+
SUMIFS(#REF!,#REF!,"internal",#REF!,C101)+
SUMIFS(#REF!,#REF!,"internal",#REF!,C101)+
SUMIFS(#REF!,#REF!,"internal",#REF!,C101)+
SUMIFS(#REF!,#REF!,"internal",#REF!,C101)</f>
        <v>#REF!</v>
      </c>
      <c r="AG101" s="152" t="e">
        <f>SUMIFS(#REF!,#REF!,"eksternal",#REF!,C101)+
SUMIFS(#REF!,#REF!,"eksternal",#REF!,C101)+
SUMIFS(#REF!,#REF!,"eksternal",#REF!,C101)+
SUMIFS(#REF!,#REF!,"eksternal",#REF!,C101)+
SUMIFS(#REF!,#REF!,"eksternal",#REF!,C101)+
SUMIFS(#REF!,#REF!,"eksternal",#REF!,C101)+
SUMIFS(#REF!,#REF!,"eksternal",#REF!,C101)</f>
        <v>#REF!</v>
      </c>
      <c r="AH101" s="152" t="e">
        <f>SUMIF(#REF!, 'KEUANGAN (INT+EKS) AKRE 2025'!C101,#REF!)+
SUMIF(#REF!, 'KEUANGAN (INT+EKS) AKRE 2025'!C101,#REF!)+
SUMIF(#REF!, 'KEUANGAN (INT+EKS) AKRE 2025'!C101,#REF!)+
SUMIF(#REF!, 'KEUANGAN (INT+EKS) AKRE 2025'!C101,#REF!)+
SUMIF(#REF!, 'KEUANGAN (INT+EKS) AKRE 2025'!C101,#REF!)+
SUMIF(#REF!, 'KEUANGAN (INT+EKS) AKRE 2025'!C101,#REF!)</f>
        <v>#REF!</v>
      </c>
      <c r="AI101" s="152" t="e">
        <f>SUMIFS(#REF!,#REF!,"internal",#REF!,C101)+
SUMIFS(#REF!,#REF!,"internal",#REF!,C101)+
SUMIFS(#REF!,#REF!,"internal",#REF!,C101)+
SUMIFS(#REF!,#REF!,"internal",#REF!,C101)+
SUMIFS(#REF!,#REF!,"internal",#REF!,C101)+
SUMIFS(#REF!,#REF!,"internal",#REF!,C101)</f>
        <v>#REF!</v>
      </c>
      <c r="AJ101" s="152" t="e">
        <f>SUMIFS(#REF!,#REF!,"eksternal",#REF!,C101)+
SUMIFS(#REF!,#REF!,"eksternal",#REF!,C101)+
SUMIFS(#REF!,#REF!,"eksternal",#REF!,C101)+
SUMIFS(#REF!,#REF!,"eksternal",#REF!,C101)+
SUMIFS(#REF!,#REF!,"eksternal",#REF!,C101)+
SUMIFS(#REF!,#REF!,"eksternal",#REF!,C101)</f>
        <v>#REF!</v>
      </c>
      <c r="AK101" s="1337"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
SUMIF(#REF!,'KEUANGAN (INT+EKS) AKRE 2025'!C101,#REF!)+
SUMIF(#REF!,'KEUANGAN (INT+EKS) AKRE 2025'!C101,#REF!)</f>
        <v>#REF!</v>
      </c>
      <c r="AL101" s="1335" t="e">
        <f>SUMIFS(#REF!,#REF!,"internal",#REF!,C101)+
SUMIFS(#REF!,#REF!,"internal",#REF!,C101)+
SUMIFS(#REF!,#REF!,"internal",#REF!,C101)+
SUMIFS(#REF!,#REF!,"internal",#REF!,C101)+
SUMIFS(#REF!,#REF!,"internal",#REF!,C101)+
SUMIFS(#REF!,#REF!,"internal",#REF!,C101)+
SUMIFS(#REF!,#REF!,"internal",#REF!,C101)</f>
        <v>#REF!</v>
      </c>
      <c r="AM101" s="1354" t="e">
        <f>SUMIFS(#REF!,#REF!,"eksternal",#REF!,C101)+
SUMIFS(#REF!,#REF!,"eksternal",#REF!,C101)+
SUMIFS(#REF!,#REF!,"eksternal",#REF!,C101)+
SUMIFS(#REF!,#REF!,"eksternal",#REF!,C101)+
SUMIFS(#REF!,#REF!,"eksternal",#REF!,C101)+
SUMIFS(#REF!,#REF!,"eksternal",#REF!,C101)+
SUMIFS(#REF!,#REF!,"eksternal",#REF!,C101)+
SUMIFS(#REF!,#REF!,"eksternal",#REF!,C101)+
SUMIFS(#REF!,#REF!,"eksternal",#REF!,C101)</f>
        <v>#REF!</v>
      </c>
    </row>
    <row r="102" spans="1:39" hidden="1">
      <c r="A102" s="127">
        <v>5</v>
      </c>
      <c r="B102" s="797" t="s">
        <v>311</v>
      </c>
      <c r="C102" s="134" t="s">
        <v>347</v>
      </c>
      <c r="D102" s="1340" t="e">
        <f>SUMIF(#REF!, 'KEUANGAN (INT+EKS) AKRE 2025'!C102,#REF!)+
SUMIF(#REF!, 'KEUANGAN (INT+EKS) AKRE 2025'!C102,#REF!)+
SUMIF(#REF!, 'KEUANGAN (INT+EKS) AKRE 2025'!C102,#REF!)+
SUMIF(#REF!, 'KEUANGAN (INT+EKS) AKRE 2025'!C102,#REF!)+
SUMIF(#REF!, 'KEUANGAN (INT+EKS) AKRE 2025'!C102,#REF!)</f>
        <v>#REF!</v>
      </c>
      <c r="E102" s="1340" t="e">
        <f>SUMIFS(#REF!,#REF!,"internal",#REF!,C102)+
SUMIFS(#REF!,#REF!,"internal",#REF!,C102)+
SUMIFS(#REF!,#REF!,"internal",#REF!,C102)+
SUMIFS(#REF!,#REF!,"internal",#REF!,C102)+
SUMIFS(#REF!,#REF!,"internal",#REF!,C102)+
SUMIFS(#REF!,#REF!,"internal",#REF!,C102)</f>
        <v>#REF!</v>
      </c>
      <c r="F102" s="1341" t="e">
        <f>SUMIFS(#REF!,#REF!,"eksternal",#REF!,C102)+
SUMIFS(#REF!,#REF!,"eksternal",#REF!,C102)+
SUMIFS(#REF!,#REF!,"eksternal",#REF!,C102)+
SUMIFS(#REF!,#REF!,"eksternal",#REF!,C102)+
SUMIFS(#REF!,#REF!,"eksternal",#REF!,C102)+
SUMIFS(#REF!,#REF!,"eksternal",#REF!,C102)</f>
        <v>#REF!</v>
      </c>
      <c r="G102" s="1334"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H102" s="1334" t="e">
        <f>SUMIFS(#REF!,#REF!,"internal",#REF!,C102)+
SUMIFS(#REF!,#REF!,"internal",#REF!,C102)+
SUMIFS(#REF!,#REF!,"internal",#REF!,C102)+
SUMIFS(#REF!,#REF!,"internal",#REF!,C102)+
SUMIFS(#REF!,#REF!,"internal",#REF!,C102)+
SUMIFS(#REF!,#REF!,"internal",#REF!,C102)+
SUMIFS(#REF!,#REF!,"internal",#REF!,C102)</f>
        <v>#REF!</v>
      </c>
      <c r="I102" s="1334" t="e">
        <f>SUMIFS(#REF!,#REF!,"eksternal",#REF!,C102)+
SUMIFS(#REF!,#REF!,"eksternal",#REF!,C102)+
SUMIFS(#REF!,#REF!,"eksternal",#REF!,C102)+
SUMIFS(#REF!,#REF!,"eksternal",#REF!,C102)+
SUMIFS(#REF!,#REF!,"eksternal",#REF!,C102)+
SUMIFS(#REF!,#REF!,"eksternal",#REF!,C102)+
SUMIFS(#REF!,#REF!,"eksternal",#REF!,C102)</f>
        <v>#REF!</v>
      </c>
      <c r="J102" s="151" t="e">
        <f>SUMIF(#REF!, 'KEUANGAN (INT+EKS) AKRE 2025'!C102,#REF!)+
SUMIF(#REF!, 'KEUANGAN (INT+EKS) AKRE 2025'!C102,#REF!)+
SUMIF(#REF!, 'KEUANGAN (INT+EKS) AKRE 2025'!C102,#REF!)+
SUMIF(#REF!, 'KEUANGAN (INT+EKS) AKRE 2025'!C102,#REF!)+
SUMIF(#REF!, 'KEUANGAN (INT+EKS) AKRE 2025'!C102,#REF!)</f>
        <v>#REF!</v>
      </c>
      <c r="K102" s="151" t="e">
        <f>SUMIFS(#REF!,#REF!,"internal",#REF!,C102)+
SUMIFS(#REF!,#REF!,"internal",#REF!,C102)+
SUMIFS(#REF!,#REF!,"internal",#REF!,C102)+
SUMIFS(#REF!,#REF!,"internal",#REF!,C102)+
SUMIFS(#REF!,#REF!,"internal",#REF!,C102)+
SUMIFS(#REF!,#REF!,"internal",#REF!,C102)</f>
        <v>#REF!</v>
      </c>
      <c r="L102" s="151" t="e">
        <f>SUMIFS(#REF!,#REF!,"eksternal",#REF!,C102)+
SUMIFS(#REF!,#REF!,"eksternal",#REF!,C102)+
SUMIFS(#REF!,#REF!,"eksternal",#REF!,C102)+
SUMIFS(#REF!,#REF!,"eksternal",#REF!,C102)+
SUMIFS(#REF!,#REF!,"eksternal",#REF!,C102)+
SUMIFS(#REF!,#REF!,"eksternal",#REF!,C102)</f>
        <v>#REF!</v>
      </c>
      <c r="M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N102" s="152" t="e">
        <f>SUMIFS(#REF!,#REF!,"internal",#REF!,C102)+
SUMIFS(#REF!,#REF!,"internal",#REF!,C102)+
SUMIFS(#REF!,#REF!,"internal",#REF!,C102)+
SUMIFS(#REF!,#REF!,"internal",#REF!,C102)+
SUMIFS(#REF!,#REF!,"internal",#REF!,C102)+
SUMIFS(#REF!,#REF!,"internal",#REF!,C102)+
SUMIFS(#REF!,#REF!,"internal",#REF!,C102)</f>
        <v>#REF!</v>
      </c>
      <c r="O102" s="1331" t="e">
        <f>SUMIFS(#REF!,#REF!,"eksternal",#REF!,C102)+
SUMIFS(#REF!,#REF!,"eksternal",#REF!,C102)+
SUMIFS(#REF!,#REF!,"eksternal",#REF!,C102)+
SUMIFS(#REF!,#REF!,"eksternal",#REF!,C102)+
SUMIFS(#REF!,#REF!,"eksternal",#REF!,C102)+
SUMIFS(#REF!,#REF!,"eksternal",#REF!,C102)+
SUMIFS(#REF!,#REF!,"eksternal",#REF!,C102)</f>
        <v>#REF!</v>
      </c>
      <c r="P102" s="152" t="e">
        <f>SUMIF(#REF!, 'KEUANGAN (INT+EKS) AKRE 2025'!C102,#REF!)+
SUMIF(#REF!, 'KEUANGAN (INT+EKS) AKRE 2025'!C102,#REF!)+
SUMIF(#REF!, 'KEUANGAN (INT+EKS) AKRE 2025'!C102,#REF!)+
SUMIF(#REF!, 'KEUANGAN (INT+EKS) AKRE 2025'!C102,#REF!)+
SUMIF(#REF!, 'KEUANGAN (INT+EKS) AKRE 2025'!C102,#REF!)</f>
        <v>#REF!</v>
      </c>
      <c r="Q102" s="152" t="e">
        <f>SUMIFS(#REF!,#REF!,"internal",#REF!,C102)+
SUMIFS(#REF!,#REF!,"internal",#REF!,C102)+
SUMIFS(#REF!,#REF!,"internal",#REF!,C102)+
SUMIFS(#REF!,#REF!,"internal",#REF!,C102)+
SUMIFS(#REF!,#REF!,"internal",#REF!,C102)+
SUMIFS(#REF!,#REF!,"internal",#REF!,C102)</f>
        <v>#REF!</v>
      </c>
      <c r="R102" s="152" t="e">
        <f>SUMIFS(#REF!,#REF!,"eksternal",#REF!,C102)+
SUMIFS(#REF!,#REF!,"eksternal",#REF!,C102)+
SUMIFS(#REF!,#REF!,"eksternal",#REF!,C102)+
SUMIFS(#REF!,#REF!,"eksternal",#REF!,C102)+
SUMIFS(#REF!,#REF!,"eksternal",#REF!,C102)+
SUMIFS(#REF!,#REF!,"eksternal",#REF!,C102)</f>
        <v>#REF!</v>
      </c>
      <c r="S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T102" s="1331" t="e">
        <f>SUMIFS(#REF!,#REF!,"internal",#REF!,C102)+
SUMIFS(#REF!,#REF!,"internal",#REF!,C102)+
SUMIFS(#REF!,#REF!,"internal",#REF!,C102)+
SUMIFS(#REF!,#REF!,"internal",#REF!,C102)+
SUMIFS(#REF!,#REF!,"eksternal",#REF!,C102)+
SUMIFS(#REF!,#REF!,"eksternal",#REF!,C102)+
SUMIFS(#REF!,#REF!,"eksternal",#REF!,C102)</f>
        <v>#REF!</v>
      </c>
      <c r="U102" s="1331" t="e">
        <f>SUMIFS(#REF!,#REF!,"eksternal",#REF!,C102)+
SUMIFS(#REF!,#REF!,"eksternal",#REF!,C102)+
SUMIFS(#REF!,#REF!,"eksternal",#REF!,C102)+
SUMIFS(#REF!,#REF!,"eksternal",#REF!,C102)+
SUMIFS(#REF!,#REF!,"eksternal",#REF!,C102)+
SUMIFS(#REF!,#REF!,"eksternal",#REF!,C102)+
SUMIFS(#REF!,#REF!,"eksternal",#REF!,C102)</f>
        <v>#REF!</v>
      </c>
      <c r="V102" s="152" t="e">
        <f>SUMIF(#REF!, 'KEUANGAN (INT+EKS) AKRE 2025'!C102,#REF!)+
SUMIF(#REF!, 'KEUANGAN (INT+EKS) AKRE 2025'!C102,#REF!)+
SUMIF(#REF!, 'KEUANGAN (INT+EKS) AKRE 2025'!C102,#REF!)+
SUMIF(#REF!, 'KEUANGAN (INT+EKS) AKRE 2025'!C102,#REF!)+
SUMIF(#REF!, 'KEUANGAN (INT+EKS) AKRE 2025'!C102,#REF!)</f>
        <v>#REF!</v>
      </c>
      <c r="W102" s="152" t="e">
        <f>SUMIFS(#REF!,#REF!,"internal",#REF!,C102)+
SUMIFS(#REF!,#REF!,"internal",#REF!,C102)+
SUMIFS(#REF!,#REF!,"internal",#REF!,C102)+
SUMIFS(#REF!,#REF!,"internal",#REF!,C102)+
SUMIFS(#REF!,#REF!,"internal",#REF!,C102)+
SUMIFS(#REF!,#REF!,"internal",#REF!,C102)</f>
        <v>#REF!</v>
      </c>
      <c r="X102" s="152" t="e">
        <f>SUMIFS(#REF!,#REF!,"eksternal",#REF!,C102)+
SUMIFS(#REF!,#REF!,"eksternal",#REF!,C102)+
SUMIFS(#REF!,#REF!,"eksternal",#REF!,C102)+
SUMIFS(#REF!,#REF!,"eksternal",#REF!,C102)+
SUMIFS(#REF!,#REF!,"eksternal",#REF!,C102)+
SUMIFS(#REF!,#REF!,"eksternal",#REF!,C102)</f>
        <v>#REF!</v>
      </c>
      <c r="Y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Z102" s="152" t="e">
        <f>SUMIFS(#REF!,#REF!,"internal",#REF!,C102)+
SUMIFS(#REF!,#REF!,"internal",#REF!,C102)+
SUMIFS(#REF!,#REF!,"internal",#REF!,C102)+
SUMIFS(#REF!,#REF!,"internal",#REF!,C102)+
SUMIFS(#REF!,#REF!,"internal",#REF!,C102)+
SUMIFS(#REF!,#REF!,"internal",#REF!,C102)+
SUMIFS(#REF!,#REF!,"internal",#REF!,C102)</f>
        <v>#REF!</v>
      </c>
      <c r="AA102" s="152" t="e">
        <f>SUMIFS(#REF!,#REF!,"eksternal",#REF!,C102)+
SUMIFS(#REF!,#REF!,"eksternal",#REF!,C102)+
SUMIFS(#REF!,#REF!,"eksternal",#REF!,C102)+
SUMIFS(#REF!,#REF!,"eksternal",#REF!,C102)+
SUMIFS(#REF!,#REF!,"eksternal",#REF!,C102)+
SUMIFS(#REF!,#REF!,"eksternal",#REF!,C102)+
SUMIFS(#REF!,#REF!,"eksternal",#REF!,C102)</f>
        <v>#REF!</v>
      </c>
      <c r="AB102" s="152" t="e">
        <f>SUMIF(#REF!, 'KEUANGAN (INT+EKS) AKRE 2025'!C102,#REF!)+
SUMIF(#REF!, 'KEUANGAN (INT+EKS) AKRE 2025'!C102,#REF!)+
SUMIF(#REF!, 'KEUANGAN (INT+EKS) AKRE 2025'!C102,#REF!)+
SUMIF(#REF!, 'KEUANGAN (INT+EKS) AKRE 2025'!C102,#REF!)+
SUMIF(#REF!, 'KEUANGAN (INT+EKS) AKRE 2025'!C102,#REF!)+
SUMIF(#REF!, 'KEUANGAN (INT+EKS) AKRE 2025'!C102,#REF!)</f>
        <v>#REF!</v>
      </c>
      <c r="AC102" s="152" t="e">
        <f>SUMIFS(#REF!,#REF!,"internal",#REF!,C102)+
SUMIFS(#REF!,#REF!,"internal",#REF!,C102)+
SUMIFS(#REF!,#REF!,"internal",#REF!,C102)+
SUMIFS(#REF!,#REF!,"internal",#REF!,C102)+
SUMIFS(#REF!,#REF!,"internal",#REF!,C102)+
SUMIFS(#REF!,#REF!,"internal",#REF!,C102)</f>
        <v>#REF!</v>
      </c>
      <c r="AD102" s="152" t="e">
        <f>SUMIFS(#REF!,#REF!,"eksternal",#REF!,C102)+
SUMIFS(#REF!,#REF!,"eksternal",#REF!,C102)+
SUMIFS(#REF!,#REF!,"eksternal",#REF!,C102)+
SUMIFS(#REF!,#REF!,"eksternal",#REF!,C102)+
SUMIFS(#REF!,#REF!,"eksternal",#REF!,C102)+
SUMIFS(#REF!,#REF!,"eksternal",#REF!,C102)</f>
        <v>#REF!</v>
      </c>
      <c r="AE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AF102" s="152" t="e">
        <f>SUMIFS(#REF!,#REF!,"internal",#REF!,C102)+
SUMIFS(#REF!,#REF!,"internal",#REF!,C102)+
SUMIFS(#REF!,#REF!,"internal",#REF!,C102)+
SUMIFS(#REF!,#REF!,"internal",#REF!,C102)+
SUMIFS(#REF!,#REF!,"internal",#REF!,C102)+
SUMIFS(#REF!,#REF!,"internal",#REF!,C102)+
SUMIFS(#REF!,#REF!,"internal",#REF!,C102)</f>
        <v>#REF!</v>
      </c>
      <c r="AG102" s="152" t="e">
        <f>SUMIFS(#REF!,#REF!,"eksternal",#REF!,C102)+
SUMIFS(#REF!,#REF!,"eksternal",#REF!,C102)+
SUMIFS(#REF!,#REF!,"eksternal",#REF!,C102)+
SUMIFS(#REF!,#REF!,"eksternal",#REF!,C102)+
SUMIFS(#REF!,#REF!,"eksternal",#REF!,C102)+
SUMIFS(#REF!,#REF!,"eksternal",#REF!,C102)+
SUMIFS(#REF!,#REF!,"eksternal",#REF!,C102)</f>
        <v>#REF!</v>
      </c>
      <c r="AH102" s="152" t="e">
        <f>SUMIF(#REF!, 'KEUANGAN (INT+EKS) AKRE 2025'!C102,#REF!)+
SUMIF(#REF!, 'KEUANGAN (INT+EKS) AKRE 2025'!C102,#REF!)+
SUMIF(#REF!, 'KEUANGAN (INT+EKS) AKRE 2025'!C102,#REF!)+
SUMIF(#REF!, 'KEUANGAN (INT+EKS) AKRE 2025'!C102,#REF!)+
SUMIF(#REF!, 'KEUANGAN (INT+EKS) AKRE 2025'!C102,#REF!)+
SUMIF(#REF!, 'KEUANGAN (INT+EKS) AKRE 2025'!C102,#REF!)</f>
        <v>#REF!</v>
      </c>
      <c r="AI102" s="152" t="e">
        <f>SUMIFS(#REF!,#REF!,"internal",#REF!,C102)+
SUMIFS(#REF!,#REF!,"internal",#REF!,C102)+
SUMIFS(#REF!,#REF!,"internal",#REF!,C102)+
SUMIFS(#REF!,#REF!,"internal",#REF!,C102)+
SUMIFS(#REF!,#REF!,"internal",#REF!,C102)+
SUMIFS(#REF!,#REF!,"internal",#REF!,C102)</f>
        <v>#REF!</v>
      </c>
      <c r="AJ102" s="152" t="e">
        <f>SUMIFS(#REF!,#REF!,"eksternal",#REF!,C102)+
SUMIFS(#REF!,#REF!,"eksternal",#REF!,C102)+
SUMIFS(#REF!,#REF!,"eksternal",#REF!,C102)+
SUMIFS(#REF!,#REF!,"eksternal",#REF!,C102)+
SUMIFS(#REF!,#REF!,"eksternal",#REF!,C102)+
SUMIFS(#REF!,#REF!,"eksternal",#REF!,C102)</f>
        <v>#REF!</v>
      </c>
      <c r="AK102" s="1337"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
SUMIF(#REF!,'KEUANGAN (INT+EKS) AKRE 2025'!C102,#REF!)+
SUMIF(#REF!,'KEUANGAN (INT+EKS) AKRE 2025'!C102,#REF!)</f>
        <v>#REF!</v>
      </c>
      <c r="AL102" s="1335" t="e">
        <f>SUMIFS(#REF!,#REF!,"internal",#REF!,C102)+
SUMIFS(#REF!,#REF!,"internal",#REF!,C102)+
SUMIFS(#REF!,#REF!,"internal",#REF!,C102)+
SUMIFS(#REF!,#REF!,"internal",#REF!,C102)+
SUMIFS(#REF!,#REF!,"internal",#REF!,C102)+
SUMIFS(#REF!,#REF!,"internal",#REF!,C102)+
SUMIFS(#REF!,#REF!,"internal",#REF!,C102)</f>
        <v>#REF!</v>
      </c>
      <c r="AM102" s="1354" t="e">
        <f>SUMIFS(#REF!,#REF!,"eksternal",#REF!,C102)+
SUMIFS(#REF!,#REF!,"eksternal",#REF!,C102)+
SUMIFS(#REF!,#REF!,"eksternal",#REF!,C102)+
SUMIFS(#REF!,#REF!,"eksternal",#REF!,C102)+
SUMIFS(#REF!,#REF!,"eksternal",#REF!,C102)+
SUMIFS(#REF!,#REF!,"eksternal",#REF!,C102)+
SUMIFS(#REF!,#REF!,"eksternal",#REF!,C102)+
SUMIFS(#REF!,#REF!,"eksternal",#REF!,C102)+
SUMIFS(#REF!,#REF!,"eksternal",#REF!,C102)</f>
        <v>#REF!</v>
      </c>
    </row>
    <row r="103" spans="1:39" hidden="1">
      <c r="A103" s="127">
        <v>6</v>
      </c>
      <c r="B103" s="797" t="s">
        <v>311</v>
      </c>
      <c r="C103" s="134" t="s">
        <v>474</v>
      </c>
      <c r="D103" s="1340"/>
      <c r="E103" s="1340" t="e">
        <f>SUMIFS(#REF!,#REF!,"internal",#REF!,C103)+
SUMIFS(#REF!,#REF!,"internal",#REF!,C103)+
SUMIFS(#REF!,#REF!,"internal",#REF!,C103)+
SUMIFS(#REF!,#REF!,"internal",#REF!,C103)+
SUMIFS(#REF!,#REF!,"internal",#REF!,C103)+
SUMIFS(#REF!,#REF!,"internal",#REF!,C103)</f>
        <v>#REF!</v>
      </c>
      <c r="F103" s="1341" t="e">
        <f>SUMIFS(#REF!,#REF!,"eksternal",#REF!,C103)+
SUMIFS(#REF!,#REF!,"eksternal",#REF!,C103)+
SUMIFS(#REF!,#REF!,"eksternal",#REF!,C103)+
SUMIFS(#REF!,#REF!,"eksternal",#REF!,C103)+
SUMIFS(#REF!,#REF!,"eksternal",#REF!,C103)+
SUMIFS(#REF!,#REF!,"eksternal",#REF!,C103)</f>
        <v>#REF!</v>
      </c>
      <c r="G103" s="1334"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H103" s="1334" t="e">
        <f>SUMIFS(#REF!,#REF!,"internal",#REF!,C103)+
SUMIFS(#REF!,#REF!,"internal",#REF!,C103)+
SUMIFS(#REF!,#REF!,"internal",#REF!,C103)+
SUMIFS(#REF!,#REF!,"internal",#REF!,C103)+
SUMIFS(#REF!,#REF!,"internal",#REF!,C103)+
SUMIFS(#REF!,#REF!,"internal",#REF!,C103)+
SUMIFS(#REF!,#REF!,"internal",#REF!,C103)</f>
        <v>#REF!</v>
      </c>
      <c r="I103" s="1334" t="e">
        <f>SUMIFS(#REF!,#REF!,"eksternal",#REF!,C103)+
SUMIFS(#REF!,#REF!,"eksternal",#REF!,C103)+
SUMIFS(#REF!,#REF!,"eksternal",#REF!,C103)+
SUMIFS(#REF!,#REF!,"eksternal",#REF!,C103)+
SUMIFS(#REF!,#REF!,"eksternal",#REF!,C103)+
SUMIFS(#REF!,#REF!,"eksternal",#REF!,C103)+
SUMIFS(#REF!,#REF!,"eksternal",#REF!,C103)</f>
        <v>#REF!</v>
      </c>
      <c r="J103" s="151"/>
      <c r="K103" s="151" t="e">
        <f>SUMIFS(#REF!,#REF!,"internal",#REF!,C103)+
SUMIFS(#REF!,#REF!,"internal",#REF!,C103)+
SUMIFS(#REF!,#REF!,"internal",#REF!,C103)+
SUMIFS(#REF!,#REF!,"internal",#REF!,C103)+
SUMIFS(#REF!,#REF!,"internal",#REF!,C103)+
SUMIFS(#REF!,#REF!,"internal",#REF!,C103)</f>
        <v>#REF!</v>
      </c>
      <c r="L103" s="151" t="e">
        <f>SUMIFS(#REF!,#REF!,"eksternal",#REF!,C103)+
SUMIFS(#REF!,#REF!,"eksternal",#REF!,C103)+
SUMIFS(#REF!,#REF!,"eksternal",#REF!,C103)+
SUMIFS(#REF!,#REF!,"eksternal",#REF!,C103)+
SUMIFS(#REF!,#REF!,"eksternal",#REF!,C103)+
SUMIFS(#REF!,#REF!,"eksternal",#REF!,C103)</f>
        <v>#REF!</v>
      </c>
      <c r="M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N103" s="152" t="e">
        <f>SUMIFS(#REF!,#REF!,"internal",#REF!,C103)+
SUMIFS(#REF!,#REF!,"internal",#REF!,C103)+
SUMIFS(#REF!,#REF!,"internal",#REF!,C103)+
SUMIFS(#REF!,#REF!,"internal",#REF!,C103)+
SUMIFS(#REF!,#REF!,"internal",#REF!,C103)+
SUMIFS(#REF!,#REF!,"internal",#REF!,C103)+
SUMIFS(#REF!,#REF!,"internal",#REF!,C103)</f>
        <v>#REF!</v>
      </c>
      <c r="O103" s="1331" t="e">
        <f>SUMIFS(#REF!,#REF!,"eksternal",#REF!,C103)+
SUMIFS(#REF!,#REF!,"eksternal",#REF!,C103)+
SUMIFS(#REF!,#REF!,"eksternal",#REF!,C103)+
SUMIFS(#REF!,#REF!,"eksternal",#REF!,C103)+
SUMIFS(#REF!,#REF!,"eksternal",#REF!,C103)+
SUMIFS(#REF!,#REF!,"eksternal",#REF!,C103)+
SUMIFS(#REF!,#REF!,"eksternal",#REF!,C103)</f>
        <v>#REF!</v>
      </c>
      <c r="P103" s="152"/>
      <c r="Q103" s="152" t="e">
        <f>SUMIFS(#REF!,#REF!,"internal",#REF!,C103)+
SUMIFS(#REF!,#REF!,"internal",#REF!,C103)+
SUMIFS(#REF!,#REF!,"internal",#REF!,C103)+
SUMIFS(#REF!,#REF!,"internal",#REF!,C103)+
SUMIFS(#REF!,#REF!,"internal",#REF!,C103)+
SUMIFS(#REF!,#REF!,"internal",#REF!,C103)</f>
        <v>#REF!</v>
      </c>
      <c r="R103" s="152" t="e">
        <f>SUMIFS(#REF!,#REF!,"eksternal",#REF!,C103)+
SUMIFS(#REF!,#REF!,"eksternal",#REF!,C103)+
SUMIFS(#REF!,#REF!,"eksternal",#REF!,C103)+
SUMIFS(#REF!,#REF!,"eksternal",#REF!,C103)+
SUMIFS(#REF!,#REF!,"eksternal",#REF!,C103)+
SUMIFS(#REF!,#REF!,"eksternal",#REF!,C103)</f>
        <v>#REF!</v>
      </c>
      <c r="S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T103" s="1331" t="e">
        <f>SUMIFS(#REF!,#REF!,"internal",#REF!,C103)+
SUMIFS(#REF!,#REF!,"internal",#REF!,C103)+
SUMIFS(#REF!,#REF!,"internal",#REF!,C103)+
SUMIFS(#REF!,#REF!,"internal",#REF!,C103)+
SUMIFS(#REF!,#REF!,"eksternal",#REF!,C103)+
SUMIFS(#REF!,#REF!,"eksternal",#REF!,C103)+
SUMIFS(#REF!,#REF!,"eksternal",#REF!,C103)</f>
        <v>#REF!</v>
      </c>
      <c r="U103" s="1331" t="e">
        <f>SUMIFS(#REF!,#REF!,"eksternal",#REF!,C103)+
SUMIFS(#REF!,#REF!,"eksternal",#REF!,C103)+
SUMIFS(#REF!,#REF!,"eksternal",#REF!,C103)+
SUMIFS(#REF!,#REF!,"eksternal",#REF!,C103)+
SUMIFS(#REF!,#REF!,"eksternal",#REF!,C103)+
SUMIFS(#REF!,#REF!,"eksternal",#REF!,C103)+
SUMIFS(#REF!,#REF!,"eksternal",#REF!,C103)</f>
        <v>#REF!</v>
      </c>
      <c r="V103" s="152" t="e">
        <f>SUMIF(#REF!, 'KEUANGAN (INT+EKS) AKRE 2025'!C103,#REF!)+
SUMIF(#REF!, 'KEUANGAN (INT+EKS) AKRE 2025'!C103,#REF!)+
SUMIF(#REF!, 'KEUANGAN (INT+EKS) AKRE 2025'!C103,#REF!)+
SUMIF(#REF!, 'KEUANGAN (INT+EKS) AKRE 2025'!C103,#REF!)+
SUMIF(#REF!, 'KEUANGAN (INT+EKS) AKRE 2025'!C103,#REF!)</f>
        <v>#REF!</v>
      </c>
      <c r="W103" s="152" t="e">
        <f>SUMIFS(#REF!,#REF!,"internal",#REF!,C103)+
SUMIFS(#REF!,#REF!,"internal",#REF!,C103)+
SUMIFS(#REF!,#REF!,"internal",#REF!,C103)+
SUMIFS(#REF!,#REF!,"internal",#REF!,C103)+
SUMIFS(#REF!,#REF!,"internal",#REF!,C103)+
SUMIFS(#REF!,#REF!,"internal",#REF!,C103)</f>
        <v>#REF!</v>
      </c>
      <c r="X103" s="152" t="e">
        <f>SUMIFS(#REF!,#REF!,"eksternal",#REF!,C103)+
SUMIFS(#REF!,#REF!,"eksternal",#REF!,C103)+
SUMIFS(#REF!,#REF!,"eksternal",#REF!,C103)+
SUMIFS(#REF!,#REF!,"eksternal",#REF!,C103)+
SUMIFS(#REF!,#REF!,"eksternal",#REF!,C103)+
SUMIFS(#REF!,#REF!,"eksternal",#REF!,C103)</f>
        <v>#REF!</v>
      </c>
      <c r="Y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Z103" s="152" t="e">
        <f>SUMIFS(#REF!,#REF!,"internal",#REF!,C103)+
SUMIFS(#REF!,#REF!,"internal",#REF!,C103)+
SUMIFS(#REF!,#REF!,"internal",#REF!,C103)+
SUMIFS(#REF!,#REF!,"internal",#REF!,C103)+
SUMIFS(#REF!,#REF!,"internal",#REF!,C103)+
SUMIFS(#REF!,#REF!,"internal",#REF!,C103)+
SUMIFS(#REF!,#REF!,"internal",#REF!,C103)</f>
        <v>#REF!</v>
      </c>
      <c r="AA103" s="152" t="e">
        <f>SUMIFS(#REF!,#REF!,"eksternal",#REF!,C103)+
SUMIFS(#REF!,#REF!,"eksternal",#REF!,C103)+
SUMIFS(#REF!,#REF!,"eksternal",#REF!,C103)+
SUMIFS(#REF!,#REF!,"eksternal",#REF!,C103)+
SUMIFS(#REF!,#REF!,"eksternal",#REF!,C103)+
SUMIFS(#REF!,#REF!,"eksternal",#REF!,C103)+
SUMIFS(#REF!,#REF!,"eksternal",#REF!,C103)</f>
        <v>#REF!</v>
      </c>
      <c r="AB103" s="152" t="e">
        <f>SUMIF(#REF!, 'KEUANGAN (INT+EKS) AKRE 2025'!C103,#REF!)+
SUMIF(#REF!, 'KEUANGAN (INT+EKS) AKRE 2025'!C103,#REF!)+
SUMIF(#REF!, 'KEUANGAN (INT+EKS) AKRE 2025'!C103,#REF!)+
SUMIF(#REF!, 'KEUANGAN (INT+EKS) AKRE 2025'!C103,#REF!)+
SUMIF(#REF!, 'KEUANGAN (INT+EKS) AKRE 2025'!C103,#REF!)+
SUMIF(#REF!, 'KEUANGAN (INT+EKS) AKRE 2025'!C103,#REF!)</f>
        <v>#REF!</v>
      </c>
      <c r="AC103" s="152" t="e">
        <f>SUMIFS(#REF!,#REF!,"internal",#REF!,C103)+
SUMIFS(#REF!,#REF!,"internal",#REF!,C103)+
SUMIFS(#REF!,#REF!,"internal",#REF!,C103)+
SUMIFS(#REF!,#REF!,"internal",#REF!,C103)+
SUMIFS(#REF!,#REF!,"internal",#REF!,C103)+
SUMIFS(#REF!,#REF!,"internal",#REF!,C103)</f>
        <v>#REF!</v>
      </c>
      <c r="AD103" s="152" t="e">
        <f>SUMIFS(#REF!,#REF!,"eksternal",#REF!,C103)+
SUMIFS(#REF!,#REF!,"eksternal",#REF!,C103)+
SUMIFS(#REF!,#REF!,"eksternal",#REF!,C103)+
SUMIFS(#REF!,#REF!,"eksternal",#REF!,C103)+
SUMIFS(#REF!,#REF!,"eksternal",#REF!,C103)+
SUMIFS(#REF!,#REF!,"eksternal",#REF!,C103)</f>
        <v>#REF!</v>
      </c>
      <c r="AE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AF103" s="152" t="e">
        <f>SUMIFS(#REF!,#REF!,"internal",#REF!,C103)+
SUMIFS(#REF!,#REF!,"internal",#REF!,C103)+
SUMIFS(#REF!,#REF!,"internal",#REF!,C103)+
SUMIFS(#REF!,#REF!,"internal",#REF!,C103)+
SUMIFS(#REF!,#REF!,"internal",#REF!,C103)+
SUMIFS(#REF!,#REF!,"internal",#REF!,C103)+
SUMIFS(#REF!,#REF!,"internal",#REF!,C103)</f>
        <v>#REF!</v>
      </c>
      <c r="AG103" s="152" t="e">
        <f>SUMIFS(#REF!,#REF!,"eksternal",#REF!,C103)+
SUMIFS(#REF!,#REF!,"eksternal",#REF!,C103)+
SUMIFS(#REF!,#REF!,"eksternal",#REF!,C103)+
SUMIFS(#REF!,#REF!,"eksternal",#REF!,C103)+
SUMIFS(#REF!,#REF!,"eksternal",#REF!,C103)+
SUMIFS(#REF!,#REF!,"eksternal",#REF!,C103)+
SUMIFS(#REF!,#REF!,"eksternal",#REF!,C103)</f>
        <v>#REF!</v>
      </c>
      <c r="AH103" s="152"/>
      <c r="AI103" s="152" t="e">
        <f>SUMIFS(#REF!,#REF!,"internal",#REF!,C103)+
SUMIFS(#REF!,#REF!,"internal",#REF!,C103)+
SUMIFS(#REF!,#REF!,"internal",#REF!,C103)+
SUMIFS(#REF!,#REF!,"internal",#REF!,C103)+
SUMIFS(#REF!,#REF!,"internal",#REF!,C103)+
SUMIFS(#REF!,#REF!,"internal",#REF!,C103)</f>
        <v>#REF!</v>
      </c>
      <c r="AJ103" s="152" t="e">
        <f>SUMIFS(#REF!,#REF!,"eksternal",#REF!,C103)+
SUMIFS(#REF!,#REF!,"eksternal",#REF!,C103)+
SUMIFS(#REF!,#REF!,"eksternal",#REF!,C103)+
SUMIFS(#REF!,#REF!,"eksternal",#REF!,C103)+
SUMIFS(#REF!,#REF!,"eksternal",#REF!,C103)+
SUMIFS(#REF!,#REF!,"eksternal",#REF!,C103)</f>
        <v>#REF!</v>
      </c>
      <c r="AK103" s="1337"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
SUMIF(#REF!,'KEUANGAN (INT+EKS) AKRE 2025'!C103,#REF!)+
SUMIF(#REF!,'KEUANGAN (INT+EKS) AKRE 2025'!C103,#REF!)</f>
        <v>#REF!</v>
      </c>
      <c r="AL103" s="1335" t="e">
        <f>SUMIFS(#REF!,#REF!,"internal",#REF!,C103)+
SUMIFS(#REF!,#REF!,"internal",#REF!,C103)+
SUMIFS(#REF!,#REF!,"internal",#REF!,C103)+
SUMIFS(#REF!,#REF!,"internal",#REF!,C103)+
SUMIFS(#REF!,#REF!,"internal",#REF!,C103)+
SUMIFS(#REF!,#REF!,"internal",#REF!,C103)+
SUMIFS(#REF!,#REF!,"internal",#REF!,C103)</f>
        <v>#REF!</v>
      </c>
      <c r="AM103" s="1354" t="e">
        <f>SUMIFS(#REF!,#REF!,"eksternal",#REF!,C103)+
SUMIFS(#REF!,#REF!,"eksternal",#REF!,C103)+
SUMIFS(#REF!,#REF!,"eksternal",#REF!,C103)+
SUMIFS(#REF!,#REF!,"eksternal",#REF!,C103)+
SUMIFS(#REF!,#REF!,"eksternal",#REF!,C103)+
SUMIFS(#REF!,#REF!,"eksternal",#REF!,C103)+
SUMIFS(#REF!,#REF!,"eksternal",#REF!,C103)+
SUMIFS(#REF!,#REF!,"eksternal",#REF!,C103)+
SUMIFS(#REF!,#REF!,"eksternal",#REF!,C103)</f>
        <v>#REF!</v>
      </c>
    </row>
    <row r="104" spans="1:39" hidden="1">
      <c r="A104" s="127">
        <v>7</v>
      </c>
      <c r="B104" s="797" t="s">
        <v>311</v>
      </c>
      <c r="C104" s="134" t="s">
        <v>6262</v>
      </c>
      <c r="D104" s="1340"/>
      <c r="E104" s="1340" t="e">
        <f>SUMIFS(#REF!,#REF!,"internal",#REF!,C104)+
SUMIFS(#REF!,#REF!,"internal",#REF!,C104)+
SUMIFS(#REF!,#REF!,"internal",#REF!,C104)+
SUMIFS(#REF!,#REF!,"internal",#REF!,C104)+
SUMIFS(#REF!,#REF!,"internal",#REF!,C104)+
SUMIFS(#REF!,#REF!,"internal",#REF!,C104)</f>
        <v>#REF!</v>
      </c>
      <c r="F104" s="1341" t="e">
        <f>SUMIFS(#REF!,#REF!,"eksternal",#REF!,C104)+
SUMIFS(#REF!,#REF!,"eksternal",#REF!,C104)+
SUMIFS(#REF!,#REF!,"eksternal",#REF!,C104)+
SUMIFS(#REF!,#REF!,"eksternal",#REF!,C104)+
SUMIFS(#REF!,#REF!,"eksternal",#REF!,C104)+
SUMIFS(#REF!,#REF!,"eksternal",#REF!,C104)</f>
        <v>#REF!</v>
      </c>
      <c r="G104" s="1334"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H104" s="1334" t="e">
        <f>SUMIFS(#REF!,#REF!,"internal",#REF!,C104)+
SUMIFS(#REF!,#REF!,"internal",#REF!,C104)+
SUMIFS(#REF!,#REF!,"internal",#REF!,C104)+
SUMIFS(#REF!,#REF!,"internal",#REF!,C104)+
SUMIFS(#REF!,#REF!,"internal",#REF!,C104)+
SUMIFS(#REF!,#REF!,"internal",#REF!,C104)+
SUMIFS(#REF!,#REF!,"internal",#REF!,C104)</f>
        <v>#REF!</v>
      </c>
      <c r="I104" s="1334" t="e">
        <f>SUMIFS(#REF!,#REF!,"eksternal",#REF!,C104)+
SUMIFS(#REF!,#REF!,"eksternal",#REF!,C104)+
SUMIFS(#REF!,#REF!,"eksternal",#REF!,C104)+
SUMIFS(#REF!,#REF!,"eksternal",#REF!,C104)+
SUMIFS(#REF!,#REF!,"eksternal",#REF!,C104)+
SUMIFS(#REF!,#REF!,"eksternal",#REF!,C104)+
SUMIFS(#REF!,#REF!,"eksternal",#REF!,C104)</f>
        <v>#REF!</v>
      </c>
      <c r="J104" s="151"/>
      <c r="K104" s="151" t="e">
        <f>SUMIFS(#REF!,#REF!,"internal",#REF!,C104)+
SUMIFS(#REF!,#REF!,"internal",#REF!,C104)+
SUMIFS(#REF!,#REF!,"internal",#REF!,C104)+
SUMIFS(#REF!,#REF!,"internal",#REF!,C104)+
SUMIFS(#REF!,#REF!,"internal",#REF!,C104)+
SUMIFS(#REF!,#REF!,"internal",#REF!,C104)</f>
        <v>#REF!</v>
      </c>
      <c r="L104" s="151" t="e">
        <f>SUMIFS(#REF!,#REF!,"eksternal",#REF!,C104)+
SUMIFS(#REF!,#REF!,"eksternal",#REF!,C104)+
SUMIFS(#REF!,#REF!,"eksternal",#REF!,C104)+
SUMIFS(#REF!,#REF!,"eksternal",#REF!,C104)+
SUMIFS(#REF!,#REF!,"eksternal",#REF!,C104)+
SUMIFS(#REF!,#REF!,"eksternal",#REF!,C104)</f>
        <v>#REF!</v>
      </c>
      <c r="M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N104" s="152" t="e">
        <f>SUMIFS(#REF!,#REF!,"internal",#REF!,C104)+
SUMIFS(#REF!,#REF!,"internal",#REF!,C104)+
SUMIFS(#REF!,#REF!,"internal",#REF!,C104)+
SUMIFS(#REF!,#REF!,"internal",#REF!,C104)+
SUMIFS(#REF!,#REF!,"internal",#REF!,C104)+
SUMIFS(#REF!,#REF!,"internal",#REF!,C104)+
SUMIFS(#REF!,#REF!,"internal",#REF!,C104)</f>
        <v>#REF!</v>
      </c>
      <c r="O104" s="1331" t="e">
        <f>SUMIFS(#REF!,#REF!,"eksternal",#REF!,C104)+
SUMIFS(#REF!,#REF!,"eksternal",#REF!,C104)+
SUMIFS(#REF!,#REF!,"eksternal",#REF!,C104)+
SUMIFS(#REF!,#REF!,"eksternal",#REF!,C104)+
SUMIFS(#REF!,#REF!,"eksternal",#REF!,C104)+
SUMIFS(#REF!,#REF!,"eksternal",#REF!,C104)+
SUMIFS(#REF!,#REF!,"eksternal",#REF!,C104)</f>
        <v>#REF!</v>
      </c>
      <c r="P104" s="152"/>
      <c r="Q104" s="152" t="e">
        <f>SUMIFS(#REF!,#REF!,"internal",#REF!,C104)+
SUMIFS(#REF!,#REF!,"internal",#REF!,C104)+
SUMIFS(#REF!,#REF!,"internal",#REF!,C104)+
SUMIFS(#REF!,#REF!,"internal",#REF!,C104)+
SUMIFS(#REF!,#REF!,"internal",#REF!,C104)+
SUMIFS(#REF!,#REF!,"internal",#REF!,C104)</f>
        <v>#REF!</v>
      </c>
      <c r="R104" s="152" t="e">
        <f>SUMIFS(#REF!,#REF!,"eksternal",#REF!,C104)+
SUMIFS(#REF!,#REF!,"eksternal",#REF!,C104)+
SUMIFS(#REF!,#REF!,"eksternal",#REF!,C104)+
SUMIFS(#REF!,#REF!,"eksternal",#REF!,C104)+
SUMIFS(#REF!,#REF!,"eksternal",#REF!,C104)+
SUMIFS(#REF!,#REF!,"eksternal",#REF!,C104)</f>
        <v>#REF!</v>
      </c>
      <c r="S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T104" s="1331" t="e">
        <f>SUMIFS(#REF!,#REF!,"internal",#REF!,C104)+
SUMIFS(#REF!,#REF!,"internal",#REF!,C104)+
SUMIFS(#REF!,#REF!,"internal",#REF!,C104)+
SUMIFS(#REF!,#REF!,"internal",#REF!,C104)+
SUMIFS(#REF!,#REF!,"eksternal",#REF!,C104)+
SUMIFS(#REF!,#REF!,"eksternal",#REF!,C104)+
SUMIFS(#REF!,#REF!,"eksternal",#REF!,C104)</f>
        <v>#REF!</v>
      </c>
      <c r="U104" s="1331" t="e">
        <f>SUMIFS(#REF!,#REF!,"eksternal",#REF!,C104)+
SUMIFS(#REF!,#REF!,"eksternal",#REF!,C104)+
SUMIFS(#REF!,#REF!,"eksternal",#REF!,C104)+
SUMIFS(#REF!,#REF!,"eksternal",#REF!,C104)+
SUMIFS(#REF!,#REF!,"eksternal",#REF!,C104)+
SUMIFS(#REF!,#REF!,"eksternal",#REF!,C104)+
SUMIFS(#REF!,#REF!,"eksternal",#REF!,C104)</f>
        <v>#REF!</v>
      </c>
      <c r="V104" s="152" t="e">
        <f>SUMIF(#REF!, 'KEUANGAN (INT+EKS) AKRE 2025'!C104,#REF!)+
SUMIF(#REF!, 'KEUANGAN (INT+EKS) AKRE 2025'!C104,#REF!)+
SUMIF(#REF!, 'KEUANGAN (INT+EKS) AKRE 2025'!C104,#REF!)+
SUMIF(#REF!, 'KEUANGAN (INT+EKS) AKRE 2025'!C104,#REF!)+
SUMIF(#REF!, 'KEUANGAN (INT+EKS) AKRE 2025'!C104,#REF!)</f>
        <v>#REF!</v>
      </c>
      <c r="W104" s="152" t="e">
        <f>SUMIFS(#REF!,#REF!,"internal",#REF!,C104)+
SUMIFS(#REF!,#REF!,"internal",#REF!,C104)+
SUMIFS(#REF!,#REF!,"internal",#REF!,C104)+
SUMIFS(#REF!,#REF!,"internal",#REF!,C104)+
SUMIFS(#REF!,#REF!,"internal",#REF!,C104)+
SUMIFS(#REF!,#REF!,"internal",#REF!,C104)</f>
        <v>#REF!</v>
      </c>
      <c r="X104" s="152" t="e">
        <f>SUMIFS(#REF!,#REF!,"eksternal",#REF!,C104)+
SUMIFS(#REF!,#REF!,"eksternal",#REF!,C104)+
SUMIFS(#REF!,#REF!,"eksternal",#REF!,C104)+
SUMIFS(#REF!,#REF!,"eksternal",#REF!,C104)+
SUMIFS(#REF!,#REF!,"eksternal",#REF!,C104)+
SUMIFS(#REF!,#REF!,"eksternal",#REF!,C104)</f>
        <v>#REF!</v>
      </c>
      <c r="Y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Z104" s="152" t="e">
        <f>SUMIFS(#REF!,#REF!,"internal",#REF!,C104)+
SUMIFS(#REF!,#REF!,"internal",#REF!,C104)+
SUMIFS(#REF!,#REF!,"internal",#REF!,C104)+
SUMIFS(#REF!,#REF!,"internal",#REF!,C104)+
SUMIFS(#REF!,#REF!,"internal",#REF!,C104)+
SUMIFS(#REF!,#REF!,"internal",#REF!,C104)+
SUMIFS(#REF!,#REF!,"internal",#REF!,C104)</f>
        <v>#REF!</v>
      </c>
      <c r="AA104" s="152" t="e">
        <f>SUMIFS(#REF!,#REF!,"eksternal",#REF!,C104)+
SUMIFS(#REF!,#REF!,"eksternal",#REF!,C104)+
SUMIFS(#REF!,#REF!,"eksternal",#REF!,C104)+
SUMIFS(#REF!,#REF!,"eksternal",#REF!,C104)+
SUMIFS(#REF!,#REF!,"eksternal",#REF!,C104)+
SUMIFS(#REF!,#REF!,"eksternal",#REF!,C104)+
SUMIFS(#REF!,#REF!,"eksternal",#REF!,C104)</f>
        <v>#REF!</v>
      </c>
      <c r="AB104" s="152" t="e">
        <f>SUMIF(#REF!, 'KEUANGAN (INT+EKS) AKRE 2025'!C104,#REF!)+
SUMIF(#REF!, 'KEUANGAN (INT+EKS) AKRE 2025'!C104,#REF!)+
SUMIF(#REF!, 'KEUANGAN (INT+EKS) AKRE 2025'!C104,#REF!)+
SUMIF(#REF!, 'KEUANGAN (INT+EKS) AKRE 2025'!C104,#REF!)+
SUMIF(#REF!, 'KEUANGAN (INT+EKS) AKRE 2025'!C104,#REF!)+
SUMIF(#REF!, 'KEUANGAN (INT+EKS) AKRE 2025'!C104,#REF!)</f>
        <v>#REF!</v>
      </c>
      <c r="AC104" s="152" t="e">
        <f>SUMIFS(#REF!,#REF!,"internal",#REF!,C104)+
SUMIFS(#REF!,#REF!,"internal",#REF!,C104)+
SUMIFS(#REF!,#REF!,"internal",#REF!,C104)+
SUMIFS(#REF!,#REF!,"internal",#REF!,C104)+
SUMIFS(#REF!,#REF!,"internal",#REF!,C104)+
SUMIFS(#REF!,#REF!,"internal",#REF!,C104)</f>
        <v>#REF!</v>
      </c>
      <c r="AD104" s="152" t="e">
        <f>SUMIFS(#REF!,#REF!,"eksternal",#REF!,C104)+
SUMIFS(#REF!,#REF!,"eksternal",#REF!,C104)+
SUMIFS(#REF!,#REF!,"eksternal",#REF!,C104)+
SUMIFS(#REF!,#REF!,"eksternal",#REF!,C104)+
SUMIFS(#REF!,#REF!,"eksternal",#REF!,C104)+
SUMIFS(#REF!,#REF!,"eksternal",#REF!,C104)</f>
        <v>#REF!</v>
      </c>
      <c r="AE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AF104" s="152" t="e">
        <f>SUMIFS(#REF!,#REF!,"internal",#REF!,C104)+
SUMIFS(#REF!,#REF!,"internal",#REF!,C104)+
SUMIFS(#REF!,#REF!,"internal",#REF!,C104)+
SUMIFS(#REF!,#REF!,"internal",#REF!,C104)+
SUMIFS(#REF!,#REF!,"internal",#REF!,C104)+
SUMIFS(#REF!,#REF!,"internal",#REF!,C104)+
SUMIFS(#REF!,#REF!,"internal",#REF!,C104)</f>
        <v>#REF!</v>
      </c>
      <c r="AG104" s="152" t="e">
        <f>SUMIFS(#REF!,#REF!,"eksternal",#REF!,C104)+
SUMIFS(#REF!,#REF!,"eksternal",#REF!,C104)+
SUMIFS(#REF!,#REF!,"eksternal",#REF!,C104)+
SUMIFS(#REF!,#REF!,"eksternal",#REF!,C104)+
SUMIFS(#REF!,#REF!,"eksternal",#REF!,C104)+
SUMIFS(#REF!,#REF!,"eksternal",#REF!,C104)+
SUMIFS(#REF!,#REF!,"eksternal",#REF!,C104)</f>
        <v>#REF!</v>
      </c>
      <c r="AH104" s="152"/>
      <c r="AI104" s="152" t="e">
        <f>SUMIFS(#REF!,#REF!,"internal",#REF!,C104)+
SUMIFS(#REF!,#REF!,"internal",#REF!,C104)+
SUMIFS(#REF!,#REF!,"internal",#REF!,C104)+
SUMIFS(#REF!,#REF!,"internal",#REF!,C104)+
SUMIFS(#REF!,#REF!,"internal",#REF!,C104)+
SUMIFS(#REF!,#REF!,"internal",#REF!,C104)</f>
        <v>#REF!</v>
      </c>
      <c r="AJ104" s="152" t="e">
        <f>SUMIFS(#REF!,#REF!,"eksternal",#REF!,C104)+
SUMIFS(#REF!,#REF!,"eksternal",#REF!,C104)+
SUMIFS(#REF!,#REF!,"eksternal",#REF!,C104)+
SUMIFS(#REF!,#REF!,"eksternal",#REF!,C104)+
SUMIFS(#REF!,#REF!,"eksternal",#REF!,C104)+
SUMIFS(#REF!,#REF!,"eksternal",#REF!,C104)</f>
        <v>#REF!</v>
      </c>
      <c r="AK104" s="1337"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
SUMIF(#REF!,'KEUANGAN (INT+EKS) AKRE 2025'!C104,#REF!)+
SUMIF(#REF!,'KEUANGAN (INT+EKS) AKRE 2025'!C104,#REF!)</f>
        <v>#REF!</v>
      </c>
      <c r="AL104" s="1335" t="e">
        <f>SUMIFS(#REF!,#REF!,"internal",#REF!,C104)+
SUMIFS(#REF!,#REF!,"internal",#REF!,C104)+
SUMIFS(#REF!,#REF!,"internal",#REF!,C104)+
SUMIFS(#REF!,#REF!,"internal",#REF!,C104)+
SUMIFS(#REF!,#REF!,"internal",#REF!,C104)+
SUMIFS(#REF!,#REF!,"internal",#REF!,C104)+
SUMIFS(#REF!,#REF!,"internal",#REF!,C104)</f>
        <v>#REF!</v>
      </c>
      <c r="AM104" s="1354" t="e">
        <f>SUMIFS(#REF!,#REF!,"eksternal",#REF!,C104)+
SUMIFS(#REF!,#REF!,"eksternal",#REF!,C104)+
SUMIFS(#REF!,#REF!,"eksternal",#REF!,C104)+
SUMIFS(#REF!,#REF!,"eksternal",#REF!,C104)+
SUMIFS(#REF!,#REF!,"eksternal",#REF!,C104)+
SUMIFS(#REF!,#REF!,"eksternal",#REF!,C104)+
SUMIFS(#REF!,#REF!,"eksternal",#REF!,C104)+
SUMIFS(#REF!,#REF!,"eksternal",#REF!,C104)+
SUMIFS(#REF!,#REF!,"eksternal",#REF!,C104)</f>
        <v>#REF!</v>
      </c>
    </row>
    <row r="105" spans="1:39" hidden="1">
      <c r="A105" s="127">
        <v>8</v>
      </c>
      <c r="B105" s="797" t="s">
        <v>311</v>
      </c>
      <c r="C105" s="134" t="s">
        <v>6263</v>
      </c>
      <c r="D105" s="1340"/>
      <c r="E105" s="1340" t="e">
        <f>SUMIFS(#REF!,#REF!,"internal",#REF!,C105)+
SUMIFS(#REF!,#REF!,"internal",#REF!,C105)+
SUMIFS(#REF!,#REF!,"internal",#REF!,C105)+
SUMIFS(#REF!,#REF!,"internal",#REF!,C105)+
SUMIFS(#REF!,#REF!,"internal",#REF!,C105)+
SUMIFS(#REF!,#REF!,"internal",#REF!,C105)</f>
        <v>#REF!</v>
      </c>
      <c r="F105" s="1341" t="e">
        <f>SUMIFS(#REF!,#REF!,"eksternal",#REF!,C105)+
SUMIFS(#REF!,#REF!,"eksternal",#REF!,C105)+
SUMIFS(#REF!,#REF!,"eksternal",#REF!,C105)+
SUMIFS(#REF!,#REF!,"eksternal",#REF!,C105)+
SUMIFS(#REF!,#REF!,"eksternal",#REF!,C105)+
SUMIFS(#REF!,#REF!,"eksternal",#REF!,C105)</f>
        <v>#REF!</v>
      </c>
      <c r="G105" s="1334"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H105" s="1334" t="e">
        <f>SUMIFS(#REF!,#REF!,"internal",#REF!,C105)+
SUMIFS(#REF!,#REF!,"internal",#REF!,C105)+
SUMIFS(#REF!,#REF!,"internal",#REF!,C105)+
SUMIFS(#REF!,#REF!,"internal",#REF!,C105)+
SUMIFS(#REF!,#REF!,"internal",#REF!,C105)+
SUMIFS(#REF!,#REF!,"internal",#REF!,C105)+
SUMIFS(#REF!,#REF!,"internal",#REF!,C105)</f>
        <v>#REF!</v>
      </c>
      <c r="I105" s="1334" t="e">
        <f>SUMIFS(#REF!,#REF!,"eksternal",#REF!,C105)+
SUMIFS(#REF!,#REF!,"eksternal",#REF!,C105)+
SUMIFS(#REF!,#REF!,"eksternal",#REF!,C105)+
SUMIFS(#REF!,#REF!,"eksternal",#REF!,C105)+
SUMIFS(#REF!,#REF!,"eksternal",#REF!,C105)+
SUMIFS(#REF!,#REF!,"eksternal",#REF!,C105)+
SUMIFS(#REF!,#REF!,"eksternal",#REF!,C105)</f>
        <v>#REF!</v>
      </c>
      <c r="J105" s="151"/>
      <c r="K105" s="151" t="e">
        <f>SUMIFS(#REF!,#REF!,"internal",#REF!,C105)+
SUMIFS(#REF!,#REF!,"internal",#REF!,C105)+
SUMIFS(#REF!,#REF!,"internal",#REF!,C105)+
SUMIFS(#REF!,#REF!,"internal",#REF!,C105)+
SUMIFS(#REF!,#REF!,"internal",#REF!,C105)+
SUMIFS(#REF!,#REF!,"internal",#REF!,C105)</f>
        <v>#REF!</v>
      </c>
      <c r="L105" s="151" t="e">
        <f>SUMIFS(#REF!,#REF!,"eksternal",#REF!,C105)+
SUMIFS(#REF!,#REF!,"eksternal",#REF!,C105)+
SUMIFS(#REF!,#REF!,"eksternal",#REF!,C105)+
SUMIFS(#REF!,#REF!,"eksternal",#REF!,C105)+
SUMIFS(#REF!,#REF!,"eksternal",#REF!,C105)+
SUMIFS(#REF!,#REF!,"eksternal",#REF!,C105)</f>
        <v>#REF!</v>
      </c>
      <c r="M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N105" s="152" t="e">
        <f>SUMIFS(#REF!,#REF!,"internal",#REF!,C105)+
SUMIFS(#REF!,#REF!,"internal",#REF!,C105)+
SUMIFS(#REF!,#REF!,"internal",#REF!,C105)+
SUMIFS(#REF!,#REF!,"internal",#REF!,C105)+
SUMIFS(#REF!,#REF!,"internal",#REF!,C105)+
SUMIFS(#REF!,#REF!,"internal",#REF!,C105)+
SUMIFS(#REF!,#REF!,"internal",#REF!,C105)</f>
        <v>#REF!</v>
      </c>
      <c r="O105" s="1331" t="e">
        <f>SUMIFS(#REF!,#REF!,"eksternal",#REF!,C105)+
SUMIFS(#REF!,#REF!,"eksternal",#REF!,C105)+
SUMIFS(#REF!,#REF!,"eksternal",#REF!,C105)+
SUMIFS(#REF!,#REF!,"eksternal",#REF!,C105)+
SUMIFS(#REF!,#REF!,"eksternal",#REF!,C105)+
SUMIFS(#REF!,#REF!,"eksternal",#REF!,C105)+
SUMIFS(#REF!,#REF!,"eksternal",#REF!,C105)</f>
        <v>#REF!</v>
      </c>
      <c r="P105" s="152"/>
      <c r="Q105" s="152" t="e">
        <f>SUMIFS(#REF!,#REF!,"internal",#REF!,C105)+
SUMIFS(#REF!,#REF!,"internal",#REF!,C105)+
SUMIFS(#REF!,#REF!,"internal",#REF!,C105)+
SUMIFS(#REF!,#REF!,"internal",#REF!,C105)+
SUMIFS(#REF!,#REF!,"internal",#REF!,C105)+
SUMIFS(#REF!,#REF!,"internal",#REF!,C105)</f>
        <v>#REF!</v>
      </c>
      <c r="R105" s="152" t="e">
        <f>SUMIFS(#REF!,#REF!,"eksternal",#REF!,C105)+
SUMIFS(#REF!,#REF!,"eksternal",#REF!,C105)+
SUMIFS(#REF!,#REF!,"eksternal",#REF!,C105)+
SUMIFS(#REF!,#REF!,"eksternal",#REF!,C105)+
SUMIFS(#REF!,#REF!,"eksternal",#REF!,C105)+
SUMIFS(#REF!,#REF!,"eksternal",#REF!,C105)</f>
        <v>#REF!</v>
      </c>
      <c r="S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T105" s="1331" t="e">
        <f>SUMIFS(#REF!,#REF!,"internal",#REF!,C105)+
SUMIFS(#REF!,#REF!,"internal",#REF!,C105)+
SUMIFS(#REF!,#REF!,"internal",#REF!,C105)+
SUMIFS(#REF!,#REF!,"internal",#REF!,C105)+
SUMIFS(#REF!,#REF!,"eksternal",#REF!,C105)+
SUMIFS(#REF!,#REF!,"eksternal",#REF!,C105)+
SUMIFS(#REF!,#REF!,"eksternal",#REF!,C105)</f>
        <v>#REF!</v>
      </c>
      <c r="U105" s="1331" t="e">
        <f>SUMIFS(#REF!,#REF!,"eksternal",#REF!,C105)+
SUMIFS(#REF!,#REF!,"eksternal",#REF!,C105)+
SUMIFS(#REF!,#REF!,"eksternal",#REF!,C105)+
SUMIFS(#REF!,#REF!,"eksternal",#REF!,C105)+
SUMIFS(#REF!,#REF!,"eksternal",#REF!,C105)+
SUMIFS(#REF!,#REF!,"eksternal",#REF!,C105)+
SUMIFS(#REF!,#REF!,"eksternal",#REF!,C105)</f>
        <v>#REF!</v>
      </c>
      <c r="V105" s="152" t="e">
        <f>SUMIF(#REF!, 'KEUANGAN (INT+EKS) AKRE 2025'!C105,#REF!)+
SUMIF(#REF!, 'KEUANGAN (INT+EKS) AKRE 2025'!C105,#REF!)+
SUMIF(#REF!, 'KEUANGAN (INT+EKS) AKRE 2025'!C105,#REF!)+
SUMIF(#REF!, 'KEUANGAN (INT+EKS) AKRE 2025'!C105,#REF!)+
SUMIF(#REF!, 'KEUANGAN (INT+EKS) AKRE 2025'!C105,#REF!)</f>
        <v>#REF!</v>
      </c>
      <c r="W105" s="152" t="e">
        <f>SUMIFS(#REF!,#REF!,"internal",#REF!,C105)+
SUMIFS(#REF!,#REF!,"internal",#REF!,C105)+
SUMIFS(#REF!,#REF!,"internal",#REF!,C105)+
SUMIFS(#REF!,#REF!,"internal",#REF!,C105)+
SUMIFS(#REF!,#REF!,"internal",#REF!,C105)+
SUMIFS(#REF!,#REF!,"internal",#REF!,C105)</f>
        <v>#REF!</v>
      </c>
      <c r="X105" s="152" t="e">
        <f>SUMIFS(#REF!,#REF!,"eksternal",#REF!,C105)+
SUMIFS(#REF!,#REF!,"eksternal",#REF!,C105)+
SUMIFS(#REF!,#REF!,"eksternal",#REF!,C105)+
SUMIFS(#REF!,#REF!,"eksternal",#REF!,C105)+
SUMIFS(#REF!,#REF!,"eksternal",#REF!,C105)+
SUMIFS(#REF!,#REF!,"eksternal",#REF!,C105)</f>
        <v>#REF!</v>
      </c>
      <c r="Y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Z105" s="152" t="e">
        <f>SUMIFS(#REF!,#REF!,"internal",#REF!,C105)+
SUMIFS(#REF!,#REF!,"internal",#REF!,C105)+
SUMIFS(#REF!,#REF!,"internal",#REF!,C105)+
SUMIFS(#REF!,#REF!,"internal",#REF!,C105)+
SUMIFS(#REF!,#REF!,"internal",#REF!,C105)+
SUMIFS(#REF!,#REF!,"internal",#REF!,C105)+
SUMIFS(#REF!,#REF!,"internal",#REF!,C105)</f>
        <v>#REF!</v>
      </c>
      <c r="AA105" s="152" t="e">
        <f>SUMIFS(#REF!,#REF!,"eksternal",#REF!,C105)+
SUMIFS(#REF!,#REF!,"eksternal",#REF!,C105)+
SUMIFS(#REF!,#REF!,"eksternal",#REF!,C105)+
SUMIFS(#REF!,#REF!,"eksternal",#REF!,C105)+
SUMIFS(#REF!,#REF!,"eksternal",#REF!,C105)+
SUMIFS(#REF!,#REF!,"eksternal",#REF!,C105)+
SUMIFS(#REF!,#REF!,"eksternal",#REF!,C105)</f>
        <v>#REF!</v>
      </c>
      <c r="AB105" s="152" t="e">
        <f>SUMIF(#REF!, 'KEUANGAN (INT+EKS) AKRE 2025'!C105,#REF!)+
SUMIF(#REF!, 'KEUANGAN (INT+EKS) AKRE 2025'!C105,#REF!)+
SUMIF(#REF!, 'KEUANGAN (INT+EKS) AKRE 2025'!C105,#REF!)+
SUMIF(#REF!, 'KEUANGAN (INT+EKS) AKRE 2025'!C105,#REF!)+
SUMIF(#REF!, 'KEUANGAN (INT+EKS) AKRE 2025'!C105,#REF!)+
SUMIF(#REF!, 'KEUANGAN (INT+EKS) AKRE 2025'!C105,#REF!)</f>
        <v>#REF!</v>
      </c>
      <c r="AC105" s="152" t="e">
        <f>SUMIFS(#REF!,#REF!,"internal",#REF!,C105)+
SUMIFS(#REF!,#REF!,"internal",#REF!,C105)+
SUMIFS(#REF!,#REF!,"internal",#REF!,C105)+
SUMIFS(#REF!,#REF!,"internal",#REF!,C105)+
SUMIFS(#REF!,#REF!,"internal",#REF!,C105)+
SUMIFS(#REF!,#REF!,"internal",#REF!,C105)</f>
        <v>#REF!</v>
      </c>
      <c r="AD105" s="152" t="e">
        <f>SUMIFS(#REF!,#REF!,"eksternal",#REF!,C105)+
SUMIFS(#REF!,#REF!,"eksternal",#REF!,C105)+
SUMIFS(#REF!,#REF!,"eksternal",#REF!,C105)+
SUMIFS(#REF!,#REF!,"eksternal",#REF!,C105)+
SUMIFS(#REF!,#REF!,"eksternal",#REF!,C105)+
SUMIFS(#REF!,#REF!,"eksternal",#REF!,C105)</f>
        <v>#REF!</v>
      </c>
      <c r="AE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AF105" s="152" t="e">
        <f>SUMIFS(#REF!,#REF!,"internal",#REF!,C105)+
SUMIFS(#REF!,#REF!,"internal",#REF!,C105)+
SUMIFS(#REF!,#REF!,"internal",#REF!,C105)+
SUMIFS(#REF!,#REF!,"internal",#REF!,C105)+
SUMIFS(#REF!,#REF!,"internal",#REF!,C105)+
SUMIFS(#REF!,#REF!,"internal",#REF!,C105)+
SUMIFS(#REF!,#REF!,"internal",#REF!,C105)</f>
        <v>#REF!</v>
      </c>
      <c r="AG105" s="152" t="e">
        <f>SUMIFS(#REF!,#REF!,"eksternal",#REF!,C105)+
SUMIFS(#REF!,#REF!,"eksternal",#REF!,C105)+
SUMIFS(#REF!,#REF!,"eksternal",#REF!,C105)+
SUMIFS(#REF!,#REF!,"eksternal",#REF!,C105)+
SUMIFS(#REF!,#REF!,"eksternal",#REF!,C105)+
SUMIFS(#REF!,#REF!,"eksternal",#REF!,C105)+
SUMIFS(#REF!,#REF!,"eksternal",#REF!,C105)</f>
        <v>#REF!</v>
      </c>
      <c r="AH105" s="152"/>
      <c r="AI105" s="152" t="e">
        <f>SUMIFS(#REF!,#REF!,"internal",#REF!,C105)+
SUMIFS(#REF!,#REF!,"internal",#REF!,C105)+
SUMIFS(#REF!,#REF!,"internal",#REF!,C105)+
SUMIFS(#REF!,#REF!,"internal",#REF!,C105)+
SUMIFS(#REF!,#REF!,"internal",#REF!,C105)+
SUMIFS(#REF!,#REF!,"internal",#REF!,C105)</f>
        <v>#REF!</v>
      </c>
      <c r="AJ105" s="152" t="e">
        <f>SUMIFS(#REF!,#REF!,"eksternal",#REF!,C105)+
SUMIFS(#REF!,#REF!,"eksternal",#REF!,C105)+
SUMIFS(#REF!,#REF!,"eksternal",#REF!,C105)+
SUMIFS(#REF!,#REF!,"eksternal",#REF!,C105)+
SUMIFS(#REF!,#REF!,"eksternal",#REF!,C105)+
SUMIFS(#REF!,#REF!,"eksternal",#REF!,C105)</f>
        <v>#REF!</v>
      </c>
      <c r="AK105" s="1337"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
SUMIF(#REF!,'KEUANGAN (INT+EKS) AKRE 2025'!C105,#REF!)+
SUMIF(#REF!,'KEUANGAN (INT+EKS) AKRE 2025'!C105,#REF!)</f>
        <v>#REF!</v>
      </c>
      <c r="AL105" s="1335" t="e">
        <f>SUMIFS(#REF!,#REF!,"internal",#REF!,C105)+
SUMIFS(#REF!,#REF!,"internal",#REF!,C105)+
SUMIFS(#REF!,#REF!,"internal",#REF!,C105)+
SUMIFS(#REF!,#REF!,"internal",#REF!,C105)+
SUMIFS(#REF!,#REF!,"internal",#REF!,C105)+
SUMIFS(#REF!,#REF!,"internal",#REF!,C105)+
SUMIFS(#REF!,#REF!,"internal",#REF!,C105)</f>
        <v>#REF!</v>
      </c>
      <c r="AM105" s="1354" t="e">
        <f>SUMIFS(#REF!,#REF!,"eksternal",#REF!,C105)+
SUMIFS(#REF!,#REF!,"eksternal",#REF!,C105)+
SUMIFS(#REF!,#REF!,"eksternal",#REF!,C105)+
SUMIFS(#REF!,#REF!,"eksternal",#REF!,C105)+
SUMIFS(#REF!,#REF!,"eksternal",#REF!,C105)+
SUMIFS(#REF!,#REF!,"eksternal",#REF!,C105)+
SUMIFS(#REF!,#REF!,"eksternal",#REF!,C105)+
SUMIFS(#REF!,#REF!,"eksternal",#REF!,C105)+
SUMIFS(#REF!,#REF!,"eksternal",#REF!,C105)</f>
        <v>#REF!</v>
      </c>
    </row>
    <row r="106" spans="1:39" hidden="1">
      <c r="A106" s="127">
        <v>9</v>
      </c>
      <c r="B106" s="797" t="s">
        <v>311</v>
      </c>
      <c r="C106" s="134" t="s">
        <v>6264</v>
      </c>
      <c r="D106" s="1340"/>
      <c r="E106" s="1340" t="e">
        <f>SUMIFS(#REF!,#REF!,"internal",#REF!,C106)+
SUMIFS(#REF!,#REF!,"internal",#REF!,C106)+
SUMIFS(#REF!,#REF!,"internal",#REF!,C106)+
SUMIFS(#REF!,#REF!,"internal",#REF!,C106)+
SUMIFS(#REF!,#REF!,"internal",#REF!,C106)+
SUMIFS(#REF!,#REF!,"internal",#REF!,C106)</f>
        <v>#REF!</v>
      </c>
      <c r="F106" s="1341" t="e">
        <f>SUMIFS(#REF!,#REF!,"eksternal",#REF!,C106)+
SUMIFS(#REF!,#REF!,"eksternal",#REF!,C106)+
SUMIFS(#REF!,#REF!,"eksternal",#REF!,C106)+
SUMIFS(#REF!,#REF!,"eksternal",#REF!,C106)+
SUMIFS(#REF!,#REF!,"eksternal",#REF!,C106)+
SUMIFS(#REF!,#REF!,"eksternal",#REF!,C106)</f>
        <v>#REF!</v>
      </c>
      <c r="G106" s="1334"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H106" s="1334" t="e">
        <f>SUMIFS(#REF!,#REF!,"internal",#REF!,C106)+
SUMIFS(#REF!,#REF!,"internal",#REF!,C106)+
SUMIFS(#REF!,#REF!,"internal",#REF!,C106)+
SUMIFS(#REF!,#REF!,"internal",#REF!,C106)+
SUMIFS(#REF!,#REF!,"internal",#REF!,C106)+
SUMIFS(#REF!,#REF!,"internal",#REF!,C106)+
SUMIFS(#REF!,#REF!,"internal",#REF!,C106)</f>
        <v>#REF!</v>
      </c>
      <c r="I106" s="1334" t="e">
        <f>SUMIFS(#REF!,#REF!,"eksternal",#REF!,C106)+
SUMIFS(#REF!,#REF!,"eksternal",#REF!,C106)+
SUMIFS(#REF!,#REF!,"eksternal",#REF!,C106)+
SUMIFS(#REF!,#REF!,"eksternal",#REF!,C106)+
SUMIFS(#REF!,#REF!,"eksternal",#REF!,C106)+
SUMIFS(#REF!,#REF!,"eksternal",#REF!,C106)+
SUMIFS(#REF!,#REF!,"eksternal",#REF!,C106)</f>
        <v>#REF!</v>
      </c>
      <c r="J106" s="151"/>
      <c r="K106" s="151" t="e">
        <f>SUMIFS(#REF!,#REF!,"internal",#REF!,C106)+
SUMIFS(#REF!,#REF!,"internal",#REF!,C106)+
SUMIFS(#REF!,#REF!,"internal",#REF!,C106)+
SUMIFS(#REF!,#REF!,"internal",#REF!,C106)+
SUMIFS(#REF!,#REF!,"internal",#REF!,C106)+
SUMIFS(#REF!,#REF!,"internal",#REF!,C106)</f>
        <v>#REF!</v>
      </c>
      <c r="L106" s="151" t="e">
        <f>SUMIFS(#REF!,#REF!,"eksternal",#REF!,C106)+
SUMIFS(#REF!,#REF!,"eksternal",#REF!,C106)+
SUMIFS(#REF!,#REF!,"eksternal",#REF!,C106)+
SUMIFS(#REF!,#REF!,"eksternal",#REF!,C106)+
SUMIFS(#REF!,#REF!,"eksternal",#REF!,C106)+
SUMIFS(#REF!,#REF!,"eksternal",#REF!,C106)</f>
        <v>#REF!</v>
      </c>
      <c r="M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N106" s="152" t="e">
        <f>SUMIFS(#REF!,#REF!,"internal",#REF!,C106)+
SUMIFS(#REF!,#REF!,"internal",#REF!,C106)+
SUMIFS(#REF!,#REF!,"internal",#REF!,C106)+
SUMIFS(#REF!,#REF!,"internal",#REF!,C106)+
SUMIFS(#REF!,#REF!,"internal",#REF!,C106)+
SUMIFS(#REF!,#REF!,"internal",#REF!,C106)+
SUMIFS(#REF!,#REF!,"internal",#REF!,C106)</f>
        <v>#REF!</v>
      </c>
      <c r="O106" s="1331" t="e">
        <f>SUMIFS(#REF!,#REF!,"eksternal",#REF!,C106)+
SUMIFS(#REF!,#REF!,"eksternal",#REF!,C106)+
SUMIFS(#REF!,#REF!,"eksternal",#REF!,C106)+
SUMIFS(#REF!,#REF!,"eksternal",#REF!,C106)+
SUMIFS(#REF!,#REF!,"eksternal",#REF!,C106)+
SUMIFS(#REF!,#REF!,"eksternal",#REF!,C106)+
SUMIFS(#REF!,#REF!,"eksternal",#REF!,C106)</f>
        <v>#REF!</v>
      </c>
      <c r="P106" s="152"/>
      <c r="Q106" s="152" t="e">
        <f>SUMIFS(#REF!,#REF!,"internal",#REF!,C106)+
SUMIFS(#REF!,#REF!,"internal",#REF!,C106)+
SUMIFS(#REF!,#REF!,"internal",#REF!,C106)+
SUMIFS(#REF!,#REF!,"internal",#REF!,C106)+
SUMIFS(#REF!,#REF!,"internal",#REF!,C106)+
SUMIFS(#REF!,#REF!,"internal",#REF!,C106)</f>
        <v>#REF!</v>
      </c>
      <c r="R106" s="152" t="e">
        <f>SUMIFS(#REF!,#REF!,"eksternal",#REF!,C106)+
SUMIFS(#REF!,#REF!,"eksternal",#REF!,C106)+
SUMIFS(#REF!,#REF!,"eksternal",#REF!,C106)+
SUMIFS(#REF!,#REF!,"eksternal",#REF!,C106)+
SUMIFS(#REF!,#REF!,"eksternal",#REF!,C106)+
SUMIFS(#REF!,#REF!,"eksternal",#REF!,C106)</f>
        <v>#REF!</v>
      </c>
      <c r="S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T106" s="1331" t="e">
        <f>SUMIFS(#REF!,#REF!,"internal",#REF!,C106)+
SUMIFS(#REF!,#REF!,"internal",#REF!,C106)+
SUMIFS(#REF!,#REF!,"internal",#REF!,C106)+
SUMIFS(#REF!,#REF!,"internal",#REF!,C106)+
SUMIFS(#REF!,#REF!,"eksternal",#REF!,C106)+
SUMIFS(#REF!,#REF!,"eksternal",#REF!,C106)+
SUMIFS(#REF!,#REF!,"eksternal",#REF!,C106)</f>
        <v>#REF!</v>
      </c>
      <c r="U106" s="1331" t="e">
        <f>SUMIFS(#REF!,#REF!,"eksternal",#REF!,C106)+
SUMIFS(#REF!,#REF!,"eksternal",#REF!,C106)+
SUMIFS(#REF!,#REF!,"eksternal",#REF!,C106)+
SUMIFS(#REF!,#REF!,"eksternal",#REF!,C106)+
SUMIFS(#REF!,#REF!,"eksternal",#REF!,C106)+
SUMIFS(#REF!,#REF!,"eksternal",#REF!,C106)+
SUMIFS(#REF!,#REF!,"eksternal",#REF!,C106)</f>
        <v>#REF!</v>
      </c>
      <c r="V106" s="152" t="e">
        <f>SUMIF(#REF!, 'KEUANGAN (INT+EKS) AKRE 2025'!C106,#REF!)+
SUMIF(#REF!, 'KEUANGAN (INT+EKS) AKRE 2025'!C106,#REF!)+
SUMIF(#REF!, 'KEUANGAN (INT+EKS) AKRE 2025'!C106,#REF!)+
SUMIF(#REF!, 'KEUANGAN (INT+EKS) AKRE 2025'!C106,#REF!)+
SUMIF(#REF!, 'KEUANGAN (INT+EKS) AKRE 2025'!C106,#REF!)</f>
        <v>#REF!</v>
      </c>
      <c r="W106" s="152" t="e">
        <f>SUMIFS(#REF!,#REF!,"internal",#REF!,C106)+
SUMIFS(#REF!,#REF!,"internal",#REF!,C106)+
SUMIFS(#REF!,#REF!,"internal",#REF!,C106)+
SUMIFS(#REF!,#REF!,"internal",#REF!,C106)+
SUMIFS(#REF!,#REF!,"internal",#REF!,C106)+
SUMIFS(#REF!,#REF!,"internal",#REF!,C106)</f>
        <v>#REF!</v>
      </c>
      <c r="X106" s="152" t="e">
        <f>SUMIFS(#REF!,#REF!,"eksternal",#REF!,C106)+
SUMIFS(#REF!,#REF!,"eksternal",#REF!,C106)+
SUMIFS(#REF!,#REF!,"eksternal",#REF!,C106)+
SUMIFS(#REF!,#REF!,"eksternal",#REF!,C106)+
SUMIFS(#REF!,#REF!,"eksternal",#REF!,C106)+
SUMIFS(#REF!,#REF!,"eksternal",#REF!,C106)</f>
        <v>#REF!</v>
      </c>
      <c r="Y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Z106" s="152" t="e">
        <f>SUMIFS(#REF!,#REF!,"internal",#REF!,C106)+
SUMIFS(#REF!,#REF!,"internal",#REF!,C106)+
SUMIFS(#REF!,#REF!,"internal",#REF!,C106)+
SUMIFS(#REF!,#REF!,"internal",#REF!,C106)+
SUMIFS(#REF!,#REF!,"internal",#REF!,C106)+
SUMIFS(#REF!,#REF!,"internal",#REF!,C106)+
SUMIFS(#REF!,#REF!,"internal",#REF!,C106)</f>
        <v>#REF!</v>
      </c>
      <c r="AA106" s="152" t="e">
        <f>SUMIFS(#REF!,#REF!,"eksternal",#REF!,C106)+
SUMIFS(#REF!,#REF!,"eksternal",#REF!,C106)+
SUMIFS(#REF!,#REF!,"eksternal",#REF!,C106)+
SUMIFS(#REF!,#REF!,"eksternal",#REF!,C106)+
SUMIFS(#REF!,#REF!,"eksternal",#REF!,C106)+
SUMIFS(#REF!,#REF!,"eksternal",#REF!,C106)+
SUMIFS(#REF!,#REF!,"eksternal",#REF!,C106)</f>
        <v>#REF!</v>
      </c>
      <c r="AB106" s="152" t="e">
        <f>SUMIF(#REF!, 'KEUANGAN (INT+EKS) AKRE 2025'!C106,#REF!)+
SUMIF(#REF!, 'KEUANGAN (INT+EKS) AKRE 2025'!C106,#REF!)+
SUMIF(#REF!, 'KEUANGAN (INT+EKS) AKRE 2025'!C106,#REF!)+
SUMIF(#REF!, 'KEUANGAN (INT+EKS) AKRE 2025'!C106,#REF!)+
SUMIF(#REF!, 'KEUANGAN (INT+EKS) AKRE 2025'!C106,#REF!)+
SUMIF(#REF!, 'KEUANGAN (INT+EKS) AKRE 2025'!C106,#REF!)</f>
        <v>#REF!</v>
      </c>
      <c r="AC106" s="152" t="e">
        <f>SUMIFS(#REF!,#REF!,"internal",#REF!,C106)+
SUMIFS(#REF!,#REF!,"internal",#REF!,C106)+
SUMIFS(#REF!,#REF!,"internal",#REF!,C106)+
SUMIFS(#REF!,#REF!,"internal",#REF!,C106)+
SUMIFS(#REF!,#REF!,"internal",#REF!,C106)+
SUMIFS(#REF!,#REF!,"internal",#REF!,C106)</f>
        <v>#REF!</v>
      </c>
      <c r="AD106" s="152" t="e">
        <f>SUMIFS(#REF!,#REF!,"eksternal",#REF!,C106)+
SUMIFS(#REF!,#REF!,"eksternal",#REF!,C106)+
SUMIFS(#REF!,#REF!,"eksternal",#REF!,C106)+
SUMIFS(#REF!,#REF!,"eksternal",#REF!,C106)+
SUMIFS(#REF!,#REF!,"eksternal",#REF!,C106)+
SUMIFS(#REF!,#REF!,"eksternal",#REF!,C106)</f>
        <v>#REF!</v>
      </c>
      <c r="AE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AF106" s="152" t="e">
        <f>SUMIFS(#REF!,#REF!,"internal",#REF!,C106)+
SUMIFS(#REF!,#REF!,"internal",#REF!,C106)+
SUMIFS(#REF!,#REF!,"internal",#REF!,C106)+
SUMIFS(#REF!,#REF!,"internal",#REF!,C106)+
SUMIFS(#REF!,#REF!,"internal",#REF!,C106)+
SUMIFS(#REF!,#REF!,"internal",#REF!,C106)+
SUMIFS(#REF!,#REF!,"internal",#REF!,C106)</f>
        <v>#REF!</v>
      </c>
      <c r="AG106" s="152" t="e">
        <f>SUMIFS(#REF!,#REF!,"eksternal",#REF!,C106)+
SUMIFS(#REF!,#REF!,"eksternal",#REF!,C106)+
SUMIFS(#REF!,#REF!,"eksternal",#REF!,C106)+
SUMIFS(#REF!,#REF!,"eksternal",#REF!,C106)+
SUMIFS(#REF!,#REF!,"eksternal",#REF!,C106)+
SUMIFS(#REF!,#REF!,"eksternal",#REF!,C106)+
SUMIFS(#REF!,#REF!,"eksternal",#REF!,C106)</f>
        <v>#REF!</v>
      </c>
      <c r="AH106" s="152"/>
      <c r="AI106" s="152" t="e">
        <f>SUMIFS(#REF!,#REF!,"internal",#REF!,C106)+
SUMIFS(#REF!,#REF!,"internal",#REF!,C106)+
SUMIFS(#REF!,#REF!,"internal",#REF!,C106)+
SUMIFS(#REF!,#REF!,"internal",#REF!,C106)+
SUMIFS(#REF!,#REF!,"internal",#REF!,C106)+
SUMIFS(#REF!,#REF!,"internal",#REF!,C106)</f>
        <v>#REF!</v>
      </c>
      <c r="AJ106" s="152" t="e">
        <f>SUMIFS(#REF!,#REF!,"eksternal",#REF!,C106)+
SUMIFS(#REF!,#REF!,"eksternal",#REF!,C106)+
SUMIFS(#REF!,#REF!,"eksternal",#REF!,C106)+
SUMIFS(#REF!,#REF!,"eksternal",#REF!,C106)+
SUMIFS(#REF!,#REF!,"eksternal",#REF!,C106)+
SUMIFS(#REF!,#REF!,"eksternal",#REF!,C106)</f>
        <v>#REF!</v>
      </c>
      <c r="AK106" s="1337"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
SUMIF(#REF!,'KEUANGAN (INT+EKS) AKRE 2025'!C106,#REF!)+
SUMIF(#REF!,'KEUANGAN (INT+EKS) AKRE 2025'!C106,#REF!)</f>
        <v>#REF!</v>
      </c>
      <c r="AL106" s="1335" t="e">
        <f>SUMIFS(#REF!,#REF!,"internal",#REF!,C106)+
SUMIFS(#REF!,#REF!,"internal",#REF!,C106)+
SUMIFS(#REF!,#REF!,"internal",#REF!,C106)+
SUMIFS(#REF!,#REF!,"internal",#REF!,C106)+
SUMIFS(#REF!,#REF!,"internal",#REF!,C106)+
SUMIFS(#REF!,#REF!,"internal",#REF!,C106)+
SUMIFS(#REF!,#REF!,"internal",#REF!,C106)</f>
        <v>#REF!</v>
      </c>
      <c r="AM106" s="1354" t="e">
        <f>SUMIFS(#REF!,#REF!,"eksternal",#REF!,C106)+
SUMIFS(#REF!,#REF!,"eksternal",#REF!,C106)+
SUMIFS(#REF!,#REF!,"eksternal",#REF!,C106)+
SUMIFS(#REF!,#REF!,"eksternal",#REF!,C106)+
SUMIFS(#REF!,#REF!,"eksternal",#REF!,C106)+
SUMIFS(#REF!,#REF!,"eksternal",#REF!,C106)+
SUMIFS(#REF!,#REF!,"eksternal",#REF!,C106)+
SUMIFS(#REF!,#REF!,"eksternal",#REF!,C106)+
SUMIFS(#REF!,#REF!,"eksternal",#REF!,C106)</f>
        <v>#REF!</v>
      </c>
    </row>
    <row r="107" spans="1:39" hidden="1">
      <c r="A107" s="127">
        <v>1</v>
      </c>
      <c r="B107" s="1326" t="s">
        <v>242</v>
      </c>
      <c r="C107" s="1327" t="s">
        <v>20</v>
      </c>
      <c r="D107" s="1340" t="e">
        <f>SUMIF(#REF!, 'KEUANGAN (INT+EKS) AKRE 2025'!C107,#REF!)+
SUMIF(#REF!, 'KEUANGAN (INT+EKS) AKRE 2025'!C107,#REF!)+
SUMIF(#REF!, 'KEUANGAN (INT+EKS) AKRE 2025'!C107,#REF!)+
SUMIF(#REF!, 'KEUANGAN (INT+EKS) AKRE 2025'!C107,#REF!)+
SUMIF(#REF!, 'KEUANGAN (INT+EKS) AKRE 2025'!C107,#REF!)</f>
        <v>#REF!</v>
      </c>
      <c r="E107" s="1340" t="e">
        <f>SUMIFS(#REF!,#REF!,"internal",#REF!,C107)+
SUMIFS(#REF!,#REF!,"internal",#REF!,C107)+
SUMIFS(#REF!,#REF!,"internal",#REF!,C107)+
SUMIFS(#REF!,#REF!,"internal",#REF!,C107)+
SUMIFS(#REF!,#REF!,"internal",#REF!,C107)+
SUMIFS(#REF!,#REF!,"internal",#REF!,C107)</f>
        <v>#REF!</v>
      </c>
      <c r="F107" s="1341" t="e">
        <f>SUMIFS(#REF!,#REF!,"eksternal",#REF!,C107)+
SUMIFS(#REF!,#REF!,"eksternal",#REF!,C107)+
SUMIFS(#REF!,#REF!,"eksternal",#REF!,C107)+
SUMIFS(#REF!,#REF!,"eksternal",#REF!,C107)+
SUMIFS(#REF!,#REF!,"eksternal",#REF!,C107)+
SUMIFS(#REF!,#REF!,"eksternal",#REF!,C107)</f>
        <v>#REF!</v>
      </c>
      <c r="G107" s="1334"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H107" s="1334" t="e">
        <f>SUMIFS(#REF!,#REF!,"internal",#REF!,C107)+
SUMIFS(#REF!,#REF!,"internal",#REF!,C107)+
SUMIFS(#REF!,#REF!,"internal",#REF!,C107)+
SUMIFS(#REF!,#REF!,"internal",#REF!,C107)+
SUMIFS(#REF!,#REF!,"internal",#REF!,C107)+
SUMIFS(#REF!,#REF!,"internal",#REF!,C107)+
SUMIFS(#REF!,#REF!,"internal",#REF!,C107)</f>
        <v>#REF!</v>
      </c>
      <c r="I107" s="1334" t="e">
        <f>SUMIFS(#REF!,#REF!,"eksternal",#REF!,C107)+
SUMIFS(#REF!,#REF!,"eksternal",#REF!,C107)+
SUMIFS(#REF!,#REF!,"eksternal",#REF!,C107)+
SUMIFS(#REF!,#REF!,"eksternal",#REF!,C107)+
SUMIFS(#REF!,#REF!,"eksternal",#REF!,C107)+
SUMIFS(#REF!,#REF!,"eksternal",#REF!,C107)+
SUMIFS(#REF!,#REF!,"eksternal",#REF!,C107)</f>
        <v>#REF!</v>
      </c>
      <c r="J107" s="151" t="e">
        <f>SUMIF(#REF!, 'KEUANGAN (INT+EKS) AKRE 2025'!C107,#REF!)+
SUMIF(#REF!, 'KEUANGAN (INT+EKS) AKRE 2025'!C107,#REF!)+
SUMIF(#REF!, 'KEUANGAN (INT+EKS) AKRE 2025'!C107,#REF!)+
SUMIF(#REF!, 'KEUANGAN (INT+EKS) AKRE 2025'!C107,#REF!)+
SUMIF(#REF!, 'KEUANGAN (INT+EKS) AKRE 2025'!C107,#REF!)</f>
        <v>#REF!</v>
      </c>
      <c r="K107" s="151" t="e">
        <f>SUMIFS(#REF!,#REF!,"internal",#REF!,C107)+
SUMIFS(#REF!,#REF!,"internal",#REF!,C107)+
SUMIFS(#REF!,#REF!,"internal",#REF!,C107)+
SUMIFS(#REF!,#REF!,"internal",#REF!,C107)+
SUMIFS(#REF!,#REF!,"internal",#REF!,C107)+
SUMIFS(#REF!,#REF!,"internal",#REF!,C107)</f>
        <v>#REF!</v>
      </c>
      <c r="L107" s="151" t="e">
        <f>SUMIFS(#REF!,#REF!,"eksternal",#REF!,C107)+
SUMIFS(#REF!,#REF!,"eksternal",#REF!,C107)+
SUMIFS(#REF!,#REF!,"eksternal",#REF!,C107)+
SUMIFS(#REF!,#REF!,"eksternal",#REF!,C107)+
SUMIFS(#REF!,#REF!,"eksternal",#REF!,C107)+
SUMIFS(#REF!,#REF!,"eksternal",#REF!,C107)</f>
        <v>#REF!</v>
      </c>
      <c r="M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N107" s="152" t="e">
        <f>SUMIFS(#REF!,#REF!,"internal",#REF!,C107)+
SUMIFS(#REF!,#REF!,"internal",#REF!,C107)+
SUMIFS(#REF!,#REF!,"internal",#REF!,C107)+
SUMIFS(#REF!,#REF!,"internal",#REF!,C107)+
SUMIFS(#REF!,#REF!,"internal",#REF!,C107)+
SUMIFS(#REF!,#REF!,"internal",#REF!,C107)+
SUMIFS(#REF!,#REF!,"internal",#REF!,C107)</f>
        <v>#REF!</v>
      </c>
      <c r="O107" s="1331" t="e">
        <f>SUMIFS(#REF!,#REF!,"eksternal",#REF!,C107)+
SUMIFS(#REF!,#REF!,"eksternal",#REF!,C107)+
SUMIFS(#REF!,#REF!,"eksternal",#REF!,C107)+
SUMIFS(#REF!,#REF!,"eksternal",#REF!,C107)+
SUMIFS(#REF!,#REF!,"eksternal",#REF!,C107)+
SUMIFS(#REF!,#REF!,"eksternal",#REF!,C107)+
SUMIFS(#REF!,#REF!,"eksternal",#REF!,C107)</f>
        <v>#REF!</v>
      </c>
      <c r="P107" s="152" t="e">
        <f>SUMIF(#REF!, 'KEUANGAN (INT+EKS) AKRE 2025'!C107,#REF!)+
SUMIF(#REF!, 'KEUANGAN (INT+EKS) AKRE 2025'!C107,#REF!)+
SUMIF(#REF!, 'KEUANGAN (INT+EKS) AKRE 2025'!C107,#REF!)+
SUMIF(#REF!, 'KEUANGAN (INT+EKS) AKRE 2025'!C107,#REF!)+
SUMIF(#REF!, 'KEUANGAN (INT+EKS) AKRE 2025'!C107,#REF!)</f>
        <v>#REF!</v>
      </c>
      <c r="Q107" s="152" t="e">
        <f>SUMIFS(#REF!,#REF!,"internal",#REF!,C107)+
SUMIFS(#REF!,#REF!,"internal",#REF!,C107)+
SUMIFS(#REF!,#REF!,"internal",#REF!,C107)+
SUMIFS(#REF!,#REF!,"internal",#REF!,C107)+
SUMIFS(#REF!,#REF!,"internal",#REF!,C107)+
SUMIFS(#REF!,#REF!,"internal",#REF!,C107)</f>
        <v>#REF!</v>
      </c>
      <c r="R107" s="152" t="e">
        <f>SUMIFS(#REF!,#REF!,"eksternal",#REF!,C107)+
SUMIFS(#REF!,#REF!,"eksternal",#REF!,C107)+
SUMIFS(#REF!,#REF!,"eksternal",#REF!,C107)+
SUMIFS(#REF!,#REF!,"eksternal",#REF!,C107)+
SUMIFS(#REF!,#REF!,"eksternal",#REF!,C107)+
SUMIFS(#REF!,#REF!,"eksternal",#REF!,C107)</f>
        <v>#REF!</v>
      </c>
      <c r="S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T107" s="1331" t="e">
        <f>SUMIFS(#REF!,#REF!,"internal",#REF!,C107)+
SUMIFS(#REF!,#REF!,"internal",#REF!,C107)+
SUMIFS(#REF!,#REF!,"internal",#REF!,C107)+
SUMIFS(#REF!,#REF!,"internal",#REF!,C107)+
SUMIFS(#REF!,#REF!,"eksternal",#REF!,C107)+
SUMIFS(#REF!,#REF!,"eksternal",#REF!,C107)+
SUMIFS(#REF!,#REF!,"eksternal",#REF!,C107)</f>
        <v>#REF!</v>
      </c>
      <c r="U107" s="1331" t="e">
        <f>SUMIFS(#REF!,#REF!,"eksternal",#REF!,C107)+
SUMIFS(#REF!,#REF!,"eksternal",#REF!,C107)+
SUMIFS(#REF!,#REF!,"eksternal",#REF!,C107)+
SUMIFS(#REF!,#REF!,"eksternal",#REF!,C107)+
SUMIFS(#REF!,#REF!,"eksternal",#REF!,C107)+
SUMIFS(#REF!,#REF!,"eksternal",#REF!,C107)+
SUMIFS(#REF!,#REF!,"eksternal",#REF!,C107)</f>
        <v>#REF!</v>
      </c>
      <c r="V107" s="152" t="e">
        <f>SUMIF(#REF!, 'KEUANGAN (INT+EKS) AKRE 2025'!C107,#REF!)+
SUMIF(#REF!, 'KEUANGAN (INT+EKS) AKRE 2025'!C107,#REF!)+
SUMIF(#REF!, 'KEUANGAN (INT+EKS) AKRE 2025'!C107,#REF!)+
SUMIF(#REF!, 'KEUANGAN (INT+EKS) AKRE 2025'!C107,#REF!)+
SUMIF(#REF!, 'KEUANGAN (INT+EKS) AKRE 2025'!C107,#REF!)</f>
        <v>#REF!</v>
      </c>
      <c r="W107" s="152" t="e">
        <f>SUMIFS(#REF!,#REF!,"internal",#REF!,C107)+
SUMIFS(#REF!,#REF!,"internal",#REF!,C107)+
SUMIFS(#REF!,#REF!,"internal",#REF!,C107)+
SUMIFS(#REF!,#REF!,"internal",#REF!,C107)+
SUMIFS(#REF!,#REF!,"internal",#REF!,C107)+
SUMIFS(#REF!,#REF!,"internal",#REF!,C107)</f>
        <v>#REF!</v>
      </c>
      <c r="X107" s="152" t="e">
        <f>SUMIFS(#REF!,#REF!,"eksternal",#REF!,C107)+
SUMIFS(#REF!,#REF!,"eksternal",#REF!,C107)+
SUMIFS(#REF!,#REF!,"eksternal",#REF!,C107)+
SUMIFS(#REF!,#REF!,"eksternal",#REF!,C107)+
SUMIFS(#REF!,#REF!,"eksternal",#REF!,C107)+
SUMIFS(#REF!,#REF!,"eksternal",#REF!,C107)</f>
        <v>#REF!</v>
      </c>
      <c r="Y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Z107" s="152" t="e">
        <f>SUMIFS(#REF!,#REF!,"internal",#REF!,C107)+
SUMIFS(#REF!,#REF!,"internal",#REF!,C107)+
SUMIFS(#REF!,#REF!,"internal",#REF!,C107)+
SUMIFS(#REF!,#REF!,"internal",#REF!,C107)+
SUMIFS(#REF!,#REF!,"internal",#REF!,C107)+
SUMIFS(#REF!,#REF!,"internal",#REF!,C107)+
SUMIFS(#REF!,#REF!,"internal",#REF!,C107)</f>
        <v>#REF!</v>
      </c>
      <c r="AA107" s="152" t="e">
        <f>SUMIFS(#REF!,#REF!,"eksternal",#REF!,C107)+
SUMIFS(#REF!,#REF!,"eksternal",#REF!,C107)+
SUMIFS(#REF!,#REF!,"eksternal",#REF!,C107)+
SUMIFS(#REF!,#REF!,"eksternal",#REF!,C107)+
SUMIFS(#REF!,#REF!,"eksternal",#REF!,C107)+
SUMIFS(#REF!,#REF!,"eksternal",#REF!,C107)+
SUMIFS(#REF!,#REF!,"eksternal",#REF!,C107)</f>
        <v>#REF!</v>
      </c>
      <c r="AB107" s="152" t="e">
        <f>SUMIF(#REF!, 'KEUANGAN (INT+EKS) AKRE 2025'!C107,#REF!)+
SUMIF(#REF!, 'KEUANGAN (INT+EKS) AKRE 2025'!C107,#REF!)+
SUMIF(#REF!, 'KEUANGAN (INT+EKS) AKRE 2025'!C107,#REF!)+
SUMIF(#REF!, 'KEUANGAN (INT+EKS) AKRE 2025'!C107,#REF!)+
SUMIF(#REF!, 'KEUANGAN (INT+EKS) AKRE 2025'!C107,#REF!)+
SUMIF(#REF!, 'KEUANGAN (INT+EKS) AKRE 2025'!C107,#REF!)</f>
        <v>#REF!</v>
      </c>
      <c r="AC107" s="152" t="e">
        <f>SUMIFS(#REF!,#REF!,"internal",#REF!,C107)+
SUMIFS(#REF!,#REF!,"internal",#REF!,C107)+
SUMIFS(#REF!,#REF!,"internal",#REF!,C107)+
SUMIFS(#REF!,#REF!,"internal",#REF!,C107)+
SUMIFS(#REF!,#REF!,"internal",#REF!,C107)+
SUMIFS(#REF!,#REF!,"internal",#REF!,C107)</f>
        <v>#REF!</v>
      </c>
      <c r="AD107" s="152" t="e">
        <f>SUMIFS(#REF!,#REF!,"eksternal",#REF!,C107)+
SUMIFS(#REF!,#REF!,"eksternal",#REF!,C107)+
SUMIFS(#REF!,#REF!,"eksternal",#REF!,C107)+
SUMIFS(#REF!,#REF!,"eksternal",#REF!,C107)+
SUMIFS(#REF!,#REF!,"eksternal",#REF!,C107)+
SUMIFS(#REF!,#REF!,"eksternal",#REF!,C107)</f>
        <v>#REF!</v>
      </c>
      <c r="AE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AF107" s="152" t="e">
        <f>SUMIFS(#REF!,#REF!,"internal",#REF!,C107)+
SUMIFS(#REF!,#REF!,"internal",#REF!,C107)+
SUMIFS(#REF!,#REF!,"internal",#REF!,C107)+
SUMIFS(#REF!,#REF!,"internal",#REF!,C107)+
SUMIFS(#REF!,#REF!,"internal",#REF!,C107)+
SUMIFS(#REF!,#REF!,"internal",#REF!,C107)+
SUMIFS(#REF!,#REF!,"internal",#REF!,C107)</f>
        <v>#REF!</v>
      </c>
      <c r="AG107" s="152" t="e">
        <f>SUMIFS(#REF!,#REF!,"eksternal",#REF!,C107)+
SUMIFS(#REF!,#REF!,"eksternal",#REF!,C107)+
SUMIFS(#REF!,#REF!,"eksternal",#REF!,C107)+
SUMIFS(#REF!,#REF!,"eksternal",#REF!,C107)+
SUMIFS(#REF!,#REF!,"eksternal",#REF!,C107)+
SUMIFS(#REF!,#REF!,"eksternal",#REF!,C107)+
SUMIFS(#REF!,#REF!,"eksternal",#REF!,C107)</f>
        <v>#REF!</v>
      </c>
      <c r="AH107" s="152" t="e">
        <f>SUMIF(#REF!, 'KEUANGAN (INT+EKS) AKRE 2025'!C107,#REF!)+
SUMIF(#REF!, 'KEUANGAN (INT+EKS) AKRE 2025'!C107,#REF!)+
SUMIF(#REF!, 'KEUANGAN (INT+EKS) AKRE 2025'!C107,#REF!)+
SUMIF(#REF!, 'KEUANGAN (INT+EKS) AKRE 2025'!C107,#REF!)+
SUMIF(#REF!, 'KEUANGAN (INT+EKS) AKRE 2025'!C107,#REF!)+
SUMIF(#REF!, 'KEUANGAN (INT+EKS) AKRE 2025'!C107,#REF!)</f>
        <v>#REF!</v>
      </c>
      <c r="AI107" s="152" t="e">
        <f>SUMIFS(#REF!,#REF!,"internal",#REF!,C107)+
SUMIFS(#REF!,#REF!,"internal",#REF!,C107)+
SUMIFS(#REF!,#REF!,"internal",#REF!,C107)+
SUMIFS(#REF!,#REF!,"internal",#REF!,C107)+
SUMIFS(#REF!,#REF!,"internal",#REF!,C107)+
SUMIFS(#REF!,#REF!,"internal",#REF!,C107)</f>
        <v>#REF!</v>
      </c>
      <c r="AJ107" s="152" t="e">
        <f>SUMIFS(#REF!,#REF!,"eksternal",#REF!,C107)+
SUMIFS(#REF!,#REF!,"eksternal",#REF!,C107)+
SUMIFS(#REF!,#REF!,"eksternal",#REF!,C107)+
SUMIFS(#REF!,#REF!,"eksternal",#REF!,C107)+
SUMIFS(#REF!,#REF!,"eksternal",#REF!,C107)+
SUMIFS(#REF!,#REF!,"eksternal",#REF!,C107)</f>
        <v>#REF!</v>
      </c>
      <c r="AK107" s="1337"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
SUMIF(#REF!,'KEUANGAN (INT+EKS) AKRE 2025'!C107,#REF!)+
SUMIF(#REF!,'KEUANGAN (INT+EKS) AKRE 2025'!C107,#REF!)</f>
        <v>#REF!</v>
      </c>
      <c r="AL107" s="1335" t="e">
        <f>SUMIFS(#REF!,#REF!,"internal",#REF!,C107)+
SUMIFS(#REF!,#REF!,"internal",#REF!,C107)+
SUMIFS(#REF!,#REF!,"internal",#REF!,C107)+
SUMIFS(#REF!,#REF!,"internal",#REF!,C107)+
SUMIFS(#REF!,#REF!,"internal",#REF!,C107)+
SUMIFS(#REF!,#REF!,"internal",#REF!,C107)+
SUMIFS(#REF!,#REF!,"internal",#REF!,C107)</f>
        <v>#REF!</v>
      </c>
      <c r="AM107" s="1354" t="e">
        <f>SUMIFS(#REF!,#REF!,"eksternal",#REF!,C107)+
SUMIFS(#REF!,#REF!,"eksternal",#REF!,C107)+
SUMIFS(#REF!,#REF!,"eksternal",#REF!,C107)+
SUMIFS(#REF!,#REF!,"eksternal",#REF!,C107)+
SUMIFS(#REF!,#REF!,"eksternal",#REF!,C107)+
SUMIFS(#REF!,#REF!,"eksternal",#REF!,C107)+
SUMIFS(#REF!,#REF!,"eksternal",#REF!,C107)+
SUMIFS(#REF!,#REF!,"eksternal",#REF!,C107)+
SUMIFS(#REF!,#REF!,"eksternal",#REF!,C107)</f>
        <v>#REF!</v>
      </c>
    </row>
    <row r="108" spans="1:39" hidden="1">
      <c r="A108" s="127">
        <v>2</v>
      </c>
      <c r="B108" s="1326" t="s">
        <v>242</v>
      </c>
      <c r="C108" s="1327" t="s">
        <v>33</v>
      </c>
      <c r="D108" s="1340" t="e">
        <f>SUMIF(#REF!, 'KEUANGAN (INT+EKS) AKRE 2025'!C108,#REF!)+
SUMIF(#REF!, 'KEUANGAN (INT+EKS) AKRE 2025'!C108,#REF!)+
SUMIF(#REF!, 'KEUANGAN (INT+EKS) AKRE 2025'!C108,#REF!)+
SUMIF(#REF!, 'KEUANGAN (INT+EKS) AKRE 2025'!C108,#REF!)+
SUMIF(#REF!, 'KEUANGAN (INT+EKS) AKRE 2025'!C108,#REF!)</f>
        <v>#REF!</v>
      </c>
      <c r="E108" s="1340" t="e">
        <f>SUMIFS(#REF!,#REF!,"internal",#REF!,C108)+
SUMIFS(#REF!,#REF!,"internal",#REF!,C108)+
SUMIFS(#REF!,#REF!,"internal",#REF!,C108)+
SUMIFS(#REF!,#REF!,"internal",#REF!,C108)+
SUMIFS(#REF!,#REF!,"internal",#REF!,C108)+
SUMIFS(#REF!,#REF!,"internal",#REF!,C108)</f>
        <v>#REF!</v>
      </c>
      <c r="F108" s="1341" t="e">
        <f>SUMIFS(#REF!,#REF!,"eksternal",#REF!,C108)+
SUMIFS(#REF!,#REF!,"eksternal",#REF!,C108)+
SUMIFS(#REF!,#REF!,"eksternal",#REF!,C108)+
SUMIFS(#REF!,#REF!,"eksternal",#REF!,C108)+
SUMIFS(#REF!,#REF!,"eksternal",#REF!,C108)+
SUMIFS(#REF!,#REF!,"eksternal",#REF!,C108)</f>
        <v>#REF!</v>
      </c>
      <c r="G108" s="1334"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H108" s="1334" t="e">
        <f>SUMIFS(#REF!,#REF!,"internal",#REF!,C108)+
SUMIFS(#REF!,#REF!,"internal",#REF!,C108)+
SUMIFS(#REF!,#REF!,"internal",#REF!,C108)+
SUMIFS(#REF!,#REF!,"internal",#REF!,C108)+
SUMIFS(#REF!,#REF!,"internal",#REF!,C108)+
SUMIFS(#REF!,#REF!,"internal",#REF!,C108)+
SUMIFS(#REF!,#REF!,"internal",#REF!,C108)</f>
        <v>#REF!</v>
      </c>
      <c r="I108" s="1334" t="e">
        <f>SUMIFS(#REF!,#REF!,"eksternal",#REF!,C108)+
SUMIFS(#REF!,#REF!,"eksternal",#REF!,C108)+
SUMIFS(#REF!,#REF!,"eksternal",#REF!,C108)+
SUMIFS(#REF!,#REF!,"eksternal",#REF!,C108)+
SUMIFS(#REF!,#REF!,"eksternal",#REF!,C108)+
SUMIFS(#REF!,#REF!,"eksternal",#REF!,C108)+
SUMIFS(#REF!,#REF!,"eksternal",#REF!,C108)</f>
        <v>#REF!</v>
      </c>
      <c r="J108" s="151" t="e">
        <f>SUMIF(#REF!, 'KEUANGAN (INT+EKS) AKRE 2025'!C108,#REF!)+
SUMIF(#REF!, 'KEUANGAN (INT+EKS) AKRE 2025'!C108,#REF!)+
SUMIF(#REF!, 'KEUANGAN (INT+EKS) AKRE 2025'!C108,#REF!)+
SUMIF(#REF!, 'KEUANGAN (INT+EKS) AKRE 2025'!C108,#REF!)+
SUMIF(#REF!, 'KEUANGAN (INT+EKS) AKRE 2025'!C108,#REF!)</f>
        <v>#REF!</v>
      </c>
      <c r="K108" s="151" t="e">
        <f>SUMIFS(#REF!,#REF!,"internal",#REF!,C108)+
SUMIFS(#REF!,#REF!,"internal",#REF!,C108)+
SUMIFS(#REF!,#REF!,"internal",#REF!,C108)+
SUMIFS(#REF!,#REF!,"internal",#REF!,C108)+
SUMIFS(#REF!,#REF!,"internal",#REF!,C108)+
SUMIFS(#REF!,#REF!,"internal",#REF!,C108)</f>
        <v>#REF!</v>
      </c>
      <c r="L108" s="151" t="e">
        <f>SUMIFS(#REF!,#REF!,"eksternal",#REF!,C108)+
SUMIFS(#REF!,#REF!,"eksternal",#REF!,C108)+
SUMIFS(#REF!,#REF!,"eksternal",#REF!,C108)+
SUMIFS(#REF!,#REF!,"eksternal",#REF!,C108)+
SUMIFS(#REF!,#REF!,"eksternal",#REF!,C108)+
SUMIFS(#REF!,#REF!,"eksternal",#REF!,C108)</f>
        <v>#REF!</v>
      </c>
      <c r="M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N108" s="152" t="e">
        <f>SUMIFS(#REF!,#REF!,"internal",#REF!,C108)+
SUMIFS(#REF!,#REF!,"internal",#REF!,C108)+
SUMIFS(#REF!,#REF!,"internal",#REF!,C108)+
SUMIFS(#REF!,#REF!,"internal",#REF!,C108)+
SUMIFS(#REF!,#REF!,"internal",#REF!,C108)+
SUMIFS(#REF!,#REF!,"internal",#REF!,C108)+
SUMIFS(#REF!,#REF!,"internal",#REF!,C108)</f>
        <v>#REF!</v>
      </c>
      <c r="O108" s="1331" t="e">
        <f>SUMIFS(#REF!,#REF!,"eksternal",#REF!,C108)+
SUMIFS(#REF!,#REF!,"eksternal",#REF!,C108)+
SUMIFS(#REF!,#REF!,"eksternal",#REF!,C108)+
SUMIFS(#REF!,#REF!,"eksternal",#REF!,C108)+
SUMIFS(#REF!,#REF!,"eksternal",#REF!,C108)+
SUMIFS(#REF!,#REF!,"eksternal",#REF!,C108)+
SUMIFS(#REF!,#REF!,"eksternal",#REF!,C108)</f>
        <v>#REF!</v>
      </c>
      <c r="P108" s="152" t="e">
        <f>SUMIF(#REF!, 'KEUANGAN (INT+EKS) AKRE 2025'!C108,#REF!)+
SUMIF(#REF!, 'KEUANGAN (INT+EKS) AKRE 2025'!C108,#REF!)+
SUMIF(#REF!, 'KEUANGAN (INT+EKS) AKRE 2025'!C108,#REF!)+
SUMIF(#REF!, 'KEUANGAN (INT+EKS) AKRE 2025'!C108,#REF!)+
SUMIF(#REF!, 'KEUANGAN (INT+EKS) AKRE 2025'!C108,#REF!)</f>
        <v>#REF!</v>
      </c>
      <c r="Q108" s="152" t="e">
        <f>SUMIFS(#REF!,#REF!,"internal",#REF!,C108)+
SUMIFS(#REF!,#REF!,"internal",#REF!,C108)+
SUMIFS(#REF!,#REF!,"internal",#REF!,C108)+
SUMIFS(#REF!,#REF!,"internal",#REF!,C108)+
SUMIFS(#REF!,#REF!,"internal",#REF!,C108)+
SUMIFS(#REF!,#REF!,"internal",#REF!,C108)</f>
        <v>#REF!</v>
      </c>
      <c r="R108" s="152" t="e">
        <f>SUMIFS(#REF!,#REF!,"eksternal",#REF!,C108)+
SUMIFS(#REF!,#REF!,"eksternal",#REF!,C108)+
SUMIFS(#REF!,#REF!,"eksternal",#REF!,C108)+
SUMIFS(#REF!,#REF!,"eksternal",#REF!,C108)+
SUMIFS(#REF!,#REF!,"eksternal",#REF!,C108)+
SUMIFS(#REF!,#REF!,"eksternal",#REF!,C108)</f>
        <v>#REF!</v>
      </c>
      <c r="S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T108" s="1331" t="e">
        <f>SUMIFS(#REF!,#REF!,"internal",#REF!,C108)+
SUMIFS(#REF!,#REF!,"internal",#REF!,C108)+
SUMIFS(#REF!,#REF!,"internal",#REF!,C108)+
SUMIFS(#REF!,#REF!,"internal",#REF!,C108)+
SUMIFS(#REF!,#REF!,"eksternal",#REF!,C108)+
SUMIFS(#REF!,#REF!,"eksternal",#REF!,C108)+
SUMIFS(#REF!,#REF!,"eksternal",#REF!,C108)</f>
        <v>#REF!</v>
      </c>
      <c r="U108" s="1331" t="e">
        <f>SUMIFS(#REF!,#REF!,"eksternal",#REF!,C108)+
SUMIFS(#REF!,#REF!,"eksternal",#REF!,C108)+
SUMIFS(#REF!,#REF!,"eksternal",#REF!,C108)+
SUMIFS(#REF!,#REF!,"eksternal",#REF!,C108)+
SUMIFS(#REF!,#REF!,"eksternal",#REF!,C108)+
SUMIFS(#REF!,#REF!,"eksternal",#REF!,C108)+
SUMIFS(#REF!,#REF!,"eksternal",#REF!,C108)</f>
        <v>#REF!</v>
      </c>
      <c r="V108" s="152" t="e">
        <f>SUMIF(#REF!, 'KEUANGAN (INT+EKS) AKRE 2025'!C108,#REF!)+
SUMIF(#REF!, 'KEUANGAN (INT+EKS) AKRE 2025'!C108,#REF!)+
SUMIF(#REF!, 'KEUANGAN (INT+EKS) AKRE 2025'!C108,#REF!)+
SUMIF(#REF!, 'KEUANGAN (INT+EKS) AKRE 2025'!C108,#REF!)+
SUMIF(#REF!, 'KEUANGAN (INT+EKS) AKRE 2025'!C108,#REF!)</f>
        <v>#REF!</v>
      </c>
      <c r="W108" s="152" t="e">
        <f>SUMIFS(#REF!,#REF!,"internal",#REF!,C108)+
SUMIFS(#REF!,#REF!,"internal",#REF!,C108)+
SUMIFS(#REF!,#REF!,"internal",#REF!,C108)+
SUMIFS(#REF!,#REF!,"internal",#REF!,C108)+
SUMIFS(#REF!,#REF!,"internal",#REF!,C108)+
SUMIFS(#REF!,#REF!,"internal",#REF!,C108)</f>
        <v>#REF!</v>
      </c>
      <c r="X108" s="152" t="e">
        <f>SUMIFS(#REF!,#REF!,"eksternal",#REF!,C108)+
SUMIFS(#REF!,#REF!,"eksternal",#REF!,C108)+
SUMIFS(#REF!,#REF!,"eksternal",#REF!,C108)+
SUMIFS(#REF!,#REF!,"eksternal",#REF!,C108)+
SUMIFS(#REF!,#REF!,"eksternal",#REF!,C108)+
SUMIFS(#REF!,#REF!,"eksternal",#REF!,C108)</f>
        <v>#REF!</v>
      </c>
      <c r="Y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Z108" s="152" t="e">
        <f>SUMIFS(#REF!,#REF!,"internal",#REF!,C108)+
SUMIFS(#REF!,#REF!,"internal",#REF!,C108)+
SUMIFS(#REF!,#REF!,"internal",#REF!,C108)+
SUMIFS(#REF!,#REF!,"internal",#REF!,C108)+
SUMIFS(#REF!,#REF!,"internal",#REF!,C108)+
SUMIFS(#REF!,#REF!,"internal",#REF!,C108)+
SUMIFS(#REF!,#REF!,"internal",#REF!,C108)</f>
        <v>#REF!</v>
      </c>
      <c r="AA108" s="152" t="e">
        <f>SUMIFS(#REF!,#REF!,"eksternal",#REF!,C108)+
SUMIFS(#REF!,#REF!,"eksternal",#REF!,C108)+
SUMIFS(#REF!,#REF!,"eksternal",#REF!,C108)+
SUMIFS(#REF!,#REF!,"eksternal",#REF!,C108)+
SUMIFS(#REF!,#REF!,"eksternal",#REF!,C108)+
SUMIFS(#REF!,#REF!,"eksternal",#REF!,C108)+
SUMIFS(#REF!,#REF!,"eksternal",#REF!,C108)</f>
        <v>#REF!</v>
      </c>
      <c r="AB108" s="152" t="e">
        <f>SUMIF(#REF!, 'KEUANGAN (INT+EKS) AKRE 2025'!C108,#REF!)+
SUMIF(#REF!, 'KEUANGAN (INT+EKS) AKRE 2025'!C108,#REF!)+
SUMIF(#REF!, 'KEUANGAN (INT+EKS) AKRE 2025'!C108,#REF!)+
SUMIF(#REF!, 'KEUANGAN (INT+EKS) AKRE 2025'!C108,#REF!)+
SUMIF(#REF!, 'KEUANGAN (INT+EKS) AKRE 2025'!C108,#REF!)+
SUMIF(#REF!, 'KEUANGAN (INT+EKS) AKRE 2025'!C108,#REF!)</f>
        <v>#REF!</v>
      </c>
      <c r="AC108" s="152" t="e">
        <f>SUMIFS(#REF!,#REF!,"internal",#REF!,C108)+
SUMIFS(#REF!,#REF!,"internal",#REF!,C108)+
SUMIFS(#REF!,#REF!,"internal",#REF!,C108)+
SUMIFS(#REF!,#REF!,"internal",#REF!,C108)+
SUMIFS(#REF!,#REF!,"internal",#REF!,C108)+
SUMIFS(#REF!,#REF!,"internal",#REF!,C108)</f>
        <v>#REF!</v>
      </c>
      <c r="AD108" s="152" t="e">
        <f>SUMIFS(#REF!,#REF!,"eksternal",#REF!,C108)+
SUMIFS(#REF!,#REF!,"eksternal",#REF!,C108)+
SUMIFS(#REF!,#REF!,"eksternal",#REF!,C108)+
SUMIFS(#REF!,#REF!,"eksternal",#REF!,C108)+
SUMIFS(#REF!,#REF!,"eksternal",#REF!,C108)+
SUMIFS(#REF!,#REF!,"eksternal",#REF!,C108)</f>
        <v>#REF!</v>
      </c>
      <c r="AE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AF108" s="152" t="e">
        <f>SUMIFS(#REF!,#REF!,"internal",#REF!,C108)+
SUMIFS(#REF!,#REF!,"internal",#REF!,C108)+
SUMIFS(#REF!,#REF!,"internal",#REF!,C108)+
SUMIFS(#REF!,#REF!,"internal",#REF!,C108)+
SUMIFS(#REF!,#REF!,"internal",#REF!,C108)+
SUMIFS(#REF!,#REF!,"internal",#REF!,C108)+
SUMIFS(#REF!,#REF!,"internal",#REF!,C108)</f>
        <v>#REF!</v>
      </c>
      <c r="AG108" s="152" t="e">
        <f>SUMIFS(#REF!,#REF!,"eksternal",#REF!,C108)+
SUMIFS(#REF!,#REF!,"eksternal",#REF!,C108)+
SUMIFS(#REF!,#REF!,"eksternal",#REF!,C108)+
SUMIFS(#REF!,#REF!,"eksternal",#REF!,C108)+
SUMIFS(#REF!,#REF!,"eksternal",#REF!,C108)+
SUMIFS(#REF!,#REF!,"eksternal",#REF!,C108)+
SUMIFS(#REF!,#REF!,"eksternal",#REF!,C108)</f>
        <v>#REF!</v>
      </c>
      <c r="AH108" s="152" t="e">
        <f>SUMIF(#REF!, 'KEUANGAN (INT+EKS) AKRE 2025'!C108,#REF!)+
SUMIF(#REF!, 'KEUANGAN (INT+EKS) AKRE 2025'!C108,#REF!)+
SUMIF(#REF!, 'KEUANGAN (INT+EKS) AKRE 2025'!C108,#REF!)+
SUMIF(#REF!, 'KEUANGAN (INT+EKS) AKRE 2025'!C108,#REF!)+
SUMIF(#REF!, 'KEUANGAN (INT+EKS) AKRE 2025'!C108,#REF!)+
SUMIF(#REF!, 'KEUANGAN (INT+EKS) AKRE 2025'!C108,#REF!)</f>
        <v>#REF!</v>
      </c>
      <c r="AI108" s="152" t="e">
        <f>SUMIFS(#REF!,#REF!,"internal",#REF!,C108)+
SUMIFS(#REF!,#REF!,"internal",#REF!,C108)+
SUMIFS(#REF!,#REF!,"internal",#REF!,C108)+
SUMIFS(#REF!,#REF!,"internal",#REF!,C108)+
SUMIFS(#REF!,#REF!,"internal",#REF!,C108)+
SUMIFS(#REF!,#REF!,"internal",#REF!,C108)</f>
        <v>#REF!</v>
      </c>
      <c r="AJ108" s="152" t="e">
        <f>SUMIFS(#REF!,#REF!,"eksternal",#REF!,C108)+
SUMIFS(#REF!,#REF!,"eksternal",#REF!,C108)+
SUMIFS(#REF!,#REF!,"eksternal",#REF!,C108)+
SUMIFS(#REF!,#REF!,"eksternal",#REF!,C108)+
SUMIFS(#REF!,#REF!,"eksternal",#REF!,C108)+
SUMIFS(#REF!,#REF!,"eksternal",#REF!,C108)</f>
        <v>#REF!</v>
      </c>
      <c r="AK108" s="1337"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
SUMIF(#REF!,'KEUANGAN (INT+EKS) AKRE 2025'!C108,#REF!)+
SUMIF(#REF!,'KEUANGAN (INT+EKS) AKRE 2025'!C108,#REF!)</f>
        <v>#REF!</v>
      </c>
      <c r="AL108" s="1335" t="e">
        <f>SUMIFS(#REF!,#REF!,"internal",#REF!,C108)+
SUMIFS(#REF!,#REF!,"internal",#REF!,C108)+
SUMIFS(#REF!,#REF!,"internal",#REF!,C108)+
SUMIFS(#REF!,#REF!,"internal",#REF!,C108)+
SUMIFS(#REF!,#REF!,"internal",#REF!,C108)+
SUMIFS(#REF!,#REF!,"internal",#REF!,C108)+
SUMIFS(#REF!,#REF!,"internal",#REF!,C108)</f>
        <v>#REF!</v>
      </c>
      <c r="AM108" s="1354" t="e">
        <f>SUMIFS(#REF!,#REF!,"eksternal",#REF!,C108)+
SUMIFS(#REF!,#REF!,"eksternal",#REF!,C108)+
SUMIFS(#REF!,#REF!,"eksternal",#REF!,C108)+
SUMIFS(#REF!,#REF!,"eksternal",#REF!,C108)+
SUMIFS(#REF!,#REF!,"eksternal",#REF!,C108)+
SUMIFS(#REF!,#REF!,"eksternal",#REF!,C108)+
SUMIFS(#REF!,#REF!,"eksternal",#REF!,C108)+
SUMIFS(#REF!,#REF!,"eksternal",#REF!,C108)+
SUMIFS(#REF!,#REF!,"eksternal",#REF!,C108)</f>
        <v>#REF!</v>
      </c>
    </row>
    <row r="109" spans="1:39" hidden="1">
      <c r="A109" s="127">
        <v>3</v>
      </c>
      <c r="B109" s="1326" t="s">
        <v>242</v>
      </c>
      <c r="C109" s="1327" t="s">
        <v>64</v>
      </c>
      <c r="D109" s="1340" t="e">
        <f>SUMIF(#REF!, 'KEUANGAN (INT+EKS) AKRE 2025'!C109,#REF!)+
SUMIF(#REF!, 'KEUANGAN (INT+EKS) AKRE 2025'!C109,#REF!)+
SUMIF(#REF!, 'KEUANGAN (INT+EKS) AKRE 2025'!C109,#REF!)+
SUMIF(#REF!, 'KEUANGAN (INT+EKS) AKRE 2025'!C109,#REF!)+
SUMIF(#REF!, 'KEUANGAN (INT+EKS) AKRE 2025'!C109,#REF!)</f>
        <v>#REF!</v>
      </c>
      <c r="E109" s="1340" t="e">
        <f>SUMIFS(#REF!,#REF!,"internal",#REF!,C109)+
SUMIFS(#REF!,#REF!,"internal",#REF!,C109)+
SUMIFS(#REF!,#REF!,"internal",#REF!,C109)+
SUMIFS(#REF!,#REF!,"internal",#REF!,C109)+
SUMIFS(#REF!,#REF!,"internal",#REF!,C109)+
SUMIFS(#REF!,#REF!,"internal",#REF!,C109)</f>
        <v>#REF!</v>
      </c>
      <c r="F109" s="1341" t="e">
        <f>SUMIFS(#REF!,#REF!,"eksternal",#REF!,C109)+
SUMIFS(#REF!,#REF!,"eksternal",#REF!,C109)+
SUMIFS(#REF!,#REF!,"eksternal",#REF!,C109)+
SUMIFS(#REF!,#REF!,"eksternal",#REF!,C109)+
SUMIFS(#REF!,#REF!,"eksternal",#REF!,C109)+
SUMIFS(#REF!,#REF!,"eksternal",#REF!,C109)</f>
        <v>#REF!</v>
      </c>
      <c r="G109" s="1334"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H109" s="1334" t="e">
        <f>SUMIFS(#REF!,#REF!,"internal",#REF!,C109)+
SUMIFS(#REF!,#REF!,"internal",#REF!,C109)+
SUMIFS(#REF!,#REF!,"internal",#REF!,C109)+
SUMIFS(#REF!,#REF!,"internal",#REF!,C109)+
SUMIFS(#REF!,#REF!,"internal",#REF!,C109)+
SUMIFS(#REF!,#REF!,"internal",#REF!,C109)+
SUMIFS(#REF!,#REF!,"internal",#REF!,C109)</f>
        <v>#REF!</v>
      </c>
      <c r="I109" s="1334" t="e">
        <f>SUMIFS(#REF!,#REF!,"eksternal",#REF!,C109)+
SUMIFS(#REF!,#REF!,"eksternal",#REF!,C109)+
SUMIFS(#REF!,#REF!,"eksternal",#REF!,C109)+
SUMIFS(#REF!,#REF!,"eksternal",#REF!,C109)+
SUMIFS(#REF!,#REF!,"eksternal",#REF!,C109)+
SUMIFS(#REF!,#REF!,"eksternal",#REF!,C109)+
SUMIFS(#REF!,#REF!,"eksternal",#REF!,C109)</f>
        <v>#REF!</v>
      </c>
      <c r="J109" s="151" t="e">
        <f>SUMIF(#REF!, 'KEUANGAN (INT+EKS) AKRE 2025'!C109,#REF!)+
SUMIF(#REF!, 'KEUANGAN (INT+EKS) AKRE 2025'!C109,#REF!)+
SUMIF(#REF!, 'KEUANGAN (INT+EKS) AKRE 2025'!C109,#REF!)+
SUMIF(#REF!, 'KEUANGAN (INT+EKS) AKRE 2025'!C109,#REF!)+
SUMIF(#REF!, 'KEUANGAN (INT+EKS) AKRE 2025'!C109,#REF!)</f>
        <v>#REF!</v>
      </c>
      <c r="K109" s="151" t="e">
        <f>SUMIFS(#REF!,#REF!,"internal",#REF!,C109)+
SUMIFS(#REF!,#REF!,"internal",#REF!,C109)+
SUMIFS(#REF!,#REF!,"internal",#REF!,C109)+
SUMIFS(#REF!,#REF!,"internal",#REF!,C109)+
SUMIFS(#REF!,#REF!,"internal",#REF!,C109)+
SUMIFS(#REF!,#REF!,"internal",#REF!,C109)</f>
        <v>#REF!</v>
      </c>
      <c r="L109" s="151" t="e">
        <f>SUMIFS(#REF!,#REF!,"eksternal",#REF!,C109)+
SUMIFS(#REF!,#REF!,"eksternal",#REF!,C109)+
SUMIFS(#REF!,#REF!,"eksternal",#REF!,C109)+
SUMIFS(#REF!,#REF!,"eksternal",#REF!,C109)+
SUMIFS(#REF!,#REF!,"eksternal",#REF!,C109)+
SUMIFS(#REF!,#REF!,"eksternal",#REF!,C109)</f>
        <v>#REF!</v>
      </c>
      <c r="M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N109" s="152" t="e">
        <f>SUMIFS(#REF!,#REF!,"internal",#REF!,C109)+
SUMIFS(#REF!,#REF!,"internal",#REF!,C109)+
SUMIFS(#REF!,#REF!,"internal",#REF!,C109)+
SUMIFS(#REF!,#REF!,"internal",#REF!,C109)+
SUMIFS(#REF!,#REF!,"internal",#REF!,C109)+
SUMIFS(#REF!,#REF!,"internal",#REF!,C109)+
SUMIFS(#REF!,#REF!,"internal",#REF!,C109)</f>
        <v>#REF!</v>
      </c>
      <c r="O109" s="1331" t="e">
        <f>SUMIFS(#REF!,#REF!,"eksternal",#REF!,C109)+
SUMIFS(#REF!,#REF!,"eksternal",#REF!,C109)+
SUMIFS(#REF!,#REF!,"eksternal",#REF!,C109)+
SUMIFS(#REF!,#REF!,"eksternal",#REF!,C109)+
SUMIFS(#REF!,#REF!,"eksternal",#REF!,C109)+
SUMIFS(#REF!,#REF!,"eksternal",#REF!,C109)+
SUMIFS(#REF!,#REF!,"eksternal",#REF!,C109)</f>
        <v>#REF!</v>
      </c>
      <c r="P109" s="152" t="e">
        <f>SUMIF(#REF!, 'KEUANGAN (INT+EKS) AKRE 2025'!C109,#REF!)+
SUMIF(#REF!, 'KEUANGAN (INT+EKS) AKRE 2025'!C109,#REF!)+
SUMIF(#REF!, 'KEUANGAN (INT+EKS) AKRE 2025'!C109,#REF!)+
SUMIF(#REF!, 'KEUANGAN (INT+EKS) AKRE 2025'!C109,#REF!)+
SUMIF(#REF!, 'KEUANGAN (INT+EKS) AKRE 2025'!C109,#REF!)</f>
        <v>#REF!</v>
      </c>
      <c r="Q109" s="152" t="e">
        <f>SUMIFS(#REF!,#REF!,"internal",#REF!,C109)+
SUMIFS(#REF!,#REF!,"internal",#REF!,C109)+
SUMIFS(#REF!,#REF!,"internal",#REF!,C109)+
SUMIFS(#REF!,#REF!,"internal",#REF!,C109)+
SUMIFS(#REF!,#REF!,"internal",#REF!,C109)+
SUMIFS(#REF!,#REF!,"internal",#REF!,C109)</f>
        <v>#REF!</v>
      </c>
      <c r="R109" s="152" t="e">
        <f>SUMIFS(#REF!,#REF!,"eksternal",#REF!,C109)+
SUMIFS(#REF!,#REF!,"eksternal",#REF!,C109)+
SUMIFS(#REF!,#REF!,"eksternal",#REF!,C109)+
SUMIFS(#REF!,#REF!,"eksternal",#REF!,C109)+
SUMIFS(#REF!,#REF!,"eksternal",#REF!,C109)+
SUMIFS(#REF!,#REF!,"eksternal",#REF!,C109)</f>
        <v>#REF!</v>
      </c>
      <c r="S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T109" s="1331" t="e">
        <f>SUMIFS(#REF!,#REF!,"internal",#REF!,C109)+
SUMIFS(#REF!,#REF!,"internal",#REF!,C109)+
SUMIFS(#REF!,#REF!,"internal",#REF!,C109)+
SUMIFS(#REF!,#REF!,"internal",#REF!,C109)+
SUMIFS(#REF!,#REF!,"eksternal",#REF!,C109)+
SUMIFS(#REF!,#REF!,"eksternal",#REF!,C109)+
SUMIFS(#REF!,#REF!,"eksternal",#REF!,C109)</f>
        <v>#REF!</v>
      </c>
      <c r="U109" s="1331" t="e">
        <f>SUMIFS(#REF!,#REF!,"eksternal",#REF!,C109)+
SUMIFS(#REF!,#REF!,"eksternal",#REF!,C109)+
SUMIFS(#REF!,#REF!,"eksternal",#REF!,C109)+
SUMIFS(#REF!,#REF!,"eksternal",#REF!,C109)+
SUMIFS(#REF!,#REF!,"eksternal",#REF!,C109)+
SUMIFS(#REF!,#REF!,"eksternal",#REF!,C109)+
SUMIFS(#REF!,#REF!,"eksternal",#REF!,C109)</f>
        <v>#REF!</v>
      </c>
      <c r="V109" s="152" t="e">
        <f>SUMIF(#REF!, 'KEUANGAN (INT+EKS) AKRE 2025'!C109,#REF!)+
SUMIF(#REF!, 'KEUANGAN (INT+EKS) AKRE 2025'!C109,#REF!)+
SUMIF(#REF!, 'KEUANGAN (INT+EKS) AKRE 2025'!C109,#REF!)+
SUMIF(#REF!, 'KEUANGAN (INT+EKS) AKRE 2025'!C109,#REF!)+
SUMIF(#REF!, 'KEUANGAN (INT+EKS) AKRE 2025'!C109,#REF!)</f>
        <v>#REF!</v>
      </c>
      <c r="W109" s="152" t="e">
        <f>SUMIFS(#REF!,#REF!,"internal",#REF!,C109)+
SUMIFS(#REF!,#REF!,"internal",#REF!,C109)+
SUMIFS(#REF!,#REF!,"internal",#REF!,C109)+
SUMIFS(#REF!,#REF!,"internal",#REF!,C109)+
SUMIFS(#REF!,#REF!,"internal",#REF!,C109)+
SUMIFS(#REF!,#REF!,"internal",#REF!,C109)</f>
        <v>#REF!</v>
      </c>
      <c r="X109" s="152" t="e">
        <f>SUMIFS(#REF!,#REF!,"eksternal",#REF!,C109)+
SUMIFS(#REF!,#REF!,"eksternal",#REF!,C109)+
SUMIFS(#REF!,#REF!,"eksternal",#REF!,C109)+
SUMIFS(#REF!,#REF!,"eksternal",#REF!,C109)+
SUMIFS(#REF!,#REF!,"eksternal",#REF!,C109)+
SUMIFS(#REF!,#REF!,"eksternal",#REF!,C109)</f>
        <v>#REF!</v>
      </c>
      <c r="Y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Z109" s="152" t="e">
        <f>SUMIFS(#REF!,#REF!,"internal",#REF!,C109)+
SUMIFS(#REF!,#REF!,"internal",#REF!,C109)+
SUMIFS(#REF!,#REF!,"internal",#REF!,C109)+
SUMIFS(#REF!,#REF!,"internal",#REF!,C109)+
SUMIFS(#REF!,#REF!,"internal",#REF!,C109)+
SUMIFS(#REF!,#REF!,"internal",#REF!,C109)+
SUMIFS(#REF!,#REF!,"internal",#REF!,C109)</f>
        <v>#REF!</v>
      </c>
      <c r="AA109" s="152" t="e">
        <f>SUMIFS(#REF!,#REF!,"eksternal",#REF!,C109)+
SUMIFS(#REF!,#REF!,"eksternal",#REF!,C109)+
SUMIFS(#REF!,#REF!,"eksternal",#REF!,C109)+
SUMIFS(#REF!,#REF!,"eksternal",#REF!,C109)+
SUMIFS(#REF!,#REF!,"eksternal",#REF!,C109)+
SUMIFS(#REF!,#REF!,"eksternal",#REF!,C109)+
SUMIFS(#REF!,#REF!,"eksternal",#REF!,C109)</f>
        <v>#REF!</v>
      </c>
      <c r="AB109" s="152" t="e">
        <f>SUMIF(#REF!, 'KEUANGAN (INT+EKS) AKRE 2025'!C109,#REF!)+
SUMIF(#REF!, 'KEUANGAN (INT+EKS) AKRE 2025'!C109,#REF!)+
SUMIF(#REF!, 'KEUANGAN (INT+EKS) AKRE 2025'!C109,#REF!)+
SUMIF(#REF!, 'KEUANGAN (INT+EKS) AKRE 2025'!C109,#REF!)+
SUMIF(#REF!, 'KEUANGAN (INT+EKS) AKRE 2025'!C109,#REF!)+
SUMIF(#REF!, 'KEUANGAN (INT+EKS) AKRE 2025'!C109,#REF!)</f>
        <v>#REF!</v>
      </c>
      <c r="AC109" s="152" t="e">
        <f>SUMIFS(#REF!,#REF!,"internal",#REF!,C109)+
SUMIFS(#REF!,#REF!,"internal",#REF!,C109)+
SUMIFS(#REF!,#REF!,"internal",#REF!,C109)+
SUMIFS(#REF!,#REF!,"internal",#REF!,C109)+
SUMIFS(#REF!,#REF!,"internal",#REF!,C109)+
SUMIFS(#REF!,#REF!,"internal",#REF!,C109)</f>
        <v>#REF!</v>
      </c>
      <c r="AD109" s="152" t="e">
        <f>SUMIFS(#REF!,#REF!,"eksternal",#REF!,C109)+
SUMIFS(#REF!,#REF!,"eksternal",#REF!,C109)+
SUMIFS(#REF!,#REF!,"eksternal",#REF!,C109)+
SUMIFS(#REF!,#REF!,"eksternal",#REF!,C109)+
SUMIFS(#REF!,#REF!,"eksternal",#REF!,C109)+
SUMIFS(#REF!,#REF!,"eksternal",#REF!,C109)</f>
        <v>#REF!</v>
      </c>
      <c r="AE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AF109" s="152" t="e">
        <f>SUMIFS(#REF!,#REF!,"internal",#REF!,C109)+
SUMIFS(#REF!,#REF!,"internal",#REF!,C109)+
SUMIFS(#REF!,#REF!,"internal",#REF!,C109)+
SUMIFS(#REF!,#REF!,"internal",#REF!,C109)+
SUMIFS(#REF!,#REF!,"internal",#REF!,C109)+
SUMIFS(#REF!,#REF!,"internal",#REF!,C109)+
SUMIFS(#REF!,#REF!,"internal",#REF!,C109)</f>
        <v>#REF!</v>
      </c>
      <c r="AG109" s="152" t="e">
        <f>SUMIFS(#REF!,#REF!,"eksternal",#REF!,C109)+
SUMIFS(#REF!,#REF!,"eksternal",#REF!,C109)+
SUMIFS(#REF!,#REF!,"eksternal",#REF!,C109)+
SUMIFS(#REF!,#REF!,"eksternal",#REF!,C109)+
SUMIFS(#REF!,#REF!,"eksternal",#REF!,C109)+
SUMIFS(#REF!,#REF!,"eksternal",#REF!,C109)+
SUMIFS(#REF!,#REF!,"eksternal",#REF!,C109)</f>
        <v>#REF!</v>
      </c>
      <c r="AH109" s="152" t="e">
        <f>SUMIF(#REF!, 'KEUANGAN (INT+EKS) AKRE 2025'!C109,#REF!)+
SUMIF(#REF!, 'KEUANGAN (INT+EKS) AKRE 2025'!C109,#REF!)+
SUMIF(#REF!, 'KEUANGAN (INT+EKS) AKRE 2025'!C109,#REF!)+
SUMIF(#REF!, 'KEUANGAN (INT+EKS) AKRE 2025'!C109,#REF!)+
SUMIF(#REF!, 'KEUANGAN (INT+EKS) AKRE 2025'!C109,#REF!)+
SUMIF(#REF!, 'KEUANGAN (INT+EKS) AKRE 2025'!C109,#REF!)</f>
        <v>#REF!</v>
      </c>
      <c r="AI109" s="152" t="e">
        <f>SUMIFS(#REF!,#REF!,"internal",#REF!,C109)+
SUMIFS(#REF!,#REF!,"internal",#REF!,C109)+
SUMIFS(#REF!,#REF!,"internal",#REF!,C109)+
SUMIFS(#REF!,#REF!,"internal",#REF!,C109)+
SUMIFS(#REF!,#REF!,"internal",#REF!,C109)+
SUMIFS(#REF!,#REF!,"internal",#REF!,C109)</f>
        <v>#REF!</v>
      </c>
      <c r="AJ109" s="152" t="e">
        <f>SUMIFS(#REF!,#REF!,"eksternal",#REF!,C109)+
SUMIFS(#REF!,#REF!,"eksternal",#REF!,C109)+
SUMIFS(#REF!,#REF!,"eksternal",#REF!,C109)+
SUMIFS(#REF!,#REF!,"eksternal",#REF!,C109)+
SUMIFS(#REF!,#REF!,"eksternal",#REF!,C109)+
SUMIFS(#REF!,#REF!,"eksternal",#REF!,C109)</f>
        <v>#REF!</v>
      </c>
      <c r="AK109" s="1337"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
SUMIF(#REF!,'KEUANGAN (INT+EKS) AKRE 2025'!C109,#REF!)+
SUMIF(#REF!,'KEUANGAN (INT+EKS) AKRE 2025'!C109,#REF!)</f>
        <v>#REF!</v>
      </c>
      <c r="AL109" s="1335" t="e">
        <f>SUMIFS(#REF!,#REF!,"internal",#REF!,C109)+
SUMIFS(#REF!,#REF!,"internal",#REF!,C109)+
SUMIFS(#REF!,#REF!,"internal",#REF!,C109)+
SUMIFS(#REF!,#REF!,"internal",#REF!,C109)+
SUMIFS(#REF!,#REF!,"internal",#REF!,C109)+
SUMIFS(#REF!,#REF!,"internal",#REF!,C109)+
SUMIFS(#REF!,#REF!,"internal",#REF!,C109)</f>
        <v>#REF!</v>
      </c>
      <c r="AM109" s="1354" t="e">
        <f>SUMIFS(#REF!,#REF!,"eksternal",#REF!,C109)+
SUMIFS(#REF!,#REF!,"eksternal",#REF!,C109)+
SUMIFS(#REF!,#REF!,"eksternal",#REF!,C109)+
SUMIFS(#REF!,#REF!,"eksternal",#REF!,C109)+
SUMIFS(#REF!,#REF!,"eksternal",#REF!,C109)+
SUMIFS(#REF!,#REF!,"eksternal",#REF!,C109)+
SUMIFS(#REF!,#REF!,"eksternal",#REF!,C109)+
SUMIFS(#REF!,#REF!,"eksternal",#REF!,C109)+
SUMIFS(#REF!,#REF!,"eksternal",#REF!,C109)</f>
        <v>#REF!</v>
      </c>
    </row>
    <row r="110" spans="1:39" hidden="1">
      <c r="A110" s="127">
        <v>4</v>
      </c>
      <c r="B110" s="1326" t="s">
        <v>242</v>
      </c>
      <c r="C110" s="1328" t="s">
        <v>49</v>
      </c>
      <c r="D110" s="1340" t="e">
        <f>SUMIF(#REF!, 'KEUANGAN (INT+EKS) AKRE 2025'!C110,#REF!)+
SUMIF(#REF!, 'KEUANGAN (INT+EKS) AKRE 2025'!C110,#REF!)+
SUMIF(#REF!, 'KEUANGAN (INT+EKS) AKRE 2025'!C110,#REF!)+
SUMIF(#REF!, 'KEUANGAN (INT+EKS) AKRE 2025'!C110,#REF!)+
SUMIF(#REF!, 'KEUANGAN (INT+EKS) AKRE 2025'!C110,#REF!)</f>
        <v>#REF!</v>
      </c>
      <c r="E110" s="1340" t="e">
        <f>SUMIFS(#REF!,#REF!,"internal",#REF!,C110)+
SUMIFS(#REF!,#REF!,"internal",#REF!,C110)+
SUMIFS(#REF!,#REF!,"internal",#REF!,C110)+
SUMIFS(#REF!,#REF!,"internal",#REF!,C110)+
SUMIFS(#REF!,#REF!,"internal",#REF!,C110)+
SUMIFS(#REF!,#REF!,"internal",#REF!,C110)</f>
        <v>#REF!</v>
      </c>
      <c r="F110" s="1341" t="e">
        <f>SUMIFS(#REF!,#REF!,"eksternal",#REF!,C110)+
SUMIFS(#REF!,#REF!,"eksternal",#REF!,C110)+
SUMIFS(#REF!,#REF!,"eksternal",#REF!,C110)+
SUMIFS(#REF!,#REF!,"eksternal",#REF!,C110)+
SUMIFS(#REF!,#REF!,"eksternal",#REF!,C110)+
SUMIFS(#REF!,#REF!,"eksternal",#REF!,C110)</f>
        <v>#REF!</v>
      </c>
      <c r="G110" s="1334"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H110" s="1334" t="e">
        <f>SUMIFS(#REF!,#REF!,"internal",#REF!,C110)+
SUMIFS(#REF!,#REF!,"internal",#REF!,C110)+
SUMIFS(#REF!,#REF!,"internal",#REF!,C110)+
SUMIFS(#REF!,#REF!,"internal",#REF!,C110)+
SUMIFS(#REF!,#REF!,"internal",#REF!,C110)+
SUMIFS(#REF!,#REF!,"internal",#REF!,C110)+
SUMIFS(#REF!,#REF!,"internal",#REF!,C110)</f>
        <v>#REF!</v>
      </c>
      <c r="I110" s="1334" t="e">
        <f>SUMIFS(#REF!,#REF!,"eksternal",#REF!,C110)+
SUMIFS(#REF!,#REF!,"eksternal",#REF!,C110)+
SUMIFS(#REF!,#REF!,"eksternal",#REF!,C110)+
SUMIFS(#REF!,#REF!,"eksternal",#REF!,C110)+
SUMIFS(#REF!,#REF!,"eksternal",#REF!,C110)+
SUMIFS(#REF!,#REF!,"eksternal",#REF!,C110)+
SUMIFS(#REF!,#REF!,"eksternal",#REF!,C110)</f>
        <v>#REF!</v>
      </c>
      <c r="J110" s="151" t="e">
        <f>SUMIF(#REF!, 'KEUANGAN (INT+EKS) AKRE 2025'!C110,#REF!)+
SUMIF(#REF!, 'KEUANGAN (INT+EKS) AKRE 2025'!C110,#REF!)+
SUMIF(#REF!, 'KEUANGAN (INT+EKS) AKRE 2025'!C110,#REF!)+
SUMIF(#REF!, 'KEUANGAN (INT+EKS) AKRE 2025'!C110,#REF!)+
SUMIF(#REF!, 'KEUANGAN (INT+EKS) AKRE 2025'!C110,#REF!)</f>
        <v>#REF!</v>
      </c>
      <c r="K110" s="151" t="e">
        <f>SUMIFS(#REF!,#REF!,"internal",#REF!,C110)+
SUMIFS(#REF!,#REF!,"internal",#REF!,C110)+
SUMIFS(#REF!,#REF!,"internal",#REF!,C110)+
SUMIFS(#REF!,#REF!,"internal",#REF!,C110)+
SUMIFS(#REF!,#REF!,"internal",#REF!,C110)+
SUMIFS(#REF!,#REF!,"internal",#REF!,C110)</f>
        <v>#REF!</v>
      </c>
      <c r="L110" s="151" t="e">
        <f>SUMIFS(#REF!,#REF!,"eksternal",#REF!,C110)+
SUMIFS(#REF!,#REF!,"eksternal",#REF!,C110)+
SUMIFS(#REF!,#REF!,"eksternal",#REF!,C110)+
SUMIFS(#REF!,#REF!,"eksternal",#REF!,C110)+
SUMIFS(#REF!,#REF!,"eksternal",#REF!,C110)+
SUMIFS(#REF!,#REF!,"eksternal",#REF!,C110)</f>
        <v>#REF!</v>
      </c>
      <c r="M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N110" s="152" t="e">
        <f>SUMIFS(#REF!,#REF!,"internal",#REF!,C110)+
SUMIFS(#REF!,#REF!,"internal",#REF!,C110)+
SUMIFS(#REF!,#REF!,"internal",#REF!,C110)+
SUMIFS(#REF!,#REF!,"internal",#REF!,C110)+
SUMIFS(#REF!,#REF!,"internal",#REF!,C110)+
SUMIFS(#REF!,#REF!,"internal",#REF!,C110)+
SUMIFS(#REF!,#REF!,"internal",#REF!,C110)</f>
        <v>#REF!</v>
      </c>
      <c r="O110" s="1331" t="e">
        <f>SUMIFS(#REF!,#REF!,"eksternal",#REF!,C110)+
SUMIFS(#REF!,#REF!,"eksternal",#REF!,C110)+
SUMIFS(#REF!,#REF!,"eksternal",#REF!,C110)+
SUMIFS(#REF!,#REF!,"eksternal",#REF!,C110)+
SUMIFS(#REF!,#REF!,"eksternal",#REF!,C110)+
SUMIFS(#REF!,#REF!,"eksternal",#REF!,C110)+
SUMIFS(#REF!,#REF!,"eksternal",#REF!,C110)</f>
        <v>#REF!</v>
      </c>
      <c r="P110" s="152" t="e">
        <f>SUMIF(#REF!, 'KEUANGAN (INT+EKS) AKRE 2025'!C110,#REF!)+
SUMIF(#REF!, 'KEUANGAN (INT+EKS) AKRE 2025'!C110,#REF!)+
SUMIF(#REF!, 'KEUANGAN (INT+EKS) AKRE 2025'!C110,#REF!)+
SUMIF(#REF!, 'KEUANGAN (INT+EKS) AKRE 2025'!C110,#REF!)+
SUMIF(#REF!, 'KEUANGAN (INT+EKS) AKRE 2025'!C110,#REF!)</f>
        <v>#REF!</v>
      </c>
      <c r="Q110" s="152" t="e">
        <f>SUMIFS(#REF!,#REF!,"internal",#REF!,C110)+
SUMIFS(#REF!,#REF!,"internal",#REF!,C110)+
SUMIFS(#REF!,#REF!,"internal",#REF!,C110)+
SUMIFS(#REF!,#REF!,"internal",#REF!,C110)+
SUMIFS(#REF!,#REF!,"internal",#REF!,C110)+
SUMIFS(#REF!,#REF!,"internal",#REF!,C110)</f>
        <v>#REF!</v>
      </c>
      <c r="R110" s="152" t="e">
        <f>SUMIFS(#REF!,#REF!,"eksternal",#REF!,C110)+
SUMIFS(#REF!,#REF!,"eksternal",#REF!,C110)+
SUMIFS(#REF!,#REF!,"eksternal",#REF!,C110)+
SUMIFS(#REF!,#REF!,"eksternal",#REF!,C110)+
SUMIFS(#REF!,#REF!,"eksternal",#REF!,C110)+
SUMIFS(#REF!,#REF!,"eksternal",#REF!,C110)</f>
        <v>#REF!</v>
      </c>
      <c r="S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T110" s="1331" t="e">
        <f>SUMIFS(#REF!,#REF!,"internal",#REF!,C110)+
SUMIFS(#REF!,#REF!,"internal",#REF!,C110)+
SUMIFS(#REF!,#REF!,"internal",#REF!,C110)+
SUMIFS(#REF!,#REF!,"internal",#REF!,C110)+
SUMIFS(#REF!,#REF!,"eksternal",#REF!,C110)+
SUMIFS(#REF!,#REF!,"eksternal",#REF!,C110)+
SUMIFS(#REF!,#REF!,"eksternal",#REF!,C110)</f>
        <v>#REF!</v>
      </c>
      <c r="U110" s="1331" t="e">
        <f>SUMIFS(#REF!,#REF!,"eksternal",#REF!,C110)+
SUMIFS(#REF!,#REF!,"eksternal",#REF!,C110)+
SUMIFS(#REF!,#REF!,"eksternal",#REF!,C110)+
SUMIFS(#REF!,#REF!,"eksternal",#REF!,C110)+
SUMIFS(#REF!,#REF!,"eksternal",#REF!,C110)+
SUMIFS(#REF!,#REF!,"eksternal",#REF!,C110)+
SUMIFS(#REF!,#REF!,"eksternal",#REF!,C110)</f>
        <v>#REF!</v>
      </c>
      <c r="V110" s="152" t="e">
        <f>SUMIF(#REF!, 'KEUANGAN (INT+EKS) AKRE 2025'!C110,#REF!)+
SUMIF(#REF!, 'KEUANGAN (INT+EKS) AKRE 2025'!C110,#REF!)+
SUMIF(#REF!, 'KEUANGAN (INT+EKS) AKRE 2025'!C110,#REF!)+
SUMIF(#REF!, 'KEUANGAN (INT+EKS) AKRE 2025'!C110,#REF!)+
SUMIF(#REF!, 'KEUANGAN (INT+EKS) AKRE 2025'!C110,#REF!)</f>
        <v>#REF!</v>
      </c>
      <c r="W110" s="152" t="e">
        <f>SUMIFS(#REF!,#REF!,"internal",#REF!,C110)+
SUMIFS(#REF!,#REF!,"internal",#REF!,C110)+
SUMIFS(#REF!,#REF!,"internal",#REF!,C110)+
SUMIFS(#REF!,#REF!,"internal",#REF!,C110)+
SUMIFS(#REF!,#REF!,"internal",#REF!,C110)+
SUMIFS(#REF!,#REF!,"internal",#REF!,C110)</f>
        <v>#REF!</v>
      </c>
      <c r="X110" s="152" t="e">
        <f>SUMIFS(#REF!,#REF!,"eksternal",#REF!,C110)+
SUMIFS(#REF!,#REF!,"eksternal",#REF!,C110)+
SUMIFS(#REF!,#REF!,"eksternal",#REF!,C110)+
SUMIFS(#REF!,#REF!,"eksternal",#REF!,C110)+
SUMIFS(#REF!,#REF!,"eksternal",#REF!,C110)+
SUMIFS(#REF!,#REF!,"eksternal",#REF!,C110)</f>
        <v>#REF!</v>
      </c>
      <c r="Y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Z110" s="152" t="e">
        <f>SUMIFS(#REF!,#REF!,"internal",#REF!,C110)+
SUMIFS(#REF!,#REF!,"internal",#REF!,C110)+
SUMIFS(#REF!,#REF!,"internal",#REF!,C110)+
SUMIFS(#REF!,#REF!,"internal",#REF!,C110)+
SUMIFS(#REF!,#REF!,"internal",#REF!,C110)+
SUMIFS(#REF!,#REF!,"internal",#REF!,C110)+
SUMIFS(#REF!,#REF!,"internal",#REF!,C110)</f>
        <v>#REF!</v>
      </c>
      <c r="AA110" s="152" t="e">
        <f>SUMIFS(#REF!,#REF!,"eksternal",#REF!,C110)+
SUMIFS(#REF!,#REF!,"eksternal",#REF!,C110)+
SUMIFS(#REF!,#REF!,"eksternal",#REF!,C110)+
SUMIFS(#REF!,#REF!,"eksternal",#REF!,C110)+
SUMIFS(#REF!,#REF!,"eksternal",#REF!,C110)+
SUMIFS(#REF!,#REF!,"eksternal",#REF!,C110)+
SUMIFS(#REF!,#REF!,"eksternal",#REF!,C110)</f>
        <v>#REF!</v>
      </c>
      <c r="AB110" s="152" t="e">
        <f>SUMIF(#REF!, 'KEUANGAN (INT+EKS) AKRE 2025'!C110,#REF!)+
SUMIF(#REF!, 'KEUANGAN (INT+EKS) AKRE 2025'!C110,#REF!)+
SUMIF(#REF!, 'KEUANGAN (INT+EKS) AKRE 2025'!C110,#REF!)+
SUMIF(#REF!, 'KEUANGAN (INT+EKS) AKRE 2025'!C110,#REF!)+
SUMIF(#REF!, 'KEUANGAN (INT+EKS) AKRE 2025'!C110,#REF!)+
SUMIF(#REF!, 'KEUANGAN (INT+EKS) AKRE 2025'!C110,#REF!)</f>
        <v>#REF!</v>
      </c>
      <c r="AC110" s="152" t="e">
        <f>SUMIFS(#REF!,#REF!,"internal",#REF!,C110)+
SUMIFS(#REF!,#REF!,"internal",#REF!,C110)+
SUMIFS(#REF!,#REF!,"internal",#REF!,C110)+
SUMIFS(#REF!,#REF!,"internal",#REF!,C110)+
SUMIFS(#REF!,#REF!,"internal",#REF!,C110)+
SUMIFS(#REF!,#REF!,"internal",#REF!,C110)</f>
        <v>#REF!</v>
      </c>
      <c r="AD110" s="152" t="e">
        <f>SUMIFS(#REF!,#REF!,"eksternal",#REF!,C110)+
SUMIFS(#REF!,#REF!,"eksternal",#REF!,C110)+
SUMIFS(#REF!,#REF!,"eksternal",#REF!,C110)+
SUMIFS(#REF!,#REF!,"eksternal",#REF!,C110)+
SUMIFS(#REF!,#REF!,"eksternal",#REF!,C110)+
SUMIFS(#REF!,#REF!,"eksternal",#REF!,C110)</f>
        <v>#REF!</v>
      </c>
      <c r="AE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AF110" s="152" t="e">
        <f>SUMIFS(#REF!,#REF!,"internal",#REF!,C110)+
SUMIFS(#REF!,#REF!,"internal",#REF!,C110)+
SUMIFS(#REF!,#REF!,"internal",#REF!,C110)+
SUMIFS(#REF!,#REF!,"internal",#REF!,C110)+
SUMIFS(#REF!,#REF!,"internal",#REF!,C110)+
SUMIFS(#REF!,#REF!,"internal",#REF!,C110)+
SUMIFS(#REF!,#REF!,"internal",#REF!,C110)</f>
        <v>#REF!</v>
      </c>
      <c r="AG110" s="152" t="e">
        <f>SUMIFS(#REF!,#REF!,"eksternal",#REF!,C110)+
SUMIFS(#REF!,#REF!,"eksternal",#REF!,C110)+
SUMIFS(#REF!,#REF!,"eksternal",#REF!,C110)+
SUMIFS(#REF!,#REF!,"eksternal",#REF!,C110)+
SUMIFS(#REF!,#REF!,"eksternal",#REF!,C110)+
SUMIFS(#REF!,#REF!,"eksternal",#REF!,C110)+
SUMIFS(#REF!,#REF!,"eksternal",#REF!,C110)</f>
        <v>#REF!</v>
      </c>
      <c r="AH110" s="152" t="e">
        <f>SUMIF(#REF!, 'KEUANGAN (INT+EKS) AKRE 2025'!C110,#REF!)+
SUMIF(#REF!, 'KEUANGAN (INT+EKS) AKRE 2025'!C110,#REF!)+
SUMIF(#REF!, 'KEUANGAN (INT+EKS) AKRE 2025'!C110,#REF!)+
SUMIF(#REF!, 'KEUANGAN (INT+EKS) AKRE 2025'!C110,#REF!)+
SUMIF(#REF!, 'KEUANGAN (INT+EKS) AKRE 2025'!C110,#REF!)+
SUMIF(#REF!, 'KEUANGAN (INT+EKS) AKRE 2025'!C110,#REF!)</f>
        <v>#REF!</v>
      </c>
      <c r="AI110" s="152" t="e">
        <f>SUMIFS(#REF!,#REF!,"internal",#REF!,C110)+
SUMIFS(#REF!,#REF!,"internal",#REF!,C110)+
SUMIFS(#REF!,#REF!,"internal",#REF!,C110)+
SUMIFS(#REF!,#REF!,"internal",#REF!,C110)+
SUMIFS(#REF!,#REF!,"internal",#REF!,C110)+
SUMIFS(#REF!,#REF!,"internal",#REF!,C110)</f>
        <v>#REF!</v>
      </c>
      <c r="AJ110" s="152" t="e">
        <f>SUMIFS(#REF!,#REF!,"eksternal",#REF!,C110)+
SUMIFS(#REF!,#REF!,"eksternal",#REF!,C110)+
SUMIFS(#REF!,#REF!,"eksternal",#REF!,C110)+
SUMIFS(#REF!,#REF!,"eksternal",#REF!,C110)+
SUMIFS(#REF!,#REF!,"eksternal",#REF!,C110)+
SUMIFS(#REF!,#REF!,"eksternal",#REF!,C110)</f>
        <v>#REF!</v>
      </c>
      <c r="AK110" s="1337"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
SUMIF(#REF!,'KEUANGAN (INT+EKS) AKRE 2025'!C110,#REF!)+
SUMIF(#REF!,'KEUANGAN (INT+EKS) AKRE 2025'!C110,#REF!)</f>
        <v>#REF!</v>
      </c>
      <c r="AL110" s="1335" t="e">
        <f>SUMIFS(#REF!,#REF!,"internal",#REF!,C110)+
SUMIFS(#REF!,#REF!,"internal",#REF!,C110)+
SUMIFS(#REF!,#REF!,"internal",#REF!,C110)+
SUMIFS(#REF!,#REF!,"internal",#REF!,C110)+
SUMIFS(#REF!,#REF!,"internal",#REF!,C110)+
SUMIFS(#REF!,#REF!,"internal",#REF!,C110)+
SUMIFS(#REF!,#REF!,"internal",#REF!,C110)</f>
        <v>#REF!</v>
      </c>
      <c r="AM110" s="1354" t="e">
        <f>SUMIFS(#REF!,#REF!,"eksternal",#REF!,C110)+
SUMIFS(#REF!,#REF!,"eksternal",#REF!,C110)+
SUMIFS(#REF!,#REF!,"eksternal",#REF!,C110)+
SUMIFS(#REF!,#REF!,"eksternal",#REF!,C110)+
SUMIFS(#REF!,#REF!,"eksternal",#REF!,C110)+
SUMIFS(#REF!,#REF!,"eksternal",#REF!,C110)+
SUMIFS(#REF!,#REF!,"eksternal",#REF!,C110)+
SUMIFS(#REF!,#REF!,"eksternal",#REF!,C110)+
SUMIFS(#REF!,#REF!,"eksternal",#REF!,C110)</f>
        <v>#REF!</v>
      </c>
    </row>
    <row r="111" spans="1:39" hidden="1">
      <c r="A111" s="127">
        <v>5</v>
      </c>
      <c r="B111" s="1326" t="s">
        <v>242</v>
      </c>
      <c r="C111" s="1327" t="s">
        <v>95</v>
      </c>
      <c r="D111" s="1340" t="e">
        <f>SUMIF(#REF!, 'KEUANGAN (INT+EKS) AKRE 2025'!C111,#REF!)+
SUMIF(#REF!, 'KEUANGAN (INT+EKS) AKRE 2025'!C111,#REF!)+
SUMIF(#REF!, 'KEUANGAN (INT+EKS) AKRE 2025'!C111,#REF!)+
SUMIF(#REF!, 'KEUANGAN (INT+EKS) AKRE 2025'!C111,#REF!)+
SUMIF(#REF!, 'KEUANGAN (INT+EKS) AKRE 2025'!C111,#REF!)</f>
        <v>#REF!</v>
      </c>
      <c r="E111" s="1340" t="e">
        <f>SUMIFS(#REF!,#REF!,"internal",#REF!,C111)+
SUMIFS(#REF!,#REF!,"internal",#REF!,C111)+
SUMIFS(#REF!,#REF!,"internal",#REF!,C111)+
SUMIFS(#REF!,#REF!,"internal",#REF!,C111)+
SUMIFS(#REF!,#REF!,"internal",#REF!,C111)+
SUMIFS(#REF!,#REF!,"internal",#REF!,C111)</f>
        <v>#REF!</v>
      </c>
      <c r="F111" s="1341" t="e">
        <f>SUMIFS(#REF!,#REF!,"eksternal",#REF!,C111)+
SUMIFS(#REF!,#REF!,"eksternal",#REF!,C111)+
SUMIFS(#REF!,#REF!,"eksternal",#REF!,C111)+
SUMIFS(#REF!,#REF!,"eksternal",#REF!,C111)+
SUMIFS(#REF!,#REF!,"eksternal",#REF!,C111)+
SUMIFS(#REF!,#REF!,"eksternal",#REF!,C111)</f>
        <v>#REF!</v>
      </c>
      <c r="G111" s="1334"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H111" s="1334" t="e">
        <f>SUMIFS(#REF!,#REF!,"internal",#REF!,C111)+
SUMIFS(#REF!,#REF!,"internal",#REF!,C111)+
SUMIFS(#REF!,#REF!,"internal",#REF!,C111)+
SUMIFS(#REF!,#REF!,"internal",#REF!,C111)+
SUMIFS(#REF!,#REF!,"internal",#REF!,C111)+
SUMIFS(#REF!,#REF!,"internal",#REF!,C111)+
SUMIFS(#REF!,#REF!,"internal",#REF!,C111)</f>
        <v>#REF!</v>
      </c>
      <c r="I111" s="1334" t="e">
        <f>SUMIFS(#REF!,#REF!,"eksternal",#REF!,C111)+
SUMIFS(#REF!,#REF!,"eksternal",#REF!,C111)+
SUMIFS(#REF!,#REF!,"eksternal",#REF!,C111)+
SUMIFS(#REF!,#REF!,"eksternal",#REF!,C111)+
SUMIFS(#REF!,#REF!,"eksternal",#REF!,C111)+
SUMIFS(#REF!,#REF!,"eksternal",#REF!,C111)+
SUMIFS(#REF!,#REF!,"eksternal",#REF!,C111)</f>
        <v>#REF!</v>
      </c>
      <c r="J111" s="151" t="e">
        <f>SUMIF(#REF!, 'KEUANGAN (INT+EKS) AKRE 2025'!C111,#REF!)+
SUMIF(#REF!, 'KEUANGAN (INT+EKS) AKRE 2025'!C111,#REF!)+
SUMIF(#REF!, 'KEUANGAN (INT+EKS) AKRE 2025'!C111,#REF!)+
SUMIF(#REF!, 'KEUANGAN (INT+EKS) AKRE 2025'!C111,#REF!)+
SUMIF(#REF!, 'KEUANGAN (INT+EKS) AKRE 2025'!C111,#REF!)</f>
        <v>#REF!</v>
      </c>
      <c r="K111" s="151" t="e">
        <f>SUMIFS(#REF!,#REF!,"internal",#REF!,C111)+
SUMIFS(#REF!,#REF!,"internal",#REF!,C111)+
SUMIFS(#REF!,#REF!,"internal",#REF!,C111)+
SUMIFS(#REF!,#REF!,"internal",#REF!,C111)+
SUMIFS(#REF!,#REF!,"internal",#REF!,C111)+
SUMIFS(#REF!,#REF!,"internal",#REF!,C111)</f>
        <v>#REF!</v>
      </c>
      <c r="L111" s="151" t="e">
        <f>SUMIFS(#REF!,#REF!,"eksternal",#REF!,C111)+
SUMIFS(#REF!,#REF!,"eksternal",#REF!,C111)+
SUMIFS(#REF!,#REF!,"eksternal",#REF!,C111)+
SUMIFS(#REF!,#REF!,"eksternal",#REF!,C111)+
SUMIFS(#REF!,#REF!,"eksternal",#REF!,C111)+
SUMIFS(#REF!,#REF!,"eksternal",#REF!,C111)</f>
        <v>#REF!</v>
      </c>
      <c r="M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N111" s="152" t="e">
        <f>SUMIFS(#REF!,#REF!,"internal",#REF!,C111)+
SUMIFS(#REF!,#REF!,"internal",#REF!,C111)+
SUMIFS(#REF!,#REF!,"internal",#REF!,C111)+
SUMIFS(#REF!,#REF!,"internal",#REF!,C111)+
SUMIFS(#REF!,#REF!,"internal",#REF!,C111)+
SUMIFS(#REF!,#REF!,"internal",#REF!,C111)+
SUMIFS(#REF!,#REF!,"internal",#REF!,C111)</f>
        <v>#REF!</v>
      </c>
      <c r="O111" s="1331" t="e">
        <f>SUMIFS(#REF!,#REF!,"eksternal",#REF!,C111)+
SUMIFS(#REF!,#REF!,"eksternal",#REF!,C111)+
SUMIFS(#REF!,#REF!,"eksternal",#REF!,C111)+
SUMIFS(#REF!,#REF!,"eksternal",#REF!,C111)+
SUMIFS(#REF!,#REF!,"eksternal",#REF!,C111)+
SUMIFS(#REF!,#REF!,"eksternal",#REF!,C111)+
SUMIFS(#REF!,#REF!,"eksternal",#REF!,C111)</f>
        <v>#REF!</v>
      </c>
      <c r="P111" s="152" t="e">
        <f>SUMIF(#REF!, 'KEUANGAN (INT+EKS) AKRE 2025'!C111,#REF!)+
SUMIF(#REF!, 'KEUANGAN (INT+EKS) AKRE 2025'!C111,#REF!)+
SUMIF(#REF!, 'KEUANGAN (INT+EKS) AKRE 2025'!C111,#REF!)+
SUMIF(#REF!, 'KEUANGAN (INT+EKS) AKRE 2025'!C111,#REF!)+
SUMIF(#REF!, 'KEUANGAN (INT+EKS) AKRE 2025'!C111,#REF!)</f>
        <v>#REF!</v>
      </c>
      <c r="Q111" s="152" t="e">
        <f>SUMIFS(#REF!,#REF!,"internal",#REF!,C111)+
SUMIFS(#REF!,#REF!,"internal",#REF!,C111)+
SUMIFS(#REF!,#REF!,"internal",#REF!,C111)+
SUMIFS(#REF!,#REF!,"internal",#REF!,C111)+
SUMIFS(#REF!,#REF!,"internal",#REF!,C111)+
SUMIFS(#REF!,#REF!,"internal",#REF!,C111)</f>
        <v>#REF!</v>
      </c>
      <c r="R111" s="152" t="e">
        <f>SUMIFS(#REF!,#REF!,"eksternal",#REF!,C111)+
SUMIFS(#REF!,#REF!,"eksternal",#REF!,C111)+
SUMIFS(#REF!,#REF!,"eksternal",#REF!,C111)+
SUMIFS(#REF!,#REF!,"eksternal",#REF!,C111)+
SUMIFS(#REF!,#REF!,"eksternal",#REF!,C111)+
SUMIFS(#REF!,#REF!,"eksternal",#REF!,C111)</f>
        <v>#REF!</v>
      </c>
      <c r="S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T111" s="1331" t="e">
        <f>SUMIFS(#REF!,#REF!,"internal",#REF!,C111)+
SUMIFS(#REF!,#REF!,"internal",#REF!,C111)+
SUMIFS(#REF!,#REF!,"internal",#REF!,C111)+
SUMIFS(#REF!,#REF!,"internal",#REF!,C111)+
SUMIFS(#REF!,#REF!,"eksternal",#REF!,C111)+
SUMIFS(#REF!,#REF!,"eksternal",#REF!,C111)+
SUMIFS(#REF!,#REF!,"eksternal",#REF!,C111)</f>
        <v>#REF!</v>
      </c>
      <c r="U111" s="1331" t="e">
        <f>SUMIFS(#REF!,#REF!,"eksternal",#REF!,C111)+
SUMIFS(#REF!,#REF!,"eksternal",#REF!,C111)+
SUMIFS(#REF!,#REF!,"eksternal",#REF!,C111)+
SUMIFS(#REF!,#REF!,"eksternal",#REF!,C111)+
SUMIFS(#REF!,#REF!,"eksternal",#REF!,C111)+
SUMIFS(#REF!,#REF!,"eksternal",#REF!,C111)+
SUMIFS(#REF!,#REF!,"eksternal",#REF!,C111)</f>
        <v>#REF!</v>
      </c>
      <c r="V111" s="152" t="e">
        <f>SUMIF(#REF!, 'KEUANGAN (INT+EKS) AKRE 2025'!C111,#REF!)+
SUMIF(#REF!, 'KEUANGAN (INT+EKS) AKRE 2025'!C111,#REF!)+
SUMIF(#REF!, 'KEUANGAN (INT+EKS) AKRE 2025'!C111,#REF!)+
SUMIF(#REF!, 'KEUANGAN (INT+EKS) AKRE 2025'!C111,#REF!)+
SUMIF(#REF!, 'KEUANGAN (INT+EKS) AKRE 2025'!C111,#REF!)</f>
        <v>#REF!</v>
      </c>
      <c r="W111" s="152" t="e">
        <f>SUMIFS(#REF!,#REF!,"internal",#REF!,C111)+
SUMIFS(#REF!,#REF!,"internal",#REF!,C111)+
SUMIFS(#REF!,#REF!,"internal",#REF!,C111)+
SUMIFS(#REF!,#REF!,"internal",#REF!,C111)+
SUMIFS(#REF!,#REF!,"internal",#REF!,C111)+
SUMIFS(#REF!,#REF!,"internal",#REF!,C111)</f>
        <v>#REF!</v>
      </c>
      <c r="X111" s="152" t="e">
        <f>SUMIFS(#REF!,#REF!,"eksternal",#REF!,C111)+
SUMIFS(#REF!,#REF!,"eksternal",#REF!,C111)+
SUMIFS(#REF!,#REF!,"eksternal",#REF!,C111)+
SUMIFS(#REF!,#REF!,"eksternal",#REF!,C111)+
SUMIFS(#REF!,#REF!,"eksternal",#REF!,C111)+
SUMIFS(#REF!,#REF!,"eksternal",#REF!,C111)</f>
        <v>#REF!</v>
      </c>
      <c r="Y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Z111" s="152" t="e">
        <f>SUMIFS(#REF!,#REF!,"internal",#REF!,C111)+
SUMIFS(#REF!,#REF!,"internal",#REF!,C111)+
SUMIFS(#REF!,#REF!,"internal",#REF!,C111)+
SUMIFS(#REF!,#REF!,"internal",#REF!,C111)+
SUMIFS(#REF!,#REF!,"internal",#REF!,C111)+
SUMIFS(#REF!,#REF!,"internal",#REF!,C111)+
SUMIFS(#REF!,#REF!,"internal",#REF!,C111)</f>
        <v>#REF!</v>
      </c>
      <c r="AA111" s="152" t="e">
        <f>SUMIFS(#REF!,#REF!,"eksternal",#REF!,C111)+
SUMIFS(#REF!,#REF!,"eksternal",#REF!,C111)+
SUMIFS(#REF!,#REF!,"eksternal",#REF!,C111)+
SUMIFS(#REF!,#REF!,"eksternal",#REF!,C111)+
SUMIFS(#REF!,#REF!,"eksternal",#REF!,C111)+
SUMIFS(#REF!,#REF!,"eksternal",#REF!,C111)+
SUMIFS(#REF!,#REF!,"eksternal",#REF!,C111)</f>
        <v>#REF!</v>
      </c>
      <c r="AB111" s="152" t="e">
        <f>SUMIF(#REF!, 'KEUANGAN (INT+EKS) AKRE 2025'!C111,#REF!)+
SUMIF(#REF!, 'KEUANGAN (INT+EKS) AKRE 2025'!C111,#REF!)+
SUMIF(#REF!, 'KEUANGAN (INT+EKS) AKRE 2025'!C111,#REF!)+
SUMIF(#REF!, 'KEUANGAN (INT+EKS) AKRE 2025'!C111,#REF!)+
SUMIF(#REF!, 'KEUANGAN (INT+EKS) AKRE 2025'!C111,#REF!)+
SUMIF(#REF!, 'KEUANGAN (INT+EKS) AKRE 2025'!C111,#REF!)</f>
        <v>#REF!</v>
      </c>
      <c r="AC111" s="152" t="e">
        <f>SUMIFS(#REF!,#REF!,"internal",#REF!,C111)+
SUMIFS(#REF!,#REF!,"internal",#REF!,C111)+
SUMIFS(#REF!,#REF!,"internal",#REF!,C111)+
SUMIFS(#REF!,#REF!,"internal",#REF!,C111)+
SUMIFS(#REF!,#REF!,"internal",#REF!,C111)+
SUMIFS(#REF!,#REF!,"internal",#REF!,C111)</f>
        <v>#REF!</v>
      </c>
      <c r="AD111" s="152" t="e">
        <f>SUMIFS(#REF!,#REF!,"eksternal",#REF!,C111)+
SUMIFS(#REF!,#REF!,"eksternal",#REF!,C111)+
SUMIFS(#REF!,#REF!,"eksternal",#REF!,C111)+
SUMIFS(#REF!,#REF!,"eksternal",#REF!,C111)+
SUMIFS(#REF!,#REF!,"eksternal",#REF!,C111)+
SUMIFS(#REF!,#REF!,"eksternal",#REF!,C111)</f>
        <v>#REF!</v>
      </c>
      <c r="AE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AF111" s="152" t="e">
        <f>SUMIFS(#REF!,#REF!,"internal",#REF!,C111)+
SUMIFS(#REF!,#REF!,"internal",#REF!,C111)+
SUMIFS(#REF!,#REF!,"internal",#REF!,C111)+
SUMIFS(#REF!,#REF!,"internal",#REF!,C111)+
SUMIFS(#REF!,#REF!,"internal",#REF!,C111)+
SUMIFS(#REF!,#REF!,"internal",#REF!,C111)+
SUMIFS(#REF!,#REF!,"internal",#REF!,C111)</f>
        <v>#REF!</v>
      </c>
      <c r="AG111" s="152" t="e">
        <f>SUMIFS(#REF!,#REF!,"eksternal",#REF!,C111)+
SUMIFS(#REF!,#REF!,"eksternal",#REF!,C111)+
SUMIFS(#REF!,#REF!,"eksternal",#REF!,C111)+
SUMIFS(#REF!,#REF!,"eksternal",#REF!,C111)+
SUMIFS(#REF!,#REF!,"eksternal",#REF!,C111)+
SUMIFS(#REF!,#REF!,"eksternal",#REF!,C111)+
SUMIFS(#REF!,#REF!,"eksternal",#REF!,C111)</f>
        <v>#REF!</v>
      </c>
      <c r="AH111" s="152" t="e">
        <f>SUMIF(#REF!, 'KEUANGAN (INT+EKS) AKRE 2025'!C111,#REF!)+
SUMIF(#REF!, 'KEUANGAN (INT+EKS) AKRE 2025'!C111,#REF!)+
SUMIF(#REF!, 'KEUANGAN (INT+EKS) AKRE 2025'!C111,#REF!)+
SUMIF(#REF!, 'KEUANGAN (INT+EKS) AKRE 2025'!C111,#REF!)+
SUMIF(#REF!, 'KEUANGAN (INT+EKS) AKRE 2025'!C111,#REF!)+
SUMIF(#REF!, 'KEUANGAN (INT+EKS) AKRE 2025'!C111,#REF!)</f>
        <v>#REF!</v>
      </c>
      <c r="AI111" s="152" t="e">
        <f>SUMIFS(#REF!,#REF!,"internal",#REF!,C111)+
SUMIFS(#REF!,#REF!,"internal",#REF!,C111)+
SUMIFS(#REF!,#REF!,"internal",#REF!,C111)+
SUMIFS(#REF!,#REF!,"internal",#REF!,C111)+
SUMIFS(#REF!,#REF!,"internal",#REF!,C111)+
SUMIFS(#REF!,#REF!,"internal",#REF!,C111)</f>
        <v>#REF!</v>
      </c>
      <c r="AJ111" s="152" t="e">
        <f>SUMIFS(#REF!,#REF!,"eksternal",#REF!,C111)+
SUMIFS(#REF!,#REF!,"eksternal",#REF!,C111)+
SUMIFS(#REF!,#REF!,"eksternal",#REF!,C111)+
SUMIFS(#REF!,#REF!,"eksternal",#REF!,C111)+
SUMIFS(#REF!,#REF!,"eksternal",#REF!,C111)+
SUMIFS(#REF!,#REF!,"eksternal",#REF!,C111)</f>
        <v>#REF!</v>
      </c>
      <c r="AK111" s="1337"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
SUMIF(#REF!,'KEUANGAN (INT+EKS) AKRE 2025'!C111,#REF!)+
SUMIF(#REF!,'KEUANGAN (INT+EKS) AKRE 2025'!C111,#REF!)</f>
        <v>#REF!</v>
      </c>
      <c r="AL111" s="1335" t="e">
        <f>SUMIFS(#REF!,#REF!,"internal",#REF!,C111)+
SUMIFS(#REF!,#REF!,"internal",#REF!,C111)+
SUMIFS(#REF!,#REF!,"internal",#REF!,C111)+
SUMIFS(#REF!,#REF!,"internal",#REF!,C111)+
SUMIFS(#REF!,#REF!,"internal",#REF!,C111)+
SUMIFS(#REF!,#REF!,"internal",#REF!,C111)+
SUMIFS(#REF!,#REF!,"internal",#REF!,C111)</f>
        <v>#REF!</v>
      </c>
      <c r="AM111" s="1354" t="e">
        <f>SUMIFS(#REF!,#REF!,"eksternal",#REF!,C111)+
SUMIFS(#REF!,#REF!,"eksternal",#REF!,C111)+
SUMIFS(#REF!,#REF!,"eksternal",#REF!,C111)+
SUMIFS(#REF!,#REF!,"eksternal",#REF!,C111)+
SUMIFS(#REF!,#REF!,"eksternal",#REF!,C111)+
SUMIFS(#REF!,#REF!,"eksternal",#REF!,C111)+
SUMIFS(#REF!,#REF!,"eksternal",#REF!,C111)+
SUMIFS(#REF!,#REF!,"eksternal",#REF!,C111)+
SUMIFS(#REF!,#REF!,"eksternal",#REF!,C111)</f>
        <v>#REF!</v>
      </c>
    </row>
    <row r="112" spans="1:39" hidden="1">
      <c r="A112" s="127">
        <v>6</v>
      </c>
      <c r="B112" s="1326" t="s">
        <v>242</v>
      </c>
      <c r="C112" s="1327" t="s">
        <v>364</v>
      </c>
      <c r="D112" s="1340" t="e">
        <f>SUMIF(#REF!, 'KEUANGAN (INT+EKS) AKRE 2025'!C112,#REF!)+
SUMIF(#REF!, 'KEUANGAN (INT+EKS) AKRE 2025'!C112,#REF!)+
SUMIF(#REF!, 'KEUANGAN (INT+EKS) AKRE 2025'!C112,#REF!)+
SUMIF(#REF!, 'KEUANGAN (INT+EKS) AKRE 2025'!C112,#REF!)+
SUMIF(#REF!, 'KEUANGAN (INT+EKS) AKRE 2025'!C112,#REF!)</f>
        <v>#REF!</v>
      </c>
      <c r="E112" s="1340" t="e">
        <f>SUMIFS(#REF!,#REF!,"internal",#REF!,C112)+
SUMIFS(#REF!,#REF!,"internal",#REF!,C112)+
SUMIFS(#REF!,#REF!,"internal",#REF!,C112)+
SUMIFS(#REF!,#REF!,"internal",#REF!,C112)+
SUMIFS(#REF!,#REF!,"internal",#REF!,C112)+
SUMIFS(#REF!,#REF!,"internal",#REF!,C112)</f>
        <v>#REF!</v>
      </c>
      <c r="F112" s="1341" t="e">
        <f>SUMIFS(#REF!,#REF!,"eksternal",#REF!,C112)+
SUMIFS(#REF!,#REF!,"eksternal",#REF!,C112)+
SUMIFS(#REF!,#REF!,"eksternal",#REF!,C112)+
SUMIFS(#REF!,#REF!,"eksternal",#REF!,C112)+
SUMIFS(#REF!,#REF!,"eksternal",#REF!,C112)+
SUMIFS(#REF!,#REF!,"eksternal",#REF!,C112)</f>
        <v>#REF!</v>
      </c>
      <c r="G112" s="1334"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H112" s="1334" t="e">
        <f>SUMIFS(#REF!,#REF!,"internal",#REF!,C112)+
SUMIFS(#REF!,#REF!,"internal",#REF!,C112)+
SUMIFS(#REF!,#REF!,"internal",#REF!,C112)+
SUMIFS(#REF!,#REF!,"internal",#REF!,C112)+
SUMIFS(#REF!,#REF!,"internal",#REF!,C112)+
SUMIFS(#REF!,#REF!,"internal",#REF!,C112)+
SUMIFS(#REF!,#REF!,"internal",#REF!,C112)</f>
        <v>#REF!</v>
      </c>
      <c r="I112" s="1334" t="e">
        <f>SUMIFS(#REF!,#REF!,"eksternal",#REF!,C112)+
SUMIFS(#REF!,#REF!,"eksternal",#REF!,C112)+
SUMIFS(#REF!,#REF!,"eksternal",#REF!,C112)+
SUMIFS(#REF!,#REF!,"eksternal",#REF!,C112)+
SUMIFS(#REF!,#REF!,"eksternal",#REF!,C112)+
SUMIFS(#REF!,#REF!,"eksternal",#REF!,C112)+
SUMIFS(#REF!,#REF!,"eksternal",#REF!,C112)</f>
        <v>#REF!</v>
      </c>
      <c r="J112" s="151" t="e">
        <f>SUMIF(#REF!, 'KEUANGAN (INT+EKS) AKRE 2025'!C112,#REF!)+
SUMIF(#REF!, 'KEUANGAN (INT+EKS) AKRE 2025'!C112,#REF!)+
SUMIF(#REF!, 'KEUANGAN (INT+EKS) AKRE 2025'!C112,#REF!)+
SUMIF(#REF!, 'KEUANGAN (INT+EKS) AKRE 2025'!C112,#REF!)+
SUMIF(#REF!, 'KEUANGAN (INT+EKS) AKRE 2025'!C112,#REF!)</f>
        <v>#REF!</v>
      </c>
      <c r="K112" s="151" t="e">
        <f>SUMIFS(#REF!,#REF!,"internal",#REF!,C112)+
SUMIFS(#REF!,#REF!,"internal",#REF!,C112)+
SUMIFS(#REF!,#REF!,"internal",#REF!,C112)+
SUMIFS(#REF!,#REF!,"internal",#REF!,C112)+
SUMIFS(#REF!,#REF!,"internal",#REF!,C112)+
SUMIFS(#REF!,#REF!,"internal",#REF!,C112)</f>
        <v>#REF!</v>
      </c>
      <c r="L112" s="151" t="e">
        <f>SUMIFS(#REF!,#REF!,"eksternal",#REF!,C112)+
SUMIFS(#REF!,#REF!,"eksternal",#REF!,C112)+
SUMIFS(#REF!,#REF!,"eksternal",#REF!,C112)+
SUMIFS(#REF!,#REF!,"eksternal",#REF!,C112)+
SUMIFS(#REF!,#REF!,"eksternal",#REF!,C112)+
SUMIFS(#REF!,#REF!,"eksternal",#REF!,C112)</f>
        <v>#REF!</v>
      </c>
      <c r="M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N112" s="152" t="e">
        <f>SUMIFS(#REF!,#REF!,"internal",#REF!,C112)+
SUMIFS(#REF!,#REF!,"internal",#REF!,C112)+
SUMIFS(#REF!,#REF!,"internal",#REF!,C112)+
SUMIFS(#REF!,#REF!,"internal",#REF!,C112)+
SUMIFS(#REF!,#REF!,"internal",#REF!,C112)+
SUMIFS(#REF!,#REF!,"internal",#REF!,C112)+
SUMIFS(#REF!,#REF!,"internal",#REF!,C112)</f>
        <v>#REF!</v>
      </c>
      <c r="O112" s="1331" t="e">
        <f>SUMIFS(#REF!,#REF!,"eksternal",#REF!,C112)+
SUMIFS(#REF!,#REF!,"eksternal",#REF!,C112)+
SUMIFS(#REF!,#REF!,"eksternal",#REF!,C112)+
SUMIFS(#REF!,#REF!,"eksternal",#REF!,C112)+
SUMIFS(#REF!,#REF!,"eksternal",#REF!,C112)+
SUMIFS(#REF!,#REF!,"eksternal",#REF!,C112)+
SUMIFS(#REF!,#REF!,"eksternal",#REF!,C112)</f>
        <v>#REF!</v>
      </c>
      <c r="P112" s="152" t="e">
        <f>SUMIF(#REF!, 'KEUANGAN (INT+EKS) AKRE 2025'!C112,#REF!)+
SUMIF(#REF!, 'KEUANGAN (INT+EKS) AKRE 2025'!C112,#REF!)+
SUMIF(#REF!, 'KEUANGAN (INT+EKS) AKRE 2025'!C112,#REF!)+
SUMIF(#REF!, 'KEUANGAN (INT+EKS) AKRE 2025'!C112,#REF!)+
SUMIF(#REF!, 'KEUANGAN (INT+EKS) AKRE 2025'!C112,#REF!)</f>
        <v>#REF!</v>
      </c>
      <c r="Q112" s="152" t="e">
        <f>SUMIFS(#REF!,#REF!,"internal",#REF!,C112)+
SUMIFS(#REF!,#REF!,"internal",#REF!,C112)+
SUMIFS(#REF!,#REF!,"internal",#REF!,C112)+
SUMIFS(#REF!,#REF!,"internal",#REF!,C112)+
SUMIFS(#REF!,#REF!,"internal",#REF!,C112)+
SUMIFS(#REF!,#REF!,"internal",#REF!,C112)</f>
        <v>#REF!</v>
      </c>
      <c r="R112" s="152" t="e">
        <f>SUMIFS(#REF!,#REF!,"eksternal",#REF!,C112)+
SUMIFS(#REF!,#REF!,"eksternal",#REF!,C112)+
SUMIFS(#REF!,#REF!,"eksternal",#REF!,C112)+
SUMIFS(#REF!,#REF!,"eksternal",#REF!,C112)+
SUMIFS(#REF!,#REF!,"eksternal",#REF!,C112)+
SUMIFS(#REF!,#REF!,"eksternal",#REF!,C112)</f>
        <v>#REF!</v>
      </c>
      <c r="S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T112" s="1331" t="e">
        <f>SUMIFS(#REF!,#REF!,"internal",#REF!,C112)+
SUMIFS(#REF!,#REF!,"internal",#REF!,C112)+
SUMIFS(#REF!,#REF!,"internal",#REF!,C112)+
SUMIFS(#REF!,#REF!,"internal",#REF!,C112)+
SUMIFS(#REF!,#REF!,"eksternal",#REF!,C112)+
SUMIFS(#REF!,#REF!,"eksternal",#REF!,C112)+
SUMIFS(#REF!,#REF!,"eksternal",#REF!,C112)</f>
        <v>#REF!</v>
      </c>
      <c r="U112" s="1331" t="e">
        <f>SUMIFS(#REF!,#REF!,"eksternal",#REF!,C112)+
SUMIFS(#REF!,#REF!,"eksternal",#REF!,C112)+
SUMIFS(#REF!,#REF!,"eksternal",#REF!,C112)+
SUMIFS(#REF!,#REF!,"eksternal",#REF!,C112)+
SUMIFS(#REF!,#REF!,"eksternal",#REF!,C112)+
SUMIFS(#REF!,#REF!,"eksternal",#REF!,C112)+
SUMIFS(#REF!,#REF!,"eksternal",#REF!,C112)</f>
        <v>#REF!</v>
      </c>
      <c r="V112" s="152" t="e">
        <f>SUMIF(#REF!, 'KEUANGAN (INT+EKS) AKRE 2025'!C112,#REF!)+
SUMIF(#REF!, 'KEUANGAN (INT+EKS) AKRE 2025'!C112,#REF!)+
SUMIF(#REF!, 'KEUANGAN (INT+EKS) AKRE 2025'!C112,#REF!)+
SUMIF(#REF!, 'KEUANGAN (INT+EKS) AKRE 2025'!C112,#REF!)+
SUMIF(#REF!, 'KEUANGAN (INT+EKS) AKRE 2025'!C112,#REF!)</f>
        <v>#REF!</v>
      </c>
      <c r="W112" s="152" t="e">
        <f>SUMIFS(#REF!,#REF!,"internal",#REF!,C112)+
SUMIFS(#REF!,#REF!,"internal",#REF!,C112)+
SUMIFS(#REF!,#REF!,"internal",#REF!,C112)+
SUMIFS(#REF!,#REF!,"internal",#REF!,C112)+
SUMIFS(#REF!,#REF!,"internal",#REF!,C112)+
SUMIFS(#REF!,#REF!,"internal",#REF!,C112)</f>
        <v>#REF!</v>
      </c>
      <c r="X112" s="152" t="e">
        <f>SUMIFS(#REF!,#REF!,"eksternal",#REF!,C112)+
SUMIFS(#REF!,#REF!,"eksternal",#REF!,C112)+
SUMIFS(#REF!,#REF!,"eksternal",#REF!,C112)+
SUMIFS(#REF!,#REF!,"eksternal",#REF!,C112)+
SUMIFS(#REF!,#REF!,"eksternal",#REF!,C112)+
SUMIFS(#REF!,#REF!,"eksternal",#REF!,C112)</f>
        <v>#REF!</v>
      </c>
      <c r="Y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Z112" s="152" t="e">
        <f>SUMIFS(#REF!,#REF!,"internal",#REF!,C112)+
SUMIFS(#REF!,#REF!,"internal",#REF!,C112)+
SUMIFS(#REF!,#REF!,"internal",#REF!,C112)+
SUMIFS(#REF!,#REF!,"internal",#REF!,C112)+
SUMIFS(#REF!,#REF!,"internal",#REF!,C112)+
SUMIFS(#REF!,#REF!,"internal",#REF!,C112)+
SUMIFS(#REF!,#REF!,"internal",#REF!,C112)</f>
        <v>#REF!</v>
      </c>
      <c r="AA112" s="152" t="e">
        <f>SUMIFS(#REF!,#REF!,"eksternal",#REF!,C112)+
SUMIFS(#REF!,#REF!,"eksternal",#REF!,C112)+
SUMIFS(#REF!,#REF!,"eksternal",#REF!,C112)+
SUMIFS(#REF!,#REF!,"eksternal",#REF!,C112)+
SUMIFS(#REF!,#REF!,"eksternal",#REF!,C112)+
SUMIFS(#REF!,#REF!,"eksternal",#REF!,C112)+
SUMIFS(#REF!,#REF!,"eksternal",#REF!,C112)</f>
        <v>#REF!</v>
      </c>
      <c r="AB112" s="152" t="e">
        <f>SUMIF(#REF!, 'KEUANGAN (INT+EKS) AKRE 2025'!C112,#REF!)+
SUMIF(#REF!, 'KEUANGAN (INT+EKS) AKRE 2025'!C112,#REF!)+
SUMIF(#REF!, 'KEUANGAN (INT+EKS) AKRE 2025'!C112,#REF!)+
SUMIF(#REF!, 'KEUANGAN (INT+EKS) AKRE 2025'!C112,#REF!)+
SUMIF(#REF!, 'KEUANGAN (INT+EKS) AKRE 2025'!C112,#REF!)+
SUMIF(#REF!, 'KEUANGAN (INT+EKS) AKRE 2025'!C112,#REF!)</f>
        <v>#REF!</v>
      </c>
      <c r="AC112" s="152" t="e">
        <f>SUMIFS(#REF!,#REF!,"internal",#REF!,C112)+
SUMIFS(#REF!,#REF!,"internal",#REF!,C112)+
SUMIFS(#REF!,#REF!,"internal",#REF!,C112)+
SUMIFS(#REF!,#REF!,"internal",#REF!,C112)+
SUMIFS(#REF!,#REF!,"internal",#REF!,C112)+
SUMIFS(#REF!,#REF!,"internal",#REF!,C112)</f>
        <v>#REF!</v>
      </c>
      <c r="AD112" s="152" t="e">
        <f>SUMIFS(#REF!,#REF!,"eksternal",#REF!,C112)+
SUMIFS(#REF!,#REF!,"eksternal",#REF!,C112)+
SUMIFS(#REF!,#REF!,"eksternal",#REF!,C112)+
SUMIFS(#REF!,#REF!,"eksternal",#REF!,C112)+
SUMIFS(#REF!,#REF!,"eksternal",#REF!,C112)+
SUMIFS(#REF!,#REF!,"eksternal",#REF!,C112)</f>
        <v>#REF!</v>
      </c>
      <c r="AE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AF112" s="152" t="e">
        <f>SUMIFS(#REF!,#REF!,"internal",#REF!,C112)+
SUMIFS(#REF!,#REF!,"internal",#REF!,C112)+
SUMIFS(#REF!,#REF!,"internal",#REF!,C112)+
SUMIFS(#REF!,#REF!,"internal",#REF!,C112)+
SUMIFS(#REF!,#REF!,"internal",#REF!,C112)+
SUMIFS(#REF!,#REF!,"internal",#REF!,C112)+
SUMIFS(#REF!,#REF!,"internal",#REF!,C112)</f>
        <v>#REF!</v>
      </c>
      <c r="AG112" s="152" t="e">
        <f>SUMIFS(#REF!,#REF!,"eksternal",#REF!,C112)+
SUMIFS(#REF!,#REF!,"eksternal",#REF!,C112)+
SUMIFS(#REF!,#REF!,"eksternal",#REF!,C112)+
SUMIFS(#REF!,#REF!,"eksternal",#REF!,C112)+
SUMIFS(#REF!,#REF!,"eksternal",#REF!,C112)+
SUMIFS(#REF!,#REF!,"eksternal",#REF!,C112)+
SUMIFS(#REF!,#REF!,"eksternal",#REF!,C112)</f>
        <v>#REF!</v>
      </c>
      <c r="AH112" s="152" t="e">
        <f>SUMIF(#REF!, 'KEUANGAN (INT+EKS) AKRE 2025'!C112,#REF!)+
SUMIF(#REF!, 'KEUANGAN (INT+EKS) AKRE 2025'!C112,#REF!)+
SUMIF(#REF!, 'KEUANGAN (INT+EKS) AKRE 2025'!C112,#REF!)+
SUMIF(#REF!, 'KEUANGAN (INT+EKS) AKRE 2025'!C112,#REF!)+
SUMIF(#REF!, 'KEUANGAN (INT+EKS) AKRE 2025'!C112,#REF!)+
SUMIF(#REF!, 'KEUANGAN (INT+EKS) AKRE 2025'!C112,#REF!)</f>
        <v>#REF!</v>
      </c>
      <c r="AI112" s="152" t="e">
        <f>SUMIFS(#REF!,#REF!,"internal",#REF!,C112)+
SUMIFS(#REF!,#REF!,"internal",#REF!,C112)+
SUMIFS(#REF!,#REF!,"internal",#REF!,C112)+
SUMIFS(#REF!,#REF!,"internal",#REF!,C112)+
SUMIFS(#REF!,#REF!,"internal",#REF!,C112)+
SUMIFS(#REF!,#REF!,"internal",#REF!,C112)</f>
        <v>#REF!</v>
      </c>
      <c r="AJ112" s="152" t="e">
        <f>SUMIFS(#REF!,#REF!,"eksternal",#REF!,C112)+
SUMIFS(#REF!,#REF!,"eksternal",#REF!,C112)+
SUMIFS(#REF!,#REF!,"eksternal",#REF!,C112)+
SUMIFS(#REF!,#REF!,"eksternal",#REF!,C112)+
SUMIFS(#REF!,#REF!,"eksternal",#REF!,C112)+
SUMIFS(#REF!,#REF!,"eksternal",#REF!,C112)</f>
        <v>#REF!</v>
      </c>
      <c r="AK112" s="1337"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
SUMIF(#REF!,'KEUANGAN (INT+EKS) AKRE 2025'!C112,#REF!)+
SUMIF(#REF!,'KEUANGAN (INT+EKS) AKRE 2025'!C112,#REF!)</f>
        <v>#REF!</v>
      </c>
      <c r="AL112" s="1335" t="e">
        <f>SUMIFS(#REF!,#REF!,"internal",#REF!,C112)+
SUMIFS(#REF!,#REF!,"internal",#REF!,C112)+
SUMIFS(#REF!,#REF!,"internal",#REF!,C112)+
SUMIFS(#REF!,#REF!,"internal",#REF!,C112)+
SUMIFS(#REF!,#REF!,"internal",#REF!,C112)+
SUMIFS(#REF!,#REF!,"internal",#REF!,C112)+
SUMIFS(#REF!,#REF!,"internal",#REF!,C112)</f>
        <v>#REF!</v>
      </c>
      <c r="AM112" s="1354" t="e">
        <f>SUMIFS(#REF!,#REF!,"eksternal",#REF!,C112)+
SUMIFS(#REF!,#REF!,"eksternal",#REF!,C112)+
SUMIFS(#REF!,#REF!,"eksternal",#REF!,C112)+
SUMIFS(#REF!,#REF!,"eksternal",#REF!,C112)+
SUMIFS(#REF!,#REF!,"eksternal",#REF!,C112)+
SUMIFS(#REF!,#REF!,"eksternal",#REF!,C112)+
SUMIFS(#REF!,#REF!,"eksternal",#REF!,C112)+
SUMIFS(#REF!,#REF!,"eksternal",#REF!,C112)+
SUMIFS(#REF!,#REF!,"eksternal",#REF!,C112)</f>
        <v>#REF!</v>
      </c>
    </row>
    <row r="113" spans="1:39" hidden="1">
      <c r="A113" s="127">
        <v>7</v>
      </c>
      <c r="B113" s="1326" t="s">
        <v>242</v>
      </c>
      <c r="C113" s="1327" t="s">
        <v>137</v>
      </c>
      <c r="D113" s="1340" t="e">
        <f>SUMIF(#REF!, 'KEUANGAN (INT+EKS) AKRE 2025'!C113,#REF!)+
SUMIF(#REF!, 'KEUANGAN (INT+EKS) AKRE 2025'!C113,#REF!)+
SUMIF(#REF!, 'KEUANGAN (INT+EKS) AKRE 2025'!C113,#REF!)+
SUMIF(#REF!, 'KEUANGAN (INT+EKS) AKRE 2025'!C113,#REF!)+
SUMIF(#REF!, 'KEUANGAN (INT+EKS) AKRE 2025'!C113,#REF!)</f>
        <v>#REF!</v>
      </c>
      <c r="E113" s="1340" t="e">
        <f>SUMIFS(#REF!,#REF!,"internal",#REF!,C113)+
SUMIFS(#REF!,#REF!,"internal",#REF!,C113)+
SUMIFS(#REF!,#REF!,"internal",#REF!,C113)+
SUMIFS(#REF!,#REF!,"internal",#REF!,C113)+
SUMIFS(#REF!,#REF!,"internal",#REF!,C113)+
SUMIFS(#REF!,#REF!,"internal",#REF!,C113)</f>
        <v>#REF!</v>
      </c>
      <c r="F113" s="1341" t="e">
        <f>SUMIFS(#REF!,#REF!,"eksternal",#REF!,C113)+
SUMIFS(#REF!,#REF!,"eksternal",#REF!,C113)+
SUMIFS(#REF!,#REF!,"eksternal",#REF!,C113)+
SUMIFS(#REF!,#REF!,"eksternal",#REF!,C113)+
SUMIFS(#REF!,#REF!,"eksternal",#REF!,C113)+
SUMIFS(#REF!,#REF!,"eksternal",#REF!,C113)</f>
        <v>#REF!</v>
      </c>
      <c r="G113" s="1334"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H113" s="1334" t="e">
        <f>SUMIFS(#REF!,#REF!,"internal",#REF!,C113)+
SUMIFS(#REF!,#REF!,"internal",#REF!,C113)+
SUMIFS(#REF!,#REF!,"internal",#REF!,C113)+
SUMIFS(#REF!,#REF!,"internal",#REF!,C113)+
SUMIFS(#REF!,#REF!,"internal",#REF!,C113)+
SUMIFS(#REF!,#REF!,"internal",#REF!,C113)+
SUMIFS(#REF!,#REF!,"internal",#REF!,C113)</f>
        <v>#REF!</v>
      </c>
      <c r="I113" s="1334" t="e">
        <f>SUMIFS(#REF!,#REF!,"eksternal",#REF!,C113)+
SUMIFS(#REF!,#REF!,"eksternal",#REF!,C113)+
SUMIFS(#REF!,#REF!,"eksternal",#REF!,C113)+
SUMIFS(#REF!,#REF!,"eksternal",#REF!,C113)+
SUMIFS(#REF!,#REF!,"eksternal",#REF!,C113)+
SUMIFS(#REF!,#REF!,"eksternal",#REF!,C113)+
SUMIFS(#REF!,#REF!,"eksternal",#REF!,C113)</f>
        <v>#REF!</v>
      </c>
      <c r="J113" s="151" t="e">
        <f>SUMIF(#REF!, 'KEUANGAN (INT+EKS) AKRE 2025'!C113,#REF!)+
SUMIF(#REF!, 'KEUANGAN (INT+EKS) AKRE 2025'!C113,#REF!)+
SUMIF(#REF!, 'KEUANGAN (INT+EKS) AKRE 2025'!C113,#REF!)+
SUMIF(#REF!, 'KEUANGAN (INT+EKS) AKRE 2025'!C113,#REF!)+
SUMIF(#REF!, 'KEUANGAN (INT+EKS) AKRE 2025'!C113,#REF!)</f>
        <v>#REF!</v>
      </c>
      <c r="K113" s="151" t="e">
        <f>SUMIFS(#REF!,#REF!,"internal",#REF!,C113)+
SUMIFS(#REF!,#REF!,"internal",#REF!,C113)+
SUMIFS(#REF!,#REF!,"internal",#REF!,C113)+
SUMIFS(#REF!,#REF!,"internal",#REF!,C113)+
SUMIFS(#REF!,#REF!,"internal",#REF!,C113)+
SUMIFS(#REF!,#REF!,"internal",#REF!,C113)</f>
        <v>#REF!</v>
      </c>
      <c r="L113" s="151" t="e">
        <f>SUMIFS(#REF!,#REF!,"eksternal",#REF!,C113)+
SUMIFS(#REF!,#REF!,"eksternal",#REF!,C113)+
SUMIFS(#REF!,#REF!,"eksternal",#REF!,C113)+
SUMIFS(#REF!,#REF!,"eksternal",#REF!,C113)+
SUMIFS(#REF!,#REF!,"eksternal",#REF!,C113)+
SUMIFS(#REF!,#REF!,"eksternal",#REF!,C113)</f>
        <v>#REF!</v>
      </c>
      <c r="M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N113" s="152" t="e">
        <f>SUMIFS(#REF!,#REF!,"internal",#REF!,C113)+
SUMIFS(#REF!,#REF!,"internal",#REF!,C113)+
SUMIFS(#REF!,#REF!,"internal",#REF!,C113)+
SUMIFS(#REF!,#REF!,"internal",#REF!,C113)+
SUMIFS(#REF!,#REF!,"internal",#REF!,C113)+
SUMIFS(#REF!,#REF!,"internal",#REF!,C113)+
SUMIFS(#REF!,#REF!,"internal",#REF!,C113)</f>
        <v>#REF!</v>
      </c>
      <c r="O113" s="1331" t="e">
        <f>SUMIFS(#REF!,#REF!,"eksternal",#REF!,C113)+
SUMIFS(#REF!,#REF!,"eksternal",#REF!,C113)+
SUMIFS(#REF!,#REF!,"eksternal",#REF!,C113)+
SUMIFS(#REF!,#REF!,"eksternal",#REF!,C113)+
SUMIFS(#REF!,#REF!,"eksternal",#REF!,C113)+
SUMIFS(#REF!,#REF!,"eksternal",#REF!,C113)+
SUMIFS(#REF!,#REF!,"eksternal",#REF!,C113)</f>
        <v>#REF!</v>
      </c>
      <c r="P113" s="152" t="e">
        <f>SUMIF(#REF!, 'KEUANGAN (INT+EKS) AKRE 2025'!C113,#REF!)+
SUMIF(#REF!, 'KEUANGAN (INT+EKS) AKRE 2025'!C113,#REF!)+
SUMIF(#REF!, 'KEUANGAN (INT+EKS) AKRE 2025'!C113,#REF!)+
SUMIF(#REF!, 'KEUANGAN (INT+EKS) AKRE 2025'!C113,#REF!)+
SUMIF(#REF!, 'KEUANGAN (INT+EKS) AKRE 2025'!C113,#REF!)</f>
        <v>#REF!</v>
      </c>
      <c r="Q113" s="152" t="e">
        <f>SUMIFS(#REF!,#REF!,"internal",#REF!,C113)+
SUMIFS(#REF!,#REF!,"internal",#REF!,C113)+
SUMIFS(#REF!,#REF!,"internal",#REF!,C113)+
SUMIFS(#REF!,#REF!,"internal",#REF!,C113)+
SUMIFS(#REF!,#REF!,"internal",#REF!,C113)+
SUMIFS(#REF!,#REF!,"internal",#REF!,C113)</f>
        <v>#REF!</v>
      </c>
      <c r="R113" s="152" t="e">
        <f>SUMIFS(#REF!,#REF!,"eksternal",#REF!,C113)+
SUMIFS(#REF!,#REF!,"eksternal",#REF!,C113)+
SUMIFS(#REF!,#REF!,"eksternal",#REF!,C113)+
SUMIFS(#REF!,#REF!,"eksternal",#REF!,C113)+
SUMIFS(#REF!,#REF!,"eksternal",#REF!,C113)+
SUMIFS(#REF!,#REF!,"eksternal",#REF!,C113)</f>
        <v>#REF!</v>
      </c>
      <c r="S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T113" s="1331" t="e">
        <f>SUMIFS(#REF!,#REF!,"internal",#REF!,C113)+
SUMIFS(#REF!,#REF!,"internal",#REF!,C113)+
SUMIFS(#REF!,#REF!,"internal",#REF!,C113)+
SUMIFS(#REF!,#REF!,"internal",#REF!,C113)+
SUMIFS(#REF!,#REF!,"eksternal",#REF!,C113)+
SUMIFS(#REF!,#REF!,"eksternal",#REF!,C113)+
SUMIFS(#REF!,#REF!,"eksternal",#REF!,C113)</f>
        <v>#REF!</v>
      </c>
      <c r="U113" s="1331" t="e">
        <f>SUMIFS(#REF!,#REF!,"eksternal",#REF!,C113)+
SUMIFS(#REF!,#REF!,"eksternal",#REF!,C113)+
SUMIFS(#REF!,#REF!,"eksternal",#REF!,C113)+
SUMIFS(#REF!,#REF!,"eksternal",#REF!,C113)+
SUMIFS(#REF!,#REF!,"eksternal",#REF!,C113)+
SUMIFS(#REF!,#REF!,"eksternal",#REF!,C113)+
SUMIFS(#REF!,#REF!,"eksternal",#REF!,C113)</f>
        <v>#REF!</v>
      </c>
      <c r="V113" s="152" t="e">
        <f>SUMIF(#REF!, 'KEUANGAN (INT+EKS) AKRE 2025'!C113,#REF!)+
SUMIF(#REF!, 'KEUANGAN (INT+EKS) AKRE 2025'!C113,#REF!)+
SUMIF(#REF!, 'KEUANGAN (INT+EKS) AKRE 2025'!C113,#REF!)+
SUMIF(#REF!, 'KEUANGAN (INT+EKS) AKRE 2025'!C113,#REF!)+
SUMIF(#REF!, 'KEUANGAN (INT+EKS) AKRE 2025'!C113,#REF!)</f>
        <v>#REF!</v>
      </c>
      <c r="W113" s="152" t="e">
        <f>SUMIFS(#REF!,#REF!,"internal",#REF!,C113)+
SUMIFS(#REF!,#REF!,"internal",#REF!,C113)+
SUMIFS(#REF!,#REF!,"internal",#REF!,C113)+
SUMIFS(#REF!,#REF!,"internal",#REF!,C113)+
SUMIFS(#REF!,#REF!,"internal",#REF!,C113)+
SUMIFS(#REF!,#REF!,"internal",#REF!,C113)</f>
        <v>#REF!</v>
      </c>
      <c r="X113" s="152" t="e">
        <f>SUMIFS(#REF!,#REF!,"eksternal",#REF!,C113)+
SUMIFS(#REF!,#REF!,"eksternal",#REF!,C113)+
SUMIFS(#REF!,#REF!,"eksternal",#REF!,C113)+
SUMIFS(#REF!,#REF!,"eksternal",#REF!,C113)+
SUMIFS(#REF!,#REF!,"eksternal",#REF!,C113)+
SUMIFS(#REF!,#REF!,"eksternal",#REF!,C113)</f>
        <v>#REF!</v>
      </c>
      <c r="Y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Z113" s="152" t="e">
        <f>SUMIFS(#REF!,#REF!,"internal",#REF!,C113)+
SUMIFS(#REF!,#REF!,"internal",#REF!,C113)+
SUMIFS(#REF!,#REF!,"internal",#REF!,C113)+
SUMIFS(#REF!,#REF!,"internal",#REF!,C113)+
SUMIFS(#REF!,#REF!,"internal",#REF!,C113)+
SUMIFS(#REF!,#REF!,"internal",#REF!,C113)+
SUMIFS(#REF!,#REF!,"internal",#REF!,C113)</f>
        <v>#REF!</v>
      </c>
      <c r="AA113" s="152" t="e">
        <f>SUMIFS(#REF!,#REF!,"eksternal",#REF!,C113)+
SUMIFS(#REF!,#REF!,"eksternal",#REF!,C113)+
SUMIFS(#REF!,#REF!,"eksternal",#REF!,C113)+
SUMIFS(#REF!,#REF!,"eksternal",#REF!,C113)+
SUMIFS(#REF!,#REF!,"eksternal",#REF!,C113)+
SUMIFS(#REF!,#REF!,"eksternal",#REF!,C113)+
SUMIFS(#REF!,#REF!,"eksternal",#REF!,C113)</f>
        <v>#REF!</v>
      </c>
      <c r="AB113" s="152" t="e">
        <f>SUMIF(#REF!, 'KEUANGAN (INT+EKS) AKRE 2025'!C113,#REF!)+
SUMIF(#REF!, 'KEUANGAN (INT+EKS) AKRE 2025'!C113,#REF!)+
SUMIF(#REF!, 'KEUANGAN (INT+EKS) AKRE 2025'!C113,#REF!)+
SUMIF(#REF!, 'KEUANGAN (INT+EKS) AKRE 2025'!C113,#REF!)+
SUMIF(#REF!, 'KEUANGAN (INT+EKS) AKRE 2025'!C113,#REF!)+
SUMIF(#REF!, 'KEUANGAN (INT+EKS) AKRE 2025'!C113,#REF!)</f>
        <v>#REF!</v>
      </c>
      <c r="AC113" s="152" t="e">
        <f>SUMIFS(#REF!,#REF!,"internal",#REF!,C113)+
SUMIFS(#REF!,#REF!,"internal",#REF!,C113)+
SUMIFS(#REF!,#REF!,"internal",#REF!,C113)+
SUMIFS(#REF!,#REF!,"internal",#REF!,C113)+
SUMIFS(#REF!,#REF!,"internal",#REF!,C113)+
SUMIFS(#REF!,#REF!,"internal",#REF!,C113)</f>
        <v>#REF!</v>
      </c>
      <c r="AD113" s="152" t="e">
        <f>SUMIFS(#REF!,#REF!,"eksternal",#REF!,C113)+
SUMIFS(#REF!,#REF!,"eksternal",#REF!,C113)+
SUMIFS(#REF!,#REF!,"eksternal",#REF!,C113)+
SUMIFS(#REF!,#REF!,"eksternal",#REF!,C113)+
SUMIFS(#REF!,#REF!,"eksternal",#REF!,C113)+
SUMIFS(#REF!,#REF!,"eksternal",#REF!,C113)</f>
        <v>#REF!</v>
      </c>
      <c r="AE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AF113" s="152" t="e">
        <f>SUMIFS(#REF!,#REF!,"internal",#REF!,C113)+
SUMIFS(#REF!,#REF!,"internal",#REF!,C113)+
SUMIFS(#REF!,#REF!,"internal",#REF!,C113)+
SUMIFS(#REF!,#REF!,"internal",#REF!,C113)+
SUMIFS(#REF!,#REF!,"internal",#REF!,C113)+
SUMIFS(#REF!,#REF!,"internal",#REF!,C113)+
SUMIFS(#REF!,#REF!,"internal",#REF!,C113)</f>
        <v>#REF!</v>
      </c>
      <c r="AG113" s="152" t="e">
        <f>SUMIFS(#REF!,#REF!,"eksternal",#REF!,C113)+
SUMIFS(#REF!,#REF!,"eksternal",#REF!,C113)+
SUMIFS(#REF!,#REF!,"eksternal",#REF!,C113)+
SUMIFS(#REF!,#REF!,"eksternal",#REF!,C113)+
SUMIFS(#REF!,#REF!,"eksternal",#REF!,C113)+
SUMIFS(#REF!,#REF!,"eksternal",#REF!,C113)+
SUMIFS(#REF!,#REF!,"eksternal",#REF!,C113)</f>
        <v>#REF!</v>
      </c>
      <c r="AH113" s="152" t="e">
        <f>SUMIF(#REF!, 'KEUANGAN (INT+EKS) AKRE 2025'!C113,#REF!)+
SUMIF(#REF!, 'KEUANGAN (INT+EKS) AKRE 2025'!C113,#REF!)+
SUMIF(#REF!, 'KEUANGAN (INT+EKS) AKRE 2025'!C113,#REF!)+
SUMIF(#REF!, 'KEUANGAN (INT+EKS) AKRE 2025'!C113,#REF!)+
SUMIF(#REF!, 'KEUANGAN (INT+EKS) AKRE 2025'!C113,#REF!)+
SUMIF(#REF!, 'KEUANGAN (INT+EKS) AKRE 2025'!C113,#REF!)</f>
        <v>#REF!</v>
      </c>
      <c r="AI113" s="152" t="e">
        <f>SUMIFS(#REF!,#REF!,"internal",#REF!,C113)+
SUMIFS(#REF!,#REF!,"internal",#REF!,C113)+
SUMIFS(#REF!,#REF!,"internal",#REF!,C113)+
SUMIFS(#REF!,#REF!,"internal",#REF!,C113)+
SUMIFS(#REF!,#REF!,"internal",#REF!,C113)+
SUMIFS(#REF!,#REF!,"internal",#REF!,C113)</f>
        <v>#REF!</v>
      </c>
      <c r="AJ113" s="152" t="e">
        <f>SUMIFS(#REF!,#REF!,"eksternal",#REF!,C113)+
SUMIFS(#REF!,#REF!,"eksternal",#REF!,C113)+
SUMIFS(#REF!,#REF!,"eksternal",#REF!,C113)+
SUMIFS(#REF!,#REF!,"eksternal",#REF!,C113)+
SUMIFS(#REF!,#REF!,"eksternal",#REF!,C113)+
SUMIFS(#REF!,#REF!,"eksternal",#REF!,C113)</f>
        <v>#REF!</v>
      </c>
      <c r="AK113" s="1337"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
SUMIF(#REF!,'KEUANGAN (INT+EKS) AKRE 2025'!C113,#REF!)+
SUMIF(#REF!,'KEUANGAN (INT+EKS) AKRE 2025'!C113,#REF!)</f>
        <v>#REF!</v>
      </c>
      <c r="AL113" s="1335" t="e">
        <f>SUMIFS(#REF!,#REF!,"internal",#REF!,C113)+
SUMIFS(#REF!,#REF!,"internal",#REF!,C113)+
SUMIFS(#REF!,#REF!,"internal",#REF!,C113)+
SUMIFS(#REF!,#REF!,"internal",#REF!,C113)+
SUMIFS(#REF!,#REF!,"internal",#REF!,C113)+
SUMIFS(#REF!,#REF!,"internal",#REF!,C113)+
SUMIFS(#REF!,#REF!,"internal",#REF!,C113)</f>
        <v>#REF!</v>
      </c>
      <c r="AM113" s="1354" t="e">
        <f>SUMIFS(#REF!,#REF!,"eksternal",#REF!,C113)+
SUMIFS(#REF!,#REF!,"eksternal",#REF!,C113)+
SUMIFS(#REF!,#REF!,"eksternal",#REF!,C113)+
SUMIFS(#REF!,#REF!,"eksternal",#REF!,C113)+
SUMIFS(#REF!,#REF!,"eksternal",#REF!,C113)+
SUMIFS(#REF!,#REF!,"eksternal",#REF!,C113)+
SUMIFS(#REF!,#REF!,"eksternal",#REF!,C113)+
SUMIFS(#REF!,#REF!,"eksternal",#REF!,C113)+
SUMIFS(#REF!,#REF!,"eksternal",#REF!,C113)</f>
        <v>#REF!</v>
      </c>
    </row>
    <row r="114" spans="1:39" hidden="1">
      <c r="A114" s="127">
        <v>8</v>
      </c>
      <c r="B114" s="1326" t="s">
        <v>242</v>
      </c>
      <c r="C114" s="1327" t="s">
        <v>438</v>
      </c>
      <c r="D114" s="1340" t="e">
        <f>SUMIF(#REF!, 'KEUANGAN (INT+EKS) AKRE 2025'!C114,#REF!)+
SUMIF(#REF!, 'KEUANGAN (INT+EKS) AKRE 2025'!C114,#REF!)+
SUMIF(#REF!, 'KEUANGAN (INT+EKS) AKRE 2025'!C114,#REF!)+
SUMIF(#REF!, 'KEUANGAN (INT+EKS) AKRE 2025'!C114,#REF!)+
SUMIF(#REF!, 'KEUANGAN (INT+EKS) AKRE 2025'!C114,#REF!)</f>
        <v>#REF!</v>
      </c>
      <c r="E114" s="1340" t="e">
        <f>SUMIFS(#REF!,#REF!,"internal",#REF!,C114)+
SUMIFS(#REF!,#REF!,"internal",#REF!,C114)+
SUMIFS(#REF!,#REF!,"internal",#REF!,C114)+
SUMIFS(#REF!,#REF!,"internal",#REF!,C114)+
SUMIFS(#REF!,#REF!,"internal",#REF!,C114)+
SUMIFS(#REF!,#REF!,"internal",#REF!,C114)</f>
        <v>#REF!</v>
      </c>
      <c r="F114" s="1341" t="e">
        <f>SUMIFS(#REF!,#REF!,"eksternal",#REF!,C114)+
SUMIFS(#REF!,#REF!,"eksternal",#REF!,C114)+
SUMIFS(#REF!,#REF!,"eksternal",#REF!,C114)+
SUMIFS(#REF!,#REF!,"eksternal",#REF!,C114)+
SUMIFS(#REF!,#REF!,"eksternal",#REF!,C114)+
SUMIFS(#REF!,#REF!,"eksternal",#REF!,C114)</f>
        <v>#REF!</v>
      </c>
      <c r="G114" s="1334"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H114" s="1334" t="e">
        <f>SUMIFS(#REF!,#REF!,"internal",#REF!,C114)+
SUMIFS(#REF!,#REF!,"internal",#REF!,C114)+
SUMIFS(#REF!,#REF!,"internal",#REF!,C114)+
SUMIFS(#REF!,#REF!,"internal",#REF!,C114)+
SUMIFS(#REF!,#REF!,"internal",#REF!,C114)+
SUMIFS(#REF!,#REF!,"internal",#REF!,C114)+
SUMIFS(#REF!,#REF!,"internal",#REF!,C114)</f>
        <v>#REF!</v>
      </c>
      <c r="I114" s="1334" t="e">
        <f>SUMIFS(#REF!,#REF!,"eksternal",#REF!,C114)+
SUMIFS(#REF!,#REF!,"eksternal",#REF!,C114)+
SUMIFS(#REF!,#REF!,"eksternal",#REF!,C114)+
SUMIFS(#REF!,#REF!,"eksternal",#REF!,C114)+
SUMIFS(#REF!,#REF!,"eksternal",#REF!,C114)+
SUMIFS(#REF!,#REF!,"eksternal",#REF!,C114)+
SUMIFS(#REF!,#REF!,"eksternal",#REF!,C114)</f>
        <v>#REF!</v>
      </c>
      <c r="J114" s="151" t="e">
        <f>SUMIF(#REF!, 'KEUANGAN (INT+EKS) AKRE 2025'!C114,#REF!)+
SUMIF(#REF!, 'KEUANGAN (INT+EKS) AKRE 2025'!C114,#REF!)+
SUMIF(#REF!, 'KEUANGAN (INT+EKS) AKRE 2025'!C114,#REF!)+
SUMIF(#REF!, 'KEUANGAN (INT+EKS) AKRE 2025'!C114,#REF!)+
SUMIF(#REF!, 'KEUANGAN (INT+EKS) AKRE 2025'!C114,#REF!)</f>
        <v>#REF!</v>
      </c>
      <c r="K114" s="151" t="e">
        <f>SUMIFS(#REF!,#REF!,"internal",#REF!,C114)+
SUMIFS(#REF!,#REF!,"internal",#REF!,C114)+
SUMIFS(#REF!,#REF!,"internal",#REF!,C114)+
SUMIFS(#REF!,#REF!,"internal",#REF!,C114)+
SUMIFS(#REF!,#REF!,"internal",#REF!,C114)+
SUMIFS(#REF!,#REF!,"internal",#REF!,C114)</f>
        <v>#REF!</v>
      </c>
      <c r="L114" s="151" t="e">
        <f>SUMIFS(#REF!,#REF!,"eksternal",#REF!,C114)+
SUMIFS(#REF!,#REF!,"eksternal",#REF!,C114)+
SUMIFS(#REF!,#REF!,"eksternal",#REF!,C114)+
SUMIFS(#REF!,#REF!,"eksternal",#REF!,C114)+
SUMIFS(#REF!,#REF!,"eksternal",#REF!,C114)+
SUMIFS(#REF!,#REF!,"eksternal",#REF!,C114)</f>
        <v>#REF!</v>
      </c>
      <c r="M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N114" s="152" t="e">
        <f>SUMIFS(#REF!,#REF!,"internal",#REF!,C114)+
SUMIFS(#REF!,#REF!,"internal",#REF!,C114)+
SUMIFS(#REF!,#REF!,"internal",#REF!,C114)+
SUMIFS(#REF!,#REF!,"internal",#REF!,C114)+
SUMIFS(#REF!,#REF!,"internal",#REF!,C114)+
SUMIFS(#REF!,#REF!,"internal",#REF!,C114)+
SUMIFS(#REF!,#REF!,"internal",#REF!,C114)</f>
        <v>#REF!</v>
      </c>
      <c r="O114" s="1331" t="e">
        <f>SUMIFS(#REF!,#REF!,"eksternal",#REF!,C114)+
SUMIFS(#REF!,#REF!,"eksternal",#REF!,C114)+
SUMIFS(#REF!,#REF!,"eksternal",#REF!,C114)+
SUMIFS(#REF!,#REF!,"eksternal",#REF!,C114)+
SUMIFS(#REF!,#REF!,"eksternal",#REF!,C114)+
SUMIFS(#REF!,#REF!,"eksternal",#REF!,C114)+
SUMIFS(#REF!,#REF!,"eksternal",#REF!,C114)</f>
        <v>#REF!</v>
      </c>
      <c r="P114" s="152" t="e">
        <f>SUMIF(#REF!, 'KEUANGAN (INT+EKS) AKRE 2025'!C114,#REF!)+
SUMIF(#REF!, 'KEUANGAN (INT+EKS) AKRE 2025'!C114,#REF!)+
SUMIF(#REF!, 'KEUANGAN (INT+EKS) AKRE 2025'!C114,#REF!)+
SUMIF(#REF!, 'KEUANGAN (INT+EKS) AKRE 2025'!C114,#REF!)+
SUMIF(#REF!, 'KEUANGAN (INT+EKS) AKRE 2025'!C114,#REF!)</f>
        <v>#REF!</v>
      </c>
      <c r="Q114" s="152" t="e">
        <f>SUMIFS(#REF!,#REF!,"internal",#REF!,C114)+
SUMIFS(#REF!,#REF!,"internal",#REF!,C114)+
SUMIFS(#REF!,#REF!,"internal",#REF!,C114)+
SUMIFS(#REF!,#REF!,"internal",#REF!,C114)+
SUMIFS(#REF!,#REF!,"internal",#REF!,C114)+
SUMIFS(#REF!,#REF!,"internal",#REF!,C114)</f>
        <v>#REF!</v>
      </c>
      <c r="R114" s="152" t="e">
        <f>SUMIFS(#REF!,#REF!,"eksternal",#REF!,C114)+
SUMIFS(#REF!,#REF!,"eksternal",#REF!,C114)+
SUMIFS(#REF!,#REF!,"eksternal",#REF!,C114)+
SUMIFS(#REF!,#REF!,"eksternal",#REF!,C114)+
SUMIFS(#REF!,#REF!,"eksternal",#REF!,C114)+
SUMIFS(#REF!,#REF!,"eksternal",#REF!,C114)</f>
        <v>#REF!</v>
      </c>
      <c r="S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T114" s="1331" t="e">
        <f>SUMIFS(#REF!,#REF!,"internal",#REF!,C114)+
SUMIFS(#REF!,#REF!,"internal",#REF!,C114)+
SUMIFS(#REF!,#REF!,"internal",#REF!,C114)+
SUMIFS(#REF!,#REF!,"internal",#REF!,C114)+
SUMIFS(#REF!,#REF!,"eksternal",#REF!,C114)+
SUMIFS(#REF!,#REF!,"eksternal",#REF!,C114)+
SUMIFS(#REF!,#REF!,"eksternal",#REF!,C114)</f>
        <v>#REF!</v>
      </c>
      <c r="U114" s="1331" t="e">
        <f>SUMIFS(#REF!,#REF!,"eksternal",#REF!,C114)+
SUMIFS(#REF!,#REF!,"eksternal",#REF!,C114)+
SUMIFS(#REF!,#REF!,"eksternal",#REF!,C114)+
SUMIFS(#REF!,#REF!,"eksternal",#REF!,C114)+
SUMIFS(#REF!,#REF!,"eksternal",#REF!,C114)+
SUMIFS(#REF!,#REF!,"eksternal",#REF!,C114)+
SUMIFS(#REF!,#REF!,"eksternal",#REF!,C114)</f>
        <v>#REF!</v>
      </c>
      <c r="V114" s="152" t="e">
        <f>SUMIF(#REF!, 'KEUANGAN (INT+EKS) AKRE 2025'!C114,#REF!)+
SUMIF(#REF!, 'KEUANGAN (INT+EKS) AKRE 2025'!C114,#REF!)+
SUMIF(#REF!, 'KEUANGAN (INT+EKS) AKRE 2025'!C114,#REF!)+
SUMIF(#REF!, 'KEUANGAN (INT+EKS) AKRE 2025'!C114,#REF!)+
SUMIF(#REF!, 'KEUANGAN (INT+EKS) AKRE 2025'!C114,#REF!)</f>
        <v>#REF!</v>
      </c>
      <c r="W114" s="152" t="e">
        <f>SUMIFS(#REF!,#REF!,"internal",#REF!,C114)+
SUMIFS(#REF!,#REF!,"internal",#REF!,C114)+
SUMIFS(#REF!,#REF!,"internal",#REF!,C114)+
SUMIFS(#REF!,#REF!,"internal",#REF!,C114)+
SUMIFS(#REF!,#REF!,"internal",#REF!,C114)+
SUMIFS(#REF!,#REF!,"internal",#REF!,C114)</f>
        <v>#REF!</v>
      </c>
      <c r="X114" s="152" t="e">
        <f>SUMIFS(#REF!,#REF!,"eksternal",#REF!,C114)+
SUMIFS(#REF!,#REF!,"eksternal",#REF!,C114)+
SUMIFS(#REF!,#REF!,"eksternal",#REF!,C114)+
SUMIFS(#REF!,#REF!,"eksternal",#REF!,C114)+
SUMIFS(#REF!,#REF!,"eksternal",#REF!,C114)+
SUMIFS(#REF!,#REF!,"eksternal",#REF!,C114)</f>
        <v>#REF!</v>
      </c>
      <c r="Y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Z114" s="152" t="e">
        <f>SUMIFS(#REF!,#REF!,"internal",#REF!,C114)+
SUMIFS(#REF!,#REF!,"internal",#REF!,C114)+
SUMIFS(#REF!,#REF!,"internal",#REF!,C114)+
SUMIFS(#REF!,#REF!,"internal",#REF!,C114)+
SUMIFS(#REF!,#REF!,"internal",#REF!,C114)+
SUMIFS(#REF!,#REF!,"internal",#REF!,C114)+
SUMIFS(#REF!,#REF!,"internal",#REF!,C114)</f>
        <v>#REF!</v>
      </c>
      <c r="AA114" s="152" t="e">
        <f>SUMIFS(#REF!,#REF!,"eksternal",#REF!,C114)+
SUMIFS(#REF!,#REF!,"eksternal",#REF!,C114)+
SUMIFS(#REF!,#REF!,"eksternal",#REF!,C114)+
SUMIFS(#REF!,#REF!,"eksternal",#REF!,C114)+
SUMIFS(#REF!,#REF!,"eksternal",#REF!,C114)+
SUMIFS(#REF!,#REF!,"eksternal",#REF!,C114)+
SUMIFS(#REF!,#REF!,"eksternal",#REF!,C114)</f>
        <v>#REF!</v>
      </c>
      <c r="AB114" s="152" t="e">
        <f>SUMIF(#REF!, 'KEUANGAN (INT+EKS) AKRE 2025'!C114,#REF!)+
SUMIF(#REF!, 'KEUANGAN (INT+EKS) AKRE 2025'!C114,#REF!)+
SUMIF(#REF!, 'KEUANGAN (INT+EKS) AKRE 2025'!C114,#REF!)+
SUMIF(#REF!, 'KEUANGAN (INT+EKS) AKRE 2025'!C114,#REF!)+
SUMIF(#REF!, 'KEUANGAN (INT+EKS) AKRE 2025'!C114,#REF!)+
SUMIF(#REF!, 'KEUANGAN (INT+EKS) AKRE 2025'!C114,#REF!)</f>
        <v>#REF!</v>
      </c>
      <c r="AC114" s="152" t="e">
        <f>SUMIFS(#REF!,#REF!,"internal",#REF!,C114)+
SUMIFS(#REF!,#REF!,"internal",#REF!,C114)+
SUMIFS(#REF!,#REF!,"internal",#REF!,C114)+
SUMIFS(#REF!,#REF!,"internal",#REF!,C114)+
SUMIFS(#REF!,#REF!,"internal",#REF!,C114)+
SUMIFS(#REF!,#REF!,"internal",#REF!,C114)</f>
        <v>#REF!</v>
      </c>
      <c r="AD114" s="152" t="e">
        <f>SUMIFS(#REF!,#REF!,"eksternal",#REF!,C114)+
SUMIFS(#REF!,#REF!,"eksternal",#REF!,C114)+
SUMIFS(#REF!,#REF!,"eksternal",#REF!,C114)+
SUMIFS(#REF!,#REF!,"eksternal",#REF!,C114)+
SUMIFS(#REF!,#REF!,"eksternal",#REF!,C114)+
SUMIFS(#REF!,#REF!,"eksternal",#REF!,C114)</f>
        <v>#REF!</v>
      </c>
      <c r="AE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AF114" s="152" t="e">
        <f>SUMIFS(#REF!,#REF!,"internal",#REF!,C114)+
SUMIFS(#REF!,#REF!,"internal",#REF!,C114)+
SUMIFS(#REF!,#REF!,"internal",#REF!,C114)+
SUMIFS(#REF!,#REF!,"internal",#REF!,C114)+
SUMIFS(#REF!,#REF!,"internal",#REF!,C114)+
SUMIFS(#REF!,#REF!,"internal",#REF!,C114)+
SUMIFS(#REF!,#REF!,"internal",#REF!,C114)</f>
        <v>#REF!</v>
      </c>
      <c r="AG114" s="152" t="e">
        <f>SUMIFS(#REF!,#REF!,"eksternal",#REF!,C114)+
SUMIFS(#REF!,#REF!,"eksternal",#REF!,C114)+
SUMIFS(#REF!,#REF!,"eksternal",#REF!,C114)+
SUMIFS(#REF!,#REF!,"eksternal",#REF!,C114)+
SUMIFS(#REF!,#REF!,"eksternal",#REF!,C114)+
SUMIFS(#REF!,#REF!,"eksternal",#REF!,C114)+
SUMIFS(#REF!,#REF!,"eksternal",#REF!,C114)</f>
        <v>#REF!</v>
      </c>
      <c r="AH114" s="152" t="e">
        <f>SUMIF(#REF!, 'KEUANGAN (INT+EKS) AKRE 2025'!C114,#REF!)+
SUMIF(#REF!, 'KEUANGAN (INT+EKS) AKRE 2025'!C114,#REF!)+
SUMIF(#REF!, 'KEUANGAN (INT+EKS) AKRE 2025'!C114,#REF!)+
SUMIF(#REF!, 'KEUANGAN (INT+EKS) AKRE 2025'!C114,#REF!)+
SUMIF(#REF!, 'KEUANGAN (INT+EKS) AKRE 2025'!C114,#REF!)+
SUMIF(#REF!, 'KEUANGAN (INT+EKS) AKRE 2025'!C114,#REF!)</f>
        <v>#REF!</v>
      </c>
      <c r="AI114" s="152" t="e">
        <f>SUMIFS(#REF!,#REF!,"internal",#REF!,C114)+
SUMIFS(#REF!,#REF!,"internal",#REF!,C114)+
SUMIFS(#REF!,#REF!,"internal",#REF!,C114)+
SUMIFS(#REF!,#REF!,"internal",#REF!,C114)+
SUMIFS(#REF!,#REF!,"internal",#REF!,C114)+
SUMIFS(#REF!,#REF!,"internal",#REF!,C114)</f>
        <v>#REF!</v>
      </c>
      <c r="AJ114" s="152" t="e">
        <f>SUMIFS(#REF!,#REF!,"eksternal",#REF!,C114)+
SUMIFS(#REF!,#REF!,"eksternal",#REF!,C114)+
SUMIFS(#REF!,#REF!,"eksternal",#REF!,C114)+
SUMIFS(#REF!,#REF!,"eksternal",#REF!,C114)+
SUMIFS(#REF!,#REF!,"eksternal",#REF!,C114)+
SUMIFS(#REF!,#REF!,"eksternal",#REF!,C114)</f>
        <v>#REF!</v>
      </c>
      <c r="AK114" s="1337"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
SUMIF(#REF!,'KEUANGAN (INT+EKS) AKRE 2025'!C114,#REF!)+
SUMIF(#REF!,'KEUANGAN (INT+EKS) AKRE 2025'!C114,#REF!)</f>
        <v>#REF!</v>
      </c>
      <c r="AL114" s="1335" t="e">
        <f>SUMIFS(#REF!,#REF!,"internal",#REF!,C114)+
SUMIFS(#REF!,#REF!,"internal",#REF!,C114)+
SUMIFS(#REF!,#REF!,"internal",#REF!,C114)+
SUMIFS(#REF!,#REF!,"internal",#REF!,C114)+
SUMIFS(#REF!,#REF!,"internal",#REF!,C114)+
SUMIFS(#REF!,#REF!,"internal",#REF!,C114)+
SUMIFS(#REF!,#REF!,"internal",#REF!,C114)</f>
        <v>#REF!</v>
      </c>
      <c r="AM114" s="1354" t="e">
        <f>SUMIFS(#REF!,#REF!,"eksternal",#REF!,C114)+
SUMIFS(#REF!,#REF!,"eksternal",#REF!,C114)+
SUMIFS(#REF!,#REF!,"eksternal",#REF!,C114)+
SUMIFS(#REF!,#REF!,"eksternal",#REF!,C114)+
SUMIFS(#REF!,#REF!,"eksternal",#REF!,C114)+
SUMIFS(#REF!,#REF!,"eksternal",#REF!,C114)+
SUMIFS(#REF!,#REF!,"eksternal",#REF!,C114)+
SUMIFS(#REF!,#REF!,"eksternal",#REF!,C114)+
SUMIFS(#REF!,#REF!,"eksternal",#REF!,C114)</f>
        <v>#REF!</v>
      </c>
    </row>
    <row r="115" spans="1:39" hidden="1">
      <c r="A115" s="127">
        <v>9</v>
      </c>
      <c r="B115" s="1326" t="s">
        <v>242</v>
      </c>
      <c r="C115" s="1327" t="s">
        <v>463</v>
      </c>
      <c r="D115" s="1340" t="e">
        <f>SUMIF(#REF!, 'KEUANGAN (INT+EKS) AKRE 2025'!C115,#REF!)+
SUMIF(#REF!, 'KEUANGAN (INT+EKS) AKRE 2025'!C115,#REF!)+
SUMIF(#REF!, 'KEUANGAN (INT+EKS) AKRE 2025'!C115,#REF!)+
SUMIF(#REF!, 'KEUANGAN (INT+EKS) AKRE 2025'!C115,#REF!)+
SUMIF(#REF!, 'KEUANGAN (INT+EKS) AKRE 2025'!C115,#REF!)</f>
        <v>#REF!</v>
      </c>
      <c r="E115" s="1340" t="e">
        <f>SUMIFS(#REF!,#REF!,"internal",#REF!,C115)+
SUMIFS(#REF!,#REF!,"internal",#REF!,C115)+
SUMIFS(#REF!,#REF!,"internal",#REF!,C115)+
SUMIFS(#REF!,#REF!,"internal",#REF!,C115)+
SUMIFS(#REF!,#REF!,"internal",#REF!,C115)+
SUMIFS(#REF!,#REF!,"internal",#REF!,C115)</f>
        <v>#REF!</v>
      </c>
      <c r="F115" s="1341" t="e">
        <f>SUMIFS(#REF!,#REF!,"eksternal",#REF!,C115)+
SUMIFS(#REF!,#REF!,"eksternal",#REF!,C115)+
SUMIFS(#REF!,#REF!,"eksternal",#REF!,C115)+
SUMIFS(#REF!,#REF!,"eksternal",#REF!,C115)+
SUMIFS(#REF!,#REF!,"eksternal",#REF!,C115)+
SUMIFS(#REF!,#REF!,"eksternal",#REF!,C115)</f>
        <v>#REF!</v>
      </c>
      <c r="G115" s="1334"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H115" s="1334" t="e">
        <f>SUMIFS(#REF!,#REF!,"internal",#REF!,C115)+
SUMIFS(#REF!,#REF!,"internal",#REF!,C115)+
SUMIFS(#REF!,#REF!,"internal",#REF!,C115)+
SUMIFS(#REF!,#REF!,"internal",#REF!,C115)+
SUMIFS(#REF!,#REF!,"internal",#REF!,C115)+
SUMIFS(#REF!,#REF!,"internal",#REF!,C115)+
SUMIFS(#REF!,#REF!,"internal",#REF!,C115)</f>
        <v>#REF!</v>
      </c>
      <c r="I115" s="1334" t="e">
        <f>SUMIFS(#REF!,#REF!,"eksternal",#REF!,C115)+
SUMIFS(#REF!,#REF!,"eksternal",#REF!,C115)+
SUMIFS(#REF!,#REF!,"eksternal",#REF!,C115)+
SUMIFS(#REF!,#REF!,"eksternal",#REF!,C115)+
SUMIFS(#REF!,#REF!,"eksternal",#REF!,C115)+
SUMIFS(#REF!,#REF!,"eksternal",#REF!,C115)+
SUMIFS(#REF!,#REF!,"eksternal",#REF!,C115)</f>
        <v>#REF!</v>
      </c>
      <c r="J115" s="151" t="e">
        <f>SUMIF(#REF!, 'KEUANGAN (INT+EKS) AKRE 2025'!C115,#REF!)+
SUMIF(#REF!, 'KEUANGAN (INT+EKS) AKRE 2025'!C115,#REF!)+
SUMIF(#REF!, 'KEUANGAN (INT+EKS) AKRE 2025'!C115,#REF!)+
SUMIF(#REF!, 'KEUANGAN (INT+EKS) AKRE 2025'!C115,#REF!)+
SUMIF(#REF!, 'KEUANGAN (INT+EKS) AKRE 2025'!C115,#REF!)</f>
        <v>#REF!</v>
      </c>
      <c r="K115" s="151" t="e">
        <f>SUMIFS(#REF!,#REF!,"internal",#REF!,C115)+
SUMIFS(#REF!,#REF!,"internal",#REF!,C115)+
SUMIFS(#REF!,#REF!,"internal",#REF!,C115)+
SUMIFS(#REF!,#REF!,"internal",#REF!,C115)+
SUMIFS(#REF!,#REF!,"internal",#REF!,C115)+
SUMIFS(#REF!,#REF!,"internal",#REF!,C115)</f>
        <v>#REF!</v>
      </c>
      <c r="L115" s="151" t="e">
        <f>SUMIFS(#REF!,#REF!,"eksternal",#REF!,C115)+
SUMIFS(#REF!,#REF!,"eksternal",#REF!,C115)+
SUMIFS(#REF!,#REF!,"eksternal",#REF!,C115)+
SUMIFS(#REF!,#REF!,"eksternal",#REF!,C115)+
SUMIFS(#REF!,#REF!,"eksternal",#REF!,C115)+
SUMIFS(#REF!,#REF!,"eksternal",#REF!,C115)</f>
        <v>#REF!</v>
      </c>
      <c r="M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N115" s="152" t="e">
        <f>SUMIFS(#REF!,#REF!,"internal",#REF!,C115)+
SUMIFS(#REF!,#REF!,"internal",#REF!,C115)+
SUMIFS(#REF!,#REF!,"internal",#REF!,C115)+
SUMIFS(#REF!,#REF!,"internal",#REF!,C115)+
SUMIFS(#REF!,#REF!,"internal",#REF!,C115)+
SUMIFS(#REF!,#REF!,"internal",#REF!,C115)+
SUMIFS(#REF!,#REF!,"internal",#REF!,C115)</f>
        <v>#REF!</v>
      </c>
      <c r="O115" s="1331" t="e">
        <f>SUMIFS(#REF!,#REF!,"eksternal",#REF!,C115)+
SUMIFS(#REF!,#REF!,"eksternal",#REF!,C115)+
SUMIFS(#REF!,#REF!,"eksternal",#REF!,C115)+
SUMIFS(#REF!,#REF!,"eksternal",#REF!,C115)+
SUMIFS(#REF!,#REF!,"eksternal",#REF!,C115)+
SUMIFS(#REF!,#REF!,"eksternal",#REF!,C115)+
SUMIFS(#REF!,#REF!,"eksternal",#REF!,C115)</f>
        <v>#REF!</v>
      </c>
      <c r="P115" s="152" t="e">
        <f>SUMIF(#REF!, 'KEUANGAN (INT+EKS) AKRE 2025'!C115,#REF!)+
SUMIF(#REF!, 'KEUANGAN (INT+EKS) AKRE 2025'!C115,#REF!)+
SUMIF(#REF!, 'KEUANGAN (INT+EKS) AKRE 2025'!C115,#REF!)+
SUMIF(#REF!, 'KEUANGAN (INT+EKS) AKRE 2025'!C115,#REF!)+
SUMIF(#REF!, 'KEUANGAN (INT+EKS) AKRE 2025'!C115,#REF!)</f>
        <v>#REF!</v>
      </c>
      <c r="Q115" s="152" t="e">
        <f>SUMIFS(#REF!,#REF!,"internal",#REF!,C115)+
SUMIFS(#REF!,#REF!,"internal",#REF!,C115)+
SUMIFS(#REF!,#REF!,"internal",#REF!,C115)+
SUMIFS(#REF!,#REF!,"internal",#REF!,C115)+
SUMIFS(#REF!,#REF!,"internal",#REF!,C115)+
SUMIFS(#REF!,#REF!,"internal",#REF!,C115)</f>
        <v>#REF!</v>
      </c>
      <c r="R115" s="152" t="e">
        <f>SUMIFS(#REF!,#REF!,"eksternal",#REF!,C115)+
SUMIFS(#REF!,#REF!,"eksternal",#REF!,C115)+
SUMIFS(#REF!,#REF!,"eksternal",#REF!,C115)+
SUMIFS(#REF!,#REF!,"eksternal",#REF!,C115)+
SUMIFS(#REF!,#REF!,"eksternal",#REF!,C115)+
SUMIFS(#REF!,#REF!,"eksternal",#REF!,C115)</f>
        <v>#REF!</v>
      </c>
      <c r="S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T115" s="1331" t="e">
        <f>SUMIFS(#REF!,#REF!,"internal",#REF!,C115)+
SUMIFS(#REF!,#REF!,"internal",#REF!,C115)+
SUMIFS(#REF!,#REF!,"internal",#REF!,C115)+
SUMIFS(#REF!,#REF!,"internal",#REF!,C115)+
SUMIFS(#REF!,#REF!,"eksternal",#REF!,C115)+
SUMIFS(#REF!,#REF!,"eksternal",#REF!,C115)+
SUMIFS(#REF!,#REF!,"eksternal",#REF!,C115)</f>
        <v>#REF!</v>
      </c>
      <c r="U115" s="1331" t="e">
        <f>SUMIFS(#REF!,#REF!,"eksternal",#REF!,C115)+
SUMIFS(#REF!,#REF!,"eksternal",#REF!,C115)+
SUMIFS(#REF!,#REF!,"eksternal",#REF!,C115)+
SUMIFS(#REF!,#REF!,"eksternal",#REF!,C115)+
SUMIFS(#REF!,#REF!,"eksternal",#REF!,C115)+
SUMIFS(#REF!,#REF!,"eksternal",#REF!,C115)+
SUMIFS(#REF!,#REF!,"eksternal",#REF!,C115)</f>
        <v>#REF!</v>
      </c>
      <c r="V115" s="152" t="e">
        <f>SUMIF(#REF!, 'KEUANGAN (INT+EKS) AKRE 2025'!C115,#REF!)+
SUMIF(#REF!, 'KEUANGAN (INT+EKS) AKRE 2025'!C115,#REF!)+
SUMIF(#REF!, 'KEUANGAN (INT+EKS) AKRE 2025'!C115,#REF!)+
SUMIF(#REF!, 'KEUANGAN (INT+EKS) AKRE 2025'!C115,#REF!)+
SUMIF(#REF!, 'KEUANGAN (INT+EKS) AKRE 2025'!C115,#REF!)</f>
        <v>#REF!</v>
      </c>
      <c r="W115" s="152" t="e">
        <f>SUMIFS(#REF!,#REF!,"internal",#REF!,C115)+
SUMIFS(#REF!,#REF!,"internal",#REF!,C115)+
SUMIFS(#REF!,#REF!,"internal",#REF!,C115)+
SUMIFS(#REF!,#REF!,"internal",#REF!,C115)+
SUMIFS(#REF!,#REF!,"internal",#REF!,C115)+
SUMIFS(#REF!,#REF!,"internal",#REF!,C115)</f>
        <v>#REF!</v>
      </c>
      <c r="X115" s="152" t="e">
        <f>SUMIFS(#REF!,#REF!,"eksternal",#REF!,C115)+
SUMIFS(#REF!,#REF!,"eksternal",#REF!,C115)+
SUMIFS(#REF!,#REF!,"eksternal",#REF!,C115)+
SUMIFS(#REF!,#REF!,"eksternal",#REF!,C115)+
SUMIFS(#REF!,#REF!,"eksternal",#REF!,C115)+
SUMIFS(#REF!,#REF!,"eksternal",#REF!,C115)</f>
        <v>#REF!</v>
      </c>
      <c r="Y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Z115" s="152" t="e">
        <f>SUMIFS(#REF!,#REF!,"internal",#REF!,C115)+
SUMIFS(#REF!,#REF!,"internal",#REF!,C115)+
SUMIFS(#REF!,#REF!,"internal",#REF!,C115)+
SUMIFS(#REF!,#REF!,"internal",#REF!,C115)+
SUMIFS(#REF!,#REF!,"internal",#REF!,C115)+
SUMIFS(#REF!,#REF!,"internal",#REF!,C115)+
SUMIFS(#REF!,#REF!,"internal",#REF!,C115)</f>
        <v>#REF!</v>
      </c>
      <c r="AA115" s="152" t="e">
        <f>SUMIFS(#REF!,#REF!,"eksternal",#REF!,C115)+
SUMIFS(#REF!,#REF!,"eksternal",#REF!,C115)+
SUMIFS(#REF!,#REF!,"eksternal",#REF!,C115)+
SUMIFS(#REF!,#REF!,"eksternal",#REF!,C115)+
SUMIFS(#REF!,#REF!,"eksternal",#REF!,C115)+
SUMIFS(#REF!,#REF!,"eksternal",#REF!,C115)+
SUMIFS(#REF!,#REF!,"eksternal",#REF!,C115)</f>
        <v>#REF!</v>
      </c>
      <c r="AB115" s="152" t="e">
        <f>SUMIF(#REF!, 'KEUANGAN (INT+EKS) AKRE 2025'!C115,#REF!)+
SUMIF(#REF!, 'KEUANGAN (INT+EKS) AKRE 2025'!C115,#REF!)+
SUMIF(#REF!, 'KEUANGAN (INT+EKS) AKRE 2025'!C115,#REF!)+
SUMIF(#REF!, 'KEUANGAN (INT+EKS) AKRE 2025'!C115,#REF!)+
SUMIF(#REF!, 'KEUANGAN (INT+EKS) AKRE 2025'!C115,#REF!)+
SUMIF(#REF!, 'KEUANGAN (INT+EKS) AKRE 2025'!C115,#REF!)</f>
        <v>#REF!</v>
      </c>
      <c r="AC115" s="152" t="e">
        <f>SUMIFS(#REF!,#REF!,"internal",#REF!,C115)+
SUMIFS(#REF!,#REF!,"internal",#REF!,C115)+
SUMIFS(#REF!,#REF!,"internal",#REF!,C115)+
SUMIFS(#REF!,#REF!,"internal",#REF!,C115)+
SUMIFS(#REF!,#REF!,"internal",#REF!,C115)+
SUMIFS(#REF!,#REF!,"internal",#REF!,C115)</f>
        <v>#REF!</v>
      </c>
      <c r="AD115" s="152" t="e">
        <f>SUMIFS(#REF!,#REF!,"eksternal",#REF!,C115)+
SUMIFS(#REF!,#REF!,"eksternal",#REF!,C115)+
SUMIFS(#REF!,#REF!,"eksternal",#REF!,C115)+
SUMIFS(#REF!,#REF!,"eksternal",#REF!,C115)+
SUMIFS(#REF!,#REF!,"eksternal",#REF!,C115)+
SUMIFS(#REF!,#REF!,"eksternal",#REF!,C115)</f>
        <v>#REF!</v>
      </c>
      <c r="AE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AF115" s="152" t="e">
        <f>SUMIFS(#REF!,#REF!,"internal",#REF!,C115)+
SUMIFS(#REF!,#REF!,"internal",#REF!,C115)+
SUMIFS(#REF!,#REF!,"internal",#REF!,C115)+
SUMIFS(#REF!,#REF!,"internal",#REF!,C115)+
SUMIFS(#REF!,#REF!,"internal",#REF!,C115)+
SUMIFS(#REF!,#REF!,"internal",#REF!,C115)+
SUMIFS(#REF!,#REF!,"internal",#REF!,C115)</f>
        <v>#REF!</v>
      </c>
      <c r="AG115" s="152" t="e">
        <f>SUMIFS(#REF!,#REF!,"eksternal",#REF!,C115)+
SUMIFS(#REF!,#REF!,"eksternal",#REF!,C115)+
SUMIFS(#REF!,#REF!,"eksternal",#REF!,C115)+
SUMIFS(#REF!,#REF!,"eksternal",#REF!,C115)+
SUMIFS(#REF!,#REF!,"eksternal",#REF!,C115)+
SUMIFS(#REF!,#REF!,"eksternal",#REF!,C115)+
SUMIFS(#REF!,#REF!,"eksternal",#REF!,C115)</f>
        <v>#REF!</v>
      </c>
      <c r="AH115" s="152" t="e">
        <f>SUMIF(#REF!, 'KEUANGAN (INT+EKS) AKRE 2025'!C115,#REF!)+
SUMIF(#REF!, 'KEUANGAN (INT+EKS) AKRE 2025'!C115,#REF!)+
SUMIF(#REF!, 'KEUANGAN (INT+EKS) AKRE 2025'!C115,#REF!)+
SUMIF(#REF!, 'KEUANGAN (INT+EKS) AKRE 2025'!C115,#REF!)+
SUMIF(#REF!, 'KEUANGAN (INT+EKS) AKRE 2025'!C115,#REF!)+
SUMIF(#REF!, 'KEUANGAN (INT+EKS) AKRE 2025'!C115,#REF!)</f>
        <v>#REF!</v>
      </c>
      <c r="AI115" s="152" t="e">
        <f>SUMIFS(#REF!,#REF!,"internal",#REF!,C115)+
SUMIFS(#REF!,#REF!,"internal",#REF!,C115)+
SUMIFS(#REF!,#REF!,"internal",#REF!,C115)+
SUMIFS(#REF!,#REF!,"internal",#REF!,C115)+
SUMIFS(#REF!,#REF!,"internal",#REF!,C115)+
SUMIFS(#REF!,#REF!,"internal",#REF!,C115)</f>
        <v>#REF!</v>
      </c>
      <c r="AJ115" s="152" t="e">
        <f>SUMIFS(#REF!,#REF!,"eksternal",#REF!,C115)+
SUMIFS(#REF!,#REF!,"eksternal",#REF!,C115)+
SUMIFS(#REF!,#REF!,"eksternal",#REF!,C115)+
SUMIFS(#REF!,#REF!,"eksternal",#REF!,C115)+
SUMIFS(#REF!,#REF!,"eksternal",#REF!,C115)+
SUMIFS(#REF!,#REF!,"eksternal",#REF!,C115)</f>
        <v>#REF!</v>
      </c>
      <c r="AK115" s="1337"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
SUMIF(#REF!,'KEUANGAN (INT+EKS) AKRE 2025'!C115,#REF!)+
SUMIF(#REF!,'KEUANGAN (INT+EKS) AKRE 2025'!C115,#REF!)</f>
        <v>#REF!</v>
      </c>
      <c r="AL115" s="1335" t="e">
        <f>SUMIFS(#REF!,#REF!,"internal",#REF!,C115)+
SUMIFS(#REF!,#REF!,"internal",#REF!,C115)+
SUMIFS(#REF!,#REF!,"internal",#REF!,C115)+
SUMIFS(#REF!,#REF!,"internal",#REF!,C115)+
SUMIFS(#REF!,#REF!,"internal",#REF!,C115)+
SUMIFS(#REF!,#REF!,"internal",#REF!,C115)+
SUMIFS(#REF!,#REF!,"internal",#REF!,C115)</f>
        <v>#REF!</v>
      </c>
      <c r="AM115" s="1354" t="e">
        <f>SUMIFS(#REF!,#REF!,"eksternal",#REF!,C115)+
SUMIFS(#REF!,#REF!,"eksternal",#REF!,C115)+
SUMIFS(#REF!,#REF!,"eksternal",#REF!,C115)+
SUMIFS(#REF!,#REF!,"eksternal",#REF!,C115)+
SUMIFS(#REF!,#REF!,"eksternal",#REF!,C115)+
SUMIFS(#REF!,#REF!,"eksternal",#REF!,C115)+
SUMIFS(#REF!,#REF!,"eksternal",#REF!,C115)+
SUMIFS(#REF!,#REF!,"eksternal",#REF!,C115)+
SUMIFS(#REF!,#REF!,"eksternal",#REF!,C115)</f>
        <v>#REF!</v>
      </c>
    </row>
    <row r="116" spans="1:39" hidden="1">
      <c r="A116" s="127">
        <v>10</v>
      </c>
      <c r="B116" s="1326" t="s">
        <v>242</v>
      </c>
      <c r="C116" s="1327" t="s">
        <v>468</v>
      </c>
      <c r="D116" s="1340" t="e">
        <f>SUMIF(#REF!, 'KEUANGAN (INT+EKS) AKRE 2025'!C116,#REF!)+
SUMIF(#REF!, 'KEUANGAN (INT+EKS) AKRE 2025'!C116,#REF!)+
SUMIF(#REF!, 'KEUANGAN (INT+EKS) AKRE 2025'!C116,#REF!)+
SUMIF(#REF!, 'KEUANGAN (INT+EKS) AKRE 2025'!C116,#REF!)+
SUMIF(#REF!, 'KEUANGAN (INT+EKS) AKRE 2025'!C116,#REF!)</f>
        <v>#REF!</v>
      </c>
      <c r="E116" s="1340" t="e">
        <f>SUMIFS(#REF!,#REF!,"internal",#REF!,C116)+
SUMIFS(#REF!,#REF!,"internal",#REF!,C116)+
SUMIFS(#REF!,#REF!,"internal",#REF!,C116)+
SUMIFS(#REF!,#REF!,"internal",#REF!,C116)+
SUMIFS(#REF!,#REF!,"internal",#REF!,C116)+
SUMIFS(#REF!,#REF!,"internal",#REF!,C116)</f>
        <v>#REF!</v>
      </c>
      <c r="F116" s="1341" t="e">
        <f>SUMIFS(#REF!,#REF!,"eksternal",#REF!,C116)+
SUMIFS(#REF!,#REF!,"eksternal",#REF!,C116)+
SUMIFS(#REF!,#REF!,"eksternal",#REF!,C116)+
SUMIFS(#REF!,#REF!,"eksternal",#REF!,C116)+
SUMIFS(#REF!,#REF!,"eksternal",#REF!,C116)+
SUMIFS(#REF!,#REF!,"eksternal",#REF!,C116)</f>
        <v>#REF!</v>
      </c>
      <c r="G116" s="1334"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H116" s="1334" t="e">
        <f>SUMIFS(#REF!,#REF!,"internal",#REF!,C116)+
SUMIFS(#REF!,#REF!,"internal",#REF!,C116)+
SUMIFS(#REF!,#REF!,"internal",#REF!,C116)+
SUMIFS(#REF!,#REF!,"internal",#REF!,C116)+
SUMIFS(#REF!,#REF!,"internal",#REF!,C116)+
SUMIFS(#REF!,#REF!,"internal",#REF!,C116)+
SUMIFS(#REF!,#REF!,"internal",#REF!,C116)</f>
        <v>#REF!</v>
      </c>
      <c r="I116" s="1334" t="e">
        <f>SUMIFS(#REF!,#REF!,"eksternal",#REF!,C116)+
SUMIFS(#REF!,#REF!,"eksternal",#REF!,C116)+
SUMIFS(#REF!,#REF!,"eksternal",#REF!,C116)+
SUMIFS(#REF!,#REF!,"eksternal",#REF!,C116)+
SUMIFS(#REF!,#REF!,"eksternal",#REF!,C116)+
SUMIFS(#REF!,#REF!,"eksternal",#REF!,C116)+
SUMIFS(#REF!,#REF!,"eksternal",#REF!,C116)</f>
        <v>#REF!</v>
      </c>
      <c r="J116" s="151" t="e">
        <f>SUMIF(#REF!, 'KEUANGAN (INT+EKS) AKRE 2025'!C116,#REF!)+
SUMIF(#REF!, 'KEUANGAN (INT+EKS) AKRE 2025'!C116,#REF!)+
SUMIF(#REF!, 'KEUANGAN (INT+EKS) AKRE 2025'!C116,#REF!)+
SUMIF(#REF!, 'KEUANGAN (INT+EKS) AKRE 2025'!C116,#REF!)+
SUMIF(#REF!, 'KEUANGAN (INT+EKS) AKRE 2025'!C116,#REF!)</f>
        <v>#REF!</v>
      </c>
      <c r="K116" s="151" t="e">
        <f>SUMIFS(#REF!,#REF!,"internal",#REF!,C116)+
SUMIFS(#REF!,#REF!,"internal",#REF!,C116)+
SUMIFS(#REF!,#REF!,"internal",#REF!,C116)+
SUMIFS(#REF!,#REF!,"internal",#REF!,C116)+
SUMIFS(#REF!,#REF!,"internal",#REF!,C116)+
SUMIFS(#REF!,#REF!,"internal",#REF!,C116)</f>
        <v>#REF!</v>
      </c>
      <c r="L116" s="151" t="e">
        <f>SUMIFS(#REF!,#REF!,"eksternal",#REF!,C116)+
SUMIFS(#REF!,#REF!,"eksternal",#REF!,C116)+
SUMIFS(#REF!,#REF!,"eksternal",#REF!,C116)+
SUMIFS(#REF!,#REF!,"eksternal",#REF!,C116)+
SUMIFS(#REF!,#REF!,"eksternal",#REF!,C116)+
SUMIFS(#REF!,#REF!,"eksternal",#REF!,C116)</f>
        <v>#REF!</v>
      </c>
      <c r="M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N116" s="152" t="e">
        <f>SUMIFS(#REF!,#REF!,"internal",#REF!,C116)+
SUMIFS(#REF!,#REF!,"internal",#REF!,C116)+
SUMIFS(#REF!,#REF!,"internal",#REF!,C116)+
SUMIFS(#REF!,#REF!,"internal",#REF!,C116)+
SUMIFS(#REF!,#REF!,"internal",#REF!,C116)+
SUMIFS(#REF!,#REF!,"internal",#REF!,C116)+
SUMIFS(#REF!,#REF!,"internal",#REF!,C116)</f>
        <v>#REF!</v>
      </c>
      <c r="O116" s="1331" t="e">
        <f>SUMIFS(#REF!,#REF!,"eksternal",#REF!,C116)+
SUMIFS(#REF!,#REF!,"eksternal",#REF!,C116)+
SUMIFS(#REF!,#REF!,"eksternal",#REF!,C116)+
SUMIFS(#REF!,#REF!,"eksternal",#REF!,C116)+
SUMIFS(#REF!,#REF!,"eksternal",#REF!,C116)+
SUMIFS(#REF!,#REF!,"eksternal",#REF!,C116)+
SUMIFS(#REF!,#REF!,"eksternal",#REF!,C116)</f>
        <v>#REF!</v>
      </c>
      <c r="P116" s="152" t="e">
        <f>SUMIF(#REF!, 'KEUANGAN (INT+EKS) AKRE 2025'!C116,#REF!)+
SUMIF(#REF!, 'KEUANGAN (INT+EKS) AKRE 2025'!C116,#REF!)+
SUMIF(#REF!, 'KEUANGAN (INT+EKS) AKRE 2025'!C116,#REF!)+
SUMIF(#REF!, 'KEUANGAN (INT+EKS) AKRE 2025'!C116,#REF!)+
SUMIF(#REF!, 'KEUANGAN (INT+EKS) AKRE 2025'!C116,#REF!)</f>
        <v>#REF!</v>
      </c>
      <c r="Q116" s="152" t="e">
        <f>SUMIFS(#REF!,#REF!,"internal",#REF!,C116)+
SUMIFS(#REF!,#REF!,"internal",#REF!,C116)+
SUMIFS(#REF!,#REF!,"internal",#REF!,C116)+
SUMIFS(#REF!,#REF!,"internal",#REF!,C116)+
SUMIFS(#REF!,#REF!,"internal",#REF!,C116)+
SUMIFS(#REF!,#REF!,"internal",#REF!,C116)</f>
        <v>#REF!</v>
      </c>
      <c r="R116" s="152" t="e">
        <f>SUMIFS(#REF!,#REF!,"eksternal",#REF!,C116)+
SUMIFS(#REF!,#REF!,"eksternal",#REF!,C116)+
SUMIFS(#REF!,#REF!,"eksternal",#REF!,C116)+
SUMIFS(#REF!,#REF!,"eksternal",#REF!,C116)+
SUMIFS(#REF!,#REF!,"eksternal",#REF!,C116)+
SUMIFS(#REF!,#REF!,"eksternal",#REF!,C116)</f>
        <v>#REF!</v>
      </c>
      <c r="S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T116" s="1331" t="e">
        <f>SUMIFS(#REF!,#REF!,"internal",#REF!,C116)+
SUMIFS(#REF!,#REF!,"internal",#REF!,C116)+
SUMIFS(#REF!,#REF!,"internal",#REF!,C116)+
SUMIFS(#REF!,#REF!,"internal",#REF!,C116)+
SUMIFS(#REF!,#REF!,"eksternal",#REF!,C116)+
SUMIFS(#REF!,#REF!,"eksternal",#REF!,C116)+
SUMIFS(#REF!,#REF!,"eksternal",#REF!,C116)</f>
        <v>#REF!</v>
      </c>
      <c r="U116" s="1331" t="e">
        <f>SUMIFS(#REF!,#REF!,"eksternal",#REF!,C116)+
SUMIFS(#REF!,#REF!,"eksternal",#REF!,C116)+
SUMIFS(#REF!,#REF!,"eksternal",#REF!,C116)+
SUMIFS(#REF!,#REF!,"eksternal",#REF!,C116)+
SUMIFS(#REF!,#REF!,"eksternal",#REF!,C116)+
SUMIFS(#REF!,#REF!,"eksternal",#REF!,C116)+
SUMIFS(#REF!,#REF!,"eksternal",#REF!,C116)</f>
        <v>#REF!</v>
      </c>
      <c r="V116" s="152" t="e">
        <f>SUMIF(#REF!, 'KEUANGAN (INT+EKS) AKRE 2025'!C116,#REF!)+
SUMIF(#REF!, 'KEUANGAN (INT+EKS) AKRE 2025'!C116,#REF!)+
SUMIF(#REF!, 'KEUANGAN (INT+EKS) AKRE 2025'!C116,#REF!)+
SUMIF(#REF!, 'KEUANGAN (INT+EKS) AKRE 2025'!C116,#REF!)+
SUMIF(#REF!, 'KEUANGAN (INT+EKS) AKRE 2025'!C116,#REF!)</f>
        <v>#REF!</v>
      </c>
      <c r="W116" s="152" t="e">
        <f>SUMIFS(#REF!,#REF!,"internal",#REF!,C116)+
SUMIFS(#REF!,#REF!,"internal",#REF!,C116)+
SUMIFS(#REF!,#REF!,"internal",#REF!,C116)+
SUMIFS(#REF!,#REF!,"internal",#REF!,C116)+
SUMIFS(#REF!,#REF!,"internal",#REF!,C116)+
SUMIFS(#REF!,#REF!,"internal",#REF!,C116)</f>
        <v>#REF!</v>
      </c>
      <c r="X116" s="152" t="e">
        <f>SUMIFS(#REF!,#REF!,"eksternal",#REF!,C116)+
SUMIFS(#REF!,#REF!,"eksternal",#REF!,C116)+
SUMIFS(#REF!,#REF!,"eksternal",#REF!,C116)+
SUMIFS(#REF!,#REF!,"eksternal",#REF!,C116)+
SUMIFS(#REF!,#REF!,"eksternal",#REF!,C116)+
SUMIFS(#REF!,#REF!,"eksternal",#REF!,C116)</f>
        <v>#REF!</v>
      </c>
      <c r="Y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Z116" s="152" t="e">
        <f>SUMIFS(#REF!,#REF!,"internal",#REF!,C116)+
SUMIFS(#REF!,#REF!,"internal",#REF!,C116)+
SUMIFS(#REF!,#REF!,"internal",#REF!,C116)+
SUMIFS(#REF!,#REF!,"internal",#REF!,C116)+
SUMIFS(#REF!,#REF!,"internal",#REF!,C116)+
SUMIFS(#REF!,#REF!,"internal",#REF!,C116)+
SUMIFS(#REF!,#REF!,"internal",#REF!,C116)</f>
        <v>#REF!</v>
      </c>
      <c r="AA116" s="152" t="e">
        <f>SUMIFS(#REF!,#REF!,"eksternal",#REF!,C116)+
SUMIFS(#REF!,#REF!,"eksternal",#REF!,C116)+
SUMIFS(#REF!,#REF!,"eksternal",#REF!,C116)+
SUMIFS(#REF!,#REF!,"eksternal",#REF!,C116)+
SUMIFS(#REF!,#REF!,"eksternal",#REF!,C116)+
SUMIFS(#REF!,#REF!,"eksternal",#REF!,C116)+
SUMIFS(#REF!,#REF!,"eksternal",#REF!,C116)</f>
        <v>#REF!</v>
      </c>
      <c r="AB116" s="152" t="e">
        <f>SUMIF(#REF!, 'KEUANGAN (INT+EKS) AKRE 2025'!C116,#REF!)+
SUMIF(#REF!, 'KEUANGAN (INT+EKS) AKRE 2025'!C116,#REF!)+
SUMIF(#REF!, 'KEUANGAN (INT+EKS) AKRE 2025'!C116,#REF!)+
SUMIF(#REF!, 'KEUANGAN (INT+EKS) AKRE 2025'!C116,#REF!)+
SUMIF(#REF!, 'KEUANGAN (INT+EKS) AKRE 2025'!C116,#REF!)+
SUMIF(#REF!, 'KEUANGAN (INT+EKS) AKRE 2025'!C116,#REF!)</f>
        <v>#REF!</v>
      </c>
      <c r="AC116" s="152" t="e">
        <f>SUMIFS(#REF!,#REF!,"internal",#REF!,C116)+
SUMIFS(#REF!,#REF!,"internal",#REF!,C116)+
SUMIFS(#REF!,#REF!,"internal",#REF!,C116)+
SUMIFS(#REF!,#REF!,"internal",#REF!,C116)+
SUMIFS(#REF!,#REF!,"internal",#REF!,C116)+
SUMIFS(#REF!,#REF!,"internal",#REF!,C116)</f>
        <v>#REF!</v>
      </c>
      <c r="AD116" s="152" t="e">
        <f>SUMIFS(#REF!,#REF!,"eksternal",#REF!,C116)+
SUMIFS(#REF!,#REF!,"eksternal",#REF!,C116)+
SUMIFS(#REF!,#REF!,"eksternal",#REF!,C116)+
SUMIFS(#REF!,#REF!,"eksternal",#REF!,C116)+
SUMIFS(#REF!,#REF!,"eksternal",#REF!,C116)+
SUMIFS(#REF!,#REF!,"eksternal",#REF!,C116)</f>
        <v>#REF!</v>
      </c>
      <c r="AE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AF116" s="152" t="e">
        <f>SUMIFS(#REF!,#REF!,"internal",#REF!,C116)+
SUMIFS(#REF!,#REF!,"internal",#REF!,C116)+
SUMIFS(#REF!,#REF!,"internal",#REF!,C116)+
SUMIFS(#REF!,#REF!,"internal",#REF!,C116)+
SUMIFS(#REF!,#REF!,"internal",#REF!,C116)+
SUMIFS(#REF!,#REF!,"internal",#REF!,C116)+
SUMIFS(#REF!,#REF!,"internal",#REF!,C116)</f>
        <v>#REF!</v>
      </c>
      <c r="AG116" s="152" t="e">
        <f>SUMIFS(#REF!,#REF!,"eksternal",#REF!,C116)+
SUMIFS(#REF!,#REF!,"eksternal",#REF!,C116)+
SUMIFS(#REF!,#REF!,"eksternal",#REF!,C116)+
SUMIFS(#REF!,#REF!,"eksternal",#REF!,C116)+
SUMIFS(#REF!,#REF!,"eksternal",#REF!,C116)+
SUMIFS(#REF!,#REF!,"eksternal",#REF!,C116)+
SUMIFS(#REF!,#REF!,"eksternal",#REF!,C116)</f>
        <v>#REF!</v>
      </c>
      <c r="AH116" s="152" t="e">
        <f>SUMIF(#REF!, 'KEUANGAN (INT+EKS) AKRE 2025'!C116,#REF!)+
SUMIF(#REF!, 'KEUANGAN (INT+EKS) AKRE 2025'!C116,#REF!)+
SUMIF(#REF!, 'KEUANGAN (INT+EKS) AKRE 2025'!C116,#REF!)+
SUMIF(#REF!, 'KEUANGAN (INT+EKS) AKRE 2025'!C116,#REF!)+
SUMIF(#REF!, 'KEUANGAN (INT+EKS) AKRE 2025'!C116,#REF!)+
SUMIF(#REF!, 'KEUANGAN (INT+EKS) AKRE 2025'!C116,#REF!)</f>
        <v>#REF!</v>
      </c>
      <c r="AI116" s="152" t="e">
        <f>SUMIFS(#REF!,#REF!,"internal",#REF!,C116)+
SUMIFS(#REF!,#REF!,"internal",#REF!,C116)+
SUMIFS(#REF!,#REF!,"internal",#REF!,C116)+
SUMIFS(#REF!,#REF!,"internal",#REF!,C116)+
SUMIFS(#REF!,#REF!,"internal",#REF!,C116)+
SUMIFS(#REF!,#REF!,"internal",#REF!,C116)</f>
        <v>#REF!</v>
      </c>
      <c r="AJ116" s="152" t="e">
        <f>SUMIFS(#REF!,#REF!,"eksternal",#REF!,C116)+
SUMIFS(#REF!,#REF!,"eksternal",#REF!,C116)+
SUMIFS(#REF!,#REF!,"eksternal",#REF!,C116)+
SUMIFS(#REF!,#REF!,"eksternal",#REF!,C116)+
SUMIFS(#REF!,#REF!,"eksternal",#REF!,C116)+
SUMIFS(#REF!,#REF!,"eksternal",#REF!,C116)</f>
        <v>#REF!</v>
      </c>
      <c r="AK116" s="1337"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
SUMIF(#REF!,'KEUANGAN (INT+EKS) AKRE 2025'!C116,#REF!)+
SUMIF(#REF!,'KEUANGAN (INT+EKS) AKRE 2025'!C116,#REF!)</f>
        <v>#REF!</v>
      </c>
      <c r="AL116" s="1335" t="e">
        <f>SUMIFS(#REF!,#REF!,"internal",#REF!,C116)+
SUMIFS(#REF!,#REF!,"internal",#REF!,C116)+
SUMIFS(#REF!,#REF!,"internal",#REF!,C116)+
SUMIFS(#REF!,#REF!,"internal",#REF!,C116)+
SUMIFS(#REF!,#REF!,"internal",#REF!,C116)+
SUMIFS(#REF!,#REF!,"internal",#REF!,C116)+
SUMIFS(#REF!,#REF!,"internal",#REF!,C116)</f>
        <v>#REF!</v>
      </c>
      <c r="AM116" s="1354" t="e">
        <f>SUMIFS(#REF!,#REF!,"eksternal",#REF!,C116)+
SUMIFS(#REF!,#REF!,"eksternal",#REF!,C116)+
SUMIFS(#REF!,#REF!,"eksternal",#REF!,C116)+
SUMIFS(#REF!,#REF!,"eksternal",#REF!,C116)+
SUMIFS(#REF!,#REF!,"eksternal",#REF!,C116)+
SUMIFS(#REF!,#REF!,"eksternal",#REF!,C116)+
SUMIFS(#REF!,#REF!,"eksternal",#REF!,C116)+
SUMIFS(#REF!,#REF!,"eksternal",#REF!,C116)+
SUMIFS(#REF!,#REF!,"eksternal",#REF!,C116)</f>
        <v>#REF!</v>
      </c>
    </row>
    <row r="117" spans="1:39" hidden="1">
      <c r="A117" s="127">
        <v>11</v>
      </c>
      <c r="B117" s="1326" t="s">
        <v>242</v>
      </c>
      <c r="C117" s="1327" t="s">
        <v>472</v>
      </c>
      <c r="D117" s="1340"/>
      <c r="E117" s="1340" t="e">
        <f>SUMIFS(#REF!,#REF!,"internal",#REF!,C117)+
SUMIFS(#REF!,#REF!,"internal",#REF!,C117)+
SUMIFS(#REF!,#REF!,"internal",#REF!,C117)+
SUMIFS(#REF!,#REF!,"internal",#REF!,C117)+
SUMIFS(#REF!,#REF!,"internal",#REF!,C117)+
SUMIFS(#REF!,#REF!,"internal",#REF!,C117)</f>
        <v>#REF!</v>
      </c>
      <c r="F117" s="1341" t="e">
        <f>SUMIFS(#REF!,#REF!,"eksternal",#REF!,C117)+
SUMIFS(#REF!,#REF!,"eksternal",#REF!,C117)+
SUMIFS(#REF!,#REF!,"eksternal",#REF!,C117)+
SUMIFS(#REF!,#REF!,"eksternal",#REF!,C117)+
SUMIFS(#REF!,#REF!,"eksternal",#REF!,C117)+
SUMIFS(#REF!,#REF!,"eksternal",#REF!,C117)</f>
        <v>#REF!</v>
      </c>
      <c r="G117" s="1334"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H117" s="1334" t="e">
        <f>SUMIFS(#REF!,#REF!,"internal",#REF!,C117)+
SUMIFS(#REF!,#REF!,"internal",#REF!,C117)+
SUMIFS(#REF!,#REF!,"internal",#REF!,C117)+
SUMIFS(#REF!,#REF!,"internal",#REF!,C117)+
SUMIFS(#REF!,#REF!,"internal",#REF!,C117)+
SUMIFS(#REF!,#REF!,"internal",#REF!,C117)+
SUMIFS(#REF!,#REF!,"internal",#REF!,C117)</f>
        <v>#REF!</v>
      </c>
      <c r="I117" s="1334" t="e">
        <f>SUMIFS(#REF!,#REF!,"eksternal",#REF!,C117)+
SUMIFS(#REF!,#REF!,"eksternal",#REF!,C117)+
SUMIFS(#REF!,#REF!,"eksternal",#REF!,C117)+
SUMIFS(#REF!,#REF!,"eksternal",#REF!,C117)+
SUMIFS(#REF!,#REF!,"eksternal",#REF!,C117)+
SUMIFS(#REF!,#REF!,"eksternal",#REF!,C117)+
SUMIFS(#REF!,#REF!,"eksternal",#REF!,C117)</f>
        <v>#REF!</v>
      </c>
      <c r="J117" s="151"/>
      <c r="K117" s="151" t="e">
        <f>SUMIFS(#REF!,#REF!,"internal",#REF!,C117)+
SUMIFS(#REF!,#REF!,"internal",#REF!,C117)+
SUMIFS(#REF!,#REF!,"internal",#REF!,C117)+
SUMIFS(#REF!,#REF!,"internal",#REF!,C117)+
SUMIFS(#REF!,#REF!,"internal",#REF!,C117)+
SUMIFS(#REF!,#REF!,"internal",#REF!,C117)</f>
        <v>#REF!</v>
      </c>
      <c r="L117" s="151" t="e">
        <f>SUMIFS(#REF!,#REF!,"eksternal",#REF!,C117)+
SUMIFS(#REF!,#REF!,"eksternal",#REF!,C117)+
SUMIFS(#REF!,#REF!,"eksternal",#REF!,C117)+
SUMIFS(#REF!,#REF!,"eksternal",#REF!,C117)+
SUMIFS(#REF!,#REF!,"eksternal",#REF!,C117)+
SUMIFS(#REF!,#REF!,"eksternal",#REF!,C117)</f>
        <v>#REF!</v>
      </c>
      <c r="M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N117" s="152" t="e">
        <f>SUMIFS(#REF!,#REF!,"internal",#REF!,C117)+
SUMIFS(#REF!,#REF!,"internal",#REF!,C117)+
SUMIFS(#REF!,#REF!,"internal",#REF!,C117)+
SUMIFS(#REF!,#REF!,"internal",#REF!,C117)+
SUMIFS(#REF!,#REF!,"internal",#REF!,C117)+
SUMIFS(#REF!,#REF!,"internal",#REF!,C117)+
SUMIFS(#REF!,#REF!,"internal",#REF!,C117)</f>
        <v>#REF!</v>
      </c>
      <c r="O117" s="1331" t="e">
        <f>SUMIFS(#REF!,#REF!,"eksternal",#REF!,C117)+
SUMIFS(#REF!,#REF!,"eksternal",#REF!,C117)+
SUMIFS(#REF!,#REF!,"eksternal",#REF!,C117)+
SUMIFS(#REF!,#REF!,"eksternal",#REF!,C117)+
SUMIFS(#REF!,#REF!,"eksternal",#REF!,C117)+
SUMIFS(#REF!,#REF!,"eksternal",#REF!,C117)+
SUMIFS(#REF!,#REF!,"eksternal",#REF!,C117)</f>
        <v>#REF!</v>
      </c>
      <c r="P117" s="152"/>
      <c r="Q117" s="152" t="e">
        <f>SUMIFS(#REF!,#REF!,"internal",#REF!,C117)+
SUMIFS(#REF!,#REF!,"internal",#REF!,C117)+
SUMIFS(#REF!,#REF!,"internal",#REF!,C117)+
SUMIFS(#REF!,#REF!,"internal",#REF!,C117)+
SUMIFS(#REF!,#REF!,"internal",#REF!,C117)+
SUMIFS(#REF!,#REF!,"internal",#REF!,C117)</f>
        <v>#REF!</v>
      </c>
      <c r="R117" s="152" t="e">
        <f>SUMIFS(#REF!,#REF!,"eksternal",#REF!,C117)+
SUMIFS(#REF!,#REF!,"eksternal",#REF!,C117)+
SUMIFS(#REF!,#REF!,"eksternal",#REF!,C117)+
SUMIFS(#REF!,#REF!,"eksternal",#REF!,C117)+
SUMIFS(#REF!,#REF!,"eksternal",#REF!,C117)+
SUMIFS(#REF!,#REF!,"eksternal",#REF!,C117)</f>
        <v>#REF!</v>
      </c>
      <c r="S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T117" s="1331" t="e">
        <f>SUMIFS(#REF!,#REF!,"internal",#REF!,C117)+
SUMIFS(#REF!,#REF!,"internal",#REF!,C117)+
SUMIFS(#REF!,#REF!,"internal",#REF!,C117)+
SUMIFS(#REF!,#REF!,"internal",#REF!,C117)+
SUMIFS(#REF!,#REF!,"eksternal",#REF!,C117)+
SUMIFS(#REF!,#REF!,"eksternal",#REF!,C117)+
SUMIFS(#REF!,#REF!,"eksternal",#REF!,C117)</f>
        <v>#REF!</v>
      </c>
      <c r="U117" s="1331" t="e">
        <f>SUMIFS(#REF!,#REF!,"eksternal",#REF!,C117)+
SUMIFS(#REF!,#REF!,"eksternal",#REF!,C117)+
SUMIFS(#REF!,#REF!,"eksternal",#REF!,C117)+
SUMIFS(#REF!,#REF!,"eksternal",#REF!,C117)+
SUMIFS(#REF!,#REF!,"eksternal",#REF!,C117)+
SUMIFS(#REF!,#REF!,"eksternal",#REF!,C117)+
SUMIFS(#REF!,#REF!,"eksternal",#REF!,C117)</f>
        <v>#REF!</v>
      </c>
      <c r="V117" s="152" t="e">
        <f>SUMIF(#REF!, 'KEUANGAN (INT+EKS) AKRE 2025'!C117,#REF!)+
SUMIF(#REF!, 'KEUANGAN (INT+EKS) AKRE 2025'!C117,#REF!)+
SUMIF(#REF!, 'KEUANGAN (INT+EKS) AKRE 2025'!C117,#REF!)+
SUMIF(#REF!, 'KEUANGAN (INT+EKS) AKRE 2025'!C117,#REF!)+
SUMIF(#REF!, 'KEUANGAN (INT+EKS) AKRE 2025'!C117,#REF!)</f>
        <v>#REF!</v>
      </c>
      <c r="W117" s="152" t="e">
        <f>SUMIFS(#REF!,#REF!,"internal",#REF!,C117)+
SUMIFS(#REF!,#REF!,"internal",#REF!,C117)+
SUMIFS(#REF!,#REF!,"internal",#REF!,C117)+
SUMIFS(#REF!,#REF!,"internal",#REF!,C117)+
SUMIFS(#REF!,#REF!,"internal",#REF!,C117)+
SUMIFS(#REF!,#REF!,"internal",#REF!,C117)</f>
        <v>#REF!</v>
      </c>
      <c r="X117" s="152" t="e">
        <f>SUMIFS(#REF!,#REF!,"eksternal",#REF!,C117)+
SUMIFS(#REF!,#REF!,"eksternal",#REF!,C117)+
SUMIFS(#REF!,#REF!,"eksternal",#REF!,C117)+
SUMIFS(#REF!,#REF!,"eksternal",#REF!,C117)+
SUMIFS(#REF!,#REF!,"eksternal",#REF!,C117)+
SUMIFS(#REF!,#REF!,"eksternal",#REF!,C117)</f>
        <v>#REF!</v>
      </c>
      <c r="Y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Z117" s="152" t="e">
        <f>SUMIFS(#REF!,#REF!,"internal",#REF!,C117)+
SUMIFS(#REF!,#REF!,"internal",#REF!,C117)+
SUMIFS(#REF!,#REF!,"internal",#REF!,C117)+
SUMIFS(#REF!,#REF!,"internal",#REF!,C117)+
SUMIFS(#REF!,#REF!,"internal",#REF!,C117)+
SUMIFS(#REF!,#REF!,"internal",#REF!,C117)+
SUMIFS(#REF!,#REF!,"internal",#REF!,C117)</f>
        <v>#REF!</v>
      </c>
      <c r="AA117" s="152" t="e">
        <f>SUMIFS(#REF!,#REF!,"eksternal",#REF!,C117)+
SUMIFS(#REF!,#REF!,"eksternal",#REF!,C117)+
SUMIFS(#REF!,#REF!,"eksternal",#REF!,C117)+
SUMIFS(#REF!,#REF!,"eksternal",#REF!,C117)+
SUMIFS(#REF!,#REF!,"eksternal",#REF!,C117)+
SUMIFS(#REF!,#REF!,"eksternal",#REF!,C117)+
SUMIFS(#REF!,#REF!,"eksternal",#REF!,C117)</f>
        <v>#REF!</v>
      </c>
      <c r="AB117" s="152" t="e">
        <f>SUMIF(#REF!, 'KEUANGAN (INT+EKS) AKRE 2025'!C117,#REF!)+
SUMIF(#REF!, 'KEUANGAN (INT+EKS) AKRE 2025'!C117,#REF!)+
SUMIF(#REF!, 'KEUANGAN (INT+EKS) AKRE 2025'!C117,#REF!)+
SUMIF(#REF!, 'KEUANGAN (INT+EKS) AKRE 2025'!C117,#REF!)+
SUMIF(#REF!, 'KEUANGAN (INT+EKS) AKRE 2025'!C117,#REF!)+
SUMIF(#REF!, 'KEUANGAN (INT+EKS) AKRE 2025'!C117,#REF!)</f>
        <v>#REF!</v>
      </c>
      <c r="AC117" s="152" t="e">
        <f>SUMIFS(#REF!,#REF!,"internal",#REF!,C117)+
SUMIFS(#REF!,#REF!,"internal",#REF!,C117)+
SUMIFS(#REF!,#REF!,"internal",#REF!,C117)+
SUMIFS(#REF!,#REF!,"internal",#REF!,C117)+
SUMIFS(#REF!,#REF!,"internal",#REF!,C117)+
SUMIFS(#REF!,#REF!,"internal",#REF!,C117)</f>
        <v>#REF!</v>
      </c>
      <c r="AD117" s="152" t="e">
        <f>SUMIFS(#REF!,#REF!,"eksternal",#REF!,C117)+
SUMIFS(#REF!,#REF!,"eksternal",#REF!,C117)+
SUMIFS(#REF!,#REF!,"eksternal",#REF!,C117)+
SUMIFS(#REF!,#REF!,"eksternal",#REF!,C117)+
SUMIFS(#REF!,#REF!,"eksternal",#REF!,C117)+
SUMIFS(#REF!,#REF!,"eksternal",#REF!,C117)</f>
        <v>#REF!</v>
      </c>
      <c r="AE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AF117" s="152" t="e">
        <f>SUMIFS(#REF!,#REF!,"internal",#REF!,C117)+
SUMIFS(#REF!,#REF!,"internal",#REF!,C117)+
SUMIFS(#REF!,#REF!,"internal",#REF!,C117)+
SUMIFS(#REF!,#REF!,"internal",#REF!,C117)+
SUMIFS(#REF!,#REF!,"internal",#REF!,C117)+
SUMIFS(#REF!,#REF!,"internal",#REF!,C117)+
SUMIFS(#REF!,#REF!,"internal",#REF!,C117)</f>
        <v>#REF!</v>
      </c>
      <c r="AG117" s="152" t="e">
        <f>SUMIFS(#REF!,#REF!,"eksternal",#REF!,C117)+
SUMIFS(#REF!,#REF!,"eksternal",#REF!,C117)+
SUMIFS(#REF!,#REF!,"eksternal",#REF!,C117)+
SUMIFS(#REF!,#REF!,"eksternal",#REF!,C117)+
SUMIFS(#REF!,#REF!,"eksternal",#REF!,C117)+
SUMIFS(#REF!,#REF!,"eksternal",#REF!,C117)+
SUMIFS(#REF!,#REF!,"eksternal",#REF!,C117)</f>
        <v>#REF!</v>
      </c>
      <c r="AH117" s="152"/>
      <c r="AI117" s="152" t="e">
        <f>SUMIFS(#REF!,#REF!,"internal",#REF!,C117)+
SUMIFS(#REF!,#REF!,"internal",#REF!,C117)+
SUMIFS(#REF!,#REF!,"internal",#REF!,C117)+
SUMIFS(#REF!,#REF!,"internal",#REF!,C117)+
SUMIFS(#REF!,#REF!,"internal",#REF!,C117)+
SUMIFS(#REF!,#REF!,"internal",#REF!,C117)</f>
        <v>#REF!</v>
      </c>
      <c r="AJ117" s="152" t="e">
        <f>SUMIFS(#REF!,#REF!,"eksternal",#REF!,C117)+
SUMIFS(#REF!,#REF!,"eksternal",#REF!,C117)+
SUMIFS(#REF!,#REF!,"eksternal",#REF!,C117)+
SUMIFS(#REF!,#REF!,"eksternal",#REF!,C117)+
SUMIFS(#REF!,#REF!,"eksternal",#REF!,C117)+
SUMIFS(#REF!,#REF!,"eksternal",#REF!,C117)</f>
        <v>#REF!</v>
      </c>
      <c r="AK117" s="1337"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
SUMIF(#REF!,'KEUANGAN (INT+EKS) AKRE 2025'!C117,#REF!)+
SUMIF(#REF!,'KEUANGAN (INT+EKS) AKRE 2025'!C117,#REF!)</f>
        <v>#REF!</v>
      </c>
      <c r="AL117" s="1335" t="e">
        <f>SUMIFS(#REF!,#REF!,"internal",#REF!,C117)+
SUMIFS(#REF!,#REF!,"internal",#REF!,C117)+
SUMIFS(#REF!,#REF!,"internal",#REF!,C117)+
SUMIFS(#REF!,#REF!,"internal",#REF!,C117)+
SUMIFS(#REF!,#REF!,"internal",#REF!,C117)+
SUMIFS(#REF!,#REF!,"internal",#REF!,C117)+
SUMIFS(#REF!,#REF!,"internal",#REF!,C117)</f>
        <v>#REF!</v>
      </c>
      <c r="AM117" s="1354" t="e">
        <f>SUMIFS(#REF!,#REF!,"eksternal",#REF!,C117)+
SUMIFS(#REF!,#REF!,"eksternal",#REF!,C117)+
SUMIFS(#REF!,#REF!,"eksternal",#REF!,C117)+
SUMIFS(#REF!,#REF!,"eksternal",#REF!,C117)+
SUMIFS(#REF!,#REF!,"eksternal",#REF!,C117)+
SUMIFS(#REF!,#REF!,"eksternal",#REF!,C117)+
SUMIFS(#REF!,#REF!,"eksternal",#REF!,C117)+
SUMIFS(#REF!,#REF!,"eksternal",#REF!,C117)+
SUMIFS(#REF!,#REF!,"eksternal",#REF!,C117)</f>
        <v>#REF!</v>
      </c>
    </row>
    <row r="118" spans="1:39" hidden="1">
      <c r="A118" s="127">
        <v>12</v>
      </c>
      <c r="B118" s="1326" t="s">
        <v>242</v>
      </c>
      <c r="C118" s="1327" t="s">
        <v>3581</v>
      </c>
      <c r="D118" s="1340"/>
      <c r="E118" s="1340" t="e">
        <f>SUMIFS(#REF!,#REF!,"internal",#REF!,C118)+
SUMIFS(#REF!,#REF!,"internal",#REF!,C118)+
SUMIFS(#REF!,#REF!,"internal",#REF!,C118)+
SUMIFS(#REF!,#REF!,"internal",#REF!,C118)+
SUMIFS(#REF!,#REF!,"internal",#REF!,C118)+
SUMIFS(#REF!,#REF!,"internal",#REF!,C118)</f>
        <v>#REF!</v>
      </c>
      <c r="F118" s="1341" t="e">
        <f>SUMIFS(#REF!,#REF!,"eksternal",#REF!,C118)+
SUMIFS(#REF!,#REF!,"eksternal",#REF!,C118)+
SUMIFS(#REF!,#REF!,"eksternal",#REF!,C118)+
SUMIFS(#REF!,#REF!,"eksternal",#REF!,C118)+
SUMIFS(#REF!,#REF!,"eksternal",#REF!,C118)+
SUMIFS(#REF!,#REF!,"eksternal",#REF!,C118)</f>
        <v>#REF!</v>
      </c>
      <c r="G118" s="1334"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H118" s="1334" t="e">
        <f>SUMIFS(#REF!,#REF!,"internal",#REF!,C118)+
SUMIFS(#REF!,#REF!,"internal",#REF!,C118)+
SUMIFS(#REF!,#REF!,"internal",#REF!,C118)+
SUMIFS(#REF!,#REF!,"internal",#REF!,C118)+
SUMIFS(#REF!,#REF!,"internal",#REF!,C118)+
SUMIFS(#REF!,#REF!,"internal",#REF!,C118)+
SUMIFS(#REF!,#REF!,"internal",#REF!,C118)</f>
        <v>#REF!</v>
      </c>
      <c r="I118" s="1334" t="e">
        <f>SUMIFS(#REF!,#REF!,"eksternal",#REF!,C118)+
SUMIFS(#REF!,#REF!,"eksternal",#REF!,C118)+
SUMIFS(#REF!,#REF!,"eksternal",#REF!,C118)+
SUMIFS(#REF!,#REF!,"eksternal",#REF!,C118)+
SUMIFS(#REF!,#REF!,"eksternal",#REF!,C118)+
SUMIFS(#REF!,#REF!,"eksternal",#REF!,C118)+
SUMIFS(#REF!,#REF!,"eksternal",#REF!,C118)</f>
        <v>#REF!</v>
      </c>
      <c r="J118" s="151"/>
      <c r="K118" s="151" t="e">
        <f>SUMIFS(#REF!,#REF!,"internal",#REF!,C118)+
SUMIFS(#REF!,#REF!,"internal",#REF!,C118)+
SUMIFS(#REF!,#REF!,"internal",#REF!,C118)+
SUMIFS(#REF!,#REF!,"internal",#REF!,C118)+
SUMIFS(#REF!,#REF!,"internal",#REF!,C118)+
SUMIFS(#REF!,#REF!,"internal",#REF!,C118)</f>
        <v>#REF!</v>
      </c>
      <c r="L118" s="151" t="e">
        <f>SUMIFS(#REF!,#REF!,"eksternal",#REF!,C118)+
SUMIFS(#REF!,#REF!,"eksternal",#REF!,C118)+
SUMIFS(#REF!,#REF!,"eksternal",#REF!,C118)+
SUMIFS(#REF!,#REF!,"eksternal",#REF!,C118)+
SUMIFS(#REF!,#REF!,"eksternal",#REF!,C118)+
SUMIFS(#REF!,#REF!,"eksternal",#REF!,C118)</f>
        <v>#REF!</v>
      </c>
      <c r="M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N118" s="152" t="e">
        <f>SUMIFS(#REF!,#REF!,"internal",#REF!,C118)+
SUMIFS(#REF!,#REF!,"internal",#REF!,C118)+
SUMIFS(#REF!,#REF!,"internal",#REF!,C118)+
SUMIFS(#REF!,#REF!,"internal",#REF!,C118)+
SUMIFS(#REF!,#REF!,"internal",#REF!,C118)+
SUMIFS(#REF!,#REF!,"internal",#REF!,C118)+
SUMIFS(#REF!,#REF!,"internal",#REF!,C118)</f>
        <v>#REF!</v>
      </c>
      <c r="O118" s="1331" t="e">
        <f>SUMIFS(#REF!,#REF!,"eksternal",#REF!,C118)+
SUMIFS(#REF!,#REF!,"eksternal",#REF!,C118)+
SUMIFS(#REF!,#REF!,"eksternal",#REF!,C118)+
SUMIFS(#REF!,#REF!,"eksternal",#REF!,C118)+
SUMIFS(#REF!,#REF!,"eksternal",#REF!,C118)+
SUMIFS(#REF!,#REF!,"eksternal",#REF!,C118)+
SUMIFS(#REF!,#REF!,"eksternal",#REF!,C118)</f>
        <v>#REF!</v>
      </c>
      <c r="P118" s="152"/>
      <c r="Q118" s="152" t="e">
        <f>SUMIFS(#REF!,#REF!,"internal",#REF!,C118)+
SUMIFS(#REF!,#REF!,"internal",#REF!,C118)+
SUMIFS(#REF!,#REF!,"internal",#REF!,C118)+
SUMIFS(#REF!,#REF!,"internal",#REF!,C118)+
SUMIFS(#REF!,#REF!,"internal",#REF!,C118)+
SUMIFS(#REF!,#REF!,"internal",#REF!,C118)</f>
        <v>#REF!</v>
      </c>
      <c r="R118" s="152" t="e">
        <f>SUMIFS(#REF!,#REF!,"eksternal",#REF!,C118)+
SUMIFS(#REF!,#REF!,"eksternal",#REF!,C118)+
SUMIFS(#REF!,#REF!,"eksternal",#REF!,C118)+
SUMIFS(#REF!,#REF!,"eksternal",#REF!,C118)+
SUMIFS(#REF!,#REF!,"eksternal",#REF!,C118)+
SUMIFS(#REF!,#REF!,"eksternal",#REF!,C118)</f>
        <v>#REF!</v>
      </c>
      <c r="S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T118" s="1331" t="e">
        <f>SUMIFS(#REF!,#REF!,"internal",#REF!,C118)+
SUMIFS(#REF!,#REF!,"internal",#REF!,C118)+
SUMIFS(#REF!,#REF!,"internal",#REF!,C118)+
SUMIFS(#REF!,#REF!,"internal",#REF!,C118)+
SUMIFS(#REF!,#REF!,"eksternal",#REF!,C118)+
SUMIFS(#REF!,#REF!,"eksternal",#REF!,C118)+
SUMIFS(#REF!,#REF!,"eksternal",#REF!,C118)</f>
        <v>#REF!</v>
      </c>
      <c r="U118" s="1331" t="e">
        <f>SUMIFS(#REF!,#REF!,"eksternal",#REF!,C118)+
SUMIFS(#REF!,#REF!,"eksternal",#REF!,C118)+
SUMIFS(#REF!,#REF!,"eksternal",#REF!,C118)+
SUMIFS(#REF!,#REF!,"eksternal",#REF!,C118)+
SUMIFS(#REF!,#REF!,"eksternal",#REF!,C118)+
SUMIFS(#REF!,#REF!,"eksternal",#REF!,C118)+
SUMIFS(#REF!,#REF!,"eksternal",#REF!,C118)</f>
        <v>#REF!</v>
      </c>
      <c r="V118" s="152" t="e">
        <f>SUMIF(#REF!, 'KEUANGAN (INT+EKS) AKRE 2025'!C118,#REF!)+
SUMIF(#REF!, 'KEUANGAN (INT+EKS) AKRE 2025'!C118,#REF!)+
SUMIF(#REF!, 'KEUANGAN (INT+EKS) AKRE 2025'!C118,#REF!)+
SUMIF(#REF!, 'KEUANGAN (INT+EKS) AKRE 2025'!C118,#REF!)+
SUMIF(#REF!, 'KEUANGAN (INT+EKS) AKRE 2025'!C118,#REF!)</f>
        <v>#REF!</v>
      </c>
      <c r="W118" s="152" t="e">
        <f>SUMIFS(#REF!,#REF!,"internal",#REF!,C118)+
SUMIFS(#REF!,#REF!,"internal",#REF!,C118)+
SUMIFS(#REF!,#REF!,"internal",#REF!,C118)+
SUMIFS(#REF!,#REF!,"internal",#REF!,C118)+
SUMIFS(#REF!,#REF!,"internal",#REF!,C118)+
SUMIFS(#REF!,#REF!,"internal",#REF!,C118)</f>
        <v>#REF!</v>
      </c>
      <c r="X118" s="152" t="e">
        <f>SUMIFS(#REF!,#REF!,"eksternal",#REF!,C118)+
SUMIFS(#REF!,#REF!,"eksternal",#REF!,C118)+
SUMIFS(#REF!,#REF!,"eksternal",#REF!,C118)+
SUMIFS(#REF!,#REF!,"eksternal",#REF!,C118)+
SUMIFS(#REF!,#REF!,"eksternal",#REF!,C118)+
SUMIFS(#REF!,#REF!,"eksternal",#REF!,C118)</f>
        <v>#REF!</v>
      </c>
      <c r="Y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Z118" s="152" t="e">
        <f>SUMIFS(#REF!,#REF!,"internal",#REF!,C118)+
SUMIFS(#REF!,#REF!,"internal",#REF!,C118)+
SUMIFS(#REF!,#REF!,"internal",#REF!,C118)+
SUMIFS(#REF!,#REF!,"internal",#REF!,C118)+
SUMIFS(#REF!,#REF!,"internal",#REF!,C118)+
SUMIFS(#REF!,#REF!,"internal",#REF!,C118)+
SUMIFS(#REF!,#REF!,"internal",#REF!,C118)</f>
        <v>#REF!</v>
      </c>
      <c r="AA118" s="152" t="e">
        <f>SUMIFS(#REF!,#REF!,"eksternal",#REF!,C118)+
SUMIFS(#REF!,#REF!,"eksternal",#REF!,C118)+
SUMIFS(#REF!,#REF!,"eksternal",#REF!,C118)+
SUMIFS(#REF!,#REF!,"eksternal",#REF!,C118)+
SUMIFS(#REF!,#REF!,"eksternal",#REF!,C118)+
SUMIFS(#REF!,#REF!,"eksternal",#REF!,C118)+
SUMIFS(#REF!,#REF!,"eksternal",#REF!,C118)</f>
        <v>#REF!</v>
      </c>
      <c r="AB118" s="152" t="e">
        <f>SUMIF(#REF!, 'KEUANGAN (INT+EKS) AKRE 2025'!C118,#REF!)+
SUMIF(#REF!, 'KEUANGAN (INT+EKS) AKRE 2025'!C118,#REF!)+
SUMIF(#REF!, 'KEUANGAN (INT+EKS) AKRE 2025'!C118,#REF!)+
SUMIF(#REF!, 'KEUANGAN (INT+EKS) AKRE 2025'!C118,#REF!)+
SUMIF(#REF!, 'KEUANGAN (INT+EKS) AKRE 2025'!C118,#REF!)+
SUMIF(#REF!, 'KEUANGAN (INT+EKS) AKRE 2025'!C118,#REF!)</f>
        <v>#REF!</v>
      </c>
      <c r="AC118" s="152" t="e">
        <f>SUMIFS(#REF!,#REF!,"internal",#REF!,C118)+
SUMIFS(#REF!,#REF!,"internal",#REF!,C118)+
SUMIFS(#REF!,#REF!,"internal",#REF!,C118)+
SUMIFS(#REF!,#REF!,"internal",#REF!,C118)+
SUMIFS(#REF!,#REF!,"internal",#REF!,C118)+
SUMIFS(#REF!,#REF!,"internal",#REF!,C118)</f>
        <v>#REF!</v>
      </c>
      <c r="AD118" s="152" t="e">
        <f>SUMIFS(#REF!,#REF!,"eksternal",#REF!,C118)+
SUMIFS(#REF!,#REF!,"eksternal",#REF!,C118)+
SUMIFS(#REF!,#REF!,"eksternal",#REF!,C118)+
SUMIFS(#REF!,#REF!,"eksternal",#REF!,C118)+
SUMIFS(#REF!,#REF!,"eksternal",#REF!,C118)+
SUMIFS(#REF!,#REF!,"eksternal",#REF!,C118)</f>
        <v>#REF!</v>
      </c>
      <c r="AE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AF118" s="152" t="e">
        <f>SUMIFS(#REF!,#REF!,"internal",#REF!,C118)+
SUMIFS(#REF!,#REF!,"internal",#REF!,C118)+
SUMIFS(#REF!,#REF!,"internal",#REF!,C118)+
SUMIFS(#REF!,#REF!,"internal",#REF!,C118)+
SUMIFS(#REF!,#REF!,"internal",#REF!,C118)+
SUMIFS(#REF!,#REF!,"internal",#REF!,C118)+
SUMIFS(#REF!,#REF!,"internal",#REF!,C118)</f>
        <v>#REF!</v>
      </c>
      <c r="AG118" s="152" t="e">
        <f>SUMIFS(#REF!,#REF!,"eksternal",#REF!,C118)+
SUMIFS(#REF!,#REF!,"eksternal",#REF!,C118)+
SUMIFS(#REF!,#REF!,"eksternal",#REF!,C118)+
SUMIFS(#REF!,#REF!,"eksternal",#REF!,C118)+
SUMIFS(#REF!,#REF!,"eksternal",#REF!,C118)+
SUMIFS(#REF!,#REF!,"eksternal",#REF!,C118)+
SUMIFS(#REF!,#REF!,"eksternal",#REF!,C118)</f>
        <v>#REF!</v>
      </c>
      <c r="AH118" s="152"/>
      <c r="AI118" s="152" t="e">
        <f>SUMIFS(#REF!,#REF!,"internal",#REF!,C118)+
SUMIFS(#REF!,#REF!,"internal",#REF!,C118)+
SUMIFS(#REF!,#REF!,"internal",#REF!,C118)+
SUMIFS(#REF!,#REF!,"internal",#REF!,C118)+
SUMIFS(#REF!,#REF!,"internal",#REF!,C118)+
SUMIFS(#REF!,#REF!,"internal",#REF!,C118)</f>
        <v>#REF!</v>
      </c>
      <c r="AJ118" s="152" t="e">
        <f>SUMIFS(#REF!,#REF!,"eksternal",#REF!,C118)+
SUMIFS(#REF!,#REF!,"eksternal",#REF!,C118)+
SUMIFS(#REF!,#REF!,"eksternal",#REF!,C118)+
SUMIFS(#REF!,#REF!,"eksternal",#REF!,C118)+
SUMIFS(#REF!,#REF!,"eksternal",#REF!,C118)+
SUMIFS(#REF!,#REF!,"eksternal",#REF!,C118)</f>
        <v>#REF!</v>
      </c>
      <c r="AK118" s="1337"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
SUMIF(#REF!,'KEUANGAN (INT+EKS) AKRE 2025'!C118,#REF!)+
SUMIF(#REF!,'KEUANGAN (INT+EKS) AKRE 2025'!C118,#REF!)</f>
        <v>#REF!</v>
      </c>
      <c r="AL118" s="1335" t="e">
        <f>SUMIFS(#REF!,#REF!,"internal",#REF!,C118)+
SUMIFS(#REF!,#REF!,"internal",#REF!,C118)+
SUMIFS(#REF!,#REF!,"internal",#REF!,C118)+
SUMIFS(#REF!,#REF!,"internal",#REF!,C118)+
SUMIFS(#REF!,#REF!,"internal",#REF!,C118)+
SUMIFS(#REF!,#REF!,"internal",#REF!,C118)+
SUMIFS(#REF!,#REF!,"internal",#REF!,C118)</f>
        <v>#REF!</v>
      </c>
      <c r="AM118" s="1354" t="e">
        <f>SUMIFS(#REF!,#REF!,"eksternal",#REF!,C118)+
SUMIFS(#REF!,#REF!,"eksternal",#REF!,C118)+
SUMIFS(#REF!,#REF!,"eksternal",#REF!,C118)+
SUMIFS(#REF!,#REF!,"eksternal",#REF!,C118)+
SUMIFS(#REF!,#REF!,"eksternal",#REF!,C118)+
SUMIFS(#REF!,#REF!,"eksternal",#REF!,C118)+
SUMIFS(#REF!,#REF!,"eksternal",#REF!,C118)+
SUMIFS(#REF!,#REF!,"eksternal",#REF!,C118)+
SUMIFS(#REF!,#REF!,"eksternal",#REF!,C118)</f>
        <v>#REF!</v>
      </c>
    </row>
    <row r="119" spans="1:39" hidden="1">
      <c r="A119" s="127">
        <v>13</v>
      </c>
      <c r="B119" s="1326" t="s">
        <v>242</v>
      </c>
      <c r="C119" s="1327" t="s">
        <v>475</v>
      </c>
      <c r="D119" s="1340"/>
      <c r="E119" s="1340" t="e">
        <f>SUMIFS(#REF!,#REF!,"internal",#REF!,C119)+
SUMIFS(#REF!,#REF!,"internal",#REF!,C119)+
SUMIFS(#REF!,#REF!,"internal",#REF!,C119)+
SUMIFS(#REF!,#REF!,"internal",#REF!,C119)+
SUMIFS(#REF!,#REF!,"internal",#REF!,C119)+
SUMIFS(#REF!,#REF!,"internal",#REF!,C119)</f>
        <v>#REF!</v>
      </c>
      <c r="F119" s="1341" t="e">
        <f>SUMIFS(#REF!,#REF!,"eksternal",#REF!,C119)+
SUMIFS(#REF!,#REF!,"eksternal",#REF!,C119)+
SUMIFS(#REF!,#REF!,"eksternal",#REF!,C119)+
SUMIFS(#REF!,#REF!,"eksternal",#REF!,C119)+
SUMIFS(#REF!,#REF!,"eksternal",#REF!,C119)+
SUMIFS(#REF!,#REF!,"eksternal",#REF!,C119)</f>
        <v>#REF!</v>
      </c>
      <c r="G119" s="1334"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H119" s="1334" t="e">
        <f>SUMIFS(#REF!,#REF!,"internal",#REF!,C119)+
SUMIFS(#REF!,#REF!,"internal",#REF!,C119)+
SUMIFS(#REF!,#REF!,"internal",#REF!,C119)+
SUMIFS(#REF!,#REF!,"internal",#REF!,C119)+
SUMIFS(#REF!,#REF!,"internal",#REF!,C119)+
SUMIFS(#REF!,#REF!,"internal",#REF!,C119)+
SUMIFS(#REF!,#REF!,"internal",#REF!,C119)</f>
        <v>#REF!</v>
      </c>
      <c r="I119" s="1334" t="e">
        <f>SUMIFS(#REF!,#REF!,"eksternal",#REF!,C119)+
SUMIFS(#REF!,#REF!,"eksternal",#REF!,C119)+
SUMIFS(#REF!,#REF!,"eksternal",#REF!,C119)+
SUMIFS(#REF!,#REF!,"eksternal",#REF!,C119)+
SUMIFS(#REF!,#REF!,"eksternal",#REF!,C119)+
SUMIFS(#REF!,#REF!,"eksternal",#REF!,C119)+
SUMIFS(#REF!,#REF!,"eksternal",#REF!,C119)</f>
        <v>#REF!</v>
      </c>
      <c r="J119" s="151"/>
      <c r="K119" s="151" t="e">
        <f>SUMIFS(#REF!,#REF!,"internal",#REF!,C119)+
SUMIFS(#REF!,#REF!,"internal",#REF!,C119)+
SUMIFS(#REF!,#REF!,"internal",#REF!,C119)+
SUMIFS(#REF!,#REF!,"internal",#REF!,C119)+
SUMIFS(#REF!,#REF!,"internal",#REF!,C119)+
SUMIFS(#REF!,#REF!,"internal",#REF!,C119)</f>
        <v>#REF!</v>
      </c>
      <c r="L119" s="151" t="e">
        <f>SUMIFS(#REF!,#REF!,"eksternal",#REF!,C119)+
SUMIFS(#REF!,#REF!,"eksternal",#REF!,C119)+
SUMIFS(#REF!,#REF!,"eksternal",#REF!,C119)+
SUMIFS(#REF!,#REF!,"eksternal",#REF!,C119)+
SUMIFS(#REF!,#REF!,"eksternal",#REF!,C119)+
SUMIFS(#REF!,#REF!,"eksternal",#REF!,C119)</f>
        <v>#REF!</v>
      </c>
      <c r="M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N119" s="152" t="e">
        <f>SUMIFS(#REF!,#REF!,"internal",#REF!,C119)+
SUMIFS(#REF!,#REF!,"internal",#REF!,C119)+
SUMIFS(#REF!,#REF!,"internal",#REF!,C119)+
SUMIFS(#REF!,#REF!,"internal",#REF!,C119)+
SUMIFS(#REF!,#REF!,"internal",#REF!,C119)+
SUMIFS(#REF!,#REF!,"internal",#REF!,C119)+
SUMIFS(#REF!,#REF!,"internal",#REF!,C119)</f>
        <v>#REF!</v>
      </c>
      <c r="O119" s="1331" t="e">
        <f>SUMIFS(#REF!,#REF!,"eksternal",#REF!,C119)+
SUMIFS(#REF!,#REF!,"eksternal",#REF!,C119)+
SUMIFS(#REF!,#REF!,"eksternal",#REF!,C119)+
SUMIFS(#REF!,#REF!,"eksternal",#REF!,C119)+
SUMIFS(#REF!,#REF!,"eksternal",#REF!,C119)+
SUMIFS(#REF!,#REF!,"eksternal",#REF!,C119)+
SUMIFS(#REF!,#REF!,"eksternal",#REF!,C119)</f>
        <v>#REF!</v>
      </c>
      <c r="P119" s="152"/>
      <c r="Q119" s="152" t="e">
        <f>SUMIFS(#REF!,#REF!,"internal",#REF!,C119)+
SUMIFS(#REF!,#REF!,"internal",#REF!,C119)+
SUMIFS(#REF!,#REF!,"internal",#REF!,C119)+
SUMIFS(#REF!,#REF!,"internal",#REF!,C119)+
SUMIFS(#REF!,#REF!,"internal",#REF!,C119)+
SUMIFS(#REF!,#REF!,"internal",#REF!,C119)</f>
        <v>#REF!</v>
      </c>
      <c r="R119" s="152" t="e">
        <f>SUMIFS(#REF!,#REF!,"eksternal",#REF!,C119)+
SUMIFS(#REF!,#REF!,"eksternal",#REF!,C119)+
SUMIFS(#REF!,#REF!,"eksternal",#REF!,C119)+
SUMIFS(#REF!,#REF!,"eksternal",#REF!,C119)+
SUMIFS(#REF!,#REF!,"eksternal",#REF!,C119)+
SUMIFS(#REF!,#REF!,"eksternal",#REF!,C119)</f>
        <v>#REF!</v>
      </c>
      <c r="S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T119" s="1331" t="e">
        <f>SUMIFS(#REF!,#REF!,"internal",#REF!,C119)+
SUMIFS(#REF!,#REF!,"internal",#REF!,C119)+
SUMIFS(#REF!,#REF!,"internal",#REF!,C119)+
SUMIFS(#REF!,#REF!,"internal",#REF!,C119)+
SUMIFS(#REF!,#REF!,"eksternal",#REF!,C119)+
SUMIFS(#REF!,#REF!,"eksternal",#REF!,C119)+
SUMIFS(#REF!,#REF!,"eksternal",#REF!,C119)</f>
        <v>#REF!</v>
      </c>
      <c r="U119" s="1331" t="e">
        <f>SUMIFS(#REF!,#REF!,"eksternal",#REF!,C119)+
SUMIFS(#REF!,#REF!,"eksternal",#REF!,C119)+
SUMIFS(#REF!,#REF!,"eksternal",#REF!,C119)+
SUMIFS(#REF!,#REF!,"eksternal",#REF!,C119)+
SUMIFS(#REF!,#REF!,"eksternal",#REF!,C119)+
SUMIFS(#REF!,#REF!,"eksternal",#REF!,C119)+
SUMIFS(#REF!,#REF!,"eksternal",#REF!,C119)</f>
        <v>#REF!</v>
      </c>
      <c r="V119" s="152" t="e">
        <f>SUMIF(#REF!, 'KEUANGAN (INT+EKS) AKRE 2025'!C119,#REF!)+
SUMIF(#REF!, 'KEUANGAN (INT+EKS) AKRE 2025'!C119,#REF!)+
SUMIF(#REF!, 'KEUANGAN (INT+EKS) AKRE 2025'!C119,#REF!)+
SUMIF(#REF!, 'KEUANGAN (INT+EKS) AKRE 2025'!C119,#REF!)+
SUMIF(#REF!, 'KEUANGAN (INT+EKS) AKRE 2025'!C119,#REF!)</f>
        <v>#REF!</v>
      </c>
      <c r="W119" s="152" t="e">
        <f>SUMIFS(#REF!,#REF!,"internal",#REF!,C119)+
SUMIFS(#REF!,#REF!,"internal",#REF!,C119)+
SUMIFS(#REF!,#REF!,"internal",#REF!,C119)+
SUMIFS(#REF!,#REF!,"internal",#REF!,C119)+
SUMIFS(#REF!,#REF!,"internal",#REF!,C119)+
SUMIFS(#REF!,#REF!,"internal",#REF!,C119)</f>
        <v>#REF!</v>
      </c>
      <c r="X119" s="152" t="e">
        <f>SUMIFS(#REF!,#REF!,"eksternal",#REF!,C119)+
SUMIFS(#REF!,#REF!,"eksternal",#REF!,C119)+
SUMIFS(#REF!,#REF!,"eksternal",#REF!,C119)+
SUMIFS(#REF!,#REF!,"eksternal",#REF!,C119)+
SUMIFS(#REF!,#REF!,"eksternal",#REF!,C119)+
SUMIFS(#REF!,#REF!,"eksternal",#REF!,C119)</f>
        <v>#REF!</v>
      </c>
      <c r="Y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Z119" s="152" t="e">
        <f>SUMIFS(#REF!,#REF!,"internal",#REF!,C119)+
SUMIFS(#REF!,#REF!,"internal",#REF!,C119)+
SUMIFS(#REF!,#REF!,"internal",#REF!,C119)+
SUMIFS(#REF!,#REF!,"internal",#REF!,C119)+
SUMIFS(#REF!,#REF!,"internal",#REF!,C119)+
SUMIFS(#REF!,#REF!,"internal",#REF!,C119)+
SUMIFS(#REF!,#REF!,"internal",#REF!,C119)</f>
        <v>#REF!</v>
      </c>
      <c r="AA119" s="152" t="e">
        <f>SUMIFS(#REF!,#REF!,"eksternal",#REF!,C119)+
SUMIFS(#REF!,#REF!,"eksternal",#REF!,C119)+
SUMIFS(#REF!,#REF!,"eksternal",#REF!,C119)+
SUMIFS(#REF!,#REF!,"eksternal",#REF!,C119)+
SUMIFS(#REF!,#REF!,"eksternal",#REF!,C119)+
SUMIFS(#REF!,#REF!,"eksternal",#REF!,C119)+
SUMIFS(#REF!,#REF!,"eksternal",#REF!,C119)</f>
        <v>#REF!</v>
      </c>
      <c r="AB119" s="152" t="e">
        <f>SUMIF(#REF!, 'KEUANGAN (INT+EKS) AKRE 2025'!C119,#REF!)+
SUMIF(#REF!, 'KEUANGAN (INT+EKS) AKRE 2025'!C119,#REF!)+
SUMIF(#REF!, 'KEUANGAN (INT+EKS) AKRE 2025'!C119,#REF!)+
SUMIF(#REF!, 'KEUANGAN (INT+EKS) AKRE 2025'!C119,#REF!)+
SUMIF(#REF!, 'KEUANGAN (INT+EKS) AKRE 2025'!C119,#REF!)+
SUMIF(#REF!, 'KEUANGAN (INT+EKS) AKRE 2025'!C119,#REF!)</f>
        <v>#REF!</v>
      </c>
      <c r="AC119" s="152" t="e">
        <f>SUMIFS(#REF!,#REF!,"internal",#REF!,C119)+
SUMIFS(#REF!,#REF!,"internal",#REF!,C119)+
SUMIFS(#REF!,#REF!,"internal",#REF!,C119)+
SUMIFS(#REF!,#REF!,"internal",#REF!,C119)+
SUMIFS(#REF!,#REF!,"internal",#REF!,C119)+
SUMIFS(#REF!,#REF!,"internal",#REF!,C119)</f>
        <v>#REF!</v>
      </c>
      <c r="AD119" s="152" t="e">
        <f>SUMIFS(#REF!,#REF!,"eksternal",#REF!,C119)+
SUMIFS(#REF!,#REF!,"eksternal",#REF!,C119)+
SUMIFS(#REF!,#REF!,"eksternal",#REF!,C119)+
SUMIFS(#REF!,#REF!,"eksternal",#REF!,C119)+
SUMIFS(#REF!,#REF!,"eksternal",#REF!,C119)+
SUMIFS(#REF!,#REF!,"eksternal",#REF!,C119)</f>
        <v>#REF!</v>
      </c>
      <c r="AE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AF119" s="152" t="e">
        <f>SUMIFS(#REF!,#REF!,"internal",#REF!,C119)+
SUMIFS(#REF!,#REF!,"internal",#REF!,C119)+
SUMIFS(#REF!,#REF!,"internal",#REF!,C119)+
SUMIFS(#REF!,#REF!,"internal",#REF!,C119)+
SUMIFS(#REF!,#REF!,"internal",#REF!,C119)+
SUMIFS(#REF!,#REF!,"internal",#REF!,C119)+
SUMIFS(#REF!,#REF!,"internal",#REF!,C119)</f>
        <v>#REF!</v>
      </c>
      <c r="AG119" s="152" t="e">
        <f>SUMIFS(#REF!,#REF!,"eksternal",#REF!,C119)+
SUMIFS(#REF!,#REF!,"eksternal",#REF!,C119)+
SUMIFS(#REF!,#REF!,"eksternal",#REF!,C119)+
SUMIFS(#REF!,#REF!,"eksternal",#REF!,C119)+
SUMIFS(#REF!,#REF!,"eksternal",#REF!,C119)+
SUMIFS(#REF!,#REF!,"eksternal",#REF!,C119)+
SUMIFS(#REF!,#REF!,"eksternal",#REF!,C119)</f>
        <v>#REF!</v>
      </c>
      <c r="AH119" s="152"/>
      <c r="AI119" s="152" t="e">
        <f>SUMIFS(#REF!,#REF!,"internal",#REF!,C119)+
SUMIFS(#REF!,#REF!,"internal",#REF!,C119)+
SUMIFS(#REF!,#REF!,"internal",#REF!,C119)+
SUMIFS(#REF!,#REF!,"internal",#REF!,C119)+
SUMIFS(#REF!,#REF!,"internal",#REF!,C119)+
SUMIFS(#REF!,#REF!,"internal",#REF!,C119)</f>
        <v>#REF!</v>
      </c>
      <c r="AJ119" s="152" t="e">
        <f>SUMIFS(#REF!,#REF!,"eksternal",#REF!,C119)+
SUMIFS(#REF!,#REF!,"eksternal",#REF!,C119)+
SUMIFS(#REF!,#REF!,"eksternal",#REF!,C119)+
SUMIFS(#REF!,#REF!,"eksternal",#REF!,C119)+
SUMIFS(#REF!,#REF!,"eksternal",#REF!,C119)+
SUMIFS(#REF!,#REF!,"eksternal",#REF!,C119)</f>
        <v>#REF!</v>
      </c>
      <c r="AK119" s="1337"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
SUMIF(#REF!,'KEUANGAN (INT+EKS) AKRE 2025'!C119,#REF!)+
SUMIF(#REF!,'KEUANGAN (INT+EKS) AKRE 2025'!C119,#REF!)</f>
        <v>#REF!</v>
      </c>
      <c r="AL119" s="1335" t="e">
        <f>SUMIFS(#REF!,#REF!,"internal",#REF!,C119)+
SUMIFS(#REF!,#REF!,"internal",#REF!,C119)+
SUMIFS(#REF!,#REF!,"internal",#REF!,C119)+
SUMIFS(#REF!,#REF!,"internal",#REF!,C119)+
SUMIFS(#REF!,#REF!,"internal",#REF!,C119)+
SUMIFS(#REF!,#REF!,"internal",#REF!,C119)+
SUMIFS(#REF!,#REF!,"internal",#REF!,C119)</f>
        <v>#REF!</v>
      </c>
      <c r="AM119" s="1354" t="e">
        <f>SUMIFS(#REF!,#REF!,"eksternal",#REF!,C119)+
SUMIFS(#REF!,#REF!,"eksternal",#REF!,C119)+
SUMIFS(#REF!,#REF!,"eksternal",#REF!,C119)+
SUMIFS(#REF!,#REF!,"eksternal",#REF!,C119)+
SUMIFS(#REF!,#REF!,"eksternal",#REF!,C119)+
SUMIFS(#REF!,#REF!,"eksternal",#REF!,C119)+
SUMIFS(#REF!,#REF!,"eksternal",#REF!,C119)+
SUMIFS(#REF!,#REF!,"eksternal",#REF!,C119)+
SUMIFS(#REF!,#REF!,"eksternal",#REF!,C119)</f>
        <v>#REF!</v>
      </c>
    </row>
    <row r="120" spans="1:39" hidden="1">
      <c r="A120" s="127">
        <v>14</v>
      </c>
      <c r="B120" s="1326" t="s">
        <v>242</v>
      </c>
      <c r="C120" s="1327" t="s">
        <v>6265</v>
      </c>
      <c r="D120" s="1340"/>
      <c r="E120" s="1340" t="e">
        <f>SUMIFS(#REF!,#REF!,"internal",#REF!,C120)+
SUMIFS(#REF!,#REF!,"internal",#REF!,C120)+
SUMIFS(#REF!,#REF!,"internal",#REF!,C120)+
SUMIFS(#REF!,#REF!,"internal",#REF!,C120)+
SUMIFS(#REF!,#REF!,"internal",#REF!,C120)+
SUMIFS(#REF!,#REF!,"internal",#REF!,C120)</f>
        <v>#REF!</v>
      </c>
      <c r="F120" s="1341" t="e">
        <f>SUMIFS(#REF!,#REF!,"eksternal",#REF!,C120)+
SUMIFS(#REF!,#REF!,"eksternal",#REF!,C120)+
SUMIFS(#REF!,#REF!,"eksternal",#REF!,C120)+
SUMIFS(#REF!,#REF!,"eksternal",#REF!,C120)+
SUMIFS(#REF!,#REF!,"eksternal",#REF!,C120)+
SUMIFS(#REF!,#REF!,"eksternal",#REF!,C120)</f>
        <v>#REF!</v>
      </c>
      <c r="G120" s="1334"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H120" s="1334" t="e">
        <f>SUMIFS(#REF!,#REF!,"internal",#REF!,C120)+
SUMIFS(#REF!,#REF!,"internal",#REF!,C120)+
SUMIFS(#REF!,#REF!,"internal",#REF!,C120)+
SUMIFS(#REF!,#REF!,"internal",#REF!,C120)+
SUMIFS(#REF!,#REF!,"internal",#REF!,C120)+
SUMIFS(#REF!,#REF!,"internal",#REF!,C120)+
SUMIFS(#REF!,#REF!,"internal",#REF!,C120)</f>
        <v>#REF!</v>
      </c>
      <c r="I120" s="1334" t="e">
        <f>SUMIFS(#REF!,#REF!,"eksternal",#REF!,C120)+
SUMIFS(#REF!,#REF!,"eksternal",#REF!,C120)+
SUMIFS(#REF!,#REF!,"eksternal",#REF!,C120)+
SUMIFS(#REF!,#REF!,"eksternal",#REF!,C120)+
SUMIFS(#REF!,#REF!,"eksternal",#REF!,C120)+
SUMIFS(#REF!,#REF!,"eksternal",#REF!,C120)+
SUMIFS(#REF!,#REF!,"eksternal",#REF!,C120)</f>
        <v>#REF!</v>
      </c>
      <c r="J120" s="151"/>
      <c r="K120" s="151" t="e">
        <f>SUMIFS(#REF!,#REF!,"internal",#REF!,C120)+
SUMIFS(#REF!,#REF!,"internal",#REF!,C120)+
SUMIFS(#REF!,#REF!,"internal",#REF!,C120)+
SUMIFS(#REF!,#REF!,"internal",#REF!,C120)+
SUMIFS(#REF!,#REF!,"internal",#REF!,C120)+
SUMIFS(#REF!,#REF!,"internal",#REF!,C120)</f>
        <v>#REF!</v>
      </c>
      <c r="L120" s="151" t="e">
        <f>SUMIFS(#REF!,#REF!,"eksternal",#REF!,C120)+
SUMIFS(#REF!,#REF!,"eksternal",#REF!,C120)+
SUMIFS(#REF!,#REF!,"eksternal",#REF!,C120)+
SUMIFS(#REF!,#REF!,"eksternal",#REF!,C120)+
SUMIFS(#REF!,#REF!,"eksternal",#REF!,C120)+
SUMIFS(#REF!,#REF!,"eksternal",#REF!,C120)</f>
        <v>#REF!</v>
      </c>
      <c r="M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N120" s="152" t="e">
        <f>SUMIFS(#REF!,#REF!,"internal",#REF!,C120)+
SUMIFS(#REF!,#REF!,"internal",#REF!,C120)+
SUMIFS(#REF!,#REF!,"internal",#REF!,C120)+
SUMIFS(#REF!,#REF!,"internal",#REF!,C120)+
SUMIFS(#REF!,#REF!,"internal",#REF!,C120)+
SUMIFS(#REF!,#REF!,"internal",#REF!,C120)+
SUMIFS(#REF!,#REF!,"internal",#REF!,C120)</f>
        <v>#REF!</v>
      </c>
      <c r="O120" s="1331" t="e">
        <f>SUMIFS(#REF!,#REF!,"eksternal",#REF!,C120)+
SUMIFS(#REF!,#REF!,"eksternal",#REF!,C120)+
SUMIFS(#REF!,#REF!,"eksternal",#REF!,C120)+
SUMIFS(#REF!,#REF!,"eksternal",#REF!,C120)+
SUMIFS(#REF!,#REF!,"eksternal",#REF!,C120)+
SUMIFS(#REF!,#REF!,"eksternal",#REF!,C120)+
SUMIFS(#REF!,#REF!,"eksternal",#REF!,C120)</f>
        <v>#REF!</v>
      </c>
      <c r="P120" s="152"/>
      <c r="Q120" s="152" t="e">
        <f>SUMIFS(#REF!,#REF!,"internal",#REF!,C120)+
SUMIFS(#REF!,#REF!,"internal",#REF!,C120)+
SUMIFS(#REF!,#REF!,"internal",#REF!,C120)+
SUMIFS(#REF!,#REF!,"internal",#REF!,C120)+
SUMIFS(#REF!,#REF!,"internal",#REF!,C120)+
SUMIFS(#REF!,#REF!,"internal",#REF!,C120)</f>
        <v>#REF!</v>
      </c>
      <c r="R120" s="152" t="e">
        <f>SUMIFS(#REF!,#REF!,"eksternal",#REF!,C120)+
SUMIFS(#REF!,#REF!,"eksternal",#REF!,C120)+
SUMIFS(#REF!,#REF!,"eksternal",#REF!,C120)+
SUMIFS(#REF!,#REF!,"eksternal",#REF!,C120)+
SUMIFS(#REF!,#REF!,"eksternal",#REF!,C120)+
SUMIFS(#REF!,#REF!,"eksternal",#REF!,C120)</f>
        <v>#REF!</v>
      </c>
      <c r="S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T120" s="1331" t="e">
        <f>SUMIFS(#REF!,#REF!,"internal",#REF!,C120)+
SUMIFS(#REF!,#REF!,"internal",#REF!,C120)+
SUMIFS(#REF!,#REF!,"internal",#REF!,C120)+
SUMIFS(#REF!,#REF!,"internal",#REF!,C120)+
SUMIFS(#REF!,#REF!,"eksternal",#REF!,C120)+
SUMIFS(#REF!,#REF!,"eksternal",#REF!,C120)+
SUMIFS(#REF!,#REF!,"eksternal",#REF!,C120)</f>
        <v>#REF!</v>
      </c>
      <c r="U120" s="1331" t="e">
        <f>SUMIFS(#REF!,#REF!,"eksternal",#REF!,C120)+
SUMIFS(#REF!,#REF!,"eksternal",#REF!,C120)+
SUMIFS(#REF!,#REF!,"eksternal",#REF!,C120)+
SUMIFS(#REF!,#REF!,"eksternal",#REF!,C120)+
SUMIFS(#REF!,#REF!,"eksternal",#REF!,C120)+
SUMIFS(#REF!,#REF!,"eksternal",#REF!,C120)+
SUMIFS(#REF!,#REF!,"eksternal",#REF!,C120)</f>
        <v>#REF!</v>
      </c>
      <c r="V120" s="152" t="e">
        <f>SUMIF(#REF!, 'KEUANGAN (INT+EKS) AKRE 2025'!C120,#REF!)+
SUMIF(#REF!, 'KEUANGAN (INT+EKS) AKRE 2025'!C120,#REF!)+
SUMIF(#REF!, 'KEUANGAN (INT+EKS) AKRE 2025'!C120,#REF!)+
SUMIF(#REF!, 'KEUANGAN (INT+EKS) AKRE 2025'!C120,#REF!)+
SUMIF(#REF!, 'KEUANGAN (INT+EKS) AKRE 2025'!C120,#REF!)</f>
        <v>#REF!</v>
      </c>
      <c r="W120" s="152" t="e">
        <f>SUMIFS(#REF!,#REF!,"internal",#REF!,C120)+
SUMIFS(#REF!,#REF!,"internal",#REF!,C120)+
SUMIFS(#REF!,#REF!,"internal",#REF!,C120)+
SUMIFS(#REF!,#REF!,"internal",#REF!,C120)+
SUMIFS(#REF!,#REF!,"internal",#REF!,C120)+
SUMIFS(#REF!,#REF!,"internal",#REF!,C120)</f>
        <v>#REF!</v>
      </c>
      <c r="X120" s="152" t="e">
        <f>SUMIFS(#REF!,#REF!,"eksternal",#REF!,C120)+
SUMIFS(#REF!,#REF!,"eksternal",#REF!,C120)+
SUMIFS(#REF!,#REF!,"eksternal",#REF!,C120)+
SUMIFS(#REF!,#REF!,"eksternal",#REF!,C120)+
SUMIFS(#REF!,#REF!,"eksternal",#REF!,C120)+
SUMIFS(#REF!,#REF!,"eksternal",#REF!,C120)</f>
        <v>#REF!</v>
      </c>
      <c r="Y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Z120" s="152" t="e">
        <f>SUMIFS(#REF!,#REF!,"internal",#REF!,C120)+
SUMIFS(#REF!,#REF!,"internal",#REF!,C120)+
SUMIFS(#REF!,#REF!,"internal",#REF!,C120)+
SUMIFS(#REF!,#REF!,"internal",#REF!,C120)+
SUMIFS(#REF!,#REF!,"internal",#REF!,C120)+
SUMIFS(#REF!,#REF!,"internal",#REF!,C120)+
SUMIFS(#REF!,#REF!,"internal",#REF!,C120)</f>
        <v>#REF!</v>
      </c>
      <c r="AA120" s="152" t="e">
        <f>SUMIFS(#REF!,#REF!,"eksternal",#REF!,C120)+
SUMIFS(#REF!,#REF!,"eksternal",#REF!,C120)+
SUMIFS(#REF!,#REF!,"eksternal",#REF!,C120)+
SUMIFS(#REF!,#REF!,"eksternal",#REF!,C120)+
SUMIFS(#REF!,#REF!,"eksternal",#REF!,C120)+
SUMIFS(#REF!,#REF!,"eksternal",#REF!,C120)+
SUMIFS(#REF!,#REF!,"eksternal",#REF!,C120)</f>
        <v>#REF!</v>
      </c>
      <c r="AB120" s="152" t="e">
        <f>SUMIF(#REF!, 'KEUANGAN (INT+EKS) AKRE 2025'!C120,#REF!)+
SUMIF(#REF!, 'KEUANGAN (INT+EKS) AKRE 2025'!C120,#REF!)+
SUMIF(#REF!, 'KEUANGAN (INT+EKS) AKRE 2025'!C120,#REF!)+
SUMIF(#REF!, 'KEUANGAN (INT+EKS) AKRE 2025'!C120,#REF!)+
SUMIF(#REF!, 'KEUANGAN (INT+EKS) AKRE 2025'!C120,#REF!)+
SUMIF(#REF!, 'KEUANGAN (INT+EKS) AKRE 2025'!C120,#REF!)</f>
        <v>#REF!</v>
      </c>
      <c r="AC120" s="152" t="e">
        <f>SUMIFS(#REF!,#REF!,"internal",#REF!,C120)+
SUMIFS(#REF!,#REF!,"internal",#REF!,C120)+
SUMIFS(#REF!,#REF!,"internal",#REF!,C120)+
SUMIFS(#REF!,#REF!,"internal",#REF!,C120)+
SUMIFS(#REF!,#REF!,"internal",#REF!,C120)+
SUMIFS(#REF!,#REF!,"internal",#REF!,C120)</f>
        <v>#REF!</v>
      </c>
      <c r="AD120" s="152" t="e">
        <f>SUMIFS(#REF!,#REF!,"eksternal",#REF!,C120)+
SUMIFS(#REF!,#REF!,"eksternal",#REF!,C120)+
SUMIFS(#REF!,#REF!,"eksternal",#REF!,C120)+
SUMIFS(#REF!,#REF!,"eksternal",#REF!,C120)+
SUMIFS(#REF!,#REF!,"eksternal",#REF!,C120)+
SUMIFS(#REF!,#REF!,"eksternal",#REF!,C120)</f>
        <v>#REF!</v>
      </c>
      <c r="AE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AF120" s="152" t="e">
        <f>SUMIFS(#REF!,#REF!,"internal",#REF!,C120)+
SUMIFS(#REF!,#REF!,"internal",#REF!,C120)+
SUMIFS(#REF!,#REF!,"internal",#REF!,C120)+
SUMIFS(#REF!,#REF!,"internal",#REF!,C120)+
SUMIFS(#REF!,#REF!,"internal",#REF!,C120)+
SUMIFS(#REF!,#REF!,"internal",#REF!,C120)+
SUMIFS(#REF!,#REF!,"internal",#REF!,C120)</f>
        <v>#REF!</v>
      </c>
      <c r="AG120" s="152" t="e">
        <f>SUMIFS(#REF!,#REF!,"eksternal",#REF!,C120)+
SUMIFS(#REF!,#REF!,"eksternal",#REF!,C120)+
SUMIFS(#REF!,#REF!,"eksternal",#REF!,C120)+
SUMIFS(#REF!,#REF!,"eksternal",#REF!,C120)+
SUMIFS(#REF!,#REF!,"eksternal",#REF!,C120)+
SUMIFS(#REF!,#REF!,"eksternal",#REF!,C120)+
SUMIFS(#REF!,#REF!,"eksternal",#REF!,C120)</f>
        <v>#REF!</v>
      </c>
      <c r="AH120" s="152"/>
      <c r="AI120" s="152" t="e">
        <f>SUMIFS(#REF!,#REF!,"internal",#REF!,C120)+
SUMIFS(#REF!,#REF!,"internal",#REF!,C120)+
SUMIFS(#REF!,#REF!,"internal",#REF!,C120)+
SUMIFS(#REF!,#REF!,"internal",#REF!,C120)+
SUMIFS(#REF!,#REF!,"internal",#REF!,C120)+
SUMIFS(#REF!,#REF!,"internal",#REF!,C120)</f>
        <v>#REF!</v>
      </c>
      <c r="AJ120" s="152" t="e">
        <f>SUMIFS(#REF!,#REF!,"eksternal",#REF!,C120)+
SUMIFS(#REF!,#REF!,"eksternal",#REF!,C120)+
SUMIFS(#REF!,#REF!,"eksternal",#REF!,C120)+
SUMIFS(#REF!,#REF!,"eksternal",#REF!,C120)+
SUMIFS(#REF!,#REF!,"eksternal",#REF!,C120)+
SUMIFS(#REF!,#REF!,"eksternal",#REF!,C120)</f>
        <v>#REF!</v>
      </c>
      <c r="AK120" s="1337"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
SUMIF(#REF!,'KEUANGAN (INT+EKS) AKRE 2025'!C120,#REF!)+
SUMIF(#REF!,'KEUANGAN (INT+EKS) AKRE 2025'!C120,#REF!)</f>
        <v>#REF!</v>
      </c>
      <c r="AL120" s="1335" t="e">
        <f>SUMIFS(#REF!,#REF!,"internal",#REF!,C120)+
SUMIFS(#REF!,#REF!,"internal",#REF!,C120)+
SUMIFS(#REF!,#REF!,"internal",#REF!,C120)+
SUMIFS(#REF!,#REF!,"internal",#REF!,C120)+
SUMIFS(#REF!,#REF!,"internal",#REF!,C120)+
SUMIFS(#REF!,#REF!,"internal",#REF!,C120)+
SUMIFS(#REF!,#REF!,"internal",#REF!,C120)</f>
        <v>#REF!</v>
      </c>
      <c r="AM120" s="1354" t="e">
        <f>SUMIFS(#REF!,#REF!,"eksternal",#REF!,C120)+
SUMIFS(#REF!,#REF!,"eksternal",#REF!,C120)+
SUMIFS(#REF!,#REF!,"eksternal",#REF!,C120)+
SUMIFS(#REF!,#REF!,"eksternal",#REF!,C120)+
SUMIFS(#REF!,#REF!,"eksternal",#REF!,C120)+
SUMIFS(#REF!,#REF!,"eksternal",#REF!,C120)+
SUMIFS(#REF!,#REF!,"eksternal",#REF!,C120)+
SUMIFS(#REF!,#REF!,"eksternal",#REF!,C120)+
SUMIFS(#REF!,#REF!,"eksternal",#REF!,C120)</f>
        <v>#REF!</v>
      </c>
    </row>
    <row r="121" spans="1:39" hidden="1">
      <c r="A121" s="127">
        <v>1</v>
      </c>
      <c r="B121" s="798" t="s">
        <v>269</v>
      </c>
      <c r="C121" s="129" t="s">
        <v>15</v>
      </c>
      <c r="D121" s="1340" t="e">
        <f>SUMIF(#REF!, 'KEUANGAN (INT+EKS) AKRE 2025'!C121,#REF!)+
SUMIF(#REF!, 'KEUANGAN (INT+EKS) AKRE 2025'!C121,#REF!)+
SUMIF(#REF!, 'KEUANGAN (INT+EKS) AKRE 2025'!C121,#REF!)+
SUMIF(#REF!, 'KEUANGAN (INT+EKS) AKRE 2025'!C121,#REF!)+
SUMIF(#REF!, 'KEUANGAN (INT+EKS) AKRE 2025'!C121,#REF!)</f>
        <v>#REF!</v>
      </c>
      <c r="E121" s="1340" t="e">
        <f>SUMIFS(#REF!,#REF!,"internal",#REF!,C121)+
SUMIFS(#REF!,#REF!,"internal",#REF!,C121)+
SUMIFS(#REF!,#REF!,"internal",#REF!,C121)+
SUMIFS(#REF!,#REF!,"internal",#REF!,C121)+
SUMIFS(#REF!,#REF!,"internal",#REF!,C121)+
SUMIFS(#REF!,#REF!,"internal",#REF!,C121)</f>
        <v>#REF!</v>
      </c>
      <c r="F121" s="1341" t="e">
        <f>SUMIFS(#REF!,#REF!,"eksternal",#REF!,C121)+
SUMIFS(#REF!,#REF!,"eksternal",#REF!,C121)+
SUMIFS(#REF!,#REF!,"eksternal",#REF!,C121)+
SUMIFS(#REF!,#REF!,"eksternal",#REF!,C121)+
SUMIFS(#REF!,#REF!,"eksternal",#REF!,C121)+
SUMIFS(#REF!,#REF!,"eksternal",#REF!,C121)</f>
        <v>#REF!</v>
      </c>
      <c r="G121" s="1334"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H121" s="1334" t="e">
        <f>SUMIFS(#REF!,#REF!,"internal",#REF!,C121)+
SUMIFS(#REF!,#REF!,"internal",#REF!,C121)+
SUMIFS(#REF!,#REF!,"internal",#REF!,C121)+
SUMIFS(#REF!,#REF!,"internal",#REF!,C121)+
SUMIFS(#REF!,#REF!,"internal",#REF!,C121)+
SUMIFS(#REF!,#REF!,"internal",#REF!,C121)+
SUMIFS(#REF!,#REF!,"internal",#REF!,C121)</f>
        <v>#REF!</v>
      </c>
      <c r="I121" s="1334" t="e">
        <f>SUMIFS(#REF!,#REF!,"eksternal",#REF!,C121)+
SUMIFS(#REF!,#REF!,"eksternal",#REF!,C121)+
SUMIFS(#REF!,#REF!,"eksternal",#REF!,C121)+
SUMIFS(#REF!,#REF!,"eksternal",#REF!,C121)+
SUMIFS(#REF!,#REF!,"eksternal",#REF!,C121)+
SUMIFS(#REF!,#REF!,"eksternal",#REF!,C121)+
SUMIFS(#REF!,#REF!,"eksternal",#REF!,C121)</f>
        <v>#REF!</v>
      </c>
      <c r="J121" s="151" t="e">
        <f>SUMIF(#REF!, 'KEUANGAN (INT+EKS) AKRE 2025'!C121,#REF!)+
SUMIF(#REF!, 'KEUANGAN (INT+EKS) AKRE 2025'!C121,#REF!)+
SUMIF(#REF!, 'KEUANGAN (INT+EKS) AKRE 2025'!C121,#REF!)+
SUMIF(#REF!, 'KEUANGAN (INT+EKS) AKRE 2025'!C121,#REF!)+
SUMIF(#REF!, 'KEUANGAN (INT+EKS) AKRE 2025'!C121,#REF!)</f>
        <v>#REF!</v>
      </c>
      <c r="K121" s="151" t="e">
        <f>SUMIFS(#REF!,#REF!,"internal",#REF!,C121)+
SUMIFS(#REF!,#REF!,"internal",#REF!,C121)+
SUMIFS(#REF!,#REF!,"internal",#REF!,C121)+
SUMIFS(#REF!,#REF!,"internal",#REF!,C121)+
SUMIFS(#REF!,#REF!,"internal",#REF!,C121)+
SUMIFS(#REF!,#REF!,"internal",#REF!,C121)</f>
        <v>#REF!</v>
      </c>
      <c r="L121" s="151" t="e">
        <f>SUMIFS(#REF!,#REF!,"eksternal",#REF!,C121)+
SUMIFS(#REF!,#REF!,"eksternal",#REF!,C121)+
SUMIFS(#REF!,#REF!,"eksternal",#REF!,C121)+
SUMIFS(#REF!,#REF!,"eksternal",#REF!,C121)+
SUMIFS(#REF!,#REF!,"eksternal",#REF!,C121)+
SUMIFS(#REF!,#REF!,"eksternal",#REF!,C121)</f>
        <v>#REF!</v>
      </c>
      <c r="M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N121" s="152" t="e">
        <f>SUMIFS(#REF!,#REF!,"internal",#REF!,C121)+
SUMIFS(#REF!,#REF!,"internal",#REF!,C121)+
SUMIFS(#REF!,#REF!,"internal",#REF!,C121)+
SUMIFS(#REF!,#REF!,"internal",#REF!,C121)+
SUMIFS(#REF!,#REF!,"internal",#REF!,C121)+
SUMIFS(#REF!,#REF!,"internal",#REF!,C121)+
SUMIFS(#REF!,#REF!,"internal",#REF!,C121)</f>
        <v>#REF!</v>
      </c>
      <c r="O121" s="1331" t="e">
        <f>SUMIFS(#REF!,#REF!,"eksternal",#REF!,C121)+
SUMIFS(#REF!,#REF!,"eksternal",#REF!,C121)+
SUMIFS(#REF!,#REF!,"eksternal",#REF!,C121)+
SUMIFS(#REF!,#REF!,"eksternal",#REF!,C121)+
SUMIFS(#REF!,#REF!,"eksternal",#REF!,C121)+
SUMIFS(#REF!,#REF!,"eksternal",#REF!,C121)+
SUMIFS(#REF!,#REF!,"eksternal",#REF!,C121)</f>
        <v>#REF!</v>
      </c>
      <c r="P121" s="152" t="e">
        <f>SUMIF(#REF!, 'KEUANGAN (INT+EKS) AKRE 2025'!C121,#REF!)+
SUMIF(#REF!, 'KEUANGAN (INT+EKS) AKRE 2025'!C121,#REF!)+
SUMIF(#REF!, 'KEUANGAN (INT+EKS) AKRE 2025'!C121,#REF!)+
SUMIF(#REF!, 'KEUANGAN (INT+EKS) AKRE 2025'!C121,#REF!)+
SUMIF(#REF!, 'KEUANGAN (INT+EKS) AKRE 2025'!C121,#REF!)</f>
        <v>#REF!</v>
      </c>
      <c r="Q121" s="152" t="e">
        <f>SUMIFS(#REF!,#REF!,"internal",#REF!,C121)+
SUMIFS(#REF!,#REF!,"internal",#REF!,C121)+
SUMIFS(#REF!,#REF!,"internal",#REF!,C121)+
SUMIFS(#REF!,#REF!,"internal",#REF!,C121)+
SUMIFS(#REF!,#REF!,"internal",#REF!,C121)+
SUMIFS(#REF!,#REF!,"internal",#REF!,C121)</f>
        <v>#REF!</v>
      </c>
      <c r="R121" s="152" t="e">
        <f>SUMIFS(#REF!,#REF!,"eksternal",#REF!,C121)+
SUMIFS(#REF!,#REF!,"eksternal",#REF!,C121)+
SUMIFS(#REF!,#REF!,"eksternal",#REF!,C121)+
SUMIFS(#REF!,#REF!,"eksternal",#REF!,C121)+
SUMIFS(#REF!,#REF!,"eksternal",#REF!,C121)+
SUMIFS(#REF!,#REF!,"eksternal",#REF!,C121)</f>
        <v>#REF!</v>
      </c>
      <c r="S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T121" s="1331" t="e">
        <f>SUMIFS(#REF!,#REF!,"internal",#REF!,C121)+
SUMIFS(#REF!,#REF!,"internal",#REF!,C121)+
SUMIFS(#REF!,#REF!,"internal",#REF!,C121)+
SUMIFS(#REF!,#REF!,"internal",#REF!,C121)+
SUMIFS(#REF!,#REF!,"eksternal",#REF!,C121)+
SUMIFS(#REF!,#REF!,"eksternal",#REF!,C121)+
SUMIFS(#REF!,#REF!,"eksternal",#REF!,C121)</f>
        <v>#REF!</v>
      </c>
      <c r="U121" s="1331" t="e">
        <f>SUMIFS(#REF!,#REF!,"eksternal",#REF!,C121)+
SUMIFS(#REF!,#REF!,"eksternal",#REF!,C121)+
SUMIFS(#REF!,#REF!,"eksternal",#REF!,C121)+
SUMIFS(#REF!,#REF!,"eksternal",#REF!,C121)+
SUMIFS(#REF!,#REF!,"eksternal",#REF!,C121)+
SUMIFS(#REF!,#REF!,"eksternal",#REF!,C121)+
SUMIFS(#REF!,#REF!,"eksternal",#REF!,C121)</f>
        <v>#REF!</v>
      </c>
      <c r="V121" s="152" t="e">
        <f>SUMIF(#REF!, 'KEUANGAN (INT+EKS) AKRE 2025'!C121,#REF!)+
SUMIF(#REF!, 'KEUANGAN (INT+EKS) AKRE 2025'!C121,#REF!)+
SUMIF(#REF!, 'KEUANGAN (INT+EKS) AKRE 2025'!C121,#REF!)+
SUMIF(#REF!, 'KEUANGAN (INT+EKS) AKRE 2025'!C121,#REF!)+
SUMIF(#REF!, 'KEUANGAN (INT+EKS) AKRE 2025'!C121,#REF!)</f>
        <v>#REF!</v>
      </c>
      <c r="W121" s="152" t="e">
        <f>SUMIFS(#REF!,#REF!,"internal",#REF!,C121)+
SUMIFS(#REF!,#REF!,"internal",#REF!,C121)+
SUMIFS(#REF!,#REF!,"internal",#REF!,C121)+
SUMIFS(#REF!,#REF!,"internal",#REF!,C121)+
SUMIFS(#REF!,#REF!,"internal",#REF!,C121)+
SUMIFS(#REF!,#REF!,"internal",#REF!,C121)</f>
        <v>#REF!</v>
      </c>
      <c r="X121" s="152" t="e">
        <f>SUMIFS(#REF!,#REF!,"eksternal",#REF!,C121)+
SUMIFS(#REF!,#REF!,"eksternal",#REF!,C121)+
SUMIFS(#REF!,#REF!,"eksternal",#REF!,C121)+
SUMIFS(#REF!,#REF!,"eksternal",#REF!,C121)+
SUMIFS(#REF!,#REF!,"eksternal",#REF!,C121)+
SUMIFS(#REF!,#REF!,"eksternal",#REF!,C121)</f>
        <v>#REF!</v>
      </c>
      <c r="Y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Z121" s="152" t="e">
        <f>SUMIFS(#REF!,#REF!,"internal",#REF!,C121)+
SUMIFS(#REF!,#REF!,"internal",#REF!,C121)+
SUMIFS(#REF!,#REF!,"internal",#REF!,C121)+
SUMIFS(#REF!,#REF!,"internal",#REF!,C121)+
SUMIFS(#REF!,#REF!,"internal",#REF!,C121)+
SUMIFS(#REF!,#REF!,"internal",#REF!,C121)+
SUMIFS(#REF!,#REF!,"internal",#REF!,C121)</f>
        <v>#REF!</v>
      </c>
      <c r="AA121" s="152" t="e">
        <f>SUMIFS(#REF!,#REF!,"eksternal",#REF!,C121)+
SUMIFS(#REF!,#REF!,"eksternal",#REF!,C121)+
SUMIFS(#REF!,#REF!,"eksternal",#REF!,C121)+
SUMIFS(#REF!,#REF!,"eksternal",#REF!,C121)+
SUMIFS(#REF!,#REF!,"eksternal",#REF!,C121)+
SUMIFS(#REF!,#REF!,"eksternal",#REF!,C121)+
SUMIFS(#REF!,#REF!,"eksternal",#REF!,C121)</f>
        <v>#REF!</v>
      </c>
      <c r="AB121" s="152" t="e">
        <f>SUMIF(#REF!, 'KEUANGAN (INT+EKS) AKRE 2025'!C121,#REF!)+
SUMIF(#REF!, 'KEUANGAN (INT+EKS) AKRE 2025'!C121,#REF!)+
SUMIF(#REF!, 'KEUANGAN (INT+EKS) AKRE 2025'!C121,#REF!)+
SUMIF(#REF!, 'KEUANGAN (INT+EKS) AKRE 2025'!C121,#REF!)+
SUMIF(#REF!, 'KEUANGAN (INT+EKS) AKRE 2025'!C121,#REF!)+
SUMIF(#REF!, 'KEUANGAN (INT+EKS) AKRE 2025'!C121,#REF!)</f>
        <v>#REF!</v>
      </c>
      <c r="AC121" s="152" t="e">
        <f>SUMIFS(#REF!,#REF!,"internal",#REF!,C121)+
SUMIFS(#REF!,#REF!,"internal",#REF!,C121)+
SUMIFS(#REF!,#REF!,"internal",#REF!,C121)+
SUMIFS(#REF!,#REF!,"internal",#REF!,C121)+
SUMIFS(#REF!,#REF!,"internal",#REF!,C121)+
SUMIFS(#REF!,#REF!,"internal",#REF!,C121)</f>
        <v>#REF!</v>
      </c>
      <c r="AD121" s="152" t="e">
        <f>SUMIFS(#REF!,#REF!,"eksternal",#REF!,C121)+
SUMIFS(#REF!,#REF!,"eksternal",#REF!,C121)+
SUMIFS(#REF!,#REF!,"eksternal",#REF!,C121)+
SUMIFS(#REF!,#REF!,"eksternal",#REF!,C121)+
SUMIFS(#REF!,#REF!,"eksternal",#REF!,C121)+
SUMIFS(#REF!,#REF!,"eksternal",#REF!,C121)</f>
        <v>#REF!</v>
      </c>
      <c r="AE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AF121" s="152" t="e">
        <f>SUMIFS(#REF!,#REF!,"internal",#REF!,C121)+
SUMIFS(#REF!,#REF!,"internal",#REF!,C121)+
SUMIFS(#REF!,#REF!,"internal",#REF!,C121)+
SUMIFS(#REF!,#REF!,"internal",#REF!,C121)+
SUMIFS(#REF!,#REF!,"internal",#REF!,C121)+
SUMIFS(#REF!,#REF!,"internal",#REF!,C121)+
SUMIFS(#REF!,#REF!,"internal",#REF!,C121)</f>
        <v>#REF!</v>
      </c>
      <c r="AG121" s="152" t="e">
        <f>SUMIFS(#REF!,#REF!,"eksternal",#REF!,C121)+
SUMIFS(#REF!,#REF!,"eksternal",#REF!,C121)+
SUMIFS(#REF!,#REF!,"eksternal",#REF!,C121)+
SUMIFS(#REF!,#REF!,"eksternal",#REF!,C121)+
SUMIFS(#REF!,#REF!,"eksternal",#REF!,C121)+
SUMIFS(#REF!,#REF!,"eksternal",#REF!,C121)+
SUMIFS(#REF!,#REF!,"eksternal",#REF!,C121)</f>
        <v>#REF!</v>
      </c>
      <c r="AH121" s="152" t="e">
        <f>SUMIF(#REF!, 'KEUANGAN (INT+EKS) AKRE 2025'!C121,#REF!)+
SUMIF(#REF!, 'KEUANGAN (INT+EKS) AKRE 2025'!C121,#REF!)+
SUMIF(#REF!, 'KEUANGAN (INT+EKS) AKRE 2025'!C121,#REF!)+
SUMIF(#REF!, 'KEUANGAN (INT+EKS) AKRE 2025'!C121,#REF!)+
SUMIF(#REF!, 'KEUANGAN (INT+EKS) AKRE 2025'!C121,#REF!)+
SUMIF(#REF!, 'KEUANGAN (INT+EKS) AKRE 2025'!C121,#REF!)</f>
        <v>#REF!</v>
      </c>
      <c r="AI121" s="152" t="e">
        <f>SUMIFS(#REF!,#REF!,"internal",#REF!,C121)+
SUMIFS(#REF!,#REF!,"internal",#REF!,C121)+
SUMIFS(#REF!,#REF!,"internal",#REF!,C121)+
SUMIFS(#REF!,#REF!,"internal",#REF!,C121)+
SUMIFS(#REF!,#REF!,"internal",#REF!,C121)+
SUMIFS(#REF!,#REF!,"internal",#REF!,C121)</f>
        <v>#REF!</v>
      </c>
      <c r="AJ121" s="152" t="e">
        <f>SUMIFS(#REF!,#REF!,"eksternal",#REF!,C121)+
SUMIFS(#REF!,#REF!,"eksternal",#REF!,C121)+
SUMIFS(#REF!,#REF!,"eksternal",#REF!,C121)+
SUMIFS(#REF!,#REF!,"eksternal",#REF!,C121)+
SUMIFS(#REF!,#REF!,"eksternal",#REF!,C121)+
SUMIFS(#REF!,#REF!,"eksternal",#REF!,C121)</f>
        <v>#REF!</v>
      </c>
      <c r="AK121" s="1337"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
SUMIF(#REF!,'KEUANGAN (INT+EKS) AKRE 2025'!C121,#REF!)+
SUMIF(#REF!,'KEUANGAN (INT+EKS) AKRE 2025'!C121,#REF!)</f>
        <v>#REF!</v>
      </c>
      <c r="AL121" s="1335" t="e">
        <f>SUMIFS(#REF!,#REF!,"internal",#REF!,C121)+
SUMIFS(#REF!,#REF!,"internal",#REF!,C121)+
SUMIFS(#REF!,#REF!,"internal",#REF!,C121)+
SUMIFS(#REF!,#REF!,"internal",#REF!,C121)+
SUMIFS(#REF!,#REF!,"internal",#REF!,C121)+
SUMIFS(#REF!,#REF!,"internal",#REF!,C121)+
SUMIFS(#REF!,#REF!,"internal",#REF!,C121)</f>
        <v>#REF!</v>
      </c>
      <c r="AM121" s="1354" t="e">
        <f>SUMIFS(#REF!,#REF!,"eksternal",#REF!,C121)+
SUMIFS(#REF!,#REF!,"eksternal",#REF!,C121)+
SUMIFS(#REF!,#REF!,"eksternal",#REF!,C121)+
SUMIFS(#REF!,#REF!,"eksternal",#REF!,C121)+
SUMIFS(#REF!,#REF!,"eksternal",#REF!,C121)+
SUMIFS(#REF!,#REF!,"eksternal",#REF!,C121)+
SUMIFS(#REF!,#REF!,"eksternal",#REF!,C121)+
SUMIFS(#REF!,#REF!,"eksternal",#REF!,C121)+
SUMIFS(#REF!,#REF!,"eksternal",#REF!,C121)</f>
        <v>#REF!</v>
      </c>
    </row>
    <row r="122" spans="1:39" hidden="1">
      <c r="A122" s="127">
        <v>2</v>
      </c>
      <c r="B122" s="798" t="s">
        <v>269</v>
      </c>
      <c r="C122" s="129" t="s">
        <v>50</v>
      </c>
      <c r="D122" s="1340" t="e">
        <f>SUMIF(#REF!, 'KEUANGAN (INT+EKS) AKRE 2025'!C122,#REF!)+
SUMIF(#REF!, 'KEUANGAN (INT+EKS) AKRE 2025'!C122,#REF!)+
SUMIF(#REF!, 'KEUANGAN (INT+EKS) AKRE 2025'!C122,#REF!)+
SUMIF(#REF!, 'KEUANGAN (INT+EKS) AKRE 2025'!C122,#REF!)+
SUMIF(#REF!, 'KEUANGAN (INT+EKS) AKRE 2025'!C122,#REF!)</f>
        <v>#REF!</v>
      </c>
      <c r="E122" s="1340" t="e">
        <f>SUMIFS(#REF!,#REF!,"internal",#REF!,C122)+
SUMIFS(#REF!,#REF!,"internal",#REF!,C122)+
SUMIFS(#REF!,#REF!,"internal",#REF!,C122)+
SUMIFS(#REF!,#REF!,"internal",#REF!,C122)+
SUMIFS(#REF!,#REF!,"internal",#REF!,C122)+
SUMIFS(#REF!,#REF!,"internal",#REF!,C122)</f>
        <v>#REF!</v>
      </c>
      <c r="F122" s="1341" t="e">
        <f>SUMIFS(#REF!,#REF!,"eksternal",#REF!,C122)+
SUMIFS(#REF!,#REF!,"eksternal",#REF!,C122)+
SUMIFS(#REF!,#REF!,"eksternal",#REF!,C122)+
SUMIFS(#REF!,#REF!,"eksternal",#REF!,C122)+
SUMIFS(#REF!,#REF!,"eksternal",#REF!,C122)+
SUMIFS(#REF!,#REF!,"eksternal",#REF!,C122)</f>
        <v>#REF!</v>
      </c>
      <c r="G122" s="1334"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H122" s="1334" t="e">
        <f>SUMIFS(#REF!,#REF!,"internal",#REF!,C122)+
SUMIFS(#REF!,#REF!,"internal",#REF!,C122)+
SUMIFS(#REF!,#REF!,"internal",#REF!,C122)+
SUMIFS(#REF!,#REF!,"internal",#REF!,C122)+
SUMIFS(#REF!,#REF!,"internal",#REF!,C122)+
SUMIFS(#REF!,#REF!,"internal",#REF!,C122)+
SUMIFS(#REF!,#REF!,"internal",#REF!,C122)</f>
        <v>#REF!</v>
      </c>
      <c r="I122" s="1334" t="e">
        <f>SUMIFS(#REF!,#REF!,"eksternal",#REF!,C122)+
SUMIFS(#REF!,#REF!,"eksternal",#REF!,C122)+
SUMIFS(#REF!,#REF!,"eksternal",#REF!,C122)+
SUMIFS(#REF!,#REF!,"eksternal",#REF!,C122)+
SUMIFS(#REF!,#REF!,"eksternal",#REF!,C122)+
SUMIFS(#REF!,#REF!,"eksternal",#REF!,C122)+
SUMIFS(#REF!,#REF!,"eksternal",#REF!,C122)</f>
        <v>#REF!</v>
      </c>
      <c r="J122" s="151" t="e">
        <f>SUMIF(#REF!, 'KEUANGAN (INT+EKS) AKRE 2025'!C122,#REF!)+
SUMIF(#REF!, 'KEUANGAN (INT+EKS) AKRE 2025'!C122,#REF!)+
SUMIF(#REF!, 'KEUANGAN (INT+EKS) AKRE 2025'!C122,#REF!)+
SUMIF(#REF!, 'KEUANGAN (INT+EKS) AKRE 2025'!C122,#REF!)+
SUMIF(#REF!, 'KEUANGAN (INT+EKS) AKRE 2025'!C122,#REF!)</f>
        <v>#REF!</v>
      </c>
      <c r="K122" s="151" t="e">
        <f>SUMIFS(#REF!,#REF!,"internal",#REF!,C122)+
SUMIFS(#REF!,#REF!,"internal",#REF!,C122)+
SUMIFS(#REF!,#REF!,"internal",#REF!,C122)+
SUMIFS(#REF!,#REF!,"internal",#REF!,C122)+
SUMIFS(#REF!,#REF!,"internal",#REF!,C122)+
SUMIFS(#REF!,#REF!,"internal",#REF!,C122)</f>
        <v>#REF!</v>
      </c>
      <c r="L122" s="151" t="e">
        <f>SUMIFS(#REF!,#REF!,"eksternal",#REF!,C122)+
SUMIFS(#REF!,#REF!,"eksternal",#REF!,C122)+
SUMIFS(#REF!,#REF!,"eksternal",#REF!,C122)+
SUMIFS(#REF!,#REF!,"eksternal",#REF!,C122)+
SUMIFS(#REF!,#REF!,"eksternal",#REF!,C122)+
SUMIFS(#REF!,#REF!,"eksternal",#REF!,C122)</f>
        <v>#REF!</v>
      </c>
      <c r="M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N122" s="152" t="e">
        <f>SUMIFS(#REF!,#REF!,"internal",#REF!,C122)+
SUMIFS(#REF!,#REF!,"internal",#REF!,C122)+
SUMIFS(#REF!,#REF!,"internal",#REF!,C122)+
SUMIFS(#REF!,#REF!,"internal",#REF!,C122)+
SUMIFS(#REF!,#REF!,"internal",#REF!,C122)+
SUMIFS(#REF!,#REF!,"internal",#REF!,C122)+
SUMIFS(#REF!,#REF!,"internal",#REF!,C122)</f>
        <v>#REF!</v>
      </c>
      <c r="O122" s="1331" t="e">
        <f>SUMIFS(#REF!,#REF!,"eksternal",#REF!,C122)+
SUMIFS(#REF!,#REF!,"eksternal",#REF!,C122)+
SUMIFS(#REF!,#REF!,"eksternal",#REF!,C122)+
SUMIFS(#REF!,#REF!,"eksternal",#REF!,C122)+
SUMIFS(#REF!,#REF!,"eksternal",#REF!,C122)+
SUMIFS(#REF!,#REF!,"eksternal",#REF!,C122)+
SUMIFS(#REF!,#REF!,"eksternal",#REF!,C122)</f>
        <v>#REF!</v>
      </c>
      <c r="P122" s="152" t="e">
        <f>SUMIF(#REF!, 'KEUANGAN (INT+EKS) AKRE 2025'!C122,#REF!)+
SUMIF(#REF!, 'KEUANGAN (INT+EKS) AKRE 2025'!C122,#REF!)+
SUMIF(#REF!, 'KEUANGAN (INT+EKS) AKRE 2025'!C122,#REF!)+
SUMIF(#REF!, 'KEUANGAN (INT+EKS) AKRE 2025'!C122,#REF!)+
SUMIF(#REF!, 'KEUANGAN (INT+EKS) AKRE 2025'!C122,#REF!)</f>
        <v>#REF!</v>
      </c>
      <c r="Q122" s="152" t="e">
        <f>SUMIFS(#REF!,#REF!,"internal",#REF!,C122)+
SUMIFS(#REF!,#REF!,"internal",#REF!,C122)+
SUMIFS(#REF!,#REF!,"internal",#REF!,C122)+
SUMIFS(#REF!,#REF!,"internal",#REF!,C122)+
SUMIFS(#REF!,#REF!,"internal",#REF!,C122)+
SUMIFS(#REF!,#REF!,"internal",#REF!,C122)</f>
        <v>#REF!</v>
      </c>
      <c r="R122" s="152" t="e">
        <f>SUMIFS(#REF!,#REF!,"eksternal",#REF!,C122)+
SUMIFS(#REF!,#REF!,"eksternal",#REF!,C122)+
SUMIFS(#REF!,#REF!,"eksternal",#REF!,C122)+
SUMIFS(#REF!,#REF!,"eksternal",#REF!,C122)+
SUMIFS(#REF!,#REF!,"eksternal",#REF!,C122)+
SUMIFS(#REF!,#REF!,"eksternal",#REF!,C122)</f>
        <v>#REF!</v>
      </c>
      <c r="S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T122" s="1331" t="e">
        <f>SUMIFS(#REF!,#REF!,"internal",#REF!,C122)+
SUMIFS(#REF!,#REF!,"internal",#REF!,C122)+
SUMIFS(#REF!,#REF!,"internal",#REF!,C122)+
SUMIFS(#REF!,#REF!,"internal",#REF!,C122)+
SUMIFS(#REF!,#REF!,"eksternal",#REF!,C122)+
SUMIFS(#REF!,#REF!,"eksternal",#REF!,C122)+
SUMIFS(#REF!,#REF!,"eksternal",#REF!,C122)</f>
        <v>#REF!</v>
      </c>
      <c r="U122" s="1331" t="e">
        <f>SUMIFS(#REF!,#REF!,"eksternal",#REF!,C122)+
SUMIFS(#REF!,#REF!,"eksternal",#REF!,C122)+
SUMIFS(#REF!,#REF!,"eksternal",#REF!,C122)+
SUMIFS(#REF!,#REF!,"eksternal",#REF!,C122)+
SUMIFS(#REF!,#REF!,"eksternal",#REF!,C122)+
SUMIFS(#REF!,#REF!,"eksternal",#REF!,C122)+
SUMIFS(#REF!,#REF!,"eksternal",#REF!,C122)</f>
        <v>#REF!</v>
      </c>
      <c r="V122" s="152" t="e">
        <f>SUMIF(#REF!, 'KEUANGAN (INT+EKS) AKRE 2025'!C122,#REF!)+
SUMIF(#REF!, 'KEUANGAN (INT+EKS) AKRE 2025'!C122,#REF!)+
SUMIF(#REF!, 'KEUANGAN (INT+EKS) AKRE 2025'!C122,#REF!)+
SUMIF(#REF!, 'KEUANGAN (INT+EKS) AKRE 2025'!C122,#REF!)+
SUMIF(#REF!, 'KEUANGAN (INT+EKS) AKRE 2025'!C122,#REF!)</f>
        <v>#REF!</v>
      </c>
      <c r="W122" s="152" t="e">
        <f>SUMIFS(#REF!,#REF!,"internal",#REF!,C122)+
SUMIFS(#REF!,#REF!,"internal",#REF!,C122)+
SUMIFS(#REF!,#REF!,"internal",#REF!,C122)+
SUMIFS(#REF!,#REF!,"internal",#REF!,C122)+
SUMIFS(#REF!,#REF!,"internal",#REF!,C122)+
SUMIFS(#REF!,#REF!,"internal",#REF!,C122)</f>
        <v>#REF!</v>
      </c>
      <c r="X122" s="152" t="e">
        <f>SUMIFS(#REF!,#REF!,"eksternal",#REF!,C122)+
SUMIFS(#REF!,#REF!,"eksternal",#REF!,C122)+
SUMIFS(#REF!,#REF!,"eksternal",#REF!,C122)+
SUMIFS(#REF!,#REF!,"eksternal",#REF!,C122)+
SUMIFS(#REF!,#REF!,"eksternal",#REF!,C122)+
SUMIFS(#REF!,#REF!,"eksternal",#REF!,C122)</f>
        <v>#REF!</v>
      </c>
      <c r="Y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Z122" s="152" t="e">
        <f>SUMIFS(#REF!,#REF!,"internal",#REF!,C122)+
SUMIFS(#REF!,#REF!,"internal",#REF!,C122)+
SUMIFS(#REF!,#REF!,"internal",#REF!,C122)+
SUMIFS(#REF!,#REF!,"internal",#REF!,C122)+
SUMIFS(#REF!,#REF!,"internal",#REF!,C122)+
SUMIFS(#REF!,#REF!,"internal",#REF!,C122)+
SUMIFS(#REF!,#REF!,"internal",#REF!,C122)</f>
        <v>#REF!</v>
      </c>
      <c r="AA122" s="152" t="e">
        <f>SUMIFS(#REF!,#REF!,"eksternal",#REF!,C122)+
SUMIFS(#REF!,#REF!,"eksternal",#REF!,C122)+
SUMIFS(#REF!,#REF!,"eksternal",#REF!,C122)+
SUMIFS(#REF!,#REF!,"eksternal",#REF!,C122)+
SUMIFS(#REF!,#REF!,"eksternal",#REF!,C122)+
SUMIFS(#REF!,#REF!,"eksternal",#REF!,C122)+
SUMIFS(#REF!,#REF!,"eksternal",#REF!,C122)</f>
        <v>#REF!</v>
      </c>
      <c r="AB122" s="152" t="e">
        <f>SUMIF(#REF!, 'KEUANGAN (INT+EKS) AKRE 2025'!C122,#REF!)+
SUMIF(#REF!, 'KEUANGAN (INT+EKS) AKRE 2025'!C122,#REF!)+
SUMIF(#REF!, 'KEUANGAN (INT+EKS) AKRE 2025'!C122,#REF!)+
SUMIF(#REF!, 'KEUANGAN (INT+EKS) AKRE 2025'!C122,#REF!)+
SUMIF(#REF!, 'KEUANGAN (INT+EKS) AKRE 2025'!C122,#REF!)+
SUMIF(#REF!, 'KEUANGAN (INT+EKS) AKRE 2025'!C122,#REF!)</f>
        <v>#REF!</v>
      </c>
      <c r="AC122" s="152" t="e">
        <f>SUMIFS(#REF!,#REF!,"internal",#REF!,C122)+
SUMIFS(#REF!,#REF!,"internal",#REF!,C122)+
SUMIFS(#REF!,#REF!,"internal",#REF!,C122)+
SUMIFS(#REF!,#REF!,"internal",#REF!,C122)+
SUMIFS(#REF!,#REF!,"internal",#REF!,C122)+
SUMIFS(#REF!,#REF!,"internal",#REF!,C122)</f>
        <v>#REF!</v>
      </c>
      <c r="AD122" s="152" t="e">
        <f>SUMIFS(#REF!,#REF!,"eksternal",#REF!,C122)+
SUMIFS(#REF!,#REF!,"eksternal",#REF!,C122)+
SUMIFS(#REF!,#REF!,"eksternal",#REF!,C122)+
SUMIFS(#REF!,#REF!,"eksternal",#REF!,C122)+
SUMIFS(#REF!,#REF!,"eksternal",#REF!,C122)+
SUMIFS(#REF!,#REF!,"eksternal",#REF!,C122)</f>
        <v>#REF!</v>
      </c>
      <c r="AE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AF122" s="152" t="e">
        <f>SUMIFS(#REF!,#REF!,"internal",#REF!,C122)+
SUMIFS(#REF!,#REF!,"internal",#REF!,C122)+
SUMIFS(#REF!,#REF!,"internal",#REF!,C122)+
SUMIFS(#REF!,#REF!,"internal",#REF!,C122)+
SUMIFS(#REF!,#REF!,"internal",#REF!,C122)+
SUMIFS(#REF!,#REF!,"internal",#REF!,C122)+
SUMIFS(#REF!,#REF!,"internal",#REF!,C122)</f>
        <v>#REF!</v>
      </c>
      <c r="AG122" s="152" t="e">
        <f>SUMIFS(#REF!,#REF!,"eksternal",#REF!,C122)+
SUMIFS(#REF!,#REF!,"eksternal",#REF!,C122)+
SUMIFS(#REF!,#REF!,"eksternal",#REF!,C122)+
SUMIFS(#REF!,#REF!,"eksternal",#REF!,C122)+
SUMIFS(#REF!,#REF!,"eksternal",#REF!,C122)+
SUMIFS(#REF!,#REF!,"eksternal",#REF!,C122)+
SUMIFS(#REF!,#REF!,"eksternal",#REF!,C122)</f>
        <v>#REF!</v>
      </c>
      <c r="AH122" s="152" t="e">
        <f>SUMIF(#REF!, 'KEUANGAN (INT+EKS) AKRE 2025'!C122,#REF!)+
SUMIF(#REF!, 'KEUANGAN (INT+EKS) AKRE 2025'!C122,#REF!)+
SUMIF(#REF!, 'KEUANGAN (INT+EKS) AKRE 2025'!C122,#REF!)+
SUMIF(#REF!, 'KEUANGAN (INT+EKS) AKRE 2025'!C122,#REF!)+
SUMIF(#REF!, 'KEUANGAN (INT+EKS) AKRE 2025'!C122,#REF!)+
SUMIF(#REF!, 'KEUANGAN (INT+EKS) AKRE 2025'!C122,#REF!)</f>
        <v>#REF!</v>
      </c>
      <c r="AI122" s="152" t="e">
        <f>SUMIFS(#REF!,#REF!,"internal",#REF!,C122)+
SUMIFS(#REF!,#REF!,"internal",#REF!,C122)+
SUMIFS(#REF!,#REF!,"internal",#REF!,C122)+
SUMIFS(#REF!,#REF!,"internal",#REF!,C122)+
SUMIFS(#REF!,#REF!,"internal",#REF!,C122)+
SUMIFS(#REF!,#REF!,"internal",#REF!,C122)</f>
        <v>#REF!</v>
      </c>
      <c r="AJ122" s="152" t="e">
        <f>SUMIFS(#REF!,#REF!,"eksternal",#REF!,C122)+
SUMIFS(#REF!,#REF!,"eksternal",#REF!,C122)+
SUMIFS(#REF!,#REF!,"eksternal",#REF!,C122)+
SUMIFS(#REF!,#REF!,"eksternal",#REF!,C122)+
SUMIFS(#REF!,#REF!,"eksternal",#REF!,C122)+
SUMIFS(#REF!,#REF!,"eksternal",#REF!,C122)</f>
        <v>#REF!</v>
      </c>
      <c r="AK122" s="1337"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
SUMIF(#REF!,'KEUANGAN (INT+EKS) AKRE 2025'!C122,#REF!)+
SUMIF(#REF!,'KEUANGAN (INT+EKS) AKRE 2025'!C122,#REF!)</f>
        <v>#REF!</v>
      </c>
      <c r="AL122" s="1335" t="e">
        <f>SUMIFS(#REF!,#REF!,"internal",#REF!,C122)+
SUMIFS(#REF!,#REF!,"internal",#REF!,C122)+
SUMIFS(#REF!,#REF!,"internal",#REF!,C122)+
SUMIFS(#REF!,#REF!,"internal",#REF!,C122)+
SUMIFS(#REF!,#REF!,"internal",#REF!,C122)+
SUMIFS(#REF!,#REF!,"internal",#REF!,C122)+
SUMIFS(#REF!,#REF!,"internal",#REF!,C122)</f>
        <v>#REF!</v>
      </c>
      <c r="AM122" s="1354" t="e">
        <f>SUMIFS(#REF!,#REF!,"eksternal",#REF!,C122)+
SUMIFS(#REF!,#REF!,"eksternal",#REF!,C122)+
SUMIFS(#REF!,#REF!,"eksternal",#REF!,C122)+
SUMIFS(#REF!,#REF!,"eksternal",#REF!,C122)+
SUMIFS(#REF!,#REF!,"eksternal",#REF!,C122)+
SUMIFS(#REF!,#REF!,"eksternal",#REF!,C122)+
SUMIFS(#REF!,#REF!,"eksternal",#REF!,C122)+
SUMIFS(#REF!,#REF!,"eksternal",#REF!,C122)+
SUMIFS(#REF!,#REF!,"eksternal",#REF!,C122)</f>
        <v>#REF!</v>
      </c>
    </row>
    <row r="123" spans="1:39" hidden="1">
      <c r="A123" s="127">
        <v>3</v>
      </c>
      <c r="B123" s="798" t="s">
        <v>269</v>
      </c>
      <c r="C123" s="129" t="s">
        <v>51</v>
      </c>
      <c r="D123" s="1340" t="e">
        <f>SUMIF(#REF!, 'KEUANGAN (INT+EKS) AKRE 2025'!C123,#REF!)+
SUMIF(#REF!, 'KEUANGAN (INT+EKS) AKRE 2025'!C123,#REF!)+
SUMIF(#REF!, 'KEUANGAN (INT+EKS) AKRE 2025'!C123,#REF!)+
SUMIF(#REF!, 'KEUANGAN (INT+EKS) AKRE 2025'!C123,#REF!)+
SUMIF(#REF!, 'KEUANGAN (INT+EKS) AKRE 2025'!C123,#REF!)</f>
        <v>#REF!</v>
      </c>
      <c r="E123" s="1340" t="e">
        <f>SUMIFS(#REF!,#REF!,"internal",#REF!,C123)+
SUMIFS(#REF!,#REF!,"internal",#REF!,C123)+
SUMIFS(#REF!,#REF!,"internal",#REF!,C123)+
SUMIFS(#REF!,#REF!,"internal",#REF!,C123)+
SUMIFS(#REF!,#REF!,"internal",#REF!,C123)+
SUMIFS(#REF!,#REF!,"internal",#REF!,C123)</f>
        <v>#REF!</v>
      </c>
      <c r="F123" s="1341" t="e">
        <f>SUMIFS(#REF!,#REF!,"eksternal",#REF!,C123)+
SUMIFS(#REF!,#REF!,"eksternal",#REF!,C123)+
SUMIFS(#REF!,#REF!,"eksternal",#REF!,C123)+
SUMIFS(#REF!,#REF!,"eksternal",#REF!,C123)+
SUMIFS(#REF!,#REF!,"eksternal",#REF!,C123)+
SUMIFS(#REF!,#REF!,"eksternal",#REF!,C123)</f>
        <v>#REF!</v>
      </c>
      <c r="G123" s="1334"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H123" s="1334" t="e">
        <f>SUMIFS(#REF!,#REF!,"internal",#REF!,C123)+
SUMIFS(#REF!,#REF!,"internal",#REF!,C123)+
SUMIFS(#REF!,#REF!,"internal",#REF!,C123)+
SUMIFS(#REF!,#REF!,"internal",#REF!,C123)+
SUMIFS(#REF!,#REF!,"internal",#REF!,C123)+
SUMIFS(#REF!,#REF!,"internal",#REF!,C123)+
SUMIFS(#REF!,#REF!,"internal",#REF!,C123)</f>
        <v>#REF!</v>
      </c>
      <c r="I123" s="1334" t="e">
        <f>SUMIFS(#REF!,#REF!,"eksternal",#REF!,C123)+
SUMIFS(#REF!,#REF!,"eksternal",#REF!,C123)+
SUMIFS(#REF!,#REF!,"eksternal",#REF!,C123)+
SUMIFS(#REF!,#REF!,"eksternal",#REF!,C123)+
SUMIFS(#REF!,#REF!,"eksternal",#REF!,C123)+
SUMIFS(#REF!,#REF!,"eksternal",#REF!,C123)+
SUMIFS(#REF!,#REF!,"eksternal",#REF!,C123)</f>
        <v>#REF!</v>
      </c>
      <c r="J123" s="151" t="e">
        <f>SUMIF(#REF!, 'KEUANGAN (INT+EKS) AKRE 2025'!C123,#REF!)+
SUMIF(#REF!, 'KEUANGAN (INT+EKS) AKRE 2025'!C123,#REF!)+
SUMIF(#REF!, 'KEUANGAN (INT+EKS) AKRE 2025'!C123,#REF!)+
SUMIF(#REF!, 'KEUANGAN (INT+EKS) AKRE 2025'!C123,#REF!)+
SUMIF(#REF!, 'KEUANGAN (INT+EKS) AKRE 2025'!C123,#REF!)</f>
        <v>#REF!</v>
      </c>
      <c r="K123" s="151" t="e">
        <f>SUMIFS(#REF!,#REF!,"internal",#REF!,C123)+
SUMIFS(#REF!,#REF!,"internal",#REF!,C123)+
SUMIFS(#REF!,#REF!,"internal",#REF!,C123)+
SUMIFS(#REF!,#REF!,"internal",#REF!,C123)+
SUMIFS(#REF!,#REF!,"internal",#REF!,C123)+
SUMIFS(#REF!,#REF!,"internal",#REF!,C123)</f>
        <v>#REF!</v>
      </c>
      <c r="L123" s="151" t="e">
        <f>SUMIFS(#REF!,#REF!,"eksternal",#REF!,C123)+
SUMIFS(#REF!,#REF!,"eksternal",#REF!,C123)+
SUMIFS(#REF!,#REF!,"eksternal",#REF!,C123)+
SUMIFS(#REF!,#REF!,"eksternal",#REF!,C123)+
SUMIFS(#REF!,#REF!,"eksternal",#REF!,C123)+
SUMIFS(#REF!,#REF!,"eksternal",#REF!,C123)</f>
        <v>#REF!</v>
      </c>
      <c r="M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N123" s="152" t="e">
        <f>SUMIFS(#REF!,#REF!,"internal",#REF!,C123)+
SUMIFS(#REF!,#REF!,"internal",#REF!,C123)+
SUMIFS(#REF!,#REF!,"internal",#REF!,C123)+
SUMIFS(#REF!,#REF!,"internal",#REF!,C123)+
SUMIFS(#REF!,#REF!,"internal",#REF!,C123)+
SUMIFS(#REF!,#REF!,"internal",#REF!,C123)+
SUMIFS(#REF!,#REF!,"internal",#REF!,C123)</f>
        <v>#REF!</v>
      </c>
      <c r="O123" s="1331" t="e">
        <f>SUMIFS(#REF!,#REF!,"eksternal",#REF!,C123)+
SUMIFS(#REF!,#REF!,"eksternal",#REF!,C123)+
SUMIFS(#REF!,#REF!,"eksternal",#REF!,C123)+
SUMIFS(#REF!,#REF!,"eksternal",#REF!,C123)+
SUMIFS(#REF!,#REF!,"eksternal",#REF!,C123)+
SUMIFS(#REF!,#REF!,"eksternal",#REF!,C123)+
SUMIFS(#REF!,#REF!,"eksternal",#REF!,C123)</f>
        <v>#REF!</v>
      </c>
      <c r="P123" s="152" t="e">
        <f>SUMIF(#REF!, 'KEUANGAN (INT+EKS) AKRE 2025'!C123,#REF!)+
SUMIF(#REF!, 'KEUANGAN (INT+EKS) AKRE 2025'!C123,#REF!)+
SUMIF(#REF!, 'KEUANGAN (INT+EKS) AKRE 2025'!C123,#REF!)+
SUMIF(#REF!, 'KEUANGAN (INT+EKS) AKRE 2025'!C123,#REF!)+
SUMIF(#REF!, 'KEUANGAN (INT+EKS) AKRE 2025'!C123,#REF!)</f>
        <v>#REF!</v>
      </c>
      <c r="Q123" s="152" t="e">
        <f>SUMIFS(#REF!,#REF!,"internal",#REF!,C123)+
SUMIFS(#REF!,#REF!,"internal",#REF!,C123)+
SUMIFS(#REF!,#REF!,"internal",#REF!,C123)+
SUMIFS(#REF!,#REF!,"internal",#REF!,C123)+
SUMIFS(#REF!,#REF!,"internal",#REF!,C123)+
SUMIFS(#REF!,#REF!,"internal",#REF!,C123)</f>
        <v>#REF!</v>
      </c>
      <c r="R123" s="152" t="e">
        <f>SUMIFS(#REF!,#REF!,"eksternal",#REF!,C123)+
SUMIFS(#REF!,#REF!,"eksternal",#REF!,C123)+
SUMIFS(#REF!,#REF!,"eksternal",#REF!,C123)+
SUMIFS(#REF!,#REF!,"eksternal",#REF!,C123)+
SUMIFS(#REF!,#REF!,"eksternal",#REF!,C123)+
SUMIFS(#REF!,#REF!,"eksternal",#REF!,C123)</f>
        <v>#REF!</v>
      </c>
      <c r="S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T123" s="1331" t="e">
        <f>SUMIFS(#REF!,#REF!,"internal",#REF!,C123)+
SUMIFS(#REF!,#REF!,"internal",#REF!,C123)+
SUMIFS(#REF!,#REF!,"internal",#REF!,C123)+
SUMIFS(#REF!,#REF!,"internal",#REF!,C123)+
SUMIFS(#REF!,#REF!,"eksternal",#REF!,C123)+
SUMIFS(#REF!,#REF!,"eksternal",#REF!,C123)+
SUMIFS(#REF!,#REF!,"eksternal",#REF!,C123)</f>
        <v>#REF!</v>
      </c>
      <c r="U123" s="1331" t="e">
        <f>SUMIFS(#REF!,#REF!,"eksternal",#REF!,C123)+
SUMIFS(#REF!,#REF!,"eksternal",#REF!,C123)+
SUMIFS(#REF!,#REF!,"eksternal",#REF!,C123)+
SUMIFS(#REF!,#REF!,"eksternal",#REF!,C123)+
SUMIFS(#REF!,#REF!,"eksternal",#REF!,C123)+
SUMIFS(#REF!,#REF!,"eksternal",#REF!,C123)+
SUMIFS(#REF!,#REF!,"eksternal",#REF!,C123)</f>
        <v>#REF!</v>
      </c>
      <c r="V123" s="152" t="e">
        <f>SUMIF(#REF!, 'KEUANGAN (INT+EKS) AKRE 2025'!C123,#REF!)+
SUMIF(#REF!, 'KEUANGAN (INT+EKS) AKRE 2025'!C123,#REF!)+
SUMIF(#REF!, 'KEUANGAN (INT+EKS) AKRE 2025'!C123,#REF!)+
SUMIF(#REF!, 'KEUANGAN (INT+EKS) AKRE 2025'!C123,#REF!)+
SUMIF(#REF!, 'KEUANGAN (INT+EKS) AKRE 2025'!C123,#REF!)</f>
        <v>#REF!</v>
      </c>
      <c r="W123" s="152" t="e">
        <f>SUMIFS(#REF!,#REF!,"internal",#REF!,C123)+
SUMIFS(#REF!,#REF!,"internal",#REF!,C123)+
SUMIFS(#REF!,#REF!,"internal",#REF!,C123)+
SUMIFS(#REF!,#REF!,"internal",#REF!,C123)+
SUMIFS(#REF!,#REF!,"internal",#REF!,C123)+
SUMIFS(#REF!,#REF!,"internal",#REF!,C123)</f>
        <v>#REF!</v>
      </c>
      <c r="X123" s="152" t="e">
        <f>SUMIFS(#REF!,#REF!,"eksternal",#REF!,C123)+
SUMIFS(#REF!,#REF!,"eksternal",#REF!,C123)+
SUMIFS(#REF!,#REF!,"eksternal",#REF!,C123)+
SUMIFS(#REF!,#REF!,"eksternal",#REF!,C123)+
SUMIFS(#REF!,#REF!,"eksternal",#REF!,C123)+
SUMIFS(#REF!,#REF!,"eksternal",#REF!,C123)</f>
        <v>#REF!</v>
      </c>
      <c r="Y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Z123" s="152" t="e">
        <f>SUMIFS(#REF!,#REF!,"internal",#REF!,C123)+
SUMIFS(#REF!,#REF!,"internal",#REF!,C123)+
SUMIFS(#REF!,#REF!,"internal",#REF!,C123)+
SUMIFS(#REF!,#REF!,"internal",#REF!,C123)+
SUMIFS(#REF!,#REF!,"internal",#REF!,C123)+
SUMIFS(#REF!,#REF!,"internal",#REF!,C123)+
SUMIFS(#REF!,#REF!,"internal",#REF!,C123)</f>
        <v>#REF!</v>
      </c>
      <c r="AA123" s="152" t="e">
        <f>SUMIFS(#REF!,#REF!,"eksternal",#REF!,C123)+
SUMIFS(#REF!,#REF!,"eksternal",#REF!,C123)+
SUMIFS(#REF!,#REF!,"eksternal",#REF!,C123)+
SUMIFS(#REF!,#REF!,"eksternal",#REF!,C123)+
SUMIFS(#REF!,#REF!,"eksternal",#REF!,C123)+
SUMIFS(#REF!,#REF!,"eksternal",#REF!,C123)+
SUMIFS(#REF!,#REF!,"eksternal",#REF!,C123)</f>
        <v>#REF!</v>
      </c>
      <c r="AB123" s="152" t="e">
        <f>SUMIF(#REF!, 'KEUANGAN (INT+EKS) AKRE 2025'!C123,#REF!)+
SUMIF(#REF!, 'KEUANGAN (INT+EKS) AKRE 2025'!C123,#REF!)+
SUMIF(#REF!, 'KEUANGAN (INT+EKS) AKRE 2025'!C123,#REF!)+
SUMIF(#REF!, 'KEUANGAN (INT+EKS) AKRE 2025'!C123,#REF!)+
SUMIF(#REF!, 'KEUANGAN (INT+EKS) AKRE 2025'!C123,#REF!)+
SUMIF(#REF!, 'KEUANGAN (INT+EKS) AKRE 2025'!C123,#REF!)</f>
        <v>#REF!</v>
      </c>
      <c r="AC123" s="152" t="e">
        <f>SUMIFS(#REF!,#REF!,"internal",#REF!,C123)+
SUMIFS(#REF!,#REF!,"internal",#REF!,C123)+
SUMIFS(#REF!,#REF!,"internal",#REF!,C123)+
SUMIFS(#REF!,#REF!,"internal",#REF!,C123)+
SUMIFS(#REF!,#REF!,"internal",#REF!,C123)+
SUMIFS(#REF!,#REF!,"internal",#REF!,C123)</f>
        <v>#REF!</v>
      </c>
      <c r="AD123" s="152" t="e">
        <f>SUMIFS(#REF!,#REF!,"eksternal",#REF!,C123)+
SUMIFS(#REF!,#REF!,"eksternal",#REF!,C123)+
SUMIFS(#REF!,#REF!,"eksternal",#REF!,C123)+
SUMIFS(#REF!,#REF!,"eksternal",#REF!,C123)+
SUMIFS(#REF!,#REF!,"eksternal",#REF!,C123)+
SUMIFS(#REF!,#REF!,"eksternal",#REF!,C123)</f>
        <v>#REF!</v>
      </c>
      <c r="AE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AF123" s="152" t="e">
        <f>SUMIFS(#REF!,#REF!,"internal",#REF!,C123)+
SUMIFS(#REF!,#REF!,"internal",#REF!,C123)+
SUMIFS(#REF!,#REF!,"internal",#REF!,C123)+
SUMIFS(#REF!,#REF!,"internal",#REF!,C123)+
SUMIFS(#REF!,#REF!,"internal",#REF!,C123)+
SUMIFS(#REF!,#REF!,"internal",#REF!,C123)+
SUMIFS(#REF!,#REF!,"internal",#REF!,C123)</f>
        <v>#REF!</v>
      </c>
      <c r="AG123" s="152" t="e">
        <f>SUMIFS(#REF!,#REF!,"eksternal",#REF!,C123)+
SUMIFS(#REF!,#REF!,"eksternal",#REF!,C123)+
SUMIFS(#REF!,#REF!,"eksternal",#REF!,C123)+
SUMIFS(#REF!,#REF!,"eksternal",#REF!,C123)+
SUMIFS(#REF!,#REF!,"eksternal",#REF!,C123)+
SUMIFS(#REF!,#REF!,"eksternal",#REF!,C123)+
SUMIFS(#REF!,#REF!,"eksternal",#REF!,C123)</f>
        <v>#REF!</v>
      </c>
      <c r="AH123" s="152" t="e">
        <f>SUMIF(#REF!, 'KEUANGAN (INT+EKS) AKRE 2025'!C123,#REF!)+
SUMIF(#REF!, 'KEUANGAN (INT+EKS) AKRE 2025'!C123,#REF!)+
SUMIF(#REF!, 'KEUANGAN (INT+EKS) AKRE 2025'!C123,#REF!)+
SUMIF(#REF!, 'KEUANGAN (INT+EKS) AKRE 2025'!C123,#REF!)+
SUMIF(#REF!, 'KEUANGAN (INT+EKS) AKRE 2025'!C123,#REF!)+
SUMIF(#REF!, 'KEUANGAN (INT+EKS) AKRE 2025'!C123,#REF!)</f>
        <v>#REF!</v>
      </c>
      <c r="AI123" s="152" t="e">
        <f>SUMIFS(#REF!,#REF!,"internal",#REF!,C123)+
SUMIFS(#REF!,#REF!,"internal",#REF!,C123)+
SUMIFS(#REF!,#REF!,"internal",#REF!,C123)+
SUMIFS(#REF!,#REF!,"internal",#REF!,C123)+
SUMIFS(#REF!,#REF!,"internal",#REF!,C123)+
SUMIFS(#REF!,#REF!,"internal",#REF!,C123)</f>
        <v>#REF!</v>
      </c>
      <c r="AJ123" s="152" t="e">
        <f>SUMIFS(#REF!,#REF!,"eksternal",#REF!,C123)+
SUMIFS(#REF!,#REF!,"eksternal",#REF!,C123)+
SUMIFS(#REF!,#REF!,"eksternal",#REF!,C123)+
SUMIFS(#REF!,#REF!,"eksternal",#REF!,C123)+
SUMIFS(#REF!,#REF!,"eksternal",#REF!,C123)+
SUMIFS(#REF!,#REF!,"eksternal",#REF!,C123)</f>
        <v>#REF!</v>
      </c>
      <c r="AK123" s="1337"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
SUMIF(#REF!,'KEUANGAN (INT+EKS) AKRE 2025'!C123,#REF!)+
SUMIF(#REF!,'KEUANGAN (INT+EKS) AKRE 2025'!C123,#REF!)</f>
        <v>#REF!</v>
      </c>
      <c r="AL123" s="1335" t="e">
        <f>SUMIFS(#REF!,#REF!,"internal",#REF!,C123)+
SUMIFS(#REF!,#REF!,"internal",#REF!,C123)+
SUMIFS(#REF!,#REF!,"internal",#REF!,C123)+
SUMIFS(#REF!,#REF!,"internal",#REF!,C123)+
SUMIFS(#REF!,#REF!,"internal",#REF!,C123)+
SUMIFS(#REF!,#REF!,"internal",#REF!,C123)+
SUMIFS(#REF!,#REF!,"internal",#REF!,C123)</f>
        <v>#REF!</v>
      </c>
      <c r="AM123" s="1354" t="e">
        <f>SUMIFS(#REF!,#REF!,"eksternal",#REF!,C123)+
SUMIFS(#REF!,#REF!,"eksternal",#REF!,C123)+
SUMIFS(#REF!,#REF!,"eksternal",#REF!,C123)+
SUMIFS(#REF!,#REF!,"eksternal",#REF!,C123)+
SUMIFS(#REF!,#REF!,"eksternal",#REF!,C123)+
SUMIFS(#REF!,#REF!,"eksternal",#REF!,C123)+
SUMIFS(#REF!,#REF!,"eksternal",#REF!,C123)+
SUMIFS(#REF!,#REF!,"eksternal",#REF!,C123)+
SUMIFS(#REF!,#REF!,"eksternal",#REF!,C123)</f>
        <v>#REF!</v>
      </c>
    </row>
    <row r="124" spans="1:39" hidden="1">
      <c r="A124" s="127">
        <v>4</v>
      </c>
      <c r="B124" s="798" t="s">
        <v>269</v>
      </c>
      <c r="C124" s="129" t="s">
        <v>321</v>
      </c>
      <c r="D124" s="1340" t="e">
        <f>SUMIF(#REF!, 'KEUANGAN (INT+EKS) AKRE 2025'!C124,#REF!)+
SUMIF(#REF!, 'KEUANGAN (INT+EKS) AKRE 2025'!C124,#REF!)+
SUMIF(#REF!, 'KEUANGAN (INT+EKS) AKRE 2025'!C124,#REF!)+
SUMIF(#REF!, 'KEUANGAN (INT+EKS) AKRE 2025'!C124,#REF!)+
SUMIF(#REF!, 'KEUANGAN (INT+EKS) AKRE 2025'!C124,#REF!)</f>
        <v>#REF!</v>
      </c>
      <c r="E124" s="1340" t="e">
        <f>SUMIFS(#REF!,#REF!,"internal",#REF!,C124)+
SUMIFS(#REF!,#REF!,"internal",#REF!,C124)+
SUMIFS(#REF!,#REF!,"internal",#REF!,C124)+
SUMIFS(#REF!,#REF!,"internal",#REF!,C124)+
SUMIFS(#REF!,#REF!,"internal",#REF!,C124)+
SUMIFS(#REF!,#REF!,"internal",#REF!,C124)</f>
        <v>#REF!</v>
      </c>
      <c r="F124" s="1341" t="e">
        <f>SUMIFS(#REF!,#REF!,"eksternal",#REF!,C124)+
SUMIFS(#REF!,#REF!,"eksternal",#REF!,C124)+
SUMIFS(#REF!,#REF!,"eksternal",#REF!,C124)+
SUMIFS(#REF!,#REF!,"eksternal",#REF!,C124)+
SUMIFS(#REF!,#REF!,"eksternal",#REF!,C124)+
SUMIFS(#REF!,#REF!,"eksternal",#REF!,C124)</f>
        <v>#REF!</v>
      </c>
      <c r="G124" s="1334"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H124" s="1334" t="e">
        <f>SUMIFS(#REF!,#REF!,"internal",#REF!,C124)+
SUMIFS(#REF!,#REF!,"internal",#REF!,C124)+
SUMIFS(#REF!,#REF!,"internal",#REF!,C124)+
SUMIFS(#REF!,#REF!,"internal",#REF!,C124)+
SUMIFS(#REF!,#REF!,"internal",#REF!,C124)+
SUMIFS(#REF!,#REF!,"internal",#REF!,C124)+
SUMIFS(#REF!,#REF!,"internal",#REF!,C124)</f>
        <v>#REF!</v>
      </c>
      <c r="I124" s="1334" t="e">
        <f>SUMIFS(#REF!,#REF!,"eksternal",#REF!,C124)+
SUMIFS(#REF!,#REF!,"eksternal",#REF!,C124)+
SUMIFS(#REF!,#REF!,"eksternal",#REF!,C124)+
SUMIFS(#REF!,#REF!,"eksternal",#REF!,C124)+
SUMIFS(#REF!,#REF!,"eksternal",#REF!,C124)+
SUMIFS(#REF!,#REF!,"eksternal",#REF!,C124)+
SUMIFS(#REF!,#REF!,"eksternal",#REF!,C124)</f>
        <v>#REF!</v>
      </c>
      <c r="J124" s="151" t="e">
        <f>SUMIF(#REF!, 'KEUANGAN (INT+EKS) AKRE 2025'!C124,#REF!)+
SUMIF(#REF!, 'KEUANGAN (INT+EKS) AKRE 2025'!C124,#REF!)+
SUMIF(#REF!, 'KEUANGAN (INT+EKS) AKRE 2025'!C124,#REF!)+
SUMIF(#REF!, 'KEUANGAN (INT+EKS) AKRE 2025'!C124,#REF!)+
SUMIF(#REF!, 'KEUANGAN (INT+EKS) AKRE 2025'!C124,#REF!)</f>
        <v>#REF!</v>
      </c>
      <c r="K124" s="151" t="e">
        <f>SUMIFS(#REF!,#REF!,"internal",#REF!,C124)+
SUMIFS(#REF!,#REF!,"internal",#REF!,C124)+
SUMIFS(#REF!,#REF!,"internal",#REF!,C124)+
SUMIFS(#REF!,#REF!,"internal",#REF!,C124)+
SUMIFS(#REF!,#REF!,"internal",#REF!,C124)+
SUMIFS(#REF!,#REF!,"internal",#REF!,C124)</f>
        <v>#REF!</v>
      </c>
      <c r="L124" s="151" t="e">
        <f>SUMIFS(#REF!,#REF!,"eksternal",#REF!,C124)+
SUMIFS(#REF!,#REF!,"eksternal",#REF!,C124)+
SUMIFS(#REF!,#REF!,"eksternal",#REF!,C124)+
SUMIFS(#REF!,#REF!,"eksternal",#REF!,C124)+
SUMIFS(#REF!,#REF!,"eksternal",#REF!,C124)+
SUMIFS(#REF!,#REF!,"eksternal",#REF!,C124)</f>
        <v>#REF!</v>
      </c>
      <c r="M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N124" s="152" t="e">
        <f>SUMIFS(#REF!,#REF!,"internal",#REF!,C124)+
SUMIFS(#REF!,#REF!,"internal",#REF!,C124)+
SUMIFS(#REF!,#REF!,"internal",#REF!,C124)+
SUMIFS(#REF!,#REF!,"internal",#REF!,C124)+
SUMIFS(#REF!,#REF!,"internal",#REF!,C124)+
SUMIFS(#REF!,#REF!,"internal",#REF!,C124)+
SUMIFS(#REF!,#REF!,"internal",#REF!,C124)</f>
        <v>#REF!</v>
      </c>
      <c r="O124" s="1331" t="e">
        <f>SUMIFS(#REF!,#REF!,"eksternal",#REF!,C124)+
SUMIFS(#REF!,#REF!,"eksternal",#REF!,C124)+
SUMIFS(#REF!,#REF!,"eksternal",#REF!,C124)+
SUMIFS(#REF!,#REF!,"eksternal",#REF!,C124)+
SUMIFS(#REF!,#REF!,"eksternal",#REF!,C124)+
SUMIFS(#REF!,#REF!,"eksternal",#REF!,C124)+
SUMIFS(#REF!,#REF!,"eksternal",#REF!,C124)</f>
        <v>#REF!</v>
      </c>
      <c r="P124" s="152" t="e">
        <f>SUMIF(#REF!, 'KEUANGAN (INT+EKS) AKRE 2025'!C124,#REF!)+
SUMIF(#REF!, 'KEUANGAN (INT+EKS) AKRE 2025'!C124,#REF!)+
SUMIF(#REF!, 'KEUANGAN (INT+EKS) AKRE 2025'!C124,#REF!)+
SUMIF(#REF!, 'KEUANGAN (INT+EKS) AKRE 2025'!C124,#REF!)+
SUMIF(#REF!, 'KEUANGAN (INT+EKS) AKRE 2025'!C124,#REF!)</f>
        <v>#REF!</v>
      </c>
      <c r="Q124" s="152" t="e">
        <f>SUMIFS(#REF!,#REF!,"internal",#REF!,C124)+
SUMIFS(#REF!,#REF!,"internal",#REF!,C124)+
SUMIFS(#REF!,#REF!,"internal",#REF!,C124)+
SUMIFS(#REF!,#REF!,"internal",#REF!,C124)+
SUMIFS(#REF!,#REF!,"internal",#REF!,C124)+
SUMIFS(#REF!,#REF!,"internal",#REF!,C124)</f>
        <v>#REF!</v>
      </c>
      <c r="R124" s="152" t="e">
        <f>SUMIFS(#REF!,#REF!,"eksternal",#REF!,C124)+
SUMIFS(#REF!,#REF!,"eksternal",#REF!,C124)+
SUMIFS(#REF!,#REF!,"eksternal",#REF!,C124)+
SUMIFS(#REF!,#REF!,"eksternal",#REF!,C124)+
SUMIFS(#REF!,#REF!,"eksternal",#REF!,C124)+
SUMIFS(#REF!,#REF!,"eksternal",#REF!,C124)</f>
        <v>#REF!</v>
      </c>
      <c r="S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T124" s="1331" t="e">
        <f>SUMIFS(#REF!,#REF!,"internal",#REF!,C124)+
SUMIFS(#REF!,#REF!,"internal",#REF!,C124)+
SUMIFS(#REF!,#REF!,"internal",#REF!,C124)+
SUMIFS(#REF!,#REF!,"internal",#REF!,C124)+
SUMIFS(#REF!,#REF!,"eksternal",#REF!,C124)+
SUMIFS(#REF!,#REF!,"eksternal",#REF!,C124)+
SUMIFS(#REF!,#REF!,"eksternal",#REF!,C124)</f>
        <v>#REF!</v>
      </c>
      <c r="U124" s="1331" t="e">
        <f>SUMIFS(#REF!,#REF!,"eksternal",#REF!,C124)+
SUMIFS(#REF!,#REF!,"eksternal",#REF!,C124)+
SUMIFS(#REF!,#REF!,"eksternal",#REF!,C124)+
SUMIFS(#REF!,#REF!,"eksternal",#REF!,C124)+
SUMIFS(#REF!,#REF!,"eksternal",#REF!,C124)+
SUMIFS(#REF!,#REF!,"eksternal",#REF!,C124)+
SUMIFS(#REF!,#REF!,"eksternal",#REF!,C124)</f>
        <v>#REF!</v>
      </c>
      <c r="V124" s="152" t="e">
        <f>SUMIF(#REF!, 'KEUANGAN (INT+EKS) AKRE 2025'!C124,#REF!)+
SUMIF(#REF!, 'KEUANGAN (INT+EKS) AKRE 2025'!C124,#REF!)+
SUMIF(#REF!, 'KEUANGAN (INT+EKS) AKRE 2025'!C124,#REF!)+
SUMIF(#REF!, 'KEUANGAN (INT+EKS) AKRE 2025'!C124,#REF!)+
SUMIF(#REF!, 'KEUANGAN (INT+EKS) AKRE 2025'!C124,#REF!)</f>
        <v>#REF!</v>
      </c>
      <c r="W124" s="152" t="e">
        <f>SUMIFS(#REF!,#REF!,"internal",#REF!,C124)+
SUMIFS(#REF!,#REF!,"internal",#REF!,C124)+
SUMIFS(#REF!,#REF!,"internal",#REF!,C124)+
SUMIFS(#REF!,#REF!,"internal",#REF!,C124)+
SUMIFS(#REF!,#REF!,"internal",#REF!,C124)+
SUMIFS(#REF!,#REF!,"internal",#REF!,C124)</f>
        <v>#REF!</v>
      </c>
      <c r="X124" s="152" t="e">
        <f>SUMIFS(#REF!,#REF!,"eksternal",#REF!,C124)+
SUMIFS(#REF!,#REF!,"eksternal",#REF!,C124)+
SUMIFS(#REF!,#REF!,"eksternal",#REF!,C124)+
SUMIFS(#REF!,#REF!,"eksternal",#REF!,C124)+
SUMIFS(#REF!,#REF!,"eksternal",#REF!,C124)+
SUMIFS(#REF!,#REF!,"eksternal",#REF!,C124)</f>
        <v>#REF!</v>
      </c>
      <c r="Y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Z124" s="152" t="e">
        <f>SUMIFS(#REF!,#REF!,"internal",#REF!,C124)+
SUMIFS(#REF!,#REF!,"internal",#REF!,C124)+
SUMIFS(#REF!,#REF!,"internal",#REF!,C124)+
SUMIFS(#REF!,#REF!,"internal",#REF!,C124)+
SUMIFS(#REF!,#REF!,"internal",#REF!,C124)+
SUMIFS(#REF!,#REF!,"internal",#REF!,C124)+
SUMIFS(#REF!,#REF!,"internal",#REF!,C124)</f>
        <v>#REF!</v>
      </c>
      <c r="AA124" s="152" t="e">
        <f>SUMIFS(#REF!,#REF!,"eksternal",#REF!,C124)+
SUMIFS(#REF!,#REF!,"eksternal",#REF!,C124)+
SUMIFS(#REF!,#REF!,"eksternal",#REF!,C124)+
SUMIFS(#REF!,#REF!,"eksternal",#REF!,C124)+
SUMIFS(#REF!,#REF!,"eksternal",#REF!,C124)+
SUMIFS(#REF!,#REF!,"eksternal",#REF!,C124)+
SUMIFS(#REF!,#REF!,"eksternal",#REF!,C124)</f>
        <v>#REF!</v>
      </c>
      <c r="AB124" s="152" t="e">
        <f>SUMIF(#REF!, 'KEUANGAN (INT+EKS) AKRE 2025'!C124,#REF!)+
SUMIF(#REF!, 'KEUANGAN (INT+EKS) AKRE 2025'!C124,#REF!)+
SUMIF(#REF!, 'KEUANGAN (INT+EKS) AKRE 2025'!C124,#REF!)+
SUMIF(#REF!, 'KEUANGAN (INT+EKS) AKRE 2025'!C124,#REF!)+
SUMIF(#REF!, 'KEUANGAN (INT+EKS) AKRE 2025'!C124,#REF!)+
SUMIF(#REF!, 'KEUANGAN (INT+EKS) AKRE 2025'!C124,#REF!)</f>
        <v>#REF!</v>
      </c>
      <c r="AC124" s="152" t="e">
        <f>SUMIFS(#REF!,#REF!,"internal",#REF!,C124)+
SUMIFS(#REF!,#REF!,"internal",#REF!,C124)+
SUMIFS(#REF!,#REF!,"internal",#REF!,C124)+
SUMIFS(#REF!,#REF!,"internal",#REF!,C124)+
SUMIFS(#REF!,#REF!,"internal",#REF!,C124)+
SUMIFS(#REF!,#REF!,"internal",#REF!,C124)</f>
        <v>#REF!</v>
      </c>
      <c r="AD124" s="152" t="e">
        <f>SUMIFS(#REF!,#REF!,"eksternal",#REF!,C124)+
SUMIFS(#REF!,#REF!,"eksternal",#REF!,C124)+
SUMIFS(#REF!,#REF!,"eksternal",#REF!,C124)+
SUMIFS(#REF!,#REF!,"eksternal",#REF!,C124)+
SUMIFS(#REF!,#REF!,"eksternal",#REF!,C124)+
SUMIFS(#REF!,#REF!,"eksternal",#REF!,C124)</f>
        <v>#REF!</v>
      </c>
      <c r="AE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AF124" s="152" t="e">
        <f>SUMIFS(#REF!,#REF!,"internal",#REF!,C124)+
SUMIFS(#REF!,#REF!,"internal",#REF!,C124)+
SUMIFS(#REF!,#REF!,"internal",#REF!,C124)+
SUMIFS(#REF!,#REF!,"internal",#REF!,C124)+
SUMIFS(#REF!,#REF!,"internal",#REF!,C124)+
SUMIFS(#REF!,#REF!,"internal",#REF!,C124)+
SUMIFS(#REF!,#REF!,"internal",#REF!,C124)</f>
        <v>#REF!</v>
      </c>
      <c r="AG124" s="152" t="e">
        <f>SUMIFS(#REF!,#REF!,"eksternal",#REF!,C124)+
SUMIFS(#REF!,#REF!,"eksternal",#REF!,C124)+
SUMIFS(#REF!,#REF!,"eksternal",#REF!,C124)+
SUMIFS(#REF!,#REF!,"eksternal",#REF!,C124)+
SUMIFS(#REF!,#REF!,"eksternal",#REF!,C124)+
SUMIFS(#REF!,#REF!,"eksternal",#REF!,C124)+
SUMIFS(#REF!,#REF!,"eksternal",#REF!,C124)</f>
        <v>#REF!</v>
      </c>
      <c r="AH124" s="152" t="e">
        <f>SUMIF(#REF!, 'KEUANGAN (INT+EKS) AKRE 2025'!C124,#REF!)+
SUMIF(#REF!, 'KEUANGAN (INT+EKS) AKRE 2025'!C124,#REF!)+
SUMIF(#REF!, 'KEUANGAN (INT+EKS) AKRE 2025'!C124,#REF!)+
SUMIF(#REF!, 'KEUANGAN (INT+EKS) AKRE 2025'!C124,#REF!)+
SUMIF(#REF!, 'KEUANGAN (INT+EKS) AKRE 2025'!C124,#REF!)+
SUMIF(#REF!, 'KEUANGAN (INT+EKS) AKRE 2025'!C124,#REF!)</f>
        <v>#REF!</v>
      </c>
      <c r="AI124" s="152" t="e">
        <f>SUMIFS(#REF!,#REF!,"internal",#REF!,C124)+
SUMIFS(#REF!,#REF!,"internal",#REF!,C124)+
SUMIFS(#REF!,#REF!,"internal",#REF!,C124)+
SUMIFS(#REF!,#REF!,"internal",#REF!,C124)+
SUMIFS(#REF!,#REF!,"internal",#REF!,C124)+
SUMIFS(#REF!,#REF!,"internal",#REF!,C124)</f>
        <v>#REF!</v>
      </c>
      <c r="AJ124" s="152" t="e">
        <f>SUMIFS(#REF!,#REF!,"eksternal",#REF!,C124)+
SUMIFS(#REF!,#REF!,"eksternal",#REF!,C124)+
SUMIFS(#REF!,#REF!,"eksternal",#REF!,C124)+
SUMIFS(#REF!,#REF!,"eksternal",#REF!,C124)+
SUMIFS(#REF!,#REF!,"eksternal",#REF!,C124)+
SUMIFS(#REF!,#REF!,"eksternal",#REF!,C124)</f>
        <v>#REF!</v>
      </c>
      <c r="AK124" s="1337"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
SUMIF(#REF!,'KEUANGAN (INT+EKS) AKRE 2025'!C124,#REF!)+
SUMIF(#REF!,'KEUANGAN (INT+EKS) AKRE 2025'!C124,#REF!)</f>
        <v>#REF!</v>
      </c>
      <c r="AL124" s="1335" t="e">
        <f>SUMIFS(#REF!,#REF!,"internal",#REF!,C124)+
SUMIFS(#REF!,#REF!,"internal",#REF!,C124)+
SUMIFS(#REF!,#REF!,"internal",#REF!,C124)+
SUMIFS(#REF!,#REF!,"internal",#REF!,C124)+
SUMIFS(#REF!,#REF!,"internal",#REF!,C124)+
SUMIFS(#REF!,#REF!,"internal",#REF!,C124)+
SUMIFS(#REF!,#REF!,"internal",#REF!,C124)</f>
        <v>#REF!</v>
      </c>
      <c r="AM124" s="1354" t="e">
        <f>SUMIFS(#REF!,#REF!,"eksternal",#REF!,C124)+
SUMIFS(#REF!,#REF!,"eksternal",#REF!,C124)+
SUMIFS(#REF!,#REF!,"eksternal",#REF!,C124)+
SUMIFS(#REF!,#REF!,"eksternal",#REF!,C124)+
SUMIFS(#REF!,#REF!,"eksternal",#REF!,C124)+
SUMIFS(#REF!,#REF!,"eksternal",#REF!,C124)+
SUMIFS(#REF!,#REF!,"eksternal",#REF!,C124)+
SUMIFS(#REF!,#REF!,"eksternal",#REF!,C124)+
SUMIFS(#REF!,#REF!,"eksternal",#REF!,C124)</f>
        <v>#REF!</v>
      </c>
    </row>
    <row r="125" spans="1:39" hidden="1">
      <c r="A125" s="127">
        <v>5</v>
      </c>
      <c r="B125" s="799" t="s">
        <v>269</v>
      </c>
      <c r="C125" s="1202" t="s">
        <v>470</v>
      </c>
      <c r="D125" s="1342" t="e">
        <f>SUMIF(#REF!, 'KEUANGAN (INT+EKS) AKRE 2025'!C125,#REF!)+
SUMIF(#REF!, 'KEUANGAN (INT+EKS) AKRE 2025'!C125,#REF!)+
SUMIF(#REF!, 'KEUANGAN (INT+EKS) AKRE 2025'!C125,#REF!)+
SUMIF(#REF!, 'KEUANGAN (INT+EKS) AKRE 2025'!C125,#REF!)+
SUMIF(#REF!, 'KEUANGAN (INT+EKS) AKRE 2025'!C125,#REF!)</f>
        <v>#REF!</v>
      </c>
      <c r="E125" s="1340" t="e">
        <f>SUMIFS(#REF!,#REF!,"internal",#REF!,C125)+
SUMIFS(#REF!,#REF!,"internal",#REF!,C125)+
SUMIFS(#REF!,#REF!,"internal",#REF!,C125)+
SUMIFS(#REF!,#REF!,"internal",#REF!,C125)+
SUMIFS(#REF!,#REF!,"internal",#REF!,C125)+
SUMIFS(#REF!,#REF!,"internal",#REF!,C125)</f>
        <v>#REF!</v>
      </c>
      <c r="F125" s="1341" t="e">
        <f>SUMIFS(#REF!,#REF!,"eksternal",#REF!,C125)+
SUMIFS(#REF!,#REF!,"eksternal",#REF!,C125)+
SUMIFS(#REF!,#REF!,"eksternal",#REF!,C125)+
SUMIFS(#REF!,#REF!,"eksternal",#REF!,C125)+
SUMIFS(#REF!,#REF!,"eksternal",#REF!,C125)+
SUMIFS(#REF!,#REF!,"eksternal",#REF!,C125)</f>
        <v>#REF!</v>
      </c>
      <c r="G125" s="1334"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H125" s="1334" t="e">
        <f>SUMIFS(#REF!,#REF!,"internal",#REF!,C125)+
SUMIFS(#REF!,#REF!,"internal",#REF!,C125)+
SUMIFS(#REF!,#REF!,"internal",#REF!,C125)+
SUMIFS(#REF!,#REF!,"internal",#REF!,C125)+
SUMIFS(#REF!,#REF!,"internal",#REF!,C125)+
SUMIFS(#REF!,#REF!,"internal",#REF!,C125)+
SUMIFS(#REF!,#REF!,"internal",#REF!,C125)</f>
        <v>#REF!</v>
      </c>
      <c r="I125" s="1334" t="e">
        <f>SUMIFS(#REF!,#REF!,"eksternal",#REF!,C125)+
SUMIFS(#REF!,#REF!,"eksternal",#REF!,C125)+
SUMIFS(#REF!,#REF!,"eksternal",#REF!,C125)+
SUMIFS(#REF!,#REF!,"eksternal",#REF!,C125)+
SUMIFS(#REF!,#REF!,"eksternal",#REF!,C125)+
SUMIFS(#REF!,#REF!,"eksternal",#REF!,C125)+
SUMIFS(#REF!,#REF!,"eksternal",#REF!,C125)</f>
        <v>#REF!</v>
      </c>
      <c r="J125" s="1204" t="e">
        <f>SUMIF(#REF!, 'KEUANGAN (INT+EKS) AKRE 2025'!C125,#REF!)+
SUMIF(#REF!, 'KEUANGAN (INT+EKS) AKRE 2025'!C125,#REF!)+
SUMIF(#REF!, 'KEUANGAN (INT+EKS) AKRE 2025'!C125,#REF!)+
SUMIF(#REF!, 'KEUANGAN (INT+EKS) AKRE 2025'!C125,#REF!)+
SUMIF(#REF!, 'KEUANGAN (INT+EKS) AKRE 2025'!C125,#REF!)</f>
        <v>#REF!</v>
      </c>
      <c r="K125" s="151" t="e">
        <f>SUMIFS(#REF!,#REF!,"internal",#REF!,C125)+
SUMIFS(#REF!,#REF!,"internal",#REF!,C125)+
SUMIFS(#REF!,#REF!,"internal",#REF!,C125)+
SUMIFS(#REF!,#REF!,"internal",#REF!,C125)+
SUMIFS(#REF!,#REF!,"internal",#REF!,C125)+
SUMIFS(#REF!,#REF!,"internal",#REF!,C125)</f>
        <v>#REF!</v>
      </c>
      <c r="L125" s="151" t="e">
        <f>SUMIFS(#REF!,#REF!,"eksternal",#REF!,C125)+
SUMIFS(#REF!,#REF!,"eksternal",#REF!,C125)+
SUMIFS(#REF!,#REF!,"eksternal",#REF!,C125)+
SUMIFS(#REF!,#REF!,"eksternal",#REF!,C125)+
SUMIFS(#REF!,#REF!,"eksternal",#REF!,C125)+
SUMIFS(#REF!,#REF!,"eksternal",#REF!,C125)</f>
        <v>#REF!</v>
      </c>
      <c r="M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N125" s="152" t="e">
        <f>SUMIFS(#REF!,#REF!,"internal",#REF!,C125)+
SUMIFS(#REF!,#REF!,"internal",#REF!,C125)+
SUMIFS(#REF!,#REF!,"internal",#REF!,C125)+
SUMIFS(#REF!,#REF!,"internal",#REF!,C125)+
SUMIFS(#REF!,#REF!,"internal",#REF!,C125)+
SUMIFS(#REF!,#REF!,"internal",#REF!,C125)+
SUMIFS(#REF!,#REF!,"internal",#REF!,C125)</f>
        <v>#REF!</v>
      </c>
      <c r="O125" s="1331" t="e">
        <f>SUMIFS(#REF!,#REF!,"eksternal",#REF!,C125)+
SUMIFS(#REF!,#REF!,"eksternal",#REF!,C125)+
SUMIFS(#REF!,#REF!,"eksternal",#REF!,C125)+
SUMIFS(#REF!,#REF!,"eksternal",#REF!,C125)+
SUMIFS(#REF!,#REF!,"eksternal",#REF!,C125)+
SUMIFS(#REF!,#REF!,"eksternal",#REF!,C125)+
SUMIFS(#REF!,#REF!,"eksternal",#REF!,C125)</f>
        <v>#REF!</v>
      </c>
      <c r="P125" s="1203" t="e">
        <f>SUMIF(#REF!, 'KEUANGAN (INT+EKS) AKRE 2025'!C125,#REF!)+
SUMIF(#REF!, 'KEUANGAN (INT+EKS) AKRE 2025'!C125,#REF!)+
SUMIF(#REF!, 'KEUANGAN (INT+EKS) AKRE 2025'!C125,#REF!)+
SUMIF(#REF!, 'KEUANGAN (INT+EKS) AKRE 2025'!C125,#REF!)+
SUMIF(#REF!, 'KEUANGAN (INT+EKS) AKRE 2025'!C125,#REF!)</f>
        <v>#REF!</v>
      </c>
      <c r="Q125" s="152" t="e">
        <f>SUMIFS(#REF!,#REF!,"internal",#REF!,C125)+
SUMIFS(#REF!,#REF!,"internal",#REF!,C125)+
SUMIFS(#REF!,#REF!,"internal",#REF!,C125)+
SUMIFS(#REF!,#REF!,"internal",#REF!,C125)+
SUMIFS(#REF!,#REF!,"internal",#REF!,C125)+
SUMIFS(#REF!,#REF!,"internal",#REF!,C125)</f>
        <v>#REF!</v>
      </c>
      <c r="R125" s="152" t="e">
        <f>SUMIFS(#REF!,#REF!,"eksternal",#REF!,C125)+
SUMIFS(#REF!,#REF!,"eksternal",#REF!,C125)+
SUMIFS(#REF!,#REF!,"eksternal",#REF!,C125)+
SUMIFS(#REF!,#REF!,"eksternal",#REF!,C125)+
SUMIFS(#REF!,#REF!,"eksternal",#REF!,C125)+
SUMIFS(#REF!,#REF!,"eksternal",#REF!,C125)</f>
        <v>#REF!</v>
      </c>
      <c r="S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T125" s="1331" t="e">
        <f>SUMIFS(#REF!,#REF!,"internal",#REF!,C125)+
SUMIFS(#REF!,#REF!,"internal",#REF!,C125)+
SUMIFS(#REF!,#REF!,"internal",#REF!,C125)+
SUMIFS(#REF!,#REF!,"internal",#REF!,C125)+
SUMIFS(#REF!,#REF!,"eksternal",#REF!,C125)+
SUMIFS(#REF!,#REF!,"eksternal",#REF!,C125)+
SUMIFS(#REF!,#REF!,"eksternal",#REF!,C125)</f>
        <v>#REF!</v>
      </c>
      <c r="U125" s="1331" t="e">
        <f>SUMIFS(#REF!,#REF!,"eksternal",#REF!,C125)+
SUMIFS(#REF!,#REF!,"eksternal",#REF!,C125)+
SUMIFS(#REF!,#REF!,"eksternal",#REF!,C125)+
SUMIFS(#REF!,#REF!,"eksternal",#REF!,C125)+
SUMIFS(#REF!,#REF!,"eksternal",#REF!,C125)+
SUMIFS(#REF!,#REF!,"eksternal",#REF!,C125)+
SUMIFS(#REF!,#REF!,"eksternal",#REF!,C125)</f>
        <v>#REF!</v>
      </c>
      <c r="V125" s="152" t="e">
        <f>SUMIF(#REF!, 'KEUANGAN (INT+EKS) AKRE 2025'!C125,#REF!)+
SUMIF(#REF!, 'KEUANGAN (INT+EKS) AKRE 2025'!C125,#REF!)+
SUMIF(#REF!, 'KEUANGAN (INT+EKS) AKRE 2025'!C125,#REF!)+
SUMIF(#REF!, 'KEUANGAN (INT+EKS) AKRE 2025'!C125,#REF!)+
SUMIF(#REF!, 'KEUANGAN (INT+EKS) AKRE 2025'!C125,#REF!)</f>
        <v>#REF!</v>
      </c>
      <c r="W125" s="152" t="e">
        <f>SUMIFS(#REF!,#REF!,"internal",#REF!,C125)+
SUMIFS(#REF!,#REF!,"internal",#REF!,C125)+
SUMIFS(#REF!,#REF!,"internal",#REF!,C125)+
SUMIFS(#REF!,#REF!,"internal",#REF!,C125)+
SUMIFS(#REF!,#REF!,"internal",#REF!,C125)+
SUMIFS(#REF!,#REF!,"internal",#REF!,C125)</f>
        <v>#REF!</v>
      </c>
      <c r="X125" s="152" t="e">
        <f>SUMIFS(#REF!,#REF!,"eksternal",#REF!,C125)+
SUMIFS(#REF!,#REF!,"eksternal",#REF!,C125)+
SUMIFS(#REF!,#REF!,"eksternal",#REF!,C125)+
SUMIFS(#REF!,#REF!,"eksternal",#REF!,C125)+
SUMIFS(#REF!,#REF!,"eksternal",#REF!,C125)+
SUMIFS(#REF!,#REF!,"eksternal",#REF!,C125)</f>
        <v>#REF!</v>
      </c>
      <c r="Y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Z125" s="152" t="e">
        <f>SUMIFS(#REF!,#REF!,"internal",#REF!,C125)+
SUMIFS(#REF!,#REF!,"internal",#REF!,C125)+
SUMIFS(#REF!,#REF!,"internal",#REF!,C125)+
SUMIFS(#REF!,#REF!,"internal",#REF!,C125)+
SUMIFS(#REF!,#REF!,"internal",#REF!,C125)+
SUMIFS(#REF!,#REF!,"internal",#REF!,C125)+
SUMIFS(#REF!,#REF!,"internal",#REF!,C125)</f>
        <v>#REF!</v>
      </c>
      <c r="AA125" s="152" t="e">
        <f>SUMIFS(#REF!,#REF!,"eksternal",#REF!,C125)+
SUMIFS(#REF!,#REF!,"eksternal",#REF!,C125)+
SUMIFS(#REF!,#REF!,"eksternal",#REF!,C125)+
SUMIFS(#REF!,#REF!,"eksternal",#REF!,C125)+
SUMIFS(#REF!,#REF!,"eksternal",#REF!,C125)+
SUMIFS(#REF!,#REF!,"eksternal",#REF!,C125)+
SUMIFS(#REF!,#REF!,"eksternal",#REF!,C125)</f>
        <v>#REF!</v>
      </c>
      <c r="AB125" s="152" t="e">
        <f>SUMIF(#REF!, 'KEUANGAN (INT+EKS) AKRE 2025'!C125,#REF!)+
SUMIF(#REF!, 'KEUANGAN (INT+EKS) AKRE 2025'!C125,#REF!)+
SUMIF(#REF!, 'KEUANGAN (INT+EKS) AKRE 2025'!C125,#REF!)+
SUMIF(#REF!, 'KEUANGAN (INT+EKS) AKRE 2025'!C125,#REF!)+
SUMIF(#REF!, 'KEUANGAN (INT+EKS) AKRE 2025'!C125,#REF!)+
SUMIF(#REF!, 'KEUANGAN (INT+EKS) AKRE 2025'!C125,#REF!)</f>
        <v>#REF!</v>
      </c>
      <c r="AC125" s="152" t="e">
        <f>SUMIFS(#REF!,#REF!,"internal",#REF!,C125)+
SUMIFS(#REF!,#REF!,"internal",#REF!,C125)+
SUMIFS(#REF!,#REF!,"internal",#REF!,C125)+
SUMIFS(#REF!,#REF!,"internal",#REF!,C125)+
SUMIFS(#REF!,#REF!,"internal",#REF!,C125)+
SUMIFS(#REF!,#REF!,"internal",#REF!,C125)</f>
        <v>#REF!</v>
      </c>
      <c r="AD125" s="152" t="e">
        <f>SUMIFS(#REF!,#REF!,"eksternal",#REF!,C125)+
SUMIFS(#REF!,#REF!,"eksternal",#REF!,C125)+
SUMIFS(#REF!,#REF!,"eksternal",#REF!,C125)+
SUMIFS(#REF!,#REF!,"eksternal",#REF!,C125)+
SUMIFS(#REF!,#REF!,"eksternal",#REF!,C125)+
SUMIFS(#REF!,#REF!,"eksternal",#REF!,C125)</f>
        <v>#REF!</v>
      </c>
      <c r="AE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AF125" s="152" t="e">
        <f>SUMIFS(#REF!,#REF!,"internal",#REF!,C125)+
SUMIFS(#REF!,#REF!,"internal",#REF!,C125)+
SUMIFS(#REF!,#REF!,"internal",#REF!,C125)+
SUMIFS(#REF!,#REF!,"internal",#REF!,C125)+
SUMIFS(#REF!,#REF!,"internal",#REF!,C125)+
SUMIFS(#REF!,#REF!,"internal",#REF!,C125)+
SUMIFS(#REF!,#REF!,"internal",#REF!,C125)</f>
        <v>#REF!</v>
      </c>
      <c r="AG125" s="152" t="e">
        <f>SUMIFS(#REF!,#REF!,"eksternal",#REF!,C125)+
SUMIFS(#REF!,#REF!,"eksternal",#REF!,C125)+
SUMIFS(#REF!,#REF!,"eksternal",#REF!,C125)+
SUMIFS(#REF!,#REF!,"eksternal",#REF!,C125)+
SUMIFS(#REF!,#REF!,"eksternal",#REF!,C125)+
SUMIFS(#REF!,#REF!,"eksternal",#REF!,C125)+
SUMIFS(#REF!,#REF!,"eksternal",#REF!,C125)</f>
        <v>#REF!</v>
      </c>
      <c r="AH125" s="1203" t="e">
        <f>SUMIF(#REF!, 'KEUANGAN (INT+EKS) AKRE 2025'!C125,#REF!)+
SUMIF(#REF!, 'KEUANGAN (INT+EKS) AKRE 2025'!C125,#REF!)+
SUMIF(#REF!, 'KEUANGAN (INT+EKS) AKRE 2025'!C125,#REF!)+
SUMIF(#REF!, 'KEUANGAN (INT+EKS) AKRE 2025'!C125,#REF!)+
SUMIF(#REF!, 'KEUANGAN (INT+EKS) AKRE 2025'!C125,#REF!)+
SUMIF(#REF!, 'KEUANGAN (INT+EKS) AKRE 2025'!C125,#REF!)</f>
        <v>#REF!</v>
      </c>
      <c r="AI125" s="152" t="e">
        <f>SUMIFS(#REF!,#REF!,"internal",#REF!,C125)+
SUMIFS(#REF!,#REF!,"internal",#REF!,C125)+
SUMIFS(#REF!,#REF!,"internal",#REF!,C125)+
SUMIFS(#REF!,#REF!,"internal",#REF!,C125)+
SUMIFS(#REF!,#REF!,"internal",#REF!,C125)+
SUMIFS(#REF!,#REF!,"internal",#REF!,C125)</f>
        <v>#REF!</v>
      </c>
      <c r="AJ125" s="152" t="e">
        <f>SUMIFS(#REF!,#REF!,"eksternal",#REF!,C125)+
SUMIFS(#REF!,#REF!,"eksternal",#REF!,C125)+
SUMIFS(#REF!,#REF!,"eksternal",#REF!,C125)+
SUMIFS(#REF!,#REF!,"eksternal",#REF!,C125)+
SUMIFS(#REF!,#REF!,"eksternal",#REF!,C125)+
SUMIFS(#REF!,#REF!,"eksternal",#REF!,C125)</f>
        <v>#REF!</v>
      </c>
      <c r="AK125" s="1337"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
SUMIF(#REF!,'KEUANGAN (INT+EKS) AKRE 2025'!C125,#REF!)+
SUMIF(#REF!,'KEUANGAN (INT+EKS) AKRE 2025'!C125,#REF!)</f>
        <v>#REF!</v>
      </c>
      <c r="AL125" s="1335" t="e">
        <f>SUMIFS(#REF!,#REF!,"internal",#REF!,C125)+
SUMIFS(#REF!,#REF!,"internal",#REF!,C125)+
SUMIFS(#REF!,#REF!,"internal",#REF!,C125)+
SUMIFS(#REF!,#REF!,"internal",#REF!,C125)+
SUMIFS(#REF!,#REF!,"internal",#REF!,C125)+
SUMIFS(#REF!,#REF!,"internal",#REF!,C125)+
SUMIFS(#REF!,#REF!,"internal",#REF!,C125)</f>
        <v>#REF!</v>
      </c>
      <c r="AM125" s="1354" t="e">
        <f>SUMIFS(#REF!,#REF!,"eksternal",#REF!,C125)+
SUMIFS(#REF!,#REF!,"eksternal",#REF!,C125)+
SUMIFS(#REF!,#REF!,"eksternal",#REF!,C125)+
SUMIFS(#REF!,#REF!,"eksternal",#REF!,C125)+
SUMIFS(#REF!,#REF!,"eksternal",#REF!,C125)+
SUMIFS(#REF!,#REF!,"eksternal",#REF!,C125)+
SUMIFS(#REF!,#REF!,"eksternal",#REF!,C125)+
SUMIFS(#REF!,#REF!,"eksternal",#REF!,C125)+
SUMIFS(#REF!,#REF!,"eksternal",#REF!,C125)</f>
        <v>#REF!</v>
      </c>
    </row>
    <row r="126" spans="1:39" hidden="1">
      <c r="A126" s="1444" t="s">
        <v>6266</v>
      </c>
      <c r="B126" s="1444"/>
      <c r="C126" s="1444"/>
      <c r="D126" s="1343" t="e">
        <f t="shared" ref="D126:AM126" si="0">SUM(D5:D125)</f>
        <v>#REF!</v>
      </c>
      <c r="E126" s="1343" t="e">
        <f t="shared" si="0"/>
        <v>#REF!</v>
      </c>
      <c r="F126" s="1343" t="e">
        <f t="shared" si="0"/>
        <v>#REF!</v>
      </c>
      <c r="G126" s="1343" t="e">
        <f t="shared" si="0"/>
        <v>#REF!</v>
      </c>
      <c r="H126" s="1343" t="e">
        <f t="shared" si="0"/>
        <v>#REF!</v>
      </c>
      <c r="I126" s="1343" t="e">
        <f t="shared" si="0"/>
        <v>#REF!</v>
      </c>
      <c r="J126" s="1205" t="e">
        <f t="shared" si="0"/>
        <v>#REF!</v>
      </c>
      <c r="K126" s="1205" t="e">
        <f t="shared" si="0"/>
        <v>#REF!</v>
      </c>
      <c r="L126" s="1359" t="e">
        <f t="shared" si="0"/>
        <v>#REF!</v>
      </c>
      <c r="M126" s="1205" t="e">
        <f t="shared" si="0"/>
        <v>#REF!</v>
      </c>
      <c r="N126" s="1205" t="e">
        <f t="shared" si="0"/>
        <v>#REF!</v>
      </c>
      <c r="O126" s="1205" t="e">
        <f t="shared" si="0"/>
        <v>#REF!</v>
      </c>
      <c r="P126" s="1205" t="e">
        <f t="shared" si="0"/>
        <v>#REF!</v>
      </c>
      <c r="Q126" s="1205" t="e">
        <f t="shared" si="0"/>
        <v>#REF!</v>
      </c>
      <c r="R126" s="1205" t="e">
        <f t="shared" si="0"/>
        <v>#REF!</v>
      </c>
      <c r="S126" s="1205" t="e">
        <f t="shared" si="0"/>
        <v>#REF!</v>
      </c>
      <c r="T126" s="1205" t="e">
        <f t="shared" si="0"/>
        <v>#REF!</v>
      </c>
      <c r="U126" s="1205" t="e">
        <f t="shared" si="0"/>
        <v>#REF!</v>
      </c>
      <c r="V126" s="1205" t="e">
        <f t="shared" si="0"/>
        <v>#REF!</v>
      </c>
      <c r="W126" s="1205" t="e">
        <f t="shared" si="0"/>
        <v>#REF!</v>
      </c>
      <c r="X126" s="1205" t="e">
        <f t="shared" si="0"/>
        <v>#REF!</v>
      </c>
      <c r="Y126" s="1205" t="e">
        <f t="shared" si="0"/>
        <v>#REF!</v>
      </c>
      <c r="Z126" s="1205" t="e">
        <f t="shared" si="0"/>
        <v>#REF!</v>
      </c>
      <c r="AA126" s="1205" t="e">
        <f t="shared" si="0"/>
        <v>#REF!</v>
      </c>
      <c r="AB126" s="1205" t="e">
        <f t="shared" si="0"/>
        <v>#REF!</v>
      </c>
      <c r="AC126" s="1205" t="e">
        <f t="shared" si="0"/>
        <v>#REF!</v>
      </c>
      <c r="AD126" s="1205" t="e">
        <f t="shared" si="0"/>
        <v>#REF!</v>
      </c>
      <c r="AE126" s="1205" t="e">
        <f t="shared" si="0"/>
        <v>#REF!</v>
      </c>
      <c r="AF126" s="1205" t="e">
        <f t="shared" si="0"/>
        <v>#REF!</v>
      </c>
      <c r="AG126" s="1363" t="e">
        <f t="shared" si="0"/>
        <v>#REF!</v>
      </c>
      <c r="AH126" s="1205" t="e">
        <f t="shared" si="0"/>
        <v>#REF!</v>
      </c>
      <c r="AI126" s="1205" t="e">
        <f t="shared" si="0"/>
        <v>#REF!</v>
      </c>
      <c r="AJ126" s="1205" t="e">
        <f t="shared" si="0"/>
        <v>#REF!</v>
      </c>
      <c r="AK126" s="1338" t="e">
        <f t="shared" si="0"/>
        <v>#REF!</v>
      </c>
      <c r="AL126" s="1336" t="e">
        <f t="shared" si="0"/>
        <v>#REF!</v>
      </c>
      <c r="AM126" s="1336" t="e">
        <f t="shared" si="0"/>
        <v>#REF!</v>
      </c>
    </row>
    <row r="128" spans="1:39">
      <c r="C128" s="1346" t="s">
        <v>6267</v>
      </c>
      <c r="D128" s="1344"/>
      <c r="E128" s="1345"/>
      <c r="F128" s="1344"/>
      <c r="G128" s="1344"/>
      <c r="H128" s="1344"/>
      <c r="I128" s="1344"/>
    </row>
    <row r="129" spans="3:39">
      <c r="C129" s="1347" t="s">
        <v>169</v>
      </c>
      <c r="D129" s="1351" t="e">
        <f t="shared" ref="D129:X129" si="1">SUM(D5:D11)</f>
        <v>#REF!</v>
      </c>
      <c r="E129" s="1351" t="e">
        <f t="shared" si="1"/>
        <v>#REF!</v>
      </c>
      <c r="F129" s="1351" t="e">
        <f t="shared" si="1"/>
        <v>#REF!</v>
      </c>
      <c r="G129" s="1351" t="e">
        <f t="shared" si="1"/>
        <v>#REF!</v>
      </c>
      <c r="H129" s="1351" t="e">
        <f t="shared" si="1"/>
        <v>#REF!</v>
      </c>
      <c r="I129" s="1351" t="e">
        <f t="shared" si="1"/>
        <v>#REF!</v>
      </c>
      <c r="J129" s="1352" t="e">
        <f t="shared" si="1"/>
        <v>#REF!</v>
      </c>
      <c r="K129" s="1353" t="e">
        <f t="shared" si="1"/>
        <v>#REF!</v>
      </c>
      <c r="L129" s="1353" t="e">
        <f t="shared" si="1"/>
        <v>#REF!</v>
      </c>
      <c r="M129" s="1353" t="e">
        <f t="shared" si="1"/>
        <v>#REF!</v>
      </c>
      <c r="N129" s="1353" t="e">
        <f t="shared" si="1"/>
        <v>#REF!</v>
      </c>
      <c r="O129" s="1353" t="e">
        <f t="shared" si="1"/>
        <v>#REF!</v>
      </c>
      <c r="P129" s="1353" t="e">
        <f t="shared" si="1"/>
        <v>#REF!</v>
      </c>
      <c r="Q129" s="1353" t="e">
        <f t="shared" si="1"/>
        <v>#REF!</v>
      </c>
      <c r="R129" s="1353" t="e">
        <f t="shared" si="1"/>
        <v>#REF!</v>
      </c>
      <c r="S129" s="1353" t="e">
        <f t="shared" si="1"/>
        <v>#REF!</v>
      </c>
      <c r="T129" s="1353" t="e">
        <f t="shared" si="1"/>
        <v>#REF!</v>
      </c>
      <c r="U129" s="1353" t="e">
        <f t="shared" si="1"/>
        <v>#REF!</v>
      </c>
      <c r="V129" s="1353" t="e">
        <f t="shared" si="1"/>
        <v>#REF!</v>
      </c>
      <c r="W129" s="1353" t="e">
        <f t="shared" si="1"/>
        <v>#REF!</v>
      </c>
      <c r="X129" s="1353" t="e">
        <f t="shared" si="1"/>
        <v>#REF!</v>
      </c>
      <c r="Y129" s="1353" t="e">
        <f t="shared" ref="Y129:AA129" si="2">SUM(Y5:Y11)</f>
        <v>#REF!</v>
      </c>
      <c r="Z129" s="1353" t="e">
        <f t="shared" si="2"/>
        <v>#REF!</v>
      </c>
      <c r="AA129" s="1353" t="e">
        <f t="shared" si="2"/>
        <v>#REF!</v>
      </c>
      <c r="AB129" s="1353" t="e">
        <f>SUM(AB5:AB11)</f>
        <v>#REF!</v>
      </c>
      <c r="AC129" s="1353" t="e">
        <f>SUM(AC5:AC11)</f>
        <v>#REF!</v>
      </c>
      <c r="AD129" s="1353" t="e">
        <f>SUM(AD5:AD11)</f>
        <v>#REF!</v>
      </c>
      <c r="AE129" s="1353" t="e">
        <f t="shared" ref="AE129:AG129" si="3">SUM(AE5:AE11)</f>
        <v>#REF!</v>
      </c>
      <c r="AF129" s="1353" t="e">
        <f t="shared" si="3"/>
        <v>#REF!</v>
      </c>
      <c r="AG129" s="1353" t="e">
        <f t="shared" si="3"/>
        <v>#REF!</v>
      </c>
      <c r="AH129" s="1353" t="e">
        <f>SUM(AH5:AH11)</f>
        <v>#REF!</v>
      </c>
      <c r="AI129" s="1353" t="e">
        <f>SUM(AI5:AI11)</f>
        <v>#REF!</v>
      </c>
      <c r="AJ129" s="1353" t="e">
        <f>SUM(AJ5:AJ11)</f>
        <v>#REF!</v>
      </c>
      <c r="AK129" s="1353" t="e">
        <f t="shared" ref="AK129:AM129" si="4">SUM(AK5:AK11)</f>
        <v>#REF!</v>
      </c>
      <c r="AL129" s="1353" t="e">
        <f t="shared" si="4"/>
        <v>#REF!</v>
      </c>
      <c r="AM129" s="1353" t="e">
        <f t="shared" si="4"/>
        <v>#REF!</v>
      </c>
    </row>
    <row r="130" spans="3:39">
      <c r="C130" s="1347" t="s">
        <v>176</v>
      </c>
      <c r="D130" s="1351" t="e">
        <f t="shared" ref="D130:X130" si="5">SUM(D12:D19)</f>
        <v>#REF!</v>
      </c>
      <c r="E130" s="1351" t="e">
        <f t="shared" si="5"/>
        <v>#REF!</v>
      </c>
      <c r="F130" s="1351" t="e">
        <f t="shared" si="5"/>
        <v>#REF!</v>
      </c>
      <c r="G130" s="1351" t="e">
        <f t="shared" si="5"/>
        <v>#REF!</v>
      </c>
      <c r="H130" s="1351" t="e">
        <f t="shared" si="5"/>
        <v>#REF!</v>
      </c>
      <c r="I130" s="1351" t="e">
        <f t="shared" si="5"/>
        <v>#REF!</v>
      </c>
      <c r="J130" s="1352" t="e">
        <f t="shared" si="5"/>
        <v>#REF!</v>
      </c>
      <c r="K130" s="1353" t="e">
        <f t="shared" si="5"/>
        <v>#REF!</v>
      </c>
      <c r="L130" s="1353" t="e">
        <f t="shared" si="5"/>
        <v>#REF!</v>
      </c>
      <c r="M130" s="1353" t="e">
        <f t="shared" si="5"/>
        <v>#REF!</v>
      </c>
      <c r="N130" s="1353" t="e">
        <f t="shared" si="5"/>
        <v>#REF!</v>
      </c>
      <c r="O130" s="1353" t="e">
        <f t="shared" si="5"/>
        <v>#REF!</v>
      </c>
      <c r="P130" s="1353" t="e">
        <f t="shared" si="5"/>
        <v>#REF!</v>
      </c>
      <c r="Q130" s="1353" t="e">
        <f t="shared" si="5"/>
        <v>#REF!</v>
      </c>
      <c r="R130" s="1353" t="e">
        <f t="shared" si="5"/>
        <v>#REF!</v>
      </c>
      <c r="S130" s="1353" t="e">
        <f t="shared" si="5"/>
        <v>#REF!</v>
      </c>
      <c r="T130" s="1353" t="e">
        <f t="shared" si="5"/>
        <v>#REF!</v>
      </c>
      <c r="U130" s="1353" t="e">
        <f t="shared" si="5"/>
        <v>#REF!</v>
      </c>
      <c r="V130" s="1353" t="e">
        <f t="shared" si="5"/>
        <v>#REF!</v>
      </c>
      <c r="W130" s="1353" t="e">
        <f t="shared" si="5"/>
        <v>#REF!</v>
      </c>
      <c r="X130" s="1353" t="e">
        <f t="shared" si="5"/>
        <v>#REF!</v>
      </c>
      <c r="Y130" s="1353" t="e">
        <f t="shared" ref="Y130:AA130" si="6">SUM(Y12:Y19)</f>
        <v>#REF!</v>
      </c>
      <c r="Z130" s="1353" t="e">
        <f t="shared" si="6"/>
        <v>#REF!</v>
      </c>
      <c r="AA130" s="1353" t="e">
        <f t="shared" si="6"/>
        <v>#REF!</v>
      </c>
      <c r="AB130" s="1353" t="e">
        <f>SUM(AB12:AB19)</f>
        <v>#REF!</v>
      </c>
      <c r="AC130" s="1353" t="e">
        <f>SUM(AC12:AC19)</f>
        <v>#REF!</v>
      </c>
      <c r="AD130" s="1353" t="e">
        <f>SUM(AD12:AD19)</f>
        <v>#REF!</v>
      </c>
      <c r="AE130" s="1353" t="e">
        <f t="shared" ref="AE130:AG130" si="7">SUM(AE12:AE19)</f>
        <v>#REF!</v>
      </c>
      <c r="AF130" s="1353" t="e">
        <f t="shared" si="7"/>
        <v>#REF!</v>
      </c>
      <c r="AG130" s="1353" t="e">
        <f t="shared" si="7"/>
        <v>#REF!</v>
      </c>
      <c r="AH130" s="1353" t="e">
        <f>SUM(AH12:AH19)</f>
        <v>#REF!</v>
      </c>
      <c r="AI130" s="1353" t="e">
        <f>SUM(AI12:AI19)</f>
        <v>#REF!</v>
      </c>
      <c r="AJ130" s="1353" t="e">
        <f>SUM(AJ12:AJ19)</f>
        <v>#REF!</v>
      </c>
      <c r="AK130" s="1353" t="e">
        <f t="shared" ref="AK130:AM130" si="8">SUM(AK12:AK19)</f>
        <v>#REF!</v>
      </c>
      <c r="AL130" s="1353" t="e">
        <f t="shared" si="8"/>
        <v>#REF!</v>
      </c>
      <c r="AM130" s="1353" t="e">
        <f t="shared" si="8"/>
        <v>#REF!</v>
      </c>
    </row>
    <row r="131" spans="3:39">
      <c r="C131" s="1347" t="s">
        <v>172</v>
      </c>
      <c r="D131" s="1351" t="e">
        <f t="shared" ref="D131:V131" si="9">SUM(D20:D29)</f>
        <v>#REF!</v>
      </c>
      <c r="E131" s="1351" t="e">
        <f t="shared" si="9"/>
        <v>#REF!</v>
      </c>
      <c r="F131" s="1351" t="e">
        <f t="shared" si="9"/>
        <v>#REF!</v>
      </c>
      <c r="G131" s="1351" t="e">
        <f t="shared" si="9"/>
        <v>#REF!</v>
      </c>
      <c r="H131" s="1351" t="e">
        <f t="shared" si="9"/>
        <v>#REF!</v>
      </c>
      <c r="I131" s="1351" t="e">
        <f t="shared" si="9"/>
        <v>#REF!</v>
      </c>
      <c r="J131" s="1352" t="e">
        <f t="shared" si="9"/>
        <v>#REF!</v>
      </c>
      <c r="K131" s="1353" t="e">
        <f t="shared" si="9"/>
        <v>#REF!</v>
      </c>
      <c r="L131" s="1353" t="e">
        <f t="shared" si="9"/>
        <v>#REF!</v>
      </c>
      <c r="M131" s="1353" t="e">
        <f t="shared" si="9"/>
        <v>#REF!</v>
      </c>
      <c r="N131" s="1353" t="e">
        <f t="shared" si="9"/>
        <v>#REF!</v>
      </c>
      <c r="O131" s="1353" t="e">
        <f t="shared" si="9"/>
        <v>#REF!</v>
      </c>
      <c r="P131" s="1353" t="e">
        <f t="shared" si="9"/>
        <v>#REF!</v>
      </c>
      <c r="Q131" s="1353" t="e">
        <f t="shared" si="9"/>
        <v>#REF!</v>
      </c>
      <c r="R131" s="1353" t="e">
        <f t="shared" si="9"/>
        <v>#REF!</v>
      </c>
      <c r="S131" s="1353" t="e">
        <f t="shared" si="9"/>
        <v>#REF!</v>
      </c>
      <c r="T131" s="1353" t="e">
        <f t="shared" si="9"/>
        <v>#REF!</v>
      </c>
      <c r="U131" s="1353" t="e">
        <f t="shared" si="9"/>
        <v>#REF!</v>
      </c>
      <c r="V131" s="1353" t="e">
        <f t="shared" si="9"/>
        <v>#REF!</v>
      </c>
      <c r="W131" s="1353" t="e">
        <f t="shared" ref="W131:AA131" si="10">SUM(W20:W29)</f>
        <v>#REF!</v>
      </c>
      <c r="X131" s="1353" t="e">
        <f t="shared" si="10"/>
        <v>#REF!</v>
      </c>
      <c r="Y131" s="1353" t="e">
        <f t="shared" si="10"/>
        <v>#REF!</v>
      </c>
      <c r="Z131" s="1353" t="e">
        <f t="shared" si="10"/>
        <v>#REF!</v>
      </c>
      <c r="AA131" s="1353" t="e">
        <f t="shared" si="10"/>
        <v>#REF!</v>
      </c>
      <c r="AB131" s="1353" t="e">
        <f>SUM(AB20:AB29)</f>
        <v>#REF!</v>
      </c>
      <c r="AC131" s="1353" t="e">
        <f t="shared" ref="AC131:AG131" si="11">SUM(AC20:AC29)</f>
        <v>#REF!</v>
      </c>
      <c r="AD131" s="1353" t="e">
        <f t="shared" si="11"/>
        <v>#REF!</v>
      </c>
      <c r="AE131" s="1353" t="e">
        <f t="shared" si="11"/>
        <v>#REF!</v>
      </c>
      <c r="AF131" s="1353" t="e">
        <f t="shared" si="11"/>
        <v>#REF!</v>
      </c>
      <c r="AG131" s="1353" t="e">
        <f t="shared" si="11"/>
        <v>#REF!</v>
      </c>
      <c r="AH131" s="1353" t="e">
        <f>SUM(AH20:AH29)</f>
        <v>#REF!</v>
      </c>
      <c r="AI131" s="1353" t="e">
        <f t="shared" ref="AI131:AM131" si="12">SUM(AI20:AI29)</f>
        <v>#REF!</v>
      </c>
      <c r="AJ131" s="1353" t="e">
        <f t="shared" si="12"/>
        <v>#REF!</v>
      </c>
      <c r="AK131" s="1353" t="e">
        <f t="shared" si="12"/>
        <v>#REF!</v>
      </c>
      <c r="AL131" s="1353" t="e">
        <f t="shared" si="12"/>
        <v>#REF!</v>
      </c>
      <c r="AM131" s="1353" t="e">
        <f t="shared" si="12"/>
        <v>#REF!</v>
      </c>
    </row>
    <row r="132" spans="3:39">
      <c r="C132" s="1347" t="s">
        <v>197</v>
      </c>
      <c r="D132" s="1351" t="e">
        <f t="shared" ref="D132:V132" si="13">SUM(D30:D40)</f>
        <v>#REF!</v>
      </c>
      <c r="E132" s="1351" t="e">
        <f t="shared" si="13"/>
        <v>#REF!</v>
      </c>
      <c r="F132" s="1351" t="e">
        <f t="shared" si="13"/>
        <v>#REF!</v>
      </c>
      <c r="G132" s="1351" t="e">
        <f t="shared" si="13"/>
        <v>#REF!</v>
      </c>
      <c r="H132" s="1351" t="e">
        <f t="shared" si="13"/>
        <v>#REF!</v>
      </c>
      <c r="I132" s="1351" t="e">
        <f t="shared" si="13"/>
        <v>#REF!</v>
      </c>
      <c r="J132" s="1352" t="e">
        <f t="shared" si="13"/>
        <v>#REF!</v>
      </c>
      <c r="K132" s="1353" t="e">
        <f t="shared" si="13"/>
        <v>#REF!</v>
      </c>
      <c r="L132" s="1353" t="e">
        <f t="shared" si="13"/>
        <v>#REF!</v>
      </c>
      <c r="M132" s="1353" t="e">
        <f t="shared" si="13"/>
        <v>#REF!</v>
      </c>
      <c r="N132" s="1353" t="e">
        <f t="shared" si="13"/>
        <v>#REF!</v>
      </c>
      <c r="O132" s="1353" t="e">
        <f t="shared" si="13"/>
        <v>#REF!</v>
      </c>
      <c r="P132" s="1353" t="e">
        <f t="shared" si="13"/>
        <v>#REF!</v>
      </c>
      <c r="Q132" s="1353" t="e">
        <f t="shared" si="13"/>
        <v>#REF!</v>
      </c>
      <c r="R132" s="1353" t="e">
        <f t="shared" si="13"/>
        <v>#REF!</v>
      </c>
      <c r="S132" s="1353" t="e">
        <f t="shared" si="13"/>
        <v>#REF!</v>
      </c>
      <c r="T132" s="1353" t="e">
        <f t="shared" si="13"/>
        <v>#REF!</v>
      </c>
      <c r="U132" s="1353" t="e">
        <f t="shared" si="13"/>
        <v>#REF!</v>
      </c>
      <c r="V132" s="1353" t="e">
        <f t="shared" si="13"/>
        <v>#REF!</v>
      </c>
      <c r="W132" s="1353" t="e">
        <f t="shared" ref="W132:AA132" si="14">SUM(W30:W40)</f>
        <v>#REF!</v>
      </c>
      <c r="X132" s="1353" t="e">
        <f t="shared" si="14"/>
        <v>#REF!</v>
      </c>
      <c r="Y132" s="1353" t="e">
        <f t="shared" si="14"/>
        <v>#REF!</v>
      </c>
      <c r="Z132" s="1353" t="e">
        <f t="shared" si="14"/>
        <v>#REF!</v>
      </c>
      <c r="AA132" s="1353" t="e">
        <f t="shared" si="14"/>
        <v>#REF!</v>
      </c>
      <c r="AB132" s="1353" t="e">
        <f>SUM(AB30:AB40)</f>
        <v>#REF!</v>
      </c>
      <c r="AC132" s="1353" t="e">
        <f t="shared" ref="AC132:AG132" si="15">SUM(AC30:AC40)</f>
        <v>#REF!</v>
      </c>
      <c r="AD132" s="1353" t="e">
        <f t="shared" si="15"/>
        <v>#REF!</v>
      </c>
      <c r="AE132" s="1353" t="e">
        <f t="shared" si="15"/>
        <v>#REF!</v>
      </c>
      <c r="AF132" s="1353" t="e">
        <f t="shared" si="15"/>
        <v>#REF!</v>
      </c>
      <c r="AG132" s="1353" t="e">
        <f t="shared" si="15"/>
        <v>#REF!</v>
      </c>
      <c r="AH132" s="1353" t="e">
        <f>SUM(AH30:AH40)</f>
        <v>#REF!</v>
      </c>
      <c r="AI132" s="1353" t="e">
        <f t="shared" ref="AI132:AM132" si="16">SUM(AI30:AI40)</f>
        <v>#REF!</v>
      </c>
      <c r="AJ132" s="1353" t="e">
        <f t="shared" si="16"/>
        <v>#REF!</v>
      </c>
      <c r="AK132" s="1353" t="e">
        <f t="shared" si="16"/>
        <v>#REF!</v>
      </c>
      <c r="AL132" s="1353" t="e">
        <f t="shared" si="16"/>
        <v>#REF!</v>
      </c>
      <c r="AM132" s="1353" t="e">
        <f t="shared" si="16"/>
        <v>#REF!</v>
      </c>
    </row>
    <row r="133" spans="3:39">
      <c r="C133" s="1347" t="s">
        <v>217</v>
      </c>
      <c r="D133" s="1351" t="e">
        <f t="shared" ref="D133:V133" si="17">SUM(D41:D62)</f>
        <v>#REF!</v>
      </c>
      <c r="E133" s="1351" t="e">
        <f t="shared" si="17"/>
        <v>#REF!</v>
      </c>
      <c r="F133" s="1351" t="e">
        <f t="shared" si="17"/>
        <v>#REF!</v>
      </c>
      <c r="G133" s="1351" t="e">
        <f t="shared" si="17"/>
        <v>#REF!</v>
      </c>
      <c r="H133" s="1351" t="e">
        <f t="shared" si="17"/>
        <v>#REF!</v>
      </c>
      <c r="I133" s="1351" t="e">
        <f t="shared" si="17"/>
        <v>#REF!</v>
      </c>
      <c r="J133" s="1352" t="e">
        <f t="shared" si="17"/>
        <v>#REF!</v>
      </c>
      <c r="K133" s="1353" t="e">
        <f t="shared" si="17"/>
        <v>#REF!</v>
      </c>
      <c r="L133" s="1353" t="e">
        <f t="shared" si="17"/>
        <v>#REF!</v>
      </c>
      <c r="M133" s="1353" t="e">
        <f t="shared" si="17"/>
        <v>#REF!</v>
      </c>
      <c r="N133" s="1353" t="e">
        <f t="shared" si="17"/>
        <v>#REF!</v>
      </c>
      <c r="O133" s="1353" t="e">
        <f t="shared" si="17"/>
        <v>#REF!</v>
      </c>
      <c r="P133" s="1353" t="e">
        <f t="shared" si="17"/>
        <v>#REF!</v>
      </c>
      <c r="Q133" s="1353" t="e">
        <f t="shared" si="17"/>
        <v>#REF!</v>
      </c>
      <c r="R133" s="1353" t="e">
        <f t="shared" si="17"/>
        <v>#REF!</v>
      </c>
      <c r="S133" s="1353" t="e">
        <f t="shared" si="17"/>
        <v>#REF!</v>
      </c>
      <c r="T133" s="1353" t="e">
        <f t="shared" si="17"/>
        <v>#REF!</v>
      </c>
      <c r="U133" s="1353" t="e">
        <f t="shared" si="17"/>
        <v>#REF!</v>
      </c>
      <c r="V133" s="1353" t="e">
        <f t="shared" si="17"/>
        <v>#REF!</v>
      </c>
      <c r="W133" s="1353" t="e">
        <f t="shared" ref="W133:AA133" si="18">SUM(W41:W62)</f>
        <v>#REF!</v>
      </c>
      <c r="X133" s="1353" t="e">
        <f t="shared" si="18"/>
        <v>#REF!</v>
      </c>
      <c r="Y133" s="1353" t="e">
        <f t="shared" si="18"/>
        <v>#REF!</v>
      </c>
      <c r="Z133" s="1353" t="e">
        <f t="shared" si="18"/>
        <v>#REF!</v>
      </c>
      <c r="AA133" s="1353" t="e">
        <f t="shared" si="18"/>
        <v>#REF!</v>
      </c>
      <c r="AB133" s="1353" t="e">
        <f>SUM(AB41:AB62)</f>
        <v>#REF!</v>
      </c>
      <c r="AC133" s="1353" t="e">
        <f t="shared" ref="AC133:AG133" si="19">SUM(AC41:AC62)</f>
        <v>#REF!</v>
      </c>
      <c r="AD133" s="1353" t="e">
        <f t="shared" si="19"/>
        <v>#REF!</v>
      </c>
      <c r="AE133" s="1353" t="e">
        <f t="shared" si="19"/>
        <v>#REF!</v>
      </c>
      <c r="AF133" s="1353" t="e">
        <f t="shared" si="19"/>
        <v>#REF!</v>
      </c>
      <c r="AG133" s="1353" t="e">
        <f t="shared" si="19"/>
        <v>#REF!</v>
      </c>
      <c r="AH133" s="1353" t="e">
        <f>SUM(AH41:AH62)</f>
        <v>#REF!</v>
      </c>
      <c r="AI133" s="1353" t="e">
        <f t="shared" ref="AI133:AM133" si="20">SUM(AI41:AI62)</f>
        <v>#REF!</v>
      </c>
      <c r="AJ133" s="1353" t="e">
        <f t="shared" si="20"/>
        <v>#REF!</v>
      </c>
      <c r="AK133" s="1353" t="e">
        <f t="shared" si="20"/>
        <v>#REF!</v>
      </c>
      <c r="AL133" s="1353" t="e">
        <f t="shared" si="20"/>
        <v>#REF!</v>
      </c>
      <c r="AM133" s="1353" t="e">
        <f t="shared" si="20"/>
        <v>#REF!</v>
      </c>
    </row>
    <row r="134" spans="3:39">
      <c r="C134" s="1347" t="s">
        <v>179</v>
      </c>
      <c r="D134" s="1351" t="e">
        <f t="shared" ref="D134:V134" si="21">SUM(D63:D73)</f>
        <v>#REF!</v>
      </c>
      <c r="E134" s="1351" t="e">
        <f t="shared" si="21"/>
        <v>#REF!</v>
      </c>
      <c r="F134" s="1351" t="e">
        <f t="shared" si="21"/>
        <v>#REF!</v>
      </c>
      <c r="G134" s="1351" t="e">
        <f t="shared" si="21"/>
        <v>#REF!</v>
      </c>
      <c r="H134" s="1351" t="e">
        <f t="shared" si="21"/>
        <v>#REF!</v>
      </c>
      <c r="I134" s="1351" t="e">
        <f t="shared" si="21"/>
        <v>#REF!</v>
      </c>
      <c r="J134" s="1352" t="e">
        <f t="shared" si="21"/>
        <v>#REF!</v>
      </c>
      <c r="K134" s="1353" t="e">
        <f t="shared" si="21"/>
        <v>#REF!</v>
      </c>
      <c r="L134" s="1353" t="e">
        <f t="shared" si="21"/>
        <v>#REF!</v>
      </c>
      <c r="M134" s="1353" t="e">
        <f t="shared" si="21"/>
        <v>#REF!</v>
      </c>
      <c r="N134" s="1353" t="e">
        <f t="shared" si="21"/>
        <v>#REF!</v>
      </c>
      <c r="O134" s="1353" t="e">
        <f t="shared" si="21"/>
        <v>#REF!</v>
      </c>
      <c r="P134" s="1353" t="e">
        <f t="shared" si="21"/>
        <v>#REF!</v>
      </c>
      <c r="Q134" s="1353" t="e">
        <f t="shared" si="21"/>
        <v>#REF!</v>
      </c>
      <c r="R134" s="1353" t="e">
        <f t="shared" si="21"/>
        <v>#REF!</v>
      </c>
      <c r="S134" s="1353" t="e">
        <f t="shared" si="21"/>
        <v>#REF!</v>
      </c>
      <c r="T134" s="1353" t="e">
        <f t="shared" si="21"/>
        <v>#REF!</v>
      </c>
      <c r="U134" s="1353" t="e">
        <f t="shared" si="21"/>
        <v>#REF!</v>
      </c>
      <c r="V134" s="1353" t="e">
        <f t="shared" si="21"/>
        <v>#REF!</v>
      </c>
      <c r="W134" s="1353" t="e">
        <f t="shared" ref="W134:AA134" si="22">SUM(W63:W73)</f>
        <v>#REF!</v>
      </c>
      <c r="X134" s="1353" t="e">
        <f t="shared" si="22"/>
        <v>#REF!</v>
      </c>
      <c r="Y134" s="1353" t="e">
        <f t="shared" si="22"/>
        <v>#REF!</v>
      </c>
      <c r="Z134" s="1353" t="e">
        <f t="shared" si="22"/>
        <v>#REF!</v>
      </c>
      <c r="AA134" s="1353" t="e">
        <f t="shared" si="22"/>
        <v>#REF!</v>
      </c>
      <c r="AB134" s="1353" t="e">
        <f>SUM(AB63:AB73)</f>
        <v>#REF!</v>
      </c>
      <c r="AC134" s="1353" t="e">
        <f t="shared" ref="AC134:AG134" si="23">SUM(AC63:AC73)</f>
        <v>#REF!</v>
      </c>
      <c r="AD134" s="1353" t="e">
        <f t="shared" si="23"/>
        <v>#REF!</v>
      </c>
      <c r="AE134" s="1353" t="e">
        <f t="shared" si="23"/>
        <v>#REF!</v>
      </c>
      <c r="AF134" s="1353" t="e">
        <f t="shared" si="23"/>
        <v>#REF!</v>
      </c>
      <c r="AG134" s="1353" t="e">
        <f t="shared" si="23"/>
        <v>#REF!</v>
      </c>
      <c r="AH134" s="1353" t="e">
        <f>SUM(AH63:AH73)</f>
        <v>#REF!</v>
      </c>
      <c r="AI134" s="1353" t="e">
        <f t="shared" ref="AI134:AM134" si="24">SUM(AI63:AI73)</f>
        <v>#REF!</v>
      </c>
      <c r="AJ134" s="1353" t="e">
        <f t="shared" si="24"/>
        <v>#REF!</v>
      </c>
      <c r="AK134" s="1353" t="e">
        <f t="shared" si="24"/>
        <v>#REF!</v>
      </c>
      <c r="AL134" s="1353" t="e">
        <f t="shared" si="24"/>
        <v>#REF!</v>
      </c>
      <c r="AM134" s="1353" t="e">
        <f t="shared" si="24"/>
        <v>#REF!</v>
      </c>
    </row>
    <row r="135" spans="3:39">
      <c r="C135" s="1347" t="s">
        <v>202</v>
      </c>
      <c r="D135" s="1351" t="e">
        <f t="shared" ref="D135:V135" si="25">SUM(D74:D81)</f>
        <v>#REF!</v>
      </c>
      <c r="E135" s="1351" t="e">
        <f t="shared" si="25"/>
        <v>#REF!</v>
      </c>
      <c r="F135" s="1351" t="e">
        <f t="shared" si="25"/>
        <v>#REF!</v>
      </c>
      <c r="G135" s="1351" t="e">
        <f t="shared" si="25"/>
        <v>#REF!</v>
      </c>
      <c r="H135" s="1351" t="e">
        <f t="shared" si="25"/>
        <v>#REF!</v>
      </c>
      <c r="I135" s="1351" t="e">
        <f t="shared" si="25"/>
        <v>#REF!</v>
      </c>
      <c r="J135" s="1352" t="e">
        <f t="shared" si="25"/>
        <v>#REF!</v>
      </c>
      <c r="K135" s="1353" t="e">
        <f t="shared" si="25"/>
        <v>#REF!</v>
      </c>
      <c r="L135" s="1353" t="e">
        <f t="shared" si="25"/>
        <v>#REF!</v>
      </c>
      <c r="M135" s="1353" t="e">
        <f t="shared" si="25"/>
        <v>#REF!</v>
      </c>
      <c r="N135" s="1353" t="e">
        <f t="shared" si="25"/>
        <v>#REF!</v>
      </c>
      <c r="O135" s="1353" t="e">
        <f t="shared" si="25"/>
        <v>#REF!</v>
      </c>
      <c r="P135" s="1353" t="e">
        <f t="shared" si="25"/>
        <v>#REF!</v>
      </c>
      <c r="Q135" s="1353" t="e">
        <f t="shared" si="25"/>
        <v>#REF!</v>
      </c>
      <c r="R135" s="1353" t="e">
        <f t="shared" si="25"/>
        <v>#REF!</v>
      </c>
      <c r="S135" s="1353" t="e">
        <f t="shared" si="25"/>
        <v>#REF!</v>
      </c>
      <c r="T135" s="1353" t="e">
        <f t="shared" si="25"/>
        <v>#REF!</v>
      </c>
      <c r="U135" s="1353" t="e">
        <f t="shared" si="25"/>
        <v>#REF!</v>
      </c>
      <c r="V135" s="1353" t="e">
        <f t="shared" si="25"/>
        <v>#REF!</v>
      </c>
      <c r="W135" s="1353" t="e">
        <f t="shared" ref="W135:AA135" si="26">SUM(W74:W81)</f>
        <v>#REF!</v>
      </c>
      <c r="X135" s="1353" t="e">
        <f t="shared" si="26"/>
        <v>#REF!</v>
      </c>
      <c r="Y135" s="1353" t="e">
        <f t="shared" si="26"/>
        <v>#REF!</v>
      </c>
      <c r="Z135" s="1353" t="e">
        <f t="shared" si="26"/>
        <v>#REF!</v>
      </c>
      <c r="AA135" s="1353" t="e">
        <f t="shared" si="26"/>
        <v>#REF!</v>
      </c>
      <c r="AB135" s="1353" t="e">
        <f>SUM(AB74:AB81)</f>
        <v>#REF!</v>
      </c>
      <c r="AC135" s="1353" t="e">
        <f t="shared" ref="AC135:AG135" si="27">SUM(AC74:AC81)</f>
        <v>#REF!</v>
      </c>
      <c r="AD135" s="1353" t="e">
        <f t="shared" si="27"/>
        <v>#REF!</v>
      </c>
      <c r="AE135" s="1353" t="e">
        <f t="shared" si="27"/>
        <v>#REF!</v>
      </c>
      <c r="AF135" s="1353" t="e">
        <f t="shared" si="27"/>
        <v>#REF!</v>
      </c>
      <c r="AG135" s="1353" t="e">
        <f t="shared" si="27"/>
        <v>#REF!</v>
      </c>
      <c r="AH135" s="1353" t="e">
        <f>SUM(AH74:AH81)</f>
        <v>#REF!</v>
      </c>
      <c r="AI135" s="1353" t="e">
        <f t="shared" ref="AI135:AM135" si="28">SUM(AI74:AI81)</f>
        <v>#REF!</v>
      </c>
      <c r="AJ135" s="1353" t="e">
        <f t="shared" si="28"/>
        <v>#REF!</v>
      </c>
      <c r="AK135" s="1353" t="e">
        <f t="shared" si="28"/>
        <v>#REF!</v>
      </c>
      <c r="AL135" s="1353" t="e">
        <f t="shared" si="28"/>
        <v>#REF!</v>
      </c>
      <c r="AM135" s="1353" t="e">
        <f t="shared" si="28"/>
        <v>#REF!</v>
      </c>
    </row>
    <row r="139" spans="3:39">
      <c r="C139" s="1378" t="s">
        <v>6268</v>
      </c>
      <c r="D139" s="1373"/>
      <c r="E139" s="1373"/>
      <c r="F139" s="1373"/>
      <c r="G139" s="1373"/>
      <c r="H139" s="1373"/>
      <c r="I139" s="1373"/>
      <c r="J139" s="1372"/>
      <c r="K139" s="1372"/>
      <c r="L139" s="1372"/>
      <c r="M139" s="1374"/>
      <c r="N139" s="1374"/>
      <c r="O139" s="1374"/>
      <c r="P139" s="1378">
        <v>2022</v>
      </c>
      <c r="Q139" s="1378">
        <v>2023</v>
      </c>
      <c r="R139" s="1378">
        <v>2024</v>
      </c>
      <c r="S139" s="1378">
        <v>2025</v>
      </c>
    </row>
    <row r="140" spans="3:39">
      <c r="C140" s="1379" t="s">
        <v>5126</v>
      </c>
      <c r="D140" s="1373"/>
      <c r="E140" s="1373"/>
      <c r="F140" s="1373"/>
      <c r="G140" s="1373"/>
      <c r="H140" s="1373"/>
      <c r="I140" s="1373"/>
      <c r="J140" s="1372"/>
      <c r="K140" s="1372"/>
      <c r="L140" s="1372"/>
      <c r="M140" s="1374"/>
      <c r="N140" s="1374"/>
      <c r="O140" s="1374"/>
      <c r="P140" s="1375" t="e">
        <f>SUMIFS(#REF!,#REF!,2022,#REF!,"internal")</f>
        <v>#REF!</v>
      </c>
      <c r="Q140" s="1375" t="e">
        <f>SUMIFS(#REF!,#REF!,2023,#REF!,"internal")</f>
        <v>#REF!</v>
      </c>
      <c r="R140" s="1375" t="e">
        <f>SUMIFS(#REF!,#REF!,2024,#REF!,"internal")</f>
        <v>#REF!</v>
      </c>
      <c r="S140" s="1375" t="e">
        <f>SUMIFS(#REF!,#REF!,2025,#REF!,"internal")</f>
        <v>#REF!</v>
      </c>
    </row>
    <row r="141" spans="3:39">
      <c r="C141" s="1379" t="s">
        <v>6269</v>
      </c>
      <c r="D141" s="1373"/>
      <c r="E141" s="1373"/>
      <c r="F141" s="1373"/>
      <c r="G141" s="1373"/>
      <c r="H141" s="1373"/>
      <c r="I141" s="1373"/>
      <c r="J141" s="1372"/>
      <c r="K141" s="1372"/>
      <c r="L141" s="1372"/>
      <c r="M141" s="1374"/>
      <c r="N141" s="1374"/>
      <c r="O141" s="1374"/>
      <c r="P141" s="1375" t="e">
        <f>SUMIFS(#REF!,#REF!,2022,#REF!,"eksternal",#REF!,"ID")</f>
        <v>#REF!</v>
      </c>
      <c r="Q141" s="1375" t="e">
        <f>SUMIFS(#REF!,#REF!,2023,#REF!,"eksternal",#REF!,"ID")</f>
        <v>#REF!</v>
      </c>
      <c r="R141" s="1375" t="e">
        <f>SUMIFS(#REF!,#REF!,2024,#REF!,"eksternal",#REF!,"ID")</f>
        <v>#REF!</v>
      </c>
      <c r="S141" s="1375" t="e">
        <f>SUMIFS(#REF!,#REF!,2025,#REF!,"eksternal",#REF!,"ID")+SUMIFS(#REF!,#REF!,"2024-2025",#REF!,"eksternal",#REF!,"ID")</f>
        <v>#REF!</v>
      </c>
    </row>
    <row r="142" spans="3:39">
      <c r="C142" s="1379" t="s">
        <v>6270</v>
      </c>
      <c r="D142" s="1373"/>
      <c r="E142" s="1373"/>
      <c r="F142" s="1373"/>
      <c r="G142" s="1373"/>
      <c r="H142" s="1373"/>
      <c r="I142" s="1373"/>
      <c r="J142" s="1372"/>
      <c r="K142" s="1372"/>
      <c r="L142" s="1372"/>
      <c r="M142" s="1374"/>
      <c r="N142" s="1374"/>
      <c r="O142" s="1374"/>
      <c r="P142" s="1376" t="e">
        <f>SUMIFS(#REF!,#REF!,2022,#REF!,"eksternal",#REF!,"&lt;&gt;ID")</f>
        <v>#REF!</v>
      </c>
      <c r="Q142" s="1377" t="e">
        <f>SUMIFS(#REF!,#REF!,2023,#REF!,"eksternal",#REF!,"&lt;&gt;ID")</f>
        <v>#REF!</v>
      </c>
      <c r="R142" s="1377" t="e">
        <f>SUMIFS(#REF!,#REF!,2024,#REF!,"eksternal",#REF!,"&lt;&gt;ID")</f>
        <v>#REF!</v>
      </c>
      <c r="S142" s="1377" t="e">
        <f>SUMIFS(#REF!,#REF!,2025,#REF!,"eksternal",#REF!,"&lt;&gt;ID")</f>
        <v>#REF!</v>
      </c>
    </row>
    <row r="143" spans="3:39">
      <c r="C143" s="1380" t="s">
        <v>6271</v>
      </c>
      <c r="D143" s="1381"/>
      <c r="E143" s="1381"/>
      <c r="F143" s="1381"/>
      <c r="G143" s="1381"/>
      <c r="H143" s="1381"/>
      <c r="I143" s="1381"/>
      <c r="J143" s="1381"/>
      <c r="K143" s="1381"/>
      <c r="L143" s="1381"/>
      <c r="M143" s="1382"/>
      <c r="N143" s="1382"/>
      <c r="O143" s="1382"/>
      <c r="P143" s="1383" t="e">
        <f>SUM(P140:P142)</f>
        <v>#REF!</v>
      </c>
      <c r="Q143" s="1383" t="e">
        <f>SUM(Q140:Q142)</f>
        <v>#REF!</v>
      </c>
      <c r="R143" s="1383" t="e">
        <f>SUM(R140:R142)</f>
        <v>#REF!</v>
      </c>
      <c r="S143" s="1383" t="e">
        <f>SUM(S140:S142)</f>
        <v>#REF!</v>
      </c>
    </row>
    <row r="144" spans="3:39">
      <c r="C144" s="1379" t="s">
        <v>6272</v>
      </c>
      <c r="D144" s="1373"/>
      <c r="E144" s="1373"/>
      <c r="F144" s="1373"/>
      <c r="G144" s="1373"/>
      <c r="H144" s="1373"/>
      <c r="I144" s="1373"/>
      <c r="J144" s="1372"/>
      <c r="K144" s="1372"/>
      <c r="L144" s="1372"/>
      <c r="M144" s="1374"/>
      <c r="N144" s="1374"/>
      <c r="O144" s="1374"/>
      <c r="P144" s="1377" t="e">
        <f>SUMIFS(#REF!,#REF!,2022,#REF!,"internal")</f>
        <v>#REF!</v>
      </c>
      <c r="Q144" s="1377" t="e">
        <f>SUMIFS(#REF!,#REF!,2023,#REF!,"internal")</f>
        <v>#REF!</v>
      </c>
      <c r="R144" s="1377" t="e">
        <f>SUMIFS(#REF!,#REF!,2024,#REF!,"internal")</f>
        <v>#REF!</v>
      </c>
      <c r="S144" s="1377" t="e">
        <f>SUMIFS(#REF!,#REF!,2025,#REF!,"internal")</f>
        <v>#REF!</v>
      </c>
    </row>
    <row r="145" spans="3:39">
      <c r="C145" s="1379" t="s">
        <v>6273</v>
      </c>
      <c r="D145" s="1373"/>
      <c r="E145" s="1373"/>
      <c r="F145" s="1373"/>
      <c r="G145" s="1373"/>
      <c r="H145" s="1373"/>
      <c r="I145" s="1373"/>
      <c r="J145" s="1372"/>
      <c r="K145" s="1372"/>
      <c r="L145" s="1372"/>
      <c r="M145" s="1374"/>
      <c r="N145" s="1374"/>
      <c r="O145" s="1374"/>
      <c r="P145" s="1377" t="e">
        <f>SUMIFS(#REF!,#REF!,2022,#REF!,"eksternal",#REF!,"ID")</f>
        <v>#REF!</v>
      </c>
      <c r="Q145" s="1377" t="e">
        <f>SUMIFS(#REF!,#REF!,2023,#REF!,"eksternal",#REF!,"ID")</f>
        <v>#REF!</v>
      </c>
      <c r="R145" s="1377" t="e">
        <f>SUMIFS(#REF!,#REF!,2024,#REF!,"eksternal",#REF!,"ID")</f>
        <v>#REF!</v>
      </c>
      <c r="S145" s="1377" t="e">
        <f>SUMIFS(#REF!,#REF!,2025,#REF!,"eksternal",#REF!,"ID")</f>
        <v>#REF!</v>
      </c>
    </row>
    <row r="146" spans="3:39">
      <c r="C146" s="1379" t="s">
        <v>6274</v>
      </c>
      <c r="D146" s="1373"/>
      <c r="E146" s="1373"/>
      <c r="F146" s="1373"/>
      <c r="G146" s="1373"/>
      <c r="H146" s="1373"/>
      <c r="I146" s="1373"/>
      <c r="J146" s="1372"/>
      <c r="K146" s="1372"/>
      <c r="L146" s="1372"/>
      <c r="M146" s="1374"/>
      <c r="N146" s="1374"/>
      <c r="O146" s="1374"/>
      <c r="P146" s="1377" t="e">
        <f>SUMIFS(#REF!,#REF!,2022,#REF!,"eksternal",#REF!,"&lt;&gt;ID")</f>
        <v>#REF!</v>
      </c>
      <c r="Q146" s="1377" t="e">
        <f>SUMIFS(#REF!,#REF!,2023,#REF!,"eksternal",#REF!,"&lt;&gt;ID")</f>
        <v>#REF!</v>
      </c>
      <c r="R146" s="1377" t="e">
        <f>SUMIFS(#REF!,#REF!,2024,#REF!,"eksternal",#REF!,"&lt;&gt;ID")</f>
        <v>#REF!</v>
      </c>
      <c r="S146" s="1377" t="e">
        <f>SUMIFS(#REF!,#REF!,2025,#REF!,"eksternal",#REF!,"&lt;&gt;ID")</f>
        <v>#REF!</v>
      </c>
    </row>
    <row r="147" spans="3:39">
      <c r="C147" s="1380" t="s">
        <v>6275</v>
      </c>
      <c r="D147" s="1381"/>
      <c r="E147" s="1381"/>
      <c r="F147" s="1381"/>
      <c r="G147" s="1381"/>
      <c r="H147" s="1381"/>
      <c r="I147" s="1381"/>
      <c r="J147" s="1381"/>
      <c r="K147" s="1381"/>
      <c r="L147" s="1381"/>
      <c r="M147" s="1382"/>
      <c r="N147" s="1382"/>
      <c r="O147" s="1382"/>
      <c r="P147" s="1384" t="e">
        <f>SUM(P144:P146)</f>
        <v>#REF!</v>
      </c>
      <c r="Q147" s="1384" t="e">
        <f>SUM(Q144:Q146)</f>
        <v>#REF!</v>
      </c>
      <c r="R147" s="1384" t="e">
        <f>SUM(R144:R146)</f>
        <v>#REF!</v>
      </c>
      <c r="S147" s="1384" t="e">
        <f>SUM(S144:S146)</f>
        <v>#REF!</v>
      </c>
    </row>
    <row r="150" spans="3:39" ht="24" customHeight="1">
      <c r="C150" s="1395" t="s">
        <v>6276</v>
      </c>
      <c r="P150" s="1452" t="s">
        <v>207</v>
      </c>
      <c r="Q150" s="1452"/>
      <c r="R150" s="1452"/>
      <c r="S150" s="1452"/>
      <c r="T150" s="1450" t="s">
        <v>217</v>
      </c>
      <c r="U150" s="1450"/>
      <c r="V150" s="1450"/>
      <c r="W150" s="1450"/>
      <c r="X150" s="1450" t="s">
        <v>172</v>
      </c>
      <c r="Y150" s="1450"/>
      <c r="Z150" s="1450"/>
      <c r="AA150" s="1450"/>
      <c r="AB150" s="1451" t="s">
        <v>176</v>
      </c>
      <c r="AC150" s="1451"/>
      <c r="AD150" s="1451"/>
      <c r="AE150" s="1451"/>
    </row>
    <row r="151" spans="3:39">
      <c r="M151" s="127"/>
      <c r="N151" s="127"/>
      <c r="O151" s="127"/>
      <c r="P151" s="1387">
        <v>2022</v>
      </c>
      <c r="Q151" s="1387">
        <v>2023</v>
      </c>
      <c r="R151" s="1387">
        <v>2024</v>
      </c>
      <c r="S151" s="1387">
        <v>2025</v>
      </c>
      <c r="T151" s="1387">
        <v>2022</v>
      </c>
      <c r="U151" s="1387">
        <v>2023</v>
      </c>
      <c r="V151" s="1387">
        <v>2024</v>
      </c>
      <c r="W151" s="1387">
        <v>2025</v>
      </c>
      <c r="X151" s="1387">
        <v>2022</v>
      </c>
      <c r="Y151" s="1387">
        <v>2023</v>
      </c>
      <c r="Z151" s="1387">
        <v>2024</v>
      </c>
      <c r="AA151" s="1387">
        <v>2025</v>
      </c>
      <c r="AB151" s="1387">
        <v>2022</v>
      </c>
      <c r="AC151" s="1387">
        <v>2023</v>
      </c>
      <c r="AD151" s="1387">
        <v>2024</v>
      </c>
      <c r="AE151" s="1387">
        <v>2025</v>
      </c>
      <c r="AF151" s="127"/>
      <c r="AG151" s="127"/>
      <c r="AH151" s="127"/>
      <c r="AI151" s="127"/>
      <c r="AJ151" s="127"/>
      <c r="AK151" s="127"/>
      <c r="AL151" s="127"/>
      <c r="AM151" s="127"/>
    </row>
    <row r="152" spans="3:39">
      <c r="C152" s="1388" t="s">
        <v>5126</v>
      </c>
      <c r="P152" s="1385" t="e" cm="1">
        <f t="array" ref="P152">SUMPRODUCT(#REF! * (#REF!=P151) * (ISNUMBER( SEARCH("Internal",#REF!))) * SIGN((#REF!=$P$150) + (#REF!=$P$150) + (#REF!=$P$150) + (#REF!=$P$150) + (#REF!=$P$150) + (#REF!=$P$150)))</f>
        <v>#REF!</v>
      </c>
      <c r="Q152" s="1386" t="e" cm="1">
        <f t="array" ref="Q152">SUMPRODUCT(#REF! * (#REF!=Q151) * (ISNUMBER( SEARCH("Internal",#REF!))) * SIGN((#REF!=$P$150) + (#REF!=$P$150) + (#REF!=$P$150) + (#REF!=$P$150) + (#REF!=$P$150) + (#REF!=$P$150)))</f>
        <v>#REF!</v>
      </c>
      <c r="R152" s="1386" t="e" cm="1">
        <f t="array" ref="R152">SUMPRODUCT(#REF! * (#REF!=R151) * (ISNUMBER( SEARCH("Internal",#REF!))) * SIGN((#REF!=$P$150) + (#REF!=$P$150) + (#REF!=$P$150) + (#REF!=$P$150) + (#REF!=$P$150) + (#REF!=$P$150)))</f>
        <v>#REF!</v>
      </c>
      <c r="S152" s="1386" t="e" cm="1">
        <f t="array" ref="S152">SUMPRODUCT(#REF! * (#REF!=S151) * (ISNUMBER( SEARCH("Internal",#REF!))) * SIGN((#REF!=$P$150) + (#REF!=$P$150) + (#REF!=$P$150) + (#REF!=$P$150) + (#REF!=$P$150) + (#REF!=$P$150)))</f>
        <v>#REF!</v>
      </c>
      <c r="T152" s="1386" t="e" cm="1">
        <f t="array" ref="T152">SUMPRODUCT(#REF! * (#REF!=T151) * (ISNUMBER( SEARCH("Internal",#REF!))) * SIGN((#REF!=$T$150) + (#REF!=$T$150) + (#REF!=$T$150) + (#REF!=$T$150) + (#REF!=$T$150) + (#REF!=$T$150)))</f>
        <v>#REF!</v>
      </c>
      <c r="U152" s="1386" t="e" cm="1">
        <f t="array" ref="U152">SUMPRODUCT(#REF! * (#REF!=U151) * (ISNUMBER( SEARCH("Internal",#REF!))) * SIGN((#REF!=$T$150) + (#REF!=$T$150) + (#REF!=$T$150) + (#REF!=$T$150) + (#REF!=$T$150) + (#REF!=$T$150)))</f>
        <v>#REF!</v>
      </c>
      <c r="V152" s="1386" t="e" cm="1">
        <f t="array" ref="V152">SUMPRODUCT(#REF! * (#REF!=V151) * (ISNUMBER( SEARCH("Internal",#REF!))) * SIGN((#REF!=$T$150) + (#REF!=$T$150) + (#REF!=$T$150) + (#REF!=$T$150) + (#REF!=$T$150) + (#REF!=$T$150)))</f>
        <v>#REF!</v>
      </c>
      <c r="W152" s="1386" t="e" cm="1">
        <f t="array" ref="W152">SUMPRODUCT(#REF! * (#REF!=W151) * (ISNUMBER( SEARCH("Internal",#REF!))) * SIGN((#REF!=$T$150) + (#REF!=$T$150) + (#REF!=$T$150) + (#REF!=$T$150) + (#REF!=$T$150) + (#REF!=$T$150)))</f>
        <v>#REF!</v>
      </c>
      <c r="X152" s="1386" t="e" cm="1">
        <f t="array" ref="X152">SUMPRODUCT(#REF! * (#REF!=X151) * (ISNUMBER( SEARCH("Internal",#REF!))) * SIGN((#REF!=$X$150) + (#REF!=$X$150) + (#REF!=$X$150) + (#REF!=$X$150) + (#REF!=$X$150) + (#REF!=$X$150)))</f>
        <v>#REF!</v>
      </c>
      <c r="Y152" s="1386" t="e" cm="1">
        <f t="array" ref="Y152">SUMPRODUCT(#REF! * (#REF!=Y151) * (ISNUMBER( SEARCH("Internal",#REF!))) * SIGN((#REF!=$X$150) + (#REF!=$X$150) + (#REF!=$X$150) + (#REF!=$X$150) + (#REF!=$X$150) + (#REF!=$X$150)))</f>
        <v>#REF!</v>
      </c>
      <c r="Z152" s="1386" t="e" cm="1">
        <f t="array" ref="Z152">SUMPRODUCT(#REF! * (#REF!=Z151) * (ISNUMBER( SEARCH("Internal",#REF!))) * SIGN((#REF!=$X$150) + (#REF!=$X$150) + (#REF!=$X$150) + (#REF!=$X$150) + (#REF!=$X$150) + (#REF!=$X$150)))</f>
        <v>#REF!</v>
      </c>
      <c r="AA152" s="1386" t="e" cm="1">
        <f t="array" ref="AA152">SUMPRODUCT(#REF! * (#REF!=AA151) * (ISNUMBER( SEARCH("Internal",#REF!))) * SIGN((#REF!=$X$150) + (#REF!=$X$150) + (#REF!=$X$150) + (#REF!=$X$150) + (#REF!=$X$150) + (#REF!=$X$150)))</f>
        <v>#REF!</v>
      </c>
      <c r="AB152" s="1386" t="e" cm="1">
        <f t="array" ref="AB152">SUMPRODUCT(#REF! * (#REF!=AB151) * (ISNUMBER( SEARCH("Internal",#REF!))) * SIGN((#REF!=$AB$150) + (#REF!=$AB$150) + (#REF!=$AB$150) + (#REF!=$AB$150) + (#REF!=$AB$150) + (#REF!=$AB$150)))</f>
        <v>#REF!</v>
      </c>
      <c r="AC152" s="1386" t="e" cm="1">
        <f t="array" ref="AC152">SUMPRODUCT(#REF! * (#REF!=AC151) * (ISNUMBER( SEARCH("Internal",#REF!))) * SIGN((#REF!=$AB$150) + (#REF!=$AB$150) + (#REF!=$AB$150) + (#REF!=$AB$150) + (#REF!=$AB$150) + (#REF!=$AB$150)))</f>
        <v>#REF!</v>
      </c>
      <c r="AD152" s="1386" t="e" cm="1">
        <f t="array" ref="AD152">SUMPRODUCT(#REF! * (#REF!=AD151) * (ISNUMBER( SEARCH("Internal",#REF!))) * SIGN((#REF!=$AB$150) + (#REF!=$AB$150) + (#REF!=$AB$150) + (#REF!=$AB$150) + (#REF!=$AB$150) + (#REF!=$AB$150)))</f>
        <v>#REF!</v>
      </c>
      <c r="AE152" s="1386" t="e" cm="1">
        <f t="array" ref="AE152">SUMPRODUCT(#REF! * (#REF!=AE151) * (ISNUMBER( SEARCH("Internal",#REF!))) * SIGN((#REF!=$AB$150) + (#REF!=$AB$150) + (#REF!=$AB$150) + (#REF!=$AB$150) + (#REF!=$AB$150) + (#REF!=$AB$150)))</f>
        <v>#REF!</v>
      </c>
    </row>
    <row r="153" spans="3:39">
      <c r="C153" s="1388" t="s">
        <v>6256</v>
      </c>
      <c r="P153" s="1386" t="e" cm="1">
        <f t="array" ref="P153">SUMPRODUCT(#REF! * (#REF!=P151) * (ISNUMBER( SEARCH("eksternal",#REF!))) * SIGN((#REF!=$P$150) + (#REF!=$P$150) + (#REF!=$P$150) + (#REF!=$P$150) + (#REF!=$P$150) + (#REF!=$P$150)))</f>
        <v>#REF!</v>
      </c>
      <c r="Q153" s="1386" t="e" cm="1">
        <f t="array" ref="Q153">SUMPRODUCT(#REF! * (#REF!=Q151) * (ISNUMBER( SEARCH("eksternal",#REF!))) * SIGN((#REF!=$P$150) + (#REF!=$P$150) + (#REF!=$P$150) + (#REF!=$P$150) + (#REF!=$P$150) + (#REF!=$P$150)))</f>
        <v>#REF!</v>
      </c>
      <c r="R153" s="1386" t="e" cm="1">
        <f t="array" ref="R153">SUMPRODUCT(#REF! * (#REF!=R151) * (ISNUMBER( SEARCH("eksternal",#REF!))) * SIGN((#REF!=$P$150) + (#REF!=$P$150) + (#REF!=$P$150) + (#REF!=$P$150) + (#REF!=$P$150) + (#REF!=$P$150)))</f>
        <v>#REF!</v>
      </c>
      <c r="S153" s="1386" t="e" cm="1">
        <f t="array" ref="S153">SUMPRODUCT(#REF! * (#REF!=S151) * (ISNUMBER( SEARCH("eksternal",#REF!))) * SIGN((#REF!=$P$150) + (#REF!=$P$150) + (#REF!=$P$150) + (#REF!=$P$150) + (#REF!=$P$150) + (#REF!=$P$150)))</f>
        <v>#REF!</v>
      </c>
      <c r="T153" s="1386" t="e" cm="1">
        <f t="array" ref="T153">SUMPRODUCT(#REF! * (#REF!=T151) * (ISNUMBER( SEARCH("eksternal",#REF!))) * SIGN((#REF!=$T$150) + (#REF!=$T$150) + (#REF!=$T$150) + (#REF!=$T$150) + (#REF!=$T$150) + (#REF!=$T$150)))</f>
        <v>#REF!</v>
      </c>
      <c r="U153" s="1386" t="e" cm="1">
        <f t="array" ref="U153">SUMPRODUCT(#REF! * (#REF!=U151) * (ISNUMBER( SEARCH("eksternal",#REF!))) * SIGN((#REF!=$T$150) + (#REF!=$T$150) + (#REF!=$T$150) + (#REF!=$T$150) + (#REF!=$T$150) + (#REF!=$T$150)))</f>
        <v>#REF!</v>
      </c>
      <c r="V153" s="1386" t="e" cm="1">
        <f t="array" ref="V153">SUMPRODUCT(#REF! * (#REF!=V151) * (ISNUMBER( SEARCH("eksternal",#REF!))) * SIGN((#REF!=$T$150) + (#REF!=$T$150) + (#REF!=$T$150) + (#REF!=$T$150) + (#REF!=$T$150) + (#REF!=$T$150)))</f>
        <v>#REF!</v>
      </c>
      <c r="W153" s="1386" t="e" cm="1">
        <f t="array" ref="W153">SUMPRODUCT(#REF! * (#REF!=W151) * (ISNUMBER( SEARCH("eksternal",#REF!))) * SIGN((#REF!=$T$150) + (#REF!=$T$150) + (#REF!=$T$150) + (#REF!=$T$150) + (#REF!=$T$150) + (#REF!=$T$150)))</f>
        <v>#REF!</v>
      </c>
      <c r="X153" s="1386" t="e" cm="1">
        <f t="array" ref="X153">SUMPRODUCT(#REF! * (#REF!=X151) * (ISNUMBER( SEARCH("eksternal",#REF!))) * SIGN((#REF!=$X$150) + (#REF!=$X$150) + (#REF!=$X$150) + (#REF!=$X$150) + (#REF!=$X$150) + (#REF!=$X$150)))</f>
        <v>#REF!</v>
      </c>
      <c r="Y153" s="1386" t="e" cm="1">
        <f t="array" ref="Y153">SUMPRODUCT(#REF! * (#REF!=Y151) * (ISNUMBER( SEARCH("eksternal",#REF!))) * SIGN((#REF!=$X$150) + (#REF!=$X$150) + (#REF!=$X$150) + (#REF!=$X$150) + (#REF!=$X$150) + (#REF!=$X$150)))</f>
        <v>#REF!</v>
      </c>
      <c r="Z153" s="1386" t="e" cm="1">
        <f t="array" ref="Z153">SUMPRODUCT(#REF! * (#REF!=Z151) * (ISNUMBER( SEARCH("eksternal",#REF!))) * SIGN((#REF!=$X$150) + (#REF!=$X$150) + (#REF!=$X$150) + (#REF!=$X$150) + (#REF!=$X$150) + (#REF!=$X$150)))</f>
        <v>#REF!</v>
      </c>
      <c r="AA153" s="1386" t="e" cm="1">
        <f t="array" ref="AA153">SUMPRODUCT(#REF! * (#REF!=AA151) * (ISNUMBER( SEARCH("eksternal",#REF!))) * SIGN((#REF!=$X$150) + (#REF!=$X$150) + (#REF!=$X$150) + (#REF!=$X$150) + (#REF!=$X$150) + (#REF!=$X$150)))</f>
        <v>#REF!</v>
      </c>
      <c r="AB153" s="1386" t="e" cm="1">
        <f t="array" ref="AB153">SUMPRODUCT(#REF! * (#REF!=AB151) * (ISNUMBER( SEARCH("eksternal",#REF!))) * SIGN((#REF!=$AB$150) + (#REF!=$AB$150) + (#REF!=$AB$150) + (#REF!=$AB$150) + (#REF!=$AB$150) + (#REF!=$AB$150)))</f>
        <v>#REF!</v>
      </c>
      <c r="AC153" s="1386" t="e" cm="1">
        <f t="array" ref="AC153">SUMPRODUCT(#REF! * (#REF!=AC151) * (ISNUMBER( SEARCH("eksternal",#REF!))) * SIGN((#REF!=$AB$150) + (#REF!=$AB$150) + (#REF!=$AB$150) + (#REF!=$AB$150) + (#REF!=$AB$150) + (#REF!=$AB$150)))</f>
        <v>#REF!</v>
      </c>
      <c r="AD153" s="1386" t="e" cm="1">
        <f t="array" ref="AD153">SUMPRODUCT(#REF! * (#REF!=AD151) * (ISNUMBER( SEARCH("eksternal",#REF!))) * SIGN((#REF!=$AB$150) + (#REF!=$AB$150) + (#REF!=$AB$150) + (#REF!=$AB$150) + (#REF!=$AB$150) + (#REF!=$AB$150)))</f>
        <v>#REF!</v>
      </c>
      <c r="AE153" s="1386" t="e" cm="1">
        <f t="array" ref="AE153">SUMPRODUCT(#REF! * (#REF!=AE151) * (ISNUMBER( SEARCH("eksternal",#REF!))) * SIGN((#REF!=$AB$150) + (#REF!=$AB$150) + (#REF!=$AB$150) + (#REF!=$AB$150) + (#REF!=$AB$150) + (#REF!=$AB$150)))</f>
        <v>#REF!</v>
      </c>
    </row>
    <row r="154" spans="3:39">
      <c r="C154" s="1393" t="s">
        <v>6271</v>
      </c>
      <c r="D154" s="1389"/>
      <c r="E154" s="1389"/>
      <c r="F154" s="1389"/>
      <c r="G154" s="1389"/>
      <c r="H154" s="1389"/>
      <c r="I154" s="1389"/>
      <c r="J154" s="1389"/>
      <c r="K154" s="1389"/>
      <c r="L154" s="1389"/>
      <c r="M154" s="1390"/>
      <c r="N154" s="1390"/>
      <c r="O154" s="1390"/>
      <c r="P154" s="1394" t="e">
        <f t="shared" ref="P154:AE154" si="29">SUM(P152:P153)</f>
        <v>#REF!</v>
      </c>
      <c r="Q154" s="1394" t="e">
        <f t="shared" si="29"/>
        <v>#REF!</v>
      </c>
      <c r="R154" s="1394" t="e">
        <f t="shared" si="29"/>
        <v>#REF!</v>
      </c>
      <c r="S154" s="1394" t="e">
        <f t="shared" si="29"/>
        <v>#REF!</v>
      </c>
      <c r="T154" s="1394" t="e">
        <f t="shared" si="29"/>
        <v>#REF!</v>
      </c>
      <c r="U154" s="1394" t="e">
        <f t="shared" si="29"/>
        <v>#REF!</v>
      </c>
      <c r="V154" s="1394" t="e">
        <f t="shared" si="29"/>
        <v>#REF!</v>
      </c>
      <c r="W154" s="1394" t="e">
        <f t="shared" si="29"/>
        <v>#REF!</v>
      </c>
      <c r="X154" s="1394" t="e">
        <f t="shared" si="29"/>
        <v>#REF!</v>
      </c>
      <c r="Y154" s="1394" t="e">
        <f t="shared" si="29"/>
        <v>#REF!</v>
      </c>
      <c r="Z154" s="1394" t="e">
        <f t="shared" si="29"/>
        <v>#REF!</v>
      </c>
      <c r="AA154" s="1394" t="e">
        <f t="shared" si="29"/>
        <v>#REF!</v>
      </c>
      <c r="AB154" s="1394" t="e">
        <f t="shared" si="29"/>
        <v>#REF!</v>
      </c>
      <c r="AC154" s="1394" t="e">
        <f t="shared" si="29"/>
        <v>#REF!</v>
      </c>
      <c r="AD154" s="1394" t="e">
        <f t="shared" si="29"/>
        <v>#REF!</v>
      </c>
      <c r="AE154" s="1394" t="e">
        <f t="shared" si="29"/>
        <v>#REF!</v>
      </c>
    </row>
    <row r="155" spans="3:39">
      <c r="C155" s="1388" t="s">
        <v>6272</v>
      </c>
      <c r="P155" s="1385" t="e" cm="1">
        <f t="array" ref="P155">SUMPRODUCT(#REF! * (#REF!=$P$151) * (ISNUMBER( SEARCH("Internal",#REF!))) * SIGN((#REF!=$P$150) + (#REF!=$P$150) + (#REF!=$P$150) + (#REF!=$P$150) + (#REF!=$P$150) + (#REF!=$P$150) + (#REF!=$P$150) + (#REF!=$P$150) + (#REF!=$P$150)))</f>
        <v>#REF!</v>
      </c>
      <c r="Q155" s="1386" t="e" cm="1">
        <f t="array" ref="Q155">SUMPRODUCT(#REF! * (#REF!=$Q$151) * (ISNUMBER( SEARCH("Internal",#REF!))) * SIGN((#REF!=$P$150) + (#REF!=$P$150) + (#REF!=$P$150) + (#REF!=$P$150) + (#REF!=$P$150) + (#REF!=$P$150) + (#REF!=$P$150) + (#REF!=$P$150) + (#REF!=$P$150)))</f>
        <v>#REF!</v>
      </c>
      <c r="R155" s="1386" t="e" cm="1">
        <f t="array" ref="R155">SUMPRODUCT(#REF! * (#REF!=$R$151) * (ISNUMBER( SEARCH("Internal",#REF!))) * SIGN((#REF!=$P$150) + (#REF!=$P$150) + (#REF!=$P$150) + (#REF!=$P$150) + (#REF!=$P$150) + (#REF!=$P$150) + (#REF!=$P$150) + (#REF!=$P$150) + (#REF!=$P$150)))</f>
        <v>#REF!</v>
      </c>
      <c r="S155" s="1386" t="e" cm="1">
        <f t="array" ref="S155">SUMPRODUCT(#REF! * (#REF!=$S$151) * (ISNUMBER( SEARCH("Internal",#REF!))) * SIGN((#REF!=$P$150) + (#REF!=$P$150) + (#REF!=$P$150) + (#REF!=$P$150) + (#REF!=$P$150) + (#REF!=$P$150) + (#REF!=$P$150) + (#REF!=$P$150) + (#REF!=$P$150)))</f>
        <v>#REF!</v>
      </c>
      <c r="T155" s="1386" t="e" cm="1">
        <f t="array" ref="T155">SUMPRODUCT(#REF! * (#REF!=$T$151) * (ISNUMBER( SEARCH("Internal",#REF!))) * SIGN((#REF!=$T$150) + (#REF!=$T$150) + (#REF!=$T$150) + (#REF!=$T$150) + (#REF!=$T$150) + (#REF!=$T$150) + (#REF!=$T$150) + (#REF!=$T$150) + (#REF!=$T$150)))</f>
        <v>#REF!</v>
      </c>
      <c r="U155" s="1386" t="e" cm="1">
        <f t="array" ref="U155">SUMPRODUCT(#REF! * (#REF!=$U$151) * (ISNUMBER( SEARCH("Internal",#REF!))) * SIGN((#REF!=$T$150) + (#REF!=$T$150) + (#REF!=$T$150) + (#REF!=$T$150) + (#REF!=$T$150) + (#REF!=$T$150) + (#REF!=$T$150) + (#REF!=$T$150) + (#REF!=$T$150)))</f>
        <v>#REF!</v>
      </c>
      <c r="V155" s="1386" t="e" cm="1">
        <f t="array" ref="V155">SUMPRODUCT(#REF! * (#REF!=$V$151) * (ISNUMBER( SEARCH("Internal",#REF!))) * SIGN((#REF!=$T$150) + (#REF!=$T$150) + (#REF!=$T$150) + (#REF!=$T$150) + (#REF!=$T$150) + (#REF!=$T$150) + (#REF!=$T$150) + (#REF!=$T$150) + (#REF!=$T$150)))</f>
        <v>#REF!</v>
      </c>
      <c r="W155" s="1386" t="e" cm="1">
        <f t="array" ref="W155">SUMPRODUCT(#REF! * (#REF!=$W$151) * (ISNUMBER( SEARCH("Internal",#REF!))) * SIGN((#REF!=$T$150) + (#REF!=$T$150) + (#REF!=$T$150) + (#REF!=$T$150) + (#REF!=$T$150) + (#REF!=$T$150) + (#REF!=$T$150) + (#REF!=$T$150) + (#REF!=$T$150)))</f>
        <v>#REF!</v>
      </c>
      <c r="X155" s="1386" t="e" cm="1">
        <f t="array" ref="X155">SUMPRODUCT(#REF! * (#REF!=$X$151) * (ISNUMBER( SEARCH("Internal",#REF!))) * SIGN((#REF!=$X$150) + (#REF!=$X$150) + (#REF!=$X$150) + (#REF!=$X$150) + (#REF!=$X$150) + (#REF!=$X$150) + (#REF!=$X$150) + (#REF!=$X$150) + (#REF!=$X$150)))</f>
        <v>#REF!</v>
      </c>
      <c r="Y155" s="1386" t="e" cm="1">
        <f t="array" ref="Y155">SUMPRODUCT(#REF! * (#REF!=$Y$151) * (ISNUMBER( SEARCH("Internal",#REF!))) * SIGN((#REF!=$X$150) + (#REF!=$X$150) + (#REF!=$X$150) + (#REF!=$X$150) + (#REF!=$X$150) + (#REF!=$X$150) + (#REF!=$X$150) + (#REF!=$X$150) + (#REF!=$X$150)))</f>
        <v>#REF!</v>
      </c>
      <c r="Z155" s="1386" t="e" cm="1">
        <f t="array" ref="Z155">SUMPRODUCT(#REF! * (#REF!=$Z$151) * (ISNUMBER( SEARCH("Internal",#REF!))) * SIGN((#REF!=$X$150) + (#REF!=$X$150) + (#REF!=$X$150) + (#REF!=$X$150) + (#REF!=$X$150) + (#REF!=$X$150) + (#REF!=$X$150) + (#REF!=$X$150) + (#REF!=$X$150)))</f>
        <v>#REF!</v>
      </c>
      <c r="AA155" s="1386" t="e" cm="1">
        <f t="array" ref="AA155">SUMPRODUCT(#REF! * (#REF!=$AA$151) * (ISNUMBER( SEARCH("Internal",#REF!))) * SIGN((#REF!=$X$150) + (#REF!=$X$150) + (#REF!=$X$150) + (#REF!=$X$150) + (#REF!=$X$150) + (#REF!=$X$150) + (#REF!=$X$150) + (#REF!=$X$150) + (#REF!=$X$150)))</f>
        <v>#REF!</v>
      </c>
      <c r="AB155" s="1386" t="e" cm="1">
        <f t="array" ref="AB155">SUMPRODUCT(#REF! * (#REF!=$AB$151) * (ISNUMBER( SEARCH("Internal",#REF!))) * SIGN((#REF!=$AB$150) + (#REF!=$AB$150) + (#REF!=$AB$150) + (#REF!=$AB$150) + (#REF!=$AB$150) + (#REF!=$AB$150) + (#REF!=$AB$150) + (#REF!=$AB$150) + (#REF!=$AB$150)))</f>
        <v>#REF!</v>
      </c>
      <c r="AC155" s="1386" t="e" cm="1">
        <f t="array" ref="AC155">SUMPRODUCT(#REF! * (#REF!=$AC$151) * (ISNUMBER( SEARCH("Internal",#REF!))) * SIGN((#REF!=$AB$150) + (#REF!=$AB$150) + (#REF!=$AB$150) + (#REF!=$AB$150) + (#REF!=$AB$150) + (#REF!=$AB$150) + (#REF!=$AB$150) + (#REF!=$AB$150) + (#REF!=$AB$150)))</f>
        <v>#REF!</v>
      </c>
      <c r="AD155" s="1386" t="e" cm="1">
        <f t="array" ref="AD155">SUMPRODUCT(#REF! * (#REF!=$AD$151) * (ISNUMBER( SEARCH("Internal",#REF!))) * SIGN((#REF!=$AB$150) + (#REF!=$AB$150) + (#REF!=$AB$150) + (#REF!=$AB$150) + (#REF!=$AB$150) + (#REF!=$AB$150) + (#REF!=$AB$150) + (#REF!=$AB$150) + (#REF!=$AB$150)))</f>
        <v>#REF!</v>
      </c>
      <c r="AE155" s="1386" t="e" cm="1">
        <f t="array" ref="AE155">SUMPRODUCT(#REF! * (#REF!=$AE$151) * (ISNUMBER( SEARCH("Internal",#REF!))) * SIGN((#REF!=$AB$150) + (#REF!=$AB$150) + (#REF!=$AB$150) + (#REF!=$AB$150) + (#REF!=$AB$150) + (#REF!=$AB$150) + (#REF!=$AB$150) + (#REF!=$AB$150) + (#REF!=$AB$150)))</f>
        <v>#REF!</v>
      </c>
    </row>
    <row r="156" spans="3:39">
      <c r="C156" s="1388" t="s">
        <v>6277</v>
      </c>
      <c r="P156" s="1386" t="e" cm="1">
        <f t="array" ref="P156">SUMPRODUCT(#REF! * (#REF!=$P$151) * (ISNUMBER( SEARCH("eksternal",#REF!))) * SIGN((#REF!=$P$150) + (#REF!=$P$150) + (#REF!=$P$150) + (#REF!=$P$150) + (#REF!=$P$150) + (#REF!=$P$150) + (#REF!=$P$150) + (#REF!=$P$150) + (#REF!=$P$150)))</f>
        <v>#REF!</v>
      </c>
      <c r="Q156" s="1386" t="e" cm="1">
        <f t="array" ref="Q156">SUMPRODUCT(#REF! * (#REF!=$Q$151) * (ISNUMBER( SEARCH("eksternal",#REF!))) * SIGN((#REF!=$P$150) + (#REF!=$P$150) + (#REF!=$P$150) + (#REF!=$P$150) + (#REF!=$P$150) + (#REF!=$P$150) + (#REF!=$P$150) + (#REF!=$P$150) + (#REF!=$P$150)))</f>
        <v>#REF!</v>
      </c>
      <c r="R156" s="1386" t="e" cm="1">
        <f t="array" ref="R156">SUMPRODUCT(#REF! * (#REF!=$R$151) * (ISNUMBER( SEARCH("eksternal",#REF!))) * SIGN((#REF!=$P$150) + (#REF!=$P$150) + (#REF!=$P$150) + (#REF!=$P$150) + (#REF!=$P$150) + (#REF!=$P$150) + (#REF!=$P$150) + (#REF!=$P$150) + (#REF!=$P$150)))</f>
        <v>#REF!</v>
      </c>
      <c r="S156" s="1386" t="e" cm="1">
        <f t="array" ref="S156">SUMPRODUCT(#REF! * (#REF!=$S$151) * (ISNUMBER( SEARCH("eksternal",#REF!))) * SIGN((#REF!=$P$150) + (#REF!=$P$150) + (#REF!=$P$150) + (#REF!=$P$150) + (#REF!=$P$150) + (#REF!=$P$150) + (#REF!=$P$150) + (#REF!=$P$150) + (#REF!=$P$150)))</f>
        <v>#REF!</v>
      </c>
      <c r="T156" s="1386" t="e" cm="1">
        <f t="array" ref="T156">SUMPRODUCT(#REF! * (#REF!=$T$151) * (ISNUMBER( SEARCH("eksternal",#REF!))) * SIGN((#REF!=$T$150) + (#REF!=$T$150) + (#REF!=$T$150) + (#REF!=$T$150) + (#REF!=$T$150) + (#REF!=$T$150) + (#REF!=$T$150) + (#REF!=$T$150) + (#REF!=$T$150)))</f>
        <v>#REF!</v>
      </c>
      <c r="U156" s="1386" t="e" cm="1">
        <f t="array" ref="U156">SUMPRODUCT(#REF! * (#REF!=$U$151) * (ISNUMBER( SEARCH("eksternal",#REF!))) * SIGN((#REF!=$T$150) + (#REF!=$T$150) + (#REF!=$T$150) + (#REF!=$T$150) + (#REF!=$T$150) + (#REF!=$T$150) + (#REF!=$T$150) + (#REF!=$T$150) + (#REF!=$T$150)))</f>
        <v>#REF!</v>
      </c>
      <c r="V156" s="1386" t="e" cm="1">
        <f t="array" ref="V156">SUMPRODUCT(#REF! * (#REF!=$V$151) * (ISNUMBER( SEARCH("eksternal",#REF!))) * SIGN((#REF!=$T$150) + (#REF!=$T$150) + (#REF!=$T$150) + (#REF!=$T$150) + (#REF!=$T$150) + (#REF!=$T$150) + (#REF!=$T$150) + (#REF!=$T$150) + (#REF!=$T$150)))</f>
        <v>#REF!</v>
      </c>
      <c r="W156" s="1386" t="e" cm="1">
        <f t="array" ref="W156">SUMPRODUCT(#REF! * (#REF!=$W$151) * (ISNUMBER( SEARCH("eksternal",#REF!))) * SIGN((#REF!=$T$150) + (#REF!=$T$150) + (#REF!=$T$150) + (#REF!=$T$150) + (#REF!=$T$150) + (#REF!=$T$150) + (#REF!=$T$150) + (#REF!=$T$150) + (#REF!=$T$150)))</f>
        <v>#REF!</v>
      </c>
      <c r="X156" s="1386" t="e" cm="1">
        <f t="array" ref="X156">SUMPRODUCT(#REF! * (#REF!=$X$151) * (ISNUMBER( SEARCH("eksternal",#REF!))) * SIGN((#REF!=$X$150) + (#REF!=$X$150) + (#REF!=$X$150) + (#REF!=$X$150) + (#REF!=$X$150) + (#REF!=$X$150) + (#REF!=$X$150) + (#REF!=$X$150) + (#REF!=$X$150)))</f>
        <v>#REF!</v>
      </c>
      <c r="Y156" s="1386" t="e" cm="1">
        <f t="array" ref="Y156">SUMPRODUCT(#REF! * (#REF!=$Y$151) * (ISNUMBER( SEARCH("eksternal",#REF!))) * SIGN((#REF!=$X$150) + (#REF!=$X$150) + (#REF!=$X$150) + (#REF!=$X$150) + (#REF!=$X$150) + (#REF!=$X$150) + (#REF!=$X$150) + (#REF!=$X$150) + (#REF!=$X$150)))</f>
        <v>#REF!</v>
      </c>
      <c r="Z156" s="1386" t="e" cm="1">
        <f t="array" ref="Z156">SUMPRODUCT(#REF! * (#REF!=$Z$151) * (ISNUMBER( SEARCH("eksternal",#REF!))) * SIGN((#REF!=$X$150) + (#REF!=$X$150) + (#REF!=$X$150) + (#REF!=$X$150) + (#REF!=$X$150) + (#REF!=$X$150) + (#REF!=$X$150) + (#REF!=$X$150) + (#REF!=$X$150)))</f>
        <v>#REF!</v>
      </c>
      <c r="AA156" s="1386" t="e" cm="1">
        <f t="array" ref="AA156">SUMPRODUCT(#REF! * (#REF!=$AA$151) * (ISNUMBER( SEARCH("eksternal",#REF!))) * SIGN((#REF!=$X$150) + (#REF!=$X$150) + (#REF!=$X$150) + (#REF!=$X$150) + (#REF!=$X$150) + (#REF!=$X$150) + (#REF!=$X$150) + (#REF!=$X$150) + (#REF!=$X$150)))</f>
        <v>#REF!</v>
      </c>
      <c r="AB156" s="1386" t="e" cm="1">
        <f t="array" ref="AB156">SUMPRODUCT(#REF! * (#REF!=$AB$151) * (ISNUMBER( SEARCH("eksternal",#REF!))) * SIGN((#REF!=$AB$150) + (#REF!=$AB$150) + (#REF!=$AB$150) + (#REF!=$AB$150) + (#REF!=$AB$150) + (#REF!=$AB$150) + (#REF!=$AB$150) + (#REF!=$AB$150) + (#REF!=$AB$150)))</f>
        <v>#REF!</v>
      </c>
      <c r="AC156" s="1386" t="e" cm="1">
        <f t="array" ref="AC156">SUMPRODUCT(#REF! * (#REF!=$AC$151) * (ISNUMBER( SEARCH("eksternal",#REF!))) * SIGN((#REF!=$AB$150) + (#REF!=$AB$150) + (#REF!=$AB$150) + (#REF!=$AB$150) + (#REF!=$AB$150) + (#REF!=$AB$150) + (#REF!=$AB$150) + (#REF!=$AB$150) + (#REF!=$AB$150)))</f>
        <v>#REF!</v>
      </c>
      <c r="AD156" s="1386" t="e" cm="1">
        <f t="array" ref="AD156">SUMPRODUCT(#REF! * (#REF!=$AD$151) * (ISNUMBER( SEARCH("eksternal",#REF!))) * SIGN((#REF!=$AB$150) + (#REF!=$AB$150) + (#REF!=$AB$150) + (#REF!=$AB$150) + (#REF!=$AB$150) + (#REF!=$AB$150) + (#REF!=$AB$150) + (#REF!=$AB$150) + (#REF!=$AB$150)))</f>
        <v>#REF!</v>
      </c>
      <c r="AE156" s="1386" t="e" cm="1">
        <f t="array" ref="AE156">SUMPRODUCT(#REF! * (#REF!=$AE$151) * (ISNUMBER( SEARCH("eksternal",#REF!))) * SIGN((#REF!=$AB$150) + (#REF!=$AB$150) + (#REF!=$AB$150) + (#REF!=$AB$150) + (#REF!=$AB$150) + (#REF!=$AB$150) + (#REF!=$AB$150) + (#REF!=$AB$150) + (#REF!=$AB$150)))</f>
        <v>#REF!</v>
      </c>
    </row>
    <row r="157" spans="3:39">
      <c r="C157" s="1389" t="s">
        <v>6275</v>
      </c>
      <c r="D157" s="1389"/>
      <c r="E157" s="1389"/>
      <c r="F157" s="1389"/>
      <c r="G157" s="1389"/>
      <c r="H157" s="1389"/>
      <c r="I157" s="1389"/>
      <c r="J157" s="1389"/>
      <c r="K157" s="1389"/>
      <c r="L157" s="1389"/>
      <c r="M157" s="1390"/>
      <c r="N157" s="1390"/>
      <c r="O157" s="1390"/>
      <c r="P157" s="1391" t="e">
        <f t="shared" ref="P157:AE157" si="30">SUM(P155:P156)</f>
        <v>#REF!</v>
      </c>
      <c r="Q157" s="1392" t="e">
        <f t="shared" si="30"/>
        <v>#REF!</v>
      </c>
      <c r="R157" s="1392" t="e">
        <f t="shared" si="30"/>
        <v>#REF!</v>
      </c>
      <c r="S157" s="1392" t="e">
        <f t="shared" si="30"/>
        <v>#REF!</v>
      </c>
      <c r="T157" s="1392" t="e">
        <f t="shared" si="30"/>
        <v>#REF!</v>
      </c>
      <c r="U157" s="1392" t="e">
        <f t="shared" si="30"/>
        <v>#REF!</v>
      </c>
      <c r="V157" s="1392" t="e">
        <f t="shared" si="30"/>
        <v>#REF!</v>
      </c>
      <c r="W157" s="1392" t="e">
        <f t="shared" si="30"/>
        <v>#REF!</v>
      </c>
      <c r="X157" s="1392" t="e">
        <f t="shared" si="30"/>
        <v>#REF!</v>
      </c>
      <c r="Y157" s="1392" t="e">
        <f t="shared" si="30"/>
        <v>#REF!</v>
      </c>
      <c r="Z157" s="1392" t="e">
        <f t="shared" si="30"/>
        <v>#REF!</v>
      </c>
      <c r="AA157" s="1392" t="e">
        <f t="shared" si="30"/>
        <v>#REF!</v>
      </c>
      <c r="AB157" s="1392" t="e">
        <f t="shared" si="30"/>
        <v>#REF!</v>
      </c>
      <c r="AC157" s="1392" t="e">
        <f t="shared" si="30"/>
        <v>#REF!</v>
      </c>
      <c r="AD157" s="1392" t="e">
        <f t="shared" si="30"/>
        <v>#REF!</v>
      </c>
      <c r="AE157" s="1392" t="e">
        <f t="shared" si="30"/>
        <v>#REF!</v>
      </c>
    </row>
    <row r="160" spans="3:39" ht="26.4">
      <c r="C160" s="1395" t="s">
        <v>6278</v>
      </c>
      <c r="P160" s="1452" t="s">
        <v>207</v>
      </c>
      <c r="Q160" s="1452"/>
      <c r="R160" s="1452"/>
      <c r="S160" s="1452"/>
      <c r="T160" s="1450" t="s">
        <v>217</v>
      </c>
      <c r="U160" s="1450"/>
      <c r="V160" s="1450"/>
      <c r="W160" s="1450"/>
      <c r="X160" s="1450" t="s">
        <v>172</v>
      </c>
      <c r="Y160" s="1450"/>
      <c r="Z160" s="1450"/>
      <c r="AA160" s="1450"/>
      <c r="AB160" s="1451" t="s">
        <v>176</v>
      </c>
      <c r="AC160" s="1451"/>
      <c r="AD160" s="1451"/>
      <c r="AE160" s="1451"/>
    </row>
    <row r="161" spans="3:31">
      <c r="M161" s="127"/>
      <c r="N161" s="127"/>
      <c r="O161" s="127"/>
      <c r="P161" s="1387">
        <v>2022</v>
      </c>
      <c r="Q161" s="1387">
        <v>2023</v>
      </c>
      <c r="R161" s="1387">
        <v>2024</v>
      </c>
      <c r="S161" s="1387">
        <v>2025</v>
      </c>
      <c r="T161" s="1387">
        <v>2022</v>
      </c>
      <c r="U161" s="1387">
        <v>2023</v>
      </c>
      <c r="V161" s="1387">
        <v>2024</v>
      </c>
      <c r="W161" s="1387">
        <v>2025</v>
      </c>
      <c r="X161" s="1387">
        <v>2022</v>
      </c>
      <c r="Y161" s="1387">
        <v>2023</v>
      </c>
      <c r="Z161" s="1387">
        <v>2024</v>
      </c>
      <c r="AA161" s="1387">
        <v>2025</v>
      </c>
      <c r="AB161" s="1387">
        <v>2022</v>
      </c>
      <c r="AC161" s="1387">
        <v>2023</v>
      </c>
      <c r="AD161" s="1387">
        <v>2024</v>
      </c>
      <c r="AE161" s="1387">
        <v>2025</v>
      </c>
    </row>
    <row r="162" spans="3:31">
      <c r="C162" s="1388" t="s">
        <v>5126</v>
      </c>
      <c r="P162" s="1385" t="e" cm="1">
        <f t="array" ref="P162">SUMPRODUCT(#REF! * (#REF!=P161)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2" s="1386" t="e" cm="1">
        <f t="array" ref="Q162">SUMPRODUCT(#REF! * (#REF!=Q161)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2" s="1386" t="e" cm="1">
        <f t="array" ref="R162">SUMPRODUCT(#REF! * (#REF!=R161)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2" s="1386" t="e" cm="1">
        <f t="array" ref="S162">SUMPRODUCT(#REF! * (#REF!=S161)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2" s="1386" t="e" cm="1">
        <f t="array" ref="T162">SUMPRODUCT(#REF! * (#REF!=T161)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2" s="1386" t="e" cm="1">
        <f t="array" ref="U162">SUMPRODUCT(#REF! * (#REF!=U161)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2" s="1386" t="e" cm="1">
        <f t="array" ref="V162">SUMPRODUCT(#REF! * (#REF!=V161)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2" s="1386" t="e" cm="1">
        <f t="array" ref="W162">SUMPRODUCT(#REF! * (#REF!=W161)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2" s="1386" t="e" cm="1">
        <f t="array" ref="X162">SUMPRODUCT(#REF! * (#REF!=X161)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2" s="1386" t="e" cm="1">
        <f t="array" ref="Y162">SUMPRODUCT(#REF! * (#REF!=Y161)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2" s="1386" t="e" cm="1">
        <f t="array" ref="Z162">SUMPRODUCT(#REF! * (#REF!=Z161)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2" s="1386" t="e" cm="1">
        <f t="array" ref="AA162">SUMPRODUCT(#REF! * (#REF!=AA161)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2" s="1386" t="e" cm="1">
        <f t="array" ref="AB162">SUMPRODUCT(#REF! * (#REF!=AB161)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2" s="1386" t="e" cm="1">
        <f t="array" ref="AC162">SUMPRODUCT(#REF! * (#REF!=AC161)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2" s="1386" t="e" cm="1">
        <f t="array" ref="AD162">SUMPRODUCT(#REF! * (#REF!=AD161)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2" s="1386" t="e" cm="1">
        <f t="array" ref="AE162">SUMPRODUCT(#REF! * (#REF!=AE161)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3" spans="3:31">
      <c r="C163" s="1388" t="s">
        <v>6256</v>
      </c>
      <c r="P163" s="1386" t="e" cm="1">
        <f t="array" ref="P163">SUMPRODUCT(#REF! * (#REF!=P161)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3" s="1386" t="e" cm="1">
        <f t="array" ref="Q163">SUMPRODUCT(#REF! * (#REF!=Q161)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3" s="1386" t="e" cm="1">
        <f t="array" ref="R163">SUMPRODUCT(#REF! * (#REF!=R161)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3" s="1386" t="e" cm="1">
        <f t="array" ref="S163">SUMPRODUCT(#REF! * (#REF!=S161)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3" s="1386" t="e" cm="1">
        <f t="array" ref="T163">SUMPRODUCT(#REF! * (#REF!=T161)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3" s="1386" t="e" cm="1">
        <f t="array" ref="U163">SUMPRODUCT(#REF! * (#REF!=U161)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3" s="1386" t="e" cm="1">
        <f t="array" ref="V163">SUMPRODUCT(#REF! * (#REF!=V161)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3" s="1386" t="e" cm="1">
        <f t="array" ref="W163">SUMPRODUCT(#REF! * (#REF!=W161)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3" s="1386" t="e" cm="1">
        <f t="array" ref="X163">SUMPRODUCT(#REF! * (#REF!=X161)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3" s="1386" t="e" cm="1">
        <f t="array" ref="Y163">SUMPRODUCT(#REF! * (#REF!=Y161)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3" s="1386" t="e" cm="1">
        <f t="array" ref="Z163">SUMPRODUCT(#REF! * (#REF!=Z161)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3" s="1386" t="e" cm="1">
        <f t="array" ref="AA163">SUMPRODUCT(#REF! * (#REF!=AA161)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3" s="1386" t="e" cm="1">
        <f t="array" ref="AB163">SUMPRODUCT(#REF! * (#REF!=AB161)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3" s="1386" t="e" cm="1">
        <f t="array" ref="AC163">SUMPRODUCT(#REF! * (#REF!=AC161)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3" s="1386" t="e" cm="1">
        <f t="array" ref="AD163">SUMPRODUCT(#REF! * (#REF!=AD161)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3" s="1386" t="e" cm="1">
        <f t="array" ref="AE163">SUMPRODUCT(#REF! * (#REF!=AE161)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4" spans="3:31">
      <c r="C164" s="1393" t="s">
        <v>6271</v>
      </c>
      <c r="D164" s="1389"/>
      <c r="E164" s="1389"/>
      <c r="F164" s="1389"/>
      <c r="G164" s="1389"/>
      <c r="H164" s="1389"/>
      <c r="I164" s="1389"/>
      <c r="J164" s="1389"/>
      <c r="K164" s="1389"/>
      <c r="L164" s="1389"/>
      <c r="M164" s="1390"/>
      <c r="N164" s="1390"/>
      <c r="O164" s="1390"/>
      <c r="P164" s="1394" t="e">
        <f t="shared" ref="P164:Z164" si="31">SUM(P162:P163)</f>
        <v>#REF!</v>
      </c>
      <c r="Q164" s="1394" t="e">
        <f t="shared" si="31"/>
        <v>#REF!</v>
      </c>
      <c r="R164" s="1394" t="e">
        <f t="shared" si="31"/>
        <v>#REF!</v>
      </c>
      <c r="S164" s="1394" t="e">
        <f t="shared" si="31"/>
        <v>#REF!</v>
      </c>
      <c r="T164" s="1394" t="e">
        <f t="shared" si="31"/>
        <v>#REF!</v>
      </c>
      <c r="U164" s="1394" t="e">
        <f t="shared" si="31"/>
        <v>#REF!</v>
      </c>
      <c r="V164" s="1394" t="e">
        <f t="shared" si="31"/>
        <v>#REF!</v>
      </c>
      <c r="W164" s="1394" t="e">
        <f t="shared" si="31"/>
        <v>#REF!</v>
      </c>
      <c r="X164" s="1394" t="e">
        <f t="shared" si="31"/>
        <v>#REF!</v>
      </c>
      <c r="Y164" s="1394" t="e">
        <f t="shared" si="31"/>
        <v>#REF!</v>
      </c>
      <c r="Z164" s="1394" t="e">
        <f t="shared" si="31"/>
        <v>#REF!</v>
      </c>
      <c r="AA164" s="1394" t="e">
        <f t="shared" ref="AA164" si="32">SUM(AA162:AA163)</f>
        <v>#REF!</v>
      </c>
      <c r="AB164" s="1394" t="e">
        <f t="shared" ref="AB164" si="33">SUM(AB162:AB163)</f>
        <v>#REF!</v>
      </c>
      <c r="AC164" s="1394" t="e">
        <f t="shared" ref="AC164" si="34">SUM(AC162:AC163)</f>
        <v>#REF!</v>
      </c>
      <c r="AD164" s="1394" t="e">
        <f t="shared" ref="AD164" si="35">SUM(AD162:AD163)</f>
        <v>#REF!</v>
      </c>
      <c r="AE164" s="1394" t="e">
        <f t="shared" ref="AE164" si="36">SUM(AE162:AE163)</f>
        <v>#REF!</v>
      </c>
    </row>
    <row r="165" spans="3:31">
      <c r="C165" s="1388" t="s">
        <v>6272</v>
      </c>
      <c r="P165" s="1385" t="e" cm="1">
        <f t="array" ref="P165">SUMPRODUCT(#REF! * (#REF!=P161)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5" s="1385" t="e" cm="1">
        <f t="array" ref="Q165">SUMPRODUCT(#REF! * (#REF!=Q161)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5" s="1385" t="e" cm="1">
        <f t="array" ref="R165">SUMPRODUCT(#REF! * (#REF!=R161)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5" s="1385" t="e" cm="1">
        <f t="array" ref="S165">SUMPRODUCT(#REF! * (#REF!=S161)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5" s="1385" t="e" cm="1">
        <f t="array" ref="T165">SUMPRODUCT(#REF! * (#REF!=T161)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5" s="1385" t="e" cm="1">
        <f t="array" ref="U165">SUMPRODUCT(#REF! * (#REF!=U161)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5" s="1385" t="e" cm="1">
        <f t="array" ref="V165">SUMPRODUCT(#REF! * (#REF!=V161)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5" s="1385" t="e" cm="1">
        <f t="array" ref="W165">SUMPRODUCT(#REF! * (#REF!=W161)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5" s="1385" t="e" cm="1">
        <f t="array" ref="X165">SUMPRODUCT(#REF! * (#REF!=X161)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5" s="1385" t="e" cm="1">
        <f t="array" ref="Y165">SUMPRODUCT(#REF! * (#REF!=Y161)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5" s="1385" t="e" cm="1">
        <f t="array" ref="Z165">SUMPRODUCT(#REF! * (#REF!=Z161)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5" s="1385" t="e" cm="1">
        <f t="array" ref="AA165">SUMPRODUCT(#REF! * (#REF!=AA161)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5" s="1385" t="e" cm="1">
        <f t="array" ref="AB165">SUMPRODUCT(#REF! * (#REF!=AB161)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5" s="1385" t="e" cm="1">
        <f t="array" ref="AC165">SUMPRODUCT(#REF! * (#REF!=AC161)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5" s="1385" t="e" cm="1">
        <f t="array" ref="AD165">SUMPRODUCT(#REF! * (#REF!=AD161)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5" s="1385" t="e" cm="1">
        <f t="array" ref="AE165">SUMPRODUCT(#REF! * (#REF!=AE161)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6" spans="3:31">
      <c r="C166" s="1388" t="s">
        <v>6277</v>
      </c>
      <c r="P166" s="1385" t="e" cm="1">
        <f t="array" ref="P166">SUMPRODUCT(#REF! * (#REF!=P161)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6" s="1385" t="e" cm="1">
        <f t="array" ref="Q166">SUMPRODUCT(#REF! * (#REF!=Q161)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6" s="1385" t="e" cm="1">
        <f t="array" ref="R166">SUMPRODUCT(#REF! * (#REF!=R161)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6" s="1385" t="e" cm="1">
        <f t="array" ref="S166">SUMPRODUCT(#REF! * (#REF!=S161)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6" s="1385" t="e" cm="1">
        <f t="array" ref="T166">SUMPRODUCT(#REF! * (#REF!=T161)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6" s="1385" t="e" cm="1">
        <f t="array" ref="U166">SUMPRODUCT(#REF! * (#REF!=U161)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6" s="1385" t="e" cm="1">
        <f t="array" ref="V166">SUMPRODUCT(#REF! * (#REF!=V161)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6" s="1385" t="e" cm="1">
        <f t="array" ref="W166">SUMPRODUCT(#REF! * (#REF!=W161)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6" s="1385" t="e" cm="1">
        <f t="array" ref="X166">SUMPRODUCT(#REF! * (#REF!=X161)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6" s="1385" t="e" cm="1">
        <f t="array" ref="Y166">SUMPRODUCT(#REF! * (#REF!=Y161)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6" s="1385" t="e" cm="1">
        <f t="array" ref="Z166">SUMPRODUCT(#REF! * (#REF!=Z161)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6" s="1385" t="e" cm="1">
        <f t="array" ref="AA166">SUMPRODUCT(#REF! * (#REF!=AA161)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6" s="1385" t="e" cm="1">
        <f t="array" ref="AB166">SUMPRODUCT(#REF! * (#REF!=AB161)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6" s="1385" t="e" cm="1">
        <f t="array" ref="AC166">SUMPRODUCT(#REF! * (#REF!=AC161)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6" s="1385" t="e" cm="1">
        <f t="array" ref="AD166">SUMPRODUCT(#REF! * (#REF!=AD161)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6" s="1385" t="e" cm="1">
        <f t="array" ref="AE166">SUMPRODUCT(#REF! * (#REF!=AE161)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7" spans="3:31">
      <c r="C167" s="1389" t="s">
        <v>6275</v>
      </c>
      <c r="D167" s="1389"/>
      <c r="E167" s="1389"/>
      <c r="F167" s="1389"/>
      <c r="G167" s="1389"/>
      <c r="H167" s="1389"/>
      <c r="I167" s="1389"/>
      <c r="J167" s="1389"/>
      <c r="K167" s="1389"/>
      <c r="L167" s="1389"/>
      <c r="M167" s="1390"/>
      <c r="N167" s="1390"/>
      <c r="O167" s="1390"/>
      <c r="P167" s="1394" t="e">
        <f t="shared" ref="P167:AE167" si="37">SUM(P165:P166)</f>
        <v>#REF!</v>
      </c>
      <c r="Q167" s="1394" t="e">
        <f t="shared" si="37"/>
        <v>#REF!</v>
      </c>
      <c r="R167" s="1394" t="e">
        <f t="shared" si="37"/>
        <v>#REF!</v>
      </c>
      <c r="S167" s="1394" t="e">
        <f t="shared" si="37"/>
        <v>#REF!</v>
      </c>
      <c r="T167" s="1394" t="e">
        <f t="shared" si="37"/>
        <v>#REF!</v>
      </c>
      <c r="U167" s="1394" t="e">
        <f t="shared" si="37"/>
        <v>#REF!</v>
      </c>
      <c r="V167" s="1394" t="e">
        <f t="shared" si="37"/>
        <v>#REF!</v>
      </c>
      <c r="W167" s="1394" t="e">
        <f t="shared" si="37"/>
        <v>#REF!</v>
      </c>
      <c r="X167" s="1394" t="e">
        <f t="shared" si="37"/>
        <v>#REF!</v>
      </c>
      <c r="Y167" s="1394" t="e">
        <f t="shared" si="37"/>
        <v>#REF!</v>
      </c>
      <c r="Z167" s="1394" t="e">
        <f t="shared" si="37"/>
        <v>#REF!</v>
      </c>
      <c r="AA167" s="1394" t="e">
        <f t="shared" si="37"/>
        <v>#REF!</v>
      </c>
      <c r="AB167" s="1394" t="e">
        <f t="shared" si="37"/>
        <v>#REF!</v>
      </c>
      <c r="AC167" s="1394" t="e">
        <f t="shared" si="37"/>
        <v>#REF!</v>
      </c>
      <c r="AD167" s="1394" t="e">
        <f t="shared" si="37"/>
        <v>#REF!</v>
      </c>
      <c r="AE167" s="1394" t="e">
        <f t="shared" si="37"/>
        <v>#REF!</v>
      </c>
    </row>
  </sheetData>
  <mergeCells count="21">
    <mergeCell ref="T150:W150"/>
    <mergeCell ref="X150:AA150"/>
    <mergeCell ref="AB150:AE150"/>
    <mergeCell ref="V2:AA2"/>
    <mergeCell ref="P160:S160"/>
    <mergeCell ref="T160:W160"/>
    <mergeCell ref="X160:AA160"/>
    <mergeCell ref="AB160:AE160"/>
    <mergeCell ref="P150:S150"/>
    <mergeCell ref="A126:C126"/>
    <mergeCell ref="A2:A4"/>
    <mergeCell ref="B41:B62"/>
    <mergeCell ref="B2:B4"/>
    <mergeCell ref="C2:C4"/>
    <mergeCell ref="B63:B73"/>
    <mergeCell ref="D2:I2"/>
    <mergeCell ref="AB2:AG2"/>
    <mergeCell ref="B30:B40"/>
    <mergeCell ref="AH2:AK2"/>
    <mergeCell ref="J2:O2"/>
    <mergeCell ref="P2:U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D766-A6F3-4678-AB51-010A64C62FAE}">
  <dimension ref="A1:W87"/>
  <sheetViews>
    <sheetView topLeftCell="C51" workbookViewId="0">
      <selection activeCell="C66" sqref="C66"/>
    </sheetView>
  </sheetViews>
  <sheetFormatPr defaultRowHeight="15" customHeight="1"/>
  <cols>
    <col min="1" max="1" width="7.88671875" customWidth="1"/>
    <col min="2" max="2" width="9.5546875" bestFit="1" customWidth="1"/>
    <col min="3" max="3" width="151.109375" customWidth="1"/>
    <col min="5" max="5" width="21" style="1396" customWidth="1"/>
    <col min="10" max="10" width="147.6640625" bestFit="1" customWidth="1"/>
    <col min="11" max="11" width="24" customWidth="1"/>
    <col min="12" max="12" width="18.109375" style="1403" customWidth="1"/>
    <col min="13" max="14" width="19.33203125" style="1403" bestFit="1" customWidth="1"/>
    <col min="18" max="18" width="19.33203125" customWidth="1"/>
    <col min="19" max="21" width="18.6640625" customWidth="1"/>
    <col min="22" max="22" width="15.5546875" bestFit="1" customWidth="1"/>
    <col min="23" max="23" width="17.6640625" customWidth="1"/>
  </cols>
  <sheetData>
    <row r="1" spans="1:23" ht="28.5" customHeight="1">
      <c r="A1" s="1406" t="s">
        <v>6279</v>
      </c>
    </row>
    <row r="2" spans="1:23" ht="14.4">
      <c r="A2" s="164" t="s">
        <v>207</v>
      </c>
      <c r="B2" s="164">
        <v>2022</v>
      </c>
      <c r="C2" s="164">
        <v>2023</v>
      </c>
      <c r="D2" s="164">
        <v>2024</v>
      </c>
      <c r="E2" s="1407">
        <v>2025</v>
      </c>
    </row>
    <row r="3" spans="1:23" ht="14.4">
      <c r="A3" s="1397" t="s">
        <v>2563</v>
      </c>
      <c r="B3" s="1368"/>
      <c r="C3" s="1397" t="s">
        <v>2559</v>
      </c>
      <c r="D3" s="1368"/>
      <c r="E3" s="1401"/>
      <c r="F3" s="1368"/>
      <c r="G3" s="1368"/>
      <c r="H3" s="1397" t="s">
        <v>6280</v>
      </c>
      <c r="I3" s="1368"/>
      <c r="J3" s="1368"/>
      <c r="K3" s="1368"/>
      <c r="L3" s="1404"/>
      <c r="M3" s="1404"/>
      <c r="N3" s="1404"/>
      <c r="O3" s="1368"/>
      <c r="P3" s="1368"/>
      <c r="Q3" s="1368"/>
      <c r="R3" s="1368"/>
      <c r="S3" s="1368"/>
      <c r="T3" s="1368"/>
      <c r="U3" s="1368"/>
      <c r="V3" s="1368"/>
    </row>
    <row r="4" spans="1:23" ht="21" customHeight="1">
      <c r="A4" s="1309" t="s">
        <v>6281</v>
      </c>
      <c r="B4" s="1309" t="s">
        <v>3352</v>
      </c>
      <c r="C4" s="1309" t="s">
        <v>6282</v>
      </c>
      <c r="D4" s="1309" t="s">
        <v>6283</v>
      </c>
      <c r="E4" s="1402" t="s">
        <v>6284</v>
      </c>
      <c r="F4" s="1309" t="s">
        <v>6285</v>
      </c>
      <c r="G4" s="1309"/>
      <c r="H4" s="1309" t="s">
        <v>6281</v>
      </c>
      <c r="I4" s="1309" t="s">
        <v>3352</v>
      </c>
      <c r="J4" s="1309" t="s">
        <v>6282</v>
      </c>
      <c r="K4" s="1309" t="s">
        <v>6283</v>
      </c>
      <c r="L4" s="1405" t="s">
        <v>6286</v>
      </c>
      <c r="M4" s="1405" t="s">
        <v>6287</v>
      </c>
      <c r="N4" s="1405" t="s">
        <v>6288</v>
      </c>
      <c r="O4" s="1309" t="s">
        <v>6285</v>
      </c>
      <c r="Q4" s="1355" t="s">
        <v>3352</v>
      </c>
      <c r="R4" s="1355" t="s">
        <v>6289</v>
      </c>
      <c r="S4" s="1355" t="s">
        <v>6286</v>
      </c>
      <c r="T4" s="1355"/>
      <c r="U4" s="1355"/>
      <c r="V4" s="1355" t="s">
        <v>6290</v>
      </c>
      <c r="W4" s="1357" t="s">
        <v>6287</v>
      </c>
    </row>
    <row r="5" spans="1:23" ht="14.4">
      <c r="B5" s="42" t="e" cm="1">
        <f t="array" ref="B5">_xlfn.UNIQUE(_xlfn._xlws.FILTER( _xlfn.HSTACK(#REF!,#REF!,#REF!,#REF!),
  (#REF!=B2)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 s="42"/>
      <c r="I5" s="42" t="e" cm="1">
        <f t="array" ref="I5">_xlfn.UNIQUE(_xlfn._xlws.FILTER( _xlfn.HSTACK(#REF!,#REF!,#REF!,#REF!,#REF!,#REF!), (#REF!=B2)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c r="Q5" s="1356">
        <v>2022</v>
      </c>
      <c r="R5" s="1358" cm="1">
        <f t="array" ref="R5">IFERROR(ROWS(_xlfn.UNIQUE(_xlfn._xlws.FILTER(#REF!, (#REF!=B2)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 s="1399" t="e" cm="1">
        <f t="array" ref="S5">SUMPRODUCT(#REF! * (#REF!=B2)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 s="1399"/>
      <c r="U5" s="1399"/>
      <c r="V5" s="1358" cm="1">
        <f t="array" ref="V5">IFERROR(ROWS(_xlfn.UNIQUE(_xlfn._xlws.FILTER(#REF!, (#REF!=B2)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 s="1399" t="e" cm="1">
        <f t="array" ref="W5">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6" spans="1:23" ht="14.4">
      <c r="F6" t="s">
        <v>6291</v>
      </c>
      <c r="Q6" s="1356">
        <v>2023</v>
      </c>
      <c r="R6" s="1358" cm="1">
        <f t="array" ref="R6">IFERROR(ROWS(_xlfn.UNIQUE(_xlfn._xlws.FILTER(#REF!, (#REF!=C2)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6" s="1399" t="e" cm="1">
        <f t="array" ref="S6">SUMPRODUCT(#REF! * (#REF!=C2)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6" s="1399"/>
      <c r="U6" s="1399"/>
      <c r="V6" s="1358" cm="1">
        <f t="array" ref="V6">IFERROR(ROWS(_xlfn.UNIQUE(_xlfn._xlws.FILTER(#REF!, (#REF!=C2)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6" s="1399" t="e" cm="1">
        <f t="array" ref="W6">SUMPRODUCT(#REF! * (#REF!=C2)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7" spans="1:23" ht="14.4">
      <c r="F7" t="s">
        <v>6291</v>
      </c>
      <c r="Q7" s="1356">
        <v>2024</v>
      </c>
      <c r="R7" s="1358" cm="1">
        <f t="array" ref="R7">IFERROR(ROWS(_xlfn.UNIQUE(_xlfn._xlws.FILTER(#REF!, (#REF!=D2)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7" s="1399" t="e" cm="1">
        <f t="array" ref="S7">SUMPRODUCT(#REF! * (#REF!=D2)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7" s="1399"/>
      <c r="U7" s="1399"/>
      <c r="V7" s="1358" cm="1">
        <f t="array" ref="V7">IFERROR(ROWS(_xlfn.UNIQUE(_xlfn._xlws.FILTER(#REF!, (#REF!=D2)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7" s="1399" t="e" cm="1">
        <f t="array" ref="W7">SUMPRODUCT(#REF! * (#REF!=D2)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8" spans="1:23" ht="14.4">
      <c r="Q8" s="1356">
        <v>2025</v>
      </c>
      <c r="R8" s="1358" cm="1">
        <f t="array" ref="R8">IFERROR(ROWS(_xlfn.UNIQUE(_xlfn._xlws.FILTER(#REF!, (#REF!=E2)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8" s="1399" t="e" cm="1">
        <f t="array" ref="S8">SUMPRODUCT(#REF! * (#REF!=E2)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8" s="1399"/>
      <c r="U8" s="1399"/>
      <c r="V8" s="1358" cm="1">
        <f t="array" ref="V8">IFERROR(ROWS(_xlfn.UNIQUE(_xlfn._xlws.FILTER(#REF!, (#REF!=E2)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8" s="1399" t="e" cm="1">
        <f t="array" ref="W8">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9" spans="1:23" ht="14.4">
      <c r="W9" s="1398"/>
    </row>
    <row r="10" spans="1:23" ht="14.4">
      <c r="Q10" s="1309" t="s">
        <v>6285</v>
      </c>
    </row>
    <row r="11" spans="1:23" ht="18.75" customHeight="1">
      <c r="B11" s="42" t="e" cm="1">
        <f t="array" ref="B11">_xlfn.UNIQUE(_xlfn._xlws.FILTER( _xlfn.HSTACK(#REF!,#REF!,#REF!,#REF!),
  (#REF!=C2)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11" s="42"/>
      <c r="F11" t="s">
        <v>6292</v>
      </c>
      <c r="Q11" s="1356" t="s">
        <v>6293</v>
      </c>
      <c r="R11" s="1400">
        <f>SUMIF(F4:F46,Q11,E4:E46)</f>
        <v>0</v>
      </c>
    </row>
    <row r="12" spans="1:23" ht="14.4">
      <c r="I12" s="42"/>
      <c r="O12" t="s">
        <v>6291</v>
      </c>
      <c r="Q12" s="1356" t="s">
        <v>6294</v>
      </c>
      <c r="R12" s="1400">
        <f>SUMIF(F5:F47,Q12,E5:E47)</f>
        <v>0</v>
      </c>
    </row>
    <row r="13" spans="1:23" ht="14.4">
      <c r="F13" t="s">
        <v>6291</v>
      </c>
      <c r="I13" s="42" t="e" cm="1">
        <f t="array" ref="I13">_xlfn.UNIQUE(_xlfn._xlws.FILTER( _xlfn.HSTACK(#REF!,#REF!,#REF!,#REF!,#REF!,#REF!), (#REF!=C2)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c r="Q13" s="1356" t="s">
        <v>6295</v>
      </c>
      <c r="R13" s="1400">
        <f>SUMIF(F5:F48,Q13,E5:E48)</f>
        <v>0</v>
      </c>
    </row>
    <row r="14" spans="1:23" ht="14.4">
      <c r="F14" t="s">
        <v>6291</v>
      </c>
      <c r="O14" t="s">
        <v>6291</v>
      </c>
    </row>
    <row r="15" spans="1:23" ht="14.4">
      <c r="F15" t="s">
        <v>6291</v>
      </c>
    </row>
    <row r="16" spans="1:23" ht="14.4">
      <c r="F16" t="s">
        <v>6291</v>
      </c>
      <c r="O16" t="s">
        <v>6291</v>
      </c>
    </row>
    <row r="17" spans="2:15" ht="14.4">
      <c r="F17" t="s">
        <v>6291</v>
      </c>
      <c r="O17" t="s">
        <v>6291</v>
      </c>
    </row>
    <row r="18" spans="2:15" ht="14.4">
      <c r="F18" t="s">
        <v>6291</v>
      </c>
      <c r="O18" t="s">
        <v>6291</v>
      </c>
    </row>
    <row r="19" spans="2:15" ht="14.4">
      <c r="B19" s="42" t="e" cm="1">
        <f t="array" ref="B19">_xlfn.UNIQUE(_xlfn._xlws.FILTER( _xlfn.HSTACK(#REF!,#REF!,#REF!,#REF!),
  (#REF!=D2)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19" t="s">
        <v>6292</v>
      </c>
      <c r="O19" t="s">
        <v>6291</v>
      </c>
    </row>
    <row r="20" spans="2:15" ht="14.4">
      <c r="F20" t="s">
        <v>6292</v>
      </c>
      <c r="O20" t="s">
        <v>6292</v>
      </c>
    </row>
    <row r="21" spans="2:15" ht="14.4"/>
    <row r="22" spans="2:15" ht="14.4">
      <c r="F22" t="s">
        <v>6292</v>
      </c>
      <c r="I22" s="42"/>
    </row>
    <row r="23" spans="2:15" ht="14.4">
      <c r="F23" t="s">
        <v>6292</v>
      </c>
      <c r="I23" s="42" t="e" cm="1">
        <f t="array" ref="I23">_xlfn.UNIQUE(_xlfn._xlws.FILTER( _xlfn.HSTACK(#REF!,#REF!,#REF!,#REF!,#REF!,#REF!), (#REF!=D2)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row>
    <row r="24" spans="2:15" ht="14.4">
      <c r="F24" t="s">
        <v>6292</v>
      </c>
    </row>
    <row r="25" spans="2:15" ht="14.4">
      <c r="F25" t="s">
        <v>6292</v>
      </c>
    </row>
    <row r="26" spans="2:15" ht="14.4">
      <c r="F26" t="s">
        <v>6292</v>
      </c>
    </row>
    <row r="27" spans="2:15" ht="14.4">
      <c r="F27" t="s">
        <v>6292</v>
      </c>
    </row>
    <row r="28" spans="2:15" ht="14.4">
      <c r="B28" s="42" t="e" cm="1">
        <f t="array" ref="B28">_xlfn.UNIQUE(_xlfn._xlws.FILTER( _xlfn.HSTACK(#REF!,#REF!,#REF!,#REF!),
  (#REF!=E2)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28" t="s">
        <v>6296</v>
      </c>
    </row>
    <row r="29" spans="2:15" ht="14.4">
      <c r="F29" t="s">
        <v>6296</v>
      </c>
      <c r="I29" s="42"/>
    </row>
    <row r="30" spans="2:15" ht="14.4">
      <c r="F30" t="s">
        <v>6296</v>
      </c>
      <c r="I30" s="42" t="e" cm="1">
        <f t="array" ref="I30">_xlfn.UNIQUE(_xlfn._xlws.FILTER( _xlfn.HSTACK(#REF!,#REF!,#REF!,#REF!,#REF!,#REF!), (#REF!=E2)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row>
    <row r="31" spans="2:15" ht="14.4">
      <c r="F31" t="s">
        <v>6296</v>
      </c>
    </row>
    <row r="32" spans="2:15" ht="14.4">
      <c r="F32" t="s">
        <v>6296</v>
      </c>
    </row>
    <row r="33" spans="6:22" ht="14.4">
      <c r="F33" t="s">
        <v>6296</v>
      </c>
    </row>
    <row r="34" spans="6:22" ht="14.4">
      <c r="F34" t="s">
        <v>6296</v>
      </c>
    </row>
    <row r="35" spans="6:22" ht="15" customHeight="1">
      <c r="O35" t="s">
        <v>6296</v>
      </c>
    </row>
    <row r="36" spans="6:22" ht="15" customHeight="1">
      <c r="O36" t="s">
        <v>6296</v>
      </c>
    </row>
    <row r="46" spans="6:22" ht="14.4">
      <c r="Q46" s="1309"/>
      <c r="R46" s="1309"/>
      <c r="S46" s="1309"/>
      <c r="T46" s="1309"/>
      <c r="U46" s="1309"/>
      <c r="V46" s="1309"/>
    </row>
    <row r="47" spans="6:22" ht="14.4">
      <c r="R47" s="42"/>
      <c r="V47" s="42"/>
    </row>
    <row r="50" spans="1:23" ht="14.4">
      <c r="A50" s="1397" t="s">
        <v>2558</v>
      </c>
      <c r="B50" s="1368"/>
      <c r="C50" s="1397" t="s">
        <v>2559</v>
      </c>
      <c r="D50" s="1368"/>
      <c r="E50" s="1401"/>
      <c r="F50" s="1368"/>
      <c r="G50" s="1368"/>
      <c r="H50" s="1397" t="s">
        <v>6280</v>
      </c>
      <c r="I50" s="1368"/>
      <c r="J50" s="1368"/>
      <c r="K50" s="1368"/>
      <c r="L50" s="1404"/>
      <c r="M50" s="1404"/>
      <c r="N50" s="1404"/>
      <c r="O50" s="1368"/>
      <c r="P50" s="1368"/>
      <c r="Q50" s="1368"/>
      <c r="R50" s="1368"/>
      <c r="S50" s="1368"/>
      <c r="T50" s="1368"/>
      <c r="U50" s="1368"/>
      <c r="V50" s="1368"/>
    </row>
    <row r="51" spans="1:23" ht="14.4">
      <c r="A51" s="1309" t="s">
        <v>6281</v>
      </c>
      <c r="B51" s="1309" t="s">
        <v>3352</v>
      </c>
      <c r="C51" s="1309" t="s">
        <v>6282</v>
      </c>
      <c r="D51" s="1309" t="s">
        <v>6283</v>
      </c>
      <c r="E51" s="1402" t="s">
        <v>6284</v>
      </c>
      <c r="F51" s="1309" t="s">
        <v>6285</v>
      </c>
      <c r="G51" s="1309"/>
      <c r="H51" s="1309" t="s">
        <v>6281</v>
      </c>
      <c r="I51" s="1309" t="s">
        <v>3352</v>
      </c>
      <c r="J51" s="1309" t="s">
        <v>6282</v>
      </c>
      <c r="K51" s="1309" t="s">
        <v>6283</v>
      </c>
      <c r="L51" s="1405" t="s">
        <v>6286</v>
      </c>
      <c r="M51" s="1405" t="s">
        <v>6287</v>
      </c>
      <c r="N51" s="1405" t="s">
        <v>6288</v>
      </c>
      <c r="O51" s="1309" t="s">
        <v>6285</v>
      </c>
      <c r="Q51" s="1355" t="s">
        <v>3352</v>
      </c>
      <c r="R51" s="1355" t="s">
        <v>6289</v>
      </c>
      <c r="S51" s="1355" t="s">
        <v>6297</v>
      </c>
      <c r="T51" s="1355" t="s">
        <v>6298</v>
      </c>
      <c r="U51" s="1355" t="s">
        <v>6299</v>
      </c>
      <c r="V51" s="1355" t="s">
        <v>6290</v>
      </c>
      <c r="W51" s="1357" t="s">
        <v>6287</v>
      </c>
    </row>
    <row r="52" spans="1:23" ht="14.4">
      <c r="B52" s="42" t="e" cm="1">
        <f t="array" ref="B52">_xlfn.UNIQUE(_xlfn._xlws.FILTER( _xlfn.HSTACK(#REF!,#REF!,#REF!,#REF!),
  (#REF!=B2)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2" s="42"/>
      <c r="F52" t="s">
        <v>6291</v>
      </c>
      <c r="I52" t="e" cm="1">
        <f t="array" ref="I52">_xlfn.UNIQUE(_xlfn._xlws.FILTER( _xlfn.HSTACK(#REF!,#REF!,#REF!,#REF!),
  (#REF!=B2) * _xlfn.BYROW(#REF!, _xlfn.LAMBDA(_xlpm.r, SIGN(SUM(--ISNUMBER(SEARCH(_xlfn._xlws.FILTER(#REF!,#REF!= A2), _xlpm.r)))))) &gt; 0,
  "Tidak ada data"
))</f>
        <v>#REF!</v>
      </c>
      <c r="Q52" s="1356">
        <v>2022</v>
      </c>
      <c r="R52" s="1358" cm="1">
        <f t="array" ref="R52">IFERROR(ROWS(_xlfn.UNIQUE(_xlfn._xlws.FILTER(#REF!, (#REF!=B2)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2" s="1399" t="e" cm="1">
        <f t="array" ref="S52">SUMPRODUCT(#REF! * (#REF!=B2)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2" s="1399" t="e" cm="1">
        <f t="array" ref="T52">SUM(_xlfn._xlws.FILTER(#REF!, (#REF!=$B$2) * (ISNUMBER( SEARCH("INTERNAL",#REF!))) * _xlfn.BYROW(#REF!, _xlfn.LAMBDA(_xlpm.r, SIGN(SUM(--ISNUMBER(SEARCH(_xlfn._xlws.FILTER(#REF!,#REF!= $A$2), _xlpm.r)))))) &gt; 0, 0))</f>
        <v>#REF!</v>
      </c>
      <c r="U52" s="1399" t="e">
        <f>T52+S52</f>
        <v>#REF!</v>
      </c>
      <c r="V52" s="1358" cm="1">
        <f t="array" ref="V52">IFERROR(ROWS(_xlfn.UNIQUE(_xlfn._xlws.FILTER(#REF!, (#REF!=B2)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2" s="1399" t="e" cm="1">
        <f t="array" ref="W52">SUMPRODUCT(#REF! * (#REF!=B2)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3" spans="1:23" ht="14.4">
      <c r="F53" t="s">
        <v>6291</v>
      </c>
      <c r="I53" t="e" cm="1">
        <f t="array" ref="I53">_xlfn.UNIQUE(_xlfn._xlws.FILTER( _xlfn.HSTACK(#REF!,#REF!,#REF!,#REF!),
  (#REF!=C2) * _xlfn.BYROW(#REF!, _xlfn.LAMBDA(_xlpm.r, SIGN(SUM(--ISNUMBER(SEARCH(_xlfn._xlws.FILTER(#REF!,#REF!= $A$2), _xlpm.r)))))) &gt; 0,
  "Tidak ada data"
))</f>
        <v>#REF!</v>
      </c>
      <c r="Q53" s="1356">
        <v>2023</v>
      </c>
      <c r="R53" s="1358" cm="1">
        <f t="array" ref="R53">IFERROR(ROWS(_xlfn.UNIQUE(_xlfn._xlws.FILTER(#REF!, (#REF!=C2)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3" s="1399" t="e" cm="1">
        <f t="array" ref="S53">SUMPRODUCT(#REF! * (#REF!=C2)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3" s="1399"/>
      <c r="U53" s="1399"/>
      <c r="V53" s="1358" cm="1">
        <f t="array" ref="V53">IFERROR(ROWS(_xlfn.UNIQUE(_xlfn._xlws.FILTER(#REF!, (#REF!=C2)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3" s="1399" t="e" cm="1">
        <f t="array" ref="W53">SUMPRODUCT(#REF! * (#REF!=C2)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4" spans="1:23" ht="14.4">
      <c r="F54" t="s">
        <v>6291</v>
      </c>
      <c r="Q54" s="1356">
        <v>2024</v>
      </c>
      <c r="R54" s="1358" cm="1">
        <f t="array" ref="R54">IFERROR(ROWS(_xlfn.UNIQUE(_xlfn._xlws.FILTER(#REF!, (#REF!=D2)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4" s="1399" t="e" cm="1">
        <f t="array" ref="S54">SUMPRODUCT(#REF! * (#REF!=D2)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4" s="1399"/>
      <c r="U54" s="1399"/>
      <c r="V54" s="1358" cm="1">
        <f t="array" ref="V54">IFERROR(ROWS(_xlfn.UNIQUE(_xlfn._xlws.FILTER(#REF!, (#REF!=D2)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4" s="1399" t="e" cm="1">
        <f t="array" ref="W54">SUMPRODUCT(#REF! * (#REF!=D2)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5" spans="1:23" ht="14.4">
      <c r="F55" t="s">
        <v>6291</v>
      </c>
      <c r="Q55" s="1356">
        <v>2025</v>
      </c>
      <c r="R55" s="1358" cm="1">
        <f t="array" ref="R55">IFERROR(ROWS(_xlfn.UNIQUE(_xlfn._xlws.FILTER(#REF!, (#REF!=E2)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5" s="1399" t="e" cm="1">
        <f t="array" ref="S55">SUMPRODUCT(#REF! * (#REF!=E2)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5" s="1399"/>
      <c r="U55" s="1399"/>
      <c r="V55" s="1358" cm="1">
        <f t="array" ref="V55">IFERROR(ROWS(_xlfn.UNIQUE(_xlfn._xlws.FILTER(#REF!, (#REF!=E2)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5" s="1399" t="e" cm="1">
        <f t="array" ref="W55">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6" spans="1:23" ht="14.4">
      <c r="F56" t="s">
        <v>6291</v>
      </c>
      <c r="L56"/>
    </row>
    <row r="57" spans="1:23" ht="14.4">
      <c r="F57" t="s">
        <v>6291</v>
      </c>
      <c r="Q57" s="1309" t="s">
        <v>6285</v>
      </c>
    </row>
    <row r="58" spans="1:23" ht="14.4">
      <c r="B58" s="42" t="e" cm="1">
        <f t="array" ref="B58">_xlfn.UNIQUE(_xlfn._xlws.FILTER( _xlfn.HSTACK(#REF!,#REF!,#REF!,#REF!),
  (#REF!=C2)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8" s="42"/>
      <c r="F58" t="s">
        <v>6291</v>
      </c>
      <c r="Q58" s="1356" t="s">
        <v>6293</v>
      </c>
      <c r="R58" s="1400">
        <f>SUMIF(F51:F93,Q58,E51:E93)</f>
        <v>0</v>
      </c>
    </row>
    <row r="59" spans="1:23" ht="14.4">
      <c r="F59" t="s">
        <v>6291</v>
      </c>
      <c r="I59" t="e" cm="1">
        <f t="array" ref="I59">_xlfn.UNIQUE(_xlfn._xlws.FILTER( _xlfn.HSTACK(#REF!,#REF!,#REF!,#REF!),
  (#REF!=D2) * _xlfn.BYROW(#REF!, _xlfn.LAMBDA(_xlpm.r, SIGN(SUM(--ISNUMBER(SEARCH(_xlfn._xlws.FILTER(#REF!,#REF!= $A$2), _xlpm.r)))))) &gt; 0,
  "Tidak ada data"
))</f>
        <v>#REF!</v>
      </c>
      <c r="Q59" s="1356" t="s">
        <v>6294</v>
      </c>
      <c r="R59" s="1400">
        <f>SUMIF(F52:F94,Q59,E52:E94)</f>
        <v>0</v>
      </c>
    </row>
    <row r="60" spans="1:23" ht="14.4">
      <c r="F60" t="s">
        <v>6291</v>
      </c>
      <c r="Q60" s="1356" t="s">
        <v>6295</v>
      </c>
      <c r="R60" s="1400">
        <f>SUMIF(F52:F95,Q60,E52:E95)</f>
        <v>0</v>
      </c>
    </row>
    <row r="61" spans="1:23" ht="14.4">
      <c r="F61" t="s">
        <v>6291</v>
      </c>
    </row>
    <row r="62" spans="1:23" ht="14.4">
      <c r="F62" t="s">
        <v>6291</v>
      </c>
    </row>
    <row r="63" spans="1:23" ht="14.4">
      <c r="F63" t="s">
        <v>6291</v>
      </c>
    </row>
    <row r="64" spans="1:23" ht="14.4">
      <c r="B64" s="42" t="e" cm="1">
        <f t="array" ref="B64">_xlfn.UNIQUE(_xlfn._xlws.FILTER( _xlfn.HSTACK(#REF!,#REF!,#REF!,#REF!),
  (#REF!=D2)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row>
    <row r="65" spans="2:9" ht="14.4"/>
    <row r="66" spans="2:9" ht="14.4">
      <c r="F66" t="s">
        <v>6292</v>
      </c>
    </row>
    <row r="67" spans="2:9" ht="14.4"/>
    <row r="68" spans="2:9" ht="14.4">
      <c r="I68" t="e" cm="1">
        <f t="array" ref="I68">_xlfn.UNIQUE(_xlfn._xlws.FILTER( _xlfn.HSTACK(#REF!,#REF!,#REF!,#REF!),
  (#REF!=E2) * _xlfn.BYROW(#REF!, _xlfn.LAMBDA(_xlpm.r, SIGN(SUM(--ISNUMBER(SEARCH(_xlfn._xlws.FILTER(#REF!,#REF!= $A$2), _xlpm.r)))))) &gt; 0,
  "Tidak ada data"
))</f>
        <v>#REF!</v>
      </c>
    </row>
    <row r="69" spans="2:9" ht="14.4">
      <c r="F69" t="s">
        <v>6292</v>
      </c>
    </row>
    <row r="70" spans="2:9" ht="14.4"/>
    <row r="71" spans="2:9" ht="14.4"/>
    <row r="72" spans="2:9" ht="14.4">
      <c r="B72" s="42" t="e" cm="1">
        <f t="array" ref="B72">_xlfn.UNIQUE(_xlfn._xlws.FILTER( _xlfn.HSTACK(#REF!,#REF!,#REF!,#REF!),
  (#REF!=E2)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72" t="s">
        <v>6296</v>
      </c>
    </row>
    <row r="73" spans="2:9" ht="14.4">
      <c r="F73" t="s">
        <v>6296</v>
      </c>
    </row>
    <row r="74" spans="2:9" ht="14.4">
      <c r="F74" t="s">
        <v>6296</v>
      </c>
    </row>
    <row r="75" spans="2:9" ht="14.4">
      <c r="F75" t="s">
        <v>6296</v>
      </c>
    </row>
    <row r="76" spans="2:9" ht="14.4">
      <c r="F76" t="s">
        <v>6296</v>
      </c>
    </row>
    <row r="77" spans="2:9" ht="14.4">
      <c r="F77" t="s">
        <v>6296</v>
      </c>
    </row>
    <row r="78" spans="2:9" ht="14.4">
      <c r="F78" t="s">
        <v>6296</v>
      </c>
    </row>
    <row r="79" spans="2:9" ht="14.4">
      <c r="F79" t="s">
        <v>6296</v>
      </c>
    </row>
    <row r="80" spans="2:9" ht="14.4"/>
    <row r="81" ht="14.4"/>
    <row r="82" ht="14.4"/>
    <row r="83" ht="14.4"/>
    <row r="84" ht="14.4"/>
    <row r="85" ht="14.4"/>
    <row r="86" ht="14.4"/>
    <row r="87" ht="14.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CE270"/>
  <sheetViews>
    <sheetView topLeftCell="A264" zoomScale="115" zoomScaleNormal="115" workbookViewId="0">
      <pane xSplit="5" topLeftCell="BF1" activePane="topRight" state="frozen"/>
      <selection activeCell="A178" sqref="A178:XFD178"/>
      <selection pane="topRight" activeCell="U218" sqref="U218"/>
    </sheetView>
  </sheetViews>
  <sheetFormatPr defaultColWidth="9.109375" defaultRowHeight="15" customHeight="1"/>
  <cols>
    <col min="1" max="1" width="4.88671875" style="5" customWidth="1"/>
    <col min="2" max="2" width="8.6640625" style="6" hidden="1" customWidth="1"/>
    <col min="3" max="3" width="8.88671875" style="294" hidden="1" customWidth="1"/>
    <col min="4" max="4" width="27.33203125" style="195" customWidth="1"/>
    <col min="5" max="5" width="19.5546875" style="5" customWidth="1"/>
    <col min="6" max="6" width="12.5546875" style="5" customWidth="1"/>
    <col min="7" max="7" width="12.33203125" style="4" hidden="1" customWidth="1"/>
    <col min="8" max="8" width="10" style="5" hidden="1" customWidth="1"/>
    <col min="9" max="9" width="21.44140625" style="99" hidden="1" customWidth="1"/>
    <col min="10" max="10" width="17.5546875" style="224" hidden="1" customWidth="1"/>
    <col min="11" max="11" width="25.44140625" style="4" hidden="1" customWidth="1"/>
    <col min="12" max="12" width="15.6640625" style="5" customWidth="1"/>
    <col min="13" max="13" width="23" style="5" customWidth="1"/>
    <col min="14" max="14" width="24.44140625" style="5" hidden="1" customWidth="1"/>
    <col min="15" max="15" width="23" style="4" hidden="1" customWidth="1"/>
    <col min="16" max="16" width="17" style="5" hidden="1" customWidth="1"/>
    <col min="17" max="17" width="7" style="5" hidden="1" customWidth="1"/>
    <col min="18" max="18" width="14.33203125" style="5" customWidth="1"/>
    <col min="19" max="19" width="13.5546875" style="5" customWidth="1"/>
    <col min="20" max="20" width="16" style="225" customWidth="1"/>
    <col min="21" max="21" width="14.109375" style="5" customWidth="1"/>
    <col min="22" max="22" width="17.109375" style="5" customWidth="1"/>
    <col min="23" max="23" width="12.5546875" style="5" customWidth="1"/>
    <col min="24" max="24" width="8.88671875" style="4" customWidth="1"/>
    <col min="25" max="25" width="10" style="56" customWidth="1"/>
    <col min="26" max="26" width="11.109375" style="5" customWidth="1"/>
    <col min="27" max="27" width="17" style="502" customWidth="1"/>
    <col min="28" max="28" width="18.109375" style="5" customWidth="1"/>
    <col min="29" max="29" width="17.6640625" style="113" customWidth="1"/>
    <col min="30" max="30" width="11.44140625" style="5" customWidth="1"/>
    <col min="31" max="31" width="11.109375" style="5" customWidth="1"/>
    <col min="32" max="32" width="8.5546875" style="4" customWidth="1"/>
    <col min="33" max="33" width="19.88671875" style="5" customWidth="1"/>
    <col min="34" max="34" width="17.109375" style="804" customWidth="1"/>
    <col min="35" max="35" width="18.109375" style="5" customWidth="1"/>
    <col min="36" max="36" width="17.6640625" style="113" customWidth="1"/>
    <col min="37" max="37" width="11" style="4" customWidth="1"/>
    <col min="38" max="38" width="12.109375" style="4" customWidth="1"/>
    <col min="39" max="39" width="9.109375" style="4" customWidth="1"/>
    <col min="40" max="40" width="16.109375" style="4" customWidth="1"/>
    <col min="41" max="41" width="17.109375" style="4" customWidth="1"/>
    <col min="42" max="42" width="18.109375" style="4" customWidth="1"/>
    <col min="43" max="43" width="17.6640625" style="226" customWidth="1"/>
    <col min="44" max="44" width="12.44140625" style="4" customWidth="1"/>
    <col min="45" max="45" width="12.109375" style="4" customWidth="1"/>
    <col min="46" max="46" width="8.5546875" style="4" customWidth="1"/>
    <col min="47" max="47" width="19.88671875" style="4" customWidth="1"/>
    <col min="48" max="48" width="17.109375" style="4" customWidth="1"/>
    <col min="49" max="49" width="18.109375" style="4" customWidth="1"/>
    <col min="50" max="50" width="17.6640625" style="226" customWidth="1"/>
    <col min="51" max="51" width="9.33203125" style="4" customWidth="1"/>
    <col min="52" max="52" width="13.33203125" style="4" customWidth="1"/>
    <col min="53" max="53" width="10.6640625" style="4" customWidth="1"/>
    <col min="54" max="54" width="19.88671875" style="4" customWidth="1"/>
    <col min="55" max="55" width="17.109375" style="4" customWidth="1"/>
    <col min="56" max="56" width="18.109375" style="4" customWidth="1"/>
    <col min="57" max="57" width="13.6640625" style="4" customWidth="1"/>
    <col min="58" max="58" width="13.33203125" style="4" customWidth="1"/>
    <col min="59" max="59" width="13.109375" style="4" customWidth="1"/>
    <col min="60" max="60" width="13.109375" style="5" customWidth="1"/>
    <col min="61" max="61" width="16.6640625" style="294" customWidth="1"/>
    <col min="62" max="62" width="13.5546875" style="294" customWidth="1"/>
    <col min="63" max="63" width="20" style="4" customWidth="1"/>
    <col min="64" max="64" width="13.5546875" style="4" hidden="1" customWidth="1"/>
    <col min="65" max="65" width="20" style="4" customWidth="1"/>
    <col min="66" max="66" width="13.5546875" style="4" hidden="1" customWidth="1"/>
    <col min="67" max="67" width="20" style="4" customWidth="1"/>
    <col min="68" max="68" width="13.5546875" style="4" hidden="1" customWidth="1"/>
    <col min="69" max="69" width="12.6640625" style="4" customWidth="1"/>
    <col min="70" max="70" width="13.5546875" style="4" hidden="1" customWidth="1"/>
    <col min="71" max="71" width="12.6640625" style="4" customWidth="1"/>
    <col min="72" max="72" width="13.5546875" style="4" customWidth="1"/>
    <col min="73" max="73" width="12.6640625" style="4" customWidth="1"/>
    <col min="74" max="74" width="13.5546875" style="4" customWidth="1"/>
    <col min="75" max="75" width="12.6640625" style="4" customWidth="1"/>
    <col min="76" max="76" width="14.44140625" style="4" customWidth="1"/>
    <col min="77" max="77" width="21.6640625" style="6" customWidth="1"/>
    <col min="78" max="78" width="18.44140625" style="4" customWidth="1"/>
    <col min="79" max="79" width="25.6640625" style="4" customWidth="1"/>
    <col min="80" max="80" width="18.109375" style="44" customWidth="1"/>
    <col min="81" max="81" width="24.33203125" style="4" customWidth="1"/>
    <col min="82" max="82" width="35.5546875" style="4" customWidth="1"/>
    <col min="83" max="16384" width="9.109375" style="4"/>
  </cols>
  <sheetData>
    <row r="1" spans="1:80" s="546" customFormat="1" ht="43.2">
      <c r="A1" s="703" t="s">
        <v>153</v>
      </c>
      <c r="B1" s="629" t="s">
        <v>3600</v>
      </c>
      <c r="C1" s="704" t="s">
        <v>3601</v>
      </c>
      <c r="D1" s="912" t="s">
        <v>3602</v>
      </c>
      <c r="E1" s="705" t="s">
        <v>476</v>
      </c>
      <c r="F1" s="705" t="s">
        <v>2</v>
      </c>
      <c r="G1" s="705" t="s">
        <v>507</v>
      </c>
      <c r="H1" s="705" t="s">
        <v>3603</v>
      </c>
      <c r="I1" s="705" t="s">
        <v>3604</v>
      </c>
      <c r="J1" s="706" t="s">
        <v>3605</v>
      </c>
      <c r="K1" s="705" t="s">
        <v>3606</v>
      </c>
      <c r="L1" s="705" t="s">
        <v>3607</v>
      </c>
      <c r="M1" s="705" t="s">
        <v>3608</v>
      </c>
      <c r="N1" s="705" t="s">
        <v>0</v>
      </c>
      <c r="O1" s="705" t="s">
        <v>3609</v>
      </c>
      <c r="P1" s="705" t="s">
        <v>8</v>
      </c>
      <c r="Q1" s="705" t="s">
        <v>3610</v>
      </c>
      <c r="R1" s="705" t="s">
        <v>3611</v>
      </c>
      <c r="S1" s="705" t="s">
        <v>3612</v>
      </c>
      <c r="T1" s="707" t="s">
        <v>3613</v>
      </c>
      <c r="U1" s="705" t="s">
        <v>3614</v>
      </c>
      <c r="V1" s="705" t="s">
        <v>3617</v>
      </c>
      <c r="W1" s="705" t="s">
        <v>3618</v>
      </c>
      <c r="X1" s="705" t="s">
        <v>3619</v>
      </c>
      <c r="Y1" s="705" t="s">
        <v>3620</v>
      </c>
      <c r="Z1" s="705" t="s">
        <v>3621</v>
      </c>
      <c r="AA1" s="705" t="s">
        <v>3622</v>
      </c>
      <c r="AB1" s="705" t="s">
        <v>5340</v>
      </c>
      <c r="AC1" s="708" t="s">
        <v>6300</v>
      </c>
      <c r="AD1" s="705" t="s">
        <v>528</v>
      </c>
      <c r="AE1" s="705" t="s">
        <v>3628</v>
      </c>
      <c r="AF1" s="705" t="s">
        <v>3629</v>
      </c>
      <c r="AG1" s="705" t="s">
        <v>3630</v>
      </c>
      <c r="AH1" s="800" t="s">
        <v>3631</v>
      </c>
      <c r="AI1" s="705" t="s">
        <v>5342</v>
      </c>
      <c r="AJ1" s="708" t="s">
        <v>6301</v>
      </c>
      <c r="AK1" s="705" t="s">
        <v>530</v>
      </c>
      <c r="AL1" s="705" t="s">
        <v>3637</v>
      </c>
      <c r="AM1" s="705" t="s">
        <v>3638</v>
      </c>
      <c r="AN1" s="705" t="s">
        <v>3639</v>
      </c>
      <c r="AO1" s="705" t="s">
        <v>3640</v>
      </c>
      <c r="AP1" s="705" t="s">
        <v>3641</v>
      </c>
      <c r="AQ1" s="708" t="s">
        <v>3642</v>
      </c>
      <c r="AR1" s="705" t="s">
        <v>3643</v>
      </c>
      <c r="AS1" s="705" t="s">
        <v>3645</v>
      </c>
      <c r="AT1" s="705" t="s">
        <v>3646</v>
      </c>
      <c r="AU1" s="705" t="s">
        <v>3647</v>
      </c>
      <c r="AV1" s="705" t="s">
        <v>3648</v>
      </c>
      <c r="AW1" s="705" t="s">
        <v>3649</v>
      </c>
      <c r="AX1" s="708" t="s">
        <v>3650</v>
      </c>
      <c r="AY1" s="705" t="s">
        <v>3651</v>
      </c>
      <c r="AZ1" s="705" t="s">
        <v>3653</v>
      </c>
      <c r="BA1" s="705" t="s">
        <v>3654</v>
      </c>
      <c r="BB1" s="705" t="s">
        <v>3655</v>
      </c>
      <c r="BC1" s="705" t="s">
        <v>3656</v>
      </c>
      <c r="BD1" s="705" t="s">
        <v>3657</v>
      </c>
      <c r="BE1" s="709" t="s">
        <v>3658</v>
      </c>
      <c r="BF1" s="709" t="s">
        <v>3659</v>
      </c>
      <c r="BG1" s="708" t="s">
        <v>3660</v>
      </c>
      <c r="BH1" s="815" t="s">
        <v>480</v>
      </c>
      <c r="BI1" s="710" t="s">
        <v>3661</v>
      </c>
      <c r="BJ1" s="711" t="s">
        <v>3662</v>
      </c>
      <c r="BK1" s="712" t="s">
        <v>3663</v>
      </c>
      <c r="BL1" s="713" t="s">
        <v>3664</v>
      </c>
      <c r="BM1" s="713" t="s">
        <v>3665</v>
      </c>
      <c r="BN1" s="713" t="s">
        <v>3666</v>
      </c>
      <c r="BO1" s="713" t="s">
        <v>3667</v>
      </c>
      <c r="BP1" s="713" t="s">
        <v>3668</v>
      </c>
      <c r="BQ1" s="713" t="s">
        <v>3669</v>
      </c>
      <c r="BR1" s="713" t="s">
        <v>3670</v>
      </c>
      <c r="BS1" s="713" t="s">
        <v>3671</v>
      </c>
      <c r="BT1" s="713" t="s">
        <v>3672</v>
      </c>
      <c r="BU1" s="713" t="s">
        <v>3673</v>
      </c>
      <c r="BV1" s="713" t="s">
        <v>3674</v>
      </c>
      <c r="BW1" s="713" t="s">
        <v>3675</v>
      </c>
      <c r="BX1" s="713" t="s">
        <v>3676</v>
      </c>
      <c r="BY1" s="714" t="s">
        <v>3677</v>
      </c>
      <c r="BZ1" s="715" t="s">
        <v>3678</v>
      </c>
      <c r="CA1" s="715" t="s">
        <v>3679</v>
      </c>
      <c r="CB1" s="742" t="s">
        <v>3680</v>
      </c>
    </row>
    <row r="2" spans="1:80" s="1130" customFormat="1" ht="14.4" hidden="1">
      <c r="A2" s="1131"/>
      <c r="B2" s="1149"/>
      <c r="C2" s="1150"/>
      <c r="D2" s="1200"/>
      <c r="E2" s="1138"/>
      <c r="F2" s="1131"/>
      <c r="G2" s="1131"/>
      <c r="H2" s="1138"/>
      <c r="I2" s="1123"/>
      <c r="J2" s="1135"/>
      <c r="K2" s="1131"/>
      <c r="L2" s="1138"/>
      <c r="M2" s="1138"/>
      <c r="N2" s="1138"/>
      <c r="O2" s="1131"/>
      <c r="P2" s="1131"/>
      <c r="Q2" s="1138"/>
      <c r="R2" s="1138"/>
      <c r="S2" s="1141"/>
      <c r="T2" s="1140"/>
      <c r="U2" s="1138"/>
      <c r="V2" s="1138"/>
      <c r="W2" s="1138"/>
      <c r="X2" s="1138"/>
      <c r="Y2" s="1123"/>
      <c r="Z2" s="1138"/>
      <c r="AA2" s="1123"/>
      <c r="AB2" s="1123"/>
      <c r="AC2" s="1140"/>
      <c r="AD2" s="1138"/>
      <c r="AE2" s="1138"/>
      <c r="AF2" s="1138"/>
      <c r="AG2" s="1123"/>
      <c r="AH2" s="1124"/>
      <c r="AI2" s="1138"/>
      <c r="AJ2" s="1140"/>
      <c r="AK2" s="1123"/>
      <c r="AL2" s="1123"/>
      <c r="AM2" s="1123"/>
      <c r="AN2" s="1123"/>
      <c r="AO2" s="1123"/>
      <c r="AP2" s="1123"/>
      <c r="AQ2" s="1125"/>
      <c r="AR2" s="1123"/>
      <c r="AS2" s="1123"/>
      <c r="AT2" s="1123"/>
      <c r="AU2" s="1123"/>
      <c r="AV2" s="1123"/>
      <c r="AW2" s="1123"/>
      <c r="AX2" s="1125"/>
      <c r="AY2" s="1126"/>
      <c r="AZ2" s="1126"/>
      <c r="BA2" s="1126"/>
      <c r="BB2" s="1126"/>
      <c r="BC2" s="1126"/>
      <c r="BD2" s="1126"/>
      <c r="BE2" s="1126"/>
      <c r="BF2" s="1126"/>
      <c r="BG2" s="1125"/>
      <c r="BH2" s="1125"/>
      <c r="BI2" s="1150"/>
      <c r="BJ2" s="1131"/>
      <c r="BK2" s="1132"/>
      <c r="BL2" s="1127"/>
      <c r="BM2" s="1132"/>
      <c r="BN2" s="1127"/>
      <c r="BO2" s="1127"/>
      <c r="BP2" s="1127"/>
      <c r="BQ2" s="1127"/>
      <c r="BR2" s="1127"/>
      <c r="BS2" s="1127"/>
      <c r="BT2" s="1127"/>
      <c r="BU2" s="1127"/>
      <c r="BV2" s="1128"/>
      <c r="BW2" s="1128"/>
      <c r="BX2" s="1128"/>
      <c r="BY2" s="1132"/>
      <c r="BZ2" s="1128"/>
      <c r="CA2" s="1128"/>
      <c r="CB2" s="1129"/>
    </row>
    <row r="3" spans="1:80" s="546" customFormat="1" ht="48" hidden="1">
      <c r="A3" s="22"/>
      <c r="B3" s="602"/>
      <c r="C3" s="1039" t="s">
        <v>3690</v>
      </c>
      <c r="D3" s="1040" t="s">
        <v>3691</v>
      </c>
      <c r="E3" s="563" t="s">
        <v>14</v>
      </c>
      <c r="F3" s="22">
        <v>2019</v>
      </c>
      <c r="G3" s="22">
        <v>2019</v>
      </c>
      <c r="H3" s="22">
        <v>10</v>
      </c>
      <c r="I3" s="1041"/>
      <c r="J3" s="603">
        <v>8880000</v>
      </c>
      <c r="K3" s="22" t="s">
        <v>3472</v>
      </c>
      <c r="L3" s="563" t="s">
        <v>3692</v>
      </c>
      <c r="M3" s="22" t="s">
        <v>3693</v>
      </c>
      <c r="N3" s="22" t="s">
        <v>9</v>
      </c>
      <c r="O3" s="22" t="s">
        <v>3686</v>
      </c>
      <c r="P3" s="22" t="s">
        <v>3687</v>
      </c>
      <c r="Q3" s="563"/>
      <c r="R3" s="563" t="s">
        <v>34</v>
      </c>
      <c r="S3" s="584"/>
      <c r="T3" s="915"/>
      <c r="U3" s="563" t="s">
        <v>169</v>
      </c>
      <c r="V3" s="563" t="s">
        <v>3694</v>
      </c>
      <c r="W3" s="563"/>
      <c r="X3" s="563"/>
      <c r="Y3" s="1041"/>
      <c r="Z3" s="563"/>
      <c r="AA3" s="1041"/>
      <c r="AB3" s="1041" t="s">
        <v>25</v>
      </c>
      <c r="AC3" s="915"/>
      <c r="AD3" s="563" t="s">
        <v>179</v>
      </c>
      <c r="AE3" s="563" t="s">
        <v>3688</v>
      </c>
      <c r="AF3" s="563"/>
      <c r="AG3" s="1041"/>
      <c r="AH3" s="803"/>
      <c r="AI3" s="563"/>
      <c r="AJ3" s="915"/>
      <c r="AK3" s="1041"/>
      <c r="AL3" s="1041"/>
      <c r="AM3" s="1041"/>
      <c r="AN3" s="1041"/>
      <c r="AO3" s="1041"/>
      <c r="AP3" s="1041"/>
      <c r="AQ3" s="1042"/>
      <c r="AR3" s="1041"/>
      <c r="AS3" s="1041"/>
      <c r="AT3" s="1041"/>
      <c r="AU3" s="1041"/>
      <c r="AV3" s="1041"/>
      <c r="AW3" s="1041"/>
      <c r="AX3" s="1042"/>
      <c r="AY3" s="1043"/>
      <c r="AZ3" s="1043"/>
      <c r="BA3" s="1043"/>
      <c r="BB3" s="1043"/>
      <c r="BC3" s="1043"/>
      <c r="BD3" s="1043"/>
      <c r="BE3" s="1043"/>
      <c r="BF3" s="1043"/>
      <c r="BG3" s="1042"/>
      <c r="BH3" s="1042"/>
      <c r="BI3" s="1039" t="s">
        <v>3661</v>
      </c>
      <c r="BJ3" s="1039" t="s">
        <v>3662</v>
      </c>
      <c r="BK3" s="30" t="s">
        <v>2083</v>
      </c>
      <c r="BL3" s="889"/>
      <c r="BM3" s="30" t="s">
        <v>3695</v>
      </c>
      <c r="BN3" s="889"/>
      <c r="BO3" s="889"/>
      <c r="BP3" s="889"/>
      <c r="BQ3" s="889"/>
      <c r="BR3" s="889"/>
      <c r="BS3" s="889"/>
      <c r="BT3" s="889"/>
      <c r="BU3" s="889"/>
      <c r="BV3" s="257"/>
      <c r="BW3" s="257"/>
      <c r="BX3" s="257"/>
      <c r="BY3" s="30"/>
      <c r="BZ3" s="257"/>
      <c r="CA3" s="257"/>
      <c r="CB3" s="742"/>
    </row>
    <row r="4" spans="1:80" s="546" customFormat="1" ht="48" hidden="1">
      <c r="A4" s="22"/>
      <c r="B4" s="602"/>
      <c r="C4" s="1039" t="s">
        <v>3690</v>
      </c>
      <c r="D4" s="1040" t="s">
        <v>3696</v>
      </c>
      <c r="E4" s="563" t="s">
        <v>14</v>
      </c>
      <c r="F4" s="22">
        <v>2019</v>
      </c>
      <c r="G4" s="22">
        <v>2019</v>
      </c>
      <c r="H4" s="22">
        <v>6</v>
      </c>
      <c r="I4" s="1041"/>
      <c r="J4" s="603">
        <v>4114000</v>
      </c>
      <c r="K4" s="22" t="s">
        <v>3472</v>
      </c>
      <c r="L4" s="563" t="s">
        <v>3697</v>
      </c>
      <c r="M4" s="22" t="s">
        <v>3693</v>
      </c>
      <c r="N4" s="22" t="s">
        <v>9</v>
      </c>
      <c r="O4" s="22" t="s">
        <v>3686</v>
      </c>
      <c r="P4" s="22" t="s">
        <v>3687</v>
      </c>
      <c r="Q4" s="563"/>
      <c r="R4" s="563" t="s">
        <v>21</v>
      </c>
      <c r="S4" s="584"/>
      <c r="T4" s="915"/>
      <c r="U4" s="563" t="s">
        <v>169</v>
      </c>
      <c r="V4" s="563" t="s">
        <v>3694</v>
      </c>
      <c r="W4" s="563"/>
      <c r="X4" s="563"/>
      <c r="Y4" s="1041"/>
      <c r="Z4" s="563"/>
      <c r="AA4" s="1041"/>
      <c r="AB4" s="1041" t="s">
        <v>17</v>
      </c>
      <c r="AC4" s="915"/>
      <c r="AD4" s="563" t="s">
        <v>169</v>
      </c>
      <c r="AE4" s="563" t="s">
        <v>3694</v>
      </c>
      <c r="AF4" s="563"/>
      <c r="AG4" s="1041"/>
      <c r="AH4" s="803"/>
      <c r="AI4" s="563"/>
      <c r="AJ4" s="915"/>
      <c r="AK4" s="1041"/>
      <c r="AL4" s="1041"/>
      <c r="AM4" s="1041"/>
      <c r="AN4" s="1041"/>
      <c r="AO4" s="1041"/>
      <c r="AP4" s="1041"/>
      <c r="AQ4" s="1042"/>
      <c r="AR4" s="1041"/>
      <c r="AS4" s="1041"/>
      <c r="AT4" s="1041"/>
      <c r="AU4" s="1041"/>
      <c r="AV4" s="1041"/>
      <c r="AW4" s="1041"/>
      <c r="AX4" s="1042"/>
      <c r="AY4" s="1043"/>
      <c r="AZ4" s="1043"/>
      <c r="BA4" s="1043"/>
      <c r="BB4" s="1043"/>
      <c r="BC4" s="1043"/>
      <c r="BD4" s="1043"/>
      <c r="BE4" s="1043"/>
      <c r="BF4" s="1043"/>
      <c r="BG4" s="1042"/>
      <c r="BH4" s="1042"/>
      <c r="BI4" s="1039" t="s">
        <v>3661</v>
      </c>
      <c r="BJ4" s="1039" t="s">
        <v>3662</v>
      </c>
      <c r="BK4" s="30" t="s">
        <v>3698</v>
      </c>
      <c r="BL4" s="889"/>
      <c r="BM4" s="30" t="s">
        <v>3699</v>
      </c>
      <c r="BN4" s="889"/>
      <c r="BO4" s="889"/>
      <c r="BP4" s="889"/>
      <c r="BQ4" s="889"/>
      <c r="BR4" s="889"/>
      <c r="BS4" s="889"/>
      <c r="BT4" s="889"/>
      <c r="BU4" s="889"/>
      <c r="BV4" s="257"/>
      <c r="BW4" s="257"/>
      <c r="BX4" s="257"/>
      <c r="BY4" s="30"/>
      <c r="BZ4" s="257"/>
      <c r="CA4" s="257"/>
      <c r="CB4" s="742"/>
    </row>
    <row r="5" spans="1:80" s="546" customFormat="1" ht="48" hidden="1">
      <c r="A5" s="22"/>
      <c r="B5" s="602"/>
      <c r="C5" s="1039" t="s">
        <v>3690</v>
      </c>
      <c r="D5" s="1040" t="s">
        <v>3700</v>
      </c>
      <c r="E5" s="563" t="s">
        <v>14</v>
      </c>
      <c r="F5" s="22">
        <v>2019</v>
      </c>
      <c r="G5" s="22">
        <v>2019</v>
      </c>
      <c r="H5" s="22">
        <v>6</v>
      </c>
      <c r="I5" s="1041"/>
      <c r="J5" s="603">
        <v>4752000</v>
      </c>
      <c r="K5" s="22" t="s">
        <v>3472</v>
      </c>
      <c r="L5" s="563" t="s">
        <v>3697</v>
      </c>
      <c r="M5" s="22" t="s">
        <v>3693</v>
      </c>
      <c r="N5" s="22" t="s">
        <v>9</v>
      </c>
      <c r="O5" s="22" t="s">
        <v>3686</v>
      </c>
      <c r="P5" s="22" t="s">
        <v>3687</v>
      </c>
      <c r="Q5" s="563"/>
      <c r="R5" s="563" t="s">
        <v>21</v>
      </c>
      <c r="S5" s="584"/>
      <c r="T5" s="915"/>
      <c r="U5" s="563" t="s">
        <v>169</v>
      </c>
      <c r="V5" s="563" t="s">
        <v>3694</v>
      </c>
      <c r="W5" s="563"/>
      <c r="X5" s="563"/>
      <c r="Y5" s="1041"/>
      <c r="Z5" s="563"/>
      <c r="AA5" s="1041"/>
      <c r="AB5" s="1041" t="s">
        <v>3701</v>
      </c>
      <c r="AC5" s="915"/>
      <c r="AD5" s="563" t="s">
        <v>169</v>
      </c>
      <c r="AE5" s="563" t="s">
        <v>3694</v>
      </c>
      <c r="AF5" s="563"/>
      <c r="AG5" s="1041"/>
      <c r="AH5" s="803"/>
      <c r="AI5" s="563"/>
      <c r="AJ5" s="915"/>
      <c r="AK5" s="1041"/>
      <c r="AL5" s="1041"/>
      <c r="AM5" s="1041"/>
      <c r="AN5" s="1041"/>
      <c r="AO5" s="1041"/>
      <c r="AP5" s="1041"/>
      <c r="AQ5" s="1042"/>
      <c r="AR5" s="1041"/>
      <c r="AS5" s="1041"/>
      <c r="AT5" s="1041"/>
      <c r="AU5" s="1041"/>
      <c r="AV5" s="1041"/>
      <c r="AW5" s="1041"/>
      <c r="AX5" s="1042"/>
      <c r="AY5" s="1043"/>
      <c r="AZ5" s="1043"/>
      <c r="BA5" s="1043"/>
      <c r="BB5" s="1043"/>
      <c r="BC5" s="1043"/>
      <c r="BD5" s="1043"/>
      <c r="BE5" s="1043"/>
      <c r="BF5" s="1043"/>
      <c r="BG5" s="1042"/>
      <c r="BH5" s="1042"/>
      <c r="BI5" s="1039" t="s">
        <v>3661</v>
      </c>
      <c r="BJ5" s="1039" t="s">
        <v>3662</v>
      </c>
      <c r="BK5" s="30" t="s">
        <v>1356</v>
      </c>
      <c r="BL5" s="889"/>
      <c r="BM5" s="30" t="s">
        <v>3702</v>
      </c>
      <c r="BN5" s="889"/>
      <c r="BO5" s="889"/>
      <c r="BP5" s="889"/>
      <c r="BQ5" s="889"/>
      <c r="BR5" s="889"/>
      <c r="BS5" s="889"/>
      <c r="BT5" s="889"/>
      <c r="BU5" s="889"/>
      <c r="BV5" s="257"/>
      <c r="BW5" s="257"/>
      <c r="BX5" s="257"/>
      <c r="BY5" s="30"/>
      <c r="BZ5" s="257"/>
      <c r="CA5" s="257"/>
      <c r="CB5" s="742"/>
    </row>
    <row r="6" spans="1:80" s="546" customFormat="1" ht="48" hidden="1">
      <c r="A6" s="22"/>
      <c r="B6" s="602"/>
      <c r="C6" s="1039" t="s">
        <v>3690</v>
      </c>
      <c r="D6" s="1040" t="s">
        <v>3703</v>
      </c>
      <c r="E6" s="563" t="s">
        <v>14</v>
      </c>
      <c r="F6" s="22">
        <v>2019</v>
      </c>
      <c r="G6" s="22">
        <v>2019</v>
      </c>
      <c r="H6" s="22">
        <v>8</v>
      </c>
      <c r="I6" s="1041"/>
      <c r="J6" s="603">
        <v>9627000</v>
      </c>
      <c r="K6" s="22" t="s">
        <v>3472</v>
      </c>
      <c r="L6" s="563"/>
      <c r="M6" s="22" t="s">
        <v>3693</v>
      </c>
      <c r="N6" s="22" t="s">
        <v>9</v>
      </c>
      <c r="O6" s="22" t="s">
        <v>3686</v>
      </c>
      <c r="P6" s="22" t="s">
        <v>3687</v>
      </c>
      <c r="Q6" s="563"/>
      <c r="R6" s="563" t="s">
        <v>24</v>
      </c>
      <c r="S6" s="584"/>
      <c r="T6" s="915"/>
      <c r="U6" s="563" t="s">
        <v>217</v>
      </c>
      <c r="V6" s="563" t="s">
        <v>3688</v>
      </c>
      <c r="W6" s="563"/>
      <c r="X6" s="563"/>
      <c r="Y6" s="1041"/>
      <c r="Z6" s="563"/>
      <c r="AA6" s="1041"/>
      <c r="AB6" s="1041" t="s">
        <v>35</v>
      </c>
      <c r="AC6" s="915"/>
      <c r="AD6" s="563" t="s">
        <v>217</v>
      </c>
      <c r="AE6" s="563" t="s">
        <v>3688</v>
      </c>
      <c r="AF6" s="563"/>
      <c r="AG6" s="1041"/>
      <c r="AH6" s="803"/>
      <c r="AI6" s="563" t="s">
        <v>75</v>
      </c>
      <c r="AJ6" s="915"/>
      <c r="AK6" s="1041" t="s">
        <v>217</v>
      </c>
      <c r="AL6" s="1041" t="s">
        <v>3688</v>
      </c>
      <c r="AM6" s="1041"/>
      <c r="AN6" s="1041"/>
      <c r="AO6" s="1041"/>
      <c r="AP6" s="1041" t="s">
        <v>13</v>
      </c>
      <c r="AQ6" s="1042"/>
      <c r="AR6" s="1041" t="s">
        <v>197</v>
      </c>
      <c r="AS6" s="1041" t="s">
        <v>3688</v>
      </c>
      <c r="AT6" s="1041"/>
      <c r="AU6" s="1041"/>
      <c r="AV6" s="1041"/>
      <c r="AW6" s="1041"/>
      <c r="AX6" s="1042"/>
      <c r="AY6" s="1043"/>
      <c r="AZ6" s="1043"/>
      <c r="BA6" s="1043"/>
      <c r="BB6" s="1043"/>
      <c r="BC6" s="1043"/>
      <c r="BD6" s="1043"/>
      <c r="BE6" s="1043"/>
      <c r="BF6" s="1043"/>
      <c r="BG6" s="1042"/>
      <c r="BH6" s="1042"/>
      <c r="BI6" s="1039" t="s">
        <v>3661</v>
      </c>
      <c r="BJ6" s="1039" t="s">
        <v>3662</v>
      </c>
      <c r="BK6" s="30" t="s">
        <v>3704</v>
      </c>
      <c r="BL6" s="889"/>
      <c r="BM6" s="30"/>
      <c r="BN6" s="889"/>
      <c r="BO6" s="889"/>
      <c r="BP6" s="889"/>
      <c r="BQ6" s="889"/>
      <c r="BR6" s="889"/>
      <c r="BS6" s="889"/>
      <c r="BT6" s="889"/>
      <c r="BU6" s="889"/>
      <c r="BV6" s="257"/>
      <c r="BW6" s="257"/>
      <c r="BX6" s="257"/>
      <c r="BY6" s="30"/>
      <c r="BZ6" s="257"/>
      <c r="CA6" s="257"/>
      <c r="CB6" s="742"/>
    </row>
    <row r="7" spans="1:80" s="546" customFormat="1" ht="43.2" hidden="1">
      <c r="A7" s="22"/>
      <c r="B7" s="602"/>
      <c r="C7" s="1039" t="s">
        <v>3690</v>
      </c>
      <c r="D7" s="1040" t="s">
        <v>3705</v>
      </c>
      <c r="E7" s="563" t="s">
        <v>14</v>
      </c>
      <c r="F7" s="22">
        <v>2019</v>
      </c>
      <c r="G7" s="22">
        <v>2019</v>
      </c>
      <c r="H7" s="22">
        <v>6</v>
      </c>
      <c r="I7" s="1041"/>
      <c r="J7" s="603">
        <v>11120000</v>
      </c>
      <c r="K7" s="22" t="s">
        <v>3472</v>
      </c>
      <c r="L7" s="563" t="s">
        <v>3706</v>
      </c>
      <c r="M7" s="22" t="s">
        <v>3693</v>
      </c>
      <c r="N7" s="22" t="s">
        <v>9</v>
      </c>
      <c r="O7" s="22" t="s">
        <v>3686</v>
      </c>
      <c r="P7" s="22" t="s">
        <v>3687</v>
      </c>
      <c r="Q7" s="563"/>
      <c r="R7" s="563" t="s">
        <v>37</v>
      </c>
      <c r="S7" s="584"/>
      <c r="T7" s="915"/>
      <c r="U7" s="563" t="s">
        <v>217</v>
      </c>
      <c r="V7" s="563" t="s">
        <v>3688</v>
      </c>
      <c r="W7" s="563"/>
      <c r="X7" s="563"/>
      <c r="Y7" s="1041"/>
      <c r="Z7" s="563"/>
      <c r="AA7" s="1041"/>
      <c r="AB7" s="1041" t="s">
        <v>19</v>
      </c>
      <c r="AC7" s="915"/>
      <c r="AD7" s="563" t="s">
        <v>176</v>
      </c>
      <c r="AE7" s="563" t="s">
        <v>3694</v>
      </c>
      <c r="AF7" s="563"/>
      <c r="AG7" s="1041"/>
      <c r="AH7" s="803"/>
      <c r="AI7" s="563" t="s">
        <v>89</v>
      </c>
      <c r="AJ7" s="915"/>
      <c r="AK7" s="1041" t="s">
        <v>207</v>
      </c>
      <c r="AL7" s="1041" t="s">
        <v>3688</v>
      </c>
      <c r="AM7" s="1041"/>
      <c r="AN7" s="1041"/>
      <c r="AO7" s="1041"/>
      <c r="AP7" s="1041" t="s">
        <v>20</v>
      </c>
      <c r="AQ7" s="1042"/>
      <c r="AR7" s="1041" t="s">
        <v>197</v>
      </c>
      <c r="AS7" s="1041" t="s">
        <v>3688</v>
      </c>
      <c r="AT7" s="1041"/>
      <c r="AU7" s="1041"/>
      <c r="AV7" s="1041"/>
      <c r="AW7" s="1041" t="s">
        <v>55</v>
      </c>
      <c r="AX7" s="1042"/>
      <c r="AY7" s="1043" t="s">
        <v>217</v>
      </c>
      <c r="AZ7" s="1043" t="s">
        <v>3688</v>
      </c>
      <c r="BA7" s="1043"/>
      <c r="BB7" s="1043"/>
      <c r="BC7" s="1043"/>
      <c r="BD7" s="1043"/>
      <c r="BE7" s="1043"/>
      <c r="BF7" s="1043"/>
      <c r="BG7" s="1042"/>
      <c r="BH7" s="1042"/>
      <c r="BI7" s="1039" t="s">
        <v>3661</v>
      </c>
      <c r="BJ7" s="1039" t="s">
        <v>3662</v>
      </c>
      <c r="BK7" s="30" t="s">
        <v>3707</v>
      </c>
      <c r="BL7" s="889" t="s">
        <v>3708</v>
      </c>
      <c r="BM7" s="30" t="s">
        <v>1293</v>
      </c>
      <c r="BN7" s="889" t="s">
        <v>3709</v>
      </c>
      <c r="BO7" s="889"/>
      <c r="BP7" s="889"/>
      <c r="BQ7" s="889"/>
      <c r="BR7" s="889"/>
      <c r="BS7" s="889"/>
      <c r="BT7" s="889"/>
      <c r="BU7" s="889"/>
      <c r="BV7" s="257"/>
      <c r="BW7" s="257"/>
      <c r="BX7" s="257"/>
      <c r="BY7" s="30"/>
      <c r="BZ7" s="257"/>
      <c r="CA7" s="257"/>
      <c r="CB7" s="742"/>
    </row>
    <row r="8" spans="1:80" s="546" customFormat="1" ht="43.2" hidden="1">
      <c r="A8" s="22"/>
      <c r="B8" s="602"/>
      <c r="C8" s="1039" t="s">
        <v>3690</v>
      </c>
      <c r="D8" s="1040" t="s">
        <v>3710</v>
      </c>
      <c r="E8" s="563" t="s">
        <v>14</v>
      </c>
      <c r="F8" s="22">
        <v>2019</v>
      </c>
      <c r="G8" s="22">
        <v>2019</v>
      </c>
      <c r="H8" s="22">
        <v>9</v>
      </c>
      <c r="I8" s="1041"/>
      <c r="J8" s="603">
        <v>11400000</v>
      </c>
      <c r="K8" s="22" t="s">
        <v>3472</v>
      </c>
      <c r="L8" s="563" t="s">
        <v>3692</v>
      </c>
      <c r="M8" s="22" t="s">
        <v>3693</v>
      </c>
      <c r="N8" s="22" t="s">
        <v>9</v>
      </c>
      <c r="O8" s="22" t="s">
        <v>3686</v>
      </c>
      <c r="P8" s="22" t="s">
        <v>3687</v>
      </c>
      <c r="Q8" s="563"/>
      <c r="R8" s="563" t="s">
        <v>29</v>
      </c>
      <c r="S8" s="584"/>
      <c r="T8" s="915"/>
      <c r="U8" s="563" t="s">
        <v>172</v>
      </c>
      <c r="V8" s="563" t="s">
        <v>3694</v>
      </c>
      <c r="W8" s="563"/>
      <c r="X8" s="563"/>
      <c r="Y8" s="1041"/>
      <c r="Z8" s="563"/>
      <c r="AA8" s="1041"/>
      <c r="AB8" s="1041" t="s">
        <v>81</v>
      </c>
      <c r="AC8" s="915"/>
      <c r="AD8" s="563" t="s">
        <v>172</v>
      </c>
      <c r="AE8" s="563" t="s">
        <v>3694</v>
      </c>
      <c r="AF8" s="563"/>
      <c r="AG8" s="1041"/>
      <c r="AH8" s="803"/>
      <c r="AI8" s="563" t="s">
        <v>171</v>
      </c>
      <c r="AJ8" s="915"/>
      <c r="AK8" s="1041" t="s">
        <v>172</v>
      </c>
      <c r="AL8" s="1041" t="s">
        <v>3694</v>
      </c>
      <c r="AM8" s="1041"/>
      <c r="AN8" s="1041"/>
      <c r="AO8" s="1041"/>
      <c r="AP8" s="1041"/>
      <c r="AQ8" s="1042"/>
      <c r="AR8" s="1041"/>
      <c r="AS8" s="1041"/>
      <c r="AT8" s="1041"/>
      <c r="AU8" s="1041"/>
      <c r="AV8" s="1041"/>
      <c r="AW8" s="1041"/>
      <c r="AX8" s="1042"/>
      <c r="AY8" s="1043"/>
      <c r="AZ8" s="1043"/>
      <c r="BA8" s="1043"/>
      <c r="BB8" s="1043"/>
      <c r="BC8" s="1043"/>
      <c r="BD8" s="1043"/>
      <c r="BE8" s="1043"/>
      <c r="BF8" s="1043"/>
      <c r="BG8" s="1042"/>
      <c r="BH8" s="1042"/>
      <c r="BI8" s="1039" t="s">
        <v>3661</v>
      </c>
      <c r="BJ8" s="1039" t="s">
        <v>3662</v>
      </c>
      <c r="BK8" s="30" t="s">
        <v>3711</v>
      </c>
      <c r="BL8" s="889"/>
      <c r="BM8" s="30" t="s">
        <v>3712</v>
      </c>
      <c r="BN8" s="889"/>
      <c r="BO8" s="889" t="s">
        <v>3713</v>
      </c>
      <c r="BP8" s="889"/>
      <c r="BQ8" s="889"/>
      <c r="BR8" s="889"/>
      <c r="BS8" s="889"/>
      <c r="BT8" s="889"/>
      <c r="BU8" s="889"/>
      <c r="BV8" s="257"/>
      <c r="BW8" s="257"/>
      <c r="BX8" s="257"/>
      <c r="BY8" s="30"/>
      <c r="BZ8" s="257"/>
      <c r="CA8" s="257"/>
      <c r="CB8" s="742"/>
    </row>
    <row r="9" spans="1:80" s="546" customFormat="1" ht="48" hidden="1">
      <c r="A9" s="22"/>
      <c r="B9" s="602"/>
      <c r="C9" s="1039" t="s">
        <v>3690</v>
      </c>
      <c r="D9" s="1040" t="s">
        <v>3714</v>
      </c>
      <c r="E9" s="563" t="s">
        <v>14</v>
      </c>
      <c r="F9" s="22">
        <v>2019</v>
      </c>
      <c r="G9" s="22">
        <v>2019</v>
      </c>
      <c r="H9" s="22">
        <v>10</v>
      </c>
      <c r="I9" s="1041"/>
      <c r="J9" s="603">
        <v>10125000</v>
      </c>
      <c r="K9" s="22" t="s">
        <v>3472</v>
      </c>
      <c r="L9" s="563" t="s">
        <v>3715</v>
      </c>
      <c r="M9" s="22" t="s">
        <v>3693</v>
      </c>
      <c r="N9" s="22" t="s">
        <v>9</v>
      </c>
      <c r="O9" s="22" t="s">
        <v>3686</v>
      </c>
      <c r="P9" s="22" t="s">
        <v>3687</v>
      </c>
      <c r="Q9" s="563"/>
      <c r="R9" s="563" t="s">
        <v>30</v>
      </c>
      <c r="S9" s="584"/>
      <c r="T9" s="915"/>
      <c r="U9" s="563" t="s">
        <v>172</v>
      </c>
      <c r="V9" s="563" t="s">
        <v>3694</v>
      </c>
      <c r="W9" s="563"/>
      <c r="X9" s="563"/>
      <c r="Y9" s="1041"/>
      <c r="Z9" s="563"/>
      <c r="AA9" s="1041"/>
      <c r="AB9" s="1041" t="s">
        <v>23</v>
      </c>
      <c r="AC9" s="915"/>
      <c r="AD9" s="563" t="s">
        <v>172</v>
      </c>
      <c r="AE9" s="563" t="s">
        <v>3694</v>
      </c>
      <c r="AF9" s="563"/>
      <c r="AG9" s="1041"/>
      <c r="AH9" s="803"/>
      <c r="AI9" s="563" t="s">
        <v>171</v>
      </c>
      <c r="AJ9" s="915"/>
      <c r="AK9" s="1041" t="s">
        <v>172</v>
      </c>
      <c r="AL9" s="1041" t="s">
        <v>3694</v>
      </c>
      <c r="AM9" s="1041"/>
      <c r="AN9" s="1041"/>
      <c r="AO9" s="1041"/>
      <c r="AP9" s="1041"/>
      <c r="AQ9" s="1042"/>
      <c r="AR9" s="1041"/>
      <c r="AS9" s="1041"/>
      <c r="AT9" s="1041"/>
      <c r="AU9" s="1041"/>
      <c r="AV9" s="1041"/>
      <c r="AW9" s="1041"/>
      <c r="AX9" s="1042"/>
      <c r="AY9" s="1043"/>
      <c r="AZ9" s="1043"/>
      <c r="BA9" s="1043"/>
      <c r="BB9" s="1043"/>
      <c r="BC9" s="1043"/>
      <c r="BD9" s="1043"/>
      <c r="BE9" s="1043"/>
      <c r="BF9" s="1043"/>
      <c r="BG9" s="1042"/>
      <c r="BH9" s="1042"/>
      <c r="BI9" s="1039" t="s">
        <v>3661</v>
      </c>
      <c r="BJ9" t="s">
        <v>3662</v>
      </c>
      <c r="BK9" s="30" t="s">
        <v>3716</v>
      </c>
      <c r="BL9" s="889"/>
      <c r="BM9" s="30" t="s">
        <v>3717</v>
      </c>
      <c r="BN9" s="889"/>
      <c r="BO9" s="889"/>
      <c r="BP9" s="889"/>
      <c r="BQ9" s="889"/>
      <c r="BR9" s="889"/>
      <c r="BS9" s="889"/>
      <c r="BT9" s="889"/>
      <c r="BU9" s="889"/>
      <c r="BV9" s="257"/>
      <c r="BW9" s="257"/>
      <c r="BX9" s="257"/>
      <c r="BY9" s="30"/>
      <c r="BZ9" s="257"/>
      <c r="CA9" s="257"/>
      <c r="CB9" s="742"/>
    </row>
    <row r="10" spans="1:80" s="546" customFormat="1" ht="43.2" hidden="1">
      <c r="A10" s="22"/>
      <c r="B10" s="602"/>
      <c r="C10" s="1039" t="s">
        <v>3690</v>
      </c>
      <c r="D10" s="1040" t="s">
        <v>3718</v>
      </c>
      <c r="E10" s="563" t="s">
        <v>14</v>
      </c>
      <c r="F10" s="22">
        <v>2019</v>
      </c>
      <c r="G10" s="22">
        <v>2019</v>
      </c>
      <c r="H10" s="22">
        <v>5</v>
      </c>
      <c r="I10" s="1041"/>
      <c r="J10" s="603">
        <v>11875000</v>
      </c>
      <c r="K10" s="22" t="s">
        <v>3472</v>
      </c>
      <c r="L10" s="563" t="s">
        <v>3692</v>
      </c>
      <c r="M10" s="22" t="s">
        <v>3693</v>
      </c>
      <c r="N10" s="22" t="s">
        <v>9</v>
      </c>
      <c r="O10" s="22" t="s">
        <v>3686</v>
      </c>
      <c r="P10" s="22" t="s">
        <v>3687</v>
      </c>
      <c r="Q10" s="563"/>
      <c r="R10" s="563" t="s">
        <v>28</v>
      </c>
      <c r="S10" s="584"/>
      <c r="T10" s="915"/>
      <c r="U10" s="563" t="s">
        <v>176</v>
      </c>
      <c r="V10" s="563" t="s">
        <v>3694</v>
      </c>
      <c r="W10" s="563"/>
      <c r="X10" s="563"/>
      <c r="Y10" s="1041"/>
      <c r="Z10" s="563"/>
      <c r="AA10" s="1041"/>
      <c r="AB10" s="1041" t="s">
        <v>85</v>
      </c>
      <c r="AC10" s="915"/>
      <c r="AD10" s="563" t="s">
        <v>176</v>
      </c>
      <c r="AE10" s="563" t="s">
        <v>3694</v>
      </c>
      <c r="AF10" s="563"/>
      <c r="AG10" s="1041"/>
      <c r="AH10" s="803"/>
      <c r="AI10" s="563"/>
      <c r="AJ10" s="915"/>
      <c r="AK10" s="1041"/>
      <c r="AL10" s="1041"/>
      <c r="AM10" s="1041"/>
      <c r="AN10" s="1041"/>
      <c r="AO10" s="1041"/>
      <c r="AP10" s="1041"/>
      <c r="AQ10" s="1042"/>
      <c r="AR10" s="1041"/>
      <c r="AS10" s="1041"/>
      <c r="AT10" s="1041"/>
      <c r="AU10" s="1041"/>
      <c r="AV10" s="1041"/>
      <c r="AW10" s="1041"/>
      <c r="AX10" s="1042"/>
      <c r="AY10" s="1043"/>
      <c r="AZ10" s="1043"/>
      <c r="BA10" s="1043"/>
      <c r="BB10" s="1043"/>
      <c r="BC10" s="1043"/>
      <c r="BD10" s="1043"/>
      <c r="BE10" s="1043"/>
      <c r="BF10" s="1043"/>
      <c r="BG10" s="1042"/>
      <c r="BH10" s="1042"/>
      <c r="BI10" s="1039" t="s">
        <v>3661</v>
      </c>
      <c r="BJ10" s="1039" t="s">
        <v>3662</v>
      </c>
      <c r="BK10" s="30" t="s">
        <v>1527</v>
      </c>
      <c r="BL10" s="889"/>
      <c r="BM10" s="30" t="s">
        <v>3719</v>
      </c>
      <c r="BN10" s="889"/>
      <c r="BO10" s="889"/>
      <c r="BP10" s="889"/>
      <c r="BQ10" s="889"/>
      <c r="BR10" s="889"/>
      <c r="BS10" s="889"/>
      <c r="BT10" s="889"/>
      <c r="BU10" s="889"/>
      <c r="BV10" s="257"/>
      <c r="BW10" s="257"/>
      <c r="BX10" s="257"/>
      <c r="BY10" s="30"/>
      <c r="BZ10" s="257"/>
      <c r="CA10" s="257"/>
      <c r="CB10" s="742"/>
    </row>
    <row r="11" spans="1:80" s="546" customFormat="1" ht="72" hidden="1">
      <c r="A11" s="22"/>
      <c r="B11" s="602"/>
      <c r="C11" s="1039" t="s">
        <v>3690</v>
      </c>
      <c r="D11" s="1040" t="s">
        <v>3720</v>
      </c>
      <c r="E11" s="563" t="s">
        <v>14</v>
      </c>
      <c r="F11" s="22">
        <v>2019</v>
      </c>
      <c r="G11" s="22">
        <v>2019</v>
      </c>
      <c r="H11" s="22">
        <v>8</v>
      </c>
      <c r="I11" s="1041"/>
      <c r="J11" s="603">
        <v>3748000</v>
      </c>
      <c r="K11" s="22" t="s">
        <v>3472</v>
      </c>
      <c r="L11" s="563" t="s">
        <v>3721</v>
      </c>
      <c r="M11" s="22" t="s">
        <v>3693</v>
      </c>
      <c r="N11" s="22" t="s">
        <v>9</v>
      </c>
      <c r="O11" s="22" t="s">
        <v>3686</v>
      </c>
      <c r="P11" s="22" t="s">
        <v>3687</v>
      </c>
      <c r="Q11" s="563"/>
      <c r="R11" s="563" t="s">
        <v>16</v>
      </c>
      <c r="S11" s="584"/>
      <c r="T11" s="915"/>
      <c r="U11" s="563" t="s">
        <v>179</v>
      </c>
      <c r="V11" s="563" t="s">
        <v>3688</v>
      </c>
      <c r="W11" s="563"/>
      <c r="X11" s="563"/>
      <c r="Y11" s="1041"/>
      <c r="Z11" s="563"/>
      <c r="AA11" s="1041"/>
      <c r="AB11" s="1041" t="s">
        <v>57</v>
      </c>
      <c r="AC11" s="915"/>
      <c r="AD11" s="563" t="s">
        <v>169</v>
      </c>
      <c r="AE11" s="563" t="s">
        <v>3694</v>
      </c>
      <c r="AF11" s="563"/>
      <c r="AG11" s="1041"/>
      <c r="AH11" s="803"/>
      <c r="AI11" s="563" t="s">
        <v>93</v>
      </c>
      <c r="AJ11" s="915"/>
      <c r="AK11" s="1041" t="s">
        <v>179</v>
      </c>
      <c r="AL11" s="1041" t="s">
        <v>3688</v>
      </c>
      <c r="AM11" s="1041"/>
      <c r="AN11" s="1041"/>
      <c r="AO11" s="1041"/>
      <c r="AP11" s="1041"/>
      <c r="AQ11" s="1042"/>
      <c r="AR11" s="1041"/>
      <c r="AS11" s="1041"/>
      <c r="AT11" s="1041"/>
      <c r="AU11" s="1041"/>
      <c r="AV11" s="1041"/>
      <c r="AW11" s="1041"/>
      <c r="AX11" s="1042"/>
      <c r="AY11" s="1043"/>
      <c r="AZ11" s="1043"/>
      <c r="BA11" s="1043"/>
      <c r="BB11" s="1043"/>
      <c r="BC11" s="1043"/>
      <c r="BD11" s="1043"/>
      <c r="BE11" s="1043"/>
      <c r="BF11" s="1043"/>
      <c r="BG11" s="1042"/>
      <c r="BH11" s="1042"/>
      <c r="BI11" s="1039" t="s">
        <v>3661</v>
      </c>
      <c r="BJ11" s="1039" t="s">
        <v>3662</v>
      </c>
      <c r="BK11" s="30" t="s">
        <v>3722</v>
      </c>
      <c r="BL11" s="889"/>
      <c r="BM11" s="30"/>
      <c r="BN11" s="889"/>
      <c r="BO11" s="889"/>
      <c r="BP11" s="889"/>
      <c r="BQ11" s="889"/>
      <c r="BR11" s="889"/>
      <c r="BS11" s="889"/>
      <c r="BT11" s="889"/>
      <c r="BU11" s="889"/>
      <c r="BV11" s="257"/>
      <c r="BW11" s="257"/>
      <c r="BX11" s="257"/>
      <c r="BY11" s="30"/>
      <c r="BZ11" s="257"/>
      <c r="CA11" s="257"/>
      <c r="CB11" s="742"/>
    </row>
    <row r="12" spans="1:80" s="546" customFormat="1" ht="43.2" hidden="1">
      <c r="A12" s="22"/>
      <c r="B12" s="602"/>
      <c r="C12" s="1039" t="s">
        <v>3690</v>
      </c>
      <c r="D12" s="1040" t="s">
        <v>3723</v>
      </c>
      <c r="E12" s="563" t="s">
        <v>14</v>
      </c>
      <c r="F12" s="22">
        <v>2019</v>
      </c>
      <c r="G12" s="22">
        <v>2019</v>
      </c>
      <c r="H12" s="22">
        <v>10</v>
      </c>
      <c r="I12" s="1041"/>
      <c r="J12" s="603">
        <v>9400000</v>
      </c>
      <c r="K12" s="22" t="s">
        <v>3472</v>
      </c>
      <c r="L12" s="563" t="s">
        <v>3724</v>
      </c>
      <c r="M12" s="22" t="s">
        <v>3693</v>
      </c>
      <c r="N12" s="22" t="s">
        <v>9</v>
      </c>
      <c r="O12" s="22" t="s">
        <v>3686</v>
      </c>
      <c r="P12" s="22" t="s">
        <v>3687</v>
      </c>
      <c r="Q12" s="563"/>
      <c r="R12" s="563" t="s">
        <v>23</v>
      </c>
      <c r="S12" s="584"/>
      <c r="T12" s="915"/>
      <c r="U12" s="563" t="s">
        <v>172</v>
      </c>
      <c r="V12" s="563" t="s">
        <v>3694</v>
      </c>
      <c r="W12" s="563"/>
      <c r="X12" s="563"/>
      <c r="Y12" s="1041"/>
      <c r="Z12" s="563"/>
      <c r="AA12" s="1041"/>
      <c r="AB12" s="1041" t="s">
        <v>30</v>
      </c>
      <c r="AC12" s="915"/>
      <c r="AD12" s="563" t="s">
        <v>172</v>
      </c>
      <c r="AE12" s="563" t="s">
        <v>3694</v>
      </c>
      <c r="AF12" s="563"/>
      <c r="AG12" s="1041"/>
      <c r="AH12" s="803"/>
      <c r="AI12" s="1041" t="s">
        <v>81</v>
      </c>
      <c r="AJ12" s="915"/>
      <c r="AK12" s="1041" t="s">
        <v>172</v>
      </c>
      <c r="AL12" s="1041" t="s">
        <v>3694</v>
      </c>
      <c r="AM12" s="1041"/>
      <c r="AN12" s="1041"/>
      <c r="AO12" s="1041"/>
      <c r="AP12" s="1041"/>
      <c r="AQ12" s="1042"/>
      <c r="AR12" s="1041"/>
      <c r="AS12" s="1041"/>
      <c r="AT12" s="1041"/>
      <c r="AU12" s="1041"/>
      <c r="AV12" s="1041"/>
      <c r="AW12" s="1041"/>
      <c r="AX12" s="1042"/>
      <c r="AY12" s="1043"/>
      <c r="AZ12" s="1043"/>
      <c r="BA12" s="1043"/>
      <c r="BB12" s="1043"/>
      <c r="BC12" s="1043"/>
      <c r="BD12" s="1043"/>
      <c r="BE12" s="1043"/>
      <c r="BF12" s="1043"/>
      <c r="BG12" s="1042"/>
      <c r="BH12" s="1042"/>
      <c r="BI12" s="1039" t="s">
        <v>3661</v>
      </c>
      <c r="BJ12" s="1039" t="s">
        <v>3662</v>
      </c>
      <c r="BK12" s="30" t="s">
        <v>3725</v>
      </c>
      <c r="BL12" s="889"/>
      <c r="BM12" s="30"/>
      <c r="BN12" s="889"/>
      <c r="BO12" s="889"/>
      <c r="BP12" s="889"/>
      <c r="BQ12" s="889"/>
      <c r="BR12" s="889"/>
      <c r="BS12" s="889"/>
      <c r="BT12" s="889"/>
      <c r="BU12" s="889"/>
      <c r="BV12" s="257"/>
      <c r="BW12" s="257"/>
      <c r="BX12" s="257"/>
      <c r="BY12" s="30"/>
      <c r="BZ12" s="257"/>
      <c r="CA12" s="257"/>
      <c r="CB12" s="742"/>
    </row>
    <row r="13" spans="1:80" s="546" customFormat="1" ht="43.2" hidden="1">
      <c r="A13" s="22"/>
      <c r="B13" s="602"/>
      <c r="C13" s="1039" t="s">
        <v>3690</v>
      </c>
      <c r="D13" s="1040" t="s">
        <v>3726</v>
      </c>
      <c r="E13" s="563" t="s">
        <v>14</v>
      </c>
      <c r="F13" s="22">
        <v>2019</v>
      </c>
      <c r="G13" s="22">
        <v>2019</v>
      </c>
      <c r="H13" s="22">
        <v>8</v>
      </c>
      <c r="I13" s="1041"/>
      <c r="J13" s="603">
        <v>5296000</v>
      </c>
      <c r="K13" s="22" t="s">
        <v>3472</v>
      </c>
      <c r="L13" s="563" t="s">
        <v>3697</v>
      </c>
      <c r="M13" s="22" t="s">
        <v>3693</v>
      </c>
      <c r="N13" s="22" t="s">
        <v>9</v>
      </c>
      <c r="O13" s="22" t="s">
        <v>3686</v>
      </c>
      <c r="P13" s="22" t="s">
        <v>3687</v>
      </c>
      <c r="Q13" s="563"/>
      <c r="R13" s="563" t="s">
        <v>15</v>
      </c>
      <c r="S13" s="584"/>
      <c r="T13" s="915"/>
      <c r="U13" s="563" t="s">
        <v>197</v>
      </c>
      <c r="V13" s="563" t="s">
        <v>3688</v>
      </c>
      <c r="W13" s="563"/>
      <c r="X13" s="563"/>
      <c r="Y13" s="1041"/>
      <c r="Z13" s="563"/>
      <c r="AA13" s="1041"/>
      <c r="AB13" s="1041" t="s">
        <v>31</v>
      </c>
      <c r="AC13" s="915"/>
      <c r="AD13" s="563" t="s">
        <v>197</v>
      </c>
      <c r="AE13" s="563" t="s">
        <v>3688</v>
      </c>
      <c r="AF13" s="563"/>
      <c r="AG13" s="1041"/>
      <c r="AH13" s="803"/>
      <c r="AI13" s="563" t="s">
        <v>3727</v>
      </c>
      <c r="AJ13" s="915"/>
      <c r="AK13" s="1041"/>
      <c r="AL13" s="1041"/>
      <c r="AM13" s="1041"/>
      <c r="AN13" s="1041"/>
      <c r="AO13" s="1041"/>
      <c r="AP13" s="1041"/>
      <c r="AQ13" s="1042"/>
      <c r="AR13" s="1041"/>
      <c r="AS13" s="1041"/>
      <c r="AT13" s="1041"/>
      <c r="AU13" s="1041"/>
      <c r="AV13" s="1041"/>
      <c r="AW13" s="1041"/>
      <c r="AX13" s="1042"/>
      <c r="AY13" s="1043"/>
      <c r="AZ13" s="1043"/>
      <c r="BA13" s="1043"/>
      <c r="BB13" s="1043"/>
      <c r="BC13" s="1043"/>
      <c r="BD13" s="1043"/>
      <c r="BE13" s="1043"/>
      <c r="BF13" s="1043"/>
      <c r="BG13" s="1042"/>
      <c r="BH13" s="1042"/>
      <c r="BI13" s="1039" t="s">
        <v>3661</v>
      </c>
      <c r="BJ13" s="1039" t="s">
        <v>3662</v>
      </c>
      <c r="BK13" s="30" t="s">
        <v>3728</v>
      </c>
      <c r="BL13" s="889"/>
      <c r="BM13" s="30"/>
      <c r="BN13" s="889"/>
      <c r="BO13" s="889"/>
      <c r="BP13" s="889"/>
      <c r="BQ13" s="889"/>
      <c r="BR13" s="889"/>
      <c r="BS13" s="889"/>
      <c r="BT13" s="889"/>
      <c r="BU13" s="889"/>
      <c r="BV13" s="257"/>
      <c r="BW13" s="257"/>
      <c r="BX13" s="257"/>
      <c r="BY13" s="30"/>
      <c r="BZ13" s="257"/>
      <c r="CA13" s="257"/>
      <c r="CB13" s="742"/>
    </row>
    <row r="14" spans="1:80" s="546" customFormat="1" ht="43.2" hidden="1">
      <c r="A14" s="22"/>
      <c r="B14" s="602"/>
      <c r="C14" s="1039" t="s">
        <v>3690</v>
      </c>
      <c r="D14" s="1040" t="s">
        <v>3729</v>
      </c>
      <c r="E14" s="563" t="s">
        <v>14</v>
      </c>
      <c r="F14" s="22">
        <v>2019</v>
      </c>
      <c r="G14" s="22">
        <v>2019</v>
      </c>
      <c r="H14" s="22">
        <v>6</v>
      </c>
      <c r="I14" s="1041"/>
      <c r="J14" s="603">
        <v>10250000</v>
      </c>
      <c r="K14" s="22" t="s">
        <v>3472</v>
      </c>
      <c r="L14" s="563" t="s">
        <v>3692</v>
      </c>
      <c r="M14" s="22" t="s">
        <v>3693</v>
      </c>
      <c r="N14" s="22" t="s">
        <v>9</v>
      </c>
      <c r="O14" s="22" t="s">
        <v>3686</v>
      </c>
      <c r="P14" s="22" t="s">
        <v>3687</v>
      </c>
      <c r="Q14" s="563"/>
      <c r="R14" s="563" t="s">
        <v>19</v>
      </c>
      <c r="S14" s="584"/>
      <c r="T14" s="915"/>
      <c r="U14" s="563" t="s">
        <v>176</v>
      </c>
      <c r="V14" s="563" t="s">
        <v>3694</v>
      </c>
      <c r="W14" s="563"/>
      <c r="X14" s="563"/>
      <c r="Y14" s="1041"/>
      <c r="Z14" s="563"/>
      <c r="AA14" s="1041"/>
      <c r="AB14" s="1041" t="s">
        <v>76</v>
      </c>
      <c r="AC14" s="915"/>
      <c r="AD14" s="563" t="s">
        <v>176</v>
      </c>
      <c r="AE14" s="563" t="s">
        <v>3694</v>
      </c>
      <c r="AF14" s="563"/>
      <c r="AG14" s="1041"/>
      <c r="AH14" s="803"/>
      <c r="AI14" s="563" t="s">
        <v>28</v>
      </c>
      <c r="AJ14" s="915"/>
      <c r="AK14" s="1041" t="s">
        <v>176</v>
      </c>
      <c r="AL14" s="1041" t="s">
        <v>3694</v>
      </c>
      <c r="AM14" s="1041"/>
      <c r="AN14" s="1041"/>
      <c r="AO14" s="1041"/>
      <c r="AP14" s="1041" t="s">
        <v>17</v>
      </c>
      <c r="AQ14" s="1042"/>
      <c r="AR14" s="1041" t="s">
        <v>169</v>
      </c>
      <c r="AS14" s="1041" t="s">
        <v>3694</v>
      </c>
      <c r="AT14" s="1041"/>
      <c r="AU14" s="1041"/>
      <c r="AV14" s="1041"/>
      <c r="AW14" s="1041"/>
      <c r="AX14" s="1042"/>
      <c r="AY14" s="1043"/>
      <c r="AZ14" s="1043"/>
      <c r="BA14" s="1043"/>
      <c r="BB14" s="1043"/>
      <c r="BC14" s="1043"/>
      <c r="BD14" s="1043"/>
      <c r="BE14" s="1043"/>
      <c r="BF14" s="1043"/>
      <c r="BG14" s="1042"/>
      <c r="BH14" s="1042"/>
      <c r="BI14" s="1039" t="s">
        <v>3661</v>
      </c>
      <c r="BJ14" s="1039" t="s">
        <v>3662</v>
      </c>
      <c r="BK14" s="30" t="s">
        <v>3730</v>
      </c>
      <c r="BL14" s="889"/>
      <c r="BM14" s="30" t="s">
        <v>3731</v>
      </c>
      <c r="BN14" s="889"/>
      <c r="BO14" s="889"/>
      <c r="BP14" s="889"/>
      <c r="BQ14" s="889"/>
      <c r="BR14" s="889"/>
      <c r="BS14" s="889"/>
      <c r="BT14" s="889"/>
      <c r="BU14" s="889"/>
      <c r="BV14" s="257"/>
      <c r="BW14" s="257"/>
      <c r="BX14" s="257"/>
      <c r="BY14" s="30"/>
      <c r="BZ14" s="257"/>
      <c r="CA14" s="257"/>
      <c r="CB14" s="742"/>
    </row>
    <row r="15" spans="1:80" s="546" customFormat="1" ht="43.2" hidden="1">
      <c r="A15" s="22" t="s">
        <v>1357</v>
      </c>
      <c r="B15" s="602"/>
      <c r="C15" s="1039" t="s">
        <v>3690</v>
      </c>
      <c r="D15" s="1040" t="s">
        <v>3732</v>
      </c>
      <c r="E15" s="563" t="s">
        <v>14</v>
      </c>
      <c r="F15" s="22">
        <v>2019</v>
      </c>
      <c r="G15" s="22">
        <v>2019</v>
      </c>
      <c r="H15" s="22">
        <v>6</v>
      </c>
      <c r="I15" s="1041"/>
      <c r="J15" s="603">
        <v>6800000</v>
      </c>
      <c r="K15" s="22" t="s">
        <v>3472</v>
      </c>
      <c r="L15" s="563" t="s">
        <v>3733</v>
      </c>
      <c r="M15" s="22" t="s">
        <v>3693</v>
      </c>
      <c r="N15" s="22" t="s">
        <v>9</v>
      </c>
      <c r="O15" s="22" t="s">
        <v>3686</v>
      </c>
      <c r="P15" s="22" t="s">
        <v>3687</v>
      </c>
      <c r="Q15" s="563"/>
      <c r="R15" s="563" t="s">
        <v>36</v>
      </c>
      <c r="S15" s="584"/>
      <c r="T15" s="915"/>
      <c r="U15" s="563" t="s">
        <v>197</v>
      </c>
      <c r="V15" s="563" t="s">
        <v>3688</v>
      </c>
      <c r="W15" s="563"/>
      <c r="X15" s="563"/>
      <c r="Y15" s="1041"/>
      <c r="Z15" s="563"/>
      <c r="AA15" s="1041"/>
      <c r="AB15" s="1041" t="s">
        <v>3727</v>
      </c>
      <c r="AC15" s="915"/>
      <c r="AD15" s="563"/>
      <c r="AE15" s="563"/>
      <c r="AF15" s="563"/>
      <c r="AG15" s="1041"/>
      <c r="AH15" s="803"/>
      <c r="AI15" s="563" t="s">
        <v>13</v>
      </c>
      <c r="AJ15" s="915"/>
      <c r="AK15" s="1041" t="s">
        <v>197</v>
      </c>
      <c r="AL15" s="1041" t="s">
        <v>3688</v>
      </c>
      <c r="AM15" s="1041"/>
      <c r="AN15" s="1041"/>
      <c r="AO15" s="1041"/>
      <c r="AP15" s="1041"/>
      <c r="AQ15" s="1042"/>
      <c r="AR15" s="1041"/>
      <c r="AS15" s="1041"/>
      <c r="AT15" s="1041"/>
      <c r="AU15" s="1041"/>
      <c r="AV15" s="1041"/>
      <c r="AW15" s="1041"/>
      <c r="AX15" s="1042"/>
      <c r="AY15" s="1043"/>
      <c r="AZ15" s="1043"/>
      <c r="BA15" s="1043"/>
      <c r="BB15" s="1043"/>
      <c r="BC15" s="1043"/>
      <c r="BD15" s="1043"/>
      <c r="BE15" s="1043"/>
      <c r="BF15" s="1043"/>
      <c r="BG15" s="1042"/>
      <c r="BH15" s="1042"/>
      <c r="BI15" s="1039" t="s">
        <v>3661</v>
      </c>
      <c r="BJ15" s="1039" t="s">
        <v>3662</v>
      </c>
      <c r="BK15" s="30" t="s">
        <v>3734</v>
      </c>
      <c r="BL15" s="889"/>
      <c r="BM15" s="30"/>
      <c r="BN15" s="889"/>
      <c r="BO15" s="889"/>
      <c r="BP15" s="889"/>
      <c r="BQ15" s="889"/>
      <c r="BR15" s="889"/>
      <c r="BS15" s="889"/>
      <c r="BT15" s="889"/>
      <c r="BU15" s="889"/>
      <c r="BV15" s="257"/>
      <c r="BW15" s="257"/>
      <c r="BX15" s="257"/>
      <c r="BY15" s="30"/>
      <c r="BZ15" s="257"/>
      <c r="CA15" s="257"/>
      <c r="CB15" s="742"/>
    </row>
    <row r="16" spans="1:80" s="546" customFormat="1" ht="43.2" hidden="1">
      <c r="A16" s="22"/>
      <c r="B16" s="602"/>
      <c r="C16" s="1039" t="s">
        <v>3690</v>
      </c>
      <c r="D16" s="1040" t="s">
        <v>3735</v>
      </c>
      <c r="E16" s="563" t="s">
        <v>14</v>
      </c>
      <c r="F16" s="22">
        <v>2019</v>
      </c>
      <c r="G16" s="22">
        <v>2019</v>
      </c>
      <c r="H16" s="22">
        <v>10</v>
      </c>
      <c r="I16" s="1041"/>
      <c r="J16" s="603">
        <v>4800000</v>
      </c>
      <c r="K16" s="22" t="s">
        <v>3472</v>
      </c>
      <c r="L16" s="563" t="s">
        <v>3697</v>
      </c>
      <c r="M16" s="22" t="s">
        <v>3693</v>
      </c>
      <c r="N16" s="22" t="s">
        <v>9</v>
      </c>
      <c r="O16" s="22" t="s">
        <v>3686</v>
      </c>
      <c r="P16" s="22" t="s">
        <v>3687</v>
      </c>
      <c r="Q16" s="563"/>
      <c r="R16" s="563" t="s">
        <v>31</v>
      </c>
      <c r="S16" s="584"/>
      <c r="T16" s="915"/>
      <c r="U16" s="563" t="s">
        <v>197</v>
      </c>
      <c r="V16" s="563" t="s">
        <v>3688</v>
      </c>
      <c r="W16" s="563"/>
      <c r="X16" s="563"/>
      <c r="Y16" s="1041"/>
      <c r="Z16" s="563"/>
      <c r="AA16" s="1041"/>
      <c r="AB16" s="1041" t="s">
        <v>15</v>
      </c>
      <c r="AC16" s="915"/>
      <c r="AD16" s="563" t="s">
        <v>197</v>
      </c>
      <c r="AE16" s="563" t="s">
        <v>3688</v>
      </c>
      <c r="AF16" s="563"/>
      <c r="AG16" s="1041"/>
      <c r="AH16" s="803"/>
      <c r="AI16" s="563" t="s">
        <v>20</v>
      </c>
      <c r="AJ16" s="915"/>
      <c r="AK16" s="1041" t="s">
        <v>197</v>
      </c>
      <c r="AL16" s="1041" t="s">
        <v>3688</v>
      </c>
      <c r="AM16" s="1041"/>
      <c r="AN16" s="1041"/>
      <c r="AO16" s="1041"/>
      <c r="AP16" s="1041"/>
      <c r="AQ16" s="1042"/>
      <c r="AR16" s="1041"/>
      <c r="AS16" s="1041"/>
      <c r="AT16" s="1041"/>
      <c r="AU16" s="1041"/>
      <c r="AV16" s="1041"/>
      <c r="AW16" s="1041"/>
      <c r="AX16" s="1042"/>
      <c r="AY16" s="1043"/>
      <c r="AZ16" s="1043"/>
      <c r="BA16" s="1043"/>
      <c r="BB16" s="1043"/>
      <c r="BC16" s="1043"/>
      <c r="BD16" s="1043"/>
      <c r="BE16" s="1043"/>
      <c r="BF16" s="1043"/>
      <c r="BG16" s="1042"/>
      <c r="BH16" s="1042"/>
      <c r="BI16" s="1039" t="s">
        <v>3661</v>
      </c>
      <c r="BJ16" s="1039" t="s">
        <v>3662</v>
      </c>
      <c r="BK16" s="30" t="s">
        <v>715</v>
      </c>
      <c r="BL16" s="889"/>
      <c r="BM16" s="30"/>
      <c r="BN16" s="889"/>
      <c r="BO16" s="889"/>
      <c r="BP16" s="889"/>
      <c r="BQ16" s="889"/>
      <c r="BR16" s="889"/>
      <c r="BS16" s="889"/>
      <c r="BT16" s="889"/>
      <c r="BU16" s="889"/>
      <c r="BV16" s="257"/>
      <c r="BW16" s="257"/>
      <c r="BX16" s="257"/>
      <c r="BY16" s="30"/>
      <c r="BZ16" s="257"/>
      <c r="CA16" s="257"/>
      <c r="CB16" s="742"/>
    </row>
    <row r="17" spans="1:80" s="546" customFormat="1" ht="72" hidden="1">
      <c r="A17" s="22"/>
      <c r="B17" s="602"/>
      <c r="C17" s="1039" t="s">
        <v>3690</v>
      </c>
      <c r="D17" s="1040" t="s">
        <v>3736</v>
      </c>
      <c r="E17" s="563" t="s">
        <v>14</v>
      </c>
      <c r="F17" s="22">
        <v>2019</v>
      </c>
      <c r="G17" s="22">
        <v>2019</v>
      </c>
      <c r="H17" s="22">
        <v>10</v>
      </c>
      <c r="I17" s="1041"/>
      <c r="J17" s="603">
        <v>10748000</v>
      </c>
      <c r="K17" s="22" t="s">
        <v>3472</v>
      </c>
      <c r="L17" s="563" t="s">
        <v>3737</v>
      </c>
      <c r="M17" s="22" t="s">
        <v>3693</v>
      </c>
      <c r="N17" s="22" t="s">
        <v>9</v>
      </c>
      <c r="O17" s="22" t="s">
        <v>3686</v>
      </c>
      <c r="P17" s="22" t="s">
        <v>3687</v>
      </c>
      <c r="Q17" s="563"/>
      <c r="R17" s="563" t="s">
        <v>22</v>
      </c>
      <c r="S17" s="584"/>
      <c r="T17" s="915"/>
      <c r="U17" s="563" t="s">
        <v>179</v>
      </c>
      <c r="V17" s="563" t="s">
        <v>3688</v>
      </c>
      <c r="W17" s="563"/>
      <c r="X17" s="563"/>
      <c r="Y17" s="1041"/>
      <c r="Z17" s="563"/>
      <c r="AA17" s="1041"/>
      <c r="AB17" s="1041" t="s">
        <v>27</v>
      </c>
      <c r="AC17" s="915"/>
      <c r="AD17" s="563" t="s">
        <v>179</v>
      </c>
      <c r="AE17" s="563" t="s">
        <v>3688</v>
      </c>
      <c r="AF17" s="563"/>
      <c r="AG17" s="1041"/>
      <c r="AH17" s="803"/>
      <c r="AI17" s="563" t="s">
        <v>56</v>
      </c>
      <c r="AJ17" s="915"/>
      <c r="AK17" s="1041" t="s">
        <v>179</v>
      </c>
      <c r="AL17" s="1041" t="s">
        <v>3688</v>
      </c>
      <c r="AM17" s="1041"/>
      <c r="AN17" s="1041"/>
      <c r="AO17" s="1041"/>
      <c r="AP17" s="1041" t="s">
        <v>203</v>
      </c>
      <c r="AQ17" s="1042"/>
      <c r="AR17" s="1041" t="s">
        <v>179</v>
      </c>
      <c r="AS17" s="1041" t="s">
        <v>3688</v>
      </c>
      <c r="AT17" s="1041"/>
      <c r="AU17" s="1041"/>
      <c r="AV17" s="1041"/>
      <c r="AW17" s="1041"/>
      <c r="AX17" s="1042"/>
      <c r="AY17" s="1043"/>
      <c r="AZ17" s="1043"/>
      <c r="BA17" s="1043"/>
      <c r="BB17" s="1043"/>
      <c r="BC17" s="1043"/>
      <c r="BD17" s="1043"/>
      <c r="BE17" s="1043"/>
      <c r="BF17" s="1043"/>
      <c r="BG17" s="1042"/>
      <c r="BH17" s="1042"/>
      <c r="BI17" s="1039" t="s">
        <v>3661</v>
      </c>
      <c r="BJ17" s="1039" t="s">
        <v>3662</v>
      </c>
      <c r="BK17" s="30" t="s">
        <v>1388</v>
      </c>
      <c r="BL17" s="889"/>
      <c r="BM17" s="30"/>
      <c r="BN17" s="889"/>
      <c r="BO17" s="889"/>
      <c r="BP17" s="889"/>
      <c r="BQ17" s="889"/>
      <c r="BR17" s="889"/>
      <c r="BS17" s="889"/>
      <c r="BT17" s="889"/>
      <c r="BU17" s="889"/>
      <c r="BV17" s="257"/>
      <c r="BW17" s="257"/>
      <c r="BX17" s="257"/>
      <c r="BY17" s="30"/>
      <c r="BZ17" s="257"/>
      <c r="CA17" s="257"/>
      <c r="CB17" s="742"/>
    </row>
    <row r="18" spans="1:80" s="546" customFormat="1" ht="43.2" hidden="1">
      <c r="A18" s="22"/>
      <c r="B18" s="602"/>
      <c r="C18" s="1039" t="s">
        <v>3690</v>
      </c>
      <c r="D18" s="1040" t="s">
        <v>3738</v>
      </c>
      <c r="E18" s="563" t="s">
        <v>14</v>
      </c>
      <c r="F18" s="22">
        <v>2019</v>
      </c>
      <c r="G18" s="22">
        <v>2019</v>
      </c>
      <c r="H18" s="22">
        <v>3</v>
      </c>
      <c r="I18" s="1041"/>
      <c r="J18" s="603">
        <v>8681500</v>
      </c>
      <c r="K18" s="22" t="s">
        <v>3472</v>
      </c>
      <c r="L18" s="563" t="s">
        <v>3739</v>
      </c>
      <c r="M18" s="22" t="s">
        <v>3693</v>
      </c>
      <c r="N18" s="22" t="s">
        <v>9</v>
      </c>
      <c r="O18" s="22" t="s">
        <v>3686</v>
      </c>
      <c r="P18" s="22" t="s">
        <v>3687</v>
      </c>
      <c r="Q18" s="563"/>
      <c r="R18" s="563" t="s">
        <v>17</v>
      </c>
      <c r="S18" s="584"/>
      <c r="T18" s="915"/>
      <c r="U18" s="563" t="s">
        <v>169</v>
      </c>
      <c r="V18" s="563" t="s">
        <v>3694</v>
      </c>
      <c r="W18" s="563"/>
      <c r="X18" s="563"/>
      <c r="Y18" s="1041"/>
      <c r="Z18" s="563"/>
      <c r="AA18" s="1041"/>
      <c r="AB18" s="1041" t="s">
        <v>3701</v>
      </c>
      <c r="AC18" s="915"/>
      <c r="AD18" s="563" t="s">
        <v>169</v>
      </c>
      <c r="AE18" s="563" t="s">
        <v>3694</v>
      </c>
      <c r="AF18" s="563"/>
      <c r="AG18" s="1041"/>
      <c r="AH18" s="803"/>
      <c r="AI18" s="563"/>
      <c r="AJ18" s="915"/>
      <c r="AK18" s="1041"/>
      <c r="AL18" s="1041"/>
      <c r="AM18" s="1041"/>
      <c r="AN18" s="1041"/>
      <c r="AO18" s="1041"/>
      <c r="AP18" s="1041"/>
      <c r="AQ18" s="1042"/>
      <c r="AR18" s="1041"/>
      <c r="AS18" s="1041"/>
      <c r="AT18" s="1041"/>
      <c r="AU18" s="1041"/>
      <c r="AV18" s="1041"/>
      <c r="AW18" s="1041"/>
      <c r="AX18" s="1042"/>
      <c r="AY18" s="1043"/>
      <c r="AZ18" s="1043"/>
      <c r="BA18" s="1043"/>
      <c r="BB18" s="1043"/>
      <c r="BC18" s="1043"/>
      <c r="BD18" s="1043"/>
      <c r="BE18" s="1043"/>
      <c r="BF18" s="1043"/>
      <c r="BG18" s="1042"/>
      <c r="BH18" s="1042"/>
      <c r="BI18" s="1039" t="s">
        <v>3661</v>
      </c>
      <c r="BJ18" s="1039" t="s">
        <v>3662</v>
      </c>
      <c r="BK18" s="30" t="s">
        <v>3740</v>
      </c>
      <c r="BL18" s="889"/>
      <c r="BM18" s="30" t="s">
        <v>3741</v>
      </c>
      <c r="BN18" s="889"/>
      <c r="BO18" s="889"/>
      <c r="BP18" s="889"/>
      <c r="BQ18" s="889"/>
      <c r="BR18" s="889"/>
      <c r="BS18" s="889"/>
      <c r="BT18" s="889"/>
      <c r="BU18" s="889"/>
      <c r="BV18" s="257"/>
      <c r="BW18" s="257"/>
      <c r="BX18" s="257"/>
      <c r="BY18" s="30"/>
      <c r="BZ18" s="257"/>
      <c r="CA18" s="257"/>
      <c r="CB18" s="742"/>
    </row>
    <row r="19" spans="1:80" s="546" customFormat="1" ht="60" hidden="1">
      <c r="A19" s="22"/>
      <c r="B19" s="602"/>
      <c r="C19" s="1039" t="s">
        <v>3690</v>
      </c>
      <c r="D19" s="1040" t="s">
        <v>3742</v>
      </c>
      <c r="E19" s="563" t="s">
        <v>14</v>
      </c>
      <c r="F19" s="22">
        <v>2019</v>
      </c>
      <c r="G19" s="22">
        <v>2019</v>
      </c>
      <c r="H19" s="22">
        <v>10</v>
      </c>
      <c r="I19" s="1041"/>
      <c r="J19" s="603">
        <v>10025000</v>
      </c>
      <c r="K19" s="22" t="s">
        <v>3472</v>
      </c>
      <c r="L19" s="563" t="s">
        <v>3697</v>
      </c>
      <c r="M19" s="22" t="s">
        <v>3693</v>
      </c>
      <c r="N19" s="22" t="s">
        <v>9</v>
      </c>
      <c r="O19" s="22" t="s">
        <v>3686</v>
      </c>
      <c r="P19" s="22" t="s">
        <v>3687</v>
      </c>
      <c r="Q19" s="563"/>
      <c r="R19" s="563" t="s">
        <v>18</v>
      </c>
      <c r="S19" s="584"/>
      <c r="T19" s="915"/>
      <c r="U19" s="563" t="s">
        <v>207</v>
      </c>
      <c r="V19" s="563" t="s">
        <v>3688</v>
      </c>
      <c r="W19" s="563"/>
      <c r="X19" s="563"/>
      <c r="Y19" s="1041"/>
      <c r="Z19" s="563"/>
      <c r="AA19" s="1041"/>
      <c r="AB19" s="1041" t="s">
        <v>45</v>
      </c>
      <c r="AC19" s="915"/>
      <c r="AD19" s="563" t="s">
        <v>256</v>
      </c>
      <c r="AE19" s="563" t="s">
        <v>3688</v>
      </c>
      <c r="AF19" s="563"/>
      <c r="AG19" s="1041"/>
      <c r="AH19" s="803"/>
      <c r="AI19" s="563" t="s">
        <v>27</v>
      </c>
      <c r="AJ19" s="915"/>
      <c r="AK19" s="1041" t="s">
        <v>179</v>
      </c>
      <c r="AL19" s="1041" t="s">
        <v>3688</v>
      </c>
      <c r="AM19" s="1041"/>
      <c r="AN19" s="1041"/>
      <c r="AO19" s="1041"/>
      <c r="AP19" s="1041" t="s">
        <v>33</v>
      </c>
      <c r="AQ19" s="1042"/>
      <c r="AR19" s="1041" t="s">
        <v>207</v>
      </c>
      <c r="AS19" s="1041" t="s">
        <v>3688</v>
      </c>
      <c r="AT19" s="1041"/>
      <c r="AU19" s="1041"/>
      <c r="AV19" s="1041"/>
      <c r="AW19" s="1041"/>
      <c r="AX19" s="1042"/>
      <c r="AY19" s="1043"/>
      <c r="AZ19" s="1043"/>
      <c r="BA19" s="1043"/>
      <c r="BB19" s="1043"/>
      <c r="BC19" s="1043"/>
      <c r="BD19" s="1043"/>
      <c r="BE19" s="1043"/>
      <c r="BF19" s="1043"/>
      <c r="BG19" s="1042"/>
      <c r="BH19" s="1042"/>
      <c r="BI19" s="1039" t="s">
        <v>3661</v>
      </c>
      <c r="BJ19" s="1039" t="s">
        <v>3662</v>
      </c>
      <c r="BK19" s="30"/>
      <c r="BL19" s="889"/>
      <c r="BM19" s="30"/>
      <c r="BN19" s="889"/>
      <c r="BO19" s="889"/>
      <c r="BP19" s="889"/>
      <c r="BQ19" s="889"/>
      <c r="BR19" s="889"/>
      <c r="BS19" s="889"/>
      <c r="BT19" s="889"/>
      <c r="BU19" s="889"/>
      <c r="BV19" s="257"/>
      <c r="BW19" s="257"/>
      <c r="BX19" s="257"/>
      <c r="BY19" s="30"/>
      <c r="BZ19" s="257"/>
      <c r="CA19" s="257"/>
      <c r="CB19" s="742"/>
    </row>
    <row r="20" spans="1:80" s="546" customFormat="1" ht="43.2" hidden="1">
      <c r="A20" s="22"/>
      <c r="B20" s="602"/>
      <c r="C20" s="1039" t="s">
        <v>3690</v>
      </c>
      <c r="D20" s="1040" t="s">
        <v>3743</v>
      </c>
      <c r="E20" s="563" t="s">
        <v>14</v>
      </c>
      <c r="F20" s="22">
        <v>2019</v>
      </c>
      <c r="G20" s="22">
        <v>2019</v>
      </c>
      <c r="H20" s="22">
        <v>6</v>
      </c>
      <c r="I20" s="1041"/>
      <c r="J20" s="603">
        <v>6574000</v>
      </c>
      <c r="K20" s="22" t="s">
        <v>3472</v>
      </c>
      <c r="L20" s="563" t="s">
        <v>3744</v>
      </c>
      <c r="M20" s="22" t="s">
        <v>3693</v>
      </c>
      <c r="N20" s="22" t="s">
        <v>9</v>
      </c>
      <c r="O20" s="22" t="s">
        <v>3686</v>
      </c>
      <c r="P20" s="22" t="s">
        <v>3687</v>
      </c>
      <c r="Q20" s="563"/>
      <c r="R20" s="563" t="s">
        <v>26</v>
      </c>
      <c r="S20" s="584"/>
      <c r="T20" s="915"/>
      <c r="U20" s="563" t="s">
        <v>176</v>
      </c>
      <c r="V20" s="563" t="s">
        <v>3694</v>
      </c>
      <c r="W20" s="563"/>
      <c r="X20" s="563"/>
      <c r="Y20" s="1041"/>
      <c r="Z20" s="563"/>
      <c r="AA20" s="1041"/>
      <c r="AB20" s="1041" t="s">
        <v>28</v>
      </c>
      <c r="AC20" s="915"/>
      <c r="AD20" s="563" t="s">
        <v>176</v>
      </c>
      <c r="AE20" s="563" t="s">
        <v>3694</v>
      </c>
      <c r="AF20" s="563"/>
      <c r="AG20" s="1041"/>
      <c r="AH20" s="803"/>
      <c r="AI20" s="563" t="s">
        <v>19</v>
      </c>
      <c r="AJ20" s="915"/>
      <c r="AK20" s="1041" t="s">
        <v>176</v>
      </c>
      <c r="AL20" s="1041" t="s">
        <v>3694</v>
      </c>
      <c r="AM20" s="1041"/>
      <c r="AN20" s="1041"/>
      <c r="AO20" s="1041"/>
      <c r="AP20" s="1041"/>
      <c r="AQ20" s="1042"/>
      <c r="AR20" s="1041"/>
      <c r="AS20" s="1041"/>
      <c r="AT20" s="1041"/>
      <c r="AU20" s="1041"/>
      <c r="AV20" s="1041"/>
      <c r="AW20" s="1041"/>
      <c r="AX20" s="1042"/>
      <c r="AY20" s="1043"/>
      <c r="AZ20" s="1043"/>
      <c r="BA20" s="1043"/>
      <c r="BB20" s="1043"/>
      <c r="BC20" s="1043"/>
      <c r="BD20" s="1043"/>
      <c r="BE20" s="1043"/>
      <c r="BF20" s="1043"/>
      <c r="BG20" s="1042"/>
      <c r="BH20" s="1042"/>
      <c r="BI20" s="1039" t="s">
        <v>3661</v>
      </c>
      <c r="BJ20" s="1039" t="s">
        <v>3662</v>
      </c>
      <c r="BK20" s="30" t="s">
        <v>3745</v>
      </c>
      <c r="BL20" s="889"/>
      <c r="BM20" s="30" t="s">
        <v>3746</v>
      </c>
      <c r="BN20" s="889"/>
      <c r="BO20" s="889"/>
      <c r="BP20" s="889"/>
      <c r="BQ20" s="889"/>
      <c r="BR20" s="889"/>
      <c r="BS20" s="889"/>
      <c r="BT20" s="889"/>
      <c r="BU20" s="889"/>
      <c r="BV20" s="257"/>
      <c r="BW20" s="257"/>
      <c r="BX20" s="257"/>
      <c r="BY20" s="30"/>
      <c r="BZ20" s="257"/>
      <c r="CA20" s="257"/>
      <c r="CB20" s="742"/>
    </row>
    <row r="21" spans="1:80" s="1171" customFormat="1" ht="14.4" hidden="1">
      <c r="A21" s="1156"/>
      <c r="B21" s="1157"/>
      <c r="C21" s="1158"/>
      <c r="D21" s="1159"/>
      <c r="E21" s="1160"/>
      <c r="F21" s="1160"/>
      <c r="G21" s="1160"/>
      <c r="H21" s="1156"/>
      <c r="I21" s="1161"/>
      <c r="J21" s="1162"/>
      <c r="K21" s="1156"/>
      <c r="L21" s="1160"/>
      <c r="M21" s="1156"/>
      <c r="N21" s="1156"/>
      <c r="O21" s="1156"/>
      <c r="P21" s="1156"/>
      <c r="Q21" s="1160"/>
      <c r="R21" s="1160"/>
      <c r="S21" s="1163"/>
      <c r="T21" s="1164"/>
      <c r="U21" s="1160"/>
      <c r="V21" s="1160"/>
      <c r="W21" s="1160"/>
      <c r="X21" s="1160"/>
      <c r="Y21" s="1161"/>
      <c r="Z21" s="1160"/>
      <c r="AA21" s="1161"/>
      <c r="AB21" s="1161"/>
      <c r="AC21" s="1164"/>
      <c r="AD21" s="1160"/>
      <c r="AE21" s="1160"/>
      <c r="AF21" s="1160"/>
      <c r="AG21" s="1161"/>
      <c r="AH21" s="1165"/>
      <c r="AI21" s="1160"/>
      <c r="AJ21" s="1164"/>
      <c r="AK21" s="1161"/>
      <c r="AL21" s="1161"/>
      <c r="AM21" s="1161"/>
      <c r="AN21" s="1161"/>
      <c r="AO21" s="1161"/>
      <c r="AP21" s="1161"/>
      <c r="AQ21" s="1166"/>
      <c r="AR21" s="1161"/>
      <c r="AS21" s="1161"/>
      <c r="AT21" s="1161"/>
      <c r="AU21" s="1161"/>
      <c r="AV21" s="1161"/>
      <c r="AW21" s="1161"/>
      <c r="AX21" s="1166"/>
      <c r="AY21" s="1167"/>
      <c r="AZ21" s="1167"/>
      <c r="BA21" s="1167"/>
      <c r="BB21" s="1167"/>
      <c r="BC21" s="1167"/>
      <c r="BD21" s="1167"/>
      <c r="BE21" s="1167"/>
      <c r="BF21" s="1167"/>
      <c r="BG21" s="1166"/>
      <c r="BH21" s="1166"/>
      <c r="BI21" s="1158"/>
      <c r="BJ21" s="1156"/>
      <c r="BK21" s="589"/>
      <c r="BL21" s="1168"/>
      <c r="BM21" s="589"/>
      <c r="BN21" s="1168"/>
      <c r="BO21" s="1168"/>
      <c r="BP21" s="1168"/>
      <c r="BQ21" s="1168"/>
      <c r="BR21" s="1168"/>
      <c r="BS21" s="1168"/>
      <c r="BT21" s="1168"/>
      <c r="BU21" s="1168"/>
      <c r="BV21" s="1169"/>
      <c r="BW21" s="1169"/>
      <c r="BX21" s="1169"/>
      <c r="BY21" s="589"/>
      <c r="BZ21" s="1169"/>
      <c r="CA21" s="1169"/>
      <c r="CB21" s="1170"/>
    </row>
    <row r="22" spans="1:80" s="6" customFormat="1" ht="87" hidden="1" customHeight="1">
      <c r="A22" s="22">
        <v>1</v>
      </c>
      <c r="B22" s="602" t="s">
        <v>3747</v>
      </c>
      <c r="C22" s="22" t="s">
        <v>3748</v>
      </c>
      <c r="D22" s="560" t="s">
        <v>3749</v>
      </c>
      <c r="E22" s="22" t="s">
        <v>14</v>
      </c>
      <c r="F22" s="22">
        <v>2020</v>
      </c>
      <c r="G22" s="22">
        <v>2020</v>
      </c>
      <c r="H22" s="22">
        <v>10</v>
      </c>
      <c r="I22" s="22" t="s">
        <v>3750</v>
      </c>
      <c r="J22" s="603">
        <v>4563200</v>
      </c>
      <c r="K22" s="22" t="s">
        <v>3472</v>
      </c>
      <c r="L22" s="22">
        <v>1</v>
      </c>
      <c r="M22" s="22"/>
      <c r="N22" s="22" t="s">
        <v>9</v>
      </c>
      <c r="O22" s="22" t="s">
        <v>3686</v>
      </c>
      <c r="P22" s="22" t="s">
        <v>3687</v>
      </c>
      <c r="Q22" s="562">
        <v>6681051</v>
      </c>
      <c r="R22" s="22" t="s">
        <v>13</v>
      </c>
      <c r="S22" s="1044" t="s">
        <v>1945</v>
      </c>
      <c r="T22" s="1008">
        <f>J22/2</f>
        <v>2281600</v>
      </c>
      <c r="U22" s="22" t="s">
        <v>197</v>
      </c>
      <c r="V22" s="22" t="s">
        <v>3751</v>
      </c>
      <c r="W22" s="22"/>
      <c r="X22" s="22"/>
      <c r="Y22" s="563"/>
      <c r="Z22" s="22">
        <v>6680627</v>
      </c>
      <c r="AA22" s="564" t="s">
        <v>2200</v>
      </c>
      <c r="AB22" s="22" t="s">
        <v>88</v>
      </c>
      <c r="AC22" s="915">
        <f t="shared" ref="AC22:AC42" si="0">T22</f>
        <v>2281600</v>
      </c>
      <c r="AD22" s="22" t="s">
        <v>197</v>
      </c>
      <c r="AE22" s="22" t="s">
        <v>3751</v>
      </c>
      <c r="AF22" s="22" t="s">
        <v>3687</v>
      </c>
      <c r="AG22" s="22"/>
      <c r="AH22" s="564"/>
      <c r="AI22" s="22"/>
      <c r="AJ22" s="915"/>
      <c r="AK22" s="22"/>
      <c r="AL22" s="22"/>
      <c r="AM22" s="22"/>
      <c r="AN22" s="30"/>
      <c r="AO22" s="30"/>
      <c r="AP22" s="30"/>
      <c r="AQ22" s="808"/>
      <c r="AR22" s="30"/>
      <c r="AS22" s="30"/>
      <c r="AT22" s="30"/>
      <c r="AU22" s="30"/>
      <c r="AV22" s="30"/>
      <c r="AW22" s="30"/>
      <c r="AX22" s="808"/>
      <c r="AY22" s="30"/>
      <c r="AZ22" s="30"/>
      <c r="BA22" s="30"/>
      <c r="BB22" s="30"/>
      <c r="BC22" s="30"/>
      <c r="BD22" s="30"/>
      <c r="BE22" s="30"/>
      <c r="BF22" s="30"/>
      <c r="BG22" s="30"/>
      <c r="BH22" s="30"/>
      <c r="BI22" s="596" t="s">
        <v>3661</v>
      </c>
      <c r="BJ22" s="596" t="s">
        <v>3662</v>
      </c>
      <c r="BK22" s="30"/>
      <c r="BL22" s="21"/>
      <c r="BM22" s="30"/>
      <c r="BN22" s="30"/>
      <c r="BO22" s="30"/>
      <c r="BP22" s="21"/>
      <c r="BQ22" s="30"/>
      <c r="BR22" s="30"/>
      <c r="BS22" s="30"/>
      <c r="BT22" s="30"/>
      <c r="BU22" s="30"/>
      <c r="BV22" s="30"/>
      <c r="BW22" s="30"/>
      <c r="BX22" s="30"/>
      <c r="BY22" s="30" t="s">
        <v>3721</v>
      </c>
      <c r="BZ22" s="30"/>
      <c r="CA22" s="736" t="s">
        <v>3752</v>
      </c>
      <c r="CB22" s="30"/>
    </row>
    <row r="23" spans="1:80" s="897" customFormat="1" ht="48" hidden="1" customHeight="1">
      <c r="A23" s="22">
        <v>2</v>
      </c>
      <c r="B23" s="602" t="s">
        <v>3747</v>
      </c>
      <c r="C23" s="22" t="s">
        <v>3753</v>
      </c>
      <c r="D23" s="560" t="s">
        <v>3754</v>
      </c>
      <c r="E23" s="22" t="s">
        <v>14</v>
      </c>
      <c r="F23" s="22">
        <v>2020</v>
      </c>
      <c r="G23" s="22">
        <v>2020</v>
      </c>
      <c r="H23" s="22">
        <v>10</v>
      </c>
      <c r="I23" s="22" t="s">
        <v>3755</v>
      </c>
      <c r="J23" s="603">
        <v>5820000</v>
      </c>
      <c r="K23" s="22" t="s">
        <v>3472</v>
      </c>
      <c r="L23" s="22">
        <v>3</v>
      </c>
      <c r="M23" s="22"/>
      <c r="N23" s="22" t="s">
        <v>9</v>
      </c>
      <c r="O23" s="22" t="s">
        <v>3686</v>
      </c>
      <c r="P23" s="22" t="s">
        <v>3687</v>
      </c>
      <c r="Q23" s="562">
        <v>6682237</v>
      </c>
      <c r="R23" s="22" t="s">
        <v>20</v>
      </c>
      <c r="S23" s="1044" t="s">
        <v>2024</v>
      </c>
      <c r="T23" s="1008">
        <f>J23/3</f>
        <v>1940000</v>
      </c>
      <c r="U23" s="22" t="s">
        <v>3486</v>
      </c>
      <c r="V23" s="22" t="s">
        <v>3756</v>
      </c>
      <c r="W23" s="22"/>
      <c r="X23" s="22"/>
      <c r="Y23" s="563"/>
      <c r="Z23" s="22">
        <v>6680626</v>
      </c>
      <c r="AA23" s="564" t="s">
        <v>1296</v>
      </c>
      <c r="AB23" s="22" t="s">
        <v>45</v>
      </c>
      <c r="AC23" s="915">
        <f t="shared" si="0"/>
        <v>1940000</v>
      </c>
      <c r="AD23" s="22" t="s">
        <v>256</v>
      </c>
      <c r="AE23" s="22" t="s">
        <v>3756</v>
      </c>
      <c r="AF23" s="22" t="s">
        <v>3687</v>
      </c>
      <c r="AG23" s="22">
        <v>6680628</v>
      </c>
      <c r="AH23" s="564" t="s">
        <v>1295</v>
      </c>
      <c r="AI23" s="22" t="s">
        <v>89</v>
      </c>
      <c r="AJ23" s="915">
        <f>T23</f>
        <v>1940000</v>
      </c>
      <c r="AK23" s="22" t="s">
        <v>207</v>
      </c>
      <c r="AL23" s="22" t="s">
        <v>3756</v>
      </c>
      <c r="AM23" s="22" t="s">
        <v>3687</v>
      </c>
      <c r="AN23" s="30"/>
      <c r="AO23" s="30"/>
      <c r="AP23" s="30"/>
      <c r="AQ23" s="808"/>
      <c r="AR23" s="30"/>
      <c r="AS23" s="30"/>
      <c r="AT23" s="30"/>
      <c r="AU23" s="30"/>
      <c r="AV23" s="30"/>
      <c r="AW23" s="30"/>
      <c r="AX23" s="808"/>
      <c r="AY23" s="30"/>
      <c r="AZ23" s="30"/>
      <c r="BA23" s="30"/>
      <c r="BB23" s="30"/>
      <c r="BC23" s="30"/>
      <c r="BD23" s="30"/>
      <c r="BE23" s="30"/>
      <c r="BF23" s="30"/>
      <c r="BG23" s="30"/>
      <c r="BH23" s="30"/>
      <c r="BI23" s="596" t="s">
        <v>3661</v>
      </c>
      <c r="BJ23" s="596" t="s">
        <v>3662</v>
      </c>
      <c r="BK23" s="30"/>
      <c r="BL23" s="21"/>
      <c r="BM23" s="30"/>
      <c r="BN23" s="30"/>
      <c r="BO23" s="30"/>
      <c r="BP23" s="21"/>
      <c r="BQ23" s="30"/>
      <c r="BR23" s="30"/>
      <c r="BS23" s="30"/>
      <c r="BT23" s="30"/>
      <c r="BU23" s="30"/>
      <c r="BV23" s="30"/>
      <c r="BW23" s="30"/>
      <c r="BX23" s="30"/>
      <c r="BY23" s="30" t="s">
        <v>3432</v>
      </c>
      <c r="BZ23" s="30"/>
      <c r="CA23" s="736"/>
      <c r="CB23" s="30"/>
    </row>
    <row r="24" spans="1:80" s="897" customFormat="1" ht="48" hidden="1" customHeight="1">
      <c r="A24" s="22">
        <v>3</v>
      </c>
      <c r="B24" s="602" t="s">
        <v>3747</v>
      </c>
      <c r="C24" s="1039" t="s">
        <v>3757</v>
      </c>
      <c r="D24" s="560" t="s">
        <v>3758</v>
      </c>
      <c r="E24" s="22" t="s">
        <v>14</v>
      </c>
      <c r="F24" s="22">
        <v>2020</v>
      </c>
      <c r="G24" s="22">
        <v>2020</v>
      </c>
      <c r="H24" s="22">
        <v>10</v>
      </c>
      <c r="I24" s="22" t="s">
        <v>3759</v>
      </c>
      <c r="J24" s="603">
        <v>13337500</v>
      </c>
      <c r="K24" s="22" t="s">
        <v>3472</v>
      </c>
      <c r="L24" s="22">
        <v>3</v>
      </c>
      <c r="M24" s="22" t="s">
        <v>3693</v>
      </c>
      <c r="N24" s="22" t="s">
        <v>9</v>
      </c>
      <c r="O24" s="22" t="s">
        <v>3686</v>
      </c>
      <c r="P24" s="22" t="s">
        <v>3687</v>
      </c>
      <c r="Q24" s="562">
        <v>6680622</v>
      </c>
      <c r="R24" s="22" t="s">
        <v>18</v>
      </c>
      <c r="S24" s="1044" t="s">
        <v>1271</v>
      </c>
      <c r="T24" s="1008">
        <f>J24/2</f>
        <v>6668750</v>
      </c>
      <c r="U24" s="22" t="s">
        <v>207</v>
      </c>
      <c r="V24" s="22" t="s">
        <v>3756</v>
      </c>
      <c r="W24" s="22" t="s">
        <v>3687</v>
      </c>
      <c r="X24" s="22">
        <v>8140</v>
      </c>
      <c r="Y24" s="563" t="s">
        <v>3760</v>
      </c>
      <c r="Z24" s="22">
        <v>6680626</v>
      </c>
      <c r="AA24" s="564" t="s">
        <v>1296</v>
      </c>
      <c r="AB24" s="22" t="s">
        <v>45</v>
      </c>
      <c r="AC24" s="915">
        <f t="shared" si="0"/>
        <v>6668750</v>
      </c>
      <c r="AD24" s="22" t="s">
        <v>256</v>
      </c>
      <c r="AE24" s="22" t="s">
        <v>3756</v>
      </c>
      <c r="AF24" s="22" t="s">
        <v>3687</v>
      </c>
      <c r="AG24" s="22"/>
      <c r="AH24" s="564"/>
      <c r="AI24" s="22"/>
      <c r="AJ24" s="915"/>
      <c r="AK24" s="22"/>
      <c r="AL24" s="22"/>
      <c r="AM24" s="22"/>
      <c r="AN24" s="30"/>
      <c r="AO24" s="30"/>
      <c r="AP24" s="30"/>
      <c r="AQ24" s="808"/>
      <c r="AR24" s="30"/>
      <c r="AS24" s="30"/>
      <c r="AT24" s="30"/>
      <c r="AU24" s="30"/>
      <c r="AV24" s="30"/>
      <c r="AW24" s="30"/>
      <c r="AX24" s="808"/>
      <c r="AY24" s="30"/>
      <c r="AZ24" s="30"/>
      <c r="BA24" s="30"/>
      <c r="BB24" s="30"/>
      <c r="BC24" s="30"/>
      <c r="BD24" s="30"/>
      <c r="BE24" s="30"/>
      <c r="BF24" s="30"/>
      <c r="BG24" s="30"/>
      <c r="BH24" s="30"/>
      <c r="BI24" s="596" t="s">
        <v>3661</v>
      </c>
      <c r="BJ24" s="596" t="s">
        <v>3662</v>
      </c>
      <c r="BK24" s="30"/>
      <c r="BL24" s="21"/>
      <c r="BM24" s="30"/>
      <c r="BN24" s="30"/>
      <c r="BO24" s="30"/>
      <c r="BP24" s="21"/>
      <c r="BQ24" s="30"/>
      <c r="BR24" s="30"/>
      <c r="BS24" s="30"/>
      <c r="BT24" s="30"/>
      <c r="BU24" s="30"/>
      <c r="BV24" s="30"/>
      <c r="BW24" s="30"/>
      <c r="BX24" s="30"/>
      <c r="BY24" s="30" t="s">
        <v>3721</v>
      </c>
      <c r="BZ24" s="30"/>
      <c r="CA24" s="736" t="s">
        <v>3752</v>
      </c>
      <c r="CB24" s="30"/>
    </row>
    <row r="25" spans="1:80" s="6" customFormat="1" ht="48" hidden="1" customHeight="1">
      <c r="A25" s="22">
        <v>4</v>
      </c>
      <c r="B25" s="602" t="s">
        <v>3747</v>
      </c>
      <c r="C25" s="22" t="s">
        <v>3761</v>
      </c>
      <c r="D25" s="560" t="s">
        <v>3762</v>
      </c>
      <c r="E25" s="22" t="s">
        <v>14</v>
      </c>
      <c r="F25" s="22">
        <v>2020</v>
      </c>
      <c r="G25" s="22">
        <v>2020</v>
      </c>
      <c r="H25" s="22">
        <v>10</v>
      </c>
      <c r="I25" s="22" t="s">
        <v>3763</v>
      </c>
      <c r="J25" s="603">
        <v>15883750</v>
      </c>
      <c r="K25" s="22" t="s">
        <v>3472</v>
      </c>
      <c r="L25" s="22">
        <v>4</v>
      </c>
      <c r="M25" s="22"/>
      <c r="N25" s="22" t="s">
        <v>9</v>
      </c>
      <c r="O25" s="22" t="s">
        <v>3686</v>
      </c>
      <c r="P25" s="22" t="s">
        <v>3687</v>
      </c>
      <c r="Q25" s="562">
        <v>6680651</v>
      </c>
      <c r="R25" s="22" t="s">
        <v>19</v>
      </c>
      <c r="S25" s="1044" t="s">
        <v>1304</v>
      </c>
      <c r="T25" s="1008">
        <f>J25/3</f>
        <v>5294583.333333333</v>
      </c>
      <c r="U25" s="22" t="s">
        <v>176</v>
      </c>
      <c r="V25" s="22" t="s">
        <v>3751</v>
      </c>
      <c r="W25" s="22"/>
      <c r="X25" s="22"/>
      <c r="Y25" s="563"/>
      <c r="Z25" s="22">
        <v>6680631</v>
      </c>
      <c r="AA25" s="564" t="s">
        <v>2058</v>
      </c>
      <c r="AB25" s="22" t="s">
        <v>76</v>
      </c>
      <c r="AC25" s="915">
        <f t="shared" si="0"/>
        <v>5294583.333333333</v>
      </c>
      <c r="AD25" s="22" t="s">
        <v>176</v>
      </c>
      <c r="AE25" s="22" t="s">
        <v>3751</v>
      </c>
      <c r="AF25" s="22" t="s">
        <v>3687</v>
      </c>
      <c r="AG25" s="22">
        <v>6680685</v>
      </c>
      <c r="AH25" s="564" t="s">
        <v>1232</v>
      </c>
      <c r="AI25" s="22" t="s">
        <v>28</v>
      </c>
      <c r="AJ25" s="915">
        <f>T25</f>
        <v>5294583.333333333</v>
      </c>
      <c r="AK25" s="22" t="s">
        <v>176</v>
      </c>
      <c r="AL25" s="22" t="s">
        <v>3751</v>
      </c>
      <c r="AM25" s="22" t="s">
        <v>3687</v>
      </c>
      <c r="AN25" s="30"/>
      <c r="AO25" s="30"/>
      <c r="AP25" s="30"/>
      <c r="AQ25" s="808"/>
      <c r="AR25" s="30"/>
      <c r="AS25" s="30"/>
      <c r="AT25" s="30"/>
      <c r="AU25" s="30"/>
      <c r="AV25" s="30"/>
      <c r="AW25" s="30"/>
      <c r="AX25" s="808"/>
      <c r="AY25" s="30"/>
      <c r="AZ25" s="30"/>
      <c r="BA25" s="30"/>
      <c r="BB25" s="30"/>
      <c r="BC25" s="30"/>
      <c r="BD25" s="30"/>
      <c r="BE25" s="30"/>
      <c r="BF25" s="30"/>
      <c r="BG25" s="30"/>
      <c r="BH25" s="30"/>
      <c r="BI25" s="596" t="s">
        <v>3661</v>
      </c>
      <c r="BJ25" s="22" t="s">
        <v>3662</v>
      </c>
      <c r="BK25" s="30"/>
      <c r="BL25" s="21"/>
      <c r="BM25" s="30"/>
      <c r="BN25" s="30"/>
      <c r="BO25" s="30"/>
      <c r="BP25" s="21"/>
      <c r="BQ25" s="30"/>
      <c r="BR25" s="30"/>
      <c r="BS25" s="30"/>
      <c r="BT25" s="30"/>
      <c r="BU25" s="30"/>
      <c r="BV25" s="30"/>
      <c r="BW25" s="30"/>
      <c r="BX25" s="30"/>
      <c r="BY25" s="30" t="s">
        <v>3764</v>
      </c>
      <c r="BZ25" s="30"/>
      <c r="CA25" s="736" t="s">
        <v>3765</v>
      </c>
      <c r="CB25" s="30"/>
    </row>
    <row r="26" spans="1:80" s="6" customFormat="1" ht="48" hidden="1" customHeight="1">
      <c r="A26" s="22">
        <v>5</v>
      </c>
      <c r="B26" s="602" t="s">
        <v>3747</v>
      </c>
      <c r="C26" s="22" t="s">
        <v>3766</v>
      </c>
      <c r="D26" s="560" t="s">
        <v>3767</v>
      </c>
      <c r="E26" s="22" t="s">
        <v>14</v>
      </c>
      <c r="F26" s="22">
        <v>2020</v>
      </c>
      <c r="G26" s="22">
        <v>2020</v>
      </c>
      <c r="H26" s="22">
        <v>10</v>
      </c>
      <c r="I26" s="22" t="s">
        <v>3768</v>
      </c>
      <c r="J26" s="603">
        <v>5796000</v>
      </c>
      <c r="K26" s="22" t="s">
        <v>3472</v>
      </c>
      <c r="L26" s="22">
        <v>3</v>
      </c>
      <c r="M26" s="22"/>
      <c r="N26" s="22" t="s">
        <v>9</v>
      </c>
      <c r="O26" s="22" t="s">
        <v>3686</v>
      </c>
      <c r="P26" s="22" t="s">
        <v>3687</v>
      </c>
      <c r="Q26" s="562">
        <v>6680618</v>
      </c>
      <c r="R26" s="22" t="s">
        <v>31</v>
      </c>
      <c r="S26" s="1044" t="s">
        <v>2025</v>
      </c>
      <c r="T26" s="1008">
        <f>J26/3</f>
        <v>1932000</v>
      </c>
      <c r="U26" s="22" t="s">
        <v>197</v>
      </c>
      <c r="V26" s="22" t="s">
        <v>3751</v>
      </c>
      <c r="W26" s="22"/>
      <c r="X26" s="22"/>
      <c r="Y26" s="563"/>
      <c r="Z26" s="22">
        <v>6680643</v>
      </c>
      <c r="AA26" s="564" t="s">
        <v>1305</v>
      </c>
      <c r="AB26" s="22" t="s">
        <v>15</v>
      </c>
      <c r="AC26" s="915">
        <f t="shared" si="0"/>
        <v>1932000</v>
      </c>
      <c r="AD26" s="22" t="s">
        <v>269</v>
      </c>
      <c r="AE26" s="22" t="s">
        <v>3751</v>
      </c>
      <c r="AF26" s="22" t="s">
        <v>3687</v>
      </c>
      <c r="AG26" s="22">
        <v>6682237</v>
      </c>
      <c r="AH26" s="564">
        <v>722069004</v>
      </c>
      <c r="AI26" s="22" t="s">
        <v>3769</v>
      </c>
      <c r="AJ26" s="915">
        <f>T26</f>
        <v>1932000</v>
      </c>
      <c r="AK26" s="22" t="s">
        <v>3486</v>
      </c>
      <c r="AL26" s="22" t="s">
        <v>3756</v>
      </c>
      <c r="AM26" s="22" t="s">
        <v>3687</v>
      </c>
      <c r="AN26" s="30"/>
      <c r="AO26" s="30"/>
      <c r="AP26" s="30"/>
      <c r="AQ26" s="808"/>
      <c r="AR26" s="30"/>
      <c r="AS26" s="30"/>
      <c r="AT26" s="30"/>
      <c r="AU26" s="30"/>
      <c r="AV26" s="30"/>
      <c r="AW26" s="30"/>
      <c r="AX26" s="808"/>
      <c r="AY26" s="30"/>
      <c r="AZ26" s="30"/>
      <c r="BA26" s="30"/>
      <c r="BB26" s="30"/>
      <c r="BC26" s="30"/>
      <c r="BD26" s="30"/>
      <c r="BE26" s="30"/>
      <c r="BF26" s="30"/>
      <c r="BG26" s="30"/>
      <c r="BH26" s="30"/>
      <c r="BI26" s="596" t="s">
        <v>3661</v>
      </c>
      <c r="BJ26" s="22" t="s">
        <v>3662</v>
      </c>
      <c r="BK26" s="30"/>
      <c r="BL26" s="21"/>
      <c r="BM26" s="30"/>
      <c r="BN26" s="30"/>
      <c r="BO26" s="30"/>
      <c r="BP26" s="21"/>
      <c r="BQ26" s="30"/>
      <c r="BR26" s="30"/>
      <c r="BS26" s="30"/>
      <c r="BT26" s="30"/>
      <c r="BU26" s="30"/>
      <c r="BV26" s="30"/>
      <c r="BW26" s="30"/>
      <c r="BX26" s="30"/>
      <c r="BY26" s="30" t="s">
        <v>3721</v>
      </c>
      <c r="BZ26" s="30"/>
      <c r="CA26" s="736" t="s">
        <v>3752</v>
      </c>
      <c r="CB26" s="30"/>
    </row>
    <row r="27" spans="1:80" s="897" customFormat="1" ht="48" hidden="1" customHeight="1">
      <c r="A27" s="22">
        <v>6</v>
      </c>
      <c r="B27" s="602" t="s">
        <v>3747</v>
      </c>
      <c r="C27" s="22" t="s">
        <v>3770</v>
      </c>
      <c r="D27" s="560" t="s">
        <v>3771</v>
      </c>
      <c r="E27" s="22" t="s">
        <v>14</v>
      </c>
      <c r="F27" s="22">
        <v>2020</v>
      </c>
      <c r="G27" s="22">
        <v>2020</v>
      </c>
      <c r="H27" s="22">
        <v>10</v>
      </c>
      <c r="I27" s="22" t="s">
        <v>3685</v>
      </c>
      <c r="J27" s="603">
        <v>15035000</v>
      </c>
      <c r="K27" s="22" t="s">
        <v>3472</v>
      </c>
      <c r="L27" s="22">
        <v>2</v>
      </c>
      <c r="M27" s="22"/>
      <c r="N27" s="22" t="s">
        <v>9</v>
      </c>
      <c r="O27" s="22" t="s">
        <v>3686</v>
      </c>
      <c r="P27" s="22" t="s">
        <v>3687</v>
      </c>
      <c r="Q27" s="22">
        <v>6680612</v>
      </c>
      <c r="R27" s="22" t="s">
        <v>26</v>
      </c>
      <c r="S27" s="564" t="s">
        <v>3772</v>
      </c>
      <c r="T27" s="1008">
        <f>J27/3</f>
        <v>5011666.666666667</v>
      </c>
      <c r="U27" s="22" t="s">
        <v>176</v>
      </c>
      <c r="V27" s="22" t="s">
        <v>3751</v>
      </c>
      <c r="W27" s="22"/>
      <c r="X27" s="22"/>
      <c r="Y27" s="563"/>
      <c r="Z27" s="22">
        <v>6680683</v>
      </c>
      <c r="AA27" s="564" t="s">
        <v>2742</v>
      </c>
      <c r="AB27" s="22" t="s">
        <v>17</v>
      </c>
      <c r="AC27" s="915">
        <f t="shared" si="0"/>
        <v>5011666.666666667</v>
      </c>
      <c r="AD27" s="22" t="s">
        <v>207</v>
      </c>
      <c r="AE27" s="22" t="s">
        <v>3756</v>
      </c>
      <c r="AF27" s="22" t="s">
        <v>3687</v>
      </c>
      <c r="AG27" s="22">
        <v>6680741</v>
      </c>
      <c r="AH27" s="564">
        <v>727059002</v>
      </c>
      <c r="AI27" s="22" t="s">
        <v>23</v>
      </c>
      <c r="AJ27" s="915">
        <f>T27</f>
        <v>5011666.666666667</v>
      </c>
      <c r="AK27" s="22" t="s">
        <v>172</v>
      </c>
      <c r="AL27" s="22" t="s">
        <v>3751</v>
      </c>
      <c r="AM27" s="22" t="s">
        <v>3687</v>
      </c>
      <c r="AN27" s="30"/>
      <c r="AO27" s="30"/>
      <c r="AP27" s="30"/>
      <c r="AQ27" s="808"/>
      <c r="AR27" s="30"/>
      <c r="AS27" s="30"/>
      <c r="AT27" s="30"/>
      <c r="AU27" s="30"/>
      <c r="AV27" s="30"/>
      <c r="AW27" s="30"/>
      <c r="AX27" s="808"/>
      <c r="AY27" s="30"/>
      <c r="AZ27" s="30"/>
      <c r="BA27" s="30"/>
      <c r="BB27" s="30"/>
      <c r="BC27" s="30"/>
      <c r="BD27" s="30"/>
      <c r="BE27" s="30"/>
      <c r="BF27" s="30"/>
      <c r="BG27" s="30"/>
      <c r="BH27" s="30"/>
      <c r="BI27" s="596" t="s">
        <v>3661</v>
      </c>
      <c r="BJ27" s="596" t="s">
        <v>3662</v>
      </c>
      <c r="BK27" s="30"/>
      <c r="BL27" s="21"/>
      <c r="BM27" s="30"/>
      <c r="BN27" s="30"/>
      <c r="BO27" s="30"/>
      <c r="BP27" s="21"/>
      <c r="BQ27" s="30"/>
      <c r="BR27" s="30"/>
      <c r="BS27" s="30"/>
      <c r="BT27" s="30"/>
      <c r="BU27" s="30"/>
      <c r="BV27" s="30"/>
      <c r="BW27" s="30"/>
      <c r="BX27" s="30"/>
      <c r="BY27" s="30" t="s">
        <v>3764</v>
      </c>
      <c r="BZ27" s="30"/>
      <c r="CA27" s="736" t="s">
        <v>3773</v>
      </c>
      <c r="CB27" s="30"/>
    </row>
    <row r="28" spans="1:80" s="6" customFormat="1" ht="48" hidden="1" customHeight="1">
      <c r="A28" s="22">
        <v>7</v>
      </c>
      <c r="B28" s="602" t="s">
        <v>3747</v>
      </c>
      <c r="C28" s="22" t="s">
        <v>3774</v>
      </c>
      <c r="D28" s="560" t="s">
        <v>3775</v>
      </c>
      <c r="E28" s="22" t="s">
        <v>14</v>
      </c>
      <c r="F28" s="22">
        <v>2020</v>
      </c>
      <c r="G28" s="22">
        <v>2020</v>
      </c>
      <c r="H28" s="22">
        <v>10</v>
      </c>
      <c r="I28" s="22" t="s">
        <v>3776</v>
      </c>
      <c r="J28" s="603">
        <v>12530400</v>
      </c>
      <c r="K28" s="22" t="s">
        <v>3472</v>
      </c>
      <c r="L28" s="22">
        <v>2</v>
      </c>
      <c r="M28" s="22"/>
      <c r="N28" s="22" t="s">
        <v>9</v>
      </c>
      <c r="O28" s="22" t="s">
        <v>3686</v>
      </c>
      <c r="P28" s="22" t="s">
        <v>3687</v>
      </c>
      <c r="Q28" s="22">
        <v>6682174</v>
      </c>
      <c r="R28" s="22" t="s">
        <v>27</v>
      </c>
      <c r="S28" s="564" t="s">
        <v>3777</v>
      </c>
      <c r="T28" s="1008">
        <f>J28/3</f>
        <v>4176800</v>
      </c>
      <c r="U28" s="22" t="s">
        <v>179</v>
      </c>
      <c r="V28" s="22" t="s">
        <v>3756</v>
      </c>
      <c r="W28" s="22"/>
      <c r="X28" s="22"/>
      <c r="Y28" s="563"/>
      <c r="Z28" s="22">
        <v>6680664</v>
      </c>
      <c r="AA28" s="564" t="s">
        <v>2576</v>
      </c>
      <c r="AB28" s="22" t="s">
        <v>22</v>
      </c>
      <c r="AC28" s="915">
        <f t="shared" si="0"/>
        <v>4176800</v>
      </c>
      <c r="AD28" s="22" t="s">
        <v>179</v>
      </c>
      <c r="AE28" s="22" t="s">
        <v>3756</v>
      </c>
      <c r="AF28" s="22" t="s">
        <v>3687</v>
      </c>
      <c r="AG28" s="22">
        <v>6680680</v>
      </c>
      <c r="AH28" s="564">
        <v>704039202</v>
      </c>
      <c r="AI28" s="22" t="s">
        <v>16</v>
      </c>
      <c r="AJ28" s="915">
        <f>T28</f>
        <v>4176800</v>
      </c>
      <c r="AK28" s="22" t="s">
        <v>179</v>
      </c>
      <c r="AL28" s="22" t="s">
        <v>3756</v>
      </c>
      <c r="AM28" s="22" t="s">
        <v>3687</v>
      </c>
      <c r="AN28" s="30"/>
      <c r="AO28" s="30"/>
      <c r="AP28" s="30"/>
      <c r="AQ28" s="808"/>
      <c r="AR28" s="30"/>
      <c r="AS28" s="30"/>
      <c r="AT28" s="30"/>
      <c r="AU28" s="30"/>
      <c r="AV28" s="30"/>
      <c r="AW28" s="30"/>
      <c r="AX28" s="808"/>
      <c r="AY28" s="30"/>
      <c r="AZ28" s="30"/>
      <c r="BA28" s="30"/>
      <c r="BB28" s="30"/>
      <c r="BC28" s="30"/>
      <c r="BD28" s="30"/>
      <c r="BE28" s="30"/>
      <c r="BF28" s="30"/>
      <c r="BG28" s="30"/>
      <c r="BH28" s="30"/>
      <c r="BI28" s="596" t="s">
        <v>3661</v>
      </c>
      <c r="BJ28" s="596" t="s">
        <v>3662</v>
      </c>
      <c r="BK28" s="30"/>
      <c r="BL28" s="21"/>
      <c r="BM28" s="30"/>
      <c r="BN28" s="30"/>
      <c r="BO28" s="30"/>
      <c r="BP28" s="21"/>
      <c r="BQ28" s="30"/>
      <c r="BR28" s="30"/>
      <c r="BS28" s="30"/>
      <c r="BT28" s="30"/>
      <c r="BU28" s="30"/>
      <c r="BV28" s="30"/>
      <c r="BW28" s="30"/>
      <c r="BX28" s="30"/>
      <c r="BY28" s="30" t="s">
        <v>3721</v>
      </c>
      <c r="BZ28" s="30"/>
      <c r="CA28" s="736" t="s">
        <v>3778</v>
      </c>
      <c r="CB28" s="30"/>
    </row>
    <row r="29" spans="1:80" s="897" customFormat="1" ht="60" hidden="1" customHeight="1">
      <c r="A29" s="22">
        <v>8</v>
      </c>
      <c r="B29" s="602" t="s">
        <v>3747</v>
      </c>
      <c r="C29" s="22" t="s">
        <v>3779</v>
      </c>
      <c r="D29" s="560" t="s">
        <v>3780</v>
      </c>
      <c r="E29" s="22" t="s">
        <v>14</v>
      </c>
      <c r="F29" s="22">
        <v>2020</v>
      </c>
      <c r="G29" s="22">
        <v>2020</v>
      </c>
      <c r="H29" s="22">
        <v>10</v>
      </c>
      <c r="I29" s="22" t="s">
        <v>3685</v>
      </c>
      <c r="J29" s="603">
        <v>6661475</v>
      </c>
      <c r="K29" s="22" t="s">
        <v>3472</v>
      </c>
      <c r="L29" s="22">
        <v>3</v>
      </c>
      <c r="M29" s="22"/>
      <c r="N29" s="22" t="s">
        <v>9</v>
      </c>
      <c r="O29" s="22" t="s">
        <v>3686</v>
      </c>
      <c r="P29" s="22" t="s">
        <v>3687</v>
      </c>
      <c r="Q29" s="22">
        <v>259781</v>
      </c>
      <c r="R29" s="22" t="s">
        <v>33</v>
      </c>
      <c r="S29" s="564" t="s">
        <v>3781</v>
      </c>
      <c r="T29" s="1008">
        <f>J29/3</f>
        <v>2220491.6666666665</v>
      </c>
      <c r="U29" s="22" t="s">
        <v>3486</v>
      </c>
      <c r="V29" s="22" t="s">
        <v>3756</v>
      </c>
      <c r="W29" s="22"/>
      <c r="X29" s="22"/>
      <c r="Y29" s="563"/>
      <c r="Z29" s="1045" t="s">
        <v>3782</v>
      </c>
      <c r="AA29" s="564" t="s">
        <v>1290</v>
      </c>
      <c r="AB29" s="22" t="s">
        <v>211</v>
      </c>
      <c r="AC29" s="915">
        <f t="shared" si="0"/>
        <v>2220491.6666666665</v>
      </c>
      <c r="AD29" s="22" t="s">
        <v>207</v>
      </c>
      <c r="AE29" s="22" t="s">
        <v>3756</v>
      </c>
      <c r="AF29" s="22" t="s">
        <v>3687</v>
      </c>
      <c r="AG29" s="22">
        <v>6744406</v>
      </c>
      <c r="AH29" s="564" t="s">
        <v>1273</v>
      </c>
      <c r="AI29" s="22" t="s">
        <v>290</v>
      </c>
      <c r="AJ29" s="915">
        <f>T29</f>
        <v>2220491.6666666665</v>
      </c>
      <c r="AK29" s="22" t="s">
        <v>217</v>
      </c>
      <c r="AL29" s="22" t="s">
        <v>3756</v>
      </c>
      <c r="AM29" s="22" t="s">
        <v>3687</v>
      </c>
      <c r="AN29" s="30"/>
      <c r="AO29" s="30"/>
      <c r="AP29" s="30"/>
      <c r="AQ29" s="808"/>
      <c r="AR29" s="30"/>
      <c r="AS29" s="30"/>
      <c r="AT29" s="30"/>
      <c r="AU29" s="30"/>
      <c r="AV29" s="30"/>
      <c r="AW29" s="30"/>
      <c r="AX29" s="808"/>
      <c r="AY29" s="30"/>
      <c r="AZ29" s="30"/>
      <c r="BA29" s="30"/>
      <c r="BB29" s="30"/>
      <c r="BC29" s="30"/>
      <c r="BD29" s="30"/>
      <c r="BE29" s="30"/>
      <c r="BF29" s="30"/>
      <c r="BG29" s="30"/>
      <c r="BH29" s="30"/>
      <c r="BI29" s="596" t="s">
        <v>3661</v>
      </c>
      <c r="BJ29" s="596" t="s">
        <v>3662</v>
      </c>
      <c r="BK29" s="30"/>
      <c r="BL29" s="21"/>
      <c r="BM29" s="30"/>
      <c r="BN29" s="30"/>
      <c r="BO29" s="30"/>
      <c r="BP29" s="21"/>
      <c r="BQ29" s="30"/>
      <c r="BR29" s="30"/>
      <c r="BS29" s="30"/>
      <c r="BT29" s="30"/>
      <c r="BU29" s="30"/>
      <c r="BV29" s="30"/>
      <c r="BW29" s="30"/>
      <c r="BX29" s="30"/>
      <c r="BY29" s="30" t="s">
        <v>3721</v>
      </c>
      <c r="BZ29" s="30"/>
      <c r="CA29" s="736" t="s">
        <v>3783</v>
      </c>
      <c r="CB29" s="30"/>
    </row>
    <row r="30" spans="1:80" s="6" customFormat="1" ht="48" hidden="1" customHeight="1">
      <c r="A30" s="22">
        <v>9</v>
      </c>
      <c r="B30" s="602" t="s">
        <v>3747</v>
      </c>
      <c r="C30" s="22" t="s">
        <v>3784</v>
      </c>
      <c r="D30" s="560" t="s">
        <v>3785</v>
      </c>
      <c r="E30" s="22" t="s">
        <v>14</v>
      </c>
      <c r="F30" s="22">
        <v>2020</v>
      </c>
      <c r="G30" s="22">
        <v>2020</v>
      </c>
      <c r="H30" s="22">
        <v>6</v>
      </c>
      <c r="I30" s="22" t="s">
        <v>3786</v>
      </c>
      <c r="J30" s="603">
        <v>4600000</v>
      </c>
      <c r="K30" s="22" t="s">
        <v>3472</v>
      </c>
      <c r="L30" s="22">
        <v>3</v>
      </c>
      <c r="M30" s="22"/>
      <c r="N30" s="22" t="s">
        <v>9</v>
      </c>
      <c r="O30" s="22" t="s">
        <v>3686</v>
      </c>
      <c r="P30" s="22" t="s">
        <v>3687</v>
      </c>
      <c r="Q30" s="22">
        <v>6764236</v>
      </c>
      <c r="R30" s="22" t="s">
        <v>32</v>
      </c>
      <c r="S30" s="564" t="s">
        <v>3787</v>
      </c>
      <c r="T30" s="1008">
        <f>J30/2</f>
        <v>2300000</v>
      </c>
      <c r="U30" s="22" t="s">
        <v>217</v>
      </c>
      <c r="V30" s="22" t="s">
        <v>3756</v>
      </c>
      <c r="W30" s="22"/>
      <c r="X30" s="22"/>
      <c r="Y30" s="563"/>
      <c r="Z30" s="22">
        <v>6665306</v>
      </c>
      <c r="AA30" s="564" t="s">
        <v>2015</v>
      </c>
      <c r="AB30" s="22" t="s">
        <v>35</v>
      </c>
      <c r="AC30" s="915">
        <f t="shared" si="0"/>
        <v>2300000</v>
      </c>
      <c r="AD30" s="22" t="s">
        <v>217</v>
      </c>
      <c r="AE30" s="22" t="s">
        <v>3756</v>
      </c>
      <c r="AF30" s="22" t="s">
        <v>3687</v>
      </c>
      <c r="AG30" s="22"/>
      <c r="AH30" s="564"/>
      <c r="AI30" s="22"/>
      <c r="AJ30" s="915"/>
      <c r="AK30" s="22"/>
      <c r="AL30" s="22"/>
      <c r="AM30" s="22"/>
      <c r="AN30" s="30"/>
      <c r="AO30" s="30"/>
      <c r="AP30" s="30"/>
      <c r="AQ30" s="808"/>
      <c r="AR30" s="30"/>
      <c r="AS30" s="30"/>
      <c r="AT30" s="30"/>
      <c r="AU30" s="30"/>
      <c r="AV30" s="30"/>
      <c r="AW30" s="30"/>
      <c r="AX30" s="808"/>
      <c r="AY30" s="30"/>
      <c r="AZ30" s="30"/>
      <c r="BA30" s="30"/>
      <c r="BB30" s="30"/>
      <c r="BC30" s="30"/>
      <c r="BD30" s="30"/>
      <c r="BE30" s="30"/>
      <c r="BF30" s="30"/>
      <c r="BG30" s="30"/>
      <c r="BH30" s="30"/>
      <c r="BI30" s="596" t="s">
        <v>3661</v>
      </c>
      <c r="BJ30" s="596" t="s">
        <v>3662</v>
      </c>
      <c r="BK30" s="30"/>
      <c r="BL30" s="21"/>
      <c r="BM30" s="30"/>
      <c r="BN30" s="30"/>
      <c r="BO30" s="30"/>
      <c r="BP30" s="21"/>
      <c r="BQ30" s="30"/>
      <c r="BR30" s="30"/>
      <c r="BS30" s="30"/>
      <c r="BT30" s="30"/>
      <c r="BU30" s="30"/>
      <c r="BV30" s="30"/>
      <c r="BW30" s="30"/>
      <c r="BX30" s="30"/>
      <c r="BY30" s="30" t="s">
        <v>3788</v>
      </c>
      <c r="BZ30" s="30"/>
      <c r="CA30" s="736" t="s">
        <v>3752</v>
      </c>
      <c r="CB30" s="30"/>
    </row>
    <row r="31" spans="1:80" s="6" customFormat="1" ht="48" hidden="1" customHeight="1">
      <c r="A31" s="22">
        <v>10</v>
      </c>
      <c r="B31" s="602" t="s">
        <v>3747</v>
      </c>
      <c r="C31" s="22" t="s">
        <v>3789</v>
      </c>
      <c r="D31" s="560" t="s">
        <v>3790</v>
      </c>
      <c r="E31" s="22" t="s">
        <v>14</v>
      </c>
      <c r="F31" s="22">
        <v>2020</v>
      </c>
      <c r="G31" s="22">
        <v>2020</v>
      </c>
      <c r="H31" s="22">
        <v>7</v>
      </c>
      <c r="I31" s="22" t="s">
        <v>3776</v>
      </c>
      <c r="J31" s="603">
        <v>11932940</v>
      </c>
      <c r="K31" s="22" t="s">
        <v>3472</v>
      </c>
      <c r="L31" s="22">
        <v>4</v>
      </c>
      <c r="M31" s="22"/>
      <c r="N31" s="22" t="s">
        <v>9</v>
      </c>
      <c r="O31" s="22" t="s">
        <v>3686</v>
      </c>
      <c r="P31" s="22" t="s">
        <v>3687</v>
      </c>
      <c r="Q31" s="22">
        <v>6680633</v>
      </c>
      <c r="R31" s="22" t="s">
        <v>25</v>
      </c>
      <c r="S31" s="564" t="s">
        <v>3791</v>
      </c>
      <c r="T31" s="1008">
        <f>J31/2</f>
        <v>5966470</v>
      </c>
      <c r="U31" s="22" t="s">
        <v>179</v>
      </c>
      <c r="V31" s="22" t="s">
        <v>3756</v>
      </c>
      <c r="W31" s="22"/>
      <c r="X31" s="22"/>
      <c r="Y31" s="563"/>
      <c r="Z31" s="22">
        <v>6680629</v>
      </c>
      <c r="AA31" s="564" t="s">
        <v>2712</v>
      </c>
      <c r="AB31" s="22" t="s">
        <v>34</v>
      </c>
      <c r="AC31" s="915">
        <f t="shared" si="0"/>
        <v>5966470</v>
      </c>
      <c r="AD31" s="22" t="s">
        <v>169</v>
      </c>
      <c r="AE31" s="22" t="s">
        <v>3751</v>
      </c>
      <c r="AF31" s="22" t="s">
        <v>3687</v>
      </c>
      <c r="AG31" s="22"/>
      <c r="AH31" s="564"/>
      <c r="AI31" s="22"/>
      <c r="AJ31" s="915"/>
      <c r="AK31" s="22"/>
      <c r="AL31" s="22"/>
      <c r="AM31" s="22"/>
      <c r="AN31" s="30"/>
      <c r="AO31" s="30"/>
      <c r="AP31" s="30"/>
      <c r="AQ31" s="808"/>
      <c r="AR31" s="30"/>
      <c r="AS31" s="30"/>
      <c r="AT31" s="30"/>
      <c r="AU31" s="30"/>
      <c r="AV31" s="30"/>
      <c r="AW31" s="30"/>
      <c r="AX31" s="808"/>
      <c r="AY31" s="30"/>
      <c r="AZ31" s="30"/>
      <c r="BA31" s="30"/>
      <c r="BB31" s="30"/>
      <c r="BC31" s="30"/>
      <c r="BD31" s="30"/>
      <c r="BE31" s="30"/>
      <c r="BF31" s="30"/>
      <c r="BG31" s="30"/>
      <c r="BH31" s="30"/>
      <c r="BI31" s="596" t="s">
        <v>3661</v>
      </c>
      <c r="BJ31" s="596" t="s">
        <v>3662</v>
      </c>
      <c r="BK31" s="30"/>
      <c r="BL31" s="21"/>
      <c r="BM31" s="30"/>
      <c r="BN31" s="30"/>
      <c r="BO31" s="30"/>
      <c r="BP31" s="21"/>
      <c r="BQ31" s="30"/>
      <c r="BR31" s="30"/>
      <c r="BS31" s="30"/>
      <c r="BT31" s="30"/>
      <c r="BU31" s="30"/>
      <c r="BV31" s="30"/>
      <c r="BW31" s="30"/>
      <c r="BX31" s="30"/>
      <c r="BY31" s="30" t="s">
        <v>3399</v>
      </c>
      <c r="BZ31" s="30"/>
      <c r="CA31" s="736"/>
      <c r="CB31" s="30"/>
    </row>
    <row r="32" spans="1:80" s="6" customFormat="1" ht="48" hidden="1" customHeight="1">
      <c r="A32" s="22">
        <v>11</v>
      </c>
      <c r="B32" s="602" t="s">
        <v>3747</v>
      </c>
      <c r="C32" s="22" t="s">
        <v>3792</v>
      </c>
      <c r="D32" s="560" t="s">
        <v>3793</v>
      </c>
      <c r="E32" s="22" t="s">
        <v>14</v>
      </c>
      <c r="F32" s="22">
        <v>2020</v>
      </c>
      <c r="G32" s="22">
        <v>2020</v>
      </c>
      <c r="H32" s="22">
        <v>10</v>
      </c>
      <c r="I32" s="22" t="s">
        <v>3685</v>
      </c>
      <c r="J32" s="603">
        <v>11270000</v>
      </c>
      <c r="K32" s="22" t="s">
        <v>3472</v>
      </c>
      <c r="L32" s="22">
        <v>4</v>
      </c>
      <c r="M32" s="22"/>
      <c r="N32" s="22" t="s">
        <v>9</v>
      </c>
      <c r="O32" s="22" t="s">
        <v>3686</v>
      </c>
      <c r="P32" s="22" t="s">
        <v>3687</v>
      </c>
      <c r="Q32" s="22">
        <v>6680615</v>
      </c>
      <c r="R32" s="22" t="s">
        <v>29</v>
      </c>
      <c r="S32" s="564" t="s">
        <v>3794</v>
      </c>
      <c r="T32" s="1046">
        <f>J32/2</f>
        <v>5635000</v>
      </c>
      <c r="U32" s="22" t="s">
        <v>172</v>
      </c>
      <c r="V32" s="22" t="s">
        <v>3751</v>
      </c>
      <c r="W32" s="22"/>
      <c r="X32" s="22"/>
      <c r="Y32" s="563"/>
      <c r="Z32" s="22">
        <v>6680645</v>
      </c>
      <c r="AA32" s="564" t="s">
        <v>3137</v>
      </c>
      <c r="AB32" s="22" t="s">
        <v>81</v>
      </c>
      <c r="AC32" s="915">
        <f t="shared" si="0"/>
        <v>5635000</v>
      </c>
      <c r="AD32" s="22" t="s">
        <v>172</v>
      </c>
      <c r="AE32" s="22" t="s">
        <v>3751</v>
      </c>
      <c r="AF32" s="22" t="s">
        <v>3687</v>
      </c>
      <c r="AG32" s="22"/>
      <c r="AH32" s="564"/>
      <c r="AI32" s="22"/>
      <c r="AJ32" s="915"/>
      <c r="AK32" s="22"/>
      <c r="AL32" s="22"/>
      <c r="AM32" s="22"/>
      <c r="AN32" s="30"/>
      <c r="AO32" s="30"/>
      <c r="AP32" s="30"/>
      <c r="AQ32" s="808"/>
      <c r="AR32" s="30"/>
      <c r="AS32" s="30"/>
      <c r="AT32" s="30"/>
      <c r="AU32" s="30"/>
      <c r="AV32" s="30"/>
      <c r="AW32" s="30"/>
      <c r="AX32" s="808"/>
      <c r="AY32" s="30"/>
      <c r="AZ32" s="30"/>
      <c r="BA32" s="30"/>
      <c r="BB32" s="30"/>
      <c r="BC32" s="30"/>
      <c r="BD32" s="30"/>
      <c r="BE32" s="30"/>
      <c r="BF32" s="30"/>
      <c r="BG32" s="30"/>
      <c r="BH32" s="30"/>
      <c r="BI32" s="596" t="s">
        <v>3661</v>
      </c>
      <c r="BJ32" s="596" t="s">
        <v>3662</v>
      </c>
      <c r="BK32" s="30"/>
      <c r="BL32" s="21"/>
      <c r="BM32" s="30"/>
      <c r="BN32" s="30"/>
      <c r="BO32" s="30"/>
      <c r="BP32" s="21"/>
      <c r="BQ32" s="30"/>
      <c r="BR32" s="30"/>
      <c r="BS32" s="30"/>
      <c r="BT32" s="30"/>
      <c r="BU32" s="30"/>
      <c r="BV32" s="30"/>
      <c r="BW32" s="30"/>
      <c r="BX32" s="30"/>
      <c r="BY32" s="30" t="s">
        <v>3399</v>
      </c>
      <c r="BZ32" s="30"/>
      <c r="CA32" s="736"/>
      <c r="CB32" s="30"/>
    </row>
    <row r="33" spans="1:80" s="6" customFormat="1" ht="48" hidden="1" customHeight="1">
      <c r="A33" s="22">
        <v>12</v>
      </c>
      <c r="B33" s="602" t="s">
        <v>3747</v>
      </c>
      <c r="C33" s="22" t="s">
        <v>3795</v>
      </c>
      <c r="D33" s="560" t="s">
        <v>3796</v>
      </c>
      <c r="E33" s="22" t="s">
        <v>14</v>
      </c>
      <c r="F33" s="22">
        <v>2020</v>
      </c>
      <c r="G33" s="22">
        <v>2020</v>
      </c>
      <c r="H33" s="22">
        <v>10</v>
      </c>
      <c r="I33" s="22" t="s">
        <v>3776</v>
      </c>
      <c r="J33" s="603">
        <v>13337500</v>
      </c>
      <c r="K33" s="22" t="s">
        <v>3472</v>
      </c>
      <c r="L33" s="22">
        <v>4</v>
      </c>
      <c r="M33" s="22"/>
      <c r="N33" s="22" t="s">
        <v>9</v>
      </c>
      <c r="O33" s="22" t="s">
        <v>3686</v>
      </c>
      <c r="P33" s="22" t="s">
        <v>3687</v>
      </c>
      <c r="Q33" s="22">
        <v>6680685</v>
      </c>
      <c r="R33" s="22" t="s">
        <v>28</v>
      </c>
      <c r="S33" s="564" t="s">
        <v>3797</v>
      </c>
      <c r="T33" s="1046">
        <f>J33/2</f>
        <v>6668750</v>
      </c>
      <c r="U33" s="22" t="s">
        <v>176</v>
      </c>
      <c r="V33" s="22" t="s">
        <v>3751</v>
      </c>
      <c r="W33" s="22"/>
      <c r="X33" s="22"/>
      <c r="Y33" s="563"/>
      <c r="Z33" s="22">
        <v>6680708</v>
      </c>
      <c r="AA33" s="564" t="s">
        <v>2724</v>
      </c>
      <c r="AB33" s="22" t="s">
        <v>85</v>
      </c>
      <c r="AC33" s="915">
        <f t="shared" si="0"/>
        <v>6668750</v>
      </c>
      <c r="AD33" s="22" t="s">
        <v>176</v>
      </c>
      <c r="AE33" s="22" t="s">
        <v>3751</v>
      </c>
      <c r="AF33" s="22" t="s">
        <v>3687</v>
      </c>
      <c r="AG33" s="22"/>
      <c r="AH33" s="564"/>
      <c r="AI33" s="22"/>
      <c r="AJ33" s="915"/>
      <c r="AK33" s="22"/>
      <c r="AL33" s="22"/>
      <c r="AM33" s="22"/>
      <c r="AN33" s="30"/>
      <c r="AO33" s="30"/>
      <c r="AP33" s="30"/>
      <c r="AQ33" s="808"/>
      <c r="AR33" s="30"/>
      <c r="AS33" s="30"/>
      <c r="AT33" s="30"/>
      <c r="AU33" s="30"/>
      <c r="AV33" s="30"/>
      <c r="AW33" s="30"/>
      <c r="AX33" s="808"/>
      <c r="AY33" s="30"/>
      <c r="AZ33" s="30"/>
      <c r="BA33" s="30"/>
      <c r="BB33" s="30"/>
      <c r="BC33" s="30"/>
      <c r="BD33" s="30"/>
      <c r="BE33" s="30"/>
      <c r="BF33" s="30"/>
      <c r="BG33" s="30"/>
      <c r="BH33" s="30"/>
      <c r="BI33" s="596" t="s">
        <v>3661</v>
      </c>
      <c r="BJ33" s="596" t="s">
        <v>3662</v>
      </c>
      <c r="BK33" s="30"/>
      <c r="BL33" s="21"/>
      <c r="BM33" s="30"/>
      <c r="BN33" s="30"/>
      <c r="BO33" s="30"/>
      <c r="BP33" s="21"/>
      <c r="BQ33" s="30"/>
      <c r="BR33" s="30"/>
      <c r="BS33" s="30"/>
      <c r="BT33" s="30"/>
      <c r="BU33" s="30"/>
      <c r="BV33" s="30"/>
      <c r="BW33" s="30"/>
      <c r="BX33" s="30"/>
      <c r="BY33" s="30" t="s">
        <v>3764</v>
      </c>
      <c r="BZ33" s="30"/>
      <c r="CA33" s="736" t="s">
        <v>3765</v>
      </c>
      <c r="CB33" s="30"/>
    </row>
    <row r="34" spans="1:80" s="6" customFormat="1" ht="48" hidden="1" customHeight="1">
      <c r="A34" s="22">
        <v>13</v>
      </c>
      <c r="B34" s="602" t="s">
        <v>3747</v>
      </c>
      <c r="C34" s="22" t="s">
        <v>3798</v>
      </c>
      <c r="D34" s="560" t="s">
        <v>3799</v>
      </c>
      <c r="E34" s="22" t="s">
        <v>14</v>
      </c>
      <c r="F34" s="22">
        <v>2020</v>
      </c>
      <c r="G34" s="22">
        <v>2020</v>
      </c>
      <c r="H34" s="22">
        <v>10</v>
      </c>
      <c r="I34" s="22" t="s">
        <v>3800</v>
      </c>
      <c r="J34" s="603">
        <v>13579200</v>
      </c>
      <c r="K34" s="22" t="s">
        <v>3472</v>
      </c>
      <c r="L34" s="22">
        <v>2</v>
      </c>
      <c r="M34" s="22"/>
      <c r="N34" s="22" t="s">
        <v>9</v>
      </c>
      <c r="O34" s="22" t="s">
        <v>3686</v>
      </c>
      <c r="P34" s="22" t="s">
        <v>3687</v>
      </c>
      <c r="Q34" s="22">
        <v>6680664</v>
      </c>
      <c r="R34" s="22" t="s">
        <v>22</v>
      </c>
      <c r="S34" s="564" t="s">
        <v>3801</v>
      </c>
      <c r="T34" s="1008">
        <f>J34/3</f>
        <v>4526400</v>
      </c>
      <c r="U34" s="22" t="s">
        <v>179</v>
      </c>
      <c r="V34" s="22" t="s">
        <v>3756</v>
      </c>
      <c r="W34" s="22"/>
      <c r="X34" s="22"/>
      <c r="Y34" s="563"/>
      <c r="Z34" s="22">
        <v>6682174</v>
      </c>
      <c r="AA34" s="564" t="s">
        <v>2573</v>
      </c>
      <c r="AB34" s="22" t="s">
        <v>27</v>
      </c>
      <c r="AC34" s="915">
        <f t="shared" si="0"/>
        <v>4526400</v>
      </c>
      <c r="AD34" s="22" t="s">
        <v>179</v>
      </c>
      <c r="AE34" s="22" t="s">
        <v>3756</v>
      </c>
      <c r="AF34" s="22" t="s">
        <v>3687</v>
      </c>
      <c r="AG34" s="22">
        <v>6679083</v>
      </c>
      <c r="AH34" s="564" t="s">
        <v>2580</v>
      </c>
      <c r="AI34" s="22" t="s">
        <v>203</v>
      </c>
      <c r="AJ34" s="915">
        <f t="shared" ref="AJ34:AJ39" si="1">T34</f>
        <v>4526400</v>
      </c>
      <c r="AK34" s="22" t="s">
        <v>179</v>
      </c>
      <c r="AL34" s="22" t="s">
        <v>3756</v>
      </c>
      <c r="AM34" s="22" t="s">
        <v>3687</v>
      </c>
      <c r="AN34" s="30"/>
      <c r="AO34" s="30"/>
      <c r="AP34" s="30"/>
      <c r="AQ34" s="808"/>
      <c r="AR34" s="30"/>
      <c r="AS34" s="30"/>
      <c r="AT34" s="30"/>
      <c r="AU34" s="30"/>
      <c r="AV34" s="30"/>
      <c r="AW34" s="30"/>
      <c r="AX34" s="808"/>
      <c r="AY34" s="30"/>
      <c r="AZ34" s="30"/>
      <c r="BA34" s="30"/>
      <c r="BB34" s="30"/>
      <c r="BC34" s="30"/>
      <c r="BD34" s="30"/>
      <c r="BE34" s="30"/>
      <c r="BF34" s="30"/>
      <c r="BG34" s="30"/>
      <c r="BH34" s="30"/>
      <c r="BI34" s="596" t="s">
        <v>3661</v>
      </c>
      <c r="BJ34" s="596" t="s">
        <v>3662</v>
      </c>
      <c r="BK34" s="30"/>
      <c r="BL34" s="21"/>
      <c r="BM34" s="30"/>
      <c r="BN34" s="30"/>
      <c r="BO34" s="30"/>
      <c r="BP34" s="21"/>
      <c r="BQ34" s="30"/>
      <c r="BR34" s="30"/>
      <c r="BS34" s="30"/>
      <c r="BT34" s="30"/>
      <c r="BU34" s="30"/>
      <c r="BV34" s="30"/>
      <c r="BW34" s="30"/>
      <c r="BX34" s="30"/>
      <c r="BY34" s="30" t="s">
        <v>3721</v>
      </c>
      <c r="BZ34" s="30"/>
      <c r="CA34" s="736" t="s">
        <v>3778</v>
      </c>
      <c r="CB34" s="30"/>
    </row>
    <row r="35" spans="1:80" s="6" customFormat="1" ht="48" hidden="1" customHeight="1">
      <c r="A35" s="22">
        <v>14</v>
      </c>
      <c r="B35" s="602" t="s">
        <v>3747</v>
      </c>
      <c r="C35" s="22" t="s">
        <v>3802</v>
      </c>
      <c r="D35" s="560" t="s">
        <v>3803</v>
      </c>
      <c r="E35" s="22" t="s">
        <v>14</v>
      </c>
      <c r="F35" s="22">
        <v>2020</v>
      </c>
      <c r="G35" s="22">
        <v>2020</v>
      </c>
      <c r="H35" s="22">
        <v>10</v>
      </c>
      <c r="I35" s="22" t="s">
        <v>3804</v>
      </c>
      <c r="J35" s="603">
        <v>8320250</v>
      </c>
      <c r="K35" s="22" t="s">
        <v>3472</v>
      </c>
      <c r="L35" s="22">
        <v>2</v>
      </c>
      <c r="M35" s="22"/>
      <c r="N35" s="22" t="s">
        <v>9</v>
      </c>
      <c r="O35" s="22" t="s">
        <v>3686</v>
      </c>
      <c r="P35" s="22" t="s">
        <v>3687</v>
      </c>
      <c r="Q35" s="22">
        <v>6665306</v>
      </c>
      <c r="R35" s="22" t="s">
        <v>35</v>
      </c>
      <c r="S35" s="564" t="s">
        <v>3805</v>
      </c>
      <c r="T35" s="1046">
        <f>J35/3</f>
        <v>2773416.6666666665</v>
      </c>
      <c r="U35" s="22" t="s">
        <v>217</v>
      </c>
      <c r="V35" s="22" t="s">
        <v>3756</v>
      </c>
      <c r="W35" s="22"/>
      <c r="X35" s="22"/>
      <c r="Y35" s="563"/>
      <c r="Z35" s="22">
        <v>6680623</v>
      </c>
      <c r="AA35" s="564" t="s">
        <v>2129</v>
      </c>
      <c r="AB35" s="22" t="s">
        <v>37</v>
      </c>
      <c r="AC35" s="915">
        <f t="shared" si="0"/>
        <v>2773416.6666666665</v>
      </c>
      <c r="AD35" s="22" t="s">
        <v>217</v>
      </c>
      <c r="AE35" s="22" t="s">
        <v>3756</v>
      </c>
      <c r="AF35" s="22" t="s">
        <v>3687</v>
      </c>
      <c r="AG35" s="22">
        <v>6680627</v>
      </c>
      <c r="AH35" s="564" t="s">
        <v>2200</v>
      </c>
      <c r="AI35" s="22" t="s">
        <v>88</v>
      </c>
      <c r="AJ35" s="915">
        <f t="shared" si="1"/>
        <v>2773416.6666666665</v>
      </c>
      <c r="AK35" s="22" t="s">
        <v>197</v>
      </c>
      <c r="AL35" s="22" t="s">
        <v>3751</v>
      </c>
      <c r="AM35" s="22" t="s">
        <v>3687</v>
      </c>
      <c r="AN35" s="30"/>
      <c r="AO35" s="30"/>
      <c r="AP35" s="30"/>
      <c r="AQ35" s="808"/>
      <c r="AR35" s="30"/>
      <c r="AS35" s="30"/>
      <c r="AT35" s="30"/>
      <c r="AU35" s="30"/>
      <c r="AV35" s="30"/>
      <c r="AW35" s="30"/>
      <c r="AX35" s="808"/>
      <c r="AY35" s="30"/>
      <c r="AZ35" s="30"/>
      <c r="BA35" s="30"/>
      <c r="BB35" s="30"/>
      <c r="BC35" s="30"/>
      <c r="BD35" s="30"/>
      <c r="BE35" s="30"/>
      <c r="BF35" s="30"/>
      <c r="BG35" s="30"/>
      <c r="BH35" s="30"/>
      <c r="BI35" s="596" t="s">
        <v>3661</v>
      </c>
      <c r="BJ35" s="596" t="s">
        <v>3662</v>
      </c>
      <c r="BK35" s="30"/>
      <c r="BL35" s="21"/>
      <c r="BM35" s="30"/>
      <c r="BN35" s="30"/>
      <c r="BO35" s="30"/>
      <c r="BP35" s="21"/>
      <c r="BQ35" s="30"/>
      <c r="BR35" s="30"/>
      <c r="BS35" s="30"/>
      <c r="BT35" s="30"/>
      <c r="BU35" s="30"/>
      <c r="BV35" s="30"/>
      <c r="BW35" s="30"/>
      <c r="BX35" s="30"/>
      <c r="BY35" s="30" t="s">
        <v>3432</v>
      </c>
      <c r="BZ35" s="30"/>
      <c r="CA35" s="736" t="s">
        <v>3470</v>
      </c>
      <c r="CB35" s="30"/>
    </row>
    <row r="36" spans="1:80" s="899" customFormat="1" ht="69.75" hidden="1" customHeight="1">
      <c r="A36" s="1047">
        <v>25</v>
      </c>
      <c r="B36" s="607" t="s">
        <v>3846</v>
      </c>
      <c r="C36" s="1048" t="s">
        <v>3847</v>
      </c>
      <c r="D36" s="1049" t="s">
        <v>3848</v>
      </c>
      <c r="E36" s="1047" t="s">
        <v>86</v>
      </c>
      <c r="F36" s="1047">
        <v>2020</v>
      </c>
      <c r="G36" s="1047">
        <v>2020</v>
      </c>
      <c r="H36" s="1047">
        <v>12</v>
      </c>
      <c r="I36" s="1047"/>
      <c r="J36" s="1050">
        <v>85000000</v>
      </c>
      <c r="K36" s="1047" t="s">
        <v>3472</v>
      </c>
      <c r="L36" s="1047"/>
      <c r="M36" s="1047"/>
      <c r="N36" s="1047" t="s">
        <v>9</v>
      </c>
      <c r="O36" s="1047" t="s">
        <v>3686</v>
      </c>
      <c r="P36" s="1047"/>
      <c r="Q36" s="1047">
        <v>6680628</v>
      </c>
      <c r="R36" s="1047" t="s">
        <v>89</v>
      </c>
      <c r="S36" s="1051" t="s">
        <v>3825</v>
      </c>
      <c r="T36" s="1052">
        <f>J36/4</f>
        <v>21250000</v>
      </c>
      <c r="U36" s="1047" t="s">
        <v>207</v>
      </c>
      <c r="V36" s="1047" t="s">
        <v>3756</v>
      </c>
      <c r="W36" s="1047" t="s">
        <v>3687</v>
      </c>
      <c r="X36" s="1047">
        <v>8140</v>
      </c>
      <c r="Y36" s="1053" t="s">
        <v>3760</v>
      </c>
      <c r="Z36" s="1047">
        <v>6680685</v>
      </c>
      <c r="AA36" s="1051" t="s">
        <v>3797</v>
      </c>
      <c r="AB36" s="1047" t="s">
        <v>3844</v>
      </c>
      <c r="AC36" s="1054">
        <f t="shared" si="0"/>
        <v>21250000</v>
      </c>
      <c r="AD36" s="1047" t="s">
        <v>176</v>
      </c>
      <c r="AE36" s="1047" t="s">
        <v>3751</v>
      </c>
      <c r="AF36" s="1047" t="s">
        <v>3687</v>
      </c>
      <c r="AG36" s="1047">
        <v>6680648</v>
      </c>
      <c r="AH36" s="1051">
        <v>724089201</v>
      </c>
      <c r="AI36" s="1047" t="s">
        <v>24</v>
      </c>
      <c r="AJ36" s="1054">
        <f t="shared" si="1"/>
        <v>21250000</v>
      </c>
      <c r="AK36" s="1047" t="s">
        <v>217</v>
      </c>
      <c r="AL36" s="1047" t="s">
        <v>3756</v>
      </c>
      <c r="AM36" s="1047" t="s">
        <v>3687</v>
      </c>
      <c r="AN36" s="630">
        <v>6680678</v>
      </c>
      <c r="AO36" s="1055" t="s">
        <v>2013</v>
      </c>
      <c r="AP36" s="630" t="s">
        <v>21</v>
      </c>
      <c r="AQ36" s="1056">
        <f>T36</f>
        <v>21250000</v>
      </c>
      <c r="AR36" s="1047" t="s">
        <v>169</v>
      </c>
      <c r="AS36" s="1047" t="s">
        <v>3751</v>
      </c>
      <c r="AT36" s="1047" t="s">
        <v>3687</v>
      </c>
      <c r="AU36" s="630"/>
      <c r="AV36" s="630"/>
      <c r="AW36" s="630"/>
      <c r="AX36" s="1056"/>
      <c r="AY36" s="630"/>
      <c r="AZ36" s="630"/>
      <c r="BA36" s="630"/>
      <c r="BB36" s="630"/>
      <c r="BC36" s="630"/>
      <c r="BD36" s="630"/>
      <c r="BE36" s="630"/>
      <c r="BF36" s="630"/>
      <c r="BG36" s="630"/>
      <c r="BH36" s="630"/>
      <c r="BI36" s="1047" t="s">
        <v>3661</v>
      </c>
      <c r="BJ36" s="1047" t="s">
        <v>3662</v>
      </c>
      <c r="BK36" s="630"/>
      <c r="BL36" s="1049"/>
      <c r="BM36" s="630"/>
      <c r="BN36" s="630"/>
      <c r="BO36" s="630"/>
      <c r="BP36" s="1049"/>
      <c r="BQ36" s="630"/>
      <c r="BR36" s="630"/>
      <c r="BS36" s="630"/>
      <c r="BT36" s="630"/>
      <c r="BU36" s="630"/>
      <c r="BV36" s="630"/>
      <c r="BW36" s="630"/>
      <c r="BX36" s="630"/>
      <c r="BY36" s="630"/>
      <c r="BZ36" s="630"/>
      <c r="CA36" s="1057"/>
      <c r="CB36" s="630"/>
    </row>
    <row r="37" spans="1:80" s="6" customFormat="1" ht="72" hidden="1" customHeight="1">
      <c r="A37" s="22">
        <v>26</v>
      </c>
      <c r="B37" s="602" t="s">
        <v>3846</v>
      </c>
      <c r="C37" s="596" t="s">
        <v>3849</v>
      </c>
      <c r="D37" s="560" t="s">
        <v>3850</v>
      </c>
      <c r="E37" s="22" t="s">
        <v>86</v>
      </c>
      <c r="F37" s="22">
        <v>2020</v>
      </c>
      <c r="G37" s="22">
        <v>2020</v>
      </c>
      <c r="H37" s="22">
        <v>5</v>
      </c>
      <c r="I37" s="22"/>
      <c r="J37" s="603">
        <v>50000000</v>
      </c>
      <c r="K37" s="22" t="s">
        <v>3472</v>
      </c>
      <c r="L37" s="22">
        <v>3</v>
      </c>
      <c r="M37" s="22"/>
      <c r="N37" s="22" t="s">
        <v>9</v>
      </c>
      <c r="O37" s="22" t="s">
        <v>3686</v>
      </c>
      <c r="P37" s="22"/>
      <c r="Q37" s="22">
        <v>6680678</v>
      </c>
      <c r="R37" s="22" t="s">
        <v>21</v>
      </c>
      <c r="S37" s="564" t="s">
        <v>3851</v>
      </c>
      <c r="T37" s="1008">
        <f>J37/4</f>
        <v>12500000</v>
      </c>
      <c r="U37" s="22" t="s">
        <v>169</v>
      </c>
      <c r="V37" s="22" t="s">
        <v>3751</v>
      </c>
      <c r="W37" s="22"/>
      <c r="X37" s="22"/>
      <c r="Y37" s="563"/>
      <c r="Z37" s="22">
        <v>6680741</v>
      </c>
      <c r="AA37" s="564">
        <v>727059002</v>
      </c>
      <c r="AB37" s="22" t="s">
        <v>23</v>
      </c>
      <c r="AC37" s="915">
        <f t="shared" si="0"/>
        <v>12500000</v>
      </c>
      <c r="AD37" s="22" t="s">
        <v>172</v>
      </c>
      <c r="AE37" s="22" t="s">
        <v>3751</v>
      </c>
      <c r="AF37" s="22" t="s">
        <v>3687</v>
      </c>
      <c r="AG37" s="22">
        <v>6682794</v>
      </c>
      <c r="AH37" s="564">
        <v>721058310</v>
      </c>
      <c r="AI37" s="22" t="s">
        <v>57</v>
      </c>
      <c r="AJ37" s="915">
        <f t="shared" si="1"/>
        <v>12500000</v>
      </c>
      <c r="AK37" s="22" t="s">
        <v>169</v>
      </c>
      <c r="AL37" s="22" t="s">
        <v>3751</v>
      </c>
      <c r="AM37" s="22" t="s">
        <v>3687</v>
      </c>
      <c r="AN37" s="30">
        <v>6764236</v>
      </c>
      <c r="AO37" s="1058" t="s">
        <v>1972</v>
      </c>
      <c r="AP37" s="30" t="s">
        <v>32</v>
      </c>
      <c r="AQ37" s="808">
        <f>T37</f>
        <v>12500000</v>
      </c>
      <c r="AR37" s="22" t="s">
        <v>217</v>
      </c>
      <c r="AS37" s="22" t="s">
        <v>3756</v>
      </c>
      <c r="AT37" s="22" t="s">
        <v>3687</v>
      </c>
      <c r="AU37" s="30"/>
      <c r="AV37" s="30"/>
      <c r="AW37" s="30"/>
      <c r="AX37" s="808"/>
      <c r="AY37" s="30"/>
      <c r="AZ37" s="30"/>
      <c r="BA37" s="30"/>
      <c r="BB37" s="30"/>
      <c r="BC37" s="30"/>
      <c r="BD37" s="30"/>
      <c r="BE37" s="30"/>
      <c r="BF37" s="30"/>
      <c r="BG37" s="30"/>
      <c r="BH37" s="30"/>
      <c r="BI37" s="596" t="s">
        <v>3661</v>
      </c>
      <c r="BJ37" s="22" t="s">
        <v>3662</v>
      </c>
      <c r="BK37" s="30"/>
      <c r="BL37" s="21"/>
      <c r="BM37" s="30"/>
      <c r="BN37" s="30"/>
      <c r="BO37" s="30"/>
      <c r="BP37" s="21"/>
      <c r="BQ37" s="30"/>
      <c r="BR37" s="30"/>
      <c r="BS37" s="30"/>
      <c r="BT37" s="30"/>
      <c r="BU37" s="30"/>
      <c r="BV37" s="30"/>
      <c r="BW37" s="30"/>
      <c r="BX37" s="30"/>
      <c r="BY37" s="30" t="s">
        <v>3852</v>
      </c>
      <c r="BZ37" s="30"/>
      <c r="CA37" s="736"/>
      <c r="CB37" s="30"/>
    </row>
    <row r="38" spans="1:80" s="897" customFormat="1" ht="48" hidden="1" customHeight="1">
      <c r="A38" s="22">
        <v>27</v>
      </c>
      <c r="B38" s="602" t="s">
        <v>3846</v>
      </c>
      <c r="C38" s="596" t="s">
        <v>3853</v>
      </c>
      <c r="D38" s="560" t="s">
        <v>3854</v>
      </c>
      <c r="E38" s="22" t="s">
        <v>86</v>
      </c>
      <c r="F38" s="22">
        <v>2020</v>
      </c>
      <c r="G38" s="22">
        <v>2020</v>
      </c>
      <c r="H38" s="22">
        <v>10</v>
      </c>
      <c r="I38" s="22" t="s">
        <v>3685</v>
      </c>
      <c r="J38" s="603">
        <v>7500000</v>
      </c>
      <c r="K38" s="22" t="s">
        <v>3472</v>
      </c>
      <c r="L38" s="22">
        <v>2</v>
      </c>
      <c r="M38" s="22"/>
      <c r="N38" s="22" t="s">
        <v>9</v>
      </c>
      <c r="O38" s="22" t="s">
        <v>3686</v>
      </c>
      <c r="P38" s="22"/>
      <c r="Q38" s="22">
        <v>6680683</v>
      </c>
      <c r="R38" s="22" t="s">
        <v>17</v>
      </c>
      <c r="S38" s="564" t="s">
        <v>3831</v>
      </c>
      <c r="T38" s="1046">
        <f>J38/3</f>
        <v>2500000</v>
      </c>
      <c r="U38" s="22" t="s">
        <v>207</v>
      </c>
      <c r="V38" s="22" t="s">
        <v>3756</v>
      </c>
      <c r="W38" s="22" t="s">
        <v>3687</v>
      </c>
      <c r="X38" s="22">
        <v>8140</v>
      </c>
      <c r="Y38" s="563" t="s">
        <v>3760</v>
      </c>
      <c r="Z38" s="22">
        <v>6680612</v>
      </c>
      <c r="AA38" s="564" t="s">
        <v>3855</v>
      </c>
      <c r="AB38" s="22" t="s">
        <v>26</v>
      </c>
      <c r="AC38" s="915">
        <f t="shared" si="0"/>
        <v>2500000</v>
      </c>
      <c r="AD38" s="22" t="s">
        <v>176</v>
      </c>
      <c r="AE38" s="22" t="s">
        <v>3751</v>
      </c>
      <c r="AF38" s="22" t="s">
        <v>3687</v>
      </c>
      <c r="AG38" s="22">
        <v>6680633</v>
      </c>
      <c r="AH38" s="564" t="s">
        <v>3791</v>
      </c>
      <c r="AI38" s="22" t="s">
        <v>25</v>
      </c>
      <c r="AJ38" s="915">
        <f t="shared" si="1"/>
        <v>2500000</v>
      </c>
      <c r="AK38" s="22" t="s">
        <v>179</v>
      </c>
      <c r="AL38" s="22" t="s">
        <v>3756</v>
      </c>
      <c r="AM38" s="22" t="s">
        <v>3687</v>
      </c>
      <c r="AN38" s="30"/>
      <c r="AO38" s="30"/>
      <c r="AP38" s="30"/>
      <c r="AQ38" s="808"/>
      <c r="AR38" s="30"/>
      <c r="AS38" s="30"/>
      <c r="AT38" s="30"/>
      <c r="AU38" s="30"/>
      <c r="AV38" s="30"/>
      <c r="AW38" s="30"/>
      <c r="AX38" s="808"/>
      <c r="AY38" s="30"/>
      <c r="AZ38" s="30"/>
      <c r="BA38" s="30"/>
      <c r="BB38" s="30"/>
      <c r="BC38" s="30"/>
      <c r="BD38" s="30"/>
      <c r="BE38" s="30"/>
      <c r="BF38" s="30"/>
      <c r="BG38" s="30"/>
      <c r="BH38" s="30"/>
      <c r="BI38" s="596" t="s">
        <v>3661</v>
      </c>
      <c r="BJ38" s="22" t="s">
        <v>3662</v>
      </c>
      <c r="BK38" s="30"/>
      <c r="BL38" s="21"/>
      <c r="BM38" s="30"/>
      <c r="BN38" s="30"/>
      <c r="BO38" s="30"/>
      <c r="BP38" s="21"/>
      <c r="BQ38" s="30"/>
      <c r="BR38" s="30"/>
      <c r="BS38" s="30"/>
      <c r="BT38" s="30"/>
      <c r="BU38" s="30"/>
      <c r="BV38" s="30"/>
      <c r="BW38" s="30"/>
      <c r="BX38" s="30"/>
      <c r="BY38" s="30" t="s">
        <v>3764</v>
      </c>
      <c r="BZ38" s="30"/>
      <c r="CA38" s="736"/>
      <c r="CB38" s="30"/>
    </row>
    <row r="39" spans="1:80" s="897" customFormat="1" ht="48" hidden="1" customHeight="1">
      <c r="A39" s="387">
        <v>28</v>
      </c>
      <c r="B39" s="602" t="s">
        <v>3846</v>
      </c>
      <c r="C39" s="596" t="s">
        <v>3856</v>
      </c>
      <c r="D39" s="569" t="s">
        <v>3857</v>
      </c>
      <c r="E39" s="387" t="s">
        <v>86</v>
      </c>
      <c r="F39" s="387">
        <v>2020</v>
      </c>
      <c r="G39" s="387">
        <v>2020</v>
      </c>
      <c r="H39" s="387">
        <v>3</v>
      </c>
      <c r="I39" s="387"/>
      <c r="J39" s="898">
        <v>45000000</v>
      </c>
      <c r="K39" s="387" t="s">
        <v>3472</v>
      </c>
      <c r="L39" s="387">
        <v>2</v>
      </c>
      <c r="M39" s="387"/>
      <c r="N39" s="387" t="s">
        <v>9</v>
      </c>
      <c r="O39" s="387" t="s">
        <v>3686</v>
      </c>
      <c r="P39" s="387"/>
      <c r="Q39" s="387">
        <v>6680633</v>
      </c>
      <c r="R39" s="387" t="s">
        <v>25</v>
      </c>
      <c r="S39" s="571" t="s">
        <v>3791</v>
      </c>
      <c r="T39" s="1059">
        <f>J39/3</f>
        <v>15000000</v>
      </c>
      <c r="U39" s="387" t="s">
        <v>179</v>
      </c>
      <c r="V39" s="387" t="s">
        <v>3756</v>
      </c>
      <c r="W39" s="387"/>
      <c r="X39" s="387"/>
      <c r="Y39" s="573"/>
      <c r="Z39" s="387">
        <v>6680685</v>
      </c>
      <c r="AA39" s="571" t="s">
        <v>3797</v>
      </c>
      <c r="AB39" s="387" t="s">
        <v>3844</v>
      </c>
      <c r="AC39" s="1060">
        <f t="shared" si="0"/>
        <v>15000000</v>
      </c>
      <c r="AD39" s="387" t="s">
        <v>176</v>
      </c>
      <c r="AE39" s="387" t="s">
        <v>3751</v>
      </c>
      <c r="AF39" s="387" t="s">
        <v>3687</v>
      </c>
      <c r="AG39" s="387">
        <v>6680683</v>
      </c>
      <c r="AH39" s="571">
        <v>729088704</v>
      </c>
      <c r="AI39" s="387" t="s">
        <v>17</v>
      </c>
      <c r="AJ39" s="1060">
        <f t="shared" si="1"/>
        <v>15000000</v>
      </c>
      <c r="AK39" s="387" t="s">
        <v>207</v>
      </c>
      <c r="AL39" s="387" t="s">
        <v>3756</v>
      </c>
      <c r="AM39" s="387" t="s">
        <v>3687</v>
      </c>
      <c r="AN39" s="236"/>
      <c r="AO39" s="236"/>
      <c r="AP39" s="236"/>
      <c r="AQ39" s="1061"/>
      <c r="AR39" s="236"/>
      <c r="AS39" s="236"/>
      <c r="AT39" s="236"/>
      <c r="AU39" s="236"/>
      <c r="AV39" s="236"/>
      <c r="AW39" s="236"/>
      <c r="AX39" s="1061"/>
      <c r="AY39" s="236"/>
      <c r="AZ39" s="236"/>
      <c r="BA39" s="236"/>
      <c r="BB39" s="236"/>
      <c r="BC39" s="236"/>
      <c r="BD39" s="236"/>
      <c r="BE39" s="236"/>
      <c r="BF39" s="236"/>
      <c r="BG39" s="236"/>
      <c r="BH39" s="236"/>
      <c r="BI39" s="596" t="s">
        <v>3661</v>
      </c>
      <c r="BJ39" s="22" t="s">
        <v>3662</v>
      </c>
      <c r="BK39" s="236"/>
      <c r="BL39" s="569"/>
      <c r="BM39" s="236"/>
      <c r="BN39" s="236"/>
      <c r="BO39" s="236"/>
      <c r="BP39" s="569"/>
      <c r="BQ39" s="236"/>
      <c r="BR39" s="236"/>
      <c r="BS39" s="236"/>
      <c r="BT39" s="236"/>
      <c r="BU39" s="236"/>
      <c r="BV39" s="236"/>
      <c r="BW39" s="236"/>
      <c r="BX39" s="236"/>
      <c r="BY39" s="236" t="s">
        <v>3724</v>
      </c>
      <c r="BZ39" s="236"/>
      <c r="CA39" s="737" t="s">
        <v>3764</v>
      </c>
      <c r="CB39" s="30"/>
    </row>
    <row r="40" spans="1:80" s="6" customFormat="1" ht="48" hidden="1" customHeight="1">
      <c r="A40" s="387">
        <v>29</v>
      </c>
      <c r="B40" s="602" t="s">
        <v>3846</v>
      </c>
      <c r="C40" s="596" t="s">
        <v>3858</v>
      </c>
      <c r="D40" s="569" t="s">
        <v>3859</v>
      </c>
      <c r="E40" s="387" t="s">
        <v>86</v>
      </c>
      <c r="F40" s="387">
        <v>2020</v>
      </c>
      <c r="G40" s="387">
        <v>2020</v>
      </c>
      <c r="H40" s="387">
        <v>12</v>
      </c>
      <c r="I40" s="387" t="s">
        <v>3860</v>
      </c>
      <c r="J40" s="898">
        <v>40000000</v>
      </c>
      <c r="K40" s="387" t="s">
        <v>3472</v>
      </c>
      <c r="L40" s="387"/>
      <c r="M40" s="387"/>
      <c r="N40" s="387" t="s">
        <v>9</v>
      </c>
      <c r="O40" s="387" t="s">
        <v>3686</v>
      </c>
      <c r="P40" s="387"/>
      <c r="Q40" s="387">
        <v>6680741</v>
      </c>
      <c r="R40" s="387" t="s">
        <v>23</v>
      </c>
      <c r="S40" s="571" t="s">
        <v>3832</v>
      </c>
      <c r="T40" s="1059">
        <f>J40/2</f>
        <v>20000000</v>
      </c>
      <c r="U40" s="387" t="s">
        <v>172</v>
      </c>
      <c r="V40" s="387" t="s">
        <v>3751</v>
      </c>
      <c r="W40" s="387"/>
      <c r="X40" s="387"/>
      <c r="Y40" s="573"/>
      <c r="Z40" s="387">
        <v>6680627</v>
      </c>
      <c r="AA40" s="571" t="s">
        <v>3835</v>
      </c>
      <c r="AB40" s="387" t="s">
        <v>88</v>
      </c>
      <c r="AC40" s="1060">
        <f t="shared" si="0"/>
        <v>20000000</v>
      </c>
      <c r="AD40" s="387" t="s">
        <v>197</v>
      </c>
      <c r="AE40" s="387" t="s">
        <v>3751</v>
      </c>
      <c r="AF40" s="387" t="s">
        <v>3687</v>
      </c>
      <c r="AG40" s="387"/>
      <c r="AH40" s="571"/>
      <c r="AI40" s="387"/>
      <c r="AJ40" s="1060"/>
      <c r="AK40" s="387"/>
      <c r="AL40" s="387"/>
      <c r="AM40" s="387"/>
      <c r="AN40" s="236"/>
      <c r="AO40" s="236"/>
      <c r="AP40" s="236"/>
      <c r="AQ40" s="1061"/>
      <c r="AR40" s="236"/>
      <c r="AS40" s="236"/>
      <c r="AT40" s="236"/>
      <c r="AU40" s="236"/>
      <c r="AV40" s="236"/>
      <c r="AW40" s="236"/>
      <c r="AX40" s="1061"/>
      <c r="AY40" s="236"/>
      <c r="AZ40" s="236"/>
      <c r="BA40" s="236"/>
      <c r="BB40" s="236"/>
      <c r="BC40" s="236"/>
      <c r="BD40" s="236"/>
      <c r="BE40" s="236"/>
      <c r="BF40" s="236"/>
      <c r="BG40" s="236"/>
      <c r="BH40" s="236"/>
      <c r="BI40" s="596" t="s">
        <v>3661</v>
      </c>
      <c r="BJ40" s="596" t="s">
        <v>3662</v>
      </c>
      <c r="BK40" s="236"/>
      <c r="BL40" s="569"/>
      <c r="BM40" s="236"/>
      <c r="BN40" s="236"/>
      <c r="BO40" s="236"/>
      <c r="BP40" s="569"/>
      <c r="BQ40" s="236"/>
      <c r="BR40" s="236"/>
      <c r="BS40" s="236"/>
      <c r="BT40" s="236"/>
      <c r="BU40" s="236"/>
      <c r="BV40" s="236"/>
      <c r="BW40" s="236"/>
      <c r="BX40" s="236"/>
      <c r="BY40" s="236" t="s">
        <v>3861</v>
      </c>
      <c r="BZ40" s="236"/>
      <c r="CA40" s="737"/>
      <c r="CB40" s="30"/>
    </row>
    <row r="41" spans="1:80" s="897" customFormat="1" ht="66.75" hidden="1" customHeight="1">
      <c r="A41" s="22">
        <v>30</v>
      </c>
      <c r="B41" s="602" t="s">
        <v>3846</v>
      </c>
      <c r="C41" s="596" t="s">
        <v>3862</v>
      </c>
      <c r="D41" s="560" t="s">
        <v>3863</v>
      </c>
      <c r="E41" s="22" t="s">
        <v>86</v>
      </c>
      <c r="F41" s="22">
        <v>2020</v>
      </c>
      <c r="G41" s="22">
        <v>2020</v>
      </c>
      <c r="H41" s="22">
        <v>5</v>
      </c>
      <c r="I41" s="22" t="s">
        <v>3864</v>
      </c>
      <c r="J41" s="603">
        <v>23317000</v>
      </c>
      <c r="K41" s="22" t="s">
        <v>3472</v>
      </c>
      <c r="L41" s="22">
        <v>4</v>
      </c>
      <c r="M41" s="22"/>
      <c r="N41" s="22" t="s">
        <v>9</v>
      </c>
      <c r="O41" s="22" t="s">
        <v>3686</v>
      </c>
      <c r="P41" s="22"/>
      <c r="Q41" s="22">
        <v>6680651</v>
      </c>
      <c r="R41" s="22" t="s">
        <v>19</v>
      </c>
      <c r="S41" s="564" t="s">
        <v>3865</v>
      </c>
      <c r="T41" s="1046">
        <f>J41/5</f>
        <v>4663400</v>
      </c>
      <c r="U41" s="22" t="s">
        <v>176</v>
      </c>
      <c r="V41" s="22" t="s">
        <v>3751</v>
      </c>
      <c r="W41" s="22"/>
      <c r="X41" s="22"/>
      <c r="Y41" s="563"/>
      <c r="Z41" s="22">
        <v>6680633</v>
      </c>
      <c r="AA41" s="564" t="s">
        <v>3791</v>
      </c>
      <c r="AB41" s="22" t="s">
        <v>25</v>
      </c>
      <c r="AC41" s="915">
        <f t="shared" si="0"/>
        <v>4663400</v>
      </c>
      <c r="AD41" s="22" t="s">
        <v>179</v>
      </c>
      <c r="AE41" s="22" t="s">
        <v>3756</v>
      </c>
      <c r="AF41" s="22" t="s">
        <v>3687</v>
      </c>
      <c r="AG41" s="22">
        <v>6680683</v>
      </c>
      <c r="AH41" s="564">
        <v>729088704</v>
      </c>
      <c r="AI41" s="22" t="s">
        <v>17</v>
      </c>
      <c r="AJ41" s="915">
        <f>T41</f>
        <v>4663400</v>
      </c>
      <c r="AK41" s="22" t="s">
        <v>207</v>
      </c>
      <c r="AL41" s="22" t="s">
        <v>3756</v>
      </c>
      <c r="AM41" s="22"/>
      <c r="AN41" s="22">
        <v>6680627</v>
      </c>
      <c r="AO41" s="564" t="s">
        <v>3835</v>
      </c>
      <c r="AP41" s="30" t="s">
        <v>88</v>
      </c>
      <c r="AQ41" s="808">
        <f>T41</f>
        <v>4663400</v>
      </c>
      <c r="AR41" s="22" t="s">
        <v>197</v>
      </c>
      <c r="AS41" s="22" t="s">
        <v>3751</v>
      </c>
      <c r="AT41" s="22" t="s">
        <v>3687</v>
      </c>
      <c r="AU41" s="30">
        <v>6680612</v>
      </c>
      <c r="AV41" s="1058" t="s">
        <v>1248</v>
      </c>
      <c r="AW41" s="30" t="s">
        <v>26</v>
      </c>
      <c r="AX41" s="808">
        <f>T41</f>
        <v>4663400</v>
      </c>
      <c r="AY41" s="22" t="s">
        <v>197</v>
      </c>
      <c r="AZ41" s="22" t="s">
        <v>3751</v>
      </c>
      <c r="BA41" s="22" t="s">
        <v>3687</v>
      </c>
      <c r="BB41" s="30"/>
      <c r="BC41" s="30"/>
      <c r="BD41" s="30"/>
      <c r="BE41" s="30"/>
      <c r="BF41" s="30"/>
      <c r="BG41" s="30"/>
      <c r="BH41" s="30"/>
      <c r="BI41" s="596" t="s">
        <v>3661</v>
      </c>
      <c r="BJ41" s="596" t="s">
        <v>3662</v>
      </c>
      <c r="BK41" s="30"/>
      <c r="BL41" s="21"/>
      <c r="BM41" s="30"/>
      <c r="BN41" s="30"/>
      <c r="BO41" s="30"/>
      <c r="BP41" s="21"/>
      <c r="BQ41" s="30"/>
      <c r="BR41" s="30"/>
      <c r="BS41" s="30"/>
      <c r="BT41" s="30"/>
      <c r="BU41" s="30"/>
      <c r="BV41" s="30"/>
      <c r="BW41" s="30"/>
      <c r="BX41" s="30"/>
      <c r="BY41" s="30" t="s">
        <v>3866</v>
      </c>
      <c r="BZ41" s="30"/>
      <c r="CA41" s="736"/>
      <c r="CB41" s="30"/>
    </row>
    <row r="42" spans="1:80" s="6" customFormat="1" ht="48" hidden="1" customHeight="1">
      <c r="A42" s="22">
        <v>31</v>
      </c>
      <c r="B42" s="602" t="s">
        <v>3846</v>
      </c>
      <c r="C42" s="596" t="s">
        <v>3867</v>
      </c>
      <c r="D42" s="560" t="s">
        <v>3868</v>
      </c>
      <c r="E42" s="22" t="s">
        <v>86</v>
      </c>
      <c r="F42" s="22">
        <v>2020</v>
      </c>
      <c r="G42" s="22">
        <v>2020</v>
      </c>
      <c r="H42" s="22">
        <v>2</v>
      </c>
      <c r="I42" s="22"/>
      <c r="J42" s="603">
        <v>2067000</v>
      </c>
      <c r="K42" s="22" t="s">
        <v>3472</v>
      </c>
      <c r="L42" s="22">
        <v>6</v>
      </c>
      <c r="M42" s="22"/>
      <c r="N42" s="22" t="s">
        <v>9</v>
      </c>
      <c r="O42" s="22" t="s">
        <v>3686</v>
      </c>
      <c r="P42" s="22"/>
      <c r="Q42" s="22">
        <v>6680627</v>
      </c>
      <c r="R42" s="22" t="s">
        <v>88</v>
      </c>
      <c r="S42" s="564" t="s">
        <v>3835</v>
      </c>
      <c r="T42" s="1046">
        <f>J42/4</f>
        <v>516750</v>
      </c>
      <c r="U42" s="22" t="s">
        <v>197</v>
      </c>
      <c r="V42" s="22" t="s">
        <v>3751</v>
      </c>
      <c r="W42" s="22"/>
      <c r="X42" s="22"/>
      <c r="Y42" s="563"/>
      <c r="Z42" s="562">
        <v>6682237</v>
      </c>
      <c r="AA42" s="1044" t="s">
        <v>2024</v>
      </c>
      <c r="AB42" s="22" t="s">
        <v>20</v>
      </c>
      <c r="AC42" s="915">
        <f t="shared" si="0"/>
        <v>516750</v>
      </c>
      <c r="AD42" s="22" t="s">
        <v>3486</v>
      </c>
      <c r="AE42" s="22" t="s">
        <v>3756</v>
      </c>
      <c r="AF42" s="22" t="s">
        <v>3687</v>
      </c>
      <c r="AG42" s="22">
        <v>6681051</v>
      </c>
      <c r="AH42" s="564">
        <v>711069301</v>
      </c>
      <c r="AI42" s="22" t="s">
        <v>13</v>
      </c>
      <c r="AJ42" s="915">
        <f>T42</f>
        <v>516750</v>
      </c>
      <c r="AK42" s="22" t="s">
        <v>197</v>
      </c>
      <c r="AL42" s="22" t="s">
        <v>3751</v>
      </c>
      <c r="AM42" s="22"/>
      <c r="AN42" s="22">
        <v>6665306</v>
      </c>
      <c r="AO42" s="564" t="s">
        <v>3805</v>
      </c>
      <c r="AP42" s="30" t="s">
        <v>35</v>
      </c>
      <c r="AQ42" s="808">
        <f>T42</f>
        <v>516750</v>
      </c>
      <c r="AR42" s="22" t="s">
        <v>217</v>
      </c>
      <c r="AS42" s="22" t="s">
        <v>3756</v>
      </c>
      <c r="AT42" s="22" t="s">
        <v>3687</v>
      </c>
      <c r="AU42" s="30"/>
      <c r="AV42" s="30"/>
      <c r="AW42" s="30"/>
      <c r="AX42" s="808"/>
      <c r="AY42" s="30"/>
      <c r="AZ42" s="30"/>
      <c r="BA42" s="30"/>
      <c r="BB42" s="30"/>
      <c r="BC42" s="30"/>
      <c r="BD42" s="30"/>
      <c r="BE42" s="30"/>
      <c r="BF42" s="30"/>
      <c r="BG42" s="30"/>
      <c r="BH42" s="30"/>
      <c r="BI42" s="596" t="s">
        <v>3661</v>
      </c>
      <c r="BJ42" s="22" t="s">
        <v>3662</v>
      </c>
      <c r="BK42" s="30"/>
      <c r="BL42" s="21"/>
      <c r="BM42" s="30"/>
      <c r="BN42" s="30"/>
      <c r="BO42" s="30"/>
      <c r="BP42" s="21"/>
      <c r="BQ42" s="30"/>
      <c r="BR42" s="30"/>
      <c r="BS42" s="30"/>
      <c r="BT42" s="30"/>
      <c r="BU42" s="30"/>
      <c r="BV42" s="30"/>
      <c r="BW42" s="30"/>
      <c r="BX42" s="30"/>
      <c r="BY42" s="30" t="s">
        <v>3470</v>
      </c>
      <c r="BZ42" s="30"/>
      <c r="CA42" s="736" t="s">
        <v>3869</v>
      </c>
      <c r="CB42" s="30"/>
    </row>
    <row r="43" spans="1:80" s="234" customFormat="1" ht="48" hidden="1" customHeight="1">
      <c r="A43" s="387">
        <v>33</v>
      </c>
      <c r="B43" s="602" t="s">
        <v>3873</v>
      </c>
      <c r="C43" s="596" t="s">
        <v>3874</v>
      </c>
      <c r="D43" s="569" t="s">
        <v>3875</v>
      </c>
      <c r="E43" s="387" t="s">
        <v>86</v>
      </c>
      <c r="F43" s="387">
        <v>2020</v>
      </c>
      <c r="G43" s="387">
        <v>2020</v>
      </c>
      <c r="H43" s="387">
        <v>3</v>
      </c>
      <c r="I43" s="387"/>
      <c r="J43" s="898">
        <v>10055000</v>
      </c>
      <c r="K43" s="387" t="s">
        <v>3472</v>
      </c>
      <c r="L43" s="387"/>
      <c r="M43" s="387"/>
      <c r="N43" s="387" t="s">
        <v>9</v>
      </c>
      <c r="O43" s="387" t="s">
        <v>3686</v>
      </c>
      <c r="P43" s="387"/>
      <c r="Q43" s="387">
        <v>6682174</v>
      </c>
      <c r="R43" s="387" t="s">
        <v>27</v>
      </c>
      <c r="S43" s="571" t="s">
        <v>3777</v>
      </c>
      <c r="T43" s="1059">
        <f>J43</f>
        <v>10055000</v>
      </c>
      <c r="U43" s="387" t="s">
        <v>179</v>
      </c>
      <c r="V43" s="387" t="s">
        <v>3756</v>
      </c>
      <c r="W43" s="387"/>
      <c r="X43" s="387"/>
      <c r="Y43" s="573"/>
      <c r="Z43" s="387"/>
      <c r="AA43" s="571"/>
      <c r="AB43" s="387"/>
      <c r="AC43" s="1060"/>
      <c r="AD43" s="387"/>
      <c r="AE43" s="387"/>
      <c r="AF43" s="387"/>
      <c r="AG43" s="387"/>
      <c r="AH43" s="571"/>
      <c r="AI43" s="387"/>
      <c r="AJ43" s="1060"/>
      <c r="AK43" s="387"/>
      <c r="AL43" s="387"/>
      <c r="AM43" s="387"/>
      <c r="AN43" s="236"/>
      <c r="AO43" s="236"/>
      <c r="AP43" s="236"/>
      <c r="AQ43" s="1061"/>
      <c r="AR43" s="236"/>
      <c r="AS43" s="236"/>
      <c r="AT43" s="236"/>
      <c r="AU43" s="236"/>
      <c r="AV43" s="236"/>
      <c r="AW43" s="236"/>
      <c r="AX43" s="1061"/>
      <c r="AY43" s="236"/>
      <c r="AZ43" s="236"/>
      <c r="BA43" s="236"/>
      <c r="BB43" s="236"/>
      <c r="BC43" s="236"/>
      <c r="BD43" s="236"/>
      <c r="BE43" s="236"/>
      <c r="BF43" s="236"/>
      <c r="BG43" s="236"/>
      <c r="BH43" s="236"/>
      <c r="BI43" s="596" t="s">
        <v>3661</v>
      </c>
      <c r="BJ43" s="596" t="s">
        <v>3662</v>
      </c>
      <c r="BK43" s="236"/>
      <c r="BL43" s="569"/>
      <c r="BM43" s="236"/>
      <c r="BN43" s="236"/>
      <c r="BO43" s="236"/>
      <c r="BP43" s="569"/>
      <c r="BQ43" s="236"/>
      <c r="BR43" s="236"/>
      <c r="BS43" s="236"/>
      <c r="BT43" s="236"/>
      <c r="BU43" s="236"/>
      <c r="BV43" s="236"/>
      <c r="BW43" s="236"/>
      <c r="BX43" s="236"/>
      <c r="BY43" s="236" t="s">
        <v>3866</v>
      </c>
      <c r="BZ43" s="236"/>
      <c r="CA43" s="737" t="s">
        <v>3724</v>
      </c>
      <c r="CB43" s="236"/>
    </row>
    <row r="44" spans="1:80" s="234" customFormat="1" ht="48" hidden="1" customHeight="1">
      <c r="A44" s="387">
        <v>34</v>
      </c>
      <c r="B44" s="602" t="s">
        <v>3873</v>
      </c>
      <c r="C44" s="596" t="s">
        <v>3876</v>
      </c>
      <c r="D44" s="569" t="s">
        <v>3877</v>
      </c>
      <c r="E44" s="387" t="s">
        <v>86</v>
      </c>
      <c r="F44" s="387">
        <v>2020</v>
      </c>
      <c r="G44" s="387">
        <v>2020</v>
      </c>
      <c r="H44" s="387">
        <v>3</v>
      </c>
      <c r="I44" s="387"/>
      <c r="J44" s="898">
        <v>9145000</v>
      </c>
      <c r="K44" s="387" t="s">
        <v>3472</v>
      </c>
      <c r="L44" s="387"/>
      <c r="M44" s="387"/>
      <c r="N44" s="387" t="s">
        <v>9</v>
      </c>
      <c r="O44" s="387" t="s">
        <v>3686</v>
      </c>
      <c r="P44" s="387"/>
      <c r="Q44" s="387">
        <v>6680633</v>
      </c>
      <c r="R44" s="387" t="s">
        <v>25</v>
      </c>
      <c r="S44" s="571" t="s">
        <v>3791</v>
      </c>
      <c r="T44" s="1059">
        <f t="shared" ref="T44:T45" si="2">J44</f>
        <v>9145000</v>
      </c>
      <c r="U44" s="387" t="s">
        <v>179</v>
      </c>
      <c r="V44" s="387" t="s">
        <v>3756</v>
      </c>
      <c r="W44" s="387"/>
      <c r="X44" s="387"/>
      <c r="Y44" s="573"/>
      <c r="Z44" s="387"/>
      <c r="AA44" s="571"/>
      <c r="AB44" s="387"/>
      <c r="AC44" s="1060"/>
      <c r="AD44" s="387"/>
      <c r="AE44" s="387"/>
      <c r="AF44" s="387"/>
      <c r="AG44" s="387"/>
      <c r="AH44" s="571"/>
      <c r="AI44" s="387"/>
      <c r="AJ44" s="1060"/>
      <c r="AK44" s="387"/>
      <c r="AL44" s="387"/>
      <c r="AM44" s="387"/>
      <c r="AN44" s="236"/>
      <c r="AO44" s="236"/>
      <c r="AP44" s="236"/>
      <c r="AQ44" s="1061"/>
      <c r="AR44" s="236"/>
      <c r="AS44" s="236"/>
      <c r="AT44" s="236"/>
      <c r="AU44" s="236"/>
      <c r="AV44" s="236"/>
      <c r="AW44" s="236"/>
      <c r="AX44" s="1061"/>
      <c r="AY44" s="236"/>
      <c r="AZ44" s="236"/>
      <c r="BA44" s="236"/>
      <c r="BB44" s="236"/>
      <c r="BC44" s="236"/>
      <c r="BD44" s="236"/>
      <c r="BE44" s="236"/>
      <c r="BF44" s="236"/>
      <c r="BG44" s="236"/>
      <c r="BH44" s="236"/>
      <c r="BI44" s="596" t="s">
        <v>3661</v>
      </c>
      <c r="BJ44" s="596" t="s">
        <v>3662</v>
      </c>
      <c r="BK44" s="236"/>
      <c r="BL44" s="569"/>
      <c r="BM44" s="236"/>
      <c r="BN44" s="236"/>
      <c r="BO44" s="236"/>
      <c r="BP44" s="569"/>
      <c r="BQ44" s="236"/>
      <c r="BR44" s="236"/>
      <c r="BS44" s="236"/>
      <c r="BT44" s="236"/>
      <c r="BU44" s="236"/>
      <c r="BV44" s="236"/>
      <c r="BW44" s="236"/>
      <c r="BX44" s="236"/>
      <c r="BY44" s="236" t="s">
        <v>3866</v>
      </c>
      <c r="BZ44" s="236"/>
      <c r="CA44" s="737"/>
      <c r="CB44" s="236"/>
    </row>
    <row r="45" spans="1:80" s="234" customFormat="1" ht="48" hidden="1" customHeight="1">
      <c r="A45" s="387">
        <v>35</v>
      </c>
      <c r="B45" s="602" t="s">
        <v>3873</v>
      </c>
      <c r="C45" s="596" t="s">
        <v>3878</v>
      </c>
      <c r="D45" s="569" t="s">
        <v>3879</v>
      </c>
      <c r="E45" s="387" t="s">
        <v>86</v>
      </c>
      <c r="F45" s="387">
        <v>2020</v>
      </c>
      <c r="G45" s="387">
        <v>2020</v>
      </c>
      <c r="H45" s="387">
        <v>3</v>
      </c>
      <c r="I45" s="387"/>
      <c r="J45" s="898">
        <v>8555000</v>
      </c>
      <c r="K45" s="387" t="s">
        <v>3472</v>
      </c>
      <c r="L45" s="387"/>
      <c r="M45" s="387"/>
      <c r="N45" s="387" t="s">
        <v>9</v>
      </c>
      <c r="O45" s="387" t="s">
        <v>3686</v>
      </c>
      <c r="P45" s="387"/>
      <c r="Q45" s="387">
        <v>6680680</v>
      </c>
      <c r="R45" s="387" t="s">
        <v>16</v>
      </c>
      <c r="S45" s="571" t="s">
        <v>3840</v>
      </c>
      <c r="T45" s="1059">
        <f t="shared" si="2"/>
        <v>8555000</v>
      </c>
      <c r="U45" s="387" t="s">
        <v>179</v>
      </c>
      <c r="V45" s="387" t="s">
        <v>3756</v>
      </c>
      <c r="W45" s="387"/>
      <c r="X45" s="387"/>
      <c r="Y45" s="573"/>
      <c r="Z45" s="387"/>
      <c r="AA45" s="571"/>
      <c r="AB45" s="387"/>
      <c r="AC45" s="1060"/>
      <c r="AD45" s="387"/>
      <c r="AE45" s="387"/>
      <c r="AF45" s="387"/>
      <c r="AG45" s="387"/>
      <c r="AH45" s="571"/>
      <c r="AI45" s="387"/>
      <c r="AJ45" s="1060"/>
      <c r="AK45" s="387"/>
      <c r="AL45" s="387"/>
      <c r="AM45" s="387"/>
      <c r="AN45" s="236"/>
      <c r="AO45" s="236"/>
      <c r="AP45" s="236"/>
      <c r="AQ45" s="1061"/>
      <c r="AR45" s="236"/>
      <c r="AS45" s="236"/>
      <c r="AT45" s="236"/>
      <c r="AU45" s="236"/>
      <c r="AV45" s="236"/>
      <c r="AW45" s="236"/>
      <c r="AX45" s="1061"/>
      <c r="AY45" s="236"/>
      <c r="AZ45" s="236"/>
      <c r="BA45" s="236"/>
      <c r="BB45" s="236"/>
      <c r="BC45" s="236"/>
      <c r="BD45" s="236"/>
      <c r="BE45" s="236"/>
      <c r="BF45" s="236"/>
      <c r="BG45" s="236"/>
      <c r="BH45" s="236"/>
      <c r="BI45" s="596" t="s">
        <v>3661</v>
      </c>
      <c r="BJ45" s="596" t="s">
        <v>3662</v>
      </c>
      <c r="BK45" s="236"/>
      <c r="BL45" s="569"/>
      <c r="BM45" s="236"/>
      <c r="BN45" s="236"/>
      <c r="BO45" s="236"/>
      <c r="BP45" s="569"/>
      <c r="BQ45" s="236"/>
      <c r="BR45" s="236"/>
      <c r="BS45" s="236"/>
      <c r="BT45" s="236"/>
      <c r="BU45" s="236"/>
      <c r="BV45" s="236"/>
      <c r="BW45" s="236"/>
      <c r="BX45" s="236"/>
      <c r="BY45" s="236" t="s">
        <v>3866</v>
      </c>
      <c r="BZ45" s="236"/>
      <c r="CA45" s="737"/>
      <c r="CB45" s="236"/>
    </row>
    <row r="46" spans="1:80" s="882" customFormat="1" ht="48" hidden="1" customHeight="1">
      <c r="A46" s="22">
        <v>1</v>
      </c>
      <c r="B46" s="602" t="s">
        <v>3884</v>
      </c>
      <c r="C46" s="596" t="s">
        <v>3885</v>
      </c>
      <c r="D46" s="560" t="s">
        <v>3886</v>
      </c>
      <c r="E46" s="22" t="s">
        <v>12</v>
      </c>
      <c r="F46" s="22">
        <v>2021</v>
      </c>
      <c r="G46" s="22">
        <v>2021</v>
      </c>
      <c r="H46" s="22">
        <v>12</v>
      </c>
      <c r="I46" s="22" t="s">
        <v>3685</v>
      </c>
      <c r="J46" s="603">
        <v>6750000</v>
      </c>
      <c r="K46" s="22" t="s">
        <v>3472</v>
      </c>
      <c r="L46" s="22">
        <v>1</v>
      </c>
      <c r="M46" s="22" t="s">
        <v>3693</v>
      </c>
      <c r="N46" s="22" t="s">
        <v>9</v>
      </c>
      <c r="O46" s="22" t="s">
        <v>3686</v>
      </c>
      <c r="P46" s="22" t="s">
        <v>3687</v>
      </c>
      <c r="Q46" s="22">
        <v>6681051</v>
      </c>
      <c r="R46" s="22" t="s">
        <v>13</v>
      </c>
      <c r="S46" s="564" t="s">
        <v>1945</v>
      </c>
      <c r="T46" s="1046">
        <f>J46/2</f>
        <v>3375000</v>
      </c>
      <c r="U46" s="22" t="s">
        <v>197</v>
      </c>
      <c r="V46" s="22" t="s">
        <v>3688</v>
      </c>
      <c r="W46" s="22" t="s">
        <v>3687</v>
      </c>
      <c r="X46" s="22">
        <v>8140</v>
      </c>
      <c r="Y46" s="563" t="s">
        <v>3760</v>
      </c>
      <c r="Z46" s="22">
        <v>6680648</v>
      </c>
      <c r="AA46" s="564" t="s">
        <v>1324</v>
      </c>
      <c r="AB46" s="22" t="s">
        <v>24</v>
      </c>
      <c r="AC46" s="915">
        <f>T46</f>
        <v>3375000</v>
      </c>
      <c r="AD46" s="22" t="s">
        <v>217</v>
      </c>
      <c r="AE46" s="22" t="s">
        <v>3688</v>
      </c>
      <c r="AF46" s="22" t="s">
        <v>3687</v>
      </c>
      <c r="AG46" s="22"/>
      <c r="AH46" s="584"/>
      <c r="AI46" s="22"/>
      <c r="AJ46" s="915"/>
      <c r="AK46" s="22"/>
      <c r="AL46" s="22"/>
      <c r="AM46" s="22"/>
      <c r="AN46" s="30"/>
      <c r="AO46" s="30"/>
      <c r="AP46" s="30"/>
      <c r="AQ46" s="808"/>
      <c r="AR46" s="30"/>
      <c r="AS46" s="30"/>
      <c r="AT46" s="30"/>
      <c r="AU46" s="30"/>
      <c r="AV46" s="30"/>
      <c r="AW46" s="30"/>
      <c r="AX46" s="808"/>
      <c r="AY46" s="30"/>
      <c r="AZ46" s="30"/>
      <c r="BA46" s="30"/>
      <c r="BB46" s="30"/>
      <c r="BC46" s="30"/>
      <c r="BD46" s="30"/>
      <c r="BE46" s="30"/>
      <c r="BF46" s="30"/>
      <c r="BG46" s="30"/>
      <c r="BH46" s="30"/>
      <c r="BI46" s="596" t="s">
        <v>3661</v>
      </c>
      <c r="BJ46" s="596" t="s">
        <v>3662</v>
      </c>
      <c r="BK46" s="30" t="s">
        <v>3887</v>
      </c>
      <c r="BL46" s="21"/>
      <c r="BM46" s="30"/>
      <c r="BN46" s="30"/>
      <c r="BO46" s="30"/>
      <c r="BP46" s="21"/>
      <c r="BQ46" s="30"/>
      <c r="BR46" s="30"/>
      <c r="BS46" s="30"/>
      <c r="BT46" s="30"/>
      <c r="BU46" s="30"/>
      <c r="BV46" s="30"/>
      <c r="BW46" s="30"/>
      <c r="BX46" s="30"/>
      <c r="BY46" s="30" t="s">
        <v>3721</v>
      </c>
      <c r="BZ46" s="30" t="s">
        <v>3888</v>
      </c>
      <c r="CA46" s="736" t="s">
        <v>3752</v>
      </c>
      <c r="CB46" s="30" t="s">
        <v>3889</v>
      </c>
    </row>
    <row r="47" spans="1:80" s="882" customFormat="1" ht="48" hidden="1" customHeight="1">
      <c r="A47" s="22">
        <v>2</v>
      </c>
      <c r="B47" s="602" t="s">
        <v>3884</v>
      </c>
      <c r="C47" s="596" t="s">
        <v>3890</v>
      </c>
      <c r="D47" s="560" t="s">
        <v>3891</v>
      </c>
      <c r="E47" s="22" t="s">
        <v>38</v>
      </c>
      <c r="F47" s="22">
        <v>2021</v>
      </c>
      <c r="G47" s="22">
        <v>2021</v>
      </c>
      <c r="H47" s="22">
        <v>10</v>
      </c>
      <c r="I47" s="22" t="s">
        <v>3685</v>
      </c>
      <c r="J47" s="603">
        <v>3750000</v>
      </c>
      <c r="K47" s="22" t="s">
        <v>3472</v>
      </c>
      <c r="L47" s="22">
        <v>3</v>
      </c>
      <c r="M47" s="22" t="s">
        <v>3693</v>
      </c>
      <c r="N47" s="22" t="s">
        <v>9</v>
      </c>
      <c r="O47" s="22" t="s">
        <v>3686</v>
      </c>
      <c r="P47" s="22" t="s">
        <v>3687</v>
      </c>
      <c r="Q47" s="22">
        <v>6764236</v>
      </c>
      <c r="R47" s="22" t="s">
        <v>32</v>
      </c>
      <c r="S47" s="564" t="s">
        <v>1972</v>
      </c>
      <c r="T47" s="1046">
        <f>J47/3</f>
        <v>1250000</v>
      </c>
      <c r="U47" s="22" t="s">
        <v>217</v>
      </c>
      <c r="V47" s="22" t="s">
        <v>3688</v>
      </c>
      <c r="W47" s="22" t="s">
        <v>3687</v>
      </c>
      <c r="X47" s="22">
        <v>8140</v>
      </c>
      <c r="Y47" s="563" t="s">
        <v>3760</v>
      </c>
      <c r="Z47" s="22">
        <v>6744406</v>
      </c>
      <c r="AA47" s="564" t="s">
        <v>1273</v>
      </c>
      <c r="AB47" s="22" t="s">
        <v>54</v>
      </c>
      <c r="AC47" s="915">
        <f t="shared" ref="AC47:AC90" si="3">T47</f>
        <v>1250000</v>
      </c>
      <c r="AD47" s="22" t="s">
        <v>217</v>
      </c>
      <c r="AE47" s="22" t="s">
        <v>3688</v>
      </c>
      <c r="AF47" s="22" t="s">
        <v>3687</v>
      </c>
      <c r="AG47" s="22">
        <v>6681032</v>
      </c>
      <c r="AH47" s="564" t="s">
        <v>3892</v>
      </c>
      <c r="AI47" s="22" t="s">
        <v>75</v>
      </c>
      <c r="AJ47" s="915">
        <f>T47</f>
        <v>1250000</v>
      </c>
      <c r="AK47" s="22" t="s">
        <v>217</v>
      </c>
      <c r="AL47" s="22" t="s">
        <v>3688</v>
      </c>
      <c r="AM47" s="22" t="s">
        <v>3687</v>
      </c>
      <c r="AN47" s="30"/>
      <c r="AO47" s="30"/>
      <c r="AP47" s="30"/>
      <c r="AQ47" s="808"/>
      <c r="AR47" s="30"/>
      <c r="AS47" s="30"/>
      <c r="AT47" s="30"/>
      <c r="AU47" s="30"/>
      <c r="AV47" s="30"/>
      <c r="AW47" s="30"/>
      <c r="AX47" s="808"/>
      <c r="AY47" s="30"/>
      <c r="AZ47" s="30"/>
      <c r="BA47" s="30"/>
      <c r="BB47" s="30"/>
      <c r="BC47" s="30"/>
      <c r="BD47" s="30"/>
      <c r="BE47" s="30"/>
      <c r="BF47" s="30"/>
      <c r="BG47" s="30"/>
      <c r="BH47" s="30"/>
      <c r="BI47" s="596" t="s">
        <v>3661</v>
      </c>
      <c r="BJ47" s="596" t="s">
        <v>3662</v>
      </c>
      <c r="BK47" s="30" t="s">
        <v>3893</v>
      </c>
      <c r="BL47" s="21"/>
      <c r="BM47" s="30" t="s">
        <v>3894</v>
      </c>
      <c r="BN47" s="30"/>
      <c r="BO47" s="30" t="s">
        <v>3895</v>
      </c>
      <c r="BP47" s="21"/>
      <c r="BQ47" s="30"/>
      <c r="BR47" s="30"/>
      <c r="BS47" s="30"/>
      <c r="BT47" s="30"/>
      <c r="BU47" s="30"/>
      <c r="BV47" s="30"/>
      <c r="BW47" s="30"/>
      <c r="BX47" s="30"/>
      <c r="BY47" s="30" t="s">
        <v>3721</v>
      </c>
      <c r="BZ47" s="30" t="s">
        <v>1230</v>
      </c>
      <c r="CA47" s="736" t="s">
        <v>3778</v>
      </c>
      <c r="CB47" s="30"/>
    </row>
    <row r="48" spans="1:80" s="882" customFormat="1" ht="60" hidden="1" customHeight="1">
      <c r="A48" s="22">
        <v>3</v>
      </c>
      <c r="B48" s="602" t="s">
        <v>3884</v>
      </c>
      <c r="C48" s="596" t="s">
        <v>3896</v>
      </c>
      <c r="D48" s="560" t="s">
        <v>3897</v>
      </c>
      <c r="E48" s="22" t="s">
        <v>38</v>
      </c>
      <c r="F48" s="22">
        <v>2021</v>
      </c>
      <c r="G48" s="22">
        <v>2021</v>
      </c>
      <c r="H48" s="22">
        <v>10</v>
      </c>
      <c r="I48" s="22" t="s">
        <v>3763</v>
      </c>
      <c r="J48" s="603">
        <v>7000000</v>
      </c>
      <c r="K48" s="22" t="s">
        <v>3472</v>
      </c>
      <c r="L48" s="22">
        <v>1</v>
      </c>
      <c r="M48" s="22" t="s">
        <v>3693</v>
      </c>
      <c r="N48" s="22" t="s">
        <v>9</v>
      </c>
      <c r="O48" s="22" t="s">
        <v>3686</v>
      </c>
      <c r="P48" s="22" t="s">
        <v>3687</v>
      </c>
      <c r="Q48" s="22">
        <v>6680648</v>
      </c>
      <c r="R48" s="22" t="s">
        <v>24</v>
      </c>
      <c r="S48" s="564" t="s">
        <v>1324</v>
      </c>
      <c r="T48" s="1046">
        <f t="shared" ref="T48:T50" si="4">J48/3</f>
        <v>2333333.3333333335</v>
      </c>
      <c r="U48" s="22" t="s">
        <v>217</v>
      </c>
      <c r="V48" s="22" t="s">
        <v>3688</v>
      </c>
      <c r="W48" s="22" t="s">
        <v>3687</v>
      </c>
      <c r="X48" s="22">
        <v>8140</v>
      </c>
      <c r="Y48" s="563" t="s">
        <v>3760</v>
      </c>
      <c r="Z48" s="22">
        <v>6681051</v>
      </c>
      <c r="AA48" s="564" t="s">
        <v>1945</v>
      </c>
      <c r="AB48" s="22" t="s">
        <v>13</v>
      </c>
      <c r="AC48" s="915">
        <f t="shared" si="3"/>
        <v>2333333.3333333335</v>
      </c>
      <c r="AD48" s="22" t="s">
        <v>197</v>
      </c>
      <c r="AE48" s="22" t="s">
        <v>3688</v>
      </c>
      <c r="AF48" s="22" t="s">
        <v>3687</v>
      </c>
      <c r="AG48" s="22">
        <v>6680627</v>
      </c>
      <c r="AH48" s="564" t="s">
        <v>2200</v>
      </c>
      <c r="AI48" s="22" t="s">
        <v>88</v>
      </c>
      <c r="AJ48" s="915">
        <f t="shared" ref="AJ48:AJ50" si="5">T48</f>
        <v>2333333.3333333335</v>
      </c>
      <c r="AK48" s="22" t="s">
        <v>197</v>
      </c>
      <c r="AL48" s="22" t="s">
        <v>3688</v>
      </c>
      <c r="AM48" s="22" t="s">
        <v>3687</v>
      </c>
      <c r="AN48" s="30"/>
      <c r="AO48" s="30"/>
      <c r="AP48" s="30"/>
      <c r="AQ48" s="808"/>
      <c r="AR48" s="30"/>
      <c r="AS48" s="30"/>
      <c r="AT48" s="30"/>
      <c r="AU48" s="30"/>
      <c r="AV48" s="30"/>
      <c r="AW48" s="30"/>
      <c r="AX48" s="808"/>
      <c r="AY48" s="30"/>
      <c r="AZ48" s="30"/>
      <c r="BA48" s="30"/>
      <c r="BB48" s="30"/>
      <c r="BC48" s="30"/>
      <c r="BD48" s="30"/>
      <c r="BE48" s="30"/>
      <c r="BF48" s="30"/>
      <c r="BG48" s="30"/>
      <c r="BH48" s="30"/>
      <c r="BI48" s="596" t="s">
        <v>3661</v>
      </c>
      <c r="BJ48" s="596" t="s">
        <v>3662</v>
      </c>
      <c r="BK48" s="30" t="s">
        <v>3898</v>
      </c>
      <c r="BL48" s="21"/>
      <c r="BM48" s="30" t="s">
        <v>3899</v>
      </c>
      <c r="BN48" s="30"/>
      <c r="BO48" s="30" t="s">
        <v>3900</v>
      </c>
      <c r="BP48" s="21"/>
      <c r="BQ48" s="30"/>
      <c r="BR48" s="30"/>
      <c r="BS48" s="30"/>
      <c r="BT48" s="30"/>
      <c r="BU48" s="30"/>
      <c r="BV48" s="30"/>
      <c r="BW48" s="30"/>
      <c r="BX48" s="30"/>
      <c r="BY48" s="30" t="s">
        <v>1230</v>
      </c>
      <c r="BZ48" s="30" t="s">
        <v>1230</v>
      </c>
      <c r="CA48" s="736" t="s">
        <v>1230</v>
      </c>
      <c r="CB48" s="30"/>
    </row>
    <row r="49" spans="1:80" s="6" customFormat="1" ht="48" hidden="1" customHeight="1">
      <c r="A49" s="22">
        <v>4</v>
      </c>
      <c r="B49" s="602" t="s">
        <v>3884</v>
      </c>
      <c r="C49" s="596" t="s">
        <v>3901</v>
      </c>
      <c r="D49" s="560" t="s">
        <v>3902</v>
      </c>
      <c r="E49" s="22" t="s">
        <v>38</v>
      </c>
      <c r="F49" s="22">
        <v>2021</v>
      </c>
      <c r="G49" s="22">
        <v>2021</v>
      </c>
      <c r="H49" s="22">
        <v>10</v>
      </c>
      <c r="I49" s="22" t="s">
        <v>3903</v>
      </c>
      <c r="J49" s="603">
        <v>6995000</v>
      </c>
      <c r="K49" s="22" t="s">
        <v>3472</v>
      </c>
      <c r="L49" s="22">
        <v>3</v>
      </c>
      <c r="M49" s="22" t="s">
        <v>3693</v>
      </c>
      <c r="N49" s="22" t="s">
        <v>9</v>
      </c>
      <c r="O49" s="22" t="s">
        <v>3686</v>
      </c>
      <c r="P49" s="22" t="s">
        <v>3687</v>
      </c>
      <c r="Q49" s="22">
        <v>6680680</v>
      </c>
      <c r="R49" s="22" t="s">
        <v>16</v>
      </c>
      <c r="S49" s="564" t="s">
        <v>1247</v>
      </c>
      <c r="T49" s="1046">
        <f t="shared" si="4"/>
        <v>2331666.6666666665</v>
      </c>
      <c r="U49" s="22" t="s">
        <v>179</v>
      </c>
      <c r="V49" s="22" t="s">
        <v>3688</v>
      </c>
      <c r="W49" s="22" t="s">
        <v>3687</v>
      </c>
      <c r="X49" s="22">
        <v>8140</v>
      </c>
      <c r="Y49" s="563" t="s">
        <v>3760</v>
      </c>
      <c r="Z49" s="22">
        <v>6681205</v>
      </c>
      <c r="AA49" s="564" t="s">
        <v>1993</v>
      </c>
      <c r="AB49" s="22" t="s">
        <v>56</v>
      </c>
      <c r="AC49" s="915">
        <f t="shared" si="3"/>
        <v>2331666.6666666665</v>
      </c>
      <c r="AD49" s="22" t="s">
        <v>179</v>
      </c>
      <c r="AE49" s="22" t="s">
        <v>3688</v>
      </c>
      <c r="AF49" s="22" t="s">
        <v>3687</v>
      </c>
      <c r="AG49" s="22">
        <v>6680664</v>
      </c>
      <c r="AH49" s="564" t="s">
        <v>2576</v>
      </c>
      <c r="AI49" s="22" t="s">
        <v>22</v>
      </c>
      <c r="AJ49" s="915">
        <f t="shared" si="5"/>
        <v>2331666.6666666665</v>
      </c>
      <c r="AK49" s="22" t="s">
        <v>179</v>
      </c>
      <c r="AL49" s="22" t="s">
        <v>3688</v>
      </c>
      <c r="AM49" s="22" t="s">
        <v>3687</v>
      </c>
      <c r="AN49" s="30"/>
      <c r="AO49" s="30"/>
      <c r="AP49" s="30"/>
      <c r="AQ49" s="808"/>
      <c r="AR49" s="30"/>
      <c r="AS49" s="30"/>
      <c r="AT49" s="30"/>
      <c r="AU49" s="30"/>
      <c r="AV49" s="30"/>
      <c r="AW49" s="30"/>
      <c r="AX49" s="808"/>
      <c r="AY49" s="30"/>
      <c r="AZ49" s="30"/>
      <c r="BA49" s="30"/>
      <c r="BB49" s="30"/>
      <c r="BC49" s="30"/>
      <c r="BD49" s="30"/>
      <c r="BE49" s="30"/>
      <c r="BF49" s="30"/>
      <c r="BG49" s="30"/>
      <c r="BH49" s="30"/>
      <c r="BI49" s="596" t="s">
        <v>3661</v>
      </c>
      <c r="BJ49" s="596" t="s">
        <v>3662</v>
      </c>
      <c r="BK49" s="30" t="s">
        <v>3532</v>
      </c>
      <c r="BL49" s="21"/>
      <c r="BM49" s="30" t="s">
        <v>3904</v>
      </c>
      <c r="BN49" s="30"/>
      <c r="BO49" s="30"/>
      <c r="BP49" s="21"/>
      <c r="BQ49" s="30"/>
      <c r="BR49" s="30"/>
      <c r="BS49" s="30"/>
      <c r="BT49" s="30"/>
      <c r="BU49" s="30"/>
      <c r="BV49" s="30"/>
      <c r="BW49" s="30"/>
      <c r="BX49" s="30"/>
      <c r="BY49" s="30" t="s">
        <v>3375</v>
      </c>
      <c r="BZ49" s="30" t="s">
        <v>1230</v>
      </c>
      <c r="CA49" s="736"/>
      <c r="CB49" s="30"/>
    </row>
    <row r="50" spans="1:80" s="882" customFormat="1" ht="48" hidden="1" customHeight="1">
      <c r="A50" s="22">
        <v>5</v>
      </c>
      <c r="B50" s="602" t="s">
        <v>3884</v>
      </c>
      <c r="C50" s="596" t="s">
        <v>3905</v>
      </c>
      <c r="D50" s="560" t="s">
        <v>3906</v>
      </c>
      <c r="E50" s="22" t="s">
        <v>38</v>
      </c>
      <c r="F50" s="22">
        <v>2021</v>
      </c>
      <c r="G50" s="22">
        <v>2021</v>
      </c>
      <c r="H50" s="22">
        <v>10</v>
      </c>
      <c r="I50" s="22" t="s">
        <v>3685</v>
      </c>
      <c r="J50" s="603">
        <v>6316000</v>
      </c>
      <c r="K50" s="22" t="s">
        <v>3472</v>
      </c>
      <c r="L50" s="22">
        <v>3</v>
      </c>
      <c r="M50" s="22" t="s">
        <v>3693</v>
      </c>
      <c r="N50" s="22" t="s">
        <v>9</v>
      </c>
      <c r="O50" s="22" t="s">
        <v>3686</v>
      </c>
      <c r="P50" s="22" t="s">
        <v>3687</v>
      </c>
      <c r="Q50" s="22">
        <v>6744406</v>
      </c>
      <c r="R50" s="22" t="s">
        <v>54</v>
      </c>
      <c r="S50" s="564" t="s">
        <v>1273</v>
      </c>
      <c r="T50" s="1046">
        <f t="shared" si="4"/>
        <v>2105333.3333333335</v>
      </c>
      <c r="U50" s="22" t="s">
        <v>217</v>
      </c>
      <c r="V50" s="22" t="s">
        <v>3688</v>
      </c>
      <c r="W50" s="22" t="s">
        <v>3687</v>
      </c>
      <c r="X50" s="22">
        <v>8140</v>
      </c>
      <c r="Y50" s="563" t="s">
        <v>3760</v>
      </c>
      <c r="Z50" s="22">
        <v>6764236</v>
      </c>
      <c r="AA50" s="564" t="s">
        <v>1972</v>
      </c>
      <c r="AB50" s="22" t="s">
        <v>32</v>
      </c>
      <c r="AC50" s="915">
        <f t="shared" si="3"/>
        <v>2105333.3333333335</v>
      </c>
      <c r="AD50" s="22" t="s">
        <v>217</v>
      </c>
      <c r="AE50" s="22" t="s">
        <v>3688</v>
      </c>
      <c r="AF50" s="22" t="s">
        <v>3687</v>
      </c>
      <c r="AG50" s="22">
        <v>6680634</v>
      </c>
      <c r="AH50" s="564" t="s">
        <v>1277</v>
      </c>
      <c r="AI50" s="22" t="s">
        <v>3907</v>
      </c>
      <c r="AJ50" s="915">
        <f t="shared" si="5"/>
        <v>2105333.3333333335</v>
      </c>
      <c r="AK50" s="22" t="s">
        <v>217</v>
      </c>
      <c r="AL50" s="22" t="s">
        <v>3688</v>
      </c>
      <c r="AM50" s="22" t="s">
        <v>3687</v>
      </c>
      <c r="AN50" s="30"/>
      <c r="AO50" s="30"/>
      <c r="AP50" s="30"/>
      <c r="AQ50" s="808"/>
      <c r="AR50" s="30"/>
      <c r="AS50" s="30"/>
      <c r="AT50" s="30"/>
      <c r="AU50" s="30"/>
      <c r="AV50" s="30"/>
      <c r="AW50" s="30"/>
      <c r="AX50" s="808"/>
      <c r="AY50" s="30"/>
      <c r="AZ50" s="30"/>
      <c r="BA50" s="30"/>
      <c r="BB50" s="30"/>
      <c r="BC50" s="30"/>
      <c r="BD50" s="30"/>
      <c r="BE50" s="30"/>
      <c r="BF50" s="30"/>
      <c r="BG50" s="30"/>
      <c r="BH50" s="30"/>
      <c r="BI50" s="596" t="s">
        <v>3661</v>
      </c>
      <c r="BJ50" s="596" t="s">
        <v>3662</v>
      </c>
      <c r="BK50" s="30" t="s">
        <v>3908</v>
      </c>
      <c r="BL50" s="21"/>
      <c r="BM50" s="30" t="s">
        <v>3909</v>
      </c>
      <c r="BN50" s="30"/>
      <c r="BO50" s="30" t="s">
        <v>3910</v>
      </c>
      <c r="BP50" s="21"/>
      <c r="BQ50" s="30"/>
      <c r="BR50" s="30"/>
      <c r="BS50" s="30"/>
      <c r="BT50" s="30"/>
      <c r="BU50" s="30"/>
      <c r="BV50" s="30"/>
      <c r="BW50" s="30"/>
      <c r="BX50" s="30"/>
      <c r="BY50" s="30" t="s">
        <v>3721</v>
      </c>
      <c r="BZ50" s="30" t="s">
        <v>3911</v>
      </c>
      <c r="CA50" s="736" t="s">
        <v>3752</v>
      </c>
      <c r="CB50" s="30" t="s">
        <v>3912</v>
      </c>
    </row>
    <row r="51" spans="1:80" s="6" customFormat="1" ht="48" hidden="1" customHeight="1">
      <c r="A51" s="22">
        <v>6</v>
      </c>
      <c r="B51" s="602" t="s">
        <v>3884</v>
      </c>
      <c r="C51" s="596" t="s">
        <v>3913</v>
      </c>
      <c r="D51" s="560" t="s">
        <v>3914</v>
      </c>
      <c r="E51" s="22" t="s">
        <v>38</v>
      </c>
      <c r="F51" s="22">
        <v>2021</v>
      </c>
      <c r="G51" s="22">
        <v>2021</v>
      </c>
      <c r="H51" s="22">
        <v>10</v>
      </c>
      <c r="I51" s="22" t="s">
        <v>3685</v>
      </c>
      <c r="J51" s="603">
        <v>6750000</v>
      </c>
      <c r="K51" s="22" t="s">
        <v>3472</v>
      </c>
      <c r="L51" s="22">
        <v>3</v>
      </c>
      <c r="M51" s="22" t="s">
        <v>3693</v>
      </c>
      <c r="N51" s="22" t="s">
        <v>9</v>
      </c>
      <c r="O51" s="22" t="s">
        <v>3686</v>
      </c>
      <c r="P51" s="22" t="s">
        <v>3687</v>
      </c>
      <c r="Q51" s="22">
        <v>6680687</v>
      </c>
      <c r="R51" s="22" t="s">
        <v>36</v>
      </c>
      <c r="S51" s="564" t="s">
        <v>1981</v>
      </c>
      <c r="T51" s="1046">
        <f>J51/2</f>
        <v>3375000</v>
      </c>
      <c r="U51" s="22" t="s">
        <v>197</v>
      </c>
      <c r="V51" s="22" t="s">
        <v>3694</v>
      </c>
      <c r="W51" s="22" t="s">
        <v>3687</v>
      </c>
      <c r="X51" s="22">
        <v>8140</v>
      </c>
      <c r="Y51" s="563" t="s">
        <v>3760</v>
      </c>
      <c r="Z51" s="22">
        <v>6778837</v>
      </c>
      <c r="AA51" s="370" t="s">
        <v>1267</v>
      </c>
      <c r="AB51" s="22" t="s">
        <v>136</v>
      </c>
      <c r="AC51" s="915">
        <f t="shared" si="3"/>
        <v>3375000</v>
      </c>
      <c r="AD51" s="22" t="s">
        <v>256</v>
      </c>
      <c r="AE51" s="22" t="s">
        <v>3688</v>
      </c>
      <c r="AF51" s="22" t="s">
        <v>3687</v>
      </c>
      <c r="AG51" s="22"/>
      <c r="AH51" s="584"/>
      <c r="AI51" s="22"/>
      <c r="AJ51" s="915"/>
      <c r="AK51" s="22"/>
      <c r="AL51" s="22"/>
      <c r="AM51" s="22"/>
      <c r="AN51" s="30"/>
      <c r="AO51" s="30"/>
      <c r="AP51" s="30"/>
      <c r="AQ51" s="808"/>
      <c r="AR51" s="30"/>
      <c r="AS51" s="30"/>
      <c r="AT51" s="30"/>
      <c r="AU51" s="30"/>
      <c r="AV51" s="30"/>
      <c r="AW51" s="30"/>
      <c r="AX51" s="808"/>
      <c r="AY51" s="30"/>
      <c r="AZ51" s="30"/>
      <c r="BA51" s="30"/>
      <c r="BB51" s="30"/>
      <c r="BC51" s="30"/>
      <c r="BD51" s="30"/>
      <c r="BE51" s="30"/>
      <c r="BF51" s="30"/>
      <c r="BG51" s="30"/>
      <c r="BH51" s="30"/>
      <c r="BI51" s="596" t="s">
        <v>3661</v>
      </c>
      <c r="BJ51" s="596" t="s">
        <v>3662</v>
      </c>
      <c r="BK51" s="30" t="s">
        <v>3915</v>
      </c>
      <c r="BL51" s="21"/>
      <c r="BM51" s="30" t="s">
        <v>3916</v>
      </c>
      <c r="BN51" s="30"/>
      <c r="BO51" s="30"/>
      <c r="BP51" s="21"/>
      <c r="BQ51" s="30"/>
      <c r="BR51" s="30"/>
      <c r="BS51" s="30"/>
      <c r="BT51" s="30"/>
      <c r="BU51" s="30"/>
      <c r="BV51" s="30"/>
      <c r="BW51" s="30"/>
      <c r="BX51" s="30"/>
      <c r="BY51" s="30" t="s">
        <v>3917</v>
      </c>
      <c r="BZ51" s="30" t="s">
        <v>1230</v>
      </c>
      <c r="CA51" s="736" t="s">
        <v>1230</v>
      </c>
      <c r="CB51" s="30"/>
    </row>
    <row r="52" spans="1:80" s="6" customFormat="1" ht="72.75" hidden="1" customHeight="1">
      <c r="A52" s="22">
        <v>7</v>
      </c>
      <c r="B52" s="602" t="s">
        <v>3884</v>
      </c>
      <c r="C52" s="596" t="s">
        <v>3918</v>
      </c>
      <c r="D52" s="560" t="s">
        <v>3919</v>
      </c>
      <c r="E52" s="22" t="s">
        <v>38</v>
      </c>
      <c r="F52" s="22">
        <v>2021</v>
      </c>
      <c r="G52" s="22">
        <v>2021</v>
      </c>
      <c r="H52" s="22">
        <v>12</v>
      </c>
      <c r="I52" s="22" t="s">
        <v>3920</v>
      </c>
      <c r="J52" s="603">
        <v>6800000</v>
      </c>
      <c r="K52" s="22" t="s">
        <v>3472</v>
      </c>
      <c r="L52" s="22">
        <v>3</v>
      </c>
      <c r="M52" s="22" t="s">
        <v>3693</v>
      </c>
      <c r="N52" s="22" t="s">
        <v>9</v>
      </c>
      <c r="O52" s="22" t="s">
        <v>3686</v>
      </c>
      <c r="P52" s="22" t="s">
        <v>3687</v>
      </c>
      <c r="Q52" s="22">
        <v>6680626</v>
      </c>
      <c r="R52" s="22" t="s">
        <v>45</v>
      </c>
      <c r="S52" s="564" t="s">
        <v>1296</v>
      </c>
      <c r="T52" s="1046">
        <f>J52/3</f>
        <v>2266666.6666666665</v>
      </c>
      <c r="U52" s="22" t="s">
        <v>207</v>
      </c>
      <c r="V52" s="22" t="s">
        <v>3688</v>
      </c>
      <c r="W52" s="22" t="s">
        <v>3687</v>
      </c>
      <c r="X52" s="22">
        <v>8140</v>
      </c>
      <c r="Y52" s="563" t="s">
        <v>3760</v>
      </c>
      <c r="Z52" s="22">
        <v>6680628</v>
      </c>
      <c r="AA52" s="564" t="s">
        <v>1295</v>
      </c>
      <c r="AB52" s="22" t="s">
        <v>89</v>
      </c>
      <c r="AC52" s="915">
        <f t="shared" si="3"/>
        <v>2266666.6666666665</v>
      </c>
      <c r="AD52" s="22" t="s">
        <v>207</v>
      </c>
      <c r="AE52" s="22" t="s">
        <v>3688</v>
      </c>
      <c r="AF52" s="22" t="s">
        <v>3687</v>
      </c>
      <c r="AG52" s="22">
        <v>6767777</v>
      </c>
      <c r="AH52" s="564" t="s">
        <v>2961</v>
      </c>
      <c r="AI52" s="22" t="s">
        <v>3921</v>
      </c>
      <c r="AJ52" s="915">
        <f>T52</f>
        <v>2266666.6666666665</v>
      </c>
      <c r="AK52" s="22" t="s">
        <v>256</v>
      </c>
      <c r="AL52" s="22" t="s">
        <v>3688</v>
      </c>
      <c r="AM52" s="22" t="s">
        <v>3687</v>
      </c>
      <c r="AN52" s="30"/>
      <c r="AO52" s="30"/>
      <c r="AP52" s="30"/>
      <c r="AQ52" s="808"/>
      <c r="AR52" s="30"/>
      <c r="AS52" s="30"/>
      <c r="AT52" s="30"/>
      <c r="AU52" s="30"/>
      <c r="AV52" s="30"/>
      <c r="AW52" s="30"/>
      <c r="AX52" s="808"/>
      <c r="AY52" s="30"/>
      <c r="AZ52" s="30"/>
      <c r="BA52" s="30"/>
      <c r="BB52" s="30"/>
      <c r="BC52" s="30"/>
      <c r="BD52" s="30"/>
      <c r="BE52" s="30"/>
      <c r="BF52" s="30"/>
      <c r="BG52" s="30"/>
      <c r="BH52" s="30"/>
      <c r="BI52" s="596" t="s">
        <v>3661</v>
      </c>
      <c r="BJ52" s="596" t="s">
        <v>3662</v>
      </c>
      <c r="BK52" s="30" t="s">
        <v>3922</v>
      </c>
      <c r="BL52" s="21"/>
      <c r="BM52" s="30" t="s">
        <v>3923</v>
      </c>
      <c r="BN52" s="30"/>
      <c r="BO52" s="30" t="s">
        <v>3924</v>
      </c>
      <c r="BP52" s="21"/>
      <c r="BQ52" s="30"/>
      <c r="BR52" s="30"/>
      <c r="BS52" s="30"/>
      <c r="BT52" s="30"/>
      <c r="BU52" s="30"/>
      <c r="BV52" s="30"/>
      <c r="BW52" s="30"/>
      <c r="BX52" s="30"/>
      <c r="BY52" s="30" t="s">
        <v>3375</v>
      </c>
      <c r="BZ52" s="30" t="s">
        <v>1230</v>
      </c>
      <c r="CA52" s="736" t="s">
        <v>1230</v>
      </c>
      <c r="CB52" s="30"/>
    </row>
    <row r="53" spans="1:80" s="6" customFormat="1" ht="51.75" hidden="1" customHeight="1">
      <c r="A53" s="22">
        <v>8</v>
      </c>
      <c r="B53" s="602" t="s">
        <v>3884</v>
      </c>
      <c r="C53" s="596" t="s">
        <v>3925</v>
      </c>
      <c r="D53" s="560" t="s">
        <v>3926</v>
      </c>
      <c r="E53" s="22" t="s">
        <v>38</v>
      </c>
      <c r="F53" s="22">
        <v>2021</v>
      </c>
      <c r="G53" s="22">
        <v>2021</v>
      </c>
      <c r="H53" s="22">
        <v>12</v>
      </c>
      <c r="I53" s="22" t="s">
        <v>3685</v>
      </c>
      <c r="J53" s="603">
        <v>6750000</v>
      </c>
      <c r="K53" s="22" t="s">
        <v>3472</v>
      </c>
      <c r="L53" s="22">
        <v>3</v>
      </c>
      <c r="M53" s="22" t="s">
        <v>3693</v>
      </c>
      <c r="N53" s="22" t="s">
        <v>9</v>
      </c>
      <c r="O53" s="22" t="s">
        <v>3686</v>
      </c>
      <c r="P53" s="22" t="s">
        <v>3687</v>
      </c>
      <c r="Q53" s="22">
        <v>6658545</v>
      </c>
      <c r="R53" s="22" t="s">
        <v>47</v>
      </c>
      <c r="S53" s="564" t="s">
        <v>1272</v>
      </c>
      <c r="T53" s="1046">
        <f t="shared" ref="T53:T55" si="6">J53/3</f>
        <v>2250000</v>
      </c>
      <c r="U53" s="22" t="s">
        <v>197</v>
      </c>
      <c r="V53" s="22" t="s">
        <v>3688</v>
      </c>
      <c r="W53" s="22" t="s">
        <v>3687</v>
      </c>
      <c r="X53" s="22">
        <v>8140</v>
      </c>
      <c r="Y53" s="563" t="s">
        <v>3760</v>
      </c>
      <c r="Z53" s="22">
        <v>6658545</v>
      </c>
      <c r="AA53" s="564" t="s">
        <v>1272</v>
      </c>
      <c r="AB53" s="22" t="s">
        <v>47</v>
      </c>
      <c r="AC53" s="915">
        <f t="shared" si="3"/>
        <v>2250000</v>
      </c>
      <c r="AD53" s="22" t="s">
        <v>197</v>
      </c>
      <c r="AE53" s="22" t="s">
        <v>3688</v>
      </c>
      <c r="AF53" s="22" t="s">
        <v>3687</v>
      </c>
      <c r="AG53" s="22">
        <v>6682237</v>
      </c>
      <c r="AH53" s="564" t="s">
        <v>2024</v>
      </c>
      <c r="AI53" s="22" t="s">
        <v>20</v>
      </c>
      <c r="AJ53" s="915">
        <f t="shared" ref="AJ53:AJ55" si="7">T53</f>
        <v>2250000</v>
      </c>
      <c r="AK53" s="22" t="s">
        <v>3486</v>
      </c>
      <c r="AL53" s="22" t="s">
        <v>3688</v>
      </c>
      <c r="AM53" s="22" t="s">
        <v>3687</v>
      </c>
      <c r="AN53" s="30"/>
      <c r="AO53" s="30"/>
      <c r="AP53" s="30"/>
      <c r="AQ53" s="808"/>
      <c r="AR53" s="30"/>
      <c r="AS53" s="30"/>
      <c r="AT53" s="30"/>
      <c r="AU53" s="30"/>
      <c r="AV53" s="30"/>
      <c r="AW53" s="30"/>
      <c r="AX53" s="808"/>
      <c r="AY53" s="30"/>
      <c r="AZ53" s="30"/>
      <c r="BA53" s="30"/>
      <c r="BB53" s="30"/>
      <c r="BC53" s="30"/>
      <c r="BD53" s="30"/>
      <c r="BE53" s="30"/>
      <c r="BF53" s="30"/>
      <c r="BG53" s="30"/>
      <c r="BH53" s="30"/>
      <c r="BI53" s="596" t="s">
        <v>3661</v>
      </c>
      <c r="BJ53" s="596" t="s">
        <v>3662</v>
      </c>
      <c r="BK53" s="30" t="s">
        <v>3927</v>
      </c>
      <c r="BL53" s="21"/>
      <c r="BM53" s="30" t="s">
        <v>3928</v>
      </c>
      <c r="BN53" s="30"/>
      <c r="BO53" s="30" t="s">
        <v>3929</v>
      </c>
      <c r="BP53" s="21"/>
      <c r="BQ53" s="30"/>
      <c r="BR53" s="30"/>
      <c r="BS53" s="30"/>
      <c r="BT53" s="30"/>
      <c r="BU53" s="30"/>
      <c r="BV53" s="30"/>
      <c r="BW53" s="30"/>
      <c r="BX53" s="30"/>
      <c r="BY53" s="30" t="s">
        <v>3721</v>
      </c>
      <c r="BZ53" s="30" t="s">
        <v>3911</v>
      </c>
      <c r="CA53" s="736" t="s">
        <v>3752</v>
      </c>
      <c r="CB53" s="30"/>
    </row>
    <row r="54" spans="1:80" s="6" customFormat="1" ht="48" hidden="1" customHeight="1">
      <c r="A54" s="22">
        <v>9</v>
      </c>
      <c r="B54" s="602" t="s">
        <v>3884</v>
      </c>
      <c r="C54" s="596" t="s">
        <v>3930</v>
      </c>
      <c r="D54" s="560" t="s">
        <v>3931</v>
      </c>
      <c r="E54" s="22" t="s">
        <v>38</v>
      </c>
      <c r="F54" s="22">
        <v>2021</v>
      </c>
      <c r="G54" s="22">
        <v>2021</v>
      </c>
      <c r="H54" s="22">
        <v>8</v>
      </c>
      <c r="I54" s="22" t="s">
        <v>3685</v>
      </c>
      <c r="J54" s="603">
        <v>6750000</v>
      </c>
      <c r="K54" s="22" t="s">
        <v>3472</v>
      </c>
      <c r="L54" s="22">
        <v>2</v>
      </c>
      <c r="M54" s="22" t="s">
        <v>3693</v>
      </c>
      <c r="N54" s="22" t="s">
        <v>9</v>
      </c>
      <c r="O54" s="22" t="s">
        <v>3686</v>
      </c>
      <c r="P54" s="22" t="s">
        <v>3687</v>
      </c>
      <c r="Q54" s="22">
        <v>6681205</v>
      </c>
      <c r="R54" s="22" t="s">
        <v>56</v>
      </c>
      <c r="S54" s="564" t="s">
        <v>1993</v>
      </c>
      <c r="T54" s="1046">
        <f t="shared" si="6"/>
        <v>2250000</v>
      </c>
      <c r="U54" s="22" t="s">
        <v>179</v>
      </c>
      <c r="V54" s="22" t="s">
        <v>3688</v>
      </c>
      <c r="W54" s="22" t="s">
        <v>3687</v>
      </c>
      <c r="X54" s="22">
        <v>8140</v>
      </c>
      <c r="Y54" s="563" t="s">
        <v>3760</v>
      </c>
      <c r="Z54" s="22">
        <v>6680664</v>
      </c>
      <c r="AA54" s="583" t="s">
        <v>2576</v>
      </c>
      <c r="AB54" s="22" t="s">
        <v>22</v>
      </c>
      <c r="AC54" s="915">
        <f t="shared" si="3"/>
        <v>2250000</v>
      </c>
      <c r="AD54" s="22" t="s">
        <v>179</v>
      </c>
      <c r="AE54" s="22" t="s">
        <v>3688</v>
      </c>
      <c r="AF54" s="22" t="s">
        <v>3687</v>
      </c>
      <c r="AG54" s="22">
        <v>6680680</v>
      </c>
      <c r="AH54" s="564" t="s">
        <v>1247</v>
      </c>
      <c r="AI54" s="22" t="s">
        <v>16</v>
      </c>
      <c r="AJ54" s="915">
        <f t="shared" si="7"/>
        <v>2250000</v>
      </c>
      <c r="AK54" s="22" t="s">
        <v>179</v>
      </c>
      <c r="AL54" s="22" t="s">
        <v>3688</v>
      </c>
      <c r="AM54" s="22" t="s">
        <v>3687</v>
      </c>
      <c r="AN54" s="30"/>
      <c r="AO54" s="30"/>
      <c r="AP54" s="30"/>
      <c r="AQ54" s="808"/>
      <c r="AR54" s="30"/>
      <c r="AS54" s="30"/>
      <c r="AT54" s="30"/>
      <c r="AU54" s="30"/>
      <c r="AV54" s="30"/>
      <c r="AW54" s="30"/>
      <c r="AX54" s="808"/>
      <c r="AY54" s="30"/>
      <c r="AZ54" s="30"/>
      <c r="BA54" s="30"/>
      <c r="BB54" s="30"/>
      <c r="BC54" s="30"/>
      <c r="BD54" s="30"/>
      <c r="BE54" s="30"/>
      <c r="BF54" s="30"/>
      <c r="BG54" s="30"/>
      <c r="BH54" s="30"/>
      <c r="BI54" s="596" t="s">
        <v>3661</v>
      </c>
      <c r="BJ54" s="596" t="s">
        <v>3662</v>
      </c>
      <c r="BK54" s="30" t="s">
        <v>3932</v>
      </c>
      <c r="BL54" s="21"/>
      <c r="BM54" s="30" t="s">
        <v>3933</v>
      </c>
      <c r="BN54" s="30"/>
      <c r="BO54" s="30"/>
      <c r="BP54" s="21"/>
      <c r="BQ54" s="30"/>
      <c r="BR54" s="30"/>
      <c r="BS54" s="30"/>
      <c r="BT54" s="30"/>
      <c r="BU54" s="30"/>
      <c r="BV54" s="30"/>
      <c r="BW54" s="30"/>
      <c r="BX54" s="30"/>
      <c r="BY54" s="30" t="s">
        <v>3917</v>
      </c>
      <c r="BZ54" s="30" t="s">
        <v>1230</v>
      </c>
      <c r="CA54" s="736" t="s">
        <v>3778</v>
      </c>
      <c r="CB54" s="30"/>
    </row>
    <row r="55" spans="1:80" s="882" customFormat="1" ht="48" hidden="1" customHeight="1">
      <c r="A55" s="22">
        <v>10</v>
      </c>
      <c r="B55" s="602" t="s">
        <v>3884</v>
      </c>
      <c r="C55" s="596" t="s">
        <v>3934</v>
      </c>
      <c r="D55" s="560" t="s">
        <v>3935</v>
      </c>
      <c r="E55" s="22" t="s">
        <v>38</v>
      </c>
      <c r="F55" s="22">
        <v>2021</v>
      </c>
      <c r="G55" s="22">
        <v>2021</v>
      </c>
      <c r="H55" s="22">
        <v>10</v>
      </c>
      <c r="I55" s="22" t="s">
        <v>3685</v>
      </c>
      <c r="J55" s="603">
        <v>6500000</v>
      </c>
      <c r="K55" s="22" t="s">
        <v>3472</v>
      </c>
      <c r="L55" s="22">
        <v>1</v>
      </c>
      <c r="M55" s="22" t="s">
        <v>3693</v>
      </c>
      <c r="N55" s="22" t="s">
        <v>9</v>
      </c>
      <c r="O55" s="22" t="s">
        <v>3686</v>
      </c>
      <c r="P55" s="22" t="s">
        <v>3687</v>
      </c>
      <c r="Q55" s="22">
        <v>6680623</v>
      </c>
      <c r="R55" s="22" t="s">
        <v>37</v>
      </c>
      <c r="S55" s="564" t="s">
        <v>2129</v>
      </c>
      <c r="T55" s="1046">
        <f t="shared" si="6"/>
        <v>2166666.6666666665</v>
      </c>
      <c r="U55" s="22" t="s">
        <v>217</v>
      </c>
      <c r="V55" s="22" t="s">
        <v>3688</v>
      </c>
      <c r="W55" s="22" t="s">
        <v>3687</v>
      </c>
      <c r="X55" s="22">
        <v>8140</v>
      </c>
      <c r="Y55" s="563" t="s">
        <v>3760</v>
      </c>
      <c r="Z55" s="22">
        <v>6680626</v>
      </c>
      <c r="AA55" s="564" t="s">
        <v>1296</v>
      </c>
      <c r="AB55" s="22" t="s">
        <v>45</v>
      </c>
      <c r="AC55" s="915">
        <f t="shared" si="3"/>
        <v>2166666.6666666665</v>
      </c>
      <c r="AD55" s="22" t="s">
        <v>207</v>
      </c>
      <c r="AE55" s="22" t="s">
        <v>3688</v>
      </c>
      <c r="AF55" s="22" t="s">
        <v>3687</v>
      </c>
      <c r="AG55" s="22">
        <v>6787821</v>
      </c>
      <c r="AH55" s="564" t="s">
        <v>2044</v>
      </c>
      <c r="AI55" s="22" t="s">
        <v>3936</v>
      </c>
      <c r="AJ55" s="915">
        <f t="shared" si="7"/>
        <v>2166666.6666666665</v>
      </c>
      <c r="AK55" s="22" t="s">
        <v>269</v>
      </c>
      <c r="AL55" s="22" t="s">
        <v>3694</v>
      </c>
      <c r="AM55" s="22" t="s">
        <v>3687</v>
      </c>
      <c r="AN55" s="30"/>
      <c r="AO55" s="30"/>
      <c r="AP55" s="30"/>
      <c r="AQ55" s="808"/>
      <c r="AR55" s="30"/>
      <c r="AS55" s="30"/>
      <c r="AT55" s="30"/>
      <c r="AU55" s="30"/>
      <c r="AV55" s="30"/>
      <c r="AW55" s="30"/>
      <c r="AX55" s="808"/>
      <c r="AY55" s="30"/>
      <c r="AZ55" s="30"/>
      <c r="BA55" s="30"/>
      <c r="BB55" s="30"/>
      <c r="BC55" s="30"/>
      <c r="BD55" s="30"/>
      <c r="BE55" s="30"/>
      <c r="BF55" s="30"/>
      <c r="BG55" s="30"/>
      <c r="BH55" s="30"/>
      <c r="BI55" s="596" t="s">
        <v>3661</v>
      </c>
      <c r="BJ55" s="596" t="s">
        <v>3662</v>
      </c>
      <c r="BK55" s="30" t="s">
        <v>3937</v>
      </c>
      <c r="BL55" s="21"/>
      <c r="BM55" s="30" t="s">
        <v>3938</v>
      </c>
      <c r="BN55" s="30"/>
      <c r="BO55" s="30" t="s">
        <v>3939</v>
      </c>
      <c r="BP55" s="21"/>
      <c r="BQ55" s="30"/>
      <c r="BR55" s="30"/>
      <c r="BS55" s="30"/>
      <c r="BT55" s="30"/>
      <c r="BU55" s="30"/>
      <c r="BV55" s="30"/>
      <c r="BW55" s="30"/>
      <c r="BX55" s="30"/>
      <c r="BY55" s="30" t="s">
        <v>3373</v>
      </c>
      <c r="BZ55" s="30" t="s">
        <v>1230</v>
      </c>
      <c r="CA55" s="736" t="s">
        <v>1230</v>
      </c>
      <c r="CB55" s="30"/>
    </row>
    <row r="56" spans="1:80" s="6" customFormat="1" ht="48" hidden="1" customHeight="1">
      <c r="A56" s="22">
        <v>11</v>
      </c>
      <c r="B56" s="602" t="s">
        <v>3884</v>
      </c>
      <c r="C56" s="596" t="s">
        <v>3940</v>
      </c>
      <c r="D56" s="560" t="s">
        <v>3941</v>
      </c>
      <c r="E56" s="22" t="s">
        <v>38</v>
      </c>
      <c r="F56" s="22">
        <v>2021</v>
      </c>
      <c r="G56" s="22">
        <v>2021</v>
      </c>
      <c r="H56" s="22">
        <v>10</v>
      </c>
      <c r="I56" s="22" t="s">
        <v>3920</v>
      </c>
      <c r="J56" s="603">
        <v>6750000</v>
      </c>
      <c r="K56" s="22" t="s">
        <v>3472</v>
      </c>
      <c r="L56" s="22">
        <v>2</v>
      </c>
      <c r="M56" s="22" t="s">
        <v>3693</v>
      </c>
      <c r="N56" s="22" t="s">
        <v>9</v>
      </c>
      <c r="O56" s="22" t="s">
        <v>3686</v>
      </c>
      <c r="P56" s="22" t="s">
        <v>3687</v>
      </c>
      <c r="Q56" s="22">
        <v>6682794</v>
      </c>
      <c r="R56" s="22" t="s">
        <v>57</v>
      </c>
      <c r="S56" s="564" t="s">
        <v>2032</v>
      </c>
      <c r="T56" s="1046">
        <f>J56/2</f>
        <v>3375000</v>
      </c>
      <c r="U56" s="22" t="s">
        <v>207</v>
      </c>
      <c r="V56" s="22" t="s">
        <v>3688</v>
      </c>
      <c r="W56" s="22" t="s">
        <v>3687</v>
      </c>
      <c r="X56" s="22">
        <v>8140</v>
      </c>
      <c r="Y56" s="563" t="s">
        <v>3760</v>
      </c>
      <c r="Z56" s="22">
        <v>6778837</v>
      </c>
      <c r="AA56" s="370" t="s">
        <v>1267</v>
      </c>
      <c r="AB56" s="22" t="s">
        <v>136</v>
      </c>
      <c r="AC56" s="915">
        <f t="shared" si="3"/>
        <v>3375000</v>
      </c>
      <c r="AD56" s="22" t="s">
        <v>256</v>
      </c>
      <c r="AE56" s="22" t="s">
        <v>3688</v>
      </c>
      <c r="AF56" s="22" t="s">
        <v>3687</v>
      </c>
      <c r="AG56" s="22"/>
      <c r="AH56" s="584"/>
      <c r="AI56" s="22"/>
      <c r="AJ56" s="915"/>
      <c r="AK56" s="22"/>
      <c r="AL56" s="22"/>
      <c r="AM56" s="22"/>
      <c r="AN56" s="30"/>
      <c r="AO56" s="30"/>
      <c r="AP56" s="30"/>
      <c r="AQ56" s="808"/>
      <c r="AR56" s="30"/>
      <c r="AS56" s="30"/>
      <c r="AT56" s="30"/>
      <c r="AU56" s="30"/>
      <c r="AV56" s="30"/>
      <c r="AW56" s="30"/>
      <c r="AX56" s="808"/>
      <c r="AY56" s="30"/>
      <c r="AZ56" s="30"/>
      <c r="BA56" s="30"/>
      <c r="BB56" s="30"/>
      <c r="BC56" s="30"/>
      <c r="BD56" s="30"/>
      <c r="BE56" s="30"/>
      <c r="BF56" s="30"/>
      <c r="BG56" s="30"/>
      <c r="BH56" s="30"/>
      <c r="BI56" s="596" t="s">
        <v>3661</v>
      </c>
      <c r="BJ56" s="596" t="s">
        <v>3662</v>
      </c>
      <c r="BK56" s="30" t="s">
        <v>3387</v>
      </c>
      <c r="BL56" s="21"/>
      <c r="BM56" s="30"/>
      <c r="BN56" s="30"/>
      <c r="BO56" s="30"/>
      <c r="BP56" s="21"/>
      <c r="BQ56" s="30"/>
      <c r="BR56" s="30"/>
      <c r="BS56" s="30"/>
      <c r="BT56" s="30"/>
      <c r="BU56" s="30"/>
      <c r="BV56" s="30"/>
      <c r="BW56" s="30"/>
      <c r="BX56" s="30"/>
      <c r="BY56" s="30" t="s">
        <v>3721</v>
      </c>
      <c r="BZ56" s="30" t="s">
        <v>1230</v>
      </c>
      <c r="CA56" s="736" t="s">
        <v>1230</v>
      </c>
      <c r="CB56" s="30"/>
    </row>
    <row r="57" spans="1:80" s="6" customFormat="1" ht="48" hidden="1" customHeight="1">
      <c r="A57" s="22">
        <v>12</v>
      </c>
      <c r="B57" s="602" t="s">
        <v>3884</v>
      </c>
      <c r="C57" s="596" t="s">
        <v>3942</v>
      </c>
      <c r="D57" s="560" t="s">
        <v>3943</v>
      </c>
      <c r="E57" s="22" t="s">
        <v>91</v>
      </c>
      <c r="F57" s="22">
        <v>2021</v>
      </c>
      <c r="G57" s="22">
        <v>2021</v>
      </c>
      <c r="H57" s="22">
        <v>6</v>
      </c>
      <c r="I57" s="22" t="s">
        <v>3944</v>
      </c>
      <c r="J57" s="603">
        <v>12137500</v>
      </c>
      <c r="K57" s="22" t="s">
        <v>3472</v>
      </c>
      <c r="L57" s="22">
        <v>3</v>
      </c>
      <c r="M57" s="22" t="s">
        <v>3693</v>
      </c>
      <c r="N57" s="22" t="s">
        <v>9</v>
      </c>
      <c r="O57" s="22" t="s">
        <v>3686</v>
      </c>
      <c r="P57" s="22" t="s">
        <v>3687</v>
      </c>
      <c r="Q57" s="22">
        <v>6680612</v>
      </c>
      <c r="R57" s="22" t="s">
        <v>26</v>
      </c>
      <c r="S57" s="564" t="s">
        <v>1248</v>
      </c>
      <c r="T57" s="1046">
        <f>J57/3</f>
        <v>4045833.3333333335</v>
      </c>
      <c r="U57" s="22" t="s">
        <v>176</v>
      </c>
      <c r="V57" s="22" t="s">
        <v>3694</v>
      </c>
      <c r="W57" s="22" t="s">
        <v>3687</v>
      </c>
      <c r="X57" s="22">
        <v>8140</v>
      </c>
      <c r="Y57" s="563" t="s">
        <v>3760</v>
      </c>
      <c r="Z57" s="22">
        <v>6680683</v>
      </c>
      <c r="AA57" s="583" t="s">
        <v>2742</v>
      </c>
      <c r="AB57" s="22" t="s">
        <v>17</v>
      </c>
      <c r="AC57" s="915">
        <f t="shared" si="3"/>
        <v>4045833.3333333335</v>
      </c>
      <c r="AD57" s="22" t="s">
        <v>3945</v>
      </c>
      <c r="AE57" s="22" t="s">
        <v>3694</v>
      </c>
      <c r="AF57" s="22" t="s">
        <v>3687</v>
      </c>
      <c r="AG57" s="22">
        <v>6859016</v>
      </c>
      <c r="AH57" s="564" t="s">
        <v>2785</v>
      </c>
      <c r="AI57" s="22" t="s">
        <v>60</v>
      </c>
      <c r="AJ57" s="915">
        <f>T57</f>
        <v>4045833.3333333335</v>
      </c>
      <c r="AK57" s="22" t="s">
        <v>176</v>
      </c>
      <c r="AL57" s="22" t="s">
        <v>3694</v>
      </c>
      <c r="AM57" s="22" t="s">
        <v>3687</v>
      </c>
      <c r="AN57" s="30"/>
      <c r="AO57" s="30"/>
      <c r="AP57" s="30"/>
      <c r="AQ57" s="808"/>
      <c r="AR57" s="30"/>
      <c r="AS57" s="30"/>
      <c r="AT57" s="30"/>
      <c r="AU57" s="30"/>
      <c r="AV57" s="30"/>
      <c r="AW57" s="30"/>
      <c r="AX57" s="808"/>
      <c r="AY57" s="30"/>
      <c r="AZ57" s="30"/>
      <c r="BA57" s="30"/>
      <c r="BB57" s="30"/>
      <c r="BC57" s="30"/>
      <c r="BD57" s="30"/>
      <c r="BE57" s="30"/>
      <c r="BF57" s="30"/>
      <c r="BG57" s="30"/>
      <c r="BH57" s="30"/>
      <c r="BI57" s="22" t="s">
        <v>3661</v>
      </c>
      <c r="BJ57" s="596" t="s">
        <v>3662</v>
      </c>
      <c r="BK57" s="30" t="s">
        <v>3946</v>
      </c>
      <c r="BL57" s="21"/>
      <c r="BM57" s="30" t="s">
        <v>3947</v>
      </c>
      <c r="BN57" s="30" t="s">
        <v>3948</v>
      </c>
      <c r="BO57" s="30" t="s">
        <v>3949</v>
      </c>
      <c r="BP57" s="21" t="s">
        <v>3950</v>
      </c>
      <c r="BQ57" s="30"/>
      <c r="BR57" s="30"/>
      <c r="BS57" s="30"/>
      <c r="BT57" s="30"/>
      <c r="BU57" s="30"/>
      <c r="BV57" s="30"/>
      <c r="BW57" s="30"/>
      <c r="BX57" s="30"/>
      <c r="BY57" s="30" t="s">
        <v>3951</v>
      </c>
      <c r="BZ57" s="30" t="s">
        <v>3911</v>
      </c>
      <c r="CA57" s="736" t="s">
        <v>1230</v>
      </c>
      <c r="CB57" s="30"/>
    </row>
    <row r="58" spans="1:80" s="6" customFormat="1" ht="48" hidden="1" customHeight="1">
      <c r="A58" s="22">
        <v>13</v>
      </c>
      <c r="B58" s="602" t="s">
        <v>3884</v>
      </c>
      <c r="C58" s="596" t="s">
        <v>3952</v>
      </c>
      <c r="D58" s="560" t="s">
        <v>3953</v>
      </c>
      <c r="E58" s="22" t="s">
        <v>91</v>
      </c>
      <c r="F58" s="22">
        <v>2021</v>
      </c>
      <c r="G58" s="22">
        <v>2021</v>
      </c>
      <c r="H58" s="22">
        <v>12</v>
      </c>
      <c r="I58" s="22" t="s">
        <v>3920</v>
      </c>
      <c r="J58" s="603">
        <v>16750000</v>
      </c>
      <c r="K58" s="22" t="s">
        <v>3472</v>
      </c>
      <c r="L58" s="22">
        <v>5</v>
      </c>
      <c r="M58" s="22" t="s">
        <v>3693</v>
      </c>
      <c r="N58" s="22" t="s">
        <v>9</v>
      </c>
      <c r="O58" s="22" t="s">
        <v>3686</v>
      </c>
      <c r="P58" s="22" t="s">
        <v>3687</v>
      </c>
      <c r="Q58" s="22">
        <v>6680651</v>
      </c>
      <c r="R58" s="22" t="s">
        <v>19</v>
      </c>
      <c r="S58" s="564" t="s">
        <v>1304</v>
      </c>
      <c r="T58" s="1046">
        <f t="shared" ref="T58" si="8">J58/2</f>
        <v>8375000</v>
      </c>
      <c r="U58" s="22" t="s">
        <v>176</v>
      </c>
      <c r="V58" s="22" t="s">
        <v>3694</v>
      </c>
      <c r="W58" s="22" t="s">
        <v>3687</v>
      </c>
      <c r="X58" s="22">
        <v>8140</v>
      </c>
      <c r="Y58" s="563" t="s">
        <v>3760</v>
      </c>
      <c r="Z58" s="22">
        <v>6682794</v>
      </c>
      <c r="AA58" s="583" t="s">
        <v>2032</v>
      </c>
      <c r="AB58" s="22" t="s">
        <v>57</v>
      </c>
      <c r="AC58" s="915">
        <f t="shared" si="3"/>
        <v>8375000</v>
      </c>
      <c r="AD58" s="22" t="s">
        <v>3954</v>
      </c>
      <c r="AE58" s="22" t="s">
        <v>3688</v>
      </c>
      <c r="AF58" s="22" t="s">
        <v>3687</v>
      </c>
      <c r="AG58" s="22"/>
      <c r="AH58" s="584"/>
      <c r="AI58" s="22"/>
      <c r="AJ58" s="915"/>
      <c r="AK58" s="22"/>
      <c r="AL58" s="22"/>
      <c r="AM58" s="22"/>
      <c r="AN58" s="30"/>
      <c r="AO58" s="30"/>
      <c r="AP58" s="30"/>
      <c r="AQ58" s="808"/>
      <c r="AR58" s="30"/>
      <c r="AS58" s="30"/>
      <c r="AT58" s="30"/>
      <c r="AU58" s="30"/>
      <c r="AV58" s="30"/>
      <c r="AW58" s="30"/>
      <c r="AX58" s="808"/>
      <c r="AY58" s="30"/>
      <c r="AZ58" s="30"/>
      <c r="BA58" s="30"/>
      <c r="BB58" s="30"/>
      <c r="BC58" s="30"/>
      <c r="BD58" s="30"/>
      <c r="BE58" s="30"/>
      <c r="BF58" s="30"/>
      <c r="BG58" s="30"/>
      <c r="BH58" s="30"/>
      <c r="BI58" s="596" t="s">
        <v>3661</v>
      </c>
      <c r="BJ58" s="596" t="s">
        <v>3662</v>
      </c>
      <c r="BK58" s="39" t="s">
        <v>2033</v>
      </c>
      <c r="BL58" s="21" t="s">
        <v>3955</v>
      </c>
      <c r="BM58" s="30" t="s">
        <v>3956</v>
      </c>
      <c r="BN58" s="30" t="s">
        <v>3948</v>
      </c>
      <c r="BO58" s="30" t="s">
        <v>3957</v>
      </c>
      <c r="BP58" s="30" t="s">
        <v>3948</v>
      </c>
      <c r="BQ58" s="30"/>
      <c r="BR58" s="30"/>
      <c r="BS58" s="30"/>
      <c r="BT58" s="30"/>
      <c r="BU58" s="30"/>
      <c r="BV58" s="30"/>
      <c r="BW58" s="30"/>
      <c r="BX58" s="30"/>
      <c r="BY58" s="30" t="s">
        <v>3951</v>
      </c>
      <c r="BZ58" s="30" t="s">
        <v>3911</v>
      </c>
      <c r="CA58" s="736" t="s">
        <v>3958</v>
      </c>
      <c r="CB58" s="30" t="s">
        <v>3911</v>
      </c>
    </row>
    <row r="59" spans="1:80" s="6" customFormat="1" ht="48" hidden="1" customHeight="1">
      <c r="A59" s="22">
        <v>14</v>
      </c>
      <c r="B59" s="602" t="s">
        <v>3884</v>
      </c>
      <c r="C59" s="596" t="s">
        <v>3959</v>
      </c>
      <c r="D59" s="560" t="s">
        <v>3960</v>
      </c>
      <c r="E59" s="22" t="s">
        <v>91</v>
      </c>
      <c r="F59" s="22">
        <v>2021</v>
      </c>
      <c r="G59" s="22">
        <v>2021</v>
      </c>
      <c r="H59" s="22">
        <v>12</v>
      </c>
      <c r="I59" s="22" t="s">
        <v>3920</v>
      </c>
      <c r="J59" s="603">
        <v>17000000</v>
      </c>
      <c r="K59" s="22" t="s">
        <v>3472</v>
      </c>
      <c r="L59" s="22">
        <v>3</v>
      </c>
      <c r="M59" s="22" t="s">
        <v>3693</v>
      </c>
      <c r="N59" s="22" t="s">
        <v>9</v>
      </c>
      <c r="O59" s="22" t="s">
        <v>3686</v>
      </c>
      <c r="P59" s="22" t="s">
        <v>3687</v>
      </c>
      <c r="Q59" s="22">
        <v>6680708</v>
      </c>
      <c r="R59" s="22" t="s">
        <v>85</v>
      </c>
      <c r="S59" s="564" t="s">
        <v>2724</v>
      </c>
      <c r="T59" s="1046">
        <f>J59/3</f>
        <v>5666666.666666667</v>
      </c>
      <c r="U59" s="22" t="s">
        <v>176</v>
      </c>
      <c r="V59" s="22" t="s">
        <v>3694</v>
      </c>
      <c r="W59" s="22" t="s">
        <v>3687</v>
      </c>
      <c r="X59" s="22">
        <v>8140</v>
      </c>
      <c r="Y59" s="563" t="s">
        <v>3760</v>
      </c>
      <c r="Z59" s="22">
        <v>6680685</v>
      </c>
      <c r="AA59" s="583" t="s">
        <v>1232</v>
      </c>
      <c r="AB59" s="22" t="s">
        <v>28</v>
      </c>
      <c r="AC59" s="915">
        <f t="shared" si="3"/>
        <v>5666666.666666667</v>
      </c>
      <c r="AD59" s="22" t="s">
        <v>176</v>
      </c>
      <c r="AE59" s="22" t="s">
        <v>3694</v>
      </c>
      <c r="AF59" s="22" t="s">
        <v>3687</v>
      </c>
      <c r="AG59" s="22">
        <v>6680627</v>
      </c>
      <c r="AH59" s="564" t="s">
        <v>2200</v>
      </c>
      <c r="AI59" s="22" t="s">
        <v>88</v>
      </c>
      <c r="AJ59" s="915">
        <f>T59</f>
        <v>5666666.666666667</v>
      </c>
      <c r="AK59" s="22" t="s">
        <v>3961</v>
      </c>
      <c r="AL59" s="22" t="s">
        <v>3694</v>
      </c>
      <c r="AM59" s="22" t="s">
        <v>3687</v>
      </c>
      <c r="AN59" s="30"/>
      <c r="AO59" s="30"/>
      <c r="AP59" s="30"/>
      <c r="AQ59" s="808"/>
      <c r="AR59" s="30"/>
      <c r="AS59" s="30"/>
      <c r="AT59" s="30"/>
      <c r="AU59" s="30"/>
      <c r="AV59" s="30"/>
      <c r="AW59" s="30"/>
      <c r="AX59" s="808"/>
      <c r="AY59" s="30"/>
      <c r="AZ59" s="30"/>
      <c r="BA59" s="30"/>
      <c r="BB59" s="30"/>
      <c r="BC59" s="30"/>
      <c r="BD59" s="30"/>
      <c r="BE59" s="30"/>
      <c r="BF59" s="30"/>
      <c r="BG59" s="30"/>
      <c r="BH59" s="30"/>
      <c r="BI59" s="596" t="s">
        <v>3661</v>
      </c>
      <c r="BJ59" s="596" t="s">
        <v>3662</v>
      </c>
      <c r="BK59" s="30" t="s">
        <v>3962</v>
      </c>
      <c r="BL59" s="21" t="s">
        <v>3955</v>
      </c>
      <c r="BM59" s="30" t="s">
        <v>3963</v>
      </c>
      <c r="BN59" s="21" t="s">
        <v>3955</v>
      </c>
      <c r="BO59" s="30" t="s">
        <v>3384</v>
      </c>
      <c r="BP59" s="21" t="s">
        <v>3955</v>
      </c>
      <c r="BQ59" s="30"/>
      <c r="BR59" s="30"/>
      <c r="BS59" s="30"/>
      <c r="BT59" s="30"/>
      <c r="BU59" s="30"/>
      <c r="BV59" s="30"/>
      <c r="BW59" s="30"/>
      <c r="BX59" s="30"/>
      <c r="BY59" s="30" t="s">
        <v>3964</v>
      </c>
      <c r="BZ59" s="30" t="s">
        <v>3965</v>
      </c>
      <c r="CA59" s="736" t="s">
        <v>3367</v>
      </c>
      <c r="CB59" s="30" t="s">
        <v>3888</v>
      </c>
    </row>
    <row r="60" spans="1:80" s="6" customFormat="1" ht="48" hidden="1" customHeight="1">
      <c r="A60" s="22">
        <v>15</v>
      </c>
      <c r="B60" s="602" t="s">
        <v>3884</v>
      </c>
      <c r="C60" s="596" t="s">
        <v>3966</v>
      </c>
      <c r="D60" s="560" t="s">
        <v>3967</v>
      </c>
      <c r="E60" s="22" t="s">
        <v>91</v>
      </c>
      <c r="F60" s="22">
        <v>2021</v>
      </c>
      <c r="G60" s="22">
        <v>2021</v>
      </c>
      <c r="H60" s="22">
        <v>12</v>
      </c>
      <c r="I60" s="22" t="s">
        <v>3920</v>
      </c>
      <c r="J60" s="603">
        <v>17000000</v>
      </c>
      <c r="K60" s="22" t="s">
        <v>3472</v>
      </c>
      <c r="L60" s="22">
        <v>6</v>
      </c>
      <c r="M60" s="22" t="s">
        <v>3693</v>
      </c>
      <c r="N60" s="22" t="s">
        <v>9</v>
      </c>
      <c r="O60" s="22" t="s">
        <v>3686</v>
      </c>
      <c r="P60" s="22" t="s">
        <v>3687</v>
      </c>
      <c r="Q60" s="22">
        <v>6680645</v>
      </c>
      <c r="R60" s="22" t="s">
        <v>81</v>
      </c>
      <c r="S60" s="564" t="s">
        <v>3137</v>
      </c>
      <c r="T60" s="1046">
        <f>J60/3</f>
        <v>5666666.666666667</v>
      </c>
      <c r="U60" s="22" t="s">
        <v>172</v>
      </c>
      <c r="V60" s="22" t="s">
        <v>3694</v>
      </c>
      <c r="W60" s="22" t="s">
        <v>3687</v>
      </c>
      <c r="X60" s="22">
        <v>8140</v>
      </c>
      <c r="Y60" s="563" t="s">
        <v>3760</v>
      </c>
      <c r="Z60" s="22">
        <v>6724784</v>
      </c>
      <c r="AA60" s="583" t="s">
        <v>2069</v>
      </c>
      <c r="AB60" s="22" t="s">
        <v>109</v>
      </c>
      <c r="AC60" s="915">
        <f t="shared" si="3"/>
        <v>5666666.666666667</v>
      </c>
      <c r="AD60" s="22" t="s">
        <v>172</v>
      </c>
      <c r="AE60" s="22" t="s">
        <v>3694</v>
      </c>
      <c r="AF60" s="22" t="s">
        <v>3687</v>
      </c>
      <c r="AG60" s="22">
        <v>6680741</v>
      </c>
      <c r="AH60" s="564" t="s">
        <v>2126</v>
      </c>
      <c r="AI60" s="22" t="s">
        <v>23</v>
      </c>
      <c r="AJ60" s="915">
        <f>T60</f>
        <v>5666666.666666667</v>
      </c>
      <c r="AK60" s="22" t="s">
        <v>172</v>
      </c>
      <c r="AL60" s="22" t="s">
        <v>3694</v>
      </c>
      <c r="AM60" s="22" t="s">
        <v>3687</v>
      </c>
      <c r="AN60" s="30"/>
      <c r="AO60" s="30"/>
      <c r="AP60" s="30"/>
      <c r="AQ60" s="808"/>
      <c r="AR60" s="30"/>
      <c r="AS60" s="30"/>
      <c r="AT60" s="30"/>
      <c r="AU60" s="30"/>
      <c r="AV60" s="30"/>
      <c r="AW60" s="30"/>
      <c r="AX60" s="808"/>
      <c r="AY60" s="30"/>
      <c r="AZ60" s="30"/>
      <c r="BA60" s="30"/>
      <c r="BB60" s="30"/>
      <c r="BC60" s="30"/>
      <c r="BD60" s="30"/>
      <c r="BE60" s="30"/>
      <c r="BF60" s="30"/>
      <c r="BG60" s="30"/>
      <c r="BH60" s="30"/>
      <c r="BI60" s="596" t="s">
        <v>3661</v>
      </c>
      <c r="BJ60" s="596" t="s">
        <v>3662</v>
      </c>
      <c r="BK60" s="30"/>
      <c r="BL60" s="21"/>
      <c r="BM60" s="30"/>
      <c r="BN60" s="30"/>
      <c r="BO60" s="30"/>
      <c r="BP60" s="21"/>
      <c r="BQ60" s="30"/>
      <c r="BR60" s="30"/>
      <c r="BS60" s="30"/>
      <c r="BT60" s="30"/>
      <c r="BU60" s="30"/>
      <c r="BV60" s="30"/>
      <c r="BW60" s="30"/>
      <c r="BX60" s="30"/>
      <c r="BY60" s="30" t="s">
        <v>3968</v>
      </c>
      <c r="BZ60" s="30" t="s">
        <v>3911</v>
      </c>
      <c r="CA60" s="736" t="s">
        <v>1230</v>
      </c>
      <c r="CB60" s="30"/>
    </row>
    <row r="61" spans="1:80" s="6" customFormat="1" ht="48" hidden="1" customHeight="1">
      <c r="A61" s="22">
        <v>16</v>
      </c>
      <c r="B61" s="602" t="s">
        <v>3884</v>
      </c>
      <c r="C61" s="596" t="s">
        <v>3969</v>
      </c>
      <c r="D61" s="560" t="s">
        <v>3970</v>
      </c>
      <c r="E61" s="22" t="s">
        <v>91</v>
      </c>
      <c r="F61" s="22">
        <v>2021</v>
      </c>
      <c r="G61" s="22">
        <v>2021</v>
      </c>
      <c r="H61" s="22">
        <v>12</v>
      </c>
      <c r="I61" s="22" t="s">
        <v>3971</v>
      </c>
      <c r="J61" s="603">
        <v>16976100</v>
      </c>
      <c r="K61" s="22" t="s">
        <v>3472</v>
      </c>
      <c r="L61" s="22">
        <v>4</v>
      </c>
      <c r="M61" s="22" t="s">
        <v>3693</v>
      </c>
      <c r="N61" s="22" t="s">
        <v>9</v>
      </c>
      <c r="O61" s="22" t="s">
        <v>3686</v>
      </c>
      <c r="P61" s="22" t="s">
        <v>3687</v>
      </c>
      <c r="Q61" s="22">
        <v>258471</v>
      </c>
      <c r="R61" s="22" t="s">
        <v>67</v>
      </c>
      <c r="S61" s="564" t="s">
        <v>3972</v>
      </c>
      <c r="T61" s="1046">
        <f t="shared" ref="T61" si="9">J61/2</f>
        <v>8488050</v>
      </c>
      <c r="U61" s="22" t="s">
        <v>176</v>
      </c>
      <c r="V61" s="22" t="s">
        <v>3694</v>
      </c>
      <c r="W61" s="22" t="s">
        <v>3687</v>
      </c>
      <c r="X61" s="22">
        <v>8140</v>
      </c>
      <c r="Y61" s="563" t="s">
        <v>3760</v>
      </c>
      <c r="Z61" s="22">
        <v>6680641</v>
      </c>
      <c r="AA61" s="583" t="s">
        <v>2082</v>
      </c>
      <c r="AB61" s="22" t="s">
        <v>3701</v>
      </c>
      <c r="AC61" s="915">
        <f t="shared" si="3"/>
        <v>8488050</v>
      </c>
      <c r="AD61" s="22" t="s">
        <v>3945</v>
      </c>
      <c r="AE61" s="22" t="s">
        <v>3694</v>
      </c>
      <c r="AF61" s="22" t="s">
        <v>3687</v>
      </c>
      <c r="AG61" s="22"/>
      <c r="AH61" s="584"/>
      <c r="AI61" s="22"/>
      <c r="AJ61" s="915"/>
      <c r="AK61" s="22"/>
      <c r="AL61" s="22"/>
      <c r="AM61" s="22"/>
      <c r="AN61" s="30"/>
      <c r="AO61" s="30"/>
      <c r="AP61" s="30"/>
      <c r="AQ61" s="808"/>
      <c r="AR61" s="30"/>
      <c r="AS61" s="30"/>
      <c r="AT61" s="30"/>
      <c r="AU61" s="30"/>
      <c r="AV61" s="30"/>
      <c r="AW61" s="30"/>
      <c r="AX61" s="808"/>
      <c r="AY61" s="30"/>
      <c r="AZ61" s="30"/>
      <c r="BA61" s="30"/>
      <c r="BB61" s="30"/>
      <c r="BC61" s="30"/>
      <c r="BD61" s="30"/>
      <c r="BE61" s="30"/>
      <c r="BF61" s="30"/>
      <c r="BG61" s="30"/>
      <c r="BH61" s="30"/>
      <c r="BI61" s="596" t="s">
        <v>3661</v>
      </c>
      <c r="BJ61" s="596" t="s">
        <v>3662</v>
      </c>
      <c r="BK61" s="30" t="s">
        <v>3973</v>
      </c>
      <c r="BL61" s="21" t="s">
        <v>3955</v>
      </c>
      <c r="BM61" s="30" t="s">
        <v>3386</v>
      </c>
      <c r="BN61" s="21" t="s">
        <v>3955</v>
      </c>
      <c r="BO61" s="30" t="s">
        <v>3507</v>
      </c>
      <c r="BP61" s="21"/>
      <c r="BQ61" s="30"/>
      <c r="BR61" s="30"/>
      <c r="BS61" s="30"/>
      <c r="BT61" s="30"/>
      <c r="BU61" s="30"/>
      <c r="BV61" s="30"/>
      <c r="BW61" s="30"/>
      <c r="BX61" s="30"/>
      <c r="BY61" s="30" t="s">
        <v>3974</v>
      </c>
      <c r="BZ61" s="30" t="s">
        <v>1230</v>
      </c>
      <c r="CA61" s="736" t="s">
        <v>3975</v>
      </c>
      <c r="CB61" s="30"/>
    </row>
    <row r="62" spans="1:80" s="6" customFormat="1" ht="48" hidden="1" customHeight="1">
      <c r="A62" s="22">
        <v>17</v>
      </c>
      <c r="B62" s="602" t="s">
        <v>3884</v>
      </c>
      <c r="C62" s="596" t="s">
        <v>3976</v>
      </c>
      <c r="D62" s="560" t="s">
        <v>3977</v>
      </c>
      <c r="E62" s="22" t="s">
        <v>91</v>
      </c>
      <c r="F62" s="22">
        <v>2021</v>
      </c>
      <c r="G62" s="22">
        <v>2021</v>
      </c>
      <c r="H62" s="22">
        <v>12</v>
      </c>
      <c r="I62" s="22" t="s">
        <v>3920</v>
      </c>
      <c r="J62" s="603">
        <v>14500000</v>
      </c>
      <c r="K62" s="22" t="s">
        <v>3472</v>
      </c>
      <c r="L62" s="22">
        <v>4</v>
      </c>
      <c r="M62" s="22" t="s">
        <v>3693</v>
      </c>
      <c r="N62" s="22" t="s">
        <v>9</v>
      </c>
      <c r="O62" s="22" t="s">
        <v>3686</v>
      </c>
      <c r="P62" s="22" t="s">
        <v>3687</v>
      </c>
      <c r="Q62" s="22">
        <v>6680618</v>
      </c>
      <c r="R62" s="22" t="s">
        <v>31</v>
      </c>
      <c r="S62" s="564" t="s">
        <v>2025</v>
      </c>
      <c r="T62" s="1046">
        <f>J62/3</f>
        <v>4833333.333333333</v>
      </c>
      <c r="U62" s="22" t="s">
        <v>197</v>
      </c>
      <c r="V62" s="22" t="s">
        <v>3688</v>
      </c>
      <c r="W62" s="22" t="s">
        <v>3687</v>
      </c>
      <c r="X62" s="22">
        <v>8140</v>
      </c>
      <c r="Y62" s="563" t="s">
        <v>3760</v>
      </c>
      <c r="Z62" s="22">
        <v>6680651</v>
      </c>
      <c r="AA62" s="583" t="s">
        <v>1304</v>
      </c>
      <c r="AB62" s="22" t="s">
        <v>19</v>
      </c>
      <c r="AC62" s="915">
        <f t="shared" si="3"/>
        <v>4833333.333333333</v>
      </c>
      <c r="AD62" s="22" t="s">
        <v>176</v>
      </c>
      <c r="AE62" s="22" t="s">
        <v>3694</v>
      </c>
      <c r="AF62" s="22" t="s">
        <v>3687</v>
      </c>
      <c r="AG62" s="22">
        <v>6658545</v>
      </c>
      <c r="AH62" s="564" t="s">
        <v>1272</v>
      </c>
      <c r="AI62" s="22" t="s">
        <v>47</v>
      </c>
      <c r="AJ62" s="915">
        <f>T62</f>
        <v>4833333.333333333</v>
      </c>
      <c r="AK62" s="22" t="s">
        <v>197</v>
      </c>
      <c r="AL62" s="22" t="s">
        <v>3694</v>
      </c>
      <c r="AM62" s="22" t="s">
        <v>3687</v>
      </c>
      <c r="AN62" s="30"/>
      <c r="AO62" s="30"/>
      <c r="AP62" s="30"/>
      <c r="AQ62" s="808"/>
      <c r="AR62" s="30"/>
      <c r="AS62" s="30"/>
      <c r="AT62" s="30"/>
      <c r="AU62" s="30"/>
      <c r="AV62" s="30"/>
      <c r="AW62" s="30"/>
      <c r="AX62" s="808"/>
      <c r="AY62" s="30"/>
      <c r="AZ62" s="30"/>
      <c r="BA62" s="30"/>
      <c r="BB62" s="30"/>
      <c r="BC62" s="30"/>
      <c r="BD62" s="30"/>
      <c r="BE62" s="30"/>
      <c r="BF62" s="30"/>
      <c r="BG62" s="30"/>
      <c r="BH62" s="30"/>
      <c r="BI62" s="596" t="s">
        <v>3661</v>
      </c>
      <c r="BJ62" s="596" t="s">
        <v>3662</v>
      </c>
      <c r="BK62" s="30" t="s">
        <v>3978</v>
      </c>
      <c r="BL62" s="30"/>
      <c r="BM62" s="30" t="s">
        <v>3979</v>
      </c>
      <c r="BN62" s="30"/>
      <c r="BO62" s="30"/>
      <c r="BP62" s="30"/>
      <c r="BQ62" s="30"/>
      <c r="BR62" s="30"/>
      <c r="BS62" s="30"/>
      <c r="BT62" s="30"/>
      <c r="BU62" s="30"/>
      <c r="BV62" s="30"/>
      <c r="BW62" s="30"/>
      <c r="BX62" s="30"/>
      <c r="BY62" s="30" t="s">
        <v>3980</v>
      </c>
      <c r="BZ62" s="30" t="s">
        <v>1230</v>
      </c>
      <c r="CA62" s="736" t="s">
        <v>3981</v>
      </c>
      <c r="CB62" s="30"/>
    </row>
    <row r="63" spans="1:80" s="6" customFormat="1" ht="48" hidden="1" customHeight="1">
      <c r="A63" s="22">
        <v>18</v>
      </c>
      <c r="B63" s="602" t="s">
        <v>3884</v>
      </c>
      <c r="C63" s="596" t="s">
        <v>3982</v>
      </c>
      <c r="D63" s="560" t="s">
        <v>3983</v>
      </c>
      <c r="E63" s="22" t="s">
        <v>91</v>
      </c>
      <c r="F63" s="22">
        <v>2021</v>
      </c>
      <c r="G63" s="22">
        <v>2021</v>
      </c>
      <c r="H63" s="22">
        <v>12</v>
      </c>
      <c r="I63" s="22" t="s">
        <v>3984</v>
      </c>
      <c r="J63" s="603">
        <v>16750000</v>
      </c>
      <c r="K63" s="22" t="s">
        <v>3472</v>
      </c>
      <c r="L63" s="22">
        <v>3</v>
      </c>
      <c r="M63" s="22" t="s">
        <v>3693</v>
      </c>
      <c r="N63" s="22" t="s">
        <v>9</v>
      </c>
      <c r="O63" s="22" t="s">
        <v>3686</v>
      </c>
      <c r="P63" s="22" t="s">
        <v>3687</v>
      </c>
      <c r="Q63" s="22">
        <v>6680726</v>
      </c>
      <c r="R63" s="22" t="s">
        <v>93</v>
      </c>
      <c r="S63" s="564" t="s">
        <v>1231</v>
      </c>
      <c r="T63" s="1046">
        <f>J63/2</f>
        <v>8375000</v>
      </c>
      <c r="U63" s="22" t="s">
        <v>179</v>
      </c>
      <c r="V63" s="22" t="s">
        <v>3694</v>
      </c>
      <c r="W63" s="22" t="s">
        <v>3687</v>
      </c>
      <c r="X63" s="22">
        <v>8140</v>
      </c>
      <c r="Y63" s="563" t="s">
        <v>3760</v>
      </c>
      <c r="Z63" s="22">
        <v>6681051</v>
      </c>
      <c r="AA63" s="564" t="s">
        <v>1945</v>
      </c>
      <c r="AB63" s="22" t="s">
        <v>13</v>
      </c>
      <c r="AC63" s="915">
        <f t="shared" si="3"/>
        <v>8375000</v>
      </c>
      <c r="AD63" s="22" t="s">
        <v>197</v>
      </c>
      <c r="AE63" s="22" t="s">
        <v>3694</v>
      </c>
      <c r="AF63" s="22" t="s">
        <v>3687</v>
      </c>
      <c r="AG63" s="22"/>
      <c r="AH63" s="584"/>
      <c r="AI63" s="22" t="s">
        <v>3485</v>
      </c>
      <c r="AJ63" s="915"/>
      <c r="AK63" s="22"/>
      <c r="AL63" s="22"/>
      <c r="AM63" s="22"/>
      <c r="AN63" s="30"/>
      <c r="AO63" s="30"/>
      <c r="AP63" s="30"/>
      <c r="AQ63" s="808"/>
      <c r="AR63" s="30"/>
      <c r="AS63" s="30"/>
      <c r="AT63" s="30"/>
      <c r="AU63" s="30"/>
      <c r="AV63" s="30"/>
      <c r="AW63" s="30"/>
      <c r="AX63" s="808"/>
      <c r="AY63" s="30"/>
      <c r="AZ63" s="30"/>
      <c r="BA63" s="30"/>
      <c r="BB63" s="30"/>
      <c r="BC63" s="30"/>
      <c r="BD63" s="30"/>
      <c r="BE63" s="30"/>
      <c r="BF63" s="30"/>
      <c r="BG63" s="30"/>
      <c r="BH63" s="30"/>
      <c r="BI63" s="596" t="s">
        <v>3661</v>
      </c>
      <c r="BJ63" s="596" t="s">
        <v>3662</v>
      </c>
      <c r="BK63" s="30" t="s">
        <v>3433</v>
      </c>
      <c r="BL63" s="30"/>
      <c r="BM63" s="30" t="s">
        <v>3985</v>
      </c>
      <c r="BN63" s="30"/>
      <c r="BO63" s="30" t="s">
        <v>3403</v>
      </c>
      <c r="BP63" s="30"/>
      <c r="BQ63" s="30"/>
      <c r="BR63" s="30"/>
      <c r="BS63" s="30"/>
      <c r="BT63" s="30"/>
      <c r="BU63" s="30"/>
      <c r="BV63" s="30"/>
      <c r="BW63" s="30"/>
      <c r="BX63" s="30"/>
      <c r="BY63" s="30" t="s">
        <v>3986</v>
      </c>
      <c r="BZ63" s="30" t="s">
        <v>1230</v>
      </c>
      <c r="CA63" s="1063" t="s">
        <v>3778</v>
      </c>
      <c r="CB63" s="30"/>
    </row>
    <row r="64" spans="1:80" s="6" customFormat="1" ht="48" hidden="1" customHeight="1">
      <c r="A64" s="22">
        <v>19</v>
      </c>
      <c r="B64" s="602" t="s">
        <v>3884</v>
      </c>
      <c r="C64" s="596" t="s">
        <v>3987</v>
      </c>
      <c r="D64" s="560" t="s">
        <v>3988</v>
      </c>
      <c r="E64" s="22" t="s">
        <v>91</v>
      </c>
      <c r="F64" s="22">
        <v>2021</v>
      </c>
      <c r="G64" s="22">
        <v>2021</v>
      </c>
      <c r="H64" s="22">
        <v>12</v>
      </c>
      <c r="I64" s="22" t="s">
        <v>3920</v>
      </c>
      <c r="J64" s="603">
        <v>13980000</v>
      </c>
      <c r="K64" s="22" t="s">
        <v>3472</v>
      </c>
      <c r="L64" s="22">
        <v>3</v>
      </c>
      <c r="M64" s="22" t="s">
        <v>3693</v>
      </c>
      <c r="N64" s="22" t="s">
        <v>9</v>
      </c>
      <c r="O64" s="22" t="s">
        <v>3686</v>
      </c>
      <c r="P64" s="22" t="s">
        <v>3687</v>
      </c>
      <c r="Q64" s="22">
        <v>6680627</v>
      </c>
      <c r="R64" s="22" t="s">
        <v>3989</v>
      </c>
      <c r="S64" s="564" t="s">
        <v>2200</v>
      </c>
      <c r="T64" s="1046">
        <f>J64/2</f>
        <v>6990000</v>
      </c>
      <c r="U64" s="22" t="s">
        <v>197</v>
      </c>
      <c r="V64" s="22" t="s">
        <v>3688</v>
      </c>
      <c r="W64" s="22" t="s">
        <v>3687</v>
      </c>
      <c r="X64" s="22">
        <v>8140</v>
      </c>
      <c r="Y64" s="563" t="s">
        <v>3760</v>
      </c>
      <c r="Z64" s="22">
        <v>6682237</v>
      </c>
      <c r="AA64" s="583" t="s">
        <v>2024</v>
      </c>
      <c r="AB64" s="22" t="s">
        <v>20</v>
      </c>
      <c r="AC64" s="915">
        <f t="shared" si="3"/>
        <v>6990000</v>
      </c>
      <c r="AD64" s="22" t="s">
        <v>3486</v>
      </c>
      <c r="AE64" s="22" t="s">
        <v>3688</v>
      </c>
      <c r="AF64" s="22" t="s">
        <v>3687</v>
      </c>
      <c r="AG64" s="22"/>
      <c r="AH64" s="584"/>
      <c r="AI64" s="22"/>
      <c r="AJ64" s="915"/>
      <c r="AK64" s="22"/>
      <c r="AL64" s="22"/>
      <c r="AM64" s="22"/>
      <c r="AN64" s="30"/>
      <c r="AO64" s="30"/>
      <c r="AP64" s="30"/>
      <c r="AQ64" s="808"/>
      <c r="AR64" s="30"/>
      <c r="AS64" s="30"/>
      <c r="AT64" s="30"/>
      <c r="AU64" s="30"/>
      <c r="AV64" s="30"/>
      <c r="AW64" s="30"/>
      <c r="AX64" s="808"/>
      <c r="AY64" s="30"/>
      <c r="AZ64" s="30"/>
      <c r="BA64" s="30"/>
      <c r="BB64" s="30"/>
      <c r="BC64" s="30"/>
      <c r="BD64" s="30"/>
      <c r="BE64" s="30"/>
      <c r="BF64" s="30"/>
      <c r="BG64" s="30"/>
      <c r="BH64" s="30"/>
      <c r="BI64" s="596" t="s">
        <v>3661</v>
      </c>
      <c r="BJ64" s="596" t="s">
        <v>3662</v>
      </c>
      <c r="BK64" s="30" t="s">
        <v>3990</v>
      </c>
      <c r="BL64" s="30"/>
      <c r="BM64" s="30" t="s">
        <v>3991</v>
      </c>
      <c r="BN64" s="30"/>
      <c r="BO64" s="30" t="s">
        <v>3992</v>
      </c>
      <c r="BP64" s="30"/>
      <c r="BQ64" s="30" t="s">
        <v>3993</v>
      </c>
      <c r="BR64" s="30"/>
      <c r="BS64" s="30"/>
      <c r="BT64" s="30"/>
      <c r="BU64" s="30"/>
      <c r="BV64" s="30"/>
      <c r="BW64" s="30"/>
      <c r="BX64" s="30"/>
      <c r="BY64" s="30" t="s">
        <v>3994</v>
      </c>
      <c r="BZ64" s="30" t="s">
        <v>3995</v>
      </c>
      <c r="CA64" s="736" t="s">
        <v>3996</v>
      </c>
      <c r="CB64" s="30"/>
    </row>
    <row r="65" spans="1:80" s="6" customFormat="1" ht="60.75" hidden="1" customHeight="1">
      <c r="A65" s="22">
        <v>20</v>
      </c>
      <c r="B65" s="602" t="s">
        <v>3884</v>
      </c>
      <c r="C65" s="596" t="s">
        <v>3997</v>
      </c>
      <c r="D65" s="560" t="s">
        <v>3998</v>
      </c>
      <c r="E65" s="22" t="s">
        <v>91</v>
      </c>
      <c r="F65" s="22">
        <v>2021</v>
      </c>
      <c r="G65" s="22">
        <v>2021</v>
      </c>
      <c r="H65" s="22">
        <v>24</v>
      </c>
      <c r="I65" s="22" t="s">
        <v>3999</v>
      </c>
      <c r="J65" s="603">
        <v>17000000</v>
      </c>
      <c r="K65" s="22" t="s">
        <v>3472</v>
      </c>
      <c r="L65" s="22">
        <v>3</v>
      </c>
      <c r="M65" s="22" t="s">
        <v>3693</v>
      </c>
      <c r="N65" s="22" t="s">
        <v>9</v>
      </c>
      <c r="O65" s="22" t="s">
        <v>3686</v>
      </c>
      <c r="P65" s="22" t="s">
        <v>3687</v>
      </c>
      <c r="Q65" s="22">
        <v>6680633</v>
      </c>
      <c r="R65" s="22" t="s">
        <v>25</v>
      </c>
      <c r="S65" s="564" t="s">
        <v>3791</v>
      </c>
      <c r="T65" s="1046">
        <f>J65/1</f>
        <v>17000000</v>
      </c>
      <c r="U65" s="22" t="s">
        <v>179</v>
      </c>
      <c r="V65" s="22" t="s">
        <v>3688</v>
      </c>
      <c r="W65" s="22" t="s">
        <v>3687</v>
      </c>
      <c r="X65" s="22">
        <v>8140</v>
      </c>
      <c r="Y65" s="563" t="s">
        <v>3760</v>
      </c>
      <c r="Z65" s="22"/>
      <c r="AA65" s="583"/>
      <c r="AB65" s="22"/>
      <c r="AC65" s="915"/>
      <c r="AD65" s="22"/>
      <c r="AE65" s="22"/>
      <c r="AF65" s="22"/>
      <c r="AG65" s="22"/>
      <c r="AH65" s="584"/>
      <c r="AI65" s="22"/>
      <c r="AJ65" s="915"/>
      <c r="AK65" s="22"/>
      <c r="AL65" s="22"/>
      <c r="AM65" s="22"/>
      <c r="AN65" s="30"/>
      <c r="AO65" s="30"/>
      <c r="AP65" s="30"/>
      <c r="AQ65" s="808"/>
      <c r="AR65" s="30"/>
      <c r="AS65" s="30"/>
      <c r="AT65" s="30"/>
      <c r="AU65" s="30"/>
      <c r="AV65" s="30"/>
      <c r="AW65" s="30"/>
      <c r="AX65" s="808"/>
      <c r="AY65" s="30"/>
      <c r="AZ65" s="30"/>
      <c r="BA65" s="30"/>
      <c r="BB65" s="30"/>
      <c r="BC65" s="30"/>
      <c r="BD65" s="30"/>
      <c r="BE65" s="30"/>
      <c r="BF65" s="30"/>
      <c r="BG65" s="30"/>
      <c r="BH65" s="30"/>
      <c r="BI65" s="596" t="s">
        <v>3661</v>
      </c>
      <c r="BJ65" s="22" t="s">
        <v>3662</v>
      </c>
      <c r="BK65" s="30"/>
      <c r="BL65" s="30"/>
      <c r="BM65" s="30"/>
      <c r="BN65" s="30"/>
      <c r="BO65" s="30"/>
      <c r="BP65" s="30"/>
      <c r="BQ65" s="30"/>
      <c r="BR65" s="30"/>
      <c r="BS65" s="30"/>
      <c r="BT65" s="30"/>
      <c r="BU65" s="30"/>
      <c r="BV65" s="30"/>
      <c r="BW65" s="30"/>
      <c r="BX65" s="30"/>
      <c r="BY65" s="30" t="s">
        <v>3866</v>
      </c>
      <c r="BZ65" s="30" t="s">
        <v>1230</v>
      </c>
      <c r="CA65" s="736" t="s">
        <v>3399</v>
      </c>
      <c r="CB65" s="30" t="s">
        <v>3911</v>
      </c>
    </row>
    <row r="66" spans="1:80" s="882" customFormat="1" ht="64.5" hidden="1" customHeight="1">
      <c r="A66" s="22">
        <v>21</v>
      </c>
      <c r="B66" s="602" t="s">
        <v>3884</v>
      </c>
      <c r="C66" s="596" t="s">
        <v>4000</v>
      </c>
      <c r="D66" s="560" t="s">
        <v>4001</v>
      </c>
      <c r="E66" s="22" t="s">
        <v>91</v>
      </c>
      <c r="F66" s="22">
        <v>2021</v>
      </c>
      <c r="G66" s="22">
        <v>2021</v>
      </c>
      <c r="H66" s="22">
        <v>12</v>
      </c>
      <c r="I66" s="22" t="s">
        <v>3984</v>
      </c>
      <c r="J66" s="603">
        <v>14500000</v>
      </c>
      <c r="K66" s="22" t="s">
        <v>3472</v>
      </c>
      <c r="L66" s="22">
        <v>6</v>
      </c>
      <c r="M66" s="22" t="s">
        <v>3693</v>
      </c>
      <c r="N66" s="22" t="s">
        <v>9</v>
      </c>
      <c r="O66" s="22" t="s">
        <v>3686</v>
      </c>
      <c r="P66" s="22" t="s">
        <v>3687</v>
      </c>
      <c r="Q66" s="22">
        <v>6680628</v>
      </c>
      <c r="R66" s="22" t="s">
        <v>89</v>
      </c>
      <c r="S66" s="564" t="s">
        <v>1295</v>
      </c>
      <c r="T66" s="1046">
        <f>J66/3</f>
        <v>4833333.333333333</v>
      </c>
      <c r="U66" s="22" t="s">
        <v>207</v>
      </c>
      <c r="V66" s="22" t="s">
        <v>3688</v>
      </c>
      <c r="W66" s="22" t="s">
        <v>3687</v>
      </c>
      <c r="X66" s="22">
        <v>8140</v>
      </c>
      <c r="Y66" s="563" t="s">
        <v>3760</v>
      </c>
      <c r="Z66" s="22">
        <v>6682174</v>
      </c>
      <c r="AA66" s="22" t="s">
        <v>2573</v>
      </c>
      <c r="AB66" s="22" t="s">
        <v>27</v>
      </c>
      <c r="AC66" s="915">
        <f t="shared" si="3"/>
        <v>4833333.333333333</v>
      </c>
      <c r="AD66" s="22" t="s">
        <v>179</v>
      </c>
      <c r="AE66" s="22" t="s">
        <v>3688</v>
      </c>
      <c r="AF66" s="22" t="s">
        <v>3687</v>
      </c>
      <c r="AG66" s="22">
        <v>6764236</v>
      </c>
      <c r="AH66" s="584" t="s">
        <v>1972</v>
      </c>
      <c r="AI66" s="22" t="s">
        <v>32</v>
      </c>
      <c r="AJ66" s="915">
        <f>T66</f>
        <v>4833333.333333333</v>
      </c>
      <c r="AK66" s="22" t="s">
        <v>217</v>
      </c>
      <c r="AL66" s="22" t="s">
        <v>3688</v>
      </c>
      <c r="AM66" s="22" t="s">
        <v>3687</v>
      </c>
      <c r="AN66" s="30"/>
      <c r="AO66" s="30"/>
      <c r="AP66" s="30"/>
      <c r="AQ66" s="808"/>
      <c r="AR66" s="30"/>
      <c r="AS66" s="30"/>
      <c r="AT66" s="30"/>
      <c r="AU66" s="30"/>
      <c r="AV66" s="30"/>
      <c r="AW66" s="30"/>
      <c r="AX66" s="808"/>
      <c r="AY66" s="30"/>
      <c r="AZ66" s="30"/>
      <c r="BA66" s="30"/>
      <c r="BB66" s="30"/>
      <c r="BC66" s="30"/>
      <c r="BD66" s="30"/>
      <c r="BE66" s="30"/>
      <c r="BF66" s="30"/>
      <c r="BG66" s="30"/>
      <c r="BH66" s="30"/>
      <c r="BI66" s="596" t="s">
        <v>3661</v>
      </c>
      <c r="BJ66" s="596" t="s">
        <v>3662</v>
      </c>
      <c r="BK66" s="30" t="s">
        <v>4002</v>
      </c>
      <c r="BL66" s="30"/>
      <c r="BM66" s="30" t="s">
        <v>4003</v>
      </c>
      <c r="BN66" s="30"/>
      <c r="BO66" s="30" t="s">
        <v>4004</v>
      </c>
      <c r="BP66" s="30"/>
      <c r="BQ66" s="30"/>
      <c r="BR66" s="30"/>
      <c r="BS66" s="30"/>
      <c r="BT66" s="30"/>
      <c r="BU66" s="30"/>
      <c r="BV66" s="30"/>
      <c r="BW66" s="30"/>
      <c r="BX66" s="30"/>
      <c r="BY66" s="30" t="s">
        <v>4005</v>
      </c>
      <c r="BZ66" s="30" t="s">
        <v>1230</v>
      </c>
      <c r="CA66" s="736" t="s">
        <v>3752</v>
      </c>
      <c r="CB66" s="30"/>
    </row>
    <row r="67" spans="1:80" s="6" customFormat="1" ht="48" hidden="1" customHeight="1">
      <c r="A67" s="22">
        <v>22</v>
      </c>
      <c r="B67" s="602" t="s">
        <v>3884</v>
      </c>
      <c r="C67" s="596" t="s">
        <v>4006</v>
      </c>
      <c r="D67" s="560" t="s">
        <v>4007</v>
      </c>
      <c r="E67" s="22" t="s">
        <v>84</v>
      </c>
      <c r="F67" s="22">
        <v>2021</v>
      </c>
      <c r="G67" s="22">
        <v>2021</v>
      </c>
      <c r="H67" s="22">
        <v>6</v>
      </c>
      <c r="I67" s="22" t="s">
        <v>3999</v>
      </c>
      <c r="J67" s="603">
        <v>23600000</v>
      </c>
      <c r="K67" s="22" t="s">
        <v>3472</v>
      </c>
      <c r="L67" s="22">
        <v>6</v>
      </c>
      <c r="M67" s="22" t="s">
        <v>3693</v>
      </c>
      <c r="N67" s="22" t="s">
        <v>9</v>
      </c>
      <c r="O67" s="22" t="s">
        <v>3686</v>
      </c>
      <c r="P67" s="22" t="s">
        <v>3687</v>
      </c>
      <c r="Q67" s="22">
        <v>6680683</v>
      </c>
      <c r="R67" s="22" t="s">
        <v>17</v>
      </c>
      <c r="S67" s="564" t="s">
        <v>2742</v>
      </c>
      <c r="T67" s="1046">
        <f>J67/4</f>
        <v>5900000</v>
      </c>
      <c r="U67" s="22" t="s">
        <v>169</v>
      </c>
      <c r="V67" s="22" t="s">
        <v>3694</v>
      </c>
      <c r="W67" s="22" t="s">
        <v>3687</v>
      </c>
      <c r="X67" s="22">
        <v>8140</v>
      </c>
      <c r="Y67" s="563" t="s">
        <v>3760</v>
      </c>
      <c r="Z67" s="22">
        <v>6680651</v>
      </c>
      <c r="AA67" s="563" t="s">
        <v>1304</v>
      </c>
      <c r="AB67" s="22" t="s">
        <v>19</v>
      </c>
      <c r="AC67" s="915">
        <f t="shared" si="3"/>
        <v>5900000</v>
      </c>
      <c r="AD67" s="22" t="s">
        <v>176</v>
      </c>
      <c r="AE67" s="22" t="s">
        <v>3694</v>
      </c>
      <c r="AF67" s="22" t="s">
        <v>3687</v>
      </c>
      <c r="AG67" s="22">
        <v>6859016</v>
      </c>
      <c r="AH67" s="564" t="s">
        <v>2785</v>
      </c>
      <c r="AI67" s="22" t="s">
        <v>60</v>
      </c>
      <c r="AJ67" s="915">
        <f>T67</f>
        <v>5900000</v>
      </c>
      <c r="AK67" s="22" t="s">
        <v>176</v>
      </c>
      <c r="AL67" s="22" t="s">
        <v>3694</v>
      </c>
      <c r="AM67" s="22" t="s">
        <v>3687</v>
      </c>
      <c r="AN67" s="22">
        <v>6680612</v>
      </c>
      <c r="AO67" s="22">
        <v>728059203</v>
      </c>
      <c r="AP67" s="22" t="s">
        <v>26</v>
      </c>
      <c r="AQ67" s="915">
        <f>T67</f>
        <v>5900000</v>
      </c>
      <c r="AR67" s="22" t="s">
        <v>176</v>
      </c>
      <c r="AS67" s="22" t="s">
        <v>3751</v>
      </c>
      <c r="AT67" s="22" t="s">
        <v>3687</v>
      </c>
      <c r="AU67" s="30"/>
      <c r="AV67" s="30"/>
      <c r="AW67" s="30"/>
      <c r="AX67" s="808"/>
      <c r="AY67" s="30"/>
      <c r="AZ67" s="30"/>
      <c r="BA67" s="30"/>
      <c r="BB67" s="30"/>
      <c r="BC67" s="30"/>
      <c r="BD67" s="30"/>
      <c r="BE67" s="30"/>
      <c r="BF67" s="30"/>
      <c r="BG67" s="30"/>
      <c r="BH67" s="30"/>
      <c r="BI67" s="596" t="s">
        <v>3661</v>
      </c>
      <c r="BJ67" s="596" t="s">
        <v>3662</v>
      </c>
      <c r="BK67" s="30" t="s">
        <v>4008</v>
      </c>
      <c r="BL67" s="30"/>
      <c r="BM67" s="30" t="s">
        <v>4009</v>
      </c>
      <c r="BN67" s="30"/>
      <c r="BO67" s="30" t="s">
        <v>3413</v>
      </c>
      <c r="BP67" s="30"/>
      <c r="BQ67" s="30"/>
      <c r="BR67" s="30"/>
      <c r="BS67" s="30"/>
      <c r="BT67" s="30"/>
      <c r="BU67" s="30"/>
      <c r="BV67" s="30"/>
      <c r="BW67" s="30"/>
      <c r="BX67" s="30"/>
      <c r="BY67" s="30" t="s">
        <v>4010</v>
      </c>
      <c r="BZ67" s="30" t="s">
        <v>1230</v>
      </c>
      <c r="CA67" s="736" t="s">
        <v>1230</v>
      </c>
      <c r="CB67" s="30"/>
    </row>
    <row r="68" spans="1:80" s="6" customFormat="1" ht="48" hidden="1" customHeight="1">
      <c r="A68" s="22">
        <v>23</v>
      </c>
      <c r="B68" s="602" t="s">
        <v>4011</v>
      </c>
      <c r="C68" s="596" t="s">
        <v>4012</v>
      </c>
      <c r="D68" s="560" t="s">
        <v>4013</v>
      </c>
      <c r="E68" s="22" t="s">
        <v>66</v>
      </c>
      <c r="F68" s="22">
        <v>2021</v>
      </c>
      <c r="G68" s="22">
        <v>2021</v>
      </c>
      <c r="H68" s="22">
        <v>8</v>
      </c>
      <c r="I68" s="22" t="s">
        <v>4014</v>
      </c>
      <c r="J68" s="603">
        <v>40000000</v>
      </c>
      <c r="K68" s="22" t="s">
        <v>3472</v>
      </c>
      <c r="L68" s="22">
        <v>4</v>
      </c>
      <c r="M68" s="22" t="s">
        <v>4015</v>
      </c>
      <c r="N68" s="22" t="s">
        <v>9</v>
      </c>
      <c r="O68" s="22" t="s">
        <v>3686</v>
      </c>
      <c r="P68" s="22" t="s">
        <v>3687</v>
      </c>
      <c r="Q68" s="22">
        <v>258471</v>
      </c>
      <c r="R68" s="22" t="s">
        <v>67</v>
      </c>
      <c r="S68" s="564" t="s">
        <v>3972</v>
      </c>
      <c r="T68" s="1046">
        <f>J68/1</f>
        <v>40000000</v>
      </c>
      <c r="U68" s="22" t="s">
        <v>176</v>
      </c>
      <c r="V68" s="22" t="s">
        <v>3694</v>
      </c>
      <c r="W68" s="22" t="s">
        <v>3687</v>
      </c>
      <c r="X68" s="22">
        <v>8140</v>
      </c>
      <c r="Y68" s="563" t="s">
        <v>3760</v>
      </c>
      <c r="Z68" s="22"/>
      <c r="AA68" s="583"/>
      <c r="AB68" s="22"/>
      <c r="AC68" s="915"/>
      <c r="AD68" s="22"/>
      <c r="AE68" s="22"/>
      <c r="AF68" s="22"/>
      <c r="AG68" s="22"/>
      <c r="AH68" s="584"/>
      <c r="AI68" s="22"/>
      <c r="AJ68" s="915"/>
      <c r="AK68" s="22"/>
      <c r="AL68" s="22"/>
      <c r="AM68" s="22"/>
      <c r="AN68" s="30"/>
      <c r="AO68" s="30"/>
      <c r="AP68" s="30"/>
      <c r="AQ68" s="808"/>
      <c r="AR68" s="30"/>
      <c r="AS68" s="30"/>
      <c r="AT68" s="30"/>
      <c r="AU68" s="30"/>
      <c r="AV68" s="30"/>
      <c r="AW68" s="30"/>
      <c r="AX68" s="808"/>
      <c r="AY68" s="30"/>
      <c r="AZ68" s="30"/>
      <c r="BA68" s="30"/>
      <c r="BB68" s="30"/>
      <c r="BC68" s="30"/>
      <c r="BD68" s="30"/>
      <c r="BE68" s="30"/>
      <c r="BF68" s="30"/>
      <c r="BG68" s="30"/>
      <c r="BH68" s="30"/>
      <c r="BI68" s="596" t="s">
        <v>3661</v>
      </c>
      <c r="BJ68" s="596" t="s">
        <v>3662</v>
      </c>
      <c r="BK68" s="30" t="s">
        <v>4016</v>
      </c>
      <c r="BL68" s="30" t="s">
        <v>3955</v>
      </c>
      <c r="BM68" s="30" t="s">
        <v>612</v>
      </c>
      <c r="BN68" s="30" t="s">
        <v>3955</v>
      </c>
      <c r="BO68" s="30" t="s">
        <v>1371</v>
      </c>
      <c r="BP68" s="30" t="s">
        <v>3955</v>
      </c>
      <c r="BQ68" s="30" t="s">
        <v>1448</v>
      </c>
      <c r="BR68" s="30" t="s">
        <v>3955</v>
      </c>
      <c r="BS68" s="30" t="s">
        <v>4017</v>
      </c>
      <c r="BT68" s="30" t="s">
        <v>3955</v>
      </c>
      <c r="BU68" s="30" t="s">
        <v>1370</v>
      </c>
      <c r="BV68" s="30" t="s">
        <v>3955</v>
      </c>
      <c r="BW68" s="30"/>
      <c r="BX68" s="30"/>
      <c r="BY68" s="30" t="s">
        <v>4018</v>
      </c>
      <c r="BZ68" s="30" t="s">
        <v>3911</v>
      </c>
      <c r="CA68" s="736" t="s">
        <v>4019</v>
      </c>
      <c r="CB68" s="30" t="s">
        <v>4020</v>
      </c>
    </row>
    <row r="69" spans="1:80" s="6" customFormat="1" ht="72" hidden="1" customHeight="1">
      <c r="A69" s="22">
        <v>24</v>
      </c>
      <c r="B69" s="602" t="s">
        <v>4011</v>
      </c>
      <c r="C69" s="22" t="s">
        <v>1230</v>
      </c>
      <c r="D69" s="560" t="s">
        <v>4021</v>
      </c>
      <c r="E69" s="22" t="s">
        <v>66</v>
      </c>
      <c r="F69" s="22">
        <v>2021</v>
      </c>
      <c r="G69" s="22">
        <v>2021</v>
      </c>
      <c r="H69" s="22">
        <v>12</v>
      </c>
      <c r="I69" s="22" t="s">
        <v>4014</v>
      </c>
      <c r="J69" s="603">
        <v>40000000</v>
      </c>
      <c r="K69" s="22" t="s">
        <v>3472</v>
      </c>
      <c r="L69" s="22">
        <v>4</v>
      </c>
      <c r="M69" s="22" t="s">
        <v>4015</v>
      </c>
      <c r="N69" s="22" t="s">
        <v>9</v>
      </c>
      <c r="O69" s="22" t="s">
        <v>3686</v>
      </c>
      <c r="P69" s="22" t="s">
        <v>3687</v>
      </c>
      <c r="Q69" s="22">
        <v>6680683</v>
      </c>
      <c r="R69" s="22" t="s">
        <v>17</v>
      </c>
      <c r="S69" s="564" t="s">
        <v>2742</v>
      </c>
      <c r="T69" s="1046">
        <f>J69/3</f>
        <v>13333333.333333334</v>
      </c>
      <c r="U69" s="22" t="s">
        <v>169</v>
      </c>
      <c r="V69" s="22" t="s">
        <v>3694</v>
      </c>
      <c r="W69" s="22" t="s">
        <v>3687</v>
      </c>
      <c r="X69" s="22">
        <v>8140</v>
      </c>
      <c r="Y69" s="563" t="s">
        <v>3760</v>
      </c>
      <c r="Z69" s="22">
        <v>6778837</v>
      </c>
      <c r="AA69" s="22" t="s">
        <v>1267</v>
      </c>
      <c r="AB69" s="22" t="s">
        <v>136</v>
      </c>
      <c r="AC69" s="915">
        <f t="shared" si="3"/>
        <v>13333333.333333334</v>
      </c>
      <c r="AD69" s="22" t="s">
        <v>256</v>
      </c>
      <c r="AE69" s="22" t="s">
        <v>3688</v>
      </c>
      <c r="AF69" s="22" t="s">
        <v>3687</v>
      </c>
      <c r="AG69" s="22">
        <v>6767777</v>
      </c>
      <c r="AH69" s="584" t="s">
        <v>2961</v>
      </c>
      <c r="AI69" s="22" t="s">
        <v>4022</v>
      </c>
      <c r="AJ69" s="915">
        <f>T69</f>
        <v>13333333.333333334</v>
      </c>
      <c r="AK69" s="22" t="s">
        <v>256</v>
      </c>
      <c r="AL69" s="22" t="s">
        <v>3688</v>
      </c>
      <c r="AM69" s="22" t="s">
        <v>3687</v>
      </c>
      <c r="AN69" s="30"/>
      <c r="AO69" s="30"/>
      <c r="AP69" s="30"/>
      <c r="AQ69" s="808"/>
      <c r="AR69" s="30"/>
      <c r="AS69" s="30"/>
      <c r="AT69" s="30"/>
      <c r="AU69" s="30"/>
      <c r="AV69" s="30"/>
      <c r="AW69" s="30"/>
      <c r="AX69" s="808"/>
      <c r="AY69" s="30"/>
      <c r="AZ69" s="30"/>
      <c r="BA69" s="30"/>
      <c r="BB69" s="30"/>
      <c r="BC69" s="30"/>
      <c r="BD69" s="30"/>
      <c r="BE69" s="30"/>
      <c r="BF69" s="30"/>
      <c r="BG69" s="30"/>
      <c r="BH69" s="30"/>
      <c r="BI69" s="596" t="s">
        <v>3661</v>
      </c>
      <c r="BJ69" s="596" t="s">
        <v>3662</v>
      </c>
      <c r="BK69" s="30" t="s">
        <v>2392</v>
      </c>
      <c r="BL69" s="30" t="s">
        <v>3955</v>
      </c>
      <c r="BM69" s="30" t="s">
        <v>3745</v>
      </c>
      <c r="BN69" s="30" t="s">
        <v>3955</v>
      </c>
      <c r="BO69" s="30" t="s">
        <v>1451</v>
      </c>
      <c r="BP69" s="30" t="s">
        <v>3955</v>
      </c>
      <c r="BQ69" s="30" t="s">
        <v>4023</v>
      </c>
      <c r="BR69" s="30" t="s">
        <v>3955</v>
      </c>
      <c r="BS69" s="30" t="s">
        <v>4024</v>
      </c>
      <c r="BT69" s="30" t="s">
        <v>3955</v>
      </c>
      <c r="BU69" s="30"/>
      <c r="BV69" s="30" t="s">
        <v>3955</v>
      </c>
      <c r="BW69" s="30"/>
      <c r="BX69" s="30"/>
      <c r="BY69" s="30" t="s">
        <v>4025</v>
      </c>
      <c r="BZ69" s="30" t="s">
        <v>1230</v>
      </c>
      <c r="CA69" s="736" t="s">
        <v>4026</v>
      </c>
      <c r="CB69" s="30"/>
    </row>
    <row r="70" spans="1:80" s="882" customFormat="1" ht="48" hidden="1" customHeight="1">
      <c r="A70" s="22">
        <v>25</v>
      </c>
      <c r="B70" s="602" t="s">
        <v>4027</v>
      </c>
      <c r="C70" s="596" t="s">
        <v>4028</v>
      </c>
      <c r="D70" s="560" t="s">
        <v>4029</v>
      </c>
      <c r="E70" s="22" t="s">
        <v>68</v>
      </c>
      <c r="F70" s="22">
        <v>2021</v>
      </c>
      <c r="G70" s="22">
        <v>2021</v>
      </c>
      <c r="H70" s="22">
        <v>8</v>
      </c>
      <c r="I70" s="22" t="s">
        <v>3685</v>
      </c>
      <c r="J70" s="603">
        <f>8103000+12474000</f>
        <v>20577000</v>
      </c>
      <c r="K70" s="22" t="s">
        <v>3472</v>
      </c>
      <c r="L70" s="22">
        <v>2</v>
      </c>
      <c r="M70" s="22"/>
      <c r="N70" s="22" t="s">
        <v>9</v>
      </c>
      <c r="O70" s="30"/>
      <c r="P70" s="30"/>
      <c r="Q70" s="22">
        <v>6070770</v>
      </c>
      <c r="R70" s="22" t="s">
        <v>69</v>
      </c>
      <c r="S70" s="564" t="s">
        <v>4030</v>
      </c>
      <c r="T70" s="1046"/>
      <c r="U70" s="22" t="s">
        <v>197</v>
      </c>
      <c r="V70" s="22"/>
      <c r="W70" s="22" t="s">
        <v>4031</v>
      </c>
      <c r="X70" s="22">
        <v>228</v>
      </c>
      <c r="Y70" s="563" t="s">
        <v>4032</v>
      </c>
      <c r="Z70" s="22">
        <v>6699792</v>
      </c>
      <c r="AA70" s="583" t="s">
        <v>4033</v>
      </c>
      <c r="AB70" s="22" t="s">
        <v>864</v>
      </c>
      <c r="AC70" s="915"/>
      <c r="AD70" s="22" t="s">
        <v>197</v>
      </c>
      <c r="AE70" s="22"/>
      <c r="AF70" s="22" t="s">
        <v>4031</v>
      </c>
      <c r="AG70" s="22">
        <v>6753293</v>
      </c>
      <c r="AH70" s="564" t="s">
        <v>4034</v>
      </c>
      <c r="AI70" s="22" t="s">
        <v>865</v>
      </c>
      <c r="AJ70" s="1046"/>
      <c r="AK70" s="22" t="s">
        <v>197</v>
      </c>
      <c r="AL70" s="22"/>
      <c r="AM70" s="22" t="s">
        <v>4031</v>
      </c>
      <c r="AN70" s="22">
        <v>6680648</v>
      </c>
      <c r="AO70" s="564" t="s">
        <v>1324</v>
      </c>
      <c r="AP70" s="21" t="s">
        <v>24</v>
      </c>
      <c r="AQ70" s="1046">
        <f>J70</f>
        <v>20577000</v>
      </c>
      <c r="AR70" s="22" t="s">
        <v>217</v>
      </c>
      <c r="AS70" s="22" t="s">
        <v>3688</v>
      </c>
      <c r="AT70" s="22" t="s">
        <v>3687</v>
      </c>
      <c r="AU70" s="30"/>
      <c r="AV70" s="30"/>
      <c r="AW70" s="30"/>
      <c r="AX70" s="808"/>
      <c r="AY70" s="30"/>
      <c r="AZ70" s="30"/>
      <c r="BA70" s="30"/>
      <c r="BB70" s="30"/>
      <c r="BC70" s="30"/>
      <c r="BD70" s="30"/>
      <c r="BE70" s="30"/>
      <c r="BF70" s="30"/>
      <c r="BG70" s="30"/>
      <c r="BH70" s="30"/>
      <c r="BI70" s="596" t="s">
        <v>3661</v>
      </c>
      <c r="BJ70" s="596" t="s">
        <v>3662</v>
      </c>
      <c r="BK70" s="30"/>
      <c r="BL70" s="30"/>
      <c r="BM70" s="30"/>
      <c r="BN70" s="30"/>
      <c r="BO70" s="30"/>
      <c r="BP70" s="30"/>
      <c r="BQ70" s="30"/>
      <c r="BR70" s="30"/>
      <c r="BS70" s="30"/>
      <c r="BT70" s="30"/>
      <c r="BU70" s="30"/>
      <c r="BV70" s="30"/>
      <c r="BW70" s="30"/>
      <c r="BX70" s="30"/>
      <c r="BY70" s="30" t="s">
        <v>4035</v>
      </c>
      <c r="BZ70" s="30" t="s">
        <v>4036</v>
      </c>
      <c r="CA70" s="736" t="s">
        <v>3752</v>
      </c>
      <c r="CB70" s="30" t="s">
        <v>4037</v>
      </c>
    </row>
    <row r="71" spans="1:80" s="6" customFormat="1" ht="48" hidden="1" customHeight="1">
      <c r="A71" s="22">
        <v>26</v>
      </c>
      <c r="B71" s="602" t="s">
        <v>4038</v>
      </c>
      <c r="C71" s="596" t="s">
        <v>4039</v>
      </c>
      <c r="D71" s="560" t="s">
        <v>4040</v>
      </c>
      <c r="E71" s="22" t="s">
        <v>68</v>
      </c>
      <c r="F71" s="22">
        <v>2021</v>
      </c>
      <c r="G71" s="22">
        <v>2021</v>
      </c>
      <c r="H71" s="22">
        <v>12</v>
      </c>
      <c r="I71" s="22" t="s">
        <v>1230</v>
      </c>
      <c r="J71" s="603">
        <v>40000000</v>
      </c>
      <c r="K71" s="22" t="s">
        <v>3472</v>
      </c>
      <c r="L71" s="22">
        <v>4</v>
      </c>
      <c r="M71" s="22"/>
      <c r="N71" s="22" t="s">
        <v>9</v>
      </c>
      <c r="O71" s="22"/>
      <c r="P71" s="22"/>
      <c r="Q71" s="22">
        <v>6680622</v>
      </c>
      <c r="R71" s="22" t="s">
        <v>4041</v>
      </c>
      <c r="S71" s="564" t="s">
        <v>1271</v>
      </c>
      <c r="T71" s="1046">
        <f>J71/1</f>
        <v>40000000</v>
      </c>
      <c r="U71" s="22" t="s">
        <v>207</v>
      </c>
      <c r="V71" s="22" t="s">
        <v>3688</v>
      </c>
      <c r="W71" s="22" t="s">
        <v>3687</v>
      </c>
      <c r="X71" s="22">
        <v>8140</v>
      </c>
      <c r="Y71" s="563" t="s">
        <v>3760</v>
      </c>
      <c r="Z71" s="22"/>
      <c r="AA71" s="583"/>
      <c r="AB71" s="22"/>
      <c r="AC71" s="915"/>
      <c r="AD71" s="22"/>
      <c r="AE71" s="22"/>
      <c r="AF71" s="22"/>
      <c r="AG71" s="22"/>
      <c r="AH71" s="584"/>
      <c r="AI71" s="22"/>
      <c r="AJ71" s="915"/>
      <c r="AK71" s="22"/>
      <c r="AL71" s="22"/>
      <c r="AM71" s="22"/>
      <c r="AN71" s="30"/>
      <c r="AO71" s="30"/>
      <c r="AP71" s="30"/>
      <c r="AQ71" s="808"/>
      <c r="AR71" s="30"/>
      <c r="AS71" s="30"/>
      <c r="AT71" s="30"/>
      <c r="AU71" s="30"/>
      <c r="AV71" s="30"/>
      <c r="AW71" s="30"/>
      <c r="AX71" s="808"/>
      <c r="AY71" s="30"/>
      <c r="AZ71" s="30"/>
      <c r="BA71" s="30"/>
      <c r="BB71" s="30"/>
      <c r="BC71" s="30"/>
      <c r="BD71" s="30"/>
      <c r="BE71" s="30"/>
      <c r="BF71" s="30"/>
      <c r="BG71" s="30"/>
      <c r="BH71" s="30"/>
      <c r="BI71" s="596" t="s">
        <v>3661</v>
      </c>
      <c r="BJ71" s="22" t="s">
        <v>3662</v>
      </c>
      <c r="BK71" s="30" t="s">
        <v>4042</v>
      </c>
      <c r="BL71" s="21"/>
      <c r="BM71" s="30" t="s">
        <v>4043</v>
      </c>
      <c r="BN71" s="30"/>
      <c r="BO71" s="30" t="s">
        <v>4044</v>
      </c>
      <c r="BP71" s="21"/>
      <c r="BQ71" s="30"/>
      <c r="BR71" s="30"/>
      <c r="BS71" s="30"/>
      <c r="BT71" s="30"/>
      <c r="BU71" s="30"/>
      <c r="BV71" s="30"/>
      <c r="BW71" s="30"/>
      <c r="BX71" s="30"/>
      <c r="BY71" s="30" t="s">
        <v>3399</v>
      </c>
      <c r="BZ71" s="30" t="s">
        <v>1230</v>
      </c>
      <c r="CA71" s="736" t="s">
        <v>566</v>
      </c>
      <c r="CB71" s="30"/>
    </row>
    <row r="72" spans="1:80" s="6" customFormat="1" ht="48" hidden="1" customHeight="1">
      <c r="A72" s="22">
        <v>27</v>
      </c>
      <c r="B72" s="602" t="s">
        <v>4045</v>
      </c>
      <c r="C72" s="596" t="s">
        <v>4046</v>
      </c>
      <c r="D72" s="560" t="s">
        <v>4047</v>
      </c>
      <c r="E72" s="22" t="s">
        <v>68</v>
      </c>
      <c r="F72" s="22">
        <v>2021</v>
      </c>
      <c r="G72" s="22">
        <v>2021</v>
      </c>
      <c r="H72" s="22">
        <v>11</v>
      </c>
      <c r="I72" s="22" t="s">
        <v>1230</v>
      </c>
      <c r="J72" s="603">
        <f>16750000*2</f>
        <v>33500000</v>
      </c>
      <c r="K72" s="22"/>
      <c r="L72" s="22">
        <v>6</v>
      </c>
      <c r="M72" s="22"/>
      <c r="N72" s="22" t="s">
        <v>9</v>
      </c>
      <c r="O72" s="22"/>
      <c r="P72" s="22"/>
      <c r="Q72" s="22"/>
      <c r="R72" s="22" t="s">
        <v>70</v>
      </c>
      <c r="S72" s="564"/>
      <c r="T72" s="1046"/>
      <c r="U72" s="22"/>
      <c r="V72" s="22"/>
      <c r="W72" s="22"/>
      <c r="X72" s="22"/>
      <c r="Y72" s="563"/>
      <c r="Z72" s="22"/>
      <c r="AA72" s="583"/>
      <c r="AB72" s="22" t="s">
        <v>4048</v>
      </c>
      <c r="AC72" s="915"/>
      <c r="AD72" s="22"/>
      <c r="AE72" s="22"/>
      <c r="AF72" s="22"/>
      <c r="AG72" s="22"/>
      <c r="AH72" s="584"/>
      <c r="AI72" s="22" t="s">
        <v>72</v>
      </c>
      <c r="AJ72" s="915"/>
      <c r="AK72" s="22"/>
      <c r="AL72" s="22"/>
      <c r="AM72" s="22"/>
      <c r="AN72" s="30"/>
      <c r="AO72" s="30"/>
      <c r="AP72" s="21" t="s">
        <v>1063</v>
      </c>
      <c r="AQ72" s="808"/>
      <c r="AR72" s="30"/>
      <c r="AS72" s="30"/>
      <c r="AT72" s="30"/>
      <c r="AU72" s="30"/>
      <c r="AV72" s="30"/>
      <c r="AW72" s="30"/>
      <c r="AX72" s="808"/>
      <c r="AY72" s="30"/>
      <c r="AZ72" s="30"/>
      <c r="BA72" s="30"/>
      <c r="BB72" s="30"/>
      <c r="BC72" s="30"/>
      <c r="BD72" s="30"/>
      <c r="BE72" s="30"/>
      <c r="BF72" s="30"/>
      <c r="BG72" s="30"/>
      <c r="BH72" s="30"/>
      <c r="BI72" s="596" t="s">
        <v>3661</v>
      </c>
      <c r="BJ72" s="22" t="s">
        <v>3662</v>
      </c>
      <c r="BK72" s="30" t="s">
        <v>4049</v>
      </c>
      <c r="BL72" s="21"/>
      <c r="BM72" s="30"/>
      <c r="BN72" s="30"/>
      <c r="BO72" s="30"/>
      <c r="BP72" s="21"/>
      <c r="BQ72" s="30"/>
      <c r="BR72" s="30"/>
      <c r="BS72" s="30"/>
      <c r="BT72" s="30"/>
      <c r="BU72" s="30"/>
      <c r="BV72" s="30"/>
      <c r="BW72" s="30"/>
      <c r="BX72" s="30"/>
      <c r="BY72" s="30" t="s">
        <v>4050</v>
      </c>
      <c r="BZ72" s="30" t="s">
        <v>1230</v>
      </c>
      <c r="CA72" s="736" t="s">
        <v>1230</v>
      </c>
      <c r="CB72" s="30"/>
    </row>
    <row r="73" spans="1:80" s="6" customFormat="1" ht="48" hidden="1" customHeight="1">
      <c r="A73" s="22">
        <v>28</v>
      </c>
      <c r="B73" s="602" t="s">
        <v>4051</v>
      </c>
      <c r="C73" s="596" t="s">
        <v>4052</v>
      </c>
      <c r="D73" s="560" t="s">
        <v>4053</v>
      </c>
      <c r="E73" s="22" t="s">
        <v>90</v>
      </c>
      <c r="F73" s="22">
        <v>2021</v>
      </c>
      <c r="G73" s="22">
        <v>2021</v>
      </c>
      <c r="H73" s="22">
        <v>12</v>
      </c>
      <c r="I73" s="22" t="s">
        <v>4054</v>
      </c>
      <c r="J73" s="603">
        <v>100000000</v>
      </c>
      <c r="K73" s="22" t="s">
        <v>3472</v>
      </c>
      <c r="L73" s="22">
        <v>4</v>
      </c>
      <c r="M73" s="22" t="s">
        <v>3693</v>
      </c>
      <c r="N73" s="22" t="s">
        <v>9</v>
      </c>
      <c r="O73" s="22" t="s">
        <v>3686</v>
      </c>
      <c r="P73" s="22" t="s">
        <v>3687</v>
      </c>
      <c r="Q73" s="22">
        <v>6680685</v>
      </c>
      <c r="R73" s="22" t="s">
        <v>28</v>
      </c>
      <c r="S73" s="583" t="s">
        <v>1232</v>
      </c>
      <c r="T73" s="1046">
        <f>J73/1</f>
        <v>100000000</v>
      </c>
      <c r="U73" s="22" t="s">
        <v>176</v>
      </c>
      <c r="V73" s="22" t="s">
        <v>3694</v>
      </c>
      <c r="W73" s="22" t="s">
        <v>3687</v>
      </c>
      <c r="X73" s="22">
        <v>8140</v>
      </c>
      <c r="Y73" s="563" t="s">
        <v>3760</v>
      </c>
      <c r="Z73" s="22"/>
      <c r="AA73" s="583"/>
      <c r="AB73" s="22"/>
      <c r="AC73" s="915"/>
      <c r="AD73" s="22"/>
      <c r="AE73" s="22"/>
      <c r="AF73" s="22"/>
      <c r="AG73" s="22"/>
      <c r="AH73" s="584"/>
      <c r="AI73" s="22"/>
      <c r="AJ73" s="915"/>
      <c r="AK73" s="22"/>
      <c r="AL73" s="22"/>
      <c r="AM73" s="22"/>
      <c r="AN73" s="30"/>
      <c r="AO73" s="30"/>
      <c r="AP73" s="30"/>
      <c r="AQ73" s="808"/>
      <c r="AR73" s="30"/>
      <c r="AS73" s="30"/>
      <c r="AT73" s="30"/>
      <c r="AU73" s="30"/>
      <c r="AV73" s="30"/>
      <c r="AW73" s="30"/>
      <c r="AX73" s="808"/>
      <c r="AY73" s="30"/>
      <c r="AZ73" s="30"/>
      <c r="BA73" s="30"/>
      <c r="BB73" s="30"/>
      <c r="BC73" s="30"/>
      <c r="BD73" s="30"/>
      <c r="BE73" s="30"/>
      <c r="BF73" s="30"/>
      <c r="BG73" s="30"/>
      <c r="BH73" s="30"/>
      <c r="BI73" s="596" t="s">
        <v>3661</v>
      </c>
      <c r="BJ73" s="596" t="s">
        <v>3662</v>
      </c>
      <c r="BK73" s="30" t="s">
        <v>4055</v>
      </c>
      <c r="BL73" s="21" t="s">
        <v>4056</v>
      </c>
      <c r="BM73" s="30" t="s">
        <v>4057</v>
      </c>
      <c r="BN73" s="30"/>
      <c r="BO73" s="30" t="s">
        <v>4016</v>
      </c>
      <c r="BP73" s="21"/>
      <c r="BQ73" s="30" t="s">
        <v>4058</v>
      </c>
      <c r="BR73" s="30" t="s">
        <v>3955</v>
      </c>
      <c r="BS73" s="30" t="s">
        <v>4059</v>
      </c>
      <c r="BT73" s="30"/>
      <c r="BU73" s="30" t="s">
        <v>4060</v>
      </c>
      <c r="BV73" s="30"/>
      <c r="BW73" s="30" t="s">
        <v>2842</v>
      </c>
      <c r="BX73" s="30"/>
      <c r="BY73" s="30" t="s">
        <v>4061</v>
      </c>
      <c r="BZ73" s="30" t="s">
        <v>1230</v>
      </c>
      <c r="CA73" s="736" t="s">
        <v>3861</v>
      </c>
      <c r="CB73" s="30"/>
    </row>
    <row r="74" spans="1:80" s="6" customFormat="1" ht="60" hidden="1" customHeight="1">
      <c r="A74" s="22">
        <v>29</v>
      </c>
      <c r="B74" s="602" t="s">
        <v>4051</v>
      </c>
      <c r="C74" s="596" t="s">
        <v>4062</v>
      </c>
      <c r="D74" s="560" t="s">
        <v>4063</v>
      </c>
      <c r="E74" s="22" t="s">
        <v>90</v>
      </c>
      <c r="F74" s="22">
        <v>2021</v>
      </c>
      <c r="G74" s="22">
        <v>2021</v>
      </c>
      <c r="H74" s="22">
        <v>12</v>
      </c>
      <c r="I74" s="22" t="s">
        <v>4064</v>
      </c>
      <c r="J74" s="603">
        <v>100000000</v>
      </c>
      <c r="K74" s="22" t="s">
        <v>3472</v>
      </c>
      <c r="L74" s="22">
        <v>4</v>
      </c>
      <c r="M74" s="22" t="s">
        <v>3693</v>
      </c>
      <c r="N74" s="22" t="s">
        <v>9</v>
      </c>
      <c r="O74" s="22" t="s">
        <v>3686</v>
      </c>
      <c r="P74" s="22" t="s">
        <v>3687</v>
      </c>
      <c r="Q74" s="22">
        <v>6680633</v>
      </c>
      <c r="R74" s="22" t="s">
        <v>25</v>
      </c>
      <c r="S74" s="564" t="s">
        <v>3791</v>
      </c>
      <c r="T74" s="1046">
        <f>J74/1</f>
        <v>100000000</v>
      </c>
      <c r="U74" s="22" t="s">
        <v>179</v>
      </c>
      <c r="V74" s="22" t="s">
        <v>3688</v>
      </c>
      <c r="W74" s="22" t="s">
        <v>3687</v>
      </c>
      <c r="X74" s="22">
        <v>8140</v>
      </c>
      <c r="Y74" s="563" t="s">
        <v>3760</v>
      </c>
      <c r="Z74" s="22"/>
      <c r="AA74" s="583"/>
      <c r="AB74" s="22"/>
      <c r="AC74" s="915"/>
      <c r="AD74" s="22"/>
      <c r="AE74" s="22"/>
      <c r="AF74" s="22"/>
      <c r="AG74" s="22"/>
      <c r="AH74" s="584"/>
      <c r="AI74" s="22"/>
      <c r="AJ74" s="915"/>
      <c r="AK74" s="22"/>
      <c r="AL74" s="22"/>
      <c r="AM74" s="22"/>
      <c r="AN74" s="30"/>
      <c r="AO74" s="30"/>
      <c r="AP74" s="30"/>
      <c r="AQ74" s="808"/>
      <c r="AR74" s="30"/>
      <c r="AS74" s="30"/>
      <c r="AT74" s="30"/>
      <c r="AU74" s="30"/>
      <c r="AV74" s="30"/>
      <c r="AW74" s="30"/>
      <c r="AX74" s="808"/>
      <c r="AY74" s="30"/>
      <c r="AZ74" s="30"/>
      <c r="BA74" s="30"/>
      <c r="BB74" s="30"/>
      <c r="BC74" s="30"/>
      <c r="BD74" s="30"/>
      <c r="BE74" s="30"/>
      <c r="BF74" s="30"/>
      <c r="BG74" s="30"/>
      <c r="BH74" s="30"/>
      <c r="BI74" s="596" t="s">
        <v>3661</v>
      </c>
      <c r="BJ74" s="22" t="s">
        <v>3662</v>
      </c>
      <c r="BK74" s="30" t="s">
        <v>1511</v>
      </c>
      <c r="BL74" s="21" t="s">
        <v>4056</v>
      </c>
      <c r="BM74" s="30" t="s">
        <v>3698</v>
      </c>
      <c r="BN74" s="30"/>
      <c r="BO74" s="30" t="s">
        <v>4065</v>
      </c>
      <c r="BP74" s="21" t="s">
        <v>4056</v>
      </c>
      <c r="BQ74" s="30" t="s">
        <v>1356</v>
      </c>
      <c r="BR74" s="30"/>
      <c r="BS74" s="30" t="s">
        <v>3740</v>
      </c>
      <c r="BT74" s="30" t="s">
        <v>3950</v>
      </c>
      <c r="BU74" s="30" t="s">
        <v>4066</v>
      </c>
      <c r="BV74" s="30" t="s">
        <v>4056</v>
      </c>
      <c r="BW74" s="30"/>
      <c r="BX74" s="30"/>
      <c r="BY74" s="30" t="s">
        <v>3399</v>
      </c>
      <c r="BZ74" s="30" t="s">
        <v>1230</v>
      </c>
      <c r="CA74" s="736" t="s">
        <v>4067</v>
      </c>
      <c r="CB74" s="30"/>
    </row>
    <row r="75" spans="1:80" s="6" customFormat="1" ht="36.75" hidden="1" customHeight="1">
      <c r="A75" s="22">
        <v>30</v>
      </c>
      <c r="B75" s="602" t="s">
        <v>3884</v>
      </c>
      <c r="C75" s="596" t="s">
        <v>4068</v>
      </c>
      <c r="D75" s="560" t="s">
        <v>4069</v>
      </c>
      <c r="E75" s="22" t="s">
        <v>99</v>
      </c>
      <c r="F75" s="22">
        <v>2021</v>
      </c>
      <c r="G75" s="22">
        <v>2021</v>
      </c>
      <c r="H75" s="22">
        <v>10</v>
      </c>
      <c r="I75" s="22" t="s">
        <v>4070</v>
      </c>
      <c r="J75" s="603">
        <v>3500000</v>
      </c>
      <c r="K75" s="22" t="s">
        <v>3472</v>
      </c>
      <c r="L75" s="22" t="s">
        <v>4071</v>
      </c>
      <c r="M75" s="22" t="s">
        <v>3693</v>
      </c>
      <c r="N75" s="22" t="s">
        <v>9</v>
      </c>
      <c r="O75" s="22" t="s">
        <v>3686</v>
      </c>
      <c r="P75" s="22" t="s">
        <v>3687</v>
      </c>
      <c r="Q75" s="22">
        <v>6682237</v>
      </c>
      <c r="R75" s="22" t="s">
        <v>20</v>
      </c>
      <c r="S75" s="564" t="s">
        <v>2024</v>
      </c>
      <c r="T75" s="1046">
        <f>J75/3</f>
        <v>1166666.6666666667</v>
      </c>
      <c r="U75" s="22" t="s">
        <v>197</v>
      </c>
      <c r="V75" s="22" t="s">
        <v>3688</v>
      </c>
      <c r="W75" s="22" t="s">
        <v>3687</v>
      </c>
      <c r="X75" s="22">
        <v>8140</v>
      </c>
      <c r="Y75" s="563" t="s">
        <v>3760</v>
      </c>
      <c r="Z75" s="22">
        <v>6680618</v>
      </c>
      <c r="AA75" s="22" t="s">
        <v>2025</v>
      </c>
      <c r="AB75" s="22" t="s">
        <v>31</v>
      </c>
      <c r="AC75" s="915">
        <f t="shared" si="3"/>
        <v>1166666.6666666667</v>
      </c>
      <c r="AD75" s="22" t="s">
        <v>197</v>
      </c>
      <c r="AE75" s="22" t="s">
        <v>3694</v>
      </c>
      <c r="AF75" s="22" t="s">
        <v>3687</v>
      </c>
      <c r="AG75" s="22">
        <v>6680627</v>
      </c>
      <c r="AH75" s="584" t="s">
        <v>2200</v>
      </c>
      <c r="AI75" s="21" t="s">
        <v>3989</v>
      </c>
      <c r="AJ75" s="1064">
        <f>T75</f>
        <v>1166666.6666666667</v>
      </c>
      <c r="AK75" s="22" t="s">
        <v>197</v>
      </c>
      <c r="AL75" s="22" t="s">
        <v>3694</v>
      </c>
      <c r="AM75" s="22" t="s">
        <v>3687</v>
      </c>
      <c r="AN75" s="30"/>
      <c r="AO75" s="30"/>
      <c r="AP75" s="30"/>
      <c r="AQ75" s="808"/>
      <c r="AR75" s="30"/>
      <c r="AS75" s="30"/>
      <c r="AT75" s="30"/>
      <c r="AU75" s="30"/>
      <c r="AV75" s="30"/>
      <c r="AW75" s="30"/>
      <c r="AX75" s="808"/>
      <c r="AY75" s="30"/>
      <c r="AZ75" s="30"/>
      <c r="BA75" s="30"/>
      <c r="BB75" s="30"/>
      <c r="BC75" s="30"/>
      <c r="BD75" s="30"/>
      <c r="BE75" s="30"/>
      <c r="BF75" s="30"/>
      <c r="BG75" s="30"/>
      <c r="BH75" s="30"/>
      <c r="BI75" s="596" t="s">
        <v>3661</v>
      </c>
      <c r="BJ75" s="596" t="s">
        <v>3662</v>
      </c>
      <c r="BK75" s="30"/>
      <c r="BL75" s="21"/>
      <c r="BM75" s="30"/>
      <c r="BN75" s="30"/>
      <c r="BO75" s="30"/>
      <c r="BP75" s="21"/>
      <c r="BQ75" s="30"/>
      <c r="BR75" s="30"/>
      <c r="BS75" s="30"/>
      <c r="BT75" s="30"/>
      <c r="BU75" s="30"/>
      <c r="BV75" s="30"/>
      <c r="BW75" s="30"/>
      <c r="BX75" s="30"/>
      <c r="BY75" s="30" t="s">
        <v>4072</v>
      </c>
      <c r="BZ75" s="30" t="s">
        <v>1230</v>
      </c>
      <c r="CA75" s="736" t="s">
        <v>1230</v>
      </c>
      <c r="CB75" s="30"/>
    </row>
    <row r="76" spans="1:80" s="882" customFormat="1" ht="37.5" hidden="1" customHeight="1">
      <c r="A76" s="22">
        <v>31</v>
      </c>
      <c r="B76" s="602" t="s">
        <v>3884</v>
      </c>
      <c r="C76" s="596" t="s">
        <v>4073</v>
      </c>
      <c r="D76" s="560" t="s">
        <v>4074</v>
      </c>
      <c r="E76" s="22" t="s">
        <v>99</v>
      </c>
      <c r="F76" s="22">
        <v>2021</v>
      </c>
      <c r="G76" s="22">
        <v>2021</v>
      </c>
      <c r="H76" s="22">
        <v>8</v>
      </c>
      <c r="I76" s="22" t="s">
        <v>3944</v>
      </c>
      <c r="J76" s="603">
        <v>3000000</v>
      </c>
      <c r="K76" s="22" t="s">
        <v>3472</v>
      </c>
      <c r="L76" s="22" t="s">
        <v>1230</v>
      </c>
      <c r="M76" s="22" t="s">
        <v>3693</v>
      </c>
      <c r="N76" s="22" t="s">
        <v>9</v>
      </c>
      <c r="O76" s="22" t="s">
        <v>3686</v>
      </c>
      <c r="P76" s="22" t="s">
        <v>3687</v>
      </c>
      <c r="Q76" s="22">
        <v>6665306</v>
      </c>
      <c r="R76" s="22" t="s">
        <v>35</v>
      </c>
      <c r="S76" s="564" t="s">
        <v>2015</v>
      </c>
      <c r="T76" s="1046">
        <f>J76/3</f>
        <v>1000000</v>
      </c>
      <c r="U76" s="22" t="s">
        <v>217</v>
      </c>
      <c r="V76" s="22" t="s">
        <v>3688</v>
      </c>
      <c r="W76" s="22" t="s">
        <v>3687</v>
      </c>
      <c r="X76" s="22">
        <v>8140</v>
      </c>
      <c r="Y76" s="563" t="s">
        <v>3760</v>
      </c>
      <c r="Z76" s="22">
        <v>6680648</v>
      </c>
      <c r="AA76" s="22" t="s">
        <v>1324</v>
      </c>
      <c r="AB76" s="22" t="s">
        <v>24</v>
      </c>
      <c r="AC76" s="915">
        <f t="shared" si="3"/>
        <v>1000000</v>
      </c>
      <c r="AD76" s="22" t="s">
        <v>217</v>
      </c>
      <c r="AE76" s="22" t="s">
        <v>3688</v>
      </c>
      <c r="AF76" s="22" t="s">
        <v>3687</v>
      </c>
      <c r="AG76" s="22">
        <v>6744406</v>
      </c>
      <c r="AH76" s="584" t="s">
        <v>1273</v>
      </c>
      <c r="AI76" s="22" t="s">
        <v>54</v>
      </c>
      <c r="AJ76" s="1064">
        <f>T76</f>
        <v>1000000</v>
      </c>
      <c r="AK76" s="22" t="s">
        <v>217</v>
      </c>
      <c r="AL76" s="22" t="s">
        <v>3688</v>
      </c>
      <c r="AM76" s="22" t="s">
        <v>3687</v>
      </c>
      <c r="AN76" s="30"/>
      <c r="AO76" s="30"/>
      <c r="AP76" s="30"/>
      <c r="AQ76" s="808"/>
      <c r="AR76" s="30"/>
      <c r="AS76" s="30"/>
      <c r="AT76" s="30"/>
      <c r="AU76" s="30"/>
      <c r="AV76" s="30"/>
      <c r="AW76" s="30"/>
      <c r="AX76" s="808"/>
      <c r="AY76" s="30"/>
      <c r="AZ76" s="30"/>
      <c r="BA76" s="30"/>
      <c r="BB76" s="30"/>
      <c r="BC76" s="30"/>
      <c r="BD76" s="30"/>
      <c r="BE76" s="30"/>
      <c r="BF76" s="30"/>
      <c r="BG76" s="30"/>
      <c r="BH76" s="30"/>
      <c r="BI76" s="596" t="s">
        <v>3661</v>
      </c>
      <c r="BJ76" s="596" t="s">
        <v>3662</v>
      </c>
      <c r="BK76" s="30"/>
      <c r="BL76" s="21"/>
      <c r="BM76" s="30"/>
      <c r="BN76" s="30"/>
      <c r="BO76" s="30"/>
      <c r="BP76" s="21"/>
      <c r="BQ76" s="30"/>
      <c r="BR76" s="30"/>
      <c r="BS76" s="30"/>
      <c r="BT76" s="30"/>
      <c r="BU76" s="30"/>
      <c r="BV76" s="30"/>
      <c r="BW76" s="30"/>
      <c r="BX76" s="30"/>
      <c r="BY76" s="30" t="s">
        <v>4075</v>
      </c>
      <c r="BZ76" s="30" t="s">
        <v>4076</v>
      </c>
      <c r="CA76" s="736" t="s">
        <v>1230</v>
      </c>
      <c r="CB76" s="30"/>
    </row>
    <row r="77" spans="1:80" s="6" customFormat="1" ht="48" hidden="1" customHeight="1">
      <c r="A77" s="22">
        <v>32</v>
      </c>
      <c r="B77" s="602" t="s">
        <v>3884</v>
      </c>
      <c r="C77" s="596" t="s">
        <v>4077</v>
      </c>
      <c r="D77" s="560" t="s">
        <v>4078</v>
      </c>
      <c r="E77" s="22" t="s">
        <v>91</v>
      </c>
      <c r="F77" s="22">
        <v>2021</v>
      </c>
      <c r="G77" s="22">
        <v>2021</v>
      </c>
      <c r="H77" s="22">
        <v>12</v>
      </c>
      <c r="I77" s="22" t="s">
        <v>3920</v>
      </c>
      <c r="J77" s="603">
        <v>16800000</v>
      </c>
      <c r="K77" s="22" t="s">
        <v>3472</v>
      </c>
      <c r="L77" s="22">
        <v>3</v>
      </c>
      <c r="M77" s="22" t="s">
        <v>3693</v>
      </c>
      <c r="N77" s="22" t="s">
        <v>9</v>
      </c>
      <c r="O77" s="22" t="s">
        <v>3686</v>
      </c>
      <c r="P77" s="22" t="s">
        <v>3687</v>
      </c>
      <c r="Q77" s="22">
        <v>6680641</v>
      </c>
      <c r="R77" s="22" t="s">
        <v>92</v>
      </c>
      <c r="S77" s="564" t="s">
        <v>2082</v>
      </c>
      <c r="T77" s="1046">
        <f>J77/2</f>
        <v>8400000</v>
      </c>
      <c r="U77" s="22" t="s">
        <v>169</v>
      </c>
      <c r="V77" s="22" t="s">
        <v>3694</v>
      </c>
      <c r="W77" s="22" t="s">
        <v>3687</v>
      </c>
      <c r="X77" s="22">
        <v>8140</v>
      </c>
      <c r="Y77" s="563" t="s">
        <v>3760</v>
      </c>
      <c r="Z77" s="22">
        <v>6680678</v>
      </c>
      <c r="AA77" s="22" t="s">
        <v>2013</v>
      </c>
      <c r="AB77" s="22" t="s">
        <v>21</v>
      </c>
      <c r="AC77" s="915">
        <f t="shared" si="3"/>
        <v>8400000</v>
      </c>
      <c r="AD77" s="22" t="s">
        <v>3945</v>
      </c>
      <c r="AE77" s="22" t="s">
        <v>3694</v>
      </c>
      <c r="AF77" s="22" t="s">
        <v>3687</v>
      </c>
      <c r="AG77" s="22"/>
      <c r="AH77" s="584"/>
      <c r="AI77" s="22"/>
      <c r="AJ77" s="1064"/>
      <c r="AK77" s="22"/>
      <c r="AL77" s="22"/>
      <c r="AM77" s="22"/>
      <c r="AN77" s="30"/>
      <c r="AO77" s="30"/>
      <c r="AP77" s="30"/>
      <c r="AQ77" s="808"/>
      <c r="AR77" s="30"/>
      <c r="AS77" s="30"/>
      <c r="AT77" s="30"/>
      <c r="AU77" s="30"/>
      <c r="AV77" s="30"/>
      <c r="AW77" s="30"/>
      <c r="AX77" s="808"/>
      <c r="AY77" s="30"/>
      <c r="AZ77" s="30"/>
      <c r="BA77" s="30"/>
      <c r="BB77" s="30"/>
      <c r="BC77" s="30"/>
      <c r="BD77" s="30"/>
      <c r="BE77" s="30"/>
      <c r="BF77" s="30"/>
      <c r="BG77" s="30"/>
      <c r="BH77" s="30"/>
      <c r="BI77" s="596" t="s">
        <v>3661</v>
      </c>
      <c r="BJ77" s="596" t="s">
        <v>3662</v>
      </c>
      <c r="BK77" s="30" t="s">
        <v>838</v>
      </c>
      <c r="BL77" s="21" t="s">
        <v>3950</v>
      </c>
      <c r="BM77" s="30" t="s">
        <v>4079</v>
      </c>
      <c r="BN77" s="21" t="s">
        <v>3950</v>
      </c>
      <c r="BO77" s="30"/>
      <c r="BP77" s="21"/>
      <c r="BQ77" s="30"/>
      <c r="BR77" s="30"/>
      <c r="BS77" s="30"/>
      <c r="BT77" s="30"/>
      <c r="BU77" s="30"/>
      <c r="BV77" s="30"/>
      <c r="BW77" s="30"/>
      <c r="BX77" s="30"/>
      <c r="BY77" s="30" t="s">
        <v>4080</v>
      </c>
      <c r="BZ77" s="30" t="s">
        <v>3888</v>
      </c>
      <c r="CA77" s="736" t="s">
        <v>4081</v>
      </c>
      <c r="CB77" s="30"/>
    </row>
    <row r="78" spans="1:80" s="6" customFormat="1" ht="36" hidden="1" customHeight="1">
      <c r="A78" s="22">
        <v>33</v>
      </c>
      <c r="B78" s="602" t="s">
        <v>4082</v>
      </c>
      <c r="C78" s="22" t="s">
        <v>1230</v>
      </c>
      <c r="D78" s="560" t="s">
        <v>4083</v>
      </c>
      <c r="E78" s="22" t="s">
        <v>71</v>
      </c>
      <c r="F78" s="22">
        <v>2021</v>
      </c>
      <c r="G78" s="22">
        <v>2021</v>
      </c>
      <c r="H78" s="22">
        <v>6</v>
      </c>
      <c r="I78" s="22" t="s">
        <v>3944</v>
      </c>
      <c r="J78" s="603">
        <v>0</v>
      </c>
      <c r="K78" s="22" t="s">
        <v>3472</v>
      </c>
      <c r="L78" s="22">
        <v>2</v>
      </c>
      <c r="M78" s="22" t="s">
        <v>4084</v>
      </c>
      <c r="N78" s="22" t="s">
        <v>9</v>
      </c>
      <c r="O78" s="22" t="s">
        <v>3686</v>
      </c>
      <c r="P78" s="22" t="s">
        <v>3687</v>
      </c>
      <c r="Q78" s="22">
        <v>6680612</v>
      </c>
      <c r="R78" s="22" t="s">
        <v>26</v>
      </c>
      <c r="S78" s="564" t="s">
        <v>1248</v>
      </c>
      <c r="T78" s="1046">
        <f>J78/1</f>
        <v>0</v>
      </c>
      <c r="U78" s="22" t="s">
        <v>176</v>
      </c>
      <c r="V78" s="22" t="s">
        <v>3694</v>
      </c>
      <c r="W78" s="22" t="s">
        <v>3687</v>
      </c>
      <c r="X78" s="22">
        <v>8140</v>
      </c>
      <c r="Y78" s="563" t="s">
        <v>3760</v>
      </c>
      <c r="Z78" s="22"/>
      <c r="AA78" s="22"/>
      <c r="AB78" s="22"/>
      <c r="AC78" s="915"/>
      <c r="AD78" s="22"/>
      <c r="AE78" s="22"/>
      <c r="AF78" s="22"/>
      <c r="AG78" s="22"/>
      <c r="AH78" s="584"/>
      <c r="AI78" s="22"/>
      <c r="AJ78" s="1064"/>
      <c r="AK78" s="22"/>
      <c r="AL78" s="22"/>
      <c r="AM78" s="22"/>
      <c r="AN78" s="30"/>
      <c r="AO78" s="30"/>
      <c r="AP78" s="30"/>
      <c r="AQ78" s="808"/>
      <c r="AR78" s="30"/>
      <c r="AS78" s="30"/>
      <c r="AT78" s="30"/>
      <c r="AU78" s="30"/>
      <c r="AV78" s="30"/>
      <c r="AW78" s="30"/>
      <c r="AX78" s="808"/>
      <c r="AY78" s="30"/>
      <c r="AZ78" s="30"/>
      <c r="BA78" s="30"/>
      <c r="BB78" s="30"/>
      <c r="BC78" s="30"/>
      <c r="BD78" s="30"/>
      <c r="BE78" s="30"/>
      <c r="BF78" s="30"/>
      <c r="BG78" s="30"/>
      <c r="BH78" s="30"/>
      <c r="BI78" s="22" t="s">
        <v>3661</v>
      </c>
      <c r="BJ78" s="596" t="s">
        <v>3662</v>
      </c>
      <c r="BK78" s="30" t="s">
        <v>3946</v>
      </c>
      <c r="BL78" s="21" t="s">
        <v>3955</v>
      </c>
      <c r="BM78" s="30" t="s">
        <v>777</v>
      </c>
      <c r="BN78" s="21" t="s">
        <v>3955</v>
      </c>
      <c r="BO78" s="30"/>
      <c r="BP78" s="21"/>
      <c r="BQ78" s="30"/>
      <c r="BR78" s="30"/>
      <c r="BS78" s="30"/>
      <c r="BT78" s="30"/>
      <c r="BU78" s="30"/>
      <c r="BV78" s="30"/>
      <c r="BW78" s="30"/>
      <c r="BX78" s="30"/>
      <c r="BY78" s="30" t="s">
        <v>3752</v>
      </c>
      <c r="BZ78" s="30" t="s">
        <v>3888</v>
      </c>
      <c r="CA78" s="736" t="s">
        <v>1230</v>
      </c>
      <c r="CB78" s="30"/>
    </row>
    <row r="79" spans="1:80" s="882" customFormat="1" ht="72" hidden="1" customHeight="1">
      <c r="A79" s="22">
        <v>34</v>
      </c>
      <c r="B79" s="602" t="s">
        <v>4082</v>
      </c>
      <c r="C79" s="22" t="s">
        <v>1230</v>
      </c>
      <c r="D79" s="560" t="s">
        <v>4085</v>
      </c>
      <c r="E79" s="22" t="s">
        <v>71</v>
      </c>
      <c r="F79" s="22">
        <v>2021</v>
      </c>
      <c r="G79" s="22">
        <v>2021</v>
      </c>
      <c r="H79" s="22">
        <v>6</v>
      </c>
      <c r="I79" s="22" t="s">
        <v>3685</v>
      </c>
      <c r="J79" s="603">
        <v>0</v>
      </c>
      <c r="K79" s="22" t="s">
        <v>3472</v>
      </c>
      <c r="L79" s="22">
        <v>3</v>
      </c>
      <c r="M79" s="22" t="s">
        <v>4084</v>
      </c>
      <c r="N79" s="22" t="s">
        <v>9</v>
      </c>
      <c r="O79" s="22" t="s">
        <v>3686</v>
      </c>
      <c r="P79" s="22" t="s">
        <v>3687</v>
      </c>
      <c r="Q79" s="22">
        <v>6680631</v>
      </c>
      <c r="R79" s="22" t="s">
        <v>76</v>
      </c>
      <c r="S79" s="564" t="s">
        <v>2058</v>
      </c>
      <c r="T79" s="1046">
        <f>J79/3</f>
        <v>0</v>
      </c>
      <c r="U79" s="22" t="s">
        <v>176</v>
      </c>
      <c r="V79" s="22" t="s">
        <v>3694</v>
      </c>
      <c r="W79" s="22" t="s">
        <v>3687</v>
      </c>
      <c r="X79" s="22">
        <v>8140</v>
      </c>
      <c r="Y79" s="563" t="s">
        <v>3760</v>
      </c>
      <c r="Z79" s="22">
        <v>6680648</v>
      </c>
      <c r="AA79" s="22" t="s">
        <v>1324</v>
      </c>
      <c r="AB79" s="22" t="s">
        <v>24</v>
      </c>
      <c r="AC79" s="915">
        <f t="shared" si="3"/>
        <v>0</v>
      </c>
      <c r="AD79" s="22" t="s">
        <v>217</v>
      </c>
      <c r="AE79" s="22" t="s">
        <v>3688</v>
      </c>
      <c r="AF79" s="22" t="s">
        <v>3687</v>
      </c>
      <c r="AG79" s="22">
        <v>6718390</v>
      </c>
      <c r="AH79" s="564" t="s">
        <v>4086</v>
      </c>
      <c r="AI79" s="22" t="s">
        <v>1463</v>
      </c>
      <c r="AJ79" s="1064">
        <f>T79</f>
        <v>0</v>
      </c>
      <c r="AK79" s="22" t="s">
        <v>4087</v>
      </c>
      <c r="AL79" s="22" t="s">
        <v>4088</v>
      </c>
      <c r="AM79" s="22" t="s">
        <v>464</v>
      </c>
      <c r="AN79" s="30">
        <v>5999348</v>
      </c>
      <c r="AO79" s="1058" t="s">
        <v>4089</v>
      </c>
      <c r="AP79" s="30" t="s">
        <v>1479</v>
      </c>
      <c r="AQ79" s="808">
        <f>T79</f>
        <v>0</v>
      </c>
      <c r="AR79" s="30" t="s">
        <v>4090</v>
      </c>
      <c r="AS79" s="30" t="s">
        <v>4091</v>
      </c>
      <c r="AT79" s="30" t="s">
        <v>4092</v>
      </c>
      <c r="AU79" s="30"/>
      <c r="AV79" s="30"/>
      <c r="AW79" s="30"/>
      <c r="AX79" s="808"/>
      <c r="AY79" s="30"/>
      <c r="AZ79" s="30"/>
      <c r="BA79" s="30"/>
      <c r="BB79" s="30"/>
      <c r="BC79" s="30"/>
      <c r="BD79" s="30"/>
      <c r="BE79" s="30"/>
      <c r="BF79" s="30"/>
      <c r="BG79" s="30"/>
      <c r="BH79" s="30"/>
      <c r="BI79" s="596" t="s">
        <v>3661</v>
      </c>
      <c r="BJ79" s="596" t="s">
        <v>3662</v>
      </c>
      <c r="BK79" s="30" t="s">
        <v>4093</v>
      </c>
      <c r="BL79" s="21"/>
      <c r="BM79" s="30" t="s">
        <v>3384</v>
      </c>
      <c r="BN79" s="21" t="s">
        <v>3955</v>
      </c>
      <c r="BO79" s="30"/>
      <c r="BP79" s="21"/>
      <c r="BQ79" s="30"/>
      <c r="BR79" s="30"/>
      <c r="BS79" s="30"/>
      <c r="BT79" s="30"/>
      <c r="BU79" s="30"/>
      <c r="BV79" s="30"/>
      <c r="BW79" s="30"/>
      <c r="BX79" s="30"/>
      <c r="BY79" s="30" t="s">
        <v>4094</v>
      </c>
      <c r="BZ79" s="30" t="s">
        <v>3911</v>
      </c>
      <c r="CA79" s="736" t="s">
        <v>4095</v>
      </c>
      <c r="CB79" s="30" t="s">
        <v>3888</v>
      </c>
    </row>
    <row r="80" spans="1:80" s="6" customFormat="1" ht="48" hidden="1" customHeight="1">
      <c r="A80" s="22">
        <v>35</v>
      </c>
      <c r="B80" s="602" t="s">
        <v>4082</v>
      </c>
      <c r="C80" s="22" t="s">
        <v>1230</v>
      </c>
      <c r="D80" s="560" t="s">
        <v>4096</v>
      </c>
      <c r="E80" s="22" t="s">
        <v>71</v>
      </c>
      <c r="F80" s="22">
        <v>2021</v>
      </c>
      <c r="G80" s="22">
        <v>2021</v>
      </c>
      <c r="H80" s="22">
        <v>12</v>
      </c>
      <c r="I80" s="22" t="s">
        <v>3984</v>
      </c>
      <c r="J80" s="603">
        <v>0</v>
      </c>
      <c r="K80" s="22" t="s">
        <v>3472</v>
      </c>
      <c r="L80" s="22">
        <v>3</v>
      </c>
      <c r="M80" s="22" t="s">
        <v>4084</v>
      </c>
      <c r="N80" s="22" t="s">
        <v>9</v>
      </c>
      <c r="O80" s="22" t="s">
        <v>3686</v>
      </c>
      <c r="P80" s="22" t="s">
        <v>3687</v>
      </c>
      <c r="Q80" s="22">
        <v>6680629</v>
      </c>
      <c r="R80" s="22" t="s">
        <v>34</v>
      </c>
      <c r="S80" s="564" t="s">
        <v>2712</v>
      </c>
      <c r="T80" s="1046">
        <f>J80/2</f>
        <v>0</v>
      </c>
      <c r="U80" s="22" t="s">
        <v>169</v>
      </c>
      <c r="V80" s="22" t="s">
        <v>3694</v>
      </c>
      <c r="W80" s="22" t="s">
        <v>3687</v>
      </c>
      <c r="X80" s="22">
        <v>8140</v>
      </c>
      <c r="Y80" s="563" t="s">
        <v>3760</v>
      </c>
      <c r="Z80" s="22"/>
      <c r="AA80" s="22"/>
      <c r="AB80" s="22"/>
      <c r="AC80" s="915"/>
      <c r="AD80" s="22"/>
      <c r="AE80" s="22"/>
      <c r="AF80" s="22"/>
      <c r="AG80" s="22">
        <v>6680633</v>
      </c>
      <c r="AH80" s="564" t="s">
        <v>3791</v>
      </c>
      <c r="AI80" s="22" t="s">
        <v>25</v>
      </c>
      <c r="AJ80" s="1064">
        <f t="shared" ref="AJ80:AJ86" si="10">T80</f>
        <v>0</v>
      </c>
      <c r="AK80" s="22" t="s">
        <v>179</v>
      </c>
      <c r="AL80" s="22" t="s">
        <v>3688</v>
      </c>
      <c r="AM80" s="22" t="s">
        <v>3687</v>
      </c>
      <c r="AN80" s="30"/>
      <c r="AO80" s="30"/>
      <c r="AP80" s="30"/>
      <c r="AQ80" s="808"/>
      <c r="AR80" s="30"/>
      <c r="AS80" s="30"/>
      <c r="AT80" s="30"/>
      <c r="AU80" s="30"/>
      <c r="AV80" s="30"/>
      <c r="AW80" s="30"/>
      <c r="AX80" s="808"/>
      <c r="AY80" s="30"/>
      <c r="AZ80" s="30"/>
      <c r="BA80" s="30"/>
      <c r="BB80" s="30"/>
      <c r="BC80" s="30"/>
      <c r="BD80" s="30"/>
      <c r="BE80" s="30"/>
      <c r="BF80" s="30"/>
      <c r="BG80" s="30"/>
      <c r="BH80" s="30"/>
      <c r="BI80" s="596" t="s">
        <v>3661</v>
      </c>
      <c r="BJ80" s="22" t="s">
        <v>3662</v>
      </c>
      <c r="BK80" s="30" t="s">
        <v>4097</v>
      </c>
      <c r="BL80" s="21"/>
      <c r="BM80" s="30" t="s">
        <v>4098</v>
      </c>
      <c r="BN80" s="30"/>
      <c r="BO80" s="30"/>
      <c r="BP80" s="21"/>
      <c r="BQ80" s="30"/>
      <c r="BR80" s="30"/>
      <c r="BS80" s="30"/>
      <c r="BT80" s="30"/>
      <c r="BU80" s="30"/>
      <c r="BV80" s="30"/>
      <c r="BW80" s="30"/>
      <c r="BX80" s="30"/>
      <c r="BY80" s="30" t="s">
        <v>3721</v>
      </c>
      <c r="BZ80" s="30" t="s">
        <v>1230</v>
      </c>
      <c r="CA80" s="736" t="s">
        <v>1230</v>
      </c>
      <c r="CB80" s="30"/>
    </row>
    <row r="81" spans="1:80" s="882" customFormat="1" ht="48" hidden="1" customHeight="1">
      <c r="A81" s="22">
        <v>36</v>
      </c>
      <c r="B81" s="602" t="s">
        <v>4082</v>
      </c>
      <c r="C81" s="22" t="s">
        <v>1230</v>
      </c>
      <c r="D81" s="560" t="s">
        <v>4099</v>
      </c>
      <c r="E81" s="22" t="s">
        <v>71</v>
      </c>
      <c r="F81" s="22">
        <v>2021</v>
      </c>
      <c r="G81" s="22">
        <v>2021</v>
      </c>
      <c r="H81" s="22">
        <v>6</v>
      </c>
      <c r="I81" s="22" t="s">
        <v>3685</v>
      </c>
      <c r="J81" s="603">
        <v>0</v>
      </c>
      <c r="K81" s="22" t="s">
        <v>3472</v>
      </c>
      <c r="L81" s="22">
        <v>3</v>
      </c>
      <c r="M81" s="22" t="s">
        <v>4084</v>
      </c>
      <c r="N81" s="22" t="s">
        <v>9</v>
      </c>
      <c r="O81" s="22" t="s">
        <v>3686</v>
      </c>
      <c r="P81" s="22" t="s">
        <v>3687</v>
      </c>
      <c r="Q81" s="22">
        <v>6680645</v>
      </c>
      <c r="R81" s="22" t="s">
        <v>81</v>
      </c>
      <c r="S81" s="564" t="s">
        <v>3137</v>
      </c>
      <c r="T81" s="1046">
        <f>J81/3</f>
        <v>0</v>
      </c>
      <c r="U81" s="22" t="s">
        <v>172</v>
      </c>
      <c r="V81" s="22" t="s">
        <v>3694</v>
      </c>
      <c r="W81" s="22" t="s">
        <v>3687</v>
      </c>
      <c r="X81" s="22">
        <v>8140</v>
      </c>
      <c r="Y81" s="563" t="s">
        <v>3760</v>
      </c>
      <c r="Z81" s="22">
        <v>6805206</v>
      </c>
      <c r="AA81" s="22">
        <v>8920230021</v>
      </c>
      <c r="AB81" s="22" t="s">
        <v>72</v>
      </c>
      <c r="AC81" s="915">
        <f t="shared" si="3"/>
        <v>0</v>
      </c>
      <c r="AD81" s="22" t="s">
        <v>217</v>
      </c>
      <c r="AE81" s="22" t="s">
        <v>3688</v>
      </c>
      <c r="AF81" s="22" t="s">
        <v>3687</v>
      </c>
      <c r="AG81" s="22">
        <v>6680678</v>
      </c>
      <c r="AH81" s="584" t="s">
        <v>2013</v>
      </c>
      <c r="AI81" s="22" t="s">
        <v>21</v>
      </c>
      <c r="AJ81" s="1064">
        <f t="shared" si="10"/>
        <v>0</v>
      </c>
      <c r="AK81" s="22" t="s">
        <v>3945</v>
      </c>
      <c r="AL81" s="22" t="s">
        <v>3694</v>
      </c>
      <c r="AM81" s="22" t="s">
        <v>3687</v>
      </c>
      <c r="AN81" s="30"/>
      <c r="AO81" s="30"/>
      <c r="AP81" s="30"/>
      <c r="AQ81" s="808"/>
      <c r="AR81" s="30"/>
      <c r="AS81" s="30"/>
      <c r="AT81" s="30"/>
      <c r="AU81" s="30"/>
      <c r="AV81" s="30"/>
      <c r="AW81" s="30"/>
      <c r="AX81" s="808"/>
      <c r="AY81" s="30"/>
      <c r="AZ81" s="30"/>
      <c r="BA81" s="30"/>
      <c r="BB81" s="30"/>
      <c r="BC81" s="30"/>
      <c r="BD81" s="30"/>
      <c r="BE81" s="30"/>
      <c r="BF81" s="30"/>
      <c r="BG81" s="30"/>
      <c r="BH81" s="30"/>
      <c r="BI81" s="596" t="s">
        <v>3661</v>
      </c>
      <c r="BJ81" s="596" t="s">
        <v>3662</v>
      </c>
      <c r="BK81" s="30" t="s">
        <v>4100</v>
      </c>
      <c r="BL81" s="21"/>
      <c r="BM81" s="30" t="s">
        <v>3138</v>
      </c>
      <c r="BN81" s="30"/>
      <c r="BO81" s="30"/>
      <c r="BP81" s="21"/>
      <c r="BQ81" s="30"/>
      <c r="BR81" s="30"/>
      <c r="BS81" s="30"/>
      <c r="BT81" s="30"/>
      <c r="BU81" s="30"/>
      <c r="BV81" s="30"/>
      <c r="BW81" s="30"/>
      <c r="BX81" s="30"/>
      <c r="BY81" s="30" t="s">
        <v>4101</v>
      </c>
      <c r="BZ81" s="30" t="s">
        <v>1230</v>
      </c>
      <c r="CA81" s="736" t="s">
        <v>1230</v>
      </c>
      <c r="CB81" s="30"/>
    </row>
    <row r="82" spans="1:80" s="882" customFormat="1" ht="60" hidden="1" customHeight="1">
      <c r="A82" s="22">
        <v>37</v>
      </c>
      <c r="B82" s="602" t="s">
        <v>4082</v>
      </c>
      <c r="C82" s="22" t="s">
        <v>1230</v>
      </c>
      <c r="D82" s="560" t="s">
        <v>4102</v>
      </c>
      <c r="E82" s="22" t="s">
        <v>71</v>
      </c>
      <c r="F82" s="22">
        <v>2021</v>
      </c>
      <c r="G82" s="22">
        <v>2021</v>
      </c>
      <c r="H82" s="22">
        <v>12</v>
      </c>
      <c r="I82" s="22" t="s">
        <v>3776</v>
      </c>
      <c r="J82" s="603">
        <v>0</v>
      </c>
      <c r="K82" s="22" t="s">
        <v>3472</v>
      </c>
      <c r="L82" s="22">
        <v>3</v>
      </c>
      <c r="M82" s="22" t="s">
        <v>4084</v>
      </c>
      <c r="N82" s="22" t="s">
        <v>9</v>
      </c>
      <c r="O82" s="22" t="s">
        <v>3686</v>
      </c>
      <c r="P82" s="22" t="s">
        <v>3687</v>
      </c>
      <c r="Q82" s="22">
        <v>6680622</v>
      </c>
      <c r="R82" s="22" t="s">
        <v>4041</v>
      </c>
      <c r="S82" s="564" t="s">
        <v>1271</v>
      </c>
      <c r="T82" s="1046">
        <f>J82/3</f>
        <v>0</v>
      </c>
      <c r="U82" s="22" t="s">
        <v>207</v>
      </c>
      <c r="V82" s="22" t="s">
        <v>3688</v>
      </c>
      <c r="W82" s="22" t="s">
        <v>3687</v>
      </c>
      <c r="X82" s="22">
        <v>8140</v>
      </c>
      <c r="Y82" s="563" t="s">
        <v>3760</v>
      </c>
      <c r="Z82" s="22">
        <v>6680623</v>
      </c>
      <c r="AA82" s="22" t="s">
        <v>2129</v>
      </c>
      <c r="AB82" s="22" t="s">
        <v>37</v>
      </c>
      <c r="AC82" s="915">
        <f t="shared" si="3"/>
        <v>0</v>
      </c>
      <c r="AD82" s="22" t="s">
        <v>217</v>
      </c>
      <c r="AE82" s="22" t="s">
        <v>3688</v>
      </c>
      <c r="AF82" s="22" t="s">
        <v>3687</v>
      </c>
      <c r="AG82" s="22">
        <v>259781</v>
      </c>
      <c r="AH82" s="584" t="s">
        <v>1270</v>
      </c>
      <c r="AI82" s="22" t="s">
        <v>33</v>
      </c>
      <c r="AJ82" s="1064">
        <f t="shared" si="10"/>
        <v>0</v>
      </c>
      <c r="AK82" s="22" t="s">
        <v>207</v>
      </c>
      <c r="AL82" s="22" t="s">
        <v>3688</v>
      </c>
      <c r="AM82" s="22" t="s">
        <v>3687</v>
      </c>
      <c r="AN82" s="30"/>
      <c r="AO82" s="30"/>
      <c r="AP82" s="30"/>
      <c r="AQ82" s="808"/>
      <c r="AR82" s="30"/>
      <c r="AS82" s="30"/>
      <c r="AT82" s="30"/>
      <c r="AU82" s="30"/>
      <c r="AV82" s="30"/>
      <c r="AW82" s="30"/>
      <c r="AX82" s="808"/>
      <c r="AY82" s="30"/>
      <c r="AZ82" s="30"/>
      <c r="BA82" s="30"/>
      <c r="BB82" s="30"/>
      <c r="BC82" s="30"/>
      <c r="BD82" s="30"/>
      <c r="BE82" s="30"/>
      <c r="BF82" s="30"/>
      <c r="BG82" s="30"/>
      <c r="BH82" s="30"/>
      <c r="BI82" s="596" t="s">
        <v>3661</v>
      </c>
      <c r="BJ82" s="596" t="s">
        <v>3662</v>
      </c>
      <c r="BK82" s="30" t="s">
        <v>4103</v>
      </c>
      <c r="BL82" s="21"/>
      <c r="BM82" s="30" t="s">
        <v>4104</v>
      </c>
      <c r="BN82" s="30"/>
      <c r="BO82" s="30"/>
      <c r="BP82" s="21"/>
      <c r="BQ82" s="30"/>
      <c r="BR82" s="30"/>
      <c r="BS82" s="30"/>
      <c r="BT82" s="30"/>
      <c r="BU82" s="30"/>
      <c r="BV82" s="30"/>
      <c r="BW82" s="30"/>
      <c r="BX82" s="30"/>
      <c r="BY82" s="30" t="s">
        <v>3370</v>
      </c>
      <c r="BZ82" s="30" t="s">
        <v>3911</v>
      </c>
      <c r="CA82" s="736" t="s">
        <v>4105</v>
      </c>
      <c r="CB82" s="30" t="s">
        <v>3911</v>
      </c>
    </row>
    <row r="83" spans="1:80" s="6" customFormat="1" ht="48" hidden="1" customHeight="1">
      <c r="A83" s="22">
        <v>38</v>
      </c>
      <c r="B83" s="602" t="s">
        <v>4082</v>
      </c>
      <c r="C83" s="22" t="s">
        <v>1230</v>
      </c>
      <c r="D83" s="560" t="s">
        <v>4106</v>
      </c>
      <c r="E83" s="22" t="s">
        <v>71</v>
      </c>
      <c r="F83" s="22">
        <v>2021</v>
      </c>
      <c r="G83" s="22">
        <v>2021</v>
      </c>
      <c r="H83" s="22">
        <v>6</v>
      </c>
      <c r="I83" s="22" t="s">
        <v>4070</v>
      </c>
      <c r="J83" s="603">
        <v>0</v>
      </c>
      <c r="K83" s="22" t="s">
        <v>3472</v>
      </c>
      <c r="L83" s="22" t="s">
        <v>4107</v>
      </c>
      <c r="M83" s="22" t="s">
        <v>4084</v>
      </c>
      <c r="N83" s="22" t="s">
        <v>9</v>
      </c>
      <c r="O83" s="22" t="s">
        <v>3686</v>
      </c>
      <c r="P83" s="22" t="s">
        <v>3687</v>
      </c>
      <c r="Q83" s="22">
        <v>6805206</v>
      </c>
      <c r="R83" s="22" t="s">
        <v>72</v>
      </c>
      <c r="S83" s="588">
        <v>8920230021</v>
      </c>
      <c r="T83" s="1046">
        <f>J83/3</f>
        <v>0</v>
      </c>
      <c r="U83" s="22" t="s">
        <v>207</v>
      </c>
      <c r="V83" s="22" t="s">
        <v>3688</v>
      </c>
      <c r="W83" s="22" t="s">
        <v>3687</v>
      </c>
      <c r="X83" s="22">
        <v>8140</v>
      </c>
      <c r="Y83" s="563" t="s">
        <v>3760</v>
      </c>
      <c r="Z83" s="22">
        <v>6805479</v>
      </c>
      <c r="AA83" s="22" t="s">
        <v>4108</v>
      </c>
      <c r="AB83" s="22" t="s">
        <v>3485</v>
      </c>
      <c r="AC83" s="915">
        <f t="shared" si="3"/>
        <v>0</v>
      </c>
      <c r="AD83" s="22"/>
      <c r="AE83" s="22"/>
      <c r="AF83" s="22"/>
      <c r="AG83" s="22">
        <v>6680726</v>
      </c>
      <c r="AH83" s="584" t="s">
        <v>1231</v>
      </c>
      <c r="AI83" s="22" t="s">
        <v>93</v>
      </c>
      <c r="AJ83" s="1064">
        <f t="shared" si="10"/>
        <v>0</v>
      </c>
      <c r="AK83" s="22" t="s">
        <v>179</v>
      </c>
      <c r="AL83" s="22" t="s">
        <v>3694</v>
      </c>
      <c r="AM83" s="22" t="s">
        <v>3687</v>
      </c>
      <c r="AN83" s="30"/>
      <c r="AO83" s="30"/>
      <c r="AP83" s="30"/>
      <c r="AQ83" s="808"/>
      <c r="AR83" s="30"/>
      <c r="AS83" s="30"/>
      <c r="AT83" s="30"/>
      <c r="AU83" s="30"/>
      <c r="AV83" s="30"/>
      <c r="AW83" s="30"/>
      <c r="AX83" s="808"/>
      <c r="AY83" s="30"/>
      <c r="AZ83" s="30"/>
      <c r="BA83" s="30"/>
      <c r="BB83" s="30"/>
      <c r="BC83" s="30"/>
      <c r="BD83" s="30"/>
      <c r="BE83" s="30"/>
      <c r="BF83" s="30"/>
      <c r="BG83" s="30"/>
      <c r="BH83" s="30"/>
      <c r="BI83" s="596" t="s">
        <v>3661</v>
      </c>
      <c r="BJ83" s="596" t="s">
        <v>3662</v>
      </c>
      <c r="BK83" s="30" t="s">
        <v>4109</v>
      </c>
      <c r="BL83" s="21"/>
      <c r="BM83" s="30"/>
      <c r="BN83" s="30"/>
      <c r="BO83" s="30"/>
      <c r="BP83" s="21"/>
      <c r="BQ83" s="30"/>
      <c r="BR83" s="30"/>
      <c r="BS83" s="30"/>
      <c r="BT83" s="30"/>
      <c r="BU83" s="30"/>
      <c r="BV83" s="30"/>
      <c r="BW83" s="30"/>
      <c r="BX83" s="30"/>
      <c r="BY83" s="30" t="s">
        <v>4107</v>
      </c>
      <c r="BZ83" s="30" t="s">
        <v>1230</v>
      </c>
      <c r="CA83" s="736" t="s">
        <v>4110</v>
      </c>
      <c r="CB83" s="30"/>
    </row>
    <row r="84" spans="1:80" s="6" customFormat="1" ht="48" hidden="1" customHeight="1">
      <c r="A84" s="22">
        <v>39</v>
      </c>
      <c r="B84" s="602" t="s">
        <v>4082</v>
      </c>
      <c r="C84" s="22" t="s">
        <v>1230</v>
      </c>
      <c r="D84" s="560" t="s">
        <v>4111</v>
      </c>
      <c r="E84" s="22" t="s">
        <v>71</v>
      </c>
      <c r="F84" s="22">
        <v>2021</v>
      </c>
      <c r="G84" s="22">
        <v>2021</v>
      </c>
      <c r="H84" s="22">
        <v>6</v>
      </c>
      <c r="I84" s="22" t="s">
        <v>4070</v>
      </c>
      <c r="J84" s="603">
        <v>0</v>
      </c>
      <c r="K84" s="22" t="s">
        <v>3472</v>
      </c>
      <c r="L84" s="22">
        <v>3</v>
      </c>
      <c r="M84" s="22" t="s">
        <v>4084</v>
      </c>
      <c r="N84" s="22" t="s">
        <v>9</v>
      </c>
      <c r="O84" s="22" t="s">
        <v>3686</v>
      </c>
      <c r="P84" s="22" t="s">
        <v>3687</v>
      </c>
      <c r="Q84" s="22">
        <v>6756289</v>
      </c>
      <c r="R84" s="22" t="s">
        <v>80</v>
      </c>
      <c r="S84" s="564" t="s">
        <v>2043</v>
      </c>
      <c r="T84" s="1046">
        <f>J84/3</f>
        <v>0</v>
      </c>
      <c r="U84" s="22" t="s">
        <v>269</v>
      </c>
      <c r="V84" s="22" t="s">
        <v>3694</v>
      </c>
      <c r="W84" s="22" t="s">
        <v>3687</v>
      </c>
      <c r="X84" s="22">
        <v>8140</v>
      </c>
      <c r="Y84" s="563" t="s">
        <v>3760</v>
      </c>
      <c r="Z84" s="22">
        <v>6778519</v>
      </c>
      <c r="AA84" s="22" t="s">
        <v>2164</v>
      </c>
      <c r="AB84" s="22" t="s">
        <v>321</v>
      </c>
      <c r="AC84" s="915">
        <f t="shared" si="3"/>
        <v>0</v>
      </c>
      <c r="AD84" s="22" t="s">
        <v>269</v>
      </c>
      <c r="AE84" s="22" t="s">
        <v>3694</v>
      </c>
      <c r="AF84" s="22" t="s">
        <v>3687</v>
      </c>
      <c r="AG84" s="22">
        <v>6784457</v>
      </c>
      <c r="AH84" s="584" t="s">
        <v>2042</v>
      </c>
      <c r="AI84" s="21" t="s">
        <v>51</v>
      </c>
      <c r="AJ84" s="1064">
        <f t="shared" si="10"/>
        <v>0</v>
      </c>
      <c r="AK84" s="22" t="s">
        <v>269</v>
      </c>
      <c r="AL84" s="22" t="s">
        <v>3694</v>
      </c>
      <c r="AM84" s="22" t="s">
        <v>3687</v>
      </c>
      <c r="AN84" s="30"/>
      <c r="AO84" s="30"/>
      <c r="AP84" s="30"/>
      <c r="AQ84" s="808"/>
      <c r="AR84" s="30"/>
      <c r="AS84" s="30"/>
      <c r="AT84" s="30"/>
      <c r="AU84" s="30"/>
      <c r="AV84" s="30"/>
      <c r="AW84" s="30"/>
      <c r="AX84" s="808"/>
      <c r="AY84" s="30"/>
      <c r="AZ84" s="30"/>
      <c r="BA84" s="30"/>
      <c r="BB84" s="30"/>
      <c r="BC84" s="30"/>
      <c r="BD84" s="30"/>
      <c r="BE84" s="30"/>
      <c r="BF84" s="30"/>
      <c r="BG84" s="30"/>
      <c r="BH84" s="30"/>
      <c r="BI84" s="596" t="s">
        <v>3661</v>
      </c>
      <c r="BJ84" s="596" t="s">
        <v>3662</v>
      </c>
      <c r="BK84" s="30" t="s">
        <v>4112</v>
      </c>
      <c r="BL84" s="21"/>
      <c r="BM84" s="30" t="s">
        <v>3433</v>
      </c>
      <c r="BN84" s="30"/>
      <c r="BO84" s="30"/>
      <c r="BP84" s="21"/>
      <c r="BQ84" s="30"/>
      <c r="BR84" s="30"/>
      <c r="BS84" s="30"/>
      <c r="BT84" s="30"/>
      <c r="BU84" s="30"/>
      <c r="BV84" s="30"/>
      <c r="BW84" s="30"/>
      <c r="BX84" s="30"/>
      <c r="BY84" s="30" t="s">
        <v>566</v>
      </c>
      <c r="BZ84" s="30" t="s">
        <v>3911</v>
      </c>
      <c r="CA84" s="736" t="s">
        <v>4110</v>
      </c>
      <c r="CB84" s="30"/>
    </row>
    <row r="85" spans="1:80" s="882" customFormat="1" ht="48" hidden="1" customHeight="1">
      <c r="A85" s="22">
        <v>40</v>
      </c>
      <c r="B85" s="602" t="s">
        <v>4082</v>
      </c>
      <c r="C85" s="22" t="s">
        <v>1230</v>
      </c>
      <c r="D85" s="560" t="s">
        <v>4113</v>
      </c>
      <c r="E85" s="22" t="s">
        <v>71</v>
      </c>
      <c r="F85" s="22">
        <v>2021</v>
      </c>
      <c r="G85" s="22">
        <v>2021</v>
      </c>
      <c r="H85" s="22">
        <v>10</v>
      </c>
      <c r="I85" s="22" t="s">
        <v>3944</v>
      </c>
      <c r="J85" s="603">
        <v>0</v>
      </c>
      <c r="K85" s="22" t="s">
        <v>3472</v>
      </c>
      <c r="L85" s="22">
        <v>2</v>
      </c>
      <c r="M85" s="22" t="s">
        <v>3693</v>
      </c>
      <c r="N85" s="22" t="s">
        <v>9</v>
      </c>
      <c r="O85" s="22" t="s">
        <v>3686</v>
      </c>
      <c r="P85" s="22" t="s">
        <v>3687</v>
      </c>
      <c r="Q85" s="22">
        <v>6680643</v>
      </c>
      <c r="R85" s="22" t="s">
        <v>15</v>
      </c>
      <c r="S85" s="564" t="s">
        <v>1305</v>
      </c>
      <c r="T85" s="1046">
        <f>J85/3</f>
        <v>0</v>
      </c>
      <c r="U85" s="22" t="s">
        <v>197</v>
      </c>
      <c r="V85" s="22" t="s">
        <v>3688</v>
      </c>
      <c r="W85" s="22" t="s">
        <v>3687</v>
      </c>
      <c r="X85" s="22">
        <v>8140</v>
      </c>
      <c r="Y85" s="563" t="s">
        <v>3760</v>
      </c>
      <c r="Z85" s="22">
        <v>6680648</v>
      </c>
      <c r="AA85" s="22" t="s">
        <v>1324</v>
      </c>
      <c r="AB85" s="22" t="s">
        <v>24</v>
      </c>
      <c r="AC85" s="915">
        <f t="shared" si="3"/>
        <v>0</v>
      </c>
      <c r="AD85" s="22" t="s">
        <v>217</v>
      </c>
      <c r="AE85" s="22" t="s">
        <v>3688</v>
      </c>
      <c r="AF85" s="22" t="s">
        <v>3687</v>
      </c>
      <c r="AG85" s="22">
        <v>6680618</v>
      </c>
      <c r="AH85" s="584" t="s">
        <v>2025</v>
      </c>
      <c r="AI85" s="22" t="s">
        <v>31</v>
      </c>
      <c r="AJ85" s="1064">
        <f t="shared" si="10"/>
        <v>0</v>
      </c>
      <c r="AK85" s="22" t="s">
        <v>197</v>
      </c>
      <c r="AL85" s="22" t="s">
        <v>3688</v>
      </c>
      <c r="AM85" s="22" t="s">
        <v>3687</v>
      </c>
      <c r="AN85" s="30"/>
      <c r="AO85" s="30"/>
      <c r="AP85" s="30"/>
      <c r="AQ85" s="808"/>
      <c r="AR85" s="30"/>
      <c r="AS85" s="30"/>
      <c r="AT85" s="30"/>
      <c r="AU85" s="30"/>
      <c r="AV85" s="30"/>
      <c r="AW85" s="30"/>
      <c r="AX85" s="808"/>
      <c r="AY85" s="30"/>
      <c r="AZ85" s="30"/>
      <c r="BA85" s="30"/>
      <c r="BB85" s="30"/>
      <c r="BC85" s="30"/>
      <c r="BD85" s="30"/>
      <c r="BE85" s="30"/>
      <c r="BF85" s="30"/>
      <c r="BG85" s="30"/>
      <c r="BH85" s="30"/>
      <c r="BI85" s="22" t="s">
        <v>3661</v>
      </c>
      <c r="BJ85" s="22" t="s">
        <v>3662</v>
      </c>
      <c r="BK85" s="30" t="s">
        <v>3915</v>
      </c>
      <c r="BL85" s="21"/>
      <c r="BM85" s="30"/>
      <c r="BN85" s="30"/>
      <c r="BO85" s="30"/>
      <c r="BP85" s="21"/>
      <c r="BQ85" s="30"/>
      <c r="BR85" s="30"/>
      <c r="BS85" s="30"/>
      <c r="BT85" s="30"/>
      <c r="BU85" s="30"/>
      <c r="BV85" s="30"/>
      <c r="BW85" s="30"/>
      <c r="BX85" s="30"/>
      <c r="BY85" s="30" t="s">
        <v>4114</v>
      </c>
      <c r="BZ85" s="30" t="s">
        <v>1230</v>
      </c>
      <c r="CA85" s="736" t="s">
        <v>1230</v>
      </c>
      <c r="CB85" s="30"/>
    </row>
    <row r="86" spans="1:80" s="882" customFormat="1" ht="48" hidden="1" customHeight="1">
      <c r="A86" s="22">
        <v>41</v>
      </c>
      <c r="B86" s="602" t="s">
        <v>4082</v>
      </c>
      <c r="C86" s="22" t="s">
        <v>1230</v>
      </c>
      <c r="D86" s="560" t="s">
        <v>4115</v>
      </c>
      <c r="E86" s="22" t="s">
        <v>71</v>
      </c>
      <c r="F86" s="22">
        <v>2021</v>
      </c>
      <c r="G86" s="22">
        <v>2021</v>
      </c>
      <c r="H86" s="22">
        <v>10</v>
      </c>
      <c r="I86" s="22" t="s">
        <v>3984</v>
      </c>
      <c r="J86" s="603">
        <v>0</v>
      </c>
      <c r="K86" s="22" t="s">
        <v>3472</v>
      </c>
      <c r="L86" s="22">
        <v>3</v>
      </c>
      <c r="M86" s="22" t="s">
        <v>3693</v>
      </c>
      <c r="N86" s="22" t="s">
        <v>9</v>
      </c>
      <c r="O86" s="22" t="s">
        <v>3686</v>
      </c>
      <c r="P86" s="22" t="s">
        <v>3687</v>
      </c>
      <c r="Q86" s="22">
        <v>6681032</v>
      </c>
      <c r="R86" s="22" t="s">
        <v>75</v>
      </c>
      <c r="S86" s="564" t="s">
        <v>3892</v>
      </c>
      <c r="T86" s="1046">
        <f>J86/2</f>
        <v>0</v>
      </c>
      <c r="U86" s="22" t="s">
        <v>217</v>
      </c>
      <c r="V86" s="22" t="s">
        <v>3688</v>
      </c>
      <c r="W86" s="22" t="s">
        <v>3687</v>
      </c>
      <c r="X86" s="22">
        <v>8140</v>
      </c>
      <c r="Y86" s="563" t="s">
        <v>3760</v>
      </c>
      <c r="Z86" s="22"/>
      <c r="AA86" s="22"/>
      <c r="AB86" s="22"/>
      <c r="AC86" s="915"/>
      <c r="AD86" s="22"/>
      <c r="AE86" s="22"/>
      <c r="AF86" s="22"/>
      <c r="AG86" s="22">
        <v>6764236</v>
      </c>
      <c r="AH86" s="584" t="s">
        <v>1972</v>
      </c>
      <c r="AI86" s="22" t="s">
        <v>32</v>
      </c>
      <c r="AJ86" s="1064">
        <f t="shared" si="10"/>
        <v>0</v>
      </c>
      <c r="AK86" s="22" t="s">
        <v>217</v>
      </c>
      <c r="AL86" s="22" t="s">
        <v>3688</v>
      </c>
      <c r="AM86" s="22" t="s">
        <v>3687</v>
      </c>
      <c r="AN86" s="30"/>
      <c r="AO86" s="30"/>
      <c r="AP86" s="30"/>
      <c r="AQ86" s="808"/>
      <c r="AR86" s="30"/>
      <c r="AS86" s="30"/>
      <c r="AT86" s="30"/>
      <c r="AU86" s="30"/>
      <c r="AV86" s="30"/>
      <c r="AW86" s="30"/>
      <c r="AX86" s="808"/>
      <c r="AY86" s="30"/>
      <c r="AZ86" s="30"/>
      <c r="BA86" s="30"/>
      <c r="BB86" s="30"/>
      <c r="BC86" s="30"/>
      <c r="BD86" s="30"/>
      <c r="BE86" s="30"/>
      <c r="BF86" s="30"/>
      <c r="BG86" s="30"/>
      <c r="BH86" s="30"/>
      <c r="BI86" s="596" t="s">
        <v>3661</v>
      </c>
      <c r="BJ86" s="596" t="s">
        <v>3662</v>
      </c>
      <c r="BK86" s="30" t="s">
        <v>4116</v>
      </c>
      <c r="BL86" s="30"/>
      <c r="BM86" s="21" t="s">
        <v>4117</v>
      </c>
      <c r="BN86" s="30"/>
      <c r="BO86" s="30" t="s">
        <v>4118</v>
      </c>
      <c r="BP86" s="21"/>
      <c r="BQ86" s="30"/>
      <c r="BR86" s="30"/>
      <c r="BS86" s="30"/>
      <c r="BT86" s="30"/>
      <c r="BU86" s="30"/>
      <c r="BV86" s="30"/>
      <c r="BW86" s="30"/>
      <c r="BX86" s="30"/>
      <c r="BY86" s="30" t="s">
        <v>4119</v>
      </c>
      <c r="BZ86" s="30" t="s">
        <v>3911</v>
      </c>
      <c r="CA86" s="736" t="s">
        <v>4120</v>
      </c>
      <c r="CB86" s="30"/>
    </row>
    <row r="87" spans="1:80" s="6" customFormat="1" ht="48" hidden="1" customHeight="1">
      <c r="A87" s="22">
        <v>42</v>
      </c>
      <c r="B87" s="602" t="s">
        <v>4082</v>
      </c>
      <c r="C87" s="596" t="s">
        <v>4121</v>
      </c>
      <c r="D87" s="560" t="s">
        <v>4122</v>
      </c>
      <c r="E87" s="22" t="s">
        <v>71</v>
      </c>
      <c r="F87" s="22">
        <v>2021</v>
      </c>
      <c r="G87" s="22">
        <v>2021</v>
      </c>
      <c r="H87" s="22">
        <v>6</v>
      </c>
      <c r="I87" s="22" t="s">
        <v>4014</v>
      </c>
      <c r="J87" s="603">
        <v>0</v>
      </c>
      <c r="K87" s="22" t="s">
        <v>3472</v>
      </c>
      <c r="L87" s="22">
        <v>3</v>
      </c>
      <c r="M87" s="22" t="s">
        <v>4084</v>
      </c>
      <c r="N87" s="22" t="s">
        <v>9</v>
      </c>
      <c r="O87" s="22" t="s">
        <v>3686</v>
      </c>
      <c r="P87" s="22" t="s">
        <v>3687</v>
      </c>
      <c r="Q87" s="22">
        <v>6756318</v>
      </c>
      <c r="R87" s="22" t="s">
        <v>4123</v>
      </c>
      <c r="S87" s="564" t="s">
        <v>1238</v>
      </c>
      <c r="T87" s="1046">
        <f>J87/2</f>
        <v>0</v>
      </c>
      <c r="U87" s="22" t="s">
        <v>311</v>
      </c>
      <c r="V87" s="22" t="s">
        <v>3688</v>
      </c>
      <c r="W87" s="22" t="s">
        <v>3687</v>
      </c>
      <c r="X87" s="22">
        <v>8140</v>
      </c>
      <c r="Y87" s="22" t="s">
        <v>3760</v>
      </c>
      <c r="Z87" s="22">
        <v>6793410</v>
      </c>
      <c r="AA87" s="22" t="s">
        <v>1235</v>
      </c>
      <c r="AB87" s="22" t="s">
        <v>78</v>
      </c>
      <c r="AC87" s="915">
        <f t="shared" si="3"/>
        <v>0</v>
      </c>
      <c r="AD87" s="22" t="s">
        <v>311</v>
      </c>
      <c r="AE87" s="22" t="s">
        <v>3688</v>
      </c>
      <c r="AF87" s="22" t="s">
        <v>3687</v>
      </c>
      <c r="AG87" s="22"/>
      <c r="AH87" s="584"/>
      <c r="AI87" s="22"/>
      <c r="AJ87" s="1064"/>
      <c r="AK87" s="22"/>
      <c r="AL87" s="22"/>
      <c r="AM87" s="22"/>
      <c r="AN87" s="30"/>
      <c r="AO87" s="30"/>
      <c r="AP87" s="30"/>
      <c r="AQ87" s="808"/>
      <c r="AR87" s="30"/>
      <c r="AS87" s="30"/>
      <c r="AT87" s="30"/>
      <c r="AU87" s="30"/>
      <c r="AV87" s="30"/>
      <c r="AW87" s="30"/>
      <c r="AX87" s="808"/>
      <c r="AY87" s="30"/>
      <c r="AZ87" s="30"/>
      <c r="BA87" s="30"/>
      <c r="BB87" s="30"/>
      <c r="BC87" s="30"/>
      <c r="BD87" s="30"/>
      <c r="BE87" s="30"/>
      <c r="BF87" s="30"/>
      <c r="BG87" s="30"/>
      <c r="BH87" s="30"/>
      <c r="BI87" s="596" t="s">
        <v>3661</v>
      </c>
      <c r="BJ87" s="596" t="s">
        <v>3662</v>
      </c>
      <c r="BK87" s="30" t="s">
        <v>4124</v>
      </c>
      <c r="BL87" s="21"/>
      <c r="BM87" s="30"/>
      <c r="BN87" s="30"/>
      <c r="BO87" s="30"/>
      <c r="BP87" s="21"/>
      <c r="BQ87" s="30"/>
      <c r="BR87" s="30"/>
      <c r="BS87" s="30"/>
      <c r="BT87" s="30"/>
      <c r="BU87" s="30"/>
      <c r="BV87" s="30"/>
      <c r="BW87" s="30"/>
      <c r="BX87" s="30"/>
      <c r="BY87" s="30" t="s">
        <v>4107</v>
      </c>
      <c r="BZ87" s="30" t="s">
        <v>1230</v>
      </c>
      <c r="CA87" s="736" t="s">
        <v>4125</v>
      </c>
      <c r="CB87" s="30"/>
    </row>
    <row r="88" spans="1:80" s="6" customFormat="1" ht="48" hidden="1" customHeight="1">
      <c r="A88" s="22">
        <v>43</v>
      </c>
      <c r="B88" s="602" t="s">
        <v>4082</v>
      </c>
      <c r="C88" s="22" t="s">
        <v>1230</v>
      </c>
      <c r="D88" s="560" t="s">
        <v>4126</v>
      </c>
      <c r="E88" s="22" t="s">
        <v>71</v>
      </c>
      <c r="F88" s="22">
        <v>2021</v>
      </c>
      <c r="G88" s="22">
        <v>2021</v>
      </c>
      <c r="H88" s="22">
        <v>6</v>
      </c>
      <c r="I88" s="22" t="s">
        <v>3685</v>
      </c>
      <c r="J88" s="603">
        <v>0</v>
      </c>
      <c r="K88" s="22" t="s">
        <v>3472</v>
      </c>
      <c r="L88" s="22">
        <v>3</v>
      </c>
      <c r="M88" s="22" t="s">
        <v>4084</v>
      </c>
      <c r="N88" s="22" t="s">
        <v>9</v>
      </c>
      <c r="O88" s="22" t="s">
        <v>3686</v>
      </c>
      <c r="P88" s="22" t="s">
        <v>3687</v>
      </c>
      <c r="Q88" s="22">
        <v>6767777</v>
      </c>
      <c r="R88" s="22" t="s">
        <v>41</v>
      </c>
      <c r="S88" s="564" t="s">
        <v>2961</v>
      </c>
      <c r="T88" s="1046">
        <f>J88/3</f>
        <v>0</v>
      </c>
      <c r="U88" s="22" t="s">
        <v>256</v>
      </c>
      <c r="V88" s="22" t="s">
        <v>3688</v>
      </c>
      <c r="W88" s="22" t="s">
        <v>3687</v>
      </c>
      <c r="X88" s="22">
        <v>8140</v>
      </c>
      <c r="Y88" s="22" t="s">
        <v>3760</v>
      </c>
      <c r="Z88" s="22">
        <v>6801989</v>
      </c>
      <c r="AA88" s="22" t="s">
        <v>2178</v>
      </c>
      <c r="AB88" s="22" t="s">
        <v>64</v>
      </c>
      <c r="AC88" s="915">
        <f t="shared" si="3"/>
        <v>0</v>
      </c>
      <c r="AD88" s="22" t="s">
        <v>3486</v>
      </c>
      <c r="AE88" s="22" t="s">
        <v>3688</v>
      </c>
      <c r="AF88" s="22" t="s">
        <v>3687</v>
      </c>
      <c r="AG88" s="22">
        <v>6784457</v>
      </c>
      <c r="AH88" s="584" t="s">
        <v>2042</v>
      </c>
      <c r="AI88" s="21" t="s">
        <v>51</v>
      </c>
      <c r="AJ88" s="1064">
        <f>T88</f>
        <v>0</v>
      </c>
      <c r="AK88" s="22" t="s">
        <v>269</v>
      </c>
      <c r="AL88" s="22" t="s">
        <v>3694</v>
      </c>
      <c r="AM88" s="22" t="s">
        <v>3687</v>
      </c>
      <c r="AN88" s="30"/>
      <c r="AO88" s="30"/>
      <c r="AP88" s="30"/>
      <c r="AQ88" s="808"/>
      <c r="AR88" s="30"/>
      <c r="AS88" s="30"/>
      <c r="AT88" s="30"/>
      <c r="AU88" s="30"/>
      <c r="AV88" s="30"/>
      <c r="AW88" s="30"/>
      <c r="AX88" s="808"/>
      <c r="AY88" s="30"/>
      <c r="AZ88" s="30"/>
      <c r="BA88" s="30"/>
      <c r="BB88" s="30"/>
      <c r="BC88" s="30"/>
      <c r="BD88" s="30"/>
      <c r="BE88" s="30"/>
      <c r="BF88" s="30"/>
      <c r="BG88" s="30"/>
      <c r="BH88" s="30"/>
      <c r="BI88" s="596" t="s">
        <v>3661</v>
      </c>
      <c r="BJ88" s="596" t="s">
        <v>3662</v>
      </c>
      <c r="BK88" s="30" t="s">
        <v>4127</v>
      </c>
      <c r="BL88" s="21"/>
      <c r="BM88" s="30" t="s">
        <v>3895</v>
      </c>
      <c r="BN88" s="30"/>
      <c r="BO88" s="30"/>
      <c r="BP88" s="21"/>
      <c r="BQ88" s="30"/>
      <c r="BR88" s="30"/>
      <c r="BS88" s="30"/>
      <c r="BT88" s="30"/>
      <c r="BU88" s="30"/>
      <c r="BV88" s="30"/>
      <c r="BW88" s="30"/>
      <c r="BX88" s="30"/>
      <c r="BY88" s="30" t="s">
        <v>4128</v>
      </c>
      <c r="BZ88" s="30" t="s">
        <v>3888</v>
      </c>
      <c r="CA88" s="736" t="s">
        <v>1230</v>
      </c>
      <c r="CB88" s="30"/>
    </row>
    <row r="89" spans="1:80" s="6" customFormat="1" ht="48" hidden="1" customHeight="1">
      <c r="A89" s="22">
        <v>44</v>
      </c>
      <c r="B89" s="30" t="s">
        <v>1230</v>
      </c>
      <c r="C89" s="22" t="s">
        <v>1230</v>
      </c>
      <c r="D89" s="560" t="s">
        <v>4129</v>
      </c>
      <c r="E89" s="22" t="s">
        <v>38</v>
      </c>
      <c r="F89" s="22">
        <v>2021</v>
      </c>
      <c r="G89" s="22">
        <v>2021</v>
      </c>
      <c r="H89" s="22">
        <v>10</v>
      </c>
      <c r="I89" s="22" t="s">
        <v>3685</v>
      </c>
      <c r="J89" s="603"/>
      <c r="K89" s="22" t="s">
        <v>3472</v>
      </c>
      <c r="L89" s="22">
        <v>2</v>
      </c>
      <c r="M89" s="22" t="s">
        <v>3693</v>
      </c>
      <c r="N89" s="22" t="s">
        <v>9</v>
      </c>
      <c r="O89" s="22" t="s">
        <v>3686</v>
      </c>
      <c r="P89" s="22" t="s">
        <v>3687</v>
      </c>
      <c r="Q89" s="22">
        <v>259781</v>
      </c>
      <c r="R89" s="22" t="s">
        <v>33</v>
      </c>
      <c r="S89" s="564" t="s">
        <v>1270</v>
      </c>
      <c r="T89" s="1046">
        <f>J89/3</f>
        <v>0</v>
      </c>
      <c r="U89" s="22" t="s">
        <v>207</v>
      </c>
      <c r="V89" s="22" t="s">
        <v>3688</v>
      </c>
      <c r="W89" s="22" t="s">
        <v>3687</v>
      </c>
      <c r="X89" s="22">
        <v>8140</v>
      </c>
      <c r="Y89" s="22" t="s">
        <v>3760</v>
      </c>
      <c r="Z89" s="22">
        <v>6680622</v>
      </c>
      <c r="AA89" s="22" t="s">
        <v>1271</v>
      </c>
      <c r="AB89" s="22" t="s">
        <v>18</v>
      </c>
      <c r="AC89" s="915">
        <f t="shared" si="3"/>
        <v>0</v>
      </c>
      <c r="AD89" s="22" t="s">
        <v>207</v>
      </c>
      <c r="AE89" s="22" t="s">
        <v>3688</v>
      </c>
      <c r="AF89" s="22" t="s">
        <v>3687</v>
      </c>
      <c r="AG89" s="22">
        <v>6744406</v>
      </c>
      <c r="AH89" s="584" t="s">
        <v>1273</v>
      </c>
      <c r="AI89" s="22" t="s">
        <v>54</v>
      </c>
      <c r="AJ89" s="1064">
        <f>T89</f>
        <v>0</v>
      </c>
      <c r="AK89" s="22" t="s">
        <v>217</v>
      </c>
      <c r="AL89" s="22" t="s">
        <v>3688</v>
      </c>
      <c r="AM89" s="22" t="s">
        <v>3687</v>
      </c>
      <c r="AN89" s="30"/>
      <c r="AO89" s="30"/>
      <c r="AP89" s="30"/>
      <c r="AQ89" s="808"/>
      <c r="AR89" s="30"/>
      <c r="AS89" s="30"/>
      <c r="AT89" s="30"/>
      <c r="AU89" s="30"/>
      <c r="AV89" s="30"/>
      <c r="AW89" s="30"/>
      <c r="AX89" s="808"/>
      <c r="AY89" s="30"/>
      <c r="AZ89" s="30"/>
      <c r="BA89" s="30"/>
      <c r="BB89" s="30"/>
      <c r="BC89" s="30"/>
      <c r="BD89" s="30"/>
      <c r="BE89" s="30"/>
      <c r="BF89" s="30"/>
      <c r="BG89" s="30"/>
      <c r="BH89" s="30"/>
      <c r="BI89" s="22" t="s">
        <v>3661</v>
      </c>
      <c r="BJ89" s="22" t="s">
        <v>3662</v>
      </c>
      <c r="BK89" s="30" t="s">
        <v>4130</v>
      </c>
      <c r="BL89" s="21"/>
      <c r="BM89" s="30" t="s">
        <v>4131</v>
      </c>
      <c r="BN89" s="30"/>
      <c r="BO89" s="30"/>
      <c r="BP89" s="21"/>
      <c r="BQ89" s="30"/>
      <c r="BR89" s="30"/>
      <c r="BS89" s="30"/>
      <c r="BT89" s="30"/>
      <c r="BU89" s="30"/>
      <c r="BV89" s="30"/>
      <c r="BW89" s="30"/>
      <c r="BX89" s="30"/>
      <c r="BY89" s="30" t="s">
        <v>4132</v>
      </c>
      <c r="BZ89" s="30" t="s">
        <v>1230</v>
      </c>
      <c r="CA89" s="736" t="s">
        <v>4133</v>
      </c>
      <c r="CB89" s="30"/>
    </row>
    <row r="90" spans="1:80" s="882" customFormat="1" ht="48" hidden="1" customHeight="1">
      <c r="A90" s="22">
        <v>45</v>
      </c>
      <c r="B90" s="602" t="s">
        <v>4134</v>
      </c>
      <c r="C90" s="596" t="s">
        <v>3952</v>
      </c>
      <c r="D90" s="560" t="s">
        <v>4135</v>
      </c>
      <c r="E90" s="22" t="s">
        <v>91</v>
      </c>
      <c r="F90" s="22">
        <v>2021</v>
      </c>
      <c r="G90" s="22">
        <v>2021</v>
      </c>
      <c r="H90" s="22">
        <v>12</v>
      </c>
      <c r="I90" s="22" t="s">
        <v>4014</v>
      </c>
      <c r="J90" s="603">
        <v>17000000</v>
      </c>
      <c r="K90" s="22" t="s">
        <v>3472</v>
      </c>
      <c r="L90" s="22">
        <v>5</v>
      </c>
      <c r="M90" s="22" t="s">
        <v>3693</v>
      </c>
      <c r="N90" s="22" t="s">
        <v>9</v>
      </c>
      <c r="O90" s="22" t="s">
        <v>3686</v>
      </c>
      <c r="P90" s="22" t="s">
        <v>3687</v>
      </c>
      <c r="Q90" s="22">
        <v>6680651</v>
      </c>
      <c r="R90" s="22" t="s">
        <v>19</v>
      </c>
      <c r="S90" s="564" t="s">
        <v>1304</v>
      </c>
      <c r="T90" s="1046">
        <f>J90/2</f>
        <v>8500000</v>
      </c>
      <c r="U90" s="22" t="s">
        <v>176</v>
      </c>
      <c r="V90" s="22" t="s">
        <v>3694</v>
      </c>
      <c r="W90" s="22" t="s">
        <v>3687</v>
      </c>
      <c r="X90" s="22">
        <v>8140</v>
      </c>
      <c r="Y90" s="22" t="s">
        <v>3760</v>
      </c>
      <c r="Z90" s="22">
        <v>6665306</v>
      </c>
      <c r="AA90" s="22" t="s">
        <v>2015</v>
      </c>
      <c r="AB90" s="22" t="s">
        <v>35</v>
      </c>
      <c r="AC90" s="915">
        <f t="shared" si="3"/>
        <v>8500000</v>
      </c>
      <c r="AD90" s="22" t="s">
        <v>217</v>
      </c>
      <c r="AE90" s="22" t="s">
        <v>3688</v>
      </c>
      <c r="AF90" s="22" t="s">
        <v>3687</v>
      </c>
      <c r="AG90" s="22"/>
      <c r="AH90" s="584"/>
      <c r="AI90" s="22"/>
      <c r="AJ90" s="915"/>
      <c r="AK90" s="22"/>
      <c r="AL90" s="22"/>
      <c r="AM90" s="22"/>
      <c r="AN90" s="30"/>
      <c r="AO90" s="30"/>
      <c r="AP90" s="30"/>
      <c r="AQ90" s="808"/>
      <c r="AR90" s="30"/>
      <c r="AS90" s="30"/>
      <c r="AT90" s="30"/>
      <c r="AU90" s="30"/>
      <c r="AV90" s="30"/>
      <c r="AW90" s="30"/>
      <c r="AX90" s="808"/>
      <c r="AY90" s="30"/>
      <c r="AZ90" s="30"/>
      <c r="BA90" s="30"/>
      <c r="BB90" s="30"/>
      <c r="BC90" s="30"/>
      <c r="BD90" s="30"/>
      <c r="BE90" s="30"/>
      <c r="BF90" s="30"/>
      <c r="BG90" s="30"/>
      <c r="BH90" s="30"/>
      <c r="BI90" s="596" t="s">
        <v>3661</v>
      </c>
      <c r="BJ90" s="22" t="s">
        <v>3662</v>
      </c>
      <c r="BK90" s="30"/>
      <c r="BL90" s="21"/>
      <c r="BM90" s="30"/>
      <c r="BN90" s="30"/>
      <c r="BO90" s="30"/>
      <c r="BP90" s="21"/>
      <c r="BQ90" s="30"/>
      <c r="BR90" s="30"/>
      <c r="BS90" s="30"/>
      <c r="BT90" s="30"/>
      <c r="BU90" s="30"/>
      <c r="BV90" s="30"/>
      <c r="BW90" s="30"/>
      <c r="BX90" s="30"/>
      <c r="BY90" s="30" t="s">
        <v>4136</v>
      </c>
      <c r="BZ90" s="30" t="s">
        <v>3888</v>
      </c>
      <c r="CA90" s="736" t="s">
        <v>4137</v>
      </c>
      <c r="CB90" s="30"/>
    </row>
    <row r="91" spans="1:80" s="6" customFormat="1" ht="48" hidden="1" customHeight="1">
      <c r="A91" s="22">
        <v>46</v>
      </c>
      <c r="B91" s="30" t="s">
        <v>1230</v>
      </c>
      <c r="C91" s="22" t="s">
        <v>1230</v>
      </c>
      <c r="D91" s="560" t="s">
        <v>4138</v>
      </c>
      <c r="E91" s="22" t="s">
        <v>91</v>
      </c>
      <c r="F91" s="22">
        <v>2021</v>
      </c>
      <c r="G91" s="22">
        <v>2021</v>
      </c>
      <c r="H91" s="22">
        <v>24</v>
      </c>
      <c r="I91" s="22" t="s">
        <v>3920</v>
      </c>
      <c r="J91" s="603"/>
      <c r="K91" s="22" t="s">
        <v>3472</v>
      </c>
      <c r="L91" s="22">
        <v>6</v>
      </c>
      <c r="M91" s="22" t="s">
        <v>3693</v>
      </c>
      <c r="N91" s="22" t="s">
        <v>9</v>
      </c>
      <c r="O91" s="22" t="s">
        <v>3686</v>
      </c>
      <c r="P91" s="22" t="s">
        <v>3687</v>
      </c>
      <c r="Q91" s="22">
        <v>6829130</v>
      </c>
      <c r="R91" s="22" t="s">
        <v>4139</v>
      </c>
      <c r="S91" s="564" t="s">
        <v>3308</v>
      </c>
      <c r="T91" s="1046"/>
      <c r="U91" s="22" t="s">
        <v>172</v>
      </c>
      <c r="V91" s="22" t="s">
        <v>3694</v>
      </c>
      <c r="W91" s="22" t="s">
        <v>3687</v>
      </c>
      <c r="X91" s="22">
        <v>8140</v>
      </c>
      <c r="Y91" s="22" t="s">
        <v>3760</v>
      </c>
      <c r="Z91" s="22"/>
      <c r="AA91" s="22"/>
      <c r="AB91" s="22"/>
      <c r="AC91" s="915"/>
      <c r="AD91" s="22"/>
      <c r="AE91" s="22"/>
      <c r="AF91" s="22"/>
      <c r="AG91" s="22"/>
      <c r="AH91" s="584"/>
      <c r="AI91" s="22"/>
      <c r="AJ91" s="915"/>
      <c r="AK91" s="22"/>
      <c r="AL91" s="22"/>
      <c r="AM91" s="22"/>
      <c r="AN91" s="30"/>
      <c r="AO91" s="30"/>
      <c r="AP91" s="30"/>
      <c r="AQ91" s="808"/>
      <c r="AR91" s="30"/>
      <c r="AS91" s="30"/>
      <c r="AT91" s="30"/>
      <c r="AU91" s="30"/>
      <c r="AV91" s="30"/>
      <c r="AW91" s="30"/>
      <c r="AX91" s="808"/>
      <c r="AY91" s="30"/>
      <c r="AZ91" s="30"/>
      <c r="BA91" s="30"/>
      <c r="BB91" s="30"/>
      <c r="BC91" s="30"/>
      <c r="BD91" s="30"/>
      <c r="BE91" s="30"/>
      <c r="BF91" s="30"/>
      <c r="BG91" s="30"/>
      <c r="BH91" s="30"/>
      <c r="BI91" s="596" t="s">
        <v>3661</v>
      </c>
      <c r="BJ91" s="22" t="s">
        <v>3662</v>
      </c>
      <c r="BK91" s="30"/>
      <c r="BL91" s="21"/>
      <c r="BM91" s="30"/>
      <c r="BN91" s="30"/>
      <c r="BO91" s="30"/>
      <c r="BP91" s="21"/>
      <c r="BQ91" s="30"/>
      <c r="BR91" s="30"/>
      <c r="BS91" s="30"/>
      <c r="BT91" s="30"/>
      <c r="BU91" s="30"/>
      <c r="BV91" s="30"/>
      <c r="BW91" s="30"/>
      <c r="BX91" s="30"/>
      <c r="BY91" s="30" t="s">
        <v>4140</v>
      </c>
      <c r="BZ91" s="30" t="s">
        <v>1230</v>
      </c>
      <c r="CA91" s="736" t="s">
        <v>1230</v>
      </c>
      <c r="CB91" s="30"/>
    </row>
    <row r="92" spans="1:80" ht="60" hidden="1" customHeight="1">
      <c r="A92" s="22">
        <v>47</v>
      </c>
      <c r="B92" s="30" t="s">
        <v>1230</v>
      </c>
      <c r="C92" s="22" t="s">
        <v>1230</v>
      </c>
      <c r="D92" s="560" t="s">
        <v>4141</v>
      </c>
      <c r="E92" s="22" t="s">
        <v>71</v>
      </c>
      <c r="F92" s="22">
        <v>2021</v>
      </c>
      <c r="G92" s="22">
        <v>2021</v>
      </c>
      <c r="H92" s="22">
        <v>6</v>
      </c>
      <c r="I92" s="22" t="s">
        <v>3984</v>
      </c>
      <c r="J92" s="603">
        <v>0</v>
      </c>
      <c r="K92" s="22" t="s">
        <v>3472</v>
      </c>
      <c r="L92" s="22">
        <v>3</v>
      </c>
      <c r="M92" s="22" t="s">
        <v>4084</v>
      </c>
      <c r="N92" s="22" t="s">
        <v>9</v>
      </c>
      <c r="O92" s="22" t="s">
        <v>3686</v>
      </c>
      <c r="P92" s="22" t="s">
        <v>3687</v>
      </c>
      <c r="Q92" s="22">
        <v>6680625</v>
      </c>
      <c r="R92" s="22" t="s">
        <v>30</v>
      </c>
      <c r="S92" s="564" t="s">
        <v>2070</v>
      </c>
      <c r="T92" s="1046">
        <f>J92/2</f>
        <v>0</v>
      </c>
      <c r="U92" s="22" t="s">
        <v>172</v>
      </c>
      <c r="V92" s="22" t="s">
        <v>3694</v>
      </c>
      <c r="W92" s="22" t="s">
        <v>3687</v>
      </c>
      <c r="X92" s="22">
        <v>8140</v>
      </c>
      <c r="Y92" s="22" t="s">
        <v>3760</v>
      </c>
      <c r="Z92" s="22">
        <v>6680645</v>
      </c>
      <c r="AA92" s="22" t="s">
        <v>3137</v>
      </c>
      <c r="AB92" s="22" t="s">
        <v>81</v>
      </c>
      <c r="AC92" s="915">
        <f>T92</f>
        <v>0</v>
      </c>
      <c r="AD92" s="22" t="s">
        <v>172</v>
      </c>
      <c r="AE92" s="22" t="s">
        <v>3694</v>
      </c>
      <c r="AF92" s="22" t="s">
        <v>3687</v>
      </c>
      <c r="AG92" s="22"/>
      <c r="AH92" s="584"/>
      <c r="AI92" s="22"/>
      <c r="AJ92" s="915"/>
      <c r="AK92" s="22"/>
      <c r="AL92" s="22"/>
      <c r="AM92" s="22"/>
      <c r="AN92" s="30"/>
      <c r="AO92" s="30"/>
      <c r="AP92" s="30"/>
      <c r="AQ92" s="808"/>
      <c r="AR92" s="30"/>
      <c r="AS92" s="30"/>
      <c r="AT92" s="30"/>
      <c r="AU92" s="30"/>
      <c r="AV92" s="30"/>
      <c r="AW92" s="30"/>
      <c r="AX92" s="808"/>
      <c r="AY92" s="30"/>
      <c r="AZ92" s="30"/>
      <c r="BA92" s="30"/>
      <c r="BB92" s="30"/>
      <c r="BC92" s="30"/>
      <c r="BD92" s="30"/>
      <c r="BE92" s="30"/>
      <c r="BF92" s="30"/>
      <c r="BG92" s="30"/>
      <c r="BH92" s="30"/>
      <c r="BI92" s="596" t="s">
        <v>3661</v>
      </c>
      <c r="BJ92" s="22" t="s">
        <v>3662</v>
      </c>
      <c r="BK92" s="30" t="s">
        <v>4124</v>
      </c>
      <c r="BL92" s="21"/>
      <c r="BM92" s="30" t="s">
        <v>4142</v>
      </c>
      <c r="BN92" s="30"/>
      <c r="BO92" s="30"/>
      <c r="BP92" s="21"/>
      <c r="BQ92" s="30"/>
      <c r="BR92" s="30"/>
      <c r="BS92" s="30"/>
      <c r="BT92" s="30"/>
      <c r="BU92" s="30"/>
      <c r="BV92" s="30"/>
      <c r="BW92" s="30"/>
      <c r="BX92" s="30"/>
      <c r="BY92" s="30" t="s">
        <v>4143</v>
      </c>
      <c r="BZ92" s="30" t="s">
        <v>1230</v>
      </c>
      <c r="CA92" s="736" t="s">
        <v>1230</v>
      </c>
      <c r="CB92" s="30"/>
    </row>
    <row r="93" spans="1:80" ht="48" hidden="1" customHeight="1">
      <c r="A93" s="22">
        <v>48</v>
      </c>
      <c r="B93" s="30" t="s">
        <v>1230</v>
      </c>
      <c r="C93" s="22" t="s">
        <v>1230</v>
      </c>
      <c r="D93" s="560" t="s">
        <v>4144</v>
      </c>
      <c r="E93" s="22" t="s">
        <v>71</v>
      </c>
      <c r="F93" s="22">
        <v>2021</v>
      </c>
      <c r="G93" s="22">
        <v>2021</v>
      </c>
      <c r="H93" s="22">
        <v>12</v>
      </c>
      <c r="I93" s="22" t="s">
        <v>4054</v>
      </c>
      <c r="J93" s="603">
        <v>0</v>
      </c>
      <c r="K93" s="22" t="s">
        <v>3472</v>
      </c>
      <c r="L93" s="22">
        <v>4</v>
      </c>
      <c r="M93" s="22" t="s">
        <v>4084</v>
      </c>
      <c r="N93" s="22" t="s">
        <v>9</v>
      </c>
      <c r="O93" s="22" t="s">
        <v>3686</v>
      </c>
      <c r="P93" s="22" t="s">
        <v>3687</v>
      </c>
      <c r="Q93" s="22">
        <v>6680741</v>
      </c>
      <c r="R93" s="22" t="s">
        <v>23</v>
      </c>
      <c r="S93" s="564" t="s">
        <v>2126</v>
      </c>
      <c r="T93" s="1046">
        <f>J93/3</f>
        <v>0</v>
      </c>
      <c r="U93" s="22" t="s">
        <v>172</v>
      </c>
      <c r="V93" s="22" t="s">
        <v>3694</v>
      </c>
      <c r="W93" s="22" t="s">
        <v>3687</v>
      </c>
      <c r="X93" s="22">
        <v>8140</v>
      </c>
      <c r="Y93" s="22" t="s">
        <v>3760</v>
      </c>
      <c r="Z93" s="22">
        <v>6680645</v>
      </c>
      <c r="AA93" s="22" t="s">
        <v>3137</v>
      </c>
      <c r="AB93" s="22" t="s">
        <v>81</v>
      </c>
      <c r="AC93" s="915">
        <f t="shared" ref="AC93:AC96" si="11">T93</f>
        <v>0</v>
      </c>
      <c r="AD93" s="22" t="s">
        <v>172</v>
      </c>
      <c r="AE93" s="22" t="s">
        <v>3694</v>
      </c>
      <c r="AF93" s="22" t="s">
        <v>3687</v>
      </c>
      <c r="AG93" s="22">
        <v>6829130</v>
      </c>
      <c r="AH93" s="584" t="s">
        <v>3308</v>
      </c>
      <c r="AI93" s="22" t="s">
        <v>83</v>
      </c>
      <c r="AJ93" s="915">
        <f>T93</f>
        <v>0</v>
      </c>
      <c r="AK93" s="22" t="s">
        <v>172</v>
      </c>
      <c r="AL93" s="22" t="s">
        <v>3694</v>
      </c>
      <c r="AM93" s="22" t="s">
        <v>3687</v>
      </c>
      <c r="AN93" s="30"/>
      <c r="AO93" s="30"/>
      <c r="AP93" s="30"/>
      <c r="AQ93" s="808"/>
      <c r="AR93" s="30"/>
      <c r="AS93" s="30"/>
      <c r="AT93" s="30"/>
      <c r="AU93" s="30"/>
      <c r="AV93" s="30"/>
      <c r="AW93" s="30"/>
      <c r="AX93" s="808"/>
      <c r="AY93" s="30"/>
      <c r="AZ93" s="30"/>
      <c r="BA93" s="30"/>
      <c r="BB93" s="30"/>
      <c r="BC93" s="30"/>
      <c r="BD93" s="30"/>
      <c r="BE93" s="30"/>
      <c r="BF93" s="30"/>
      <c r="BG93" s="30"/>
      <c r="BH93" s="30"/>
      <c r="BI93" s="596" t="s">
        <v>3661</v>
      </c>
      <c r="BJ93" s="22" t="s">
        <v>3662</v>
      </c>
      <c r="BK93" s="30" t="s">
        <v>4145</v>
      </c>
      <c r="BL93" s="21"/>
      <c r="BM93" s="30" t="s">
        <v>4146</v>
      </c>
      <c r="BN93" s="30"/>
      <c r="BO93" s="30"/>
      <c r="BP93" s="21"/>
      <c r="BQ93" s="30"/>
      <c r="BR93" s="30"/>
      <c r="BS93" s="30"/>
      <c r="BT93" s="30"/>
      <c r="BU93" s="30"/>
      <c r="BV93" s="30"/>
      <c r="BW93" s="30"/>
      <c r="BX93" s="30"/>
      <c r="BY93" s="30" t="s">
        <v>4143</v>
      </c>
      <c r="BZ93" s="30" t="s">
        <v>1230</v>
      </c>
      <c r="CA93" s="736" t="s">
        <v>1230</v>
      </c>
      <c r="CB93" s="30"/>
    </row>
    <row r="94" spans="1:80" ht="48" hidden="1" customHeight="1">
      <c r="A94" s="22">
        <v>49</v>
      </c>
      <c r="B94" s="602" t="s">
        <v>4134</v>
      </c>
      <c r="C94" s="22" t="s">
        <v>1230</v>
      </c>
      <c r="D94" s="560" t="s">
        <v>4147</v>
      </c>
      <c r="E94" s="22" t="s">
        <v>71</v>
      </c>
      <c r="F94" s="22">
        <v>2021</v>
      </c>
      <c r="G94" s="22">
        <v>2021</v>
      </c>
      <c r="H94" s="22">
        <v>6</v>
      </c>
      <c r="I94" s="22" t="s">
        <v>1230</v>
      </c>
      <c r="J94" s="603">
        <v>0</v>
      </c>
      <c r="K94" s="22" t="s">
        <v>3472</v>
      </c>
      <c r="L94" s="22">
        <v>2</v>
      </c>
      <c r="M94" s="22" t="s">
        <v>4084</v>
      </c>
      <c r="N94" s="22" t="s">
        <v>9</v>
      </c>
      <c r="O94" s="22" t="s">
        <v>3686</v>
      </c>
      <c r="P94" s="22" t="s">
        <v>3687</v>
      </c>
      <c r="Q94" s="563">
        <v>6680678</v>
      </c>
      <c r="R94" s="22" t="s">
        <v>21</v>
      </c>
      <c r="S94" s="22" t="s">
        <v>2013</v>
      </c>
      <c r="T94" s="1046">
        <f t="shared" ref="T94" si="12">J94/2</f>
        <v>0</v>
      </c>
      <c r="U94" s="22" t="s">
        <v>4148</v>
      </c>
      <c r="V94" s="22" t="s">
        <v>3694</v>
      </c>
      <c r="W94" s="22" t="s">
        <v>3687</v>
      </c>
      <c r="X94" s="22">
        <v>8140</v>
      </c>
      <c r="Y94" s="22" t="s">
        <v>3760</v>
      </c>
      <c r="Z94" s="22">
        <v>6680683</v>
      </c>
      <c r="AA94" s="563" t="s">
        <v>2742</v>
      </c>
      <c r="AB94" s="22" t="s">
        <v>17</v>
      </c>
      <c r="AC94" s="915">
        <f t="shared" si="11"/>
        <v>0</v>
      </c>
      <c r="AD94" s="22" t="s">
        <v>3945</v>
      </c>
      <c r="AE94" s="22" t="s">
        <v>3694</v>
      </c>
      <c r="AF94" s="22" t="s">
        <v>3687</v>
      </c>
      <c r="AG94" s="22"/>
      <c r="AH94" s="584"/>
      <c r="AI94" s="22"/>
      <c r="AJ94" s="915"/>
      <c r="AK94" s="22"/>
      <c r="AL94" s="22"/>
      <c r="AM94" s="22"/>
      <c r="AN94" s="30"/>
      <c r="AO94" s="30"/>
      <c r="AP94" s="30"/>
      <c r="AQ94" s="808"/>
      <c r="AR94" s="30"/>
      <c r="AS94" s="30"/>
      <c r="AT94" s="30"/>
      <c r="AU94" s="30"/>
      <c r="AV94" s="30"/>
      <c r="AW94" s="30"/>
      <c r="AX94" s="808"/>
      <c r="AY94" s="30"/>
      <c r="AZ94" s="30"/>
      <c r="BA94" s="30"/>
      <c r="BB94" s="30"/>
      <c r="BC94" s="30"/>
      <c r="BD94" s="30"/>
      <c r="BE94" s="30"/>
      <c r="BF94" s="30"/>
      <c r="BG94" s="30"/>
      <c r="BH94" s="30"/>
      <c r="BI94" s="596" t="s">
        <v>3661</v>
      </c>
      <c r="BJ94" s="22" t="s">
        <v>3662</v>
      </c>
      <c r="BK94" s="30" t="s">
        <v>4149</v>
      </c>
      <c r="BL94" s="21"/>
      <c r="BM94" s="30" t="s">
        <v>4150</v>
      </c>
      <c r="BN94" s="30"/>
      <c r="BO94" s="30"/>
      <c r="BP94" s="21"/>
      <c r="BQ94" s="30"/>
      <c r="BR94" s="30"/>
      <c r="BS94" s="30"/>
      <c r="BT94" s="30"/>
      <c r="BU94" s="30"/>
      <c r="BV94" s="30"/>
      <c r="BW94" s="30"/>
      <c r="BX94" s="30"/>
      <c r="BY94" s="30" t="s">
        <v>3432</v>
      </c>
      <c r="BZ94" s="30" t="s">
        <v>1230</v>
      </c>
      <c r="CA94" s="736" t="s">
        <v>1230</v>
      </c>
      <c r="CB94" s="30"/>
    </row>
    <row r="95" spans="1:80" ht="60" hidden="1" customHeight="1">
      <c r="A95" s="22">
        <v>50</v>
      </c>
      <c r="B95" s="602" t="s">
        <v>4134</v>
      </c>
      <c r="C95" s="22" t="s">
        <v>1230</v>
      </c>
      <c r="D95" s="560" t="s">
        <v>4151</v>
      </c>
      <c r="E95" s="22" t="s">
        <v>71</v>
      </c>
      <c r="F95" s="22">
        <v>2021</v>
      </c>
      <c r="G95" s="22">
        <v>2021</v>
      </c>
      <c r="H95" s="22">
        <v>3</v>
      </c>
      <c r="I95" s="22" t="s">
        <v>3984</v>
      </c>
      <c r="J95" s="603">
        <v>0</v>
      </c>
      <c r="K95" s="22" t="s">
        <v>3472</v>
      </c>
      <c r="L95" s="22">
        <v>3</v>
      </c>
      <c r="M95" s="22" t="s">
        <v>4084</v>
      </c>
      <c r="N95" s="22" t="s">
        <v>9</v>
      </c>
      <c r="O95" s="22" t="s">
        <v>3686</v>
      </c>
      <c r="P95" s="22" t="s">
        <v>3687</v>
      </c>
      <c r="Q95" s="22">
        <v>6768348</v>
      </c>
      <c r="R95" s="22" t="s">
        <v>61</v>
      </c>
      <c r="S95" s="564" t="s">
        <v>2332</v>
      </c>
      <c r="T95" s="1046">
        <f>J95/4</f>
        <v>0</v>
      </c>
      <c r="U95" s="22" t="s">
        <v>256</v>
      </c>
      <c r="V95" s="22" t="s">
        <v>3688</v>
      </c>
      <c r="W95" s="22" t="s">
        <v>3687</v>
      </c>
      <c r="X95" s="22">
        <v>8140</v>
      </c>
      <c r="Y95" s="22" t="s">
        <v>3760</v>
      </c>
      <c r="Z95" s="22">
        <v>6773159</v>
      </c>
      <c r="AA95" s="22" t="s">
        <v>4152</v>
      </c>
      <c r="AB95" s="22" t="s">
        <v>53</v>
      </c>
      <c r="AC95" s="915">
        <f t="shared" si="11"/>
        <v>0</v>
      </c>
      <c r="AD95" s="22" t="s">
        <v>256</v>
      </c>
      <c r="AE95" s="22" t="s">
        <v>3688</v>
      </c>
      <c r="AF95" s="22" t="s">
        <v>3687</v>
      </c>
      <c r="AG95" s="22">
        <v>6680626</v>
      </c>
      <c r="AH95" s="564" t="s">
        <v>1296</v>
      </c>
      <c r="AI95" s="22" t="s">
        <v>45</v>
      </c>
      <c r="AJ95" s="915">
        <f>T95</f>
        <v>0</v>
      </c>
      <c r="AK95" s="22" t="s">
        <v>256</v>
      </c>
      <c r="AL95" s="22" t="s">
        <v>3688</v>
      </c>
      <c r="AM95" s="22" t="s">
        <v>3687</v>
      </c>
      <c r="AN95" s="22">
        <v>6680629</v>
      </c>
      <c r="AO95" s="1065" t="s">
        <v>2712</v>
      </c>
      <c r="AP95" s="564" t="s">
        <v>34</v>
      </c>
      <c r="AQ95" s="1062">
        <f>T95</f>
        <v>0</v>
      </c>
      <c r="AR95" s="22" t="s">
        <v>169</v>
      </c>
      <c r="AS95" s="22" t="s">
        <v>3694</v>
      </c>
      <c r="AT95" s="22" t="s">
        <v>3687</v>
      </c>
      <c r="AU95" s="30"/>
      <c r="AV95" s="30"/>
      <c r="AW95" s="30"/>
      <c r="AX95" s="808"/>
      <c r="AY95" s="30"/>
      <c r="AZ95" s="30"/>
      <c r="BA95" s="30"/>
      <c r="BB95" s="30"/>
      <c r="BC95" s="30"/>
      <c r="BD95" s="30"/>
      <c r="BE95" s="30"/>
      <c r="BF95" s="30"/>
      <c r="BG95" s="30"/>
      <c r="BH95" s="30"/>
      <c r="BI95" s="596" t="s">
        <v>3661</v>
      </c>
      <c r="BJ95" s="596" t="s">
        <v>3662</v>
      </c>
      <c r="BK95" s="30" t="s">
        <v>4097</v>
      </c>
      <c r="BL95" s="21"/>
      <c r="BM95" s="30" t="s">
        <v>4098</v>
      </c>
      <c r="BN95" s="30"/>
      <c r="BO95" s="30"/>
      <c r="BP95" s="21"/>
      <c r="BQ95" s="30"/>
      <c r="BR95" s="30"/>
      <c r="BS95" s="30"/>
      <c r="BT95" s="30"/>
      <c r="BU95" s="30"/>
      <c r="BV95" s="30"/>
      <c r="BW95" s="30"/>
      <c r="BX95" s="30"/>
      <c r="BY95" s="30" t="s">
        <v>3721</v>
      </c>
      <c r="BZ95" s="30" t="s">
        <v>1230</v>
      </c>
      <c r="CA95" s="736" t="s">
        <v>4153</v>
      </c>
      <c r="CB95" s="30"/>
    </row>
    <row r="96" spans="1:80" ht="51.9" hidden="1" customHeight="1">
      <c r="A96" s="22">
        <v>51</v>
      </c>
      <c r="B96" s="602" t="s">
        <v>4134</v>
      </c>
      <c r="C96" s="1066" t="s">
        <v>4154</v>
      </c>
      <c r="D96" s="560" t="s">
        <v>4155</v>
      </c>
      <c r="E96" s="22" t="s">
        <v>71</v>
      </c>
      <c r="F96" s="22">
        <v>2021</v>
      </c>
      <c r="G96" s="22">
        <v>2021</v>
      </c>
      <c r="H96" s="22">
        <v>6</v>
      </c>
      <c r="I96" s="22" t="s">
        <v>4156</v>
      </c>
      <c r="J96" s="603">
        <v>0</v>
      </c>
      <c r="K96" s="22" t="s">
        <v>3472</v>
      </c>
      <c r="L96" s="22">
        <v>3</v>
      </c>
      <c r="M96" s="22" t="s">
        <v>4084</v>
      </c>
      <c r="N96" s="22" t="s">
        <v>9</v>
      </c>
      <c r="O96" s="22" t="s">
        <v>3686</v>
      </c>
      <c r="P96" s="22" t="s">
        <v>3687</v>
      </c>
      <c r="Q96" s="22">
        <v>6793410</v>
      </c>
      <c r="R96" s="22" t="s">
        <v>78</v>
      </c>
      <c r="S96" s="564" t="s">
        <v>4157</v>
      </c>
      <c r="T96" s="1046">
        <f>J96/3</f>
        <v>0</v>
      </c>
      <c r="U96" s="22" t="s">
        <v>311</v>
      </c>
      <c r="V96" s="22" t="s">
        <v>3688</v>
      </c>
      <c r="W96" s="22" t="s">
        <v>3687</v>
      </c>
      <c r="X96" s="22">
        <v>8140</v>
      </c>
      <c r="Y96" s="22" t="s">
        <v>3760</v>
      </c>
      <c r="Z96" s="22">
        <v>6756318</v>
      </c>
      <c r="AA96" s="22" t="s">
        <v>1238</v>
      </c>
      <c r="AB96" s="22" t="s">
        <v>4123</v>
      </c>
      <c r="AC96" s="915">
        <f t="shared" si="11"/>
        <v>0</v>
      </c>
      <c r="AD96" s="22" t="s">
        <v>311</v>
      </c>
      <c r="AE96" s="22" t="s">
        <v>3688</v>
      </c>
      <c r="AF96" s="22" t="s">
        <v>3687</v>
      </c>
      <c r="AG96" s="22">
        <v>6760392</v>
      </c>
      <c r="AH96" s="564" t="s">
        <v>1236</v>
      </c>
      <c r="AI96" s="22" t="s">
        <v>74</v>
      </c>
      <c r="AJ96" s="915">
        <f>T96</f>
        <v>0</v>
      </c>
      <c r="AK96" s="22" t="s">
        <v>311</v>
      </c>
      <c r="AL96" s="22" t="s">
        <v>3688</v>
      </c>
      <c r="AM96" s="22" t="s">
        <v>3687</v>
      </c>
      <c r="AN96" s="44"/>
      <c r="AO96" s="44"/>
      <c r="AP96" s="44"/>
      <c r="AQ96" s="1067"/>
      <c r="AR96" s="44"/>
      <c r="AS96" s="44"/>
      <c r="AT96" s="44"/>
      <c r="AU96" s="30"/>
      <c r="AV96" s="30"/>
      <c r="AW96" s="30"/>
      <c r="AX96" s="808"/>
      <c r="AY96" s="30"/>
      <c r="AZ96" s="30"/>
      <c r="BA96" s="30"/>
      <c r="BB96" s="30"/>
      <c r="BC96" s="30"/>
      <c r="BD96" s="30"/>
      <c r="BE96" s="30"/>
      <c r="BF96" s="30"/>
      <c r="BG96" s="30"/>
      <c r="BH96" s="30"/>
      <c r="BI96" s="596" t="s">
        <v>3661</v>
      </c>
      <c r="BJ96" s="596" t="s">
        <v>3662</v>
      </c>
      <c r="BK96" s="30" t="s">
        <v>4158</v>
      </c>
      <c r="BL96" s="21"/>
      <c r="BM96" s="30"/>
      <c r="BN96" s="30"/>
      <c r="BO96" s="30"/>
      <c r="BP96" s="21"/>
      <c r="BQ96" s="30"/>
      <c r="BR96" s="30"/>
      <c r="BS96" s="30"/>
      <c r="BT96" s="30"/>
      <c r="BU96" s="30"/>
      <c r="BV96" s="30"/>
      <c r="BW96" s="30"/>
      <c r="BX96" s="30"/>
      <c r="BY96" s="30" t="s">
        <v>4107</v>
      </c>
      <c r="BZ96" s="30" t="s">
        <v>3888</v>
      </c>
      <c r="CA96" s="736" t="s">
        <v>4125</v>
      </c>
      <c r="CB96" s="30" t="s">
        <v>3888</v>
      </c>
    </row>
    <row r="97" spans="1:80" ht="51.9" hidden="1" customHeight="1">
      <c r="A97" s="22">
        <v>52</v>
      </c>
      <c r="B97" s="602" t="s">
        <v>4134</v>
      </c>
      <c r="C97" s="1066" t="s">
        <v>4159</v>
      </c>
      <c r="D97" s="560" t="s">
        <v>4160</v>
      </c>
      <c r="E97" s="22" t="s">
        <v>71</v>
      </c>
      <c r="F97" s="22">
        <v>2021</v>
      </c>
      <c r="G97" s="22">
        <v>2021</v>
      </c>
      <c r="H97" s="22">
        <v>6</v>
      </c>
      <c r="I97" s="22" t="s">
        <v>3984</v>
      </c>
      <c r="J97" s="603">
        <v>0</v>
      </c>
      <c r="K97" s="22" t="s">
        <v>3472</v>
      </c>
      <c r="L97" s="22">
        <v>5</v>
      </c>
      <c r="M97" s="22" t="s">
        <v>4084</v>
      </c>
      <c r="N97" s="22" t="s">
        <v>9</v>
      </c>
      <c r="O97" s="22" t="s">
        <v>3686</v>
      </c>
      <c r="P97" s="22" t="s">
        <v>3687</v>
      </c>
      <c r="Q97" s="22" t="s">
        <v>1230</v>
      </c>
      <c r="R97" s="22" t="s">
        <v>73</v>
      </c>
      <c r="S97" s="564" t="s">
        <v>1230</v>
      </c>
      <c r="T97" s="1046">
        <f t="shared" ref="T97" si="13">J97/3</f>
        <v>0</v>
      </c>
      <c r="U97" s="22" t="s">
        <v>311</v>
      </c>
      <c r="V97" s="22" t="s">
        <v>3688</v>
      </c>
      <c r="W97" s="22" t="s">
        <v>3687</v>
      </c>
      <c r="X97" s="22">
        <v>8140</v>
      </c>
      <c r="Y97" s="22" t="s">
        <v>3760</v>
      </c>
      <c r="Z97" s="22">
        <v>6760392</v>
      </c>
      <c r="AA97" s="564" t="s">
        <v>1236</v>
      </c>
      <c r="AB97" s="22" t="s">
        <v>74</v>
      </c>
      <c r="AC97" s="915">
        <f>T97</f>
        <v>0</v>
      </c>
      <c r="AD97" s="22" t="s">
        <v>311</v>
      </c>
      <c r="AE97" s="22" t="s">
        <v>3688</v>
      </c>
      <c r="AF97" s="22" t="s">
        <v>3687</v>
      </c>
      <c r="AG97" s="22">
        <v>6829959</v>
      </c>
      <c r="AH97" s="564" t="s">
        <v>4161</v>
      </c>
      <c r="AI97" s="22" t="s">
        <v>79</v>
      </c>
      <c r="AJ97" s="915">
        <f>T97</f>
        <v>0</v>
      </c>
      <c r="AK97" s="22" t="s">
        <v>311</v>
      </c>
      <c r="AL97" s="22" t="s">
        <v>3688</v>
      </c>
      <c r="AM97" s="22" t="s">
        <v>3687</v>
      </c>
      <c r="AN97" s="30"/>
      <c r="AO97" s="30"/>
      <c r="AP97" s="30"/>
      <c r="AQ97" s="808"/>
      <c r="AR97" s="30"/>
      <c r="AS97" s="30"/>
      <c r="AT97" s="30"/>
      <c r="AU97" s="30"/>
      <c r="AV97" s="30"/>
      <c r="AW97" s="30"/>
      <c r="AX97" s="808"/>
      <c r="AY97" s="30"/>
      <c r="AZ97" s="30"/>
      <c r="BA97" s="30"/>
      <c r="BB97" s="30"/>
      <c r="BC97" s="30"/>
      <c r="BD97" s="30"/>
      <c r="BE97" s="30"/>
      <c r="BF97" s="30"/>
      <c r="BG97" s="30"/>
      <c r="BH97" s="30"/>
      <c r="BI97" s="596" t="s">
        <v>3661</v>
      </c>
      <c r="BJ97" s="596" t="s">
        <v>3662</v>
      </c>
      <c r="BK97" s="30" t="s">
        <v>4162</v>
      </c>
      <c r="BL97" s="21"/>
      <c r="BM97" s="30" t="s">
        <v>4163</v>
      </c>
      <c r="BN97" s="30"/>
      <c r="BO97" s="30"/>
      <c r="BP97" s="21"/>
      <c r="BQ97" s="30"/>
      <c r="BR97" s="30"/>
      <c r="BS97" s="30"/>
      <c r="BT97" s="30"/>
      <c r="BU97" s="30"/>
      <c r="BV97" s="30"/>
      <c r="BW97" s="30"/>
      <c r="BX97" s="30"/>
      <c r="BY97" s="30" t="s">
        <v>3721</v>
      </c>
      <c r="BZ97" s="30" t="s">
        <v>1230</v>
      </c>
      <c r="CA97" s="736" t="s">
        <v>1230</v>
      </c>
      <c r="CB97" s="30"/>
    </row>
    <row r="98" spans="1:80" ht="72" hidden="1" customHeight="1">
      <c r="A98" s="22">
        <v>53</v>
      </c>
      <c r="B98" s="602" t="s">
        <v>4134</v>
      </c>
      <c r="C98" s="22" t="s">
        <v>1230</v>
      </c>
      <c r="D98" s="560" t="s">
        <v>4164</v>
      </c>
      <c r="E98" s="22" t="s">
        <v>71</v>
      </c>
      <c r="F98" s="22">
        <v>2021</v>
      </c>
      <c r="G98" s="22">
        <v>2021</v>
      </c>
      <c r="H98" s="22">
        <v>6</v>
      </c>
      <c r="I98" s="22" t="s">
        <v>3984</v>
      </c>
      <c r="J98" s="603">
        <v>0</v>
      </c>
      <c r="K98" s="22" t="s">
        <v>3472</v>
      </c>
      <c r="L98" s="22">
        <v>1</v>
      </c>
      <c r="M98" s="22" t="s">
        <v>4084</v>
      </c>
      <c r="N98" s="22" t="s">
        <v>9</v>
      </c>
      <c r="O98" s="22" t="s">
        <v>3686</v>
      </c>
      <c r="P98" s="22" t="s">
        <v>3687</v>
      </c>
      <c r="Q98" s="22">
        <v>6828913</v>
      </c>
      <c r="R98" s="22" t="s">
        <v>77</v>
      </c>
      <c r="S98" s="564" t="s">
        <v>4165</v>
      </c>
      <c r="T98" s="1046">
        <f>J98/2</f>
        <v>0</v>
      </c>
      <c r="U98" s="22" t="s">
        <v>3486</v>
      </c>
      <c r="V98" s="22" t="s">
        <v>3688</v>
      </c>
      <c r="W98" s="22" t="s">
        <v>3687</v>
      </c>
      <c r="X98" s="22">
        <v>8140</v>
      </c>
      <c r="Y98" s="563" t="s">
        <v>3760</v>
      </c>
      <c r="Z98" s="22" t="s">
        <v>1230</v>
      </c>
      <c r="AA98" s="583" t="s">
        <v>4166</v>
      </c>
      <c r="AB98" s="22" t="s">
        <v>1861</v>
      </c>
      <c r="AC98" s="915">
        <f>T98</f>
        <v>0</v>
      </c>
      <c r="AD98" s="22" t="s">
        <v>3486</v>
      </c>
      <c r="AE98" s="22" t="s">
        <v>3688</v>
      </c>
      <c r="AF98" s="22" t="s">
        <v>3687</v>
      </c>
      <c r="AG98" s="22"/>
      <c r="AH98" s="584"/>
      <c r="AI98" s="22"/>
      <c r="AJ98" s="915"/>
      <c r="AK98" s="22"/>
      <c r="AL98" s="22"/>
      <c r="AM98" s="22"/>
      <c r="AN98" s="30"/>
      <c r="AO98" s="30"/>
      <c r="AP98" s="30"/>
      <c r="AQ98" s="808"/>
      <c r="AR98" s="30"/>
      <c r="AS98" s="30"/>
      <c r="AT98" s="30"/>
      <c r="AU98" s="30"/>
      <c r="AV98" s="30"/>
      <c r="AW98" s="30"/>
      <c r="AX98" s="808"/>
      <c r="AY98" s="30"/>
      <c r="AZ98" s="30"/>
      <c r="BA98" s="30"/>
      <c r="BB98" s="30"/>
      <c r="BC98" s="30"/>
      <c r="BD98" s="30"/>
      <c r="BE98" s="30"/>
      <c r="BF98" s="30"/>
      <c r="BG98" s="30"/>
      <c r="BH98" s="30"/>
      <c r="BI98" s="596" t="s">
        <v>3661</v>
      </c>
      <c r="BJ98" s="596" t="s">
        <v>3662</v>
      </c>
      <c r="BK98" s="30" t="s">
        <v>4167</v>
      </c>
      <c r="BL98" s="21"/>
      <c r="BM98" s="30"/>
      <c r="BN98" s="30"/>
      <c r="BO98" s="30"/>
      <c r="BP98" s="21"/>
      <c r="BQ98" s="30"/>
      <c r="BR98" s="30"/>
      <c r="BS98" s="30"/>
      <c r="BT98" s="30"/>
      <c r="BU98" s="30"/>
      <c r="BV98" s="30"/>
      <c r="BW98" s="30"/>
      <c r="BX98" s="30"/>
      <c r="BY98" s="30" t="s">
        <v>3721</v>
      </c>
      <c r="BZ98" s="30" t="s">
        <v>4168</v>
      </c>
      <c r="CA98" s="736" t="s">
        <v>1230</v>
      </c>
      <c r="CB98" s="30"/>
    </row>
    <row r="99" spans="1:80" ht="60" hidden="1" customHeight="1">
      <c r="A99" s="22">
        <v>54</v>
      </c>
      <c r="B99" s="602" t="s">
        <v>4134</v>
      </c>
      <c r="C99" s="22" t="s">
        <v>1230</v>
      </c>
      <c r="D99" s="560" t="s">
        <v>4169</v>
      </c>
      <c r="E99" s="22" t="s">
        <v>71</v>
      </c>
      <c r="F99" s="22">
        <v>2021</v>
      </c>
      <c r="G99" s="22">
        <v>2021</v>
      </c>
      <c r="H99" s="22">
        <v>6</v>
      </c>
      <c r="I99" s="22" t="s">
        <v>3984</v>
      </c>
      <c r="J99" s="603">
        <v>0</v>
      </c>
      <c r="K99" s="22" t="s">
        <v>3472</v>
      </c>
      <c r="L99" s="22">
        <v>3</v>
      </c>
      <c r="M99" s="22" t="s">
        <v>4084</v>
      </c>
      <c r="N99" s="22" t="s">
        <v>9</v>
      </c>
      <c r="O99" s="22" t="s">
        <v>3686</v>
      </c>
      <c r="P99" s="22" t="s">
        <v>3687</v>
      </c>
      <c r="Q99" s="22">
        <v>6829959</v>
      </c>
      <c r="R99" s="22" t="s">
        <v>79</v>
      </c>
      <c r="S99" s="564" t="s">
        <v>4161</v>
      </c>
      <c r="T99" s="1046">
        <f>J99/3</f>
        <v>0</v>
      </c>
      <c r="U99" s="22" t="s">
        <v>311</v>
      </c>
      <c r="V99" s="22" t="s">
        <v>3688</v>
      </c>
      <c r="W99" s="22" t="s">
        <v>3687</v>
      </c>
      <c r="X99" s="22">
        <v>8140</v>
      </c>
      <c r="Y99" s="563" t="s">
        <v>3760</v>
      </c>
      <c r="Z99" s="165" t="s">
        <v>1230</v>
      </c>
      <c r="AA99" s="583" t="s">
        <v>1230</v>
      </c>
      <c r="AB99" s="22" t="s">
        <v>73</v>
      </c>
      <c r="AC99" s="915">
        <f>T99</f>
        <v>0</v>
      </c>
      <c r="AD99" s="22" t="s">
        <v>311</v>
      </c>
      <c r="AE99" s="22" t="s">
        <v>3688</v>
      </c>
      <c r="AF99" s="22" t="s">
        <v>3687</v>
      </c>
      <c r="AG99" s="22">
        <v>6680622</v>
      </c>
      <c r="AH99" s="564" t="s">
        <v>1271</v>
      </c>
      <c r="AI99" s="22" t="s">
        <v>18</v>
      </c>
      <c r="AJ99" s="915">
        <f>T99</f>
        <v>0</v>
      </c>
      <c r="AK99" s="22" t="s">
        <v>207</v>
      </c>
      <c r="AL99" s="22" t="s">
        <v>3688</v>
      </c>
      <c r="AM99" s="22" t="s">
        <v>3687</v>
      </c>
      <c r="AN99" s="30"/>
      <c r="AO99" s="30"/>
      <c r="AP99" s="30"/>
      <c r="AQ99" s="808"/>
      <c r="AR99" s="30"/>
      <c r="AS99" s="30"/>
      <c r="AT99" s="30"/>
      <c r="AU99" s="30"/>
      <c r="AV99" s="30"/>
      <c r="AW99" s="30"/>
      <c r="AX99" s="808"/>
      <c r="AY99" s="30"/>
      <c r="AZ99" s="30"/>
      <c r="BA99" s="30"/>
      <c r="BB99" s="30"/>
      <c r="BC99" s="30"/>
      <c r="BD99" s="30"/>
      <c r="BE99" s="30"/>
      <c r="BF99" s="30"/>
      <c r="BG99" s="30"/>
      <c r="BH99" s="30"/>
      <c r="BI99" s="596" t="s">
        <v>3661</v>
      </c>
      <c r="BJ99" s="596" t="s">
        <v>3662</v>
      </c>
      <c r="BK99" s="30" t="s">
        <v>4170</v>
      </c>
      <c r="BL99" s="21"/>
      <c r="BM99" s="30"/>
      <c r="BN99" s="30"/>
      <c r="BO99" s="30"/>
      <c r="BP99" s="21"/>
      <c r="BQ99" s="30"/>
      <c r="BR99" s="30"/>
      <c r="BS99" s="30"/>
      <c r="BT99" s="30"/>
      <c r="BU99" s="30"/>
      <c r="BV99" s="30"/>
      <c r="BW99" s="30"/>
      <c r="BX99" s="30"/>
      <c r="BY99" s="30" t="s">
        <v>4128</v>
      </c>
      <c r="BZ99" s="30" t="s">
        <v>1230</v>
      </c>
      <c r="CA99" s="736" t="s">
        <v>1230</v>
      </c>
      <c r="CB99" s="30"/>
    </row>
    <row r="100" spans="1:80" ht="48" hidden="1" customHeight="1">
      <c r="A100" s="22">
        <v>55</v>
      </c>
      <c r="B100" s="602" t="s">
        <v>4134</v>
      </c>
      <c r="C100" s="22" t="s">
        <v>1230</v>
      </c>
      <c r="D100" s="560" t="s">
        <v>4171</v>
      </c>
      <c r="E100" s="22" t="s">
        <v>71</v>
      </c>
      <c r="F100" s="22">
        <v>2021</v>
      </c>
      <c r="G100" s="22">
        <v>2021</v>
      </c>
      <c r="H100" s="22">
        <v>6</v>
      </c>
      <c r="I100" s="22" t="s">
        <v>4172</v>
      </c>
      <c r="J100" s="603">
        <v>0</v>
      </c>
      <c r="K100" s="22" t="s">
        <v>3472</v>
      </c>
      <c r="L100" s="22">
        <v>3</v>
      </c>
      <c r="M100" s="22" t="s">
        <v>4084</v>
      </c>
      <c r="N100" s="22" t="s">
        <v>9</v>
      </c>
      <c r="O100" s="22" t="s">
        <v>3686</v>
      </c>
      <c r="P100" s="22" t="s">
        <v>3687</v>
      </c>
      <c r="Q100" s="22">
        <v>6680741</v>
      </c>
      <c r="R100" s="22" t="s">
        <v>23</v>
      </c>
      <c r="S100" s="564" t="s">
        <v>2126</v>
      </c>
      <c r="T100" s="1046">
        <f>J100/2</f>
        <v>0</v>
      </c>
      <c r="U100" s="22" t="s">
        <v>172</v>
      </c>
      <c r="V100" s="22" t="s">
        <v>3694</v>
      </c>
      <c r="W100" s="22" t="s">
        <v>3687</v>
      </c>
      <c r="X100" s="22">
        <v>8140</v>
      </c>
      <c r="Y100" s="563" t="s">
        <v>3760</v>
      </c>
      <c r="Z100" s="22">
        <v>6829130</v>
      </c>
      <c r="AA100" s="583" t="s">
        <v>3308</v>
      </c>
      <c r="AB100" s="22" t="s">
        <v>83</v>
      </c>
      <c r="AC100" s="915">
        <f>T100</f>
        <v>0</v>
      </c>
      <c r="AD100" s="22" t="s">
        <v>172</v>
      </c>
      <c r="AE100" s="22" t="s">
        <v>3694</v>
      </c>
      <c r="AF100" s="22" t="s">
        <v>3687</v>
      </c>
      <c r="AG100" s="22"/>
      <c r="AH100" s="584"/>
      <c r="AI100" s="22"/>
      <c r="AJ100" s="915"/>
      <c r="AK100" s="22"/>
      <c r="AL100" s="22"/>
      <c r="AM100" s="22"/>
      <c r="AN100" s="30"/>
      <c r="AO100" s="30"/>
      <c r="AP100" s="30"/>
      <c r="AQ100" s="808"/>
      <c r="AR100" s="30"/>
      <c r="AS100" s="30"/>
      <c r="AT100" s="30"/>
      <c r="AU100" s="30"/>
      <c r="AV100" s="30"/>
      <c r="AW100" s="30"/>
      <c r="AX100" s="808"/>
      <c r="AY100" s="30"/>
      <c r="AZ100" s="30"/>
      <c r="BA100" s="30"/>
      <c r="BB100" s="30"/>
      <c r="BC100" s="30"/>
      <c r="BD100" s="30"/>
      <c r="BE100" s="30"/>
      <c r="BF100" s="30"/>
      <c r="BG100" s="30"/>
      <c r="BH100" s="30"/>
      <c r="BI100" s="596" t="s">
        <v>3661</v>
      </c>
      <c r="BJ100" s="596" t="s">
        <v>3662</v>
      </c>
      <c r="BK100" s="30" t="s">
        <v>4173</v>
      </c>
      <c r="BL100" s="21"/>
      <c r="BM100" s="30" t="s">
        <v>4174</v>
      </c>
      <c r="BN100" s="30"/>
      <c r="BO100" s="30" t="s">
        <v>4175</v>
      </c>
      <c r="BP100" s="21"/>
      <c r="BQ100" s="30" t="s">
        <v>4176</v>
      </c>
      <c r="BR100" s="30"/>
      <c r="BS100" s="30"/>
      <c r="BT100" s="30"/>
      <c r="BU100" s="30"/>
      <c r="BV100" s="30"/>
      <c r="BW100" s="30"/>
      <c r="BX100" s="30"/>
      <c r="BY100" s="30" t="s">
        <v>4177</v>
      </c>
      <c r="BZ100" s="30" t="s">
        <v>1230</v>
      </c>
      <c r="CA100" s="736" t="s">
        <v>1230</v>
      </c>
      <c r="CB100" s="30"/>
    </row>
    <row r="101" spans="1:80" ht="51" hidden="1" customHeight="1">
      <c r="A101" s="22">
        <v>56</v>
      </c>
      <c r="B101" s="602" t="s">
        <v>4134</v>
      </c>
      <c r="C101" s="1066" t="s">
        <v>4178</v>
      </c>
      <c r="D101" s="560" t="s">
        <v>4179</v>
      </c>
      <c r="E101" s="22" t="s">
        <v>71</v>
      </c>
      <c r="F101" s="22">
        <v>2021</v>
      </c>
      <c r="G101" s="22">
        <v>2021</v>
      </c>
      <c r="H101" s="22">
        <v>6</v>
      </c>
      <c r="I101" s="22" t="s">
        <v>3984</v>
      </c>
      <c r="J101" s="603">
        <v>0</v>
      </c>
      <c r="K101" s="22" t="s">
        <v>3472</v>
      </c>
      <c r="L101" s="22">
        <v>5</v>
      </c>
      <c r="M101" s="22" t="s">
        <v>4084</v>
      </c>
      <c r="N101" s="22" t="s">
        <v>9</v>
      </c>
      <c r="O101" s="22" t="s">
        <v>3686</v>
      </c>
      <c r="P101" s="22" t="s">
        <v>3687</v>
      </c>
      <c r="Q101" s="22">
        <v>6760392</v>
      </c>
      <c r="R101" s="22" t="s">
        <v>74</v>
      </c>
      <c r="S101" s="564" t="s">
        <v>1236</v>
      </c>
      <c r="T101" s="1046">
        <f>J101/1</f>
        <v>0</v>
      </c>
      <c r="U101" s="22" t="s">
        <v>311</v>
      </c>
      <c r="V101" s="22" t="s">
        <v>3688</v>
      </c>
      <c r="W101" s="22" t="s">
        <v>3687</v>
      </c>
      <c r="X101" s="22">
        <v>8140</v>
      </c>
      <c r="Y101" s="563" t="s">
        <v>3760</v>
      </c>
      <c r="Z101" s="22"/>
      <c r="AA101" s="583"/>
      <c r="AB101" s="22"/>
      <c r="AC101" s="915"/>
      <c r="AD101" s="22"/>
      <c r="AE101" s="22"/>
      <c r="AF101" s="22"/>
      <c r="AG101" s="22"/>
      <c r="AH101" s="584"/>
      <c r="AI101" s="22"/>
      <c r="AJ101" s="915"/>
      <c r="AK101" s="22"/>
      <c r="AL101" s="22"/>
      <c r="AM101" s="22"/>
      <c r="AN101" s="30"/>
      <c r="AO101" s="30"/>
      <c r="AP101" s="30"/>
      <c r="AQ101" s="808"/>
      <c r="AR101" s="30"/>
      <c r="AS101" s="30"/>
      <c r="AT101" s="30"/>
      <c r="AU101" s="30"/>
      <c r="AV101" s="30"/>
      <c r="AW101" s="30"/>
      <c r="AX101" s="808"/>
      <c r="AY101" s="30"/>
      <c r="AZ101" s="30"/>
      <c r="BA101" s="30"/>
      <c r="BB101" s="30"/>
      <c r="BC101" s="30"/>
      <c r="BD101" s="30"/>
      <c r="BE101" s="30"/>
      <c r="BF101" s="30"/>
      <c r="BG101" s="30"/>
      <c r="BH101" s="30"/>
      <c r="BI101" s="596" t="s">
        <v>3661</v>
      </c>
      <c r="BJ101" s="596" t="s">
        <v>3662</v>
      </c>
      <c r="BK101" s="30" t="s">
        <v>3497</v>
      </c>
      <c r="BL101" s="21"/>
      <c r="BM101" s="30" t="s">
        <v>4180</v>
      </c>
      <c r="BN101" s="30" t="s">
        <v>4181</v>
      </c>
      <c r="BO101" s="30"/>
      <c r="BP101" s="21"/>
      <c r="BQ101" s="30"/>
      <c r="BR101" s="30"/>
      <c r="BS101" s="30"/>
      <c r="BT101" s="30"/>
      <c r="BU101" s="30"/>
      <c r="BV101" s="30"/>
      <c r="BW101" s="30"/>
      <c r="BX101" s="30"/>
      <c r="BY101" s="30" t="s">
        <v>3721</v>
      </c>
      <c r="BZ101" s="30" t="s">
        <v>1230</v>
      </c>
      <c r="CA101" s="736" t="s">
        <v>1230</v>
      </c>
      <c r="CB101" s="30"/>
    </row>
    <row r="102" spans="1:80" ht="48" hidden="1" customHeight="1">
      <c r="A102" s="22">
        <v>57</v>
      </c>
      <c r="B102" s="602" t="s">
        <v>4134</v>
      </c>
      <c r="C102" s="22" t="s">
        <v>1230</v>
      </c>
      <c r="D102" s="560" t="s">
        <v>4182</v>
      </c>
      <c r="E102" s="22" t="s">
        <v>71</v>
      </c>
      <c r="F102" s="22">
        <v>2021</v>
      </c>
      <c r="G102" s="22">
        <v>2021</v>
      </c>
      <c r="H102" s="22">
        <v>3</v>
      </c>
      <c r="I102" s="22" t="s">
        <v>3920</v>
      </c>
      <c r="J102" s="603">
        <v>0</v>
      </c>
      <c r="K102" s="22" t="s">
        <v>3472</v>
      </c>
      <c r="L102" s="22">
        <v>3</v>
      </c>
      <c r="M102" s="22" t="s">
        <v>4084</v>
      </c>
      <c r="N102" s="22" t="s">
        <v>9</v>
      </c>
      <c r="O102" s="22" t="s">
        <v>3686</v>
      </c>
      <c r="P102" s="22" t="s">
        <v>3687</v>
      </c>
      <c r="Q102" s="22">
        <v>6829130</v>
      </c>
      <c r="R102" s="22" t="s">
        <v>4139</v>
      </c>
      <c r="S102" s="564" t="s">
        <v>3308</v>
      </c>
      <c r="T102" s="1046">
        <f t="shared" ref="T102:T108" si="14">J102/1</f>
        <v>0</v>
      </c>
      <c r="U102" s="22" t="s">
        <v>172</v>
      </c>
      <c r="V102" s="22" t="s">
        <v>3694</v>
      </c>
      <c r="W102" s="22" t="s">
        <v>3687</v>
      </c>
      <c r="X102" s="22">
        <v>8140</v>
      </c>
      <c r="Y102" s="563" t="s">
        <v>3760</v>
      </c>
      <c r="Z102" s="22"/>
      <c r="AA102" s="583"/>
      <c r="AB102" s="22"/>
      <c r="AC102" s="915"/>
      <c r="AD102" s="22"/>
      <c r="AE102" s="22"/>
      <c r="AF102" s="22"/>
      <c r="AG102" s="22"/>
      <c r="AH102" s="584"/>
      <c r="AI102" s="22"/>
      <c r="AJ102" s="915"/>
      <c r="AK102" s="22"/>
      <c r="AL102" s="22"/>
      <c r="AM102" s="22"/>
      <c r="AN102" s="30"/>
      <c r="AO102" s="30"/>
      <c r="AP102" s="30"/>
      <c r="AQ102" s="808"/>
      <c r="AR102" s="30"/>
      <c r="AS102" s="30"/>
      <c r="AT102" s="30"/>
      <c r="AU102" s="30"/>
      <c r="AV102" s="30"/>
      <c r="AW102" s="30"/>
      <c r="AX102" s="808"/>
      <c r="AY102" s="30"/>
      <c r="AZ102" s="30"/>
      <c r="BA102" s="30"/>
      <c r="BB102" s="30"/>
      <c r="BC102" s="30"/>
      <c r="BD102" s="30"/>
      <c r="BE102" s="30"/>
      <c r="BF102" s="30"/>
      <c r="BG102" s="30"/>
      <c r="BH102" s="30"/>
      <c r="BI102" s="596" t="s">
        <v>3661</v>
      </c>
      <c r="BJ102" s="596" t="s">
        <v>3662</v>
      </c>
      <c r="BK102" s="30" t="s">
        <v>813</v>
      </c>
      <c r="BL102" s="21"/>
      <c r="BM102" s="30" t="s">
        <v>4183</v>
      </c>
      <c r="BN102" s="30"/>
      <c r="BO102" s="30"/>
      <c r="BP102" s="21"/>
      <c r="BQ102" s="30"/>
      <c r="BR102" s="30"/>
      <c r="BS102" s="30"/>
      <c r="BT102" s="30"/>
      <c r="BU102" s="30"/>
      <c r="BV102" s="30"/>
      <c r="BW102" s="30"/>
      <c r="BX102" s="30"/>
      <c r="BY102" s="30" t="s">
        <v>4110</v>
      </c>
      <c r="BZ102" s="30" t="s">
        <v>1230</v>
      </c>
      <c r="CA102" s="736" t="s">
        <v>4184</v>
      </c>
      <c r="CB102" s="30"/>
    </row>
    <row r="103" spans="1:80" s="877" customFormat="1" ht="48" hidden="1" customHeight="1">
      <c r="A103" s="22">
        <v>58</v>
      </c>
      <c r="B103" s="602" t="s">
        <v>4134</v>
      </c>
      <c r="C103" s="22" t="s">
        <v>1230</v>
      </c>
      <c r="D103" s="560" t="s">
        <v>4185</v>
      </c>
      <c r="E103" s="22" t="s">
        <v>71</v>
      </c>
      <c r="F103" s="22">
        <v>2021</v>
      </c>
      <c r="G103" s="22">
        <v>2021</v>
      </c>
      <c r="H103" s="22">
        <v>6</v>
      </c>
      <c r="I103" s="22" t="s">
        <v>3984</v>
      </c>
      <c r="J103" s="603">
        <v>0</v>
      </c>
      <c r="K103" s="22" t="s">
        <v>3472</v>
      </c>
      <c r="L103" s="22">
        <v>2</v>
      </c>
      <c r="M103" s="22" t="s">
        <v>4084</v>
      </c>
      <c r="N103" s="22" t="s">
        <v>9</v>
      </c>
      <c r="O103" s="22" t="s">
        <v>3686</v>
      </c>
      <c r="P103" s="22" t="s">
        <v>3687</v>
      </c>
      <c r="Q103" s="22">
        <v>6665306</v>
      </c>
      <c r="R103" s="22" t="s">
        <v>35</v>
      </c>
      <c r="S103" s="564" t="s">
        <v>2015</v>
      </c>
      <c r="T103" s="1046">
        <f t="shared" si="14"/>
        <v>0</v>
      </c>
      <c r="U103" s="22" t="s">
        <v>217</v>
      </c>
      <c r="V103" s="22" t="s">
        <v>3688</v>
      </c>
      <c r="W103" s="22" t="s">
        <v>3687</v>
      </c>
      <c r="X103" s="22">
        <v>8140</v>
      </c>
      <c r="Y103" s="563" t="s">
        <v>3760</v>
      </c>
      <c r="Z103" s="22"/>
      <c r="AA103" s="583"/>
      <c r="AB103" s="22"/>
      <c r="AC103" s="915"/>
      <c r="AD103" s="22"/>
      <c r="AE103" s="22"/>
      <c r="AF103" s="22"/>
      <c r="AG103" s="22"/>
      <c r="AH103" s="584"/>
      <c r="AI103" s="22"/>
      <c r="AJ103" s="915"/>
      <c r="AK103" s="22"/>
      <c r="AL103" s="22"/>
      <c r="AM103" s="22"/>
      <c r="AN103" s="30"/>
      <c r="AO103" s="30"/>
      <c r="AP103" s="30"/>
      <c r="AQ103" s="808"/>
      <c r="AR103" s="30"/>
      <c r="AS103" s="30"/>
      <c r="AT103" s="30"/>
      <c r="AU103" s="30"/>
      <c r="AV103" s="30"/>
      <c r="AW103" s="30"/>
      <c r="AX103" s="808"/>
      <c r="AY103" s="30"/>
      <c r="AZ103" s="30"/>
      <c r="BA103" s="30"/>
      <c r="BB103" s="30"/>
      <c r="BC103" s="30"/>
      <c r="BD103" s="30"/>
      <c r="BE103" s="30"/>
      <c r="BF103" s="30"/>
      <c r="BG103" s="30"/>
      <c r="BH103" s="30"/>
      <c r="BI103" s="596" t="s">
        <v>3661</v>
      </c>
      <c r="BJ103" s="22" t="s">
        <v>3662</v>
      </c>
      <c r="BK103" s="30" t="s">
        <v>3475</v>
      </c>
      <c r="BL103" s="21" t="s">
        <v>4181</v>
      </c>
      <c r="BM103" s="30" t="s">
        <v>4186</v>
      </c>
      <c r="BN103" s="30"/>
      <c r="BO103" s="30" t="s">
        <v>4187</v>
      </c>
      <c r="BP103" s="21" t="s">
        <v>4181</v>
      </c>
      <c r="BQ103" s="30"/>
      <c r="BR103" s="30"/>
      <c r="BS103" s="30"/>
      <c r="BT103" s="30"/>
      <c r="BU103" s="30"/>
      <c r="BV103" s="30"/>
      <c r="BW103" s="30"/>
      <c r="BX103" s="30"/>
      <c r="BY103" s="30" t="s">
        <v>3721</v>
      </c>
      <c r="BZ103" s="30" t="s">
        <v>1230</v>
      </c>
      <c r="CA103" s="736" t="s">
        <v>3778</v>
      </c>
      <c r="CB103" s="30"/>
    </row>
    <row r="104" spans="1:80" ht="36" hidden="1" customHeight="1">
      <c r="A104" s="22">
        <v>59</v>
      </c>
      <c r="B104" s="602" t="s">
        <v>4134</v>
      </c>
      <c r="C104" s="22" t="s">
        <v>1230</v>
      </c>
      <c r="D104" s="560" t="s">
        <v>4188</v>
      </c>
      <c r="E104" s="22" t="s">
        <v>71</v>
      </c>
      <c r="F104" s="22">
        <v>2021</v>
      </c>
      <c r="G104" s="22">
        <v>2021</v>
      </c>
      <c r="H104" s="22">
        <v>6</v>
      </c>
      <c r="I104" s="22" t="s">
        <v>3971</v>
      </c>
      <c r="J104" s="603">
        <v>0</v>
      </c>
      <c r="K104" s="22" t="s">
        <v>3472</v>
      </c>
      <c r="L104" s="22">
        <v>5</v>
      </c>
      <c r="M104" s="22" t="s">
        <v>4084</v>
      </c>
      <c r="N104" s="22" t="s">
        <v>9</v>
      </c>
      <c r="O104" s="22" t="s">
        <v>3686</v>
      </c>
      <c r="P104" s="22" t="s">
        <v>3687</v>
      </c>
      <c r="Q104" s="22">
        <v>6680651</v>
      </c>
      <c r="R104" s="22" t="s">
        <v>19</v>
      </c>
      <c r="S104" s="564" t="s">
        <v>1304</v>
      </c>
      <c r="T104" s="1046">
        <f t="shared" si="14"/>
        <v>0</v>
      </c>
      <c r="U104" s="22" t="s">
        <v>176</v>
      </c>
      <c r="V104" s="22" t="s">
        <v>3694</v>
      </c>
      <c r="W104" s="22" t="s">
        <v>3687</v>
      </c>
      <c r="X104" s="22">
        <v>8140</v>
      </c>
      <c r="Y104" s="563" t="s">
        <v>3760</v>
      </c>
      <c r="Z104" s="22">
        <v>6680633</v>
      </c>
      <c r="AA104" s="583" t="s">
        <v>3791</v>
      </c>
      <c r="AB104" s="22" t="s">
        <v>25</v>
      </c>
      <c r="AC104" s="915"/>
      <c r="AD104" s="22"/>
      <c r="AE104" s="22"/>
      <c r="AF104" s="22"/>
      <c r="AG104" s="22">
        <v>6665306</v>
      </c>
      <c r="AH104" s="584">
        <v>703129001</v>
      </c>
      <c r="AI104" s="22" t="s">
        <v>35</v>
      </c>
      <c r="AJ104" s="915"/>
      <c r="AK104" s="22"/>
      <c r="AL104" s="22"/>
      <c r="AM104" s="22"/>
      <c r="AN104" s="30">
        <v>6680648</v>
      </c>
      <c r="AO104" s="30">
        <v>724089201</v>
      </c>
      <c r="AP104" s="30" t="s">
        <v>24</v>
      </c>
      <c r="AQ104" s="808"/>
      <c r="AR104" s="30"/>
      <c r="AS104" s="30"/>
      <c r="AT104" s="30"/>
      <c r="AU104" s="30">
        <v>6680623</v>
      </c>
      <c r="AV104" s="30">
        <v>721088602</v>
      </c>
      <c r="AW104" s="30" t="s">
        <v>37</v>
      </c>
      <c r="AX104" s="808"/>
      <c r="AY104" s="30"/>
      <c r="AZ104" s="30"/>
      <c r="BA104" s="30"/>
      <c r="BB104" s="30"/>
      <c r="BC104" s="30"/>
      <c r="BD104" s="30"/>
      <c r="BE104" s="30"/>
      <c r="BF104" s="30"/>
      <c r="BG104" s="30"/>
      <c r="BH104" s="30"/>
      <c r="BI104" s="22" t="s">
        <v>3661</v>
      </c>
      <c r="BJ104" s="596" t="s">
        <v>3662</v>
      </c>
      <c r="BK104" s="30" t="s">
        <v>4189</v>
      </c>
      <c r="BL104" s="21"/>
      <c r="BM104" s="30"/>
      <c r="BN104" s="30"/>
      <c r="BO104" s="30"/>
      <c r="BP104" s="21"/>
      <c r="BQ104" s="30"/>
      <c r="BR104" s="30"/>
      <c r="BS104" s="30"/>
      <c r="BT104" s="30"/>
      <c r="BU104" s="30"/>
      <c r="BV104" s="30"/>
      <c r="BW104" s="30"/>
      <c r="BX104" s="30"/>
      <c r="BY104" s="30" t="s">
        <v>1230</v>
      </c>
      <c r="BZ104" s="30" t="s">
        <v>1230</v>
      </c>
      <c r="CA104" s="736" t="s">
        <v>1230</v>
      </c>
      <c r="CB104" s="30"/>
    </row>
    <row r="105" spans="1:80" ht="48" hidden="1" customHeight="1">
      <c r="A105" s="22">
        <v>60</v>
      </c>
      <c r="B105" s="602" t="s">
        <v>4134</v>
      </c>
      <c r="C105" s="596" t="s">
        <v>4190</v>
      </c>
      <c r="D105" s="560" t="s">
        <v>4191</v>
      </c>
      <c r="E105" s="22" t="s">
        <v>99</v>
      </c>
      <c r="F105" s="22">
        <v>2021</v>
      </c>
      <c r="G105" s="22">
        <v>2021</v>
      </c>
      <c r="H105" s="22">
        <v>5</v>
      </c>
      <c r="I105" s="22" t="s">
        <v>4070</v>
      </c>
      <c r="J105" s="603">
        <v>3000000</v>
      </c>
      <c r="K105" s="22" t="s">
        <v>3472</v>
      </c>
      <c r="L105" s="22" t="s">
        <v>1230</v>
      </c>
      <c r="M105" s="22" t="s">
        <v>99</v>
      </c>
      <c r="N105" s="22" t="s">
        <v>9</v>
      </c>
      <c r="O105" s="22" t="s">
        <v>3686</v>
      </c>
      <c r="P105" s="22" t="s">
        <v>3687</v>
      </c>
      <c r="Q105" s="22">
        <v>6801989</v>
      </c>
      <c r="R105" s="22" t="s">
        <v>4192</v>
      </c>
      <c r="S105" s="22" t="s">
        <v>2178</v>
      </c>
      <c r="T105" s="1046">
        <f>J105/5</f>
        <v>600000</v>
      </c>
      <c r="U105" s="22" t="s">
        <v>3486</v>
      </c>
      <c r="V105" s="22"/>
      <c r="W105" s="22"/>
      <c r="X105" s="22"/>
      <c r="Y105" s="563"/>
      <c r="Z105" s="22"/>
      <c r="AA105" s="583"/>
      <c r="AB105" s="22" t="s">
        <v>3484</v>
      </c>
      <c r="AC105" s="915">
        <f>J105/5</f>
        <v>600000</v>
      </c>
      <c r="AD105" s="22"/>
      <c r="AE105" s="22"/>
      <c r="AF105" s="22"/>
      <c r="AG105" s="22">
        <v>6682237</v>
      </c>
      <c r="AH105" s="564" t="s">
        <v>2024</v>
      </c>
      <c r="AI105" s="22" t="s">
        <v>20</v>
      </c>
      <c r="AJ105" s="915">
        <f>J105/5</f>
        <v>600000</v>
      </c>
      <c r="AK105" s="22" t="s">
        <v>3486</v>
      </c>
      <c r="AL105" s="22" t="s">
        <v>3688</v>
      </c>
      <c r="AM105" s="22" t="s">
        <v>3687</v>
      </c>
      <c r="AN105" s="30"/>
      <c r="AO105" s="22"/>
      <c r="AP105" s="22" t="s">
        <v>3485</v>
      </c>
      <c r="AQ105" s="808">
        <f>J105/5</f>
        <v>600000</v>
      </c>
      <c r="AR105" s="30"/>
      <c r="AS105" s="30"/>
      <c r="AT105" s="30"/>
      <c r="AU105" s="22"/>
      <c r="AV105" s="370"/>
      <c r="AW105" s="22" t="s">
        <v>1861</v>
      </c>
      <c r="AX105" s="808">
        <f>J105/5</f>
        <v>600000</v>
      </c>
      <c r="AY105" s="30"/>
      <c r="AZ105" s="30"/>
      <c r="BA105" s="30"/>
      <c r="BB105" s="30"/>
      <c r="BC105" s="30"/>
      <c r="BD105" s="30"/>
      <c r="BE105" s="30"/>
      <c r="BF105" s="30"/>
      <c r="BG105" s="30"/>
      <c r="BH105" s="30"/>
      <c r="BI105" s="596" t="s">
        <v>3661</v>
      </c>
      <c r="BJ105" s="596" t="s">
        <v>3662</v>
      </c>
      <c r="BK105" s="30"/>
      <c r="BL105" s="21"/>
      <c r="BM105" s="30"/>
      <c r="BN105" s="30"/>
      <c r="BO105" s="30"/>
      <c r="BP105" s="21"/>
      <c r="BQ105" s="30"/>
      <c r="BR105" s="30"/>
      <c r="BS105" s="30"/>
      <c r="BT105" s="30"/>
      <c r="BU105" s="30"/>
      <c r="BV105" s="30"/>
      <c r="BW105" s="30"/>
      <c r="BX105" s="30"/>
      <c r="BY105" s="30" t="s">
        <v>4072</v>
      </c>
      <c r="BZ105" s="30" t="s">
        <v>4076</v>
      </c>
      <c r="CA105" s="736" t="s">
        <v>1230</v>
      </c>
      <c r="CB105" s="30"/>
    </row>
    <row r="106" spans="1:80" ht="48" hidden="1" customHeight="1">
      <c r="A106" s="22">
        <v>61</v>
      </c>
      <c r="B106" s="602" t="s">
        <v>4134</v>
      </c>
      <c r="C106" s="596" t="s">
        <v>4193</v>
      </c>
      <c r="D106" s="560" t="s">
        <v>4194</v>
      </c>
      <c r="E106" s="22" t="s">
        <v>99</v>
      </c>
      <c r="F106" s="22">
        <v>2021</v>
      </c>
      <c r="G106" s="22">
        <v>2021</v>
      </c>
      <c r="H106" s="22">
        <v>12</v>
      </c>
      <c r="I106" s="22" t="s">
        <v>4172</v>
      </c>
      <c r="J106" s="603">
        <v>3000000</v>
      </c>
      <c r="K106" s="22" t="s">
        <v>3472</v>
      </c>
      <c r="L106" s="22" t="s">
        <v>1230</v>
      </c>
      <c r="M106" s="22" t="s">
        <v>99</v>
      </c>
      <c r="N106" s="22" t="s">
        <v>9</v>
      </c>
      <c r="O106" s="22" t="s">
        <v>3686</v>
      </c>
      <c r="P106" s="22" t="s">
        <v>3687</v>
      </c>
      <c r="Q106" s="22">
        <v>6768348</v>
      </c>
      <c r="R106" s="22" t="s">
        <v>61</v>
      </c>
      <c r="S106" s="564" t="s">
        <v>2332</v>
      </c>
      <c r="T106" s="1046">
        <f t="shared" si="14"/>
        <v>3000000</v>
      </c>
      <c r="U106" s="22"/>
      <c r="V106" s="22"/>
      <c r="W106" s="22"/>
      <c r="X106" s="22"/>
      <c r="Y106" s="563"/>
      <c r="Z106" s="22">
        <v>6767777</v>
      </c>
      <c r="AA106" s="583" t="s">
        <v>2961</v>
      </c>
      <c r="AB106" s="22" t="s">
        <v>3921</v>
      </c>
      <c r="AC106" s="915">
        <f>J106/3</f>
        <v>1000000</v>
      </c>
      <c r="AD106" s="22" t="s">
        <v>256</v>
      </c>
      <c r="AE106" s="22" t="s">
        <v>3688</v>
      </c>
      <c r="AF106" s="22" t="s">
        <v>3687</v>
      </c>
      <c r="AG106" s="22">
        <v>6773159</v>
      </c>
      <c r="AH106" s="584" t="s">
        <v>4152</v>
      </c>
      <c r="AI106" s="22" t="s">
        <v>53</v>
      </c>
      <c r="AJ106" s="915">
        <f>J106/3</f>
        <v>1000000</v>
      </c>
      <c r="AK106" s="22" t="s">
        <v>256</v>
      </c>
      <c r="AL106" s="22" t="s">
        <v>3688</v>
      </c>
      <c r="AM106" s="22" t="s">
        <v>3687</v>
      </c>
      <c r="AN106" s="30"/>
      <c r="AO106" s="30"/>
      <c r="AP106" s="30"/>
      <c r="AQ106" s="808"/>
      <c r="AR106" s="30"/>
      <c r="AS106" s="30"/>
      <c r="AT106" s="30"/>
      <c r="AU106" s="30"/>
      <c r="AV106" s="30"/>
      <c r="AW106" s="30"/>
      <c r="AX106" s="808"/>
      <c r="AY106" s="30"/>
      <c r="AZ106" s="30"/>
      <c r="BA106" s="30"/>
      <c r="BB106" s="30"/>
      <c r="BC106" s="30"/>
      <c r="BD106" s="30"/>
      <c r="BE106" s="30"/>
      <c r="BF106" s="30"/>
      <c r="BG106" s="30"/>
      <c r="BH106" s="30"/>
      <c r="BI106" s="596" t="s">
        <v>3661</v>
      </c>
      <c r="BJ106" s="596" t="s">
        <v>3662</v>
      </c>
      <c r="BK106" s="30"/>
      <c r="BL106" s="21"/>
      <c r="BM106" s="30"/>
      <c r="BN106" s="30"/>
      <c r="BO106" s="30"/>
      <c r="BP106" s="21"/>
      <c r="BQ106" s="30"/>
      <c r="BR106" s="30"/>
      <c r="BS106" s="30"/>
      <c r="BT106" s="30"/>
      <c r="BU106" s="30"/>
      <c r="BV106" s="30"/>
      <c r="BW106" s="30"/>
      <c r="BX106" s="30"/>
      <c r="BY106" s="30" t="s">
        <v>4072</v>
      </c>
      <c r="BZ106" s="30" t="s">
        <v>4076</v>
      </c>
      <c r="CA106" s="736" t="s">
        <v>1230</v>
      </c>
      <c r="CB106" s="30"/>
    </row>
    <row r="107" spans="1:80" ht="48" hidden="1" customHeight="1">
      <c r="A107" s="22">
        <v>62</v>
      </c>
      <c r="B107" s="602" t="s">
        <v>4134</v>
      </c>
      <c r="C107" s="596" t="s">
        <v>4195</v>
      </c>
      <c r="D107" s="560" t="s">
        <v>4196</v>
      </c>
      <c r="E107" s="22" t="s">
        <v>99</v>
      </c>
      <c r="F107" s="22">
        <v>2021</v>
      </c>
      <c r="G107" s="22">
        <v>2021</v>
      </c>
      <c r="H107" s="22">
        <v>5</v>
      </c>
      <c r="I107" s="22" t="s">
        <v>4197</v>
      </c>
      <c r="J107" s="603">
        <v>3000000</v>
      </c>
      <c r="K107" s="22" t="s">
        <v>3472</v>
      </c>
      <c r="L107" s="22" t="s">
        <v>1230</v>
      </c>
      <c r="M107" s="22" t="s">
        <v>99</v>
      </c>
      <c r="N107" s="22" t="s">
        <v>9</v>
      </c>
      <c r="O107" s="22" t="s">
        <v>3686</v>
      </c>
      <c r="P107" s="22" t="s">
        <v>3687</v>
      </c>
      <c r="Q107" s="22" t="s">
        <v>1230</v>
      </c>
      <c r="R107" s="22" t="s">
        <v>73</v>
      </c>
      <c r="S107" s="564" t="s">
        <v>1230</v>
      </c>
      <c r="T107" s="1046">
        <f>J107/3</f>
        <v>1000000</v>
      </c>
      <c r="U107" s="22"/>
      <c r="V107" s="22"/>
      <c r="W107" s="22"/>
      <c r="X107" s="22"/>
      <c r="Y107" s="563"/>
      <c r="Z107" s="22">
        <v>6760392</v>
      </c>
      <c r="AA107" s="564" t="s">
        <v>1236</v>
      </c>
      <c r="AB107" s="22" t="s">
        <v>74</v>
      </c>
      <c r="AC107" s="915">
        <f>J107/3</f>
        <v>1000000</v>
      </c>
      <c r="AD107" s="22" t="s">
        <v>311</v>
      </c>
      <c r="AE107" s="22" t="s">
        <v>3688</v>
      </c>
      <c r="AF107" s="22" t="s">
        <v>3687</v>
      </c>
      <c r="AG107" s="22"/>
      <c r="AH107" s="584"/>
      <c r="AI107" s="22" t="s">
        <v>79</v>
      </c>
      <c r="AJ107" s="915">
        <f>J107/3</f>
        <v>1000000</v>
      </c>
      <c r="AK107" s="22"/>
      <c r="AL107" s="22" t="s">
        <v>3688</v>
      </c>
      <c r="AM107" s="22" t="s">
        <v>3687</v>
      </c>
      <c r="AN107" s="30">
        <v>6680680</v>
      </c>
      <c r="AO107" s="30">
        <v>704039202</v>
      </c>
      <c r="AP107" s="30" t="s">
        <v>16</v>
      </c>
      <c r="AQ107" s="808"/>
      <c r="AR107" s="30"/>
      <c r="AS107" s="30"/>
      <c r="AT107" s="30"/>
      <c r="AU107" s="30">
        <v>6793410</v>
      </c>
      <c r="AV107" s="30">
        <v>707019501</v>
      </c>
      <c r="AW107" s="30" t="s">
        <v>78</v>
      </c>
      <c r="AX107" s="808"/>
      <c r="AY107" s="30"/>
      <c r="AZ107" s="30"/>
      <c r="BA107" s="30"/>
      <c r="BB107" s="30"/>
      <c r="BC107" s="30"/>
      <c r="BD107" s="30"/>
      <c r="BE107" s="30"/>
      <c r="BF107" s="30"/>
      <c r="BG107" s="30"/>
      <c r="BH107" s="30"/>
      <c r="BI107" s="596" t="s">
        <v>3661</v>
      </c>
      <c r="BJ107" s="596" t="s">
        <v>3662</v>
      </c>
      <c r="BK107" s="30"/>
      <c r="BL107" s="21"/>
      <c r="BM107" s="30"/>
      <c r="BN107" s="30"/>
      <c r="BO107" s="30"/>
      <c r="BP107" s="21"/>
      <c r="BQ107" s="30"/>
      <c r="BR107" s="30"/>
      <c r="BS107" s="30"/>
      <c r="BT107" s="30"/>
      <c r="BU107" s="30"/>
      <c r="BV107" s="30"/>
      <c r="BW107" s="30"/>
      <c r="BX107" s="30"/>
      <c r="BY107" s="30" t="s">
        <v>4198</v>
      </c>
      <c r="BZ107" s="30" t="s">
        <v>4076</v>
      </c>
      <c r="CA107" s="736" t="s">
        <v>1230</v>
      </c>
      <c r="CB107" s="30"/>
    </row>
    <row r="108" spans="1:80" s="877" customFormat="1" ht="72" hidden="1" customHeight="1">
      <c r="A108" s="22">
        <v>63</v>
      </c>
      <c r="B108" s="30" t="s">
        <v>1230</v>
      </c>
      <c r="C108" s="22" t="s">
        <v>1230</v>
      </c>
      <c r="D108" s="560" t="s">
        <v>4199</v>
      </c>
      <c r="E108" s="22" t="s">
        <v>71</v>
      </c>
      <c r="F108" s="22">
        <v>2021</v>
      </c>
      <c r="G108" s="22">
        <v>2021</v>
      </c>
      <c r="H108" s="22">
        <v>6</v>
      </c>
      <c r="I108" s="22" t="s">
        <v>3984</v>
      </c>
      <c r="J108" s="603">
        <v>0</v>
      </c>
      <c r="K108" s="22" t="s">
        <v>3472</v>
      </c>
      <c r="L108" s="22">
        <v>1</v>
      </c>
      <c r="M108" s="22" t="s">
        <v>4084</v>
      </c>
      <c r="N108" s="22" t="s">
        <v>9</v>
      </c>
      <c r="O108" s="22" t="s">
        <v>3686</v>
      </c>
      <c r="P108" s="22" t="s">
        <v>3687</v>
      </c>
      <c r="Q108" s="22">
        <v>6680634</v>
      </c>
      <c r="R108" s="22" t="s">
        <v>55</v>
      </c>
      <c r="S108" s="564" t="s">
        <v>1277</v>
      </c>
      <c r="T108" s="1046">
        <f t="shared" si="14"/>
        <v>0</v>
      </c>
      <c r="U108" s="22" t="s">
        <v>217</v>
      </c>
      <c r="V108" s="22" t="s">
        <v>3688</v>
      </c>
      <c r="W108" s="22" t="s">
        <v>3687</v>
      </c>
      <c r="X108" s="22">
        <v>8140</v>
      </c>
      <c r="Y108" s="563" t="s">
        <v>3760</v>
      </c>
      <c r="Z108" s="22">
        <v>6665306</v>
      </c>
      <c r="AA108" s="583" t="s">
        <v>2015</v>
      </c>
      <c r="AB108" s="22" t="s">
        <v>35</v>
      </c>
      <c r="AC108" s="915"/>
      <c r="AD108" s="22" t="s">
        <v>217</v>
      </c>
      <c r="AE108" s="22" t="s">
        <v>3688</v>
      </c>
      <c r="AF108" s="22" t="s">
        <v>3687</v>
      </c>
      <c r="AG108" s="22">
        <v>6744406</v>
      </c>
      <c r="AH108" s="584">
        <v>709059004</v>
      </c>
      <c r="AI108" s="22" t="s">
        <v>54</v>
      </c>
      <c r="AJ108" s="915"/>
      <c r="AK108" s="22"/>
      <c r="AL108" s="22"/>
      <c r="AM108" s="22"/>
      <c r="AN108" s="30"/>
      <c r="AO108" s="30"/>
      <c r="AP108" s="30"/>
      <c r="AQ108" s="808"/>
      <c r="AR108" s="30"/>
      <c r="AS108" s="30"/>
      <c r="AT108" s="30"/>
      <c r="AU108" s="30"/>
      <c r="AV108" s="30"/>
      <c r="AW108" s="30"/>
      <c r="AX108" s="808"/>
      <c r="AY108" s="30"/>
      <c r="AZ108" s="30"/>
      <c r="BA108" s="30"/>
      <c r="BB108" s="30"/>
      <c r="BC108" s="30"/>
      <c r="BD108" s="30"/>
      <c r="BE108" s="30"/>
      <c r="BF108" s="30"/>
      <c r="BG108" s="30"/>
      <c r="BH108" s="30"/>
      <c r="BI108" s="596" t="s">
        <v>3661</v>
      </c>
      <c r="BJ108" s="22" t="s">
        <v>3662</v>
      </c>
      <c r="BK108" s="30"/>
      <c r="BL108" s="21"/>
      <c r="BM108" s="30"/>
      <c r="BN108" s="30"/>
      <c r="BO108" s="30"/>
      <c r="BP108" s="21"/>
      <c r="BQ108" s="30"/>
      <c r="BR108" s="30"/>
      <c r="BS108" s="30"/>
      <c r="BT108" s="30"/>
      <c r="BU108" s="30"/>
      <c r="BV108" s="30"/>
      <c r="BW108" s="30"/>
      <c r="BX108" s="30"/>
      <c r="BY108" s="30" t="s">
        <v>4200</v>
      </c>
      <c r="BZ108" s="30" t="s">
        <v>1230</v>
      </c>
      <c r="CA108" s="736" t="s">
        <v>1230</v>
      </c>
      <c r="CB108" s="30"/>
    </row>
    <row r="109" spans="1:80" ht="36" hidden="1">
      <c r="A109" s="22">
        <v>64</v>
      </c>
      <c r="B109" s="30" t="s">
        <v>1230</v>
      </c>
      <c r="C109" s="22" t="s">
        <v>1230</v>
      </c>
      <c r="D109" s="560" t="s">
        <v>4201</v>
      </c>
      <c r="E109" s="22" t="s">
        <v>66</v>
      </c>
      <c r="F109" s="22">
        <v>2021</v>
      </c>
      <c r="G109" s="22">
        <v>2021</v>
      </c>
      <c r="H109" s="22"/>
      <c r="I109" s="22"/>
      <c r="J109" s="603">
        <v>100000000</v>
      </c>
      <c r="K109" s="22"/>
      <c r="L109" s="22"/>
      <c r="M109" s="22"/>
      <c r="N109" s="22" t="s">
        <v>9</v>
      </c>
      <c r="O109" s="22"/>
      <c r="P109" s="22"/>
      <c r="Q109" s="22">
        <v>258471</v>
      </c>
      <c r="R109" s="22" t="s">
        <v>67</v>
      </c>
      <c r="S109" s="564" t="s">
        <v>3972</v>
      </c>
      <c r="T109" s="1046"/>
      <c r="U109" s="22" t="s">
        <v>176</v>
      </c>
      <c r="V109" s="22" t="s">
        <v>3694</v>
      </c>
      <c r="W109" s="22" t="s">
        <v>3687</v>
      </c>
      <c r="X109" s="22"/>
      <c r="Y109" s="563"/>
      <c r="Z109" s="22">
        <v>6680683</v>
      </c>
      <c r="AA109" s="583" t="s">
        <v>2742</v>
      </c>
      <c r="AB109" s="22" t="s">
        <v>17</v>
      </c>
      <c r="AC109" s="915"/>
      <c r="AD109" s="22" t="s">
        <v>207</v>
      </c>
      <c r="AE109" s="22" t="s">
        <v>3688</v>
      </c>
      <c r="AF109" s="22" t="s">
        <v>3687</v>
      </c>
      <c r="AG109" s="22">
        <v>6680685</v>
      </c>
      <c r="AH109" s="564" t="s">
        <v>3797</v>
      </c>
      <c r="AI109" s="22" t="s">
        <v>3844</v>
      </c>
      <c r="AJ109" s="915"/>
      <c r="AK109" s="22" t="s">
        <v>176</v>
      </c>
      <c r="AL109" s="22" t="s">
        <v>3694</v>
      </c>
      <c r="AM109" s="22" t="s">
        <v>3687</v>
      </c>
      <c r="AN109" s="22">
        <v>6778837</v>
      </c>
      <c r="AO109" s="370" t="s">
        <v>1267</v>
      </c>
      <c r="AP109" s="22" t="s">
        <v>136</v>
      </c>
      <c r="AQ109" s="808"/>
      <c r="AR109" s="22" t="s">
        <v>256</v>
      </c>
      <c r="AS109" s="22" t="s">
        <v>3756</v>
      </c>
      <c r="AT109" s="22" t="s">
        <v>3687</v>
      </c>
      <c r="AU109" s="30"/>
      <c r="AV109" s="30"/>
      <c r="AW109" s="30"/>
      <c r="AX109" s="808"/>
      <c r="AY109" s="30"/>
      <c r="AZ109" s="30"/>
      <c r="BA109" s="30"/>
      <c r="BB109" s="30"/>
      <c r="BC109" s="30"/>
      <c r="BD109" s="30"/>
      <c r="BE109" s="30"/>
      <c r="BF109" s="30"/>
      <c r="BG109" s="30"/>
      <c r="BH109" s="30"/>
      <c r="BI109" s="596"/>
      <c r="BJ109" s="22"/>
      <c r="BK109" s="30"/>
      <c r="BL109" s="21"/>
      <c r="BM109" s="30"/>
      <c r="BN109" s="30"/>
      <c r="BO109" s="30"/>
      <c r="BP109" s="21"/>
      <c r="BQ109" s="30"/>
      <c r="BR109" s="30"/>
      <c r="BS109" s="30"/>
      <c r="BT109" s="30"/>
      <c r="BU109" s="30"/>
      <c r="BV109" s="30"/>
      <c r="BW109" s="30"/>
      <c r="BX109" s="30"/>
      <c r="BY109" s="30"/>
      <c r="BZ109" s="30"/>
      <c r="CA109" s="736"/>
      <c r="CB109" s="30"/>
    </row>
    <row r="110" spans="1:80" s="315" customFormat="1" ht="14.4" hidden="1" customHeight="1">
      <c r="A110" s="1156"/>
      <c r="B110" s="589"/>
      <c r="C110" s="1156"/>
      <c r="D110" s="1172"/>
      <c r="E110" s="1156"/>
      <c r="F110" s="1156"/>
      <c r="G110" s="1156"/>
      <c r="H110" s="1156"/>
      <c r="I110" s="1156"/>
      <c r="J110" s="1162"/>
      <c r="K110" s="1156"/>
      <c r="L110" s="1156"/>
      <c r="M110" s="1156"/>
      <c r="N110" s="1156"/>
      <c r="O110" s="1156"/>
      <c r="P110" s="1156"/>
      <c r="Q110" s="1156"/>
      <c r="R110" s="1156"/>
      <c r="S110" s="1173"/>
      <c r="T110" s="1174"/>
      <c r="U110" s="1156"/>
      <c r="V110" s="1156"/>
      <c r="W110" s="1156"/>
      <c r="X110" s="1156"/>
      <c r="Y110" s="1160"/>
      <c r="Z110" s="1156"/>
      <c r="AA110" s="1175"/>
      <c r="AB110" s="1156"/>
      <c r="AC110" s="1164"/>
      <c r="AD110" s="1156"/>
      <c r="AE110" s="1156"/>
      <c r="AF110" s="1156"/>
      <c r="AG110" s="1156"/>
      <c r="AH110" s="1163"/>
      <c r="AI110" s="1156"/>
      <c r="AJ110" s="1164"/>
      <c r="AK110" s="1156"/>
      <c r="AL110" s="1156"/>
      <c r="AM110" s="1156"/>
      <c r="AN110" s="589"/>
      <c r="AO110" s="589"/>
      <c r="AP110" s="589"/>
      <c r="AQ110" s="1176"/>
      <c r="AR110" s="589"/>
      <c r="AS110" s="589"/>
      <c r="AT110" s="589"/>
      <c r="AU110" s="589"/>
      <c r="AV110" s="589"/>
      <c r="AW110" s="589"/>
      <c r="AX110" s="1176"/>
      <c r="AY110" s="589"/>
      <c r="AZ110" s="589"/>
      <c r="BA110" s="589"/>
      <c r="BB110" s="589"/>
      <c r="BC110" s="589"/>
      <c r="BD110" s="589"/>
      <c r="BE110" s="589"/>
      <c r="BF110" s="589"/>
      <c r="BG110" s="589"/>
      <c r="BH110" s="589"/>
      <c r="BI110" s="1158"/>
      <c r="BJ110" s="1156"/>
      <c r="BK110" s="589"/>
      <c r="BL110" s="1177"/>
      <c r="BM110" s="589"/>
      <c r="BN110" s="589"/>
      <c r="BO110" s="589"/>
      <c r="BP110" s="1177"/>
      <c r="BQ110" s="589"/>
      <c r="BR110" s="589"/>
      <c r="BS110" s="589"/>
      <c r="BT110" s="589"/>
      <c r="BU110" s="589"/>
      <c r="BV110" s="589"/>
      <c r="BW110" s="589"/>
      <c r="BX110" s="589"/>
      <c r="BY110" s="589"/>
      <c r="BZ110" s="589"/>
      <c r="CA110" s="1178"/>
      <c r="CB110" s="589"/>
    </row>
    <row r="111" spans="1:80" s="6" customFormat="1" ht="48" hidden="1" customHeight="1">
      <c r="A111" s="22">
        <v>1</v>
      </c>
      <c r="B111" s="602" t="s">
        <v>4202</v>
      </c>
      <c r="C111" s="596" t="s">
        <v>4203</v>
      </c>
      <c r="D111" s="21" t="s">
        <v>4204</v>
      </c>
      <c r="E111" s="22" t="s">
        <v>38</v>
      </c>
      <c r="F111" s="22">
        <v>2022</v>
      </c>
      <c r="G111" s="22">
        <v>2022</v>
      </c>
      <c r="H111" s="22">
        <v>10</v>
      </c>
      <c r="I111" s="590" t="s">
        <v>3944</v>
      </c>
      <c r="J111" s="603">
        <v>6500000</v>
      </c>
      <c r="K111" s="22" t="s">
        <v>3472</v>
      </c>
      <c r="L111" s="22">
        <v>3</v>
      </c>
      <c r="M111" s="22" t="s">
        <v>3693</v>
      </c>
      <c r="N111" s="22" t="s">
        <v>9</v>
      </c>
      <c r="O111" s="22" t="s">
        <v>3686</v>
      </c>
      <c r="P111" s="22" t="s">
        <v>3687</v>
      </c>
      <c r="Q111" s="22">
        <v>6680643</v>
      </c>
      <c r="R111" s="22" t="s">
        <v>15</v>
      </c>
      <c r="S111" s="564" t="s">
        <v>1305</v>
      </c>
      <c r="T111" s="1046">
        <f>J111/1</f>
        <v>6500000</v>
      </c>
      <c r="U111" s="22" t="s">
        <v>269</v>
      </c>
      <c r="V111" s="22" t="s">
        <v>3751</v>
      </c>
      <c r="W111" s="22" t="s">
        <v>3687</v>
      </c>
      <c r="X111" s="22">
        <v>8140</v>
      </c>
      <c r="Y111" s="563" t="s">
        <v>3760</v>
      </c>
      <c r="Z111" s="22"/>
      <c r="AA111" s="583"/>
      <c r="AB111" s="22"/>
      <c r="AC111" s="915"/>
      <c r="AD111" s="22"/>
      <c r="AE111" s="22"/>
      <c r="AF111" s="22"/>
      <c r="AG111" s="22"/>
      <c r="AH111" s="584"/>
      <c r="AI111" s="22"/>
      <c r="AJ111" s="915"/>
      <c r="AK111" s="22"/>
      <c r="AL111" s="22"/>
      <c r="AM111" s="22"/>
      <c r="AN111" s="30"/>
      <c r="AO111" s="30"/>
      <c r="AP111" s="30"/>
      <c r="AQ111" s="808"/>
      <c r="AR111" s="30"/>
      <c r="AS111" s="30"/>
      <c r="AT111" s="30"/>
      <c r="AU111" s="30"/>
      <c r="AV111" s="30"/>
      <c r="AW111" s="30"/>
      <c r="AX111" s="808"/>
      <c r="AY111" s="30"/>
      <c r="AZ111" s="30"/>
      <c r="BA111" s="30"/>
      <c r="BB111" s="30"/>
      <c r="BC111" s="30"/>
      <c r="BD111" s="30"/>
      <c r="BE111" s="30"/>
      <c r="BF111" s="30"/>
      <c r="BG111" s="30"/>
      <c r="BH111" s="30"/>
      <c r="BI111" s="596" t="s">
        <v>3661</v>
      </c>
      <c r="BJ111" s="596" t="s">
        <v>3662</v>
      </c>
      <c r="BK111" s="30" t="s">
        <v>4205</v>
      </c>
      <c r="BL111" s="21" t="s">
        <v>4206</v>
      </c>
      <c r="BM111" s="30"/>
      <c r="BN111" s="30"/>
      <c r="BO111" s="30"/>
      <c r="BP111" s="21"/>
      <c r="BQ111" s="30"/>
      <c r="BR111" s="30"/>
      <c r="BS111" s="30"/>
      <c r="BT111" s="30"/>
      <c r="BU111" s="30"/>
      <c r="BV111" s="30"/>
      <c r="BW111" s="30"/>
      <c r="BX111" s="30"/>
      <c r="BY111" s="30" t="s">
        <v>4207</v>
      </c>
      <c r="BZ111" s="591" t="s">
        <v>3888</v>
      </c>
      <c r="CA111" s="736"/>
      <c r="CB111" s="591" t="s">
        <v>4208</v>
      </c>
    </row>
    <row r="112" spans="1:80" s="882" customFormat="1" ht="48" hidden="1" customHeight="1">
      <c r="A112" s="22">
        <v>2</v>
      </c>
      <c r="B112" s="602" t="s">
        <v>4202</v>
      </c>
      <c r="C112" s="596" t="s">
        <v>4209</v>
      </c>
      <c r="D112" s="21" t="s">
        <v>4210</v>
      </c>
      <c r="E112" s="22" t="s">
        <v>38</v>
      </c>
      <c r="F112" s="22">
        <v>2022</v>
      </c>
      <c r="G112" s="22">
        <v>2022</v>
      </c>
      <c r="H112" s="22">
        <v>8</v>
      </c>
      <c r="I112" s="590" t="s">
        <v>3984</v>
      </c>
      <c r="J112" s="603">
        <v>6739000</v>
      </c>
      <c r="K112" s="22" t="s">
        <v>3472</v>
      </c>
      <c r="L112" s="22">
        <v>3</v>
      </c>
      <c r="M112" s="22" t="s">
        <v>3693</v>
      </c>
      <c r="N112" s="22" t="s">
        <v>9</v>
      </c>
      <c r="O112" s="22" t="s">
        <v>3686</v>
      </c>
      <c r="P112" s="22" t="s">
        <v>3687</v>
      </c>
      <c r="Q112" s="22">
        <v>6801883</v>
      </c>
      <c r="R112" s="22" t="s">
        <v>46</v>
      </c>
      <c r="S112" s="564" t="s">
        <v>2039</v>
      </c>
      <c r="T112" s="1046">
        <f>J112/2</f>
        <v>3369500</v>
      </c>
      <c r="U112" s="22" t="s">
        <v>217</v>
      </c>
      <c r="V112" s="22" t="s">
        <v>3756</v>
      </c>
      <c r="W112" s="22" t="s">
        <v>3687</v>
      </c>
      <c r="X112" s="22">
        <v>8140</v>
      </c>
      <c r="Y112" s="563" t="s">
        <v>3760</v>
      </c>
      <c r="Z112" s="22">
        <v>6665306</v>
      </c>
      <c r="AA112" s="22" t="s">
        <v>2015</v>
      </c>
      <c r="AB112" s="22" t="s">
        <v>35</v>
      </c>
      <c r="AC112" s="915">
        <f>T112</f>
        <v>3369500</v>
      </c>
      <c r="AD112" s="22" t="s">
        <v>217</v>
      </c>
      <c r="AE112" s="22" t="s">
        <v>3756</v>
      </c>
      <c r="AF112" s="22" t="s">
        <v>3687</v>
      </c>
      <c r="AG112" s="22"/>
      <c r="AH112" s="584"/>
      <c r="AI112" s="22"/>
      <c r="AJ112" s="915"/>
      <c r="AK112" s="22"/>
      <c r="AL112" s="22"/>
      <c r="AM112" s="22"/>
      <c r="AN112" s="30"/>
      <c r="AO112" s="30"/>
      <c r="AP112" s="30"/>
      <c r="AQ112" s="808"/>
      <c r="AR112" s="30"/>
      <c r="AS112" s="30"/>
      <c r="AT112" s="30"/>
      <c r="AU112" s="30"/>
      <c r="AV112" s="30"/>
      <c r="AW112" s="30"/>
      <c r="AX112" s="808"/>
      <c r="AY112" s="30"/>
      <c r="AZ112" s="30"/>
      <c r="BA112" s="30"/>
      <c r="BB112" s="30"/>
      <c r="BC112" s="30"/>
      <c r="BD112" s="30"/>
      <c r="BE112" s="30"/>
      <c r="BF112" s="30"/>
      <c r="BG112" s="30"/>
      <c r="BH112" s="30"/>
      <c r="BI112" s="596" t="s">
        <v>3661</v>
      </c>
      <c r="BJ112" s="596" t="s">
        <v>3662</v>
      </c>
      <c r="BK112" s="30" t="s">
        <v>4211</v>
      </c>
      <c r="BL112" s="21"/>
      <c r="BM112" s="30" t="s">
        <v>1839</v>
      </c>
      <c r="BN112" s="30"/>
      <c r="BO112" s="30"/>
      <c r="BP112" s="21"/>
      <c r="BQ112" s="30"/>
      <c r="BR112" s="30"/>
      <c r="BS112" s="30"/>
      <c r="BT112" s="30"/>
      <c r="BU112" s="30"/>
      <c r="BV112" s="30"/>
      <c r="BW112" s="30"/>
      <c r="BX112" s="30"/>
      <c r="BY112" s="30" t="s">
        <v>4212</v>
      </c>
      <c r="BZ112" s="591" t="s">
        <v>4213</v>
      </c>
      <c r="CA112" s="736" t="s">
        <v>3964</v>
      </c>
      <c r="CB112" s="591" t="s">
        <v>4208</v>
      </c>
    </row>
    <row r="113" spans="1:80" s="882" customFormat="1" ht="48" hidden="1" customHeight="1">
      <c r="A113" s="22">
        <v>3</v>
      </c>
      <c r="B113" s="602" t="s">
        <v>4202</v>
      </c>
      <c r="C113" s="596" t="s">
        <v>4214</v>
      </c>
      <c r="D113" s="21" t="s">
        <v>4215</v>
      </c>
      <c r="E113" s="22" t="s">
        <v>38</v>
      </c>
      <c r="F113" s="22">
        <v>2022</v>
      </c>
      <c r="G113" s="22">
        <v>2022</v>
      </c>
      <c r="H113" s="22">
        <v>10</v>
      </c>
      <c r="I113" s="590" t="s">
        <v>3920</v>
      </c>
      <c r="J113" s="603">
        <v>6810000</v>
      </c>
      <c r="K113" s="22" t="s">
        <v>3472</v>
      </c>
      <c r="L113" s="22">
        <v>3</v>
      </c>
      <c r="M113" s="22" t="s">
        <v>3693</v>
      </c>
      <c r="N113" s="22" t="s">
        <v>9</v>
      </c>
      <c r="O113" s="22" t="s">
        <v>3686</v>
      </c>
      <c r="P113" s="22" t="s">
        <v>3687</v>
      </c>
      <c r="Q113" s="22">
        <v>6801989</v>
      </c>
      <c r="R113" s="22" t="s">
        <v>4192</v>
      </c>
      <c r="S113" s="22" t="s">
        <v>2178</v>
      </c>
      <c r="T113" s="1046">
        <f>J113/2</f>
        <v>3405000</v>
      </c>
      <c r="U113" s="22" t="s">
        <v>217</v>
      </c>
      <c r="V113" s="22" t="s">
        <v>3756</v>
      </c>
      <c r="W113" s="22" t="s">
        <v>3687</v>
      </c>
      <c r="X113" s="22">
        <v>8140</v>
      </c>
      <c r="Y113" s="563" t="s">
        <v>3760</v>
      </c>
      <c r="Z113" s="22">
        <v>6682237</v>
      </c>
      <c r="AA113" s="583" t="s">
        <v>2024</v>
      </c>
      <c r="AB113" s="22" t="s">
        <v>20</v>
      </c>
      <c r="AC113" s="915">
        <f t="shared" ref="AC113:AC141" si="15">T113</f>
        <v>3405000</v>
      </c>
      <c r="AD113" s="22" t="s">
        <v>3486</v>
      </c>
      <c r="AE113" s="22" t="s">
        <v>3756</v>
      </c>
      <c r="AF113" s="22" t="s">
        <v>3687</v>
      </c>
      <c r="AG113" s="22"/>
      <c r="AH113" s="584"/>
      <c r="AI113" s="22"/>
      <c r="AJ113" s="915"/>
      <c r="AK113" s="22"/>
      <c r="AL113" s="22"/>
      <c r="AM113" s="22"/>
      <c r="AN113" s="30"/>
      <c r="AO113" s="30"/>
      <c r="AP113" s="30"/>
      <c r="AQ113" s="808"/>
      <c r="AR113" s="30"/>
      <c r="AS113" s="30"/>
      <c r="AT113" s="30"/>
      <c r="AU113" s="30"/>
      <c r="AV113" s="30"/>
      <c r="AW113" s="30"/>
      <c r="AX113" s="808"/>
      <c r="AY113" s="30"/>
      <c r="AZ113" s="30"/>
      <c r="BA113" s="30"/>
      <c r="BB113" s="30"/>
      <c r="BC113" s="30"/>
      <c r="BD113" s="30"/>
      <c r="BE113" s="30"/>
      <c r="BF113" s="30"/>
      <c r="BG113" s="30"/>
      <c r="BH113" s="30"/>
      <c r="BI113" s="596" t="s">
        <v>3661</v>
      </c>
      <c r="BJ113" s="22" t="s">
        <v>3662</v>
      </c>
      <c r="BK113" s="30" t="s">
        <v>4216</v>
      </c>
      <c r="BL113" s="21" t="s">
        <v>4217</v>
      </c>
      <c r="BM113" s="30" t="s">
        <v>4218</v>
      </c>
      <c r="BN113" s="21" t="s">
        <v>4217</v>
      </c>
      <c r="BO113" s="30" t="s">
        <v>4219</v>
      </c>
      <c r="BP113" s="21"/>
      <c r="BQ113" s="30"/>
      <c r="BR113" s="30"/>
      <c r="BS113" s="30"/>
      <c r="BT113" s="30"/>
      <c r="BU113" s="30"/>
      <c r="BV113" s="30"/>
      <c r="BW113" s="30"/>
      <c r="BX113" s="30"/>
      <c r="BY113" s="30" t="s">
        <v>3721</v>
      </c>
      <c r="BZ113" s="593" t="s">
        <v>4220</v>
      </c>
      <c r="CA113" s="736"/>
      <c r="CB113" s="591" t="s">
        <v>4208</v>
      </c>
    </row>
    <row r="114" spans="1:80" s="6" customFormat="1" ht="48" hidden="1" customHeight="1">
      <c r="A114" s="22">
        <v>4</v>
      </c>
      <c r="B114" s="602" t="s">
        <v>4202</v>
      </c>
      <c r="C114" s="596" t="s">
        <v>4221</v>
      </c>
      <c r="D114" s="21" t="s">
        <v>4222</v>
      </c>
      <c r="E114" s="22" t="s">
        <v>38</v>
      </c>
      <c r="F114" s="22">
        <v>2022</v>
      </c>
      <c r="G114" s="22">
        <v>2022</v>
      </c>
      <c r="H114" s="22">
        <v>10</v>
      </c>
      <c r="I114" s="590" t="s">
        <v>3944</v>
      </c>
      <c r="J114" s="603">
        <v>6950000</v>
      </c>
      <c r="K114" s="22" t="s">
        <v>3472</v>
      </c>
      <c r="L114" s="1068" t="s">
        <v>3733</v>
      </c>
      <c r="M114" s="22" t="s">
        <v>3693</v>
      </c>
      <c r="N114" s="22" t="s">
        <v>9</v>
      </c>
      <c r="O114" s="22" t="s">
        <v>3686</v>
      </c>
      <c r="P114" s="22" t="s">
        <v>3687</v>
      </c>
      <c r="Q114" s="22">
        <v>6784457</v>
      </c>
      <c r="R114" s="22" t="s">
        <v>51</v>
      </c>
      <c r="S114" s="22" t="s">
        <v>2042</v>
      </c>
      <c r="T114" s="1008">
        <f>J114/3</f>
        <v>2316666.6666666665</v>
      </c>
      <c r="U114" s="22" t="s">
        <v>4223</v>
      </c>
      <c r="V114" s="22" t="s">
        <v>3751</v>
      </c>
      <c r="W114" s="22" t="s">
        <v>3687</v>
      </c>
      <c r="X114" s="22">
        <v>8140</v>
      </c>
      <c r="Y114" s="563" t="s">
        <v>3760</v>
      </c>
      <c r="Z114" s="22">
        <v>6778837</v>
      </c>
      <c r="AA114" s="370" t="s">
        <v>1267</v>
      </c>
      <c r="AB114" s="22" t="s">
        <v>136</v>
      </c>
      <c r="AC114" s="915">
        <f t="shared" si="15"/>
        <v>2316666.6666666665</v>
      </c>
      <c r="AD114" s="22" t="s">
        <v>256</v>
      </c>
      <c r="AE114" s="22" t="s">
        <v>3756</v>
      </c>
      <c r="AF114" s="22" t="s">
        <v>3687</v>
      </c>
      <c r="AG114" s="22">
        <v>6778519</v>
      </c>
      <c r="AH114" s="564" t="s">
        <v>2164</v>
      </c>
      <c r="AI114" s="22" t="s">
        <v>321</v>
      </c>
      <c r="AJ114" s="915">
        <f>T114</f>
        <v>2316666.6666666665</v>
      </c>
      <c r="AK114" s="22" t="s">
        <v>269</v>
      </c>
      <c r="AL114" s="22" t="s">
        <v>3751</v>
      </c>
      <c r="AM114" s="22" t="s">
        <v>3687</v>
      </c>
      <c r="AN114" s="30"/>
      <c r="AO114" s="30"/>
      <c r="AP114" s="30"/>
      <c r="AQ114" s="808"/>
      <c r="AR114" s="30"/>
      <c r="AS114" s="30"/>
      <c r="AT114" s="30"/>
      <c r="AU114" s="30"/>
      <c r="AV114" s="30"/>
      <c r="AW114" s="30"/>
      <c r="AX114" s="808"/>
      <c r="AY114" s="30"/>
      <c r="AZ114" s="30"/>
      <c r="BA114" s="30"/>
      <c r="BB114" s="30"/>
      <c r="BC114" s="30"/>
      <c r="BD114" s="30"/>
      <c r="BE114" s="30"/>
      <c r="BF114" s="30"/>
      <c r="BG114" s="30"/>
      <c r="BH114" s="30"/>
      <c r="BI114" s="596" t="s">
        <v>3661</v>
      </c>
      <c r="BJ114" s="596" t="s">
        <v>3662</v>
      </c>
      <c r="BK114" s="30" t="s">
        <v>4224</v>
      </c>
      <c r="BL114" s="21"/>
      <c r="BM114" s="30" t="s">
        <v>4225</v>
      </c>
      <c r="BN114" s="30" t="s">
        <v>4226</v>
      </c>
      <c r="BO114" s="30" t="s">
        <v>4227</v>
      </c>
      <c r="BP114" s="21" t="s">
        <v>4228</v>
      </c>
      <c r="BQ114" s="30"/>
      <c r="BR114" s="30"/>
      <c r="BS114" s="30"/>
      <c r="BT114" s="30"/>
      <c r="BU114" s="30"/>
      <c r="BV114" s="30"/>
      <c r="BW114" s="30"/>
      <c r="BX114" s="30"/>
      <c r="BY114" s="30" t="s">
        <v>4229</v>
      </c>
      <c r="BZ114" s="591" t="s">
        <v>3995</v>
      </c>
      <c r="CA114" s="736" t="s">
        <v>4229</v>
      </c>
      <c r="CB114" s="591" t="s">
        <v>3888</v>
      </c>
    </row>
    <row r="115" spans="1:80" s="6" customFormat="1" ht="60" hidden="1" customHeight="1">
      <c r="A115" s="22">
        <v>5</v>
      </c>
      <c r="B115" s="602" t="s">
        <v>4202</v>
      </c>
      <c r="C115" s="596" t="s">
        <v>4230</v>
      </c>
      <c r="D115" s="21" t="s">
        <v>4231</v>
      </c>
      <c r="E115" s="22" t="s">
        <v>38</v>
      </c>
      <c r="F115" s="22">
        <v>2022</v>
      </c>
      <c r="G115" s="22">
        <v>2022</v>
      </c>
      <c r="H115" s="22">
        <v>6</v>
      </c>
      <c r="I115" s="590" t="s">
        <v>3984</v>
      </c>
      <c r="J115" s="603">
        <v>9750000</v>
      </c>
      <c r="K115" s="22" t="s">
        <v>3472</v>
      </c>
      <c r="L115" s="22">
        <v>3</v>
      </c>
      <c r="M115" s="22" t="s">
        <v>3693</v>
      </c>
      <c r="N115" s="22" t="s">
        <v>9</v>
      </c>
      <c r="O115" s="22" t="s">
        <v>3686</v>
      </c>
      <c r="P115" s="22" t="s">
        <v>3687</v>
      </c>
      <c r="Q115" s="22">
        <v>6768348</v>
      </c>
      <c r="R115" s="22" t="s">
        <v>61</v>
      </c>
      <c r="S115" s="564" t="s">
        <v>2332</v>
      </c>
      <c r="T115" s="1008">
        <f>J115/3</f>
        <v>3250000</v>
      </c>
      <c r="U115" s="22" t="s">
        <v>256</v>
      </c>
      <c r="V115" s="22" t="s">
        <v>3756</v>
      </c>
      <c r="W115" s="22" t="s">
        <v>3687</v>
      </c>
      <c r="X115" s="22">
        <v>8140</v>
      </c>
      <c r="Y115" s="563" t="s">
        <v>3760</v>
      </c>
      <c r="Z115" s="22">
        <v>6773159</v>
      </c>
      <c r="AA115" s="22" t="s">
        <v>4152</v>
      </c>
      <c r="AB115" s="22" t="s">
        <v>53</v>
      </c>
      <c r="AC115" s="915">
        <f t="shared" si="15"/>
        <v>3250000</v>
      </c>
      <c r="AD115" s="22" t="s">
        <v>256</v>
      </c>
      <c r="AE115" s="22" t="s">
        <v>3756</v>
      </c>
      <c r="AF115" s="22" t="s">
        <v>3687</v>
      </c>
      <c r="AG115" s="22">
        <v>6680626</v>
      </c>
      <c r="AH115" s="564" t="s">
        <v>1296</v>
      </c>
      <c r="AI115" s="22" t="s">
        <v>45</v>
      </c>
      <c r="AJ115" s="915">
        <f>T115</f>
        <v>3250000</v>
      </c>
      <c r="AK115" s="22" t="s">
        <v>256</v>
      </c>
      <c r="AL115" s="22" t="s">
        <v>3756</v>
      </c>
      <c r="AM115" s="22" t="s">
        <v>3687</v>
      </c>
      <c r="AN115" s="30"/>
      <c r="AO115" s="30"/>
      <c r="AP115" s="30"/>
      <c r="AQ115" s="808"/>
      <c r="AR115" s="30"/>
      <c r="AS115" s="30"/>
      <c r="AT115" s="30"/>
      <c r="AU115" s="30"/>
      <c r="AV115" s="30"/>
      <c r="AW115" s="30"/>
      <c r="AX115" s="808"/>
      <c r="AY115" s="30"/>
      <c r="AZ115" s="30"/>
      <c r="BA115" s="30"/>
      <c r="BB115" s="30"/>
      <c r="BC115" s="30"/>
      <c r="BD115" s="30"/>
      <c r="BE115" s="30"/>
      <c r="BF115" s="30"/>
      <c r="BG115" s="30"/>
      <c r="BH115" s="30"/>
      <c r="BI115" s="596" t="s">
        <v>3661</v>
      </c>
      <c r="BJ115" s="596" t="s">
        <v>3662</v>
      </c>
      <c r="BK115" s="30" t="s">
        <v>4232</v>
      </c>
      <c r="BL115" s="21" t="s">
        <v>4056</v>
      </c>
      <c r="BM115" s="30" t="s">
        <v>4233</v>
      </c>
      <c r="BN115" s="30"/>
      <c r="BO115" s="30" t="s">
        <v>4234</v>
      </c>
      <c r="BP115" s="21"/>
      <c r="BQ115" s="30"/>
      <c r="BR115" s="30"/>
      <c r="BS115" s="30"/>
      <c r="BT115" s="30"/>
      <c r="BU115" s="30"/>
      <c r="BV115" s="30"/>
      <c r="BW115" s="30"/>
      <c r="BX115" s="30"/>
      <c r="BY115" s="30" t="s">
        <v>3721</v>
      </c>
      <c r="BZ115" s="591" t="s">
        <v>3995</v>
      </c>
      <c r="CA115" s="736"/>
      <c r="CB115" s="30"/>
    </row>
    <row r="116" spans="1:80" s="882" customFormat="1" ht="48" hidden="1" customHeight="1">
      <c r="A116" s="22">
        <v>6</v>
      </c>
      <c r="B116" s="602" t="s">
        <v>4202</v>
      </c>
      <c r="C116" s="596" t="s">
        <v>4235</v>
      </c>
      <c r="D116" s="21" t="s">
        <v>4236</v>
      </c>
      <c r="E116" s="22" t="s">
        <v>38</v>
      </c>
      <c r="F116" s="22">
        <v>2022</v>
      </c>
      <c r="G116" s="22">
        <v>2022</v>
      </c>
      <c r="H116" s="22">
        <v>8</v>
      </c>
      <c r="I116" s="590" t="s">
        <v>4054</v>
      </c>
      <c r="J116" s="603">
        <v>7000000</v>
      </c>
      <c r="K116" s="22" t="s">
        <v>3472</v>
      </c>
      <c r="L116" s="22">
        <v>3</v>
      </c>
      <c r="M116" s="22" t="s">
        <v>3693</v>
      </c>
      <c r="N116" s="22" t="s">
        <v>9</v>
      </c>
      <c r="O116" s="22" t="s">
        <v>3686</v>
      </c>
      <c r="P116" s="22" t="s">
        <v>3687</v>
      </c>
      <c r="Q116" s="22">
        <v>6764236</v>
      </c>
      <c r="R116" s="22" t="s">
        <v>32</v>
      </c>
      <c r="S116" s="564" t="s">
        <v>1972</v>
      </c>
      <c r="T116" s="1008">
        <f>J116/2</f>
        <v>3500000</v>
      </c>
      <c r="U116" s="22" t="s">
        <v>217</v>
      </c>
      <c r="V116" s="22" t="s">
        <v>3756</v>
      </c>
      <c r="W116" s="22" t="s">
        <v>3687</v>
      </c>
      <c r="X116" s="22">
        <v>8140</v>
      </c>
      <c r="Y116" s="563" t="s">
        <v>3760</v>
      </c>
      <c r="Z116" s="22">
        <v>6802117</v>
      </c>
      <c r="AA116" s="583" t="s">
        <v>1266</v>
      </c>
      <c r="AB116" s="22" t="s">
        <v>335</v>
      </c>
      <c r="AC116" s="915">
        <f t="shared" si="15"/>
        <v>3500000</v>
      </c>
      <c r="AD116" s="22" t="s">
        <v>217</v>
      </c>
      <c r="AE116" s="22" t="s">
        <v>3756</v>
      </c>
      <c r="AF116" s="22" t="s">
        <v>3687</v>
      </c>
      <c r="AG116" s="22"/>
      <c r="AH116" s="584"/>
      <c r="AI116" s="22"/>
      <c r="AJ116" s="915"/>
      <c r="AK116" s="22"/>
      <c r="AL116" s="22"/>
      <c r="AM116" s="22"/>
      <c r="AN116" s="30"/>
      <c r="AO116" s="30"/>
      <c r="AP116" s="30"/>
      <c r="AQ116" s="808"/>
      <c r="AR116" s="30"/>
      <c r="AS116" s="30"/>
      <c r="AT116" s="30"/>
      <c r="AU116" s="30"/>
      <c r="AV116" s="30"/>
      <c r="AW116" s="30"/>
      <c r="AX116" s="808"/>
      <c r="AY116" s="30"/>
      <c r="AZ116" s="30"/>
      <c r="BA116" s="30"/>
      <c r="BB116" s="30"/>
      <c r="BC116" s="30"/>
      <c r="BD116" s="30"/>
      <c r="BE116" s="30"/>
      <c r="BF116" s="30"/>
      <c r="BG116" s="30"/>
      <c r="BH116" s="30"/>
      <c r="BI116" s="596" t="s">
        <v>3661</v>
      </c>
      <c r="BJ116" s="596" t="s">
        <v>3662</v>
      </c>
      <c r="BK116" s="30" t="s">
        <v>4237</v>
      </c>
      <c r="BL116" s="21" t="s">
        <v>4181</v>
      </c>
      <c r="BM116" s="30" t="s">
        <v>4238</v>
      </c>
      <c r="BN116" s="21" t="s">
        <v>4181</v>
      </c>
      <c r="BO116" s="30"/>
      <c r="BP116" s="21"/>
      <c r="BQ116" s="30"/>
      <c r="BR116" s="30"/>
      <c r="BS116" s="30"/>
      <c r="BT116" s="30"/>
      <c r="BU116" s="30"/>
      <c r="BV116" s="30"/>
      <c r="BW116" s="30"/>
      <c r="BX116" s="30"/>
      <c r="BY116" s="30" t="s">
        <v>3373</v>
      </c>
      <c r="BZ116" s="591" t="s">
        <v>3911</v>
      </c>
      <c r="CA116" s="736" t="s">
        <v>575</v>
      </c>
      <c r="CB116" s="30"/>
    </row>
    <row r="117" spans="1:80" s="882" customFormat="1" ht="60" hidden="1" customHeight="1">
      <c r="A117" s="22">
        <v>7</v>
      </c>
      <c r="B117" s="602" t="s">
        <v>4202</v>
      </c>
      <c r="C117" s="596" t="s">
        <v>4239</v>
      </c>
      <c r="D117" s="21" t="s">
        <v>4240</v>
      </c>
      <c r="E117" s="22" t="s">
        <v>38</v>
      </c>
      <c r="F117" s="22">
        <v>2022</v>
      </c>
      <c r="G117" s="22">
        <v>2022</v>
      </c>
      <c r="H117" s="22">
        <v>10</v>
      </c>
      <c r="I117" s="590" t="s">
        <v>4241</v>
      </c>
      <c r="J117" s="603">
        <v>6700000</v>
      </c>
      <c r="K117" s="22" t="s">
        <v>3472</v>
      </c>
      <c r="L117" s="22">
        <v>3</v>
      </c>
      <c r="M117" s="22" t="s">
        <v>3693</v>
      </c>
      <c r="N117" s="22" t="s">
        <v>9</v>
      </c>
      <c r="O117" s="22" t="s">
        <v>3686</v>
      </c>
      <c r="P117" s="22" t="s">
        <v>3687</v>
      </c>
      <c r="Q117" s="22">
        <v>6680634</v>
      </c>
      <c r="R117" s="22" t="s">
        <v>55</v>
      </c>
      <c r="S117" s="564" t="s">
        <v>1277</v>
      </c>
      <c r="T117" s="1008">
        <f t="shared" ref="T117:T124" si="16">J117/3</f>
        <v>2233333.3333333335</v>
      </c>
      <c r="U117" s="22" t="s">
        <v>217</v>
      </c>
      <c r="V117" s="22" t="s">
        <v>3756</v>
      </c>
      <c r="W117" s="22" t="s">
        <v>3687</v>
      </c>
      <c r="X117" s="22">
        <v>8140</v>
      </c>
      <c r="Y117" s="563" t="s">
        <v>3760</v>
      </c>
      <c r="Z117" s="22">
        <v>6744406</v>
      </c>
      <c r="AA117" s="564" t="s">
        <v>1273</v>
      </c>
      <c r="AB117" s="22" t="s">
        <v>54</v>
      </c>
      <c r="AC117" s="915">
        <f t="shared" si="15"/>
        <v>2233333.3333333335</v>
      </c>
      <c r="AD117" s="22" t="s">
        <v>217</v>
      </c>
      <c r="AE117" s="22" t="s">
        <v>3756</v>
      </c>
      <c r="AF117" s="22" t="s">
        <v>3687</v>
      </c>
      <c r="AG117" s="22">
        <v>6680648</v>
      </c>
      <c r="AH117" s="564" t="s">
        <v>1324</v>
      </c>
      <c r="AI117" s="22" t="s">
        <v>24</v>
      </c>
      <c r="AJ117" s="915">
        <f>T117</f>
        <v>2233333.3333333335</v>
      </c>
      <c r="AK117" s="22" t="s">
        <v>217</v>
      </c>
      <c r="AL117" s="22" t="s">
        <v>3756</v>
      </c>
      <c r="AM117" s="22" t="s">
        <v>3687</v>
      </c>
      <c r="AN117" s="30"/>
      <c r="AO117" s="30"/>
      <c r="AP117" s="30"/>
      <c r="AQ117" s="808"/>
      <c r="AR117" s="30"/>
      <c r="AS117" s="30"/>
      <c r="AT117" s="30"/>
      <c r="AU117" s="30"/>
      <c r="AV117" s="30"/>
      <c r="AW117" s="30"/>
      <c r="AX117" s="808"/>
      <c r="AY117" s="30"/>
      <c r="AZ117" s="30"/>
      <c r="BA117" s="30"/>
      <c r="BB117" s="30"/>
      <c r="BC117" s="30"/>
      <c r="BD117" s="30"/>
      <c r="BE117" s="30"/>
      <c r="BF117" s="30"/>
      <c r="BG117" s="30"/>
      <c r="BH117" s="30"/>
      <c r="BI117" s="596" t="s">
        <v>3661</v>
      </c>
      <c r="BJ117" s="596" t="s">
        <v>3662</v>
      </c>
      <c r="BK117" s="30" t="s">
        <v>4242</v>
      </c>
      <c r="BL117" s="21" t="s">
        <v>4181</v>
      </c>
      <c r="BM117" s="30" t="s">
        <v>4243</v>
      </c>
      <c r="BN117" s="21" t="s">
        <v>4181</v>
      </c>
      <c r="BO117" s="30" t="s">
        <v>1664</v>
      </c>
      <c r="BP117" s="21" t="s">
        <v>4181</v>
      </c>
      <c r="BQ117" s="30"/>
      <c r="BR117" s="30"/>
      <c r="BS117" s="30"/>
      <c r="BT117" s="30"/>
      <c r="BU117" s="30"/>
      <c r="BV117" s="30"/>
      <c r="BW117" s="30"/>
      <c r="BX117" s="30"/>
      <c r="BY117" s="593" t="s">
        <v>4244</v>
      </c>
      <c r="BZ117" s="593" t="s">
        <v>4245</v>
      </c>
      <c r="CA117" s="1069" t="s">
        <v>566</v>
      </c>
      <c r="CB117" s="30"/>
    </row>
    <row r="118" spans="1:80" s="6" customFormat="1" ht="48" hidden="1" customHeight="1">
      <c r="A118" s="22">
        <v>8</v>
      </c>
      <c r="B118" s="602" t="s">
        <v>4202</v>
      </c>
      <c r="C118" s="596" t="s">
        <v>4246</v>
      </c>
      <c r="D118" s="21" t="s">
        <v>4247</v>
      </c>
      <c r="E118" s="22" t="s">
        <v>38</v>
      </c>
      <c r="F118" s="22">
        <v>2022</v>
      </c>
      <c r="G118" s="22">
        <v>2022</v>
      </c>
      <c r="H118" s="22">
        <v>10</v>
      </c>
      <c r="I118" s="590" t="s">
        <v>3984</v>
      </c>
      <c r="J118" s="603">
        <v>7000000</v>
      </c>
      <c r="K118" s="22" t="s">
        <v>3472</v>
      </c>
      <c r="L118" s="22">
        <v>3</v>
      </c>
      <c r="M118" s="22" t="s">
        <v>3693</v>
      </c>
      <c r="N118" s="22" t="s">
        <v>9</v>
      </c>
      <c r="O118" s="22" t="s">
        <v>3686</v>
      </c>
      <c r="P118" s="22" t="s">
        <v>3687</v>
      </c>
      <c r="Q118" s="22">
        <v>6658545</v>
      </c>
      <c r="R118" s="22" t="s">
        <v>47</v>
      </c>
      <c r="S118" s="564" t="s">
        <v>1272</v>
      </c>
      <c r="T118" s="1008">
        <f>J118/2</f>
        <v>3500000</v>
      </c>
      <c r="U118" s="22" t="s">
        <v>197</v>
      </c>
      <c r="V118" s="22" t="s">
        <v>3751</v>
      </c>
      <c r="W118" s="22" t="s">
        <v>3687</v>
      </c>
      <c r="X118" s="22">
        <v>8140</v>
      </c>
      <c r="Y118" s="563" t="s">
        <v>3760</v>
      </c>
      <c r="Z118" s="22">
        <v>6680618</v>
      </c>
      <c r="AA118" s="22" t="s">
        <v>2025</v>
      </c>
      <c r="AB118" s="22" t="s">
        <v>31</v>
      </c>
      <c r="AC118" s="915">
        <f t="shared" si="15"/>
        <v>3500000</v>
      </c>
      <c r="AD118" s="22" t="s">
        <v>197</v>
      </c>
      <c r="AE118" s="22" t="s">
        <v>3751</v>
      </c>
      <c r="AF118" s="22" t="s">
        <v>3687</v>
      </c>
      <c r="AG118" s="22"/>
      <c r="AH118" s="584"/>
      <c r="AI118" s="22"/>
      <c r="AJ118" s="915"/>
      <c r="AK118" s="22"/>
      <c r="AL118" s="22"/>
      <c r="AM118" s="22"/>
      <c r="AN118" s="30"/>
      <c r="AO118" s="30"/>
      <c r="AP118" s="30"/>
      <c r="AQ118" s="808"/>
      <c r="AR118" s="30"/>
      <c r="AS118" s="30"/>
      <c r="AT118" s="30"/>
      <c r="AU118" s="30"/>
      <c r="AV118" s="30"/>
      <c r="AW118" s="30"/>
      <c r="AX118" s="808"/>
      <c r="AY118" s="30"/>
      <c r="AZ118" s="30"/>
      <c r="BA118" s="30"/>
      <c r="BB118" s="30"/>
      <c r="BC118" s="30"/>
      <c r="BD118" s="30"/>
      <c r="BE118" s="30"/>
      <c r="BF118" s="30"/>
      <c r="BG118" s="30"/>
      <c r="BH118" s="30"/>
      <c r="BI118" s="596" t="s">
        <v>3661</v>
      </c>
      <c r="BJ118" s="596" t="s">
        <v>3662</v>
      </c>
      <c r="BK118" s="30" t="s">
        <v>4248</v>
      </c>
      <c r="BL118" s="21" t="s">
        <v>4206</v>
      </c>
      <c r="BM118" s="30" t="s">
        <v>4249</v>
      </c>
      <c r="BN118" s="30"/>
      <c r="BO118" s="30" t="s">
        <v>4250</v>
      </c>
      <c r="BP118" s="21" t="s">
        <v>4206</v>
      </c>
      <c r="BQ118" s="30"/>
      <c r="BR118" s="30"/>
      <c r="BS118" s="30"/>
      <c r="BT118" s="30"/>
      <c r="BU118" s="30"/>
      <c r="BV118" s="30"/>
      <c r="BW118" s="30"/>
      <c r="BX118" s="30"/>
      <c r="BY118" s="30" t="s">
        <v>4251</v>
      </c>
      <c r="BZ118" s="593" t="s">
        <v>4252</v>
      </c>
      <c r="CA118" s="736" t="s">
        <v>566</v>
      </c>
      <c r="CB118" s="30"/>
    </row>
    <row r="119" spans="1:80" s="6" customFormat="1" ht="48" hidden="1" customHeight="1">
      <c r="A119" s="22">
        <v>9</v>
      </c>
      <c r="B119" s="602" t="s">
        <v>4202</v>
      </c>
      <c r="C119" s="596" t="s">
        <v>4253</v>
      </c>
      <c r="D119" s="21" t="s">
        <v>4254</v>
      </c>
      <c r="E119" s="22" t="s">
        <v>91</v>
      </c>
      <c r="F119" s="22">
        <v>2022</v>
      </c>
      <c r="G119" s="22">
        <v>2022</v>
      </c>
      <c r="H119" s="22">
        <v>12</v>
      </c>
      <c r="I119" s="590" t="s">
        <v>4054</v>
      </c>
      <c r="J119" s="603">
        <v>16000000</v>
      </c>
      <c r="K119" s="22" t="s">
        <v>3472</v>
      </c>
      <c r="L119" s="22">
        <v>3</v>
      </c>
      <c r="M119" s="22" t="s">
        <v>3693</v>
      </c>
      <c r="N119" s="22" t="s">
        <v>9</v>
      </c>
      <c r="O119" s="22" t="s">
        <v>3686</v>
      </c>
      <c r="P119" s="22" t="s">
        <v>3687</v>
      </c>
      <c r="Q119" s="22">
        <v>6680708</v>
      </c>
      <c r="R119" s="22" t="s">
        <v>85</v>
      </c>
      <c r="S119" s="564" t="s">
        <v>2724</v>
      </c>
      <c r="T119" s="1008">
        <f t="shared" si="16"/>
        <v>5333333.333333333</v>
      </c>
      <c r="U119" s="22" t="s">
        <v>176</v>
      </c>
      <c r="V119" s="22" t="s">
        <v>3751</v>
      </c>
      <c r="W119" s="22" t="s">
        <v>3687</v>
      </c>
      <c r="X119" s="22">
        <v>8140</v>
      </c>
      <c r="Y119" s="563" t="s">
        <v>3760</v>
      </c>
      <c r="Z119" s="22">
        <v>6680651</v>
      </c>
      <c r="AA119" s="583" t="s">
        <v>1304</v>
      </c>
      <c r="AB119" s="22" t="s">
        <v>19</v>
      </c>
      <c r="AC119" s="915">
        <f t="shared" si="15"/>
        <v>5333333.333333333</v>
      </c>
      <c r="AD119" s="22" t="s">
        <v>176</v>
      </c>
      <c r="AE119" s="22" t="s">
        <v>3751</v>
      </c>
      <c r="AF119" s="22" t="s">
        <v>3687</v>
      </c>
      <c r="AG119" s="22">
        <v>6793410</v>
      </c>
      <c r="AH119" s="564" t="s">
        <v>1235</v>
      </c>
      <c r="AI119" s="22" t="s">
        <v>4255</v>
      </c>
      <c r="AJ119" s="915">
        <f>T119</f>
        <v>5333333.333333333</v>
      </c>
      <c r="AK119" s="22" t="s">
        <v>311</v>
      </c>
      <c r="AL119" s="22" t="s">
        <v>3756</v>
      </c>
      <c r="AM119" s="22" t="s">
        <v>3687</v>
      </c>
      <c r="AN119" s="30"/>
      <c r="AO119" s="30"/>
      <c r="AP119" s="30"/>
      <c r="AQ119" s="808"/>
      <c r="AR119" s="30"/>
      <c r="AS119" s="30"/>
      <c r="AT119" s="30"/>
      <c r="AU119" s="30"/>
      <c r="AV119" s="30"/>
      <c r="AW119" s="30"/>
      <c r="AX119" s="808"/>
      <c r="AY119" s="30"/>
      <c r="AZ119" s="30"/>
      <c r="BA119" s="30"/>
      <c r="BB119" s="30"/>
      <c r="BC119" s="30"/>
      <c r="BD119" s="30"/>
      <c r="BE119" s="30"/>
      <c r="BF119" s="30"/>
      <c r="BG119" s="30"/>
      <c r="BH119" s="30"/>
      <c r="BI119" s="596" t="s">
        <v>3661</v>
      </c>
      <c r="BJ119" s="596" t="s">
        <v>3662</v>
      </c>
      <c r="BK119" s="30" t="s">
        <v>4256</v>
      </c>
      <c r="BL119" s="21" t="s">
        <v>3955</v>
      </c>
      <c r="BM119" s="30" t="s">
        <v>4257</v>
      </c>
      <c r="BN119" s="30"/>
      <c r="BO119" s="30" t="s">
        <v>3422</v>
      </c>
      <c r="BP119" s="21"/>
      <c r="BQ119" s="30"/>
      <c r="BR119" s="30"/>
      <c r="BS119" s="30"/>
      <c r="BT119" s="30"/>
      <c r="BU119" s="30"/>
      <c r="BV119" s="30"/>
      <c r="BW119" s="30"/>
      <c r="BX119" s="30"/>
      <c r="BY119" s="593" t="s">
        <v>3964</v>
      </c>
      <c r="BZ119" s="591" t="s">
        <v>3995</v>
      </c>
      <c r="CA119" s="1069" t="s">
        <v>566</v>
      </c>
      <c r="CB119" s="30"/>
    </row>
    <row r="120" spans="1:80" s="6" customFormat="1" ht="48" hidden="1" customHeight="1">
      <c r="A120" s="22">
        <v>10</v>
      </c>
      <c r="B120" s="602" t="s">
        <v>4202</v>
      </c>
      <c r="C120" s="596" t="s">
        <v>4258</v>
      </c>
      <c r="D120" s="21" t="s">
        <v>4259</v>
      </c>
      <c r="E120" s="22" t="s">
        <v>91</v>
      </c>
      <c r="F120" s="22">
        <v>2022</v>
      </c>
      <c r="G120" s="22">
        <v>2022</v>
      </c>
      <c r="H120" s="22">
        <v>12</v>
      </c>
      <c r="I120" s="590" t="s">
        <v>3920</v>
      </c>
      <c r="J120" s="603">
        <v>16000000</v>
      </c>
      <c r="K120" s="22" t="s">
        <v>3472</v>
      </c>
      <c r="L120" s="22">
        <v>3</v>
      </c>
      <c r="M120" s="22" t="s">
        <v>3693</v>
      </c>
      <c r="N120" s="22" t="s">
        <v>9</v>
      </c>
      <c r="O120" s="22" t="s">
        <v>3686</v>
      </c>
      <c r="P120" s="22" t="s">
        <v>3687</v>
      </c>
      <c r="Q120" s="22">
        <v>6680627</v>
      </c>
      <c r="R120" s="22" t="s">
        <v>3989</v>
      </c>
      <c r="S120" s="564" t="s">
        <v>2200</v>
      </c>
      <c r="T120" s="1008">
        <f>J120/2</f>
        <v>8000000</v>
      </c>
      <c r="U120" s="22" t="s">
        <v>197</v>
      </c>
      <c r="V120" s="22" t="s">
        <v>3751</v>
      </c>
      <c r="W120" s="22" t="s">
        <v>3687</v>
      </c>
      <c r="X120" s="22">
        <v>8140</v>
      </c>
      <c r="Y120" s="563" t="s">
        <v>3760</v>
      </c>
      <c r="Z120" s="22">
        <v>6682237</v>
      </c>
      <c r="AA120" s="583" t="s">
        <v>2024</v>
      </c>
      <c r="AB120" s="22" t="s">
        <v>20</v>
      </c>
      <c r="AC120" s="915">
        <f t="shared" si="15"/>
        <v>8000000</v>
      </c>
      <c r="AD120" s="22" t="s">
        <v>3486</v>
      </c>
      <c r="AE120" s="22" t="s">
        <v>3756</v>
      </c>
      <c r="AF120" s="22" t="s">
        <v>3687</v>
      </c>
      <c r="AG120" s="22">
        <v>6859016</v>
      </c>
      <c r="AH120" s="564" t="s">
        <v>2785</v>
      </c>
      <c r="AI120" s="22" t="s">
        <v>60</v>
      </c>
      <c r="AJ120" s="915">
        <f>T120</f>
        <v>8000000</v>
      </c>
      <c r="AK120" s="22" t="s">
        <v>176</v>
      </c>
      <c r="AL120" s="22" t="s">
        <v>3751</v>
      </c>
      <c r="AM120" s="22" t="s">
        <v>3687</v>
      </c>
      <c r="AN120" s="30"/>
      <c r="AO120" s="30"/>
      <c r="AP120" s="30"/>
      <c r="AQ120" s="808"/>
      <c r="AR120" s="30"/>
      <c r="AS120" s="30"/>
      <c r="AT120" s="30"/>
      <c r="AU120" s="30"/>
      <c r="AV120" s="30"/>
      <c r="AW120" s="30"/>
      <c r="AX120" s="808"/>
      <c r="AY120" s="30"/>
      <c r="AZ120" s="30"/>
      <c r="BA120" s="30"/>
      <c r="BB120" s="30"/>
      <c r="BC120" s="30"/>
      <c r="BD120" s="30"/>
      <c r="BE120" s="30"/>
      <c r="BF120" s="30"/>
      <c r="BG120" s="30"/>
      <c r="BH120" s="30"/>
      <c r="BI120" s="596" t="s">
        <v>3661</v>
      </c>
      <c r="BJ120" s="596" t="s">
        <v>3662</v>
      </c>
      <c r="BK120" s="30" t="s">
        <v>4260</v>
      </c>
      <c r="BL120" s="21" t="s">
        <v>4206</v>
      </c>
      <c r="BM120" s="30" t="s">
        <v>4261</v>
      </c>
      <c r="BN120" s="21" t="s">
        <v>4206</v>
      </c>
      <c r="BO120" s="30" t="s">
        <v>4262</v>
      </c>
      <c r="BP120" s="21" t="s">
        <v>4206</v>
      </c>
      <c r="BQ120" s="30"/>
      <c r="BR120" s="30"/>
      <c r="BS120" s="30"/>
      <c r="BT120" s="30"/>
      <c r="BU120" s="30"/>
      <c r="BV120" s="30"/>
      <c r="BW120" s="30"/>
      <c r="BX120" s="30"/>
      <c r="BY120" s="593" t="s">
        <v>4263</v>
      </c>
      <c r="BZ120" s="591" t="s">
        <v>4264</v>
      </c>
      <c r="CA120" s="1069" t="s">
        <v>4265</v>
      </c>
      <c r="CB120" s="30"/>
    </row>
    <row r="121" spans="1:80" s="6" customFormat="1" ht="48" hidden="1" customHeight="1">
      <c r="A121" s="22">
        <v>11</v>
      </c>
      <c r="B121" s="602" t="s">
        <v>4202</v>
      </c>
      <c r="C121" s="596" t="s">
        <v>4266</v>
      </c>
      <c r="D121" s="21" t="s">
        <v>4267</v>
      </c>
      <c r="E121" s="22" t="s">
        <v>91</v>
      </c>
      <c r="F121" s="22">
        <v>2022</v>
      </c>
      <c r="G121" s="22">
        <v>2022</v>
      </c>
      <c r="H121" s="22">
        <v>12</v>
      </c>
      <c r="I121" s="590" t="s">
        <v>3984</v>
      </c>
      <c r="J121" s="603">
        <v>16000000</v>
      </c>
      <c r="K121" s="22" t="s">
        <v>3472</v>
      </c>
      <c r="L121" s="22">
        <v>6</v>
      </c>
      <c r="M121" s="22" t="s">
        <v>3693</v>
      </c>
      <c r="N121" s="22" t="s">
        <v>9</v>
      </c>
      <c r="O121" s="22" t="s">
        <v>3686</v>
      </c>
      <c r="P121" s="22" t="s">
        <v>3687</v>
      </c>
      <c r="Q121" s="22">
        <v>6680625</v>
      </c>
      <c r="R121" s="22" t="s">
        <v>30</v>
      </c>
      <c r="S121" s="564" t="s">
        <v>2070</v>
      </c>
      <c r="T121" s="1008">
        <f t="shared" ref="T121:T122" si="17">J121/2</f>
        <v>8000000</v>
      </c>
      <c r="U121" s="22" t="s">
        <v>172</v>
      </c>
      <c r="V121" s="22" t="s">
        <v>3751</v>
      </c>
      <c r="W121" s="22" t="s">
        <v>3687</v>
      </c>
      <c r="X121" s="22">
        <v>8140</v>
      </c>
      <c r="Y121" s="563" t="s">
        <v>3760</v>
      </c>
      <c r="Z121" s="22">
        <v>6724784</v>
      </c>
      <c r="AA121" s="583" t="s">
        <v>2069</v>
      </c>
      <c r="AB121" s="22" t="s">
        <v>109</v>
      </c>
      <c r="AC121" s="915">
        <f t="shared" si="15"/>
        <v>8000000</v>
      </c>
      <c r="AD121" s="22" t="s">
        <v>172</v>
      </c>
      <c r="AE121" s="22" t="s">
        <v>3751</v>
      </c>
      <c r="AF121" s="22" t="s">
        <v>3687</v>
      </c>
      <c r="AG121" s="22"/>
      <c r="AH121" s="584"/>
      <c r="AI121" s="22"/>
      <c r="AJ121" s="915"/>
      <c r="AK121" s="22"/>
      <c r="AL121" s="22"/>
      <c r="AM121" s="22"/>
      <c r="AN121" s="30"/>
      <c r="AO121" s="30"/>
      <c r="AP121" s="30"/>
      <c r="AQ121" s="808"/>
      <c r="AR121" s="30"/>
      <c r="AS121" s="30"/>
      <c r="AT121" s="30"/>
      <c r="AU121" s="30"/>
      <c r="AV121" s="30"/>
      <c r="AW121" s="30"/>
      <c r="AX121" s="808"/>
      <c r="AY121" s="30"/>
      <c r="AZ121" s="30"/>
      <c r="BA121" s="30"/>
      <c r="BB121" s="30"/>
      <c r="BC121" s="30"/>
      <c r="BD121" s="30"/>
      <c r="BE121" s="30"/>
      <c r="BF121" s="30"/>
      <c r="BG121" s="30"/>
      <c r="BH121" s="30"/>
      <c r="BI121" s="596" t="s">
        <v>3661</v>
      </c>
      <c r="BJ121" s="596" t="s">
        <v>3662</v>
      </c>
      <c r="BK121" s="30" t="s">
        <v>4268</v>
      </c>
      <c r="BL121" s="21" t="s">
        <v>4269</v>
      </c>
      <c r="BM121" s="30" t="s">
        <v>4270</v>
      </c>
      <c r="BN121" s="30"/>
      <c r="BO121" s="30"/>
      <c r="BP121" s="21"/>
      <c r="BQ121" s="30"/>
      <c r="BR121" s="30"/>
      <c r="BS121" s="30"/>
      <c r="BT121" s="30"/>
      <c r="BU121" s="30"/>
      <c r="BV121" s="30"/>
      <c r="BW121" s="30"/>
      <c r="BX121" s="30"/>
      <c r="BY121" s="593" t="s">
        <v>4140</v>
      </c>
      <c r="BZ121" s="593" t="s">
        <v>4271</v>
      </c>
      <c r="CA121" s="1069" t="s">
        <v>4208</v>
      </c>
      <c r="CB121" s="30"/>
    </row>
    <row r="122" spans="1:80" s="6" customFormat="1" ht="48" hidden="1" customHeight="1">
      <c r="A122" s="22">
        <v>12</v>
      </c>
      <c r="B122" s="602" t="s">
        <v>4202</v>
      </c>
      <c r="C122" s="596" t="s">
        <v>4272</v>
      </c>
      <c r="D122" s="21" t="s">
        <v>4273</v>
      </c>
      <c r="E122" s="22" t="s">
        <v>91</v>
      </c>
      <c r="F122" s="22">
        <v>2022</v>
      </c>
      <c r="G122" s="22">
        <v>2022</v>
      </c>
      <c r="H122" s="22">
        <v>12</v>
      </c>
      <c r="I122" s="590" t="s">
        <v>3944</v>
      </c>
      <c r="J122" s="603">
        <v>17000000</v>
      </c>
      <c r="K122" s="22" t="s">
        <v>3472</v>
      </c>
      <c r="L122" s="22">
        <v>7</v>
      </c>
      <c r="M122" s="22" t="s">
        <v>3693</v>
      </c>
      <c r="N122" s="22" t="s">
        <v>9</v>
      </c>
      <c r="O122" s="22" t="s">
        <v>3686</v>
      </c>
      <c r="P122" s="22" t="s">
        <v>3687</v>
      </c>
      <c r="Q122" s="22">
        <v>6680641</v>
      </c>
      <c r="R122" s="22" t="s">
        <v>92</v>
      </c>
      <c r="S122" s="564" t="s">
        <v>2082</v>
      </c>
      <c r="T122" s="1008">
        <f t="shared" si="17"/>
        <v>8500000</v>
      </c>
      <c r="U122" s="22" t="s">
        <v>169</v>
      </c>
      <c r="V122" s="22" t="s">
        <v>3751</v>
      </c>
      <c r="W122" s="22" t="s">
        <v>3687</v>
      </c>
      <c r="X122" s="22">
        <v>8140</v>
      </c>
      <c r="Y122" s="563" t="s">
        <v>3760</v>
      </c>
      <c r="Z122" s="22">
        <v>6680685</v>
      </c>
      <c r="AA122" s="583" t="s">
        <v>1232</v>
      </c>
      <c r="AB122" s="22" t="s">
        <v>28</v>
      </c>
      <c r="AC122" s="915">
        <f t="shared" si="15"/>
        <v>8500000</v>
      </c>
      <c r="AD122" s="22" t="s">
        <v>176</v>
      </c>
      <c r="AE122" s="22" t="s">
        <v>3751</v>
      </c>
      <c r="AF122" s="22" t="s">
        <v>3687</v>
      </c>
      <c r="AG122" s="22"/>
      <c r="AH122" s="584"/>
      <c r="AI122" s="22"/>
      <c r="AJ122" s="915"/>
      <c r="AK122" s="22"/>
      <c r="AL122" s="22"/>
      <c r="AM122" s="22"/>
      <c r="AN122" s="30"/>
      <c r="AO122" s="30"/>
      <c r="AP122" s="30"/>
      <c r="AQ122" s="808"/>
      <c r="AR122" s="30"/>
      <c r="AS122" s="30"/>
      <c r="AT122" s="30"/>
      <c r="AU122" s="30"/>
      <c r="AV122" s="30"/>
      <c r="AW122" s="30"/>
      <c r="AX122" s="808"/>
      <c r="AY122" s="30"/>
      <c r="AZ122" s="30"/>
      <c r="BA122" s="30"/>
      <c r="BB122" s="30"/>
      <c r="BC122" s="30"/>
      <c r="BD122" s="30"/>
      <c r="BE122" s="30"/>
      <c r="BF122" s="30"/>
      <c r="BG122" s="30"/>
      <c r="BH122" s="30"/>
      <c r="BI122" s="596" t="s">
        <v>3661</v>
      </c>
      <c r="BJ122" s="596" t="s">
        <v>3662</v>
      </c>
      <c r="BK122" s="30" t="s">
        <v>4274</v>
      </c>
      <c r="BL122" s="21"/>
      <c r="BM122" s="30" t="s">
        <v>4275</v>
      </c>
      <c r="BN122" s="30"/>
      <c r="BO122" s="30"/>
      <c r="BP122" s="21"/>
      <c r="BQ122" s="30"/>
      <c r="BR122" s="30"/>
      <c r="BS122" s="30"/>
      <c r="BT122" s="30"/>
      <c r="BU122" s="30"/>
      <c r="BV122" s="30"/>
      <c r="BW122" s="30"/>
      <c r="BX122" s="30"/>
      <c r="BY122" s="593" t="s">
        <v>4276</v>
      </c>
      <c r="BZ122" s="591" t="s">
        <v>3888</v>
      </c>
      <c r="CA122" s="1069" t="s">
        <v>4277</v>
      </c>
      <c r="CB122" s="30"/>
    </row>
    <row r="123" spans="1:80" s="882" customFormat="1" ht="48" hidden="1" customHeight="1">
      <c r="A123" s="22">
        <v>13</v>
      </c>
      <c r="B123" s="602" t="s">
        <v>4202</v>
      </c>
      <c r="C123" s="596" t="s">
        <v>4278</v>
      </c>
      <c r="D123" s="21" t="s">
        <v>4279</v>
      </c>
      <c r="E123" s="22" t="s">
        <v>97</v>
      </c>
      <c r="F123" s="22">
        <v>2022</v>
      </c>
      <c r="G123" s="22">
        <v>2022</v>
      </c>
      <c r="H123" s="22">
        <v>12</v>
      </c>
      <c r="I123" s="590" t="s">
        <v>3984</v>
      </c>
      <c r="J123" s="603">
        <v>14995000</v>
      </c>
      <c r="K123" s="22" t="s">
        <v>3472</v>
      </c>
      <c r="L123" s="22">
        <v>6</v>
      </c>
      <c r="M123" s="22" t="s">
        <v>3693</v>
      </c>
      <c r="N123" s="22" t="s">
        <v>9</v>
      </c>
      <c r="O123" s="22" t="s">
        <v>3686</v>
      </c>
      <c r="P123" s="22" t="s">
        <v>3687</v>
      </c>
      <c r="Q123" s="22">
        <v>6680628</v>
      </c>
      <c r="R123" s="22" t="s">
        <v>89</v>
      </c>
      <c r="S123" s="564" t="s">
        <v>1295</v>
      </c>
      <c r="T123" s="1008">
        <f>J123/3</f>
        <v>4998333.333333333</v>
      </c>
      <c r="U123" s="22" t="s">
        <v>207</v>
      </c>
      <c r="V123" s="22" t="s">
        <v>3756</v>
      </c>
      <c r="W123" s="22" t="s">
        <v>3687</v>
      </c>
      <c r="X123" s="22">
        <v>8140</v>
      </c>
      <c r="Y123" s="563" t="s">
        <v>3760</v>
      </c>
      <c r="Z123" s="22">
        <v>6682174</v>
      </c>
      <c r="AA123" s="22" t="s">
        <v>2573</v>
      </c>
      <c r="AB123" s="22" t="s">
        <v>27</v>
      </c>
      <c r="AC123" s="915">
        <f t="shared" si="15"/>
        <v>4998333.333333333</v>
      </c>
      <c r="AD123" s="22" t="s">
        <v>179</v>
      </c>
      <c r="AE123" s="22" t="s">
        <v>3756</v>
      </c>
      <c r="AF123" s="22" t="s">
        <v>3687</v>
      </c>
      <c r="AG123" s="22">
        <v>6764236</v>
      </c>
      <c r="AH123" s="564" t="s">
        <v>1972</v>
      </c>
      <c r="AI123" s="22" t="s">
        <v>32</v>
      </c>
      <c r="AJ123" s="915">
        <f>T123</f>
        <v>4998333.333333333</v>
      </c>
      <c r="AK123" s="22" t="s">
        <v>217</v>
      </c>
      <c r="AL123" s="22" t="s">
        <v>3756</v>
      </c>
      <c r="AM123" s="22" t="s">
        <v>3687</v>
      </c>
      <c r="AN123" s="30"/>
      <c r="AO123" s="30"/>
      <c r="AP123" s="30"/>
      <c r="AQ123" s="808"/>
      <c r="AR123" s="30"/>
      <c r="AS123" s="30"/>
      <c r="AT123" s="30"/>
      <c r="AU123" s="30"/>
      <c r="AV123" s="30"/>
      <c r="AW123" s="30"/>
      <c r="AX123" s="808"/>
      <c r="AY123" s="30"/>
      <c r="AZ123" s="30"/>
      <c r="BA123" s="30"/>
      <c r="BB123" s="30"/>
      <c r="BC123" s="30"/>
      <c r="BD123" s="30"/>
      <c r="BE123" s="30"/>
      <c r="BF123" s="30"/>
      <c r="BG123" s="30"/>
      <c r="BH123" s="30"/>
      <c r="BI123" s="596" t="s">
        <v>3661</v>
      </c>
      <c r="BJ123" s="596" t="s">
        <v>3662</v>
      </c>
      <c r="BK123" s="30" t="s">
        <v>4280</v>
      </c>
      <c r="BL123" s="21" t="s">
        <v>4281</v>
      </c>
      <c r="BM123" s="30" t="s">
        <v>2504</v>
      </c>
      <c r="BN123" s="30"/>
      <c r="BO123" s="30" t="s">
        <v>2505</v>
      </c>
      <c r="BP123" s="21"/>
      <c r="BQ123" s="30"/>
      <c r="BR123" s="30"/>
      <c r="BS123" s="30"/>
      <c r="BT123" s="30"/>
      <c r="BU123" s="30"/>
      <c r="BV123" s="30"/>
      <c r="BW123" s="30"/>
      <c r="BX123" s="30"/>
      <c r="BY123" s="593" t="s">
        <v>4282</v>
      </c>
      <c r="BZ123" s="591" t="s">
        <v>4283</v>
      </c>
      <c r="CA123" s="1070" t="s">
        <v>4284</v>
      </c>
      <c r="CB123" s="591" t="s">
        <v>4208</v>
      </c>
    </row>
    <row r="124" spans="1:80" s="882" customFormat="1" ht="60" hidden="1" customHeight="1">
      <c r="A124" s="22">
        <v>14</v>
      </c>
      <c r="B124" s="602" t="s">
        <v>4202</v>
      </c>
      <c r="C124" s="596" t="s">
        <v>4285</v>
      </c>
      <c r="D124" s="21" t="s">
        <v>4286</v>
      </c>
      <c r="E124" s="22" t="s">
        <v>97</v>
      </c>
      <c r="F124" s="22">
        <v>2022</v>
      </c>
      <c r="G124" s="22">
        <v>2022</v>
      </c>
      <c r="H124" s="22">
        <v>11</v>
      </c>
      <c r="I124" s="590" t="s">
        <v>3984</v>
      </c>
      <c r="J124" s="603">
        <v>9200000</v>
      </c>
      <c r="K124" s="22" t="s">
        <v>3472</v>
      </c>
      <c r="L124" s="22">
        <v>6</v>
      </c>
      <c r="M124" s="22" t="s">
        <v>3693</v>
      </c>
      <c r="N124" s="22" t="s">
        <v>9</v>
      </c>
      <c r="O124" s="22" t="s">
        <v>3686</v>
      </c>
      <c r="P124" s="22" t="s">
        <v>3687</v>
      </c>
      <c r="Q124" s="22">
        <v>6099359</v>
      </c>
      <c r="R124" s="22" t="s">
        <v>98</v>
      </c>
      <c r="S124" s="22" t="s">
        <v>1265</v>
      </c>
      <c r="T124" s="1008">
        <f t="shared" si="16"/>
        <v>3066666.6666666665</v>
      </c>
      <c r="U124" s="22" t="s">
        <v>217</v>
      </c>
      <c r="V124" s="22" t="s">
        <v>3756</v>
      </c>
      <c r="W124" s="22" t="s">
        <v>3687</v>
      </c>
      <c r="X124" s="22">
        <v>8140</v>
      </c>
      <c r="Y124" s="563" t="s">
        <v>3760</v>
      </c>
      <c r="Z124" s="22">
        <v>6778837</v>
      </c>
      <c r="AA124" s="370" t="s">
        <v>1267</v>
      </c>
      <c r="AB124" s="22" t="s">
        <v>136</v>
      </c>
      <c r="AC124" s="915">
        <f t="shared" si="15"/>
        <v>3066666.6666666665</v>
      </c>
      <c r="AD124" s="22" t="s">
        <v>256</v>
      </c>
      <c r="AE124" s="22" t="s">
        <v>3756</v>
      </c>
      <c r="AF124" s="22" t="s">
        <v>3687</v>
      </c>
      <c r="AG124" s="22">
        <v>6802117</v>
      </c>
      <c r="AH124" s="564" t="s">
        <v>1266</v>
      </c>
      <c r="AI124" s="22" t="s">
        <v>335</v>
      </c>
      <c r="AJ124" s="915">
        <f>T124</f>
        <v>3066666.6666666665</v>
      </c>
      <c r="AK124" s="22" t="s">
        <v>217</v>
      </c>
      <c r="AL124" s="22" t="s">
        <v>3756</v>
      </c>
      <c r="AM124" s="22" t="s">
        <v>3687</v>
      </c>
      <c r="AN124" s="30"/>
      <c r="AO124" s="30"/>
      <c r="AP124" s="30"/>
      <c r="AQ124" s="808"/>
      <c r="AR124" s="30"/>
      <c r="AS124" s="30"/>
      <c r="AT124" s="30"/>
      <c r="AU124" s="30"/>
      <c r="AV124" s="30"/>
      <c r="AW124" s="30"/>
      <c r="AX124" s="808"/>
      <c r="AY124" s="30"/>
      <c r="AZ124" s="30"/>
      <c r="BA124" s="30"/>
      <c r="BB124" s="30"/>
      <c r="BC124" s="30"/>
      <c r="BD124" s="30"/>
      <c r="BE124" s="30"/>
      <c r="BF124" s="30"/>
      <c r="BG124" s="30"/>
      <c r="BH124" s="30"/>
      <c r="BI124" s="596" t="s">
        <v>3661</v>
      </c>
      <c r="BJ124" s="596" t="s">
        <v>3662</v>
      </c>
      <c r="BK124" s="30" t="s">
        <v>4287</v>
      </c>
      <c r="BL124" s="21"/>
      <c r="BM124" s="30" t="s">
        <v>3487</v>
      </c>
      <c r="BN124" s="21" t="s">
        <v>4281</v>
      </c>
      <c r="BO124" s="30"/>
      <c r="BP124" s="21"/>
      <c r="BQ124" s="30"/>
      <c r="BR124" s="30"/>
      <c r="BS124" s="30"/>
      <c r="BT124" s="30"/>
      <c r="BU124" s="30"/>
      <c r="BV124" s="30"/>
      <c r="BW124" s="30"/>
      <c r="BX124" s="30"/>
      <c r="BY124" s="593" t="s">
        <v>4288</v>
      </c>
      <c r="BZ124" s="591" t="s">
        <v>4289</v>
      </c>
      <c r="CA124" s="1069" t="s">
        <v>4208</v>
      </c>
      <c r="CB124" s="591" t="s">
        <v>4208</v>
      </c>
    </row>
    <row r="125" spans="1:80" s="882" customFormat="1" ht="48" hidden="1" customHeight="1">
      <c r="A125" s="22">
        <v>15</v>
      </c>
      <c r="B125" s="602" t="s">
        <v>4290</v>
      </c>
      <c r="C125" s="596" t="s">
        <v>4291</v>
      </c>
      <c r="D125" s="21" t="s">
        <v>4292</v>
      </c>
      <c r="E125" s="22" t="s">
        <v>4293</v>
      </c>
      <c r="F125" s="22">
        <v>2022</v>
      </c>
      <c r="G125" s="22">
        <v>2022</v>
      </c>
      <c r="H125" s="22">
        <v>12</v>
      </c>
      <c r="I125" s="590" t="s">
        <v>3984</v>
      </c>
      <c r="J125" s="603">
        <v>16000000</v>
      </c>
      <c r="K125" s="22" t="s">
        <v>3472</v>
      </c>
      <c r="L125" s="22">
        <v>3</v>
      </c>
      <c r="M125" s="22" t="s">
        <v>3693</v>
      </c>
      <c r="N125" s="22" t="s">
        <v>9</v>
      </c>
      <c r="O125" s="22" t="s">
        <v>3686</v>
      </c>
      <c r="P125" s="22" t="s">
        <v>3687</v>
      </c>
      <c r="Q125" s="22">
        <v>6681051</v>
      </c>
      <c r="R125" s="22" t="s">
        <v>13</v>
      </c>
      <c r="S125" s="564" t="s">
        <v>1945</v>
      </c>
      <c r="T125" s="1008">
        <f>J125/3</f>
        <v>5333333.333333333</v>
      </c>
      <c r="U125" s="22" t="s">
        <v>197</v>
      </c>
      <c r="V125" s="22" t="s">
        <v>3751</v>
      </c>
      <c r="W125" s="22" t="s">
        <v>3687</v>
      </c>
      <c r="X125" s="22">
        <v>8140</v>
      </c>
      <c r="Y125" s="563" t="s">
        <v>3760</v>
      </c>
      <c r="Z125" s="22">
        <v>6680648</v>
      </c>
      <c r="AA125" s="370" t="s">
        <v>1324</v>
      </c>
      <c r="AB125" s="22" t="s">
        <v>24</v>
      </c>
      <c r="AC125" s="915">
        <f t="shared" si="15"/>
        <v>5333333.333333333</v>
      </c>
      <c r="AD125" s="22" t="s">
        <v>217</v>
      </c>
      <c r="AE125" s="22" t="s">
        <v>3756</v>
      </c>
      <c r="AF125" s="22" t="s">
        <v>3687</v>
      </c>
      <c r="AG125" s="594">
        <v>6680726</v>
      </c>
      <c r="AH125" s="1071">
        <v>719069101</v>
      </c>
      <c r="AI125" s="1072" t="s">
        <v>4294</v>
      </c>
      <c r="AJ125" s="915">
        <f>T125</f>
        <v>5333333.333333333</v>
      </c>
      <c r="AK125" s="22" t="s">
        <v>179</v>
      </c>
      <c r="AL125" s="22" t="s">
        <v>3756</v>
      </c>
      <c r="AM125" s="22" t="s">
        <v>3687</v>
      </c>
      <c r="AN125" s="30"/>
      <c r="AO125" s="30"/>
      <c r="AP125" s="30"/>
      <c r="AQ125" s="808"/>
      <c r="AR125" s="30"/>
      <c r="AS125" s="30"/>
      <c r="AT125" s="30"/>
      <c r="AU125" s="30"/>
      <c r="AV125" s="30"/>
      <c r="AW125" s="30"/>
      <c r="AX125" s="808"/>
      <c r="AY125" s="30"/>
      <c r="AZ125" s="30"/>
      <c r="BA125" s="30"/>
      <c r="BB125" s="30"/>
      <c r="BC125" s="30"/>
      <c r="BD125" s="30"/>
      <c r="BE125" s="30"/>
      <c r="BF125" s="30"/>
      <c r="BG125" s="30"/>
      <c r="BH125" s="30"/>
      <c r="BI125" s="596" t="s">
        <v>3661</v>
      </c>
      <c r="BJ125" s="596" t="s">
        <v>3662</v>
      </c>
      <c r="BK125" s="30" t="s">
        <v>4295</v>
      </c>
      <c r="BL125" s="21" t="s">
        <v>4206</v>
      </c>
      <c r="BM125" s="30" t="s">
        <v>4296</v>
      </c>
      <c r="BN125" s="21" t="s">
        <v>4206</v>
      </c>
      <c r="BO125" s="30" t="s">
        <v>4297</v>
      </c>
      <c r="BP125" s="21"/>
      <c r="BQ125" s="30"/>
      <c r="BR125" s="30"/>
      <c r="BS125" s="30"/>
      <c r="BT125" s="30"/>
      <c r="BU125" s="30"/>
      <c r="BV125" s="30"/>
      <c r="BW125" s="30"/>
      <c r="BX125" s="30"/>
      <c r="BY125" s="593" t="s">
        <v>3721</v>
      </c>
      <c r="BZ125" s="591" t="s">
        <v>3888</v>
      </c>
      <c r="CA125" s="1069" t="s">
        <v>3752</v>
      </c>
      <c r="CB125" s="591" t="s">
        <v>3911</v>
      </c>
    </row>
    <row r="126" spans="1:80" s="882" customFormat="1" ht="48" hidden="1" customHeight="1">
      <c r="A126" s="22">
        <v>16</v>
      </c>
      <c r="B126" s="602" t="s">
        <v>4290</v>
      </c>
      <c r="C126" s="596" t="s">
        <v>4298</v>
      </c>
      <c r="D126" s="21" t="s">
        <v>4299</v>
      </c>
      <c r="E126" s="22" t="s">
        <v>4293</v>
      </c>
      <c r="F126" s="22">
        <v>2022</v>
      </c>
      <c r="G126" s="22">
        <v>2022</v>
      </c>
      <c r="H126" s="22">
        <v>12</v>
      </c>
      <c r="I126" s="590" t="s">
        <v>3984</v>
      </c>
      <c r="J126" s="603">
        <v>13000000</v>
      </c>
      <c r="K126" s="22" t="s">
        <v>3472</v>
      </c>
      <c r="L126" s="22">
        <v>6</v>
      </c>
      <c r="M126" s="22" t="s">
        <v>3693</v>
      </c>
      <c r="N126" s="22" t="s">
        <v>9</v>
      </c>
      <c r="O126" s="22" t="s">
        <v>3686</v>
      </c>
      <c r="P126" s="22" t="s">
        <v>3687</v>
      </c>
      <c r="Q126" s="22">
        <v>6760392</v>
      </c>
      <c r="R126" s="22" t="s">
        <v>74</v>
      </c>
      <c r="S126" s="564" t="s">
        <v>1236</v>
      </c>
      <c r="T126" s="1008">
        <f t="shared" ref="T126:T139" si="18">J126/2</f>
        <v>6500000</v>
      </c>
      <c r="U126" s="22" t="s">
        <v>311</v>
      </c>
      <c r="V126" s="22" t="s">
        <v>3756</v>
      </c>
      <c r="W126" s="22" t="s">
        <v>3687</v>
      </c>
      <c r="X126" s="22">
        <v>8140</v>
      </c>
      <c r="Y126" s="563" t="s">
        <v>3760</v>
      </c>
      <c r="Z126" s="22">
        <v>6764236</v>
      </c>
      <c r="AA126" s="564" t="s">
        <v>1972</v>
      </c>
      <c r="AB126" s="22" t="s">
        <v>32</v>
      </c>
      <c r="AC126" s="915">
        <f t="shared" si="15"/>
        <v>6500000</v>
      </c>
      <c r="AD126" s="22" t="s">
        <v>217</v>
      </c>
      <c r="AE126" s="22" t="s">
        <v>3756</v>
      </c>
      <c r="AF126" s="22" t="s">
        <v>3687</v>
      </c>
      <c r="AG126" s="22"/>
      <c r="AH126" s="584"/>
      <c r="AI126" s="22"/>
      <c r="AJ126" s="915"/>
      <c r="AK126" s="22"/>
      <c r="AL126" s="22"/>
      <c r="AM126" s="22"/>
      <c r="AN126" s="30"/>
      <c r="AO126" s="30"/>
      <c r="AP126" s="30"/>
      <c r="AQ126" s="808"/>
      <c r="AR126" s="30"/>
      <c r="AS126" s="30"/>
      <c r="AT126" s="30"/>
      <c r="AU126" s="30"/>
      <c r="AV126" s="30"/>
      <c r="AW126" s="30"/>
      <c r="AX126" s="808"/>
      <c r="AY126" s="30"/>
      <c r="AZ126" s="30"/>
      <c r="BA126" s="30"/>
      <c r="BB126" s="30"/>
      <c r="BC126" s="30"/>
      <c r="BD126" s="30"/>
      <c r="BE126" s="30"/>
      <c r="BF126" s="30"/>
      <c r="BG126" s="30"/>
      <c r="BH126" s="30"/>
      <c r="BI126" s="596" t="s">
        <v>3661</v>
      </c>
      <c r="BJ126" s="596" t="s">
        <v>3662</v>
      </c>
      <c r="BK126" s="30" t="s">
        <v>4300</v>
      </c>
      <c r="BL126" s="21" t="s">
        <v>4301</v>
      </c>
      <c r="BM126" s="30" t="s">
        <v>4302</v>
      </c>
      <c r="BN126" s="30" t="s">
        <v>4303</v>
      </c>
      <c r="BO126" s="30" t="s">
        <v>4304</v>
      </c>
      <c r="BP126" s="30" t="s">
        <v>4303</v>
      </c>
      <c r="BQ126" s="30"/>
      <c r="BR126" s="30"/>
      <c r="BS126" s="30"/>
      <c r="BT126" s="30"/>
      <c r="BU126" s="30"/>
      <c r="BV126" s="30"/>
      <c r="BW126" s="30"/>
      <c r="BX126" s="30"/>
      <c r="BY126" s="30" t="s">
        <v>4305</v>
      </c>
      <c r="BZ126" s="591"/>
      <c r="CA126" s="736"/>
      <c r="CB126" s="30"/>
    </row>
    <row r="127" spans="1:80" s="6" customFormat="1" ht="48" hidden="1" customHeight="1">
      <c r="A127" s="22">
        <v>17</v>
      </c>
      <c r="B127" s="602" t="s">
        <v>4290</v>
      </c>
      <c r="C127" s="596" t="s">
        <v>4306</v>
      </c>
      <c r="D127" s="21" t="s">
        <v>4307</v>
      </c>
      <c r="E127" s="22" t="s">
        <v>4293</v>
      </c>
      <c r="F127" s="22">
        <v>2022</v>
      </c>
      <c r="G127" s="22">
        <v>2022</v>
      </c>
      <c r="H127" s="22">
        <v>8</v>
      </c>
      <c r="I127" s="590" t="s">
        <v>4308</v>
      </c>
      <c r="J127" s="603">
        <v>14675000</v>
      </c>
      <c r="K127" s="22" t="s">
        <v>3472</v>
      </c>
      <c r="L127" s="22">
        <v>2</v>
      </c>
      <c r="M127" s="22" t="s">
        <v>3693</v>
      </c>
      <c r="N127" s="22" t="s">
        <v>9</v>
      </c>
      <c r="O127" s="22" t="s">
        <v>3686</v>
      </c>
      <c r="P127" s="22" t="s">
        <v>3687</v>
      </c>
      <c r="Q127" s="22">
        <v>6680612</v>
      </c>
      <c r="R127" s="22" t="s">
        <v>26</v>
      </c>
      <c r="S127" s="564" t="s">
        <v>1248</v>
      </c>
      <c r="T127" s="1008">
        <f t="shared" si="18"/>
        <v>7337500</v>
      </c>
      <c r="U127" s="22" t="s">
        <v>176</v>
      </c>
      <c r="V127" s="22" t="s">
        <v>3751</v>
      </c>
      <c r="W127" s="22" t="s">
        <v>3687</v>
      </c>
      <c r="X127" s="22">
        <v>8140</v>
      </c>
      <c r="Y127" s="563" t="s">
        <v>3760</v>
      </c>
      <c r="Z127" s="22">
        <v>6680683</v>
      </c>
      <c r="AA127" s="583" t="s">
        <v>2742</v>
      </c>
      <c r="AB127" s="22" t="s">
        <v>17</v>
      </c>
      <c r="AC127" s="915">
        <f t="shared" si="15"/>
        <v>7337500</v>
      </c>
      <c r="AD127" s="22" t="s">
        <v>169</v>
      </c>
      <c r="AE127" s="22" t="s">
        <v>3751</v>
      </c>
      <c r="AF127" s="22" t="s">
        <v>3687</v>
      </c>
      <c r="AG127" s="22"/>
      <c r="AH127" s="584"/>
      <c r="AI127" s="22"/>
      <c r="AJ127" s="915"/>
      <c r="AK127" s="22"/>
      <c r="AL127" s="22"/>
      <c r="AM127" s="22"/>
      <c r="AN127" s="30"/>
      <c r="AO127" s="30"/>
      <c r="AP127" s="30"/>
      <c r="AQ127" s="808"/>
      <c r="AR127" s="30"/>
      <c r="AS127" s="30"/>
      <c r="AT127" s="30"/>
      <c r="AU127" s="30"/>
      <c r="AV127" s="30"/>
      <c r="AW127" s="30"/>
      <c r="AX127" s="808"/>
      <c r="AY127" s="30"/>
      <c r="AZ127" s="30"/>
      <c r="BA127" s="30"/>
      <c r="BB127" s="30"/>
      <c r="BC127" s="30"/>
      <c r="BD127" s="30"/>
      <c r="BE127" s="30"/>
      <c r="BF127" s="30"/>
      <c r="BG127" s="30"/>
      <c r="BH127" s="30"/>
      <c r="BI127" s="596" t="s">
        <v>3661</v>
      </c>
      <c r="BJ127" s="596" t="s">
        <v>3662</v>
      </c>
      <c r="BK127" s="30" t="s">
        <v>4309</v>
      </c>
      <c r="BL127" s="21" t="s">
        <v>4310</v>
      </c>
      <c r="BM127" s="30" t="s">
        <v>4311</v>
      </c>
      <c r="BN127" s="21" t="s">
        <v>4310</v>
      </c>
      <c r="BO127" s="30"/>
      <c r="BP127" s="21"/>
      <c r="BQ127" s="30"/>
      <c r="BR127" s="30"/>
      <c r="BS127" s="30"/>
      <c r="BT127" s="30"/>
      <c r="BU127" s="30"/>
      <c r="BV127" s="30"/>
      <c r="BW127" s="30"/>
      <c r="BX127" s="30"/>
      <c r="BY127" s="593" t="s">
        <v>4312</v>
      </c>
      <c r="BZ127" s="591" t="s">
        <v>3995</v>
      </c>
      <c r="CA127" s="736" t="s">
        <v>3778</v>
      </c>
      <c r="CB127" s="30"/>
    </row>
    <row r="128" spans="1:80" s="6" customFormat="1" ht="48" hidden="1" customHeight="1">
      <c r="A128" s="22">
        <v>18</v>
      </c>
      <c r="B128" s="602" t="s">
        <v>4290</v>
      </c>
      <c r="C128" s="596" t="s">
        <v>4313</v>
      </c>
      <c r="D128" s="21" t="s">
        <v>4314</v>
      </c>
      <c r="E128" s="22" t="s">
        <v>4293</v>
      </c>
      <c r="F128" s="22">
        <v>2022</v>
      </c>
      <c r="G128" s="22">
        <v>2022</v>
      </c>
      <c r="H128" s="22">
        <v>8</v>
      </c>
      <c r="I128" s="590" t="s">
        <v>4315</v>
      </c>
      <c r="J128" s="603">
        <v>14745000</v>
      </c>
      <c r="K128" s="22" t="s">
        <v>3472</v>
      </c>
      <c r="L128" s="22">
        <v>3</v>
      </c>
      <c r="M128" s="22" t="s">
        <v>3693</v>
      </c>
      <c r="N128" s="22" t="s">
        <v>9</v>
      </c>
      <c r="O128" s="22" t="s">
        <v>3686</v>
      </c>
      <c r="P128" s="22" t="s">
        <v>3687</v>
      </c>
      <c r="Q128" s="22">
        <v>6680629</v>
      </c>
      <c r="R128" s="22" t="s">
        <v>34</v>
      </c>
      <c r="S128" s="564" t="s">
        <v>2712</v>
      </c>
      <c r="T128" s="1008">
        <f t="shared" si="18"/>
        <v>7372500</v>
      </c>
      <c r="U128" s="22" t="s">
        <v>169</v>
      </c>
      <c r="V128" s="22" t="s">
        <v>3751</v>
      </c>
      <c r="W128" s="22" t="s">
        <v>3687</v>
      </c>
      <c r="X128" s="22">
        <v>8140</v>
      </c>
      <c r="Y128" s="563" t="s">
        <v>3760</v>
      </c>
      <c r="Z128" s="22">
        <v>6680641</v>
      </c>
      <c r="AA128" s="583" t="s">
        <v>2082</v>
      </c>
      <c r="AB128" s="22" t="s">
        <v>3701</v>
      </c>
      <c r="AC128" s="915">
        <f t="shared" si="15"/>
        <v>7372500</v>
      </c>
      <c r="AD128" s="22" t="s">
        <v>3945</v>
      </c>
      <c r="AE128" s="22" t="s">
        <v>3751</v>
      </c>
      <c r="AF128" s="22" t="s">
        <v>3687</v>
      </c>
      <c r="AG128" s="22"/>
      <c r="AH128" s="584"/>
      <c r="AI128" s="22"/>
      <c r="AJ128" s="915"/>
      <c r="AK128" s="22"/>
      <c r="AL128" s="22"/>
      <c r="AM128" s="22"/>
      <c r="AN128" s="30"/>
      <c r="AO128" s="30"/>
      <c r="AP128" s="30"/>
      <c r="AQ128" s="808"/>
      <c r="AR128" s="30"/>
      <c r="AS128" s="30"/>
      <c r="AT128" s="30"/>
      <c r="AU128" s="30"/>
      <c r="AV128" s="30"/>
      <c r="AW128" s="30"/>
      <c r="AX128" s="808"/>
      <c r="AY128" s="30"/>
      <c r="AZ128" s="30"/>
      <c r="BA128" s="30"/>
      <c r="BB128" s="30"/>
      <c r="BC128" s="30"/>
      <c r="BD128" s="30"/>
      <c r="BE128" s="30"/>
      <c r="BF128" s="30"/>
      <c r="BG128" s="30"/>
      <c r="BH128" s="30"/>
      <c r="BI128" s="596" t="s">
        <v>3661</v>
      </c>
      <c r="BJ128" s="596" t="s">
        <v>3662</v>
      </c>
      <c r="BK128" s="30" t="s">
        <v>4316</v>
      </c>
      <c r="BL128" s="21" t="s">
        <v>4317</v>
      </c>
      <c r="BM128" s="30" t="s">
        <v>4318</v>
      </c>
      <c r="BN128" s="21" t="s">
        <v>4317</v>
      </c>
      <c r="BO128" s="30"/>
      <c r="BP128" s="21"/>
      <c r="BQ128" s="30"/>
      <c r="BR128" s="30"/>
      <c r="BS128" s="30"/>
      <c r="BT128" s="30"/>
      <c r="BU128" s="30"/>
      <c r="BV128" s="30"/>
      <c r="BW128" s="30"/>
      <c r="BX128" s="30"/>
      <c r="BY128" s="453" t="s">
        <v>4319</v>
      </c>
      <c r="BZ128" s="453" t="s">
        <v>4320</v>
      </c>
      <c r="CA128" s="1073" t="s">
        <v>3470</v>
      </c>
      <c r="CB128" s="30"/>
    </row>
    <row r="129" spans="1:82" s="6" customFormat="1" ht="48" hidden="1" customHeight="1">
      <c r="A129" s="22">
        <v>19</v>
      </c>
      <c r="B129" s="602" t="s">
        <v>4290</v>
      </c>
      <c r="C129" s="596" t="s">
        <v>4321</v>
      </c>
      <c r="D129" s="21" t="s">
        <v>4322</v>
      </c>
      <c r="E129" s="22" t="s">
        <v>4293</v>
      </c>
      <c r="F129" s="22">
        <v>2022</v>
      </c>
      <c r="G129" s="22">
        <v>2022</v>
      </c>
      <c r="H129" s="22">
        <v>8</v>
      </c>
      <c r="I129" s="590" t="s">
        <v>4315</v>
      </c>
      <c r="J129" s="603">
        <v>13500000</v>
      </c>
      <c r="K129" s="22" t="s">
        <v>3472</v>
      </c>
      <c r="L129" s="22">
        <v>4</v>
      </c>
      <c r="M129" s="22" t="s">
        <v>3693</v>
      </c>
      <c r="N129" s="22" t="s">
        <v>9</v>
      </c>
      <c r="O129" s="22" t="s">
        <v>3686</v>
      </c>
      <c r="P129" s="22" t="s">
        <v>3687</v>
      </c>
      <c r="Q129" s="22">
        <v>6680664</v>
      </c>
      <c r="R129" s="22" t="s">
        <v>22</v>
      </c>
      <c r="S129" s="370" t="s">
        <v>2576</v>
      </c>
      <c r="T129" s="1008">
        <f>J129/4</f>
        <v>3375000</v>
      </c>
      <c r="U129" s="22" t="s">
        <v>179</v>
      </c>
      <c r="V129" s="22" t="s">
        <v>3756</v>
      </c>
      <c r="W129" s="22" t="s">
        <v>3687</v>
      </c>
      <c r="X129" s="22">
        <v>8140</v>
      </c>
      <c r="Y129" s="563" t="s">
        <v>3760</v>
      </c>
      <c r="Z129" s="22">
        <v>6680680</v>
      </c>
      <c r="AA129" s="564" t="s">
        <v>1247</v>
      </c>
      <c r="AB129" s="22" t="s">
        <v>16</v>
      </c>
      <c r="AC129" s="915">
        <f t="shared" si="15"/>
        <v>3375000</v>
      </c>
      <c r="AD129" s="22" t="s">
        <v>179</v>
      </c>
      <c r="AE129" s="22" t="s">
        <v>3756</v>
      </c>
      <c r="AF129" s="22" t="s">
        <v>3687</v>
      </c>
      <c r="AG129" s="594">
        <v>6756318</v>
      </c>
      <c r="AH129" s="1071">
        <v>724079501</v>
      </c>
      <c r="AI129" s="594" t="s">
        <v>4323</v>
      </c>
      <c r="AJ129" s="1008">
        <f>Z129/4</f>
        <v>1670170</v>
      </c>
      <c r="AK129" s="22" t="s">
        <v>311</v>
      </c>
      <c r="AL129" s="22" t="s">
        <v>3756</v>
      </c>
      <c r="AM129" s="22" t="s">
        <v>3687</v>
      </c>
      <c r="AN129" s="594">
        <v>6681205</v>
      </c>
      <c r="AO129" s="594">
        <v>705109002</v>
      </c>
      <c r="AP129" s="594" t="s">
        <v>4324</v>
      </c>
      <c r="AQ129" s="1008">
        <f>AG129/4</f>
        <v>1689079.5</v>
      </c>
      <c r="AR129" s="22" t="s">
        <v>179</v>
      </c>
      <c r="AS129" s="22" t="s">
        <v>4325</v>
      </c>
      <c r="AT129" s="22" t="s">
        <v>3687</v>
      </c>
      <c r="AU129" s="30"/>
      <c r="AV129" s="30"/>
      <c r="AW129" s="30"/>
      <c r="AX129" s="808"/>
      <c r="AY129" s="30"/>
      <c r="AZ129" s="30"/>
      <c r="BA129" s="30"/>
      <c r="BB129" s="30"/>
      <c r="BC129" s="30"/>
      <c r="BD129" s="30"/>
      <c r="BE129" s="30"/>
      <c r="BF129" s="30"/>
      <c r="BG129" s="30"/>
      <c r="BH129" s="30"/>
      <c r="BI129" s="596" t="s">
        <v>3661</v>
      </c>
      <c r="BJ129" s="596" t="s">
        <v>3662</v>
      </c>
      <c r="BK129" s="30" t="s">
        <v>3404</v>
      </c>
      <c r="BL129" s="21" t="s">
        <v>4326</v>
      </c>
      <c r="BM129" s="30"/>
      <c r="BN129" s="30"/>
      <c r="BO129" s="30"/>
      <c r="BP129" s="21"/>
      <c r="BQ129" s="30"/>
      <c r="BR129" s="30"/>
      <c r="BS129" s="30"/>
      <c r="BT129" s="30"/>
      <c r="BU129" s="30"/>
      <c r="BV129" s="30"/>
      <c r="BW129" s="30"/>
      <c r="BX129" s="30"/>
      <c r="BY129" s="453" t="s">
        <v>4327</v>
      </c>
      <c r="BZ129" s="1074" t="s">
        <v>3995</v>
      </c>
      <c r="CA129" s="1073" t="s">
        <v>3470</v>
      </c>
      <c r="CB129" s="30"/>
    </row>
    <row r="130" spans="1:82" s="6" customFormat="1" ht="48" hidden="1" customHeight="1">
      <c r="A130" s="22">
        <v>20</v>
      </c>
      <c r="B130" s="602" t="s">
        <v>4290</v>
      </c>
      <c r="C130" s="596" t="s">
        <v>4328</v>
      </c>
      <c r="D130" s="21" t="s">
        <v>4329</v>
      </c>
      <c r="E130" s="22" t="s">
        <v>4293</v>
      </c>
      <c r="F130" s="22">
        <v>2022</v>
      </c>
      <c r="G130" s="22">
        <v>2022</v>
      </c>
      <c r="H130" s="22">
        <v>12</v>
      </c>
      <c r="I130" s="590" t="s">
        <v>3920</v>
      </c>
      <c r="J130" s="603">
        <v>17000000</v>
      </c>
      <c r="K130" s="22" t="s">
        <v>3472</v>
      </c>
      <c r="L130" s="22">
        <v>6</v>
      </c>
      <c r="M130" s="22" t="s">
        <v>3693</v>
      </c>
      <c r="N130" s="22" t="s">
        <v>9</v>
      </c>
      <c r="O130" s="22" t="s">
        <v>3686</v>
      </c>
      <c r="P130" s="22" t="s">
        <v>3687</v>
      </c>
      <c r="Q130" s="22">
        <v>6680626</v>
      </c>
      <c r="R130" s="22" t="s">
        <v>45</v>
      </c>
      <c r="S130" s="564" t="s">
        <v>1296</v>
      </c>
      <c r="T130" s="1008">
        <f t="shared" si="18"/>
        <v>8500000</v>
      </c>
      <c r="U130" s="22" t="s">
        <v>207</v>
      </c>
      <c r="V130" s="22" t="s">
        <v>3756</v>
      </c>
      <c r="W130" s="22" t="s">
        <v>3687</v>
      </c>
      <c r="X130" s="22">
        <v>8140</v>
      </c>
      <c r="Y130" s="563" t="s">
        <v>3760</v>
      </c>
      <c r="Z130" s="22">
        <v>6680685</v>
      </c>
      <c r="AA130" s="583" t="s">
        <v>1232</v>
      </c>
      <c r="AB130" s="22" t="s">
        <v>28</v>
      </c>
      <c r="AC130" s="915">
        <f t="shared" si="15"/>
        <v>8500000</v>
      </c>
      <c r="AD130" s="22" t="s">
        <v>176</v>
      </c>
      <c r="AE130" s="22" t="s">
        <v>3751</v>
      </c>
      <c r="AF130" s="22" t="s">
        <v>3687</v>
      </c>
      <c r="AG130" s="22"/>
      <c r="AH130" s="584"/>
      <c r="AI130" s="22"/>
      <c r="AJ130" s="915"/>
      <c r="AK130" s="22"/>
      <c r="AL130" s="22"/>
      <c r="AM130" s="22"/>
      <c r="AN130" s="22"/>
      <c r="AO130" s="22"/>
      <c r="AP130" s="22"/>
      <c r="AQ130" s="915"/>
      <c r="AR130" s="22"/>
      <c r="AS130" s="22"/>
      <c r="AT130" s="22"/>
      <c r="AU130" s="30"/>
      <c r="AV130" s="30"/>
      <c r="AW130" s="30"/>
      <c r="AX130" s="808"/>
      <c r="AY130" s="30"/>
      <c r="AZ130" s="30"/>
      <c r="BA130" s="30"/>
      <c r="BB130" s="30"/>
      <c r="BC130" s="30"/>
      <c r="BD130" s="30"/>
      <c r="BE130" s="30"/>
      <c r="BF130" s="30"/>
      <c r="BG130" s="30"/>
      <c r="BH130" s="30"/>
      <c r="BI130" s="596" t="s">
        <v>3661</v>
      </c>
      <c r="BJ130" s="596" t="s">
        <v>3662</v>
      </c>
      <c r="BK130" s="30" t="s">
        <v>4330</v>
      </c>
      <c r="BL130" s="21" t="s">
        <v>4331</v>
      </c>
      <c r="BM130" s="30" t="s">
        <v>3579</v>
      </c>
      <c r="BN130" s="21" t="s">
        <v>4331</v>
      </c>
      <c r="BO130" s="30"/>
      <c r="BP130" s="21"/>
      <c r="BQ130" s="30"/>
      <c r="BR130" s="30"/>
      <c r="BS130" s="30"/>
      <c r="BT130" s="30"/>
      <c r="BU130" s="30"/>
      <c r="BV130" s="30"/>
      <c r="BW130" s="30"/>
      <c r="BX130" s="30"/>
      <c r="BY130" s="453" t="s">
        <v>4208</v>
      </c>
      <c r="BZ130" s="1074" t="s">
        <v>4208</v>
      </c>
      <c r="CA130" s="1073" t="s">
        <v>4208</v>
      </c>
      <c r="CB130" s="30"/>
    </row>
    <row r="131" spans="1:82" s="6" customFormat="1" ht="46.5" hidden="1" customHeight="1">
      <c r="A131" s="22">
        <v>21</v>
      </c>
      <c r="B131" s="602" t="s">
        <v>4290</v>
      </c>
      <c r="C131" s="22" t="s">
        <v>4332</v>
      </c>
      <c r="D131" s="21" t="s">
        <v>4333</v>
      </c>
      <c r="E131" s="22" t="s">
        <v>4293</v>
      </c>
      <c r="F131" s="22">
        <v>2022</v>
      </c>
      <c r="G131" s="22">
        <v>2022</v>
      </c>
      <c r="H131" s="22" t="s">
        <v>1230</v>
      </c>
      <c r="I131" s="590" t="s">
        <v>1230</v>
      </c>
      <c r="J131" s="603">
        <v>12100000</v>
      </c>
      <c r="K131" s="22" t="s">
        <v>3472</v>
      </c>
      <c r="L131" s="22">
        <v>4</v>
      </c>
      <c r="M131" s="22" t="s">
        <v>3693</v>
      </c>
      <c r="N131" s="22" t="s">
        <v>9</v>
      </c>
      <c r="O131" s="22" t="s">
        <v>3686</v>
      </c>
      <c r="P131" s="22" t="s">
        <v>3687</v>
      </c>
      <c r="Q131" s="22">
        <v>6680683</v>
      </c>
      <c r="R131" s="22" t="s">
        <v>17</v>
      </c>
      <c r="S131" s="564" t="s">
        <v>2742</v>
      </c>
      <c r="T131" s="1008">
        <f>J131/4</f>
        <v>3025000</v>
      </c>
      <c r="U131" s="22" t="s">
        <v>169</v>
      </c>
      <c r="V131" s="22" t="s">
        <v>3751</v>
      </c>
      <c r="W131" s="22" t="s">
        <v>3687</v>
      </c>
      <c r="X131" s="22">
        <v>8140</v>
      </c>
      <c r="Y131" s="563" t="s">
        <v>3760</v>
      </c>
      <c r="Z131" s="594">
        <v>258471</v>
      </c>
      <c r="AA131" s="1075">
        <v>727097302</v>
      </c>
      <c r="AB131" s="22" t="s">
        <v>67</v>
      </c>
      <c r="AC131" s="915">
        <f>T131</f>
        <v>3025000</v>
      </c>
      <c r="AD131" s="22" t="s">
        <v>176</v>
      </c>
      <c r="AE131" s="22" t="s">
        <v>3751</v>
      </c>
      <c r="AF131" s="22" t="s">
        <v>3687</v>
      </c>
      <c r="AG131" s="594">
        <v>6778837</v>
      </c>
      <c r="AH131" s="1071">
        <v>711039403</v>
      </c>
      <c r="AI131" s="594" t="s">
        <v>3525</v>
      </c>
      <c r="AJ131" s="1008">
        <f>T131</f>
        <v>3025000</v>
      </c>
      <c r="AK131" s="22" t="s">
        <v>256</v>
      </c>
      <c r="AL131" s="22" t="s">
        <v>3756</v>
      </c>
      <c r="AM131" s="22" t="s">
        <v>3687</v>
      </c>
      <c r="AN131" s="594">
        <v>6767777</v>
      </c>
      <c r="AO131" s="594">
        <v>713059501</v>
      </c>
      <c r="AP131" s="594" t="s">
        <v>3519</v>
      </c>
      <c r="AQ131" s="915">
        <f>T131</f>
        <v>3025000</v>
      </c>
      <c r="AR131" s="22" t="s">
        <v>256</v>
      </c>
      <c r="AS131" s="22" t="s">
        <v>3756</v>
      </c>
      <c r="AT131" s="22" t="s">
        <v>3687</v>
      </c>
      <c r="AU131" s="30"/>
      <c r="AV131" s="30"/>
      <c r="AW131" s="30"/>
      <c r="AX131" s="808"/>
      <c r="AY131" s="30"/>
      <c r="AZ131" s="30"/>
      <c r="BA131" s="30"/>
      <c r="BB131" s="30"/>
      <c r="BC131" s="30"/>
      <c r="BD131" s="30"/>
      <c r="BE131" s="30"/>
      <c r="BF131" s="30"/>
      <c r="BG131" s="30"/>
      <c r="BH131" s="30"/>
      <c r="BI131" s="22" t="s">
        <v>3661</v>
      </c>
      <c r="BJ131" s="22" t="s">
        <v>3662</v>
      </c>
      <c r="BK131" s="30" t="s">
        <v>4334</v>
      </c>
      <c r="BL131" s="21"/>
      <c r="BM131" s="30" t="s">
        <v>4335</v>
      </c>
      <c r="BN131" s="30"/>
      <c r="BO131" s="30"/>
      <c r="BP131" s="21"/>
      <c r="BQ131" s="30"/>
      <c r="BR131" s="30"/>
      <c r="BS131" s="30"/>
      <c r="BT131" s="30"/>
      <c r="BU131" s="30"/>
      <c r="BV131" s="30"/>
      <c r="BW131" s="30"/>
      <c r="BX131" s="30"/>
      <c r="BY131" s="30" t="s">
        <v>4336</v>
      </c>
      <c r="BZ131" s="591"/>
      <c r="CA131" s="736" t="s">
        <v>3432</v>
      </c>
      <c r="CB131" s="30"/>
    </row>
    <row r="132" spans="1:82" s="882" customFormat="1" ht="48" hidden="1" customHeight="1">
      <c r="A132" s="22">
        <v>22</v>
      </c>
      <c r="B132" s="602" t="s">
        <v>4290</v>
      </c>
      <c r="C132" s="22" t="s">
        <v>1230</v>
      </c>
      <c r="D132" s="21" t="s">
        <v>4337</v>
      </c>
      <c r="E132" s="22" t="s">
        <v>68</v>
      </c>
      <c r="F132" s="22">
        <v>2022</v>
      </c>
      <c r="G132" s="22">
        <v>2022</v>
      </c>
      <c r="H132" s="22" t="s">
        <v>1230</v>
      </c>
      <c r="I132" s="590" t="s">
        <v>4172</v>
      </c>
      <c r="J132" s="603">
        <v>40000000</v>
      </c>
      <c r="K132" s="22" t="s">
        <v>3472</v>
      </c>
      <c r="L132" s="22">
        <v>3</v>
      </c>
      <c r="M132" s="30" t="s">
        <v>4338</v>
      </c>
      <c r="N132" s="30" t="s">
        <v>4339</v>
      </c>
      <c r="O132" s="22" t="s">
        <v>3686</v>
      </c>
      <c r="P132" s="22" t="s">
        <v>3406</v>
      </c>
      <c r="Q132" s="22">
        <v>6680629</v>
      </c>
      <c r="R132" s="22" t="s">
        <v>34</v>
      </c>
      <c r="S132" s="564" t="s">
        <v>2712</v>
      </c>
      <c r="T132" s="1008">
        <f t="shared" si="18"/>
        <v>20000000</v>
      </c>
      <c r="U132" s="22" t="s">
        <v>169</v>
      </c>
      <c r="V132" s="22" t="s">
        <v>3751</v>
      </c>
      <c r="W132" s="22" t="s">
        <v>3687</v>
      </c>
      <c r="X132" s="22">
        <v>8140</v>
      </c>
      <c r="Y132" s="563" t="s">
        <v>3760</v>
      </c>
      <c r="Z132" s="22">
        <v>6764236</v>
      </c>
      <c r="AA132" s="564" t="s">
        <v>1972</v>
      </c>
      <c r="AB132" s="22" t="s">
        <v>32</v>
      </c>
      <c r="AC132" s="915">
        <f t="shared" si="15"/>
        <v>20000000</v>
      </c>
      <c r="AD132" s="22" t="s">
        <v>217</v>
      </c>
      <c r="AE132" s="22" t="s">
        <v>3756</v>
      </c>
      <c r="AF132" s="22" t="s">
        <v>3687</v>
      </c>
      <c r="AG132" s="22"/>
      <c r="AH132" s="584"/>
      <c r="AI132" s="22"/>
      <c r="AJ132" s="915"/>
      <c r="AK132" s="22"/>
      <c r="AL132" s="22"/>
      <c r="AM132" s="22"/>
      <c r="AN132" s="30"/>
      <c r="AO132" s="30"/>
      <c r="AP132" s="30"/>
      <c r="AQ132" s="808"/>
      <c r="AR132" s="30"/>
      <c r="AS132" s="30"/>
      <c r="AT132" s="30"/>
      <c r="AU132" s="30"/>
      <c r="AV132" s="30"/>
      <c r="AW132" s="30"/>
      <c r="AX132" s="808"/>
      <c r="AY132" s="30"/>
      <c r="AZ132" s="30"/>
      <c r="BA132" s="30"/>
      <c r="BB132" s="30"/>
      <c r="BC132" s="30"/>
      <c r="BD132" s="30"/>
      <c r="BE132" s="30"/>
      <c r="BF132" s="30"/>
      <c r="BG132" s="30"/>
      <c r="BH132" s="30"/>
      <c r="BI132" s="596" t="s">
        <v>3661</v>
      </c>
      <c r="BJ132" s="596" t="s">
        <v>3662</v>
      </c>
      <c r="BK132" s="30" t="s">
        <v>4340</v>
      </c>
      <c r="BL132" s="21"/>
      <c r="BM132" s="30" t="s">
        <v>4341</v>
      </c>
      <c r="BN132" s="30"/>
      <c r="BO132" s="30"/>
      <c r="BP132" s="21"/>
      <c r="BQ132" s="30"/>
      <c r="BR132" s="30"/>
      <c r="BS132" s="30"/>
      <c r="BT132" s="30"/>
      <c r="BU132" s="30"/>
      <c r="BV132" s="30"/>
      <c r="BW132" s="30"/>
      <c r="BX132" s="30"/>
      <c r="BY132" s="30"/>
      <c r="BZ132" s="591"/>
      <c r="CA132" s="736"/>
      <c r="CB132" s="30"/>
    </row>
    <row r="133" spans="1:82" s="6" customFormat="1" ht="84" hidden="1" customHeight="1">
      <c r="A133" s="22">
        <v>23</v>
      </c>
      <c r="B133" s="602" t="s">
        <v>4342</v>
      </c>
      <c r="C133" s="22" t="s">
        <v>1230</v>
      </c>
      <c r="D133" s="21" t="s">
        <v>4343</v>
      </c>
      <c r="E133" s="22" t="s">
        <v>68</v>
      </c>
      <c r="F133" s="22">
        <v>2022</v>
      </c>
      <c r="G133" s="22">
        <v>2022</v>
      </c>
      <c r="H133" s="22">
        <v>9</v>
      </c>
      <c r="I133" s="590" t="s">
        <v>4064</v>
      </c>
      <c r="J133" s="603">
        <v>13860000</v>
      </c>
      <c r="K133" s="22" t="s">
        <v>3472</v>
      </c>
      <c r="L133" s="22">
        <v>3</v>
      </c>
      <c r="M133" s="30" t="s">
        <v>4338</v>
      </c>
      <c r="N133" s="30" t="s">
        <v>4339</v>
      </c>
      <c r="O133" s="22" t="s">
        <v>3686</v>
      </c>
      <c r="P133" s="21" t="s">
        <v>2362</v>
      </c>
      <c r="Q133" s="22">
        <v>6778837</v>
      </c>
      <c r="R133" s="22" t="s">
        <v>136</v>
      </c>
      <c r="S133" s="370" t="s">
        <v>1267</v>
      </c>
      <c r="T133" s="1008">
        <f>J133/1</f>
        <v>13860000</v>
      </c>
      <c r="U133" s="22" t="s">
        <v>256</v>
      </c>
      <c r="V133" s="22" t="s">
        <v>3756</v>
      </c>
      <c r="W133" s="22" t="s">
        <v>3687</v>
      </c>
      <c r="X133" s="22">
        <v>8140</v>
      </c>
      <c r="Y133" s="563" t="s">
        <v>3760</v>
      </c>
      <c r="Z133" s="22"/>
      <c r="AA133" s="583"/>
      <c r="AB133" s="22" t="s">
        <v>1764</v>
      </c>
      <c r="AC133" s="915"/>
      <c r="AD133" s="22"/>
      <c r="AE133" s="22"/>
      <c r="AF133" s="22" t="s">
        <v>2362</v>
      </c>
      <c r="AG133" s="22"/>
      <c r="AH133" s="584"/>
      <c r="AI133" s="22" t="s">
        <v>1762</v>
      </c>
      <c r="AJ133" s="915"/>
      <c r="AK133" s="22"/>
      <c r="AL133" s="22"/>
      <c r="AM133" s="22" t="s">
        <v>2362</v>
      </c>
      <c r="AN133" s="30"/>
      <c r="AO133" s="30"/>
      <c r="AP133" s="22" t="s">
        <v>1763</v>
      </c>
      <c r="AQ133" s="915"/>
      <c r="AR133" s="30"/>
      <c r="AS133" s="30"/>
      <c r="AT133" s="22" t="s">
        <v>2362</v>
      </c>
      <c r="AU133" s="30"/>
      <c r="AV133" s="30"/>
      <c r="AW133" s="30"/>
      <c r="AX133" s="808"/>
      <c r="AY133" s="30"/>
      <c r="AZ133" s="30"/>
      <c r="BA133" s="30"/>
      <c r="BB133" s="30"/>
      <c r="BC133" s="30"/>
      <c r="BD133" s="30"/>
      <c r="BE133" s="30"/>
      <c r="BF133" s="30"/>
      <c r="BG133" s="30"/>
      <c r="BH133" s="30"/>
      <c r="BI133" s="596" t="s">
        <v>3661</v>
      </c>
      <c r="BJ133" s="596" t="s">
        <v>3662</v>
      </c>
      <c r="BK133" s="30"/>
      <c r="BL133" s="21"/>
      <c r="BM133" s="30"/>
      <c r="BN133" s="30"/>
      <c r="BO133" s="30"/>
      <c r="BP133" s="21"/>
      <c r="BQ133" s="30"/>
      <c r="BR133" s="30"/>
      <c r="BS133" s="30"/>
      <c r="BT133" s="30"/>
      <c r="BU133" s="30"/>
      <c r="BV133" s="30"/>
      <c r="BW133" s="30"/>
      <c r="BX133" s="30"/>
      <c r="BY133" s="30"/>
      <c r="BZ133" s="591"/>
      <c r="CA133" s="736"/>
      <c r="CB133" s="30"/>
    </row>
    <row r="134" spans="1:82" s="294" customFormat="1" ht="84" hidden="1" customHeight="1">
      <c r="A134" s="22">
        <v>24</v>
      </c>
      <c r="B134" s="596" t="s">
        <v>4342</v>
      </c>
      <c r="C134" s="22" t="s">
        <v>1230</v>
      </c>
      <c r="D134" s="21" t="s">
        <v>4344</v>
      </c>
      <c r="E134" s="22" t="s">
        <v>68</v>
      </c>
      <c r="F134" s="22">
        <v>2022</v>
      </c>
      <c r="G134" s="22">
        <v>2022</v>
      </c>
      <c r="H134" s="22">
        <v>12</v>
      </c>
      <c r="I134" s="590" t="s">
        <v>4172</v>
      </c>
      <c r="J134" s="914">
        <v>17840000</v>
      </c>
      <c r="K134" s="22" t="s">
        <v>3472</v>
      </c>
      <c r="L134" s="22">
        <v>3</v>
      </c>
      <c r="M134" s="22" t="s">
        <v>4338</v>
      </c>
      <c r="N134" s="22" t="s">
        <v>4339</v>
      </c>
      <c r="O134" s="22" t="s">
        <v>3686</v>
      </c>
      <c r="P134" s="22" t="s">
        <v>2362</v>
      </c>
      <c r="Q134" s="563">
        <v>6680678</v>
      </c>
      <c r="R134" s="22" t="s">
        <v>21</v>
      </c>
      <c r="S134" s="22" t="s">
        <v>2013</v>
      </c>
      <c r="T134" s="1008">
        <f>J134/2</f>
        <v>8920000</v>
      </c>
      <c r="U134" s="22" t="s">
        <v>4148</v>
      </c>
      <c r="V134" s="22" t="s">
        <v>3751</v>
      </c>
      <c r="W134" s="22" t="s">
        <v>3687</v>
      </c>
      <c r="X134" s="22">
        <v>8140</v>
      </c>
      <c r="Y134" s="563" t="s">
        <v>3760</v>
      </c>
      <c r="Z134" s="594">
        <v>6786182</v>
      </c>
      <c r="AA134" s="594">
        <v>714029601</v>
      </c>
      <c r="AB134" s="22" t="s">
        <v>87</v>
      </c>
      <c r="AC134" s="915">
        <f t="shared" si="15"/>
        <v>8920000</v>
      </c>
      <c r="AD134" s="22" t="s">
        <v>172</v>
      </c>
      <c r="AE134" s="22" t="s">
        <v>3751</v>
      </c>
      <c r="AF134" s="22" t="s">
        <v>3472</v>
      </c>
      <c r="AG134" s="22"/>
      <c r="AH134" s="584"/>
      <c r="AI134" s="22" t="s">
        <v>1791</v>
      </c>
      <c r="AJ134" s="915"/>
      <c r="AK134" s="22"/>
      <c r="AL134" s="22"/>
      <c r="AM134" s="22" t="s">
        <v>2362</v>
      </c>
      <c r="AN134" s="22"/>
      <c r="AO134" s="22"/>
      <c r="AP134" s="22" t="s">
        <v>1790</v>
      </c>
      <c r="AQ134" s="915"/>
      <c r="AR134" s="22"/>
      <c r="AS134" s="22"/>
      <c r="AT134" s="22" t="s">
        <v>2362</v>
      </c>
      <c r="AU134" s="22"/>
      <c r="AV134" s="22"/>
      <c r="AW134" s="22"/>
      <c r="AX134" s="915"/>
      <c r="AY134" s="22"/>
      <c r="AZ134" s="22"/>
      <c r="BA134" s="22"/>
      <c r="BB134" s="22"/>
      <c r="BC134" s="22"/>
      <c r="BD134" s="22"/>
      <c r="BE134" s="22"/>
      <c r="BF134" s="22"/>
      <c r="BG134" s="22"/>
      <c r="BH134" s="22"/>
      <c r="BI134" s="596" t="s">
        <v>3661</v>
      </c>
      <c r="BJ134" s="22" t="s">
        <v>3662</v>
      </c>
      <c r="BK134" s="22"/>
      <c r="BL134" s="22"/>
      <c r="BM134" s="22"/>
      <c r="BN134" s="22"/>
      <c r="BO134" s="22"/>
      <c r="BP134" s="22"/>
      <c r="BQ134" s="22"/>
      <c r="BR134" s="22"/>
      <c r="BS134" s="22"/>
      <c r="BT134" s="22"/>
      <c r="BU134" s="22"/>
      <c r="BV134" s="22"/>
      <c r="BW134" s="22"/>
      <c r="BX134" s="22"/>
      <c r="BY134" s="594" t="s">
        <v>4345</v>
      </c>
      <c r="BZ134" s="562" t="s">
        <v>4208</v>
      </c>
      <c r="CA134" s="739" t="s">
        <v>3432</v>
      </c>
      <c r="CB134" s="22"/>
    </row>
    <row r="135" spans="1:82" s="6" customFormat="1" ht="72" hidden="1" customHeight="1">
      <c r="A135" s="22">
        <v>25</v>
      </c>
      <c r="B135" s="602" t="s">
        <v>4290</v>
      </c>
      <c r="C135" s="596" t="s">
        <v>4346</v>
      </c>
      <c r="D135" s="21" t="s">
        <v>4347</v>
      </c>
      <c r="E135" s="22" t="s">
        <v>4348</v>
      </c>
      <c r="F135" s="22">
        <v>2022</v>
      </c>
      <c r="G135" s="22">
        <v>2022</v>
      </c>
      <c r="H135" s="22">
        <v>12</v>
      </c>
      <c r="I135" s="590" t="s">
        <v>4014</v>
      </c>
      <c r="J135" s="603">
        <v>11000000</v>
      </c>
      <c r="K135" s="22" t="s">
        <v>3472</v>
      </c>
      <c r="L135" s="22">
        <v>3</v>
      </c>
      <c r="M135" s="22" t="s">
        <v>4349</v>
      </c>
      <c r="N135" s="30" t="s">
        <v>4339</v>
      </c>
      <c r="O135" s="22" t="s">
        <v>3686</v>
      </c>
      <c r="P135" s="21" t="s">
        <v>4350</v>
      </c>
      <c r="Q135" s="22">
        <v>6756318</v>
      </c>
      <c r="R135" s="22" t="s">
        <v>4123</v>
      </c>
      <c r="S135" s="564" t="s">
        <v>1238</v>
      </c>
      <c r="T135" s="1008">
        <f>J135/2</f>
        <v>5500000</v>
      </c>
      <c r="U135" s="22" t="s">
        <v>311</v>
      </c>
      <c r="V135" s="22" t="s">
        <v>3756</v>
      </c>
      <c r="W135" s="22" t="s">
        <v>3687</v>
      </c>
      <c r="X135" s="22">
        <v>8140</v>
      </c>
      <c r="Y135" s="563" t="s">
        <v>3760</v>
      </c>
      <c r="Z135" s="22"/>
      <c r="AA135" s="583"/>
      <c r="AB135" s="22" t="s">
        <v>1674</v>
      </c>
      <c r="AC135" s="915"/>
      <c r="AD135" s="22"/>
      <c r="AE135" s="22"/>
      <c r="AF135" s="22" t="s">
        <v>4350</v>
      </c>
      <c r="AG135" s="22">
        <v>6680680</v>
      </c>
      <c r="AH135" s="564" t="s">
        <v>1247</v>
      </c>
      <c r="AI135" s="22" t="s">
        <v>16</v>
      </c>
      <c r="AJ135" s="915">
        <f>T135</f>
        <v>5500000</v>
      </c>
      <c r="AK135" s="22" t="s">
        <v>179</v>
      </c>
      <c r="AL135" s="22" t="s">
        <v>3756</v>
      </c>
      <c r="AM135" s="22" t="s">
        <v>3687</v>
      </c>
      <c r="AN135" s="30"/>
      <c r="AO135" s="30"/>
      <c r="AP135" s="30"/>
      <c r="AQ135" s="808"/>
      <c r="AR135" s="30"/>
      <c r="AS135" s="30"/>
      <c r="AT135" s="30"/>
      <c r="AU135" s="30"/>
      <c r="AV135" s="30"/>
      <c r="AW135" s="30"/>
      <c r="AX135" s="808"/>
      <c r="AY135" s="30"/>
      <c r="AZ135" s="30"/>
      <c r="BA135" s="30"/>
      <c r="BB135" s="30"/>
      <c r="BC135" s="30"/>
      <c r="BD135" s="30"/>
      <c r="BE135" s="30"/>
      <c r="BF135" s="30"/>
      <c r="BG135" s="30"/>
      <c r="BH135" s="30"/>
      <c r="BI135" s="596" t="s">
        <v>3661</v>
      </c>
      <c r="BJ135" s="596" t="s">
        <v>3662</v>
      </c>
      <c r="BK135" s="30" t="s">
        <v>4351</v>
      </c>
      <c r="BL135" s="21"/>
      <c r="BM135" s="30" t="s">
        <v>1688</v>
      </c>
      <c r="BN135" s="30"/>
      <c r="BO135" s="30" t="s">
        <v>1572</v>
      </c>
      <c r="BP135" s="21"/>
      <c r="BQ135" s="30"/>
      <c r="BR135" s="30"/>
      <c r="BS135" s="30"/>
      <c r="BT135" s="30"/>
      <c r="BU135" s="30"/>
      <c r="BV135" s="30"/>
      <c r="BW135" s="30"/>
      <c r="BX135" s="30"/>
      <c r="BY135" s="593" t="s">
        <v>4352</v>
      </c>
      <c r="BZ135" s="591" t="s">
        <v>3995</v>
      </c>
      <c r="CA135" s="736"/>
      <c r="CB135" s="30"/>
    </row>
    <row r="136" spans="1:82" s="6" customFormat="1" ht="48" hidden="1" customHeight="1">
      <c r="A136" s="22">
        <v>26</v>
      </c>
      <c r="B136" s="602" t="s">
        <v>4290</v>
      </c>
      <c r="C136" s="596" t="s">
        <v>4353</v>
      </c>
      <c r="D136" s="21" t="s">
        <v>4354</v>
      </c>
      <c r="E136" s="22" t="s">
        <v>65</v>
      </c>
      <c r="F136" s="22">
        <v>2022</v>
      </c>
      <c r="G136" s="22">
        <v>2022</v>
      </c>
      <c r="H136" s="22">
        <v>10</v>
      </c>
      <c r="I136" s="590" t="s">
        <v>4241</v>
      </c>
      <c r="J136" s="603">
        <v>10000000</v>
      </c>
      <c r="K136" s="22" t="s">
        <v>3472</v>
      </c>
      <c r="L136" s="22">
        <v>3</v>
      </c>
      <c r="M136" s="22" t="s">
        <v>3693</v>
      </c>
      <c r="N136" s="22" t="s">
        <v>9</v>
      </c>
      <c r="O136" s="22" t="s">
        <v>3686</v>
      </c>
      <c r="P136" s="22" t="s">
        <v>3687</v>
      </c>
      <c r="Q136" s="22">
        <v>6680687</v>
      </c>
      <c r="R136" s="22" t="s">
        <v>36</v>
      </c>
      <c r="S136" s="564" t="s">
        <v>1981</v>
      </c>
      <c r="T136" s="1008">
        <f t="shared" ref="T136" si="19">J136/3</f>
        <v>3333333.3333333335</v>
      </c>
      <c r="U136" s="22" t="s">
        <v>197</v>
      </c>
      <c r="V136" s="22" t="s">
        <v>3751</v>
      </c>
      <c r="W136" s="22" t="s">
        <v>3687</v>
      </c>
      <c r="X136" s="22">
        <v>8140</v>
      </c>
      <c r="Y136" s="563" t="s">
        <v>3760</v>
      </c>
      <c r="Z136" s="22">
        <v>6760392</v>
      </c>
      <c r="AA136" s="564" t="s">
        <v>1236</v>
      </c>
      <c r="AB136" s="22" t="s">
        <v>74</v>
      </c>
      <c r="AC136" s="915">
        <f t="shared" si="15"/>
        <v>3333333.3333333335</v>
      </c>
      <c r="AD136" s="22" t="s">
        <v>311</v>
      </c>
      <c r="AE136" s="22" t="s">
        <v>3756</v>
      </c>
      <c r="AF136" s="22" t="s">
        <v>3687</v>
      </c>
      <c r="AG136" s="22">
        <v>6680726</v>
      </c>
      <c r="AH136" s="564" t="s">
        <v>1231</v>
      </c>
      <c r="AI136" s="22" t="s">
        <v>93</v>
      </c>
      <c r="AJ136" s="915">
        <f t="shared" ref="AJ136:AJ140" si="20">T136</f>
        <v>3333333.3333333335</v>
      </c>
      <c r="AK136" s="22" t="s">
        <v>179</v>
      </c>
      <c r="AL136" s="22" t="s">
        <v>3756</v>
      </c>
      <c r="AM136" s="22" t="s">
        <v>3687</v>
      </c>
      <c r="AN136" s="30"/>
      <c r="AO136" s="30"/>
      <c r="AP136" s="30"/>
      <c r="AQ136" s="808"/>
      <c r="AR136" s="30"/>
      <c r="AS136" s="30"/>
      <c r="AT136" s="30"/>
      <c r="AU136" s="30"/>
      <c r="AV136" s="30"/>
      <c r="AW136" s="30"/>
      <c r="AX136" s="808"/>
      <c r="AY136" s="30"/>
      <c r="AZ136" s="30"/>
      <c r="BA136" s="30"/>
      <c r="BB136" s="30"/>
      <c r="BC136" s="30"/>
      <c r="BD136" s="30"/>
      <c r="BE136" s="30"/>
      <c r="BF136" s="30"/>
      <c r="BG136" s="30"/>
      <c r="BH136" s="30"/>
      <c r="BI136" s="596" t="s">
        <v>3661</v>
      </c>
      <c r="BJ136" s="596" t="s">
        <v>3662</v>
      </c>
      <c r="BK136" s="30" t="s">
        <v>3734</v>
      </c>
      <c r="BL136" s="21"/>
      <c r="BM136" s="30" t="s">
        <v>4355</v>
      </c>
      <c r="BN136" s="30" t="s">
        <v>4056</v>
      </c>
      <c r="BO136" s="30"/>
      <c r="BP136" s="21"/>
      <c r="BQ136" s="30"/>
      <c r="BR136" s="30"/>
      <c r="BS136" s="30"/>
      <c r="BT136" s="30"/>
      <c r="BU136" s="30"/>
      <c r="BV136" s="30"/>
      <c r="BW136" s="30"/>
      <c r="BX136" s="30"/>
      <c r="BY136" s="30" t="s">
        <v>3721</v>
      </c>
      <c r="BZ136" s="591"/>
      <c r="CA136" s="736" t="s">
        <v>4356</v>
      </c>
      <c r="CB136" s="30"/>
    </row>
    <row r="137" spans="1:82" s="6" customFormat="1" ht="48" hidden="1" customHeight="1">
      <c r="A137" s="22">
        <v>27</v>
      </c>
      <c r="B137" s="602" t="s">
        <v>4357</v>
      </c>
      <c r="C137" s="596" t="s">
        <v>4358</v>
      </c>
      <c r="D137" s="21" t="s">
        <v>4359</v>
      </c>
      <c r="E137" s="22" t="s">
        <v>90</v>
      </c>
      <c r="F137" s="22">
        <v>2022</v>
      </c>
      <c r="G137" s="22">
        <v>2022</v>
      </c>
      <c r="H137" s="22">
        <v>8</v>
      </c>
      <c r="I137" s="590" t="s">
        <v>4064</v>
      </c>
      <c r="J137" s="603">
        <v>150000000</v>
      </c>
      <c r="K137" s="22" t="s">
        <v>3472</v>
      </c>
      <c r="L137" s="22">
        <v>6</v>
      </c>
      <c r="M137" s="22" t="s">
        <v>90</v>
      </c>
      <c r="N137" s="22" t="s">
        <v>9</v>
      </c>
      <c r="O137" s="22" t="s">
        <v>3686</v>
      </c>
      <c r="P137" s="22" t="s">
        <v>3687</v>
      </c>
      <c r="Q137" s="22">
        <v>6680633</v>
      </c>
      <c r="R137" s="22" t="s">
        <v>25</v>
      </c>
      <c r="S137" s="564" t="s">
        <v>3791</v>
      </c>
      <c r="T137" s="1008">
        <f>J137/3</f>
        <v>50000000</v>
      </c>
      <c r="U137" s="22" t="s">
        <v>179</v>
      </c>
      <c r="V137" s="22" t="s">
        <v>3756</v>
      </c>
      <c r="W137" s="22" t="s">
        <v>3687</v>
      </c>
      <c r="X137" s="22">
        <v>8140</v>
      </c>
      <c r="Y137" s="563" t="s">
        <v>3760</v>
      </c>
      <c r="Z137" s="22">
        <v>6682174</v>
      </c>
      <c r="AA137" s="22" t="s">
        <v>2573</v>
      </c>
      <c r="AB137" s="22" t="s">
        <v>27</v>
      </c>
      <c r="AC137" s="915">
        <f t="shared" si="15"/>
        <v>50000000</v>
      </c>
      <c r="AD137" s="22" t="s">
        <v>179</v>
      </c>
      <c r="AE137" s="22" t="s">
        <v>3756</v>
      </c>
      <c r="AF137" s="22" t="s">
        <v>3687</v>
      </c>
      <c r="AG137" s="1075">
        <v>6663582</v>
      </c>
      <c r="AH137" s="1076">
        <v>303069102</v>
      </c>
      <c r="AI137" s="22" t="s">
        <v>94</v>
      </c>
      <c r="AJ137" s="915">
        <f t="shared" si="20"/>
        <v>50000000</v>
      </c>
      <c r="AK137" s="22" t="s">
        <v>169</v>
      </c>
      <c r="AL137" s="22" t="s">
        <v>3751</v>
      </c>
      <c r="AM137" s="22" t="s">
        <v>3687</v>
      </c>
      <c r="AN137" s="30"/>
      <c r="AO137" s="30"/>
      <c r="AP137" s="30"/>
      <c r="AQ137" s="808"/>
      <c r="AR137" s="30"/>
      <c r="AS137" s="30"/>
      <c r="AT137" s="30"/>
      <c r="AU137" s="30"/>
      <c r="AV137" s="30"/>
      <c r="AW137" s="30"/>
      <c r="AX137" s="808"/>
      <c r="AY137" s="30"/>
      <c r="AZ137" s="30"/>
      <c r="BA137" s="30"/>
      <c r="BB137" s="30"/>
      <c r="BC137" s="30"/>
      <c r="BD137" s="30"/>
      <c r="BE137" s="30"/>
      <c r="BF137" s="30"/>
      <c r="BG137" s="30"/>
      <c r="BH137" s="30"/>
      <c r="BI137" s="596" t="s">
        <v>3661</v>
      </c>
      <c r="BJ137" s="22" t="s">
        <v>3662</v>
      </c>
      <c r="BK137" s="30" t="s">
        <v>1511</v>
      </c>
      <c r="BL137" s="21"/>
      <c r="BM137" s="30" t="s">
        <v>4360</v>
      </c>
      <c r="BN137" s="30"/>
      <c r="BO137" s="30" t="s">
        <v>1356</v>
      </c>
      <c r="BP137" s="21"/>
      <c r="BQ137" s="30" t="s">
        <v>3740</v>
      </c>
      <c r="BR137" s="30"/>
      <c r="BS137" s="30"/>
      <c r="BT137" s="30"/>
      <c r="BU137" s="30"/>
      <c r="BV137" s="30"/>
      <c r="BW137" s="30"/>
      <c r="BX137" s="30"/>
      <c r="BY137" s="30"/>
      <c r="BZ137" s="591"/>
      <c r="CA137" s="736"/>
      <c r="CB137" s="30"/>
    </row>
    <row r="138" spans="1:82" s="6" customFormat="1" ht="66.75" hidden="1" customHeight="1">
      <c r="A138" s="22">
        <v>28</v>
      </c>
      <c r="B138" s="602" t="s">
        <v>4357</v>
      </c>
      <c r="C138" s="22" t="s">
        <v>1230</v>
      </c>
      <c r="D138" s="21" t="s">
        <v>4361</v>
      </c>
      <c r="E138" s="22" t="s">
        <v>90</v>
      </c>
      <c r="F138" s="22">
        <v>2022</v>
      </c>
      <c r="G138" s="22">
        <v>2022</v>
      </c>
      <c r="H138" s="22">
        <v>12</v>
      </c>
      <c r="I138" s="590" t="s">
        <v>4054</v>
      </c>
      <c r="J138" s="603">
        <v>100000000</v>
      </c>
      <c r="K138" s="22" t="s">
        <v>3472</v>
      </c>
      <c r="L138" s="22">
        <v>4</v>
      </c>
      <c r="M138" s="22" t="s">
        <v>90</v>
      </c>
      <c r="N138" s="22" t="s">
        <v>9</v>
      </c>
      <c r="O138" s="22" t="s">
        <v>3686</v>
      </c>
      <c r="P138" s="22" t="s">
        <v>3687</v>
      </c>
      <c r="Q138" s="22">
        <v>6680685</v>
      </c>
      <c r="R138" s="22" t="s">
        <v>28</v>
      </c>
      <c r="S138" s="583" t="s">
        <v>1232</v>
      </c>
      <c r="T138" s="1008">
        <f>J138/5</f>
        <v>20000000</v>
      </c>
      <c r="U138" s="22" t="s">
        <v>176</v>
      </c>
      <c r="V138" s="22" t="s">
        <v>3751</v>
      </c>
      <c r="W138" s="22" t="s">
        <v>3687</v>
      </c>
      <c r="X138" s="22">
        <v>8140</v>
      </c>
      <c r="Y138" s="563" t="s">
        <v>3760</v>
      </c>
      <c r="Z138" s="22">
        <v>6801989</v>
      </c>
      <c r="AA138" s="22" t="s">
        <v>2178</v>
      </c>
      <c r="AB138" s="22" t="s">
        <v>64</v>
      </c>
      <c r="AC138" s="915">
        <f t="shared" si="15"/>
        <v>20000000</v>
      </c>
      <c r="AD138" s="22" t="s">
        <v>3486</v>
      </c>
      <c r="AE138" s="22" t="s">
        <v>3756</v>
      </c>
      <c r="AF138" s="22" t="s">
        <v>3687</v>
      </c>
      <c r="AG138" s="22">
        <v>6724784</v>
      </c>
      <c r="AH138" s="564" t="s">
        <v>2069</v>
      </c>
      <c r="AI138" s="22" t="s">
        <v>109</v>
      </c>
      <c r="AJ138" s="915">
        <f t="shared" si="20"/>
        <v>20000000</v>
      </c>
      <c r="AK138" s="22" t="s">
        <v>172</v>
      </c>
      <c r="AL138" s="22" t="s">
        <v>3751</v>
      </c>
      <c r="AM138" s="22" t="s">
        <v>3687</v>
      </c>
      <c r="AN138" s="22">
        <v>6680626</v>
      </c>
      <c r="AO138" s="564" t="s">
        <v>1296</v>
      </c>
      <c r="AP138" s="22" t="s">
        <v>45</v>
      </c>
      <c r="AQ138" s="915">
        <f>T138</f>
        <v>20000000</v>
      </c>
      <c r="AR138" s="22" t="s">
        <v>256</v>
      </c>
      <c r="AS138" s="30" t="s">
        <v>3756</v>
      </c>
      <c r="AT138" s="22" t="s">
        <v>3687</v>
      </c>
      <c r="AU138" s="30">
        <v>6680627</v>
      </c>
      <c r="AV138" s="370" t="s">
        <v>2200</v>
      </c>
      <c r="AW138" s="22" t="s">
        <v>88</v>
      </c>
      <c r="AX138" s="915">
        <f>T138</f>
        <v>20000000</v>
      </c>
      <c r="AY138" s="22" t="s">
        <v>197</v>
      </c>
      <c r="AZ138" s="30" t="s">
        <v>3756</v>
      </c>
      <c r="BA138" s="30"/>
      <c r="BB138" s="30"/>
      <c r="BC138" s="30"/>
      <c r="BD138" s="30"/>
      <c r="BE138" s="30"/>
      <c r="BF138" s="30"/>
      <c r="BG138" s="30"/>
      <c r="BH138" s="30"/>
      <c r="BI138" s="596" t="s">
        <v>3661</v>
      </c>
      <c r="BJ138" s="22" t="s">
        <v>3662</v>
      </c>
      <c r="BK138" s="30" t="s">
        <v>775</v>
      </c>
      <c r="BL138" s="21"/>
      <c r="BM138" s="30" t="s">
        <v>3420</v>
      </c>
      <c r="BN138" s="30"/>
      <c r="BO138" s="30" t="s">
        <v>4362</v>
      </c>
      <c r="BP138" s="21"/>
      <c r="BQ138" s="30" t="s">
        <v>4363</v>
      </c>
      <c r="BR138" s="30"/>
      <c r="BS138" s="30" t="s">
        <v>4364</v>
      </c>
      <c r="BT138" s="30"/>
      <c r="BU138" s="30" t="s">
        <v>2033</v>
      </c>
      <c r="BV138" s="30"/>
      <c r="BW138" s="30" t="s">
        <v>2842</v>
      </c>
      <c r="BX138" s="30"/>
      <c r="BY138" s="30"/>
      <c r="BZ138" s="591"/>
      <c r="CA138" s="736"/>
      <c r="CB138" s="30"/>
    </row>
    <row r="139" spans="1:82" s="6" customFormat="1" ht="48" hidden="1" customHeight="1">
      <c r="A139" s="22">
        <v>29</v>
      </c>
      <c r="B139" s="602" t="s">
        <v>4357</v>
      </c>
      <c r="C139" s="22" t="s">
        <v>1230</v>
      </c>
      <c r="D139" s="21" t="s">
        <v>4365</v>
      </c>
      <c r="E139" s="22" t="s">
        <v>90</v>
      </c>
      <c r="F139" s="22">
        <v>2022</v>
      </c>
      <c r="G139" s="22">
        <v>2022</v>
      </c>
      <c r="H139" s="22">
        <v>12</v>
      </c>
      <c r="I139" s="590" t="s">
        <v>4064</v>
      </c>
      <c r="J139" s="603">
        <v>50000000</v>
      </c>
      <c r="K139" s="22" t="s">
        <v>3472</v>
      </c>
      <c r="L139" s="22">
        <v>4</v>
      </c>
      <c r="M139" s="22" t="s">
        <v>90</v>
      </c>
      <c r="N139" s="22" t="s">
        <v>9</v>
      </c>
      <c r="O139" s="22" t="s">
        <v>3686</v>
      </c>
      <c r="P139" s="22" t="s">
        <v>3687</v>
      </c>
      <c r="Q139" s="22">
        <v>6680685</v>
      </c>
      <c r="R139" s="22" t="s">
        <v>28</v>
      </c>
      <c r="S139" s="583" t="s">
        <v>1232</v>
      </c>
      <c r="T139" s="1008">
        <f t="shared" si="18"/>
        <v>25000000</v>
      </c>
      <c r="U139" s="22" t="s">
        <v>176</v>
      </c>
      <c r="V139" s="22" t="s">
        <v>3751</v>
      </c>
      <c r="W139" s="22" t="s">
        <v>3687</v>
      </c>
      <c r="X139" s="22">
        <v>8140</v>
      </c>
      <c r="Y139" s="563" t="s">
        <v>3760</v>
      </c>
      <c r="Z139" s="22">
        <v>6680641</v>
      </c>
      <c r="AA139" s="583" t="s">
        <v>2082</v>
      </c>
      <c r="AB139" s="22" t="s">
        <v>3701</v>
      </c>
      <c r="AC139" s="915">
        <f t="shared" si="15"/>
        <v>25000000</v>
      </c>
      <c r="AD139" s="22" t="s">
        <v>3945</v>
      </c>
      <c r="AE139" s="22" t="s">
        <v>3751</v>
      </c>
      <c r="AF139" s="22" t="s">
        <v>3687</v>
      </c>
      <c r="AG139" s="22"/>
      <c r="AH139" s="584"/>
      <c r="AI139" s="22"/>
      <c r="AJ139" s="915"/>
      <c r="AK139" s="22"/>
      <c r="AL139" s="22"/>
      <c r="AM139" s="22"/>
      <c r="AN139" s="30"/>
      <c r="AO139" s="30"/>
      <c r="AP139" s="30"/>
      <c r="AQ139" s="808"/>
      <c r="AR139" s="30"/>
      <c r="AS139" s="30"/>
      <c r="AT139" s="30"/>
      <c r="AU139" s="30"/>
      <c r="AV139" s="30"/>
      <c r="AW139" s="30"/>
      <c r="AX139" s="808"/>
      <c r="AY139" s="30"/>
      <c r="AZ139" s="30"/>
      <c r="BA139" s="30"/>
      <c r="BB139" s="30"/>
      <c r="BC139" s="30"/>
      <c r="BD139" s="30"/>
      <c r="BE139" s="30"/>
      <c r="BF139" s="30"/>
      <c r="BG139" s="30"/>
      <c r="BH139" s="30"/>
      <c r="BI139" s="596" t="s">
        <v>3661</v>
      </c>
      <c r="BJ139" s="22" t="s">
        <v>3662</v>
      </c>
      <c r="BK139" s="30" t="s">
        <v>4057</v>
      </c>
      <c r="BL139" s="21"/>
      <c r="BM139" s="30" t="s">
        <v>4366</v>
      </c>
      <c r="BN139" s="30"/>
      <c r="BO139" s="30" t="s">
        <v>4367</v>
      </c>
      <c r="BP139" s="21"/>
      <c r="BQ139" s="30" t="s">
        <v>4368</v>
      </c>
      <c r="BR139" s="30"/>
      <c r="BS139" s="30" t="s">
        <v>4369</v>
      </c>
      <c r="BT139" s="30"/>
      <c r="BU139" s="30"/>
      <c r="BV139" s="30"/>
      <c r="BW139" s="30"/>
      <c r="BX139" s="30"/>
      <c r="BY139" s="593" t="s">
        <v>4370</v>
      </c>
      <c r="BZ139" s="591" t="s">
        <v>4208</v>
      </c>
      <c r="CA139" s="1069" t="s">
        <v>3778</v>
      </c>
      <c r="CB139" s="30"/>
    </row>
    <row r="140" spans="1:82" s="882" customFormat="1" ht="48" hidden="1" customHeight="1">
      <c r="A140" s="22">
        <v>30</v>
      </c>
      <c r="B140" s="602" t="s">
        <v>4202</v>
      </c>
      <c r="C140" s="22" t="s">
        <v>1230</v>
      </c>
      <c r="D140" s="21" t="s">
        <v>4371</v>
      </c>
      <c r="E140" s="22" t="s">
        <v>99</v>
      </c>
      <c r="F140" s="22">
        <v>2022</v>
      </c>
      <c r="G140" s="22">
        <v>2022</v>
      </c>
      <c r="H140" s="22">
        <v>7</v>
      </c>
      <c r="I140" s="590" t="s">
        <v>4054</v>
      </c>
      <c r="J140" s="603">
        <v>3000000</v>
      </c>
      <c r="K140" s="22" t="s">
        <v>3472</v>
      </c>
      <c r="L140" s="22" t="s">
        <v>1230</v>
      </c>
      <c r="M140" s="22" t="s">
        <v>3693</v>
      </c>
      <c r="N140" s="22" t="s">
        <v>9</v>
      </c>
      <c r="O140" s="22" t="s">
        <v>3686</v>
      </c>
      <c r="P140" s="22" t="s">
        <v>3687</v>
      </c>
      <c r="Q140" s="22">
        <v>6099359</v>
      </c>
      <c r="R140" s="22" t="s">
        <v>98</v>
      </c>
      <c r="S140" s="564" t="s">
        <v>1265</v>
      </c>
      <c r="T140" s="1008">
        <f>J140/3</f>
        <v>1000000</v>
      </c>
      <c r="U140" s="22" t="s">
        <v>217</v>
      </c>
      <c r="V140" s="22" t="s">
        <v>3756</v>
      </c>
      <c r="W140" s="22" t="s">
        <v>3687</v>
      </c>
      <c r="X140" s="22">
        <v>8140</v>
      </c>
      <c r="Y140" s="563" t="s">
        <v>3760</v>
      </c>
      <c r="Z140" s="22">
        <v>6680648</v>
      </c>
      <c r="AA140" s="370" t="s">
        <v>1324</v>
      </c>
      <c r="AB140" s="22" t="s">
        <v>24</v>
      </c>
      <c r="AC140" s="915">
        <f t="shared" si="15"/>
        <v>1000000</v>
      </c>
      <c r="AD140" s="22" t="s">
        <v>217</v>
      </c>
      <c r="AE140" s="22" t="s">
        <v>3756</v>
      </c>
      <c r="AF140" s="22" t="s">
        <v>3687</v>
      </c>
      <c r="AG140" s="22"/>
      <c r="AH140" s="584"/>
      <c r="AI140" s="22" t="s">
        <v>46</v>
      </c>
      <c r="AJ140" s="915">
        <f t="shared" si="20"/>
        <v>1000000</v>
      </c>
      <c r="AK140" s="22" t="s">
        <v>217</v>
      </c>
      <c r="AL140" s="22" t="s">
        <v>3756</v>
      </c>
      <c r="AM140" s="22" t="s">
        <v>3687</v>
      </c>
      <c r="AN140" s="30"/>
      <c r="AO140" s="30"/>
      <c r="AP140" s="30"/>
      <c r="AQ140" s="808"/>
      <c r="AR140" s="30"/>
      <c r="AS140" s="30"/>
      <c r="AT140" s="30"/>
      <c r="AU140" s="30"/>
      <c r="AV140" s="30"/>
      <c r="AW140" s="30"/>
      <c r="AX140" s="808"/>
      <c r="AY140" s="30"/>
      <c r="AZ140" s="30"/>
      <c r="BA140" s="30"/>
      <c r="BB140" s="30"/>
      <c r="BC140" s="30"/>
      <c r="BD140" s="30"/>
      <c r="BE140" s="30"/>
      <c r="BF140" s="30"/>
      <c r="BG140" s="30"/>
      <c r="BH140" s="30"/>
      <c r="BI140" s="596" t="s">
        <v>3661</v>
      </c>
      <c r="BJ140" s="22" t="s">
        <v>3662</v>
      </c>
      <c r="BK140" s="30" t="s">
        <v>3493</v>
      </c>
      <c r="BL140" s="21"/>
      <c r="BM140" s="30" t="s">
        <v>4369</v>
      </c>
      <c r="BN140" s="30"/>
      <c r="BO140" s="30"/>
      <c r="BP140" s="21"/>
      <c r="BQ140" s="30"/>
      <c r="BR140" s="30"/>
      <c r="BS140" s="30"/>
      <c r="BT140" s="30"/>
      <c r="BU140" s="30"/>
      <c r="BV140" s="30"/>
      <c r="BW140" s="30"/>
      <c r="BX140" s="30"/>
      <c r="BY140" s="30"/>
      <c r="BZ140" s="591"/>
      <c r="CA140" s="736"/>
      <c r="CB140" s="30"/>
    </row>
    <row r="141" spans="1:82" s="6" customFormat="1" ht="48" hidden="1" customHeight="1">
      <c r="A141" s="22">
        <v>31</v>
      </c>
      <c r="B141" s="602" t="s">
        <v>4202</v>
      </c>
      <c r="C141" s="22" t="s">
        <v>1230</v>
      </c>
      <c r="D141" s="21" t="s">
        <v>4372</v>
      </c>
      <c r="E141" s="22" t="s">
        <v>99</v>
      </c>
      <c r="F141" s="22">
        <v>2022</v>
      </c>
      <c r="G141" s="22">
        <v>2022</v>
      </c>
      <c r="H141" s="22" t="s">
        <v>1230</v>
      </c>
      <c r="I141" s="590" t="s">
        <v>1230</v>
      </c>
      <c r="J141" s="603">
        <v>3000000</v>
      </c>
      <c r="K141" s="22" t="s">
        <v>3472</v>
      </c>
      <c r="L141" s="22" t="s">
        <v>1230</v>
      </c>
      <c r="M141" s="22" t="s">
        <v>3693</v>
      </c>
      <c r="N141" s="22" t="s">
        <v>9</v>
      </c>
      <c r="O141" s="22" t="s">
        <v>3686</v>
      </c>
      <c r="P141" s="22" t="s">
        <v>3687</v>
      </c>
      <c r="Q141" s="22">
        <v>6680708</v>
      </c>
      <c r="R141" s="22" t="s">
        <v>85</v>
      </c>
      <c r="S141" s="564" t="s">
        <v>2724</v>
      </c>
      <c r="T141" s="1008">
        <f>J141/2</f>
        <v>1500000</v>
      </c>
      <c r="U141" s="22" t="s">
        <v>176</v>
      </c>
      <c r="V141" s="22" t="s">
        <v>3751</v>
      </c>
      <c r="W141" s="22" t="s">
        <v>3687</v>
      </c>
      <c r="X141" s="22">
        <v>8140</v>
      </c>
      <c r="Y141" s="563" t="s">
        <v>3760</v>
      </c>
      <c r="Z141" s="22" t="s">
        <v>4373</v>
      </c>
      <c r="AA141" s="583" t="s">
        <v>4374</v>
      </c>
      <c r="AB141" s="22" t="s">
        <v>412</v>
      </c>
      <c r="AC141" s="915">
        <f t="shared" si="15"/>
        <v>1500000</v>
      </c>
      <c r="AD141" s="22" t="s">
        <v>176</v>
      </c>
      <c r="AE141" s="22" t="s">
        <v>3751</v>
      </c>
      <c r="AF141" s="22" t="s">
        <v>3687</v>
      </c>
      <c r="AG141" s="22"/>
      <c r="AH141" s="584"/>
      <c r="AI141" s="22"/>
      <c r="AJ141" s="915"/>
      <c r="AK141" s="22"/>
      <c r="AL141" s="22"/>
      <c r="AM141" s="22"/>
      <c r="AN141" s="30"/>
      <c r="AO141" s="30"/>
      <c r="AP141" s="30"/>
      <c r="AQ141" s="808"/>
      <c r="AR141" s="30"/>
      <c r="AS141" s="30"/>
      <c r="AT141" s="30"/>
      <c r="AU141" s="30"/>
      <c r="AV141" s="30"/>
      <c r="AW141" s="30"/>
      <c r="AX141" s="808"/>
      <c r="AY141" s="30"/>
      <c r="AZ141" s="30"/>
      <c r="BA141" s="30"/>
      <c r="BB141" s="30"/>
      <c r="BC141" s="30"/>
      <c r="BD141" s="30"/>
      <c r="BE141" s="30"/>
      <c r="BF141" s="30"/>
      <c r="BG141" s="30"/>
      <c r="BH141" s="30"/>
      <c r="BI141" s="596" t="s">
        <v>3661</v>
      </c>
      <c r="BJ141" s="22" t="s">
        <v>3662</v>
      </c>
      <c r="BK141" s="30"/>
      <c r="BL141" s="21"/>
      <c r="BM141" s="30"/>
      <c r="BN141" s="30"/>
      <c r="BO141" s="30"/>
      <c r="BP141" s="21"/>
      <c r="BQ141" s="30"/>
      <c r="BR141" s="30"/>
      <c r="BS141" s="30"/>
      <c r="BT141" s="30"/>
      <c r="BU141" s="30"/>
      <c r="BV141" s="30"/>
      <c r="BW141" s="30"/>
      <c r="BX141" s="30"/>
      <c r="BY141" s="30"/>
      <c r="BZ141" s="591"/>
      <c r="CA141" s="736"/>
      <c r="CB141" s="30"/>
    </row>
    <row r="142" spans="1:82" s="1145" customFormat="1" ht="9.75" hidden="1" customHeight="1">
      <c r="A142" s="1131"/>
      <c r="B142" s="1132"/>
      <c r="C142" s="1131"/>
      <c r="D142" s="1133"/>
      <c r="E142" s="1131"/>
      <c r="F142" s="1131"/>
      <c r="G142" s="1131"/>
      <c r="H142" s="1131"/>
      <c r="I142" s="1134"/>
      <c r="J142" s="1135"/>
      <c r="K142" s="1131"/>
      <c r="L142" s="1131"/>
      <c r="M142" s="1131"/>
      <c r="N142" s="1131"/>
      <c r="O142" s="1131"/>
      <c r="P142" s="1131"/>
      <c r="Q142" s="1131"/>
      <c r="R142" s="1131"/>
      <c r="S142" s="1136"/>
      <c r="T142" s="1137"/>
      <c r="U142" s="1131"/>
      <c r="V142" s="1131"/>
      <c r="W142" s="1131"/>
      <c r="X142" s="1131"/>
      <c r="Y142" s="1138"/>
      <c r="Z142" s="1131"/>
      <c r="AA142" s="1139"/>
      <c r="AB142" s="1131"/>
      <c r="AC142" s="1140"/>
      <c r="AD142" s="1131"/>
      <c r="AE142" s="1131"/>
      <c r="AF142" s="1131"/>
      <c r="AG142" s="1131"/>
      <c r="AH142" s="1141"/>
      <c r="AI142" s="1131"/>
      <c r="AJ142" s="1140"/>
      <c r="AK142" s="1131"/>
      <c r="AL142" s="1131"/>
      <c r="AM142" s="1131"/>
      <c r="AN142" s="1132"/>
      <c r="AO142" s="1132"/>
      <c r="AP142" s="1132"/>
      <c r="AQ142" s="1142"/>
      <c r="AR142" s="1132"/>
      <c r="AS142" s="1132"/>
      <c r="AT142" s="1132"/>
      <c r="AU142" s="1132"/>
      <c r="AV142" s="1132"/>
      <c r="AW142" s="1132"/>
      <c r="AX142" s="1142"/>
      <c r="AY142" s="1132"/>
      <c r="AZ142" s="1132"/>
      <c r="BA142" s="1132"/>
      <c r="BB142" s="1132"/>
      <c r="BC142" s="1132"/>
      <c r="BD142" s="1132"/>
      <c r="BE142" s="1132"/>
      <c r="BF142" s="1132"/>
      <c r="BG142" s="1132"/>
      <c r="BH142" s="1132"/>
      <c r="BI142" s="1131"/>
      <c r="BJ142" s="1131"/>
      <c r="BK142" s="1132"/>
      <c r="BL142" s="1133"/>
      <c r="BM142" s="1132"/>
      <c r="BN142" s="1132"/>
      <c r="BO142" s="1132"/>
      <c r="BP142" s="1133"/>
      <c r="BQ142" s="1132"/>
      <c r="BR142" s="1132"/>
      <c r="BS142" s="1132"/>
      <c r="BT142" s="1132"/>
      <c r="BU142" s="1132"/>
      <c r="BV142" s="1132"/>
      <c r="BW142" s="1132"/>
      <c r="BX142" s="1132"/>
      <c r="BY142" s="1132"/>
      <c r="BZ142" s="1143"/>
      <c r="CA142" s="1144"/>
      <c r="CB142" s="1132"/>
    </row>
    <row r="143" spans="1:82" s="6" customFormat="1" ht="36" hidden="1">
      <c r="A143" s="22">
        <v>1</v>
      </c>
      <c r="B143" s="602" t="s">
        <v>4387</v>
      </c>
      <c r="C143" s="596" t="s">
        <v>4388</v>
      </c>
      <c r="D143" s="21" t="s">
        <v>4389</v>
      </c>
      <c r="E143" s="22" t="s">
        <v>4390</v>
      </c>
      <c r="F143" s="22">
        <v>2023</v>
      </c>
      <c r="G143" s="22">
        <v>2023</v>
      </c>
      <c r="H143" s="22">
        <v>7</v>
      </c>
      <c r="I143" s="22" t="s">
        <v>4391</v>
      </c>
      <c r="J143" s="603">
        <v>6752000</v>
      </c>
      <c r="K143" s="22" t="s">
        <v>3472</v>
      </c>
      <c r="L143" s="22">
        <v>3</v>
      </c>
      <c r="M143" s="22" t="s">
        <v>3693</v>
      </c>
      <c r="N143" s="22" t="s">
        <v>9</v>
      </c>
      <c r="O143" s="22" t="s">
        <v>3686</v>
      </c>
      <c r="P143" s="22" t="s">
        <v>4392</v>
      </c>
      <c r="Q143" s="22">
        <v>6773159</v>
      </c>
      <c r="R143" s="22" t="s">
        <v>53</v>
      </c>
      <c r="S143" s="564" t="s">
        <v>4152</v>
      </c>
      <c r="T143" s="1046">
        <f>J143/3</f>
        <v>2250666.6666666665</v>
      </c>
      <c r="U143" s="22" t="s">
        <v>256</v>
      </c>
      <c r="V143" s="22" t="s">
        <v>3756</v>
      </c>
      <c r="W143" s="22" t="s">
        <v>3687</v>
      </c>
      <c r="X143" s="22">
        <v>8140</v>
      </c>
      <c r="Y143" s="563">
        <v>72019</v>
      </c>
      <c r="Z143" s="22">
        <v>6768348</v>
      </c>
      <c r="AA143" s="583" t="s">
        <v>2332</v>
      </c>
      <c r="AB143" s="22" t="s">
        <v>61</v>
      </c>
      <c r="AC143" s="915">
        <f>T143</f>
        <v>2250666.6666666665</v>
      </c>
      <c r="AD143" s="22" t="s">
        <v>256</v>
      </c>
      <c r="AE143" s="22" t="s">
        <v>3756</v>
      </c>
      <c r="AF143" s="22" t="s">
        <v>3687</v>
      </c>
      <c r="AG143" s="370" t="s">
        <v>4393</v>
      </c>
      <c r="AH143" s="564" t="s">
        <v>2960</v>
      </c>
      <c r="AI143" s="22" t="s">
        <v>390</v>
      </c>
      <c r="AJ143" s="915">
        <f>T143</f>
        <v>2250666.6666666665</v>
      </c>
      <c r="AK143" s="22" t="s">
        <v>256</v>
      </c>
      <c r="AL143" s="22" t="s">
        <v>3756</v>
      </c>
      <c r="AM143" s="22" t="s">
        <v>3687</v>
      </c>
      <c r="AN143" s="30"/>
      <c r="AO143" s="30"/>
      <c r="AP143" s="30"/>
      <c r="AQ143" s="808"/>
      <c r="AR143" s="30"/>
      <c r="AS143" s="30"/>
      <c r="AT143" s="30"/>
      <c r="AU143" s="30"/>
      <c r="AV143" s="30"/>
      <c r="AW143" s="30"/>
      <c r="AX143" s="808"/>
      <c r="AY143" s="30"/>
      <c r="AZ143" s="30"/>
      <c r="BA143" s="30"/>
      <c r="BB143" s="30"/>
      <c r="BC143" s="30"/>
      <c r="BD143" s="30"/>
      <c r="BE143" s="30"/>
      <c r="BF143" s="30"/>
      <c r="BG143" s="30"/>
      <c r="BH143" s="30"/>
      <c r="BI143" s="596" t="s">
        <v>3661</v>
      </c>
      <c r="BJ143" s="596" t="s">
        <v>3662</v>
      </c>
      <c r="BK143" s="30" t="s">
        <v>3179</v>
      </c>
      <c r="BL143" s="21" t="s">
        <v>4326</v>
      </c>
      <c r="BM143" s="30" t="s">
        <v>4394</v>
      </c>
      <c r="BN143" s="30" t="s">
        <v>4326</v>
      </c>
      <c r="BO143" s="30" t="s">
        <v>4395</v>
      </c>
      <c r="BP143" s="21" t="s">
        <v>4326</v>
      </c>
      <c r="BQ143" s="30"/>
      <c r="BR143" s="30"/>
      <c r="BS143" s="30"/>
      <c r="BT143" s="30"/>
      <c r="BU143" s="30"/>
      <c r="BV143" s="30"/>
      <c r="BW143" s="30"/>
      <c r="BX143" s="30"/>
      <c r="BY143" s="30" t="s">
        <v>3367</v>
      </c>
      <c r="BZ143" s="591" t="s">
        <v>4396</v>
      </c>
      <c r="CA143" s="736" t="s">
        <v>1230</v>
      </c>
      <c r="CB143" s="30" t="s">
        <v>4397</v>
      </c>
      <c r="CC143" s="316"/>
      <c r="CD143" s="316"/>
    </row>
    <row r="144" spans="1:82" s="245" customFormat="1" ht="36" hidden="1">
      <c r="A144" s="1077">
        <v>2</v>
      </c>
      <c r="B144" s="602" t="s">
        <v>4387</v>
      </c>
      <c r="C144" s="596" t="s">
        <v>4398</v>
      </c>
      <c r="D144" s="1078" t="s">
        <v>4399</v>
      </c>
      <c r="E144" s="1077" t="s">
        <v>4390</v>
      </c>
      <c r="F144" s="1077">
        <v>2023</v>
      </c>
      <c r="G144" s="1077">
        <v>2023</v>
      </c>
      <c r="H144" s="1077">
        <v>8</v>
      </c>
      <c r="I144" s="1077" t="s">
        <v>4400</v>
      </c>
      <c r="J144" s="604">
        <v>7000000</v>
      </c>
      <c r="K144" s="1077" t="s">
        <v>3472</v>
      </c>
      <c r="L144" s="1077">
        <v>2</v>
      </c>
      <c r="M144" s="1077" t="s">
        <v>3693</v>
      </c>
      <c r="N144" s="22" t="s">
        <v>9</v>
      </c>
      <c r="O144" s="1077" t="s">
        <v>3686</v>
      </c>
      <c r="P144" s="1077" t="s">
        <v>4392</v>
      </c>
      <c r="Q144" s="1077">
        <v>6859016</v>
      </c>
      <c r="R144" s="1077" t="s">
        <v>60</v>
      </c>
      <c r="S144" s="1079" t="s">
        <v>4401</v>
      </c>
      <c r="T144" s="1080">
        <f>J144/2</f>
        <v>3500000</v>
      </c>
      <c r="U144" s="1077" t="s">
        <v>176</v>
      </c>
      <c r="V144" s="1077" t="s">
        <v>3751</v>
      </c>
      <c r="W144" s="1077" t="s">
        <v>3687</v>
      </c>
      <c r="X144" s="1077">
        <v>8140</v>
      </c>
      <c r="Y144" s="1081">
        <v>72019</v>
      </c>
      <c r="Z144" s="1077">
        <v>6767777</v>
      </c>
      <c r="AA144" s="1082" t="s">
        <v>2961</v>
      </c>
      <c r="AB144" s="1077" t="s">
        <v>3921</v>
      </c>
      <c r="AC144" s="1083">
        <f t="shared" ref="AC144:AC162" si="21">T144</f>
        <v>3500000</v>
      </c>
      <c r="AD144" s="1077" t="s">
        <v>256</v>
      </c>
      <c r="AE144" s="1077" t="s">
        <v>3756</v>
      </c>
      <c r="AF144" s="1077" t="s">
        <v>3687</v>
      </c>
      <c r="AG144" s="1077"/>
      <c r="AH144" s="1079"/>
      <c r="AI144" s="1077"/>
      <c r="AJ144" s="1083"/>
      <c r="AK144" s="605"/>
      <c r="AL144" s="605"/>
      <c r="AM144" s="1078"/>
      <c r="AN144" s="605"/>
      <c r="AO144" s="605"/>
      <c r="AP144" s="605"/>
      <c r="AQ144" s="1084"/>
      <c r="AR144" s="605"/>
      <c r="AS144" s="605"/>
      <c r="AT144" s="605"/>
      <c r="AU144" s="605"/>
      <c r="AV144" s="605"/>
      <c r="AW144" s="605"/>
      <c r="AX144" s="1084"/>
      <c r="AY144" s="605"/>
      <c r="AZ144" s="605"/>
      <c r="BA144" s="605"/>
      <c r="BB144" s="605"/>
      <c r="BC144" s="605"/>
      <c r="BD144" s="605"/>
      <c r="BE144" s="605"/>
      <c r="BF144" s="605"/>
      <c r="BG144" s="605"/>
      <c r="BH144" s="605"/>
      <c r="BI144" s="606" t="s">
        <v>3661</v>
      </c>
      <c r="BJ144" s="596" t="s">
        <v>3662</v>
      </c>
      <c r="BK144" s="605" t="s">
        <v>4402</v>
      </c>
      <c r="BL144" s="1078" t="s">
        <v>4310</v>
      </c>
      <c r="BM144" s="605" t="s">
        <v>4403</v>
      </c>
      <c r="BN144" s="1078" t="s">
        <v>4310</v>
      </c>
      <c r="BO144" s="605" t="s">
        <v>4404</v>
      </c>
      <c r="BP144" s="1078" t="s">
        <v>4310</v>
      </c>
      <c r="BQ144" s="605"/>
      <c r="BR144" s="605"/>
      <c r="BS144" s="605"/>
      <c r="BT144" s="605"/>
      <c r="BU144" s="605"/>
      <c r="BV144" s="605"/>
      <c r="BW144" s="605"/>
      <c r="BX144" s="605"/>
      <c r="BY144" s="605" t="s">
        <v>3390</v>
      </c>
      <c r="BZ144" s="1085" t="s">
        <v>4208</v>
      </c>
      <c r="CA144" s="1086"/>
      <c r="CB144" s="605"/>
      <c r="CC144" s="892" t="s">
        <v>4405</v>
      </c>
      <c r="CD144" s="541" t="s">
        <v>4406</v>
      </c>
    </row>
    <row r="145" spans="1:83" s="6" customFormat="1" ht="79.5" hidden="1" customHeight="1">
      <c r="A145" s="22">
        <v>3</v>
      </c>
      <c r="B145" s="602" t="s">
        <v>4387</v>
      </c>
      <c r="C145" s="596" t="s">
        <v>4407</v>
      </c>
      <c r="D145" s="21" t="s">
        <v>4408</v>
      </c>
      <c r="E145" s="22" t="s">
        <v>4293</v>
      </c>
      <c r="F145" s="22">
        <v>2023</v>
      </c>
      <c r="G145" s="22">
        <v>2023</v>
      </c>
      <c r="H145" s="22">
        <v>7</v>
      </c>
      <c r="I145" s="22" t="s">
        <v>4400</v>
      </c>
      <c r="J145" s="603">
        <v>17000000</v>
      </c>
      <c r="K145" s="22" t="s">
        <v>3472</v>
      </c>
      <c r="L145" s="22">
        <v>6</v>
      </c>
      <c r="M145" s="22" t="s">
        <v>3693</v>
      </c>
      <c r="N145" s="22" t="s">
        <v>9</v>
      </c>
      <c r="O145" s="22" t="s">
        <v>3686</v>
      </c>
      <c r="P145" s="22" t="s">
        <v>4392</v>
      </c>
      <c r="Q145" s="22">
        <v>6680683</v>
      </c>
      <c r="R145" s="22" t="s">
        <v>17</v>
      </c>
      <c r="S145" s="564" t="s">
        <v>2742</v>
      </c>
      <c r="T145" s="1046">
        <f t="shared" ref="T145:T153" si="22">J145/3</f>
        <v>5666666.666666667</v>
      </c>
      <c r="U145" s="22" t="s">
        <v>169</v>
      </c>
      <c r="V145" s="22" t="s">
        <v>3751</v>
      </c>
      <c r="W145" s="22" t="s">
        <v>3687</v>
      </c>
      <c r="X145" s="22">
        <v>8140</v>
      </c>
      <c r="Y145" s="563">
        <v>72019</v>
      </c>
      <c r="Z145" s="22" t="s">
        <v>4409</v>
      </c>
      <c r="AA145" s="563">
        <v>8950850022</v>
      </c>
      <c r="AB145" s="22" t="s">
        <v>404</v>
      </c>
      <c r="AC145" s="915">
        <f t="shared" si="21"/>
        <v>5666666.666666667</v>
      </c>
      <c r="AD145" s="22" t="s">
        <v>169</v>
      </c>
      <c r="AE145" s="22" t="s">
        <v>3751</v>
      </c>
      <c r="AF145" s="22" t="s">
        <v>3687</v>
      </c>
      <c r="AG145" s="22">
        <v>6680641</v>
      </c>
      <c r="AH145" s="564" t="s">
        <v>2082</v>
      </c>
      <c r="AI145" s="22" t="s">
        <v>92</v>
      </c>
      <c r="AJ145" s="915">
        <f t="shared" ref="AJ145:AJ162" si="23">T145</f>
        <v>5666666.666666667</v>
      </c>
      <c r="AK145" s="22" t="s">
        <v>169</v>
      </c>
      <c r="AL145" s="22" t="s">
        <v>3751</v>
      </c>
      <c r="AM145" s="22" t="s">
        <v>3687</v>
      </c>
      <c r="AN145" s="30"/>
      <c r="AO145" s="30"/>
      <c r="AP145" s="30"/>
      <c r="AQ145" s="808"/>
      <c r="AR145" s="30"/>
      <c r="AS145" s="30"/>
      <c r="AT145" s="30"/>
      <c r="AU145" s="30"/>
      <c r="AV145" s="30"/>
      <c r="AW145" s="30"/>
      <c r="AX145" s="808"/>
      <c r="AY145" s="30"/>
      <c r="AZ145" s="30"/>
      <c r="BA145" s="30"/>
      <c r="BB145" s="30"/>
      <c r="BC145" s="30"/>
      <c r="BD145" s="30"/>
      <c r="BE145" s="30"/>
      <c r="BF145" s="30"/>
      <c r="BG145" s="30"/>
      <c r="BH145" s="30"/>
      <c r="BI145" s="596" t="s">
        <v>3661</v>
      </c>
      <c r="BJ145" s="596" t="s">
        <v>3662</v>
      </c>
      <c r="BK145" s="30" t="s">
        <v>3415</v>
      </c>
      <c r="BL145" s="21" t="s">
        <v>4317</v>
      </c>
      <c r="BM145" s="30" t="s">
        <v>4410</v>
      </c>
      <c r="BN145" s="21" t="s">
        <v>4317</v>
      </c>
      <c r="BO145" s="30"/>
      <c r="BP145" s="21"/>
      <c r="BQ145" s="30"/>
      <c r="BR145" s="30"/>
      <c r="BS145" s="30"/>
      <c r="BT145" s="30"/>
      <c r="BU145" s="30"/>
      <c r="BV145" s="30"/>
      <c r="BW145" s="30"/>
      <c r="BX145" s="30"/>
      <c r="BY145" s="30" t="s">
        <v>4411</v>
      </c>
      <c r="BZ145" s="30"/>
      <c r="CA145" s="736" t="s">
        <v>4336</v>
      </c>
      <c r="CB145" s="30"/>
      <c r="CC145" s="892" t="s">
        <v>4412</v>
      </c>
      <c r="CD145" s="542" t="s">
        <v>4413</v>
      </c>
    </row>
    <row r="146" spans="1:83" s="6" customFormat="1" ht="50.25" hidden="1" customHeight="1">
      <c r="A146" s="22">
        <v>4</v>
      </c>
      <c r="B146" s="602" t="s">
        <v>4387</v>
      </c>
      <c r="C146" s="596" t="s">
        <v>4414</v>
      </c>
      <c r="D146" s="21" t="s">
        <v>4415</v>
      </c>
      <c r="E146" s="22" t="s">
        <v>4293</v>
      </c>
      <c r="F146" s="22">
        <v>2023</v>
      </c>
      <c r="G146" s="22">
        <v>2023</v>
      </c>
      <c r="H146" s="387">
        <v>12</v>
      </c>
      <c r="I146" s="22" t="s">
        <v>4400</v>
      </c>
      <c r="J146" s="603">
        <v>15000000</v>
      </c>
      <c r="K146" s="22" t="s">
        <v>3472</v>
      </c>
      <c r="L146" s="22">
        <v>7</v>
      </c>
      <c r="M146" s="22" t="s">
        <v>3693</v>
      </c>
      <c r="N146" s="22" t="s">
        <v>9</v>
      </c>
      <c r="O146" s="22" t="s">
        <v>3686</v>
      </c>
      <c r="P146" s="22" t="s">
        <v>4392</v>
      </c>
      <c r="Q146" s="22">
        <v>6663582</v>
      </c>
      <c r="R146" s="22" t="s">
        <v>94</v>
      </c>
      <c r="S146" s="564" t="s">
        <v>1956</v>
      </c>
      <c r="T146" s="1046">
        <f t="shared" si="22"/>
        <v>5000000</v>
      </c>
      <c r="U146" s="22" t="s">
        <v>169</v>
      </c>
      <c r="V146" s="22" t="s">
        <v>3751</v>
      </c>
      <c r="W146" s="22" t="s">
        <v>3687</v>
      </c>
      <c r="X146" s="22">
        <v>8140</v>
      </c>
      <c r="Y146" s="563">
        <v>72019</v>
      </c>
      <c r="Z146" s="22">
        <v>6731906</v>
      </c>
      <c r="AA146" s="583" t="s">
        <v>1259</v>
      </c>
      <c r="AB146" s="22" t="s">
        <v>992</v>
      </c>
      <c r="AC146" s="915">
        <f t="shared" si="21"/>
        <v>5000000</v>
      </c>
      <c r="AD146" s="22" t="s">
        <v>169</v>
      </c>
      <c r="AE146" s="22" t="s">
        <v>3751</v>
      </c>
      <c r="AF146" s="22" t="s">
        <v>3687</v>
      </c>
      <c r="AG146" s="22">
        <v>6680641</v>
      </c>
      <c r="AH146" s="564" t="s">
        <v>2082</v>
      </c>
      <c r="AI146" s="22" t="s">
        <v>92</v>
      </c>
      <c r="AJ146" s="915">
        <f t="shared" si="23"/>
        <v>5000000</v>
      </c>
      <c r="AK146" s="22" t="s">
        <v>169</v>
      </c>
      <c r="AL146" s="22" t="s">
        <v>3751</v>
      </c>
      <c r="AM146" s="22" t="s">
        <v>3687</v>
      </c>
      <c r="AN146" s="30"/>
      <c r="AO146" s="30"/>
      <c r="AP146" s="30"/>
      <c r="AQ146" s="808"/>
      <c r="AR146" s="30"/>
      <c r="AS146" s="30"/>
      <c r="AT146" s="30"/>
      <c r="AU146" s="30"/>
      <c r="AV146" s="30"/>
      <c r="AW146" s="30"/>
      <c r="AX146" s="808"/>
      <c r="AY146" s="30"/>
      <c r="AZ146" s="30"/>
      <c r="BA146" s="30"/>
      <c r="BB146" s="30"/>
      <c r="BC146" s="30"/>
      <c r="BD146" s="30"/>
      <c r="BE146" s="30"/>
      <c r="BF146" s="30"/>
      <c r="BG146" s="30"/>
      <c r="BH146" s="30"/>
      <c r="BI146" s="596" t="s">
        <v>3661</v>
      </c>
      <c r="BJ146" s="596" t="s">
        <v>3662</v>
      </c>
      <c r="BK146" s="30" t="s">
        <v>2439</v>
      </c>
      <c r="BL146" s="21" t="s">
        <v>4317</v>
      </c>
      <c r="BM146" s="30" t="s">
        <v>4416</v>
      </c>
      <c r="BN146" s="21" t="s">
        <v>4317</v>
      </c>
      <c r="BO146" s="30" t="s">
        <v>4417</v>
      </c>
      <c r="BP146" s="21" t="s">
        <v>4317</v>
      </c>
      <c r="BQ146" s="30"/>
      <c r="BR146" s="30"/>
      <c r="BS146" s="30"/>
      <c r="BT146" s="30"/>
      <c r="BU146" s="30"/>
      <c r="BV146" s="30"/>
      <c r="BW146" s="30"/>
      <c r="BX146" s="30"/>
      <c r="BY146" s="30" t="s">
        <v>4411</v>
      </c>
      <c r="BZ146" s="591" t="s">
        <v>4208</v>
      </c>
      <c r="CA146" s="736" t="s">
        <v>4336</v>
      </c>
      <c r="CB146" s="30"/>
      <c r="CC146" s="892" t="s">
        <v>4418</v>
      </c>
      <c r="CD146" s="242" t="s">
        <v>4419</v>
      </c>
      <c r="CE146" s="543"/>
    </row>
    <row r="147" spans="1:83" s="885" customFormat="1" ht="204.75" hidden="1" customHeight="1">
      <c r="A147" s="594">
        <v>5</v>
      </c>
      <c r="B147" s="607" t="s">
        <v>4387</v>
      </c>
      <c r="C147" s="596" t="s">
        <v>4420</v>
      </c>
      <c r="D147" s="1072" t="s">
        <v>4421</v>
      </c>
      <c r="E147" s="594" t="s">
        <v>4390</v>
      </c>
      <c r="F147" s="594">
        <v>2023</v>
      </c>
      <c r="G147" s="594">
        <v>2023</v>
      </c>
      <c r="H147" s="594">
        <v>6</v>
      </c>
      <c r="I147" s="594" t="s">
        <v>4422</v>
      </c>
      <c r="J147" s="1087">
        <v>6000000</v>
      </c>
      <c r="K147" s="594" t="s">
        <v>3472</v>
      </c>
      <c r="L147" s="594">
        <v>2</v>
      </c>
      <c r="M147" s="594" t="s">
        <v>3693</v>
      </c>
      <c r="N147" s="22" t="s">
        <v>9</v>
      </c>
      <c r="O147" s="594" t="s">
        <v>3686</v>
      </c>
      <c r="P147" s="594" t="s">
        <v>4392</v>
      </c>
      <c r="Q147" s="594" t="s">
        <v>4423</v>
      </c>
      <c r="R147" s="594" t="s">
        <v>48</v>
      </c>
      <c r="S147" s="1088" t="s">
        <v>2298</v>
      </c>
      <c r="T147" s="1089">
        <f t="shared" si="22"/>
        <v>2000000</v>
      </c>
      <c r="U147" s="594" t="s">
        <v>217</v>
      </c>
      <c r="V147" s="594" t="s">
        <v>3756</v>
      </c>
      <c r="W147" s="594" t="s">
        <v>3687</v>
      </c>
      <c r="X147" s="594">
        <v>8140</v>
      </c>
      <c r="Y147" s="1090">
        <v>72019</v>
      </c>
      <c r="Z147" s="594">
        <v>6826699</v>
      </c>
      <c r="AA147" s="1091" t="s">
        <v>2193</v>
      </c>
      <c r="AB147" s="594" t="s">
        <v>40</v>
      </c>
      <c r="AC147" s="1092">
        <f t="shared" si="21"/>
        <v>2000000</v>
      </c>
      <c r="AD147" s="594" t="s">
        <v>217</v>
      </c>
      <c r="AE147" s="594" t="s">
        <v>3756</v>
      </c>
      <c r="AF147" s="594" t="s">
        <v>3687</v>
      </c>
      <c r="AG147" s="594">
        <v>6859382</v>
      </c>
      <c r="AH147" s="1088" t="s">
        <v>2631</v>
      </c>
      <c r="AI147" s="594" t="s">
        <v>373</v>
      </c>
      <c r="AJ147" s="1092">
        <f t="shared" si="23"/>
        <v>2000000</v>
      </c>
      <c r="AK147" s="594" t="s">
        <v>217</v>
      </c>
      <c r="AL147" s="594" t="s">
        <v>3756</v>
      </c>
      <c r="AM147" s="594" t="s">
        <v>3687</v>
      </c>
      <c r="AN147" s="593"/>
      <c r="AO147" s="593"/>
      <c r="AP147" s="593"/>
      <c r="AQ147" s="1093"/>
      <c r="AR147" s="593"/>
      <c r="AS147" s="593"/>
      <c r="AT147" s="593"/>
      <c r="AU147" s="593"/>
      <c r="AV147" s="593"/>
      <c r="AW147" s="593"/>
      <c r="AX147" s="1093"/>
      <c r="AY147" s="593"/>
      <c r="AZ147" s="593"/>
      <c r="BA147" s="593"/>
      <c r="BB147" s="593"/>
      <c r="BC147" s="593"/>
      <c r="BD147" s="593"/>
      <c r="BE147" s="593"/>
      <c r="BF147" s="593"/>
      <c r="BG147" s="593"/>
      <c r="BH147" s="593"/>
      <c r="BI147" s="596" t="s">
        <v>3661</v>
      </c>
      <c r="BJ147" s="596" t="s">
        <v>3662</v>
      </c>
      <c r="BK147" s="593" t="s">
        <v>3294</v>
      </c>
      <c r="BL147" s="1072" t="s">
        <v>4301</v>
      </c>
      <c r="BM147" s="593" t="s">
        <v>2604</v>
      </c>
      <c r="BN147" s="1072" t="s">
        <v>4301</v>
      </c>
      <c r="BO147" s="593" t="s">
        <v>2607</v>
      </c>
      <c r="BP147" s="1072" t="s">
        <v>4301</v>
      </c>
      <c r="BQ147" s="593"/>
      <c r="BR147" s="593"/>
      <c r="BS147" s="593"/>
      <c r="BT147" s="593"/>
      <c r="BU147" s="593"/>
      <c r="BV147" s="593"/>
      <c r="BW147" s="593"/>
      <c r="BX147" s="593"/>
      <c r="BY147" s="593" t="s">
        <v>3375</v>
      </c>
      <c r="BZ147" s="591" t="s">
        <v>4208</v>
      </c>
      <c r="CA147" s="1070" t="s">
        <v>566</v>
      </c>
      <c r="CB147" s="593" t="s">
        <v>4424</v>
      </c>
      <c r="CC147" s="1418"/>
      <c r="CD147" s="1418"/>
      <c r="CE147" s="884"/>
    </row>
    <row r="148" spans="1:83" s="6" customFormat="1" ht="36" hidden="1">
      <c r="A148" s="22">
        <v>6</v>
      </c>
      <c r="B148" s="602" t="s">
        <v>4387</v>
      </c>
      <c r="C148" s="596" t="s">
        <v>4425</v>
      </c>
      <c r="D148" s="21" t="s">
        <v>4426</v>
      </c>
      <c r="E148" s="22" t="s">
        <v>4390</v>
      </c>
      <c r="F148" s="22">
        <v>2023</v>
      </c>
      <c r="G148" s="22">
        <v>2023</v>
      </c>
      <c r="H148" s="22">
        <v>7</v>
      </c>
      <c r="I148" s="22" t="s">
        <v>4422</v>
      </c>
      <c r="J148" s="603">
        <v>7000000</v>
      </c>
      <c r="K148" s="22" t="s">
        <v>3472</v>
      </c>
      <c r="L148" s="22">
        <v>2</v>
      </c>
      <c r="M148" s="22" t="s">
        <v>3693</v>
      </c>
      <c r="N148" s="22" t="s">
        <v>9</v>
      </c>
      <c r="O148" s="22" t="s">
        <v>3686</v>
      </c>
      <c r="P148" s="22" t="s">
        <v>4392</v>
      </c>
      <c r="Q148" s="22">
        <v>6826743</v>
      </c>
      <c r="R148" s="22" t="s">
        <v>52</v>
      </c>
      <c r="S148" s="564" t="s">
        <v>2168</v>
      </c>
      <c r="T148" s="1046">
        <f>J148/2</f>
        <v>3500000</v>
      </c>
      <c r="U148" s="22" t="s">
        <v>197</v>
      </c>
      <c r="V148" s="22" t="s">
        <v>3751</v>
      </c>
      <c r="W148" s="22" t="s">
        <v>3687</v>
      </c>
      <c r="X148" s="22">
        <v>8140</v>
      </c>
      <c r="Y148" s="563">
        <v>72019</v>
      </c>
      <c r="Z148" s="22" t="s">
        <v>3163</v>
      </c>
      <c r="AA148" s="583" t="s">
        <v>1960</v>
      </c>
      <c r="AB148" s="22" t="s">
        <v>63</v>
      </c>
      <c r="AC148" s="915">
        <f t="shared" si="21"/>
        <v>3500000</v>
      </c>
      <c r="AD148" s="22" t="s">
        <v>197</v>
      </c>
      <c r="AE148" s="22" t="s">
        <v>3751</v>
      </c>
      <c r="AF148" s="22" t="s">
        <v>3687</v>
      </c>
      <c r="AG148" s="22"/>
      <c r="AH148" s="584"/>
      <c r="AI148" s="22"/>
      <c r="AJ148" s="915"/>
      <c r="AK148" s="30"/>
      <c r="AL148" s="30"/>
      <c r="AM148" s="30"/>
      <c r="AN148" s="30"/>
      <c r="AO148" s="30"/>
      <c r="AP148" s="30"/>
      <c r="AQ148" s="808"/>
      <c r="AR148" s="30"/>
      <c r="AS148" s="30"/>
      <c r="AT148" s="30"/>
      <c r="AU148" s="30"/>
      <c r="AV148" s="30"/>
      <c r="AW148" s="30"/>
      <c r="AX148" s="808"/>
      <c r="AY148" s="30"/>
      <c r="AZ148" s="30"/>
      <c r="BA148" s="30"/>
      <c r="BB148" s="30"/>
      <c r="BC148" s="30"/>
      <c r="BD148" s="30"/>
      <c r="BE148" s="30"/>
      <c r="BF148" s="30"/>
      <c r="BG148" s="30"/>
      <c r="BH148" s="30"/>
      <c r="BI148" s="606" t="s">
        <v>3661</v>
      </c>
      <c r="BJ148" s="596" t="s">
        <v>3662</v>
      </c>
      <c r="BK148" s="30" t="s">
        <v>2171</v>
      </c>
      <c r="BL148" s="21" t="s">
        <v>4427</v>
      </c>
      <c r="BM148" s="30" t="s">
        <v>2172</v>
      </c>
      <c r="BN148" s="21" t="s">
        <v>4427</v>
      </c>
      <c r="BO148" s="30"/>
      <c r="BP148" s="21"/>
      <c r="BQ148" s="30"/>
      <c r="BR148" s="30"/>
      <c r="BS148" s="30"/>
      <c r="BT148" s="30"/>
      <c r="BU148" s="30"/>
      <c r="BV148" s="30"/>
      <c r="BW148" s="30"/>
      <c r="BX148" s="30"/>
      <c r="BY148" s="30" t="s">
        <v>3375</v>
      </c>
      <c r="BZ148" s="591" t="s">
        <v>4428</v>
      </c>
      <c r="CA148" s="736"/>
      <c r="CB148" s="30"/>
      <c r="CC148" s="806"/>
      <c r="CD148" s="806"/>
      <c r="CE148" s="544"/>
    </row>
    <row r="149" spans="1:83" s="6" customFormat="1" ht="36" hidden="1">
      <c r="A149" s="22">
        <v>7</v>
      </c>
      <c r="B149" s="602" t="s">
        <v>4387</v>
      </c>
      <c r="C149" s="596" t="s">
        <v>4429</v>
      </c>
      <c r="D149" s="21" t="s">
        <v>4430</v>
      </c>
      <c r="E149" s="22" t="s">
        <v>4390</v>
      </c>
      <c r="F149" s="22">
        <v>2023</v>
      </c>
      <c r="G149" s="22">
        <v>2023</v>
      </c>
      <c r="H149" s="22">
        <v>7</v>
      </c>
      <c r="I149" s="22" t="s">
        <v>4391</v>
      </c>
      <c r="J149" s="603">
        <v>6550000</v>
      </c>
      <c r="K149" s="22" t="s">
        <v>3472</v>
      </c>
      <c r="L149" s="22">
        <v>3</v>
      </c>
      <c r="M149" s="22" t="s">
        <v>3693</v>
      </c>
      <c r="N149" s="22" t="s">
        <v>9</v>
      </c>
      <c r="O149" s="22" t="s">
        <v>3686</v>
      </c>
      <c r="P149" s="22" t="s">
        <v>4392</v>
      </c>
      <c r="Q149" s="22" t="s">
        <v>3163</v>
      </c>
      <c r="R149" s="22" t="s">
        <v>63</v>
      </c>
      <c r="S149" s="1094" t="s">
        <v>1960</v>
      </c>
      <c r="T149" s="1046">
        <f t="shared" ref="T149:T150" si="24">J149/2</f>
        <v>3275000</v>
      </c>
      <c r="U149" s="22" t="s">
        <v>197</v>
      </c>
      <c r="V149" s="22" t="s">
        <v>3751</v>
      </c>
      <c r="W149" s="22" t="s">
        <v>3687</v>
      </c>
      <c r="X149" s="22">
        <v>8140</v>
      </c>
      <c r="Y149" s="563">
        <v>72019</v>
      </c>
      <c r="Z149" s="22">
        <v>6681051</v>
      </c>
      <c r="AA149" s="564" t="s">
        <v>1945</v>
      </c>
      <c r="AB149" s="22" t="s">
        <v>13</v>
      </c>
      <c r="AC149" s="915">
        <f t="shared" si="21"/>
        <v>3275000</v>
      </c>
      <c r="AD149" s="22" t="s">
        <v>197</v>
      </c>
      <c r="AE149" s="22" t="s">
        <v>3751</v>
      </c>
      <c r="AF149" s="22" t="s">
        <v>3687</v>
      </c>
      <c r="AG149" s="22"/>
      <c r="AH149" s="584"/>
      <c r="AI149" s="22"/>
      <c r="AJ149" s="915"/>
      <c r="AK149" s="30"/>
      <c r="AL149" s="30"/>
      <c r="AM149" s="30"/>
      <c r="AN149" s="30"/>
      <c r="AO149" s="30"/>
      <c r="AP149" s="30"/>
      <c r="AQ149" s="808"/>
      <c r="AR149" s="30"/>
      <c r="AS149" s="30"/>
      <c r="AT149" s="30"/>
      <c r="AU149" s="30"/>
      <c r="AV149" s="30"/>
      <c r="AW149" s="30"/>
      <c r="AX149" s="808"/>
      <c r="AY149" s="30"/>
      <c r="AZ149" s="30"/>
      <c r="BA149" s="30"/>
      <c r="BB149" s="30"/>
      <c r="BC149" s="30"/>
      <c r="BD149" s="30"/>
      <c r="BE149" s="30"/>
      <c r="BF149" s="30"/>
      <c r="BG149" s="30"/>
      <c r="BH149" s="30"/>
      <c r="BI149" s="596" t="s">
        <v>3661</v>
      </c>
      <c r="BJ149" s="596" t="s">
        <v>3662</v>
      </c>
      <c r="BK149" s="30" t="s">
        <v>4431</v>
      </c>
      <c r="BL149" s="21" t="s">
        <v>4427</v>
      </c>
      <c r="BM149" s="30" t="s">
        <v>2865</v>
      </c>
      <c r="BN149" s="21" t="s">
        <v>4427</v>
      </c>
      <c r="BO149" s="30" t="s">
        <v>4432</v>
      </c>
      <c r="BP149" s="21" t="s">
        <v>4427</v>
      </c>
      <c r="BQ149" s="30"/>
      <c r="BR149" s="30"/>
      <c r="BS149" s="30"/>
      <c r="BT149" s="30"/>
      <c r="BU149" s="30"/>
      <c r="BV149" s="30"/>
      <c r="BW149" s="30"/>
      <c r="BX149" s="30"/>
      <c r="BY149" s="30" t="s">
        <v>3375</v>
      </c>
      <c r="BZ149" s="591" t="s">
        <v>4433</v>
      </c>
      <c r="CA149" s="736" t="s">
        <v>566</v>
      </c>
      <c r="CB149" s="30" t="s">
        <v>4434</v>
      </c>
      <c r="CC149" s="806"/>
      <c r="CD149" s="806"/>
    </row>
    <row r="150" spans="1:83" s="6" customFormat="1" ht="75" hidden="1" customHeight="1">
      <c r="A150" s="22">
        <v>8</v>
      </c>
      <c r="B150" s="602" t="s">
        <v>4387</v>
      </c>
      <c r="C150" s="596" t="s">
        <v>4435</v>
      </c>
      <c r="D150" s="21" t="s">
        <v>4436</v>
      </c>
      <c r="E150" s="22" t="s">
        <v>4390</v>
      </c>
      <c r="F150" s="22">
        <v>2023</v>
      </c>
      <c r="G150" s="22">
        <v>2023</v>
      </c>
      <c r="H150" s="22">
        <v>7</v>
      </c>
      <c r="I150" s="22" t="s">
        <v>4437</v>
      </c>
      <c r="J150" s="603">
        <v>7000000</v>
      </c>
      <c r="K150" s="22" t="s">
        <v>3472</v>
      </c>
      <c r="L150" s="22">
        <v>3</v>
      </c>
      <c r="M150" s="22" t="s">
        <v>3693</v>
      </c>
      <c r="N150" s="22" t="s">
        <v>9</v>
      </c>
      <c r="O150" s="22" t="s">
        <v>3686</v>
      </c>
      <c r="P150" s="22" t="s">
        <v>4392</v>
      </c>
      <c r="Q150" s="22">
        <v>6826739</v>
      </c>
      <c r="R150" s="22" t="s">
        <v>58</v>
      </c>
      <c r="S150" s="564" t="s">
        <v>2595</v>
      </c>
      <c r="T150" s="1046">
        <f t="shared" si="24"/>
        <v>3500000</v>
      </c>
      <c r="U150" s="22" t="s">
        <v>197</v>
      </c>
      <c r="V150" s="22" t="s">
        <v>3751</v>
      </c>
      <c r="W150" s="22" t="s">
        <v>3687</v>
      </c>
      <c r="X150" s="22">
        <v>8140</v>
      </c>
      <c r="Y150" s="563">
        <v>72019</v>
      </c>
      <c r="Z150" s="22">
        <v>6826743</v>
      </c>
      <c r="AA150" s="583" t="s">
        <v>2168</v>
      </c>
      <c r="AB150" s="22" t="s">
        <v>52</v>
      </c>
      <c r="AC150" s="915">
        <f t="shared" si="21"/>
        <v>3500000</v>
      </c>
      <c r="AD150" s="22" t="s">
        <v>197</v>
      </c>
      <c r="AE150" s="22" t="s">
        <v>3751</v>
      </c>
      <c r="AF150" s="22" t="s">
        <v>3687</v>
      </c>
      <c r="AG150" s="22"/>
      <c r="AH150" s="584"/>
      <c r="AI150" s="22"/>
      <c r="AJ150" s="915"/>
      <c r="AK150" s="30"/>
      <c r="AL150" s="30"/>
      <c r="AM150" s="30"/>
      <c r="AN150" s="30"/>
      <c r="AO150" s="30"/>
      <c r="AP150" s="30"/>
      <c r="AQ150" s="808"/>
      <c r="AR150" s="30"/>
      <c r="AS150" s="30"/>
      <c r="AT150" s="30"/>
      <c r="AU150" s="30"/>
      <c r="AV150" s="30"/>
      <c r="AW150" s="30"/>
      <c r="AX150" s="808"/>
      <c r="AY150" s="30"/>
      <c r="AZ150" s="30"/>
      <c r="BA150" s="30"/>
      <c r="BB150" s="30"/>
      <c r="BC150" s="30"/>
      <c r="BD150" s="30"/>
      <c r="BE150" s="30"/>
      <c r="BF150" s="30"/>
      <c r="BG150" s="30"/>
      <c r="BH150" s="30"/>
      <c r="BI150" s="596" t="s">
        <v>3661</v>
      </c>
      <c r="BJ150" s="596" t="s">
        <v>3662</v>
      </c>
      <c r="BK150" s="30" t="s">
        <v>4438</v>
      </c>
      <c r="BL150" s="21" t="s">
        <v>4427</v>
      </c>
      <c r="BM150" s="30" t="s">
        <v>2222</v>
      </c>
      <c r="BN150" s="21" t="s">
        <v>4427</v>
      </c>
      <c r="BO150" s="30" t="s">
        <v>3498</v>
      </c>
      <c r="BP150" s="21" t="s">
        <v>4427</v>
      </c>
      <c r="BQ150" s="30"/>
      <c r="BR150" s="30"/>
      <c r="BS150" s="30"/>
      <c r="BT150" s="30"/>
      <c r="BU150" s="30"/>
      <c r="BV150" s="30"/>
      <c r="BW150" s="30"/>
      <c r="BX150" s="30"/>
      <c r="BY150" s="30" t="s">
        <v>3375</v>
      </c>
      <c r="BZ150" s="591" t="s">
        <v>4439</v>
      </c>
      <c r="CA150" s="736" t="s">
        <v>566</v>
      </c>
      <c r="CB150" s="30" t="s">
        <v>4440</v>
      </c>
      <c r="CC150" s="1419"/>
      <c r="CD150" s="1419"/>
    </row>
    <row r="151" spans="1:83" s="882" customFormat="1" ht="36" hidden="1">
      <c r="A151" s="22">
        <v>9</v>
      </c>
      <c r="B151" s="602" t="s">
        <v>4387</v>
      </c>
      <c r="C151" s="596" t="s">
        <v>4441</v>
      </c>
      <c r="D151" s="21" t="s">
        <v>4442</v>
      </c>
      <c r="E151" s="22" t="s">
        <v>4293</v>
      </c>
      <c r="F151" s="22">
        <v>2023</v>
      </c>
      <c r="G151" s="22">
        <v>2023</v>
      </c>
      <c r="H151" s="387">
        <v>12</v>
      </c>
      <c r="I151" s="22" t="s">
        <v>4422</v>
      </c>
      <c r="J151" s="603">
        <v>17000000</v>
      </c>
      <c r="K151" s="22" t="s">
        <v>3472</v>
      </c>
      <c r="L151" s="22">
        <v>4</v>
      </c>
      <c r="M151" s="22" t="s">
        <v>3693</v>
      </c>
      <c r="N151" s="22" t="s">
        <v>9</v>
      </c>
      <c r="O151" s="22" t="s">
        <v>3686</v>
      </c>
      <c r="P151" s="22" t="s">
        <v>4392</v>
      </c>
      <c r="Q151" s="22">
        <v>6681051</v>
      </c>
      <c r="R151" s="22" t="s">
        <v>13</v>
      </c>
      <c r="S151" s="564" t="s">
        <v>1945</v>
      </c>
      <c r="T151" s="1046">
        <f t="shared" si="22"/>
        <v>5666666.666666667</v>
      </c>
      <c r="U151" s="22" t="s">
        <v>197</v>
      </c>
      <c r="V151" s="22" t="s">
        <v>3751</v>
      </c>
      <c r="W151" s="22" t="s">
        <v>3687</v>
      </c>
      <c r="X151" s="22">
        <v>8140</v>
      </c>
      <c r="Y151" s="563">
        <v>72019</v>
      </c>
      <c r="Z151" s="22">
        <v>6826739</v>
      </c>
      <c r="AA151" s="583" t="s">
        <v>2595</v>
      </c>
      <c r="AB151" s="22" t="s">
        <v>58</v>
      </c>
      <c r="AC151" s="915">
        <f t="shared" si="21"/>
        <v>5666666.666666667</v>
      </c>
      <c r="AD151" s="22" t="s">
        <v>197</v>
      </c>
      <c r="AE151" s="22" t="s">
        <v>3751</v>
      </c>
      <c r="AF151" s="22" t="s">
        <v>3687</v>
      </c>
      <c r="AG151" s="22">
        <v>6680648</v>
      </c>
      <c r="AH151" s="564" t="s">
        <v>1324</v>
      </c>
      <c r="AI151" s="22" t="s">
        <v>24</v>
      </c>
      <c r="AJ151" s="915">
        <f t="shared" si="23"/>
        <v>5666666.666666667</v>
      </c>
      <c r="AK151" s="22" t="s">
        <v>217</v>
      </c>
      <c r="AL151" s="22" t="s">
        <v>3756</v>
      </c>
      <c r="AM151" s="22" t="s">
        <v>3687</v>
      </c>
      <c r="AN151" s="30"/>
      <c r="AO151" s="30"/>
      <c r="AP151" s="30"/>
      <c r="AQ151" s="808"/>
      <c r="AR151" s="30"/>
      <c r="AS151" s="30"/>
      <c r="AT151" s="30"/>
      <c r="AU151" s="30"/>
      <c r="AV151" s="30"/>
      <c r="AW151" s="30"/>
      <c r="AX151" s="808"/>
      <c r="AY151" s="30"/>
      <c r="AZ151" s="30"/>
      <c r="BA151" s="30"/>
      <c r="BB151" s="30"/>
      <c r="BC151" s="30"/>
      <c r="BD151" s="30"/>
      <c r="BE151" s="30"/>
      <c r="BF151" s="30"/>
      <c r="BG151" s="30"/>
      <c r="BH151" s="30"/>
      <c r="BI151" s="596" t="s">
        <v>3661</v>
      </c>
      <c r="BJ151" s="596" t="s">
        <v>3662</v>
      </c>
      <c r="BK151" s="30" t="s">
        <v>2456</v>
      </c>
      <c r="BL151" s="21" t="s">
        <v>4427</v>
      </c>
      <c r="BM151" s="30" t="s">
        <v>4443</v>
      </c>
      <c r="BN151" s="21" t="s">
        <v>4427</v>
      </c>
      <c r="BO151" s="30" t="s">
        <v>2594</v>
      </c>
      <c r="BP151" s="21" t="s">
        <v>4427</v>
      </c>
      <c r="BQ151" s="30"/>
      <c r="BR151" s="30"/>
      <c r="BS151" s="30"/>
      <c r="BT151" s="30"/>
      <c r="BU151" s="30"/>
      <c r="BV151" s="30"/>
      <c r="BW151" s="30"/>
      <c r="BX151" s="30"/>
      <c r="BY151" s="30" t="s">
        <v>3375</v>
      </c>
      <c r="BZ151" s="591" t="s">
        <v>4444</v>
      </c>
      <c r="CA151" s="736" t="s">
        <v>566</v>
      </c>
      <c r="CB151" s="30" t="s">
        <v>3889</v>
      </c>
    </row>
    <row r="152" spans="1:83" s="882" customFormat="1" ht="72" hidden="1">
      <c r="A152" s="22">
        <v>10</v>
      </c>
      <c r="B152" s="602" t="s">
        <v>4387</v>
      </c>
      <c r="C152" s="596" t="s">
        <v>4445</v>
      </c>
      <c r="D152" s="21" t="s">
        <v>4446</v>
      </c>
      <c r="E152" s="22" t="s">
        <v>4390</v>
      </c>
      <c r="F152" s="22">
        <v>2023</v>
      </c>
      <c r="G152" s="22">
        <v>2023</v>
      </c>
      <c r="H152" s="22">
        <v>6</v>
      </c>
      <c r="I152" s="22" t="s">
        <v>4391</v>
      </c>
      <c r="J152" s="603">
        <v>6995000</v>
      </c>
      <c r="K152" s="22" t="s">
        <v>3472</v>
      </c>
      <c r="L152" s="22">
        <v>3</v>
      </c>
      <c r="M152" s="22" t="s">
        <v>3693</v>
      </c>
      <c r="N152" s="22" t="s">
        <v>9</v>
      </c>
      <c r="O152" s="22" t="s">
        <v>3686</v>
      </c>
      <c r="P152" s="22" t="s">
        <v>4392</v>
      </c>
      <c r="Q152" s="370" t="s">
        <v>4447</v>
      </c>
      <c r="R152" s="22" t="s">
        <v>43</v>
      </c>
      <c r="S152" s="564" t="s">
        <v>2959</v>
      </c>
      <c r="T152" s="1046">
        <f t="shared" si="22"/>
        <v>2331666.6666666665</v>
      </c>
      <c r="U152" s="22" t="s">
        <v>256</v>
      </c>
      <c r="V152" s="22" t="s">
        <v>3756</v>
      </c>
      <c r="W152" s="22" t="s">
        <v>3687</v>
      </c>
      <c r="X152" s="22">
        <v>8140</v>
      </c>
      <c r="Y152" s="563">
        <v>72019</v>
      </c>
      <c r="Z152" s="22" t="s">
        <v>4448</v>
      </c>
      <c r="AA152" s="583" t="s">
        <v>2986</v>
      </c>
      <c r="AB152" s="22" t="s">
        <v>377</v>
      </c>
      <c r="AC152" s="915">
        <f t="shared" si="21"/>
        <v>2331666.6666666665</v>
      </c>
      <c r="AD152" s="22" t="s">
        <v>217</v>
      </c>
      <c r="AE152" s="22" t="s">
        <v>3756</v>
      </c>
      <c r="AF152" s="22" t="s">
        <v>3687</v>
      </c>
      <c r="AG152" s="22">
        <v>6778837</v>
      </c>
      <c r="AH152" s="564" t="s">
        <v>1267</v>
      </c>
      <c r="AI152" s="22" t="s">
        <v>136</v>
      </c>
      <c r="AJ152" s="915">
        <f t="shared" si="23"/>
        <v>2331666.6666666665</v>
      </c>
      <c r="AK152" s="22" t="s">
        <v>256</v>
      </c>
      <c r="AL152" s="22" t="s">
        <v>3756</v>
      </c>
      <c r="AM152" s="22" t="s">
        <v>3687</v>
      </c>
      <c r="AN152" s="30"/>
      <c r="AO152" s="30"/>
      <c r="AP152" s="30"/>
      <c r="AQ152" s="808"/>
      <c r="AR152" s="30"/>
      <c r="AS152" s="30"/>
      <c r="AT152" s="30"/>
      <c r="AU152" s="30"/>
      <c r="AV152" s="30"/>
      <c r="AW152" s="30"/>
      <c r="AX152" s="808"/>
      <c r="AY152" s="30"/>
      <c r="AZ152" s="30"/>
      <c r="BA152" s="30"/>
      <c r="BB152" s="30"/>
      <c r="BC152" s="30"/>
      <c r="BD152" s="30"/>
      <c r="BE152" s="30"/>
      <c r="BF152" s="30"/>
      <c r="BG152" s="30"/>
      <c r="BH152" s="30"/>
      <c r="BI152" s="596" t="s">
        <v>3661</v>
      </c>
      <c r="BJ152" s="596" t="s">
        <v>3662</v>
      </c>
      <c r="BK152" s="30" t="s">
        <v>2977</v>
      </c>
      <c r="BL152" s="21" t="s">
        <v>4331</v>
      </c>
      <c r="BM152" s="30" t="s">
        <v>2979</v>
      </c>
      <c r="BN152" s="21" t="s">
        <v>4331</v>
      </c>
      <c r="BO152" s="30" t="s">
        <v>2978</v>
      </c>
      <c r="BP152" s="21" t="s">
        <v>4331</v>
      </c>
      <c r="BQ152" s="30"/>
      <c r="BR152" s="30"/>
      <c r="BS152" s="30"/>
      <c r="BT152" s="30"/>
      <c r="BU152" s="30"/>
      <c r="BV152" s="30"/>
      <c r="BW152" s="30"/>
      <c r="BX152" s="30"/>
      <c r="BY152" s="30" t="s">
        <v>4449</v>
      </c>
      <c r="BZ152" s="591" t="s">
        <v>4450</v>
      </c>
      <c r="CA152" s="736"/>
      <c r="CB152" s="30"/>
    </row>
    <row r="153" spans="1:83" s="6" customFormat="1" ht="60" hidden="1">
      <c r="A153" s="22">
        <v>11</v>
      </c>
      <c r="B153" s="602" t="s">
        <v>4387</v>
      </c>
      <c r="C153" s="596" t="s">
        <v>4451</v>
      </c>
      <c r="D153" s="21" t="s">
        <v>4452</v>
      </c>
      <c r="E153" s="22" t="s">
        <v>4390</v>
      </c>
      <c r="F153" s="22">
        <v>2023</v>
      </c>
      <c r="G153" s="22">
        <v>2023</v>
      </c>
      <c r="H153" s="22">
        <v>7</v>
      </c>
      <c r="I153" s="22" t="s">
        <v>4391</v>
      </c>
      <c r="J153" s="603">
        <v>6648000</v>
      </c>
      <c r="K153" s="22" t="s">
        <v>3472</v>
      </c>
      <c r="L153" s="22">
        <v>6</v>
      </c>
      <c r="M153" s="22" t="s">
        <v>3693</v>
      </c>
      <c r="N153" s="22" t="s">
        <v>9</v>
      </c>
      <c r="O153" s="22" t="s">
        <v>3686</v>
      </c>
      <c r="P153" s="22" t="s">
        <v>4392</v>
      </c>
      <c r="Q153" s="370" t="s">
        <v>4453</v>
      </c>
      <c r="R153" s="22" t="s">
        <v>49</v>
      </c>
      <c r="S153" s="564" t="s">
        <v>3018</v>
      </c>
      <c r="T153" s="1046">
        <f t="shared" si="22"/>
        <v>2216000</v>
      </c>
      <c r="U153" s="22" t="s">
        <v>3486</v>
      </c>
      <c r="V153" s="22" t="s">
        <v>3756</v>
      </c>
      <c r="W153" s="22" t="s">
        <v>3687</v>
      </c>
      <c r="X153" s="22">
        <v>8140</v>
      </c>
      <c r="Y153" s="563">
        <v>72019</v>
      </c>
      <c r="Z153" s="22">
        <v>6768348</v>
      </c>
      <c r="AA153" s="583" t="s">
        <v>2332</v>
      </c>
      <c r="AB153" s="22" t="s">
        <v>61</v>
      </c>
      <c r="AC153" s="915">
        <f t="shared" si="21"/>
        <v>2216000</v>
      </c>
      <c r="AD153" s="22" t="s">
        <v>256</v>
      </c>
      <c r="AE153" s="22" t="s">
        <v>3756</v>
      </c>
      <c r="AF153" s="22" t="s">
        <v>3687</v>
      </c>
      <c r="AG153" s="370" t="s">
        <v>4454</v>
      </c>
      <c r="AH153" s="564" t="s">
        <v>2319</v>
      </c>
      <c r="AI153" s="22" t="s">
        <v>137</v>
      </c>
      <c r="AJ153" s="915">
        <f t="shared" si="23"/>
        <v>2216000</v>
      </c>
      <c r="AK153" s="22" t="s">
        <v>3486</v>
      </c>
      <c r="AL153" s="22" t="s">
        <v>3756</v>
      </c>
      <c r="AM153" s="22" t="s">
        <v>3687</v>
      </c>
      <c r="AN153" s="30"/>
      <c r="AO153" s="30"/>
      <c r="AP153" s="30"/>
      <c r="AQ153" s="808"/>
      <c r="AR153" s="30"/>
      <c r="AS153" s="30"/>
      <c r="AT153" s="30"/>
      <c r="AU153" s="30"/>
      <c r="AV153" s="30"/>
      <c r="AW153" s="30"/>
      <c r="AX153" s="808"/>
      <c r="AY153" s="30"/>
      <c r="AZ153" s="30"/>
      <c r="BA153" s="30"/>
      <c r="BB153" s="30"/>
      <c r="BC153" s="30"/>
      <c r="BD153" s="30"/>
      <c r="BE153" s="30"/>
      <c r="BF153" s="30"/>
      <c r="BG153" s="30"/>
      <c r="BH153" s="30"/>
      <c r="BI153" s="596" t="s">
        <v>3661</v>
      </c>
      <c r="BJ153" s="596" t="s">
        <v>3662</v>
      </c>
      <c r="BK153" s="30" t="s">
        <v>4455</v>
      </c>
      <c r="BL153" s="21"/>
      <c r="BM153" s="30" t="s">
        <v>3495</v>
      </c>
      <c r="BN153" s="30"/>
      <c r="BO153" s="30"/>
      <c r="BP153" s="21"/>
      <c r="BQ153" s="30"/>
      <c r="BR153" s="30"/>
      <c r="BS153" s="30"/>
      <c r="BT153" s="30"/>
      <c r="BU153" s="30"/>
      <c r="BV153" s="30"/>
      <c r="BW153" s="30"/>
      <c r="BX153" s="30"/>
      <c r="BY153" s="30" t="s">
        <v>3375</v>
      </c>
      <c r="BZ153" s="591" t="s">
        <v>4208</v>
      </c>
      <c r="CA153" s="736"/>
      <c r="CB153" s="30"/>
    </row>
    <row r="154" spans="1:83" s="6" customFormat="1" ht="48" hidden="1">
      <c r="A154" s="22">
        <v>12</v>
      </c>
      <c r="B154" s="602" t="s">
        <v>4387</v>
      </c>
      <c r="C154" s="596" t="s">
        <v>4456</v>
      </c>
      <c r="D154" s="21" t="s">
        <v>4457</v>
      </c>
      <c r="E154" s="22" t="s">
        <v>4293</v>
      </c>
      <c r="F154" s="22">
        <v>2023</v>
      </c>
      <c r="G154" s="22">
        <v>2023</v>
      </c>
      <c r="H154" s="22">
        <v>7</v>
      </c>
      <c r="I154" s="22" t="s">
        <v>4422</v>
      </c>
      <c r="J154" s="603">
        <v>15500000</v>
      </c>
      <c r="K154" s="22" t="s">
        <v>3472</v>
      </c>
      <c r="L154" s="22">
        <v>3</v>
      </c>
      <c r="M154" s="22" t="s">
        <v>3693</v>
      </c>
      <c r="N154" s="22" t="s">
        <v>9</v>
      </c>
      <c r="O154" s="22" t="s">
        <v>3686</v>
      </c>
      <c r="P154" s="22" t="s">
        <v>4392</v>
      </c>
      <c r="Q154" s="22">
        <v>6727245</v>
      </c>
      <c r="R154" s="22" t="s">
        <v>95</v>
      </c>
      <c r="S154" s="564" t="s">
        <v>2177</v>
      </c>
      <c r="T154" s="1046">
        <f t="shared" ref="T154:T155" si="25">J154/2</f>
        <v>7750000</v>
      </c>
      <c r="U154" s="22" t="s">
        <v>3486</v>
      </c>
      <c r="V154" s="22" t="s">
        <v>3756</v>
      </c>
      <c r="W154" s="22" t="s">
        <v>3687</v>
      </c>
      <c r="X154" s="22">
        <v>8140</v>
      </c>
      <c r="Y154" s="563">
        <v>72019</v>
      </c>
      <c r="Z154" s="22">
        <v>6663582</v>
      </c>
      <c r="AA154" s="583" t="s">
        <v>1956</v>
      </c>
      <c r="AB154" s="22" t="s">
        <v>94</v>
      </c>
      <c r="AC154" s="915">
        <f t="shared" si="21"/>
        <v>7750000</v>
      </c>
      <c r="AD154" s="22" t="s">
        <v>169</v>
      </c>
      <c r="AE154" s="22" t="s">
        <v>3751</v>
      </c>
      <c r="AF154" s="22" t="s">
        <v>3687</v>
      </c>
      <c r="AG154" s="22"/>
      <c r="AH154" s="584"/>
      <c r="AI154" s="22"/>
      <c r="AJ154" s="915"/>
      <c r="AK154" s="30"/>
      <c r="AL154" s="30"/>
      <c r="AM154" s="30"/>
      <c r="AN154" s="30"/>
      <c r="AO154" s="30"/>
      <c r="AP154" s="30"/>
      <c r="AQ154" s="808"/>
      <c r="AR154" s="30"/>
      <c r="AS154" s="30"/>
      <c r="AT154" s="30"/>
      <c r="AU154" s="30"/>
      <c r="AV154" s="30"/>
      <c r="AW154" s="30"/>
      <c r="AX154" s="808"/>
      <c r="AY154" s="30"/>
      <c r="AZ154" s="30"/>
      <c r="BA154" s="30"/>
      <c r="BB154" s="30"/>
      <c r="BC154" s="30"/>
      <c r="BD154" s="30"/>
      <c r="BE154" s="30"/>
      <c r="BF154" s="30"/>
      <c r="BG154" s="30"/>
      <c r="BH154" s="30"/>
      <c r="BI154" s="596" t="s">
        <v>3661</v>
      </c>
      <c r="BJ154" s="596" t="s">
        <v>3662</v>
      </c>
      <c r="BK154" s="30" t="s">
        <v>3028</v>
      </c>
      <c r="BL154" s="21" t="s">
        <v>4458</v>
      </c>
      <c r="BM154" s="30" t="s">
        <v>4459</v>
      </c>
      <c r="BN154" s="21" t="s">
        <v>4458</v>
      </c>
      <c r="BO154" s="30" t="s">
        <v>4460</v>
      </c>
      <c r="BP154" s="21" t="s">
        <v>4458</v>
      </c>
      <c r="BQ154" s="30"/>
      <c r="BR154" s="30"/>
      <c r="BS154" s="30"/>
      <c r="BT154" s="30"/>
      <c r="BU154" s="30"/>
      <c r="BV154" s="30"/>
      <c r="BW154" s="30"/>
      <c r="BX154" s="30"/>
      <c r="BY154" s="30" t="s">
        <v>4411</v>
      </c>
      <c r="BZ154" s="30"/>
      <c r="CA154" s="736" t="s">
        <v>4461</v>
      </c>
      <c r="CB154" s="30"/>
    </row>
    <row r="155" spans="1:83" s="6" customFormat="1" ht="36" hidden="1">
      <c r="A155" s="22">
        <v>13</v>
      </c>
      <c r="B155" s="602" t="s">
        <v>4387</v>
      </c>
      <c r="C155" s="596" t="s">
        <v>4462</v>
      </c>
      <c r="D155" s="21" t="s">
        <v>4463</v>
      </c>
      <c r="E155" s="22" t="s">
        <v>4390</v>
      </c>
      <c r="F155" s="22">
        <v>2023</v>
      </c>
      <c r="G155" s="22">
        <v>2023</v>
      </c>
      <c r="H155" s="22">
        <v>7</v>
      </c>
      <c r="I155" s="22" t="s">
        <v>4400</v>
      </c>
      <c r="J155" s="603">
        <v>6700000</v>
      </c>
      <c r="K155" s="22" t="s">
        <v>3472</v>
      </c>
      <c r="L155" s="22">
        <v>3</v>
      </c>
      <c r="M155" s="22" t="s">
        <v>3693</v>
      </c>
      <c r="N155" s="22" t="s">
        <v>9</v>
      </c>
      <c r="O155" s="22" t="s">
        <v>3686</v>
      </c>
      <c r="P155" s="22" t="s">
        <v>4392</v>
      </c>
      <c r="Q155" s="22">
        <v>6767777</v>
      </c>
      <c r="R155" s="22" t="s">
        <v>41</v>
      </c>
      <c r="S155" s="564" t="s">
        <v>2961</v>
      </c>
      <c r="T155" s="1046">
        <f t="shared" si="25"/>
        <v>3350000</v>
      </c>
      <c r="U155" s="22" t="s">
        <v>256</v>
      </c>
      <c r="V155" s="22" t="s">
        <v>3756</v>
      </c>
      <c r="W155" s="22" t="s">
        <v>3687</v>
      </c>
      <c r="X155" s="22">
        <v>8140</v>
      </c>
      <c r="Y155" s="563">
        <v>72019</v>
      </c>
      <c r="Z155" s="370" t="s">
        <v>4393</v>
      </c>
      <c r="AA155" s="583" t="s">
        <v>2960</v>
      </c>
      <c r="AB155" s="22" t="s">
        <v>390</v>
      </c>
      <c r="AC155" s="915">
        <f t="shared" si="21"/>
        <v>3350000</v>
      </c>
      <c r="AD155" s="22" t="s">
        <v>256</v>
      </c>
      <c r="AE155" s="22" t="s">
        <v>3756</v>
      </c>
      <c r="AF155" s="22" t="s">
        <v>3687</v>
      </c>
      <c r="AG155" s="22"/>
      <c r="AH155" s="584"/>
      <c r="AI155" s="22"/>
      <c r="AJ155" s="915"/>
      <c r="AK155" s="30"/>
      <c r="AL155" s="30"/>
      <c r="AM155" s="30"/>
      <c r="AN155" s="30"/>
      <c r="AO155" s="30"/>
      <c r="AP155" s="30"/>
      <c r="AQ155" s="808"/>
      <c r="AR155" s="30"/>
      <c r="AS155" s="30"/>
      <c r="AT155" s="30"/>
      <c r="AU155" s="30"/>
      <c r="AV155" s="30"/>
      <c r="AW155" s="30"/>
      <c r="AX155" s="808"/>
      <c r="AY155" s="30"/>
      <c r="AZ155" s="30"/>
      <c r="BA155" s="30"/>
      <c r="BB155" s="30"/>
      <c r="BC155" s="30"/>
      <c r="BD155" s="30"/>
      <c r="BE155" s="30"/>
      <c r="BF155" s="30"/>
      <c r="BG155" s="30"/>
      <c r="BH155" s="30"/>
      <c r="BI155" s="596" t="s">
        <v>3661</v>
      </c>
      <c r="BJ155" s="596" t="s">
        <v>3662</v>
      </c>
      <c r="BK155" s="30" t="s">
        <v>2967</v>
      </c>
      <c r="BL155" s="21" t="s">
        <v>4331</v>
      </c>
      <c r="BM155" s="30" t="s">
        <v>2968</v>
      </c>
      <c r="BN155" s="21" t="s">
        <v>4331</v>
      </c>
      <c r="BO155" s="30" t="s">
        <v>2969</v>
      </c>
      <c r="BP155" s="21" t="s">
        <v>4331</v>
      </c>
      <c r="BQ155" s="30"/>
      <c r="BR155" s="30"/>
      <c r="BS155" s="30"/>
      <c r="BT155" s="30"/>
      <c r="BU155" s="30"/>
      <c r="BV155" s="30"/>
      <c r="BW155" s="30"/>
      <c r="BX155" s="30"/>
      <c r="BY155" s="453" t="s">
        <v>4464</v>
      </c>
      <c r="BZ155" s="1074" t="s">
        <v>4439</v>
      </c>
      <c r="CA155" s="1073" t="s">
        <v>3778</v>
      </c>
      <c r="CB155" s="30"/>
    </row>
    <row r="156" spans="1:83" s="886" customFormat="1" ht="60" hidden="1">
      <c r="A156" s="609">
        <v>14</v>
      </c>
      <c r="B156" s="602" t="s">
        <v>4387</v>
      </c>
      <c r="C156" s="596" t="s">
        <v>4465</v>
      </c>
      <c r="D156" s="560" t="s">
        <v>4466</v>
      </c>
      <c r="E156" s="609" t="s">
        <v>4390</v>
      </c>
      <c r="F156" s="609">
        <v>2023</v>
      </c>
      <c r="G156" s="609">
        <v>2023</v>
      </c>
      <c r="H156" s="609">
        <v>12</v>
      </c>
      <c r="I156" s="609" t="s">
        <v>4422</v>
      </c>
      <c r="J156" s="610">
        <v>6000000</v>
      </c>
      <c r="K156" s="609" t="s">
        <v>3472</v>
      </c>
      <c r="L156" s="609">
        <v>3</v>
      </c>
      <c r="M156" s="609" t="s">
        <v>3693</v>
      </c>
      <c r="N156" s="22" t="s">
        <v>9</v>
      </c>
      <c r="O156" s="609" t="s">
        <v>3686</v>
      </c>
      <c r="P156" s="609" t="s">
        <v>4392</v>
      </c>
      <c r="Q156" s="1095" t="s">
        <v>4467</v>
      </c>
      <c r="R156" s="609" t="s">
        <v>44</v>
      </c>
      <c r="S156" s="611" t="s">
        <v>2297</v>
      </c>
      <c r="T156" s="1096">
        <f>J156/3</f>
        <v>2000000</v>
      </c>
      <c r="U156" s="609" t="s">
        <v>217</v>
      </c>
      <c r="V156" s="609" t="s">
        <v>3756</v>
      </c>
      <c r="W156" s="609" t="s">
        <v>3687</v>
      </c>
      <c r="X156" s="609">
        <v>8140</v>
      </c>
      <c r="Y156" s="1097">
        <v>72019</v>
      </c>
      <c r="Z156" s="609">
        <v>6787771</v>
      </c>
      <c r="AA156" s="613" t="s">
        <v>1964</v>
      </c>
      <c r="AB156" s="609" t="s">
        <v>347</v>
      </c>
      <c r="AC156" s="1098">
        <f t="shared" si="21"/>
        <v>2000000</v>
      </c>
      <c r="AD156" s="609" t="s">
        <v>217</v>
      </c>
      <c r="AE156" s="609" t="s">
        <v>3756</v>
      </c>
      <c r="AF156" s="609" t="s">
        <v>3687</v>
      </c>
      <c r="AG156" s="1095" t="s">
        <v>4423</v>
      </c>
      <c r="AH156" s="611" t="s">
        <v>2298</v>
      </c>
      <c r="AI156" s="609" t="s">
        <v>48</v>
      </c>
      <c r="AJ156" s="1098">
        <f t="shared" si="23"/>
        <v>2000000</v>
      </c>
      <c r="AK156" s="609" t="s">
        <v>217</v>
      </c>
      <c r="AL156" s="609" t="s">
        <v>3756</v>
      </c>
      <c r="AM156" s="609" t="s">
        <v>3687</v>
      </c>
      <c r="AN156" s="256"/>
      <c r="AO156" s="256"/>
      <c r="AP156" s="256"/>
      <c r="AQ156" s="1099"/>
      <c r="AR156" s="256"/>
      <c r="AS156" s="256"/>
      <c r="AT156" s="256"/>
      <c r="AU156" s="256"/>
      <c r="AV156" s="256"/>
      <c r="AW156" s="256"/>
      <c r="AX156" s="1099"/>
      <c r="AY156" s="256"/>
      <c r="AZ156" s="256"/>
      <c r="BA156" s="256"/>
      <c r="BB156" s="256"/>
      <c r="BC156" s="256"/>
      <c r="BD156" s="256"/>
      <c r="BE156" s="256"/>
      <c r="BF156" s="256"/>
      <c r="BG156" s="256"/>
      <c r="BH156" s="256"/>
      <c r="BI156" s="596" t="s">
        <v>3661</v>
      </c>
      <c r="BJ156" s="596" t="s">
        <v>3662</v>
      </c>
      <c r="BK156" s="256" t="s">
        <v>4468</v>
      </c>
      <c r="BL156" s="256" t="s">
        <v>4301</v>
      </c>
      <c r="BM156" s="256" t="s">
        <v>3294</v>
      </c>
      <c r="BN156" s="256" t="s">
        <v>4301</v>
      </c>
      <c r="BO156" s="256" t="s">
        <v>4469</v>
      </c>
      <c r="BP156" s="256" t="s">
        <v>4301</v>
      </c>
      <c r="BQ156" s="256"/>
      <c r="BR156" s="256"/>
      <c r="BS156" s="256"/>
      <c r="BT156" s="256"/>
      <c r="BU156" s="256"/>
      <c r="BV156" s="256"/>
      <c r="BW156" s="256"/>
      <c r="BX156" s="256"/>
      <c r="BY156" s="256" t="s">
        <v>4470</v>
      </c>
      <c r="BZ156" s="256" t="s">
        <v>4471</v>
      </c>
      <c r="CA156" s="740"/>
      <c r="CB156" s="256"/>
    </row>
    <row r="157" spans="1:83" s="6" customFormat="1" ht="36" hidden="1">
      <c r="A157" s="22">
        <v>15</v>
      </c>
      <c r="B157" s="602" t="s">
        <v>4472</v>
      </c>
      <c r="C157" s="596" t="s">
        <v>4473</v>
      </c>
      <c r="D157" s="21" t="s">
        <v>4474</v>
      </c>
      <c r="E157" s="22" t="s">
        <v>99</v>
      </c>
      <c r="F157" s="22">
        <v>2023</v>
      </c>
      <c r="G157" s="22">
        <v>2023</v>
      </c>
      <c r="H157" s="22">
        <v>7</v>
      </c>
      <c r="I157" s="22" t="s">
        <v>4475</v>
      </c>
      <c r="J157" s="603">
        <v>3000000</v>
      </c>
      <c r="K157" s="22" t="s">
        <v>3472</v>
      </c>
      <c r="L157" s="22" t="s">
        <v>1230</v>
      </c>
      <c r="M157" s="22" t="s">
        <v>3693</v>
      </c>
      <c r="N157" s="22" t="s">
        <v>9</v>
      </c>
      <c r="O157" s="22" t="s">
        <v>3686</v>
      </c>
      <c r="P157" s="22" t="s">
        <v>4392</v>
      </c>
      <c r="Q157" s="22">
        <v>6727245</v>
      </c>
      <c r="R157" s="22" t="s">
        <v>95</v>
      </c>
      <c r="S157" s="564" t="s">
        <v>2177</v>
      </c>
      <c r="T157" s="1046">
        <f>J157/1</f>
        <v>3000000</v>
      </c>
      <c r="U157" s="22" t="s">
        <v>3486</v>
      </c>
      <c r="V157" s="22" t="s">
        <v>3756</v>
      </c>
      <c r="W157" s="22" t="s">
        <v>3687</v>
      </c>
      <c r="X157" s="22">
        <v>8140</v>
      </c>
      <c r="Y157" s="563">
        <v>72019</v>
      </c>
      <c r="Z157" s="22"/>
      <c r="AA157" s="563"/>
      <c r="AB157" s="22"/>
      <c r="AC157" s="915"/>
      <c r="AD157" s="22"/>
      <c r="AE157" s="22"/>
      <c r="AF157" s="30"/>
      <c r="AG157" s="22"/>
      <c r="AH157" s="584"/>
      <c r="AI157" s="22"/>
      <c r="AJ157" s="915"/>
      <c r="AK157" s="30"/>
      <c r="AL157" s="30"/>
      <c r="AM157" s="30"/>
      <c r="AN157" s="30"/>
      <c r="AO157" s="30"/>
      <c r="AP157" s="30"/>
      <c r="AQ157" s="808"/>
      <c r="AR157" s="30"/>
      <c r="AS157" s="30"/>
      <c r="AT157" s="30"/>
      <c r="AU157" s="30"/>
      <c r="AV157" s="30"/>
      <c r="AW157" s="30"/>
      <c r="AX157" s="808"/>
      <c r="AY157" s="30"/>
      <c r="AZ157" s="30"/>
      <c r="BA157" s="30"/>
      <c r="BB157" s="30"/>
      <c r="BC157" s="30"/>
      <c r="BD157" s="30"/>
      <c r="BE157" s="30"/>
      <c r="BF157" s="30"/>
      <c r="BG157" s="30"/>
      <c r="BH157" s="30"/>
      <c r="BI157" s="596" t="s">
        <v>3661</v>
      </c>
      <c r="BJ157" s="596" t="s">
        <v>3662</v>
      </c>
      <c r="BK157" s="30"/>
      <c r="BL157" s="30"/>
      <c r="BM157" s="30"/>
      <c r="BN157" s="30"/>
      <c r="BO157" s="30"/>
      <c r="BP157" s="30"/>
      <c r="BQ157" s="30"/>
      <c r="BR157" s="30"/>
      <c r="BS157" s="30"/>
      <c r="BT157" s="30"/>
      <c r="BU157" s="30"/>
      <c r="BV157" s="30"/>
      <c r="BW157" s="30"/>
      <c r="BX157" s="30"/>
      <c r="BY157" s="30" t="s">
        <v>4476</v>
      </c>
      <c r="BZ157" s="30"/>
      <c r="CA157" s="736"/>
      <c r="CB157" s="30"/>
    </row>
    <row r="158" spans="1:83" s="882" customFormat="1" ht="38.25" hidden="1" customHeight="1">
      <c r="A158" s="22">
        <v>16</v>
      </c>
      <c r="B158" s="602" t="s">
        <v>4472</v>
      </c>
      <c r="C158" s="596" t="s">
        <v>4477</v>
      </c>
      <c r="D158" s="21" t="s">
        <v>4478</v>
      </c>
      <c r="E158" s="22" t="s">
        <v>99</v>
      </c>
      <c r="F158" s="22">
        <v>2023</v>
      </c>
      <c r="G158" s="22">
        <v>2023</v>
      </c>
      <c r="H158" s="22">
        <v>7</v>
      </c>
      <c r="I158" s="22" t="s">
        <v>4479</v>
      </c>
      <c r="J158" s="603">
        <v>3000000</v>
      </c>
      <c r="K158" s="22" t="s">
        <v>3472</v>
      </c>
      <c r="L158" s="22" t="s">
        <v>1230</v>
      </c>
      <c r="M158" s="22" t="s">
        <v>3693</v>
      </c>
      <c r="N158" s="22" t="s">
        <v>9</v>
      </c>
      <c r="O158" s="22" t="s">
        <v>3686</v>
      </c>
      <c r="P158" s="22" t="s">
        <v>4392</v>
      </c>
      <c r="Q158" s="22">
        <v>6680628</v>
      </c>
      <c r="R158" s="22" t="s">
        <v>89</v>
      </c>
      <c r="S158" s="564" t="s">
        <v>1295</v>
      </c>
      <c r="T158" s="1046">
        <f>J158/5</f>
        <v>600000</v>
      </c>
      <c r="U158" s="22" t="s">
        <v>207</v>
      </c>
      <c r="V158" s="22" t="s">
        <v>3756</v>
      </c>
      <c r="W158" s="22" t="s">
        <v>3687</v>
      </c>
      <c r="X158" s="22">
        <v>8140</v>
      </c>
      <c r="Y158" s="563">
        <v>72019</v>
      </c>
      <c r="Z158" s="22">
        <v>6826699</v>
      </c>
      <c r="AA158" s="583" t="s">
        <v>2193</v>
      </c>
      <c r="AB158" s="22" t="s">
        <v>40</v>
      </c>
      <c r="AC158" s="915">
        <f t="shared" si="21"/>
        <v>600000</v>
      </c>
      <c r="AD158" s="22" t="s">
        <v>217</v>
      </c>
      <c r="AE158" s="22" t="s">
        <v>3756</v>
      </c>
      <c r="AF158" s="22" t="s">
        <v>3687</v>
      </c>
      <c r="AG158" s="370" t="s">
        <v>4480</v>
      </c>
      <c r="AH158" s="564" t="s">
        <v>2192</v>
      </c>
      <c r="AI158" s="22" t="s">
        <v>1063</v>
      </c>
      <c r="AJ158" s="915">
        <f t="shared" si="23"/>
        <v>600000</v>
      </c>
      <c r="AK158" s="609" t="s">
        <v>217</v>
      </c>
      <c r="AL158" s="22" t="s">
        <v>3756</v>
      </c>
      <c r="AM158" s="22" t="s">
        <v>3687</v>
      </c>
      <c r="AN158" s="1058" t="s">
        <v>4423</v>
      </c>
      <c r="AO158" s="564" t="s">
        <v>2298</v>
      </c>
      <c r="AP158" s="22" t="s">
        <v>48</v>
      </c>
      <c r="AQ158" s="915">
        <f>T158</f>
        <v>600000</v>
      </c>
      <c r="AR158" s="22" t="s">
        <v>217</v>
      </c>
      <c r="AS158" s="22" t="s">
        <v>3756</v>
      </c>
      <c r="AT158" s="22" t="s">
        <v>3687</v>
      </c>
      <c r="AU158" s="370" t="s">
        <v>4467</v>
      </c>
      <c r="AV158" s="564" t="s">
        <v>2297</v>
      </c>
      <c r="AW158" s="22" t="s">
        <v>44</v>
      </c>
      <c r="AX158" s="915">
        <f>T158</f>
        <v>600000</v>
      </c>
      <c r="AY158" s="22" t="s">
        <v>217</v>
      </c>
      <c r="AZ158" s="22" t="s">
        <v>3756</v>
      </c>
      <c r="BA158" s="22" t="s">
        <v>3687</v>
      </c>
      <c r="BB158" s="30"/>
      <c r="BC158" s="30"/>
      <c r="BD158" s="30"/>
      <c r="BE158" s="30"/>
      <c r="BF158" s="30"/>
      <c r="BG158" s="30"/>
      <c r="BH158" s="30"/>
      <c r="BI158" s="596" t="s">
        <v>3661</v>
      </c>
      <c r="BJ158" s="596" t="s">
        <v>3662</v>
      </c>
      <c r="BK158" s="30"/>
      <c r="BL158" s="30"/>
      <c r="BM158" s="30"/>
      <c r="BN158" s="30"/>
      <c r="BO158" s="30"/>
      <c r="BP158" s="30"/>
      <c r="BQ158" s="30"/>
      <c r="BR158" s="30"/>
      <c r="BS158" s="30"/>
      <c r="BT158" s="30"/>
      <c r="BU158" s="30"/>
      <c r="BV158" s="30"/>
      <c r="BW158" s="30"/>
      <c r="BX158" s="30"/>
      <c r="BY158" s="30" t="s">
        <v>4476</v>
      </c>
      <c r="BZ158" s="30"/>
      <c r="CA158" s="736"/>
      <c r="CB158" s="30"/>
    </row>
    <row r="159" spans="1:83" s="882" customFormat="1" ht="36" hidden="1">
      <c r="A159" s="22">
        <v>17</v>
      </c>
      <c r="B159" s="602" t="s">
        <v>4472</v>
      </c>
      <c r="C159" s="596" t="s">
        <v>4481</v>
      </c>
      <c r="D159" s="21" t="s">
        <v>4482</v>
      </c>
      <c r="E159" s="22" t="s">
        <v>99</v>
      </c>
      <c r="F159" s="22">
        <v>2023</v>
      </c>
      <c r="G159" s="22">
        <v>2023</v>
      </c>
      <c r="H159" s="22">
        <v>7</v>
      </c>
      <c r="I159" s="22" t="s">
        <v>4391</v>
      </c>
      <c r="J159" s="603">
        <v>3000000</v>
      </c>
      <c r="K159" s="22" t="s">
        <v>3472</v>
      </c>
      <c r="L159" s="22" t="s">
        <v>1230</v>
      </c>
      <c r="M159" s="22" t="s">
        <v>3693</v>
      </c>
      <c r="N159" s="22" t="s">
        <v>9</v>
      </c>
      <c r="O159" s="22" t="s">
        <v>3686</v>
      </c>
      <c r="P159" s="22" t="s">
        <v>4392</v>
      </c>
      <c r="Q159" s="370" t="s">
        <v>4483</v>
      </c>
      <c r="R159" s="22" t="s">
        <v>98</v>
      </c>
      <c r="S159" s="370" t="s">
        <v>1265</v>
      </c>
      <c r="T159" s="1046">
        <f>J159/4</f>
        <v>750000</v>
      </c>
      <c r="U159" s="22" t="s">
        <v>217</v>
      </c>
      <c r="V159" s="22" t="s">
        <v>3756</v>
      </c>
      <c r="W159" s="22" t="s">
        <v>3687</v>
      </c>
      <c r="X159" s="22">
        <v>8140</v>
      </c>
      <c r="Y159" s="563">
        <v>72019</v>
      </c>
      <c r="Z159" s="370" t="s">
        <v>4423</v>
      </c>
      <c r="AA159" s="564" t="s">
        <v>2298</v>
      </c>
      <c r="AB159" s="22" t="s">
        <v>48</v>
      </c>
      <c r="AC159" s="915">
        <f t="shared" si="21"/>
        <v>750000</v>
      </c>
      <c r="AD159" s="22" t="s">
        <v>217</v>
      </c>
      <c r="AE159" s="22" t="s">
        <v>3756</v>
      </c>
      <c r="AF159" s="22" t="s">
        <v>3687</v>
      </c>
      <c r="AG159" s="370" t="s">
        <v>4467</v>
      </c>
      <c r="AH159" s="564" t="s">
        <v>2297</v>
      </c>
      <c r="AI159" s="22" t="s">
        <v>44</v>
      </c>
      <c r="AJ159" s="915">
        <f t="shared" si="23"/>
        <v>750000</v>
      </c>
      <c r="AK159" s="609" t="s">
        <v>217</v>
      </c>
      <c r="AL159" s="22" t="s">
        <v>3756</v>
      </c>
      <c r="AM159" s="22" t="s">
        <v>3687</v>
      </c>
      <c r="AN159" s="22" t="s">
        <v>4448</v>
      </c>
      <c r="AO159" s="583" t="s">
        <v>2986</v>
      </c>
      <c r="AP159" s="22" t="s">
        <v>377</v>
      </c>
      <c r="AQ159" s="915">
        <f t="shared" ref="AQ159:AQ161" si="26">T159</f>
        <v>750000</v>
      </c>
      <c r="AR159" s="22" t="s">
        <v>217</v>
      </c>
      <c r="AS159" s="22" t="s">
        <v>3756</v>
      </c>
      <c r="AT159" s="22" t="s">
        <v>3687</v>
      </c>
      <c r="AU159" s="30"/>
      <c r="AV159" s="30"/>
      <c r="AW159" s="30"/>
      <c r="AX159" s="808"/>
      <c r="AY159" s="30"/>
      <c r="AZ159" s="30"/>
      <c r="BA159" s="30"/>
      <c r="BB159" s="30"/>
      <c r="BC159" s="30"/>
      <c r="BD159" s="30"/>
      <c r="BE159" s="30"/>
      <c r="BF159" s="30"/>
      <c r="BG159" s="30"/>
      <c r="BH159" s="30"/>
      <c r="BI159" s="596" t="s">
        <v>3661</v>
      </c>
      <c r="BJ159" s="596" t="s">
        <v>3662</v>
      </c>
      <c r="BK159" s="30"/>
      <c r="BL159" s="30"/>
      <c r="BM159" s="30"/>
      <c r="BN159" s="30"/>
      <c r="BO159" s="30"/>
      <c r="BP159" s="30"/>
      <c r="BQ159" s="30"/>
      <c r="BR159" s="30"/>
      <c r="BS159" s="30"/>
      <c r="BT159" s="30"/>
      <c r="BU159" s="30"/>
      <c r="BV159" s="30"/>
      <c r="BW159" s="30"/>
      <c r="BX159" s="30"/>
      <c r="BY159" s="30" t="s">
        <v>4476</v>
      </c>
      <c r="BZ159" s="30"/>
      <c r="CA159" s="736"/>
      <c r="CB159" s="30"/>
    </row>
    <row r="160" spans="1:83" s="6" customFormat="1" ht="48" hidden="1">
      <c r="A160" s="22">
        <v>18</v>
      </c>
      <c r="B160" s="602" t="s">
        <v>4484</v>
      </c>
      <c r="C160" s="596" t="s">
        <v>4485</v>
      </c>
      <c r="D160" s="21" t="s">
        <v>4486</v>
      </c>
      <c r="E160" s="22" t="s">
        <v>90</v>
      </c>
      <c r="F160" s="22">
        <v>2023</v>
      </c>
      <c r="G160" s="22">
        <v>2023</v>
      </c>
      <c r="H160" s="22">
        <v>12</v>
      </c>
      <c r="I160" s="22" t="s">
        <v>4487</v>
      </c>
      <c r="J160" s="603">
        <v>100000000</v>
      </c>
      <c r="K160" s="22" t="s">
        <v>3472</v>
      </c>
      <c r="L160" s="22">
        <v>5</v>
      </c>
      <c r="M160" s="22" t="s">
        <v>4488</v>
      </c>
      <c r="N160" s="22" t="s">
        <v>9</v>
      </c>
      <c r="O160" s="22" t="s">
        <v>3686</v>
      </c>
      <c r="P160" s="22" t="s">
        <v>4392</v>
      </c>
      <c r="Q160" s="22">
        <v>6680633</v>
      </c>
      <c r="R160" s="22" t="s">
        <v>25</v>
      </c>
      <c r="S160" s="564" t="s">
        <v>3791</v>
      </c>
      <c r="T160" s="1046">
        <f>J160/3</f>
        <v>33333333.333333332</v>
      </c>
      <c r="U160" s="22" t="s">
        <v>179</v>
      </c>
      <c r="V160" s="22" t="s">
        <v>3756</v>
      </c>
      <c r="W160" s="22" t="s">
        <v>3687</v>
      </c>
      <c r="X160" s="22">
        <v>8140</v>
      </c>
      <c r="Y160" s="563">
        <v>72019</v>
      </c>
      <c r="Z160" s="370" t="s">
        <v>4489</v>
      </c>
      <c r="AA160" s="583" t="s">
        <v>2011</v>
      </c>
      <c r="AB160" s="22" t="s">
        <v>131</v>
      </c>
      <c r="AC160" s="915">
        <f t="shared" si="21"/>
        <v>33333333.333333332</v>
      </c>
      <c r="AD160" s="22" t="s">
        <v>4490</v>
      </c>
      <c r="AE160" s="22" t="s">
        <v>3756</v>
      </c>
      <c r="AF160" s="22" t="s">
        <v>3687</v>
      </c>
      <c r="AG160" s="22">
        <v>6682174</v>
      </c>
      <c r="AH160" s="584" t="s">
        <v>2573</v>
      </c>
      <c r="AI160" s="22" t="s">
        <v>27</v>
      </c>
      <c r="AJ160" s="915">
        <f t="shared" si="23"/>
        <v>33333333.333333332</v>
      </c>
      <c r="AK160" s="22" t="s">
        <v>179</v>
      </c>
      <c r="AL160" s="22" t="s">
        <v>3756</v>
      </c>
      <c r="AM160" s="22" t="s">
        <v>3687</v>
      </c>
      <c r="AN160" s="30"/>
      <c r="AO160" s="30"/>
      <c r="AP160" s="22" t="s">
        <v>612</v>
      </c>
      <c r="AQ160" s="915">
        <v>0</v>
      </c>
      <c r="AR160" s="30"/>
      <c r="AS160" s="30"/>
      <c r="AT160" s="22"/>
      <c r="AU160" s="30"/>
      <c r="AV160" s="30"/>
      <c r="AW160" s="30"/>
      <c r="AX160" s="808"/>
      <c r="AY160" s="30"/>
      <c r="AZ160" s="30"/>
      <c r="BA160" s="30"/>
      <c r="BB160" s="30"/>
      <c r="BC160" s="30"/>
      <c r="BD160" s="30"/>
      <c r="BE160" s="30"/>
      <c r="BF160" s="30"/>
      <c r="BG160" s="30"/>
      <c r="BH160" s="30"/>
      <c r="BI160" s="596" t="s">
        <v>3661</v>
      </c>
      <c r="BJ160" s="596" t="s">
        <v>3662</v>
      </c>
      <c r="BK160" s="30" t="s">
        <v>4491</v>
      </c>
      <c r="BL160" s="30"/>
      <c r="BM160" s="30" t="s">
        <v>2519</v>
      </c>
      <c r="BN160" s="30"/>
      <c r="BO160" s="30"/>
      <c r="BP160" s="30"/>
      <c r="BQ160" s="30"/>
      <c r="BR160" s="30"/>
      <c r="BS160" s="30"/>
      <c r="BT160" s="30"/>
      <c r="BU160" s="30"/>
      <c r="BV160" s="30"/>
      <c r="BW160" s="30"/>
      <c r="BX160" s="30"/>
      <c r="BY160" s="30" t="s">
        <v>3866</v>
      </c>
      <c r="BZ160" s="30"/>
      <c r="CA160" s="736" t="s">
        <v>4492</v>
      </c>
      <c r="CB160" s="30" t="s">
        <v>4493</v>
      </c>
    </row>
    <row r="161" spans="1:81" s="255" customFormat="1" ht="48" hidden="1">
      <c r="A161" s="609">
        <v>19</v>
      </c>
      <c r="B161" s="602" t="s">
        <v>4484</v>
      </c>
      <c r="C161" s="596" t="s">
        <v>4494</v>
      </c>
      <c r="D161" s="560" t="s">
        <v>4495</v>
      </c>
      <c r="E161" s="609" t="s">
        <v>90</v>
      </c>
      <c r="F161" s="609">
        <v>2023</v>
      </c>
      <c r="G161" s="609">
        <v>2023</v>
      </c>
      <c r="H161" s="609">
        <v>12</v>
      </c>
      <c r="I161" s="609" t="s">
        <v>4496</v>
      </c>
      <c r="J161" s="610">
        <v>100000000</v>
      </c>
      <c r="K161" s="609" t="s">
        <v>3472</v>
      </c>
      <c r="L161" s="609">
        <v>6</v>
      </c>
      <c r="M161" s="22" t="s">
        <v>4488</v>
      </c>
      <c r="N161" s="22" t="s">
        <v>9</v>
      </c>
      <c r="O161" s="609" t="s">
        <v>3686</v>
      </c>
      <c r="P161" s="609" t="s">
        <v>4392</v>
      </c>
      <c r="Q161" s="609">
        <v>6859016</v>
      </c>
      <c r="R161" s="609" t="s">
        <v>60</v>
      </c>
      <c r="S161" s="1095" t="s">
        <v>2785</v>
      </c>
      <c r="T161" s="1096">
        <f>J161/5</f>
        <v>20000000</v>
      </c>
      <c r="U161" s="609" t="s">
        <v>176</v>
      </c>
      <c r="V161" s="609" t="s">
        <v>3751</v>
      </c>
      <c r="W161" s="609" t="s">
        <v>3687</v>
      </c>
      <c r="X161" s="609">
        <v>8140</v>
      </c>
      <c r="Y161" s="1097">
        <v>72019</v>
      </c>
      <c r="Z161" s="609">
        <v>6680618</v>
      </c>
      <c r="AA161" s="609" t="s">
        <v>2025</v>
      </c>
      <c r="AB161" s="609" t="s">
        <v>31</v>
      </c>
      <c r="AC161" s="1098">
        <f t="shared" si="21"/>
        <v>20000000</v>
      </c>
      <c r="AD161" s="609" t="s">
        <v>197</v>
      </c>
      <c r="AE161" s="609" t="s">
        <v>3751</v>
      </c>
      <c r="AF161" s="609" t="s">
        <v>3687</v>
      </c>
      <c r="AG161" s="1095" t="s">
        <v>4497</v>
      </c>
      <c r="AH161" s="611" t="s">
        <v>3972</v>
      </c>
      <c r="AI161" s="609" t="s">
        <v>67</v>
      </c>
      <c r="AJ161" s="1098">
        <f t="shared" si="23"/>
        <v>20000000</v>
      </c>
      <c r="AK161" s="256" t="s">
        <v>176</v>
      </c>
      <c r="AL161" s="609" t="s">
        <v>3751</v>
      </c>
      <c r="AM161" s="609" t="s">
        <v>3687</v>
      </c>
      <c r="AN161" s="256">
        <v>6680641</v>
      </c>
      <c r="AO161" s="1100" t="s">
        <v>2082</v>
      </c>
      <c r="AP161" s="609" t="s">
        <v>92</v>
      </c>
      <c r="AQ161" s="1098">
        <f t="shared" si="26"/>
        <v>20000000</v>
      </c>
      <c r="AR161" s="609" t="s">
        <v>169</v>
      </c>
      <c r="AS161" s="609" t="s">
        <v>3751</v>
      </c>
      <c r="AT161" s="609" t="s">
        <v>3687</v>
      </c>
      <c r="AU161" s="609">
        <v>6680683</v>
      </c>
      <c r="AV161" s="613" t="s">
        <v>2742</v>
      </c>
      <c r="AW161" s="609" t="s">
        <v>17</v>
      </c>
      <c r="AX161" s="1098">
        <f>T161</f>
        <v>20000000</v>
      </c>
      <c r="AY161" s="609" t="s">
        <v>3945</v>
      </c>
      <c r="AZ161" s="609" t="s">
        <v>3751</v>
      </c>
      <c r="BA161" s="609" t="s">
        <v>3687</v>
      </c>
      <c r="BB161" s="256"/>
      <c r="BC161" s="256"/>
      <c r="BD161" s="256"/>
      <c r="BE161" s="256"/>
      <c r="BF161" s="256"/>
      <c r="BG161" s="256"/>
      <c r="BH161" s="256"/>
      <c r="BI161" s="596" t="s">
        <v>3661</v>
      </c>
      <c r="BJ161" s="596" t="s">
        <v>3662</v>
      </c>
      <c r="BK161" s="256" t="s">
        <v>4498</v>
      </c>
      <c r="BL161" s="256"/>
      <c r="BM161" s="256" t="s">
        <v>4404</v>
      </c>
      <c r="BN161" s="256"/>
      <c r="BO161" s="256" t="s">
        <v>4403</v>
      </c>
      <c r="BP161" s="256"/>
      <c r="BQ161" s="256" t="s">
        <v>4499</v>
      </c>
      <c r="BR161" s="256"/>
      <c r="BS161" s="256" t="s">
        <v>3422</v>
      </c>
      <c r="BT161" s="256"/>
      <c r="BU161" s="256" t="s">
        <v>4500</v>
      </c>
      <c r="BV161" s="256"/>
      <c r="BW161" s="256" t="s">
        <v>2727</v>
      </c>
      <c r="BX161" s="256"/>
      <c r="BY161" s="256" t="s">
        <v>4501</v>
      </c>
      <c r="BZ161" s="256" t="s">
        <v>3911</v>
      </c>
      <c r="CA161" s="740"/>
      <c r="CB161" s="256"/>
    </row>
    <row r="162" spans="1:81" s="886" customFormat="1" ht="48" hidden="1">
      <c r="A162" s="609">
        <v>20</v>
      </c>
      <c r="B162" s="602" t="s">
        <v>4502</v>
      </c>
      <c r="C162" s="596" t="s">
        <v>4503</v>
      </c>
      <c r="D162" s="560" t="s">
        <v>4504</v>
      </c>
      <c r="E162" s="609" t="s">
        <v>68</v>
      </c>
      <c r="F162" s="609">
        <v>2023</v>
      </c>
      <c r="G162" s="609">
        <v>2023</v>
      </c>
      <c r="H162" s="609">
        <v>12</v>
      </c>
      <c r="I162" s="609" t="s">
        <v>4391</v>
      </c>
      <c r="J162" s="610">
        <v>40000000</v>
      </c>
      <c r="K162" s="609" t="s">
        <v>3472</v>
      </c>
      <c r="L162" s="609">
        <v>4</v>
      </c>
      <c r="M162" s="609" t="s">
        <v>4505</v>
      </c>
      <c r="N162" s="22" t="s">
        <v>9</v>
      </c>
      <c r="O162" s="609" t="s">
        <v>3686</v>
      </c>
      <c r="P162" s="609" t="s">
        <v>4506</v>
      </c>
      <c r="Q162" s="1095" t="s">
        <v>4507</v>
      </c>
      <c r="R162" s="609" t="s">
        <v>46</v>
      </c>
      <c r="S162" s="1095" t="s">
        <v>2039</v>
      </c>
      <c r="T162" s="1096">
        <f>J162/3</f>
        <v>13333333.333333334</v>
      </c>
      <c r="U162" s="609" t="s">
        <v>217</v>
      </c>
      <c r="V162" s="609" t="s">
        <v>3756</v>
      </c>
      <c r="W162" s="609" t="s">
        <v>3687</v>
      </c>
      <c r="X162" s="609">
        <v>8140</v>
      </c>
      <c r="Y162" s="1097">
        <v>72019</v>
      </c>
      <c r="Z162" s="609">
        <v>6744406</v>
      </c>
      <c r="AA162" s="611" t="s">
        <v>1273</v>
      </c>
      <c r="AB162" s="609" t="s">
        <v>54</v>
      </c>
      <c r="AC162" s="1098">
        <f t="shared" si="21"/>
        <v>13333333.333333334</v>
      </c>
      <c r="AD162" s="609" t="s">
        <v>217</v>
      </c>
      <c r="AE162" s="609" t="s">
        <v>3756</v>
      </c>
      <c r="AF162" s="609" t="s">
        <v>3687</v>
      </c>
      <c r="AG162" s="1095" t="s">
        <v>4508</v>
      </c>
      <c r="AH162" s="611" t="s">
        <v>2311</v>
      </c>
      <c r="AI162" s="609" t="s">
        <v>398</v>
      </c>
      <c r="AJ162" s="1098">
        <f t="shared" si="23"/>
        <v>13333333.333333334</v>
      </c>
      <c r="AK162" s="609" t="s">
        <v>217</v>
      </c>
      <c r="AL162" s="609" t="s">
        <v>3756</v>
      </c>
      <c r="AM162" s="609" t="s">
        <v>3687</v>
      </c>
      <c r="AN162" s="256"/>
      <c r="AO162" s="256"/>
      <c r="AP162" s="256"/>
      <c r="AQ162" s="1098"/>
      <c r="AR162" s="256"/>
      <c r="AS162" s="256"/>
      <c r="AT162" s="256"/>
      <c r="AU162" s="256"/>
      <c r="AV162" s="256"/>
      <c r="AW162" s="256"/>
      <c r="AX162" s="1099"/>
      <c r="AY162" s="256"/>
      <c r="AZ162" s="256"/>
      <c r="BA162" s="256"/>
      <c r="BB162" s="256"/>
      <c r="BC162" s="256"/>
      <c r="BD162" s="256"/>
      <c r="BE162" s="256"/>
      <c r="BF162" s="256"/>
      <c r="BG162" s="256"/>
      <c r="BH162" s="256"/>
      <c r="BI162" s="596" t="s">
        <v>3661</v>
      </c>
      <c r="BJ162" s="596" t="s">
        <v>3662</v>
      </c>
      <c r="BK162" s="256" t="s">
        <v>4509</v>
      </c>
      <c r="BL162" s="256"/>
      <c r="BM162" s="256" t="s">
        <v>3556</v>
      </c>
      <c r="BN162" s="256"/>
      <c r="BO162" s="256" t="s">
        <v>4510</v>
      </c>
      <c r="BP162" s="256"/>
      <c r="BQ162" s="256"/>
      <c r="BR162" s="256"/>
      <c r="BS162" s="256"/>
      <c r="BT162" s="256"/>
      <c r="BU162" s="256"/>
      <c r="BV162" s="256"/>
      <c r="BW162" s="256"/>
      <c r="BX162" s="256"/>
      <c r="BY162" s="256" t="s">
        <v>3432</v>
      </c>
      <c r="BZ162" s="256"/>
      <c r="CA162" s="740" t="s">
        <v>3778</v>
      </c>
      <c r="CB162" s="256"/>
    </row>
    <row r="163" spans="1:81" s="255" customFormat="1" ht="60" hidden="1">
      <c r="A163" s="609">
        <v>22</v>
      </c>
      <c r="B163" s="602" t="s">
        <v>4521</v>
      </c>
      <c r="C163" s="596" t="s">
        <v>4522</v>
      </c>
      <c r="D163" s="560" t="s">
        <v>4523</v>
      </c>
      <c r="E163" s="609" t="s">
        <v>4524</v>
      </c>
      <c r="F163" s="609">
        <v>2023</v>
      </c>
      <c r="G163" s="609">
        <v>2023</v>
      </c>
      <c r="H163" s="609">
        <v>7</v>
      </c>
      <c r="I163" s="609" t="s">
        <v>4479</v>
      </c>
      <c r="J163" s="610">
        <v>100000000</v>
      </c>
      <c r="K163" s="609" t="s">
        <v>3472</v>
      </c>
      <c r="L163" s="609">
        <v>5</v>
      </c>
      <c r="M163" s="609" t="s">
        <v>4525</v>
      </c>
      <c r="N163" s="22" t="s">
        <v>9</v>
      </c>
      <c r="O163" s="609" t="s">
        <v>3686</v>
      </c>
      <c r="P163" s="609" t="s">
        <v>4526</v>
      </c>
      <c r="Q163" s="609"/>
      <c r="R163" s="609" t="s">
        <v>4527</v>
      </c>
      <c r="S163" s="609"/>
      <c r="T163" s="1101">
        <f>J163/1</f>
        <v>100000000</v>
      </c>
      <c r="U163" s="609"/>
      <c r="V163" s="609"/>
      <c r="W163" s="609" t="s">
        <v>708</v>
      </c>
      <c r="X163" s="256"/>
      <c r="Y163" s="618"/>
      <c r="Z163" s="609">
        <v>6724784</v>
      </c>
      <c r="AA163" s="613" t="s">
        <v>2069</v>
      </c>
      <c r="AB163" s="609" t="s">
        <v>109</v>
      </c>
      <c r="AC163" s="1098"/>
      <c r="AD163" s="609" t="s">
        <v>172</v>
      </c>
      <c r="AE163" s="609" t="s">
        <v>3751</v>
      </c>
      <c r="AF163" s="609" t="s">
        <v>3687</v>
      </c>
      <c r="AG163" s="609">
        <v>6843797</v>
      </c>
      <c r="AH163" s="803">
        <v>8950850022</v>
      </c>
      <c r="AI163" s="609" t="s">
        <v>404</v>
      </c>
      <c r="AJ163" s="1098"/>
      <c r="AK163" s="256" t="s">
        <v>169</v>
      </c>
      <c r="AL163" s="609" t="s">
        <v>3751</v>
      </c>
      <c r="AM163" s="609" t="s">
        <v>3687</v>
      </c>
      <c r="AN163" s="256"/>
      <c r="AO163" s="256"/>
      <c r="AP163" s="256"/>
      <c r="AQ163" s="1099"/>
      <c r="AR163" s="256"/>
      <c r="AS163" s="256"/>
      <c r="AT163" s="256"/>
      <c r="AU163" s="256"/>
      <c r="AV163" s="256"/>
      <c r="AW163" s="256"/>
      <c r="AX163" s="1099"/>
      <c r="AY163" s="256"/>
      <c r="AZ163" s="256"/>
      <c r="BA163" s="256"/>
      <c r="BB163" s="256"/>
      <c r="BC163" s="256"/>
      <c r="BD163" s="256"/>
      <c r="BE163" s="256"/>
      <c r="BF163" s="256"/>
      <c r="BG163" s="256"/>
      <c r="BH163" s="256"/>
      <c r="BI163" s="596" t="s">
        <v>3661</v>
      </c>
      <c r="BJ163" s="596" t="s">
        <v>3662</v>
      </c>
      <c r="BK163" s="256" t="s">
        <v>4528</v>
      </c>
      <c r="BL163" s="256"/>
      <c r="BM163" s="256" t="s">
        <v>4529</v>
      </c>
      <c r="BN163" s="256"/>
      <c r="BO163" s="256" t="s">
        <v>4530</v>
      </c>
      <c r="BP163" s="256"/>
      <c r="BQ163" s="256"/>
      <c r="BR163" s="256"/>
      <c r="BS163" s="256"/>
      <c r="BT163" s="256"/>
      <c r="BU163" s="256"/>
      <c r="BV163" s="256"/>
      <c r="BW163" s="256"/>
      <c r="BX163" s="256"/>
      <c r="BY163" s="256" t="s">
        <v>3399</v>
      </c>
      <c r="BZ163" s="256"/>
      <c r="CA163" s="740"/>
      <c r="CB163" s="256"/>
    </row>
    <row r="164" spans="1:81" s="886" customFormat="1" ht="60" hidden="1">
      <c r="A164" s="609">
        <v>23</v>
      </c>
      <c r="B164" s="602" t="s">
        <v>4521</v>
      </c>
      <c r="C164" s="596" t="s">
        <v>4531</v>
      </c>
      <c r="D164" s="560" t="s">
        <v>4532</v>
      </c>
      <c r="E164" s="609" t="s">
        <v>4524</v>
      </c>
      <c r="F164" s="609">
        <v>2023</v>
      </c>
      <c r="G164" s="609">
        <v>2023</v>
      </c>
      <c r="H164" s="609">
        <v>8</v>
      </c>
      <c r="I164" s="609" t="s">
        <v>4496</v>
      </c>
      <c r="J164" s="610">
        <v>56740000</v>
      </c>
      <c r="K164" s="609" t="s">
        <v>3472</v>
      </c>
      <c r="L164" s="609">
        <v>7</v>
      </c>
      <c r="M164" s="609" t="s">
        <v>4525</v>
      </c>
      <c r="N164" s="22" t="s">
        <v>9</v>
      </c>
      <c r="O164" s="609" t="s">
        <v>3686</v>
      </c>
      <c r="P164" s="609" t="s">
        <v>4526</v>
      </c>
      <c r="Q164" s="609"/>
      <c r="R164" s="609"/>
      <c r="S164" s="609"/>
      <c r="T164" s="1101">
        <f>J164/1</f>
        <v>56740000</v>
      </c>
      <c r="U164" s="609"/>
      <c r="V164" s="609"/>
      <c r="W164" s="609" t="s">
        <v>708</v>
      </c>
      <c r="X164" s="256"/>
      <c r="Y164" s="618"/>
      <c r="Z164" s="1095" t="s">
        <v>4483</v>
      </c>
      <c r="AA164" s="1095" t="s">
        <v>1265</v>
      </c>
      <c r="AB164" s="609" t="s">
        <v>98</v>
      </c>
      <c r="AC164" s="1098"/>
      <c r="AD164" s="609" t="s">
        <v>217</v>
      </c>
      <c r="AE164" s="609" t="s">
        <v>3756</v>
      </c>
      <c r="AF164" s="609" t="s">
        <v>3687</v>
      </c>
      <c r="AG164" s="609">
        <v>6778519</v>
      </c>
      <c r="AH164" s="611" t="s">
        <v>2164</v>
      </c>
      <c r="AI164" s="609" t="s">
        <v>4533</v>
      </c>
      <c r="AJ164" s="1098"/>
      <c r="AK164" s="256" t="s">
        <v>269</v>
      </c>
      <c r="AL164" s="256" t="s">
        <v>3751</v>
      </c>
      <c r="AM164" s="609" t="s">
        <v>3687</v>
      </c>
      <c r="AN164" s="256"/>
      <c r="AO164" s="256"/>
      <c r="AP164" s="256" t="s">
        <v>4534</v>
      </c>
      <c r="AQ164" s="1099"/>
      <c r="AR164" s="256"/>
      <c r="AS164" s="256"/>
      <c r="AT164" s="256" t="s">
        <v>191</v>
      </c>
      <c r="AU164" s="256"/>
      <c r="AV164" s="256"/>
      <c r="AW164" s="256" t="s">
        <v>4535</v>
      </c>
      <c r="AX164" s="1099"/>
      <c r="AY164" s="256"/>
      <c r="AZ164" s="256"/>
      <c r="BA164" s="256" t="s">
        <v>4536</v>
      </c>
      <c r="BB164" s="256"/>
      <c r="BC164" s="256"/>
      <c r="BD164" s="256"/>
      <c r="BE164" s="256"/>
      <c r="BF164" s="256"/>
      <c r="BG164" s="256"/>
      <c r="BH164" s="256"/>
      <c r="BI164" s="596" t="s">
        <v>3661</v>
      </c>
      <c r="BJ164" s="596" t="s">
        <v>3662</v>
      </c>
      <c r="BK164" s="256" t="s">
        <v>4537</v>
      </c>
      <c r="BL164" s="256"/>
      <c r="BM164" s="256" t="s">
        <v>4538</v>
      </c>
      <c r="BN164" s="256"/>
      <c r="BO164" s="256" t="s">
        <v>4539</v>
      </c>
      <c r="BP164" s="256"/>
      <c r="BQ164" s="256" t="s">
        <v>4540</v>
      </c>
      <c r="BR164" s="256"/>
      <c r="BS164" s="256"/>
      <c r="BT164" s="256"/>
      <c r="BU164" s="256"/>
      <c r="BV164" s="256"/>
      <c r="BW164" s="256"/>
      <c r="BX164" s="256"/>
      <c r="BY164" s="256" t="s">
        <v>4541</v>
      </c>
      <c r="BZ164" s="1102" t="s">
        <v>4542</v>
      </c>
      <c r="CA164" s="740" t="s">
        <v>3752</v>
      </c>
      <c r="CB164" s="256"/>
    </row>
    <row r="165" spans="1:81" s="886" customFormat="1" ht="48" hidden="1">
      <c r="A165" s="609">
        <v>35</v>
      </c>
      <c r="B165" s="602" t="s">
        <v>4612</v>
      </c>
      <c r="C165" s="596" t="s">
        <v>4613</v>
      </c>
      <c r="D165" s="560" t="s">
        <v>4614</v>
      </c>
      <c r="E165" s="609" t="s">
        <v>91</v>
      </c>
      <c r="F165" s="609">
        <v>2023</v>
      </c>
      <c r="G165" s="609">
        <v>2023</v>
      </c>
      <c r="H165" s="609">
        <v>7</v>
      </c>
      <c r="I165" s="609" t="s">
        <v>4391</v>
      </c>
      <c r="J165" s="610">
        <v>17000000</v>
      </c>
      <c r="K165" s="609" t="s">
        <v>3472</v>
      </c>
      <c r="L165" s="609">
        <v>5</v>
      </c>
      <c r="M165" s="609" t="s">
        <v>3693</v>
      </c>
      <c r="N165" s="609" t="s">
        <v>9</v>
      </c>
      <c r="O165" s="609" t="s">
        <v>3686</v>
      </c>
      <c r="P165" s="609" t="s">
        <v>4392</v>
      </c>
      <c r="Q165" s="609">
        <v>6756318</v>
      </c>
      <c r="R165" s="609" t="s">
        <v>4123</v>
      </c>
      <c r="S165" s="611" t="s">
        <v>1238</v>
      </c>
      <c r="T165" s="1101">
        <f>J165/3</f>
        <v>5666666.666666667</v>
      </c>
      <c r="U165" s="609" t="s">
        <v>311</v>
      </c>
      <c r="V165" s="609" t="s">
        <v>3756</v>
      </c>
      <c r="W165" s="609" t="s">
        <v>3687</v>
      </c>
      <c r="X165" s="609">
        <v>8140</v>
      </c>
      <c r="Y165" s="1097">
        <v>72019</v>
      </c>
      <c r="Z165" s="1095" t="s">
        <v>4483</v>
      </c>
      <c r="AA165" s="613" t="s">
        <v>1265</v>
      </c>
      <c r="AB165" s="609" t="s">
        <v>4615</v>
      </c>
      <c r="AC165" s="1098">
        <f t="shared" ref="AC165:AC170" si="27">T165</f>
        <v>5666666.666666667</v>
      </c>
      <c r="AD165" s="609" t="s">
        <v>217</v>
      </c>
      <c r="AE165" s="609" t="s">
        <v>3756</v>
      </c>
      <c r="AF165" s="609" t="s">
        <v>3687</v>
      </c>
      <c r="AG165" s="609">
        <v>6825598</v>
      </c>
      <c r="AH165" s="611" t="s">
        <v>2062</v>
      </c>
      <c r="AI165" s="609" t="s">
        <v>3564</v>
      </c>
      <c r="AJ165" s="1098">
        <f>AC165</f>
        <v>5666666.666666667</v>
      </c>
      <c r="AK165" s="609" t="s">
        <v>179</v>
      </c>
      <c r="AL165" s="609" t="s">
        <v>3756</v>
      </c>
      <c r="AM165" s="609" t="s">
        <v>3687</v>
      </c>
      <c r="AN165" s="256"/>
      <c r="AO165" s="256"/>
      <c r="AP165" s="256"/>
      <c r="AQ165" s="1099"/>
      <c r="AR165" s="256"/>
      <c r="AS165" s="256"/>
      <c r="AT165" s="256"/>
      <c r="AU165" s="256"/>
      <c r="AV165" s="256"/>
      <c r="AW165" s="256"/>
      <c r="AX165" s="1099"/>
      <c r="AY165" s="256"/>
      <c r="AZ165" s="256"/>
      <c r="BA165" s="256"/>
      <c r="BB165" s="256"/>
      <c r="BC165" s="256"/>
      <c r="BD165" s="256"/>
      <c r="BE165" s="256"/>
      <c r="BF165" s="256"/>
      <c r="BG165" s="256"/>
      <c r="BH165" s="256"/>
      <c r="BI165" s="596" t="s">
        <v>3661</v>
      </c>
      <c r="BJ165" s="596" t="s">
        <v>3662</v>
      </c>
      <c r="BK165" s="256" t="s">
        <v>4616</v>
      </c>
      <c r="BL165" s="256" t="s">
        <v>4301</v>
      </c>
      <c r="BM165" s="256" t="s">
        <v>4617</v>
      </c>
      <c r="BN165" s="256" t="s">
        <v>4303</v>
      </c>
      <c r="BO165" s="256" t="s">
        <v>3425</v>
      </c>
      <c r="BP165" s="256" t="s">
        <v>4303</v>
      </c>
      <c r="BQ165" s="256"/>
      <c r="BR165" s="256"/>
      <c r="BS165" s="256"/>
      <c r="BT165" s="256"/>
      <c r="BU165" s="256"/>
      <c r="BV165" s="256"/>
      <c r="BW165" s="256"/>
      <c r="BX165" s="256"/>
      <c r="BY165" s="1105" t="s">
        <v>4618</v>
      </c>
      <c r="BZ165" s="256" t="s">
        <v>4619</v>
      </c>
      <c r="CA165" s="740" t="s">
        <v>4620</v>
      </c>
      <c r="CB165" s="256"/>
    </row>
    <row r="166" spans="1:81" s="6" customFormat="1" ht="72" hidden="1">
      <c r="A166" s="22">
        <v>36</v>
      </c>
      <c r="B166" s="602" t="s">
        <v>4612</v>
      </c>
      <c r="C166" s="596" t="s">
        <v>4621</v>
      </c>
      <c r="D166" s="21" t="s">
        <v>4622</v>
      </c>
      <c r="E166" s="22" t="s">
        <v>91</v>
      </c>
      <c r="F166" s="22">
        <v>2023</v>
      </c>
      <c r="G166" s="22">
        <v>2023</v>
      </c>
      <c r="H166" s="22">
        <v>7</v>
      </c>
      <c r="I166" s="22" t="s">
        <v>4623</v>
      </c>
      <c r="J166" s="603">
        <v>17000000</v>
      </c>
      <c r="K166" s="22" t="s">
        <v>3472</v>
      </c>
      <c r="L166" s="22">
        <v>4</v>
      </c>
      <c r="M166" s="22" t="s">
        <v>3693</v>
      </c>
      <c r="N166" s="609" t="s">
        <v>9</v>
      </c>
      <c r="O166" s="22" t="s">
        <v>3686</v>
      </c>
      <c r="P166" s="22" t="s">
        <v>4392</v>
      </c>
      <c r="Q166" s="22">
        <v>6680643</v>
      </c>
      <c r="R166" s="22" t="s">
        <v>15</v>
      </c>
      <c r="S166" s="564" t="s">
        <v>1305</v>
      </c>
      <c r="T166" s="1103">
        <f>J166/3</f>
        <v>5666666.666666667</v>
      </c>
      <c r="U166" s="22" t="s">
        <v>269</v>
      </c>
      <c r="V166" s="22" t="s">
        <v>3751</v>
      </c>
      <c r="W166" s="22" t="s">
        <v>3687</v>
      </c>
      <c r="X166" s="22">
        <v>8140</v>
      </c>
      <c r="Y166" s="22">
        <v>72019</v>
      </c>
      <c r="Z166" s="370" t="s">
        <v>4489</v>
      </c>
      <c r="AA166" s="583" t="s">
        <v>2011</v>
      </c>
      <c r="AB166" s="22" t="s">
        <v>131</v>
      </c>
      <c r="AC166" s="915">
        <f t="shared" si="27"/>
        <v>5666666.666666667</v>
      </c>
      <c r="AD166" s="22" t="s">
        <v>179</v>
      </c>
      <c r="AE166" s="22" t="s">
        <v>3756</v>
      </c>
      <c r="AF166" s="22" t="s">
        <v>3687</v>
      </c>
      <c r="AG166" s="22">
        <v>6680708</v>
      </c>
      <c r="AH166" s="564" t="s">
        <v>2724</v>
      </c>
      <c r="AI166" s="21" t="s">
        <v>85</v>
      </c>
      <c r="AJ166" s="915">
        <f>AC166</f>
        <v>5666666.666666667</v>
      </c>
      <c r="AK166" s="30" t="s">
        <v>176</v>
      </c>
      <c r="AL166" s="30" t="s">
        <v>3751</v>
      </c>
      <c r="AM166" s="22" t="s">
        <v>3687</v>
      </c>
      <c r="AN166" s="30"/>
      <c r="AO166" s="30"/>
      <c r="AP166" s="30"/>
      <c r="AQ166" s="808"/>
      <c r="AR166" s="30"/>
      <c r="AS166" s="30"/>
      <c r="AT166" s="30"/>
      <c r="AU166" s="30"/>
      <c r="AV166" s="30"/>
      <c r="AW166" s="30"/>
      <c r="AX166" s="808"/>
      <c r="AY166" s="30"/>
      <c r="AZ166" s="30"/>
      <c r="BA166" s="30"/>
      <c r="BB166" s="30"/>
      <c r="BC166" s="30"/>
      <c r="BD166" s="30"/>
      <c r="BE166" s="30"/>
      <c r="BF166" s="30"/>
      <c r="BG166" s="30"/>
      <c r="BH166" s="30"/>
      <c r="BI166" s="596" t="s">
        <v>3661</v>
      </c>
      <c r="BJ166" s="596" t="s">
        <v>3662</v>
      </c>
      <c r="BK166" s="30"/>
      <c r="BL166" s="30"/>
      <c r="BM166" s="30"/>
      <c r="BN166" s="30"/>
      <c r="BO166" s="30"/>
      <c r="BP166" s="30"/>
      <c r="BQ166" s="30"/>
      <c r="BR166" s="30"/>
      <c r="BS166" s="30"/>
      <c r="BT166" s="30"/>
      <c r="BU166" s="30"/>
      <c r="BV166" s="30"/>
      <c r="BW166" s="30"/>
      <c r="BX166" s="30"/>
      <c r="BY166" s="30" t="s">
        <v>4107</v>
      </c>
      <c r="BZ166" s="30" t="s">
        <v>3995</v>
      </c>
      <c r="CA166" s="736" t="s">
        <v>4107</v>
      </c>
      <c r="CB166" s="30"/>
    </row>
    <row r="167" spans="1:81" s="6" customFormat="1" ht="48" hidden="1">
      <c r="A167" s="22">
        <v>37</v>
      </c>
      <c r="B167" s="602" t="s">
        <v>4612</v>
      </c>
      <c r="C167" s="596" t="s">
        <v>4624</v>
      </c>
      <c r="D167" s="21" t="s">
        <v>4625</v>
      </c>
      <c r="E167" s="22" t="s">
        <v>91</v>
      </c>
      <c r="F167" s="22">
        <v>2023</v>
      </c>
      <c r="G167" s="22">
        <v>2023</v>
      </c>
      <c r="H167" s="22">
        <v>7</v>
      </c>
      <c r="I167" s="22" t="s">
        <v>4623</v>
      </c>
      <c r="J167" s="603">
        <v>17000000</v>
      </c>
      <c r="K167" s="22" t="s">
        <v>3472</v>
      </c>
      <c r="L167" s="22">
        <v>4</v>
      </c>
      <c r="M167" s="22" t="s">
        <v>3693</v>
      </c>
      <c r="N167" s="609" t="s">
        <v>9</v>
      </c>
      <c r="O167" s="22" t="s">
        <v>3686</v>
      </c>
      <c r="P167" s="22" t="s">
        <v>4392</v>
      </c>
      <c r="Q167" s="370" t="s">
        <v>4607</v>
      </c>
      <c r="R167" s="22" t="s">
        <v>96</v>
      </c>
      <c r="S167" s="588">
        <v>1001017601</v>
      </c>
      <c r="T167" s="1103">
        <f>J167/3</f>
        <v>5666666.666666667</v>
      </c>
      <c r="U167" s="22" t="s">
        <v>169</v>
      </c>
      <c r="V167" s="22" t="s">
        <v>3751</v>
      </c>
      <c r="W167" s="22" t="s">
        <v>3687</v>
      </c>
      <c r="X167" s="22">
        <v>8140</v>
      </c>
      <c r="Y167" s="22">
        <v>72019</v>
      </c>
      <c r="Z167" s="22">
        <v>6680633</v>
      </c>
      <c r="AA167" s="370" t="s">
        <v>3791</v>
      </c>
      <c r="AB167" s="22" t="s">
        <v>25</v>
      </c>
      <c r="AC167" s="915">
        <f t="shared" si="27"/>
        <v>5666666.666666667</v>
      </c>
      <c r="AD167" s="22" t="s">
        <v>4490</v>
      </c>
      <c r="AE167" s="22" t="s">
        <v>3756</v>
      </c>
      <c r="AF167" s="22" t="s">
        <v>3687</v>
      </c>
      <c r="AG167" s="22">
        <v>6680678</v>
      </c>
      <c r="AH167" s="584" t="s">
        <v>2013</v>
      </c>
      <c r="AI167" s="22" t="s">
        <v>21</v>
      </c>
      <c r="AJ167" s="915">
        <f>T167</f>
        <v>5666666.666666667</v>
      </c>
      <c r="AK167" s="22" t="s">
        <v>169</v>
      </c>
      <c r="AL167" s="22" t="s">
        <v>3751</v>
      </c>
      <c r="AM167" s="22" t="s">
        <v>3687</v>
      </c>
      <c r="AN167" s="30"/>
      <c r="AO167" s="30"/>
      <c r="AP167" s="30"/>
      <c r="AQ167" s="808"/>
      <c r="AR167" s="30"/>
      <c r="AS167" s="30"/>
      <c r="AT167" s="30"/>
      <c r="AU167" s="30"/>
      <c r="AV167" s="30"/>
      <c r="AW167" s="30"/>
      <c r="AX167" s="808"/>
      <c r="AY167" s="30"/>
      <c r="AZ167" s="30"/>
      <c r="BA167" s="30"/>
      <c r="BB167" s="30"/>
      <c r="BC167" s="30"/>
      <c r="BD167" s="30"/>
      <c r="BE167" s="30"/>
      <c r="BF167" s="30"/>
      <c r="BG167" s="30"/>
      <c r="BH167" s="30"/>
      <c r="BI167" s="606" t="s">
        <v>3661</v>
      </c>
      <c r="BJ167" s="596" t="s">
        <v>3662</v>
      </c>
      <c r="BK167" s="30" t="s">
        <v>4626</v>
      </c>
      <c r="BL167" s="30" t="s">
        <v>4317</v>
      </c>
      <c r="BM167" s="30" t="s">
        <v>4627</v>
      </c>
      <c r="BN167" s="30" t="s">
        <v>4317</v>
      </c>
      <c r="BO167" s="30"/>
      <c r="BP167" s="30"/>
      <c r="BQ167" s="30"/>
      <c r="BR167" s="30"/>
      <c r="BS167" s="30"/>
      <c r="BT167" s="30"/>
      <c r="BU167" s="30"/>
      <c r="BV167" s="30"/>
      <c r="BW167" s="30"/>
      <c r="BX167" s="30"/>
      <c r="BY167" s="30"/>
      <c r="BZ167" s="30" t="s">
        <v>4628</v>
      </c>
      <c r="CA167" s="736" t="s">
        <v>4629</v>
      </c>
      <c r="CB167" s="30"/>
    </row>
    <row r="168" spans="1:81" s="6" customFormat="1" ht="48" hidden="1">
      <c r="A168" s="22">
        <v>38</v>
      </c>
      <c r="B168" s="602" t="s">
        <v>4612</v>
      </c>
      <c r="C168" s="596" t="s">
        <v>4630</v>
      </c>
      <c r="D168" s="21" t="s">
        <v>4631</v>
      </c>
      <c r="E168" s="22" t="s">
        <v>38</v>
      </c>
      <c r="F168" s="22">
        <v>2023</v>
      </c>
      <c r="G168" s="22">
        <v>2023</v>
      </c>
      <c r="H168" s="22">
        <v>7</v>
      </c>
      <c r="I168" s="22" t="s">
        <v>4391</v>
      </c>
      <c r="J168" s="603">
        <v>6490000</v>
      </c>
      <c r="K168" s="22" t="s">
        <v>3472</v>
      </c>
      <c r="L168" s="22">
        <v>3</v>
      </c>
      <c r="M168" s="22" t="s">
        <v>3693</v>
      </c>
      <c r="N168" s="609" t="s">
        <v>9</v>
      </c>
      <c r="O168" s="22" t="s">
        <v>3686</v>
      </c>
      <c r="P168" s="22" t="s">
        <v>4392</v>
      </c>
      <c r="Q168" s="370" t="s">
        <v>4632</v>
      </c>
      <c r="R168" s="22" t="s">
        <v>59</v>
      </c>
      <c r="S168" s="370" t="s">
        <v>2185</v>
      </c>
      <c r="T168" s="1103">
        <f>J168/2</f>
        <v>3245000</v>
      </c>
      <c r="U168" s="22" t="s">
        <v>311</v>
      </c>
      <c r="V168" s="22" t="s">
        <v>3756</v>
      </c>
      <c r="W168" s="22" t="s">
        <v>3687</v>
      </c>
      <c r="X168" s="22">
        <v>8140</v>
      </c>
      <c r="Y168" s="22">
        <v>72019</v>
      </c>
      <c r="Z168" s="370" t="s">
        <v>4597</v>
      </c>
      <c r="AA168" s="370" t="s">
        <v>2621</v>
      </c>
      <c r="AB168" s="22" t="s">
        <v>120</v>
      </c>
      <c r="AC168" s="915">
        <f t="shared" si="27"/>
        <v>3245000</v>
      </c>
      <c r="AD168" s="22" t="s">
        <v>311</v>
      </c>
      <c r="AE168" s="22" t="s">
        <v>3756</v>
      </c>
      <c r="AF168" s="22" t="s">
        <v>3687</v>
      </c>
      <c r="AG168" s="22"/>
      <c r="AH168" s="584"/>
      <c r="AI168" s="22"/>
      <c r="AJ168" s="915"/>
      <c r="AK168" s="30"/>
      <c r="AL168" s="30"/>
      <c r="AM168" s="30"/>
      <c r="AN168" s="30"/>
      <c r="AO168" s="30"/>
      <c r="AP168" s="30"/>
      <c r="AQ168" s="808"/>
      <c r="AR168" s="30"/>
      <c r="AS168" s="30"/>
      <c r="AT168" s="30"/>
      <c r="AU168" s="30"/>
      <c r="AV168" s="30"/>
      <c r="AW168" s="30"/>
      <c r="AX168" s="808"/>
      <c r="AY168" s="30"/>
      <c r="AZ168" s="30"/>
      <c r="BA168" s="30"/>
      <c r="BB168" s="30"/>
      <c r="BC168" s="30"/>
      <c r="BD168" s="30"/>
      <c r="BE168" s="30"/>
      <c r="BF168" s="30"/>
      <c r="BG168" s="30"/>
      <c r="BH168" s="30"/>
      <c r="BI168" s="596" t="s">
        <v>3661</v>
      </c>
      <c r="BJ168" s="596" t="s">
        <v>3662</v>
      </c>
      <c r="BK168" s="30" t="s">
        <v>4633</v>
      </c>
      <c r="BL168" s="30" t="s">
        <v>4303</v>
      </c>
      <c r="BM168" s="30" t="s">
        <v>4634</v>
      </c>
      <c r="BN168" s="30" t="s">
        <v>4303</v>
      </c>
      <c r="BO168" s="30"/>
      <c r="BP168" s="30"/>
      <c r="BQ168" s="30"/>
      <c r="BR168" s="30"/>
      <c r="BS168" s="30"/>
      <c r="BT168" s="30"/>
      <c r="BU168" s="30"/>
      <c r="BV168" s="30"/>
      <c r="BW168" s="30"/>
      <c r="BX168" s="30"/>
      <c r="BY168" s="30" t="s">
        <v>3367</v>
      </c>
      <c r="BZ168" s="30"/>
      <c r="CA168" s="736"/>
      <c r="CB168" s="30"/>
    </row>
    <row r="169" spans="1:81" ht="48" hidden="1">
      <c r="A169" s="22">
        <v>39</v>
      </c>
      <c r="B169" s="602" t="s">
        <v>4612</v>
      </c>
      <c r="C169" s="596" t="s">
        <v>4635</v>
      </c>
      <c r="D169" s="21" t="s">
        <v>4636</v>
      </c>
      <c r="E169" s="22" t="s">
        <v>38</v>
      </c>
      <c r="F169" s="22">
        <v>2023</v>
      </c>
      <c r="G169" s="22">
        <v>2023</v>
      </c>
      <c r="H169" s="22">
        <v>7</v>
      </c>
      <c r="I169" s="22" t="s">
        <v>4400</v>
      </c>
      <c r="J169" s="603">
        <v>5470000</v>
      </c>
      <c r="K169" s="22" t="s">
        <v>3472</v>
      </c>
      <c r="L169" s="22">
        <v>2</v>
      </c>
      <c r="M169" s="22" t="s">
        <v>3693</v>
      </c>
      <c r="N169" s="609" t="s">
        <v>9</v>
      </c>
      <c r="O169" s="22" t="s">
        <v>3686</v>
      </c>
      <c r="P169" s="22" t="s">
        <v>4392</v>
      </c>
      <c r="Q169" s="22">
        <v>6787821</v>
      </c>
      <c r="R169" s="22" t="s">
        <v>50</v>
      </c>
      <c r="S169" s="564" t="s">
        <v>2044</v>
      </c>
      <c r="T169" s="1103">
        <f>J169/3</f>
        <v>1823333.3333333333</v>
      </c>
      <c r="U169" s="22" t="s">
        <v>269</v>
      </c>
      <c r="V169" s="22" t="s">
        <v>3751</v>
      </c>
      <c r="W169" s="22" t="s">
        <v>3687</v>
      </c>
      <c r="X169" s="22">
        <v>8140</v>
      </c>
      <c r="Y169" s="22">
        <v>72019</v>
      </c>
      <c r="Z169" s="22">
        <v>6784457</v>
      </c>
      <c r="AA169" s="370" t="s">
        <v>2042</v>
      </c>
      <c r="AB169" s="22" t="s">
        <v>51</v>
      </c>
      <c r="AC169" s="915">
        <f t="shared" si="27"/>
        <v>1823333.3333333333</v>
      </c>
      <c r="AD169" s="22" t="s">
        <v>269</v>
      </c>
      <c r="AE169" s="22" t="s">
        <v>3751</v>
      </c>
      <c r="AF169" s="22" t="s">
        <v>3687</v>
      </c>
      <c r="AG169" s="22">
        <v>6778837</v>
      </c>
      <c r="AH169" s="564" t="s">
        <v>1267</v>
      </c>
      <c r="AI169" s="22" t="s">
        <v>136</v>
      </c>
      <c r="AJ169" s="915">
        <f>T169</f>
        <v>1823333.3333333333</v>
      </c>
      <c r="AK169" s="22" t="s">
        <v>256</v>
      </c>
      <c r="AL169" s="22" t="s">
        <v>3756</v>
      </c>
      <c r="AM169" s="22" t="s">
        <v>3687</v>
      </c>
      <c r="AN169" s="30"/>
      <c r="AO169" s="30"/>
      <c r="AP169" s="30"/>
      <c r="AQ169" s="808"/>
      <c r="AR169" s="30"/>
      <c r="AS169" s="30"/>
      <c r="AT169" s="30"/>
      <c r="AU169" s="30"/>
      <c r="AV169" s="30"/>
      <c r="AW169" s="30"/>
      <c r="AX169" s="808"/>
      <c r="AY169" s="30"/>
      <c r="AZ169" s="30"/>
      <c r="BA169" s="30"/>
      <c r="BB169" s="30"/>
      <c r="BC169" s="30"/>
      <c r="BD169" s="30"/>
      <c r="BE169" s="30"/>
      <c r="BF169" s="30"/>
      <c r="BG169" s="30"/>
      <c r="BH169" s="30"/>
      <c r="BI169" s="596" t="s">
        <v>3661</v>
      </c>
      <c r="BJ169" s="596" t="s">
        <v>3662</v>
      </c>
      <c r="BK169" s="30" t="s">
        <v>4637</v>
      </c>
      <c r="BL169" s="30" t="s">
        <v>4331</v>
      </c>
      <c r="BM169" s="30" t="s">
        <v>4638</v>
      </c>
      <c r="BN169" s="30" t="s">
        <v>4331</v>
      </c>
      <c r="BO169" s="30" t="s">
        <v>4639</v>
      </c>
      <c r="BP169" s="30" t="s">
        <v>4331</v>
      </c>
      <c r="BQ169" s="30"/>
      <c r="BR169" s="44"/>
      <c r="BS169" s="30"/>
      <c r="BT169" s="30"/>
      <c r="BU169" s="30"/>
      <c r="BV169" s="30"/>
      <c r="BW169" s="30"/>
      <c r="BX169" s="30"/>
      <c r="BY169" s="30" t="s">
        <v>4449</v>
      </c>
      <c r="BZ169" s="30"/>
      <c r="CA169" s="736"/>
    </row>
    <row r="170" spans="1:81" s="877" customFormat="1" ht="48" hidden="1">
      <c r="A170" s="22">
        <v>40</v>
      </c>
      <c r="B170" s="602" t="s">
        <v>4612</v>
      </c>
      <c r="C170" s="596" t="s">
        <v>4640</v>
      </c>
      <c r="D170" s="21" t="s">
        <v>4641</v>
      </c>
      <c r="E170" s="22" t="s">
        <v>38</v>
      </c>
      <c r="F170" s="22">
        <v>2023</v>
      </c>
      <c r="G170" s="22">
        <v>2023</v>
      </c>
      <c r="H170" s="22">
        <v>7</v>
      </c>
      <c r="I170" s="22" t="s">
        <v>4391</v>
      </c>
      <c r="J170" s="603">
        <v>6995000</v>
      </c>
      <c r="K170" s="22" t="s">
        <v>3472</v>
      </c>
      <c r="L170" s="22">
        <v>6</v>
      </c>
      <c r="M170" s="22" t="s">
        <v>3693</v>
      </c>
      <c r="N170" s="609" t="s">
        <v>9</v>
      </c>
      <c r="O170" s="22" t="s">
        <v>3686</v>
      </c>
      <c r="P170" s="22" t="s">
        <v>4392</v>
      </c>
      <c r="Q170" s="370" t="s">
        <v>4554</v>
      </c>
      <c r="R170" s="22" t="s">
        <v>39</v>
      </c>
      <c r="S170" s="370" t="s">
        <v>2189</v>
      </c>
      <c r="T170" s="1103">
        <f>J170/2</f>
        <v>3497500</v>
      </c>
      <c r="U170" s="22" t="s">
        <v>207</v>
      </c>
      <c r="V170" s="22" t="s">
        <v>3756</v>
      </c>
      <c r="W170" s="22" t="s">
        <v>3687</v>
      </c>
      <c r="X170" s="22">
        <v>8140</v>
      </c>
      <c r="Y170" s="22">
        <v>72019</v>
      </c>
      <c r="Z170" s="22">
        <v>6665306</v>
      </c>
      <c r="AA170" s="370" t="s">
        <v>2015</v>
      </c>
      <c r="AB170" s="22" t="s">
        <v>35</v>
      </c>
      <c r="AC170" s="915">
        <f t="shared" si="27"/>
        <v>3497500</v>
      </c>
      <c r="AD170" s="22" t="s">
        <v>217</v>
      </c>
      <c r="AE170" s="22" t="s">
        <v>3756</v>
      </c>
      <c r="AF170" s="22" t="s">
        <v>3687</v>
      </c>
      <c r="AG170" s="22"/>
      <c r="AH170" s="584"/>
      <c r="AI170" s="22" t="s">
        <v>612</v>
      </c>
      <c r="AJ170" s="915"/>
      <c r="AK170" s="30"/>
      <c r="AL170" s="30"/>
      <c r="AM170" s="30"/>
      <c r="AN170" s="30"/>
      <c r="AO170" s="30"/>
      <c r="AP170" s="30"/>
      <c r="AQ170" s="808"/>
      <c r="AR170" s="30"/>
      <c r="AS170" s="30"/>
      <c r="AT170" s="30"/>
      <c r="AU170" s="30"/>
      <c r="AV170" s="30"/>
      <c r="AW170" s="30"/>
      <c r="AX170" s="808"/>
      <c r="AY170" s="30"/>
      <c r="AZ170" s="30"/>
      <c r="BA170" s="30"/>
      <c r="BB170" s="30"/>
      <c r="BC170" s="30"/>
      <c r="BD170" s="30"/>
      <c r="BE170" s="30"/>
      <c r="BF170" s="30"/>
      <c r="BG170" s="30"/>
      <c r="BH170" s="30"/>
      <c r="BI170" s="596" t="s">
        <v>3661</v>
      </c>
      <c r="BJ170" s="596" t="s">
        <v>3662</v>
      </c>
      <c r="BK170" s="30" t="s">
        <v>3428</v>
      </c>
      <c r="BL170" s="30" t="s">
        <v>4557</v>
      </c>
      <c r="BM170" s="30" t="s">
        <v>3411</v>
      </c>
      <c r="BN170" s="30" t="s">
        <v>4301</v>
      </c>
      <c r="BO170" s="30"/>
      <c r="BP170" s="44"/>
      <c r="BQ170" s="30"/>
      <c r="BR170" s="44"/>
      <c r="BS170" s="30"/>
      <c r="BT170" s="30"/>
      <c r="BU170" s="30"/>
      <c r="BV170" s="30"/>
      <c r="BW170" s="30"/>
      <c r="BX170" s="30"/>
      <c r="BY170" s="30" t="s">
        <v>4449</v>
      </c>
      <c r="BZ170" s="30" t="s">
        <v>4642</v>
      </c>
      <c r="CA170" s="736" t="s">
        <v>4643</v>
      </c>
      <c r="CB170" s="44"/>
    </row>
    <row r="171" spans="1:81" s="881" customFormat="1" ht="48" hidden="1" customHeight="1">
      <c r="A171" s="609">
        <v>41</v>
      </c>
      <c r="B171" s="602" t="s">
        <v>4612</v>
      </c>
      <c r="C171" s="596" t="s">
        <v>4644</v>
      </c>
      <c r="D171" s="560" t="s">
        <v>4645</v>
      </c>
      <c r="E171" s="609" t="s">
        <v>38</v>
      </c>
      <c r="F171" s="609">
        <v>2023</v>
      </c>
      <c r="G171" s="609">
        <v>2023</v>
      </c>
      <c r="H171" s="609">
        <v>7</v>
      </c>
      <c r="I171" s="609" t="s">
        <v>4391</v>
      </c>
      <c r="J171" s="610">
        <v>5000000</v>
      </c>
      <c r="K171" s="609" t="s">
        <v>3472</v>
      </c>
      <c r="L171" s="609">
        <v>3</v>
      </c>
      <c r="M171" s="609" t="s">
        <v>3693</v>
      </c>
      <c r="N171" s="609" t="s">
        <v>9</v>
      </c>
      <c r="O171" s="609" t="s">
        <v>3686</v>
      </c>
      <c r="P171" s="609" t="s">
        <v>4392</v>
      </c>
      <c r="Q171" s="1095" t="s">
        <v>4646</v>
      </c>
      <c r="R171" s="609" t="s">
        <v>62</v>
      </c>
      <c r="S171" s="1095" t="s">
        <v>3237</v>
      </c>
      <c r="T171" s="1101">
        <f>J171/3</f>
        <v>1666666.6666666667</v>
      </c>
      <c r="U171" s="609" t="s">
        <v>217</v>
      </c>
      <c r="V171" s="609" t="s">
        <v>3756</v>
      </c>
      <c r="W171" s="609" t="s">
        <v>3687</v>
      </c>
      <c r="X171" s="609">
        <v>8140</v>
      </c>
      <c r="Y171" s="609">
        <v>72019</v>
      </c>
      <c r="Z171" s="609">
        <v>6665306</v>
      </c>
      <c r="AA171" s="1095" t="s">
        <v>2015</v>
      </c>
      <c r="AB171" s="609" t="s">
        <v>35</v>
      </c>
      <c r="AC171" s="1098">
        <f>J171/3</f>
        <v>1666666.6666666667</v>
      </c>
      <c r="AD171" s="609" t="s">
        <v>217</v>
      </c>
      <c r="AE171" s="609" t="s">
        <v>3756</v>
      </c>
      <c r="AF171" s="609" t="s">
        <v>3687</v>
      </c>
      <c r="AG171" s="1095" t="s">
        <v>4647</v>
      </c>
      <c r="AH171" s="611" t="s">
        <v>2205</v>
      </c>
      <c r="AI171" s="609" t="s">
        <v>344</v>
      </c>
      <c r="AJ171" s="1098">
        <f>J171/3</f>
        <v>1666666.6666666667</v>
      </c>
      <c r="AK171" s="609" t="s">
        <v>217</v>
      </c>
      <c r="AL171" s="609" t="s">
        <v>3756</v>
      </c>
      <c r="AM171" s="609" t="s">
        <v>3687</v>
      </c>
      <c r="AN171" s="256"/>
      <c r="AO171" s="256"/>
      <c r="AP171" s="256"/>
      <c r="AQ171" s="1099"/>
      <c r="AR171" s="256"/>
      <c r="AS171" s="256"/>
      <c r="AT171" s="256"/>
      <c r="AU171" s="256"/>
      <c r="AV171" s="256"/>
      <c r="AW171" s="256"/>
      <c r="AX171" s="1099"/>
      <c r="AY171" s="256"/>
      <c r="AZ171" s="256"/>
      <c r="BA171" s="256"/>
      <c r="BB171" s="256"/>
      <c r="BC171" s="256"/>
      <c r="BD171" s="256"/>
      <c r="BE171" s="256"/>
      <c r="BF171" s="256"/>
      <c r="BG171" s="256"/>
      <c r="BH171" s="256"/>
      <c r="BI171" s="596" t="s">
        <v>3661</v>
      </c>
      <c r="BJ171" s="596" t="s">
        <v>3662</v>
      </c>
      <c r="BK171" s="256" t="s">
        <v>3401</v>
      </c>
      <c r="BL171" s="256" t="s">
        <v>4301</v>
      </c>
      <c r="BM171" s="256" t="s">
        <v>4648</v>
      </c>
      <c r="BN171" s="256" t="s">
        <v>4301</v>
      </c>
      <c r="BO171" s="256" t="s">
        <v>4649</v>
      </c>
      <c r="BP171" s="256" t="s">
        <v>4301</v>
      </c>
      <c r="BQ171" s="256"/>
      <c r="BR171" s="257"/>
      <c r="BS171" s="256"/>
      <c r="BT171" s="256"/>
      <c r="BU171" s="256"/>
      <c r="BV171" s="256"/>
      <c r="BW171" s="256"/>
      <c r="BX171" s="256"/>
      <c r="BY171" s="30" t="s">
        <v>4449</v>
      </c>
      <c r="BZ171" s="256" t="s">
        <v>4642</v>
      </c>
      <c r="CA171" s="740"/>
      <c r="CB171" s="257"/>
    </row>
    <row r="172" spans="1:81" s="881" customFormat="1" ht="48" hidden="1">
      <c r="A172" s="609">
        <v>42</v>
      </c>
      <c r="B172" s="602" t="s">
        <v>4612</v>
      </c>
      <c r="C172" s="596" t="s">
        <v>4650</v>
      </c>
      <c r="D172" s="560" t="s">
        <v>4651</v>
      </c>
      <c r="E172" s="609" t="s">
        <v>38</v>
      </c>
      <c r="F172" s="609">
        <v>2023</v>
      </c>
      <c r="G172" s="609">
        <v>2023</v>
      </c>
      <c r="H172" s="609">
        <v>7</v>
      </c>
      <c r="I172" s="609" t="s">
        <v>4437</v>
      </c>
      <c r="J172" s="610">
        <v>6000000</v>
      </c>
      <c r="K172" s="609" t="s">
        <v>3472</v>
      </c>
      <c r="L172" s="609">
        <v>6</v>
      </c>
      <c r="M172" s="609" t="s">
        <v>3693</v>
      </c>
      <c r="N172" s="609" t="s">
        <v>9</v>
      </c>
      <c r="O172" s="609" t="s">
        <v>3686</v>
      </c>
      <c r="P172" s="609" t="s">
        <v>4392</v>
      </c>
      <c r="Q172" s="609">
        <v>6826699</v>
      </c>
      <c r="R172" s="609" t="s">
        <v>40</v>
      </c>
      <c r="S172" s="1095" t="s">
        <v>2193</v>
      </c>
      <c r="T172" s="1101">
        <f>J172/3</f>
        <v>2000000</v>
      </c>
      <c r="U172" s="609" t="s">
        <v>217</v>
      </c>
      <c r="V172" s="609" t="s">
        <v>3756</v>
      </c>
      <c r="W172" s="609" t="s">
        <v>3687</v>
      </c>
      <c r="X172" s="609">
        <v>8140</v>
      </c>
      <c r="Y172" s="609">
        <v>72019</v>
      </c>
      <c r="Z172" s="1095" t="s">
        <v>4467</v>
      </c>
      <c r="AA172" s="611" t="s">
        <v>2297</v>
      </c>
      <c r="AB172" s="609" t="s">
        <v>44</v>
      </c>
      <c r="AC172" s="1098">
        <f>J172/3</f>
        <v>2000000</v>
      </c>
      <c r="AD172" s="609" t="s">
        <v>217</v>
      </c>
      <c r="AE172" s="609" t="s">
        <v>3756</v>
      </c>
      <c r="AF172" s="609" t="s">
        <v>3687</v>
      </c>
      <c r="AG172" s="1095" t="s">
        <v>4647</v>
      </c>
      <c r="AH172" s="611" t="s">
        <v>2205</v>
      </c>
      <c r="AI172" s="609" t="s">
        <v>344</v>
      </c>
      <c r="AJ172" s="1098">
        <f>J172/3</f>
        <v>2000000</v>
      </c>
      <c r="AK172" s="609" t="s">
        <v>217</v>
      </c>
      <c r="AL172" s="609" t="s">
        <v>3756</v>
      </c>
      <c r="AM172" s="609" t="s">
        <v>3687</v>
      </c>
      <c r="AN172" s="256"/>
      <c r="AO172" s="256"/>
      <c r="AP172" s="256"/>
      <c r="AQ172" s="1099"/>
      <c r="AR172" s="256"/>
      <c r="AS172" s="256"/>
      <c r="AT172" s="256"/>
      <c r="AU172" s="256"/>
      <c r="AV172" s="256"/>
      <c r="AW172" s="256"/>
      <c r="AX172" s="1099"/>
      <c r="AY172" s="256"/>
      <c r="AZ172" s="256"/>
      <c r="BA172" s="256"/>
      <c r="BB172" s="256"/>
      <c r="BC172" s="256"/>
      <c r="BD172" s="256"/>
      <c r="BE172" s="256"/>
      <c r="BF172" s="256"/>
      <c r="BG172" s="256"/>
      <c r="BH172" s="256"/>
      <c r="BI172" s="596" t="s">
        <v>3661</v>
      </c>
      <c r="BJ172" s="22" t="s">
        <v>3662</v>
      </c>
      <c r="BK172" s="256" t="s">
        <v>4652</v>
      </c>
      <c r="BL172" s="256" t="s">
        <v>4301</v>
      </c>
      <c r="BM172" s="256" t="s">
        <v>4653</v>
      </c>
      <c r="BN172" s="256" t="s">
        <v>4301</v>
      </c>
      <c r="BO172" s="256" t="s">
        <v>4654</v>
      </c>
      <c r="BP172" s="256" t="s">
        <v>4301</v>
      </c>
      <c r="BQ172" s="256"/>
      <c r="BR172" s="257"/>
      <c r="BS172" s="256"/>
      <c r="BT172" s="256"/>
      <c r="BU172" s="256"/>
      <c r="BV172" s="256"/>
      <c r="BW172" s="256"/>
      <c r="BX172" s="256"/>
      <c r="BY172" s="256" t="s">
        <v>4449</v>
      </c>
      <c r="BZ172" s="256" t="s">
        <v>4642</v>
      </c>
      <c r="CA172" s="740" t="s">
        <v>566</v>
      </c>
      <c r="CB172" s="257"/>
    </row>
    <row r="173" spans="1:81" s="295" customFormat="1" ht="60" hidden="1">
      <c r="A173" s="22">
        <v>43</v>
      </c>
      <c r="B173" s="22" t="s">
        <v>4612</v>
      </c>
      <c r="C173" s="22" t="s">
        <v>4655</v>
      </c>
      <c r="D173" s="22" t="s">
        <v>4656</v>
      </c>
      <c r="E173" s="22" t="s">
        <v>38</v>
      </c>
      <c r="F173" s="22">
        <v>2023</v>
      </c>
      <c r="G173" s="22">
        <v>2023</v>
      </c>
      <c r="H173" s="22">
        <v>7</v>
      </c>
      <c r="I173" s="22" t="s">
        <v>4422</v>
      </c>
      <c r="J173" s="22">
        <v>7000000</v>
      </c>
      <c r="K173" s="22" t="s">
        <v>3472</v>
      </c>
      <c r="L173" s="22">
        <v>2</v>
      </c>
      <c r="M173" s="22" t="s">
        <v>3693</v>
      </c>
      <c r="N173" s="609" t="s">
        <v>9</v>
      </c>
      <c r="O173" s="22" t="s">
        <v>3686</v>
      </c>
      <c r="P173" s="22" t="s">
        <v>4392</v>
      </c>
      <c r="Q173" s="22" t="s">
        <v>4657</v>
      </c>
      <c r="R173" s="22" t="s">
        <v>42</v>
      </c>
      <c r="S173" s="22" t="s">
        <v>2310</v>
      </c>
      <c r="T173" s="22">
        <f>J173/3</f>
        <v>2333333.3333333335</v>
      </c>
      <c r="U173" s="22" t="s">
        <v>217</v>
      </c>
      <c r="V173" s="22" t="s">
        <v>3756</v>
      </c>
      <c r="W173" s="22" t="s">
        <v>3687</v>
      </c>
      <c r="X173" s="22">
        <v>8140</v>
      </c>
      <c r="Y173" s="22">
        <v>72019</v>
      </c>
      <c r="Z173" s="22" t="s">
        <v>4507</v>
      </c>
      <c r="AA173" s="22" t="s">
        <v>2039</v>
      </c>
      <c r="AB173" s="22" t="s">
        <v>46</v>
      </c>
      <c r="AC173" s="22">
        <f>J173/3</f>
        <v>2333333.3333333335</v>
      </c>
      <c r="AD173" s="22" t="s">
        <v>217</v>
      </c>
      <c r="AE173" s="22" t="s">
        <v>3756</v>
      </c>
      <c r="AF173" s="22" t="s">
        <v>3687</v>
      </c>
      <c r="AG173" s="22">
        <v>6787771</v>
      </c>
      <c r="AH173" s="584" t="s">
        <v>1964</v>
      </c>
      <c r="AI173" s="22" t="s">
        <v>347</v>
      </c>
      <c r="AJ173" s="22">
        <f>J173/3</f>
        <v>2333333.3333333335</v>
      </c>
      <c r="AK173" s="22" t="s">
        <v>217</v>
      </c>
      <c r="AL173" s="22" t="s">
        <v>3756</v>
      </c>
      <c r="AM173" s="22" t="s">
        <v>3687</v>
      </c>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t="s">
        <v>3661</v>
      </c>
      <c r="BJ173" s="596" t="s">
        <v>3662</v>
      </c>
      <c r="BK173" s="22" t="s">
        <v>4658</v>
      </c>
      <c r="BL173" s="22" t="s">
        <v>4301</v>
      </c>
      <c r="BM173" s="22" t="s">
        <v>3571</v>
      </c>
      <c r="BN173" s="22" t="s">
        <v>4301</v>
      </c>
      <c r="BO173" s="22" t="s">
        <v>4659</v>
      </c>
      <c r="BP173" s="22" t="s">
        <v>4301</v>
      </c>
      <c r="BQ173" s="22"/>
      <c r="BR173" s="22"/>
      <c r="BS173" s="22"/>
      <c r="BT173" s="22"/>
      <c r="BU173" s="22"/>
      <c r="BV173" s="22"/>
      <c r="BW173" s="22"/>
      <c r="BX173" s="22"/>
      <c r="BY173" s="22" t="s">
        <v>4094</v>
      </c>
      <c r="BZ173" s="22" t="s">
        <v>3911</v>
      </c>
      <c r="CA173" s="1106" t="s">
        <v>3373</v>
      </c>
      <c r="CB173" s="22"/>
      <c r="CC173" s="893"/>
    </row>
    <row r="174" spans="1:81" s="237" customFormat="1" ht="48" hidden="1">
      <c r="A174" s="387">
        <v>44</v>
      </c>
      <c r="B174" s="602" t="s">
        <v>4612</v>
      </c>
      <c r="C174" s="596" t="s">
        <v>4660</v>
      </c>
      <c r="D174" s="569" t="s">
        <v>4661</v>
      </c>
      <c r="E174" s="387" t="s">
        <v>84</v>
      </c>
      <c r="F174" s="387">
        <v>2023</v>
      </c>
      <c r="G174" s="387">
        <v>2023</v>
      </c>
      <c r="H174" s="387">
        <v>7</v>
      </c>
      <c r="I174" s="387" t="s">
        <v>4662</v>
      </c>
      <c r="J174" s="898">
        <v>25000000</v>
      </c>
      <c r="K174" s="387" t="s">
        <v>3472</v>
      </c>
      <c r="L174" s="387">
        <v>8</v>
      </c>
      <c r="M174" s="387" t="s">
        <v>3693</v>
      </c>
      <c r="N174" s="609" t="s">
        <v>9</v>
      </c>
      <c r="O174" s="387" t="s">
        <v>3686</v>
      </c>
      <c r="P174" s="387" t="s">
        <v>4392</v>
      </c>
      <c r="Q174" s="387">
        <v>6680651</v>
      </c>
      <c r="R174" s="387" t="s">
        <v>19</v>
      </c>
      <c r="S174" s="387" t="s">
        <v>1304</v>
      </c>
      <c r="T174" s="1107">
        <f>J174/3</f>
        <v>8333333.333333333</v>
      </c>
      <c r="U174" s="387" t="s">
        <v>176</v>
      </c>
      <c r="V174" s="387" t="s">
        <v>3751</v>
      </c>
      <c r="W174" s="387" t="s">
        <v>3687</v>
      </c>
      <c r="X174" s="387">
        <v>8140</v>
      </c>
      <c r="Y174" s="387">
        <v>72019</v>
      </c>
      <c r="Z174" s="387">
        <v>6680683</v>
      </c>
      <c r="AA174" s="624" t="s">
        <v>2742</v>
      </c>
      <c r="AB174" s="387" t="s">
        <v>17</v>
      </c>
      <c r="AC174" s="1060">
        <f t="shared" ref="AC174" si="28">T174</f>
        <v>8333333.333333333</v>
      </c>
      <c r="AD174" s="387" t="s">
        <v>3945</v>
      </c>
      <c r="AE174" s="387" t="s">
        <v>3751</v>
      </c>
      <c r="AF174" s="387" t="s">
        <v>3687</v>
      </c>
      <c r="AG174" s="624" t="s">
        <v>4663</v>
      </c>
      <c r="AH174" s="571" t="s">
        <v>1266</v>
      </c>
      <c r="AI174" s="387" t="s">
        <v>335</v>
      </c>
      <c r="AJ174" s="1060">
        <f>T174</f>
        <v>8333333.333333333</v>
      </c>
      <c r="AK174" s="387" t="str">
        <f>U174</f>
        <v>Teknik Elektro</v>
      </c>
      <c r="AL174" s="387" t="str">
        <f>V174</f>
        <v>FTEIC</v>
      </c>
      <c r="AM174" s="387" t="str">
        <f>W174</f>
        <v>ITTelkom Surabaya</v>
      </c>
      <c r="AN174" s="236"/>
      <c r="AO174" s="236"/>
      <c r="AP174" s="236"/>
      <c r="AQ174" s="1061"/>
      <c r="AR174" s="236"/>
      <c r="AS174" s="236"/>
      <c r="AT174" s="236"/>
      <c r="AU174" s="236"/>
      <c r="AV174" s="236"/>
      <c r="AW174" s="236"/>
      <c r="AX174" s="1061"/>
      <c r="AY174" s="236"/>
      <c r="AZ174" s="236"/>
      <c r="BA174" s="236"/>
      <c r="BB174" s="236"/>
      <c r="BC174" s="236"/>
      <c r="BD174" s="236"/>
      <c r="BE174" s="236"/>
      <c r="BF174" s="236"/>
      <c r="BG174" s="236"/>
      <c r="BH174" s="236"/>
      <c r="BI174" s="596" t="s">
        <v>3661</v>
      </c>
      <c r="BJ174" s="596" t="s">
        <v>3662</v>
      </c>
      <c r="BK174" s="236" t="s">
        <v>3947</v>
      </c>
      <c r="BL174" s="236" t="s">
        <v>4310</v>
      </c>
      <c r="BM174" s="236" t="s">
        <v>4664</v>
      </c>
      <c r="BN174" s="236" t="s">
        <v>4310</v>
      </c>
      <c r="BO174" s="236" t="s">
        <v>4665</v>
      </c>
      <c r="BP174" s="236" t="s">
        <v>4301</v>
      </c>
      <c r="BQ174" s="236"/>
      <c r="BR174" s="236"/>
      <c r="BS174" s="236"/>
      <c r="BT174" s="236"/>
      <c r="BU174" s="236"/>
      <c r="BV174" s="236"/>
      <c r="BW174" s="236"/>
      <c r="BX174" s="236"/>
      <c r="BY174" s="236" t="s">
        <v>4666</v>
      </c>
      <c r="BZ174" s="236" t="s">
        <v>4667</v>
      </c>
      <c r="CA174" s="1108" t="s">
        <v>3477</v>
      </c>
      <c r="CB174" s="235" t="s">
        <v>4668</v>
      </c>
    </row>
    <row r="175" spans="1:81" ht="48" hidden="1">
      <c r="A175" s="22">
        <v>45</v>
      </c>
      <c r="B175" s="602" t="s">
        <v>4612</v>
      </c>
      <c r="C175" s="596" t="s">
        <v>4669</v>
      </c>
      <c r="D175" s="21" t="s">
        <v>4670</v>
      </c>
      <c r="E175" s="22" t="s">
        <v>84</v>
      </c>
      <c r="F175" s="22">
        <v>2023</v>
      </c>
      <c r="G175" s="22">
        <v>2023</v>
      </c>
      <c r="H175" s="22">
        <v>7</v>
      </c>
      <c r="I175" s="22" t="s">
        <v>4400</v>
      </c>
      <c r="J175" s="603">
        <v>25000000</v>
      </c>
      <c r="K175" s="22" t="s">
        <v>3472</v>
      </c>
      <c r="L175" s="22">
        <v>6</v>
      </c>
      <c r="M175" s="22" t="s">
        <v>3693</v>
      </c>
      <c r="N175" s="609" t="s">
        <v>9</v>
      </c>
      <c r="O175" s="22" t="s">
        <v>3686</v>
      </c>
      <c r="P175" s="22" t="s">
        <v>4392</v>
      </c>
      <c r="Q175" s="22">
        <v>6680708</v>
      </c>
      <c r="R175" s="22" t="s">
        <v>85</v>
      </c>
      <c r="S175" s="564" t="s">
        <v>2724</v>
      </c>
      <c r="T175" s="915">
        <f>J175/2</f>
        <v>12500000</v>
      </c>
      <c r="U175" s="22" t="s">
        <v>176</v>
      </c>
      <c r="V175" s="22" t="s">
        <v>3751</v>
      </c>
      <c r="W175" s="22" t="s">
        <v>3687</v>
      </c>
      <c r="X175" s="22">
        <v>8140</v>
      </c>
      <c r="Y175" s="22">
        <v>72019</v>
      </c>
      <c r="Z175" s="22">
        <v>6658545</v>
      </c>
      <c r="AA175" s="370" t="s">
        <v>1272</v>
      </c>
      <c r="AB175" s="22" t="s">
        <v>47</v>
      </c>
      <c r="AC175" s="915">
        <f>J175/2</f>
        <v>12500000</v>
      </c>
      <c r="AD175" s="22" t="s">
        <v>197</v>
      </c>
      <c r="AE175" s="22" t="s">
        <v>3756</v>
      </c>
      <c r="AF175" s="22" t="s">
        <v>3687</v>
      </c>
      <c r="AG175" s="22"/>
      <c r="AH175" s="584"/>
      <c r="AI175" s="22"/>
      <c r="AJ175" s="915"/>
      <c r="AK175" s="22"/>
      <c r="AL175" s="22"/>
      <c r="AM175" s="22"/>
      <c r="AN175" s="30"/>
      <c r="AO175" s="30"/>
      <c r="AP175" s="30"/>
      <c r="AQ175" s="808"/>
      <c r="AR175" s="30"/>
      <c r="AS175" s="30"/>
      <c r="AT175" s="30"/>
      <c r="AU175" s="30"/>
      <c r="AV175" s="30"/>
      <c r="AW175" s="30"/>
      <c r="AX175" s="808"/>
      <c r="AY175" s="30"/>
      <c r="AZ175" s="30"/>
      <c r="BA175" s="30"/>
      <c r="BB175" s="30"/>
      <c r="BC175" s="30"/>
      <c r="BD175" s="30"/>
      <c r="BE175" s="30"/>
      <c r="BF175" s="30"/>
      <c r="BG175" s="30"/>
      <c r="BH175" s="30"/>
      <c r="BI175" s="596" t="s">
        <v>3661</v>
      </c>
      <c r="BJ175" s="596" t="s">
        <v>3662</v>
      </c>
      <c r="BK175" s="30" t="s">
        <v>3947</v>
      </c>
      <c r="BL175" s="21" t="s">
        <v>4310</v>
      </c>
      <c r="BM175" s="30" t="s">
        <v>4671</v>
      </c>
      <c r="BN175" s="21" t="s">
        <v>4310</v>
      </c>
      <c r="BO175" s="21" t="s">
        <v>4672</v>
      </c>
      <c r="BP175" s="30" t="s">
        <v>4427</v>
      </c>
      <c r="BQ175" s="30"/>
      <c r="BR175" s="44"/>
      <c r="BS175" s="30"/>
      <c r="BT175" s="30"/>
      <c r="BU175" s="30"/>
      <c r="BV175" s="30"/>
      <c r="BW175" s="30"/>
      <c r="BX175" s="30"/>
      <c r="BY175" s="1105" t="s">
        <v>4618</v>
      </c>
      <c r="BZ175" s="30" t="s">
        <v>4642</v>
      </c>
      <c r="CA175" s="736" t="s">
        <v>3367</v>
      </c>
    </row>
    <row r="176" spans="1:81" ht="48" hidden="1">
      <c r="A176" s="22">
        <v>46</v>
      </c>
      <c r="B176" s="602" t="s">
        <v>4673</v>
      </c>
      <c r="C176" s="596" t="s">
        <v>4674</v>
      </c>
      <c r="D176" s="21" t="s">
        <v>4675</v>
      </c>
      <c r="E176" s="22" t="s">
        <v>86</v>
      </c>
      <c r="F176" s="22">
        <v>2023</v>
      </c>
      <c r="G176" s="22">
        <v>2023</v>
      </c>
      <c r="H176" s="22">
        <v>4</v>
      </c>
      <c r="I176" s="22" t="s">
        <v>3763</v>
      </c>
      <c r="J176" s="603">
        <v>40000000</v>
      </c>
      <c r="K176" s="22" t="s">
        <v>3472</v>
      </c>
      <c r="L176" s="22">
        <v>7</v>
      </c>
      <c r="M176" s="22" t="s">
        <v>4676</v>
      </c>
      <c r="N176" s="609" t="s">
        <v>9</v>
      </c>
      <c r="O176" s="22" t="s">
        <v>3686</v>
      </c>
      <c r="P176" s="22" t="s">
        <v>4392</v>
      </c>
      <c r="Q176" s="370" t="s">
        <v>4677</v>
      </c>
      <c r="R176" s="22" t="s">
        <v>87</v>
      </c>
      <c r="S176" s="564" t="s">
        <v>2759</v>
      </c>
      <c r="T176" s="915">
        <f>J176/3</f>
        <v>13333333.333333334</v>
      </c>
      <c r="U176" s="22" t="s">
        <v>4678</v>
      </c>
      <c r="V176" s="22" t="s">
        <v>3751</v>
      </c>
      <c r="W176" s="22" t="s">
        <v>3687</v>
      </c>
      <c r="X176" s="22">
        <v>8140</v>
      </c>
      <c r="Y176" s="22">
        <v>72019</v>
      </c>
      <c r="Z176" s="22">
        <v>6724784</v>
      </c>
      <c r="AA176" s="370" t="s">
        <v>2069</v>
      </c>
      <c r="AB176" s="22" t="s">
        <v>109</v>
      </c>
      <c r="AC176" s="915">
        <f>J176/3</f>
        <v>13333333.333333334</v>
      </c>
      <c r="AD176" s="22" t="s">
        <v>4678</v>
      </c>
      <c r="AE176" s="22" t="s">
        <v>3751</v>
      </c>
      <c r="AF176" s="22" t="s">
        <v>3687</v>
      </c>
      <c r="AG176" s="22">
        <v>6680625</v>
      </c>
      <c r="AH176" s="584" t="s">
        <v>2070</v>
      </c>
      <c r="AI176" s="22" t="s">
        <v>30</v>
      </c>
      <c r="AJ176" s="915">
        <f>J176/3</f>
        <v>13333333.333333334</v>
      </c>
      <c r="AK176" s="22" t="s">
        <v>4678</v>
      </c>
      <c r="AL176" s="22" t="s">
        <v>3751</v>
      </c>
      <c r="AM176" s="22" t="s">
        <v>3687</v>
      </c>
      <c r="AN176" s="30"/>
      <c r="AO176" s="30"/>
      <c r="AP176" s="30"/>
      <c r="AQ176" s="808"/>
      <c r="AR176" s="30"/>
      <c r="AS176" s="30"/>
      <c r="AT176" s="30"/>
      <c r="AU176" s="30"/>
      <c r="AV176" s="30"/>
      <c r="AW176" s="30"/>
      <c r="AX176" s="808"/>
      <c r="AY176" s="30"/>
      <c r="AZ176" s="30"/>
      <c r="BA176" s="30"/>
      <c r="BB176" s="30"/>
      <c r="BC176" s="30"/>
      <c r="BD176" s="30"/>
      <c r="BE176" s="30"/>
      <c r="BF176" s="30"/>
      <c r="BG176" s="30"/>
      <c r="BH176" s="30"/>
      <c r="BI176" s="596" t="s">
        <v>3661</v>
      </c>
      <c r="BJ176" s="22" t="s">
        <v>3662</v>
      </c>
      <c r="BK176" s="30" t="s">
        <v>4679</v>
      </c>
      <c r="BL176" s="21" t="s">
        <v>4680</v>
      </c>
      <c r="BM176" s="30" t="s">
        <v>4681</v>
      </c>
      <c r="BN176" s="21" t="s">
        <v>4680</v>
      </c>
      <c r="BO176" s="30" t="s">
        <v>4682</v>
      </c>
      <c r="BP176" s="21" t="s">
        <v>4680</v>
      </c>
      <c r="BQ176" s="30"/>
      <c r="BR176" s="44"/>
      <c r="BS176" s="30"/>
      <c r="BT176" s="30"/>
      <c r="BU176" s="30"/>
      <c r="BV176" s="30"/>
      <c r="BW176" s="30"/>
      <c r="BX176" s="30"/>
      <c r="BY176" s="30"/>
      <c r="BZ176" s="30"/>
      <c r="CA176" s="736"/>
    </row>
    <row r="177" spans="1:83" s="881" customFormat="1" ht="48" hidden="1">
      <c r="A177" s="609">
        <v>47</v>
      </c>
      <c r="B177" s="602" t="s">
        <v>4683</v>
      </c>
      <c r="C177" s="596" t="s">
        <v>4684</v>
      </c>
      <c r="D177" s="560" t="s">
        <v>4685</v>
      </c>
      <c r="E177" s="609" t="s">
        <v>4686</v>
      </c>
      <c r="F177" s="609">
        <v>2023</v>
      </c>
      <c r="G177" s="609">
        <v>2023</v>
      </c>
      <c r="H177" s="609">
        <v>7</v>
      </c>
      <c r="I177" s="609" t="s">
        <v>4391</v>
      </c>
      <c r="J177" s="610">
        <v>12120000</v>
      </c>
      <c r="K177" s="609" t="s">
        <v>3472</v>
      </c>
      <c r="L177" s="609">
        <v>3</v>
      </c>
      <c r="M177" s="256" t="s">
        <v>4686</v>
      </c>
      <c r="N177" s="609" t="s">
        <v>9</v>
      </c>
      <c r="O177" s="22" t="s">
        <v>3686</v>
      </c>
      <c r="P177" s="609" t="s">
        <v>4526</v>
      </c>
      <c r="Q177" s="22">
        <v>6099359</v>
      </c>
      <c r="R177" s="22" t="s">
        <v>98</v>
      </c>
      <c r="S177" s="564" t="s">
        <v>1265</v>
      </c>
      <c r="T177" s="1098"/>
      <c r="U177" s="22" t="s">
        <v>217</v>
      </c>
      <c r="V177" s="22" t="s">
        <v>3756</v>
      </c>
      <c r="W177" s="22" t="s">
        <v>3687</v>
      </c>
      <c r="X177" s="22">
        <v>8140</v>
      </c>
      <c r="Y177" s="22">
        <v>72019</v>
      </c>
      <c r="Z177" s="609">
        <v>6099359</v>
      </c>
      <c r="AA177" s="1095" t="s">
        <v>1265</v>
      </c>
      <c r="AB177" s="609" t="s">
        <v>146</v>
      </c>
      <c r="AC177" s="915">
        <f>J177/2</f>
        <v>6060000</v>
      </c>
      <c r="AD177" s="609" t="s">
        <v>217</v>
      </c>
      <c r="AE177" s="609" t="s">
        <v>3756</v>
      </c>
      <c r="AF177" s="609" t="s">
        <v>3687</v>
      </c>
      <c r="AG177" s="609">
        <v>6802117</v>
      </c>
      <c r="AH177" s="803">
        <v>724098701</v>
      </c>
      <c r="AI177" s="609" t="s">
        <v>335</v>
      </c>
      <c r="AJ177" s="915">
        <f>AC177</f>
        <v>6060000</v>
      </c>
      <c r="AK177" s="609" t="s">
        <v>217</v>
      </c>
      <c r="AL177" s="609" t="s">
        <v>3756</v>
      </c>
      <c r="AM177" s="609" t="s">
        <v>3687</v>
      </c>
      <c r="AN177" s="256"/>
      <c r="AO177" s="256"/>
      <c r="AP177" s="256"/>
      <c r="AQ177" s="808"/>
      <c r="AR177" s="256"/>
      <c r="AS177" s="256"/>
      <c r="AT177" s="256"/>
      <c r="AU177" s="256"/>
      <c r="AV177" s="256"/>
      <c r="AW177" s="256"/>
      <c r="AX177" s="808"/>
      <c r="AY177" s="256"/>
      <c r="AZ177" s="256"/>
      <c r="BA177" s="256"/>
      <c r="BB177" s="256"/>
      <c r="BC177" s="256"/>
      <c r="BD177" s="256"/>
      <c r="BE177" s="256"/>
      <c r="BF177" s="256"/>
      <c r="BG177" s="256"/>
      <c r="BH177" s="256"/>
      <c r="BI177" s="596" t="s">
        <v>3661</v>
      </c>
      <c r="BJ177" s="596" t="s">
        <v>3662</v>
      </c>
      <c r="BK177" s="256" t="s">
        <v>4687</v>
      </c>
      <c r="BL177" s="256" t="s">
        <v>4301</v>
      </c>
      <c r="BM177" s="256" t="s">
        <v>4537</v>
      </c>
      <c r="BN177" s="256" t="s">
        <v>4301</v>
      </c>
      <c r="BO177" s="256" t="s">
        <v>4688</v>
      </c>
      <c r="BP177" s="257"/>
      <c r="BQ177" s="256"/>
      <c r="BR177" s="257"/>
      <c r="BS177" s="256"/>
      <c r="BT177" s="256"/>
      <c r="BU177" s="256"/>
      <c r="BV177" s="256"/>
      <c r="BW177" s="256"/>
      <c r="BX177" s="256"/>
      <c r="BY177" s="256"/>
      <c r="BZ177" s="602" t="s">
        <v>3995</v>
      </c>
      <c r="CA177" s="740" t="s">
        <v>4689</v>
      </c>
      <c r="CB177" s="257"/>
    </row>
    <row r="178" spans="1:83" s="294" customFormat="1" ht="36" hidden="1">
      <c r="A178" s="22">
        <v>49</v>
      </c>
      <c r="B178" s="22" t="s">
        <v>4697</v>
      </c>
      <c r="C178" s="22" t="s">
        <v>4698</v>
      </c>
      <c r="D178" s="22" t="s">
        <v>4699</v>
      </c>
      <c r="E178" s="22" t="s">
        <v>86</v>
      </c>
      <c r="F178" s="22">
        <v>2023</v>
      </c>
      <c r="G178" s="22">
        <v>2023</v>
      </c>
      <c r="H178" s="22">
        <v>3</v>
      </c>
      <c r="I178" s="22" t="s">
        <v>3999</v>
      </c>
      <c r="J178" s="626">
        <v>45000000</v>
      </c>
      <c r="K178" s="22" t="s">
        <v>3472</v>
      </c>
      <c r="L178" s="22">
        <v>7</v>
      </c>
      <c r="M178" s="22" t="s">
        <v>3693</v>
      </c>
      <c r="N178" s="609" t="s">
        <v>9</v>
      </c>
      <c r="O178" s="22" t="s">
        <v>3686</v>
      </c>
      <c r="P178" s="22" t="s">
        <v>4392</v>
      </c>
      <c r="Q178" s="22">
        <v>6859016</v>
      </c>
      <c r="R178" s="22" t="s">
        <v>60</v>
      </c>
      <c r="S178" s="370" t="s">
        <v>2785</v>
      </c>
      <c r="T178" s="626">
        <f>J178/3</f>
        <v>15000000</v>
      </c>
      <c r="U178" s="22" t="s">
        <v>176</v>
      </c>
      <c r="V178" s="22" t="s">
        <v>3751</v>
      </c>
      <c r="W178" s="22" t="s">
        <v>3687</v>
      </c>
      <c r="X178" s="22">
        <v>8140</v>
      </c>
      <c r="Y178" s="22">
        <v>72019</v>
      </c>
      <c r="Z178" s="22">
        <v>6680612</v>
      </c>
      <c r="AA178" s="22" t="s">
        <v>1248</v>
      </c>
      <c r="AB178" s="22" t="s">
        <v>26</v>
      </c>
      <c r="AC178" s="22">
        <f t="shared" ref="AC178" si="29">T178</f>
        <v>15000000</v>
      </c>
      <c r="AD178" s="22" t="s">
        <v>197</v>
      </c>
      <c r="AE178" s="22" t="s">
        <v>3751</v>
      </c>
      <c r="AF178" s="22" t="s">
        <v>3687</v>
      </c>
      <c r="AG178" s="22">
        <v>258471</v>
      </c>
      <c r="AH178" s="584" t="s">
        <v>3972</v>
      </c>
      <c r="AI178" s="22" t="s">
        <v>67</v>
      </c>
      <c r="AJ178" s="22">
        <f t="shared" ref="AJ178" si="30">AC178</f>
        <v>15000000</v>
      </c>
      <c r="AK178" s="22" t="s">
        <v>176</v>
      </c>
      <c r="AL178" s="22" t="s">
        <v>3751</v>
      </c>
      <c r="AM178" s="22" t="s">
        <v>3687</v>
      </c>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t="s">
        <v>3661</v>
      </c>
      <c r="BJ178" s="22" t="s">
        <v>3662</v>
      </c>
      <c r="BK178" s="22" t="s">
        <v>4700</v>
      </c>
      <c r="BL178" s="22"/>
      <c r="BM178" s="22"/>
      <c r="BN178" s="22"/>
      <c r="BO178" s="22"/>
      <c r="BP178" s="22"/>
      <c r="BQ178" s="22"/>
      <c r="BR178" s="22"/>
      <c r="BS178" s="22"/>
      <c r="BT178" s="22"/>
      <c r="BU178" s="22"/>
      <c r="BV178" s="22"/>
      <c r="BW178" s="22"/>
      <c r="BX178" s="22"/>
      <c r="BY178" s="22"/>
      <c r="BZ178" s="22"/>
      <c r="CA178" s="125"/>
      <c r="CB178" s="22"/>
      <c r="CC178" s="167"/>
      <c r="CD178" s="28"/>
      <c r="CE178" s="28"/>
    </row>
    <row r="179" spans="1:83" s="294" customFormat="1" ht="36">
      <c r="A179" s="22">
        <v>35</v>
      </c>
      <c r="B179" s="602" t="s">
        <v>4749</v>
      </c>
      <c r="C179" s="596" t="s">
        <v>4750</v>
      </c>
      <c r="D179" s="21" t="s">
        <v>4751</v>
      </c>
      <c r="E179" s="567" t="s">
        <v>128</v>
      </c>
      <c r="F179" s="22">
        <v>2024</v>
      </c>
      <c r="G179" s="22">
        <v>2024</v>
      </c>
      <c r="H179" s="22">
        <v>6</v>
      </c>
      <c r="I179" s="22" t="s">
        <v>3685</v>
      </c>
      <c r="J179" s="603">
        <v>80000000</v>
      </c>
      <c r="K179" s="22" t="s">
        <v>4734</v>
      </c>
      <c r="L179" s="22">
        <v>4</v>
      </c>
      <c r="M179" s="22" t="s">
        <v>3693</v>
      </c>
      <c r="N179" s="22" t="s">
        <v>9</v>
      </c>
      <c r="O179" s="22" t="s">
        <v>3686</v>
      </c>
      <c r="P179" s="22" t="s">
        <v>4392</v>
      </c>
      <c r="Q179" s="22">
        <v>6680633</v>
      </c>
      <c r="R179" s="22" t="s">
        <v>25</v>
      </c>
      <c r="S179" s="564" t="s">
        <v>3791</v>
      </c>
      <c r="T179" s="915">
        <f>$J$205/6</f>
        <v>1500000</v>
      </c>
      <c r="U179" s="22" t="s">
        <v>179</v>
      </c>
      <c r="V179" s="22" t="s">
        <v>4737</v>
      </c>
      <c r="W179" s="22" t="s">
        <v>4722</v>
      </c>
      <c r="X179" s="22">
        <v>1093</v>
      </c>
      <c r="Y179" s="370" t="s">
        <v>4736</v>
      </c>
      <c r="Z179" s="22" t="s">
        <v>4489</v>
      </c>
      <c r="AA179" s="22" t="s">
        <v>2011</v>
      </c>
      <c r="AB179" s="22" t="s">
        <v>3531</v>
      </c>
      <c r="AC179" s="915">
        <f>$J$205/6</f>
        <v>1500000</v>
      </c>
      <c r="AD179" s="22" t="s">
        <v>179</v>
      </c>
      <c r="AE179" s="22" t="s">
        <v>4737</v>
      </c>
      <c r="AF179" s="22" t="s">
        <v>4734</v>
      </c>
      <c r="AG179" s="22">
        <v>210955</v>
      </c>
      <c r="AH179" s="564" t="s">
        <v>2692</v>
      </c>
      <c r="AI179" s="22" t="s">
        <v>4752</v>
      </c>
      <c r="AJ179" s="915">
        <v>13333333.333333334</v>
      </c>
      <c r="AK179" s="22" t="s">
        <v>169</v>
      </c>
      <c r="AL179" s="22" t="s">
        <v>3694</v>
      </c>
      <c r="AM179" s="22" t="s">
        <v>4734</v>
      </c>
      <c r="AN179" s="22">
        <v>6843087</v>
      </c>
      <c r="AO179" s="564" t="s">
        <v>2298</v>
      </c>
      <c r="AP179" s="22" t="s">
        <v>3517</v>
      </c>
      <c r="AQ179" s="808">
        <v>13333333.333333334</v>
      </c>
      <c r="AR179" s="22" t="s">
        <v>217</v>
      </c>
      <c r="AS179" s="22" t="s">
        <v>4746</v>
      </c>
      <c r="AT179" s="22" t="s">
        <v>4734</v>
      </c>
      <c r="AU179" s="22" t="s">
        <v>4753</v>
      </c>
      <c r="AV179" s="22" t="s">
        <v>4753</v>
      </c>
      <c r="AW179" s="22" t="s">
        <v>4754</v>
      </c>
      <c r="AX179" s="808">
        <f>$J$205/6</f>
        <v>1500000</v>
      </c>
      <c r="AY179" s="30" t="s">
        <v>172</v>
      </c>
      <c r="AZ179" s="30" t="s">
        <v>3694</v>
      </c>
      <c r="BA179" s="30" t="s">
        <v>4734</v>
      </c>
      <c r="BB179" s="256">
        <v>6826699</v>
      </c>
      <c r="BC179" s="1100" t="s">
        <v>2193</v>
      </c>
      <c r="BD179" s="30" t="s">
        <v>3557</v>
      </c>
      <c r="BE179" s="808" t="s">
        <v>217</v>
      </c>
      <c r="BF179" s="30" t="s">
        <v>4746</v>
      </c>
      <c r="BG179" s="808">
        <f>$J$205/6</f>
        <v>1500000</v>
      </c>
      <c r="BH179" s="22">
        <v>2</v>
      </c>
      <c r="BI179" s="596" t="s">
        <v>3661</v>
      </c>
      <c r="BJ179" s="596" t="s">
        <v>3662</v>
      </c>
      <c r="BK179" s="30" t="s">
        <v>4755</v>
      </c>
      <c r="BL179" s="22" t="s">
        <v>179</v>
      </c>
      <c r="BM179" s="30" t="s">
        <v>4756</v>
      </c>
      <c r="BN179" s="22" t="s">
        <v>179</v>
      </c>
      <c r="BO179" s="22" t="s">
        <v>3577</v>
      </c>
      <c r="BP179" s="22" t="s">
        <v>256</v>
      </c>
      <c r="BQ179" s="22"/>
      <c r="BR179" s="22"/>
      <c r="BS179" s="22"/>
      <c r="BT179" s="22"/>
      <c r="BU179" s="22"/>
      <c r="BV179" s="30"/>
      <c r="BW179" s="30"/>
      <c r="BX179" s="30"/>
      <c r="BY179" s="30" t="s">
        <v>4757</v>
      </c>
      <c r="BZ179" s="22"/>
      <c r="CA179" s="22"/>
      <c r="CB179" s="22"/>
    </row>
    <row r="180" spans="1:83" s="294" customFormat="1" ht="48">
      <c r="A180" s="22">
        <v>36</v>
      </c>
      <c r="B180" s="602" t="s">
        <v>4749</v>
      </c>
      <c r="C180" s="596" t="s">
        <v>4758</v>
      </c>
      <c r="D180" s="21" t="s">
        <v>4759</v>
      </c>
      <c r="E180" s="567" t="s">
        <v>128</v>
      </c>
      <c r="F180" s="22">
        <v>2024</v>
      </c>
      <c r="G180" s="22">
        <v>2024</v>
      </c>
      <c r="H180" s="22">
        <v>6</v>
      </c>
      <c r="I180" s="22" t="s">
        <v>4760</v>
      </c>
      <c r="J180" s="603">
        <v>80000000</v>
      </c>
      <c r="K180" s="22" t="s">
        <v>4734</v>
      </c>
      <c r="L180" s="22">
        <v>6</v>
      </c>
      <c r="M180" s="22" t="s">
        <v>3693</v>
      </c>
      <c r="N180" s="22" t="s">
        <v>9</v>
      </c>
      <c r="O180" s="22" t="s">
        <v>3686</v>
      </c>
      <c r="P180" s="22" t="s">
        <v>4392</v>
      </c>
      <c r="Q180" s="22">
        <v>258471</v>
      </c>
      <c r="R180" s="22" t="s">
        <v>67</v>
      </c>
      <c r="S180" s="564" t="s">
        <v>3972</v>
      </c>
      <c r="T180" s="915">
        <f>$J$206/6</f>
        <v>1500000</v>
      </c>
      <c r="U180" s="22" t="s">
        <v>176</v>
      </c>
      <c r="V180" s="22" t="s">
        <v>3694</v>
      </c>
      <c r="W180" s="22" t="s">
        <v>4722</v>
      </c>
      <c r="X180" s="22">
        <v>1093</v>
      </c>
      <c r="Y180" s="370" t="s">
        <v>4736</v>
      </c>
      <c r="Z180" s="22">
        <v>6778837</v>
      </c>
      <c r="AA180" s="22" t="s">
        <v>1267</v>
      </c>
      <c r="AB180" s="22" t="s">
        <v>3525</v>
      </c>
      <c r="AC180" s="915">
        <f>$J$206/6</f>
        <v>1500000</v>
      </c>
      <c r="AD180" s="22" t="s">
        <v>256</v>
      </c>
      <c r="AE180" s="22" t="s">
        <v>4737</v>
      </c>
      <c r="AF180" s="22" t="s">
        <v>4734</v>
      </c>
      <c r="AG180" s="22">
        <v>6767777</v>
      </c>
      <c r="AH180" s="564" t="s">
        <v>2961</v>
      </c>
      <c r="AI180" s="22" t="s">
        <v>3519</v>
      </c>
      <c r="AJ180" s="915">
        <f>$J$206/6</f>
        <v>1500000</v>
      </c>
      <c r="AK180" s="22" t="s">
        <v>256</v>
      </c>
      <c r="AL180" s="22" t="s">
        <v>4737</v>
      </c>
      <c r="AM180" s="22" t="s">
        <v>4734</v>
      </c>
      <c r="AN180" s="22">
        <v>6898606</v>
      </c>
      <c r="AO180" s="584" t="s">
        <v>2748</v>
      </c>
      <c r="AP180" s="22" t="s">
        <v>3508</v>
      </c>
      <c r="AQ180" s="808">
        <f>$J$206/6</f>
        <v>1500000</v>
      </c>
      <c r="AR180" s="22" t="s">
        <v>169</v>
      </c>
      <c r="AS180" s="22" t="s">
        <v>3694</v>
      </c>
      <c r="AT180" s="22" t="s">
        <v>4734</v>
      </c>
      <c r="AU180" s="22">
        <v>6889068</v>
      </c>
      <c r="AV180" s="370" t="s">
        <v>4761</v>
      </c>
      <c r="AW180" s="22" t="s">
        <v>3513</v>
      </c>
      <c r="AX180" s="808">
        <f>$J$206/6</f>
        <v>1500000</v>
      </c>
      <c r="AY180" s="30" t="s">
        <v>256</v>
      </c>
      <c r="AZ180" s="30" t="s">
        <v>4737</v>
      </c>
      <c r="BA180" s="30" t="s">
        <v>4734</v>
      </c>
      <c r="BB180" s="30">
        <v>6837723</v>
      </c>
      <c r="BC180" s="30" t="s">
        <v>2960</v>
      </c>
      <c r="BD180" s="30" t="s">
        <v>140</v>
      </c>
      <c r="BE180" s="808" t="s">
        <v>256</v>
      </c>
      <c r="BF180" s="30" t="s">
        <v>4737</v>
      </c>
      <c r="BG180" s="808">
        <f>$J$206/6</f>
        <v>1500000</v>
      </c>
      <c r="BH180" s="22">
        <v>3</v>
      </c>
      <c r="BI180" s="596" t="s">
        <v>3661</v>
      </c>
      <c r="BJ180" s="596" t="s">
        <v>3662</v>
      </c>
      <c r="BK180" s="30" t="s">
        <v>4762</v>
      </c>
      <c r="BL180" s="22" t="s">
        <v>169</v>
      </c>
      <c r="BM180" s="30" t="s">
        <v>4763</v>
      </c>
      <c r="BN180" s="22" t="s">
        <v>169</v>
      </c>
      <c r="BO180" s="22" t="s">
        <v>3577</v>
      </c>
      <c r="BP180" s="22" t="s">
        <v>256</v>
      </c>
      <c r="BQ180" s="22"/>
      <c r="BR180" s="22"/>
      <c r="BS180" s="22"/>
      <c r="BT180" s="22"/>
      <c r="BU180" s="22"/>
      <c r="BV180" s="30"/>
      <c r="BW180" s="30"/>
      <c r="BX180" s="30"/>
      <c r="BY180" s="30" t="s">
        <v>4757</v>
      </c>
      <c r="BZ180" s="22"/>
      <c r="CA180" s="22" t="s">
        <v>3866</v>
      </c>
      <c r="CB180" s="22"/>
    </row>
    <row r="181" spans="1:83" s="887" customFormat="1" ht="72">
      <c r="A181" s="22">
        <v>37</v>
      </c>
      <c r="B181" s="602" t="s">
        <v>4749</v>
      </c>
      <c r="C181" s="596" t="s">
        <v>4764</v>
      </c>
      <c r="D181" s="21" t="s">
        <v>4765</v>
      </c>
      <c r="E181" s="567" t="s">
        <v>128</v>
      </c>
      <c r="F181" s="22">
        <v>2024</v>
      </c>
      <c r="G181" s="22">
        <v>2024</v>
      </c>
      <c r="H181" s="22">
        <v>6</v>
      </c>
      <c r="I181" s="22" t="s">
        <v>3776</v>
      </c>
      <c r="J181" s="603">
        <v>80000000</v>
      </c>
      <c r="K181" s="22" t="s">
        <v>4734</v>
      </c>
      <c r="L181" s="22">
        <v>4</v>
      </c>
      <c r="M181" s="22" t="s">
        <v>3693</v>
      </c>
      <c r="N181" s="22" t="s">
        <v>9</v>
      </c>
      <c r="O181" s="22" t="s">
        <v>3686</v>
      </c>
      <c r="P181" s="22" t="s">
        <v>4392</v>
      </c>
      <c r="Q181" s="22">
        <v>6859016</v>
      </c>
      <c r="R181" s="22" t="s">
        <v>60</v>
      </c>
      <c r="S181" s="584" t="s">
        <v>2785</v>
      </c>
      <c r="T181" s="915">
        <f>$J$207/4</f>
        <v>2250000</v>
      </c>
      <c r="U181" s="22" t="s">
        <v>176</v>
      </c>
      <c r="V181" s="22" t="s">
        <v>3694</v>
      </c>
      <c r="W181" s="22" t="s">
        <v>4722</v>
      </c>
      <c r="X181" s="22">
        <v>1093</v>
      </c>
      <c r="Y181" s="370" t="s">
        <v>4736</v>
      </c>
      <c r="Z181" s="22">
        <v>6680618</v>
      </c>
      <c r="AA181" s="22" t="s">
        <v>2025</v>
      </c>
      <c r="AB181" s="22" t="s">
        <v>4766</v>
      </c>
      <c r="AC181" s="915">
        <f>$J$207/4</f>
        <v>2250000</v>
      </c>
      <c r="AD181" s="22" t="s">
        <v>197</v>
      </c>
      <c r="AE181" s="22" t="s">
        <v>4746</v>
      </c>
      <c r="AF181" s="22" t="s">
        <v>4734</v>
      </c>
      <c r="AG181" s="22">
        <v>6879158</v>
      </c>
      <c r="AH181" s="564" t="s">
        <v>2828</v>
      </c>
      <c r="AI181" s="22" t="s">
        <v>4767</v>
      </c>
      <c r="AJ181" s="915">
        <v>20000000</v>
      </c>
      <c r="AK181" s="22" t="s">
        <v>197</v>
      </c>
      <c r="AL181" s="22" t="s">
        <v>4746</v>
      </c>
      <c r="AM181" s="22" t="s">
        <v>4734</v>
      </c>
      <c r="AN181" s="22">
        <v>6778519</v>
      </c>
      <c r="AO181" s="370" t="s">
        <v>2164</v>
      </c>
      <c r="AP181" s="22" t="s">
        <v>134</v>
      </c>
      <c r="AQ181" s="808">
        <v>20000000</v>
      </c>
      <c r="AR181" s="22" t="s">
        <v>269</v>
      </c>
      <c r="AS181" s="22" t="s">
        <v>4746</v>
      </c>
      <c r="AT181" s="22" t="s">
        <v>4734</v>
      </c>
      <c r="AU181" s="22"/>
      <c r="AV181" s="22"/>
      <c r="AW181" s="22"/>
      <c r="AX181" s="808"/>
      <c r="AY181" s="30"/>
      <c r="AZ181" s="30"/>
      <c r="BA181" s="30"/>
      <c r="BB181" s="30"/>
      <c r="BC181" s="30"/>
      <c r="BD181" s="30"/>
      <c r="BE181" s="30"/>
      <c r="BF181" s="30"/>
      <c r="BG181" s="30"/>
      <c r="BH181" s="22">
        <v>7</v>
      </c>
      <c r="BI181" s="596" t="s">
        <v>3661</v>
      </c>
      <c r="BJ181" s="22"/>
      <c r="BK181" s="30" t="s">
        <v>4768</v>
      </c>
      <c r="BL181" s="22" t="s">
        <v>176</v>
      </c>
      <c r="BM181" s="30" t="s">
        <v>4049</v>
      </c>
      <c r="BN181" s="22" t="s">
        <v>176</v>
      </c>
      <c r="BO181" s="22" t="s">
        <v>4769</v>
      </c>
      <c r="BP181" s="22" t="s">
        <v>176</v>
      </c>
      <c r="BQ181" s="22" t="s">
        <v>4770</v>
      </c>
      <c r="BR181" s="22" t="s">
        <v>176</v>
      </c>
      <c r="BS181" s="22" t="s">
        <v>4771</v>
      </c>
      <c r="BT181" s="22" t="s">
        <v>176</v>
      </c>
      <c r="BU181" s="22" t="s">
        <v>4772</v>
      </c>
      <c r="BV181" s="30" t="s">
        <v>176</v>
      </c>
      <c r="BW181" s="30" t="s">
        <v>4773</v>
      </c>
      <c r="BX181" s="30" t="s">
        <v>176</v>
      </c>
      <c r="BY181" s="30" t="s">
        <v>4774</v>
      </c>
      <c r="BZ181" s="22"/>
      <c r="CA181" s="22" t="s">
        <v>3866</v>
      </c>
      <c r="CB181" s="567"/>
    </row>
    <row r="182" spans="1:83" s="294" customFormat="1" ht="36">
      <c r="A182" s="22">
        <v>34</v>
      </c>
      <c r="B182" s="602" t="s">
        <v>4775</v>
      </c>
      <c r="C182" s="596" t="s">
        <v>4776</v>
      </c>
      <c r="D182" s="21" t="s">
        <v>4777</v>
      </c>
      <c r="E182" s="22" t="s">
        <v>479</v>
      </c>
      <c r="F182" s="22">
        <v>2024</v>
      </c>
      <c r="G182" s="22">
        <v>2024</v>
      </c>
      <c r="H182" s="22">
        <v>7</v>
      </c>
      <c r="I182" s="22" t="s">
        <v>4760</v>
      </c>
      <c r="J182" s="603">
        <v>67500000</v>
      </c>
      <c r="K182" s="22" t="s">
        <v>4734</v>
      </c>
      <c r="L182" s="22">
        <v>3</v>
      </c>
      <c r="M182" s="22" t="s">
        <v>3693</v>
      </c>
      <c r="N182" s="22" t="s">
        <v>9</v>
      </c>
      <c r="O182" s="22" t="s">
        <v>3686</v>
      </c>
      <c r="P182" s="22" t="s">
        <v>4526</v>
      </c>
      <c r="Q182" s="22">
        <v>6793410</v>
      </c>
      <c r="R182" s="22" t="s">
        <v>3569</v>
      </c>
      <c r="S182" s="564" t="s">
        <v>1235</v>
      </c>
      <c r="T182" s="915">
        <f>J182/2</f>
        <v>33750000</v>
      </c>
      <c r="U182" s="22" t="s">
        <v>4778</v>
      </c>
      <c r="V182" s="22" t="s">
        <v>4737</v>
      </c>
      <c r="W182" s="22" t="s">
        <v>4722</v>
      </c>
      <c r="X182" s="22">
        <v>1093</v>
      </c>
      <c r="Y182" s="370" t="s">
        <v>4736</v>
      </c>
      <c r="Z182" s="22">
        <v>6806662</v>
      </c>
      <c r="AA182" s="22" t="s">
        <v>2185</v>
      </c>
      <c r="AB182" s="22" t="s">
        <v>4779</v>
      </c>
      <c r="AC182" s="915">
        <f>T182</f>
        <v>33750000</v>
      </c>
      <c r="AD182" s="22" t="s">
        <v>311</v>
      </c>
      <c r="AE182" s="22" t="s">
        <v>4737</v>
      </c>
      <c r="AF182" s="22" t="s">
        <v>4734</v>
      </c>
      <c r="AG182" s="22"/>
      <c r="AH182" s="584"/>
      <c r="AI182" s="22"/>
      <c r="AJ182" s="915"/>
      <c r="AK182" s="22"/>
      <c r="AL182" s="22"/>
      <c r="AM182" s="22"/>
      <c r="AN182" s="22"/>
      <c r="AO182" s="22"/>
      <c r="AP182" s="22"/>
      <c r="AQ182" s="808"/>
      <c r="AR182" s="22"/>
      <c r="AS182" s="22"/>
      <c r="AT182" s="22"/>
      <c r="AU182" s="22"/>
      <c r="AV182" s="22"/>
      <c r="AW182" s="22"/>
      <c r="AX182" s="808"/>
      <c r="AY182" s="30"/>
      <c r="AZ182" s="30"/>
      <c r="BA182" s="30"/>
      <c r="BB182" s="30"/>
      <c r="BC182" s="30"/>
      <c r="BD182" s="30"/>
      <c r="BE182" s="30"/>
      <c r="BF182" s="30"/>
      <c r="BG182" s="30"/>
      <c r="BH182" s="22">
        <v>3</v>
      </c>
      <c r="BI182" s="596" t="s">
        <v>3661</v>
      </c>
      <c r="BJ182" s="596" t="s">
        <v>3662</v>
      </c>
      <c r="BK182" s="30" t="s">
        <v>4780</v>
      </c>
      <c r="BL182" s="22" t="s">
        <v>4781</v>
      </c>
      <c r="BM182" s="30" t="s">
        <v>4782</v>
      </c>
      <c r="BN182" s="22" t="s">
        <v>4783</v>
      </c>
      <c r="BO182" s="22" t="s">
        <v>4784</v>
      </c>
      <c r="BP182" s="22" t="s">
        <v>4781</v>
      </c>
      <c r="BQ182" s="22"/>
      <c r="BR182" s="22"/>
      <c r="BS182" s="22"/>
      <c r="BT182" s="22"/>
      <c r="BU182" s="22"/>
      <c r="BV182" s="30"/>
      <c r="BW182" s="30"/>
      <c r="BX182" s="30"/>
      <c r="BY182" s="30" t="s">
        <v>4785</v>
      </c>
      <c r="BZ182" s="22"/>
      <c r="CA182" s="22"/>
      <c r="CB182" s="22"/>
    </row>
    <row r="183" spans="1:83" s="887" customFormat="1" ht="53.25" customHeight="1">
      <c r="A183" s="22">
        <v>33</v>
      </c>
      <c r="B183" s="602" t="s">
        <v>4786</v>
      </c>
      <c r="C183" s="596" t="s">
        <v>4787</v>
      </c>
      <c r="D183" s="21" t="s">
        <v>4788</v>
      </c>
      <c r="E183" s="567" t="s">
        <v>478</v>
      </c>
      <c r="F183" s="22">
        <v>2024</v>
      </c>
      <c r="G183" s="22">
        <v>2024</v>
      </c>
      <c r="H183" s="22">
        <v>7</v>
      </c>
      <c r="I183" s="22" t="s">
        <v>4760</v>
      </c>
      <c r="J183" s="603">
        <v>20250000</v>
      </c>
      <c r="K183" s="22" t="s">
        <v>4734</v>
      </c>
      <c r="L183" s="22">
        <v>6</v>
      </c>
      <c r="M183" s="22" t="s">
        <v>3693</v>
      </c>
      <c r="N183" s="22" t="s">
        <v>9</v>
      </c>
      <c r="O183" s="22" t="s">
        <v>3686</v>
      </c>
      <c r="P183" s="22" t="s">
        <v>4526</v>
      </c>
      <c r="Q183" s="22">
        <v>6680651</v>
      </c>
      <c r="R183" s="22" t="s">
        <v>3354</v>
      </c>
      <c r="S183" s="564" t="s">
        <v>1304</v>
      </c>
      <c r="T183" s="915">
        <f>J183/4</f>
        <v>5062500</v>
      </c>
      <c r="U183" s="22" t="s">
        <v>4789</v>
      </c>
      <c r="V183" s="22" t="s">
        <v>3694</v>
      </c>
      <c r="W183" s="22" t="s">
        <v>4722</v>
      </c>
      <c r="X183" s="22">
        <v>1093</v>
      </c>
      <c r="Y183" s="370" t="s">
        <v>4736</v>
      </c>
      <c r="Z183" s="22">
        <v>6665306</v>
      </c>
      <c r="AA183" s="22" t="s">
        <v>2015</v>
      </c>
      <c r="AB183" s="22" t="s">
        <v>4790</v>
      </c>
      <c r="AC183" s="915">
        <f>T183</f>
        <v>5062500</v>
      </c>
      <c r="AD183" s="22" t="s">
        <v>217</v>
      </c>
      <c r="AE183" s="22" t="s">
        <v>4746</v>
      </c>
      <c r="AF183" s="22" t="s">
        <v>4734</v>
      </c>
      <c r="AG183" s="22">
        <v>6793410</v>
      </c>
      <c r="AH183" s="584" t="s">
        <v>1235</v>
      </c>
      <c r="AI183" s="22" t="s">
        <v>4791</v>
      </c>
      <c r="AJ183" s="915">
        <f>T183</f>
        <v>5062500</v>
      </c>
      <c r="AK183" s="22" t="s">
        <v>4778</v>
      </c>
      <c r="AL183" s="22" t="s">
        <v>4737</v>
      </c>
      <c r="AM183" s="22" t="s">
        <v>4734</v>
      </c>
      <c r="AN183" s="22">
        <v>6806662</v>
      </c>
      <c r="AO183" s="22" t="s">
        <v>2185</v>
      </c>
      <c r="AP183" s="22" t="s">
        <v>3537</v>
      </c>
      <c r="AQ183" s="808">
        <f>T183</f>
        <v>5062500</v>
      </c>
      <c r="AR183" s="22" t="s">
        <v>311</v>
      </c>
      <c r="AS183" s="22" t="s">
        <v>4737</v>
      </c>
      <c r="AT183" s="22" t="s">
        <v>4734</v>
      </c>
      <c r="AU183" s="22"/>
      <c r="AV183" s="22"/>
      <c r="AW183" s="22"/>
      <c r="AX183" s="808"/>
      <c r="AY183" s="30"/>
      <c r="AZ183" s="30"/>
      <c r="BA183" s="30"/>
      <c r="BB183" s="30"/>
      <c r="BC183" s="30"/>
      <c r="BD183" s="30"/>
      <c r="BE183" s="30"/>
      <c r="BF183" s="30"/>
      <c r="BG183" s="30"/>
      <c r="BH183" s="22">
        <v>3</v>
      </c>
      <c r="BI183" s="596" t="s">
        <v>3661</v>
      </c>
      <c r="BJ183" s="596" t="s">
        <v>3662</v>
      </c>
      <c r="BK183" s="30" t="s">
        <v>4792</v>
      </c>
      <c r="BL183" s="22" t="s">
        <v>4781</v>
      </c>
      <c r="BM183" s="30" t="s">
        <v>4780</v>
      </c>
      <c r="BN183" s="22" t="s">
        <v>4781</v>
      </c>
      <c r="BO183" s="22" t="s">
        <v>4784</v>
      </c>
      <c r="BP183" s="22" t="s">
        <v>4781</v>
      </c>
      <c r="BQ183" s="22" t="s">
        <v>4793</v>
      </c>
      <c r="BR183" s="22"/>
      <c r="BS183" s="22"/>
      <c r="BT183" s="22"/>
      <c r="BU183" s="22"/>
      <c r="BV183" s="30"/>
      <c r="BW183" s="30"/>
      <c r="BX183" s="30"/>
      <c r="BY183" s="30" t="s">
        <v>4794</v>
      </c>
      <c r="BZ183" s="22"/>
      <c r="CA183" s="22" t="s">
        <v>4795</v>
      </c>
      <c r="CB183" s="567"/>
    </row>
    <row r="184" spans="1:83" s="294" customFormat="1" ht="60">
      <c r="A184" s="22">
        <v>41</v>
      </c>
      <c r="B184" s="602"/>
      <c r="C184" s="596" t="s">
        <v>4796</v>
      </c>
      <c r="D184" s="21" t="s">
        <v>4797</v>
      </c>
      <c r="E184" s="22" t="s">
        <v>130</v>
      </c>
      <c r="F184" s="22">
        <v>2024</v>
      </c>
      <c r="G184" s="22">
        <v>2024</v>
      </c>
      <c r="H184" s="22"/>
      <c r="I184" s="22"/>
      <c r="J184" s="603">
        <v>10100000</v>
      </c>
      <c r="K184" s="914" t="s">
        <v>4734</v>
      </c>
      <c r="L184" s="22"/>
      <c r="M184" s="22"/>
      <c r="N184" s="22" t="s">
        <v>9</v>
      </c>
      <c r="O184" s="22" t="s">
        <v>3686</v>
      </c>
      <c r="P184" s="22" t="s">
        <v>4392</v>
      </c>
      <c r="Q184" s="563" t="s">
        <v>4798</v>
      </c>
      <c r="R184" s="22" t="s">
        <v>3533</v>
      </c>
      <c r="S184" s="584" t="s">
        <v>2785</v>
      </c>
      <c r="T184" s="915">
        <f>J184/4</f>
        <v>2525000</v>
      </c>
      <c r="U184" s="22" t="s">
        <v>4727</v>
      </c>
      <c r="V184" s="22" t="s">
        <v>170</v>
      </c>
      <c r="W184" s="22" t="s">
        <v>4722</v>
      </c>
      <c r="X184" s="22">
        <v>1093</v>
      </c>
      <c r="Y184" s="370" t="s">
        <v>4799</v>
      </c>
      <c r="Z184" s="563" t="s">
        <v>4800</v>
      </c>
      <c r="AA184" s="563" t="s">
        <v>1248</v>
      </c>
      <c r="AB184" s="22" t="s">
        <v>4801</v>
      </c>
      <c r="AC184" s="915"/>
      <c r="AD184" s="22" t="s">
        <v>4727</v>
      </c>
      <c r="AE184" s="22" t="s">
        <v>170</v>
      </c>
      <c r="AF184" s="22" t="s">
        <v>4734</v>
      </c>
      <c r="AG184" s="563" t="s">
        <v>4802</v>
      </c>
      <c r="AH184" s="584" t="s">
        <v>2058</v>
      </c>
      <c r="AI184" s="22" t="s">
        <v>3515</v>
      </c>
      <c r="AJ184" s="915"/>
      <c r="AK184" s="22" t="s">
        <v>4727</v>
      </c>
      <c r="AL184" s="22" t="s">
        <v>170</v>
      </c>
      <c r="AM184" s="22"/>
      <c r="AN184" s="30"/>
      <c r="AO184" s="30"/>
      <c r="AP184" s="30"/>
      <c r="AQ184" s="808"/>
      <c r="AR184" s="22"/>
      <c r="AS184" s="22"/>
      <c r="AT184" s="22"/>
      <c r="AU184" s="30"/>
      <c r="AV184" s="30"/>
      <c r="AW184" s="30"/>
      <c r="AX184" s="808"/>
      <c r="AY184" s="30"/>
      <c r="AZ184" s="30"/>
      <c r="BA184" s="30"/>
      <c r="BB184" s="30"/>
      <c r="BC184" s="30"/>
      <c r="BD184" s="30"/>
      <c r="BE184" s="30"/>
      <c r="BF184" s="30"/>
      <c r="BG184" s="30"/>
      <c r="BH184" s="22">
        <v>7</v>
      </c>
      <c r="BI184" s="596" t="s">
        <v>3661</v>
      </c>
      <c r="BJ184" s="596" t="s">
        <v>3662</v>
      </c>
      <c r="BK184" s="30" t="s">
        <v>4803</v>
      </c>
      <c r="BL184" s="30" t="s">
        <v>4727</v>
      </c>
      <c r="BM184" s="30" t="s">
        <v>4804</v>
      </c>
      <c r="BN184" s="30" t="s">
        <v>4727</v>
      </c>
      <c r="BO184" s="30" t="s">
        <v>4805</v>
      </c>
      <c r="BP184" s="30" t="s">
        <v>4727</v>
      </c>
      <c r="BQ184" s="30"/>
      <c r="BR184" s="30"/>
      <c r="BS184" s="30"/>
      <c r="BT184" s="30"/>
      <c r="BU184" s="30"/>
      <c r="BV184" s="30"/>
      <c r="BW184" s="30"/>
      <c r="BX184" s="30"/>
      <c r="BY184" s="30"/>
      <c r="BZ184" s="30"/>
      <c r="CA184" s="30"/>
      <c r="CB184" s="22"/>
    </row>
    <row r="185" spans="1:83" s="294" customFormat="1" ht="57.6">
      <c r="A185" s="22">
        <v>43</v>
      </c>
      <c r="B185" s="602"/>
      <c r="C185" s="596" t="s">
        <v>4806</v>
      </c>
      <c r="D185" s="21" t="s">
        <v>4807</v>
      </c>
      <c r="E185" s="567" t="s">
        <v>130</v>
      </c>
      <c r="F185" s="22">
        <v>2024</v>
      </c>
      <c r="G185" s="22">
        <v>2024</v>
      </c>
      <c r="H185" s="22"/>
      <c r="I185" s="590"/>
      <c r="J185" s="603">
        <v>10000000</v>
      </c>
      <c r="K185" s="914" t="s">
        <v>4734</v>
      </c>
      <c r="L185" s="22"/>
      <c r="M185" s="22"/>
      <c r="N185" s="22" t="s">
        <v>9</v>
      </c>
      <c r="O185" s="22" t="s">
        <v>3686</v>
      </c>
      <c r="P185" s="22" t="s">
        <v>4392</v>
      </c>
      <c r="Q185" s="563" t="s">
        <v>4489</v>
      </c>
      <c r="R185" s="22" t="s">
        <v>3531</v>
      </c>
      <c r="S185" s="584" t="s">
        <v>2011</v>
      </c>
      <c r="T185" s="915">
        <f>J185/4</f>
        <v>2500000</v>
      </c>
      <c r="U185" s="22" t="s">
        <v>4811</v>
      </c>
      <c r="V185" s="22" t="s">
        <v>180</v>
      </c>
      <c r="W185" s="22" t="s">
        <v>4722</v>
      </c>
      <c r="X185" s="22">
        <v>1093</v>
      </c>
      <c r="Y185" s="370" t="s">
        <v>4808</v>
      </c>
      <c r="Z185" s="563" t="s">
        <v>4809</v>
      </c>
      <c r="AA185" s="563" t="s">
        <v>1247</v>
      </c>
      <c r="AB185" s="22" t="s">
        <v>4810</v>
      </c>
      <c r="AC185" s="915"/>
      <c r="AD185" s="22" t="s">
        <v>4811</v>
      </c>
      <c r="AE185" s="22" t="s">
        <v>180</v>
      </c>
      <c r="AF185" s="22" t="s">
        <v>4734</v>
      </c>
      <c r="AG185" s="563" t="s">
        <v>4812</v>
      </c>
      <c r="AH185" s="584" t="s">
        <v>1236</v>
      </c>
      <c r="AI185" s="22" t="s">
        <v>3421</v>
      </c>
      <c r="AJ185" s="915"/>
      <c r="AK185" s="30" t="s">
        <v>4811</v>
      </c>
      <c r="AL185" s="30" t="s">
        <v>180</v>
      </c>
      <c r="AM185" s="30"/>
      <c r="AN185" s="30" t="s">
        <v>4813</v>
      </c>
      <c r="AO185" s="30">
        <v>717017902</v>
      </c>
      <c r="AP185" s="30" t="s">
        <v>1499</v>
      </c>
      <c r="AQ185" s="808"/>
      <c r="AR185" s="30" t="s">
        <v>4811</v>
      </c>
      <c r="AS185" s="30" t="s">
        <v>180</v>
      </c>
      <c r="AT185" s="30"/>
      <c r="AU185" s="30"/>
      <c r="AV185" s="30"/>
      <c r="AW185" s="30"/>
      <c r="AX185" s="808"/>
      <c r="AY185" s="30"/>
      <c r="AZ185" s="30"/>
      <c r="BA185" s="30"/>
      <c r="BB185" s="30"/>
      <c r="BC185" s="30"/>
      <c r="BD185" s="30"/>
      <c r="BE185" s="30"/>
      <c r="BF185" s="30"/>
      <c r="BG185" s="30"/>
      <c r="BH185" s="22">
        <v>9</v>
      </c>
      <c r="BI185" s="596" t="s">
        <v>3661</v>
      </c>
      <c r="BJ185" s="596" t="s">
        <v>3662</v>
      </c>
      <c r="BK185" s="30" t="s">
        <v>4814</v>
      </c>
      <c r="BL185" s="44" t="s">
        <v>4811</v>
      </c>
      <c r="BM185" s="30" t="s">
        <v>4815</v>
      </c>
      <c r="BN185" s="44" t="s">
        <v>4811</v>
      </c>
      <c r="BO185" s="30" t="s">
        <v>4816</v>
      </c>
      <c r="BP185" s="44" t="s">
        <v>4811</v>
      </c>
      <c r="BQ185" s="30"/>
      <c r="BR185" s="44"/>
      <c r="BS185" s="30"/>
      <c r="BT185" s="30"/>
      <c r="BU185" s="30"/>
      <c r="BV185" s="30"/>
      <c r="BW185" s="30"/>
      <c r="BX185" s="30"/>
      <c r="BY185" s="30"/>
      <c r="BZ185" s="30"/>
      <c r="CA185" s="30"/>
      <c r="CB185" s="22"/>
    </row>
    <row r="186" spans="1:83" s="294" customFormat="1" ht="36">
      <c r="A186" s="22">
        <v>44</v>
      </c>
      <c r="B186" s="602"/>
      <c r="C186" s="596" t="s">
        <v>4817</v>
      </c>
      <c r="D186" s="21" t="s">
        <v>4818</v>
      </c>
      <c r="E186" s="22" t="s">
        <v>130</v>
      </c>
      <c r="F186" s="22">
        <v>2024</v>
      </c>
      <c r="G186" s="22">
        <v>2024</v>
      </c>
      <c r="H186" s="22"/>
      <c r="I186" s="590"/>
      <c r="J186" s="603">
        <v>10000000</v>
      </c>
      <c r="K186" s="914" t="s">
        <v>4734</v>
      </c>
      <c r="L186" s="22"/>
      <c r="M186" s="22"/>
      <c r="N186" s="22" t="s">
        <v>9</v>
      </c>
      <c r="O186" s="22" t="s">
        <v>3686</v>
      </c>
      <c r="P186" s="22" t="s">
        <v>4392</v>
      </c>
      <c r="Q186" s="563" t="s">
        <v>3086</v>
      </c>
      <c r="R186" s="22" t="s">
        <v>133</v>
      </c>
      <c r="S186" s="584" t="s">
        <v>3087</v>
      </c>
      <c r="T186" s="915">
        <f t="shared" ref="T186:T191" si="31">J186/3</f>
        <v>3333333.3333333335</v>
      </c>
      <c r="U186" s="22" t="s">
        <v>4819</v>
      </c>
      <c r="V186" s="22" t="s">
        <v>180</v>
      </c>
      <c r="W186" s="22" t="s">
        <v>4722</v>
      </c>
      <c r="X186" s="22">
        <v>1093</v>
      </c>
      <c r="Y186" s="370" t="s">
        <v>4820</v>
      </c>
      <c r="Z186" s="563" t="s">
        <v>4821</v>
      </c>
      <c r="AA186" s="563" t="s">
        <v>4761</v>
      </c>
      <c r="AB186" s="22" t="s">
        <v>3513</v>
      </c>
      <c r="AC186" s="915"/>
      <c r="AD186" s="22" t="s">
        <v>4819</v>
      </c>
      <c r="AE186" s="22" t="s">
        <v>180</v>
      </c>
      <c r="AF186" s="22" t="s">
        <v>4734</v>
      </c>
      <c r="AG186" s="563" t="s">
        <v>4822</v>
      </c>
      <c r="AH186" s="584" t="s">
        <v>2988</v>
      </c>
      <c r="AI186" s="22" t="s">
        <v>4823</v>
      </c>
      <c r="AJ186" s="915"/>
      <c r="AK186" s="30" t="s">
        <v>4819</v>
      </c>
      <c r="AL186" s="30" t="s">
        <v>180</v>
      </c>
      <c r="AM186" s="30"/>
      <c r="AN186" s="30"/>
      <c r="AO186" s="30"/>
      <c r="AP186" s="30"/>
      <c r="AQ186" s="808"/>
      <c r="AR186" s="30"/>
      <c r="AS186" s="30"/>
      <c r="AT186" s="30"/>
      <c r="AU186" s="30"/>
      <c r="AV186" s="30"/>
      <c r="AW186" s="30"/>
      <c r="AX186" s="808"/>
      <c r="AY186" s="30"/>
      <c r="AZ186" s="30"/>
      <c r="BA186" s="30"/>
      <c r="BB186" s="30"/>
      <c r="BC186" s="30"/>
      <c r="BD186" s="30"/>
      <c r="BE186" s="30"/>
      <c r="BF186" s="30"/>
      <c r="BG186" s="30"/>
      <c r="BH186" s="22">
        <v>5</v>
      </c>
      <c r="BI186" s="596" t="s">
        <v>3661</v>
      </c>
      <c r="BJ186" s="596" t="s">
        <v>3662</v>
      </c>
      <c r="BK186" s="30" t="s">
        <v>4824</v>
      </c>
      <c r="BL186" s="44" t="s">
        <v>4819</v>
      </c>
      <c r="BM186" s="30" t="s">
        <v>4825</v>
      </c>
      <c r="BN186" s="44" t="s">
        <v>4826</v>
      </c>
      <c r="BO186" s="30" t="s">
        <v>4827</v>
      </c>
      <c r="BP186" s="44" t="s">
        <v>4819</v>
      </c>
      <c r="BQ186" s="30"/>
      <c r="BR186" s="44"/>
      <c r="BS186" s="30"/>
      <c r="BT186" s="30"/>
      <c r="BU186" s="30"/>
      <c r="BV186" s="30"/>
      <c r="BW186" s="30"/>
      <c r="BX186" s="30"/>
      <c r="BY186" s="30"/>
      <c r="BZ186" s="30"/>
      <c r="CA186" s="30"/>
      <c r="CB186" s="22"/>
    </row>
    <row r="187" spans="1:83" s="887" customFormat="1" ht="57.6">
      <c r="A187" s="22">
        <v>45</v>
      </c>
      <c r="B187" s="602"/>
      <c r="C187" s="596" t="s">
        <v>4828</v>
      </c>
      <c r="D187" s="21" t="s">
        <v>4829</v>
      </c>
      <c r="E187" s="22" t="s">
        <v>130</v>
      </c>
      <c r="F187" s="22">
        <v>2024</v>
      </c>
      <c r="G187" s="22">
        <v>2024</v>
      </c>
      <c r="H187" s="22"/>
      <c r="I187" s="590"/>
      <c r="J187" s="603">
        <v>10000000</v>
      </c>
      <c r="K187" s="914" t="s">
        <v>4734</v>
      </c>
      <c r="L187" s="22"/>
      <c r="M187" s="22"/>
      <c r="N187" s="22" t="s">
        <v>9</v>
      </c>
      <c r="O187" s="22" t="s">
        <v>3686</v>
      </c>
      <c r="P187" s="22" t="s">
        <v>4392</v>
      </c>
      <c r="Q187" s="563" t="s">
        <v>3242</v>
      </c>
      <c r="R187" s="22" t="s">
        <v>3517</v>
      </c>
      <c r="S187" s="584" t="s">
        <v>2298</v>
      </c>
      <c r="T187" s="915">
        <f t="shared" si="31"/>
        <v>3333333.3333333335</v>
      </c>
      <c r="U187" s="22" t="s">
        <v>4832</v>
      </c>
      <c r="V187" s="22" t="s">
        <v>198</v>
      </c>
      <c r="W187" s="22" t="s">
        <v>4722</v>
      </c>
      <c r="X187" s="22">
        <v>1093</v>
      </c>
      <c r="Y187" s="370" t="s">
        <v>4830</v>
      </c>
      <c r="Z187" s="563" t="s">
        <v>4831</v>
      </c>
      <c r="AA187" s="563" t="s">
        <v>2193</v>
      </c>
      <c r="AB187" s="22" t="s">
        <v>3557</v>
      </c>
      <c r="AC187" s="915"/>
      <c r="AD187" s="22" t="s">
        <v>4832</v>
      </c>
      <c r="AE187" s="22" t="s">
        <v>198</v>
      </c>
      <c r="AF187" s="22" t="s">
        <v>4734</v>
      </c>
      <c r="AG187" s="563" t="s">
        <v>4813</v>
      </c>
      <c r="AH187" s="584" t="s">
        <v>1991</v>
      </c>
      <c r="AI187" s="22" t="s">
        <v>1499</v>
      </c>
      <c r="AJ187" s="915"/>
      <c r="AK187" s="30" t="s">
        <v>4811</v>
      </c>
      <c r="AL187" s="30" t="s">
        <v>180</v>
      </c>
      <c r="AM187" s="30"/>
      <c r="AN187" s="30"/>
      <c r="AO187" s="30"/>
      <c r="AP187" s="30"/>
      <c r="AQ187" s="808"/>
      <c r="AR187" s="30"/>
      <c r="AS187" s="30"/>
      <c r="AT187" s="30"/>
      <c r="AU187" s="30"/>
      <c r="AV187" s="30"/>
      <c r="AW187" s="30"/>
      <c r="AX187" s="808"/>
      <c r="AY187" s="30"/>
      <c r="AZ187" s="30"/>
      <c r="BA187" s="30"/>
      <c r="BB187" s="30"/>
      <c r="BC187" s="30"/>
      <c r="BD187" s="30"/>
      <c r="BE187" s="30"/>
      <c r="BF187" s="30"/>
      <c r="BG187" s="30"/>
      <c r="BH187" s="22">
        <v>11</v>
      </c>
      <c r="BI187" s="596" t="s">
        <v>3661</v>
      </c>
      <c r="BJ187" s="596" t="s">
        <v>3662</v>
      </c>
      <c r="BK187" s="30" t="s">
        <v>4833</v>
      </c>
      <c r="BL187" s="44" t="s">
        <v>4832</v>
      </c>
      <c r="BM187" s="30" t="s">
        <v>4834</v>
      </c>
      <c r="BN187" s="44" t="s">
        <v>4832</v>
      </c>
      <c r="BO187" s="30" t="s">
        <v>4835</v>
      </c>
      <c r="BP187" s="44" t="s">
        <v>4832</v>
      </c>
      <c r="BQ187" s="30"/>
      <c r="BR187" s="44"/>
      <c r="BS187" s="30"/>
      <c r="BT187" s="30"/>
      <c r="BU187" s="30"/>
      <c r="BV187" s="30"/>
      <c r="BW187" s="30"/>
      <c r="BX187" s="30"/>
      <c r="BY187" s="30"/>
      <c r="BZ187" s="30"/>
      <c r="CA187" s="30"/>
      <c r="CB187" s="567"/>
    </row>
    <row r="188" spans="1:83" s="294" customFormat="1" ht="57.6">
      <c r="A188" s="22">
        <v>47</v>
      </c>
      <c r="B188" s="602"/>
      <c r="C188" s="596" t="s">
        <v>4836</v>
      </c>
      <c r="D188" s="21" t="s">
        <v>4837</v>
      </c>
      <c r="E188" s="22" t="s">
        <v>130</v>
      </c>
      <c r="F188" s="22">
        <v>2024</v>
      </c>
      <c r="G188" s="22">
        <v>2024</v>
      </c>
      <c r="H188" s="22"/>
      <c r="I188" s="590"/>
      <c r="J188" s="603">
        <v>10000000</v>
      </c>
      <c r="K188" s="914" t="s">
        <v>4734</v>
      </c>
      <c r="L188" s="22"/>
      <c r="M188" s="22"/>
      <c r="N188" s="22" t="s">
        <v>9</v>
      </c>
      <c r="O188" s="22" t="s">
        <v>3686</v>
      </c>
      <c r="P188" s="22" t="s">
        <v>4392</v>
      </c>
      <c r="Q188" s="563" t="s">
        <v>4838</v>
      </c>
      <c r="R188" s="22" t="s">
        <v>3544</v>
      </c>
      <c r="S188" s="584" t="s">
        <v>3018</v>
      </c>
      <c r="T188" s="915">
        <f t="shared" si="31"/>
        <v>3333333.3333333335</v>
      </c>
      <c r="U188" s="22" t="s">
        <v>4841</v>
      </c>
      <c r="V188" s="22" t="s">
        <v>243</v>
      </c>
      <c r="W188" s="22" t="s">
        <v>4722</v>
      </c>
      <c r="X188" s="22">
        <v>1093</v>
      </c>
      <c r="Y188" s="370" t="s">
        <v>4839</v>
      </c>
      <c r="Z188" s="563" t="s">
        <v>4454</v>
      </c>
      <c r="AA188" s="563" t="s">
        <v>2319</v>
      </c>
      <c r="AB188" s="22" t="s">
        <v>4840</v>
      </c>
      <c r="AC188" s="915"/>
      <c r="AD188" s="22" t="s">
        <v>4841</v>
      </c>
      <c r="AE188" s="22" t="s">
        <v>243</v>
      </c>
      <c r="AF188" s="22" t="s">
        <v>4734</v>
      </c>
      <c r="AG188" s="563" t="s">
        <v>4448</v>
      </c>
      <c r="AH188" s="584" t="s">
        <v>2986</v>
      </c>
      <c r="AI188" s="22" t="s">
        <v>3559</v>
      </c>
      <c r="AJ188" s="915"/>
      <c r="AK188" s="30" t="s">
        <v>4832</v>
      </c>
      <c r="AL188" s="30" t="s">
        <v>198</v>
      </c>
      <c r="AM188" s="30"/>
      <c r="AN188" s="30"/>
      <c r="AO188" s="30"/>
      <c r="AP188" s="30"/>
      <c r="AQ188" s="808"/>
      <c r="AR188" s="30"/>
      <c r="AS188" s="30"/>
      <c r="AT188" s="30"/>
      <c r="AU188" s="30"/>
      <c r="AV188" s="30"/>
      <c r="AW188" s="30"/>
      <c r="AX188" s="808"/>
      <c r="AY188" s="30"/>
      <c r="AZ188" s="30"/>
      <c r="BA188" s="30"/>
      <c r="BB188" s="30"/>
      <c r="BC188" s="30"/>
      <c r="BD188" s="30"/>
      <c r="BE188" s="30"/>
      <c r="BF188" s="30"/>
      <c r="BG188" s="30"/>
      <c r="BH188" s="22" t="s">
        <v>4842</v>
      </c>
      <c r="BI188" s="596" t="s">
        <v>3661</v>
      </c>
      <c r="BJ188" s="596" t="s">
        <v>3662</v>
      </c>
      <c r="BK188" s="30" t="s">
        <v>4843</v>
      </c>
      <c r="BL188" s="44" t="s">
        <v>4832</v>
      </c>
      <c r="BM188" s="30" t="s">
        <v>4844</v>
      </c>
      <c r="BN188" s="44" t="s">
        <v>4845</v>
      </c>
      <c r="BO188" s="30" t="s">
        <v>4846</v>
      </c>
      <c r="BP188" s="44" t="s">
        <v>4841</v>
      </c>
      <c r="BQ188" s="30"/>
      <c r="BR188" s="44"/>
      <c r="BS188" s="30"/>
      <c r="BT188" s="30"/>
      <c r="BU188" s="30"/>
      <c r="BV188" s="30"/>
      <c r="BW188" s="30"/>
      <c r="BX188" s="30"/>
      <c r="BY188" s="30"/>
      <c r="BZ188" s="30"/>
      <c r="CA188" s="30"/>
      <c r="CB188" s="22"/>
    </row>
    <row r="189" spans="1:83" s="887" customFormat="1" ht="36">
      <c r="A189" s="22">
        <v>20</v>
      </c>
      <c r="B189" s="602" t="s">
        <v>4847</v>
      </c>
      <c r="C189" s="596" t="s">
        <v>4848</v>
      </c>
      <c r="D189" s="21" t="s">
        <v>4849</v>
      </c>
      <c r="E189" s="567" t="s">
        <v>101</v>
      </c>
      <c r="F189" s="22">
        <v>2024</v>
      </c>
      <c r="G189" s="22">
        <v>2024</v>
      </c>
      <c r="H189" s="22">
        <v>7</v>
      </c>
      <c r="I189" s="22" t="s">
        <v>4760</v>
      </c>
      <c r="J189" s="603">
        <v>9900000</v>
      </c>
      <c r="K189" s="22" t="s">
        <v>4734</v>
      </c>
      <c r="L189" s="22">
        <v>3</v>
      </c>
      <c r="M189" s="22" t="s">
        <v>3693</v>
      </c>
      <c r="N189" s="22" t="s">
        <v>9</v>
      </c>
      <c r="O189" s="22" t="s">
        <v>3686</v>
      </c>
      <c r="P189" s="22" t="s">
        <v>4392</v>
      </c>
      <c r="Q189" s="22">
        <v>6773159</v>
      </c>
      <c r="R189" s="22" t="s">
        <v>110</v>
      </c>
      <c r="S189" s="564" t="s">
        <v>4152</v>
      </c>
      <c r="T189" s="915">
        <f t="shared" si="31"/>
        <v>3300000</v>
      </c>
      <c r="U189" s="22" t="s">
        <v>4850</v>
      </c>
      <c r="V189" s="22" t="s">
        <v>4737</v>
      </c>
      <c r="W189" s="22" t="s">
        <v>4722</v>
      </c>
      <c r="X189" s="22">
        <v>1093</v>
      </c>
      <c r="Y189" s="370" t="s">
        <v>4736</v>
      </c>
      <c r="Z189" s="22">
        <v>6680651</v>
      </c>
      <c r="AA189" s="22" t="s">
        <v>1304</v>
      </c>
      <c r="AB189" s="22" t="s">
        <v>3354</v>
      </c>
      <c r="AC189" s="915">
        <f t="shared" ref="AC189:AC206" si="32">T189</f>
        <v>3300000</v>
      </c>
      <c r="AD189" s="22" t="s">
        <v>176</v>
      </c>
      <c r="AE189" s="22" t="s">
        <v>3694</v>
      </c>
      <c r="AF189" s="22" t="s">
        <v>4734</v>
      </c>
      <c r="AG189" s="22">
        <v>6744406</v>
      </c>
      <c r="AH189" s="584" t="s">
        <v>1273</v>
      </c>
      <c r="AI189" s="22" t="s">
        <v>4851</v>
      </c>
      <c r="AJ189" s="915">
        <f>T189</f>
        <v>3300000</v>
      </c>
      <c r="AK189" s="22" t="s">
        <v>217</v>
      </c>
      <c r="AL189" s="22" t="s">
        <v>4746</v>
      </c>
      <c r="AM189" s="22" t="s">
        <v>4734</v>
      </c>
      <c r="AN189" s="22"/>
      <c r="AO189" s="22"/>
      <c r="AP189" s="22"/>
      <c r="AQ189" s="808"/>
      <c r="AR189" s="22"/>
      <c r="AS189" s="22"/>
      <c r="AT189" s="22"/>
      <c r="AU189" s="22"/>
      <c r="AV189" s="22"/>
      <c r="AW189" s="22"/>
      <c r="AX189" s="808"/>
      <c r="AY189" s="30"/>
      <c r="AZ189" s="30"/>
      <c r="BA189" s="30"/>
      <c r="BB189" s="30"/>
      <c r="BC189" s="30"/>
      <c r="BD189" s="30"/>
      <c r="BE189" s="30"/>
      <c r="BF189" s="30"/>
      <c r="BG189" s="30"/>
      <c r="BH189" s="22">
        <v>3</v>
      </c>
      <c r="BI189" s="596" t="s">
        <v>3661</v>
      </c>
      <c r="BJ189" s="596" t="s">
        <v>3662</v>
      </c>
      <c r="BK189" s="30" t="s">
        <v>4852</v>
      </c>
      <c r="BL189" s="22" t="s">
        <v>4781</v>
      </c>
      <c r="BM189" s="30" t="s">
        <v>4853</v>
      </c>
      <c r="BN189" s="22" t="s">
        <v>4854</v>
      </c>
      <c r="BO189" s="22" t="s">
        <v>4855</v>
      </c>
      <c r="BP189" s="22" t="s">
        <v>4854</v>
      </c>
      <c r="BQ189" s="22"/>
      <c r="BR189" s="22"/>
      <c r="BS189" s="22"/>
      <c r="BT189" s="22"/>
      <c r="BU189" s="22"/>
      <c r="BV189" s="30"/>
      <c r="BW189" s="30"/>
      <c r="BX189" s="30"/>
      <c r="BY189" s="30" t="s">
        <v>4757</v>
      </c>
      <c r="BZ189" s="22"/>
      <c r="CA189" s="22"/>
      <c r="CB189" s="567"/>
    </row>
    <row r="190" spans="1:83" s="887" customFormat="1" ht="60">
      <c r="A190" s="22">
        <v>7</v>
      </c>
      <c r="B190" s="602" t="s">
        <v>4847</v>
      </c>
      <c r="C190" s="596" t="s">
        <v>4856</v>
      </c>
      <c r="D190" s="21" t="s">
        <v>4857</v>
      </c>
      <c r="E190" s="567" t="s">
        <v>101</v>
      </c>
      <c r="F190" s="22">
        <v>2024</v>
      </c>
      <c r="G190" s="22">
        <v>2024</v>
      </c>
      <c r="H190" s="22">
        <v>7</v>
      </c>
      <c r="I190" s="22" t="s">
        <v>4858</v>
      </c>
      <c r="J190" s="603">
        <v>9877700</v>
      </c>
      <c r="K190" s="22" t="s">
        <v>4734</v>
      </c>
      <c r="L190" s="22">
        <v>1</v>
      </c>
      <c r="M190" s="22" t="s">
        <v>3693</v>
      </c>
      <c r="N190" s="22" t="s">
        <v>9</v>
      </c>
      <c r="O190" s="22" t="s">
        <v>3686</v>
      </c>
      <c r="P190" s="22" t="s">
        <v>4392</v>
      </c>
      <c r="Q190" s="22">
        <v>6680631</v>
      </c>
      <c r="R190" s="22" t="s">
        <v>104</v>
      </c>
      <c r="S190" s="564" t="s">
        <v>2058</v>
      </c>
      <c r="T190" s="915">
        <f t="shared" si="31"/>
        <v>3292566.6666666665</v>
      </c>
      <c r="U190" s="22" t="s">
        <v>4789</v>
      </c>
      <c r="V190" s="22" t="s">
        <v>3694</v>
      </c>
      <c r="W190" s="22" t="s">
        <v>4722</v>
      </c>
      <c r="X190" s="22">
        <v>1093</v>
      </c>
      <c r="Y190" s="370" t="s">
        <v>4736</v>
      </c>
      <c r="Z190" s="22">
        <v>6680612</v>
      </c>
      <c r="AA190" s="22" t="s">
        <v>1248</v>
      </c>
      <c r="AB190" s="22" t="s">
        <v>4859</v>
      </c>
      <c r="AC190" s="915">
        <f t="shared" si="32"/>
        <v>3292566.6666666665</v>
      </c>
      <c r="AD190" s="22" t="s">
        <v>176</v>
      </c>
      <c r="AE190" s="22" t="s">
        <v>3694</v>
      </c>
      <c r="AF190" s="22" t="s">
        <v>4734</v>
      </c>
      <c r="AG190" s="22">
        <v>6853203</v>
      </c>
      <c r="AH190" s="584" t="s">
        <v>4374</v>
      </c>
      <c r="AI190" s="22" t="s">
        <v>107</v>
      </c>
      <c r="AJ190" s="915">
        <f>T190</f>
        <v>3292566.6666666665</v>
      </c>
      <c r="AK190" s="22" t="s">
        <v>176</v>
      </c>
      <c r="AL190" s="22" t="s">
        <v>3694</v>
      </c>
      <c r="AM190" s="22" t="s">
        <v>4734</v>
      </c>
      <c r="AN190" s="22"/>
      <c r="AO190" s="22"/>
      <c r="AP190" s="22"/>
      <c r="AQ190" s="808"/>
      <c r="AR190" s="22"/>
      <c r="AS190" s="22"/>
      <c r="AT190" s="22"/>
      <c r="AU190" s="22"/>
      <c r="AV190" s="22"/>
      <c r="AW190" s="22"/>
      <c r="AX190" s="808"/>
      <c r="AY190" s="30"/>
      <c r="AZ190" s="30"/>
      <c r="BA190" s="30"/>
      <c r="BB190" s="30"/>
      <c r="BC190" s="30"/>
      <c r="BD190" s="30"/>
      <c r="BE190" s="30"/>
      <c r="BF190" s="30"/>
      <c r="BG190" s="30"/>
      <c r="BH190" s="22" t="s">
        <v>4860</v>
      </c>
      <c r="BI190" s="596" t="s">
        <v>3661</v>
      </c>
      <c r="BJ190" s="596" t="s">
        <v>3662</v>
      </c>
      <c r="BK190" s="30" t="s">
        <v>4861</v>
      </c>
      <c r="BL190" s="22" t="s">
        <v>4781</v>
      </c>
      <c r="BM190" s="30" t="s">
        <v>4862</v>
      </c>
      <c r="BN190" s="22" t="s">
        <v>4781</v>
      </c>
      <c r="BO190" s="22" t="s">
        <v>4863</v>
      </c>
      <c r="BP190" s="22" t="s">
        <v>4781</v>
      </c>
      <c r="BQ190" s="22"/>
      <c r="BR190" s="22"/>
      <c r="BS190" s="22"/>
      <c r="BT190" s="22"/>
      <c r="BU190" s="22"/>
      <c r="BV190" s="30"/>
      <c r="BW190" s="30"/>
      <c r="BX190" s="30"/>
      <c r="BY190" s="30" t="s">
        <v>4757</v>
      </c>
      <c r="BZ190" s="22"/>
      <c r="CA190" s="22"/>
      <c r="CB190" s="567"/>
    </row>
    <row r="191" spans="1:83" s="887" customFormat="1" ht="48">
      <c r="A191" s="22">
        <v>32</v>
      </c>
      <c r="B191" s="602" t="s">
        <v>4864</v>
      </c>
      <c r="C191" s="596" t="s">
        <v>4865</v>
      </c>
      <c r="D191" s="21" t="s">
        <v>4866</v>
      </c>
      <c r="E191" s="567" t="s">
        <v>127</v>
      </c>
      <c r="F191" s="22">
        <v>2024</v>
      </c>
      <c r="G191" s="22">
        <v>2024</v>
      </c>
      <c r="H191" s="22">
        <v>7</v>
      </c>
      <c r="I191" s="22" t="s">
        <v>3685</v>
      </c>
      <c r="J191" s="603">
        <v>9865350</v>
      </c>
      <c r="K191" s="22" t="s">
        <v>4734</v>
      </c>
      <c r="L191" s="22">
        <v>1</v>
      </c>
      <c r="M191" s="22" t="s">
        <v>3693</v>
      </c>
      <c r="N191" s="22" t="s">
        <v>9</v>
      </c>
      <c r="O191" s="22" t="s">
        <v>3686</v>
      </c>
      <c r="P191" s="22" t="s">
        <v>4392</v>
      </c>
      <c r="Q191" s="22">
        <v>6658755</v>
      </c>
      <c r="R191" s="22" t="s">
        <v>3561</v>
      </c>
      <c r="S191" s="564" t="s">
        <v>2189</v>
      </c>
      <c r="T191" s="915">
        <f t="shared" si="31"/>
        <v>3288450</v>
      </c>
      <c r="U191" s="22" t="s">
        <v>4867</v>
      </c>
      <c r="V191" s="22" t="s">
        <v>4737</v>
      </c>
      <c r="W191" s="22" t="s">
        <v>4722</v>
      </c>
      <c r="X191" s="22">
        <v>1093</v>
      </c>
      <c r="Y191" s="370" t="s">
        <v>4736</v>
      </c>
      <c r="Z191" s="22">
        <v>6865379</v>
      </c>
      <c r="AA191" s="22" t="s">
        <v>2984</v>
      </c>
      <c r="AB191" s="22" t="s">
        <v>4868</v>
      </c>
      <c r="AC191" s="915">
        <f t="shared" si="32"/>
        <v>3288450</v>
      </c>
      <c r="AD191" s="22" t="s">
        <v>217</v>
      </c>
      <c r="AE191" s="22" t="s">
        <v>4746</v>
      </c>
      <c r="AF191" s="22" t="s">
        <v>4734</v>
      </c>
      <c r="AG191" s="22">
        <v>6868847</v>
      </c>
      <c r="AH191" s="584" t="s">
        <v>2681</v>
      </c>
      <c r="AI191" s="22" t="s">
        <v>4869</v>
      </c>
      <c r="AJ191" s="915">
        <f>T191</f>
        <v>3288450</v>
      </c>
      <c r="AK191" s="22" t="s">
        <v>207</v>
      </c>
      <c r="AL191" s="22" t="s">
        <v>4737</v>
      </c>
      <c r="AM191" s="22" t="s">
        <v>4734</v>
      </c>
      <c r="AN191" s="22"/>
      <c r="AO191" s="22"/>
      <c r="AP191" s="22"/>
      <c r="AQ191" s="808"/>
      <c r="AR191" s="22"/>
      <c r="AS191" s="22"/>
      <c r="AT191" s="22"/>
      <c r="AU191" s="22"/>
      <c r="AV191" s="22"/>
      <c r="AW191" s="22"/>
      <c r="AX191" s="808"/>
      <c r="AY191" s="30"/>
      <c r="AZ191" s="30"/>
      <c r="BA191" s="30"/>
      <c r="BB191" s="30"/>
      <c r="BC191" s="30"/>
      <c r="BD191" s="30"/>
      <c r="BE191" s="30"/>
      <c r="BF191" s="30"/>
      <c r="BG191" s="30"/>
      <c r="BH191" s="22">
        <v>9</v>
      </c>
      <c r="BI191" s="596" t="s">
        <v>3661</v>
      </c>
      <c r="BJ191" s="596" t="s">
        <v>3662</v>
      </c>
      <c r="BK191" s="30" t="s">
        <v>4870</v>
      </c>
      <c r="BL191" s="22" t="s">
        <v>4871</v>
      </c>
      <c r="BM191" s="30" t="s">
        <v>4872</v>
      </c>
      <c r="BN191" s="22" t="s">
        <v>4781</v>
      </c>
      <c r="BO191" s="22"/>
      <c r="BP191" s="22"/>
      <c r="BQ191" s="22"/>
      <c r="BR191" s="22"/>
      <c r="BS191" s="22"/>
      <c r="BT191" s="22"/>
      <c r="BU191" s="22"/>
      <c r="BV191" s="30"/>
      <c r="BW191" s="30"/>
      <c r="BX191" s="30"/>
      <c r="BY191" s="30" t="s">
        <v>4757</v>
      </c>
      <c r="BZ191" s="22"/>
      <c r="CA191" s="22" t="s">
        <v>3866</v>
      </c>
      <c r="CB191" s="567"/>
    </row>
    <row r="192" spans="1:83" s="294" customFormat="1" ht="48">
      <c r="A192" s="22">
        <v>4</v>
      </c>
      <c r="B192" s="602" t="s">
        <v>4847</v>
      </c>
      <c r="C192" s="596" t="s">
        <v>4873</v>
      </c>
      <c r="D192" s="21" t="s">
        <v>4874</v>
      </c>
      <c r="E192" s="567" t="s">
        <v>101</v>
      </c>
      <c r="F192" s="22">
        <v>2024</v>
      </c>
      <c r="G192" s="22">
        <v>2024</v>
      </c>
      <c r="H192" s="22">
        <v>7</v>
      </c>
      <c r="I192" s="22" t="s">
        <v>4875</v>
      </c>
      <c r="J192" s="603">
        <v>9450000</v>
      </c>
      <c r="K192" s="22" t="s">
        <v>4734</v>
      </c>
      <c r="L192" s="22">
        <v>4</v>
      </c>
      <c r="M192" s="22" t="s">
        <v>3693</v>
      </c>
      <c r="N192" s="22" t="s">
        <v>9</v>
      </c>
      <c r="O192" s="22" t="s">
        <v>3686</v>
      </c>
      <c r="P192" s="22" t="s">
        <v>4392</v>
      </c>
      <c r="Q192" s="22">
        <v>6680612</v>
      </c>
      <c r="R192" s="22" t="s">
        <v>4859</v>
      </c>
      <c r="S192" s="564" t="s">
        <v>1248</v>
      </c>
      <c r="T192" s="915">
        <f>J192/2</f>
        <v>4725000</v>
      </c>
      <c r="U192" s="22" t="s">
        <v>4876</v>
      </c>
      <c r="V192" s="22" t="s">
        <v>3694</v>
      </c>
      <c r="W192" s="22" t="s">
        <v>4722</v>
      </c>
      <c r="X192" s="22">
        <v>1093</v>
      </c>
      <c r="Y192" s="370" t="s">
        <v>4736</v>
      </c>
      <c r="Z192" s="22">
        <v>6859016</v>
      </c>
      <c r="AA192" s="22" t="s">
        <v>2785</v>
      </c>
      <c r="AB192" s="22" t="s">
        <v>4877</v>
      </c>
      <c r="AC192" s="915">
        <f t="shared" si="32"/>
        <v>4725000</v>
      </c>
      <c r="AD192" s="22" t="s">
        <v>176</v>
      </c>
      <c r="AE192" s="22" t="s">
        <v>3694</v>
      </c>
      <c r="AF192" s="22" t="s">
        <v>4734</v>
      </c>
      <c r="AG192" s="22"/>
      <c r="AH192" s="584"/>
      <c r="AI192" s="22"/>
      <c r="AJ192" s="915"/>
      <c r="AK192" s="22"/>
      <c r="AL192" s="22"/>
      <c r="AM192" s="22"/>
      <c r="AN192" s="22"/>
      <c r="AO192" s="22"/>
      <c r="AP192" s="22"/>
      <c r="AQ192" s="808"/>
      <c r="AR192" s="22"/>
      <c r="AS192" s="22"/>
      <c r="AT192" s="22"/>
      <c r="AU192" s="22"/>
      <c r="AV192" s="22"/>
      <c r="AW192" s="22"/>
      <c r="AX192" s="808"/>
      <c r="AY192" s="30"/>
      <c r="AZ192" s="30"/>
      <c r="BA192" s="30"/>
      <c r="BB192" s="30"/>
      <c r="BC192" s="30"/>
      <c r="BD192" s="30"/>
      <c r="BE192" s="30"/>
      <c r="BF192" s="30"/>
      <c r="BG192" s="30"/>
      <c r="BH192" s="22" t="s">
        <v>4878</v>
      </c>
      <c r="BI192" s="596" t="s">
        <v>3661</v>
      </c>
      <c r="BJ192" s="22" t="s">
        <v>3662</v>
      </c>
      <c r="BK192" s="30" t="s">
        <v>4879</v>
      </c>
      <c r="BL192" s="22" t="s">
        <v>4781</v>
      </c>
      <c r="BM192" s="30" t="s">
        <v>4880</v>
      </c>
      <c r="BN192" s="22" t="s">
        <v>4781</v>
      </c>
      <c r="BO192" s="22" t="s">
        <v>4881</v>
      </c>
      <c r="BP192" s="22" t="s">
        <v>4781</v>
      </c>
      <c r="BQ192" s="22"/>
      <c r="BR192" s="22"/>
      <c r="BS192" s="22"/>
      <c r="BT192" s="22"/>
      <c r="BU192" s="22"/>
      <c r="BV192" s="30"/>
      <c r="BW192" s="30"/>
      <c r="BX192" s="30"/>
      <c r="BY192" s="30" t="s">
        <v>4757</v>
      </c>
      <c r="BZ192" s="22"/>
      <c r="CA192" s="22"/>
      <c r="CB192" s="22"/>
    </row>
    <row r="193" spans="1:80" s="294" customFormat="1" ht="48">
      <c r="A193" s="22">
        <v>8</v>
      </c>
      <c r="B193" s="602" t="s">
        <v>4847</v>
      </c>
      <c r="C193" s="596" t="s">
        <v>4882</v>
      </c>
      <c r="D193" s="21" t="s">
        <v>4883</v>
      </c>
      <c r="E193" s="567" t="s">
        <v>101</v>
      </c>
      <c r="F193" s="22">
        <v>2024</v>
      </c>
      <c r="G193" s="22">
        <v>2024</v>
      </c>
      <c r="H193" s="22">
        <v>7</v>
      </c>
      <c r="I193" s="22" t="s">
        <v>3685</v>
      </c>
      <c r="J193" s="603">
        <v>9450000</v>
      </c>
      <c r="K193" s="22" t="s">
        <v>4734</v>
      </c>
      <c r="L193" s="22">
        <v>3</v>
      </c>
      <c r="M193" s="22" t="s">
        <v>3693</v>
      </c>
      <c r="N193" s="22" t="s">
        <v>9</v>
      </c>
      <c r="O193" s="22" t="s">
        <v>3686</v>
      </c>
      <c r="P193" s="22" t="s">
        <v>4392</v>
      </c>
      <c r="Q193" s="22">
        <v>6829130</v>
      </c>
      <c r="R193" s="22" t="s">
        <v>4884</v>
      </c>
      <c r="S193" s="564" t="s">
        <v>3308</v>
      </c>
      <c r="T193" s="915">
        <f>J193/3</f>
        <v>3150000</v>
      </c>
      <c r="U193" s="22" t="s">
        <v>4885</v>
      </c>
      <c r="V193" s="22" t="s">
        <v>3694</v>
      </c>
      <c r="W193" s="22" t="s">
        <v>4722</v>
      </c>
      <c r="X193" s="22">
        <v>1093</v>
      </c>
      <c r="Y193" s="370" t="s">
        <v>4736</v>
      </c>
      <c r="Z193" s="22">
        <v>6724784</v>
      </c>
      <c r="AA193" s="22" t="s">
        <v>2069</v>
      </c>
      <c r="AB193" s="22" t="s">
        <v>4886</v>
      </c>
      <c r="AC193" s="915">
        <f t="shared" si="32"/>
        <v>3150000</v>
      </c>
      <c r="AD193" s="22" t="s">
        <v>4885</v>
      </c>
      <c r="AE193" s="22" t="s">
        <v>3694</v>
      </c>
      <c r="AF193" s="22" t="s">
        <v>4734</v>
      </c>
      <c r="AG193" s="22">
        <v>6680625</v>
      </c>
      <c r="AH193" s="584" t="s">
        <v>2070</v>
      </c>
      <c r="AI193" s="22" t="s">
        <v>4887</v>
      </c>
      <c r="AJ193" s="915">
        <f t="shared" ref="AJ193:AJ206" si="33">T193</f>
        <v>3150000</v>
      </c>
      <c r="AK193" s="22" t="s">
        <v>4885</v>
      </c>
      <c r="AL193" s="22" t="s">
        <v>3694</v>
      </c>
      <c r="AM193" s="22" t="s">
        <v>4734</v>
      </c>
      <c r="AN193" s="22"/>
      <c r="AO193" s="22"/>
      <c r="AP193" s="22"/>
      <c r="AQ193" s="808"/>
      <c r="AR193" s="22"/>
      <c r="AS193" s="22"/>
      <c r="AT193" s="22"/>
      <c r="AU193" s="22"/>
      <c r="AV193" s="22"/>
      <c r="AW193" s="22"/>
      <c r="AX193" s="808"/>
      <c r="AY193" s="30"/>
      <c r="AZ193" s="30"/>
      <c r="BA193" s="30"/>
      <c r="BB193" s="30"/>
      <c r="BC193" s="30"/>
      <c r="BD193" s="30"/>
      <c r="BE193" s="30"/>
      <c r="BF193" s="30"/>
      <c r="BG193" s="30"/>
      <c r="BH193" s="22">
        <v>9</v>
      </c>
      <c r="BI193" s="596" t="s">
        <v>3661</v>
      </c>
      <c r="BJ193" s="596" t="s">
        <v>3662</v>
      </c>
      <c r="BK193" s="30" t="s">
        <v>4888</v>
      </c>
      <c r="BL193" s="22" t="s">
        <v>4889</v>
      </c>
      <c r="BM193" s="30" t="s">
        <v>4890</v>
      </c>
      <c r="BN193" s="22" t="s">
        <v>4889</v>
      </c>
      <c r="BO193" s="22" t="s">
        <v>4891</v>
      </c>
      <c r="BP193" s="22" t="s">
        <v>4889</v>
      </c>
      <c r="BQ193" s="22"/>
      <c r="BR193" s="22"/>
      <c r="BS193" s="22"/>
      <c r="BT193" s="22"/>
      <c r="BU193" s="22"/>
      <c r="BV193" s="30"/>
      <c r="BW193" s="30"/>
      <c r="BX193" s="30"/>
      <c r="BY193" s="30" t="s">
        <v>4892</v>
      </c>
      <c r="BZ193" s="22"/>
      <c r="CA193" s="22"/>
      <c r="CB193" s="22"/>
    </row>
    <row r="194" spans="1:80" s="887" customFormat="1" ht="36">
      <c r="A194" s="22">
        <v>12</v>
      </c>
      <c r="B194" s="602" t="s">
        <v>4847</v>
      </c>
      <c r="C194" s="596" t="s">
        <v>4893</v>
      </c>
      <c r="D194" s="21" t="s">
        <v>4894</v>
      </c>
      <c r="E194" s="22" t="s">
        <v>101</v>
      </c>
      <c r="F194" s="22">
        <v>2024</v>
      </c>
      <c r="G194" s="22">
        <v>2024</v>
      </c>
      <c r="H194" s="22">
        <v>7</v>
      </c>
      <c r="I194" s="22" t="s">
        <v>3685</v>
      </c>
      <c r="J194" s="603">
        <v>9450000</v>
      </c>
      <c r="K194" s="22" t="s">
        <v>4734</v>
      </c>
      <c r="L194" s="22">
        <v>1</v>
      </c>
      <c r="M194" s="22" t="s">
        <v>3693</v>
      </c>
      <c r="N194" s="22" t="s">
        <v>9</v>
      </c>
      <c r="O194" s="22" t="s">
        <v>3686</v>
      </c>
      <c r="P194" s="22" t="s">
        <v>4392</v>
      </c>
      <c r="Q194" s="22">
        <v>6892129</v>
      </c>
      <c r="R194" s="22" t="s">
        <v>114</v>
      </c>
      <c r="S194" s="564" t="s">
        <v>2845</v>
      </c>
      <c r="T194" s="915">
        <f>J194/4</f>
        <v>2362500</v>
      </c>
      <c r="U194" s="22" t="s">
        <v>4895</v>
      </c>
      <c r="V194" s="22" t="s">
        <v>4746</v>
      </c>
      <c r="W194" s="22" t="s">
        <v>4722</v>
      </c>
      <c r="X194" s="22">
        <v>1093</v>
      </c>
      <c r="Y194" s="370" t="s">
        <v>4736</v>
      </c>
      <c r="Z194" s="22">
        <v>6680618</v>
      </c>
      <c r="AA194" s="22" t="s">
        <v>2025</v>
      </c>
      <c r="AB194" s="22" t="s">
        <v>119</v>
      </c>
      <c r="AC194" s="915">
        <f t="shared" si="32"/>
        <v>2362500</v>
      </c>
      <c r="AD194" s="22" t="s">
        <v>4895</v>
      </c>
      <c r="AE194" s="22" t="s">
        <v>4746</v>
      </c>
      <c r="AF194" s="22" t="s">
        <v>4734</v>
      </c>
      <c r="AG194" s="22">
        <v>6680643</v>
      </c>
      <c r="AH194" s="584" t="s">
        <v>1305</v>
      </c>
      <c r="AI194" s="22" t="s">
        <v>4896</v>
      </c>
      <c r="AJ194" s="915">
        <f t="shared" si="33"/>
        <v>2362500</v>
      </c>
      <c r="AK194" s="22" t="s">
        <v>4897</v>
      </c>
      <c r="AL194" s="22" t="s">
        <v>4746</v>
      </c>
      <c r="AM194" s="22" t="s">
        <v>4734</v>
      </c>
      <c r="AN194" s="22">
        <v>6658545</v>
      </c>
      <c r="AO194" s="22" t="s">
        <v>1272</v>
      </c>
      <c r="AP194" s="22" t="s">
        <v>4898</v>
      </c>
      <c r="AQ194" s="808">
        <f>T194</f>
        <v>2362500</v>
      </c>
      <c r="AR194" s="22" t="s">
        <v>197</v>
      </c>
      <c r="AS194" s="22" t="s">
        <v>4746</v>
      </c>
      <c r="AT194" s="22" t="s">
        <v>4734</v>
      </c>
      <c r="AU194" s="22"/>
      <c r="AV194" s="22"/>
      <c r="AW194" s="22"/>
      <c r="AX194" s="808"/>
      <c r="AY194" s="30"/>
      <c r="AZ194" s="30"/>
      <c r="BA194" s="30"/>
      <c r="BB194" s="30"/>
      <c r="BC194" s="30"/>
      <c r="BD194" s="30"/>
      <c r="BE194" s="30"/>
      <c r="BF194" s="30"/>
      <c r="BG194" s="30"/>
      <c r="BH194" s="22">
        <v>14</v>
      </c>
      <c r="BI194" s="596" t="s">
        <v>3661</v>
      </c>
      <c r="BJ194" s="596" t="s">
        <v>3662</v>
      </c>
      <c r="BK194" s="30" t="s">
        <v>4899</v>
      </c>
      <c r="BL194" s="22" t="s">
        <v>4900</v>
      </c>
      <c r="BM194" s="30" t="s">
        <v>4901</v>
      </c>
      <c r="BN194" s="22" t="s">
        <v>4900</v>
      </c>
      <c r="BO194" s="22" t="s">
        <v>4902</v>
      </c>
      <c r="BP194" s="22" t="s">
        <v>4903</v>
      </c>
      <c r="BQ194" s="22"/>
      <c r="BR194" s="22"/>
      <c r="BS194" s="22"/>
      <c r="BT194" s="22"/>
      <c r="BU194" s="22"/>
      <c r="BV194" s="30"/>
      <c r="BW194" s="30"/>
      <c r="BX194" s="30"/>
      <c r="BY194" s="30" t="s">
        <v>4757</v>
      </c>
      <c r="BZ194" s="22"/>
      <c r="CA194" s="22" t="s">
        <v>4904</v>
      </c>
      <c r="CB194" s="567"/>
    </row>
    <row r="195" spans="1:80" s="887" customFormat="1" ht="48">
      <c r="A195" s="22">
        <v>15</v>
      </c>
      <c r="B195" s="602" t="s">
        <v>4847</v>
      </c>
      <c r="C195" s="596" t="s">
        <v>4905</v>
      </c>
      <c r="D195" s="21" t="s">
        <v>4906</v>
      </c>
      <c r="E195" s="22" t="s">
        <v>101</v>
      </c>
      <c r="F195" s="22">
        <v>2024</v>
      </c>
      <c r="G195" s="22">
        <v>2024</v>
      </c>
      <c r="H195" s="22">
        <v>7</v>
      </c>
      <c r="I195" s="22" t="s">
        <v>3685</v>
      </c>
      <c r="J195" s="603">
        <v>9450000</v>
      </c>
      <c r="K195" s="22" t="s">
        <v>4734</v>
      </c>
      <c r="L195" s="22">
        <v>3</v>
      </c>
      <c r="M195" s="22" t="s">
        <v>3693</v>
      </c>
      <c r="N195" s="22" t="s">
        <v>9</v>
      </c>
      <c r="O195" s="22" t="s">
        <v>3686</v>
      </c>
      <c r="P195" s="22" t="s">
        <v>4392</v>
      </c>
      <c r="Q195" s="22">
        <v>259781</v>
      </c>
      <c r="R195" s="22" t="s">
        <v>122</v>
      </c>
      <c r="S195" s="564" t="s">
        <v>1270</v>
      </c>
      <c r="T195" s="915">
        <f>J195/3</f>
        <v>3150000</v>
      </c>
      <c r="U195" s="22" t="s">
        <v>4907</v>
      </c>
      <c r="V195" s="22" t="s">
        <v>4908</v>
      </c>
      <c r="W195" s="22" t="s">
        <v>4722</v>
      </c>
      <c r="X195" s="22">
        <v>1093</v>
      </c>
      <c r="Y195" s="370" t="s">
        <v>4736</v>
      </c>
      <c r="Z195" s="22">
        <v>6785861</v>
      </c>
      <c r="AA195" s="22" t="s">
        <v>2192</v>
      </c>
      <c r="AB195" s="22" t="s">
        <v>4909</v>
      </c>
      <c r="AC195" s="915">
        <f t="shared" si="32"/>
        <v>3150000</v>
      </c>
      <c r="AD195" s="22" t="s">
        <v>3486</v>
      </c>
      <c r="AE195" s="22" t="s">
        <v>4908</v>
      </c>
      <c r="AF195" s="22" t="s">
        <v>4734</v>
      </c>
      <c r="AG195" s="22">
        <v>6826727</v>
      </c>
      <c r="AH195" s="584" t="s">
        <v>2564</v>
      </c>
      <c r="AI195" s="22" t="s">
        <v>4910</v>
      </c>
      <c r="AJ195" s="915">
        <f t="shared" si="33"/>
        <v>3150000</v>
      </c>
      <c r="AK195" s="22" t="s">
        <v>4911</v>
      </c>
      <c r="AL195" s="22" t="s">
        <v>4737</v>
      </c>
      <c r="AM195" s="22" t="s">
        <v>4734</v>
      </c>
      <c r="AN195" s="22"/>
      <c r="AO195" s="22"/>
      <c r="AP195" s="22"/>
      <c r="AQ195" s="808"/>
      <c r="AR195" s="22"/>
      <c r="AS195" s="22"/>
      <c r="AT195" s="22"/>
      <c r="AU195" s="22"/>
      <c r="AV195" s="22"/>
      <c r="AW195" s="22"/>
      <c r="AX195" s="808"/>
      <c r="AY195" s="30"/>
      <c r="AZ195" s="30"/>
      <c r="BA195" s="30"/>
      <c r="BB195" s="30"/>
      <c r="BC195" s="30"/>
      <c r="BD195" s="30"/>
      <c r="BE195" s="30"/>
      <c r="BF195" s="30"/>
      <c r="BG195" s="30"/>
      <c r="BH195" s="22">
        <v>8</v>
      </c>
      <c r="BI195" s="596" t="s">
        <v>3661</v>
      </c>
      <c r="BJ195" s="596" t="s">
        <v>3662</v>
      </c>
      <c r="BK195" s="30" t="s">
        <v>4912</v>
      </c>
      <c r="BL195" s="22" t="s">
        <v>4913</v>
      </c>
      <c r="BM195" s="30" t="s">
        <v>4914</v>
      </c>
      <c r="BN195" s="22" t="s">
        <v>4913</v>
      </c>
      <c r="BO195" s="22" t="s">
        <v>4915</v>
      </c>
      <c r="BP195" s="22" t="s">
        <v>4913</v>
      </c>
      <c r="BQ195" s="22"/>
      <c r="BR195" s="22"/>
      <c r="BS195" s="22"/>
      <c r="BT195" s="22"/>
      <c r="BU195" s="22"/>
      <c r="BV195" s="30"/>
      <c r="BW195" s="30"/>
      <c r="BX195" s="30"/>
      <c r="BY195" s="30" t="s">
        <v>4757</v>
      </c>
      <c r="BZ195" s="22"/>
      <c r="CA195" s="22" t="s">
        <v>4904</v>
      </c>
      <c r="CB195" s="567"/>
    </row>
    <row r="196" spans="1:80" s="294" customFormat="1" ht="48">
      <c r="A196" s="22">
        <v>25</v>
      </c>
      <c r="B196" s="602" t="s">
        <v>4847</v>
      </c>
      <c r="C196" s="596" t="s">
        <v>4916</v>
      </c>
      <c r="D196" s="21" t="s">
        <v>4917</v>
      </c>
      <c r="E196" s="22" t="s">
        <v>101</v>
      </c>
      <c r="F196" s="22">
        <v>2024</v>
      </c>
      <c r="G196" s="22">
        <v>2024</v>
      </c>
      <c r="H196" s="22">
        <v>7</v>
      </c>
      <c r="I196" s="22" t="s">
        <v>3685</v>
      </c>
      <c r="J196" s="603">
        <v>9450000</v>
      </c>
      <c r="K196" s="22" t="s">
        <v>4734</v>
      </c>
      <c r="L196" s="22">
        <v>2</v>
      </c>
      <c r="M196" s="22" t="s">
        <v>3693</v>
      </c>
      <c r="N196" s="22" t="s">
        <v>9</v>
      </c>
      <c r="O196" s="22" t="s">
        <v>3686</v>
      </c>
      <c r="P196" s="22" t="s">
        <v>4392</v>
      </c>
      <c r="Q196" s="22">
        <v>6865379</v>
      </c>
      <c r="R196" s="22" t="s">
        <v>111</v>
      </c>
      <c r="S196" s="564" t="s">
        <v>2984</v>
      </c>
      <c r="T196" s="915">
        <f>J196/3</f>
        <v>3150000</v>
      </c>
      <c r="U196" s="22" t="s">
        <v>4918</v>
      </c>
      <c r="V196" s="22" t="s">
        <v>4746</v>
      </c>
      <c r="W196" s="22" t="s">
        <v>4722</v>
      </c>
      <c r="X196" s="22">
        <v>1093</v>
      </c>
      <c r="Y196" s="370" t="s">
        <v>4736</v>
      </c>
      <c r="Z196" s="22">
        <v>6680648</v>
      </c>
      <c r="AA196" s="22" t="s">
        <v>1324</v>
      </c>
      <c r="AB196" s="22" t="s">
        <v>4919</v>
      </c>
      <c r="AC196" s="915">
        <f t="shared" si="32"/>
        <v>3150000</v>
      </c>
      <c r="AD196" s="22" t="s">
        <v>217</v>
      </c>
      <c r="AE196" s="22" t="s">
        <v>4746</v>
      </c>
      <c r="AF196" s="22" t="s">
        <v>4734</v>
      </c>
      <c r="AG196" s="22">
        <v>6833033</v>
      </c>
      <c r="AH196" s="584" t="s">
        <v>2311</v>
      </c>
      <c r="AI196" s="22" t="s">
        <v>4920</v>
      </c>
      <c r="AJ196" s="915">
        <f t="shared" si="33"/>
        <v>3150000</v>
      </c>
      <c r="AK196" s="22" t="s">
        <v>217</v>
      </c>
      <c r="AL196" s="22" t="s">
        <v>4746</v>
      </c>
      <c r="AM196" s="22" t="s">
        <v>4734</v>
      </c>
      <c r="AN196" s="22"/>
      <c r="AO196" s="22"/>
      <c r="AP196" s="22"/>
      <c r="AQ196" s="808"/>
      <c r="AR196" s="22"/>
      <c r="AS196" s="22"/>
      <c r="AT196" s="22"/>
      <c r="AU196" s="22"/>
      <c r="AV196" s="22"/>
      <c r="AW196" s="22"/>
      <c r="AX196" s="808"/>
      <c r="AY196" s="30"/>
      <c r="AZ196" s="30"/>
      <c r="BA196" s="30"/>
      <c r="BB196" s="30"/>
      <c r="BC196" s="30"/>
      <c r="BD196" s="30"/>
      <c r="BE196" s="30"/>
      <c r="BF196" s="30"/>
      <c r="BG196" s="30"/>
      <c r="BH196" s="22" t="s">
        <v>4921</v>
      </c>
      <c r="BI196" s="596" t="s">
        <v>3661</v>
      </c>
      <c r="BJ196" s="596" t="s">
        <v>3662</v>
      </c>
      <c r="BK196" s="30" t="s">
        <v>4922</v>
      </c>
      <c r="BL196" s="22" t="s">
        <v>4871</v>
      </c>
      <c r="BM196" s="30" t="s">
        <v>4923</v>
      </c>
      <c r="BN196" s="22" t="s">
        <v>4871</v>
      </c>
      <c r="BO196" s="22" t="s">
        <v>4924</v>
      </c>
      <c r="BP196" s="22" t="s">
        <v>4871</v>
      </c>
      <c r="BQ196" s="22"/>
      <c r="BR196" s="22"/>
      <c r="BS196" s="22"/>
      <c r="BT196" s="22"/>
      <c r="BU196" s="22"/>
      <c r="BV196" s="30"/>
      <c r="BW196" s="30"/>
      <c r="BX196" s="30"/>
      <c r="BY196" s="30" t="s">
        <v>4757</v>
      </c>
      <c r="BZ196" s="22"/>
      <c r="CA196" s="22"/>
      <c r="CB196" s="22"/>
    </row>
    <row r="197" spans="1:80" s="294" customFormat="1" ht="36">
      <c r="A197" s="22">
        <v>26</v>
      </c>
      <c r="B197" s="602" t="s">
        <v>4847</v>
      </c>
      <c r="C197" s="596" t="s">
        <v>4925</v>
      </c>
      <c r="D197" s="21" t="s">
        <v>4926</v>
      </c>
      <c r="E197" s="22" t="s">
        <v>101</v>
      </c>
      <c r="F197" s="22">
        <v>2024</v>
      </c>
      <c r="G197" s="22">
        <v>2024</v>
      </c>
      <c r="H197" s="22">
        <v>7</v>
      </c>
      <c r="I197" s="22" t="s">
        <v>3685</v>
      </c>
      <c r="J197" s="603">
        <v>9450000</v>
      </c>
      <c r="K197" s="22" t="s">
        <v>4734</v>
      </c>
      <c r="L197" s="22">
        <v>3</v>
      </c>
      <c r="M197" s="22" t="s">
        <v>3693</v>
      </c>
      <c r="N197" s="22" t="s">
        <v>9</v>
      </c>
      <c r="O197" s="22" t="s">
        <v>3686</v>
      </c>
      <c r="P197" s="22" t="s">
        <v>4392</v>
      </c>
      <c r="Q197" s="22">
        <v>6833162</v>
      </c>
      <c r="R197" s="22" t="s">
        <v>123</v>
      </c>
      <c r="S197" s="564" t="s">
        <v>2319</v>
      </c>
      <c r="T197" s="915">
        <f>J197/3</f>
        <v>3150000</v>
      </c>
      <c r="U197" s="22" t="s">
        <v>4907</v>
      </c>
      <c r="V197" s="22" t="s">
        <v>4908</v>
      </c>
      <c r="W197" s="22" t="s">
        <v>4722</v>
      </c>
      <c r="X197" s="22">
        <v>1093</v>
      </c>
      <c r="Y197" s="370" t="s">
        <v>4736</v>
      </c>
      <c r="Z197" s="22">
        <v>6843682</v>
      </c>
      <c r="AA197" s="22" t="s">
        <v>3018</v>
      </c>
      <c r="AB197" s="22" t="s">
        <v>4927</v>
      </c>
      <c r="AC197" s="915">
        <f t="shared" si="32"/>
        <v>3150000</v>
      </c>
      <c r="AD197" s="22" t="s">
        <v>4907</v>
      </c>
      <c r="AE197" s="22" t="s">
        <v>4908</v>
      </c>
      <c r="AF197" s="22" t="s">
        <v>4734</v>
      </c>
      <c r="AG197" s="22">
        <v>6768348</v>
      </c>
      <c r="AH197" s="584" t="s">
        <v>2332</v>
      </c>
      <c r="AI197" s="22" t="s">
        <v>4928</v>
      </c>
      <c r="AJ197" s="915">
        <f t="shared" si="33"/>
        <v>3150000</v>
      </c>
      <c r="AK197" s="22" t="s">
        <v>4929</v>
      </c>
      <c r="AL197" s="22" t="s">
        <v>4737</v>
      </c>
      <c r="AM197" s="22" t="s">
        <v>4734</v>
      </c>
      <c r="AN197" s="22"/>
      <c r="AO197" s="22"/>
      <c r="AP197" s="22"/>
      <c r="AQ197" s="808"/>
      <c r="AR197" s="22"/>
      <c r="AS197" s="22"/>
      <c r="AT197" s="22"/>
      <c r="AU197" s="22"/>
      <c r="AV197" s="22"/>
      <c r="AW197" s="22"/>
      <c r="AX197" s="808"/>
      <c r="AY197" s="30"/>
      <c r="AZ197" s="30"/>
      <c r="BA197" s="30"/>
      <c r="BB197" s="30"/>
      <c r="BC197" s="30"/>
      <c r="BD197" s="30"/>
      <c r="BE197" s="30"/>
      <c r="BF197" s="30"/>
      <c r="BG197" s="30"/>
      <c r="BH197" s="22" t="s">
        <v>4930</v>
      </c>
      <c r="BI197" s="596" t="s">
        <v>3661</v>
      </c>
      <c r="BJ197" s="596" t="s">
        <v>3662</v>
      </c>
      <c r="BK197" s="30" t="s">
        <v>4843</v>
      </c>
      <c r="BL197" s="22" t="s">
        <v>4871</v>
      </c>
      <c r="BM197" s="30" t="s">
        <v>4844</v>
      </c>
      <c r="BN197" s="22" t="s">
        <v>4854</v>
      </c>
      <c r="BO197" s="22" t="s">
        <v>4931</v>
      </c>
      <c r="BP197" s="22" t="s">
        <v>4913</v>
      </c>
      <c r="BQ197" s="22"/>
      <c r="BR197" s="22"/>
      <c r="BS197" s="22"/>
      <c r="BT197" s="22"/>
      <c r="BU197" s="22"/>
      <c r="BV197" s="30"/>
      <c r="BW197" s="30"/>
      <c r="BX197" s="30"/>
      <c r="BY197" s="30" t="s">
        <v>4757</v>
      </c>
      <c r="BZ197" s="22"/>
      <c r="CA197" s="22" t="s">
        <v>4932</v>
      </c>
      <c r="CB197" s="22"/>
    </row>
    <row r="198" spans="1:80" s="294" customFormat="1" ht="36">
      <c r="A198" s="22">
        <v>30</v>
      </c>
      <c r="B198" s="602" t="s">
        <v>4864</v>
      </c>
      <c r="C198" s="596" t="s">
        <v>4933</v>
      </c>
      <c r="D198" s="21" t="s">
        <v>4934</v>
      </c>
      <c r="E198" s="22" t="s">
        <v>127</v>
      </c>
      <c r="F198" s="22">
        <v>2024</v>
      </c>
      <c r="G198" s="22">
        <v>2024</v>
      </c>
      <c r="H198" s="22">
        <v>7</v>
      </c>
      <c r="I198" s="22" t="s">
        <v>4935</v>
      </c>
      <c r="J198" s="603">
        <v>9450000</v>
      </c>
      <c r="K198" s="22" t="s">
        <v>4734</v>
      </c>
      <c r="L198" s="22">
        <v>4</v>
      </c>
      <c r="M198" s="22" t="s">
        <v>3693</v>
      </c>
      <c r="N198" s="22" t="s">
        <v>9</v>
      </c>
      <c r="O198" s="22" t="s">
        <v>3686</v>
      </c>
      <c r="P198" s="22" t="s">
        <v>4392</v>
      </c>
      <c r="Q198" s="22">
        <v>6680708</v>
      </c>
      <c r="R198" s="22" t="s">
        <v>3368</v>
      </c>
      <c r="S198" s="564" t="s">
        <v>2724</v>
      </c>
      <c r="T198" s="915">
        <f>J198/3</f>
        <v>3150000</v>
      </c>
      <c r="U198" s="22" t="s">
        <v>4789</v>
      </c>
      <c r="V198" s="22" t="s">
        <v>3694</v>
      </c>
      <c r="W198" s="22" t="s">
        <v>4722</v>
      </c>
      <c r="X198" s="22">
        <v>1093</v>
      </c>
      <c r="Y198" s="370" t="s">
        <v>4736</v>
      </c>
      <c r="Z198" s="22">
        <v>6795859</v>
      </c>
      <c r="AA198" s="22" t="s">
        <v>1960</v>
      </c>
      <c r="AB198" s="22" t="s">
        <v>2344</v>
      </c>
      <c r="AC198" s="915">
        <f t="shared" si="32"/>
        <v>3150000</v>
      </c>
      <c r="AD198" s="22" t="s">
        <v>4936</v>
      </c>
      <c r="AE198" s="22" t="s">
        <v>4746</v>
      </c>
      <c r="AF198" s="22" t="s">
        <v>4734</v>
      </c>
      <c r="AG198" s="22">
        <v>6826739</v>
      </c>
      <c r="AH198" s="584" t="s">
        <v>2595</v>
      </c>
      <c r="AI198" s="22" t="s">
        <v>3555</v>
      </c>
      <c r="AJ198" s="915">
        <f t="shared" si="33"/>
        <v>3150000</v>
      </c>
      <c r="AK198" s="22" t="s">
        <v>197</v>
      </c>
      <c r="AL198" s="22" t="s">
        <v>4746</v>
      </c>
      <c r="AM198" s="22" t="s">
        <v>4734</v>
      </c>
      <c r="AN198" s="22"/>
      <c r="AO198" s="22"/>
      <c r="AP198" s="22"/>
      <c r="AQ198" s="808"/>
      <c r="AR198" s="22"/>
      <c r="AS198" s="22"/>
      <c r="AT198" s="22"/>
      <c r="AU198" s="22"/>
      <c r="AV198" s="22"/>
      <c r="AW198" s="22"/>
      <c r="AX198" s="808"/>
      <c r="AY198" s="30"/>
      <c r="AZ198" s="30"/>
      <c r="BA198" s="30"/>
      <c r="BB198" s="30"/>
      <c r="BC198" s="30"/>
      <c r="BD198" s="30"/>
      <c r="BE198" s="30"/>
      <c r="BF198" s="30"/>
      <c r="BG198" s="30"/>
      <c r="BH198" s="22">
        <v>9</v>
      </c>
      <c r="BI198" s="596" t="s">
        <v>3661</v>
      </c>
      <c r="BJ198" s="596" t="s">
        <v>3662</v>
      </c>
      <c r="BK198" s="30" t="s">
        <v>4937</v>
      </c>
      <c r="BL198" s="22" t="s">
        <v>4781</v>
      </c>
      <c r="BM198" s="30" t="s">
        <v>4938</v>
      </c>
      <c r="BN198" s="22" t="s">
        <v>4781</v>
      </c>
      <c r="BO198" s="22" t="s">
        <v>4939</v>
      </c>
      <c r="BP198" s="22" t="s">
        <v>4900</v>
      </c>
      <c r="BQ198" s="22"/>
      <c r="BR198" s="22"/>
      <c r="BS198" s="22"/>
      <c r="BT198" s="22"/>
      <c r="BU198" s="22"/>
      <c r="BV198" s="30"/>
      <c r="BW198" s="30"/>
      <c r="BX198" s="30"/>
      <c r="BY198" s="30" t="s">
        <v>4757</v>
      </c>
      <c r="BZ198" s="22"/>
      <c r="CA198" s="22"/>
      <c r="CB198" s="22"/>
    </row>
    <row r="199" spans="1:80" s="294" customFormat="1" ht="60">
      <c r="A199" s="22">
        <v>5</v>
      </c>
      <c r="B199" s="602" t="s">
        <v>4847</v>
      </c>
      <c r="C199" s="596" t="s">
        <v>4940</v>
      </c>
      <c r="D199" s="21" t="s">
        <v>4941</v>
      </c>
      <c r="E199" s="22" t="s">
        <v>101</v>
      </c>
      <c r="F199" s="22">
        <v>2024</v>
      </c>
      <c r="G199" s="22">
        <v>2024</v>
      </c>
      <c r="H199" s="22">
        <v>7</v>
      </c>
      <c r="I199" s="22" t="s">
        <v>3685</v>
      </c>
      <c r="J199" s="603">
        <v>9445500</v>
      </c>
      <c r="K199" s="22" t="s">
        <v>4734</v>
      </c>
      <c r="L199" s="22">
        <v>1</v>
      </c>
      <c r="M199" s="22" t="s">
        <v>3693</v>
      </c>
      <c r="N199" s="22" t="s">
        <v>9</v>
      </c>
      <c r="O199" s="22" t="s">
        <v>3686</v>
      </c>
      <c r="P199" s="22" t="s">
        <v>4392</v>
      </c>
      <c r="Q199" s="22">
        <v>6787771</v>
      </c>
      <c r="R199" s="22" t="s">
        <v>121</v>
      </c>
      <c r="S199" s="564" t="s">
        <v>1964</v>
      </c>
      <c r="T199" s="915">
        <f>J199/4</f>
        <v>2361375</v>
      </c>
      <c r="U199" s="22" t="s">
        <v>4918</v>
      </c>
      <c r="V199" s="22" t="s">
        <v>4746</v>
      </c>
      <c r="W199" s="22" t="s">
        <v>4722</v>
      </c>
      <c r="X199" s="22">
        <v>1093</v>
      </c>
      <c r="Y199" s="370" t="s">
        <v>4736</v>
      </c>
      <c r="Z199" s="22">
        <v>6867249</v>
      </c>
      <c r="AA199" s="22" t="s">
        <v>2886</v>
      </c>
      <c r="AB199" s="22" t="s">
        <v>4942</v>
      </c>
      <c r="AC199" s="915">
        <f t="shared" si="32"/>
        <v>2361375</v>
      </c>
      <c r="AD199" s="22" t="s">
        <v>256</v>
      </c>
      <c r="AE199" s="22" t="s">
        <v>4737</v>
      </c>
      <c r="AF199" s="22" t="s">
        <v>4734</v>
      </c>
      <c r="AG199" s="22">
        <v>6892129</v>
      </c>
      <c r="AH199" s="584" t="s">
        <v>2845</v>
      </c>
      <c r="AI199" s="22" t="s">
        <v>4943</v>
      </c>
      <c r="AJ199" s="915">
        <f t="shared" si="33"/>
        <v>2361375</v>
      </c>
      <c r="AK199" s="22" t="s">
        <v>197</v>
      </c>
      <c r="AL199" s="22" t="s">
        <v>4746</v>
      </c>
      <c r="AM199" s="22" t="s">
        <v>4734</v>
      </c>
      <c r="AN199" s="22">
        <v>6767777</v>
      </c>
      <c r="AO199" s="22" t="s">
        <v>2961</v>
      </c>
      <c r="AP199" s="22" t="s">
        <v>103</v>
      </c>
      <c r="AQ199" s="808">
        <f>T199</f>
        <v>2361375</v>
      </c>
      <c r="AR199" s="22" t="s">
        <v>256</v>
      </c>
      <c r="AS199" s="22" t="s">
        <v>4737</v>
      </c>
      <c r="AT199" s="22" t="s">
        <v>4734</v>
      </c>
      <c r="AU199" s="22"/>
      <c r="AV199" s="22"/>
      <c r="AW199" s="22"/>
      <c r="AX199" s="808"/>
      <c r="AY199" s="30"/>
      <c r="AZ199" s="30"/>
      <c r="BA199" s="30"/>
      <c r="BB199" s="30"/>
      <c r="BC199" s="30"/>
      <c r="BD199" s="30"/>
      <c r="BE199" s="30"/>
      <c r="BF199" s="30"/>
      <c r="BG199" s="30"/>
      <c r="BH199" s="22">
        <v>4</v>
      </c>
      <c r="BI199" s="596" t="s">
        <v>3661</v>
      </c>
      <c r="BJ199" s="596" t="s">
        <v>3662</v>
      </c>
      <c r="BK199" s="30" t="s">
        <v>4944</v>
      </c>
      <c r="BL199" s="22" t="s">
        <v>4783</v>
      </c>
      <c r="BM199" s="30" t="s">
        <v>4945</v>
      </c>
      <c r="BN199" s="22" t="s">
        <v>4783</v>
      </c>
      <c r="BO199" s="22"/>
      <c r="BP199" s="22"/>
      <c r="BQ199" s="22"/>
      <c r="BR199" s="22"/>
      <c r="BS199" s="22"/>
      <c r="BT199" s="22"/>
      <c r="BU199" s="22"/>
      <c r="BV199" s="30"/>
      <c r="BW199" s="30"/>
      <c r="BX199" s="30"/>
      <c r="BY199" s="30" t="s">
        <v>4757</v>
      </c>
      <c r="BZ199" s="22"/>
      <c r="CA199" s="22" t="s">
        <v>4904</v>
      </c>
      <c r="CB199" s="22"/>
    </row>
    <row r="200" spans="1:80" s="294" customFormat="1" ht="60">
      <c r="A200" s="22">
        <v>17</v>
      </c>
      <c r="B200" s="602" t="s">
        <v>4847</v>
      </c>
      <c r="C200" s="596" t="s">
        <v>4946</v>
      </c>
      <c r="D200" s="21" t="s">
        <v>4947</v>
      </c>
      <c r="E200" s="567" t="s">
        <v>101</v>
      </c>
      <c r="F200" s="22">
        <v>2024</v>
      </c>
      <c r="G200" s="22">
        <v>2024</v>
      </c>
      <c r="H200" s="22">
        <v>7</v>
      </c>
      <c r="I200" s="22" t="s">
        <v>3685</v>
      </c>
      <c r="J200" s="603">
        <v>9418500</v>
      </c>
      <c r="K200" s="22" t="s">
        <v>4734</v>
      </c>
      <c r="L200" s="22">
        <v>3</v>
      </c>
      <c r="M200" s="22" t="s">
        <v>3693</v>
      </c>
      <c r="N200" s="22" t="s">
        <v>9</v>
      </c>
      <c r="O200" s="22" t="s">
        <v>3686</v>
      </c>
      <c r="P200" s="22" t="s">
        <v>4392</v>
      </c>
      <c r="Q200" s="22">
        <v>6843797</v>
      </c>
      <c r="R200" s="22" t="s">
        <v>4948</v>
      </c>
      <c r="S200" s="564" t="s">
        <v>2706</v>
      </c>
      <c r="T200" s="915">
        <f>J200/3</f>
        <v>3139500</v>
      </c>
      <c r="U200" s="22" t="s">
        <v>4949</v>
      </c>
      <c r="V200" s="22" t="s">
        <v>3694</v>
      </c>
      <c r="W200" s="22" t="s">
        <v>4722</v>
      </c>
      <c r="X200" s="22">
        <v>1093</v>
      </c>
      <c r="Y200" s="370" t="s">
        <v>4736</v>
      </c>
      <c r="Z200" s="22">
        <v>210955</v>
      </c>
      <c r="AA200" s="22" t="s">
        <v>2692</v>
      </c>
      <c r="AB200" s="22" t="s">
        <v>4950</v>
      </c>
      <c r="AC200" s="915">
        <f t="shared" si="32"/>
        <v>3139500</v>
      </c>
      <c r="AD200" s="22" t="s">
        <v>4949</v>
      </c>
      <c r="AE200" s="22" t="s">
        <v>3694</v>
      </c>
      <c r="AF200" s="22" t="s">
        <v>4734</v>
      </c>
      <c r="AG200" s="22">
        <v>6764236</v>
      </c>
      <c r="AH200" s="584" t="s">
        <v>1972</v>
      </c>
      <c r="AI200" s="22" t="s">
        <v>4951</v>
      </c>
      <c r="AJ200" s="915">
        <f t="shared" si="33"/>
        <v>3139500</v>
      </c>
      <c r="AK200" s="22" t="s">
        <v>217</v>
      </c>
      <c r="AL200" s="22" t="s">
        <v>4746</v>
      </c>
      <c r="AM200" s="22" t="s">
        <v>4734</v>
      </c>
      <c r="AN200" s="22"/>
      <c r="AO200" s="22"/>
      <c r="AP200" s="22"/>
      <c r="AQ200" s="808"/>
      <c r="AR200" s="22"/>
      <c r="AS200" s="22"/>
      <c r="AT200" s="22"/>
      <c r="AU200" s="22"/>
      <c r="AV200" s="22"/>
      <c r="AW200" s="22"/>
      <c r="AX200" s="808"/>
      <c r="AY200" s="30"/>
      <c r="AZ200" s="30"/>
      <c r="BA200" s="30"/>
      <c r="BB200" s="30"/>
      <c r="BC200" s="30"/>
      <c r="BD200" s="30"/>
      <c r="BE200" s="30"/>
      <c r="BF200" s="30"/>
      <c r="BG200" s="30"/>
      <c r="BH200" s="22">
        <v>9</v>
      </c>
      <c r="BI200" s="596" t="s">
        <v>3661</v>
      </c>
      <c r="BJ200" s="596" t="s">
        <v>3662</v>
      </c>
      <c r="BK200" s="30" t="s">
        <v>4952</v>
      </c>
      <c r="BL200" s="22" t="s">
        <v>4953</v>
      </c>
      <c r="BM200" s="30" t="s">
        <v>4954</v>
      </c>
      <c r="BN200" s="22" t="s">
        <v>4953</v>
      </c>
      <c r="BO200" s="22" t="s">
        <v>4955</v>
      </c>
      <c r="BP200" s="22" t="s">
        <v>4953</v>
      </c>
      <c r="BQ200" s="22"/>
      <c r="BR200" s="22"/>
      <c r="BS200" s="22"/>
      <c r="BT200" s="22"/>
      <c r="BU200" s="22"/>
      <c r="BV200" s="30"/>
      <c r="BW200" s="30"/>
      <c r="BX200" s="30"/>
      <c r="BY200" s="30" t="s">
        <v>4757</v>
      </c>
      <c r="BZ200" s="22"/>
      <c r="CA200" s="22" t="s">
        <v>3866</v>
      </c>
      <c r="CB200" s="22"/>
    </row>
    <row r="201" spans="1:80" s="887" customFormat="1" ht="36">
      <c r="A201" s="22">
        <v>28</v>
      </c>
      <c r="B201" s="602" t="s">
        <v>4847</v>
      </c>
      <c r="C201" s="596" t="s">
        <v>4956</v>
      </c>
      <c r="D201" s="21" t="s">
        <v>4957</v>
      </c>
      <c r="E201" s="567" t="s">
        <v>101</v>
      </c>
      <c r="F201" s="22">
        <v>2024</v>
      </c>
      <c r="G201" s="22">
        <v>2024</v>
      </c>
      <c r="H201" s="22">
        <v>7</v>
      </c>
      <c r="I201" s="22" t="s">
        <v>3685</v>
      </c>
      <c r="J201" s="603">
        <v>9225000</v>
      </c>
      <c r="K201" s="22" t="s">
        <v>4734</v>
      </c>
      <c r="L201" s="22">
        <v>1</v>
      </c>
      <c r="M201" s="22" t="s">
        <v>3693</v>
      </c>
      <c r="N201" s="22" t="s">
        <v>9</v>
      </c>
      <c r="O201" s="22" t="s">
        <v>3686</v>
      </c>
      <c r="P201" s="22" t="s">
        <v>4392</v>
      </c>
      <c r="Q201" s="22">
        <v>6898606</v>
      </c>
      <c r="R201" s="22" t="s">
        <v>4958</v>
      </c>
      <c r="S201" s="584" t="s">
        <v>2748</v>
      </c>
      <c r="T201" s="915">
        <f>J201/4</f>
        <v>2306250</v>
      </c>
      <c r="U201" s="22" t="s">
        <v>4949</v>
      </c>
      <c r="V201" s="22" t="s">
        <v>3694</v>
      </c>
      <c r="W201" s="22" t="s">
        <v>4722</v>
      </c>
      <c r="X201" s="22">
        <v>1093</v>
      </c>
      <c r="Y201" s="370" t="s">
        <v>4736</v>
      </c>
      <c r="Z201" s="22">
        <v>258471</v>
      </c>
      <c r="AA201" s="22" t="s">
        <v>3972</v>
      </c>
      <c r="AB201" s="22" t="s">
        <v>4959</v>
      </c>
      <c r="AC201" s="915">
        <f t="shared" si="32"/>
        <v>2306250</v>
      </c>
      <c r="AD201" s="22" t="s">
        <v>176</v>
      </c>
      <c r="AE201" s="22" t="s">
        <v>3694</v>
      </c>
      <c r="AF201" s="22" t="s">
        <v>4734</v>
      </c>
      <c r="AG201" s="22">
        <v>6663582</v>
      </c>
      <c r="AH201" s="584" t="s">
        <v>1956</v>
      </c>
      <c r="AI201" s="22" t="s">
        <v>4960</v>
      </c>
      <c r="AJ201" s="915">
        <f t="shared" si="33"/>
        <v>2306250</v>
      </c>
      <c r="AK201" s="22" t="s">
        <v>4949</v>
      </c>
      <c r="AL201" s="22" t="s">
        <v>3694</v>
      </c>
      <c r="AM201" s="22" t="s">
        <v>4734</v>
      </c>
      <c r="AN201" s="22" t="s">
        <v>1230</v>
      </c>
      <c r="AO201" s="22" t="s">
        <v>1230</v>
      </c>
      <c r="AP201" s="22" t="s">
        <v>3528</v>
      </c>
      <c r="AQ201" s="808" t="s">
        <v>1230</v>
      </c>
      <c r="AR201" s="22" t="s">
        <v>1230</v>
      </c>
      <c r="AS201" s="22" t="s">
        <v>1230</v>
      </c>
      <c r="AT201" s="22" t="s">
        <v>1230</v>
      </c>
      <c r="AU201" s="22"/>
      <c r="AV201" s="22"/>
      <c r="AW201" s="22"/>
      <c r="AX201" s="808"/>
      <c r="AY201" s="30"/>
      <c r="AZ201" s="30"/>
      <c r="BA201" s="30"/>
      <c r="BB201" s="30"/>
      <c r="BC201" s="30"/>
      <c r="BD201" s="30"/>
      <c r="BE201" s="30"/>
      <c r="BF201" s="30"/>
      <c r="BG201" s="30"/>
      <c r="BH201" s="22">
        <v>2</v>
      </c>
      <c r="BI201" s="596" t="s">
        <v>3661</v>
      </c>
      <c r="BJ201" s="596" t="s">
        <v>3662</v>
      </c>
      <c r="BK201" s="30" t="s">
        <v>4961</v>
      </c>
      <c r="BL201" s="22" t="s">
        <v>4953</v>
      </c>
      <c r="BM201" s="30" t="s">
        <v>4962</v>
      </c>
      <c r="BN201" s="22" t="s">
        <v>4953</v>
      </c>
      <c r="BO201" s="22" t="s">
        <v>4963</v>
      </c>
      <c r="BP201" s="22" t="s">
        <v>4871</v>
      </c>
      <c r="BQ201" s="22"/>
      <c r="BR201" s="22"/>
      <c r="BS201" s="22"/>
      <c r="BT201" s="22"/>
      <c r="BU201" s="22"/>
      <c r="BV201" s="30"/>
      <c r="BW201" s="30"/>
      <c r="BX201" s="30"/>
      <c r="BY201" s="30" t="s">
        <v>4757</v>
      </c>
      <c r="BZ201" s="22"/>
      <c r="CA201" s="22" t="s">
        <v>3866</v>
      </c>
      <c r="CB201" s="567"/>
    </row>
    <row r="202" spans="1:80" s="887" customFormat="1" ht="48">
      <c r="A202" s="22">
        <v>6</v>
      </c>
      <c r="B202" s="602" t="s">
        <v>4847</v>
      </c>
      <c r="C202" s="596" t="s">
        <v>4964</v>
      </c>
      <c r="D202" s="21" t="s">
        <v>4965</v>
      </c>
      <c r="E202" s="567" t="s">
        <v>101</v>
      </c>
      <c r="F202" s="22">
        <v>2024</v>
      </c>
      <c r="G202" s="22">
        <v>2024</v>
      </c>
      <c r="H202" s="22">
        <v>7</v>
      </c>
      <c r="I202" s="22" t="s">
        <v>3685</v>
      </c>
      <c r="J202" s="603">
        <v>9101250</v>
      </c>
      <c r="K202" s="22" t="s">
        <v>4734</v>
      </c>
      <c r="L202" s="22">
        <v>1</v>
      </c>
      <c r="M202" s="22" t="s">
        <v>3693</v>
      </c>
      <c r="N202" s="22" t="s">
        <v>9</v>
      </c>
      <c r="O202" s="22" t="s">
        <v>3686</v>
      </c>
      <c r="P202" s="22" t="s">
        <v>4392</v>
      </c>
      <c r="Q202" s="22">
        <v>6802117</v>
      </c>
      <c r="R202" s="22" t="s">
        <v>118</v>
      </c>
      <c r="S202" s="564" t="s">
        <v>1266</v>
      </c>
      <c r="T202" s="915">
        <f>J202/3</f>
        <v>3033750</v>
      </c>
      <c r="U202" s="22" t="s">
        <v>4966</v>
      </c>
      <c r="V202" s="22" t="s">
        <v>4746</v>
      </c>
      <c r="W202" s="22" t="s">
        <v>4722</v>
      </c>
      <c r="X202" s="22">
        <v>1093</v>
      </c>
      <c r="Y202" s="370" t="s">
        <v>4736</v>
      </c>
      <c r="Z202" s="22">
        <v>6680631</v>
      </c>
      <c r="AA202" s="22" t="s">
        <v>2058</v>
      </c>
      <c r="AB202" s="22" t="s">
        <v>104</v>
      </c>
      <c r="AC202" s="915">
        <f t="shared" si="32"/>
        <v>3033750</v>
      </c>
      <c r="AD202" s="22" t="s">
        <v>176</v>
      </c>
      <c r="AE202" s="22" t="s">
        <v>3694</v>
      </c>
      <c r="AF202" s="22" t="s">
        <v>4734</v>
      </c>
      <c r="AG202" s="22">
        <v>6839112</v>
      </c>
      <c r="AH202" s="584" t="s">
        <v>3237</v>
      </c>
      <c r="AI202" s="22" t="s">
        <v>4967</v>
      </c>
      <c r="AJ202" s="915">
        <f t="shared" si="33"/>
        <v>3033750</v>
      </c>
      <c r="AK202" s="22" t="s">
        <v>217</v>
      </c>
      <c r="AL202" s="22" t="s">
        <v>4746</v>
      </c>
      <c r="AM202" s="22" t="s">
        <v>4734</v>
      </c>
      <c r="AN202" s="22"/>
      <c r="AO202" s="22"/>
      <c r="AP202" s="22"/>
      <c r="AQ202" s="808"/>
      <c r="AR202" s="22"/>
      <c r="AS202" s="22"/>
      <c r="AT202" s="22"/>
      <c r="AU202" s="22"/>
      <c r="AV202" s="22"/>
      <c r="AW202" s="22"/>
      <c r="AX202" s="808"/>
      <c r="AY202" s="30"/>
      <c r="AZ202" s="30"/>
      <c r="BA202" s="30"/>
      <c r="BB202" s="30"/>
      <c r="BC202" s="30"/>
      <c r="BD202" s="30"/>
      <c r="BE202" s="30"/>
      <c r="BF202" s="30"/>
      <c r="BG202" s="30"/>
      <c r="BH202" s="22" t="s">
        <v>4968</v>
      </c>
      <c r="BI202" s="596" t="s">
        <v>3661</v>
      </c>
      <c r="BJ202" s="596" t="s">
        <v>3662</v>
      </c>
      <c r="BK202" s="30" t="s">
        <v>4969</v>
      </c>
      <c r="BL202" s="22" t="s">
        <v>4970</v>
      </c>
      <c r="BM202" s="30" t="s">
        <v>4971</v>
      </c>
      <c r="BN202" s="22" t="s">
        <v>4970</v>
      </c>
      <c r="BO202" s="22" t="s">
        <v>4972</v>
      </c>
      <c r="BP202" s="22" t="s">
        <v>4871</v>
      </c>
      <c r="BQ202" s="22"/>
      <c r="BR202" s="22"/>
      <c r="BS202" s="22"/>
      <c r="BT202" s="22"/>
      <c r="BU202" s="22"/>
      <c r="BV202" s="30"/>
      <c r="BW202" s="30"/>
      <c r="BX202" s="30"/>
      <c r="BY202" s="30" t="s">
        <v>4757</v>
      </c>
      <c r="BZ202" s="22"/>
      <c r="CA202" s="22"/>
      <c r="CB202" s="567"/>
    </row>
    <row r="203" spans="1:80" s="887" customFormat="1" ht="48">
      <c r="A203" s="22">
        <v>10</v>
      </c>
      <c r="B203" s="602" t="s">
        <v>4847</v>
      </c>
      <c r="C203" s="596" t="s">
        <v>4973</v>
      </c>
      <c r="D203" s="21" t="s">
        <v>4974</v>
      </c>
      <c r="E203" s="567" t="s">
        <v>101</v>
      </c>
      <c r="F203" s="22">
        <v>2024</v>
      </c>
      <c r="G203" s="22">
        <v>2024</v>
      </c>
      <c r="H203" s="22">
        <v>7</v>
      </c>
      <c r="I203" s="22" t="s">
        <v>3685</v>
      </c>
      <c r="J203" s="603">
        <v>9000000</v>
      </c>
      <c r="K203" s="22" t="s">
        <v>4734</v>
      </c>
      <c r="L203" s="22">
        <v>3</v>
      </c>
      <c r="M203" s="22" t="s">
        <v>3693</v>
      </c>
      <c r="N203" s="22" t="s">
        <v>9</v>
      </c>
      <c r="O203" s="22" t="s">
        <v>3686</v>
      </c>
      <c r="P203" s="22" t="s">
        <v>4392</v>
      </c>
      <c r="Q203" s="22">
        <v>6724784</v>
      </c>
      <c r="R203" s="22" t="s">
        <v>3359</v>
      </c>
      <c r="S203" s="564" t="s">
        <v>2069</v>
      </c>
      <c r="T203" s="915">
        <f>J203/3</f>
        <v>3000000</v>
      </c>
      <c r="U203" s="22" t="s">
        <v>4975</v>
      </c>
      <c r="V203" s="22" t="s">
        <v>3694</v>
      </c>
      <c r="W203" s="22" t="s">
        <v>4722</v>
      </c>
      <c r="X203" s="22">
        <v>1093</v>
      </c>
      <c r="Y203" s="370" t="s">
        <v>4736</v>
      </c>
      <c r="Z203" s="22">
        <v>6680615</v>
      </c>
      <c r="AA203" s="22" t="s">
        <v>2769</v>
      </c>
      <c r="AB203" s="22" t="s">
        <v>112</v>
      </c>
      <c r="AC203" s="915">
        <f t="shared" si="32"/>
        <v>3000000</v>
      </c>
      <c r="AD203" s="22" t="s">
        <v>4885</v>
      </c>
      <c r="AE203" s="22" t="s">
        <v>3694</v>
      </c>
      <c r="AF203" s="22" t="s">
        <v>4734</v>
      </c>
      <c r="AG203" s="22" t="s">
        <v>4753</v>
      </c>
      <c r="AH203" s="584" t="s">
        <v>4753</v>
      </c>
      <c r="AI203" s="22" t="s">
        <v>4976</v>
      </c>
      <c r="AJ203" s="915">
        <f t="shared" si="33"/>
        <v>3000000</v>
      </c>
      <c r="AK203" s="22" t="s">
        <v>4885</v>
      </c>
      <c r="AL203" s="22" t="s">
        <v>3694</v>
      </c>
      <c r="AM203" s="22" t="s">
        <v>4734</v>
      </c>
      <c r="AN203" s="22"/>
      <c r="AO203" s="22"/>
      <c r="AP203" s="22"/>
      <c r="AQ203" s="808"/>
      <c r="AR203" s="22"/>
      <c r="AS203" s="22"/>
      <c r="AT203" s="22"/>
      <c r="AU203" s="22"/>
      <c r="AV203" s="22"/>
      <c r="AW203" s="22"/>
      <c r="AX203" s="808"/>
      <c r="AY203" s="30"/>
      <c r="AZ203" s="30"/>
      <c r="BA203" s="30"/>
      <c r="BB203" s="30"/>
      <c r="BC203" s="30"/>
      <c r="BD203" s="30"/>
      <c r="BE203" s="30"/>
      <c r="BF203" s="30"/>
      <c r="BG203" s="30"/>
      <c r="BH203" s="22" t="s">
        <v>4977</v>
      </c>
      <c r="BI203" s="596" t="s">
        <v>3661</v>
      </c>
      <c r="BJ203" s="22"/>
      <c r="BK203" s="30" t="s">
        <v>4978</v>
      </c>
      <c r="BL203" s="22" t="s">
        <v>4889</v>
      </c>
      <c r="BM203" s="30" t="s">
        <v>4979</v>
      </c>
      <c r="BN203" s="22" t="s">
        <v>4889</v>
      </c>
      <c r="BO203" s="22"/>
      <c r="BP203" s="22"/>
      <c r="BQ203" s="22"/>
      <c r="BR203" s="22"/>
      <c r="BS203" s="22"/>
      <c r="BT203" s="22"/>
      <c r="BU203" s="22"/>
      <c r="BV203" s="30"/>
      <c r="BW203" s="30"/>
      <c r="BX203" s="30"/>
      <c r="BY203" s="30" t="s">
        <v>4892</v>
      </c>
      <c r="BZ203" s="22"/>
      <c r="CA203" s="22"/>
      <c r="CB203" s="567"/>
    </row>
    <row r="204" spans="1:80" s="294" customFormat="1" ht="48">
      <c r="A204" s="22">
        <v>11</v>
      </c>
      <c r="B204" s="602" t="s">
        <v>4847</v>
      </c>
      <c r="C204" s="596" t="s">
        <v>4980</v>
      </c>
      <c r="D204" s="21" t="s">
        <v>4981</v>
      </c>
      <c r="E204" s="22" t="s">
        <v>101</v>
      </c>
      <c r="F204" s="22">
        <v>2024</v>
      </c>
      <c r="G204" s="22">
        <v>2024</v>
      </c>
      <c r="H204" s="22">
        <v>7</v>
      </c>
      <c r="I204" s="22" t="s">
        <v>3685</v>
      </c>
      <c r="J204" s="603">
        <v>9000000</v>
      </c>
      <c r="K204" s="22" t="s">
        <v>4734</v>
      </c>
      <c r="L204" s="22">
        <v>3</v>
      </c>
      <c r="M204" s="22" t="s">
        <v>3693</v>
      </c>
      <c r="N204" s="22" t="s">
        <v>9</v>
      </c>
      <c r="O204" s="22" t="s">
        <v>3686</v>
      </c>
      <c r="P204" s="22" t="s">
        <v>4392</v>
      </c>
      <c r="Q204" s="22">
        <v>6801883</v>
      </c>
      <c r="R204" s="22" t="s">
        <v>3358</v>
      </c>
      <c r="S204" s="564" t="s">
        <v>2039</v>
      </c>
      <c r="T204" s="915">
        <f>J204/3</f>
        <v>3000000</v>
      </c>
      <c r="U204" s="22" t="s">
        <v>4966</v>
      </c>
      <c r="V204" s="22" t="s">
        <v>4746</v>
      </c>
      <c r="W204" s="22" t="s">
        <v>4722</v>
      </c>
      <c r="X204" s="22">
        <v>1093</v>
      </c>
      <c r="Y204" s="370" t="s">
        <v>4736</v>
      </c>
      <c r="Z204" s="22">
        <v>6680623</v>
      </c>
      <c r="AA204" s="22" t="s">
        <v>2129</v>
      </c>
      <c r="AB204" s="22" t="s">
        <v>125</v>
      </c>
      <c r="AC204" s="915">
        <f t="shared" si="32"/>
        <v>3000000</v>
      </c>
      <c r="AD204" s="22" t="s">
        <v>4966</v>
      </c>
      <c r="AE204" s="22" t="s">
        <v>4746</v>
      </c>
      <c r="AF204" s="22" t="s">
        <v>4734</v>
      </c>
      <c r="AG204" s="22">
        <v>6099359</v>
      </c>
      <c r="AH204" s="584" t="s">
        <v>1265</v>
      </c>
      <c r="AI204" s="22" t="s">
        <v>4982</v>
      </c>
      <c r="AJ204" s="915">
        <f t="shared" si="33"/>
        <v>3000000</v>
      </c>
      <c r="AK204" s="22" t="s">
        <v>4966</v>
      </c>
      <c r="AL204" s="22" t="s">
        <v>4746</v>
      </c>
      <c r="AM204" s="22" t="s">
        <v>4734</v>
      </c>
      <c r="AN204" s="22"/>
      <c r="AO204" s="22"/>
      <c r="AP204" s="22"/>
      <c r="AQ204" s="808"/>
      <c r="AR204" s="22"/>
      <c r="AS204" s="22"/>
      <c r="AT204" s="22"/>
      <c r="AU204" s="22"/>
      <c r="AV204" s="22"/>
      <c r="AW204" s="22"/>
      <c r="AX204" s="808"/>
      <c r="AY204" s="30"/>
      <c r="AZ204" s="30"/>
      <c r="BA204" s="30"/>
      <c r="BB204" s="30"/>
      <c r="BC204" s="30"/>
      <c r="BD204" s="30"/>
      <c r="BE204" s="30"/>
      <c r="BF204" s="30"/>
      <c r="BG204" s="30"/>
      <c r="BH204" s="22" t="s">
        <v>4983</v>
      </c>
      <c r="BI204" s="596" t="s">
        <v>3661</v>
      </c>
      <c r="BJ204" s="596" t="s">
        <v>3662</v>
      </c>
      <c r="BK204" s="30" t="s">
        <v>4922</v>
      </c>
      <c r="BL204" s="22" t="s">
        <v>4871</v>
      </c>
      <c r="BM204" s="30" t="s">
        <v>4984</v>
      </c>
      <c r="BN204" s="22" t="s">
        <v>4871</v>
      </c>
      <c r="BO204" s="22" t="s">
        <v>4833</v>
      </c>
      <c r="BP204" s="22" t="s">
        <v>4871</v>
      </c>
      <c r="BQ204" s="22"/>
      <c r="BR204" s="22"/>
      <c r="BS204" s="22"/>
      <c r="BT204" s="22"/>
      <c r="BU204" s="22"/>
      <c r="BV204" s="30"/>
      <c r="BW204" s="30"/>
      <c r="BX204" s="30"/>
      <c r="BY204" s="30" t="s">
        <v>4757</v>
      </c>
      <c r="BZ204" s="22"/>
      <c r="CA204" s="22" t="s">
        <v>3866</v>
      </c>
      <c r="CB204" s="22"/>
    </row>
    <row r="205" spans="1:80" s="887" customFormat="1" ht="60">
      <c r="A205" s="22">
        <v>21</v>
      </c>
      <c r="B205" s="602" t="s">
        <v>4847</v>
      </c>
      <c r="C205" s="596" t="s">
        <v>4985</v>
      </c>
      <c r="D205" s="21" t="s">
        <v>4986</v>
      </c>
      <c r="E205" s="22" t="s">
        <v>101</v>
      </c>
      <c r="F205" s="22">
        <v>2024</v>
      </c>
      <c r="G205" s="22">
        <v>2024</v>
      </c>
      <c r="H205" s="22">
        <v>7</v>
      </c>
      <c r="I205" s="22" t="s">
        <v>3685</v>
      </c>
      <c r="J205" s="603">
        <v>9000000</v>
      </c>
      <c r="K205" s="22" t="s">
        <v>4734</v>
      </c>
      <c r="L205" s="22">
        <v>3</v>
      </c>
      <c r="M205" s="22" t="s">
        <v>3693</v>
      </c>
      <c r="N205" s="22" t="s">
        <v>9</v>
      </c>
      <c r="O205" s="22" t="s">
        <v>3686</v>
      </c>
      <c r="P205" s="22" t="s">
        <v>4392</v>
      </c>
      <c r="Q205" s="22">
        <v>6832969</v>
      </c>
      <c r="R205" s="22" t="s">
        <v>102</v>
      </c>
      <c r="S205" s="564" t="s">
        <v>3189</v>
      </c>
      <c r="T205" s="915">
        <f>J205/3</f>
        <v>3000000</v>
      </c>
      <c r="U205" s="22" t="s">
        <v>4966</v>
      </c>
      <c r="V205" s="22" t="s">
        <v>4746</v>
      </c>
      <c r="W205" s="22" t="s">
        <v>4722</v>
      </c>
      <c r="X205" s="22">
        <v>1093</v>
      </c>
      <c r="Y205" s="370" t="s">
        <v>4736</v>
      </c>
      <c r="Z205" s="22">
        <v>6665306</v>
      </c>
      <c r="AA205" s="22" t="s">
        <v>2015</v>
      </c>
      <c r="AB205" s="22" t="s">
        <v>4987</v>
      </c>
      <c r="AC205" s="915">
        <f t="shared" si="32"/>
        <v>3000000</v>
      </c>
      <c r="AD205" s="22" t="s">
        <v>217</v>
      </c>
      <c r="AE205" s="22" t="s">
        <v>4746</v>
      </c>
      <c r="AF205" s="22" t="s">
        <v>4734</v>
      </c>
      <c r="AG205" s="22">
        <v>6801883</v>
      </c>
      <c r="AH205" s="584" t="s">
        <v>2039</v>
      </c>
      <c r="AI205" s="22" t="s">
        <v>4988</v>
      </c>
      <c r="AJ205" s="915">
        <f t="shared" si="33"/>
        <v>3000000</v>
      </c>
      <c r="AK205" s="22" t="s">
        <v>217</v>
      </c>
      <c r="AL205" s="22" t="s">
        <v>4746</v>
      </c>
      <c r="AM205" s="22" t="s">
        <v>4734</v>
      </c>
      <c r="AN205" s="22"/>
      <c r="AO205" s="22"/>
      <c r="AP205" s="22"/>
      <c r="AQ205" s="808"/>
      <c r="AR205" s="22"/>
      <c r="AS205" s="22"/>
      <c r="AT205" s="22"/>
      <c r="AU205" s="22"/>
      <c r="AV205" s="22"/>
      <c r="AW205" s="22"/>
      <c r="AX205" s="808"/>
      <c r="AY205" s="30"/>
      <c r="AZ205" s="30"/>
      <c r="BA205" s="30"/>
      <c r="BB205" s="30"/>
      <c r="BC205" s="30"/>
      <c r="BD205" s="30"/>
      <c r="BE205" s="30"/>
      <c r="BF205" s="30"/>
      <c r="BG205" s="30"/>
      <c r="BH205" s="22" t="s">
        <v>4989</v>
      </c>
      <c r="BI205" s="596" t="s">
        <v>3661</v>
      </c>
      <c r="BJ205" s="596" t="s">
        <v>3662</v>
      </c>
      <c r="BK205" s="30" t="s">
        <v>4990</v>
      </c>
      <c r="BL205" s="22" t="s">
        <v>4871</v>
      </c>
      <c r="BM205" s="30" t="s">
        <v>4991</v>
      </c>
      <c r="BN205" s="22" t="s">
        <v>4871</v>
      </c>
      <c r="BO205" s="22" t="s">
        <v>4992</v>
      </c>
      <c r="BP205" s="22" t="s">
        <v>4871</v>
      </c>
      <c r="BQ205" s="22"/>
      <c r="BR205" s="22"/>
      <c r="BS205" s="22"/>
      <c r="BT205" s="22"/>
      <c r="BU205" s="22"/>
      <c r="BV205" s="30"/>
      <c r="BW205" s="30"/>
      <c r="BX205" s="30"/>
      <c r="BY205" s="30" t="s">
        <v>4757</v>
      </c>
      <c r="BZ205" s="22"/>
      <c r="CA205" s="22" t="s">
        <v>3866</v>
      </c>
      <c r="CB205" s="567"/>
    </row>
    <row r="206" spans="1:80" s="294" customFormat="1" ht="48">
      <c r="A206" s="22">
        <v>22</v>
      </c>
      <c r="B206" s="602" t="s">
        <v>4847</v>
      </c>
      <c r="C206" s="596" t="s">
        <v>4993</v>
      </c>
      <c r="D206" s="21" t="s">
        <v>4994</v>
      </c>
      <c r="E206" s="22" t="s">
        <v>101</v>
      </c>
      <c r="F206" s="22">
        <v>2024</v>
      </c>
      <c r="G206" s="22">
        <v>2024</v>
      </c>
      <c r="H206" s="22">
        <v>7</v>
      </c>
      <c r="I206" s="22" t="s">
        <v>4935</v>
      </c>
      <c r="J206" s="603">
        <v>9000000</v>
      </c>
      <c r="K206" s="22" t="s">
        <v>4734</v>
      </c>
      <c r="L206" s="22">
        <v>2</v>
      </c>
      <c r="M206" s="22" t="s">
        <v>3693</v>
      </c>
      <c r="N206" s="22" t="s">
        <v>9</v>
      </c>
      <c r="O206" s="22" t="s">
        <v>3686</v>
      </c>
      <c r="P206" s="22" t="s">
        <v>4392</v>
      </c>
      <c r="Q206" s="22">
        <v>6680618</v>
      </c>
      <c r="R206" s="22" t="s">
        <v>119</v>
      </c>
      <c r="S206" s="564" t="s">
        <v>2025</v>
      </c>
      <c r="T206" s="915">
        <f>J206/3</f>
        <v>3000000</v>
      </c>
      <c r="U206" s="22" t="s">
        <v>4936</v>
      </c>
      <c r="V206" s="22" t="s">
        <v>4746</v>
      </c>
      <c r="W206" s="22" t="s">
        <v>4722</v>
      </c>
      <c r="X206" s="22">
        <v>1093</v>
      </c>
      <c r="Y206" s="370" t="s">
        <v>4736</v>
      </c>
      <c r="Z206" s="22">
        <v>6859016</v>
      </c>
      <c r="AA206" s="22" t="s">
        <v>4995</v>
      </c>
      <c r="AB206" s="22" t="s">
        <v>4877</v>
      </c>
      <c r="AC206" s="915">
        <f t="shared" si="32"/>
        <v>3000000</v>
      </c>
      <c r="AD206" s="22" t="s">
        <v>176</v>
      </c>
      <c r="AE206" s="22" t="s">
        <v>3694</v>
      </c>
      <c r="AF206" s="22" t="s">
        <v>4734</v>
      </c>
      <c r="AG206" s="22">
        <v>6879158</v>
      </c>
      <c r="AH206" s="584" t="s">
        <v>2828</v>
      </c>
      <c r="AI206" s="22" t="s">
        <v>106</v>
      </c>
      <c r="AJ206" s="915">
        <f t="shared" si="33"/>
        <v>3000000</v>
      </c>
      <c r="AK206" s="22" t="s">
        <v>197</v>
      </c>
      <c r="AL206" s="22" t="s">
        <v>4746</v>
      </c>
      <c r="AM206" s="22" t="s">
        <v>4734</v>
      </c>
      <c r="AN206" s="22"/>
      <c r="AO206" s="22"/>
      <c r="AP206" s="22"/>
      <c r="AQ206" s="808"/>
      <c r="AR206" s="22"/>
      <c r="AS206" s="22"/>
      <c r="AT206" s="22"/>
      <c r="AU206" s="22"/>
      <c r="AV206" s="22"/>
      <c r="AW206" s="22"/>
      <c r="AX206" s="808"/>
      <c r="AY206" s="30"/>
      <c r="AZ206" s="30"/>
      <c r="BA206" s="30"/>
      <c r="BB206" s="30"/>
      <c r="BC206" s="30"/>
      <c r="BD206" s="30"/>
      <c r="BE206" s="30"/>
      <c r="BF206" s="30"/>
      <c r="BG206" s="30"/>
      <c r="BH206" s="22" t="s">
        <v>4878</v>
      </c>
      <c r="BI206" s="596" t="s">
        <v>3661</v>
      </c>
      <c r="BJ206" s="22"/>
      <c r="BK206" s="30" t="s">
        <v>4996</v>
      </c>
      <c r="BL206" s="22" t="s">
        <v>4903</v>
      </c>
      <c r="BM206" s="30" t="s">
        <v>4997</v>
      </c>
      <c r="BN206" s="22" t="s">
        <v>4900</v>
      </c>
      <c r="BO206" s="22"/>
      <c r="BP206" s="22"/>
      <c r="BQ206" s="22"/>
      <c r="BR206" s="22"/>
      <c r="BS206" s="22"/>
      <c r="BT206" s="22"/>
      <c r="BU206" s="22"/>
      <c r="BV206" s="30"/>
      <c r="BW206" s="30"/>
      <c r="BX206" s="30"/>
      <c r="BY206" s="30" t="s">
        <v>4757</v>
      </c>
      <c r="BZ206" s="22"/>
      <c r="CA206" s="22" t="s">
        <v>4998</v>
      </c>
      <c r="CB206" s="22"/>
    </row>
    <row r="207" spans="1:80" s="294" customFormat="1" ht="60">
      <c r="A207" s="22">
        <v>42</v>
      </c>
      <c r="B207" s="602"/>
      <c r="C207" s="596" t="s">
        <v>4999</v>
      </c>
      <c r="D207" s="21" t="s">
        <v>5000</v>
      </c>
      <c r="E207" s="22" t="s">
        <v>130</v>
      </c>
      <c r="F207" s="22">
        <v>2024</v>
      </c>
      <c r="G207" s="22">
        <v>2024</v>
      </c>
      <c r="H207" s="22"/>
      <c r="I207" s="590"/>
      <c r="J207" s="603">
        <v>9000000</v>
      </c>
      <c r="K207" s="914" t="s">
        <v>4734</v>
      </c>
      <c r="L207" s="22"/>
      <c r="M207" s="22"/>
      <c r="N207" s="22" t="s">
        <v>9</v>
      </c>
      <c r="O207" s="22" t="s">
        <v>3686</v>
      </c>
      <c r="P207" s="22" t="s">
        <v>4392</v>
      </c>
      <c r="Q207" s="563"/>
      <c r="R207" s="22" t="s">
        <v>132</v>
      </c>
      <c r="S207" s="584"/>
      <c r="T207" s="915">
        <f>J207/2</f>
        <v>4500000</v>
      </c>
      <c r="U207" s="22" t="s">
        <v>4845</v>
      </c>
      <c r="V207" s="22" t="s">
        <v>180</v>
      </c>
      <c r="W207" s="22" t="s">
        <v>4722</v>
      </c>
      <c r="X207" s="22">
        <v>1093</v>
      </c>
      <c r="Y207" s="370" t="s">
        <v>5001</v>
      </c>
      <c r="Z207" s="563" t="s">
        <v>4581</v>
      </c>
      <c r="AA207" s="563" t="s">
        <v>2564</v>
      </c>
      <c r="AB207" s="22" t="s">
        <v>3514</v>
      </c>
      <c r="AC207" s="915"/>
      <c r="AD207" s="22" t="s">
        <v>4811</v>
      </c>
      <c r="AE207" s="22" t="s">
        <v>180</v>
      </c>
      <c r="AF207" s="22" t="s">
        <v>4734</v>
      </c>
      <c r="AG207" s="563"/>
      <c r="AH207" s="584"/>
      <c r="AI207" s="22"/>
      <c r="AJ207" s="915"/>
      <c r="AK207" s="30"/>
      <c r="AL207" s="30"/>
      <c r="AM207" s="30"/>
      <c r="AN207" s="30"/>
      <c r="AO207" s="30"/>
      <c r="AP207" s="30"/>
      <c r="AQ207" s="808"/>
      <c r="AR207" s="30"/>
      <c r="AS207" s="30"/>
      <c r="AT207" s="30"/>
      <c r="AU207" s="30"/>
      <c r="AV207" s="30"/>
      <c r="AW207" s="30"/>
      <c r="AX207" s="808"/>
      <c r="AY207" s="30"/>
      <c r="AZ207" s="30"/>
      <c r="BA207" s="30"/>
      <c r="BB207" s="30"/>
      <c r="BC207" s="30"/>
      <c r="BD207" s="30"/>
      <c r="BE207" s="30"/>
      <c r="BF207" s="30"/>
      <c r="BG207" s="30"/>
      <c r="BH207" s="22">
        <v>9</v>
      </c>
      <c r="BI207" s="596" t="s">
        <v>3661</v>
      </c>
      <c r="BJ207" s="596" t="s">
        <v>3662</v>
      </c>
      <c r="BK207" s="30" t="s">
        <v>5002</v>
      </c>
      <c r="BL207" s="44" t="s">
        <v>4811</v>
      </c>
      <c r="BM207" s="30" t="s">
        <v>5003</v>
      </c>
      <c r="BN207" s="44" t="s">
        <v>4811</v>
      </c>
      <c r="BO207" s="30" t="s">
        <v>5004</v>
      </c>
      <c r="BP207" s="44" t="s">
        <v>4811</v>
      </c>
      <c r="BQ207" s="30"/>
      <c r="BR207" s="44"/>
      <c r="BS207" s="30"/>
      <c r="BT207" s="30"/>
      <c r="BU207" s="30"/>
      <c r="BV207" s="30"/>
      <c r="BW207" s="30"/>
      <c r="BX207" s="30"/>
      <c r="BY207" s="30"/>
      <c r="BZ207" s="30"/>
      <c r="CA207" s="30"/>
      <c r="CB207" s="22"/>
    </row>
    <row r="208" spans="1:80" s="887" customFormat="1" ht="84">
      <c r="A208" s="22">
        <v>24</v>
      </c>
      <c r="B208" s="602" t="s">
        <v>4847</v>
      </c>
      <c r="C208" s="596" t="s">
        <v>5005</v>
      </c>
      <c r="D208" s="21" t="s">
        <v>5006</v>
      </c>
      <c r="E208" s="22" t="s">
        <v>101</v>
      </c>
      <c r="F208" s="22">
        <v>2024</v>
      </c>
      <c r="G208" s="22">
        <v>2024</v>
      </c>
      <c r="H208" s="22">
        <v>7</v>
      </c>
      <c r="I208" s="22" t="s">
        <v>3685</v>
      </c>
      <c r="J208" s="603">
        <v>8973000</v>
      </c>
      <c r="K208" s="22" t="s">
        <v>4734</v>
      </c>
      <c r="L208" s="22">
        <v>1</v>
      </c>
      <c r="M208" s="22" t="s">
        <v>3693</v>
      </c>
      <c r="N208" s="22" t="s">
        <v>9</v>
      </c>
      <c r="O208" s="22" t="s">
        <v>3686</v>
      </c>
      <c r="P208" s="22" t="s">
        <v>4392</v>
      </c>
      <c r="Q208" s="22">
        <v>210955</v>
      </c>
      <c r="R208" s="22" t="s">
        <v>4752</v>
      </c>
      <c r="S208" s="564" t="s">
        <v>2692</v>
      </c>
      <c r="T208" s="915">
        <f>J208/3</f>
        <v>2991000</v>
      </c>
      <c r="U208" s="22" t="s">
        <v>4949</v>
      </c>
      <c r="V208" s="22" t="s">
        <v>3694</v>
      </c>
      <c r="W208" s="22" t="s">
        <v>4722</v>
      </c>
      <c r="X208" s="22">
        <v>1093</v>
      </c>
      <c r="Y208" s="370" t="s">
        <v>4736</v>
      </c>
      <c r="Z208" s="22">
        <v>6843797</v>
      </c>
      <c r="AA208" s="22" t="s">
        <v>2706</v>
      </c>
      <c r="AB208" s="22" t="s">
        <v>4948</v>
      </c>
      <c r="AC208" s="915">
        <f>T208</f>
        <v>2991000</v>
      </c>
      <c r="AD208" s="22" t="s">
        <v>169</v>
      </c>
      <c r="AE208" s="22" t="s">
        <v>3694</v>
      </c>
      <c r="AF208" s="22" t="s">
        <v>4734</v>
      </c>
      <c r="AG208" s="22">
        <v>6099359</v>
      </c>
      <c r="AH208" s="584" t="s">
        <v>1265</v>
      </c>
      <c r="AI208" s="22" t="s">
        <v>4982</v>
      </c>
      <c r="AJ208" s="915">
        <f>T208</f>
        <v>2991000</v>
      </c>
      <c r="AK208" s="22" t="s">
        <v>217</v>
      </c>
      <c r="AL208" s="22" t="s">
        <v>4746</v>
      </c>
      <c r="AM208" s="22" t="s">
        <v>4734</v>
      </c>
      <c r="AN208" s="22"/>
      <c r="AO208" s="22"/>
      <c r="AP208" s="22"/>
      <c r="AQ208" s="808"/>
      <c r="AR208" s="22"/>
      <c r="AS208" s="22"/>
      <c r="AT208" s="22"/>
      <c r="AU208" s="22"/>
      <c r="AV208" s="22"/>
      <c r="AW208" s="22"/>
      <c r="AX208" s="808"/>
      <c r="AY208" s="30"/>
      <c r="AZ208" s="30"/>
      <c r="BA208" s="30"/>
      <c r="BB208" s="30"/>
      <c r="BC208" s="30"/>
      <c r="BD208" s="30"/>
      <c r="BE208" s="30"/>
      <c r="BF208" s="30"/>
      <c r="BG208" s="30"/>
      <c r="BH208" s="22">
        <v>9</v>
      </c>
      <c r="BI208" s="596" t="s">
        <v>3661</v>
      </c>
      <c r="BJ208" s="596" t="s">
        <v>3662</v>
      </c>
      <c r="BK208" s="30" t="s">
        <v>5007</v>
      </c>
      <c r="BL208" s="22" t="s">
        <v>4953</v>
      </c>
      <c r="BM208" s="30" t="s">
        <v>4955</v>
      </c>
      <c r="BN208" s="22" t="s">
        <v>4953</v>
      </c>
      <c r="BO208" s="22"/>
      <c r="BP208" s="22"/>
      <c r="BQ208" s="22"/>
      <c r="BR208" s="22"/>
      <c r="BS208" s="22"/>
      <c r="BT208" s="22"/>
      <c r="BU208" s="22"/>
      <c r="BV208" s="30"/>
      <c r="BW208" s="30"/>
      <c r="BX208" s="30"/>
      <c r="BY208" s="30" t="s">
        <v>4757</v>
      </c>
      <c r="BZ208" s="22"/>
      <c r="CA208" s="22" t="s">
        <v>4904</v>
      </c>
      <c r="CB208" s="567"/>
    </row>
    <row r="209" spans="1:83" s="887" customFormat="1" ht="84">
      <c r="A209" s="22">
        <v>13</v>
      </c>
      <c r="B209" s="602" t="s">
        <v>4847</v>
      </c>
      <c r="C209" s="596" t="s">
        <v>5008</v>
      </c>
      <c r="D209" s="21" t="s">
        <v>5009</v>
      </c>
      <c r="E209" s="22" t="s">
        <v>101</v>
      </c>
      <c r="F209" s="22">
        <v>2024</v>
      </c>
      <c r="G209" s="22">
        <v>2024</v>
      </c>
      <c r="H209" s="22">
        <v>7</v>
      </c>
      <c r="I209" s="22" t="s">
        <v>5010</v>
      </c>
      <c r="J209" s="603">
        <v>8948250</v>
      </c>
      <c r="K209" s="22" t="s">
        <v>4734</v>
      </c>
      <c r="L209" s="22">
        <v>2</v>
      </c>
      <c r="M209" s="22" t="s">
        <v>3693</v>
      </c>
      <c r="N209" s="22" t="s">
        <v>9</v>
      </c>
      <c r="O209" s="22" t="s">
        <v>3686</v>
      </c>
      <c r="P209" s="22" t="s">
        <v>4392</v>
      </c>
      <c r="Q209" s="22">
        <v>6859382</v>
      </c>
      <c r="R209" s="22" t="s">
        <v>105</v>
      </c>
      <c r="S209" s="564" t="s">
        <v>2631</v>
      </c>
      <c r="T209" s="915">
        <f>J209/4</f>
        <v>2237062.5</v>
      </c>
      <c r="U209" s="22" t="s">
        <v>4918</v>
      </c>
      <c r="V209" s="22" t="s">
        <v>4746</v>
      </c>
      <c r="W209" s="22" t="s">
        <v>4722</v>
      </c>
      <c r="X209" s="22">
        <v>1093</v>
      </c>
      <c r="Y209" s="370" t="s">
        <v>4736</v>
      </c>
      <c r="Z209" s="22">
        <v>6682237</v>
      </c>
      <c r="AA209" s="22" t="s">
        <v>2024</v>
      </c>
      <c r="AB209" s="22" t="s">
        <v>5011</v>
      </c>
      <c r="AC209" s="915">
        <f>T209</f>
        <v>2237062.5</v>
      </c>
      <c r="AD209" s="22" t="s">
        <v>3486</v>
      </c>
      <c r="AE209" s="22" t="s">
        <v>4908</v>
      </c>
      <c r="AF209" s="22" t="s">
        <v>4734</v>
      </c>
      <c r="AG209" s="22">
        <v>6833034</v>
      </c>
      <c r="AH209" s="584" t="s">
        <v>2310</v>
      </c>
      <c r="AI209" s="22" t="s">
        <v>5012</v>
      </c>
      <c r="AJ209" s="915">
        <f>T209</f>
        <v>2237062.5</v>
      </c>
      <c r="AK209" s="22" t="s">
        <v>217</v>
      </c>
      <c r="AL209" s="22" t="s">
        <v>4746</v>
      </c>
      <c r="AM209" s="22" t="s">
        <v>4734</v>
      </c>
      <c r="AN209" s="22">
        <v>6789028</v>
      </c>
      <c r="AO209" s="22" t="s">
        <v>2205</v>
      </c>
      <c r="AP209" s="22" t="s">
        <v>5013</v>
      </c>
      <c r="AQ209" s="808">
        <f>T209</f>
        <v>2237062.5</v>
      </c>
      <c r="AR209" s="22" t="s">
        <v>217</v>
      </c>
      <c r="AS209" s="22" t="s">
        <v>4746</v>
      </c>
      <c r="AT209" s="22" t="s">
        <v>4734</v>
      </c>
      <c r="AU209" s="22"/>
      <c r="AV209" s="22"/>
      <c r="AW209" s="22"/>
      <c r="AX209" s="808"/>
      <c r="AY209" s="30"/>
      <c r="AZ209" s="30"/>
      <c r="BA209" s="30"/>
      <c r="BB209" s="30"/>
      <c r="BC209" s="30"/>
      <c r="BD209" s="30"/>
      <c r="BE209" s="30"/>
      <c r="BF209" s="30"/>
      <c r="BG209" s="30"/>
      <c r="BH209" s="22">
        <v>17</v>
      </c>
      <c r="BI209" s="596" t="s">
        <v>3661</v>
      </c>
      <c r="BJ209" s="596" t="s">
        <v>3662</v>
      </c>
      <c r="BK209" s="30" t="s">
        <v>5014</v>
      </c>
      <c r="BL209" s="22" t="s">
        <v>4913</v>
      </c>
      <c r="BM209" s="30" t="s">
        <v>5015</v>
      </c>
      <c r="BN209" s="22" t="s">
        <v>4871</v>
      </c>
      <c r="BO209" s="22"/>
      <c r="BP209" s="22"/>
      <c r="BQ209" s="22"/>
      <c r="BR209" s="22"/>
      <c r="BS209" s="22"/>
      <c r="BT209" s="22"/>
      <c r="BU209" s="22"/>
      <c r="BV209" s="30"/>
      <c r="BW209" s="30"/>
      <c r="BX209" s="30"/>
      <c r="BY209" s="30" t="s">
        <v>4757</v>
      </c>
      <c r="BZ209" s="22"/>
      <c r="CA209" s="22" t="s">
        <v>3866</v>
      </c>
      <c r="CB209" s="567"/>
    </row>
    <row r="210" spans="1:83" s="294" customFormat="1" ht="36">
      <c r="A210" s="22">
        <v>31</v>
      </c>
      <c r="B210" s="602" t="s">
        <v>4864</v>
      </c>
      <c r="C210" s="596" t="s">
        <v>5016</v>
      </c>
      <c r="D210" s="21" t="s">
        <v>5017</v>
      </c>
      <c r="E210" s="567" t="s">
        <v>127</v>
      </c>
      <c r="F210" s="22">
        <v>2024</v>
      </c>
      <c r="G210" s="22">
        <v>2024</v>
      </c>
      <c r="H210" s="22">
        <v>7</v>
      </c>
      <c r="I210" s="22" t="s">
        <v>3685</v>
      </c>
      <c r="J210" s="603">
        <v>8775000</v>
      </c>
      <c r="K210" s="22" t="s">
        <v>4734</v>
      </c>
      <c r="L210" s="22">
        <v>4</v>
      </c>
      <c r="M210" s="22" t="s">
        <v>3693</v>
      </c>
      <c r="N210" s="22" t="s">
        <v>9</v>
      </c>
      <c r="O210" s="22" t="s">
        <v>3686</v>
      </c>
      <c r="P210" s="22" t="s">
        <v>4392</v>
      </c>
      <c r="Q210" s="22">
        <v>6681051</v>
      </c>
      <c r="R210" s="22" t="s">
        <v>3552</v>
      </c>
      <c r="S210" s="564" t="s">
        <v>1945</v>
      </c>
      <c r="T210" s="915">
        <f>J210/3</f>
        <v>2925000</v>
      </c>
      <c r="U210" s="22" t="s">
        <v>4936</v>
      </c>
      <c r="V210" s="22" t="s">
        <v>4746</v>
      </c>
      <c r="W210" s="22" t="s">
        <v>4722</v>
      </c>
      <c r="X210" s="22">
        <v>1093</v>
      </c>
      <c r="Y210" s="370" t="s">
        <v>4736</v>
      </c>
      <c r="Z210" s="22">
        <v>6680648</v>
      </c>
      <c r="AA210" s="22" t="s">
        <v>1324</v>
      </c>
      <c r="AB210" s="22" t="s">
        <v>4919</v>
      </c>
      <c r="AC210" s="915">
        <f>T210</f>
        <v>2925000</v>
      </c>
      <c r="AD210" s="22" t="s">
        <v>217</v>
      </c>
      <c r="AE210" s="22" t="s">
        <v>4746</v>
      </c>
      <c r="AF210" s="22" t="s">
        <v>4734</v>
      </c>
      <c r="AG210" s="22">
        <v>6787771</v>
      </c>
      <c r="AH210" s="584" t="s">
        <v>1964</v>
      </c>
      <c r="AI210" s="22" t="s">
        <v>5018</v>
      </c>
      <c r="AJ210" s="915">
        <f>T210</f>
        <v>2925000</v>
      </c>
      <c r="AK210" s="22" t="s">
        <v>217</v>
      </c>
      <c r="AL210" s="22" t="s">
        <v>4746</v>
      </c>
      <c r="AM210" s="22" t="s">
        <v>4734</v>
      </c>
      <c r="AN210" s="22"/>
      <c r="AO210" s="22"/>
      <c r="AP210" s="22"/>
      <c r="AQ210" s="808"/>
      <c r="AR210" s="22"/>
      <c r="AS210" s="22"/>
      <c r="AT210" s="22"/>
      <c r="AU210" s="22"/>
      <c r="AV210" s="22"/>
      <c r="AW210" s="22"/>
      <c r="AX210" s="808"/>
      <c r="AY210" s="30"/>
      <c r="AZ210" s="30"/>
      <c r="BA210" s="30"/>
      <c r="BB210" s="30"/>
      <c r="BC210" s="30"/>
      <c r="BD210" s="30"/>
      <c r="BE210" s="30"/>
      <c r="BF210" s="30"/>
      <c r="BG210" s="30"/>
      <c r="BH210" s="22">
        <v>9</v>
      </c>
      <c r="BI210" s="596" t="s">
        <v>3661</v>
      </c>
      <c r="BJ210" s="596" t="s">
        <v>3662</v>
      </c>
      <c r="BK210" s="30" t="s">
        <v>5019</v>
      </c>
      <c r="BL210" s="22" t="s">
        <v>4900</v>
      </c>
      <c r="BM210" s="30" t="s">
        <v>5020</v>
      </c>
      <c r="BN210" s="22" t="s">
        <v>4900</v>
      </c>
      <c r="BO210" s="22" t="s">
        <v>5021</v>
      </c>
      <c r="BP210" s="22"/>
      <c r="BQ210" s="22"/>
      <c r="BR210" s="22"/>
      <c r="BS210" s="22"/>
      <c r="BT210" s="22"/>
      <c r="BU210" s="22"/>
      <c r="BV210" s="30"/>
      <c r="BW210" s="30"/>
      <c r="BX210" s="30"/>
      <c r="BY210" s="30" t="s">
        <v>4757</v>
      </c>
      <c r="BZ210" s="22"/>
      <c r="CA210" s="22" t="s">
        <v>3866</v>
      </c>
      <c r="CB210" s="22"/>
    </row>
    <row r="211" spans="1:83" s="294" customFormat="1" ht="48">
      <c r="A211" s="22">
        <v>23</v>
      </c>
      <c r="B211" s="602" t="s">
        <v>4847</v>
      </c>
      <c r="C211" s="596" t="s">
        <v>5022</v>
      </c>
      <c r="D211" s="21" t="s">
        <v>5023</v>
      </c>
      <c r="E211" s="567" t="s">
        <v>101</v>
      </c>
      <c r="F211" s="22">
        <v>2024</v>
      </c>
      <c r="G211" s="22">
        <v>2024</v>
      </c>
      <c r="H211" s="22">
        <v>7</v>
      </c>
      <c r="I211" s="22" t="s">
        <v>5024</v>
      </c>
      <c r="J211" s="603">
        <v>8550000</v>
      </c>
      <c r="K211" s="22" t="s">
        <v>4734</v>
      </c>
      <c r="L211" s="22">
        <v>2</v>
      </c>
      <c r="M211" s="22" t="s">
        <v>3693</v>
      </c>
      <c r="N211" s="22" t="s">
        <v>9</v>
      </c>
      <c r="O211" s="22" t="s">
        <v>3686</v>
      </c>
      <c r="P211" s="22" t="s">
        <v>4392</v>
      </c>
      <c r="Q211" s="22">
        <v>6853203</v>
      </c>
      <c r="R211" s="22" t="s">
        <v>107</v>
      </c>
      <c r="S211" s="564" t="s">
        <v>4374</v>
      </c>
      <c r="T211" s="915">
        <f>J211/2</f>
        <v>4275000</v>
      </c>
      <c r="U211" s="22" t="s">
        <v>4876</v>
      </c>
      <c r="V211" s="22" t="s">
        <v>3694</v>
      </c>
      <c r="W211" s="22" t="s">
        <v>4722</v>
      </c>
      <c r="X211" s="22">
        <v>1093</v>
      </c>
      <c r="Y211" s="370" t="s">
        <v>4736</v>
      </c>
      <c r="Z211" s="22">
        <v>6734188</v>
      </c>
      <c r="AA211" s="22" t="s">
        <v>5025</v>
      </c>
      <c r="AB211" s="22" t="s">
        <v>5026</v>
      </c>
      <c r="AC211" s="915" t="s">
        <v>1230</v>
      </c>
      <c r="AD211" s="22" t="s">
        <v>5027</v>
      </c>
      <c r="AE211" s="22" t="s">
        <v>1230</v>
      </c>
      <c r="AF211" s="22" t="s">
        <v>5028</v>
      </c>
      <c r="AG211" s="22"/>
      <c r="AH211" s="584"/>
      <c r="AI211" s="22"/>
      <c r="AJ211" s="915"/>
      <c r="AK211" s="22"/>
      <c r="AL211" s="22"/>
      <c r="AM211" s="22"/>
      <c r="AN211" s="22"/>
      <c r="AO211" s="22"/>
      <c r="AP211" s="22"/>
      <c r="AQ211" s="808"/>
      <c r="AR211" s="22"/>
      <c r="AS211" s="22"/>
      <c r="AT211" s="22"/>
      <c r="AU211" s="22"/>
      <c r="AV211" s="22"/>
      <c r="AW211" s="22"/>
      <c r="AX211" s="808"/>
      <c r="AY211" s="30"/>
      <c r="AZ211" s="30"/>
      <c r="BA211" s="30"/>
      <c r="BB211" s="30"/>
      <c r="BC211" s="30"/>
      <c r="BD211" s="30"/>
      <c r="BE211" s="30"/>
      <c r="BF211" s="30"/>
      <c r="BG211" s="30"/>
      <c r="BH211" s="22" t="s">
        <v>5029</v>
      </c>
      <c r="BI211" s="596" t="s">
        <v>3661</v>
      </c>
      <c r="BJ211" s="596" t="s">
        <v>3662</v>
      </c>
      <c r="BK211" s="30" t="s">
        <v>5030</v>
      </c>
      <c r="BL211" s="22" t="s">
        <v>4781</v>
      </c>
      <c r="BM211" s="30" t="s">
        <v>5031</v>
      </c>
      <c r="BN211" s="22" t="s">
        <v>4781</v>
      </c>
      <c r="BO211" s="22"/>
      <c r="BP211" s="22"/>
      <c r="BQ211" s="22"/>
      <c r="BR211" s="22"/>
      <c r="BS211" s="22"/>
      <c r="BT211" s="22"/>
      <c r="BU211" s="22"/>
      <c r="BV211" s="30"/>
      <c r="BW211" s="30"/>
      <c r="BX211" s="30"/>
      <c r="BY211" s="30" t="s">
        <v>4757</v>
      </c>
      <c r="BZ211" s="22"/>
      <c r="CA211" s="22"/>
      <c r="CB211" s="22"/>
    </row>
    <row r="212" spans="1:83" ht="60">
      <c r="A212" s="22">
        <v>9</v>
      </c>
      <c r="B212" s="602" t="s">
        <v>4847</v>
      </c>
      <c r="C212" s="596" t="s">
        <v>5032</v>
      </c>
      <c r="D212" s="21" t="s">
        <v>5033</v>
      </c>
      <c r="E212" s="22" t="s">
        <v>101</v>
      </c>
      <c r="F212" s="22">
        <v>2024</v>
      </c>
      <c r="G212" s="22">
        <v>2024</v>
      </c>
      <c r="H212" s="22">
        <v>7</v>
      </c>
      <c r="I212" s="22" t="s">
        <v>3685</v>
      </c>
      <c r="J212" s="603">
        <v>8100000</v>
      </c>
      <c r="K212" s="22" t="s">
        <v>4734</v>
      </c>
      <c r="L212" s="22">
        <v>2</v>
      </c>
      <c r="M212" s="22" t="s">
        <v>3693</v>
      </c>
      <c r="N212" s="22" t="s">
        <v>9</v>
      </c>
      <c r="O212" s="22" t="s">
        <v>3686</v>
      </c>
      <c r="P212" s="22" t="s">
        <v>4392</v>
      </c>
      <c r="Q212" s="22">
        <v>6826727</v>
      </c>
      <c r="R212" s="22" t="s">
        <v>3514</v>
      </c>
      <c r="S212" s="564" t="s">
        <v>2564</v>
      </c>
      <c r="T212" s="915">
        <f t="shared" ref="T212:T217" si="34">J212/3</f>
        <v>2700000</v>
      </c>
      <c r="U212" s="22" t="s">
        <v>4911</v>
      </c>
      <c r="V212" s="22" t="s">
        <v>4737</v>
      </c>
      <c r="W212" s="22" t="s">
        <v>4722</v>
      </c>
      <c r="X212" s="22">
        <v>1093</v>
      </c>
      <c r="Y212" s="370" t="s">
        <v>4736</v>
      </c>
      <c r="Z212" s="22">
        <v>259781</v>
      </c>
      <c r="AA212" s="22" t="s">
        <v>1270</v>
      </c>
      <c r="AB212" s="22" t="s">
        <v>5034</v>
      </c>
      <c r="AC212" s="915">
        <f>T212</f>
        <v>2700000</v>
      </c>
      <c r="AD212" s="22" t="s">
        <v>3486</v>
      </c>
      <c r="AE212" s="22" t="s">
        <v>4908</v>
      </c>
      <c r="AF212" s="22" t="s">
        <v>4734</v>
      </c>
      <c r="AG212" s="22">
        <v>6886510</v>
      </c>
      <c r="AH212" s="584" t="s">
        <v>4713</v>
      </c>
      <c r="AI212" s="22" t="s">
        <v>5035</v>
      </c>
      <c r="AJ212" s="915">
        <f>T212</f>
        <v>2700000</v>
      </c>
      <c r="AK212" s="22" t="s">
        <v>179</v>
      </c>
      <c r="AL212" s="22" t="s">
        <v>4737</v>
      </c>
      <c r="AM212" s="22" t="s">
        <v>4734</v>
      </c>
      <c r="AN212" s="22"/>
      <c r="AO212" s="22"/>
      <c r="AP212" s="22"/>
      <c r="AQ212" s="808"/>
      <c r="AR212" s="22"/>
      <c r="AS212" s="22"/>
      <c r="AT212" s="22"/>
      <c r="AU212" s="22"/>
      <c r="AV212" s="22"/>
      <c r="AW212" s="22"/>
      <c r="AX212" s="808"/>
      <c r="AY212" s="30"/>
      <c r="AZ212" s="30"/>
      <c r="BA212" s="30"/>
      <c r="BB212" s="30"/>
      <c r="BC212" s="30"/>
      <c r="BD212" s="30"/>
      <c r="BE212" s="30"/>
      <c r="BF212" s="30"/>
      <c r="BG212" s="30"/>
      <c r="BH212" s="22">
        <v>6</v>
      </c>
      <c r="BI212" s="596" t="s">
        <v>3661</v>
      </c>
      <c r="BJ212" s="596" t="s">
        <v>3662</v>
      </c>
      <c r="BK212" s="30" t="s">
        <v>5036</v>
      </c>
      <c r="BL212" s="22" t="s">
        <v>5037</v>
      </c>
      <c r="BM212" s="30" t="s">
        <v>5038</v>
      </c>
      <c r="BN212" s="22" t="s">
        <v>5037</v>
      </c>
      <c r="BO212" s="22" t="s">
        <v>5039</v>
      </c>
      <c r="BP212" s="22" t="s">
        <v>5037</v>
      </c>
      <c r="BQ212" s="22"/>
      <c r="BR212" s="22"/>
      <c r="BS212" s="22"/>
      <c r="BT212" s="22"/>
      <c r="BU212" s="22"/>
      <c r="BV212" s="30"/>
      <c r="BW212" s="30"/>
      <c r="BX212" s="30"/>
      <c r="BY212" s="30" t="s">
        <v>4757</v>
      </c>
      <c r="BZ212" s="22"/>
      <c r="CA212" s="22"/>
      <c r="CB212" s="743"/>
    </row>
    <row r="213" spans="1:83" s="877" customFormat="1" ht="36">
      <c r="A213" s="22">
        <v>19</v>
      </c>
      <c r="B213" s="602" t="s">
        <v>4847</v>
      </c>
      <c r="C213" s="596" t="s">
        <v>5040</v>
      </c>
      <c r="D213" s="21" t="s">
        <v>5041</v>
      </c>
      <c r="E213" s="567" t="s">
        <v>101</v>
      </c>
      <c r="F213" s="22">
        <v>2024</v>
      </c>
      <c r="G213" s="22">
        <v>2024</v>
      </c>
      <c r="H213" s="22">
        <v>7</v>
      </c>
      <c r="I213" s="22" t="s">
        <v>4760</v>
      </c>
      <c r="J213" s="603">
        <v>8100000</v>
      </c>
      <c r="K213" s="22" t="s">
        <v>4734</v>
      </c>
      <c r="L213" s="22">
        <v>3</v>
      </c>
      <c r="M213" s="22" t="s">
        <v>3693</v>
      </c>
      <c r="N213" s="22" t="s">
        <v>9</v>
      </c>
      <c r="O213" s="22" t="s">
        <v>3686</v>
      </c>
      <c r="P213" s="22" t="s">
        <v>4392</v>
      </c>
      <c r="Q213" s="22">
        <v>6825598</v>
      </c>
      <c r="R213" s="22" t="s">
        <v>124</v>
      </c>
      <c r="S213" s="564" t="s">
        <v>2062</v>
      </c>
      <c r="T213" s="915">
        <f t="shared" si="34"/>
        <v>2700000</v>
      </c>
      <c r="U213" s="22" t="s">
        <v>4911</v>
      </c>
      <c r="V213" s="22" t="s">
        <v>4737</v>
      </c>
      <c r="W213" s="22" t="s">
        <v>4722</v>
      </c>
      <c r="X213" s="22">
        <v>1093</v>
      </c>
      <c r="Y213" s="370" t="s">
        <v>4736</v>
      </c>
      <c r="Z213" s="22">
        <v>6099359</v>
      </c>
      <c r="AA213" s="22" t="s">
        <v>1265</v>
      </c>
      <c r="AB213" s="22" t="s">
        <v>4982</v>
      </c>
      <c r="AC213" s="915">
        <f>T213</f>
        <v>2700000</v>
      </c>
      <c r="AD213" s="22" t="s">
        <v>217</v>
      </c>
      <c r="AE213" s="22" t="s">
        <v>4746</v>
      </c>
      <c r="AF213" s="22" t="s">
        <v>4734</v>
      </c>
      <c r="AG213" s="22">
        <v>6756318</v>
      </c>
      <c r="AH213" s="584" t="s">
        <v>1238</v>
      </c>
      <c r="AI213" s="22" t="s">
        <v>5042</v>
      </c>
      <c r="AJ213" s="915">
        <f>T213</f>
        <v>2700000</v>
      </c>
      <c r="AK213" s="22" t="s">
        <v>311</v>
      </c>
      <c r="AL213" s="22" t="s">
        <v>5043</v>
      </c>
      <c r="AM213" s="22" t="s">
        <v>4734</v>
      </c>
      <c r="AN213" s="22"/>
      <c r="AO213" s="22"/>
      <c r="AP213" s="22"/>
      <c r="AQ213" s="808"/>
      <c r="AR213" s="22"/>
      <c r="AS213" s="22"/>
      <c r="AT213" s="22"/>
      <c r="AU213" s="22"/>
      <c r="AV213" s="22"/>
      <c r="AW213" s="22"/>
      <c r="AX213" s="808"/>
      <c r="AY213" s="30"/>
      <c r="AZ213" s="30"/>
      <c r="BA213" s="30"/>
      <c r="BB213" s="30"/>
      <c r="BC213" s="30"/>
      <c r="BD213" s="30"/>
      <c r="BE213" s="30"/>
      <c r="BF213" s="30"/>
      <c r="BG213" s="30"/>
      <c r="BH213" s="22">
        <v>3</v>
      </c>
      <c r="BI213" s="596" t="s">
        <v>3661</v>
      </c>
      <c r="BJ213" s="596" t="s">
        <v>3662</v>
      </c>
      <c r="BK213" s="30" t="s">
        <v>5014</v>
      </c>
      <c r="BL213" s="22" t="s">
        <v>4913</v>
      </c>
      <c r="BM213" s="30" t="s">
        <v>5044</v>
      </c>
      <c r="BN213" s="22" t="s">
        <v>4783</v>
      </c>
      <c r="BO213" s="22" t="s">
        <v>5045</v>
      </c>
      <c r="BP213" s="22" t="s">
        <v>5037</v>
      </c>
      <c r="BQ213" s="22"/>
      <c r="BR213" s="22"/>
      <c r="BS213" s="22"/>
      <c r="BT213" s="22"/>
      <c r="BU213" s="22"/>
      <c r="BV213" s="30"/>
      <c r="BW213" s="30"/>
      <c r="BX213" s="30"/>
      <c r="BY213" s="30" t="s">
        <v>4757</v>
      </c>
      <c r="BZ213" s="22"/>
      <c r="CA213" s="22"/>
      <c r="CB213" s="883"/>
      <c r="CC213" s="895"/>
      <c r="CD213" s="896"/>
      <c r="CE213" s="896"/>
    </row>
    <row r="214" spans="1:83" ht="36">
      <c r="A214" s="22">
        <v>27</v>
      </c>
      <c r="B214" s="602" t="s">
        <v>4847</v>
      </c>
      <c r="C214" s="596" t="s">
        <v>5046</v>
      </c>
      <c r="D214" s="21" t="s">
        <v>5047</v>
      </c>
      <c r="E214" s="22" t="s">
        <v>101</v>
      </c>
      <c r="F214" s="22">
        <v>2024</v>
      </c>
      <c r="G214" s="22">
        <v>2024</v>
      </c>
      <c r="H214" s="22">
        <v>7</v>
      </c>
      <c r="I214" s="22" t="s">
        <v>3685</v>
      </c>
      <c r="J214" s="603">
        <v>8100000</v>
      </c>
      <c r="K214" s="22" t="s">
        <v>4734</v>
      </c>
      <c r="L214" s="22">
        <v>3</v>
      </c>
      <c r="M214" s="22" t="s">
        <v>3693</v>
      </c>
      <c r="N214" s="22" t="s">
        <v>9</v>
      </c>
      <c r="O214" s="22" t="s">
        <v>3686</v>
      </c>
      <c r="P214" s="22" t="s">
        <v>4392</v>
      </c>
      <c r="Q214" s="22">
        <v>6806664</v>
      </c>
      <c r="R214" s="22" t="s">
        <v>3355</v>
      </c>
      <c r="S214" s="564" t="s">
        <v>2621</v>
      </c>
      <c r="T214" s="915">
        <f t="shared" si="34"/>
        <v>2700000</v>
      </c>
      <c r="U214" s="22" t="s">
        <v>5048</v>
      </c>
      <c r="V214" s="22" t="s">
        <v>4737</v>
      </c>
      <c r="W214" s="22" t="s">
        <v>4722</v>
      </c>
      <c r="X214" s="22">
        <v>1093</v>
      </c>
      <c r="Y214" s="370" t="s">
        <v>4736</v>
      </c>
      <c r="Z214" s="22">
        <v>6760392</v>
      </c>
      <c r="AA214" s="22" t="s">
        <v>1236</v>
      </c>
      <c r="AB214" s="22" t="s">
        <v>4747</v>
      </c>
      <c r="AC214" s="915">
        <f>T214</f>
        <v>2700000</v>
      </c>
      <c r="AD214" s="22" t="s">
        <v>311</v>
      </c>
      <c r="AE214" s="22" t="s">
        <v>4737</v>
      </c>
      <c r="AF214" s="22" t="s">
        <v>4734</v>
      </c>
      <c r="AG214" s="22">
        <v>6892129</v>
      </c>
      <c r="AH214" s="584" t="s">
        <v>2845</v>
      </c>
      <c r="AI214" s="22" t="s">
        <v>3407</v>
      </c>
      <c r="AJ214" s="915">
        <f>T214</f>
        <v>2700000</v>
      </c>
      <c r="AK214" s="22" t="s">
        <v>197</v>
      </c>
      <c r="AL214" s="22" t="s">
        <v>4746</v>
      </c>
      <c r="AM214" s="22" t="s">
        <v>4734</v>
      </c>
      <c r="AN214" s="22"/>
      <c r="AO214" s="22"/>
      <c r="AP214" s="22"/>
      <c r="AQ214" s="808"/>
      <c r="AR214" s="22"/>
      <c r="AS214" s="22"/>
      <c r="AT214" s="22"/>
      <c r="AU214" s="22"/>
      <c r="AV214" s="22"/>
      <c r="AW214" s="22"/>
      <c r="AX214" s="808"/>
      <c r="AY214" s="30"/>
      <c r="AZ214" s="30"/>
      <c r="BA214" s="30"/>
      <c r="BB214" s="30"/>
      <c r="BC214" s="30"/>
      <c r="BD214" s="30"/>
      <c r="BE214" s="30"/>
      <c r="BF214" s="30"/>
      <c r="BG214" s="30"/>
      <c r="BH214" s="22">
        <v>4</v>
      </c>
      <c r="BI214" s="596" t="s">
        <v>3661</v>
      </c>
      <c r="BJ214" s="596" t="s">
        <v>3662</v>
      </c>
      <c r="BK214" s="30" t="s">
        <v>5044</v>
      </c>
      <c r="BL214" s="22" t="s">
        <v>4783</v>
      </c>
      <c r="BM214" s="30" t="s">
        <v>5049</v>
      </c>
      <c r="BN214" s="22" t="s">
        <v>4783</v>
      </c>
      <c r="BO214" s="22" t="s">
        <v>5050</v>
      </c>
      <c r="BP214" s="22" t="s">
        <v>4854</v>
      </c>
      <c r="BQ214" s="22"/>
      <c r="BR214" s="22"/>
      <c r="BS214" s="22"/>
      <c r="BT214" s="22"/>
      <c r="BU214" s="22"/>
      <c r="BV214" s="30"/>
      <c r="BW214" s="30"/>
      <c r="BX214" s="30"/>
      <c r="BY214" s="30" t="s">
        <v>4757</v>
      </c>
      <c r="BZ214" s="22"/>
      <c r="CA214" s="22"/>
    </row>
    <row r="215" spans="1:83" ht="36">
      <c r="A215" s="22">
        <v>2</v>
      </c>
      <c r="B215" s="602" t="s">
        <v>4847</v>
      </c>
      <c r="C215" s="596" t="s">
        <v>5051</v>
      </c>
      <c r="D215" s="21" t="s">
        <v>5052</v>
      </c>
      <c r="E215" s="22" t="s">
        <v>101</v>
      </c>
      <c r="F215" s="22">
        <v>2024</v>
      </c>
      <c r="G215" s="22">
        <v>2024</v>
      </c>
      <c r="H215" s="22">
        <v>7</v>
      </c>
      <c r="I215" s="22" t="s">
        <v>3685</v>
      </c>
      <c r="J215" s="603">
        <v>7965000</v>
      </c>
      <c r="K215" s="22" t="s">
        <v>4734</v>
      </c>
      <c r="L215" s="22">
        <v>2</v>
      </c>
      <c r="M215" s="22" t="s">
        <v>3693</v>
      </c>
      <c r="N215" s="22" t="s">
        <v>9</v>
      </c>
      <c r="O215" s="22" t="s">
        <v>3686</v>
      </c>
      <c r="P215" s="22" t="s">
        <v>4392</v>
      </c>
      <c r="Q215" s="22">
        <v>6826739</v>
      </c>
      <c r="R215" s="22" t="s">
        <v>115</v>
      </c>
      <c r="S215" s="564" t="s">
        <v>2595</v>
      </c>
      <c r="T215" s="915">
        <f t="shared" si="34"/>
        <v>2655000</v>
      </c>
      <c r="U215" s="22" t="s">
        <v>4936</v>
      </c>
      <c r="V215" s="22" t="s">
        <v>4746</v>
      </c>
      <c r="W215" s="22" t="s">
        <v>4722</v>
      </c>
      <c r="X215" s="22">
        <v>1093</v>
      </c>
      <c r="Y215" s="370" t="s">
        <v>4736</v>
      </c>
      <c r="Z215" s="22">
        <v>6681051</v>
      </c>
      <c r="AA215" s="22" t="s">
        <v>1945</v>
      </c>
      <c r="AB215" s="22" t="s">
        <v>5053</v>
      </c>
      <c r="AC215" s="915">
        <f>T215</f>
        <v>2655000</v>
      </c>
      <c r="AD215" s="22" t="s">
        <v>197</v>
      </c>
      <c r="AE215" s="22" t="s">
        <v>4746</v>
      </c>
      <c r="AF215" s="22" t="s">
        <v>4734</v>
      </c>
      <c r="AG215" s="22">
        <v>6826743</v>
      </c>
      <c r="AH215" s="584" t="s">
        <v>2168</v>
      </c>
      <c r="AI215" s="22" t="s">
        <v>3554</v>
      </c>
      <c r="AJ215" s="915">
        <f>T215</f>
        <v>2655000</v>
      </c>
      <c r="AK215" s="22" t="s">
        <v>197</v>
      </c>
      <c r="AL215" s="22" t="s">
        <v>4746</v>
      </c>
      <c r="AM215" s="22" t="s">
        <v>4734</v>
      </c>
      <c r="AN215" s="22"/>
      <c r="AO215" s="22"/>
      <c r="AP215" s="22"/>
      <c r="AQ215" s="808"/>
      <c r="AR215" s="22"/>
      <c r="AS215" s="22"/>
      <c r="AT215" s="22"/>
      <c r="AU215" s="22"/>
      <c r="AV215" s="22"/>
      <c r="AW215" s="22"/>
      <c r="AX215" s="808"/>
      <c r="AY215" s="30"/>
      <c r="AZ215" s="30"/>
      <c r="BA215" s="30"/>
      <c r="BB215" s="30"/>
      <c r="BC215" s="30"/>
      <c r="BD215" s="30"/>
      <c r="BE215" s="30"/>
      <c r="BF215" s="30"/>
      <c r="BG215" s="30"/>
      <c r="BH215" s="22">
        <v>9</v>
      </c>
      <c r="BI215" s="596" t="s">
        <v>3661</v>
      </c>
      <c r="BJ215" s="596" t="s">
        <v>3662</v>
      </c>
      <c r="BK215" s="30" t="s">
        <v>5054</v>
      </c>
      <c r="BL215" s="22" t="s">
        <v>4900</v>
      </c>
      <c r="BM215" s="30" t="s">
        <v>5055</v>
      </c>
      <c r="BN215" s="22" t="s">
        <v>4900</v>
      </c>
      <c r="BO215" s="22" t="s">
        <v>5056</v>
      </c>
      <c r="BP215" s="22" t="s">
        <v>4900</v>
      </c>
      <c r="BQ215" s="22"/>
      <c r="BR215" s="22"/>
      <c r="BS215" s="22"/>
      <c r="BT215" s="22"/>
      <c r="BU215" s="22"/>
      <c r="BV215" s="30"/>
      <c r="BW215" s="30"/>
      <c r="BX215" s="30"/>
      <c r="BY215" s="30" t="s">
        <v>4757</v>
      </c>
      <c r="BZ215" s="22"/>
      <c r="CA215" s="22" t="s">
        <v>3866</v>
      </c>
      <c r="CB215" s="21"/>
      <c r="CC215" s="879"/>
      <c r="CD215" s="426"/>
      <c r="CE215" s="426"/>
    </row>
    <row r="216" spans="1:83" ht="43.2">
      <c r="A216" s="22">
        <v>1</v>
      </c>
      <c r="B216" s="602" t="s">
        <v>4847</v>
      </c>
      <c r="C216" s="596" t="s">
        <v>5057</v>
      </c>
      <c r="D216" s="21" t="s">
        <v>5058</v>
      </c>
      <c r="E216" s="22" t="s">
        <v>101</v>
      </c>
      <c r="F216" s="22">
        <v>2024</v>
      </c>
      <c r="G216" s="22">
        <v>2024</v>
      </c>
      <c r="H216" s="22">
        <v>7</v>
      </c>
      <c r="I216" s="590" t="s">
        <v>3685</v>
      </c>
      <c r="J216" s="603">
        <v>7778250</v>
      </c>
      <c r="K216" s="22" t="s">
        <v>4734</v>
      </c>
      <c r="L216" s="22">
        <v>2</v>
      </c>
      <c r="M216" s="22" t="s">
        <v>3693</v>
      </c>
      <c r="N216" s="22" t="s">
        <v>9</v>
      </c>
      <c r="O216" s="22" t="s">
        <v>3686</v>
      </c>
      <c r="P216" s="22" t="s">
        <v>4392</v>
      </c>
      <c r="Q216" s="22">
        <v>6680623</v>
      </c>
      <c r="R216" s="22" t="s">
        <v>125</v>
      </c>
      <c r="S216" s="564" t="s">
        <v>2129</v>
      </c>
      <c r="T216" s="915">
        <f t="shared" si="34"/>
        <v>2592750</v>
      </c>
      <c r="U216" s="22" t="s">
        <v>4966</v>
      </c>
      <c r="V216" s="22" t="s">
        <v>4746</v>
      </c>
      <c r="W216" s="22" t="s">
        <v>4722</v>
      </c>
      <c r="X216" s="22">
        <v>1093</v>
      </c>
      <c r="Y216" s="370" t="s">
        <v>4736</v>
      </c>
      <c r="Z216" s="22">
        <v>6802117</v>
      </c>
      <c r="AA216" s="563" t="s">
        <v>1266</v>
      </c>
      <c r="AB216" s="22" t="s">
        <v>5059</v>
      </c>
      <c r="AC216" s="915">
        <f>T216</f>
        <v>2592750</v>
      </c>
      <c r="AD216" s="22" t="s">
        <v>217</v>
      </c>
      <c r="AE216" s="22" t="s">
        <v>4746</v>
      </c>
      <c r="AF216" s="22" t="s">
        <v>4734</v>
      </c>
      <c r="AG216" s="22">
        <v>6839112</v>
      </c>
      <c r="AH216" s="584" t="s">
        <v>3237</v>
      </c>
      <c r="AI216" s="22" t="s">
        <v>4967</v>
      </c>
      <c r="AJ216" s="915">
        <f>T216</f>
        <v>2592750</v>
      </c>
      <c r="AK216" s="30" t="s">
        <v>217</v>
      </c>
      <c r="AL216" s="30" t="s">
        <v>4746</v>
      </c>
      <c r="AM216" s="30" t="s">
        <v>4734</v>
      </c>
      <c r="AN216" s="30"/>
      <c r="AO216" s="30"/>
      <c r="AP216" s="30"/>
      <c r="AQ216" s="808"/>
      <c r="AR216" s="30"/>
      <c r="AS216" s="30"/>
      <c r="AT216" s="30"/>
      <c r="AU216" s="30"/>
      <c r="AV216" s="30"/>
      <c r="AW216" s="30"/>
      <c r="AX216" s="808"/>
      <c r="AY216" s="30"/>
      <c r="AZ216" s="30"/>
      <c r="BA216" s="30"/>
      <c r="BB216" s="30"/>
      <c r="BC216" s="30"/>
      <c r="BD216" s="30"/>
      <c r="BE216" s="30"/>
      <c r="BF216" s="30"/>
      <c r="BG216" s="30"/>
      <c r="BH216" s="22">
        <v>4</v>
      </c>
      <c r="BI216" s="596" t="s">
        <v>3661</v>
      </c>
      <c r="BJ216" s="596" t="s">
        <v>3662</v>
      </c>
      <c r="BK216" s="30" t="s">
        <v>5060</v>
      </c>
      <c r="BL216" s="44" t="s">
        <v>4871</v>
      </c>
      <c r="BM216" s="30" t="s">
        <v>5061</v>
      </c>
      <c r="BN216" s="44" t="s">
        <v>4871</v>
      </c>
      <c r="BO216" s="30" t="s">
        <v>5062</v>
      </c>
      <c r="BP216" s="44" t="s">
        <v>4871</v>
      </c>
      <c r="BQ216" s="30"/>
      <c r="BR216" s="44"/>
      <c r="BS216" s="30"/>
      <c r="BT216" s="30"/>
      <c r="BU216" s="30"/>
      <c r="BV216" s="30"/>
      <c r="BW216" s="30"/>
      <c r="BX216" s="30"/>
      <c r="BY216" s="30" t="s">
        <v>4757</v>
      </c>
      <c r="BZ216" s="30"/>
      <c r="CA216" s="30"/>
    </row>
    <row r="217" spans="1:83" ht="57.6">
      <c r="A217" s="22">
        <v>46</v>
      </c>
      <c r="B217" s="602"/>
      <c r="C217" s="596" t="s">
        <v>5063</v>
      </c>
      <c r="D217" s="21" t="s">
        <v>5064</v>
      </c>
      <c r="E217" s="567" t="s">
        <v>130</v>
      </c>
      <c r="F217" s="22">
        <v>2024</v>
      </c>
      <c r="G217" s="22">
        <v>2024</v>
      </c>
      <c r="H217" s="22"/>
      <c r="I217" s="590"/>
      <c r="J217" s="603">
        <v>7650000</v>
      </c>
      <c r="K217" s="914" t="s">
        <v>4734</v>
      </c>
      <c r="L217" s="22"/>
      <c r="M217" s="22"/>
      <c r="N217" s="22" t="s">
        <v>9</v>
      </c>
      <c r="O217" s="22" t="s">
        <v>3686</v>
      </c>
      <c r="P217" s="22" t="s">
        <v>4392</v>
      </c>
      <c r="Q217" s="563" t="s">
        <v>5065</v>
      </c>
      <c r="R217" s="22" t="s">
        <v>134</v>
      </c>
      <c r="S217" s="584" t="s">
        <v>2164</v>
      </c>
      <c r="T217" s="915">
        <f t="shared" si="34"/>
        <v>2550000</v>
      </c>
      <c r="U217" s="22" t="s">
        <v>5066</v>
      </c>
      <c r="V217" s="22" t="s">
        <v>198</v>
      </c>
      <c r="W217" s="22" t="s">
        <v>4722</v>
      </c>
      <c r="X217" s="22">
        <v>1093</v>
      </c>
      <c r="Y217" s="370" t="s">
        <v>5067</v>
      </c>
      <c r="Z217" s="563" t="s">
        <v>5068</v>
      </c>
      <c r="AA217" s="563" t="s">
        <v>2044</v>
      </c>
      <c r="AB217" s="22" t="s">
        <v>3535</v>
      </c>
      <c r="AC217" s="915"/>
      <c r="AD217" s="22" t="s">
        <v>5069</v>
      </c>
      <c r="AE217" s="22" t="s">
        <v>198</v>
      </c>
      <c r="AF217" s="22" t="s">
        <v>4734</v>
      </c>
      <c r="AG217" s="563" t="s">
        <v>5070</v>
      </c>
      <c r="AH217" s="584" t="s">
        <v>2042</v>
      </c>
      <c r="AI217" s="22" t="s">
        <v>3574</v>
      </c>
      <c r="AJ217" s="915"/>
      <c r="AK217" s="30" t="s">
        <v>5069</v>
      </c>
      <c r="AL217" s="30" t="s">
        <v>198</v>
      </c>
      <c r="AM217" s="30"/>
      <c r="AN217" s="30"/>
      <c r="AO217" s="30"/>
      <c r="AP217" s="30"/>
      <c r="AQ217" s="808"/>
      <c r="AR217" s="30"/>
      <c r="AS217" s="30"/>
      <c r="AT217" s="30"/>
      <c r="AU217" s="30"/>
      <c r="AV217" s="30"/>
      <c r="AW217" s="30"/>
      <c r="AX217" s="808"/>
      <c r="AY217" s="30"/>
      <c r="AZ217" s="30"/>
      <c r="BA217" s="30"/>
      <c r="BB217" s="30"/>
      <c r="BC217" s="30"/>
      <c r="BD217" s="30"/>
      <c r="BE217" s="30"/>
      <c r="BF217" s="30"/>
      <c r="BG217" s="30"/>
      <c r="BH217" s="22">
        <v>4</v>
      </c>
      <c r="BI217" s="596" t="s">
        <v>3661</v>
      </c>
      <c r="BJ217" s="596" t="s">
        <v>3662</v>
      </c>
      <c r="BK217" s="30" t="s">
        <v>5071</v>
      </c>
      <c r="BL217" s="44" t="s">
        <v>5069</v>
      </c>
      <c r="BM217" s="30" t="s">
        <v>4996</v>
      </c>
      <c r="BN217" s="44" t="s">
        <v>5069</v>
      </c>
      <c r="BO217" s="30" t="s">
        <v>5072</v>
      </c>
      <c r="BP217" s="44" t="s">
        <v>5069</v>
      </c>
      <c r="BQ217" s="30"/>
      <c r="BR217" s="44"/>
      <c r="BS217" s="30"/>
      <c r="BT217" s="30"/>
      <c r="BU217" s="30"/>
      <c r="BV217" s="30"/>
      <c r="BW217" s="30"/>
      <c r="BX217" s="30"/>
      <c r="BY217" s="30"/>
      <c r="BZ217" s="30"/>
      <c r="CA217" s="30"/>
    </row>
    <row r="218" spans="1:83" ht="36">
      <c r="A218" s="22">
        <v>18</v>
      </c>
      <c r="B218" s="602" t="s">
        <v>4847</v>
      </c>
      <c r="C218" s="596" t="s">
        <v>5073</v>
      </c>
      <c r="D218" s="21" t="s">
        <v>5074</v>
      </c>
      <c r="E218" s="567" t="s">
        <v>101</v>
      </c>
      <c r="F218" s="22">
        <v>2024</v>
      </c>
      <c r="G218" s="22">
        <v>2024</v>
      </c>
      <c r="H218" s="22">
        <v>7</v>
      </c>
      <c r="I218" s="22" t="s">
        <v>3776</v>
      </c>
      <c r="J218" s="603">
        <v>7425000</v>
      </c>
      <c r="K218" s="22" t="s">
        <v>4734</v>
      </c>
      <c r="L218" s="22">
        <v>3</v>
      </c>
      <c r="M218" s="22" t="s">
        <v>3693</v>
      </c>
      <c r="N218" s="22" t="s">
        <v>9</v>
      </c>
      <c r="O218" s="22" t="s">
        <v>3686</v>
      </c>
      <c r="P218" s="22" t="s">
        <v>4392</v>
      </c>
      <c r="Q218" s="22">
        <v>6767777</v>
      </c>
      <c r="R218" s="22" t="s">
        <v>103</v>
      </c>
      <c r="S218" s="564" t="s">
        <v>2961</v>
      </c>
      <c r="T218" s="915">
        <f>J218/2</f>
        <v>3712500</v>
      </c>
      <c r="U218" s="22" t="s">
        <v>4929</v>
      </c>
      <c r="V218" s="22" t="s">
        <v>4737</v>
      </c>
      <c r="W218" s="22" t="s">
        <v>4722</v>
      </c>
      <c r="X218" s="22">
        <v>1093</v>
      </c>
      <c r="Y218" s="370" t="s">
        <v>4736</v>
      </c>
      <c r="Z218" s="22">
        <v>6837723</v>
      </c>
      <c r="AA218" s="22" t="s">
        <v>2960</v>
      </c>
      <c r="AB218" s="22" t="s">
        <v>5075</v>
      </c>
      <c r="AC218" s="915">
        <f>T218</f>
        <v>3712500</v>
      </c>
      <c r="AD218" s="22" t="s">
        <v>4929</v>
      </c>
      <c r="AE218" s="22" t="s">
        <v>4737</v>
      </c>
      <c r="AF218" s="22" t="s">
        <v>4734</v>
      </c>
      <c r="AG218" s="22"/>
      <c r="AH218" s="584"/>
      <c r="AI218" s="22"/>
      <c r="AJ218" s="915"/>
      <c r="AK218" s="22"/>
      <c r="AL218" s="22"/>
      <c r="AM218" s="22"/>
      <c r="AN218" s="22"/>
      <c r="AO218" s="22"/>
      <c r="AP218" s="22"/>
      <c r="AQ218" s="808"/>
      <c r="AR218" s="22"/>
      <c r="AS218" s="22"/>
      <c r="AT218" s="22"/>
      <c r="AU218" s="22"/>
      <c r="AV218" s="22"/>
      <c r="AW218" s="22"/>
      <c r="AX218" s="808"/>
      <c r="AY218" s="30"/>
      <c r="AZ218" s="30"/>
      <c r="BA218" s="30"/>
      <c r="BB218" s="30"/>
      <c r="BC218" s="30"/>
      <c r="BD218" s="30"/>
      <c r="BE218" s="30"/>
      <c r="BF218" s="30"/>
      <c r="BG218" s="30"/>
      <c r="BH218" s="22">
        <v>9</v>
      </c>
      <c r="BI218" s="596" t="s">
        <v>3661</v>
      </c>
      <c r="BJ218" s="596" t="s">
        <v>3662</v>
      </c>
      <c r="BK218" s="30" t="s">
        <v>5076</v>
      </c>
      <c r="BL218" s="22" t="s">
        <v>4854</v>
      </c>
      <c r="BM218" s="30" t="s">
        <v>5077</v>
      </c>
      <c r="BN218" s="22" t="s">
        <v>4854</v>
      </c>
      <c r="BO218" s="22" t="s">
        <v>5078</v>
      </c>
      <c r="BP218" s="22" t="s">
        <v>4871</v>
      </c>
      <c r="BQ218" s="22"/>
      <c r="BR218" s="22"/>
      <c r="BS218" s="22"/>
      <c r="BT218" s="22"/>
      <c r="BU218" s="22"/>
      <c r="BV218" s="30"/>
      <c r="BW218" s="30"/>
      <c r="BX218" s="30"/>
      <c r="BY218" s="30" t="s">
        <v>4757</v>
      </c>
      <c r="BZ218" s="22"/>
      <c r="CA218" s="22"/>
    </row>
    <row r="219" spans="1:83" s="877" customFormat="1" ht="48">
      <c r="A219" s="22">
        <v>14</v>
      </c>
      <c r="B219" s="602" t="s">
        <v>4847</v>
      </c>
      <c r="C219" s="596" t="s">
        <v>5079</v>
      </c>
      <c r="D219" s="21" t="s">
        <v>5080</v>
      </c>
      <c r="E219" s="22" t="s">
        <v>101</v>
      </c>
      <c r="F219" s="22">
        <v>2024</v>
      </c>
      <c r="G219" s="22">
        <v>2024</v>
      </c>
      <c r="H219" s="22">
        <v>7</v>
      </c>
      <c r="I219" s="22" t="s">
        <v>5081</v>
      </c>
      <c r="J219" s="603">
        <v>7200000</v>
      </c>
      <c r="K219" s="22" t="s">
        <v>4734</v>
      </c>
      <c r="L219" s="22">
        <v>4</v>
      </c>
      <c r="M219" s="22" t="s">
        <v>3693</v>
      </c>
      <c r="N219" s="22" t="s">
        <v>9</v>
      </c>
      <c r="O219" s="22" t="s">
        <v>3686</v>
      </c>
      <c r="P219" s="22" t="s">
        <v>4392</v>
      </c>
      <c r="Q219" s="22">
        <v>6854678</v>
      </c>
      <c r="R219" s="22" t="s">
        <v>117</v>
      </c>
      <c r="S219" s="564" t="s">
        <v>2988</v>
      </c>
      <c r="T219" s="915">
        <f>J219/3</f>
        <v>2400000</v>
      </c>
      <c r="U219" s="22" t="s">
        <v>4929</v>
      </c>
      <c r="V219" s="22" t="s">
        <v>4737</v>
      </c>
      <c r="W219" s="22" t="s">
        <v>4722</v>
      </c>
      <c r="X219" s="22">
        <v>1093</v>
      </c>
      <c r="Y219" s="370" t="s">
        <v>4736</v>
      </c>
      <c r="Z219" s="22">
        <v>6680628</v>
      </c>
      <c r="AA219" s="22" t="s">
        <v>1295</v>
      </c>
      <c r="AB219" s="22" t="s">
        <v>5082</v>
      </c>
      <c r="AC219" s="915">
        <f>T219</f>
        <v>2400000</v>
      </c>
      <c r="AD219" s="22" t="s">
        <v>207</v>
      </c>
      <c r="AE219" s="22" t="s">
        <v>4737</v>
      </c>
      <c r="AF219" s="22" t="s">
        <v>4734</v>
      </c>
      <c r="AG219" s="22">
        <v>6839500</v>
      </c>
      <c r="AH219" s="584" t="s">
        <v>2959</v>
      </c>
      <c r="AI219" s="22" t="s">
        <v>5083</v>
      </c>
      <c r="AJ219" s="915">
        <f>T219</f>
        <v>2400000</v>
      </c>
      <c r="AK219" s="22" t="s">
        <v>256</v>
      </c>
      <c r="AL219" s="22" t="s">
        <v>4737</v>
      </c>
      <c r="AM219" s="22" t="s">
        <v>4734</v>
      </c>
      <c r="AN219" s="22"/>
      <c r="AO219" s="22"/>
      <c r="AP219" s="22"/>
      <c r="AQ219" s="808"/>
      <c r="AR219" s="22"/>
      <c r="AS219" s="22"/>
      <c r="AT219" s="22"/>
      <c r="AU219" s="22"/>
      <c r="AV219" s="22"/>
      <c r="AW219" s="22"/>
      <c r="AX219" s="808"/>
      <c r="AY219" s="30"/>
      <c r="AZ219" s="30"/>
      <c r="BA219" s="30"/>
      <c r="BB219" s="30"/>
      <c r="BC219" s="30"/>
      <c r="BD219" s="30"/>
      <c r="BE219" s="30"/>
      <c r="BF219" s="30"/>
      <c r="BG219" s="30"/>
      <c r="BH219" s="22" t="s">
        <v>5084</v>
      </c>
      <c r="BI219" s="596" t="s">
        <v>3661</v>
      </c>
      <c r="BJ219" s="596" t="s">
        <v>3662</v>
      </c>
      <c r="BK219" s="30" t="s">
        <v>5085</v>
      </c>
      <c r="BL219" s="22" t="s">
        <v>4854</v>
      </c>
      <c r="BM219" s="30" t="s">
        <v>5086</v>
      </c>
      <c r="BN219" s="22" t="s">
        <v>4854</v>
      </c>
      <c r="BO219" s="22" t="s">
        <v>5087</v>
      </c>
      <c r="BP219" s="22" t="s">
        <v>4854</v>
      </c>
      <c r="BQ219" s="22"/>
      <c r="BR219" s="22"/>
      <c r="BS219" s="22"/>
      <c r="BT219" s="22"/>
      <c r="BU219" s="22"/>
      <c r="BV219" s="30"/>
      <c r="BW219" s="30"/>
      <c r="BX219" s="30"/>
      <c r="BY219" s="30" t="s">
        <v>4757</v>
      </c>
      <c r="BZ219" s="22"/>
      <c r="CA219" s="22" t="s">
        <v>5088</v>
      </c>
      <c r="CB219" s="878"/>
    </row>
    <row r="220" spans="1:83" ht="36">
      <c r="A220" s="22">
        <v>16</v>
      </c>
      <c r="B220" s="602" t="s">
        <v>4847</v>
      </c>
      <c r="C220" s="596" t="s">
        <v>5089</v>
      </c>
      <c r="D220" s="21" t="s">
        <v>5090</v>
      </c>
      <c r="E220" s="22" t="s">
        <v>101</v>
      </c>
      <c r="F220" s="22">
        <v>2024</v>
      </c>
      <c r="G220" s="22">
        <v>2024</v>
      </c>
      <c r="H220" s="22">
        <v>7</v>
      </c>
      <c r="I220" s="22" t="s">
        <v>3685</v>
      </c>
      <c r="J220" s="603">
        <v>7200000</v>
      </c>
      <c r="K220" s="22" t="s">
        <v>4734</v>
      </c>
      <c r="L220" s="22">
        <v>3</v>
      </c>
      <c r="M220" s="22" t="s">
        <v>3693</v>
      </c>
      <c r="N220" s="22" t="s">
        <v>9</v>
      </c>
      <c r="O220" s="22" t="s">
        <v>3686</v>
      </c>
      <c r="P220" s="22" t="s">
        <v>4392</v>
      </c>
      <c r="Q220" s="22">
        <v>6680615</v>
      </c>
      <c r="R220" s="22" t="s">
        <v>112</v>
      </c>
      <c r="S220" s="564" t="s">
        <v>2769</v>
      </c>
      <c r="T220" s="915">
        <f>J220/3</f>
        <v>2400000</v>
      </c>
      <c r="U220" s="22" t="s">
        <v>4975</v>
      </c>
      <c r="V220" s="22" t="s">
        <v>3694</v>
      </c>
      <c r="W220" s="22" t="s">
        <v>4722</v>
      </c>
      <c r="X220" s="22">
        <v>1093</v>
      </c>
      <c r="Y220" s="370" t="s">
        <v>4736</v>
      </c>
      <c r="Z220" s="22">
        <v>6680625</v>
      </c>
      <c r="AA220" s="22" t="s">
        <v>2070</v>
      </c>
      <c r="AB220" s="22" t="s">
        <v>4887</v>
      </c>
      <c r="AC220" s="915">
        <f>T220</f>
        <v>2400000</v>
      </c>
      <c r="AD220" s="22" t="s">
        <v>4975</v>
      </c>
      <c r="AE220" s="22" t="s">
        <v>3694</v>
      </c>
      <c r="AF220" s="22" t="s">
        <v>4734</v>
      </c>
      <c r="AG220" s="22">
        <v>6786182</v>
      </c>
      <c r="AH220" s="584" t="s">
        <v>2759</v>
      </c>
      <c r="AI220" s="22" t="s">
        <v>5091</v>
      </c>
      <c r="AJ220" s="915">
        <f>T220</f>
        <v>2400000</v>
      </c>
      <c r="AK220" s="22" t="s">
        <v>4975</v>
      </c>
      <c r="AL220" s="22" t="s">
        <v>3694</v>
      </c>
      <c r="AM220" s="22" t="s">
        <v>4734</v>
      </c>
      <c r="AN220" s="22"/>
      <c r="AO220" s="22"/>
      <c r="AP220" s="22"/>
      <c r="AQ220" s="808"/>
      <c r="AR220" s="22"/>
      <c r="AS220" s="22"/>
      <c r="AT220" s="22"/>
      <c r="AU220" s="22"/>
      <c r="AV220" s="22"/>
      <c r="AW220" s="22"/>
      <c r="AX220" s="808"/>
      <c r="AY220" s="30"/>
      <c r="AZ220" s="30"/>
      <c r="BA220" s="30"/>
      <c r="BB220" s="30"/>
      <c r="BC220" s="30"/>
      <c r="BD220" s="30"/>
      <c r="BE220" s="30"/>
      <c r="BF220" s="30"/>
      <c r="BG220" s="30"/>
      <c r="BH220" s="22">
        <v>9</v>
      </c>
      <c r="BI220" s="596" t="s">
        <v>3661</v>
      </c>
      <c r="BJ220" s="22"/>
      <c r="BK220" s="30" t="s">
        <v>5092</v>
      </c>
      <c r="BL220" s="22"/>
      <c r="BM220" s="30" t="s">
        <v>5093</v>
      </c>
      <c r="BN220" s="22" t="s">
        <v>4889</v>
      </c>
      <c r="BO220" s="22" t="s">
        <v>5094</v>
      </c>
      <c r="BP220" s="22" t="s">
        <v>4889</v>
      </c>
      <c r="BQ220" s="22"/>
      <c r="BR220" s="22"/>
      <c r="BS220" s="22"/>
      <c r="BT220" s="22"/>
      <c r="BU220" s="22"/>
      <c r="BV220" s="30"/>
      <c r="BW220" s="30"/>
      <c r="BX220" s="30"/>
      <c r="BY220" s="30" t="s">
        <v>4892</v>
      </c>
      <c r="BZ220" s="22"/>
      <c r="CA220" s="22"/>
    </row>
    <row r="221" spans="1:83" ht="60">
      <c r="A221" s="22">
        <v>29</v>
      </c>
      <c r="B221" s="1109" t="s">
        <v>4847</v>
      </c>
      <c r="C221" s="1010" t="s">
        <v>5095</v>
      </c>
      <c r="D221" s="36" t="s">
        <v>5096</v>
      </c>
      <c r="E221" s="32" t="s">
        <v>101</v>
      </c>
      <c r="F221" s="32">
        <v>2024</v>
      </c>
      <c r="G221" s="32">
        <v>2024</v>
      </c>
      <c r="H221" s="32">
        <v>7</v>
      </c>
      <c r="I221" s="32" t="s">
        <v>4875</v>
      </c>
      <c r="J221" s="1110">
        <v>6750000</v>
      </c>
      <c r="K221" s="32" t="s">
        <v>4734</v>
      </c>
      <c r="L221" s="32">
        <v>2</v>
      </c>
      <c r="M221" s="32" t="s">
        <v>3693</v>
      </c>
      <c r="N221" s="32" t="s">
        <v>9</v>
      </c>
      <c r="O221" s="32" t="s">
        <v>3686</v>
      </c>
      <c r="P221" s="32" t="s">
        <v>4392</v>
      </c>
      <c r="Q221" s="32">
        <v>6879158</v>
      </c>
      <c r="R221" s="32" t="s">
        <v>106</v>
      </c>
      <c r="S221" s="1111" t="s">
        <v>2828</v>
      </c>
      <c r="T221" s="1112">
        <f>J221/3</f>
        <v>2250000</v>
      </c>
      <c r="U221" s="32" t="s">
        <v>4936</v>
      </c>
      <c r="V221" s="32" t="s">
        <v>4746</v>
      </c>
      <c r="W221" s="32" t="s">
        <v>4722</v>
      </c>
      <c r="X221" s="32">
        <v>1093</v>
      </c>
      <c r="Y221" s="1113" t="s">
        <v>4736</v>
      </c>
      <c r="Z221" s="32">
        <v>6795859</v>
      </c>
      <c r="AA221" s="32" t="s">
        <v>1960</v>
      </c>
      <c r="AB221" s="32" t="s">
        <v>2344</v>
      </c>
      <c r="AC221" s="1112">
        <f>T221</f>
        <v>2250000</v>
      </c>
      <c r="AD221" s="32" t="s">
        <v>4936</v>
      </c>
      <c r="AE221" s="32" t="s">
        <v>4746</v>
      </c>
      <c r="AF221" s="32" t="s">
        <v>4734</v>
      </c>
      <c r="AG221" s="32">
        <v>6658545</v>
      </c>
      <c r="AH221" s="1114" t="s">
        <v>1272</v>
      </c>
      <c r="AI221" s="32" t="s">
        <v>4898</v>
      </c>
      <c r="AJ221" s="1112">
        <f>T221</f>
        <v>2250000</v>
      </c>
      <c r="AK221" s="32" t="s">
        <v>197</v>
      </c>
      <c r="AL221" s="32" t="s">
        <v>4746</v>
      </c>
      <c r="AM221" s="32" t="s">
        <v>4734</v>
      </c>
      <c r="AN221" s="32"/>
      <c r="AO221" s="32"/>
      <c r="AP221" s="32"/>
      <c r="AQ221" s="1115"/>
      <c r="AR221" s="32"/>
      <c r="AS221" s="32"/>
      <c r="AT221" s="32"/>
      <c r="AU221" s="32"/>
      <c r="AV221" s="32"/>
      <c r="AW221" s="32"/>
      <c r="AX221" s="1115"/>
      <c r="AY221" s="31"/>
      <c r="AZ221" s="31"/>
      <c r="BA221" s="31"/>
      <c r="BB221" s="31"/>
      <c r="BC221" s="31"/>
      <c r="BD221" s="31"/>
      <c r="BE221" s="31"/>
      <c r="BF221" s="31"/>
      <c r="BG221" s="31"/>
      <c r="BH221" s="32" t="s">
        <v>5097</v>
      </c>
      <c r="BI221" s="1010" t="s">
        <v>3661</v>
      </c>
      <c r="BJ221" s="1010" t="s">
        <v>3662</v>
      </c>
      <c r="BK221" s="31" t="s">
        <v>5098</v>
      </c>
      <c r="BL221" s="32" t="s">
        <v>4900</v>
      </c>
      <c r="BM221" s="31" t="s">
        <v>5099</v>
      </c>
      <c r="BN221" s="32" t="s">
        <v>4900</v>
      </c>
      <c r="BO221" s="32" t="s">
        <v>5100</v>
      </c>
      <c r="BP221" s="32" t="s">
        <v>4900</v>
      </c>
      <c r="BQ221" s="32"/>
      <c r="BR221" s="32"/>
      <c r="BS221" s="32"/>
      <c r="BT221" s="32"/>
      <c r="BU221" s="32"/>
      <c r="BV221" s="31"/>
      <c r="BW221" s="31"/>
      <c r="BX221" s="31"/>
      <c r="BY221" s="31" t="s">
        <v>4757</v>
      </c>
      <c r="BZ221" s="32"/>
      <c r="CA221" s="32" t="s">
        <v>4072</v>
      </c>
    </row>
    <row r="222" spans="1:83" ht="72.75" customHeight="1">
      <c r="A222" s="22">
        <v>3</v>
      </c>
      <c r="B222" s="602" t="s">
        <v>4847</v>
      </c>
      <c r="C222" s="596" t="s">
        <v>5101</v>
      </c>
      <c r="D222" s="21" t="s">
        <v>5102</v>
      </c>
      <c r="E222" s="22" t="s">
        <v>101</v>
      </c>
      <c r="F222" s="32">
        <v>2024</v>
      </c>
      <c r="G222" s="22">
        <v>2024</v>
      </c>
      <c r="H222" s="22">
        <v>7</v>
      </c>
      <c r="I222" s="22" t="s">
        <v>5103</v>
      </c>
      <c r="J222" s="603">
        <v>6003000</v>
      </c>
      <c r="K222" s="22" t="s">
        <v>4734</v>
      </c>
      <c r="L222" s="22">
        <v>3</v>
      </c>
      <c r="M222" s="22" t="s">
        <v>3693</v>
      </c>
      <c r="N222" s="22" t="s">
        <v>9</v>
      </c>
      <c r="O222" s="22" t="s">
        <v>3686</v>
      </c>
      <c r="P222" s="22" t="s">
        <v>4392</v>
      </c>
      <c r="Q222" s="22">
        <v>6679083</v>
      </c>
      <c r="R222" s="22" t="s">
        <v>116</v>
      </c>
      <c r="S222" s="564" t="s">
        <v>2580</v>
      </c>
      <c r="T222" s="915">
        <f>J222/3</f>
        <v>2001000</v>
      </c>
      <c r="U222" s="22" t="s">
        <v>4911</v>
      </c>
      <c r="V222" s="22" t="s">
        <v>4737</v>
      </c>
      <c r="W222" s="22" t="s">
        <v>4722</v>
      </c>
      <c r="X222" s="22">
        <v>1093</v>
      </c>
      <c r="Y222" s="370" t="s">
        <v>4736</v>
      </c>
      <c r="Z222" s="22">
        <v>6681205</v>
      </c>
      <c r="AA222" s="22" t="s">
        <v>1993</v>
      </c>
      <c r="AB222" s="22" t="s">
        <v>5104</v>
      </c>
      <c r="AC222" s="915">
        <f>T222</f>
        <v>2001000</v>
      </c>
      <c r="AD222" s="22" t="s">
        <v>179</v>
      </c>
      <c r="AE222" s="22" t="s">
        <v>4737</v>
      </c>
      <c r="AF222" s="22" t="s">
        <v>4734</v>
      </c>
      <c r="AG222" s="22">
        <v>6680680</v>
      </c>
      <c r="AH222" s="584" t="s">
        <v>1247</v>
      </c>
      <c r="AI222" s="22" t="s">
        <v>5105</v>
      </c>
      <c r="AJ222" s="915">
        <f>T222</f>
        <v>2001000</v>
      </c>
      <c r="AK222" s="22" t="s">
        <v>179</v>
      </c>
      <c r="AL222" s="22" t="s">
        <v>4737</v>
      </c>
      <c r="AM222" s="22" t="s">
        <v>4734</v>
      </c>
      <c r="AN222" s="22"/>
      <c r="AO222" s="22"/>
      <c r="AP222" s="22"/>
      <c r="AQ222" s="808"/>
      <c r="AR222" s="22"/>
      <c r="AS222" s="22"/>
      <c r="AT222" s="22"/>
      <c r="AU222" s="22"/>
      <c r="AV222" s="22"/>
      <c r="AW222" s="22"/>
      <c r="AX222" s="808"/>
      <c r="AY222" s="30"/>
      <c r="AZ222" s="30"/>
      <c r="BA222" s="30"/>
      <c r="BB222" s="30"/>
      <c r="BC222" s="30"/>
      <c r="BD222" s="30"/>
      <c r="BE222" s="30"/>
      <c r="BF222" s="30"/>
      <c r="BG222" s="30"/>
      <c r="BH222" s="22">
        <v>9</v>
      </c>
      <c r="BI222" s="596" t="s">
        <v>3661</v>
      </c>
      <c r="BJ222" s="596" t="s">
        <v>3662</v>
      </c>
      <c r="BK222" s="30" t="s">
        <v>5106</v>
      </c>
      <c r="BL222" s="22" t="s">
        <v>5037</v>
      </c>
      <c r="BM222" s="30" t="s">
        <v>5107</v>
      </c>
      <c r="BN222" s="22" t="s">
        <v>5037</v>
      </c>
      <c r="BO222" s="22" t="s">
        <v>5003</v>
      </c>
      <c r="BP222" s="22" t="s">
        <v>5037</v>
      </c>
      <c r="BQ222" s="22"/>
      <c r="BR222" s="22"/>
      <c r="BS222" s="22"/>
      <c r="BT222" s="22"/>
      <c r="BU222" s="22"/>
      <c r="BV222" s="30"/>
      <c r="BW222" s="30"/>
      <c r="BX222" s="30"/>
      <c r="BY222" s="30" t="s">
        <v>4757</v>
      </c>
      <c r="BZ222" s="22"/>
      <c r="CA222" s="22"/>
    </row>
    <row r="223" spans="1:83" ht="72.75" customHeight="1">
      <c r="A223" s="22">
        <v>38</v>
      </c>
      <c r="B223" s="602" t="s">
        <v>5108</v>
      </c>
      <c r="C223" s="596" t="s">
        <v>5109</v>
      </c>
      <c r="D223" s="21" t="s">
        <v>5110</v>
      </c>
      <c r="E223" s="22" t="s">
        <v>129</v>
      </c>
      <c r="F223" s="32">
        <v>2024</v>
      </c>
      <c r="G223" s="22">
        <v>2024</v>
      </c>
      <c r="H223" s="22">
        <v>6</v>
      </c>
      <c r="I223" s="22" t="s">
        <v>3685</v>
      </c>
      <c r="J223" s="603">
        <v>0</v>
      </c>
      <c r="K223" s="22" t="s">
        <v>4734</v>
      </c>
      <c r="L223" s="22">
        <v>1</v>
      </c>
      <c r="M223" s="22" t="s">
        <v>4084</v>
      </c>
      <c r="N223" s="22" t="s">
        <v>9</v>
      </c>
      <c r="O223" s="22" t="s">
        <v>3686</v>
      </c>
      <c r="P223" s="22" t="s">
        <v>4392</v>
      </c>
      <c r="Q223" s="22">
        <v>6099359</v>
      </c>
      <c r="R223" s="22" t="s">
        <v>98</v>
      </c>
      <c r="S223" s="584" t="s">
        <v>1265</v>
      </c>
      <c r="T223" s="915">
        <v>0</v>
      </c>
      <c r="U223" s="22" t="s">
        <v>4966</v>
      </c>
      <c r="V223" s="22" t="s">
        <v>4746</v>
      </c>
      <c r="W223" s="22" t="s">
        <v>4722</v>
      </c>
      <c r="X223" s="22">
        <v>1093</v>
      </c>
      <c r="Y223" s="370" t="s">
        <v>4736</v>
      </c>
      <c r="Z223" s="22">
        <v>6764236</v>
      </c>
      <c r="AA223" s="22" t="s">
        <v>1972</v>
      </c>
      <c r="AB223" s="22" t="s">
        <v>5111</v>
      </c>
      <c r="AC223" s="915"/>
      <c r="AD223" s="22" t="s">
        <v>4966</v>
      </c>
      <c r="AE223" s="22" t="s">
        <v>4746</v>
      </c>
      <c r="AF223" s="22" t="s">
        <v>4734</v>
      </c>
      <c r="AG223" s="22">
        <v>6839500</v>
      </c>
      <c r="AH223" s="584" t="s">
        <v>2959</v>
      </c>
      <c r="AI223" s="22" t="s">
        <v>3576</v>
      </c>
      <c r="AJ223" s="915"/>
      <c r="AK223" s="22" t="s">
        <v>4850</v>
      </c>
      <c r="AL223" s="22" t="s">
        <v>4737</v>
      </c>
      <c r="AM223" s="22" t="s">
        <v>4734</v>
      </c>
      <c r="AN223" s="22">
        <v>6680648</v>
      </c>
      <c r="AO223" s="22" t="s">
        <v>1324</v>
      </c>
      <c r="AP223" s="22" t="s">
        <v>5112</v>
      </c>
      <c r="AQ223" s="808"/>
      <c r="AR223" s="22" t="s">
        <v>217</v>
      </c>
      <c r="AS223" s="22" t="s">
        <v>4746</v>
      </c>
      <c r="AT223" s="22" t="s">
        <v>4734</v>
      </c>
      <c r="AU223" s="22"/>
      <c r="AV223" s="22"/>
      <c r="AW223" s="22"/>
      <c r="AX223" s="808"/>
      <c r="AY223" s="30"/>
      <c r="AZ223" s="30"/>
      <c r="BA223" s="30"/>
      <c r="BB223" s="30"/>
      <c r="BC223" s="30"/>
      <c r="BD223" s="30"/>
      <c r="BE223" s="30"/>
      <c r="BF223" s="30"/>
      <c r="BG223" s="30"/>
      <c r="BH223" s="22">
        <v>4</v>
      </c>
      <c r="BI223" s="596" t="s">
        <v>5113</v>
      </c>
      <c r="BJ223" s="22"/>
      <c r="BK223" s="30"/>
      <c r="BL223" s="22"/>
      <c r="BM223" s="30"/>
      <c r="BN223" s="22"/>
      <c r="BO223" s="22"/>
      <c r="BP223" s="22"/>
      <c r="BQ223" s="22"/>
      <c r="BR223" s="22"/>
      <c r="BS223" s="22"/>
      <c r="BT223" s="22"/>
      <c r="BU223" s="22"/>
      <c r="BV223" s="30"/>
      <c r="BW223" s="30"/>
      <c r="BX223" s="30"/>
      <c r="BY223" s="30" t="s">
        <v>3399</v>
      </c>
      <c r="BZ223" s="22"/>
      <c r="CA223" s="22"/>
    </row>
    <row r="224" spans="1:83" ht="72.75" customHeight="1">
      <c r="A224" s="22">
        <v>39</v>
      </c>
      <c r="B224" s="602" t="s">
        <v>5108</v>
      </c>
      <c r="C224" s="596" t="s">
        <v>5114</v>
      </c>
      <c r="D224" s="21" t="s">
        <v>5115</v>
      </c>
      <c r="E224" s="22" t="s">
        <v>129</v>
      </c>
      <c r="F224" s="32">
        <v>2024</v>
      </c>
      <c r="G224" s="22">
        <v>2024</v>
      </c>
      <c r="H224" s="22">
        <v>6</v>
      </c>
      <c r="I224" s="22" t="s">
        <v>3685</v>
      </c>
      <c r="J224" s="603">
        <v>0</v>
      </c>
      <c r="K224" s="22" t="s">
        <v>4734</v>
      </c>
      <c r="L224" s="22">
        <v>1</v>
      </c>
      <c r="M224" s="22" t="s">
        <v>4084</v>
      </c>
      <c r="N224" s="22" t="s">
        <v>9</v>
      </c>
      <c r="O224" s="22" t="s">
        <v>3686</v>
      </c>
      <c r="P224" s="22" t="s">
        <v>4392</v>
      </c>
      <c r="Q224" s="22">
        <v>6099359</v>
      </c>
      <c r="R224" s="22" t="s">
        <v>98</v>
      </c>
      <c r="S224" s="584" t="s">
        <v>1265</v>
      </c>
      <c r="T224" s="915">
        <v>0</v>
      </c>
      <c r="U224" s="22" t="s">
        <v>217</v>
      </c>
      <c r="V224" s="22" t="s">
        <v>4746</v>
      </c>
      <c r="W224" s="22" t="s">
        <v>4722</v>
      </c>
      <c r="X224" s="22">
        <v>1093</v>
      </c>
      <c r="Y224" s="370" t="s">
        <v>4736</v>
      </c>
      <c r="Z224" s="22">
        <v>6859382</v>
      </c>
      <c r="AA224" s="564" t="s">
        <v>2631</v>
      </c>
      <c r="AB224" s="22" t="s">
        <v>3534</v>
      </c>
      <c r="AC224" s="915"/>
      <c r="AD224" s="22" t="s">
        <v>217</v>
      </c>
      <c r="AE224" s="22" t="s">
        <v>4746</v>
      </c>
      <c r="AF224" s="22" t="s">
        <v>4734</v>
      </c>
      <c r="AG224" s="22">
        <v>6833034</v>
      </c>
      <c r="AH224" s="584" t="s">
        <v>2310</v>
      </c>
      <c r="AI224" s="22" t="s">
        <v>3549</v>
      </c>
      <c r="AJ224" s="915"/>
      <c r="AK224" s="22" t="s">
        <v>217</v>
      </c>
      <c r="AL224" s="22" t="s">
        <v>4746</v>
      </c>
      <c r="AM224" s="22" t="s">
        <v>4734</v>
      </c>
      <c r="AN224" s="22"/>
      <c r="AO224" s="22"/>
      <c r="AP224" s="22"/>
      <c r="AQ224" s="808"/>
      <c r="AR224" s="22"/>
      <c r="AS224" s="22"/>
      <c r="AT224" s="22"/>
      <c r="AU224" s="22"/>
      <c r="AV224" s="22"/>
      <c r="AW224" s="22"/>
      <c r="AX224" s="808"/>
      <c r="AY224" s="30"/>
      <c r="AZ224" s="30"/>
      <c r="BA224" s="30"/>
      <c r="BB224" s="30"/>
      <c r="BC224" s="30"/>
      <c r="BD224" s="30"/>
      <c r="BE224" s="30"/>
      <c r="BF224" s="30"/>
      <c r="BG224" s="30"/>
      <c r="BH224" s="22">
        <v>4</v>
      </c>
      <c r="BI224" s="596" t="s">
        <v>5116</v>
      </c>
      <c r="BJ224" s="22"/>
      <c r="BK224" s="30"/>
      <c r="BL224" s="22"/>
      <c r="BM224" s="30"/>
      <c r="BN224" s="22"/>
      <c r="BO224" s="22"/>
      <c r="BP224" s="22"/>
      <c r="BQ224" s="22"/>
      <c r="BR224" s="22"/>
      <c r="BS224" s="22"/>
      <c r="BT224" s="22"/>
      <c r="BU224" s="22"/>
      <c r="BV224" s="30"/>
      <c r="BW224" s="30"/>
      <c r="BX224" s="30"/>
      <c r="BY224" s="30" t="s">
        <v>3399</v>
      </c>
      <c r="BZ224" s="22"/>
      <c r="CA224" s="22"/>
    </row>
    <row r="225" spans="1:80" ht="48">
      <c r="A225" s="22">
        <v>40</v>
      </c>
      <c r="B225" s="602" t="s">
        <v>5108</v>
      </c>
      <c r="C225" s="596" t="s">
        <v>5117</v>
      </c>
      <c r="D225" s="21" t="s">
        <v>5118</v>
      </c>
      <c r="E225" s="22" t="s">
        <v>129</v>
      </c>
      <c r="F225" s="32">
        <v>2024</v>
      </c>
      <c r="G225" s="22">
        <v>2024</v>
      </c>
      <c r="H225" s="22">
        <v>6</v>
      </c>
      <c r="I225" s="22" t="s">
        <v>3685</v>
      </c>
      <c r="J225" s="603">
        <v>0</v>
      </c>
      <c r="K225" s="22" t="s">
        <v>4734</v>
      </c>
      <c r="L225" s="22">
        <v>1</v>
      </c>
      <c r="M225" s="22" t="s">
        <v>4084</v>
      </c>
      <c r="N225" s="22" t="s">
        <v>9</v>
      </c>
      <c r="O225" s="22" t="s">
        <v>3686</v>
      </c>
      <c r="P225" s="22" t="s">
        <v>4392</v>
      </c>
      <c r="Q225" s="22">
        <v>6682794</v>
      </c>
      <c r="R225" s="22" t="s">
        <v>5119</v>
      </c>
      <c r="S225" s="564" t="s">
        <v>2032</v>
      </c>
      <c r="T225" s="915">
        <v>0</v>
      </c>
      <c r="U225" s="22" t="s">
        <v>169</v>
      </c>
      <c r="V225" s="22" t="s">
        <v>3694</v>
      </c>
      <c r="W225" s="22" t="s">
        <v>4722</v>
      </c>
      <c r="X225" s="22">
        <v>1093</v>
      </c>
      <c r="Y225" s="370" t="s">
        <v>4736</v>
      </c>
      <c r="Z225" s="22">
        <v>6680651</v>
      </c>
      <c r="AA225" s="564" t="s">
        <v>1304</v>
      </c>
      <c r="AB225" s="22" t="s">
        <v>3354</v>
      </c>
      <c r="AC225" s="915"/>
      <c r="AD225" s="22" t="s">
        <v>4789</v>
      </c>
      <c r="AE225" s="22" t="s">
        <v>3694</v>
      </c>
      <c r="AF225" s="22" t="s">
        <v>4734</v>
      </c>
      <c r="AG225" s="22"/>
      <c r="AH225" s="584"/>
      <c r="AI225" s="22"/>
      <c r="AJ225" s="915"/>
      <c r="AK225" s="22"/>
      <c r="AL225" s="22"/>
      <c r="AM225" s="22"/>
      <c r="AN225" s="22"/>
      <c r="AO225" s="22"/>
      <c r="AP225" s="22"/>
      <c r="AQ225" s="808"/>
      <c r="AR225" s="22"/>
      <c r="AS225" s="22"/>
      <c r="AT225" s="22"/>
      <c r="AU225" s="22"/>
      <c r="AV225" s="22"/>
      <c r="AW225" s="22"/>
      <c r="AX225" s="808"/>
      <c r="AY225" s="30"/>
      <c r="AZ225" s="30"/>
      <c r="BA225" s="30"/>
      <c r="BB225" s="30"/>
      <c r="BC225" s="30"/>
      <c r="BD225" s="30"/>
      <c r="BE225" s="30"/>
      <c r="BF225" s="30"/>
      <c r="BG225" s="30"/>
      <c r="BH225" s="22">
        <v>9</v>
      </c>
      <c r="BI225" s="596" t="s">
        <v>5120</v>
      </c>
      <c r="BJ225" s="22"/>
      <c r="BK225" s="30"/>
      <c r="BL225" s="22"/>
      <c r="BM225" s="30"/>
      <c r="BN225" s="22"/>
      <c r="BO225" s="22"/>
      <c r="BP225" s="22"/>
      <c r="BQ225" s="22"/>
      <c r="BR225" s="22"/>
      <c r="BS225" s="22"/>
      <c r="BT225" s="22"/>
      <c r="BU225" s="22"/>
      <c r="BV225" s="30"/>
      <c r="BW225" s="30"/>
      <c r="BX225" s="30"/>
      <c r="BY225" s="30" t="s">
        <v>3399</v>
      </c>
      <c r="BZ225" s="22"/>
      <c r="CA225" s="22"/>
    </row>
    <row r="226" spans="1:80" s="1154" customFormat="1" ht="14.4">
      <c r="A226" s="1131"/>
      <c r="B226" s="1149"/>
      <c r="C226" s="1150"/>
      <c r="D226" s="1133"/>
      <c r="E226" s="1131"/>
      <c r="F226" s="1131"/>
      <c r="G226" s="1131"/>
      <c r="H226" s="1131"/>
      <c r="I226" s="1134"/>
      <c r="J226" s="1135"/>
      <c r="K226" s="1151"/>
      <c r="L226" s="1131"/>
      <c r="M226" s="1131"/>
      <c r="N226" s="1131"/>
      <c r="O226" s="1131"/>
      <c r="P226" s="1131"/>
      <c r="Q226" s="1138"/>
      <c r="R226" s="1131"/>
      <c r="S226" s="1141"/>
      <c r="T226" s="1140"/>
      <c r="U226" s="1131"/>
      <c r="V226" s="1131"/>
      <c r="W226" s="1131"/>
      <c r="X226" s="1131"/>
      <c r="Y226" s="1146"/>
      <c r="Z226" s="1138"/>
      <c r="AA226" s="1138"/>
      <c r="AB226" s="1131"/>
      <c r="AC226" s="1140"/>
      <c r="AD226" s="1131"/>
      <c r="AE226" s="1131"/>
      <c r="AF226" s="1131"/>
      <c r="AG226" s="1138"/>
      <c r="AH226" s="1141"/>
      <c r="AI226" s="1131"/>
      <c r="AJ226" s="1140"/>
      <c r="AK226" s="1132"/>
      <c r="AL226" s="1132"/>
      <c r="AM226" s="1132"/>
      <c r="AN226" s="1132"/>
      <c r="AO226" s="1132"/>
      <c r="AP226" s="1132"/>
      <c r="AQ226" s="1142"/>
      <c r="AR226" s="1132"/>
      <c r="AS226" s="1132"/>
      <c r="AT226" s="1132"/>
      <c r="AU226" s="1132"/>
      <c r="AV226" s="1132"/>
      <c r="AW226" s="1132"/>
      <c r="AX226" s="1142"/>
      <c r="AY226" s="1132"/>
      <c r="AZ226" s="1132"/>
      <c r="BA226" s="1132"/>
      <c r="BB226" s="1132"/>
      <c r="BC226" s="1132"/>
      <c r="BD226" s="1152"/>
      <c r="BE226" s="1152"/>
      <c r="BF226" s="1152"/>
      <c r="BG226" s="1152"/>
      <c r="BH226" s="1152"/>
      <c r="BI226" s="1150"/>
      <c r="BJ226" s="1131"/>
      <c r="BK226" s="1132"/>
      <c r="BL226" s="1152"/>
      <c r="BM226" s="1132"/>
      <c r="BN226" s="1152"/>
      <c r="BO226" s="1152"/>
      <c r="BP226" s="1152"/>
      <c r="BQ226" s="1152"/>
      <c r="BR226" s="1152"/>
      <c r="BS226" s="1152"/>
      <c r="BT226" s="1152"/>
      <c r="BU226" s="1152"/>
      <c r="BV226" s="1152"/>
      <c r="BW226" s="1152"/>
      <c r="BX226" s="1152"/>
      <c r="BY226" s="1132"/>
      <c r="BZ226" s="1152"/>
      <c r="CA226" s="1152"/>
      <c r="CB226" s="1153"/>
    </row>
    <row r="227" spans="1:80" ht="120">
      <c r="A227" s="22">
        <v>1</v>
      </c>
      <c r="B227" s="602"/>
      <c r="C227" s="596" t="s">
        <v>5121</v>
      </c>
      <c r="D227" s="282" t="s">
        <v>5122</v>
      </c>
      <c r="E227" s="22" t="s">
        <v>135</v>
      </c>
      <c r="F227" s="22">
        <v>2025</v>
      </c>
      <c r="G227" s="22">
        <v>2025</v>
      </c>
      <c r="H227" s="22">
        <v>12</v>
      </c>
      <c r="I227" s="230" t="s">
        <v>5123</v>
      </c>
      <c r="J227" s="603">
        <v>30000000</v>
      </c>
      <c r="K227" s="914" t="s">
        <v>5124</v>
      </c>
      <c r="L227" s="230" t="s">
        <v>5125</v>
      </c>
      <c r="M227" s="22" t="s">
        <v>5126</v>
      </c>
      <c r="N227" s="22" t="s">
        <v>9</v>
      </c>
      <c r="O227" s="22" t="s">
        <v>5127</v>
      </c>
      <c r="P227" s="22" t="s">
        <v>5128</v>
      </c>
      <c r="Q227" s="563"/>
      <c r="R227" s="230" t="s">
        <v>3515</v>
      </c>
      <c r="S227" s="584"/>
      <c r="T227" s="915">
        <f>Table35[[#This Row],[Dana Disetujui]]</f>
        <v>30000000</v>
      </c>
      <c r="U227" s="22" t="s">
        <v>4876</v>
      </c>
      <c r="V227" s="22" t="s">
        <v>5129</v>
      </c>
      <c r="W227" s="22" t="s">
        <v>4722</v>
      </c>
      <c r="X227" s="22"/>
      <c r="Y227" s="370"/>
      <c r="Z227" s="563"/>
      <c r="AA227" s="563"/>
      <c r="AB227" s="230" t="s">
        <v>3533</v>
      </c>
      <c r="AC227" s="915">
        <f>Table35[[#This Row],[Dana Disetujui]]</f>
        <v>30000000</v>
      </c>
      <c r="AD227" s="22" t="s">
        <v>4876</v>
      </c>
      <c r="AE227" s="22" t="s">
        <v>5129</v>
      </c>
      <c r="AF227" s="22" t="s">
        <v>4722</v>
      </c>
      <c r="AG227" s="563"/>
      <c r="AH227" s="584"/>
      <c r="AI227" s="230" t="s">
        <v>4208</v>
      </c>
      <c r="AJ227" s="915"/>
      <c r="AK227" s="30"/>
      <c r="AL227" s="22" t="s">
        <v>5129</v>
      </c>
      <c r="AM227" s="22" t="s">
        <v>4722</v>
      </c>
      <c r="AN227" s="30"/>
      <c r="AO227" s="30"/>
      <c r="AP227" s="30"/>
      <c r="AQ227" s="808"/>
      <c r="AR227" s="30"/>
      <c r="AS227" s="30"/>
      <c r="AT227" s="30"/>
      <c r="AU227" s="30"/>
      <c r="AV227" s="30"/>
      <c r="AW227" s="30"/>
      <c r="AX227" s="808"/>
      <c r="AY227" s="30"/>
      <c r="AZ227" s="30"/>
      <c r="BA227" s="30"/>
      <c r="BB227" s="30"/>
      <c r="BC227" s="30"/>
      <c r="BD227" s="30"/>
      <c r="BE227" s="30"/>
      <c r="BF227" s="30"/>
      <c r="BG227" s="30"/>
      <c r="BH227" s="230" t="s">
        <v>5130</v>
      </c>
      <c r="BI227" s="596" t="s">
        <v>3661</v>
      </c>
      <c r="BJ227" s="916" t="s">
        <v>3662</v>
      </c>
      <c r="BK227" s="230" t="s">
        <v>5131</v>
      </c>
      <c r="BL227" s="44"/>
      <c r="BM227" s="230" t="s">
        <v>5132</v>
      </c>
      <c r="BN227" s="44"/>
      <c r="BO227" s="227" t="s">
        <v>4208</v>
      </c>
      <c r="BP227" s="44"/>
      <c r="BQ227" s="30"/>
      <c r="BR227" s="44"/>
      <c r="BS227" s="30"/>
      <c r="BT227" s="30"/>
      <c r="BU227" s="30"/>
      <c r="BV227" s="30"/>
      <c r="BW227" s="30"/>
      <c r="BX227" s="30"/>
      <c r="BY227" s="230" t="s">
        <v>5133</v>
      </c>
      <c r="BZ227" s="30"/>
      <c r="CA227" s="30"/>
    </row>
    <row r="228" spans="1:80" s="877" customFormat="1" ht="60">
      <c r="A228" s="22">
        <v>2</v>
      </c>
      <c r="B228" s="602"/>
      <c r="C228" s="596" t="s">
        <v>5134</v>
      </c>
      <c r="D228" s="282" t="s">
        <v>5135</v>
      </c>
      <c r="E228" s="22" t="s">
        <v>135</v>
      </c>
      <c r="F228" s="22">
        <v>2025</v>
      </c>
      <c r="G228" s="22">
        <v>2025</v>
      </c>
      <c r="H228" s="22">
        <v>12</v>
      </c>
      <c r="I228" s="230" t="s">
        <v>3685</v>
      </c>
      <c r="J228" s="603">
        <v>29951500</v>
      </c>
      <c r="K228" s="914" t="s">
        <v>5124</v>
      </c>
      <c r="L228" s="230" t="s">
        <v>5136</v>
      </c>
      <c r="M228" s="22" t="s">
        <v>5126</v>
      </c>
      <c r="N228" s="22" t="s">
        <v>9</v>
      </c>
      <c r="O228" s="22" t="s">
        <v>5127</v>
      </c>
      <c r="P228" s="22" t="s">
        <v>5128</v>
      </c>
      <c r="Q228" s="563"/>
      <c r="R228" s="230" t="s">
        <v>1499</v>
      </c>
      <c r="S228" s="584"/>
      <c r="T228" s="915">
        <f>Table35[[#This Row],[Dana Disetujui]]</f>
        <v>29951500</v>
      </c>
      <c r="U228" s="22" t="s">
        <v>4911</v>
      </c>
      <c r="V228" s="22" t="s">
        <v>5129</v>
      </c>
      <c r="W228" s="22" t="s">
        <v>4722</v>
      </c>
      <c r="X228" s="22"/>
      <c r="Y228" s="370"/>
      <c r="Z228" s="563"/>
      <c r="AA228" s="563"/>
      <c r="AB228" s="230" t="s">
        <v>3517</v>
      </c>
      <c r="AC228" s="915">
        <f>Table35[[#This Row],[Dana Disetujui]]</f>
        <v>29951500</v>
      </c>
      <c r="AD228" s="22" t="s">
        <v>4918</v>
      </c>
      <c r="AE228" s="22" t="s">
        <v>5129</v>
      </c>
      <c r="AF228" s="22" t="s">
        <v>4722</v>
      </c>
      <c r="AG228" s="563"/>
      <c r="AH228" s="584"/>
      <c r="AI228" s="230" t="s">
        <v>3519</v>
      </c>
      <c r="AJ228" s="915">
        <f>Table35[[#This Row],[Dana Disetujui]]</f>
        <v>29951500</v>
      </c>
      <c r="AK228" s="22" t="s">
        <v>4929</v>
      </c>
      <c r="AL228" s="22" t="s">
        <v>5129</v>
      </c>
      <c r="AM228" s="22" t="s">
        <v>4722</v>
      </c>
      <c r="AN228" s="30"/>
      <c r="AO228" s="30"/>
      <c r="AP228" s="30"/>
      <c r="AQ228" s="808"/>
      <c r="AR228" s="30"/>
      <c r="AS228" s="30"/>
      <c r="AT228" s="30"/>
      <c r="AU228" s="30"/>
      <c r="AV228" s="30"/>
      <c r="AW228" s="30"/>
      <c r="AX228" s="808"/>
      <c r="AY228" s="30"/>
      <c r="AZ228" s="30"/>
      <c r="BA228" s="30"/>
      <c r="BB228" s="30"/>
      <c r="BC228" s="30"/>
      <c r="BD228" s="30"/>
      <c r="BE228" s="30"/>
      <c r="BF228" s="30"/>
      <c r="BG228" s="30"/>
      <c r="BH228" s="230" t="s">
        <v>5137</v>
      </c>
      <c r="BI228" s="596" t="s">
        <v>3661</v>
      </c>
      <c r="BJ228" s="916" t="s">
        <v>3662</v>
      </c>
      <c r="BK228" s="230" t="s">
        <v>3532</v>
      </c>
      <c r="BL228" s="44"/>
      <c r="BM228" s="230" t="s">
        <v>5138</v>
      </c>
      <c r="BN228" s="44"/>
      <c r="BO228" s="230" t="s">
        <v>5139</v>
      </c>
      <c r="BP228" s="44"/>
      <c r="BQ228" s="30"/>
      <c r="BR228" s="44"/>
      <c r="BS228" s="30"/>
      <c r="BT228" s="30"/>
      <c r="BU228" s="30"/>
      <c r="BV228" s="30"/>
      <c r="BW228" s="30"/>
      <c r="BX228" s="30"/>
      <c r="BY228" s="230" t="s">
        <v>5133</v>
      </c>
      <c r="BZ228" s="30"/>
      <c r="CA228" s="30"/>
      <c r="CB228" s="878"/>
    </row>
    <row r="229" spans="1:80" ht="60">
      <c r="A229" s="22">
        <v>3</v>
      </c>
      <c r="B229" s="602"/>
      <c r="C229" s="596"/>
      <c r="D229" s="11" t="s">
        <v>5140</v>
      </c>
      <c r="E229" s="22" t="s">
        <v>135</v>
      </c>
      <c r="F229" s="22">
        <v>2025</v>
      </c>
      <c r="G229" s="22"/>
      <c r="H229" s="22"/>
      <c r="I229" s="98"/>
      <c r="J229" s="603">
        <v>29950000</v>
      </c>
      <c r="K229" s="22"/>
      <c r="L229" s="8"/>
      <c r="M229" s="22" t="s">
        <v>5126</v>
      </c>
      <c r="N229" s="22"/>
      <c r="O229" s="22"/>
      <c r="P229" s="22"/>
      <c r="Q229" s="22"/>
      <c r="R229" s="8" t="s">
        <v>138</v>
      </c>
      <c r="S229" s="584"/>
      <c r="T229" s="915">
        <f>Table35[[#This Row],[Dana Disetujui]]</f>
        <v>29950000</v>
      </c>
      <c r="U229" s="22" t="s">
        <v>176</v>
      </c>
      <c r="V229" s="22" t="s">
        <v>5129</v>
      </c>
      <c r="W229" s="22" t="s">
        <v>4722</v>
      </c>
      <c r="X229" s="22"/>
      <c r="Y229" s="72"/>
      <c r="Z229" s="22"/>
      <c r="AA229" s="1116"/>
      <c r="AB229" s="11" t="s">
        <v>1499</v>
      </c>
      <c r="AC229" s="915">
        <f>Table35[[#This Row],[Dana Disetujui]]</f>
        <v>29950000</v>
      </c>
      <c r="AD229" s="22" t="s">
        <v>5141</v>
      </c>
      <c r="AE229" s="22" t="s">
        <v>5129</v>
      </c>
      <c r="AF229" s="22" t="s">
        <v>4722</v>
      </c>
      <c r="AG229" s="165"/>
      <c r="AH229" s="584"/>
      <c r="AI229" s="8" t="s">
        <v>3558</v>
      </c>
      <c r="AJ229" s="915">
        <f>Table35[[#This Row],[Dana Disetujui]]</f>
        <v>29950000</v>
      </c>
      <c r="AK229" s="22" t="s">
        <v>217</v>
      </c>
      <c r="AL229" s="22" t="s">
        <v>5129</v>
      </c>
      <c r="AM229" s="22" t="s">
        <v>4722</v>
      </c>
      <c r="AN229" s="44"/>
      <c r="AO229" s="44"/>
      <c r="AP229" s="44"/>
      <c r="AQ229" s="1067"/>
      <c r="AR229" s="44"/>
      <c r="AS229" s="44"/>
      <c r="AT229" s="44"/>
      <c r="AU229" s="44"/>
      <c r="AV229" s="44"/>
      <c r="AW229" s="44"/>
      <c r="AX229" s="1067"/>
      <c r="AY229" s="44"/>
      <c r="AZ229" s="44"/>
      <c r="BA229" s="44"/>
      <c r="BB229" s="44"/>
      <c r="BC229" s="44"/>
      <c r="BD229" s="44"/>
      <c r="BE229" s="44"/>
      <c r="BF229" s="44"/>
      <c r="BG229" s="44"/>
      <c r="BH229" s="158"/>
      <c r="BI229" s="596"/>
      <c r="BJ229" s="22"/>
      <c r="BK229" s="9"/>
      <c r="BL229" s="44"/>
      <c r="BM229" s="9"/>
      <c r="BN229" s="44"/>
      <c r="BO229" s="158"/>
      <c r="BP229" s="44"/>
      <c r="BQ229" s="44"/>
      <c r="BR229" s="44"/>
      <c r="BS229" s="44"/>
      <c r="BT229" s="44"/>
      <c r="BU229" s="44"/>
      <c r="BV229" s="44"/>
      <c r="BW229" s="44"/>
      <c r="BX229" s="44"/>
      <c r="BY229" s="9"/>
      <c r="BZ229" s="44"/>
      <c r="CA229" s="44"/>
    </row>
    <row r="230" spans="1:80" s="877" customFormat="1" ht="108">
      <c r="A230" s="22">
        <v>4</v>
      </c>
      <c r="B230" s="602"/>
      <c r="C230" s="596" t="s">
        <v>5142</v>
      </c>
      <c r="D230" s="282" t="s">
        <v>5143</v>
      </c>
      <c r="E230" s="22" t="s">
        <v>135</v>
      </c>
      <c r="F230" s="22">
        <v>2025</v>
      </c>
      <c r="G230" s="22">
        <v>2025</v>
      </c>
      <c r="H230" s="22">
        <v>12</v>
      </c>
      <c r="I230" s="230" t="s">
        <v>3685</v>
      </c>
      <c r="J230" s="603">
        <v>29750000</v>
      </c>
      <c r="K230" s="914" t="s">
        <v>5124</v>
      </c>
      <c r="L230" s="230" t="s">
        <v>5144</v>
      </c>
      <c r="M230" s="22" t="s">
        <v>5126</v>
      </c>
      <c r="N230" s="22" t="s">
        <v>9</v>
      </c>
      <c r="O230" s="22" t="s">
        <v>5127</v>
      </c>
      <c r="P230" s="22" t="s">
        <v>5128</v>
      </c>
      <c r="Q230" s="563"/>
      <c r="R230" s="230" t="s">
        <v>3531</v>
      </c>
      <c r="S230" s="584"/>
      <c r="T230" s="915">
        <f>Table35[[#This Row],[Dana Disetujui]]</f>
        <v>29750000</v>
      </c>
      <c r="U230" s="22" t="s">
        <v>4911</v>
      </c>
      <c r="V230" s="22" t="s">
        <v>5129</v>
      </c>
      <c r="W230" s="22" t="s">
        <v>4722</v>
      </c>
      <c r="X230" s="22"/>
      <c r="Y230" s="370"/>
      <c r="Z230" s="563"/>
      <c r="AA230" s="563"/>
      <c r="AB230" s="230" t="s">
        <v>3558</v>
      </c>
      <c r="AC230" s="915">
        <f>Table35[[#This Row],[Dana Disetujui]]</f>
        <v>29750000</v>
      </c>
      <c r="AD230" s="22" t="s">
        <v>5145</v>
      </c>
      <c r="AE230" s="22" t="s">
        <v>5129</v>
      </c>
      <c r="AF230" s="22" t="s">
        <v>4722</v>
      </c>
      <c r="AG230" s="563"/>
      <c r="AH230" s="584"/>
      <c r="AI230" s="230" t="s">
        <v>4208</v>
      </c>
      <c r="AJ230" s="915"/>
      <c r="AK230" s="30"/>
      <c r="AL230" s="22" t="s">
        <v>5129</v>
      </c>
      <c r="AM230" s="22" t="s">
        <v>4722</v>
      </c>
      <c r="AN230" s="30"/>
      <c r="AO230" s="30"/>
      <c r="AP230" s="30"/>
      <c r="AQ230" s="808"/>
      <c r="AR230" s="30"/>
      <c r="AS230" s="30"/>
      <c r="AT230" s="30"/>
      <c r="AU230" s="30"/>
      <c r="AV230" s="30"/>
      <c r="AW230" s="30"/>
      <c r="AX230" s="808"/>
      <c r="AY230" s="30"/>
      <c r="AZ230" s="30"/>
      <c r="BA230" s="30"/>
      <c r="BB230" s="30"/>
      <c r="BC230" s="30"/>
      <c r="BD230" s="30"/>
      <c r="BE230" s="30"/>
      <c r="BF230" s="30"/>
      <c r="BG230" s="30"/>
      <c r="BH230" s="230" t="s">
        <v>5146</v>
      </c>
      <c r="BI230" s="596" t="s">
        <v>3661</v>
      </c>
      <c r="BJ230" s="916" t="s">
        <v>3662</v>
      </c>
      <c r="BK230" s="230" t="s">
        <v>3565</v>
      </c>
      <c r="BL230" s="44"/>
      <c r="BM230" s="230" t="s">
        <v>3567</v>
      </c>
      <c r="BN230" s="44"/>
      <c r="BO230" s="230" t="s">
        <v>3566</v>
      </c>
      <c r="BP230" s="44"/>
      <c r="BQ230" s="30"/>
      <c r="BR230" s="44"/>
      <c r="BS230" s="30"/>
      <c r="BT230" s="30"/>
      <c r="BU230" s="30"/>
      <c r="BV230" s="30"/>
      <c r="BW230" s="30"/>
      <c r="BX230" s="30"/>
      <c r="BY230" s="230" t="s">
        <v>5133</v>
      </c>
      <c r="BZ230" s="30"/>
      <c r="CA230" s="30"/>
      <c r="CB230" s="878"/>
    </row>
    <row r="231" spans="1:80" ht="72">
      <c r="A231" s="22">
        <v>5</v>
      </c>
      <c r="B231" s="602"/>
      <c r="C231" s="596" t="s">
        <v>5147</v>
      </c>
      <c r="D231" s="282" t="s">
        <v>5148</v>
      </c>
      <c r="E231" s="22" t="s">
        <v>135</v>
      </c>
      <c r="F231" s="22">
        <v>2025</v>
      </c>
      <c r="G231" s="22">
        <v>2025</v>
      </c>
      <c r="H231" s="22">
        <v>12</v>
      </c>
      <c r="I231" s="230" t="s">
        <v>3685</v>
      </c>
      <c r="J231" s="603">
        <v>15000000</v>
      </c>
      <c r="K231" s="914" t="s">
        <v>5124</v>
      </c>
      <c r="L231" s="230" t="s">
        <v>5125</v>
      </c>
      <c r="M231" s="22" t="s">
        <v>5126</v>
      </c>
      <c r="N231" s="22" t="s">
        <v>9</v>
      </c>
      <c r="O231" s="22" t="s">
        <v>5127</v>
      </c>
      <c r="P231" s="22" t="s">
        <v>5128</v>
      </c>
      <c r="Q231" s="563"/>
      <c r="R231" s="230" t="s">
        <v>3355</v>
      </c>
      <c r="S231" s="584"/>
      <c r="T231" s="915">
        <f>Table35[[#This Row],[Dana Disetujui]]</f>
        <v>15000000</v>
      </c>
      <c r="U231" s="22" t="s">
        <v>5149</v>
      </c>
      <c r="V231" s="22" t="s">
        <v>5129</v>
      </c>
      <c r="W231" s="22" t="s">
        <v>4722</v>
      </c>
      <c r="X231" s="22"/>
      <c r="Y231" s="370"/>
      <c r="Z231" s="563"/>
      <c r="AA231" s="563"/>
      <c r="AB231" s="230" t="s">
        <v>3564</v>
      </c>
      <c r="AC231" s="915">
        <f>Table35[[#This Row],[Dana Disetujui]]</f>
        <v>15000000</v>
      </c>
      <c r="AD231" s="22" t="s">
        <v>4911</v>
      </c>
      <c r="AE231" s="22" t="s">
        <v>5129</v>
      </c>
      <c r="AF231" s="22" t="s">
        <v>4722</v>
      </c>
      <c r="AG231" s="563"/>
      <c r="AH231" s="584"/>
      <c r="AI231" s="230" t="s">
        <v>3557</v>
      </c>
      <c r="AJ231" s="915">
        <f>Table35[[#This Row],[Dana Disetujui]]</f>
        <v>15000000</v>
      </c>
      <c r="AK231" s="22" t="s">
        <v>4918</v>
      </c>
      <c r="AL231" s="22" t="s">
        <v>5129</v>
      </c>
      <c r="AM231" s="22" t="s">
        <v>4722</v>
      </c>
      <c r="AN231" s="30"/>
      <c r="AO231" s="30"/>
      <c r="AP231" s="30"/>
      <c r="AQ231" s="808"/>
      <c r="AR231" s="30"/>
      <c r="AS231" s="30"/>
      <c r="AT231" s="30"/>
      <c r="AU231" s="30"/>
      <c r="AV231" s="30"/>
      <c r="AW231" s="30"/>
      <c r="AX231" s="808"/>
      <c r="AY231" s="30"/>
      <c r="AZ231" s="30"/>
      <c r="BA231" s="30"/>
      <c r="BB231" s="30"/>
      <c r="BC231" s="30"/>
      <c r="BD231" s="30"/>
      <c r="BE231" s="30"/>
      <c r="BF231" s="30"/>
      <c r="BG231" s="30"/>
      <c r="BH231" s="230" t="s">
        <v>5150</v>
      </c>
      <c r="BI231" s="596" t="s">
        <v>3661</v>
      </c>
      <c r="BJ231" s="916" t="s">
        <v>3662</v>
      </c>
      <c r="BK231" s="230" t="s">
        <v>3530</v>
      </c>
      <c r="BL231" s="44"/>
      <c r="BM231" s="230" t="s">
        <v>5151</v>
      </c>
      <c r="BN231" s="44"/>
      <c r="BO231" s="230" t="s">
        <v>5138</v>
      </c>
      <c r="BP231" s="44"/>
      <c r="BQ231" s="30"/>
      <c r="BR231" s="44"/>
      <c r="BS231" s="30"/>
      <c r="BT231" s="30"/>
      <c r="BU231" s="30"/>
      <c r="BV231" s="30"/>
      <c r="BW231" s="30"/>
      <c r="BX231" s="30"/>
      <c r="BY231" s="230" t="s">
        <v>5152</v>
      </c>
      <c r="BZ231" s="30"/>
      <c r="CA231" s="30"/>
    </row>
    <row r="232" spans="1:80" ht="72">
      <c r="A232" s="22">
        <v>6</v>
      </c>
      <c r="B232" s="602"/>
      <c r="C232" s="596" t="s">
        <v>5153</v>
      </c>
      <c r="D232" s="282" t="s">
        <v>5154</v>
      </c>
      <c r="E232" s="22" t="s">
        <v>135</v>
      </c>
      <c r="F232" s="22">
        <v>2025</v>
      </c>
      <c r="G232" s="22">
        <v>2025</v>
      </c>
      <c r="H232" s="22">
        <v>12</v>
      </c>
      <c r="I232" s="230" t="s">
        <v>4760</v>
      </c>
      <c r="J232" s="603">
        <v>15000000</v>
      </c>
      <c r="K232" s="914" t="s">
        <v>5124</v>
      </c>
      <c r="L232" s="230" t="s">
        <v>5125</v>
      </c>
      <c r="M232" s="22" t="s">
        <v>5126</v>
      </c>
      <c r="N232" s="22" t="s">
        <v>9</v>
      </c>
      <c r="O232" s="22" t="s">
        <v>5127</v>
      </c>
      <c r="P232" s="22" t="s">
        <v>5128</v>
      </c>
      <c r="Q232" s="563"/>
      <c r="R232" s="230" t="s">
        <v>121</v>
      </c>
      <c r="S232" s="584"/>
      <c r="T232" s="915">
        <f>Table35[[#This Row],[Dana Disetujui]]</f>
        <v>15000000</v>
      </c>
      <c r="U232" s="22" t="s">
        <v>4918</v>
      </c>
      <c r="V232" s="22" t="s">
        <v>5129</v>
      </c>
      <c r="W232" s="22" t="s">
        <v>4722</v>
      </c>
      <c r="X232" s="22"/>
      <c r="Y232" s="370"/>
      <c r="Z232" s="563"/>
      <c r="AA232" s="563"/>
      <c r="AB232" s="230" t="s">
        <v>3518</v>
      </c>
      <c r="AC232" s="915">
        <f>Table35[[#This Row],[Dana Disetujui]]</f>
        <v>15000000</v>
      </c>
      <c r="AD232" s="22" t="s">
        <v>4929</v>
      </c>
      <c r="AE232" s="22" t="s">
        <v>5129</v>
      </c>
      <c r="AF232" s="22" t="s">
        <v>4722</v>
      </c>
      <c r="AG232" s="563"/>
      <c r="AH232" s="584"/>
      <c r="AI232" s="230" t="s">
        <v>133</v>
      </c>
      <c r="AJ232" s="915">
        <f>Table35[[#This Row],[Dana Disetujui]]</f>
        <v>15000000</v>
      </c>
      <c r="AK232" s="22" t="s">
        <v>4929</v>
      </c>
      <c r="AL232" s="22" t="s">
        <v>5129</v>
      </c>
      <c r="AM232" s="22" t="s">
        <v>4722</v>
      </c>
      <c r="AN232" s="30"/>
      <c r="AO232" s="30"/>
      <c r="AP232" s="30"/>
      <c r="AQ232" s="808"/>
      <c r="AR232" s="30"/>
      <c r="AS232" s="30"/>
      <c r="AT232" s="30"/>
      <c r="AU232" s="30"/>
      <c r="AV232" s="30"/>
      <c r="AW232" s="30"/>
      <c r="AX232" s="808"/>
      <c r="AY232" s="30"/>
      <c r="AZ232" s="30"/>
      <c r="BA232" s="30"/>
      <c r="BB232" s="30"/>
      <c r="BC232" s="30"/>
      <c r="BD232" s="30"/>
      <c r="BE232" s="30"/>
      <c r="BF232" s="30"/>
      <c r="BG232" s="30"/>
      <c r="BH232" s="230" t="s">
        <v>5155</v>
      </c>
      <c r="BI232" s="596" t="s">
        <v>3661</v>
      </c>
      <c r="BJ232" s="916" t="s">
        <v>3662</v>
      </c>
      <c r="BK232" s="230" t="s">
        <v>5156</v>
      </c>
      <c r="BL232" s="44"/>
      <c r="BM232" s="230" t="s">
        <v>5157</v>
      </c>
      <c r="BN232" s="44"/>
      <c r="BO232" s="230" t="s">
        <v>3521</v>
      </c>
      <c r="BP232" s="44"/>
      <c r="BQ232" s="30"/>
      <c r="BR232" s="44"/>
      <c r="BS232" s="30"/>
      <c r="BT232" s="30"/>
      <c r="BU232" s="30"/>
      <c r="BV232" s="30"/>
      <c r="BW232" s="30"/>
      <c r="BX232" s="30"/>
      <c r="BY232" s="230" t="s">
        <v>5152</v>
      </c>
      <c r="BZ232" s="30"/>
      <c r="CA232" s="30"/>
    </row>
    <row r="233" spans="1:80" ht="72">
      <c r="A233" s="22">
        <v>7</v>
      </c>
      <c r="B233" s="602"/>
      <c r="C233" s="596" t="s">
        <v>5158</v>
      </c>
      <c r="D233" s="282" t="s">
        <v>5159</v>
      </c>
      <c r="E233" s="22" t="s">
        <v>135</v>
      </c>
      <c r="F233" s="22">
        <v>2025</v>
      </c>
      <c r="G233" s="22">
        <v>2025</v>
      </c>
      <c r="H233" s="22">
        <v>12</v>
      </c>
      <c r="I233" s="230" t="s">
        <v>5160</v>
      </c>
      <c r="J233" s="603">
        <v>15000000</v>
      </c>
      <c r="K233" s="914" t="s">
        <v>5124</v>
      </c>
      <c r="L233" s="230" t="s">
        <v>5125</v>
      </c>
      <c r="M233" s="22" t="s">
        <v>5126</v>
      </c>
      <c r="N233" s="22" t="s">
        <v>9</v>
      </c>
      <c r="O233" s="22" t="s">
        <v>5127</v>
      </c>
      <c r="P233" s="22" t="s">
        <v>5128</v>
      </c>
      <c r="Q233" s="563"/>
      <c r="R233" s="230" t="s">
        <v>3562</v>
      </c>
      <c r="S233" s="584"/>
      <c r="T233" s="915">
        <f>Table35[[#This Row],[Dana Disetujui]]</f>
        <v>15000000</v>
      </c>
      <c r="U233" s="22" t="s">
        <v>4867</v>
      </c>
      <c r="V233" s="22" t="s">
        <v>5129</v>
      </c>
      <c r="W233" s="22" t="s">
        <v>4722</v>
      </c>
      <c r="X233" s="22"/>
      <c r="Y233" s="370"/>
      <c r="Z233" s="563"/>
      <c r="AA233" s="563"/>
      <c r="AB233" s="230" t="s">
        <v>121</v>
      </c>
      <c r="AC233" s="915">
        <f>Table35[[#This Row],[Dana Disetujui]]</f>
        <v>15000000</v>
      </c>
      <c r="AD233" s="22" t="s">
        <v>4918</v>
      </c>
      <c r="AE233" s="22" t="s">
        <v>5129</v>
      </c>
      <c r="AF233" s="22" t="s">
        <v>4722</v>
      </c>
      <c r="AG233" s="563"/>
      <c r="AH233" s="584"/>
      <c r="AI233" s="230" t="s">
        <v>3355</v>
      </c>
      <c r="AJ233" s="915">
        <f>Table35[[#This Row],[Dana Disetujui]]</f>
        <v>15000000</v>
      </c>
      <c r="AK233" s="22" t="s">
        <v>5161</v>
      </c>
      <c r="AL233" s="22" t="s">
        <v>5129</v>
      </c>
      <c r="AM233" s="22" t="s">
        <v>4722</v>
      </c>
      <c r="AN233" s="30"/>
      <c r="AO233" s="30"/>
      <c r="AP233" s="30"/>
      <c r="AQ233" s="808"/>
      <c r="AR233" s="30"/>
      <c r="AS233" s="30"/>
      <c r="AT233" s="30"/>
      <c r="AU233" s="30"/>
      <c r="AV233" s="30"/>
      <c r="AW233" s="30"/>
      <c r="AX233" s="808"/>
      <c r="AY233" s="30"/>
      <c r="AZ233" s="30"/>
      <c r="BA233" s="30"/>
      <c r="BB233" s="30"/>
      <c r="BC233" s="30"/>
      <c r="BD233" s="30"/>
      <c r="BE233" s="30"/>
      <c r="BF233" s="30"/>
      <c r="BG233" s="30"/>
      <c r="BH233" s="230" t="s">
        <v>5150</v>
      </c>
      <c r="BI233" s="596" t="s">
        <v>3661</v>
      </c>
      <c r="BJ233" s="916" t="s">
        <v>3662</v>
      </c>
      <c r="BK233" s="230" t="s">
        <v>3425</v>
      </c>
      <c r="BL233" s="44"/>
      <c r="BM233" s="230" t="s">
        <v>3520</v>
      </c>
      <c r="BN233" s="44"/>
      <c r="BO233" s="230" t="s">
        <v>5162</v>
      </c>
      <c r="BP233" s="44"/>
      <c r="BQ233" s="30"/>
      <c r="BR233" s="44"/>
      <c r="BS233" s="30"/>
      <c r="BT233" s="30"/>
      <c r="BU233" s="30"/>
      <c r="BV233" s="30"/>
      <c r="BW233" s="30"/>
      <c r="BX233" s="30"/>
      <c r="BY233" s="230" t="s">
        <v>5152</v>
      </c>
      <c r="BZ233" s="30"/>
      <c r="CA233" s="30"/>
    </row>
    <row r="234" spans="1:80" s="877" customFormat="1" ht="60">
      <c r="A234" s="22">
        <v>8</v>
      </c>
      <c r="B234" s="602"/>
      <c r="C234" s="547" t="s">
        <v>5163</v>
      </c>
      <c r="D234" s="11" t="s">
        <v>5164</v>
      </c>
      <c r="E234" s="593" t="s">
        <v>5165</v>
      </c>
      <c r="F234" s="22">
        <v>2025</v>
      </c>
      <c r="G234" s="22">
        <v>2025</v>
      </c>
      <c r="H234" s="22">
        <v>12</v>
      </c>
      <c r="I234" s="230" t="s">
        <v>3685</v>
      </c>
      <c r="J234" s="603">
        <v>15000000</v>
      </c>
      <c r="K234" s="914" t="s">
        <v>5124</v>
      </c>
      <c r="L234" s="230" t="s">
        <v>5166</v>
      </c>
      <c r="M234" s="22" t="s">
        <v>5126</v>
      </c>
      <c r="N234" s="22" t="s">
        <v>5167</v>
      </c>
      <c r="O234" s="22" t="s">
        <v>5127</v>
      </c>
      <c r="P234" s="594" t="s">
        <v>5168</v>
      </c>
      <c r="Q234" s="22"/>
      <c r="R234" s="230" t="s">
        <v>3573</v>
      </c>
      <c r="S234" s="584"/>
      <c r="T234" s="915">
        <f>Table35[[#This Row],[Dana Disetujui]]</f>
        <v>15000000</v>
      </c>
      <c r="U234" s="22" t="s">
        <v>4929</v>
      </c>
      <c r="V234" s="22" t="s">
        <v>5129</v>
      </c>
      <c r="W234" s="22" t="s">
        <v>4722</v>
      </c>
      <c r="X234" s="22"/>
      <c r="Y234" s="917"/>
      <c r="Z234" s="22"/>
      <c r="AA234" s="563"/>
      <c r="AB234" s="230" t="s">
        <v>3572</v>
      </c>
      <c r="AC234" s="915">
        <f>Table35[[#This Row],[Dana Disetujui]]</f>
        <v>15000000</v>
      </c>
      <c r="AD234" s="22" t="s">
        <v>4918</v>
      </c>
      <c r="AE234" s="22" t="s">
        <v>5129</v>
      </c>
      <c r="AF234" s="22" t="s">
        <v>4722</v>
      </c>
      <c r="AG234" s="22"/>
      <c r="AH234" s="584"/>
      <c r="AI234" s="8" t="s">
        <v>3574</v>
      </c>
      <c r="AJ234" s="915">
        <f>Table35[[#This Row],[Dana Disetujui]]</f>
        <v>15000000</v>
      </c>
      <c r="AK234" s="22" t="s">
        <v>5169</v>
      </c>
      <c r="AL234" s="22" t="s">
        <v>5129</v>
      </c>
      <c r="AM234" s="22" t="s">
        <v>4722</v>
      </c>
      <c r="AN234" s="30"/>
      <c r="AO234" s="30"/>
      <c r="AP234" s="30"/>
      <c r="AQ234" s="808"/>
      <c r="AR234" s="30"/>
      <c r="AS234" s="30"/>
      <c r="AT234" s="30"/>
      <c r="AU234" s="30"/>
      <c r="AV234" s="30"/>
      <c r="AW234" s="30"/>
      <c r="AX234" s="808"/>
      <c r="AY234" s="30"/>
      <c r="AZ234" s="30"/>
      <c r="BA234" s="30"/>
      <c r="BB234" s="30"/>
      <c r="BC234" s="30"/>
      <c r="BD234" s="30"/>
      <c r="BE234" s="30"/>
      <c r="BF234" s="30"/>
      <c r="BG234" s="30"/>
      <c r="BH234" s="9" t="s">
        <v>5170</v>
      </c>
      <c r="BI234" s="596" t="s">
        <v>3661</v>
      </c>
      <c r="BJ234" s="916" t="s">
        <v>3662</v>
      </c>
      <c r="BK234" s="230" t="s">
        <v>5171</v>
      </c>
      <c r="BL234" s="44"/>
      <c r="BM234" s="9" t="s">
        <v>5172</v>
      </c>
      <c r="BN234" s="44"/>
      <c r="BO234" s="9" t="s">
        <v>5173</v>
      </c>
      <c r="BP234" s="44"/>
      <c r="BQ234" s="30"/>
      <c r="BR234" s="44"/>
      <c r="BS234" s="30"/>
      <c r="BT234" s="30"/>
      <c r="BU234" s="30"/>
      <c r="BV234" s="30"/>
      <c r="BW234" s="30"/>
      <c r="BX234" s="30"/>
      <c r="BY234" s="9" t="s">
        <v>5174</v>
      </c>
      <c r="BZ234" s="30"/>
      <c r="CA234" s="30"/>
      <c r="CB234" s="878"/>
    </row>
    <row r="235" spans="1:80" ht="120">
      <c r="A235" s="22">
        <v>9</v>
      </c>
      <c r="B235" s="602"/>
      <c r="C235" s="596" t="s">
        <v>5175</v>
      </c>
      <c r="D235" s="282" t="s">
        <v>5176</v>
      </c>
      <c r="E235" s="22" t="s">
        <v>135</v>
      </c>
      <c r="F235" s="22">
        <v>2025</v>
      </c>
      <c r="G235" s="22">
        <v>2025</v>
      </c>
      <c r="H235" s="22">
        <v>12</v>
      </c>
      <c r="I235" s="230" t="s">
        <v>4760</v>
      </c>
      <c r="J235" s="603">
        <v>14990000</v>
      </c>
      <c r="K235" s="914" t="s">
        <v>5124</v>
      </c>
      <c r="L235" s="230" t="s">
        <v>5144</v>
      </c>
      <c r="M235" s="22" t="s">
        <v>5126</v>
      </c>
      <c r="N235" s="22" t="s">
        <v>9</v>
      </c>
      <c r="O235" s="22" t="s">
        <v>5127</v>
      </c>
      <c r="P235" s="22" t="s">
        <v>5128</v>
      </c>
      <c r="Q235" s="563"/>
      <c r="R235" s="230" t="s">
        <v>3554</v>
      </c>
      <c r="S235" s="584"/>
      <c r="T235" s="915">
        <f>Table35[[#This Row],[Dana Disetujui]]</f>
        <v>14990000</v>
      </c>
      <c r="U235" s="22" t="s">
        <v>4936</v>
      </c>
      <c r="V235" s="22" t="s">
        <v>5129</v>
      </c>
      <c r="W235" s="22" t="s">
        <v>4722</v>
      </c>
      <c r="X235" s="22"/>
      <c r="Y235" s="370"/>
      <c r="Z235" s="563"/>
      <c r="AA235" s="563"/>
      <c r="AB235" s="230" t="s">
        <v>3552</v>
      </c>
      <c r="AC235" s="915">
        <f>Table35[[#This Row],[Dana Disetujui]]</f>
        <v>14990000</v>
      </c>
      <c r="AD235" s="22" t="s">
        <v>4936</v>
      </c>
      <c r="AE235" s="22" t="s">
        <v>5129</v>
      </c>
      <c r="AF235" s="22" t="s">
        <v>4722</v>
      </c>
      <c r="AG235" s="563"/>
      <c r="AH235" s="584"/>
      <c r="AI235" s="230" t="s">
        <v>5177</v>
      </c>
      <c r="AJ235" s="915">
        <f>Table35[[#This Row],[Dana Disetujui]]</f>
        <v>14990000</v>
      </c>
      <c r="AK235" s="30"/>
      <c r="AL235" s="22" t="s">
        <v>5129</v>
      </c>
      <c r="AM235" s="22" t="s">
        <v>4722</v>
      </c>
      <c r="AN235" s="30"/>
      <c r="AO235" s="30"/>
      <c r="AP235" s="30"/>
      <c r="AQ235" s="808"/>
      <c r="AR235" s="30"/>
      <c r="AS235" s="30"/>
      <c r="AT235" s="30"/>
      <c r="AU235" s="30"/>
      <c r="AV235" s="30"/>
      <c r="AW235" s="30"/>
      <c r="AX235" s="808"/>
      <c r="AY235" s="30"/>
      <c r="AZ235" s="30"/>
      <c r="BA235" s="30"/>
      <c r="BB235" s="30"/>
      <c r="BC235" s="30"/>
      <c r="BD235" s="30"/>
      <c r="BE235" s="30"/>
      <c r="BF235" s="30"/>
      <c r="BG235" s="30"/>
      <c r="BH235" s="230" t="s">
        <v>5178</v>
      </c>
      <c r="BI235" s="596" t="s">
        <v>3661</v>
      </c>
      <c r="BJ235" s="916" t="s">
        <v>3662</v>
      </c>
      <c r="BK235" s="230" t="s">
        <v>5179</v>
      </c>
      <c r="BL235" s="44"/>
      <c r="BM235" s="230" t="s">
        <v>3553</v>
      </c>
      <c r="BN235" s="44"/>
      <c r="BO235" s="230" t="s">
        <v>5180</v>
      </c>
      <c r="BP235" s="44"/>
      <c r="BQ235" s="30"/>
      <c r="BR235" s="44"/>
      <c r="BS235" s="30"/>
      <c r="BT235" s="30"/>
      <c r="BU235" s="30"/>
      <c r="BV235" s="30"/>
      <c r="BW235" s="30"/>
      <c r="BX235" s="30"/>
      <c r="BY235" s="230" t="s">
        <v>5152</v>
      </c>
      <c r="BZ235" s="30"/>
      <c r="CA235" s="30"/>
    </row>
    <row r="236" spans="1:80" ht="132">
      <c r="A236" s="22">
        <v>10</v>
      </c>
      <c r="B236" s="602"/>
      <c r="C236" s="596" t="s">
        <v>5181</v>
      </c>
      <c r="D236" s="282" t="s">
        <v>5182</v>
      </c>
      <c r="E236" s="22" t="s">
        <v>135</v>
      </c>
      <c r="F236" s="22">
        <v>2025</v>
      </c>
      <c r="G236" s="22">
        <v>2025</v>
      </c>
      <c r="H236" s="22">
        <v>12</v>
      </c>
      <c r="I236" s="230" t="s">
        <v>3685</v>
      </c>
      <c r="J236" s="603">
        <v>14950000</v>
      </c>
      <c r="K236" s="914" t="s">
        <v>5124</v>
      </c>
      <c r="L236" s="230" t="s">
        <v>5125</v>
      </c>
      <c r="M236" s="22" t="s">
        <v>5126</v>
      </c>
      <c r="N236" s="22" t="s">
        <v>9</v>
      </c>
      <c r="O236" s="22" t="s">
        <v>5127</v>
      </c>
      <c r="P236" s="22" t="s">
        <v>5128</v>
      </c>
      <c r="Q236" s="563"/>
      <c r="R236" s="230" t="s">
        <v>116</v>
      </c>
      <c r="S236" s="584"/>
      <c r="T236" s="915">
        <f>Table35[[#This Row],[Dana Disetujui]]</f>
        <v>14950000</v>
      </c>
      <c r="U236" s="22" t="s">
        <v>4911</v>
      </c>
      <c r="V236" s="22" t="s">
        <v>5129</v>
      </c>
      <c r="W236" s="22" t="s">
        <v>4722</v>
      </c>
      <c r="X236" s="22"/>
      <c r="Y236" s="370"/>
      <c r="Z236" s="563"/>
      <c r="AA236" s="563"/>
      <c r="AB236" s="230" t="s">
        <v>5183</v>
      </c>
      <c r="AC236" s="915">
        <f>Table35[[#This Row],[Dana Disetujui]]</f>
        <v>14950000</v>
      </c>
      <c r="AD236" s="22" t="s">
        <v>4911</v>
      </c>
      <c r="AE236" s="22" t="s">
        <v>5129</v>
      </c>
      <c r="AF236" s="22" t="s">
        <v>4722</v>
      </c>
      <c r="AG236" s="563"/>
      <c r="AH236" s="584"/>
      <c r="AI236" s="230" t="s">
        <v>3534</v>
      </c>
      <c r="AJ236" s="915">
        <f>Table35[[#This Row],[Dana Disetujui]]</f>
        <v>14950000</v>
      </c>
      <c r="AK236" s="22" t="s">
        <v>4918</v>
      </c>
      <c r="AL236" s="22" t="s">
        <v>5129</v>
      </c>
      <c r="AM236" s="22" t="s">
        <v>4722</v>
      </c>
      <c r="AN236" s="30"/>
      <c r="AO236" s="30"/>
      <c r="AP236" s="30"/>
      <c r="AQ236" s="808"/>
      <c r="AR236" s="30"/>
      <c r="AS236" s="30"/>
      <c r="AT236" s="30"/>
      <c r="AU236" s="30"/>
      <c r="AV236" s="30"/>
      <c r="AW236" s="30"/>
      <c r="AX236" s="808"/>
      <c r="AY236" s="30"/>
      <c r="AZ236" s="30"/>
      <c r="BA236" s="30"/>
      <c r="BB236" s="30"/>
      <c r="BC236" s="30"/>
      <c r="BD236" s="30"/>
      <c r="BE236" s="30"/>
      <c r="BF236" s="30"/>
      <c r="BG236" s="30"/>
      <c r="BH236" s="230" t="s">
        <v>5184</v>
      </c>
      <c r="BI236" s="596" t="s">
        <v>3661</v>
      </c>
      <c r="BJ236" s="916" t="s">
        <v>3662</v>
      </c>
      <c r="BK236" s="230" t="s">
        <v>5185</v>
      </c>
      <c r="BL236" s="44"/>
      <c r="BM236" s="230" t="s">
        <v>5186</v>
      </c>
      <c r="BN236" s="44"/>
      <c r="BO236" s="230" t="s">
        <v>5187</v>
      </c>
      <c r="BP236" s="44"/>
      <c r="BQ236" s="30"/>
      <c r="BR236" s="44"/>
      <c r="BS236" s="30"/>
      <c r="BT236" s="30"/>
      <c r="BU236" s="30"/>
      <c r="BV236" s="30"/>
      <c r="BW236" s="30"/>
      <c r="BX236" s="30"/>
      <c r="BY236" s="230" t="s">
        <v>5152</v>
      </c>
      <c r="BZ236" s="30"/>
      <c r="CA236" s="30"/>
    </row>
    <row r="237" spans="1:80" ht="60">
      <c r="A237" s="22">
        <v>11</v>
      </c>
      <c r="B237" s="602"/>
      <c r="C237" s="596" t="s">
        <v>5188</v>
      </c>
      <c r="D237" s="282" t="s">
        <v>5189</v>
      </c>
      <c r="E237" s="22" t="s">
        <v>135</v>
      </c>
      <c r="F237" s="22">
        <v>2025</v>
      </c>
      <c r="G237" s="22">
        <v>2025</v>
      </c>
      <c r="H237" s="22">
        <v>12</v>
      </c>
      <c r="I237" s="230" t="s">
        <v>3685</v>
      </c>
      <c r="J237" s="603">
        <v>14575000</v>
      </c>
      <c r="K237" s="914" t="s">
        <v>5124</v>
      </c>
      <c r="L237" s="230" t="s">
        <v>5136</v>
      </c>
      <c r="M237" s="22" t="s">
        <v>5126</v>
      </c>
      <c r="N237" s="22" t="s">
        <v>9</v>
      </c>
      <c r="O237" s="22" t="s">
        <v>5127</v>
      </c>
      <c r="P237" s="22" t="s">
        <v>5128</v>
      </c>
      <c r="Q237" s="563"/>
      <c r="R237" s="230" t="s">
        <v>5190</v>
      </c>
      <c r="S237" s="584"/>
      <c r="T237" s="915">
        <f>Table35[[#This Row],[Dana Disetujui]]</f>
        <v>14575000</v>
      </c>
      <c r="U237" s="22" t="s">
        <v>4936</v>
      </c>
      <c r="V237" s="22" t="s">
        <v>5129</v>
      </c>
      <c r="W237" s="22" t="s">
        <v>4722</v>
      </c>
      <c r="X237" s="22"/>
      <c r="Y237" s="370"/>
      <c r="Z237" s="563"/>
      <c r="AA237" s="563"/>
      <c r="AB237" s="230" t="s">
        <v>4767</v>
      </c>
      <c r="AC237" s="915">
        <f>Table35[[#This Row],[Dana Disetujui]]</f>
        <v>14575000</v>
      </c>
      <c r="AD237" s="22" t="s">
        <v>4936</v>
      </c>
      <c r="AE237" s="22" t="s">
        <v>5129</v>
      </c>
      <c r="AF237" s="22" t="s">
        <v>4722</v>
      </c>
      <c r="AG237" s="563"/>
      <c r="AH237" s="584"/>
      <c r="AI237" s="230" t="s">
        <v>114</v>
      </c>
      <c r="AJ237" s="915">
        <f>Table35[[#This Row],[Dana Disetujui]]</f>
        <v>14575000</v>
      </c>
      <c r="AK237" s="22" t="s">
        <v>4936</v>
      </c>
      <c r="AL237" s="22" t="s">
        <v>5129</v>
      </c>
      <c r="AM237" s="22" t="s">
        <v>4722</v>
      </c>
      <c r="AN237" s="30"/>
      <c r="AO237" s="30"/>
      <c r="AP237" s="30"/>
      <c r="AQ237" s="808"/>
      <c r="AR237" s="30"/>
      <c r="AS237" s="30"/>
      <c r="AT237" s="30"/>
      <c r="AU237" s="30"/>
      <c r="AV237" s="30"/>
      <c r="AW237" s="30"/>
      <c r="AX237" s="808"/>
      <c r="AY237" s="30"/>
      <c r="AZ237" s="30"/>
      <c r="BA237" s="30"/>
      <c r="BB237" s="30"/>
      <c r="BC237" s="30"/>
      <c r="BD237" s="30"/>
      <c r="BE237" s="30"/>
      <c r="BF237" s="30"/>
      <c r="BG237" s="30"/>
      <c r="BH237" s="230" t="s">
        <v>5170</v>
      </c>
      <c r="BI237" s="596" t="s">
        <v>3661</v>
      </c>
      <c r="BJ237" s="916" t="s">
        <v>3662</v>
      </c>
      <c r="BK237" s="230" t="s">
        <v>5191</v>
      </c>
      <c r="BL237" s="44"/>
      <c r="BM237" s="230" t="s">
        <v>5192</v>
      </c>
      <c r="BN237" s="44"/>
      <c r="BO237" s="230" t="s">
        <v>5193</v>
      </c>
      <c r="BP237" s="44"/>
      <c r="BQ237" s="30"/>
      <c r="BR237" s="44"/>
      <c r="BS237" s="30"/>
      <c r="BT237" s="30"/>
      <c r="BU237" s="30"/>
      <c r="BV237" s="30"/>
      <c r="BW237" s="30"/>
      <c r="BX237" s="30"/>
      <c r="BY237" s="230" t="s">
        <v>5152</v>
      </c>
      <c r="BZ237" s="30"/>
      <c r="CA237" s="30"/>
    </row>
    <row r="238" spans="1:80" ht="60">
      <c r="A238" s="22">
        <v>12</v>
      </c>
      <c r="B238" s="602"/>
      <c r="C238" s="596" t="s">
        <v>5194</v>
      </c>
      <c r="D238" s="282" t="s">
        <v>5195</v>
      </c>
      <c r="E238" s="22" t="s">
        <v>135</v>
      </c>
      <c r="F238" s="22">
        <v>2025</v>
      </c>
      <c r="G238" s="22">
        <v>2025</v>
      </c>
      <c r="H238" s="22">
        <v>12</v>
      </c>
      <c r="I238" s="230" t="s">
        <v>5196</v>
      </c>
      <c r="J238" s="603">
        <v>14250000</v>
      </c>
      <c r="K238" s="914" t="s">
        <v>5124</v>
      </c>
      <c r="L238" s="230" t="s">
        <v>5144</v>
      </c>
      <c r="M238" s="22" t="s">
        <v>5126</v>
      </c>
      <c r="N238" s="22" t="s">
        <v>9</v>
      </c>
      <c r="O238" s="22" t="s">
        <v>5127</v>
      </c>
      <c r="P238" s="22" t="s">
        <v>5128</v>
      </c>
      <c r="Q238" s="563"/>
      <c r="R238" s="230" t="s">
        <v>4810</v>
      </c>
      <c r="S238" s="584"/>
      <c r="T238" s="915">
        <f>Table35[[#This Row],[Dana Disetujui]]</f>
        <v>14250000</v>
      </c>
      <c r="U238" s="22" t="s">
        <v>4911</v>
      </c>
      <c r="V238" s="22" t="s">
        <v>5129</v>
      </c>
      <c r="W238" s="22" t="s">
        <v>4722</v>
      </c>
      <c r="X238" s="22"/>
      <c r="Y238" s="370"/>
      <c r="Z238" s="563"/>
      <c r="AA238" s="563"/>
      <c r="AB238" s="230" t="s">
        <v>116</v>
      </c>
      <c r="AC238" s="915">
        <f>Table35[[#This Row],[Dana Disetujui]]</f>
        <v>14250000</v>
      </c>
      <c r="AD238" s="22" t="s">
        <v>4911</v>
      </c>
      <c r="AE238" s="22" t="s">
        <v>5129</v>
      </c>
      <c r="AF238" s="22" t="s">
        <v>4722</v>
      </c>
      <c r="AG238" s="563"/>
      <c r="AH238" s="584"/>
      <c r="AI238" s="230" t="s">
        <v>3564</v>
      </c>
      <c r="AJ238" s="915">
        <f>Table35[[#This Row],[Dana Disetujui]]</f>
        <v>14250000</v>
      </c>
      <c r="AK238" s="22" t="s">
        <v>5197</v>
      </c>
      <c r="AL238" s="22" t="s">
        <v>5129</v>
      </c>
      <c r="AM238" s="22" t="s">
        <v>4722</v>
      </c>
      <c r="AN238" s="30"/>
      <c r="AO238" s="30"/>
      <c r="AP238" s="30"/>
      <c r="AQ238" s="808"/>
      <c r="AR238" s="30"/>
      <c r="AS238" s="30"/>
      <c r="AT238" s="30"/>
      <c r="AU238" s="30"/>
      <c r="AV238" s="30"/>
      <c r="AW238" s="30"/>
      <c r="AX238" s="808"/>
      <c r="AY238" s="30"/>
      <c r="AZ238" s="30"/>
      <c r="BA238" s="30"/>
      <c r="BB238" s="30"/>
      <c r="BC238" s="30"/>
      <c r="BD238" s="30"/>
      <c r="BE238" s="30"/>
      <c r="BF238" s="30"/>
      <c r="BG238" s="30"/>
      <c r="BH238" s="230" t="s">
        <v>5198</v>
      </c>
      <c r="BI238" s="596" t="s">
        <v>3661</v>
      </c>
      <c r="BJ238" s="916" t="s">
        <v>3662</v>
      </c>
      <c r="BK238" s="230" t="s">
        <v>3565</v>
      </c>
      <c r="BL238" s="44"/>
      <c r="BM238" s="230" t="s">
        <v>5199</v>
      </c>
      <c r="BN238" s="44"/>
      <c r="BO238" s="230" t="s">
        <v>5200</v>
      </c>
      <c r="BP238" s="44"/>
      <c r="BQ238" s="30"/>
      <c r="BR238" s="44"/>
      <c r="BS238" s="30"/>
      <c r="BT238" s="30"/>
      <c r="BU238" s="30"/>
      <c r="BV238" s="30"/>
      <c r="BW238" s="30"/>
      <c r="BX238" s="30"/>
      <c r="BY238" s="230" t="s">
        <v>5152</v>
      </c>
      <c r="BZ238" s="30"/>
      <c r="CA238" s="30"/>
    </row>
    <row r="239" spans="1:80" ht="60">
      <c r="A239" s="22">
        <v>13</v>
      </c>
      <c r="B239" s="602"/>
      <c r="C239" s="596" t="s">
        <v>5201</v>
      </c>
      <c r="D239" s="282" t="s">
        <v>5202</v>
      </c>
      <c r="E239" s="22" t="s">
        <v>135</v>
      </c>
      <c r="F239" s="22">
        <v>2025</v>
      </c>
      <c r="G239" s="22">
        <v>2025</v>
      </c>
      <c r="H239" s="22">
        <v>12</v>
      </c>
      <c r="I239" s="230" t="s">
        <v>3685</v>
      </c>
      <c r="J239" s="603">
        <v>14247750</v>
      </c>
      <c r="K239" s="914" t="s">
        <v>5124</v>
      </c>
      <c r="L239" s="230" t="s">
        <v>5136</v>
      </c>
      <c r="M239" s="22" t="s">
        <v>5126</v>
      </c>
      <c r="N239" s="22" t="s">
        <v>9</v>
      </c>
      <c r="O239" s="22" t="s">
        <v>5127</v>
      </c>
      <c r="P239" s="22" t="s">
        <v>5128</v>
      </c>
      <c r="Q239" s="563"/>
      <c r="R239" s="230" t="s">
        <v>139</v>
      </c>
      <c r="S239" s="584"/>
      <c r="T239" s="915">
        <f>Table35[[#This Row],[Dana Disetujui]]</f>
        <v>14247750</v>
      </c>
      <c r="U239" s="22" t="s">
        <v>4936</v>
      </c>
      <c r="V239" s="22" t="s">
        <v>5129</v>
      </c>
      <c r="W239" s="22" t="s">
        <v>4722</v>
      </c>
      <c r="X239" s="22"/>
      <c r="Y239" s="370"/>
      <c r="Z239" s="563"/>
      <c r="AA239" s="563"/>
      <c r="AB239" s="230" t="s">
        <v>134</v>
      </c>
      <c r="AC239" s="915">
        <f>Table35[[#This Row],[Dana Disetujui]]</f>
        <v>14247750</v>
      </c>
      <c r="AD239" s="22" t="s">
        <v>5169</v>
      </c>
      <c r="AE239" s="22" t="s">
        <v>5129</v>
      </c>
      <c r="AF239" s="22" t="s">
        <v>4722</v>
      </c>
      <c r="AG239" s="563"/>
      <c r="AH239" s="584"/>
      <c r="AI239" s="230" t="s">
        <v>3570</v>
      </c>
      <c r="AJ239" s="915">
        <f>Table35[[#This Row],[Dana Disetujui]]</f>
        <v>14247750</v>
      </c>
      <c r="AK239" s="22" t="s">
        <v>5161</v>
      </c>
      <c r="AL239" s="22" t="s">
        <v>5129</v>
      </c>
      <c r="AM239" s="22" t="s">
        <v>4722</v>
      </c>
      <c r="AN239" s="30"/>
      <c r="AO239" s="30"/>
      <c r="AP239" s="30"/>
      <c r="AQ239" s="808"/>
      <c r="AR239" s="30"/>
      <c r="AS239" s="30"/>
      <c r="AT239" s="30"/>
      <c r="AU239" s="30"/>
      <c r="AV239" s="30"/>
      <c r="AW239" s="30"/>
      <c r="AX239" s="808"/>
      <c r="AY239" s="30"/>
      <c r="AZ239" s="30"/>
      <c r="BA239" s="30"/>
      <c r="BB239" s="30"/>
      <c r="BC239" s="30"/>
      <c r="BD239" s="30"/>
      <c r="BE239" s="30"/>
      <c r="BF239" s="30"/>
      <c r="BG239" s="30"/>
      <c r="BH239" s="230" t="s">
        <v>5170</v>
      </c>
      <c r="BI239" s="596" t="s">
        <v>3661</v>
      </c>
      <c r="BJ239" s="916" t="s">
        <v>3662</v>
      </c>
      <c r="BK239" s="230" t="s">
        <v>5203</v>
      </c>
      <c r="BL239" s="44"/>
      <c r="BM239" s="230" t="s">
        <v>5204</v>
      </c>
      <c r="BN239" s="44"/>
      <c r="BO239" s="230" t="s">
        <v>5205</v>
      </c>
      <c r="BP239" s="44"/>
      <c r="BQ239" s="30"/>
      <c r="BR239" s="44"/>
      <c r="BS239" s="30"/>
      <c r="BT239" s="30"/>
      <c r="BU239" s="30"/>
      <c r="BV239" s="30"/>
      <c r="BW239" s="30"/>
      <c r="BX239" s="30"/>
      <c r="BY239" s="230" t="s">
        <v>5152</v>
      </c>
      <c r="BZ239" s="30"/>
      <c r="CA239" s="30"/>
    </row>
    <row r="240" spans="1:80" ht="72">
      <c r="A240" s="22">
        <v>14</v>
      </c>
      <c r="B240" s="602"/>
      <c r="C240" s="596" t="s">
        <v>5206</v>
      </c>
      <c r="D240" s="282" t="s">
        <v>5207</v>
      </c>
      <c r="E240" s="22" t="s">
        <v>135</v>
      </c>
      <c r="F240" s="22">
        <v>2025</v>
      </c>
      <c r="G240" s="22">
        <v>2025</v>
      </c>
      <c r="H240" s="22">
        <v>12</v>
      </c>
      <c r="I240" s="230" t="s">
        <v>3776</v>
      </c>
      <c r="J240" s="603">
        <v>13950000</v>
      </c>
      <c r="K240" s="914" t="s">
        <v>5124</v>
      </c>
      <c r="L240" s="230" t="s">
        <v>5166</v>
      </c>
      <c r="M240" s="22" t="s">
        <v>5126</v>
      </c>
      <c r="N240" s="22" t="s">
        <v>9</v>
      </c>
      <c r="O240" s="22" t="s">
        <v>5127</v>
      </c>
      <c r="P240" s="22" t="s">
        <v>5128</v>
      </c>
      <c r="Q240" s="563"/>
      <c r="R240" s="230" t="s">
        <v>5208</v>
      </c>
      <c r="S240" s="584"/>
      <c r="T240" s="915">
        <f>Table35[[#This Row],[Dana Disetujui]]</f>
        <v>13950000</v>
      </c>
      <c r="U240" s="22" t="s">
        <v>5169</v>
      </c>
      <c r="V240" s="22" t="s">
        <v>5129</v>
      </c>
      <c r="W240" s="22" t="s">
        <v>4722</v>
      </c>
      <c r="X240" s="22"/>
      <c r="Y240" s="370"/>
      <c r="Z240" s="563"/>
      <c r="AA240" s="563"/>
      <c r="AB240" s="230" t="s">
        <v>5209</v>
      </c>
      <c r="AC240" s="915">
        <f>Table35[[#This Row],[Dana Disetujui]]</f>
        <v>13950000</v>
      </c>
      <c r="AD240" s="22"/>
      <c r="AE240" s="22" t="s">
        <v>5129</v>
      </c>
      <c r="AF240" s="22" t="s">
        <v>4722</v>
      </c>
      <c r="AG240" s="563"/>
      <c r="AH240" s="584"/>
      <c r="AI240" s="230" t="s">
        <v>3526</v>
      </c>
      <c r="AJ240" s="915">
        <f>Table35[[#This Row],[Dana Disetujui]]</f>
        <v>13950000</v>
      </c>
      <c r="AK240" s="22" t="s">
        <v>4929</v>
      </c>
      <c r="AL240" s="22" t="s">
        <v>5129</v>
      </c>
      <c r="AM240" s="22" t="s">
        <v>4722</v>
      </c>
      <c r="AN240" s="30"/>
      <c r="AO240" s="30"/>
      <c r="AP240" s="30"/>
      <c r="AQ240" s="808"/>
      <c r="AR240" s="30"/>
      <c r="AS240" s="30"/>
      <c r="AT240" s="30"/>
      <c r="AU240" s="30"/>
      <c r="AV240" s="30"/>
      <c r="AW240" s="30"/>
      <c r="AX240" s="808"/>
      <c r="AY240" s="30"/>
      <c r="AZ240" s="30"/>
      <c r="BA240" s="30"/>
      <c r="BB240" s="30"/>
      <c r="BC240" s="30"/>
      <c r="BD240" s="30"/>
      <c r="BE240" s="30"/>
      <c r="BF240" s="30"/>
      <c r="BG240" s="30"/>
      <c r="BH240" s="230" t="s">
        <v>5210</v>
      </c>
      <c r="BI240" s="596" t="s">
        <v>3661</v>
      </c>
      <c r="BJ240" s="916" t="s">
        <v>3662</v>
      </c>
      <c r="BK240" s="230" t="s">
        <v>5211</v>
      </c>
      <c r="BL240" s="44"/>
      <c r="BM240" s="230" t="s">
        <v>5212</v>
      </c>
      <c r="BN240" s="44"/>
      <c r="BO240" s="230" t="s">
        <v>5213</v>
      </c>
      <c r="BP240" s="44"/>
      <c r="BQ240" s="30"/>
      <c r="BR240" s="44"/>
      <c r="BS240" s="30"/>
      <c r="BT240" s="30"/>
      <c r="BU240" s="30"/>
      <c r="BV240" s="30"/>
      <c r="BW240" s="30"/>
      <c r="BX240" s="30"/>
      <c r="BY240" s="230" t="s">
        <v>5152</v>
      </c>
      <c r="BZ240" s="30"/>
      <c r="CA240" s="30"/>
    </row>
    <row r="241" spans="1:80" s="877" customFormat="1" ht="96">
      <c r="A241" s="22">
        <v>15</v>
      </c>
      <c r="B241" s="602"/>
      <c r="C241" s="596" t="s">
        <v>5214</v>
      </c>
      <c r="D241" s="282" t="s">
        <v>5215</v>
      </c>
      <c r="E241" s="22" t="s">
        <v>135</v>
      </c>
      <c r="F241" s="22">
        <v>2025</v>
      </c>
      <c r="G241" s="22">
        <v>2025</v>
      </c>
      <c r="H241" s="22">
        <v>12</v>
      </c>
      <c r="I241" s="230" t="s">
        <v>3685</v>
      </c>
      <c r="J241" s="603">
        <v>13791210</v>
      </c>
      <c r="K241" s="914" t="s">
        <v>5124</v>
      </c>
      <c r="L241" s="230" t="s">
        <v>5125</v>
      </c>
      <c r="M241" s="22" t="s">
        <v>5126</v>
      </c>
      <c r="N241" s="22" t="s">
        <v>9</v>
      </c>
      <c r="O241" s="22" t="s">
        <v>5127</v>
      </c>
      <c r="P241" s="22" t="s">
        <v>5128</v>
      </c>
      <c r="Q241" s="563"/>
      <c r="R241" s="230" t="s">
        <v>3421</v>
      </c>
      <c r="S241" s="584"/>
      <c r="T241" s="915">
        <f>Table35[[#This Row],[Dana Disetujui]]</f>
        <v>13791210</v>
      </c>
      <c r="U241" s="22" t="s">
        <v>5149</v>
      </c>
      <c r="V241" s="22" t="s">
        <v>5129</v>
      </c>
      <c r="W241" s="22" t="s">
        <v>4722</v>
      </c>
      <c r="X241" s="22"/>
      <c r="Y241" s="370"/>
      <c r="Z241" s="563"/>
      <c r="AA241" s="563"/>
      <c r="AB241" s="230" t="s">
        <v>114</v>
      </c>
      <c r="AC241" s="915">
        <f>Table35[[#This Row],[Dana Disetujui]]</f>
        <v>13791210</v>
      </c>
      <c r="AD241" s="22" t="s">
        <v>4936</v>
      </c>
      <c r="AE241" s="22" t="s">
        <v>5129</v>
      </c>
      <c r="AF241" s="22" t="s">
        <v>4722</v>
      </c>
      <c r="AG241" s="563"/>
      <c r="AH241" s="584"/>
      <c r="AI241" s="230" t="s">
        <v>137</v>
      </c>
      <c r="AJ241" s="915">
        <f>Table35[[#This Row],[Dana Disetujui]]</f>
        <v>13791210</v>
      </c>
      <c r="AK241" s="22" t="s">
        <v>5216</v>
      </c>
      <c r="AL241" s="22" t="s">
        <v>5129</v>
      </c>
      <c r="AM241" s="22" t="s">
        <v>4722</v>
      </c>
      <c r="AN241" s="30"/>
      <c r="AO241" s="30"/>
      <c r="AP241" s="30"/>
      <c r="AQ241" s="808"/>
      <c r="AR241" s="30"/>
      <c r="AS241" s="30"/>
      <c r="AT241" s="30"/>
      <c r="AU241" s="30"/>
      <c r="AV241" s="30"/>
      <c r="AW241" s="30"/>
      <c r="AX241" s="808"/>
      <c r="AY241" s="30"/>
      <c r="AZ241" s="30"/>
      <c r="BA241" s="30"/>
      <c r="BB241" s="30"/>
      <c r="BC241" s="30"/>
      <c r="BD241" s="30"/>
      <c r="BE241" s="30"/>
      <c r="BF241" s="30"/>
      <c r="BG241" s="30"/>
      <c r="BH241" s="230" t="s">
        <v>5217</v>
      </c>
      <c r="BI241" s="596" t="s">
        <v>3661</v>
      </c>
      <c r="BJ241" s="916" t="s">
        <v>3662</v>
      </c>
      <c r="BK241" s="230" t="s">
        <v>5218</v>
      </c>
      <c r="BL241" s="44"/>
      <c r="BM241" s="230" t="s">
        <v>5151</v>
      </c>
      <c r="BN241" s="44"/>
      <c r="BO241" s="230" t="s">
        <v>5219</v>
      </c>
      <c r="BP241" s="44"/>
      <c r="BQ241" s="30"/>
      <c r="BR241" s="44"/>
      <c r="BS241" s="30"/>
      <c r="BT241" s="30"/>
      <c r="BU241" s="30"/>
      <c r="BV241" s="30"/>
      <c r="BW241" s="30"/>
      <c r="BX241" s="30"/>
      <c r="BY241" s="230" t="s">
        <v>5152</v>
      </c>
      <c r="BZ241" s="30"/>
      <c r="CA241" s="30"/>
      <c r="CB241" s="878"/>
    </row>
    <row r="242" spans="1:80" ht="60">
      <c r="A242" s="22">
        <v>16</v>
      </c>
      <c r="B242" s="602"/>
      <c r="C242" s="596" t="s">
        <v>5220</v>
      </c>
      <c r="D242" s="282" t="s">
        <v>5221</v>
      </c>
      <c r="E242" s="22" t="s">
        <v>135</v>
      </c>
      <c r="F242" s="22">
        <v>2025</v>
      </c>
      <c r="G242" s="22">
        <v>2025</v>
      </c>
      <c r="H242" s="22">
        <v>12</v>
      </c>
      <c r="I242" s="230" t="s">
        <v>4760</v>
      </c>
      <c r="J242" s="603">
        <v>12000000</v>
      </c>
      <c r="K242" s="914" t="s">
        <v>5124</v>
      </c>
      <c r="L242" s="230" t="s">
        <v>5136</v>
      </c>
      <c r="M242" s="22" t="s">
        <v>5126</v>
      </c>
      <c r="N242" s="22" t="s">
        <v>9</v>
      </c>
      <c r="O242" s="22" t="s">
        <v>5127</v>
      </c>
      <c r="P242" s="22" t="s">
        <v>5128</v>
      </c>
      <c r="Q242" s="563"/>
      <c r="R242" s="230" t="s">
        <v>3569</v>
      </c>
      <c r="S242" s="584"/>
      <c r="T242" s="915">
        <f>Table35[[#This Row],[Dana Disetujui]]</f>
        <v>12000000</v>
      </c>
      <c r="U242" s="22" t="s">
        <v>5149</v>
      </c>
      <c r="V242" s="22" t="s">
        <v>5129</v>
      </c>
      <c r="W242" s="22" t="s">
        <v>4722</v>
      </c>
      <c r="X242" s="22"/>
      <c r="Y242" s="370"/>
      <c r="Z242" s="563"/>
      <c r="AA242" s="563"/>
      <c r="AB242" s="230" t="s">
        <v>3537</v>
      </c>
      <c r="AC242" s="915">
        <f>Table35[[#This Row],[Dana Disetujui]]</f>
        <v>12000000</v>
      </c>
      <c r="AD242" s="22" t="s">
        <v>5149</v>
      </c>
      <c r="AE242" s="22" t="s">
        <v>5129</v>
      </c>
      <c r="AF242" s="22" t="s">
        <v>4722</v>
      </c>
      <c r="AG242" s="563"/>
      <c r="AH242" s="584"/>
      <c r="AI242" s="230" t="s">
        <v>3570</v>
      </c>
      <c r="AJ242" s="915">
        <f>Table35[[#This Row],[Dana Disetujui]]</f>
        <v>12000000</v>
      </c>
      <c r="AK242" s="22" t="s">
        <v>4778</v>
      </c>
      <c r="AL242" s="22" t="s">
        <v>5129</v>
      </c>
      <c r="AM242" s="22" t="s">
        <v>4722</v>
      </c>
      <c r="AN242" s="30"/>
      <c r="AO242" s="30"/>
      <c r="AP242" s="30"/>
      <c r="AQ242" s="808"/>
      <c r="AR242" s="30"/>
      <c r="AS242" s="30"/>
      <c r="AT242" s="30"/>
      <c r="AU242" s="30"/>
      <c r="AV242" s="30"/>
      <c r="AW242" s="30"/>
      <c r="AX242" s="808"/>
      <c r="AY242" s="30"/>
      <c r="AZ242" s="30"/>
      <c r="BA242" s="30"/>
      <c r="BB242" s="30"/>
      <c r="BC242" s="30"/>
      <c r="BD242" s="30"/>
      <c r="BE242" s="30"/>
      <c r="BF242" s="30"/>
      <c r="BG242" s="30"/>
      <c r="BH242" s="230" t="s">
        <v>5155</v>
      </c>
      <c r="BI242" s="596" t="s">
        <v>3661</v>
      </c>
      <c r="BJ242" s="916" t="s">
        <v>3662</v>
      </c>
      <c r="BK242" s="230" t="s">
        <v>3568</v>
      </c>
      <c r="BL242" s="44"/>
      <c r="BM242" s="230" t="s">
        <v>5222</v>
      </c>
      <c r="BN242" s="44"/>
      <c r="BO242" s="230" t="s">
        <v>5223</v>
      </c>
      <c r="BP242" s="44"/>
      <c r="BQ242" s="30"/>
      <c r="BR242" s="44"/>
      <c r="BS242" s="30"/>
      <c r="BT242" s="30"/>
      <c r="BU242" s="30"/>
      <c r="BV242" s="30"/>
      <c r="BW242" s="30"/>
      <c r="BX242" s="30"/>
      <c r="BY242" s="230" t="s">
        <v>5224</v>
      </c>
      <c r="BZ242" s="30"/>
      <c r="CA242" s="30"/>
    </row>
    <row r="243" spans="1:80" ht="72">
      <c r="A243" s="22">
        <v>17</v>
      </c>
      <c r="B243" s="602"/>
      <c r="C243" s="596" t="s">
        <v>5225</v>
      </c>
      <c r="D243" s="282" t="s">
        <v>5226</v>
      </c>
      <c r="E243" s="22" t="s">
        <v>135</v>
      </c>
      <c r="F243" s="22">
        <v>2025</v>
      </c>
      <c r="G243" s="22">
        <v>2025</v>
      </c>
      <c r="H243" s="22">
        <v>12</v>
      </c>
      <c r="I243" s="230" t="s">
        <v>3685</v>
      </c>
      <c r="J243" s="603">
        <v>12000000</v>
      </c>
      <c r="K243" s="914" t="s">
        <v>5124</v>
      </c>
      <c r="L243" s="230" t="s">
        <v>5125</v>
      </c>
      <c r="M243" s="22" t="s">
        <v>5126</v>
      </c>
      <c r="N243" s="22" t="s">
        <v>9</v>
      </c>
      <c r="O243" s="22" t="s">
        <v>5127</v>
      </c>
      <c r="P243" s="22" t="s">
        <v>5128</v>
      </c>
      <c r="Q243" s="563"/>
      <c r="R243" s="230" t="s">
        <v>3576</v>
      </c>
      <c r="S243" s="584"/>
      <c r="T243" s="915">
        <f>Table35[[#This Row],[Dana Disetujui]]</f>
        <v>12000000</v>
      </c>
      <c r="U243" s="22" t="s">
        <v>4929</v>
      </c>
      <c r="V243" s="22" t="s">
        <v>5129</v>
      </c>
      <c r="W243" s="22" t="s">
        <v>4722</v>
      </c>
      <c r="X243" s="22"/>
      <c r="Y243" s="370"/>
      <c r="Z243" s="563"/>
      <c r="AA243" s="563"/>
      <c r="AB243" s="230" t="s">
        <v>3513</v>
      </c>
      <c r="AC243" s="915">
        <f>Table35[[#This Row],[Dana Disetujui]]</f>
        <v>12000000</v>
      </c>
      <c r="AD243" s="22" t="s">
        <v>4929</v>
      </c>
      <c r="AE243" s="22" t="s">
        <v>5129</v>
      </c>
      <c r="AF243" s="22" t="s">
        <v>4722</v>
      </c>
      <c r="AG243" s="563"/>
      <c r="AH243" s="584"/>
      <c r="AI243" s="230" t="s">
        <v>3518</v>
      </c>
      <c r="AJ243" s="915">
        <f>Table35[[#This Row],[Dana Disetujui]]</f>
        <v>12000000</v>
      </c>
      <c r="AK243" s="22" t="s">
        <v>4929</v>
      </c>
      <c r="AL243" s="22" t="s">
        <v>5129</v>
      </c>
      <c r="AM243" s="22" t="s">
        <v>4722</v>
      </c>
      <c r="AN243" s="30"/>
      <c r="AO243" s="30"/>
      <c r="AP243" s="30"/>
      <c r="AQ243" s="808"/>
      <c r="AR243" s="30"/>
      <c r="AS243" s="30"/>
      <c r="AT243" s="30"/>
      <c r="AU243" s="30"/>
      <c r="AV243" s="30"/>
      <c r="AW243" s="30"/>
      <c r="AX243" s="808"/>
      <c r="AY243" s="30"/>
      <c r="AZ243" s="30"/>
      <c r="BA243" s="30"/>
      <c r="BB243" s="30"/>
      <c r="BC243" s="30"/>
      <c r="BD243" s="30"/>
      <c r="BE243" s="30"/>
      <c r="BF243" s="30"/>
      <c r="BG243" s="30"/>
      <c r="BH243" s="230" t="s">
        <v>5227</v>
      </c>
      <c r="BI243" s="596" t="s">
        <v>3661</v>
      </c>
      <c r="BJ243" s="916" t="s">
        <v>3662</v>
      </c>
      <c r="BK243" s="230" t="s">
        <v>5228</v>
      </c>
      <c r="BL243" s="44"/>
      <c r="BM243" s="230" t="s">
        <v>5229</v>
      </c>
      <c r="BN243" s="44"/>
      <c r="BO243" s="230" t="s">
        <v>5230</v>
      </c>
      <c r="BP243" s="44"/>
      <c r="BQ243" s="30"/>
      <c r="BR243" s="44"/>
      <c r="BS243" s="30"/>
      <c r="BT243" s="30"/>
      <c r="BU243" s="30"/>
      <c r="BV243" s="30"/>
      <c r="BW243" s="30"/>
      <c r="BX243" s="30"/>
      <c r="BY243" s="230" t="s">
        <v>5224</v>
      </c>
      <c r="BZ243" s="30"/>
      <c r="CA243" s="30"/>
    </row>
    <row r="244" spans="1:80" ht="240">
      <c r="A244" s="22">
        <v>18</v>
      </c>
      <c r="B244" s="602"/>
      <c r="C244" s="596" t="s">
        <v>5231</v>
      </c>
      <c r="D244" s="282" t="s">
        <v>5232</v>
      </c>
      <c r="E244" s="22" t="s">
        <v>135</v>
      </c>
      <c r="F244" s="22">
        <v>2025</v>
      </c>
      <c r="G244" s="22">
        <v>2025</v>
      </c>
      <c r="H244" s="22">
        <v>12</v>
      </c>
      <c r="I244" s="230" t="s">
        <v>5233</v>
      </c>
      <c r="J244" s="603">
        <v>12000000</v>
      </c>
      <c r="K244" s="914" t="s">
        <v>5124</v>
      </c>
      <c r="L244" s="230" t="s">
        <v>5136</v>
      </c>
      <c r="M244" s="22" t="s">
        <v>5126</v>
      </c>
      <c r="N244" s="22" t="s">
        <v>9</v>
      </c>
      <c r="O244" s="22" t="s">
        <v>5127</v>
      </c>
      <c r="P244" s="22" t="s">
        <v>5128</v>
      </c>
      <c r="Q244" s="563"/>
      <c r="R244" s="230" t="s">
        <v>3514</v>
      </c>
      <c r="S244" s="584"/>
      <c r="T244" s="915">
        <f>Table35[[#This Row],[Dana Disetujui]]</f>
        <v>12000000</v>
      </c>
      <c r="U244" s="22" t="s">
        <v>4911</v>
      </c>
      <c r="V244" s="22" t="s">
        <v>5129</v>
      </c>
      <c r="W244" s="22" t="s">
        <v>4722</v>
      </c>
      <c r="X244" s="22"/>
      <c r="Y244" s="370"/>
      <c r="Z244" s="563"/>
      <c r="AA244" s="563"/>
      <c r="AB244" s="230" t="s">
        <v>3576</v>
      </c>
      <c r="AC244" s="915">
        <f>Table35[[#This Row],[Dana Disetujui]]</f>
        <v>12000000</v>
      </c>
      <c r="AD244" s="22" t="s">
        <v>4929</v>
      </c>
      <c r="AE244" s="22" t="s">
        <v>5129</v>
      </c>
      <c r="AF244" s="22" t="s">
        <v>4722</v>
      </c>
      <c r="AG244" s="563"/>
      <c r="AH244" s="584"/>
      <c r="AI244" s="230" t="s">
        <v>3543</v>
      </c>
      <c r="AJ244" s="915">
        <f>Table35[[#This Row],[Dana Disetujui]]</f>
        <v>12000000</v>
      </c>
      <c r="AK244" s="22" t="s">
        <v>5197</v>
      </c>
      <c r="AL244" s="22" t="s">
        <v>5129</v>
      </c>
      <c r="AM244" s="22" t="s">
        <v>4722</v>
      </c>
      <c r="AN244" s="30"/>
      <c r="AO244" s="30"/>
      <c r="AP244" s="30"/>
      <c r="AQ244" s="808"/>
      <c r="AR244" s="30"/>
      <c r="AS244" s="30"/>
      <c r="AT244" s="30"/>
      <c r="AU244" s="30"/>
      <c r="AV244" s="30"/>
      <c r="AW244" s="30"/>
      <c r="AX244" s="808"/>
      <c r="AY244" s="30"/>
      <c r="AZ244" s="30"/>
      <c r="BA244" s="30"/>
      <c r="BB244" s="30"/>
      <c r="BC244" s="30"/>
      <c r="BD244" s="30"/>
      <c r="BE244" s="30"/>
      <c r="BF244" s="30"/>
      <c r="BG244" s="30"/>
      <c r="BH244" s="230" t="s">
        <v>5234</v>
      </c>
      <c r="BI244" s="596" t="s">
        <v>3661</v>
      </c>
      <c r="BJ244" s="916" t="s">
        <v>3662</v>
      </c>
      <c r="BK244" s="230" t="s">
        <v>5199</v>
      </c>
      <c r="BL244" s="44"/>
      <c r="BM244" s="230" t="s">
        <v>5138</v>
      </c>
      <c r="BN244" s="44"/>
      <c r="BO244" s="230" t="s">
        <v>3565</v>
      </c>
      <c r="BP244" s="44"/>
      <c r="BQ244" s="30"/>
      <c r="BR244" s="44"/>
      <c r="BS244" s="30"/>
      <c r="BT244" s="30"/>
      <c r="BU244" s="30"/>
      <c r="BV244" s="30"/>
      <c r="BW244" s="30"/>
      <c r="BX244" s="30"/>
      <c r="BY244" s="230" t="s">
        <v>5224</v>
      </c>
      <c r="BZ244" s="30"/>
      <c r="CA244" s="30"/>
    </row>
    <row r="245" spans="1:80" ht="72">
      <c r="A245" s="22">
        <v>19</v>
      </c>
      <c r="B245" s="602"/>
      <c r="C245" s="596" t="s">
        <v>5235</v>
      </c>
      <c r="D245" s="282" t="s">
        <v>5236</v>
      </c>
      <c r="E245" s="22" t="s">
        <v>135</v>
      </c>
      <c r="F245" s="22">
        <v>2025</v>
      </c>
      <c r="G245" s="22">
        <v>2025</v>
      </c>
      <c r="H245" s="22">
        <v>12</v>
      </c>
      <c r="I245" s="230" t="s">
        <v>4760</v>
      </c>
      <c r="J245" s="603">
        <v>12000000</v>
      </c>
      <c r="K245" s="914" t="s">
        <v>5124</v>
      </c>
      <c r="L245" s="230" t="s">
        <v>5237</v>
      </c>
      <c r="M245" s="22" t="s">
        <v>5126</v>
      </c>
      <c r="N245" s="22" t="s">
        <v>9</v>
      </c>
      <c r="O245" s="22" t="s">
        <v>5127</v>
      </c>
      <c r="P245" s="22" t="s">
        <v>5128</v>
      </c>
      <c r="Q245" s="563"/>
      <c r="R245" s="230" t="s">
        <v>3354</v>
      </c>
      <c r="S245" s="584"/>
      <c r="T245" s="915">
        <f>Table35[[#This Row],[Dana Disetujui]]</f>
        <v>12000000</v>
      </c>
      <c r="U245" s="22" t="s">
        <v>4876</v>
      </c>
      <c r="V245" s="22" t="s">
        <v>5129</v>
      </c>
      <c r="W245" s="22" t="s">
        <v>4722</v>
      </c>
      <c r="X245" s="22"/>
      <c r="Y245" s="370"/>
      <c r="Z245" s="563"/>
      <c r="AA245" s="563"/>
      <c r="AB245" s="230" t="s">
        <v>5238</v>
      </c>
      <c r="AC245" s="915">
        <f>Table35[[#This Row],[Dana Disetujui]]</f>
        <v>12000000</v>
      </c>
      <c r="AD245" s="22" t="s">
        <v>4876</v>
      </c>
      <c r="AE245" s="22" t="s">
        <v>5129</v>
      </c>
      <c r="AF245" s="22" t="s">
        <v>4722</v>
      </c>
      <c r="AG245" s="563"/>
      <c r="AH245" s="584"/>
      <c r="AI245" s="230" t="s">
        <v>4208</v>
      </c>
      <c r="AJ245" s="915"/>
      <c r="AK245" s="30"/>
      <c r="AL245" s="22" t="s">
        <v>5129</v>
      </c>
      <c r="AM245" s="22" t="s">
        <v>4722</v>
      </c>
      <c r="AN245" s="30"/>
      <c r="AO245" s="30"/>
      <c r="AP245" s="30"/>
      <c r="AQ245" s="808"/>
      <c r="AR245" s="30"/>
      <c r="AS245" s="30"/>
      <c r="AT245" s="30"/>
      <c r="AU245" s="30"/>
      <c r="AV245" s="30"/>
      <c r="AW245" s="30"/>
      <c r="AX245" s="808"/>
      <c r="AY245" s="30"/>
      <c r="AZ245" s="30"/>
      <c r="BA245" s="30"/>
      <c r="BB245" s="30"/>
      <c r="BC245" s="30"/>
      <c r="BD245" s="30"/>
      <c r="BE245" s="30"/>
      <c r="BF245" s="30"/>
      <c r="BG245" s="30"/>
      <c r="BH245" s="230" t="s">
        <v>5239</v>
      </c>
      <c r="BI245" s="596" t="s">
        <v>3661</v>
      </c>
      <c r="BJ245" s="916" t="s">
        <v>3662</v>
      </c>
      <c r="BK245" s="230" t="s">
        <v>3541</v>
      </c>
      <c r="BL245" s="44"/>
      <c r="BM245" s="230" t="s">
        <v>5240</v>
      </c>
      <c r="BN245" s="44"/>
      <c r="BO245" s="230" t="s">
        <v>3542</v>
      </c>
      <c r="BP245" s="44"/>
      <c r="BQ245" s="30"/>
      <c r="BR245" s="44"/>
      <c r="BS245" s="30"/>
      <c r="BT245" s="30"/>
      <c r="BU245" s="30"/>
      <c r="BV245" s="30"/>
      <c r="BW245" s="30"/>
      <c r="BX245" s="30"/>
      <c r="BY245" s="230" t="s">
        <v>5224</v>
      </c>
      <c r="BZ245" s="30"/>
      <c r="CA245" s="30"/>
    </row>
    <row r="246" spans="1:80" s="877" customFormat="1" ht="60">
      <c r="A246" s="22">
        <v>20</v>
      </c>
      <c r="B246" s="602"/>
      <c r="C246" s="596" t="s">
        <v>5241</v>
      </c>
      <c r="D246" s="282" t="s">
        <v>5242</v>
      </c>
      <c r="E246" s="22" t="s">
        <v>135</v>
      </c>
      <c r="F246" s="22">
        <v>2025</v>
      </c>
      <c r="G246" s="22">
        <v>2025</v>
      </c>
      <c r="H246" s="22">
        <v>12</v>
      </c>
      <c r="I246" s="230" t="s">
        <v>4760</v>
      </c>
      <c r="J246" s="603">
        <v>12000000</v>
      </c>
      <c r="K246" s="914" t="s">
        <v>5124</v>
      </c>
      <c r="L246" s="230" t="s">
        <v>5136</v>
      </c>
      <c r="M246" s="22" t="s">
        <v>5126</v>
      </c>
      <c r="N246" s="22" t="s">
        <v>9</v>
      </c>
      <c r="O246" s="22" t="s">
        <v>5127</v>
      </c>
      <c r="P246" s="22" t="s">
        <v>5128</v>
      </c>
      <c r="Q246" s="563"/>
      <c r="R246" s="230" t="s">
        <v>140</v>
      </c>
      <c r="S246" s="584"/>
      <c r="T246" s="915">
        <f>Table35[[#This Row],[Dana Disetujui]]</f>
        <v>12000000</v>
      </c>
      <c r="U246" s="22" t="s">
        <v>4929</v>
      </c>
      <c r="V246" s="22" t="s">
        <v>5129</v>
      </c>
      <c r="W246" s="22" t="s">
        <v>4722</v>
      </c>
      <c r="X246" s="22"/>
      <c r="Y246" s="370"/>
      <c r="Z246" s="563"/>
      <c r="AA246" s="563"/>
      <c r="AB246" s="230" t="s">
        <v>133</v>
      </c>
      <c r="AC246" s="915">
        <f>Table35[[#This Row],[Dana Disetujui]]</f>
        <v>12000000</v>
      </c>
      <c r="AD246" s="22" t="s">
        <v>4929</v>
      </c>
      <c r="AE246" s="22" t="s">
        <v>5129</v>
      </c>
      <c r="AF246" s="22" t="s">
        <v>4722</v>
      </c>
      <c r="AG246" s="563"/>
      <c r="AH246" s="584"/>
      <c r="AI246" s="230" t="s">
        <v>4823</v>
      </c>
      <c r="AJ246" s="915">
        <f>Table35[[#This Row],[Dana Disetujui]]</f>
        <v>12000000</v>
      </c>
      <c r="AK246" s="22" t="s">
        <v>4929</v>
      </c>
      <c r="AL246" s="22" t="s">
        <v>5129</v>
      </c>
      <c r="AM246" s="22" t="s">
        <v>4722</v>
      </c>
      <c r="AN246" s="30"/>
      <c r="AO246" s="30"/>
      <c r="AP246" s="30"/>
      <c r="AQ246" s="808"/>
      <c r="AR246" s="30"/>
      <c r="AS246" s="30"/>
      <c r="AT246" s="30"/>
      <c r="AU246" s="30"/>
      <c r="AV246" s="30"/>
      <c r="AW246" s="30"/>
      <c r="AX246" s="808"/>
      <c r="AY246" s="30"/>
      <c r="AZ246" s="30"/>
      <c r="BA246" s="30"/>
      <c r="BB246" s="30"/>
      <c r="BC246" s="30"/>
      <c r="BD246" s="30"/>
      <c r="BE246" s="30"/>
      <c r="BF246" s="30"/>
      <c r="BG246" s="30"/>
      <c r="BH246" s="230" t="s">
        <v>5243</v>
      </c>
      <c r="BI246" s="596" t="s">
        <v>3661</v>
      </c>
      <c r="BJ246" s="916" t="s">
        <v>3662</v>
      </c>
      <c r="BK246" s="230" t="s">
        <v>5244</v>
      </c>
      <c r="BL246" s="44"/>
      <c r="BM246" s="230" t="s">
        <v>5245</v>
      </c>
      <c r="BN246" s="44"/>
      <c r="BO246" s="230" t="s">
        <v>5246</v>
      </c>
      <c r="BP246" s="44"/>
      <c r="BQ246" s="30"/>
      <c r="BR246" s="44"/>
      <c r="BS246" s="30"/>
      <c r="BT246" s="30"/>
      <c r="BU246" s="30"/>
      <c r="BV246" s="30"/>
      <c r="BW246" s="30"/>
      <c r="BX246" s="30"/>
      <c r="BY246" s="230" t="s">
        <v>5224</v>
      </c>
      <c r="BZ246" s="30"/>
      <c r="CA246" s="30"/>
      <c r="CB246" s="878"/>
    </row>
    <row r="247" spans="1:80" ht="72">
      <c r="A247" s="22">
        <v>21</v>
      </c>
      <c r="B247" s="602"/>
      <c r="C247" s="547" t="s">
        <v>5247</v>
      </c>
      <c r="D247" s="282" t="s">
        <v>5248</v>
      </c>
      <c r="E247" s="22" t="s">
        <v>135</v>
      </c>
      <c r="F247" s="22">
        <v>2025</v>
      </c>
      <c r="G247" s="22">
        <v>2025</v>
      </c>
      <c r="H247" s="22">
        <v>12</v>
      </c>
      <c r="I247" s="230" t="s">
        <v>3685</v>
      </c>
      <c r="J247" s="603">
        <v>12000000</v>
      </c>
      <c r="K247" s="914" t="s">
        <v>5124</v>
      </c>
      <c r="L247" s="230" t="s">
        <v>5136</v>
      </c>
      <c r="M247" s="22" t="s">
        <v>5126</v>
      </c>
      <c r="N247" s="22" t="s">
        <v>9</v>
      </c>
      <c r="O247" s="22" t="s">
        <v>5127</v>
      </c>
      <c r="P247" s="22" t="s">
        <v>5128</v>
      </c>
      <c r="Q247" s="563"/>
      <c r="R247" s="230" t="s">
        <v>137</v>
      </c>
      <c r="S247" s="584"/>
      <c r="T247" s="915">
        <f>Table35[[#This Row],[Dana Disetujui]]</f>
        <v>12000000</v>
      </c>
      <c r="U247" s="22" t="s">
        <v>4907</v>
      </c>
      <c r="V247" s="22" t="s">
        <v>5129</v>
      </c>
      <c r="W247" s="22" t="s">
        <v>4722</v>
      </c>
      <c r="X247" s="22"/>
      <c r="Y247" s="370"/>
      <c r="Z247" s="563"/>
      <c r="AA247" s="563"/>
      <c r="AB247" s="230" t="s">
        <v>49</v>
      </c>
      <c r="AC247" s="915">
        <f>Table35[[#This Row],[Dana Disetujui]]</f>
        <v>12000000</v>
      </c>
      <c r="AD247" s="22" t="s">
        <v>5249</v>
      </c>
      <c r="AE247" s="22" t="s">
        <v>5129</v>
      </c>
      <c r="AF247" s="22" t="s">
        <v>4722</v>
      </c>
      <c r="AG247" s="563"/>
      <c r="AH247" s="584"/>
      <c r="AI247" s="230" t="s">
        <v>377</v>
      </c>
      <c r="AJ247" s="915">
        <f>Table35[[#This Row],[Dana Disetujui]]</f>
        <v>12000000</v>
      </c>
      <c r="AK247" s="22" t="s">
        <v>4918</v>
      </c>
      <c r="AL247" s="22" t="s">
        <v>5129</v>
      </c>
      <c r="AM247" s="22" t="s">
        <v>4722</v>
      </c>
      <c r="AN247" s="30"/>
      <c r="AO247" s="30"/>
      <c r="AP247" s="30"/>
      <c r="AQ247" s="808"/>
      <c r="AR247" s="30"/>
      <c r="AS247" s="30"/>
      <c r="AT247" s="30"/>
      <c r="AU247" s="30"/>
      <c r="AV247" s="30"/>
      <c r="AW247" s="30"/>
      <c r="AX247" s="808"/>
      <c r="AY247" s="30"/>
      <c r="AZ247" s="30"/>
      <c r="BA247" s="30"/>
      <c r="BB247" s="30"/>
      <c r="BC247" s="30"/>
      <c r="BD247" s="30"/>
      <c r="BE247" s="30"/>
      <c r="BF247" s="30"/>
      <c r="BG247" s="30"/>
      <c r="BH247" s="230" t="s">
        <v>5250</v>
      </c>
      <c r="BI247" s="596" t="s">
        <v>3661</v>
      </c>
      <c r="BJ247" s="916" t="s">
        <v>3662</v>
      </c>
      <c r="BK247" s="230" t="s">
        <v>5171</v>
      </c>
      <c r="BL247" s="44"/>
      <c r="BM247" s="230" t="s">
        <v>5251</v>
      </c>
      <c r="BN247" s="44"/>
      <c r="BO247" s="230" t="s">
        <v>5252</v>
      </c>
      <c r="BP247" s="44"/>
      <c r="BQ247" s="30"/>
      <c r="BR247" s="44"/>
      <c r="BS247" s="30"/>
      <c r="BT247" s="30"/>
      <c r="BU247" s="30"/>
      <c r="BV247" s="30"/>
      <c r="BW247" s="30"/>
      <c r="BX247" s="30"/>
      <c r="BY247" s="230" t="s">
        <v>5224</v>
      </c>
      <c r="BZ247" s="30"/>
      <c r="CA247" s="30"/>
    </row>
    <row r="248" spans="1:80" s="877" customFormat="1" ht="84">
      <c r="A248" s="22">
        <v>22</v>
      </c>
      <c r="B248" s="602"/>
      <c r="C248" s="596" t="s">
        <v>5253</v>
      </c>
      <c r="D248" s="282" t="s">
        <v>5254</v>
      </c>
      <c r="E248" s="22" t="s">
        <v>135</v>
      </c>
      <c r="F248" s="22">
        <v>2025</v>
      </c>
      <c r="G248" s="22">
        <v>2025</v>
      </c>
      <c r="H248" s="22">
        <v>12</v>
      </c>
      <c r="I248" s="230" t="s">
        <v>5123</v>
      </c>
      <c r="J248" s="603">
        <v>12000000</v>
      </c>
      <c r="K248" s="914" t="s">
        <v>5124</v>
      </c>
      <c r="L248" s="230" t="s">
        <v>5125</v>
      </c>
      <c r="M248" s="22" t="s">
        <v>5126</v>
      </c>
      <c r="N248" s="22" t="s">
        <v>9</v>
      </c>
      <c r="O248" s="22" t="s">
        <v>5127</v>
      </c>
      <c r="P248" s="22" t="s">
        <v>5128</v>
      </c>
      <c r="Q248" s="563"/>
      <c r="R248" s="230" t="s">
        <v>5255</v>
      </c>
      <c r="S248" s="584"/>
      <c r="T248" s="915">
        <f>Table35[[#This Row],[Dana Disetujui]]</f>
        <v>12000000</v>
      </c>
      <c r="U248" s="22" t="s">
        <v>4975</v>
      </c>
      <c r="V248" s="22" t="s">
        <v>5129</v>
      </c>
      <c r="W248" s="22" t="s">
        <v>4722</v>
      </c>
      <c r="X248" s="22"/>
      <c r="Y248" s="370"/>
      <c r="Z248" s="563"/>
      <c r="AA248" s="563"/>
      <c r="AB248" s="230" t="s">
        <v>5256</v>
      </c>
      <c r="AC248" s="915">
        <f>Table35[[#This Row],[Dana Disetujui]]</f>
        <v>12000000</v>
      </c>
      <c r="AD248" s="22" t="s">
        <v>4885</v>
      </c>
      <c r="AE248" s="22" t="s">
        <v>5129</v>
      </c>
      <c r="AF248" s="22" t="s">
        <v>4722</v>
      </c>
      <c r="AG248" s="563"/>
      <c r="AH248" s="584"/>
      <c r="AI248" s="230" t="s">
        <v>4754</v>
      </c>
      <c r="AJ248" s="915">
        <f>Table35[[#This Row],[Dana Disetujui]]</f>
        <v>12000000</v>
      </c>
      <c r="AK248" s="22" t="s">
        <v>4885</v>
      </c>
      <c r="AL248" s="22" t="s">
        <v>5129</v>
      </c>
      <c r="AM248" s="22" t="s">
        <v>4722</v>
      </c>
      <c r="AN248" s="30"/>
      <c r="AO248" s="30"/>
      <c r="AP248" s="30"/>
      <c r="AQ248" s="808"/>
      <c r="AR248" s="30"/>
      <c r="AS248" s="30"/>
      <c r="AT248" s="30"/>
      <c r="AU248" s="30"/>
      <c r="AV248" s="30"/>
      <c r="AW248" s="30"/>
      <c r="AX248" s="808"/>
      <c r="AY248" s="30"/>
      <c r="AZ248" s="30"/>
      <c r="BA248" s="30"/>
      <c r="BB248" s="30"/>
      <c r="BC248" s="30"/>
      <c r="BD248" s="30"/>
      <c r="BE248" s="30"/>
      <c r="BF248" s="30"/>
      <c r="BG248" s="30"/>
      <c r="BH248" s="230" t="s">
        <v>5257</v>
      </c>
      <c r="BI248" s="596" t="s">
        <v>3661</v>
      </c>
      <c r="BJ248" s="916" t="s">
        <v>3662</v>
      </c>
      <c r="BK248" s="230" t="s">
        <v>5258</v>
      </c>
      <c r="BL248" s="44"/>
      <c r="BM248" s="230" t="s">
        <v>5259</v>
      </c>
      <c r="BN248" s="44"/>
      <c r="BO248" s="230" t="s">
        <v>5260</v>
      </c>
      <c r="BP248" s="44"/>
      <c r="BQ248" s="30"/>
      <c r="BR248" s="44"/>
      <c r="BS248" s="30"/>
      <c r="BT248" s="30"/>
      <c r="BU248" s="30"/>
      <c r="BV248" s="30"/>
      <c r="BW248" s="30"/>
      <c r="BX248" s="30"/>
      <c r="BY248" s="230" t="s">
        <v>5224</v>
      </c>
      <c r="BZ248" s="30"/>
      <c r="CA248" s="30"/>
      <c r="CB248" s="878"/>
    </row>
    <row r="249" spans="1:80" ht="72">
      <c r="A249" s="22">
        <v>23</v>
      </c>
      <c r="B249" s="602"/>
      <c r="C249" s="596" t="s">
        <v>5261</v>
      </c>
      <c r="D249" s="282" t="s">
        <v>5262</v>
      </c>
      <c r="E249" s="22" t="s">
        <v>135</v>
      </c>
      <c r="F249" s="22">
        <v>2025</v>
      </c>
      <c r="G249" s="22">
        <v>2025</v>
      </c>
      <c r="H249" s="22">
        <v>12</v>
      </c>
      <c r="I249" s="230" t="s">
        <v>4760</v>
      </c>
      <c r="J249" s="603">
        <v>12000000</v>
      </c>
      <c r="K249" s="914" t="s">
        <v>5124</v>
      </c>
      <c r="L249" s="230" t="s">
        <v>5263</v>
      </c>
      <c r="M249" s="22" t="s">
        <v>5126</v>
      </c>
      <c r="N249" s="22" t="s">
        <v>9</v>
      </c>
      <c r="O249" s="22" t="s">
        <v>5127</v>
      </c>
      <c r="P249" s="22" t="s">
        <v>5128</v>
      </c>
      <c r="Q249" s="563"/>
      <c r="R249" s="230" t="s">
        <v>3525</v>
      </c>
      <c r="S249" s="584"/>
      <c r="T249" s="915">
        <f>Table35[[#This Row],[Dana Disetujui]]</f>
        <v>12000000</v>
      </c>
      <c r="U249" s="22" t="s">
        <v>4929</v>
      </c>
      <c r="V249" s="22" t="s">
        <v>5129</v>
      </c>
      <c r="W249" s="22" t="s">
        <v>4722</v>
      </c>
      <c r="X249" s="22"/>
      <c r="Y249" s="370"/>
      <c r="Z249" s="563"/>
      <c r="AA249" s="563"/>
      <c r="AB249" s="230" t="s">
        <v>3513</v>
      </c>
      <c r="AC249" s="915">
        <f>Table35[[#This Row],[Dana Disetujui]]</f>
        <v>12000000</v>
      </c>
      <c r="AD249" s="22" t="s">
        <v>5264</v>
      </c>
      <c r="AE249" s="22" t="s">
        <v>5129</v>
      </c>
      <c r="AF249" s="22" t="s">
        <v>4722</v>
      </c>
      <c r="AG249" s="563"/>
      <c r="AH249" s="584"/>
      <c r="AI249" s="230" t="s">
        <v>140</v>
      </c>
      <c r="AJ249" s="915">
        <f>Table35[[#This Row],[Dana Disetujui]]</f>
        <v>12000000</v>
      </c>
      <c r="AK249" s="22" t="s">
        <v>4929</v>
      </c>
      <c r="AL249" s="22" t="s">
        <v>5129</v>
      </c>
      <c r="AM249" s="22" t="s">
        <v>4722</v>
      </c>
      <c r="AN249" s="30"/>
      <c r="AO249" s="30"/>
      <c r="AP249" s="30"/>
      <c r="AQ249" s="808"/>
      <c r="AR249" s="30"/>
      <c r="AS249" s="30"/>
      <c r="AT249" s="30"/>
      <c r="AU249" s="30"/>
      <c r="AV249" s="30"/>
      <c r="AW249" s="30"/>
      <c r="AX249" s="808"/>
      <c r="AY249" s="30"/>
      <c r="AZ249" s="30"/>
      <c r="BA249" s="30"/>
      <c r="BB249" s="30"/>
      <c r="BC249" s="30"/>
      <c r="BD249" s="30"/>
      <c r="BE249" s="30"/>
      <c r="BF249" s="30"/>
      <c r="BG249" s="30"/>
      <c r="BH249" s="230" t="s">
        <v>5155</v>
      </c>
      <c r="BI249" s="596" t="s">
        <v>3661</v>
      </c>
      <c r="BJ249" s="916" t="s">
        <v>3662</v>
      </c>
      <c r="BK249" s="230" t="s">
        <v>5265</v>
      </c>
      <c r="BL249" s="44"/>
      <c r="BM249" s="230" t="s">
        <v>3579</v>
      </c>
      <c r="BN249" s="44"/>
      <c r="BO249" s="230" t="s">
        <v>3577</v>
      </c>
      <c r="BP249" s="44"/>
      <c r="BQ249" s="30"/>
      <c r="BR249" s="44"/>
      <c r="BS249" s="30"/>
      <c r="BT249" s="30"/>
      <c r="BU249" s="30"/>
      <c r="BV249" s="30"/>
      <c r="BW249" s="30"/>
      <c r="BX249" s="30"/>
      <c r="BY249" s="230" t="s">
        <v>5224</v>
      </c>
      <c r="BZ249" s="30"/>
      <c r="CA249" s="30"/>
    </row>
    <row r="250" spans="1:80" ht="84">
      <c r="A250" s="22">
        <v>24</v>
      </c>
      <c r="B250" s="602"/>
      <c r="C250" s="596" t="s">
        <v>5266</v>
      </c>
      <c r="D250" s="282" t="s">
        <v>5267</v>
      </c>
      <c r="E250" s="22" t="s">
        <v>135</v>
      </c>
      <c r="F250" s="22">
        <v>2025</v>
      </c>
      <c r="G250" s="22">
        <v>2025</v>
      </c>
      <c r="H250" s="22">
        <v>12</v>
      </c>
      <c r="I250" s="230" t="s">
        <v>3776</v>
      </c>
      <c r="J250" s="603">
        <v>12000000</v>
      </c>
      <c r="K250" s="914" t="s">
        <v>5124</v>
      </c>
      <c r="L250" s="230" t="s">
        <v>5136</v>
      </c>
      <c r="M250" s="22" t="s">
        <v>5126</v>
      </c>
      <c r="N250" s="22" t="s">
        <v>9</v>
      </c>
      <c r="O250" s="22" t="s">
        <v>5127</v>
      </c>
      <c r="P250" s="22" t="s">
        <v>5128</v>
      </c>
      <c r="Q250" s="22"/>
      <c r="R250" s="230" t="s">
        <v>3514</v>
      </c>
      <c r="S250" s="584"/>
      <c r="T250" s="915">
        <f>Table35[[#This Row],[Dana Disetujui]]</f>
        <v>12000000</v>
      </c>
      <c r="U250" s="22" t="s">
        <v>4911</v>
      </c>
      <c r="V250" s="22" t="s">
        <v>5129</v>
      </c>
      <c r="W250" s="22" t="s">
        <v>4722</v>
      </c>
      <c r="X250" s="22"/>
      <c r="Y250" s="917"/>
      <c r="Z250" s="22"/>
      <c r="AA250" s="563"/>
      <c r="AB250" s="230" t="s">
        <v>132</v>
      </c>
      <c r="AC250" s="915">
        <f>Table35[[#This Row],[Dana Disetujui]]</f>
        <v>12000000</v>
      </c>
      <c r="AD250" s="22" t="s">
        <v>5264</v>
      </c>
      <c r="AE250" s="22" t="s">
        <v>5129</v>
      </c>
      <c r="AF250" s="22" t="s">
        <v>4722</v>
      </c>
      <c r="AG250" s="22"/>
      <c r="AH250" s="584"/>
      <c r="AI250" s="230" t="s">
        <v>4208</v>
      </c>
      <c r="AJ250" s="915"/>
      <c r="AK250" s="30"/>
      <c r="AL250" s="22" t="s">
        <v>5129</v>
      </c>
      <c r="AM250" s="22" t="s">
        <v>4722</v>
      </c>
      <c r="AN250" s="30"/>
      <c r="AO250" s="30"/>
      <c r="AP250" s="30"/>
      <c r="AQ250" s="808"/>
      <c r="AR250" s="30"/>
      <c r="AS250" s="30"/>
      <c r="AT250" s="30"/>
      <c r="AU250" s="30"/>
      <c r="AV250" s="30"/>
      <c r="AW250" s="30"/>
      <c r="AX250" s="808"/>
      <c r="AY250" s="30"/>
      <c r="AZ250" s="30"/>
      <c r="BA250" s="30"/>
      <c r="BB250" s="30"/>
      <c r="BC250" s="30"/>
      <c r="BD250" s="30"/>
      <c r="BE250" s="30"/>
      <c r="BF250" s="30"/>
      <c r="BG250" s="30"/>
      <c r="BH250" s="230" t="s">
        <v>5268</v>
      </c>
      <c r="BI250" s="596" t="s">
        <v>3661</v>
      </c>
      <c r="BJ250" s="916" t="s">
        <v>3662</v>
      </c>
      <c r="BK250" s="230" t="s">
        <v>5199</v>
      </c>
      <c r="BL250" s="44"/>
      <c r="BM250" s="230" t="s">
        <v>3426</v>
      </c>
      <c r="BN250" s="44"/>
      <c r="BO250" s="230" t="s">
        <v>5269</v>
      </c>
      <c r="BP250" s="44"/>
      <c r="BQ250" s="30"/>
      <c r="BR250" s="44"/>
      <c r="BS250" s="30"/>
      <c r="BT250" s="30"/>
      <c r="BU250" s="30"/>
      <c r="BV250" s="30"/>
      <c r="BW250" s="30"/>
      <c r="BX250" s="30"/>
      <c r="BY250" s="230" t="s">
        <v>5224</v>
      </c>
      <c r="BZ250" s="30"/>
      <c r="CA250" s="30"/>
    </row>
    <row r="251" spans="1:80" s="877" customFormat="1" ht="60">
      <c r="A251" s="22">
        <v>25</v>
      </c>
      <c r="B251" s="602"/>
      <c r="C251" s="596" t="s">
        <v>5270</v>
      </c>
      <c r="D251" s="282" t="s">
        <v>5271</v>
      </c>
      <c r="E251" s="22" t="s">
        <v>135</v>
      </c>
      <c r="F251" s="22">
        <v>2025</v>
      </c>
      <c r="G251" s="22">
        <v>2025</v>
      </c>
      <c r="H251" s="22">
        <v>12</v>
      </c>
      <c r="I251" s="230" t="s">
        <v>3685</v>
      </c>
      <c r="J251" s="603">
        <v>11980000</v>
      </c>
      <c r="K251" s="914" t="s">
        <v>5124</v>
      </c>
      <c r="L251" s="230" t="s">
        <v>5136</v>
      </c>
      <c r="M251" s="22" t="s">
        <v>5126</v>
      </c>
      <c r="N251" s="22" t="s">
        <v>9</v>
      </c>
      <c r="O251" s="22" t="s">
        <v>5127</v>
      </c>
      <c r="P251" s="22" t="s">
        <v>5128</v>
      </c>
      <c r="Q251" s="563"/>
      <c r="R251" s="230" t="s">
        <v>103</v>
      </c>
      <c r="S251" s="584"/>
      <c r="T251" s="915">
        <f>Table35[[#This Row],[Dana Disetujui]]</f>
        <v>11980000</v>
      </c>
      <c r="U251" s="22" t="s">
        <v>4929</v>
      </c>
      <c r="V251" s="22" t="s">
        <v>5129</v>
      </c>
      <c r="W251" s="22" t="s">
        <v>4722</v>
      </c>
      <c r="X251" s="22"/>
      <c r="Y251" s="370"/>
      <c r="Z251" s="563"/>
      <c r="AA251" s="563"/>
      <c r="AB251" s="230" t="s">
        <v>3573</v>
      </c>
      <c r="AC251" s="915">
        <f>Table35[[#This Row],[Dana Disetujui]]</f>
        <v>11980000</v>
      </c>
      <c r="AD251" s="22" t="s">
        <v>5264</v>
      </c>
      <c r="AE251" s="22" t="s">
        <v>5129</v>
      </c>
      <c r="AF251" s="22" t="s">
        <v>4722</v>
      </c>
      <c r="AG251" s="563"/>
      <c r="AH251" s="584"/>
      <c r="AI251" s="230" t="s">
        <v>3522</v>
      </c>
      <c r="AJ251" s="915">
        <f>Table35[[#This Row],[Dana Disetujui]]</f>
        <v>11980000</v>
      </c>
      <c r="AK251" s="22" t="s">
        <v>5272</v>
      </c>
      <c r="AL251" s="22" t="s">
        <v>5129</v>
      </c>
      <c r="AM251" s="22" t="s">
        <v>4722</v>
      </c>
      <c r="AN251" s="30"/>
      <c r="AO251" s="30"/>
      <c r="AP251" s="30"/>
      <c r="AQ251" s="808"/>
      <c r="AR251" s="30"/>
      <c r="AS251" s="30"/>
      <c r="AT251" s="30"/>
      <c r="AU251" s="30"/>
      <c r="AV251" s="30"/>
      <c r="AW251" s="30"/>
      <c r="AX251" s="808"/>
      <c r="AY251" s="30"/>
      <c r="AZ251" s="30"/>
      <c r="BA251" s="30"/>
      <c r="BB251" s="30"/>
      <c r="BC251" s="30"/>
      <c r="BD251" s="30"/>
      <c r="BE251" s="30"/>
      <c r="BF251" s="30"/>
      <c r="BG251" s="30"/>
      <c r="BH251" s="230" t="s">
        <v>5137</v>
      </c>
      <c r="BI251" s="596" t="s">
        <v>3661</v>
      </c>
      <c r="BJ251" s="916" t="s">
        <v>3662</v>
      </c>
      <c r="BK251" s="230" t="s">
        <v>5273</v>
      </c>
      <c r="BL251" s="44"/>
      <c r="BM251" s="230" t="s">
        <v>3575</v>
      </c>
      <c r="BN251" s="44"/>
      <c r="BO251" s="230" t="s">
        <v>5274</v>
      </c>
      <c r="BP251" s="44"/>
      <c r="BQ251" s="30"/>
      <c r="BR251" s="44"/>
      <c r="BS251" s="30"/>
      <c r="BT251" s="30"/>
      <c r="BU251" s="30"/>
      <c r="BV251" s="30"/>
      <c r="BW251" s="30"/>
      <c r="BX251" s="30"/>
      <c r="BY251" s="230" t="s">
        <v>5224</v>
      </c>
      <c r="BZ251" s="30"/>
      <c r="CA251" s="30"/>
      <c r="CB251" s="878"/>
    </row>
    <row r="252" spans="1:80" s="877" customFormat="1" ht="72">
      <c r="A252" s="22">
        <v>26</v>
      </c>
      <c r="B252" s="602"/>
      <c r="C252" s="596" t="s">
        <v>5275</v>
      </c>
      <c r="D252" s="282" t="s">
        <v>5276</v>
      </c>
      <c r="E252" s="22" t="s">
        <v>135</v>
      </c>
      <c r="F252" s="22">
        <v>2025</v>
      </c>
      <c r="G252" s="22">
        <v>2025</v>
      </c>
      <c r="H252" s="22">
        <v>12</v>
      </c>
      <c r="I252" s="230" t="s">
        <v>4760</v>
      </c>
      <c r="J252" s="603">
        <v>11950000</v>
      </c>
      <c r="K252" s="914" t="s">
        <v>5124</v>
      </c>
      <c r="L252" s="230" t="s">
        <v>5136</v>
      </c>
      <c r="M252" s="22" t="s">
        <v>5126</v>
      </c>
      <c r="N252" s="22" t="s">
        <v>9</v>
      </c>
      <c r="O252" s="22" t="s">
        <v>5127</v>
      </c>
      <c r="P252" s="22" t="s">
        <v>5128</v>
      </c>
      <c r="Q252" s="563"/>
      <c r="R252" s="230" t="s">
        <v>4323</v>
      </c>
      <c r="S252" s="584"/>
      <c r="T252" s="915">
        <f>Table35[[#This Row],[Dana Disetujui]]</f>
        <v>11950000</v>
      </c>
      <c r="U252" s="22" t="s">
        <v>5149</v>
      </c>
      <c r="V252" s="22" t="s">
        <v>5129</v>
      </c>
      <c r="W252" s="22" t="s">
        <v>4722</v>
      </c>
      <c r="X252" s="22"/>
      <c r="Y252" s="370"/>
      <c r="Z252" s="563"/>
      <c r="AA252" s="563"/>
      <c r="AB252" s="230" t="s">
        <v>3525</v>
      </c>
      <c r="AC252" s="915">
        <f>Table35[[#This Row],[Dana Disetujui]]</f>
        <v>11950000</v>
      </c>
      <c r="AD252" s="22" t="s">
        <v>4929</v>
      </c>
      <c r="AE252" s="22" t="s">
        <v>5129</v>
      </c>
      <c r="AF252" s="22" t="s">
        <v>4722</v>
      </c>
      <c r="AG252" s="563"/>
      <c r="AH252" s="584"/>
      <c r="AI252" s="230" t="s">
        <v>4208</v>
      </c>
      <c r="AJ252" s="915"/>
      <c r="AK252" s="30"/>
      <c r="AL252" s="22" t="s">
        <v>5129</v>
      </c>
      <c r="AM252" s="22" t="s">
        <v>4722</v>
      </c>
      <c r="AN252" s="30"/>
      <c r="AO252" s="30"/>
      <c r="AP252" s="30"/>
      <c r="AQ252" s="808"/>
      <c r="AR252" s="30"/>
      <c r="AS252" s="30"/>
      <c r="AT252" s="30"/>
      <c r="AU252" s="30"/>
      <c r="AV252" s="30"/>
      <c r="AW252" s="30"/>
      <c r="AX252" s="808"/>
      <c r="AY252" s="30"/>
      <c r="AZ252" s="30"/>
      <c r="BA252" s="30"/>
      <c r="BB252" s="30"/>
      <c r="BC252" s="30"/>
      <c r="BD252" s="30"/>
      <c r="BE252" s="30"/>
      <c r="BF252" s="30"/>
      <c r="BG252" s="30"/>
      <c r="BH252" s="230" t="s">
        <v>5239</v>
      </c>
      <c r="BI252" s="596" t="s">
        <v>3661</v>
      </c>
      <c r="BJ252" s="916" t="s">
        <v>3662</v>
      </c>
      <c r="BK252" s="230" t="s">
        <v>4639</v>
      </c>
      <c r="BL252" s="44"/>
      <c r="BM252" s="230" t="s">
        <v>5223</v>
      </c>
      <c r="BN252" s="44"/>
      <c r="BO252" s="227" t="s">
        <v>4208</v>
      </c>
      <c r="BP252" s="44"/>
      <c r="BQ252" s="30"/>
      <c r="BR252" s="44"/>
      <c r="BS252" s="30"/>
      <c r="BT252" s="30"/>
      <c r="BU252" s="30"/>
      <c r="BV252" s="30"/>
      <c r="BW252" s="30"/>
      <c r="BX252" s="30"/>
      <c r="BY252" s="230" t="s">
        <v>5224</v>
      </c>
      <c r="BZ252" s="30"/>
      <c r="CA252" s="30"/>
      <c r="CB252" s="878"/>
    </row>
    <row r="253" spans="1:80" s="877" customFormat="1" ht="144">
      <c r="A253" s="22">
        <v>27</v>
      </c>
      <c r="B253" s="602"/>
      <c r="C253" s="596" t="s">
        <v>5277</v>
      </c>
      <c r="D253" s="282" t="s">
        <v>5278</v>
      </c>
      <c r="E253" s="22" t="s">
        <v>135</v>
      </c>
      <c r="F253" s="22">
        <v>2025</v>
      </c>
      <c r="G253" s="22">
        <v>2025</v>
      </c>
      <c r="H253" s="22">
        <v>12</v>
      </c>
      <c r="I253" s="230" t="s">
        <v>5233</v>
      </c>
      <c r="J253" s="603">
        <v>11820000</v>
      </c>
      <c r="K253" s="914" t="s">
        <v>5124</v>
      </c>
      <c r="L253" s="230" t="s">
        <v>5263</v>
      </c>
      <c r="M253" s="22" t="s">
        <v>5126</v>
      </c>
      <c r="N253" s="22" t="s">
        <v>9</v>
      </c>
      <c r="O253" s="22" t="s">
        <v>5127</v>
      </c>
      <c r="P253" s="22" t="s">
        <v>5128</v>
      </c>
      <c r="Q253" s="22"/>
      <c r="R253" s="230" t="s">
        <v>3526</v>
      </c>
      <c r="S253" s="584"/>
      <c r="T253" s="915">
        <f>Table35[[#This Row],[Dana Disetujui]]</f>
        <v>11820000</v>
      </c>
      <c r="U253" s="22" t="s">
        <v>4929</v>
      </c>
      <c r="V253" s="22" t="s">
        <v>5129</v>
      </c>
      <c r="W253" s="22" t="s">
        <v>4722</v>
      </c>
      <c r="X253" s="22"/>
      <c r="Y253" s="917"/>
      <c r="Z253" s="22"/>
      <c r="AA253" s="563"/>
      <c r="AB253" s="230" t="s">
        <v>3517</v>
      </c>
      <c r="AC253" s="915">
        <f>Table35[[#This Row],[Dana Disetujui]]</f>
        <v>11820000</v>
      </c>
      <c r="AD253" s="22" t="s">
        <v>5145</v>
      </c>
      <c r="AE253" s="22" t="s">
        <v>5129</v>
      </c>
      <c r="AF253" s="22" t="s">
        <v>4722</v>
      </c>
      <c r="AG253" s="22"/>
      <c r="AH253" s="584"/>
      <c r="AI253" s="230" t="s">
        <v>5013</v>
      </c>
      <c r="AJ253" s="915">
        <f>Table35[[#This Row],[Dana Disetujui]]</f>
        <v>11820000</v>
      </c>
      <c r="AK253" s="30"/>
      <c r="AL253" s="22" t="s">
        <v>5129</v>
      </c>
      <c r="AM253" s="22" t="s">
        <v>4722</v>
      </c>
      <c r="AN253" s="30"/>
      <c r="AO253" s="30"/>
      <c r="AP253" s="30"/>
      <c r="AQ253" s="808"/>
      <c r="AR253" s="30"/>
      <c r="AS253" s="30"/>
      <c r="AT253" s="30"/>
      <c r="AU253" s="30"/>
      <c r="AV253" s="30"/>
      <c r="AW253" s="30"/>
      <c r="AX253" s="808"/>
      <c r="AY253" s="30"/>
      <c r="AZ253" s="30"/>
      <c r="BA253" s="30"/>
      <c r="BB253" s="30"/>
      <c r="BC253" s="30"/>
      <c r="BD253" s="30"/>
      <c r="BE253" s="30"/>
      <c r="BF253" s="30"/>
      <c r="BG253" s="30"/>
      <c r="BH253" s="230" t="s">
        <v>5279</v>
      </c>
      <c r="BI253" s="596" t="s">
        <v>3661</v>
      </c>
      <c r="BJ253" s="916" t="s">
        <v>3662</v>
      </c>
      <c r="BK253" s="230" t="s">
        <v>5280</v>
      </c>
      <c r="BL253" s="44"/>
      <c r="BM253" s="230" t="s">
        <v>5281</v>
      </c>
      <c r="BN253" s="44"/>
      <c r="BO253" s="230" t="s">
        <v>5282</v>
      </c>
      <c r="BP253" s="44"/>
      <c r="BQ253" s="30"/>
      <c r="BR253" s="44"/>
      <c r="BS253" s="30"/>
      <c r="BT253" s="30"/>
      <c r="BU253" s="30"/>
      <c r="BV253" s="30"/>
      <c r="BW253" s="30"/>
      <c r="BX253" s="30"/>
      <c r="BY253" s="230" t="s">
        <v>5224</v>
      </c>
      <c r="BZ253" s="30"/>
      <c r="CA253" s="30"/>
      <c r="CB253" s="878"/>
    </row>
    <row r="254" spans="1:80" ht="60">
      <c r="A254" s="22">
        <v>28</v>
      </c>
      <c r="B254" s="602"/>
      <c r="C254" s="596" t="s">
        <v>5283</v>
      </c>
      <c r="D254" s="282" t="s">
        <v>5284</v>
      </c>
      <c r="E254" s="22" t="s">
        <v>135</v>
      </c>
      <c r="F254" s="22">
        <v>2025</v>
      </c>
      <c r="G254" s="22">
        <v>2025</v>
      </c>
      <c r="H254" s="22">
        <v>12</v>
      </c>
      <c r="I254" s="230" t="s">
        <v>3685</v>
      </c>
      <c r="J254" s="603">
        <v>11500000</v>
      </c>
      <c r="K254" s="914" t="s">
        <v>5124</v>
      </c>
      <c r="L254" s="230" t="s">
        <v>5136</v>
      </c>
      <c r="M254" s="22" t="s">
        <v>5126</v>
      </c>
      <c r="N254" s="22" t="s">
        <v>9</v>
      </c>
      <c r="O254" s="22" t="s">
        <v>5127</v>
      </c>
      <c r="P254" s="22" t="s">
        <v>5128</v>
      </c>
      <c r="Q254" s="563"/>
      <c r="R254" s="230" t="s">
        <v>3359</v>
      </c>
      <c r="S254" s="584"/>
      <c r="T254" s="915">
        <f>Table35[[#This Row],[Dana Disetujui]]</f>
        <v>11500000</v>
      </c>
      <c r="U254" s="22" t="s">
        <v>4975</v>
      </c>
      <c r="V254" s="22" t="s">
        <v>5129</v>
      </c>
      <c r="W254" s="22" t="s">
        <v>4722</v>
      </c>
      <c r="X254" s="22"/>
      <c r="Y254" s="370"/>
      <c r="Z254" s="563"/>
      <c r="AA254" s="563"/>
      <c r="AB254" s="230" t="s">
        <v>4754</v>
      </c>
      <c r="AC254" s="915">
        <f>Table35[[#This Row],[Dana Disetujui]]</f>
        <v>11500000</v>
      </c>
      <c r="AD254" s="22" t="s">
        <v>4885</v>
      </c>
      <c r="AE254" s="22" t="s">
        <v>5129</v>
      </c>
      <c r="AF254" s="22" t="s">
        <v>4722</v>
      </c>
      <c r="AG254" s="563"/>
      <c r="AH254" s="584"/>
      <c r="AI254" s="230" t="s">
        <v>4208</v>
      </c>
      <c r="AJ254" s="915"/>
      <c r="AK254" s="30"/>
      <c r="AL254" s="22" t="s">
        <v>5129</v>
      </c>
      <c r="AM254" s="22" t="s">
        <v>4722</v>
      </c>
      <c r="AN254" s="30"/>
      <c r="AO254" s="30"/>
      <c r="AP254" s="30"/>
      <c r="AQ254" s="808"/>
      <c r="AR254" s="30"/>
      <c r="AS254" s="30"/>
      <c r="AT254" s="30"/>
      <c r="AU254" s="30"/>
      <c r="AV254" s="30"/>
      <c r="AW254" s="30"/>
      <c r="AX254" s="808"/>
      <c r="AY254" s="30"/>
      <c r="AZ254" s="30"/>
      <c r="BA254" s="30"/>
      <c r="BB254" s="30"/>
      <c r="BC254" s="30"/>
      <c r="BD254" s="30"/>
      <c r="BE254" s="30"/>
      <c r="BF254" s="30"/>
      <c r="BG254" s="30"/>
      <c r="BH254" s="230" t="s">
        <v>5170</v>
      </c>
      <c r="BI254" s="596" t="s">
        <v>3661</v>
      </c>
      <c r="BJ254" s="916" t="s">
        <v>3662</v>
      </c>
      <c r="BK254" s="230" t="s">
        <v>5285</v>
      </c>
      <c r="BL254" s="44"/>
      <c r="BM254" s="227" t="s">
        <v>4208</v>
      </c>
      <c r="BN254" s="44"/>
      <c r="BO254" s="227" t="s">
        <v>4208</v>
      </c>
      <c r="BP254" s="44"/>
      <c r="BQ254" s="30"/>
      <c r="BR254" s="44"/>
      <c r="BS254" s="30"/>
      <c r="BT254" s="30"/>
      <c r="BU254" s="30"/>
      <c r="BV254" s="30"/>
      <c r="BW254" s="30"/>
      <c r="BX254" s="30"/>
      <c r="BY254" s="230" t="s">
        <v>5224</v>
      </c>
      <c r="BZ254" s="30"/>
      <c r="CA254" s="30"/>
    </row>
    <row r="255" spans="1:80" s="877" customFormat="1" ht="108">
      <c r="A255" s="22">
        <v>29</v>
      </c>
      <c r="B255" s="602"/>
      <c r="C255" s="547" t="s">
        <v>5286</v>
      </c>
      <c r="D255" s="282" t="s">
        <v>5287</v>
      </c>
      <c r="E255" s="22" t="s">
        <v>135</v>
      </c>
      <c r="F255" s="22">
        <v>2025</v>
      </c>
      <c r="G255" s="22">
        <v>2025</v>
      </c>
      <c r="H255" s="22">
        <v>12</v>
      </c>
      <c r="I255" s="230" t="s">
        <v>5288</v>
      </c>
      <c r="J255" s="603">
        <v>11412750</v>
      </c>
      <c r="K255" s="914" t="s">
        <v>5124</v>
      </c>
      <c r="L255" s="230" t="s">
        <v>5166</v>
      </c>
      <c r="M255" s="22" t="s">
        <v>5126</v>
      </c>
      <c r="N255" s="22" t="s">
        <v>9</v>
      </c>
      <c r="O255" s="22" t="s">
        <v>5127</v>
      </c>
      <c r="P255" s="22" t="s">
        <v>5128</v>
      </c>
      <c r="Q255" s="563"/>
      <c r="R255" s="230" t="s">
        <v>4801</v>
      </c>
      <c r="S255" s="584"/>
      <c r="T255" s="915">
        <f>Table35[[#This Row],[Dana Disetujui]]</f>
        <v>11412750</v>
      </c>
      <c r="U255" s="22" t="s">
        <v>4876</v>
      </c>
      <c r="V255" s="22" t="s">
        <v>5129</v>
      </c>
      <c r="W255" s="22" t="s">
        <v>4722</v>
      </c>
      <c r="X255" s="22"/>
      <c r="Y255" s="370"/>
      <c r="Z255" s="563"/>
      <c r="AA255" s="563"/>
      <c r="AB255" s="230" t="s">
        <v>5238</v>
      </c>
      <c r="AC255" s="915">
        <f>Table35[[#This Row],[Dana Disetujui]]</f>
        <v>11412750</v>
      </c>
      <c r="AD255" s="22" t="s">
        <v>4876</v>
      </c>
      <c r="AE255" s="22" t="s">
        <v>5129</v>
      </c>
      <c r="AF255" s="22" t="s">
        <v>4722</v>
      </c>
      <c r="AG255" s="563"/>
      <c r="AH255" s="584"/>
      <c r="AI255" s="230" t="s">
        <v>4208</v>
      </c>
      <c r="AJ255" s="915"/>
      <c r="AK255" s="30"/>
      <c r="AL255" s="22" t="s">
        <v>5129</v>
      </c>
      <c r="AM255" s="22" t="s">
        <v>4722</v>
      </c>
      <c r="AN255" s="30"/>
      <c r="AO255" s="30"/>
      <c r="AP255" s="30"/>
      <c r="AQ255" s="808"/>
      <c r="AR255" s="30"/>
      <c r="AS255" s="30"/>
      <c r="AT255" s="30"/>
      <c r="AU255" s="30"/>
      <c r="AV255" s="30"/>
      <c r="AW255" s="30"/>
      <c r="AX255" s="808"/>
      <c r="AY255" s="30"/>
      <c r="AZ255" s="30"/>
      <c r="BA255" s="30"/>
      <c r="BB255" s="30"/>
      <c r="BC255" s="30"/>
      <c r="BD255" s="30"/>
      <c r="BE255" s="30"/>
      <c r="BF255" s="30"/>
      <c r="BG255" s="30"/>
      <c r="BH255" s="230" t="s">
        <v>5289</v>
      </c>
      <c r="BI255" s="596" t="s">
        <v>3661</v>
      </c>
      <c r="BJ255" s="916" t="s">
        <v>3662</v>
      </c>
      <c r="BK255" s="230" t="s">
        <v>5290</v>
      </c>
      <c r="BL255" s="44"/>
      <c r="BM255" s="230" t="s">
        <v>5291</v>
      </c>
      <c r="BN255" s="44"/>
      <c r="BO255" s="230" t="s">
        <v>5292</v>
      </c>
      <c r="BP255" s="44"/>
      <c r="BQ255" s="30"/>
      <c r="BR255" s="44"/>
      <c r="BS255" s="30"/>
      <c r="BT255" s="30"/>
      <c r="BU255" s="30"/>
      <c r="BV255" s="30"/>
      <c r="BW255" s="30"/>
      <c r="BX255" s="30"/>
      <c r="BY255" s="230" t="s">
        <v>5224</v>
      </c>
      <c r="BZ255" s="30"/>
      <c r="CA255" s="30"/>
      <c r="CB255" s="878"/>
    </row>
    <row r="256" spans="1:80" ht="72">
      <c r="A256" s="22">
        <v>30</v>
      </c>
      <c r="B256" s="602"/>
      <c r="C256" s="596" t="s">
        <v>5293</v>
      </c>
      <c r="D256" s="282" t="s">
        <v>5294</v>
      </c>
      <c r="E256" s="22" t="s">
        <v>135</v>
      </c>
      <c r="F256" s="22">
        <v>2025</v>
      </c>
      <c r="G256" s="22">
        <v>2025</v>
      </c>
      <c r="H256" s="22">
        <v>12</v>
      </c>
      <c r="I256" s="230" t="s">
        <v>4760</v>
      </c>
      <c r="J256" s="603">
        <v>11370510</v>
      </c>
      <c r="K256" s="914" t="s">
        <v>5124</v>
      </c>
      <c r="L256" s="230" t="s">
        <v>5125</v>
      </c>
      <c r="M256" s="22" t="s">
        <v>5126</v>
      </c>
      <c r="N256" s="22" t="s">
        <v>9</v>
      </c>
      <c r="O256" s="22" t="s">
        <v>5127</v>
      </c>
      <c r="P256" s="22" t="s">
        <v>5128</v>
      </c>
      <c r="Q256" s="563"/>
      <c r="R256" s="230" t="s">
        <v>3379</v>
      </c>
      <c r="S256" s="584"/>
      <c r="T256" s="915">
        <f>Table35[[#This Row],[Dana Disetujui]]</f>
        <v>11370510</v>
      </c>
      <c r="U256" s="370" t="s">
        <v>4867</v>
      </c>
      <c r="V256" s="22" t="s">
        <v>5129</v>
      </c>
      <c r="W256" s="22" t="s">
        <v>4722</v>
      </c>
      <c r="X256" s="22"/>
      <c r="Y256" s="370"/>
      <c r="Z256" s="563"/>
      <c r="AA256" s="563"/>
      <c r="AB256" s="230" t="s">
        <v>3562</v>
      </c>
      <c r="AC256" s="915">
        <f>Table35[[#This Row],[Dana Disetujui]]</f>
        <v>11370510</v>
      </c>
      <c r="AD256" s="22" t="s">
        <v>4867</v>
      </c>
      <c r="AE256" s="22" t="s">
        <v>5129</v>
      </c>
      <c r="AF256" s="22" t="s">
        <v>4722</v>
      </c>
      <c r="AG256" s="563"/>
      <c r="AH256" s="584"/>
      <c r="AI256" s="230" t="s">
        <v>3356</v>
      </c>
      <c r="AJ256" s="915">
        <f>Table35[[#This Row],[Dana Disetujui]]</f>
        <v>11370510</v>
      </c>
      <c r="AK256" s="22" t="s">
        <v>4867</v>
      </c>
      <c r="AL256" s="22" t="s">
        <v>5129</v>
      </c>
      <c r="AM256" s="22" t="s">
        <v>4722</v>
      </c>
      <c r="AN256" s="30"/>
      <c r="AO256" s="30"/>
      <c r="AP256" s="30"/>
      <c r="AQ256" s="808"/>
      <c r="AR256" s="30"/>
      <c r="AS256" s="30"/>
      <c r="AT256" s="30"/>
      <c r="AU256" s="30"/>
      <c r="AV256" s="30"/>
      <c r="AW256" s="30"/>
      <c r="AX256" s="808"/>
      <c r="AY256" s="30"/>
      <c r="AZ256" s="30"/>
      <c r="BA256" s="30"/>
      <c r="BB256" s="30"/>
      <c r="BC256" s="30"/>
      <c r="BD256" s="30"/>
      <c r="BE256" s="30"/>
      <c r="BF256" s="30"/>
      <c r="BG256" s="30"/>
      <c r="BH256" s="230" t="s">
        <v>5155</v>
      </c>
      <c r="BI256" s="596" t="s">
        <v>3661</v>
      </c>
      <c r="BJ256" s="916" t="s">
        <v>3662</v>
      </c>
      <c r="BK256" s="230" t="s">
        <v>5295</v>
      </c>
      <c r="BL256" s="44"/>
      <c r="BM256" s="230" t="s">
        <v>5296</v>
      </c>
      <c r="BN256" s="44"/>
      <c r="BO256" s="230" t="s">
        <v>5297</v>
      </c>
      <c r="BP256" s="44"/>
      <c r="BQ256" s="30"/>
      <c r="BR256" s="44"/>
      <c r="BS256" s="30"/>
      <c r="BT256" s="30"/>
      <c r="BU256" s="30"/>
      <c r="BV256" s="30"/>
      <c r="BW256" s="30"/>
      <c r="BX256" s="30"/>
      <c r="BY256" s="230" t="s">
        <v>5224</v>
      </c>
      <c r="BZ256" s="30"/>
      <c r="CA256" s="30"/>
    </row>
    <row r="257" spans="1:80" s="877" customFormat="1" ht="48">
      <c r="A257" s="22">
        <v>31</v>
      </c>
      <c r="B257" s="602"/>
      <c r="C257" s="596" t="s">
        <v>5298</v>
      </c>
      <c r="D257" s="282" t="s">
        <v>5299</v>
      </c>
      <c r="E257" s="22" t="s">
        <v>135</v>
      </c>
      <c r="F257" s="22">
        <v>2025</v>
      </c>
      <c r="G257" s="22">
        <v>2025</v>
      </c>
      <c r="H257" s="22">
        <v>12</v>
      </c>
      <c r="I257" s="230" t="s">
        <v>5196</v>
      </c>
      <c r="J257" s="603">
        <v>11240760</v>
      </c>
      <c r="K257" s="914" t="s">
        <v>5124</v>
      </c>
      <c r="L257" s="230" t="s">
        <v>5166</v>
      </c>
      <c r="M257" s="22" t="s">
        <v>5126</v>
      </c>
      <c r="N257" s="22" t="s">
        <v>9</v>
      </c>
      <c r="O257" s="22" t="s">
        <v>5127</v>
      </c>
      <c r="P257" s="22" t="s">
        <v>5128</v>
      </c>
      <c r="Q257" s="563"/>
      <c r="R257" s="230" t="s">
        <v>141</v>
      </c>
      <c r="S257" s="584"/>
      <c r="T257" s="915">
        <f>Table35[[#This Row],[Dana Disetujui]]</f>
        <v>11240760</v>
      </c>
      <c r="U257" s="22" t="s">
        <v>4907</v>
      </c>
      <c r="V257" s="22" t="s">
        <v>5129</v>
      </c>
      <c r="W257" s="22" t="s">
        <v>4722</v>
      </c>
      <c r="X257" s="22"/>
      <c r="Y257" s="370"/>
      <c r="Z257" s="563"/>
      <c r="AA257" s="563"/>
      <c r="AB257" s="230" t="s">
        <v>5300</v>
      </c>
      <c r="AC257" s="915">
        <f>Table35[[#This Row],[Dana Disetujui]]</f>
        <v>11240760</v>
      </c>
      <c r="AD257" s="22" t="s">
        <v>5249</v>
      </c>
      <c r="AE257" s="22" t="s">
        <v>5129</v>
      </c>
      <c r="AF257" s="22" t="s">
        <v>4722</v>
      </c>
      <c r="AG257" s="563"/>
      <c r="AH257" s="584"/>
      <c r="AI257" s="230" t="s">
        <v>5034</v>
      </c>
      <c r="AJ257" s="915">
        <f>Table35[[#This Row],[Dana Disetujui]]</f>
        <v>11240760</v>
      </c>
      <c r="AK257" s="22" t="s">
        <v>4907</v>
      </c>
      <c r="AL257" s="22" t="s">
        <v>5129</v>
      </c>
      <c r="AM257" s="22" t="s">
        <v>4722</v>
      </c>
      <c r="AN257" s="30"/>
      <c r="AO257" s="30"/>
      <c r="AP257" s="30"/>
      <c r="AQ257" s="808"/>
      <c r="AR257" s="30"/>
      <c r="AS257" s="30"/>
      <c r="AT257" s="30"/>
      <c r="AU257" s="30"/>
      <c r="AV257" s="30"/>
      <c r="AW257" s="30"/>
      <c r="AX257" s="808"/>
      <c r="AY257" s="30"/>
      <c r="AZ257" s="30"/>
      <c r="BA257" s="30"/>
      <c r="BB257" s="30"/>
      <c r="BC257" s="30"/>
      <c r="BD257" s="30"/>
      <c r="BE257" s="30"/>
      <c r="BF257" s="30"/>
      <c r="BG257" s="30"/>
      <c r="BH257" s="230" t="s">
        <v>5170</v>
      </c>
      <c r="BI257" s="596" t="s">
        <v>3661</v>
      </c>
      <c r="BJ257" s="916" t="s">
        <v>3662</v>
      </c>
      <c r="BK257" s="230" t="s">
        <v>5301</v>
      </c>
      <c r="BL257" s="44"/>
      <c r="BM257" s="230" t="s">
        <v>5302</v>
      </c>
      <c r="BN257" s="44"/>
      <c r="BO257" s="227" t="s">
        <v>4208</v>
      </c>
      <c r="BP257" s="44"/>
      <c r="BQ257" s="30"/>
      <c r="BR257" s="44"/>
      <c r="BS257" s="30"/>
      <c r="BT257" s="30"/>
      <c r="BU257" s="30"/>
      <c r="BV257" s="30"/>
      <c r="BW257" s="30"/>
      <c r="BX257" s="30"/>
      <c r="BY257" s="230" t="s">
        <v>5152</v>
      </c>
      <c r="BZ257" s="30"/>
      <c r="CA257" s="30"/>
      <c r="CB257" s="878"/>
    </row>
    <row r="258" spans="1:80" s="877" customFormat="1" ht="48">
      <c r="A258" s="22">
        <v>32</v>
      </c>
      <c r="B258" s="602"/>
      <c r="C258" s="547" t="s">
        <v>5303</v>
      </c>
      <c r="D258" s="282" t="s">
        <v>5304</v>
      </c>
      <c r="E258" s="22" t="s">
        <v>135</v>
      </c>
      <c r="F258" s="22">
        <v>2025</v>
      </c>
      <c r="G258" s="22">
        <v>2025</v>
      </c>
      <c r="H258" s="22">
        <v>12</v>
      </c>
      <c r="I258" s="230" t="s">
        <v>5196</v>
      </c>
      <c r="J258" s="603">
        <v>11240760</v>
      </c>
      <c r="K258" s="914" t="s">
        <v>5124</v>
      </c>
      <c r="L258" s="230" t="s">
        <v>5166</v>
      </c>
      <c r="M258" s="22" t="s">
        <v>5126</v>
      </c>
      <c r="N258" s="22" t="s">
        <v>9</v>
      </c>
      <c r="O258" s="22" t="s">
        <v>5127</v>
      </c>
      <c r="P258" s="22" t="s">
        <v>5128</v>
      </c>
      <c r="Q258" s="22"/>
      <c r="R258" s="230" t="s">
        <v>5300</v>
      </c>
      <c r="S258" s="584"/>
      <c r="T258" s="915">
        <f>Table35[[#This Row],[Dana Disetujui]]</f>
        <v>11240760</v>
      </c>
      <c r="U258" s="22" t="s">
        <v>4907</v>
      </c>
      <c r="V258" s="22" t="s">
        <v>5129</v>
      </c>
      <c r="W258" s="22" t="s">
        <v>4722</v>
      </c>
      <c r="X258" s="22"/>
      <c r="Y258" s="917"/>
      <c r="Z258" s="22"/>
      <c r="AA258" s="563"/>
      <c r="AB258" s="230" t="s">
        <v>150</v>
      </c>
      <c r="AC258" s="915">
        <f>Table35[[#This Row],[Dana Disetujui]]</f>
        <v>11240760</v>
      </c>
      <c r="AD258" s="22" t="s">
        <v>5249</v>
      </c>
      <c r="AE258" s="22" t="s">
        <v>5129</v>
      </c>
      <c r="AF258" s="22" t="s">
        <v>4722</v>
      </c>
      <c r="AG258" s="22"/>
      <c r="AH258" s="584"/>
      <c r="AI258" s="230" t="s">
        <v>3408</v>
      </c>
      <c r="AJ258" s="915">
        <f>Table35[[#This Row],[Dana Disetujui]]</f>
        <v>11240760</v>
      </c>
      <c r="AK258" s="30"/>
      <c r="AL258" s="22" t="s">
        <v>5129</v>
      </c>
      <c r="AM258" s="22" t="s">
        <v>4722</v>
      </c>
      <c r="AN258" s="30"/>
      <c r="AO258" s="30"/>
      <c r="AP258" s="30"/>
      <c r="AQ258" s="808"/>
      <c r="AR258" s="30"/>
      <c r="AS258" s="30"/>
      <c r="AT258" s="30"/>
      <c r="AU258" s="30"/>
      <c r="AV258" s="30"/>
      <c r="AW258" s="30"/>
      <c r="AX258" s="808"/>
      <c r="AY258" s="30"/>
      <c r="AZ258" s="30"/>
      <c r="BA258" s="30"/>
      <c r="BB258" s="30"/>
      <c r="BC258" s="30"/>
      <c r="BD258" s="30"/>
      <c r="BE258" s="30"/>
      <c r="BF258" s="30"/>
      <c r="BG258" s="30"/>
      <c r="BH258" s="230" t="s">
        <v>5305</v>
      </c>
      <c r="BI258" s="596" t="s">
        <v>3661</v>
      </c>
      <c r="BJ258" s="916" t="s">
        <v>3662</v>
      </c>
      <c r="BK258" s="230" t="s">
        <v>5306</v>
      </c>
      <c r="BL258" s="44"/>
      <c r="BM258" s="230" t="s">
        <v>5307</v>
      </c>
      <c r="BN258" s="44"/>
      <c r="BO258" s="230" t="s">
        <v>5308</v>
      </c>
      <c r="BP258" s="44"/>
      <c r="BQ258" s="30"/>
      <c r="BR258" s="44"/>
      <c r="BS258" s="30"/>
      <c r="BT258" s="30"/>
      <c r="BU258" s="30"/>
      <c r="BV258" s="30"/>
      <c r="BW258" s="30"/>
      <c r="BX258" s="30"/>
      <c r="BY258" s="230" t="s">
        <v>5224</v>
      </c>
      <c r="BZ258" s="30"/>
      <c r="CA258" s="30"/>
      <c r="CB258" s="878"/>
    </row>
    <row r="259" spans="1:80" ht="60">
      <c r="A259" s="22">
        <v>33</v>
      </c>
      <c r="B259" s="602"/>
      <c r="C259" s="547" t="s">
        <v>5309</v>
      </c>
      <c r="D259" s="282" t="s">
        <v>5310</v>
      </c>
      <c r="E259" s="22" t="s">
        <v>135</v>
      </c>
      <c r="F259" s="22">
        <v>2025</v>
      </c>
      <c r="G259" s="22">
        <v>2025</v>
      </c>
      <c r="H259" s="22">
        <v>12</v>
      </c>
      <c r="I259" s="230" t="s">
        <v>4760</v>
      </c>
      <c r="J259" s="603">
        <v>11200000</v>
      </c>
      <c r="K259" s="914" t="s">
        <v>5124</v>
      </c>
      <c r="L259" s="230" t="s">
        <v>5144</v>
      </c>
      <c r="M259" s="22" t="s">
        <v>5126</v>
      </c>
      <c r="N259" s="22" t="s">
        <v>9</v>
      </c>
      <c r="O259" s="22" t="s">
        <v>5127</v>
      </c>
      <c r="P259" s="22" t="s">
        <v>5128</v>
      </c>
      <c r="Q259" s="563"/>
      <c r="R259" s="230" t="s">
        <v>3537</v>
      </c>
      <c r="S259" s="584"/>
      <c r="T259" s="915">
        <f>Table35[[#This Row],[Dana Disetujui]]</f>
        <v>11200000</v>
      </c>
      <c r="U259" s="22" t="s">
        <v>5149</v>
      </c>
      <c r="V259" s="22" t="s">
        <v>5129</v>
      </c>
      <c r="W259" s="22" t="s">
        <v>4722</v>
      </c>
      <c r="X259" s="22"/>
      <c r="Y259" s="370"/>
      <c r="Z259" s="563"/>
      <c r="AA259" s="563"/>
      <c r="AB259" s="230" t="s">
        <v>5311</v>
      </c>
      <c r="AC259" s="915">
        <f>Table35[[#This Row],[Dana Disetujui]]</f>
        <v>11200000</v>
      </c>
      <c r="AD259" s="22" t="s">
        <v>5149</v>
      </c>
      <c r="AE259" s="22" t="s">
        <v>5129</v>
      </c>
      <c r="AF259" s="22" t="s">
        <v>4722</v>
      </c>
      <c r="AG259" s="563"/>
      <c r="AH259" s="584"/>
      <c r="AI259" s="230" t="s">
        <v>4208</v>
      </c>
      <c r="AJ259" s="915"/>
      <c r="AK259" s="30"/>
      <c r="AL259" s="22" t="s">
        <v>5129</v>
      </c>
      <c r="AM259" s="22" t="s">
        <v>4722</v>
      </c>
      <c r="AN259" s="30"/>
      <c r="AO259" s="30"/>
      <c r="AP259" s="30"/>
      <c r="AQ259" s="808"/>
      <c r="AR259" s="30"/>
      <c r="AS259" s="30"/>
      <c r="AT259" s="30"/>
      <c r="AU259" s="30"/>
      <c r="AV259" s="30"/>
      <c r="AW259" s="30"/>
      <c r="AX259" s="808"/>
      <c r="AY259" s="30"/>
      <c r="AZ259" s="30"/>
      <c r="BA259" s="30"/>
      <c r="BB259" s="30"/>
      <c r="BC259" s="30"/>
      <c r="BD259" s="30"/>
      <c r="BE259" s="30"/>
      <c r="BF259" s="30"/>
      <c r="BG259" s="30"/>
      <c r="BH259" s="230" t="s">
        <v>5155</v>
      </c>
      <c r="BI259" s="596" t="s">
        <v>3661</v>
      </c>
      <c r="BJ259" s="916" t="s">
        <v>3662</v>
      </c>
      <c r="BK259" s="230" t="s">
        <v>5312</v>
      </c>
      <c r="BL259" s="44"/>
      <c r="BM259" s="230" t="s">
        <v>5313</v>
      </c>
      <c r="BN259" s="44"/>
      <c r="BO259" s="230" t="s">
        <v>3539</v>
      </c>
      <c r="BP259" s="44"/>
      <c r="BQ259" s="30"/>
      <c r="BR259" s="44"/>
      <c r="BS259" s="30"/>
      <c r="BT259" s="30"/>
      <c r="BU259" s="30"/>
      <c r="BV259" s="30"/>
      <c r="BW259" s="30"/>
      <c r="BX259" s="30"/>
      <c r="BY259" s="230" t="s">
        <v>5224</v>
      </c>
      <c r="BZ259" s="30"/>
      <c r="CA259" s="30"/>
    </row>
    <row r="260" spans="1:80" s="877" customFormat="1" ht="84">
      <c r="A260" s="22">
        <v>34</v>
      </c>
      <c r="B260" s="602"/>
      <c r="C260" s="596" t="s">
        <v>5314</v>
      </c>
      <c r="D260" s="282" t="s">
        <v>5315</v>
      </c>
      <c r="E260" s="22" t="s">
        <v>135</v>
      </c>
      <c r="F260" s="22">
        <v>2025</v>
      </c>
      <c r="G260" s="22">
        <v>2025</v>
      </c>
      <c r="H260" s="22">
        <v>12</v>
      </c>
      <c r="I260" s="230" t="s">
        <v>3685</v>
      </c>
      <c r="J260" s="603">
        <v>11020935</v>
      </c>
      <c r="K260" s="914" t="s">
        <v>5124</v>
      </c>
      <c r="L260" s="230" t="s">
        <v>5144</v>
      </c>
      <c r="M260" s="22" t="s">
        <v>5126</v>
      </c>
      <c r="N260" s="22" t="s">
        <v>9</v>
      </c>
      <c r="O260" s="22" t="s">
        <v>5127</v>
      </c>
      <c r="P260" s="22" t="s">
        <v>5128</v>
      </c>
      <c r="Q260" s="563"/>
      <c r="R260" s="230" t="s">
        <v>142</v>
      </c>
      <c r="S260" s="584"/>
      <c r="T260" s="915">
        <f>Table35[[#This Row],[Dana Disetujui]]</f>
        <v>11020935</v>
      </c>
      <c r="U260" s="370" t="s">
        <v>4867</v>
      </c>
      <c r="V260" s="22" t="s">
        <v>5129</v>
      </c>
      <c r="W260" s="22" t="s">
        <v>4722</v>
      </c>
      <c r="X260" s="22"/>
      <c r="Y260" s="370"/>
      <c r="Z260" s="563"/>
      <c r="AA260" s="563"/>
      <c r="AB260" s="230" t="s">
        <v>3356</v>
      </c>
      <c r="AC260" s="915">
        <f>Table35[[#This Row],[Dana Disetujui]]</f>
        <v>11020935</v>
      </c>
      <c r="AD260" s="22" t="s">
        <v>4867</v>
      </c>
      <c r="AE260" s="22" t="s">
        <v>5129</v>
      </c>
      <c r="AF260" s="22" t="s">
        <v>4722</v>
      </c>
      <c r="AG260" s="563"/>
      <c r="AH260" s="584"/>
      <c r="AI260" s="230" t="s">
        <v>3543</v>
      </c>
      <c r="AJ260" s="915">
        <f>Table35[[#This Row],[Dana Disetujui]]</f>
        <v>11020935</v>
      </c>
      <c r="AK260" s="22" t="s">
        <v>5197</v>
      </c>
      <c r="AL260" s="22" t="s">
        <v>5129</v>
      </c>
      <c r="AM260" s="22" t="s">
        <v>4722</v>
      </c>
      <c r="AN260" s="30"/>
      <c r="AO260" s="30"/>
      <c r="AP260" s="30"/>
      <c r="AQ260" s="808"/>
      <c r="AR260" s="30"/>
      <c r="AS260" s="30"/>
      <c r="AT260" s="30"/>
      <c r="AU260" s="30"/>
      <c r="AV260" s="30"/>
      <c r="AW260" s="30"/>
      <c r="AX260" s="808"/>
      <c r="AY260" s="30"/>
      <c r="AZ260" s="30"/>
      <c r="BA260" s="30"/>
      <c r="BB260" s="30"/>
      <c r="BC260" s="30"/>
      <c r="BD260" s="30"/>
      <c r="BE260" s="30"/>
      <c r="BF260" s="30"/>
      <c r="BG260" s="30"/>
      <c r="BH260" s="230" t="s">
        <v>5316</v>
      </c>
      <c r="BI260" s="596" t="s">
        <v>3661</v>
      </c>
      <c r="BJ260" s="916" t="s">
        <v>3662</v>
      </c>
      <c r="BK260" s="230" t="s">
        <v>5317</v>
      </c>
      <c r="BL260" s="44"/>
      <c r="BM260" s="230" t="s">
        <v>5318</v>
      </c>
      <c r="BN260" s="44"/>
      <c r="BO260" s="230" t="s">
        <v>3536</v>
      </c>
      <c r="BP260" s="44"/>
      <c r="BQ260" s="30"/>
      <c r="BR260" s="44"/>
      <c r="BS260" s="30"/>
      <c r="BT260" s="30"/>
      <c r="BU260" s="30"/>
      <c r="BV260" s="30"/>
      <c r="BW260" s="30"/>
      <c r="BX260" s="30"/>
      <c r="BY260" s="230" t="s">
        <v>5224</v>
      </c>
      <c r="BZ260" s="30"/>
      <c r="CA260" s="30"/>
      <c r="CB260" s="878"/>
    </row>
    <row r="261" spans="1:80" ht="60">
      <c r="A261" s="22">
        <v>35</v>
      </c>
      <c r="B261" s="602"/>
      <c r="C261" s="596" t="s">
        <v>5319</v>
      </c>
      <c r="D261" s="282" t="s">
        <v>5320</v>
      </c>
      <c r="E261" s="22" t="s">
        <v>135</v>
      </c>
      <c r="F261" s="22">
        <v>2025</v>
      </c>
      <c r="G261" s="22">
        <v>2025</v>
      </c>
      <c r="H261" s="22">
        <v>12</v>
      </c>
      <c r="I261" s="230" t="s">
        <v>3685</v>
      </c>
      <c r="J261" s="603">
        <v>11000900</v>
      </c>
      <c r="K261" s="914" t="s">
        <v>5124</v>
      </c>
      <c r="L261" s="230" t="s">
        <v>5144</v>
      </c>
      <c r="M261" s="22" t="s">
        <v>5126</v>
      </c>
      <c r="N261" s="22" t="s">
        <v>9</v>
      </c>
      <c r="O261" s="22" t="s">
        <v>5127</v>
      </c>
      <c r="P261" s="22" t="s">
        <v>5128</v>
      </c>
      <c r="Q261" s="563"/>
      <c r="R261" s="230" t="s">
        <v>4752</v>
      </c>
      <c r="S261" s="584"/>
      <c r="T261" s="915">
        <f>Table35[[#This Row],[Dana Disetujui]]</f>
        <v>11000900</v>
      </c>
      <c r="U261" s="22" t="s">
        <v>4949</v>
      </c>
      <c r="V261" s="22" t="s">
        <v>5129</v>
      </c>
      <c r="W261" s="22" t="s">
        <v>4722</v>
      </c>
      <c r="X261" s="22"/>
      <c r="Y261" s="370"/>
      <c r="Z261" s="563"/>
      <c r="AA261" s="563"/>
      <c r="AB261" s="230" t="s">
        <v>3508</v>
      </c>
      <c r="AC261" s="915">
        <f>Table35[[#This Row],[Dana Disetujui]]</f>
        <v>11000900</v>
      </c>
      <c r="AD261" s="22" t="s">
        <v>4949</v>
      </c>
      <c r="AE261" s="22" t="s">
        <v>5129</v>
      </c>
      <c r="AF261" s="22" t="s">
        <v>4722</v>
      </c>
      <c r="AG261" s="563"/>
      <c r="AH261" s="584"/>
      <c r="AI261" s="230" t="s">
        <v>5119</v>
      </c>
      <c r="AJ261" s="915">
        <f>Table35[[#This Row],[Dana Disetujui]]</f>
        <v>11000900</v>
      </c>
      <c r="AK261" s="22" t="s">
        <v>4949</v>
      </c>
      <c r="AL261" s="22" t="s">
        <v>5129</v>
      </c>
      <c r="AM261" s="22" t="s">
        <v>4722</v>
      </c>
      <c r="AN261" s="30"/>
      <c r="AO261" s="30"/>
      <c r="AP261" s="30"/>
      <c r="AQ261" s="808"/>
      <c r="AR261" s="30"/>
      <c r="AS261" s="30"/>
      <c r="AT261" s="30"/>
      <c r="AU261" s="30"/>
      <c r="AV261" s="30"/>
      <c r="AW261" s="30"/>
      <c r="AX261" s="808"/>
      <c r="AY261" s="30"/>
      <c r="AZ261" s="30"/>
      <c r="BA261" s="30"/>
      <c r="BB261" s="30"/>
      <c r="BC261" s="30"/>
      <c r="BD261" s="30"/>
      <c r="BE261" s="30"/>
      <c r="BF261" s="30"/>
      <c r="BG261" s="30"/>
      <c r="BH261" s="230" t="s">
        <v>5170</v>
      </c>
      <c r="BI261" s="596" t="s">
        <v>3661</v>
      </c>
      <c r="BJ261" s="916" t="s">
        <v>3662</v>
      </c>
      <c r="BK261" s="230" t="s">
        <v>5321</v>
      </c>
      <c r="BL261" s="44"/>
      <c r="BM261" s="230" t="s">
        <v>4763</v>
      </c>
      <c r="BN261" s="44"/>
      <c r="BO261" s="230" t="s">
        <v>5322</v>
      </c>
      <c r="BP261" s="44"/>
      <c r="BQ261" s="30"/>
      <c r="BR261" s="44"/>
      <c r="BS261" s="30"/>
      <c r="BT261" s="30"/>
      <c r="BU261" s="30"/>
      <c r="BV261" s="30"/>
      <c r="BW261" s="30"/>
      <c r="BX261" s="30"/>
      <c r="BY261" s="230" t="s">
        <v>5224</v>
      </c>
      <c r="BZ261" s="30"/>
      <c r="CA261" s="30"/>
    </row>
    <row r="262" spans="1:80" s="877" customFormat="1" ht="84">
      <c r="A262" s="22">
        <v>36</v>
      </c>
      <c r="B262" s="602"/>
      <c r="C262" s="596" t="s">
        <v>5323</v>
      </c>
      <c r="D262" s="1072" t="s">
        <v>5324</v>
      </c>
      <c r="E262" s="8" t="s">
        <v>135</v>
      </c>
      <c r="F262" s="22">
        <v>2025</v>
      </c>
      <c r="G262" s="22">
        <v>2025</v>
      </c>
      <c r="H262" s="22">
        <v>12</v>
      </c>
      <c r="I262" s="230" t="s">
        <v>3776</v>
      </c>
      <c r="J262" s="603">
        <v>10401575</v>
      </c>
      <c r="K262" s="914" t="s">
        <v>5124</v>
      </c>
      <c r="L262" s="230" t="s">
        <v>5144</v>
      </c>
      <c r="M262" s="22" t="s">
        <v>5126</v>
      </c>
      <c r="N262" s="22" t="s">
        <v>9</v>
      </c>
      <c r="O262" s="22" t="s">
        <v>5127</v>
      </c>
      <c r="P262" s="8" t="s">
        <v>5128</v>
      </c>
      <c r="Q262" s="563"/>
      <c r="R262" s="230" t="s">
        <v>4752</v>
      </c>
      <c r="S262" s="584"/>
      <c r="T262" s="915">
        <f>Table35[[#This Row],[Dana Disetujui]]</f>
        <v>10401575</v>
      </c>
      <c r="U262" s="22" t="s">
        <v>4949</v>
      </c>
      <c r="V262" s="22" t="s">
        <v>5129</v>
      </c>
      <c r="W262" s="22" t="s">
        <v>4722</v>
      </c>
      <c r="X262" s="22"/>
      <c r="Y262" s="370"/>
      <c r="Z262" s="563"/>
      <c r="AA262" s="563"/>
      <c r="AB262" s="230" t="s">
        <v>126</v>
      </c>
      <c r="AC262" s="915">
        <f>Table35[[#This Row],[Dana Disetujui]]</f>
        <v>10401575</v>
      </c>
      <c r="AD262" s="22" t="s">
        <v>4949</v>
      </c>
      <c r="AE262" s="22" t="s">
        <v>5129</v>
      </c>
      <c r="AF262" s="22" t="s">
        <v>4722</v>
      </c>
      <c r="AG262" s="563"/>
      <c r="AH262" s="584"/>
      <c r="AI262" s="593" t="s">
        <v>3516</v>
      </c>
      <c r="AJ262" s="915">
        <f>Table35[[#This Row],[Dana Disetujui]]</f>
        <v>10401575</v>
      </c>
      <c r="AK262" s="22" t="s">
        <v>4949</v>
      </c>
      <c r="AL262" s="22" t="s">
        <v>5129</v>
      </c>
      <c r="AM262" s="22" t="s">
        <v>4722</v>
      </c>
      <c r="AN262" s="30"/>
      <c r="AO262" s="30"/>
      <c r="AP262" s="30"/>
      <c r="AQ262" s="808"/>
      <c r="AR262" s="30"/>
      <c r="AS262" s="30"/>
      <c r="AT262" s="30"/>
      <c r="AU262" s="30"/>
      <c r="AV262" s="30"/>
      <c r="AW262" s="30"/>
      <c r="AX262" s="808"/>
      <c r="AY262" s="30"/>
      <c r="AZ262" s="30"/>
      <c r="BA262" s="30"/>
      <c r="BB262" s="30"/>
      <c r="BC262" s="30"/>
      <c r="BD262" s="30"/>
      <c r="BE262" s="30"/>
      <c r="BF262" s="30"/>
      <c r="BG262" s="30"/>
      <c r="BH262" s="593" t="s">
        <v>5268</v>
      </c>
      <c r="BI262" s="596" t="s">
        <v>3661</v>
      </c>
      <c r="BJ262" s="916" t="s">
        <v>3662</v>
      </c>
      <c r="BK262" s="230" t="s">
        <v>5325</v>
      </c>
      <c r="BL262" s="44"/>
      <c r="BM262" s="593" t="s">
        <v>5326</v>
      </c>
      <c r="BN262" s="44"/>
      <c r="BO262" s="593" t="s">
        <v>5327</v>
      </c>
      <c r="BP262" s="44"/>
      <c r="BQ262" s="30"/>
      <c r="BR262" s="44"/>
      <c r="BS262" s="30"/>
      <c r="BT262" s="30"/>
      <c r="BU262" s="30"/>
      <c r="BV262" s="30"/>
      <c r="BW262" s="30"/>
      <c r="BX262" s="30"/>
      <c r="BY262" s="593" t="s">
        <v>5224</v>
      </c>
      <c r="BZ262" s="30"/>
      <c r="CA262" s="30"/>
      <c r="CB262" s="878"/>
    </row>
    <row r="263" spans="1:80" ht="108">
      <c r="A263" s="22">
        <v>37</v>
      </c>
      <c r="B263" s="1109"/>
      <c r="C263" s="547"/>
      <c r="D263" s="1117" t="s">
        <v>5328</v>
      </c>
      <c r="E263" s="22" t="s">
        <v>135</v>
      </c>
      <c r="F263" s="32">
        <v>2025</v>
      </c>
      <c r="G263" s="32">
        <v>2025</v>
      </c>
      <c r="H263" s="32">
        <v>12</v>
      </c>
      <c r="I263" s="1118" t="s">
        <v>3685</v>
      </c>
      <c r="J263" s="1110">
        <v>10110000</v>
      </c>
      <c r="K263" s="1119" t="s">
        <v>5124</v>
      </c>
      <c r="L263" s="1118" t="s">
        <v>5136</v>
      </c>
      <c r="M263" s="32" t="s">
        <v>5126</v>
      </c>
      <c r="N263" s="32" t="s">
        <v>9</v>
      </c>
      <c r="O263" s="32" t="s">
        <v>5127</v>
      </c>
      <c r="P263" s="32" t="s">
        <v>5128</v>
      </c>
      <c r="Q263" s="1120"/>
      <c r="R263" s="1118" t="s">
        <v>3557</v>
      </c>
      <c r="S263" s="1114"/>
      <c r="T263" s="915">
        <f>Table35[[#This Row],[Dana Disetujui]]</f>
        <v>10110000</v>
      </c>
      <c r="U263" s="32" t="s">
        <v>4918</v>
      </c>
      <c r="V263" s="22" t="s">
        <v>5129</v>
      </c>
      <c r="W263" s="22" t="s">
        <v>4722</v>
      </c>
      <c r="X263" s="32"/>
      <c r="Y263" s="1113"/>
      <c r="Z263" s="1120"/>
      <c r="AA263" s="1120"/>
      <c r="AB263" s="1118" t="s">
        <v>118</v>
      </c>
      <c r="AC263" s="915">
        <f>Table35[[#This Row],[Dana Disetujui]]</f>
        <v>10110000</v>
      </c>
      <c r="AD263" s="22" t="s">
        <v>5145</v>
      </c>
      <c r="AE263" s="22" t="s">
        <v>5129</v>
      </c>
      <c r="AF263" s="22" t="s">
        <v>4722</v>
      </c>
      <c r="AG263" s="1120"/>
      <c r="AH263" s="1114"/>
      <c r="AI263" s="1118" t="s">
        <v>4208</v>
      </c>
      <c r="AJ263" s="915"/>
      <c r="AK263" s="30"/>
      <c r="AL263" s="22" t="s">
        <v>5129</v>
      </c>
      <c r="AM263" s="22" t="s">
        <v>4722</v>
      </c>
      <c r="AN263" s="31"/>
      <c r="AO263" s="31"/>
      <c r="AP263" s="31"/>
      <c r="AQ263" s="1115"/>
      <c r="AR263" s="31"/>
      <c r="AS263" s="31"/>
      <c r="AT263" s="31"/>
      <c r="AU263" s="31"/>
      <c r="AV263" s="31"/>
      <c r="AW263" s="31"/>
      <c r="AX263" s="1115"/>
      <c r="AY263" s="31"/>
      <c r="AZ263" s="31"/>
      <c r="BA263" s="31"/>
      <c r="BB263" s="31"/>
      <c r="BC263" s="31"/>
      <c r="BD263" s="31"/>
      <c r="BE263" s="31"/>
      <c r="BF263" s="31"/>
      <c r="BG263" s="31"/>
      <c r="BH263" s="1118" t="s">
        <v>5329</v>
      </c>
      <c r="BI263" s="1010" t="s">
        <v>3661</v>
      </c>
      <c r="BJ263" s="1121" t="s">
        <v>3662</v>
      </c>
      <c r="BK263" s="1118" t="s">
        <v>5330</v>
      </c>
      <c r="BL263" s="198"/>
      <c r="BM263" s="1118" t="s">
        <v>5331</v>
      </c>
      <c r="BN263" s="198"/>
      <c r="BO263" s="1122" t="s">
        <v>4208</v>
      </c>
      <c r="BP263" s="198"/>
      <c r="BQ263" s="31"/>
      <c r="BR263" s="198"/>
      <c r="BS263" s="31"/>
      <c r="BT263" s="31"/>
      <c r="BU263" s="31"/>
      <c r="BV263" s="31"/>
      <c r="BW263" s="31"/>
      <c r="BX263" s="31"/>
      <c r="BY263" s="1118" t="s">
        <v>5224</v>
      </c>
      <c r="BZ263" s="31"/>
      <c r="CA263" s="31"/>
    </row>
    <row r="264" spans="1:80" ht="120">
      <c r="A264" s="22">
        <v>37</v>
      </c>
      <c r="B264" s="809"/>
      <c r="C264" s="596"/>
      <c r="D264" s="21" t="s">
        <v>5332</v>
      </c>
      <c r="E264" s="22" t="s">
        <v>143</v>
      </c>
      <c r="F264" s="22">
        <v>2025</v>
      </c>
      <c r="G264" s="22">
        <v>2025</v>
      </c>
      <c r="H264" s="22">
        <v>12</v>
      </c>
      <c r="I264" s="593" t="s">
        <v>4760</v>
      </c>
      <c r="J264" s="603">
        <v>13500000</v>
      </c>
      <c r="K264" s="914" t="s">
        <v>5124</v>
      </c>
      <c r="L264" s="22" t="s">
        <v>5136</v>
      </c>
      <c r="M264" s="22" t="s">
        <v>5126</v>
      </c>
      <c r="N264" s="22" t="s">
        <v>9</v>
      </c>
      <c r="O264" s="22" t="s">
        <v>5127</v>
      </c>
      <c r="P264" s="22" t="s">
        <v>5128</v>
      </c>
      <c r="Q264" s="22"/>
      <c r="R264" s="21" t="s">
        <v>144</v>
      </c>
      <c r="S264" s="584"/>
      <c r="T264" s="915">
        <f>Table35[[#This Row],[Dana Disetujui]]</f>
        <v>13500000</v>
      </c>
      <c r="U264" s="22" t="s">
        <v>4911</v>
      </c>
      <c r="V264" s="22" t="s">
        <v>5129</v>
      </c>
      <c r="W264" s="22" t="s">
        <v>4722</v>
      </c>
      <c r="X264" s="22"/>
      <c r="Y264" s="917"/>
      <c r="Z264" s="22"/>
      <c r="AA264" s="563"/>
      <c r="AB264" s="594" t="s">
        <v>3358</v>
      </c>
      <c r="AC264" s="915">
        <f>Table35[[#This Row],[Dana Disetujui]]</f>
        <v>13500000</v>
      </c>
      <c r="AD264" s="22" t="s">
        <v>5145</v>
      </c>
      <c r="AE264" s="22" t="s">
        <v>5129</v>
      </c>
      <c r="AF264" s="22" t="s">
        <v>4722</v>
      </c>
      <c r="AG264" s="22"/>
      <c r="AH264" s="584"/>
      <c r="AI264" s="22" t="s">
        <v>3538</v>
      </c>
      <c r="AJ264" s="915">
        <f>Table35[[#This Row],[Dana Disetujui]]</f>
        <v>13500000</v>
      </c>
      <c r="AK264" s="22" t="s">
        <v>4929</v>
      </c>
      <c r="AL264" s="22" t="s">
        <v>5129</v>
      </c>
      <c r="AM264" s="22" t="s">
        <v>4722</v>
      </c>
      <c r="AN264" s="30"/>
      <c r="AO264" s="30"/>
      <c r="AP264" s="30"/>
      <c r="AQ264" s="808"/>
      <c r="AR264" s="30"/>
      <c r="AS264" s="30"/>
      <c r="AT264" s="30"/>
      <c r="AU264" s="30"/>
      <c r="AV264" s="30"/>
      <c r="AW264" s="30"/>
      <c r="AX264" s="808"/>
      <c r="AY264" s="30"/>
      <c r="AZ264" s="30"/>
      <c r="BA264" s="30"/>
      <c r="BB264" s="30"/>
      <c r="BC264" s="30"/>
      <c r="BD264" s="30"/>
      <c r="BE264" s="30"/>
      <c r="BF264" s="30"/>
      <c r="BG264" s="30"/>
      <c r="BH264" s="593" t="s">
        <v>5130</v>
      </c>
      <c r="BI264" s="596" t="s">
        <v>3661</v>
      </c>
      <c r="BJ264" s="916" t="s">
        <v>3662</v>
      </c>
      <c r="BK264" s="30" t="s">
        <v>5333</v>
      </c>
      <c r="BL264" s="44"/>
      <c r="BM264" s="30" t="s">
        <v>5334</v>
      </c>
      <c r="BN264" s="44"/>
      <c r="BO264" s="593" t="s">
        <v>5252</v>
      </c>
      <c r="BP264" s="44"/>
      <c r="BQ264" s="30"/>
      <c r="BR264" s="44"/>
      <c r="BS264" s="30"/>
      <c r="BT264" s="30"/>
      <c r="BU264" s="30"/>
      <c r="BV264" s="30"/>
      <c r="BW264" s="30"/>
      <c r="BX264" s="30"/>
      <c r="BY264" s="30" t="s">
        <v>5152</v>
      </c>
      <c r="BZ264" s="30"/>
      <c r="CA264" s="30"/>
    </row>
    <row r="265" spans="1:80" ht="60">
      <c r="A265" s="32">
        <v>38</v>
      </c>
      <c r="B265" s="1109"/>
      <c r="C265" s="547"/>
      <c r="D265" s="36" t="s">
        <v>5335</v>
      </c>
      <c r="E265" s="32" t="s">
        <v>143</v>
      </c>
      <c r="F265" s="32">
        <v>2025</v>
      </c>
      <c r="G265" s="32">
        <v>2025</v>
      </c>
      <c r="H265" s="32">
        <v>12</v>
      </c>
      <c r="I265" s="1118" t="s">
        <v>3685</v>
      </c>
      <c r="J265" s="1110">
        <v>12000000</v>
      </c>
      <c r="K265" s="1119" t="s">
        <v>5124</v>
      </c>
      <c r="L265" s="32" t="s">
        <v>5136</v>
      </c>
      <c r="M265" s="32" t="s">
        <v>5126</v>
      </c>
      <c r="N265" s="32" t="s">
        <v>9</v>
      </c>
      <c r="O265" s="32" t="s">
        <v>5127</v>
      </c>
      <c r="P265" s="32" t="s">
        <v>5128</v>
      </c>
      <c r="Q265" s="32"/>
      <c r="R265" s="36" t="s">
        <v>3540</v>
      </c>
      <c r="S265" s="1114"/>
      <c r="T265" s="915">
        <f>Table35[[#This Row],[Dana Disetujui]]</f>
        <v>12000000</v>
      </c>
      <c r="U265" s="32" t="s">
        <v>4975</v>
      </c>
      <c r="V265" s="32" t="s">
        <v>5129</v>
      </c>
      <c r="W265" s="32" t="s">
        <v>4722</v>
      </c>
      <c r="X265" s="32"/>
      <c r="Y265" s="1155"/>
      <c r="Z265" s="32"/>
      <c r="AA265" s="1120"/>
      <c r="AB265" s="1181" t="s">
        <v>3359</v>
      </c>
      <c r="AC265" s="915">
        <f>Table35[[#This Row],[Dana Disetujui]]</f>
        <v>12000000</v>
      </c>
      <c r="AD265" s="32" t="s">
        <v>4885</v>
      </c>
      <c r="AE265" s="32" t="s">
        <v>5129</v>
      </c>
      <c r="AF265" s="32" t="s">
        <v>4722</v>
      </c>
      <c r="AG265" s="32"/>
      <c r="AH265" s="1114"/>
      <c r="AI265" s="32" t="s">
        <v>5256</v>
      </c>
      <c r="AJ265" s="915">
        <f>Table35[[#This Row],[Dana Disetujui]]</f>
        <v>12000000</v>
      </c>
      <c r="AK265" s="32" t="s">
        <v>4885</v>
      </c>
      <c r="AL265" s="32" t="s">
        <v>5129</v>
      </c>
      <c r="AM265" s="32" t="s">
        <v>4722</v>
      </c>
      <c r="AN265" s="31"/>
      <c r="AO265" s="31"/>
      <c r="AP265" s="31"/>
      <c r="AQ265" s="1115"/>
      <c r="AR265" s="31"/>
      <c r="AS265" s="31"/>
      <c r="AT265" s="31"/>
      <c r="AU265" s="31"/>
      <c r="AV265" s="31"/>
      <c r="AW265" s="31"/>
      <c r="AX265" s="1115"/>
      <c r="AY265" s="31"/>
      <c r="AZ265" s="31"/>
      <c r="BA265" s="31"/>
      <c r="BB265" s="31"/>
      <c r="BC265" s="31"/>
      <c r="BD265" s="31"/>
      <c r="BE265" s="31"/>
      <c r="BF265" s="31"/>
      <c r="BG265" s="31"/>
      <c r="BH265" s="1118" t="s">
        <v>5170</v>
      </c>
      <c r="BI265" s="1010" t="s">
        <v>3661</v>
      </c>
      <c r="BJ265" s="1121" t="s">
        <v>3662</v>
      </c>
      <c r="BK265" s="31" t="s">
        <v>5336</v>
      </c>
      <c r="BL265" s="198"/>
      <c r="BM265" s="31" t="s">
        <v>4208</v>
      </c>
      <c r="BN265" s="198"/>
      <c r="BO265" s="1122" t="s">
        <v>4208</v>
      </c>
      <c r="BP265" s="198"/>
      <c r="BQ265" s="31"/>
      <c r="BR265" s="198"/>
      <c r="BS265" s="31"/>
      <c r="BT265" s="31"/>
      <c r="BU265" s="31"/>
      <c r="BV265" s="31"/>
      <c r="BW265" s="31"/>
      <c r="BX265" s="31"/>
      <c r="BY265" s="31" t="s">
        <v>5224</v>
      </c>
      <c r="BZ265" s="31"/>
      <c r="CA265" s="31"/>
    </row>
    <row r="266" spans="1:80" ht="14.4" hidden="1">
      <c r="A266" s="32">
        <v>39</v>
      </c>
      <c r="B266" s="1109"/>
      <c r="C266" s="1010"/>
      <c r="D266" s="36"/>
      <c r="E266" s="32" t="s">
        <v>6302</v>
      </c>
      <c r="F266" s="32"/>
      <c r="G266" s="32"/>
      <c r="H266" s="32"/>
      <c r="I266" s="1299"/>
      <c r="J266" s="1110"/>
      <c r="K266" s="32"/>
      <c r="L266" s="32"/>
      <c r="M266" s="32"/>
      <c r="N266" s="32"/>
      <c r="O266" s="32"/>
      <c r="P266" s="32" t="s">
        <v>5395</v>
      </c>
      <c r="Q266" s="32"/>
      <c r="R266" s="32"/>
      <c r="S266" s="1114"/>
      <c r="T266" s="1112"/>
      <c r="U266" s="32"/>
      <c r="V266" s="32"/>
      <c r="W266" s="32"/>
      <c r="X266" s="32"/>
      <c r="Y266" s="1300"/>
      <c r="Z266" s="32"/>
      <c r="AA266" s="1301"/>
      <c r="AB266" s="173"/>
      <c r="AC266" s="1112"/>
      <c r="AD266" s="32"/>
      <c r="AE266" s="32"/>
      <c r="AF266" s="32"/>
      <c r="AG266" s="173"/>
      <c r="AH266" s="1114"/>
      <c r="AI266" s="32"/>
      <c r="AJ266" s="1112"/>
      <c r="AK266" s="198"/>
      <c r="AL266" s="198"/>
      <c r="AM266" s="198"/>
      <c r="AN266" s="198"/>
      <c r="AO266" s="198"/>
      <c r="AP266" s="198"/>
      <c r="AQ266" s="1302"/>
      <c r="AR266" s="198"/>
      <c r="AS266" s="198"/>
      <c r="AT266" s="198"/>
      <c r="AU266" s="198"/>
      <c r="AV266" s="198"/>
      <c r="AW266" s="198"/>
      <c r="AX266" s="1302"/>
      <c r="AY266" s="198"/>
      <c r="AZ266" s="198"/>
      <c r="BA266" s="198"/>
      <c r="BB266" s="198"/>
      <c r="BC266" s="198"/>
      <c r="BD266" s="198"/>
      <c r="BE266" s="198"/>
      <c r="BF266" s="198"/>
      <c r="BG266" s="198"/>
      <c r="BH266" s="198"/>
      <c r="BI266" s="1010"/>
      <c r="BJ266" s="32"/>
      <c r="BK266" s="31"/>
      <c r="BL266" s="198"/>
      <c r="BM266" s="31"/>
      <c r="BN266" s="198"/>
      <c r="BO266" s="198"/>
      <c r="BP266" s="198"/>
      <c r="BQ266" s="198"/>
      <c r="BR266" s="198"/>
      <c r="BS266" s="198"/>
      <c r="BT266" s="198"/>
      <c r="BU266" s="198"/>
      <c r="BV266" s="198"/>
      <c r="BW266" s="198"/>
      <c r="BX266" s="198"/>
      <c r="BY266" s="31"/>
      <c r="BZ266" s="198"/>
      <c r="CA266" s="198"/>
    </row>
    <row r="267" spans="1:80" ht="14.4" hidden="1">
      <c r="A267" s="32">
        <v>40</v>
      </c>
      <c r="B267" s="1109"/>
      <c r="C267" s="1010"/>
      <c r="D267" s="36"/>
      <c r="E267" s="32" t="s">
        <v>6302</v>
      </c>
      <c r="F267" s="32"/>
      <c r="G267" s="32"/>
      <c r="H267" s="32"/>
      <c r="I267" s="1299"/>
      <c r="J267" s="1110"/>
      <c r="K267" s="32"/>
      <c r="L267" s="32"/>
      <c r="M267" s="32"/>
      <c r="N267" s="32"/>
      <c r="O267" s="32"/>
      <c r="P267" s="32" t="s">
        <v>5395</v>
      </c>
      <c r="Q267" s="32"/>
      <c r="R267" s="32"/>
      <c r="S267" s="1114"/>
      <c r="T267" s="1112"/>
      <c r="U267" s="32"/>
      <c r="V267" s="32"/>
      <c r="W267" s="32"/>
      <c r="X267" s="32"/>
      <c r="Y267" s="1300"/>
      <c r="Z267" s="32"/>
      <c r="AA267" s="1301"/>
      <c r="AB267" s="173"/>
      <c r="AC267" s="1112"/>
      <c r="AD267" s="32"/>
      <c r="AE267" s="32"/>
      <c r="AF267" s="32"/>
      <c r="AG267" s="173"/>
      <c r="AH267" s="1114"/>
      <c r="AI267" s="32"/>
      <c r="AJ267" s="1112"/>
      <c r="AK267" s="198"/>
      <c r="AL267" s="198"/>
      <c r="AM267" s="198"/>
      <c r="AN267" s="198"/>
      <c r="AO267" s="198"/>
      <c r="AP267" s="198"/>
      <c r="AQ267" s="1302"/>
      <c r="AR267" s="198"/>
      <c r="AS267" s="198"/>
      <c r="AT267" s="198"/>
      <c r="AU267" s="198"/>
      <c r="AV267" s="198"/>
      <c r="AW267" s="198"/>
      <c r="AX267" s="1302"/>
      <c r="AY267" s="198"/>
      <c r="AZ267" s="198"/>
      <c r="BA267" s="198"/>
      <c r="BB267" s="198"/>
      <c r="BC267" s="198"/>
      <c r="BD267" s="198"/>
      <c r="BE267" s="198"/>
      <c r="BF267" s="198"/>
      <c r="BG267" s="198"/>
      <c r="BH267" s="198"/>
      <c r="BI267" s="1010"/>
      <c r="BJ267" s="32"/>
      <c r="BK267" s="31"/>
      <c r="BL267" s="198"/>
      <c r="BM267" s="31"/>
      <c r="BN267" s="198"/>
      <c r="BO267" s="198"/>
      <c r="BP267" s="198"/>
      <c r="BQ267" s="198"/>
      <c r="BR267" s="198"/>
      <c r="BS267" s="198"/>
      <c r="BT267" s="198"/>
      <c r="BU267" s="198"/>
      <c r="BV267" s="198"/>
      <c r="BW267" s="198"/>
      <c r="BX267" s="198"/>
      <c r="BY267" s="31"/>
      <c r="BZ267" s="198"/>
      <c r="CA267" s="198"/>
    </row>
    <row r="268" spans="1:80" ht="14.4" hidden="1">
      <c r="A268" s="32">
        <v>41</v>
      </c>
      <c r="B268" s="1109"/>
      <c r="C268" s="1010"/>
      <c r="D268" s="36"/>
      <c r="E268" s="32" t="s">
        <v>6302</v>
      </c>
      <c r="F268" s="32"/>
      <c r="G268" s="32"/>
      <c r="H268" s="32"/>
      <c r="I268" s="1299"/>
      <c r="J268" s="1110"/>
      <c r="K268" s="32"/>
      <c r="L268" s="32"/>
      <c r="M268" s="32"/>
      <c r="N268" s="32"/>
      <c r="O268" s="32"/>
      <c r="P268" s="32" t="s">
        <v>5395</v>
      </c>
      <c r="Q268" s="32"/>
      <c r="R268" s="32"/>
      <c r="S268" s="1114"/>
      <c r="T268" s="1112"/>
      <c r="U268" s="32"/>
      <c r="V268" s="32"/>
      <c r="W268" s="32"/>
      <c r="X268" s="32"/>
      <c r="Y268" s="1300"/>
      <c r="Z268" s="32"/>
      <c r="AA268" s="1301"/>
      <c r="AB268" s="173"/>
      <c r="AC268" s="1112"/>
      <c r="AD268" s="32"/>
      <c r="AE268" s="32"/>
      <c r="AF268" s="32"/>
      <c r="AG268" s="173"/>
      <c r="AH268" s="1114"/>
      <c r="AI268" s="32"/>
      <c r="AJ268" s="1112"/>
      <c r="AK268" s="198"/>
      <c r="AL268" s="198"/>
      <c r="AM268" s="198"/>
      <c r="AN268" s="198"/>
      <c r="AO268" s="198"/>
      <c r="AP268" s="198"/>
      <c r="AQ268" s="1302"/>
      <c r="AR268" s="198"/>
      <c r="AS268" s="198"/>
      <c r="AT268" s="198"/>
      <c r="AU268" s="198"/>
      <c r="AV268" s="198"/>
      <c r="AW268" s="198"/>
      <c r="AX268" s="1302"/>
      <c r="AY268" s="198"/>
      <c r="AZ268" s="198"/>
      <c r="BA268" s="198"/>
      <c r="BB268" s="198"/>
      <c r="BC268" s="198"/>
      <c r="BD268" s="198"/>
      <c r="BE268" s="198"/>
      <c r="BF268" s="198"/>
      <c r="BG268" s="198"/>
      <c r="BH268" s="198"/>
      <c r="BI268" s="1010"/>
      <c r="BJ268" s="32"/>
      <c r="BK268" s="31"/>
      <c r="BL268" s="198"/>
      <c r="BM268" s="31"/>
      <c r="BN268" s="198"/>
      <c r="BO268" s="198"/>
      <c r="BP268" s="198"/>
      <c r="BQ268" s="198"/>
      <c r="BR268" s="198"/>
      <c r="BS268" s="198"/>
      <c r="BT268" s="198"/>
      <c r="BU268" s="198"/>
      <c r="BV268" s="198"/>
      <c r="BW268" s="198"/>
      <c r="BX268" s="198"/>
      <c r="BY268" s="31"/>
      <c r="BZ268" s="198"/>
      <c r="CA268" s="198"/>
    </row>
    <row r="270" spans="1:80" ht="15" customHeight="1">
      <c r="J270" s="224">
        <f>SUM(J227:J265)</f>
        <v>560153650</v>
      </c>
    </row>
  </sheetData>
  <mergeCells count="2">
    <mergeCell ref="CC147:CD147"/>
    <mergeCell ref="CC150:CD150"/>
  </mergeCells>
  <hyperlinks>
    <hyperlink ref="B178" r:id="rId1" xr:uid="{00000000-0004-0000-1200-000000000000}"/>
    <hyperlink ref="B177" r:id="rId2" xr:uid="{00000000-0004-0000-1200-000001000000}"/>
    <hyperlink ref="B176" r:id="rId3" xr:uid="{00000000-0004-0000-1200-000002000000}"/>
    <hyperlink ref="B175" r:id="rId4" xr:uid="{00000000-0004-0000-1200-000003000000}"/>
    <hyperlink ref="B174" r:id="rId5" xr:uid="{00000000-0004-0000-1200-000004000000}"/>
    <hyperlink ref="B173" r:id="rId6" xr:uid="{00000000-0004-0000-1200-000005000000}"/>
    <hyperlink ref="B172" r:id="rId7" xr:uid="{00000000-0004-0000-1200-000006000000}"/>
    <hyperlink ref="B171" r:id="rId8" xr:uid="{00000000-0004-0000-1200-000007000000}"/>
    <hyperlink ref="B170" r:id="rId9" xr:uid="{00000000-0004-0000-1200-000008000000}"/>
    <hyperlink ref="B169" r:id="rId10" xr:uid="{00000000-0004-0000-1200-000009000000}"/>
    <hyperlink ref="B168" r:id="rId11" xr:uid="{00000000-0004-0000-1200-00000A000000}"/>
    <hyperlink ref="B167" r:id="rId12" xr:uid="{00000000-0004-0000-1200-00000B000000}"/>
    <hyperlink ref="B166" r:id="rId13" xr:uid="{00000000-0004-0000-1200-00000C000000}"/>
    <hyperlink ref="B165" r:id="rId14" xr:uid="{00000000-0004-0000-1200-00000D000000}"/>
    <hyperlink ref="B163" r:id="rId15" xr:uid="{00000000-0004-0000-1200-00000E000000}"/>
    <hyperlink ref="B164" r:id="rId16" xr:uid="{00000000-0004-0000-1200-00000F000000}"/>
    <hyperlink ref="B162" r:id="rId17" xr:uid="{00000000-0004-0000-1200-000010000000}"/>
    <hyperlink ref="B160" r:id="rId18" xr:uid="{00000000-0004-0000-1200-000011000000}"/>
    <hyperlink ref="B161" r:id="rId19" xr:uid="{00000000-0004-0000-1200-000012000000}"/>
    <hyperlink ref="B157" r:id="rId20" xr:uid="{00000000-0004-0000-1200-000013000000}"/>
    <hyperlink ref="B158" r:id="rId21" xr:uid="{00000000-0004-0000-1200-000014000000}"/>
    <hyperlink ref="B159" r:id="rId22" xr:uid="{00000000-0004-0000-1200-000015000000}"/>
    <hyperlink ref="B143" r:id="rId23" xr:uid="{00000000-0004-0000-1200-000016000000}"/>
    <hyperlink ref="B144" r:id="rId24" xr:uid="{00000000-0004-0000-1200-000017000000}"/>
    <hyperlink ref="B145" r:id="rId25" xr:uid="{00000000-0004-0000-1200-000018000000}"/>
    <hyperlink ref="B146" r:id="rId26" xr:uid="{00000000-0004-0000-1200-000019000000}"/>
    <hyperlink ref="B147" r:id="rId27" xr:uid="{00000000-0004-0000-1200-00001A000000}"/>
    <hyperlink ref="B148" r:id="rId28" xr:uid="{00000000-0004-0000-1200-00001B000000}"/>
    <hyperlink ref="B149" r:id="rId29" xr:uid="{00000000-0004-0000-1200-00001C000000}"/>
    <hyperlink ref="B150" r:id="rId30" xr:uid="{00000000-0004-0000-1200-00001D000000}"/>
    <hyperlink ref="B151" r:id="rId31" xr:uid="{00000000-0004-0000-1200-00001E000000}"/>
    <hyperlink ref="B152" r:id="rId32" xr:uid="{00000000-0004-0000-1200-00001F000000}"/>
    <hyperlink ref="B153" r:id="rId33" xr:uid="{00000000-0004-0000-1200-000020000000}"/>
    <hyperlink ref="B154" r:id="rId34" xr:uid="{00000000-0004-0000-1200-000021000000}"/>
    <hyperlink ref="B155" r:id="rId35" xr:uid="{00000000-0004-0000-1200-000022000000}"/>
    <hyperlink ref="B156" r:id="rId36" xr:uid="{00000000-0004-0000-1200-000023000000}"/>
    <hyperlink ref="C176" r:id="rId37" xr:uid="{00000000-0004-0000-1200-000024000000}"/>
    <hyperlink ref="C159" r:id="rId38" xr:uid="{00000000-0004-0000-1200-000025000000}"/>
    <hyperlink ref="C158" r:id="rId39" xr:uid="{00000000-0004-0000-1200-000026000000}"/>
    <hyperlink ref="C157" r:id="rId40" xr:uid="{00000000-0004-0000-1200-000027000000}"/>
    <hyperlink ref="C163" r:id="rId41" xr:uid="{00000000-0004-0000-1200-000028000000}"/>
    <hyperlink ref="C164" r:id="rId42" xr:uid="{00000000-0004-0000-1200-000029000000}"/>
    <hyperlink ref="C162" r:id="rId43" xr:uid="{00000000-0004-0000-1200-00002A000000}"/>
    <hyperlink ref="C160" r:id="rId44" xr:uid="{00000000-0004-0000-1200-00002B000000}"/>
    <hyperlink ref="C175" r:id="rId45" xr:uid="{00000000-0004-0000-1200-00002C000000}"/>
    <hyperlink ref="C174" r:id="rId46" xr:uid="{00000000-0004-0000-1200-00002D000000}"/>
    <hyperlink ref="C143" r:id="rId47" xr:uid="{00000000-0004-0000-1200-00002E000000}"/>
    <hyperlink ref="C144" r:id="rId48" xr:uid="{00000000-0004-0000-1200-00002F000000}"/>
    <hyperlink ref="C147" r:id="rId49" xr:uid="{00000000-0004-0000-1200-000030000000}"/>
    <hyperlink ref="C148" r:id="rId50" xr:uid="{00000000-0004-0000-1200-000031000000}"/>
    <hyperlink ref="C149" r:id="rId51" xr:uid="{00000000-0004-0000-1200-000032000000}"/>
    <hyperlink ref="C150" r:id="rId52" xr:uid="{00000000-0004-0000-1200-000033000000}"/>
    <hyperlink ref="C152" r:id="rId53" xr:uid="{00000000-0004-0000-1200-000034000000}"/>
    <hyperlink ref="C153" r:id="rId54" xr:uid="{00000000-0004-0000-1200-000035000000}"/>
    <hyperlink ref="C155" r:id="rId55" xr:uid="{00000000-0004-0000-1200-000036000000}"/>
    <hyperlink ref="BI176" r:id="rId56" xr:uid="{00000000-0004-0000-1200-000037000000}"/>
    <hyperlink ref="BI178" r:id="rId57" xr:uid="{00000000-0004-0000-1200-000038000000}"/>
    <hyperlink ref="BI159" r:id="rId58" xr:uid="{00000000-0004-0000-1200-000039000000}"/>
    <hyperlink ref="BI158" r:id="rId59" xr:uid="{00000000-0004-0000-1200-00003A000000}"/>
    <hyperlink ref="BI157" r:id="rId60" xr:uid="{00000000-0004-0000-1200-00003B000000}"/>
    <hyperlink ref="BI143" r:id="rId61" xr:uid="{00000000-0004-0000-1200-00003C000000}"/>
    <hyperlink ref="BI144" r:id="rId62" xr:uid="{00000000-0004-0000-1200-00003D000000}"/>
    <hyperlink ref="BI147" r:id="rId63" xr:uid="{00000000-0004-0000-1200-00003E000000}"/>
    <hyperlink ref="BI148" r:id="rId64" xr:uid="{00000000-0004-0000-1200-00003F000000}"/>
    <hyperlink ref="BI149" r:id="rId65" xr:uid="{00000000-0004-0000-1200-000040000000}"/>
    <hyperlink ref="BI150" r:id="rId66" xr:uid="{00000000-0004-0000-1200-000041000000}"/>
    <hyperlink ref="BI152" r:id="rId67" xr:uid="{00000000-0004-0000-1200-000042000000}"/>
    <hyperlink ref="BI153" r:id="rId68" xr:uid="{00000000-0004-0000-1200-000043000000}"/>
    <hyperlink ref="BI155" r:id="rId69" xr:uid="{00000000-0004-0000-1200-000044000000}"/>
    <hyperlink ref="BI156" r:id="rId70" xr:uid="{00000000-0004-0000-1200-000045000000}"/>
    <hyperlink ref="B111" r:id="rId71" xr:uid="{00000000-0004-0000-1200-000046000000}"/>
    <hyperlink ref="B112:B124" r:id="rId72" display="REK. 069/PNLT1/REK/II/2022" xr:uid="{00000000-0004-0000-1200-000047000000}"/>
    <hyperlink ref="B125" r:id="rId73" xr:uid="{00000000-0004-0000-1200-000048000000}"/>
    <hyperlink ref="B126:B132" r:id="rId74" display="REK. 097/PNLT1/REK/IV/2022" xr:uid="{00000000-0004-0000-1200-000049000000}"/>
    <hyperlink ref="B133" r:id="rId75" xr:uid="{00000000-0004-0000-1200-00004A000000}"/>
    <hyperlink ref="B134" r:id="rId76" xr:uid="{00000000-0004-0000-1200-00004B000000}"/>
    <hyperlink ref="B135" r:id="rId77" xr:uid="{00000000-0004-0000-1200-00004C000000}"/>
    <hyperlink ref="B136" r:id="rId78" xr:uid="{00000000-0004-0000-1200-00004D000000}"/>
    <hyperlink ref="B137" r:id="rId79" xr:uid="{00000000-0004-0000-1200-00004E000000}"/>
    <hyperlink ref="B138:B139" r:id="rId80" display="REK. 088/PNLT1/REK/IV/2022" xr:uid="{00000000-0004-0000-1200-00004F000000}"/>
    <hyperlink ref="B141" r:id="rId81" xr:uid="{00000000-0004-0000-1200-000050000000}"/>
    <hyperlink ref="B140" r:id="rId82" xr:uid="{00000000-0004-0000-1200-000051000000}"/>
    <hyperlink ref="B46" r:id="rId83" xr:uid="{00000000-0004-0000-1200-000052000000}"/>
    <hyperlink ref="B47:B67" r:id="rId84" display="REK.086/PNLT1/REK/III/2021" xr:uid="{00000000-0004-0000-1200-000053000000}"/>
    <hyperlink ref="B68" r:id="rId85" xr:uid="{00000000-0004-0000-1200-000054000000}"/>
    <hyperlink ref="B69" r:id="rId86" xr:uid="{00000000-0004-0000-1200-000055000000}"/>
    <hyperlink ref="B70" r:id="rId87" xr:uid="{00000000-0004-0000-1200-000056000000}"/>
    <hyperlink ref="B71" r:id="rId88" xr:uid="{00000000-0004-0000-1200-000057000000}"/>
    <hyperlink ref="B72" r:id="rId89" xr:uid="{00000000-0004-0000-1200-000058000000}"/>
    <hyperlink ref="B73" r:id="rId90" xr:uid="{00000000-0004-0000-1200-000059000000}"/>
    <hyperlink ref="B74" r:id="rId91" xr:uid="{00000000-0004-0000-1200-00005A000000}"/>
    <hyperlink ref="B75" r:id="rId92" xr:uid="{00000000-0004-0000-1200-00005B000000}"/>
    <hyperlink ref="B76" r:id="rId93" xr:uid="{00000000-0004-0000-1200-00005C000000}"/>
    <hyperlink ref="B77" r:id="rId94" xr:uid="{00000000-0004-0000-1200-00005D000000}"/>
    <hyperlink ref="B78" r:id="rId95" xr:uid="{00000000-0004-0000-1200-00005E000000}"/>
    <hyperlink ref="B79:B88" r:id="rId96" display="REK.094/PNLT1/REK/III/2021" xr:uid="{00000000-0004-0000-1200-00005F000000}"/>
    <hyperlink ref="B90" r:id="rId97" xr:uid="{00000000-0004-0000-1200-000060000000}"/>
    <hyperlink ref="B94:B107" r:id="rId98" display="REK.149/PNLT1/REK/VIII/2021" xr:uid="{00000000-0004-0000-1200-000061000000}"/>
    <hyperlink ref="B22" r:id="rId99" xr:uid="{00000000-0004-0000-1200-000062000000}"/>
    <hyperlink ref="B23:B35" r:id="rId100" display="REK.623/PNLT3/PPM/III/2020" xr:uid="{00000000-0004-0000-1200-000063000000}"/>
    <hyperlink ref="B36" r:id="rId101" xr:uid="{00000000-0004-0000-1200-000064000000}"/>
    <hyperlink ref="B37:B42" r:id="rId102" display="REK. 754/PNLT1/WRI/IV/2020" xr:uid="{00000000-0004-0000-1200-000065000000}"/>
    <hyperlink ref="B43" r:id="rId103" xr:uid="{00000000-0004-0000-1200-000066000000}"/>
    <hyperlink ref="B44:B45" r:id="rId104" display="REK.1287/PNLT3/REK/VIII/2020" xr:uid="{00000000-0004-0000-1200-000067000000}"/>
    <hyperlink ref="C111" r:id="rId105" xr:uid="{00000000-0004-0000-1200-000068000000}"/>
    <hyperlink ref="C112" r:id="rId106" xr:uid="{00000000-0004-0000-1200-000069000000}"/>
    <hyperlink ref="C113" r:id="rId107" xr:uid="{00000000-0004-0000-1200-00006A000000}"/>
    <hyperlink ref="C114" r:id="rId108" xr:uid="{00000000-0004-0000-1200-00006B000000}"/>
    <hyperlink ref="C115" r:id="rId109" xr:uid="{00000000-0004-0000-1200-00006C000000}"/>
    <hyperlink ref="C116" r:id="rId110" xr:uid="{00000000-0004-0000-1200-00006D000000}"/>
    <hyperlink ref="C117" r:id="rId111" xr:uid="{00000000-0004-0000-1200-00006E000000}"/>
    <hyperlink ref="C118" r:id="rId112" xr:uid="{00000000-0004-0000-1200-00006F000000}"/>
    <hyperlink ref="C119" r:id="rId113" xr:uid="{00000000-0004-0000-1200-000070000000}"/>
    <hyperlink ref="C120" r:id="rId114" xr:uid="{00000000-0004-0000-1200-000071000000}"/>
    <hyperlink ref="C121" r:id="rId115" xr:uid="{00000000-0004-0000-1200-000072000000}"/>
    <hyperlink ref="C122" r:id="rId116" xr:uid="{00000000-0004-0000-1200-000073000000}"/>
    <hyperlink ref="BI169" r:id="rId117" xr:uid="{00000000-0004-0000-1200-000074000000}"/>
    <hyperlink ref="BI170" r:id="rId118" xr:uid="{00000000-0004-0000-1200-000075000000}"/>
    <hyperlink ref="BI171" r:id="rId119" xr:uid="{00000000-0004-0000-1200-000076000000}"/>
    <hyperlink ref="BI172" r:id="rId120" xr:uid="{00000000-0004-0000-1200-000077000000}"/>
    <hyperlink ref="BI173" r:id="rId121" xr:uid="{00000000-0004-0000-1200-000078000000}"/>
    <hyperlink ref="BI145" r:id="rId122" xr:uid="{00000000-0004-0000-1200-000079000000}"/>
    <hyperlink ref="BI146" r:id="rId123" xr:uid="{00000000-0004-0000-1200-00007A000000}"/>
    <hyperlink ref="BI151" r:id="rId124" xr:uid="{00000000-0004-0000-1200-00007B000000}"/>
    <hyperlink ref="BI154" r:id="rId125" xr:uid="{00000000-0004-0000-1200-00007C000000}"/>
    <hyperlink ref="BI165" r:id="rId126" xr:uid="{00000000-0004-0000-1200-00007D000000}"/>
    <hyperlink ref="BI166" r:id="rId127" xr:uid="{00000000-0004-0000-1200-00007E000000}"/>
    <hyperlink ref="BI167" r:id="rId128" xr:uid="{00000000-0004-0000-1200-00007F000000}"/>
    <hyperlink ref="BI168" r:id="rId129" xr:uid="{00000000-0004-0000-1200-000080000000}"/>
    <hyperlink ref="BI163" r:id="rId130" xr:uid="{00000000-0004-0000-1200-000081000000}"/>
    <hyperlink ref="BI164" r:id="rId131" xr:uid="{00000000-0004-0000-1200-000082000000}"/>
    <hyperlink ref="C146" r:id="rId132" xr:uid="{00000000-0004-0000-1200-000083000000}"/>
    <hyperlink ref="C151" r:id="rId133" xr:uid="{00000000-0004-0000-1200-000084000000}"/>
    <hyperlink ref="C154" r:id="rId134" xr:uid="{00000000-0004-0000-1200-000085000000}"/>
    <hyperlink ref="C156" r:id="rId135" xr:uid="{00000000-0004-0000-1200-000086000000}"/>
    <hyperlink ref="C165" r:id="rId136" xr:uid="{00000000-0004-0000-1200-000087000000}"/>
    <hyperlink ref="C166" r:id="rId137" xr:uid="{00000000-0004-0000-1200-000088000000}"/>
    <hyperlink ref="C167" r:id="rId138" xr:uid="{00000000-0004-0000-1200-000089000000}"/>
    <hyperlink ref="C168" r:id="rId139" xr:uid="{00000000-0004-0000-1200-00008A000000}"/>
    <hyperlink ref="C169" r:id="rId140" xr:uid="{00000000-0004-0000-1200-00008B000000}"/>
    <hyperlink ref="C170" r:id="rId141" xr:uid="{00000000-0004-0000-1200-00008C000000}"/>
    <hyperlink ref="C171" r:id="rId142" xr:uid="{00000000-0004-0000-1200-00008D000000}"/>
    <hyperlink ref="C173" r:id="rId143" xr:uid="{00000000-0004-0000-1200-00008E000000}"/>
    <hyperlink ref="C177" r:id="rId144" xr:uid="{00000000-0004-0000-1200-00008F000000}"/>
    <hyperlink ref="C136" r:id="rId145" xr:uid="{00000000-0004-0000-1200-000090000000}"/>
    <hyperlink ref="C130" r:id="rId146" xr:uid="{00000000-0004-0000-1200-000091000000}"/>
    <hyperlink ref="C129" r:id="rId147" xr:uid="{00000000-0004-0000-1200-000092000000}"/>
    <hyperlink ref="C128" r:id="rId148" xr:uid="{00000000-0004-0000-1200-000093000000}"/>
    <hyperlink ref="C127" r:id="rId149" xr:uid="{00000000-0004-0000-1200-000094000000}"/>
    <hyperlink ref="C126" r:id="rId150" xr:uid="{00000000-0004-0000-1200-000095000000}"/>
    <hyperlink ref="C125" r:id="rId151" xr:uid="{00000000-0004-0000-1200-000096000000}"/>
    <hyperlink ref="C124" r:id="rId152" xr:uid="{00000000-0004-0000-1200-000097000000}"/>
    <hyperlink ref="C123" r:id="rId153" xr:uid="{00000000-0004-0000-1200-000098000000}"/>
    <hyperlink ref="C107" r:id="rId154" xr:uid="{00000000-0004-0000-1200-000099000000}"/>
    <hyperlink ref="C106" r:id="rId155" xr:uid="{00000000-0004-0000-1200-00009A000000}"/>
    <hyperlink ref="C105" r:id="rId156" xr:uid="{00000000-0004-0000-1200-00009B000000}"/>
    <hyperlink ref="C90" r:id="rId157" xr:uid="{00000000-0004-0000-1200-00009C000000}"/>
    <hyperlink ref="C77" r:id="rId158" xr:uid="{00000000-0004-0000-1200-00009D000000}"/>
    <hyperlink ref="C76" r:id="rId159" xr:uid="{00000000-0004-0000-1200-00009E000000}"/>
    <hyperlink ref="C75" r:id="rId160" xr:uid="{00000000-0004-0000-1200-00009F000000}"/>
    <hyperlink ref="C73" r:id="rId161" xr:uid="{00000000-0004-0000-1200-0000A0000000}"/>
    <hyperlink ref="C74" r:id="rId162" xr:uid="{00000000-0004-0000-1200-0000A1000000}"/>
    <hyperlink ref="C72" r:id="rId163" xr:uid="{00000000-0004-0000-1200-0000A2000000}"/>
    <hyperlink ref="C71" r:id="rId164" xr:uid="{00000000-0004-0000-1200-0000A3000000}"/>
    <hyperlink ref="C70" r:id="rId165" xr:uid="{00000000-0004-0000-1200-0000A4000000}"/>
    <hyperlink ref="C68" r:id="rId166" xr:uid="{00000000-0004-0000-1200-0000A5000000}"/>
    <hyperlink ref="C67" r:id="rId167" xr:uid="{00000000-0004-0000-1200-0000A6000000}"/>
    <hyperlink ref="C66" r:id="rId168" xr:uid="{00000000-0004-0000-1200-0000A7000000}"/>
    <hyperlink ref="C64" r:id="rId169" xr:uid="{00000000-0004-0000-1200-0000A8000000}"/>
    <hyperlink ref="C63" r:id="rId170" xr:uid="{00000000-0004-0000-1200-0000A9000000}"/>
    <hyperlink ref="C62" r:id="rId171" xr:uid="{00000000-0004-0000-1200-0000AA000000}"/>
    <hyperlink ref="C61" r:id="rId172" xr:uid="{00000000-0004-0000-1200-0000AB000000}"/>
    <hyperlink ref="C60" r:id="rId173" xr:uid="{00000000-0004-0000-1200-0000AC000000}"/>
    <hyperlink ref="C59" r:id="rId174" xr:uid="{00000000-0004-0000-1200-0000AD000000}"/>
    <hyperlink ref="C58" r:id="rId175" xr:uid="{00000000-0004-0000-1200-0000AE000000}"/>
    <hyperlink ref="C57" r:id="rId176" xr:uid="{00000000-0004-0000-1200-0000AF000000}"/>
    <hyperlink ref="C56" r:id="rId177" xr:uid="{00000000-0004-0000-1200-0000B0000000}"/>
    <hyperlink ref="C55" r:id="rId178" xr:uid="{00000000-0004-0000-1200-0000B1000000}"/>
    <hyperlink ref="C54" r:id="rId179" xr:uid="{00000000-0004-0000-1200-0000B2000000}"/>
    <hyperlink ref="C53" r:id="rId180" xr:uid="{00000000-0004-0000-1200-0000B3000000}"/>
    <hyperlink ref="C52" r:id="rId181" xr:uid="{00000000-0004-0000-1200-0000B4000000}"/>
    <hyperlink ref="C51" r:id="rId182" xr:uid="{00000000-0004-0000-1200-0000B5000000}"/>
    <hyperlink ref="C50" r:id="rId183" xr:uid="{00000000-0004-0000-1200-0000B6000000}"/>
    <hyperlink ref="C49" r:id="rId184" xr:uid="{00000000-0004-0000-1200-0000B7000000}"/>
    <hyperlink ref="C48" r:id="rId185" xr:uid="{00000000-0004-0000-1200-0000B8000000}"/>
    <hyperlink ref="C47" r:id="rId186" xr:uid="{00000000-0004-0000-1200-0000B9000000}"/>
    <hyperlink ref="C46" r:id="rId187" xr:uid="{00000000-0004-0000-1200-0000BA000000}"/>
    <hyperlink ref="C45" r:id="rId188" xr:uid="{00000000-0004-0000-1200-0000BB000000}"/>
    <hyperlink ref="C44" r:id="rId189" xr:uid="{00000000-0004-0000-1200-0000BC000000}"/>
    <hyperlink ref="C43" r:id="rId190" xr:uid="{00000000-0004-0000-1200-0000BD000000}"/>
    <hyperlink ref="C42" r:id="rId191" xr:uid="{00000000-0004-0000-1200-0000BE000000}"/>
    <hyperlink ref="C41" r:id="rId192" xr:uid="{00000000-0004-0000-1200-0000BF000000}"/>
    <hyperlink ref="C40" r:id="rId193" xr:uid="{00000000-0004-0000-1200-0000C0000000}"/>
    <hyperlink ref="C39" r:id="rId194" xr:uid="{00000000-0004-0000-1200-0000C1000000}"/>
    <hyperlink ref="C38" r:id="rId195" xr:uid="{00000000-0004-0000-1200-0000C2000000}"/>
    <hyperlink ref="C37" r:id="rId196" xr:uid="{00000000-0004-0000-1200-0000C3000000}"/>
    <hyperlink ref="C36" r:id="rId197" xr:uid="{00000000-0004-0000-1200-0000C4000000}"/>
    <hyperlink ref="BI37" r:id="rId198" xr:uid="{00000000-0004-0000-1200-0000C5000000}"/>
    <hyperlink ref="BI38" r:id="rId199" xr:uid="{00000000-0004-0000-1200-0000C6000000}"/>
    <hyperlink ref="BI39" r:id="rId200" xr:uid="{00000000-0004-0000-1200-0000C7000000}"/>
    <hyperlink ref="BI40" r:id="rId201" xr:uid="{00000000-0004-0000-1200-0000C8000000}"/>
    <hyperlink ref="BJ40" r:id="rId202" xr:uid="{00000000-0004-0000-1200-0000C9000000}"/>
    <hyperlink ref="BI41" r:id="rId203" xr:uid="{00000000-0004-0000-1200-0000CA000000}"/>
    <hyperlink ref="BJ41" r:id="rId204" xr:uid="{00000000-0004-0000-1200-0000CB000000}"/>
    <hyperlink ref="BI42" r:id="rId205" xr:uid="{00000000-0004-0000-1200-0000CC000000}"/>
    <hyperlink ref="BI43" r:id="rId206" xr:uid="{00000000-0004-0000-1200-0000CD000000}"/>
    <hyperlink ref="BJ43" r:id="rId207" xr:uid="{00000000-0004-0000-1200-0000CE000000}"/>
    <hyperlink ref="BI44" r:id="rId208" xr:uid="{00000000-0004-0000-1200-0000CF000000}"/>
    <hyperlink ref="BJ44" r:id="rId209" xr:uid="{00000000-0004-0000-1200-0000D0000000}"/>
    <hyperlink ref="BI45" r:id="rId210" xr:uid="{00000000-0004-0000-1200-0000D1000000}"/>
    <hyperlink ref="BJ45" r:id="rId211" xr:uid="{00000000-0004-0000-1200-0000D2000000}"/>
    <hyperlink ref="BI46" r:id="rId212" xr:uid="{00000000-0004-0000-1200-0000D3000000}"/>
    <hyperlink ref="BJ46" r:id="rId213" xr:uid="{00000000-0004-0000-1200-0000D4000000}"/>
    <hyperlink ref="BI47" r:id="rId214" xr:uid="{00000000-0004-0000-1200-0000D5000000}"/>
    <hyperlink ref="BJ47" r:id="rId215" xr:uid="{00000000-0004-0000-1200-0000D6000000}"/>
    <hyperlink ref="BI48" r:id="rId216" xr:uid="{00000000-0004-0000-1200-0000D7000000}"/>
    <hyperlink ref="BJ48" r:id="rId217" xr:uid="{00000000-0004-0000-1200-0000D8000000}"/>
    <hyperlink ref="BI49" r:id="rId218" xr:uid="{00000000-0004-0000-1200-0000D9000000}"/>
    <hyperlink ref="BJ49" r:id="rId219" xr:uid="{00000000-0004-0000-1200-0000DA000000}"/>
    <hyperlink ref="BI50" r:id="rId220" xr:uid="{00000000-0004-0000-1200-0000DB000000}"/>
    <hyperlink ref="BJ50" r:id="rId221" xr:uid="{00000000-0004-0000-1200-0000DC000000}"/>
    <hyperlink ref="BI51" r:id="rId222" xr:uid="{00000000-0004-0000-1200-0000DD000000}"/>
    <hyperlink ref="BJ51" r:id="rId223" xr:uid="{00000000-0004-0000-1200-0000DE000000}"/>
    <hyperlink ref="BI52" r:id="rId224" xr:uid="{00000000-0004-0000-1200-0000DF000000}"/>
    <hyperlink ref="BJ52" r:id="rId225" xr:uid="{00000000-0004-0000-1200-0000E0000000}"/>
    <hyperlink ref="BI53" r:id="rId226" xr:uid="{00000000-0004-0000-1200-0000E1000000}"/>
    <hyperlink ref="BJ53" r:id="rId227" xr:uid="{00000000-0004-0000-1200-0000E2000000}"/>
    <hyperlink ref="BI54" r:id="rId228" xr:uid="{00000000-0004-0000-1200-0000E3000000}"/>
    <hyperlink ref="BJ54" r:id="rId229" xr:uid="{00000000-0004-0000-1200-0000E4000000}"/>
    <hyperlink ref="BI55" r:id="rId230" xr:uid="{00000000-0004-0000-1200-0000E5000000}"/>
    <hyperlink ref="BJ55" r:id="rId231" xr:uid="{00000000-0004-0000-1200-0000E6000000}"/>
    <hyperlink ref="BI56" r:id="rId232" xr:uid="{00000000-0004-0000-1200-0000E7000000}"/>
    <hyperlink ref="BJ56" r:id="rId233" xr:uid="{00000000-0004-0000-1200-0000E8000000}"/>
    <hyperlink ref="BJ57" r:id="rId234" xr:uid="{00000000-0004-0000-1200-0000E9000000}"/>
    <hyperlink ref="BI58" r:id="rId235" xr:uid="{00000000-0004-0000-1200-0000EA000000}"/>
    <hyperlink ref="BJ58" r:id="rId236" xr:uid="{00000000-0004-0000-1200-0000EB000000}"/>
    <hyperlink ref="BI59" r:id="rId237" xr:uid="{00000000-0004-0000-1200-0000EC000000}"/>
    <hyperlink ref="BJ59" r:id="rId238" xr:uid="{00000000-0004-0000-1200-0000ED000000}"/>
    <hyperlink ref="BI60" r:id="rId239" xr:uid="{00000000-0004-0000-1200-0000EE000000}"/>
    <hyperlink ref="BJ60" r:id="rId240" xr:uid="{00000000-0004-0000-1200-0000EF000000}"/>
    <hyperlink ref="BI61" r:id="rId241" xr:uid="{00000000-0004-0000-1200-0000F0000000}"/>
    <hyperlink ref="BJ61" r:id="rId242" xr:uid="{00000000-0004-0000-1200-0000F1000000}"/>
    <hyperlink ref="BI62" r:id="rId243" xr:uid="{00000000-0004-0000-1200-0000F2000000}"/>
    <hyperlink ref="BJ62" r:id="rId244" xr:uid="{00000000-0004-0000-1200-0000F3000000}"/>
    <hyperlink ref="BI63" r:id="rId245" xr:uid="{00000000-0004-0000-1200-0000F4000000}"/>
    <hyperlink ref="BJ63" r:id="rId246" xr:uid="{00000000-0004-0000-1200-0000F5000000}"/>
    <hyperlink ref="BI64" r:id="rId247" xr:uid="{00000000-0004-0000-1200-0000F6000000}"/>
    <hyperlink ref="BJ64" r:id="rId248" xr:uid="{00000000-0004-0000-1200-0000F7000000}"/>
    <hyperlink ref="BI65" r:id="rId249" xr:uid="{00000000-0004-0000-1200-0000F8000000}"/>
    <hyperlink ref="BI66" r:id="rId250" xr:uid="{00000000-0004-0000-1200-0000F9000000}"/>
    <hyperlink ref="BJ66" r:id="rId251" xr:uid="{00000000-0004-0000-1200-0000FA000000}"/>
    <hyperlink ref="BI67" r:id="rId252" xr:uid="{00000000-0004-0000-1200-0000FB000000}"/>
    <hyperlink ref="BJ67" r:id="rId253" xr:uid="{00000000-0004-0000-1200-0000FC000000}"/>
    <hyperlink ref="BJ68" r:id="rId254" xr:uid="{00000000-0004-0000-1200-0000FD000000}"/>
    <hyperlink ref="BI68" r:id="rId255" xr:uid="{00000000-0004-0000-1200-0000FE000000}"/>
    <hyperlink ref="BI69" r:id="rId256" xr:uid="{00000000-0004-0000-1200-0000FF000000}"/>
    <hyperlink ref="BJ69" r:id="rId257" xr:uid="{00000000-0004-0000-1200-000000010000}"/>
    <hyperlink ref="BI70" r:id="rId258" xr:uid="{00000000-0004-0000-1200-000001010000}"/>
    <hyperlink ref="BJ70" r:id="rId259" xr:uid="{00000000-0004-0000-1200-000002010000}"/>
    <hyperlink ref="BI71" r:id="rId260" xr:uid="{00000000-0004-0000-1200-000003010000}"/>
    <hyperlink ref="BI72" r:id="rId261" xr:uid="{00000000-0004-0000-1200-000004010000}"/>
    <hyperlink ref="BI73" r:id="rId262" xr:uid="{00000000-0004-0000-1200-000005010000}"/>
    <hyperlink ref="BI74" r:id="rId263" xr:uid="{00000000-0004-0000-1200-000006010000}"/>
    <hyperlink ref="BJ73" r:id="rId264" xr:uid="{00000000-0004-0000-1200-000007010000}"/>
    <hyperlink ref="BI75" r:id="rId265" xr:uid="{00000000-0004-0000-1200-000008010000}"/>
    <hyperlink ref="BJ75" r:id="rId266" xr:uid="{00000000-0004-0000-1200-000009010000}"/>
    <hyperlink ref="BI76" r:id="rId267" xr:uid="{00000000-0004-0000-1200-00000A010000}"/>
    <hyperlink ref="BJ76" r:id="rId268" xr:uid="{00000000-0004-0000-1200-00000B010000}"/>
    <hyperlink ref="BI77" r:id="rId269" xr:uid="{00000000-0004-0000-1200-00000C010000}"/>
    <hyperlink ref="BJ77" r:id="rId270" xr:uid="{00000000-0004-0000-1200-00000D010000}"/>
    <hyperlink ref="BJ78" r:id="rId271" xr:uid="{00000000-0004-0000-1200-00000E010000}"/>
    <hyperlink ref="BI79" r:id="rId272" xr:uid="{00000000-0004-0000-1200-00000F010000}"/>
    <hyperlink ref="BJ79" r:id="rId273" xr:uid="{00000000-0004-0000-1200-000010010000}"/>
    <hyperlink ref="BI80" r:id="rId274" xr:uid="{00000000-0004-0000-1200-000011010000}"/>
    <hyperlink ref="BI81" r:id="rId275" xr:uid="{00000000-0004-0000-1200-000012010000}"/>
    <hyperlink ref="BJ81" r:id="rId276" xr:uid="{00000000-0004-0000-1200-000013010000}"/>
    <hyperlink ref="BI82" r:id="rId277" xr:uid="{00000000-0004-0000-1200-000014010000}"/>
    <hyperlink ref="BJ82" r:id="rId278" xr:uid="{00000000-0004-0000-1200-000015010000}"/>
    <hyperlink ref="BI83" r:id="rId279" xr:uid="{00000000-0004-0000-1200-000016010000}"/>
    <hyperlink ref="BJ83" r:id="rId280" xr:uid="{00000000-0004-0000-1200-000017010000}"/>
    <hyperlink ref="BI84" r:id="rId281" xr:uid="{00000000-0004-0000-1200-000018010000}"/>
    <hyperlink ref="BJ84" r:id="rId282" xr:uid="{00000000-0004-0000-1200-000019010000}"/>
    <hyperlink ref="BI86" r:id="rId283" xr:uid="{00000000-0004-0000-1200-00001A010000}"/>
    <hyperlink ref="BJ86" r:id="rId284" xr:uid="{00000000-0004-0000-1200-00001B010000}"/>
    <hyperlink ref="BI87" r:id="rId285" xr:uid="{00000000-0004-0000-1200-00001C010000}"/>
    <hyperlink ref="BJ87" r:id="rId286" xr:uid="{00000000-0004-0000-1200-00001D010000}"/>
    <hyperlink ref="BI88" r:id="rId287" xr:uid="{00000000-0004-0000-1200-00001E010000}"/>
    <hyperlink ref="BJ88" r:id="rId288" xr:uid="{00000000-0004-0000-1200-00001F010000}"/>
    <hyperlink ref="BI90" r:id="rId289" xr:uid="{00000000-0004-0000-1200-000020010000}"/>
    <hyperlink ref="BI91" r:id="rId290" xr:uid="{00000000-0004-0000-1200-000021010000}"/>
    <hyperlink ref="BI92" r:id="rId291" xr:uid="{00000000-0004-0000-1200-000022010000}"/>
    <hyperlink ref="BI93" r:id="rId292" xr:uid="{00000000-0004-0000-1200-000023010000}"/>
    <hyperlink ref="BI94" r:id="rId293" xr:uid="{00000000-0004-0000-1200-000024010000}"/>
    <hyperlink ref="BI95" r:id="rId294" xr:uid="{00000000-0004-0000-1200-000025010000}"/>
    <hyperlink ref="BJ95" r:id="rId295" xr:uid="{00000000-0004-0000-1200-000026010000}"/>
    <hyperlink ref="BI96" r:id="rId296" xr:uid="{00000000-0004-0000-1200-000027010000}"/>
    <hyperlink ref="BJ96" r:id="rId297" xr:uid="{00000000-0004-0000-1200-000028010000}"/>
    <hyperlink ref="BI97" r:id="rId298" xr:uid="{00000000-0004-0000-1200-000029010000}"/>
    <hyperlink ref="BJ97" r:id="rId299" xr:uid="{00000000-0004-0000-1200-00002A010000}"/>
    <hyperlink ref="BI98" r:id="rId300" xr:uid="{00000000-0004-0000-1200-00002B010000}"/>
    <hyperlink ref="BJ98" r:id="rId301" xr:uid="{00000000-0004-0000-1200-00002C010000}"/>
    <hyperlink ref="BI99" r:id="rId302" xr:uid="{00000000-0004-0000-1200-00002D010000}"/>
    <hyperlink ref="BJ99" r:id="rId303" xr:uid="{00000000-0004-0000-1200-00002E010000}"/>
    <hyperlink ref="BI100" r:id="rId304" xr:uid="{00000000-0004-0000-1200-00002F010000}"/>
    <hyperlink ref="BJ100" r:id="rId305" xr:uid="{00000000-0004-0000-1200-000030010000}"/>
    <hyperlink ref="BI101" r:id="rId306" xr:uid="{00000000-0004-0000-1200-000031010000}"/>
    <hyperlink ref="BJ101" r:id="rId307" xr:uid="{00000000-0004-0000-1200-000032010000}"/>
    <hyperlink ref="BI102" r:id="rId308" xr:uid="{00000000-0004-0000-1200-000033010000}"/>
    <hyperlink ref="BJ102" r:id="rId309" xr:uid="{00000000-0004-0000-1200-000034010000}"/>
    <hyperlink ref="BI103" r:id="rId310" xr:uid="{00000000-0004-0000-1200-000035010000}"/>
    <hyperlink ref="BJ104" r:id="rId311" xr:uid="{00000000-0004-0000-1200-000036010000}"/>
    <hyperlink ref="BI105" r:id="rId312" xr:uid="{00000000-0004-0000-1200-000037010000}"/>
    <hyperlink ref="BJ105" r:id="rId313" xr:uid="{00000000-0004-0000-1200-000038010000}"/>
    <hyperlink ref="BI106" r:id="rId314" xr:uid="{00000000-0004-0000-1200-000039010000}"/>
    <hyperlink ref="BJ106" r:id="rId315" xr:uid="{00000000-0004-0000-1200-00003A010000}"/>
    <hyperlink ref="BI107" r:id="rId316" xr:uid="{00000000-0004-0000-1200-00003B010000}"/>
    <hyperlink ref="BJ107" r:id="rId317" xr:uid="{00000000-0004-0000-1200-00003C010000}"/>
    <hyperlink ref="BI108" r:id="rId318" xr:uid="{00000000-0004-0000-1200-00003D010000}"/>
    <hyperlink ref="BI111" r:id="rId319" xr:uid="{00000000-0004-0000-1200-00003E010000}"/>
    <hyperlink ref="BJ111" r:id="rId320" xr:uid="{00000000-0004-0000-1200-00003F010000}"/>
    <hyperlink ref="BI112" r:id="rId321" xr:uid="{00000000-0004-0000-1200-000040010000}"/>
    <hyperlink ref="BJ112" r:id="rId322" xr:uid="{00000000-0004-0000-1200-000041010000}"/>
    <hyperlink ref="BI113" r:id="rId323" xr:uid="{00000000-0004-0000-1200-000042010000}"/>
    <hyperlink ref="BI114" r:id="rId324" xr:uid="{00000000-0004-0000-1200-000043010000}"/>
    <hyperlink ref="BJ114" r:id="rId325" xr:uid="{00000000-0004-0000-1200-000044010000}"/>
    <hyperlink ref="BI115" r:id="rId326" xr:uid="{00000000-0004-0000-1200-000045010000}"/>
    <hyperlink ref="BJ115" r:id="rId327" xr:uid="{00000000-0004-0000-1200-000046010000}"/>
    <hyperlink ref="BI116" r:id="rId328" xr:uid="{00000000-0004-0000-1200-000047010000}"/>
    <hyperlink ref="BJ116" r:id="rId329" xr:uid="{00000000-0004-0000-1200-000048010000}"/>
    <hyperlink ref="BI117" r:id="rId330" xr:uid="{00000000-0004-0000-1200-000049010000}"/>
    <hyperlink ref="BJ117" r:id="rId331" xr:uid="{00000000-0004-0000-1200-00004A010000}"/>
    <hyperlink ref="BI118" r:id="rId332" xr:uid="{00000000-0004-0000-1200-00004B010000}"/>
    <hyperlink ref="BJ118" r:id="rId333" xr:uid="{00000000-0004-0000-1200-00004C010000}"/>
    <hyperlink ref="BI119" r:id="rId334" xr:uid="{00000000-0004-0000-1200-00004D010000}"/>
    <hyperlink ref="BJ119" r:id="rId335" xr:uid="{00000000-0004-0000-1200-00004E010000}"/>
    <hyperlink ref="BI120" r:id="rId336" xr:uid="{00000000-0004-0000-1200-00004F010000}"/>
    <hyperlink ref="BJ120" r:id="rId337" xr:uid="{00000000-0004-0000-1200-000050010000}"/>
    <hyperlink ref="BI121" r:id="rId338" xr:uid="{00000000-0004-0000-1200-000051010000}"/>
    <hyperlink ref="BJ121" r:id="rId339" xr:uid="{00000000-0004-0000-1200-000052010000}"/>
    <hyperlink ref="BI122" r:id="rId340" xr:uid="{00000000-0004-0000-1200-000053010000}"/>
    <hyperlink ref="BJ122" r:id="rId341" xr:uid="{00000000-0004-0000-1200-000054010000}"/>
    <hyperlink ref="BI123" r:id="rId342" xr:uid="{00000000-0004-0000-1200-000055010000}"/>
    <hyperlink ref="BJ123" r:id="rId343" xr:uid="{00000000-0004-0000-1200-000056010000}"/>
    <hyperlink ref="BI124" r:id="rId344" xr:uid="{00000000-0004-0000-1200-000057010000}"/>
    <hyperlink ref="BJ124" r:id="rId345" xr:uid="{00000000-0004-0000-1200-000058010000}"/>
    <hyperlink ref="BI125" r:id="rId346" xr:uid="{00000000-0004-0000-1200-000059010000}"/>
    <hyperlink ref="BJ125" r:id="rId347" xr:uid="{00000000-0004-0000-1200-00005A010000}"/>
    <hyperlink ref="BI126" r:id="rId348" xr:uid="{00000000-0004-0000-1200-00005B010000}"/>
    <hyperlink ref="BJ126" r:id="rId349" xr:uid="{00000000-0004-0000-1200-00005C010000}"/>
    <hyperlink ref="BI127" r:id="rId350" xr:uid="{00000000-0004-0000-1200-00005D010000}"/>
    <hyperlink ref="BJ127" r:id="rId351" xr:uid="{00000000-0004-0000-1200-00005E010000}"/>
    <hyperlink ref="BI128" r:id="rId352" xr:uid="{00000000-0004-0000-1200-00005F010000}"/>
    <hyperlink ref="BJ128" r:id="rId353" xr:uid="{00000000-0004-0000-1200-000060010000}"/>
    <hyperlink ref="BI129" r:id="rId354" xr:uid="{00000000-0004-0000-1200-000061010000}"/>
    <hyperlink ref="BJ129" r:id="rId355" xr:uid="{00000000-0004-0000-1200-000062010000}"/>
    <hyperlink ref="BI130" r:id="rId356" xr:uid="{00000000-0004-0000-1200-000063010000}"/>
    <hyperlink ref="BJ130" r:id="rId357" xr:uid="{00000000-0004-0000-1200-000064010000}"/>
    <hyperlink ref="BJ132" r:id="rId358" xr:uid="{00000000-0004-0000-1200-000065010000}"/>
    <hyperlink ref="BI132" r:id="rId359" xr:uid="{00000000-0004-0000-1200-000066010000}"/>
    <hyperlink ref="BI133" r:id="rId360" xr:uid="{00000000-0004-0000-1200-000067010000}"/>
    <hyperlink ref="BJ133" r:id="rId361" xr:uid="{00000000-0004-0000-1200-000068010000}"/>
    <hyperlink ref="BI134" r:id="rId362" xr:uid="{00000000-0004-0000-1200-000069010000}"/>
    <hyperlink ref="BI135" r:id="rId363" xr:uid="{00000000-0004-0000-1200-00006A010000}"/>
    <hyperlink ref="BJ135" r:id="rId364" xr:uid="{00000000-0004-0000-1200-00006B010000}"/>
    <hyperlink ref="BI136" r:id="rId365" xr:uid="{00000000-0004-0000-1200-00006C010000}"/>
    <hyperlink ref="BJ136" r:id="rId366" xr:uid="{00000000-0004-0000-1200-00006D010000}"/>
    <hyperlink ref="BI137" r:id="rId367" xr:uid="{00000000-0004-0000-1200-00006E010000}"/>
    <hyperlink ref="BI138" r:id="rId368" xr:uid="{00000000-0004-0000-1200-00006F010000}"/>
    <hyperlink ref="BI139" r:id="rId369" xr:uid="{00000000-0004-0000-1200-000070010000}"/>
    <hyperlink ref="BI140" r:id="rId370" xr:uid="{00000000-0004-0000-1200-000071010000}"/>
    <hyperlink ref="BI141" r:id="rId371" xr:uid="{00000000-0004-0000-1200-000072010000}"/>
    <hyperlink ref="BI161" r:id="rId372" xr:uid="{00000000-0004-0000-1200-000073010000}"/>
    <hyperlink ref="BI160" r:id="rId373" xr:uid="{00000000-0004-0000-1200-000074010000}"/>
    <hyperlink ref="BI162" r:id="rId374" xr:uid="{00000000-0004-0000-1200-000075010000}"/>
    <hyperlink ref="BI174" r:id="rId375" xr:uid="{00000000-0004-0000-1200-000076010000}"/>
    <hyperlink ref="BI175" r:id="rId376" xr:uid="{00000000-0004-0000-1200-000077010000}"/>
    <hyperlink ref="BI177" r:id="rId377" xr:uid="{00000000-0004-0000-1200-000078010000}"/>
    <hyperlink ref="BJ159" r:id="rId378" xr:uid="{00000000-0004-0000-1200-000079010000}"/>
    <hyperlink ref="BJ158" r:id="rId379" xr:uid="{00000000-0004-0000-1200-00007A010000}"/>
    <hyperlink ref="BJ156" r:id="rId380" xr:uid="{00000000-0004-0000-1200-00007B010000}"/>
    <hyperlink ref="BJ155" r:id="rId381" xr:uid="{00000000-0004-0000-1200-00007C010000}"/>
    <hyperlink ref="BJ154" r:id="rId382" xr:uid="{00000000-0004-0000-1200-00007D010000}"/>
    <hyperlink ref="BJ153" r:id="rId383" xr:uid="{00000000-0004-0000-1200-00007E010000}"/>
    <hyperlink ref="BJ152" r:id="rId384" xr:uid="{00000000-0004-0000-1200-00007F010000}"/>
    <hyperlink ref="BJ151" r:id="rId385" xr:uid="{00000000-0004-0000-1200-000080010000}"/>
    <hyperlink ref="BJ150" r:id="rId386" xr:uid="{00000000-0004-0000-1200-000081010000}"/>
    <hyperlink ref="BJ149" r:id="rId387" xr:uid="{00000000-0004-0000-1200-000082010000}"/>
    <hyperlink ref="BJ148" r:id="rId388" xr:uid="{00000000-0004-0000-1200-000083010000}"/>
    <hyperlink ref="BJ147" r:id="rId389" xr:uid="{00000000-0004-0000-1200-000084010000}"/>
    <hyperlink ref="BJ146" r:id="rId390" xr:uid="{00000000-0004-0000-1200-000085010000}"/>
    <hyperlink ref="BJ145" r:id="rId391" xr:uid="{00000000-0004-0000-1200-000086010000}"/>
    <hyperlink ref="BJ143" r:id="rId392" xr:uid="{00000000-0004-0000-1200-000087010000}"/>
    <hyperlink ref="BI23" r:id="rId393" xr:uid="{00000000-0004-0000-1200-000088010000}"/>
    <hyperlink ref="BJ23" r:id="rId394" xr:uid="{00000000-0004-0000-1200-000089010000}"/>
    <hyperlink ref="BI24" r:id="rId395" xr:uid="{00000000-0004-0000-1200-00008A010000}"/>
    <hyperlink ref="BJ24" r:id="rId396" xr:uid="{00000000-0004-0000-1200-00008B010000}"/>
    <hyperlink ref="BI25" r:id="rId397" xr:uid="{00000000-0004-0000-1200-00008C010000}"/>
    <hyperlink ref="BI26" r:id="rId398" xr:uid="{00000000-0004-0000-1200-00008D010000}"/>
    <hyperlink ref="BI27" r:id="rId399" xr:uid="{00000000-0004-0000-1200-00008E010000}"/>
    <hyperlink ref="BJ27" r:id="rId400" xr:uid="{00000000-0004-0000-1200-00008F010000}"/>
    <hyperlink ref="BI28" r:id="rId401" xr:uid="{00000000-0004-0000-1200-000090010000}"/>
    <hyperlink ref="BJ28" r:id="rId402" xr:uid="{00000000-0004-0000-1200-000091010000}"/>
    <hyperlink ref="BI29" r:id="rId403" xr:uid="{00000000-0004-0000-1200-000092010000}"/>
    <hyperlink ref="BJ29" r:id="rId404" xr:uid="{00000000-0004-0000-1200-000093010000}"/>
    <hyperlink ref="BI30" r:id="rId405" xr:uid="{00000000-0004-0000-1200-000094010000}"/>
    <hyperlink ref="BJ30" r:id="rId406" xr:uid="{00000000-0004-0000-1200-000095010000}"/>
    <hyperlink ref="BI31" r:id="rId407" xr:uid="{00000000-0004-0000-1200-000096010000}"/>
    <hyperlink ref="BJ31" r:id="rId408" xr:uid="{00000000-0004-0000-1200-000097010000}"/>
    <hyperlink ref="BI32" r:id="rId409" xr:uid="{00000000-0004-0000-1200-000098010000}"/>
    <hyperlink ref="BJ32" r:id="rId410" xr:uid="{00000000-0004-0000-1200-000099010000}"/>
    <hyperlink ref="BI33" r:id="rId411" xr:uid="{00000000-0004-0000-1200-00009A010000}"/>
    <hyperlink ref="BJ33" r:id="rId412" xr:uid="{00000000-0004-0000-1200-00009B010000}"/>
    <hyperlink ref="BI34" r:id="rId413" xr:uid="{00000000-0004-0000-1200-00009C010000}"/>
    <hyperlink ref="BJ34" r:id="rId414" xr:uid="{00000000-0004-0000-1200-00009D010000}"/>
    <hyperlink ref="BI35" r:id="rId415" xr:uid="{00000000-0004-0000-1200-00009E010000}"/>
    <hyperlink ref="BJ35" r:id="rId416" xr:uid="{00000000-0004-0000-1200-00009F010000}"/>
    <hyperlink ref="C137" r:id="rId417" xr:uid="{00000000-0004-0000-1200-0000A0010000}"/>
    <hyperlink ref="C97" r:id="rId418" xr:uid="{00000000-0004-0000-1200-0000A1010000}"/>
    <hyperlink ref="C101" r:id="rId419" xr:uid="{00000000-0004-0000-1200-0000A2010000}"/>
    <hyperlink ref="C96" r:id="rId420" xr:uid="{00000000-0004-0000-1200-0000A3010000}"/>
    <hyperlink ref="C87" r:id="rId421" xr:uid="{00000000-0004-0000-1200-0000A4010000}"/>
    <hyperlink ref="C135" r:id="rId422" xr:uid="{00000000-0004-0000-1200-0000A5010000}"/>
    <hyperlink ref="C65" r:id="rId423" xr:uid="{00000000-0004-0000-1200-0000A6010000}"/>
    <hyperlink ref="C161" r:id="rId424" xr:uid="{00000000-0004-0000-1200-0000A7010000}"/>
    <hyperlink ref="C172" r:id="rId425" xr:uid="{00000000-0004-0000-1200-0000A8010000}"/>
    <hyperlink ref="BJ162" r:id="rId426" xr:uid="{00000000-0004-0000-1200-0000A9010000}"/>
    <hyperlink ref="BJ161" r:id="rId427" xr:uid="{00000000-0004-0000-1200-0000AA010000}"/>
    <hyperlink ref="BJ144" r:id="rId428" xr:uid="{00000000-0004-0000-1200-0000AB010000}"/>
    <hyperlink ref="BJ157" r:id="rId429" xr:uid="{00000000-0004-0000-1200-0000AC010000}"/>
    <hyperlink ref="C145" r:id="rId430" xr:uid="{00000000-0004-0000-1200-0000AD010000}"/>
    <hyperlink ref="C178" r:id="rId431" xr:uid="{00000000-0004-0000-1200-0000AE010000}"/>
    <hyperlink ref="BJ160" r:id="rId432" xr:uid="{00000000-0004-0000-1200-0000AF010000}"/>
    <hyperlink ref="BJ163" r:id="rId433" xr:uid="{00000000-0004-0000-1200-0000B0010000}"/>
    <hyperlink ref="BZ177" r:id="rId434" xr:uid="{00000000-0004-0000-1200-0000B1010000}"/>
    <hyperlink ref="C196" r:id="rId435" xr:uid="{00000000-0004-0000-1200-0000B2010000}"/>
    <hyperlink ref="C200" r:id="rId436" xr:uid="{00000000-0004-0000-1200-0000B3010000}"/>
    <hyperlink ref="C190" r:id="rId437" xr:uid="{00000000-0004-0000-1200-0000B4010000}"/>
    <hyperlink ref="C219" r:id="rId438" xr:uid="{00000000-0004-0000-1200-0000B5010000}"/>
    <hyperlink ref="C202" r:id="rId439" xr:uid="{00000000-0004-0000-1200-0000B6010000}"/>
    <hyperlink ref="C193" r:id="rId440" xr:uid="{00000000-0004-0000-1200-0000B7010000}"/>
    <hyperlink ref="C220" r:id="rId441" xr:uid="{00000000-0004-0000-1200-0000B8010000}"/>
    <hyperlink ref="C201" r:id="rId442" xr:uid="{00000000-0004-0000-1200-0000B9010000}"/>
    <hyperlink ref="C215" r:id="rId443" xr:uid="{00000000-0004-0000-1200-0000BA010000}"/>
    <hyperlink ref="C209" r:id="rId444" xr:uid="{00000000-0004-0000-1200-0000BB010000}"/>
    <hyperlink ref="C205" r:id="rId445" xr:uid="{00000000-0004-0000-1200-0000BC010000}"/>
    <hyperlink ref="C212" r:id="rId446" xr:uid="{00000000-0004-0000-1200-0000BD010000}"/>
    <hyperlink ref="C197" r:id="rId447" xr:uid="{00000000-0004-0000-1200-0000BE010000}"/>
    <hyperlink ref="C213" r:id="rId448" xr:uid="{00000000-0004-0000-1200-0000BF010000}"/>
    <hyperlink ref="C194" r:id="rId449" xr:uid="{00000000-0004-0000-1200-0000C0010000}"/>
    <hyperlink ref="C221" r:id="rId450" xr:uid="{00000000-0004-0000-1200-0000C1010000}"/>
    <hyperlink ref="C208" r:id="rId451" xr:uid="{00000000-0004-0000-1200-0000C2010000}"/>
    <hyperlink ref="C218" r:id="rId452" xr:uid="{00000000-0004-0000-1200-0000C3010000}"/>
    <hyperlink ref="C195" r:id="rId453" xr:uid="{00000000-0004-0000-1200-0000C4010000}"/>
    <hyperlink ref="C216" r:id="rId454" xr:uid="{00000000-0004-0000-1200-0000C5010000}"/>
    <hyperlink ref="C222" r:id="rId455" xr:uid="{00000000-0004-0000-1200-0000C6010000}"/>
    <hyperlink ref="C204" r:id="rId456" xr:uid="{00000000-0004-0000-1200-0000C7010000}"/>
    <hyperlink ref="C192" r:id="rId457" xr:uid="{00000000-0004-0000-1200-0000C8010000}"/>
    <hyperlink ref="C189" r:id="rId458" xr:uid="{00000000-0004-0000-1200-0000C9010000}"/>
    <hyperlink ref="C211" r:id="rId459" xr:uid="{00000000-0004-0000-1200-0000CA010000}"/>
    <hyperlink ref="C214" r:id="rId460" xr:uid="{00000000-0004-0000-1200-0000CB010000}"/>
    <hyperlink ref="C203" r:id="rId461" xr:uid="{00000000-0004-0000-1200-0000CC010000}"/>
    <hyperlink ref="C199" r:id="rId462" xr:uid="{00000000-0004-0000-1200-0000CD010000}"/>
    <hyperlink ref="C198" r:id="rId463" xr:uid="{00000000-0004-0000-1200-0000CE010000}"/>
    <hyperlink ref="C191" r:id="rId464" xr:uid="{00000000-0004-0000-1200-0000CF010000}"/>
    <hyperlink ref="C210" r:id="rId465" xr:uid="{00000000-0004-0000-1200-0000D0010000}"/>
    <hyperlink ref="C183" r:id="rId466" xr:uid="{00000000-0004-0000-1200-0000D1010000}"/>
    <hyperlink ref="C182" r:id="rId467" xr:uid="{00000000-0004-0000-1200-0000D2010000}"/>
    <hyperlink ref="BJ164" r:id="rId468" xr:uid="{00000000-0004-0000-1200-0000D3010000}"/>
    <hyperlink ref="BJ177" r:id="rId469" xr:uid="{00000000-0004-0000-1200-0000D4010000}"/>
    <hyperlink ref="BJ165" r:id="rId470" xr:uid="{00000000-0004-0000-1200-0000D5010000}"/>
    <hyperlink ref="BJ166" r:id="rId471" xr:uid="{00000000-0004-0000-1200-0000D6010000}"/>
    <hyperlink ref="BJ167" r:id="rId472" xr:uid="{00000000-0004-0000-1200-0000D7010000}"/>
    <hyperlink ref="BJ168" r:id="rId473" xr:uid="{00000000-0004-0000-1200-0000D8010000}"/>
    <hyperlink ref="BJ169" r:id="rId474" xr:uid="{00000000-0004-0000-1200-0000D9010000}"/>
    <hyperlink ref="BJ170" r:id="rId475" xr:uid="{00000000-0004-0000-1200-0000DA010000}"/>
    <hyperlink ref="BJ171" r:id="rId476" xr:uid="{00000000-0004-0000-1200-0000DB010000}"/>
    <hyperlink ref="BJ173" r:id="rId477" xr:uid="{00000000-0004-0000-1200-0000DC010000}"/>
    <hyperlink ref="BJ175" r:id="rId478" xr:uid="{00000000-0004-0000-1200-0000DD010000}"/>
    <hyperlink ref="BJ174" r:id="rId479" xr:uid="{00000000-0004-0000-1200-0000DE010000}"/>
    <hyperlink ref="BI182" r:id="rId480" xr:uid="{00000000-0004-0000-1200-0000DF010000}"/>
    <hyperlink ref="C206" r:id="rId481" xr:uid="{00000000-0004-0000-1200-0000E0010000}"/>
    <hyperlink ref="BI216" r:id="rId482" xr:uid="{00000000-0004-0000-1200-0000E1010000}"/>
    <hyperlink ref="BI206" r:id="rId483" xr:uid="{00000000-0004-0000-1200-0000E2010000}"/>
    <hyperlink ref="BI190" r:id="rId484" xr:uid="{00000000-0004-0000-1200-0000E3010000}"/>
    <hyperlink ref="BI202" r:id="rId485" xr:uid="{00000000-0004-0000-1200-0000E4010000}"/>
    <hyperlink ref="BI220" r:id="rId486" xr:uid="{00000000-0004-0000-1200-0000E5010000}"/>
    <hyperlink ref="BI213" r:id="rId487" xr:uid="{00000000-0004-0000-1200-0000E6010000}"/>
    <hyperlink ref="BI211" r:id="rId488" xr:uid="{00000000-0004-0000-1200-0000E7010000}"/>
    <hyperlink ref="BI221" r:id="rId489" xr:uid="{00000000-0004-0000-1200-0000E8010000}"/>
    <hyperlink ref="BI196" r:id="rId490" xr:uid="{00000000-0004-0000-1200-0000E9010000}"/>
    <hyperlink ref="BI200" r:id="rId491" xr:uid="{00000000-0004-0000-1200-0000EA010000}"/>
    <hyperlink ref="BI197" r:id="rId492" xr:uid="{00000000-0004-0000-1200-0000EB010000}"/>
    <hyperlink ref="BI205" r:id="rId493" xr:uid="{00000000-0004-0000-1200-0000EC010000}"/>
    <hyperlink ref="BI214" r:id="rId494" xr:uid="{00000000-0004-0000-1200-0000ED010000}"/>
    <hyperlink ref="BI199" r:id="rId495" xr:uid="{00000000-0004-0000-1200-0000EE010000}"/>
    <hyperlink ref="BI208" r:id="rId496" xr:uid="{00000000-0004-0000-1200-0000EF010000}"/>
    <hyperlink ref="BI215" r:id="rId497" xr:uid="{00000000-0004-0000-1200-0000F0010000}"/>
    <hyperlink ref="BI222" r:id="rId498" xr:uid="{00000000-0004-0000-1200-0000F1010000}"/>
    <hyperlink ref="BI218" r:id="rId499" xr:uid="{00000000-0004-0000-1200-0000F2010000}"/>
    <hyperlink ref="BI189" r:id="rId500" xr:uid="{00000000-0004-0000-1200-0000F3010000}"/>
    <hyperlink ref="BI209" r:id="rId501" xr:uid="{00000000-0004-0000-1200-0000F4010000}"/>
    <hyperlink ref="BI212" r:id="rId502" xr:uid="{00000000-0004-0000-1200-0000F5010000}"/>
    <hyperlink ref="BI204" r:id="rId503" xr:uid="{00000000-0004-0000-1200-0000F6010000}"/>
    <hyperlink ref="BI201" r:id="rId504" xr:uid="{00000000-0004-0000-1200-0000F7010000}"/>
    <hyperlink ref="BI193" r:id="rId505" xr:uid="{00000000-0004-0000-1200-0000F8010000}"/>
    <hyperlink ref="BI203" r:id="rId506" xr:uid="{00000000-0004-0000-1200-0000F9010000}"/>
    <hyperlink ref="BI219" r:id="rId507" xr:uid="{00000000-0004-0000-1200-0000FA010000}"/>
    <hyperlink ref="BI194" r:id="rId508" xr:uid="{00000000-0004-0000-1200-0000FB010000}"/>
    <hyperlink ref="BI195" r:id="rId509" xr:uid="{00000000-0004-0000-1200-0000FC010000}"/>
    <hyperlink ref="BI198" r:id="rId510" xr:uid="{00000000-0004-0000-1200-0000FD010000}"/>
    <hyperlink ref="BI191" r:id="rId511" xr:uid="{00000000-0004-0000-1200-0000FE010000}"/>
    <hyperlink ref="BI210" r:id="rId512" xr:uid="{00000000-0004-0000-1200-0000FF010000}"/>
    <hyperlink ref="BI183" r:id="rId513" xr:uid="{00000000-0004-0000-1200-000000020000}"/>
    <hyperlink ref="B216" r:id="rId514" xr:uid="{00000000-0004-0000-1200-000001020000}"/>
    <hyperlink ref="B215" r:id="rId515" xr:uid="{00000000-0004-0000-1200-000002020000}"/>
    <hyperlink ref="B222" r:id="rId516" xr:uid="{00000000-0004-0000-1200-000003020000}"/>
    <hyperlink ref="B192" r:id="rId517" xr:uid="{00000000-0004-0000-1200-000004020000}"/>
    <hyperlink ref="B199" r:id="rId518" xr:uid="{00000000-0004-0000-1200-000005020000}"/>
    <hyperlink ref="B202" r:id="rId519" xr:uid="{00000000-0004-0000-1200-000006020000}"/>
    <hyperlink ref="B190" r:id="rId520" xr:uid="{00000000-0004-0000-1200-000007020000}"/>
    <hyperlink ref="B193" r:id="rId521" xr:uid="{00000000-0004-0000-1200-000008020000}"/>
    <hyperlink ref="B212" r:id="rId522" xr:uid="{00000000-0004-0000-1200-000009020000}"/>
    <hyperlink ref="B203" r:id="rId523" xr:uid="{00000000-0004-0000-1200-00000A020000}"/>
    <hyperlink ref="B204" r:id="rId524" xr:uid="{00000000-0004-0000-1200-00000B020000}"/>
    <hyperlink ref="B221" r:id="rId525" xr:uid="{00000000-0004-0000-1200-00000C020000}"/>
    <hyperlink ref="B201" r:id="rId526" xr:uid="{00000000-0004-0000-1200-00000D020000}"/>
    <hyperlink ref="B214" r:id="rId527" xr:uid="{00000000-0004-0000-1200-00000E020000}"/>
    <hyperlink ref="B197" r:id="rId528" xr:uid="{00000000-0004-0000-1200-00000F020000}"/>
    <hyperlink ref="B196" r:id="rId529" xr:uid="{00000000-0004-0000-1200-000010020000}"/>
    <hyperlink ref="B208" r:id="rId530" xr:uid="{00000000-0004-0000-1200-000011020000}"/>
    <hyperlink ref="B211" r:id="rId531" xr:uid="{00000000-0004-0000-1200-000012020000}"/>
    <hyperlink ref="B206" r:id="rId532" xr:uid="{00000000-0004-0000-1200-000013020000}"/>
    <hyperlink ref="B205" r:id="rId533" xr:uid="{00000000-0004-0000-1200-000014020000}"/>
    <hyperlink ref="B189" r:id="rId534" xr:uid="{00000000-0004-0000-1200-000015020000}"/>
    <hyperlink ref="B213" r:id="rId535" xr:uid="{00000000-0004-0000-1200-000016020000}"/>
    <hyperlink ref="B218" r:id="rId536" xr:uid="{00000000-0004-0000-1200-000017020000}"/>
    <hyperlink ref="B200" r:id="rId537" xr:uid="{00000000-0004-0000-1200-000018020000}"/>
    <hyperlink ref="B220" r:id="rId538" xr:uid="{00000000-0004-0000-1200-000019020000}"/>
    <hyperlink ref="B195" r:id="rId539" xr:uid="{00000000-0004-0000-1200-00001A020000}"/>
    <hyperlink ref="B219" r:id="rId540" xr:uid="{00000000-0004-0000-1200-00001B020000}"/>
    <hyperlink ref="B194" r:id="rId541" xr:uid="{00000000-0004-0000-1200-00001C020000}"/>
    <hyperlink ref="B209" r:id="rId542" xr:uid="{00000000-0004-0000-1200-00001D020000}"/>
    <hyperlink ref="B198" r:id="rId543" display="https://yptorid-my.sharepoint.com/:b:/g/personal/lppm_ittelkom-sby_ac_id/ETr56jffCEtFrp6VVgXN_TkBZ64i9BiV2p-V1El612Nf9g?e=0nzgIE" xr:uid="{00000000-0004-0000-1200-00001E020000}"/>
    <hyperlink ref="B210" r:id="rId544" display="https://yptorid-my.sharepoint.com/:b:/g/personal/lppm_ittelkom-sby_ac_id/ETr56jffCEtFrp6VVgXN_TkBZ64i9BiV2p-V1El612Nf9g?e=0nzgIE" xr:uid="{00000000-0004-0000-1200-00001F020000}"/>
    <hyperlink ref="B191" r:id="rId545" display="https://yptorid-my.sharepoint.com/:b:/g/personal/lppm_ittelkom-sby_ac_id/ETr56jffCEtFrp6VVgXN_TkBZ64i9BiV2p-V1El612Nf9g?e=0nzgIE" xr:uid="{00000000-0004-0000-1200-000020020000}"/>
    <hyperlink ref="B183" r:id="rId546" xr:uid="{00000000-0004-0000-1200-000021020000}"/>
    <hyperlink ref="B182" r:id="rId547" xr:uid="{00000000-0004-0000-1200-000022020000}"/>
    <hyperlink ref="C24" r:id="rId548" xr:uid="{00000000-0004-0000-1200-000023020000}"/>
    <hyperlink ref="B179:B199" r:id="rId549" display="KWR4.030/LIT06/PPM-LIT/2024" xr:uid="{00000000-0004-0000-1200-000024020000}"/>
    <hyperlink ref="B200:B202" r:id="rId550" display="KWR4.031/LIT06/PPM-LIT/2024" xr:uid="{00000000-0004-0000-1200-000025020000}"/>
    <hyperlink ref="BI179" r:id="rId551" xr:uid="{00000000-0004-0000-1200-000026020000}"/>
    <hyperlink ref="BI180" r:id="rId552" xr:uid="{00000000-0004-0000-1200-000027020000}"/>
    <hyperlink ref="BI181" r:id="rId553" xr:uid="{00000000-0004-0000-1200-000028020000}"/>
    <hyperlink ref="C179" r:id="rId554" xr:uid="{00000000-0004-0000-1200-000029020000}"/>
    <hyperlink ref="C180" r:id="rId555" xr:uid="{00000000-0004-0000-1200-00002A020000}"/>
    <hyperlink ref="C181" r:id="rId556" xr:uid="{00000000-0004-0000-1200-00002B020000}"/>
    <hyperlink ref="BI223" r:id="rId557" display="http://cdndata.telkomuniversity.ac.id/research/z1718073410c358a55b3388d9e89af79ae1cf6b5c84.pdf" xr:uid="{00000000-0004-0000-1200-00002C020000}"/>
    <hyperlink ref="BI224" r:id="rId558" display="http://cdndata.telkomuniversity.ac.id/research/z1718073359b0029a1c08aedc37a610fab7877f5870.pdf" xr:uid="{00000000-0004-0000-1200-00002D020000}"/>
    <hyperlink ref="BI225" r:id="rId559" display="http://cdndata.telkomuniversity.ac.id/research/z17179881974aeaf81b1e95783e843af40aec4d6dd2.pdf" xr:uid="{00000000-0004-0000-1200-00002E020000}"/>
    <hyperlink ref="C225" r:id="rId560" xr:uid="{00000000-0004-0000-1200-00002F020000}"/>
    <hyperlink ref="C224" r:id="rId561" xr:uid="{00000000-0004-0000-1200-000030020000}"/>
    <hyperlink ref="C223" r:id="rId562" xr:uid="{00000000-0004-0000-1200-000031020000}"/>
    <hyperlink ref="B181" r:id="rId563" xr:uid="{00000000-0004-0000-1200-000032020000}"/>
    <hyperlink ref="B205:B206" r:id="rId564" display="KWR4.051/LIT06/PPM-LIT/2024" xr:uid="{00000000-0004-0000-1200-000033020000}"/>
    <hyperlink ref="B223" r:id="rId565" xr:uid="{00000000-0004-0000-1200-000034020000}"/>
    <hyperlink ref="B209:B210" r:id="rId566" display="KWR4.042/LIT06/PPM-LIT/2024" xr:uid="{00000000-0004-0000-1200-000035020000}"/>
    <hyperlink ref="C3" r:id="rId567" xr:uid="{00000000-0004-0000-1200-000036020000}"/>
    <hyperlink ref="C4" r:id="rId568" xr:uid="{00000000-0004-0000-1200-000037020000}"/>
    <hyperlink ref="C5" r:id="rId569" xr:uid="{00000000-0004-0000-1200-000038020000}"/>
    <hyperlink ref="C6" r:id="rId570" xr:uid="{00000000-0004-0000-1200-000039020000}"/>
    <hyperlink ref="C7" r:id="rId571" xr:uid="{00000000-0004-0000-1200-00003A020000}"/>
    <hyperlink ref="BI7:BJ7" r:id="rId572" display="Proposal" xr:uid="{00000000-0004-0000-1200-00003B020000}"/>
    <hyperlink ref="BJ7" r:id="rId573" xr:uid="{00000000-0004-0000-1200-00003C020000}"/>
    <hyperlink ref="BI3:BJ3" r:id="rId574" display="Proposal" xr:uid="{00000000-0004-0000-1200-00003D020000}"/>
    <hyperlink ref="BI4:BJ4" r:id="rId575" display="Proposal" xr:uid="{00000000-0004-0000-1200-00003E020000}"/>
    <hyperlink ref="BI5:BJ5" r:id="rId576" display="Proposal" xr:uid="{00000000-0004-0000-1200-00003F020000}"/>
    <hyperlink ref="BI6:BJ6" r:id="rId577" display="Proposal" xr:uid="{00000000-0004-0000-1200-000040020000}"/>
    <hyperlink ref="BJ3" r:id="rId578" xr:uid="{00000000-0004-0000-1200-000041020000}"/>
    <hyperlink ref="BI3" r:id="rId579" xr:uid="{00000000-0004-0000-1200-000042020000}"/>
    <hyperlink ref="BI4" r:id="rId580" xr:uid="{00000000-0004-0000-1200-000043020000}"/>
    <hyperlink ref="BJ4" r:id="rId581" xr:uid="{00000000-0004-0000-1200-000044020000}"/>
    <hyperlink ref="BI5" r:id="rId582" xr:uid="{00000000-0004-0000-1200-000045020000}"/>
    <hyperlink ref="BI6" r:id="rId583" xr:uid="{00000000-0004-0000-1200-000046020000}"/>
    <hyperlink ref="BJ6" r:id="rId584" xr:uid="{00000000-0004-0000-1200-000047020000}"/>
    <hyperlink ref="BJ5" r:id="rId585" xr:uid="{00000000-0004-0000-1200-000048020000}"/>
    <hyperlink ref="C8" r:id="rId586" xr:uid="{00000000-0004-0000-1200-000049020000}"/>
    <hyperlink ref="BI8" r:id="rId587" xr:uid="{00000000-0004-0000-1200-00004A020000}"/>
    <hyperlink ref="BJ8" r:id="rId588" xr:uid="{00000000-0004-0000-1200-00004B020000}"/>
    <hyperlink ref="C9" r:id="rId589" xr:uid="{00000000-0004-0000-1200-00004C020000}"/>
    <hyperlink ref="BI9" r:id="rId590" xr:uid="{00000000-0004-0000-1200-00004D020000}"/>
    <hyperlink ref="C10" r:id="rId591" xr:uid="{00000000-0004-0000-1200-00004E020000}"/>
    <hyperlink ref="BI10" r:id="rId592" xr:uid="{00000000-0004-0000-1200-00004F020000}"/>
    <hyperlink ref="BJ10" r:id="rId593" xr:uid="{00000000-0004-0000-1200-000050020000}"/>
    <hyperlink ref="C11" r:id="rId594" xr:uid="{00000000-0004-0000-1200-000051020000}"/>
    <hyperlink ref="BI11" r:id="rId595" xr:uid="{00000000-0004-0000-1200-000052020000}"/>
    <hyperlink ref="BJ11" r:id="rId596" xr:uid="{00000000-0004-0000-1200-000053020000}"/>
    <hyperlink ref="C12" r:id="rId597" xr:uid="{00000000-0004-0000-1200-000054020000}"/>
    <hyperlink ref="BI12" r:id="rId598" xr:uid="{00000000-0004-0000-1200-000055020000}"/>
    <hyperlink ref="BJ12" r:id="rId599" xr:uid="{00000000-0004-0000-1200-000056020000}"/>
    <hyperlink ref="C13" r:id="rId600" xr:uid="{00000000-0004-0000-1200-000057020000}"/>
    <hyperlink ref="BI13" r:id="rId601" xr:uid="{00000000-0004-0000-1200-000058020000}"/>
    <hyperlink ref="BJ13" r:id="rId602" xr:uid="{00000000-0004-0000-1200-000059020000}"/>
    <hyperlink ref="C14" r:id="rId603" xr:uid="{00000000-0004-0000-1200-00005A020000}"/>
    <hyperlink ref="BI14" r:id="rId604" xr:uid="{00000000-0004-0000-1200-00005B020000}"/>
    <hyperlink ref="BJ14" r:id="rId605" xr:uid="{00000000-0004-0000-1200-00005C020000}"/>
    <hyperlink ref="C15" r:id="rId606" xr:uid="{00000000-0004-0000-1200-00005D020000}"/>
    <hyperlink ref="BI15" r:id="rId607" xr:uid="{00000000-0004-0000-1200-00005E020000}"/>
    <hyperlink ref="BJ15" r:id="rId608" xr:uid="{00000000-0004-0000-1200-00005F020000}"/>
    <hyperlink ref="C16" r:id="rId609" xr:uid="{00000000-0004-0000-1200-000060020000}"/>
    <hyperlink ref="C17" r:id="rId610" xr:uid="{00000000-0004-0000-1200-000061020000}"/>
    <hyperlink ref="C18" r:id="rId611" xr:uid="{00000000-0004-0000-1200-000062020000}"/>
    <hyperlink ref="C19" r:id="rId612" xr:uid="{00000000-0004-0000-1200-000063020000}"/>
    <hyperlink ref="C20" r:id="rId613" xr:uid="{00000000-0004-0000-1200-000064020000}"/>
    <hyperlink ref="BJ22" r:id="rId614" xr:uid="{00000000-0004-0000-1200-000065020000}"/>
    <hyperlink ref="BI22" r:id="rId615" xr:uid="{00000000-0004-0000-1200-000066020000}"/>
    <hyperlink ref="BI16" r:id="rId616" xr:uid="{00000000-0004-0000-1200-000067020000}"/>
    <hyperlink ref="BJ16" r:id="rId617" xr:uid="{00000000-0004-0000-1200-000068020000}"/>
    <hyperlink ref="BI17" r:id="rId618" xr:uid="{00000000-0004-0000-1200-000069020000}"/>
    <hyperlink ref="BJ17" r:id="rId619" xr:uid="{00000000-0004-0000-1200-00006A020000}"/>
    <hyperlink ref="BI18" r:id="rId620" xr:uid="{00000000-0004-0000-1200-00006B020000}"/>
    <hyperlink ref="BJ18" r:id="rId621" xr:uid="{00000000-0004-0000-1200-00006C020000}"/>
    <hyperlink ref="BI19" r:id="rId622" xr:uid="{00000000-0004-0000-1200-00006D020000}"/>
    <hyperlink ref="BJ19" r:id="rId623" xr:uid="{00000000-0004-0000-1200-00006E020000}"/>
    <hyperlink ref="BI20" r:id="rId624" xr:uid="{00000000-0004-0000-1200-00006F020000}"/>
    <hyperlink ref="BJ20" r:id="rId625" xr:uid="{00000000-0004-0000-1200-000070020000}"/>
    <hyperlink ref="C186" r:id="rId626" xr:uid="{00000000-0004-0000-1200-000071020000}"/>
    <hyperlink ref="C187" r:id="rId627" xr:uid="{00000000-0004-0000-1200-000072020000}"/>
    <hyperlink ref="C217" r:id="rId628" xr:uid="{00000000-0004-0000-1200-000073020000}"/>
    <hyperlink ref="C188" r:id="rId629" xr:uid="{00000000-0004-0000-1200-000074020000}"/>
    <hyperlink ref="C185" r:id="rId630" xr:uid="{00000000-0004-0000-1200-000075020000}"/>
    <hyperlink ref="C184" r:id="rId631" xr:uid="{00000000-0004-0000-1200-000076020000}"/>
    <hyperlink ref="C207" r:id="rId632" xr:uid="{00000000-0004-0000-1200-000077020000}"/>
    <hyperlink ref="C223:C225" r:id="rId633" display="619/LIT06/PPM-LIT/2024" xr:uid="{00000000-0004-0000-1200-000078020000}"/>
    <hyperlink ref="BI192" r:id="rId634" xr:uid="{00000000-0004-0000-1200-000079020000}"/>
    <hyperlink ref="BJ196" r:id="rId635" xr:uid="{00000000-0004-0000-1200-00007A020000}"/>
    <hyperlink ref="BJ202" r:id="rId636" xr:uid="{00000000-0004-0000-1200-00007B020000}"/>
    <hyperlink ref="BJ214" r:id="rId637" xr:uid="{00000000-0004-0000-1200-00007C020000}"/>
    <hyperlink ref="BJ193" r:id="rId638" xr:uid="{00000000-0004-0000-1200-00007D020000}"/>
    <hyperlink ref="BJ199" r:id="rId639" xr:uid="{00000000-0004-0000-1200-00007E020000}"/>
    <hyperlink ref="BJ195" r:id="rId640" xr:uid="{00000000-0004-0000-1200-00007F020000}"/>
    <hyperlink ref="BJ197" r:id="rId641" xr:uid="{00000000-0004-0000-1200-000080020000}"/>
    <hyperlink ref="BJ213" r:id="rId642" xr:uid="{00000000-0004-0000-1200-000081020000}"/>
    <hyperlink ref="BJ216" r:id="rId643" xr:uid="{00000000-0004-0000-1200-000082020000}"/>
    <hyperlink ref="BJ189" r:id="rId644" xr:uid="{00000000-0004-0000-1200-000083020000}"/>
    <hyperlink ref="BJ208" r:id="rId645" xr:uid="{00000000-0004-0000-1200-000084020000}"/>
    <hyperlink ref="BJ215" r:id="rId646" xr:uid="{00000000-0004-0000-1200-000085020000}"/>
    <hyperlink ref="BJ218" r:id="rId647" xr:uid="{00000000-0004-0000-1200-000086020000}"/>
    <hyperlink ref="BJ222" r:id="rId648" xr:uid="{00000000-0004-0000-1200-000087020000}"/>
    <hyperlink ref="BJ190" r:id="rId649" xr:uid="{00000000-0004-0000-1200-000088020000}"/>
    <hyperlink ref="BJ205" r:id="rId650" xr:uid="{00000000-0004-0000-1200-000089020000}"/>
    <hyperlink ref="BJ194" r:id="rId651" xr:uid="{00000000-0004-0000-1200-00008A020000}"/>
    <hyperlink ref="BJ219" r:id="rId652" xr:uid="{00000000-0004-0000-1200-00008B020000}"/>
    <hyperlink ref="BJ221" r:id="rId653" xr:uid="{00000000-0004-0000-1200-00008C020000}"/>
    <hyperlink ref="BJ209" r:id="rId654" xr:uid="{00000000-0004-0000-1200-00008D020000}"/>
    <hyperlink ref="BJ204" r:id="rId655" xr:uid="{00000000-0004-0000-1200-00008E020000}"/>
    <hyperlink ref="BJ212" r:id="rId656" xr:uid="{00000000-0004-0000-1200-00008F020000}"/>
    <hyperlink ref="BJ201" r:id="rId657" xr:uid="{00000000-0004-0000-1200-000090020000}"/>
    <hyperlink ref="BJ211" r:id="rId658" xr:uid="{00000000-0004-0000-1200-000091020000}"/>
    <hyperlink ref="BJ200" r:id="rId659" xr:uid="{00000000-0004-0000-1200-000092020000}"/>
    <hyperlink ref="BJ188" r:id="rId660" xr:uid="{00000000-0004-0000-1200-000093020000}"/>
    <hyperlink ref="BJ210" r:id="rId661" xr:uid="{00000000-0004-0000-1200-000094020000}"/>
    <hyperlink ref="BJ198" r:id="rId662" xr:uid="{00000000-0004-0000-1200-000095020000}"/>
    <hyperlink ref="BJ191" r:id="rId663" xr:uid="{00000000-0004-0000-1200-000096020000}"/>
    <hyperlink ref="BJ183" r:id="rId664" xr:uid="{00000000-0004-0000-1200-000097020000}"/>
    <hyperlink ref="BJ182" r:id="rId665" xr:uid="{00000000-0004-0000-1200-000098020000}"/>
    <hyperlink ref="BJ179" r:id="rId666" xr:uid="{00000000-0004-0000-1200-000099020000}"/>
    <hyperlink ref="BJ180" r:id="rId667" xr:uid="{00000000-0004-0000-1200-00009A020000}"/>
    <hyperlink ref="BJ186" r:id="rId668" xr:uid="{00000000-0004-0000-1200-00009B020000}"/>
    <hyperlink ref="BJ187" r:id="rId669" xr:uid="{00000000-0004-0000-1200-00009C020000}"/>
    <hyperlink ref="BJ217" r:id="rId670" xr:uid="{00000000-0004-0000-1200-00009D020000}"/>
    <hyperlink ref="BJ184" r:id="rId671" xr:uid="{00000000-0004-0000-1200-00009E020000}"/>
    <hyperlink ref="BJ185" r:id="rId672" xr:uid="{00000000-0004-0000-1200-00009F020000}"/>
    <hyperlink ref="BI186" r:id="rId673" xr:uid="{00000000-0004-0000-1200-0000A0020000}"/>
    <hyperlink ref="BI187" r:id="rId674" xr:uid="{00000000-0004-0000-1200-0000A1020000}"/>
    <hyperlink ref="BI217" r:id="rId675" xr:uid="{00000000-0004-0000-1200-0000A2020000}"/>
    <hyperlink ref="BI188" r:id="rId676" xr:uid="{00000000-0004-0000-1200-0000A3020000}"/>
    <hyperlink ref="BI184" r:id="rId677" xr:uid="{00000000-0004-0000-1200-0000A4020000}"/>
    <hyperlink ref="BI185" r:id="rId678" xr:uid="{00000000-0004-0000-1200-0000A5020000}"/>
    <hyperlink ref="BI207" r:id="rId679" xr:uid="{00000000-0004-0000-1200-0000A6020000}"/>
    <hyperlink ref="BJ207" r:id="rId680" xr:uid="{00000000-0004-0000-1200-0000A7020000}"/>
    <hyperlink ref="BI235" r:id="rId681" xr:uid="{00000000-0004-0000-1200-0000A8020000}"/>
    <hyperlink ref="BI231" r:id="rId682" xr:uid="{00000000-0004-0000-1200-0000A9020000}"/>
    <hyperlink ref="BI259" r:id="rId683" xr:uid="{00000000-0004-0000-1200-0000AA020000}"/>
    <hyperlink ref="BI228" r:id="rId684" xr:uid="{00000000-0004-0000-1200-0000AB020000}"/>
    <hyperlink ref="BI242" r:id="rId685" xr:uid="{00000000-0004-0000-1200-0000AC020000}"/>
    <hyperlink ref="BI243" r:id="rId686" xr:uid="{00000000-0004-0000-1200-0000AD020000}"/>
    <hyperlink ref="BI232" r:id="rId687" xr:uid="{00000000-0004-0000-1200-0000AE020000}"/>
    <hyperlink ref="BI236" r:id="rId688" xr:uid="{00000000-0004-0000-1200-0000AF020000}"/>
    <hyperlink ref="BI244" r:id="rId689" xr:uid="{00000000-0004-0000-1200-0000B0020000}"/>
    <hyperlink ref="BI245" r:id="rId690" xr:uid="{00000000-0004-0000-1200-0000B1020000}"/>
    <hyperlink ref="BI246" r:id="rId691" xr:uid="{00000000-0004-0000-1200-0000B2020000}"/>
    <hyperlink ref="BI237" r:id="rId692" xr:uid="{00000000-0004-0000-1200-0000B3020000}"/>
    <hyperlink ref="BI255" r:id="rId693" xr:uid="{00000000-0004-0000-1200-0000B4020000}"/>
    <hyperlink ref="BI241" r:id="rId694" xr:uid="{00000000-0004-0000-1200-0000B5020000}"/>
    <hyperlink ref="BI238" r:id="rId695" xr:uid="{00000000-0004-0000-1200-0000B6020000}"/>
    <hyperlink ref="BI227" r:id="rId696" xr:uid="{00000000-0004-0000-1200-0000B7020000}"/>
    <hyperlink ref="BI233" r:id="rId697" xr:uid="{00000000-0004-0000-1200-0000B8020000}"/>
    <hyperlink ref="BI252" r:id="rId698" xr:uid="{00000000-0004-0000-1200-0000B9020000}"/>
    <hyperlink ref="BI239" r:id="rId699" xr:uid="{00000000-0004-0000-1200-0000BA020000}"/>
    <hyperlink ref="BI247" r:id="rId700" xr:uid="{00000000-0004-0000-1200-0000BB020000}"/>
    <hyperlink ref="BI240" r:id="rId701" xr:uid="{00000000-0004-0000-1200-0000BC020000}"/>
    <hyperlink ref="BI230" r:id="rId702" xr:uid="{00000000-0004-0000-1200-0000BD020000}"/>
    <hyperlink ref="BI254" r:id="rId703" xr:uid="{00000000-0004-0000-1200-0000BE020000}"/>
    <hyperlink ref="BI256" r:id="rId704" xr:uid="{00000000-0004-0000-1200-0000BF020000}"/>
    <hyperlink ref="BI251" r:id="rId705" xr:uid="{00000000-0004-0000-1200-0000C0020000}"/>
    <hyperlink ref="BI260" r:id="rId706" xr:uid="{00000000-0004-0000-1200-0000C1020000}"/>
    <hyperlink ref="BI263" r:id="rId707" xr:uid="{00000000-0004-0000-1200-0000C2020000}"/>
    <hyperlink ref="BI257" r:id="rId708" xr:uid="{00000000-0004-0000-1200-0000C3020000}"/>
    <hyperlink ref="BI248" r:id="rId709" xr:uid="{00000000-0004-0000-1200-0000C4020000}"/>
    <hyperlink ref="BI249" r:id="rId710" xr:uid="{00000000-0004-0000-1200-0000C5020000}"/>
    <hyperlink ref="BI262" r:id="rId711" xr:uid="{00000000-0004-0000-1200-0000C6020000}"/>
    <hyperlink ref="BI261" r:id="rId712" xr:uid="{00000000-0004-0000-1200-0000C7020000}"/>
    <hyperlink ref="BI258" r:id="rId713" xr:uid="{00000000-0004-0000-1200-0000C8020000}"/>
    <hyperlink ref="BI253" r:id="rId714" xr:uid="{00000000-0004-0000-1200-0000C9020000}"/>
    <hyperlink ref="BI250" r:id="rId715" xr:uid="{00000000-0004-0000-1200-0000CA020000}"/>
    <hyperlink ref="BI264" r:id="rId716" xr:uid="{00000000-0004-0000-1200-0000CB020000}"/>
    <hyperlink ref="BI265" r:id="rId717" xr:uid="{00000000-0004-0000-1200-0000CC020000}"/>
    <hyperlink ref="BI234" r:id="rId718" xr:uid="{00000000-0004-0000-1200-0000CD020000}"/>
    <hyperlink ref="C230" r:id="rId719" display="NO.055/LIT06/PPM-LIT/2025" xr:uid="{00000000-0004-0000-1200-0000CE020000}"/>
    <hyperlink ref="C227" r:id="rId720" display="NO.046/LIT06/PPM-LIT/2025" xr:uid="{00000000-0004-0000-1200-0000CF020000}"/>
    <hyperlink ref="C251" r:id="rId721" display="046/LIT06/PPM-LIT/2045" xr:uid="{00000000-0004-0000-1200-0000D0020000}"/>
    <hyperlink ref="C247" r:id="rId722" display="046/LIT06/PPM-LIT/2041" xr:uid="{00000000-0004-0000-1200-0000D1020000}"/>
    <hyperlink ref="C228" r:id="rId723" display="046/LIT06/PPM-LIT/2026" xr:uid="{00000000-0004-0000-1200-0000D2020000}"/>
    <hyperlink ref="C235" r:id="rId724" display="046/LIT06/PPM-LIT/2029" xr:uid="{00000000-0004-0000-1200-0000D3020000}"/>
    <hyperlink ref="C231" r:id="rId725" display="046/LIT06/PPM-LIT/2025" xr:uid="{00000000-0004-0000-1200-0000D4020000}"/>
    <hyperlink ref="C232" r:id="rId726" display="046/LIT06/PPM-LIT/2026" xr:uid="{00000000-0004-0000-1200-0000D5020000}"/>
    <hyperlink ref="C236" r:id="rId727" display="046/LIT06/PPM-LIT/2030" xr:uid="{00000000-0004-0000-1200-0000D6020000}"/>
    <hyperlink ref="C237" r:id="rId728" display="046/LIT06/PPM-LIT/2031" xr:uid="{00000000-0004-0000-1200-0000D7020000}"/>
    <hyperlink ref="C241" r:id="rId729" display="046/LIT06/PPM-LIT/2035" xr:uid="{00000000-0004-0000-1200-0000D8020000}"/>
    <hyperlink ref="C238" r:id="rId730" display="046/LIT06/PPM-LIT/2032" xr:uid="{00000000-0004-0000-1200-0000D9020000}"/>
    <hyperlink ref="C233" r:id="rId731" display="046/LIT06/PPM-LIT/2027" xr:uid="{00000000-0004-0000-1200-0000DA020000}"/>
    <hyperlink ref="C240" r:id="rId732" display="046/LIT06/PPM-LIT/2034" xr:uid="{00000000-0004-0000-1200-0000DB020000}"/>
    <hyperlink ref="C257" r:id="rId733" display="046/LIT06/PPM-LIT/2051" xr:uid="{00000000-0004-0000-1200-0000DC020000}"/>
    <hyperlink ref="C250" r:id="rId734" display="217/LIT06/PPM-LIT/2044" xr:uid="{00000000-0004-0000-1200-0000DD020000}"/>
    <hyperlink ref="C245" r:id="rId735" display="046/LIT06/PPM-LIT/2039" xr:uid="{00000000-0004-0000-1200-0000DE020000}"/>
    <hyperlink ref="C246" r:id="rId736" display="046/LIT06/PPM-LIT/2040" xr:uid="{00000000-0004-0000-1200-0000DF020000}"/>
    <hyperlink ref="C252" r:id="rId737" display="046/LIT06/PPM-LIT/2046" xr:uid="{00000000-0004-0000-1200-0000E0020000}"/>
    <hyperlink ref="C254" r:id="rId738" display="046/LIT06/PPM-LIT/2048" xr:uid="{00000000-0004-0000-1200-0000E1020000}"/>
    <hyperlink ref="C256" r:id="rId739" display="046/LIT06/PPM-LIT/2050" xr:uid="{00000000-0004-0000-1200-0000E2020000}"/>
    <hyperlink ref="C260" r:id="rId740" display="046/LIT06/PPM-LIT/2054" xr:uid="{00000000-0004-0000-1200-0000E3020000}"/>
    <hyperlink ref="C248" r:id="rId741" display="046/LIT06/PPM-LIT/2042" xr:uid="{00000000-0004-0000-1200-0000E4020000}"/>
    <hyperlink ref="C249" r:id="rId742" display="046/LIT06/PPM-LIT/2043" xr:uid="{00000000-0004-0000-1200-0000E5020000}"/>
    <hyperlink ref="C261" r:id="rId743" display="046/LIT06/PPM-LIT/2055" xr:uid="{00000000-0004-0000-1200-0000E6020000}"/>
    <hyperlink ref="C262" r:id="rId744" display="046/LIT06/PPM-LIT/2056" xr:uid="{00000000-0004-0000-1200-0000E7020000}"/>
    <hyperlink ref="C253" r:id="rId745" display="046/LIT06/PPM-LIT/2047" xr:uid="{00000000-0004-0000-1200-0000E8020000}"/>
    <hyperlink ref="C244" r:id="rId746" display="046/LIT06/PPM-LIT/2038" xr:uid="{00000000-0004-0000-1200-0000E9020000}"/>
    <hyperlink ref="C239" r:id="rId747" display="046/LIT06/PPM-LIT/2033" xr:uid="{00000000-0004-0000-1200-0000EA020000}"/>
    <hyperlink ref="C259" r:id="rId748" display="259/LIT06/PPM-LIT/2050" xr:uid="{00000000-0004-0000-1200-0000EB020000}"/>
    <hyperlink ref="C234" r:id="rId749" display="133/LIT06/PPM-LIT/2027" xr:uid="{00000000-0004-0000-1200-0000EC020000}"/>
    <hyperlink ref="C258" r:id="rId750" display="172/LIT06/PPM-LIT/2052" xr:uid="{00000000-0004-0000-1200-0000ED020000}"/>
    <hyperlink ref="C255" r:id="rId751" display="257/LIT06/PPM-LIT/2049" xr:uid="{00000000-0004-0000-1200-0000EE020000}"/>
  </hyperlinks>
  <pageMargins left="0.7" right="0.7" top="0.75" bottom="0.75" header="0.3" footer="0.3"/>
  <pageSetup paperSize="9" orientation="portrait" r:id="rId752"/>
  <drawing r:id="rId753"/>
  <legacyDrawing r:id="rId754"/>
  <tableParts count="1">
    <tablePart r:id="rId755"/>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59999389629810485"/>
  </sheetPr>
  <dimension ref="A1:CR179"/>
  <sheetViews>
    <sheetView topLeftCell="A94" workbookViewId="0">
      <selection activeCell="A178" sqref="A178"/>
    </sheetView>
  </sheetViews>
  <sheetFormatPr defaultColWidth="9.109375" defaultRowHeight="14.4"/>
  <cols>
    <col min="1" max="1" width="9.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 min="8" max="8" width="13.88671875" customWidth="1"/>
    <col min="9" max="9" width="26.109375" customWidth="1"/>
    <col min="10" max="10" width="17.33203125" style="734" customWidth="1"/>
    <col min="11" max="11" width="21" style="734" customWidth="1"/>
    <col min="12" max="12" width="19.33203125" customWidth="1"/>
    <col min="13" max="13" width="14.88671875" style="7" customWidth="1"/>
    <col min="14" max="14" width="13.109375" customWidth="1"/>
    <col min="15" max="15" width="12.109375" customWidth="1"/>
    <col min="16" max="17" width="11.6640625" customWidth="1"/>
    <col min="18" max="18" width="8.6640625" customWidth="1"/>
    <col min="19" max="19" width="17.5546875" style="42" customWidth="1"/>
    <col min="20" max="20" width="12.109375" customWidth="1"/>
    <col min="21" max="21" width="14.44140625" customWidth="1"/>
    <col min="22" max="22" width="20" customWidth="1"/>
    <col min="23" max="23" width="13" customWidth="1"/>
    <col min="24" max="24" width="14.5546875" customWidth="1"/>
    <col min="25" max="25" width="11" customWidth="1"/>
    <col min="26" max="26" width="16" customWidth="1"/>
    <col min="27" max="27" width="16.88671875" customWidth="1"/>
    <col min="28" max="28" width="14.44140625" customWidth="1"/>
    <col min="29" max="29" width="25" customWidth="1"/>
    <col min="30" max="30" width="17" customWidth="1"/>
    <col min="31" max="31" width="20" customWidth="1"/>
    <col min="32" max="32" width="12.44140625" customWidth="1"/>
    <col min="33" max="33" width="14.5546875" customWidth="1"/>
    <col min="34" max="34" width="16.88671875" customWidth="1"/>
    <col min="35" max="35" width="14.44140625" customWidth="1"/>
    <col min="36" max="36" width="23.88671875" customWidth="1"/>
    <col min="37" max="37" width="17" customWidth="1"/>
    <col min="38" max="38" width="20" customWidth="1"/>
    <col min="39" max="39" width="15.109375" customWidth="1"/>
    <col min="40" max="40" width="14.5546875" customWidth="1"/>
    <col min="41" max="41" width="19.44140625" customWidth="1"/>
    <col min="42" max="42" width="14.88671875" customWidth="1"/>
    <col min="43" max="43" width="24.6640625" customWidth="1"/>
    <col min="44" max="44" width="23" customWidth="1"/>
    <col min="45" max="45" width="25.109375" customWidth="1"/>
    <col min="46" max="46" width="21.6640625" customWidth="1"/>
    <col min="47" max="47" width="15.33203125" customWidth="1"/>
    <col min="48" max="48" width="12.5546875" customWidth="1"/>
    <col min="49" max="49" width="18" customWidth="1"/>
    <col min="50" max="50" width="22.44140625" customWidth="1"/>
    <col min="51" max="51" width="13.44140625" customWidth="1"/>
    <col min="52" max="52" width="19.44140625" customWidth="1"/>
    <col min="53" max="53" width="12.109375" customWidth="1"/>
    <col min="54" max="54" width="7" customWidth="1"/>
    <col min="55" max="55" width="8.6640625" customWidth="1"/>
    <col min="56" max="56" width="20" customWidth="1"/>
    <col min="57" max="57" width="18.109375" customWidth="1"/>
    <col min="58" max="58" width="18.109375" style="555" customWidth="1"/>
    <col min="59" max="59" width="20.88671875" customWidth="1"/>
    <col min="60" max="60" width="14.44140625" customWidth="1"/>
    <col min="61" max="61" width="15.88671875" customWidth="1"/>
    <col min="62" max="62" width="8.6640625" customWidth="1"/>
    <col min="63" max="63" width="20" customWidth="1"/>
    <col min="64" max="64" width="18.5546875" customWidth="1"/>
    <col min="65" max="65" width="16.6640625" customWidth="1"/>
    <col min="66" max="66" width="20.88671875" customWidth="1"/>
    <col min="67" max="67" width="14.44140625" customWidth="1"/>
    <col min="68" max="68" width="15.88671875" customWidth="1"/>
    <col min="69" max="69" width="5.5546875" bestFit="1" customWidth="1"/>
    <col min="70" max="71" width="12.44140625" customWidth="1"/>
    <col min="72" max="72" width="17.6640625" customWidth="1"/>
    <col min="73" max="73" width="13.33203125" customWidth="1"/>
    <col min="74" max="74" width="17.109375" customWidth="1"/>
    <col min="75" max="75" width="13.109375" customWidth="1"/>
    <col min="76" max="76" width="20.33203125" customWidth="1"/>
    <col min="77" max="77" width="12" customWidth="1"/>
    <col min="78" max="78" width="12.5546875" customWidth="1"/>
    <col min="79" max="79" width="15.109375" customWidth="1"/>
    <col min="80" max="80" width="14.44140625" customWidth="1"/>
    <col min="81" max="81" width="19.88671875" customWidth="1"/>
    <col min="82" max="82" width="33.44140625" customWidth="1"/>
    <col min="83" max="83" width="17.109375" customWidth="1"/>
    <col min="84" max="84" width="11.44140625" customWidth="1"/>
    <col min="85" max="85" width="10.44140625" customWidth="1"/>
    <col min="86" max="87" width="11.109375" customWidth="1"/>
    <col min="88" max="88" width="26.6640625" bestFit="1" customWidth="1"/>
    <col min="89" max="89" width="14.5546875" customWidth="1"/>
    <col min="90" max="90" width="15.109375" customWidth="1"/>
    <col min="91" max="91" width="12.88671875" customWidth="1"/>
    <col min="92" max="92" width="19" customWidth="1"/>
    <col min="93" max="93" width="23.44140625" bestFit="1" customWidth="1"/>
  </cols>
  <sheetData>
    <row r="1" spans="1:96" ht="36">
      <c r="A1" s="764" t="s">
        <v>153</v>
      </c>
      <c r="B1" s="765" t="s">
        <v>3600</v>
      </c>
      <c r="C1" s="765" t="s">
        <v>3601</v>
      </c>
      <c r="D1" s="766" t="s">
        <v>3602</v>
      </c>
      <c r="E1" s="766" t="s">
        <v>476</v>
      </c>
      <c r="F1" s="766" t="s">
        <v>2</v>
      </c>
      <c r="G1" s="766" t="s">
        <v>507</v>
      </c>
      <c r="H1" s="766" t="s">
        <v>3603</v>
      </c>
      <c r="I1" s="766" t="s">
        <v>3604</v>
      </c>
      <c r="J1" s="767" t="s">
        <v>5337</v>
      </c>
      <c r="K1" s="768" t="s">
        <v>3605</v>
      </c>
      <c r="L1" s="766" t="s">
        <v>3606</v>
      </c>
      <c r="M1" s="766" t="s">
        <v>3607</v>
      </c>
      <c r="N1" s="766" t="s">
        <v>3608</v>
      </c>
      <c r="O1" s="766" t="s">
        <v>0</v>
      </c>
      <c r="P1" s="766" t="s">
        <v>3609</v>
      </c>
      <c r="Q1" s="766" t="s">
        <v>8</v>
      </c>
      <c r="R1" s="769" t="s">
        <v>3610</v>
      </c>
      <c r="S1" s="769" t="s">
        <v>3611</v>
      </c>
      <c r="T1" s="769" t="s">
        <v>3612</v>
      </c>
      <c r="U1" s="770" t="s">
        <v>3613</v>
      </c>
      <c r="V1" s="771" t="s">
        <v>528</v>
      </c>
      <c r="W1" s="771" t="s">
        <v>3628</v>
      </c>
      <c r="X1" s="771" t="s">
        <v>3629</v>
      </c>
      <c r="Y1" s="771" t="s">
        <v>5338</v>
      </c>
      <c r="Z1" s="771" t="s">
        <v>5339</v>
      </c>
      <c r="AA1" s="769" t="s">
        <v>3621</v>
      </c>
      <c r="AB1" s="769" t="s">
        <v>3622</v>
      </c>
      <c r="AC1" s="769" t="s">
        <v>5340</v>
      </c>
      <c r="AD1" s="770" t="s">
        <v>5341</v>
      </c>
      <c r="AE1" s="771" t="s">
        <v>530</v>
      </c>
      <c r="AF1" s="771" t="s">
        <v>3637</v>
      </c>
      <c r="AG1" s="771" t="s">
        <v>3638</v>
      </c>
      <c r="AH1" s="769" t="s">
        <v>3630</v>
      </c>
      <c r="AI1" s="769" t="s">
        <v>3631</v>
      </c>
      <c r="AJ1" s="769" t="s">
        <v>5342</v>
      </c>
      <c r="AK1" s="770" t="s">
        <v>5343</v>
      </c>
      <c r="AL1" s="771" t="s">
        <v>3365</v>
      </c>
      <c r="AM1" s="771" t="s">
        <v>5344</v>
      </c>
      <c r="AN1" s="771" t="s">
        <v>5345</v>
      </c>
      <c r="AO1" s="769" t="s">
        <v>3639</v>
      </c>
      <c r="AP1" s="769" t="s">
        <v>3640</v>
      </c>
      <c r="AQ1" s="769" t="s">
        <v>5346</v>
      </c>
      <c r="AR1" s="770" t="s">
        <v>5347</v>
      </c>
      <c r="AS1" s="771" t="s">
        <v>5348</v>
      </c>
      <c r="AT1" s="771" t="s">
        <v>5349</v>
      </c>
      <c r="AU1" s="771" t="s">
        <v>5350</v>
      </c>
      <c r="AV1" s="769" t="s">
        <v>3647</v>
      </c>
      <c r="AW1" s="769" t="s">
        <v>3648</v>
      </c>
      <c r="AX1" s="769" t="s">
        <v>3649</v>
      </c>
      <c r="AY1" s="770" t="s">
        <v>5351</v>
      </c>
      <c r="AZ1" s="771" t="s">
        <v>5352</v>
      </c>
      <c r="BA1" s="771" t="s">
        <v>5353</v>
      </c>
      <c r="BB1" s="771" t="s">
        <v>5354</v>
      </c>
      <c r="BC1" s="769" t="s">
        <v>3655</v>
      </c>
      <c r="BD1" s="769" t="s">
        <v>3656</v>
      </c>
      <c r="BE1" s="769" t="s">
        <v>3657</v>
      </c>
      <c r="BF1" s="770" t="s">
        <v>5355</v>
      </c>
      <c r="BG1" s="771" t="s">
        <v>545</v>
      </c>
      <c r="BH1" s="771" t="s">
        <v>5356</v>
      </c>
      <c r="BI1" s="771" t="s">
        <v>5357</v>
      </c>
      <c r="BJ1" s="769" t="s">
        <v>5358</v>
      </c>
      <c r="BK1" s="769" t="s">
        <v>5359</v>
      </c>
      <c r="BL1" s="769" t="s">
        <v>5360</v>
      </c>
      <c r="BM1" s="770" t="s">
        <v>5361</v>
      </c>
      <c r="BN1" s="771" t="s">
        <v>5362</v>
      </c>
      <c r="BO1" s="771" t="s">
        <v>5363</v>
      </c>
      <c r="BP1" s="771" t="s">
        <v>5364</v>
      </c>
      <c r="BQ1" s="816" t="s">
        <v>480</v>
      </c>
      <c r="BR1" s="772" t="s">
        <v>3661</v>
      </c>
      <c r="BS1" s="772" t="s">
        <v>3662</v>
      </c>
      <c r="BT1" s="773" t="s">
        <v>5365</v>
      </c>
      <c r="BU1" s="773" t="s">
        <v>3664</v>
      </c>
      <c r="BV1" s="773" t="s">
        <v>3665</v>
      </c>
      <c r="BW1" s="773" t="s">
        <v>3666</v>
      </c>
      <c r="BX1" s="773" t="s">
        <v>3667</v>
      </c>
      <c r="BY1" s="773" t="s">
        <v>3668</v>
      </c>
      <c r="BZ1" s="773" t="s">
        <v>3669</v>
      </c>
      <c r="CA1" s="773" t="s">
        <v>3670</v>
      </c>
      <c r="CB1" s="773" t="s">
        <v>3671</v>
      </c>
      <c r="CC1" s="773" t="s">
        <v>3672</v>
      </c>
      <c r="CD1" s="773" t="s">
        <v>3673</v>
      </c>
      <c r="CE1" s="773" t="s">
        <v>3674</v>
      </c>
      <c r="CF1" s="773" t="s">
        <v>3675</v>
      </c>
      <c r="CG1" s="773" t="s">
        <v>3676</v>
      </c>
      <c r="CH1" s="773" t="s">
        <v>5366</v>
      </c>
      <c r="CI1" s="773" t="s">
        <v>5367</v>
      </c>
      <c r="CJ1" s="774" t="s">
        <v>5368</v>
      </c>
      <c r="CK1" s="775" t="s">
        <v>5369</v>
      </c>
      <c r="CL1" s="776" t="s">
        <v>5370</v>
      </c>
      <c r="CM1" s="777" t="s">
        <v>5371</v>
      </c>
      <c r="CN1" s="778" t="s">
        <v>3678</v>
      </c>
      <c r="CO1" s="777" t="s">
        <v>3679</v>
      </c>
      <c r="CP1" s="3"/>
      <c r="CQ1" s="3"/>
      <c r="CR1" s="3"/>
    </row>
    <row r="2" spans="1:96" ht="36">
      <c r="A2" s="241">
        <v>37</v>
      </c>
      <c r="B2" s="22" t="s">
        <v>1230</v>
      </c>
      <c r="C2" s="22" t="s">
        <v>1230</v>
      </c>
      <c r="D2" s="21" t="s">
        <v>5906</v>
      </c>
      <c r="E2" s="20" t="s">
        <v>5699</v>
      </c>
      <c r="F2" s="1023">
        <v>2023</v>
      </c>
      <c r="G2" s="1023">
        <v>2023</v>
      </c>
      <c r="H2" s="20">
        <v>6</v>
      </c>
      <c r="I2" s="22" t="s">
        <v>5720</v>
      </c>
      <c r="J2" s="1221" t="s">
        <v>5907</v>
      </c>
      <c r="K2" s="1221" t="s">
        <v>5907</v>
      </c>
      <c r="L2" s="1047" t="s">
        <v>3472</v>
      </c>
      <c r="M2" s="20">
        <v>6</v>
      </c>
      <c r="N2" s="22" t="s">
        <v>5908</v>
      </c>
      <c r="O2" s="21" t="s">
        <v>9</v>
      </c>
      <c r="P2" s="20"/>
      <c r="Q2" s="20" t="s">
        <v>3423</v>
      </c>
      <c r="R2" s="20">
        <v>6859016</v>
      </c>
      <c r="S2" s="30" t="s">
        <v>3533</v>
      </c>
      <c r="T2" s="23" t="s">
        <v>2785</v>
      </c>
      <c r="U2" s="1244"/>
      <c r="V2" s="1047" t="s">
        <v>176</v>
      </c>
      <c r="W2" s="1047" t="s">
        <v>3751</v>
      </c>
      <c r="X2" s="1047" t="s">
        <v>3687</v>
      </c>
      <c r="Y2" s="259">
        <v>8140</v>
      </c>
      <c r="Z2" s="259">
        <v>72019</v>
      </c>
      <c r="AA2" s="10">
        <v>258471</v>
      </c>
      <c r="AB2" s="323" t="s">
        <v>3972</v>
      </c>
      <c r="AC2" s="11" t="s">
        <v>67</v>
      </c>
      <c r="AD2" s="1244"/>
      <c r="AE2" s="20" t="s">
        <v>176</v>
      </c>
      <c r="AF2" s="1047" t="s">
        <v>3751</v>
      </c>
      <c r="AG2" s="1047" t="s">
        <v>3687</v>
      </c>
      <c r="AH2" s="20">
        <v>6680612</v>
      </c>
      <c r="AI2" s="23" t="s">
        <v>1248</v>
      </c>
      <c r="AJ2" s="8" t="s">
        <v>26</v>
      </c>
      <c r="AK2" s="1244"/>
      <c r="AL2" s="22" t="s">
        <v>176</v>
      </c>
      <c r="AM2" s="22" t="s">
        <v>3694</v>
      </c>
      <c r="AN2" s="22" t="s">
        <v>3687</v>
      </c>
      <c r="AO2" s="20"/>
      <c r="AP2" s="20"/>
      <c r="AQ2" s="20"/>
      <c r="AR2" s="1244"/>
      <c r="AS2" s="20"/>
      <c r="AT2" s="20"/>
      <c r="AU2" s="20"/>
      <c r="AV2" s="20"/>
      <c r="AW2" s="20"/>
      <c r="AX2" s="20"/>
      <c r="AY2" s="1244"/>
      <c r="AZ2" s="20"/>
      <c r="BA2" s="20"/>
      <c r="BB2" s="20"/>
      <c r="BC2" s="20"/>
      <c r="BD2" s="20"/>
      <c r="BE2" s="20"/>
      <c r="BF2" s="1244"/>
      <c r="BG2" s="20"/>
      <c r="BH2" s="20"/>
      <c r="BI2" s="20"/>
      <c r="BJ2" s="20"/>
      <c r="BK2" s="20"/>
      <c r="BL2" s="20"/>
      <c r="BM2" s="1244"/>
      <c r="BN2" s="20"/>
      <c r="BO2" s="20"/>
      <c r="BP2" s="20"/>
      <c r="BQ2" s="20"/>
      <c r="BR2" s="20"/>
      <c r="BS2" s="20"/>
      <c r="BT2" s="20"/>
      <c r="BU2" s="20"/>
      <c r="BV2" s="20"/>
      <c r="BW2" s="20"/>
      <c r="BX2" s="20"/>
      <c r="BY2" s="20"/>
      <c r="BZ2" s="20"/>
      <c r="CA2" s="20"/>
      <c r="CB2" s="20"/>
      <c r="CC2" s="20"/>
      <c r="CD2" s="20"/>
      <c r="CE2" s="20"/>
      <c r="CF2" s="20"/>
      <c r="CG2" s="20"/>
      <c r="CH2" s="20"/>
      <c r="CI2" s="20"/>
      <c r="CJ2" s="20"/>
      <c r="CK2" s="20"/>
      <c r="CL2" s="1287"/>
      <c r="CM2" s="103"/>
      <c r="CN2" s="20"/>
      <c r="CO2" s="20"/>
    </row>
    <row r="3" spans="1:96" ht="48.6">
      <c r="A3" s="241">
        <v>16</v>
      </c>
      <c r="B3" s="547" t="s">
        <v>5469</v>
      </c>
      <c r="C3" s="558" t="s">
        <v>5479</v>
      </c>
      <c r="D3" s="183" t="s">
        <v>5484</v>
      </c>
      <c r="E3" s="182" t="s">
        <v>5464</v>
      </c>
      <c r="F3" s="182">
        <v>2021</v>
      </c>
      <c r="G3" s="182">
        <v>2021</v>
      </c>
      <c r="H3" s="182">
        <v>3</v>
      </c>
      <c r="I3" s="22" t="s">
        <v>5410</v>
      </c>
      <c r="J3" s="745">
        <f t="shared" ref="J3:J9" si="0">K3</f>
        <v>450000000</v>
      </c>
      <c r="K3" s="720">
        <v>450000000</v>
      </c>
      <c r="L3" s="184" t="s">
        <v>3687</v>
      </c>
      <c r="M3" s="20">
        <v>7</v>
      </c>
      <c r="N3" s="22" t="s">
        <v>5402</v>
      </c>
      <c r="O3" s="21" t="s">
        <v>9</v>
      </c>
      <c r="P3" s="182" t="s">
        <v>3686</v>
      </c>
      <c r="Q3" s="182" t="s">
        <v>4392</v>
      </c>
      <c r="R3" s="182">
        <v>6680651</v>
      </c>
      <c r="S3" s="185" t="s">
        <v>19</v>
      </c>
      <c r="T3" s="186" t="s">
        <v>1304</v>
      </c>
      <c r="U3" s="375">
        <f>K3/3</f>
        <v>150000000</v>
      </c>
      <c r="V3" s="184" t="s">
        <v>176</v>
      </c>
      <c r="W3" s="184" t="s">
        <v>3694</v>
      </c>
      <c r="X3" s="184" t="s">
        <v>3687</v>
      </c>
      <c r="Y3" s="376">
        <v>8140</v>
      </c>
      <c r="Z3" s="377" t="s">
        <v>3760</v>
      </c>
      <c r="AA3" s="376">
        <v>6680687</v>
      </c>
      <c r="AB3" s="1252">
        <v>702048705</v>
      </c>
      <c r="AC3" s="403" t="s">
        <v>36</v>
      </c>
      <c r="AD3" s="374">
        <f>K3/3</f>
        <v>150000000</v>
      </c>
      <c r="AE3" s="184"/>
      <c r="AF3" s="184"/>
      <c r="AG3" s="184"/>
      <c r="AH3" s="376">
        <v>6680623</v>
      </c>
      <c r="AI3" s="1252" t="s">
        <v>2129</v>
      </c>
      <c r="AJ3" s="403" t="s">
        <v>37</v>
      </c>
      <c r="AK3" s="374">
        <f>K3/3</f>
        <v>150000000</v>
      </c>
      <c r="AL3" s="184"/>
      <c r="AM3" s="184"/>
      <c r="AN3" s="378"/>
      <c r="AO3" s="378"/>
      <c r="AP3" s="378"/>
      <c r="AQ3" s="184"/>
      <c r="AR3" s="379"/>
      <c r="AS3" s="378"/>
      <c r="AT3" s="378"/>
      <c r="AU3" s="378"/>
      <c r="AV3" s="378"/>
      <c r="AW3" s="378"/>
      <c r="AX3" s="184"/>
      <c r="AY3" s="378"/>
      <c r="AZ3" s="378"/>
      <c r="BA3" s="378"/>
      <c r="BB3" s="378"/>
      <c r="BC3" s="378"/>
      <c r="BD3" s="378"/>
      <c r="BE3" s="378"/>
      <c r="BF3" s="355"/>
      <c r="BG3" s="378"/>
      <c r="BH3" s="378"/>
      <c r="BI3" s="378"/>
      <c r="BJ3" s="378"/>
      <c r="BK3" s="378"/>
      <c r="BL3" s="378"/>
      <c r="BM3" s="378"/>
      <c r="BN3" s="378"/>
      <c r="BO3" s="378"/>
      <c r="BP3" s="378"/>
      <c r="BQ3" s="378"/>
      <c r="BR3" s="287" t="s">
        <v>3661</v>
      </c>
      <c r="BS3" s="287" t="s">
        <v>3662</v>
      </c>
      <c r="BT3" s="184" t="s">
        <v>3731</v>
      </c>
      <c r="BU3" s="183"/>
      <c r="BV3" s="184" t="s">
        <v>2123</v>
      </c>
      <c r="BW3" s="183" t="s">
        <v>4206</v>
      </c>
      <c r="BX3" s="184" t="s">
        <v>2591</v>
      </c>
      <c r="BY3" s="183"/>
      <c r="BZ3" s="380"/>
      <c r="CA3" s="380"/>
      <c r="CB3" s="380"/>
      <c r="CC3" s="380"/>
      <c r="CD3" s="380"/>
      <c r="CE3" s="380"/>
      <c r="CF3" s="380"/>
      <c r="CG3" s="380"/>
      <c r="CH3" s="380"/>
      <c r="CI3" s="380"/>
      <c r="CJ3" s="1279" t="s">
        <v>4208</v>
      </c>
      <c r="CK3" s="1279" t="s">
        <v>5405</v>
      </c>
      <c r="CL3" s="1288" t="s">
        <v>5433</v>
      </c>
      <c r="CM3" s="1292" t="s">
        <v>5485</v>
      </c>
      <c r="CN3" s="1279" t="s">
        <v>4208</v>
      </c>
      <c r="CO3" s="1279" t="s">
        <v>4208</v>
      </c>
    </row>
    <row r="4" spans="1:96" ht="36">
      <c r="A4" s="241">
        <v>18</v>
      </c>
      <c r="B4" s="547" t="s">
        <v>5489</v>
      </c>
      <c r="C4" s="22" t="s">
        <v>1230</v>
      </c>
      <c r="D4" s="569" t="s">
        <v>5490</v>
      </c>
      <c r="E4" s="22" t="s">
        <v>5491</v>
      </c>
      <c r="F4" s="20">
        <v>2021</v>
      </c>
      <c r="G4" s="20">
        <v>2021</v>
      </c>
      <c r="H4" s="20">
        <v>5</v>
      </c>
      <c r="I4" s="22" t="s">
        <v>5401</v>
      </c>
      <c r="J4" s="626">
        <f t="shared" si="0"/>
        <v>48800000</v>
      </c>
      <c r="K4" s="718">
        <v>48800000</v>
      </c>
      <c r="L4" s="22" t="s">
        <v>3687</v>
      </c>
      <c r="M4" s="20">
        <v>7</v>
      </c>
      <c r="N4" s="22" t="s">
        <v>5402</v>
      </c>
      <c r="O4" s="21" t="s">
        <v>3423</v>
      </c>
      <c r="P4" s="20"/>
      <c r="Q4" s="20"/>
      <c r="R4" s="20">
        <v>6680627</v>
      </c>
      <c r="S4" s="30" t="s">
        <v>3989</v>
      </c>
      <c r="T4" s="23" t="s">
        <v>2200</v>
      </c>
      <c r="U4" s="352">
        <f>K4/2</f>
        <v>24400000</v>
      </c>
      <c r="V4" s="22" t="s">
        <v>197</v>
      </c>
      <c r="W4" s="22" t="s">
        <v>3688</v>
      </c>
      <c r="X4" s="22" t="s">
        <v>3687</v>
      </c>
      <c r="Y4" s="10">
        <v>8140</v>
      </c>
      <c r="Z4" s="353" t="s">
        <v>3760</v>
      </c>
      <c r="AA4" s="101"/>
      <c r="AB4" s="217"/>
      <c r="AC4" s="101" t="s">
        <v>1445</v>
      </c>
      <c r="AD4" s="372"/>
      <c r="AE4" s="22"/>
      <c r="AF4" s="22"/>
      <c r="AG4" s="22"/>
      <c r="AH4" s="10">
        <v>6680708</v>
      </c>
      <c r="AI4" s="12" t="s">
        <v>2724</v>
      </c>
      <c r="AJ4" s="8" t="s">
        <v>85</v>
      </c>
      <c r="AK4" s="354">
        <f>K4/2</f>
        <v>24400000</v>
      </c>
      <c r="AL4" s="22" t="s">
        <v>176</v>
      </c>
      <c r="AM4" s="22" t="s">
        <v>3694</v>
      </c>
      <c r="AN4" s="22" t="s">
        <v>3687</v>
      </c>
      <c r="AO4" s="26"/>
      <c r="AP4" s="26"/>
      <c r="AQ4" s="22"/>
      <c r="AR4" s="355"/>
      <c r="AS4" s="26"/>
      <c r="AT4" s="26"/>
      <c r="AU4" s="26"/>
      <c r="AV4" s="26"/>
      <c r="AW4" s="26"/>
      <c r="AX4" s="22"/>
      <c r="AY4" s="355"/>
      <c r="AZ4" s="26"/>
      <c r="BA4" s="26"/>
      <c r="BB4" s="26"/>
      <c r="BC4" s="26"/>
      <c r="BD4" s="26"/>
      <c r="BE4" s="26"/>
      <c r="BF4" s="355"/>
      <c r="BG4" s="26"/>
      <c r="BH4" s="26"/>
      <c r="BI4" s="26"/>
      <c r="BJ4" s="26"/>
      <c r="BK4" s="26"/>
      <c r="BL4" s="26"/>
      <c r="BM4" s="355"/>
      <c r="BN4" s="26"/>
      <c r="BO4" s="26"/>
      <c r="BP4" s="26"/>
      <c r="BQ4" s="26"/>
      <c r="BR4" s="288" t="s">
        <v>3661</v>
      </c>
      <c r="BS4" s="288" t="s">
        <v>3662</v>
      </c>
      <c r="BT4" s="22"/>
      <c r="BU4" s="21"/>
      <c r="BV4" s="22"/>
      <c r="BW4" s="21"/>
      <c r="BX4" s="22"/>
      <c r="BY4" s="21"/>
      <c r="BZ4" s="27"/>
      <c r="CA4" s="27"/>
      <c r="CB4" s="27"/>
      <c r="CC4" s="27"/>
      <c r="CD4" s="27"/>
      <c r="CE4" s="27"/>
      <c r="CF4" s="27"/>
      <c r="CG4" s="27"/>
      <c r="CH4" s="27"/>
      <c r="CI4" s="27"/>
      <c r="CJ4" s="453" t="s">
        <v>4208</v>
      </c>
      <c r="CK4" s="453" t="s">
        <v>4208</v>
      </c>
      <c r="CL4" s="1291" t="s">
        <v>4208</v>
      </c>
      <c r="CM4" s="454" t="s">
        <v>4208</v>
      </c>
      <c r="CN4" s="453" t="s">
        <v>4208</v>
      </c>
      <c r="CO4" s="453" t="s">
        <v>4208</v>
      </c>
    </row>
    <row r="5" spans="1:96" ht="36">
      <c r="A5" s="507">
        <v>13</v>
      </c>
      <c r="B5" s="547" t="s">
        <v>5469</v>
      </c>
      <c r="C5" s="547" t="s">
        <v>5470</v>
      </c>
      <c r="D5" s="21" t="s">
        <v>5471</v>
      </c>
      <c r="E5" s="20" t="s">
        <v>5464</v>
      </c>
      <c r="F5" s="20">
        <v>2021</v>
      </c>
      <c r="G5" s="20">
        <v>2021</v>
      </c>
      <c r="H5" s="20">
        <v>3</v>
      </c>
      <c r="I5" s="22" t="s">
        <v>5410</v>
      </c>
      <c r="J5" s="626">
        <f t="shared" si="0"/>
        <v>40000000</v>
      </c>
      <c r="K5" s="718">
        <v>40000000</v>
      </c>
      <c r="L5" s="22" t="s">
        <v>3687</v>
      </c>
      <c r="M5" s="20">
        <v>7</v>
      </c>
      <c r="N5" s="22" t="s">
        <v>5402</v>
      </c>
      <c r="O5" s="21" t="s">
        <v>9</v>
      </c>
      <c r="P5" s="20" t="s">
        <v>3686</v>
      </c>
      <c r="Q5" s="20" t="s">
        <v>4392</v>
      </c>
      <c r="R5" s="20">
        <v>6665306</v>
      </c>
      <c r="S5" s="30" t="s">
        <v>35</v>
      </c>
      <c r="T5" s="23" t="s">
        <v>2015</v>
      </c>
      <c r="U5" s="352">
        <f>K5/4</f>
        <v>10000000</v>
      </c>
      <c r="V5" s="22" t="s">
        <v>217</v>
      </c>
      <c r="W5" s="22" t="s">
        <v>3688</v>
      </c>
      <c r="X5" s="22" t="s">
        <v>3687</v>
      </c>
      <c r="Y5" s="10">
        <v>8140</v>
      </c>
      <c r="Z5" s="353" t="s">
        <v>3760</v>
      </c>
      <c r="AA5" s="10">
        <v>6680633</v>
      </c>
      <c r="AB5" s="356" t="s">
        <v>3791</v>
      </c>
      <c r="AC5" s="8" t="s">
        <v>25</v>
      </c>
      <c r="AD5" s="354">
        <f>K5/4</f>
        <v>10000000</v>
      </c>
      <c r="AE5" s="22" t="s">
        <v>179</v>
      </c>
      <c r="AF5" s="22" t="s">
        <v>3688</v>
      </c>
      <c r="AG5" s="22" t="s">
        <v>3687</v>
      </c>
      <c r="AH5" s="10">
        <v>6680648</v>
      </c>
      <c r="AI5" s="8" t="s">
        <v>1324</v>
      </c>
      <c r="AJ5" s="8" t="s">
        <v>24</v>
      </c>
      <c r="AK5" s="354">
        <f>K5/4</f>
        <v>10000000</v>
      </c>
      <c r="AL5" s="22" t="s">
        <v>217</v>
      </c>
      <c r="AM5" s="22" t="s">
        <v>3688</v>
      </c>
      <c r="AN5" s="22" t="s">
        <v>3687</v>
      </c>
      <c r="AO5" s="371">
        <v>6744406</v>
      </c>
      <c r="AP5" s="373" t="s">
        <v>1273</v>
      </c>
      <c r="AQ5" s="22" t="s">
        <v>54</v>
      </c>
      <c r="AR5" s="109">
        <f>K5/4</f>
        <v>10000000</v>
      </c>
      <c r="AS5" s="22" t="s">
        <v>217</v>
      </c>
      <c r="AT5" s="22" t="s">
        <v>3688</v>
      </c>
      <c r="AU5" s="22" t="s">
        <v>3687</v>
      </c>
      <c r="AV5" s="26"/>
      <c r="AW5" s="26"/>
      <c r="AX5" s="22"/>
      <c r="AY5" s="355"/>
      <c r="AZ5" s="26"/>
      <c r="BA5" s="26"/>
      <c r="BB5" s="26"/>
      <c r="BC5" s="26"/>
      <c r="BD5" s="26"/>
      <c r="BE5" s="26"/>
      <c r="BF5" s="355"/>
      <c r="BG5" s="26"/>
      <c r="BH5" s="26"/>
      <c r="BI5" s="26"/>
      <c r="BJ5" s="26"/>
      <c r="BK5" s="26"/>
      <c r="BL5" s="26"/>
      <c r="BM5" s="355"/>
      <c r="BN5" s="26"/>
      <c r="BO5" s="26"/>
      <c r="BP5" s="26"/>
      <c r="BQ5" s="26"/>
      <c r="BR5" s="287" t="s">
        <v>3661</v>
      </c>
      <c r="BS5" s="287" t="s">
        <v>3662</v>
      </c>
      <c r="BT5" s="22" t="s">
        <v>5472</v>
      </c>
      <c r="BU5" s="21" t="s">
        <v>4181</v>
      </c>
      <c r="BV5" s="22" t="s">
        <v>3388</v>
      </c>
      <c r="BW5" s="21" t="s">
        <v>4181</v>
      </c>
      <c r="BX5" s="22" t="s">
        <v>5473</v>
      </c>
      <c r="BY5" s="21"/>
      <c r="BZ5" s="27"/>
      <c r="CA5" s="27"/>
      <c r="CB5" s="27"/>
      <c r="CC5" s="27"/>
      <c r="CD5" s="27"/>
      <c r="CE5" s="27"/>
      <c r="CF5" s="27"/>
      <c r="CG5" s="27"/>
      <c r="CH5" s="27"/>
      <c r="CI5" s="27"/>
      <c r="CJ5" s="1280" t="s">
        <v>1230</v>
      </c>
      <c r="CK5" s="453" t="s">
        <v>5405</v>
      </c>
      <c r="CL5" s="1289" t="s">
        <v>1230</v>
      </c>
      <c r="CM5" s="454" t="s">
        <v>5445</v>
      </c>
      <c r="CN5" s="453" t="s">
        <v>4208</v>
      </c>
      <c r="CO5" s="453" t="s">
        <v>4208</v>
      </c>
    </row>
    <row r="6" spans="1:96" ht="36">
      <c r="A6" s="507">
        <v>14</v>
      </c>
      <c r="B6" s="547" t="s">
        <v>5469</v>
      </c>
      <c r="C6" s="547" t="s">
        <v>5474</v>
      </c>
      <c r="D6" s="21" t="s">
        <v>5475</v>
      </c>
      <c r="E6" s="20" t="s">
        <v>5464</v>
      </c>
      <c r="F6" s="20">
        <v>2021</v>
      </c>
      <c r="G6" s="20">
        <v>2021</v>
      </c>
      <c r="H6" s="20">
        <v>3</v>
      </c>
      <c r="I6" s="22" t="s">
        <v>5410</v>
      </c>
      <c r="J6" s="626">
        <f t="shared" si="0"/>
        <v>40000000</v>
      </c>
      <c r="K6" s="718">
        <v>40000000</v>
      </c>
      <c r="L6" s="22" t="s">
        <v>3687</v>
      </c>
      <c r="M6" s="20">
        <v>7</v>
      </c>
      <c r="N6" s="22" t="s">
        <v>5402</v>
      </c>
      <c r="O6" s="21" t="s">
        <v>9</v>
      </c>
      <c r="P6" s="20" t="s">
        <v>3686</v>
      </c>
      <c r="Q6" s="20" t="s">
        <v>4392</v>
      </c>
      <c r="R6" s="20">
        <v>6680623</v>
      </c>
      <c r="S6" s="30" t="s">
        <v>37</v>
      </c>
      <c r="T6" s="23" t="s">
        <v>2129</v>
      </c>
      <c r="U6" s="352">
        <f>K6/4</f>
        <v>10000000</v>
      </c>
      <c r="V6" s="22" t="s">
        <v>217</v>
      </c>
      <c r="W6" s="22" t="s">
        <v>3688</v>
      </c>
      <c r="X6" s="22" t="s">
        <v>3687</v>
      </c>
      <c r="Y6" s="10">
        <v>8140</v>
      </c>
      <c r="Z6" s="353" t="s">
        <v>3760</v>
      </c>
      <c r="AA6" s="10">
        <v>6680633</v>
      </c>
      <c r="AB6" s="356" t="s">
        <v>3791</v>
      </c>
      <c r="AC6" s="8" t="s">
        <v>25</v>
      </c>
      <c r="AD6" s="354">
        <f>K6/4</f>
        <v>10000000</v>
      </c>
      <c r="AE6" s="22" t="s">
        <v>179</v>
      </c>
      <c r="AF6" s="22" t="s">
        <v>3688</v>
      </c>
      <c r="AG6" s="22" t="s">
        <v>3687</v>
      </c>
      <c r="AH6" s="20">
        <v>6681051</v>
      </c>
      <c r="AI6" s="1253" t="s">
        <v>1945</v>
      </c>
      <c r="AJ6" s="8" t="s">
        <v>13</v>
      </c>
      <c r="AK6" s="354">
        <f>K6/4</f>
        <v>10000000</v>
      </c>
      <c r="AL6" s="22" t="s">
        <v>176</v>
      </c>
      <c r="AM6" s="22" t="s">
        <v>3694</v>
      </c>
      <c r="AN6" s="22" t="s">
        <v>3687</v>
      </c>
      <c r="AO6" s="20">
        <v>6764236</v>
      </c>
      <c r="AP6" s="23" t="s">
        <v>1972</v>
      </c>
      <c r="AQ6" s="22" t="s">
        <v>5476</v>
      </c>
      <c r="AR6" s="109">
        <f>K6/4</f>
        <v>10000000</v>
      </c>
      <c r="AS6" s="22" t="s">
        <v>217</v>
      </c>
      <c r="AT6" s="22" t="s">
        <v>3688</v>
      </c>
      <c r="AU6" s="22" t="s">
        <v>3687</v>
      </c>
      <c r="AV6" s="41"/>
      <c r="AW6" s="41"/>
      <c r="AX6" s="22"/>
      <c r="AY6" s="355"/>
      <c r="AZ6" s="26"/>
      <c r="BA6" s="26"/>
      <c r="BB6" s="26"/>
      <c r="BC6" s="26"/>
      <c r="BD6" s="26"/>
      <c r="BE6" s="26"/>
      <c r="BF6" s="355"/>
      <c r="BG6" s="26"/>
      <c r="BH6" s="26"/>
      <c r="BI6" s="26"/>
      <c r="BJ6" s="26"/>
      <c r="BK6" s="26"/>
      <c r="BL6" s="26"/>
      <c r="BM6" s="355"/>
      <c r="BN6" s="26"/>
      <c r="BO6" s="26"/>
      <c r="BP6" s="26"/>
      <c r="BQ6" s="26"/>
      <c r="BR6" s="287" t="s">
        <v>3661</v>
      </c>
      <c r="BS6" s="287" t="s">
        <v>3662</v>
      </c>
      <c r="BT6" s="22" t="s">
        <v>1947</v>
      </c>
      <c r="BU6" s="21" t="s">
        <v>4206</v>
      </c>
      <c r="BV6" s="22" t="s">
        <v>5477</v>
      </c>
      <c r="BW6" s="21" t="s">
        <v>4206</v>
      </c>
      <c r="BX6" s="22" t="s">
        <v>5478</v>
      </c>
      <c r="BY6" s="21"/>
      <c r="BZ6" s="27"/>
      <c r="CA6" s="27"/>
      <c r="CB6" s="27"/>
      <c r="CC6" s="27"/>
      <c r="CD6" s="27"/>
      <c r="CE6" s="27"/>
      <c r="CF6" s="27"/>
      <c r="CG6" s="27"/>
      <c r="CH6" s="27"/>
      <c r="CI6" s="27"/>
      <c r="CJ6" s="1280" t="s">
        <v>1230</v>
      </c>
      <c r="CK6" s="453" t="s">
        <v>5422</v>
      </c>
      <c r="CL6" s="1289" t="s">
        <v>1230</v>
      </c>
      <c r="CM6" s="454" t="s">
        <v>4208</v>
      </c>
      <c r="CN6" s="453" t="s">
        <v>4208</v>
      </c>
      <c r="CO6" s="453" t="s">
        <v>4208</v>
      </c>
      <c r="CP6" s="50"/>
      <c r="CQ6" s="50"/>
      <c r="CR6" s="50"/>
    </row>
    <row r="7" spans="1:96" ht="48">
      <c r="A7" s="507">
        <v>15</v>
      </c>
      <c r="B7" s="547" t="s">
        <v>5469</v>
      </c>
      <c r="C7" s="547" t="s">
        <v>5479</v>
      </c>
      <c r="D7" s="21" t="s">
        <v>5480</v>
      </c>
      <c r="E7" s="20" t="s">
        <v>5464</v>
      </c>
      <c r="F7" s="20">
        <v>2021</v>
      </c>
      <c r="G7" s="20">
        <v>2021</v>
      </c>
      <c r="H7" s="20">
        <v>3</v>
      </c>
      <c r="I7" s="22" t="s">
        <v>5410</v>
      </c>
      <c r="J7" s="626">
        <f t="shared" si="0"/>
        <v>40000000</v>
      </c>
      <c r="K7" s="718">
        <v>40000000</v>
      </c>
      <c r="L7" s="22" t="s">
        <v>3687</v>
      </c>
      <c r="M7" s="20">
        <v>7</v>
      </c>
      <c r="N7" s="22" t="s">
        <v>5402</v>
      </c>
      <c r="O7" s="21" t="s">
        <v>9</v>
      </c>
      <c r="P7" s="20" t="s">
        <v>3686</v>
      </c>
      <c r="Q7" s="20" t="s">
        <v>4392</v>
      </c>
      <c r="R7" s="20">
        <v>6680612</v>
      </c>
      <c r="S7" s="30" t="s">
        <v>26</v>
      </c>
      <c r="T7" s="23" t="s">
        <v>1248</v>
      </c>
      <c r="U7" s="352">
        <f>K7/5</f>
        <v>8000000</v>
      </c>
      <c r="V7" s="22" t="s">
        <v>176</v>
      </c>
      <c r="W7" s="22" t="s">
        <v>3694</v>
      </c>
      <c r="X7" s="22" t="s">
        <v>3687</v>
      </c>
      <c r="Y7" s="10">
        <v>8140</v>
      </c>
      <c r="Z7" s="353" t="s">
        <v>3760</v>
      </c>
      <c r="AA7" s="10">
        <v>6680633</v>
      </c>
      <c r="AB7" s="356" t="s">
        <v>3791</v>
      </c>
      <c r="AC7" s="8" t="s">
        <v>25</v>
      </c>
      <c r="AD7" s="354">
        <f>K7/5</f>
        <v>8000000</v>
      </c>
      <c r="AE7" s="22" t="s">
        <v>179</v>
      </c>
      <c r="AF7" s="22" t="s">
        <v>3688</v>
      </c>
      <c r="AG7" s="22" t="s">
        <v>3687</v>
      </c>
      <c r="AH7" s="10">
        <v>6680627</v>
      </c>
      <c r="AI7" s="323" t="s">
        <v>2200</v>
      </c>
      <c r="AJ7" s="8" t="s">
        <v>5481</v>
      </c>
      <c r="AK7" s="354">
        <f>K7/5</f>
        <v>8000000</v>
      </c>
      <c r="AL7" s="22" t="s">
        <v>176</v>
      </c>
      <c r="AM7" s="22" t="s">
        <v>3694</v>
      </c>
      <c r="AN7" s="22" t="s">
        <v>3687</v>
      </c>
      <c r="AO7" s="20">
        <v>6680628</v>
      </c>
      <c r="AP7" s="1253" t="s">
        <v>1295</v>
      </c>
      <c r="AQ7" s="22" t="s">
        <v>89</v>
      </c>
      <c r="AR7" s="109">
        <f>K7/5</f>
        <v>8000000</v>
      </c>
      <c r="AS7" s="22" t="s">
        <v>207</v>
      </c>
      <c r="AT7" s="22" t="s">
        <v>3694</v>
      </c>
      <c r="AU7" s="22" t="s">
        <v>3687</v>
      </c>
      <c r="AV7" s="20">
        <v>6680698</v>
      </c>
      <c r="AW7" s="23" t="s">
        <v>1290</v>
      </c>
      <c r="AX7" s="22" t="s">
        <v>211</v>
      </c>
      <c r="AY7" s="109">
        <f>K7/5</f>
        <v>8000000</v>
      </c>
      <c r="AZ7" s="22" t="s">
        <v>207</v>
      </c>
      <c r="BA7" s="22" t="s">
        <v>3694</v>
      </c>
      <c r="BB7" s="22" t="s">
        <v>3687</v>
      </c>
      <c r="BC7" s="26"/>
      <c r="BD7" s="26"/>
      <c r="BE7" s="26"/>
      <c r="BF7" s="355"/>
      <c r="BG7" s="26"/>
      <c r="BH7" s="26"/>
      <c r="BI7" s="26"/>
      <c r="BJ7" s="26"/>
      <c r="BK7" s="26"/>
      <c r="BL7" s="26"/>
      <c r="BM7" s="109"/>
      <c r="BN7" s="26"/>
      <c r="BO7" s="26"/>
      <c r="BP7" s="26"/>
      <c r="BQ7" s="26"/>
      <c r="BR7" s="287" t="s">
        <v>3661</v>
      </c>
      <c r="BS7" s="287" t="s">
        <v>3662</v>
      </c>
      <c r="BT7" s="22" t="s">
        <v>5482</v>
      </c>
      <c r="BU7" s="21"/>
      <c r="BV7" s="22" t="s">
        <v>3529</v>
      </c>
      <c r="BW7" s="21" t="s">
        <v>4056</v>
      </c>
      <c r="BX7" s="22" t="s">
        <v>5483</v>
      </c>
      <c r="BY7" s="21"/>
      <c r="BZ7" s="27"/>
      <c r="CA7" s="27"/>
      <c r="CB7" s="27"/>
      <c r="CC7" s="27"/>
      <c r="CD7" s="27"/>
      <c r="CE7" s="27"/>
      <c r="CF7" s="27"/>
      <c r="CG7" s="27"/>
      <c r="CH7" s="27"/>
      <c r="CI7" s="27"/>
      <c r="CJ7" s="1280" t="s">
        <v>1230</v>
      </c>
      <c r="CK7" s="453" t="s">
        <v>5422</v>
      </c>
      <c r="CL7" s="1289" t="s">
        <v>1230</v>
      </c>
      <c r="CM7" s="454" t="s">
        <v>4208</v>
      </c>
      <c r="CN7" s="453" t="s">
        <v>4208</v>
      </c>
      <c r="CO7" s="453" t="s">
        <v>4208</v>
      </c>
    </row>
    <row r="8" spans="1:96" ht="36">
      <c r="A8" s="507">
        <v>17</v>
      </c>
      <c r="B8" s="547" t="s">
        <v>5469</v>
      </c>
      <c r="C8" s="547" t="s">
        <v>5486</v>
      </c>
      <c r="D8" s="21" t="s">
        <v>5487</v>
      </c>
      <c r="E8" s="20" t="s">
        <v>5464</v>
      </c>
      <c r="F8" s="20">
        <v>2021</v>
      </c>
      <c r="G8" s="20">
        <v>2021</v>
      </c>
      <c r="H8" s="20">
        <v>3</v>
      </c>
      <c r="I8" s="22" t="s">
        <v>5410</v>
      </c>
      <c r="J8" s="626">
        <f t="shared" si="0"/>
        <v>40000000</v>
      </c>
      <c r="K8" s="718">
        <v>40000000</v>
      </c>
      <c r="L8" s="22" t="s">
        <v>3687</v>
      </c>
      <c r="M8" s="20">
        <v>7</v>
      </c>
      <c r="N8" s="22" t="s">
        <v>5402</v>
      </c>
      <c r="O8" s="21" t="s">
        <v>9</v>
      </c>
      <c r="P8" s="20" t="s">
        <v>3686</v>
      </c>
      <c r="Q8" s="20" t="s">
        <v>4392</v>
      </c>
      <c r="R8" s="20">
        <v>6805206</v>
      </c>
      <c r="S8" s="30" t="s">
        <v>72</v>
      </c>
      <c r="T8" s="23">
        <v>8920230021</v>
      </c>
      <c r="U8" s="352">
        <f>K8/4</f>
        <v>10000000</v>
      </c>
      <c r="V8" s="22" t="s">
        <v>207</v>
      </c>
      <c r="W8" s="22" t="s">
        <v>3688</v>
      </c>
      <c r="X8" s="22" t="s">
        <v>3687</v>
      </c>
      <c r="Y8" s="10">
        <v>8140</v>
      </c>
      <c r="Z8" s="353" t="s">
        <v>3760</v>
      </c>
      <c r="AA8" s="10">
        <v>6682174</v>
      </c>
      <c r="AB8" s="323" t="s">
        <v>2573</v>
      </c>
      <c r="AC8" s="8" t="s">
        <v>27</v>
      </c>
      <c r="AD8" s="354">
        <f>K8/4</f>
        <v>10000000</v>
      </c>
      <c r="AE8" s="22" t="s">
        <v>179</v>
      </c>
      <c r="AF8" s="22" t="s">
        <v>3688</v>
      </c>
      <c r="AG8" s="22" t="s">
        <v>3687</v>
      </c>
      <c r="AH8" s="10">
        <v>6680628</v>
      </c>
      <c r="AI8" s="12" t="s">
        <v>1295</v>
      </c>
      <c r="AJ8" s="8" t="s">
        <v>89</v>
      </c>
      <c r="AK8" s="354">
        <f>K8/4</f>
        <v>10000000</v>
      </c>
      <c r="AL8" s="22"/>
      <c r="AM8" s="22"/>
      <c r="AN8" s="26"/>
      <c r="AO8" s="20">
        <v>6680618</v>
      </c>
      <c r="AP8" s="23" t="s">
        <v>2025</v>
      </c>
      <c r="AQ8" s="22" t="s">
        <v>31</v>
      </c>
      <c r="AR8" s="109">
        <f>K8/4</f>
        <v>10000000</v>
      </c>
      <c r="AS8" s="22" t="s">
        <v>197</v>
      </c>
      <c r="AT8" s="22" t="s">
        <v>3694</v>
      </c>
      <c r="AU8" s="22" t="s">
        <v>3687</v>
      </c>
      <c r="AV8" s="26"/>
      <c r="AW8" s="26"/>
      <c r="AX8" s="22"/>
      <c r="AY8" s="355"/>
      <c r="AZ8" s="26"/>
      <c r="BA8" s="26"/>
      <c r="BB8" s="26"/>
      <c r="BC8" s="26"/>
      <c r="BD8" s="26"/>
      <c r="BE8" s="26"/>
      <c r="BF8" s="355"/>
      <c r="BG8" s="26"/>
      <c r="BH8" s="26"/>
      <c r="BI8" s="26"/>
      <c r="BJ8" s="26"/>
      <c r="BK8" s="26"/>
      <c r="BL8" s="26"/>
      <c r="BM8" s="355"/>
      <c r="BN8" s="26"/>
      <c r="BO8" s="26"/>
      <c r="BP8" s="26"/>
      <c r="BQ8" s="26"/>
      <c r="BR8" s="287" t="s">
        <v>3661</v>
      </c>
      <c r="BS8" s="287" t="s">
        <v>3662</v>
      </c>
      <c r="BT8" s="22" t="s">
        <v>643</v>
      </c>
      <c r="BU8" s="21"/>
      <c r="BV8" s="22" t="s">
        <v>5488</v>
      </c>
      <c r="BW8" s="21"/>
      <c r="BX8" s="22"/>
      <c r="BY8" s="21"/>
      <c r="BZ8" s="27"/>
      <c r="CA8" s="27"/>
      <c r="CB8" s="27"/>
      <c r="CC8" s="27"/>
      <c r="CD8" s="27"/>
      <c r="CE8" s="27"/>
      <c r="CF8" s="27"/>
      <c r="CG8" s="27"/>
      <c r="CH8" s="27"/>
      <c r="CI8" s="27"/>
      <c r="CJ8" s="453" t="s">
        <v>4208</v>
      </c>
      <c r="CK8" s="454" t="s">
        <v>4208</v>
      </c>
      <c r="CL8" s="454" t="s">
        <v>4208</v>
      </c>
      <c r="CM8" s="454" t="s">
        <v>4208</v>
      </c>
      <c r="CN8" s="454" t="s">
        <v>4208</v>
      </c>
      <c r="CO8" s="454" t="s">
        <v>4208</v>
      </c>
    </row>
    <row r="9" spans="1:96" ht="36.6">
      <c r="A9" s="241">
        <v>12</v>
      </c>
      <c r="B9" s="547" t="s">
        <v>5461</v>
      </c>
      <c r="C9" s="547" t="s">
        <v>5462</v>
      </c>
      <c r="D9" s="21" t="s">
        <v>5463</v>
      </c>
      <c r="E9" s="20" t="s">
        <v>5464</v>
      </c>
      <c r="F9" s="20">
        <v>2021</v>
      </c>
      <c r="G9" s="20">
        <v>2021</v>
      </c>
      <c r="H9" s="20">
        <v>6</v>
      </c>
      <c r="I9" s="22" t="s">
        <v>5410</v>
      </c>
      <c r="J9" s="626">
        <f t="shared" si="0"/>
        <v>20000000</v>
      </c>
      <c r="K9" s="718">
        <v>20000000</v>
      </c>
      <c r="L9" s="22" t="s">
        <v>3687</v>
      </c>
      <c r="M9" s="20">
        <v>7</v>
      </c>
      <c r="N9" s="22" t="s">
        <v>5402</v>
      </c>
      <c r="O9" s="21" t="s">
        <v>9</v>
      </c>
      <c r="P9" s="20" t="s">
        <v>3686</v>
      </c>
      <c r="Q9" s="20" t="s">
        <v>4392</v>
      </c>
      <c r="R9" s="20">
        <v>6680651</v>
      </c>
      <c r="S9" s="30" t="s">
        <v>19</v>
      </c>
      <c r="T9" s="23" t="s">
        <v>1304</v>
      </c>
      <c r="U9" s="352">
        <f>K9/5</f>
        <v>4000000</v>
      </c>
      <c r="V9" s="22" t="s">
        <v>176</v>
      </c>
      <c r="W9" s="22" t="s">
        <v>3694</v>
      </c>
      <c r="X9" s="22" t="s">
        <v>3687</v>
      </c>
      <c r="Y9" s="10">
        <v>8140</v>
      </c>
      <c r="Z9" s="353" t="s">
        <v>3760</v>
      </c>
      <c r="AA9" s="20">
        <v>6680612</v>
      </c>
      <c r="AB9" s="23" t="s">
        <v>1248</v>
      </c>
      <c r="AC9" s="22" t="s">
        <v>26</v>
      </c>
      <c r="AD9" s="354">
        <f>K9/5</f>
        <v>4000000</v>
      </c>
      <c r="AE9" s="22" t="s">
        <v>176</v>
      </c>
      <c r="AF9" s="22" t="s">
        <v>3694</v>
      </c>
      <c r="AG9" s="22" t="s">
        <v>3687</v>
      </c>
      <c r="AH9" s="10">
        <v>6680708</v>
      </c>
      <c r="AI9" s="12" t="s">
        <v>2724</v>
      </c>
      <c r="AJ9" s="8" t="s">
        <v>85</v>
      </c>
      <c r="AK9" s="354">
        <f>K9/5</f>
        <v>4000000</v>
      </c>
      <c r="AL9" s="22" t="s">
        <v>176</v>
      </c>
      <c r="AM9" s="22" t="s">
        <v>3694</v>
      </c>
      <c r="AN9" s="22" t="s">
        <v>3687</v>
      </c>
      <c r="AO9" s="20">
        <v>6680641</v>
      </c>
      <c r="AP9" s="1264" t="s">
        <v>2082</v>
      </c>
      <c r="AQ9" s="22" t="s">
        <v>3701</v>
      </c>
      <c r="AR9" s="109">
        <f>K9/5</f>
        <v>4000000</v>
      </c>
      <c r="AS9" s="26" t="s">
        <v>169</v>
      </c>
      <c r="AT9" s="22" t="s">
        <v>3688</v>
      </c>
      <c r="AU9" s="22" t="s">
        <v>3687</v>
      </c>
      <c r="AV9" s="20">
        <v>6682174</v>
      </c>
      <c r="AW9" s="23" t="s">
        <v>2573</v>
      </c>
      <c r="AX9" s="22" t="s">
        <v>27</v>
      </c>
      <c r="AY9" s="109">
        <f>K9/5</f>
        <v>4000000</v>
      </c>
      <c r="AZ9" s="22" t="s">
        <v>179</v>
      </c>
      <c r="BA9" s="22" t="s">
        <v>3688</v>
      </c>
      <c r="BB9" s="22" t="s">
        <v>3687</v>
      </c>
      <c r="BC9" s="26"/>
      <c r="BD9" s="26"/>
      <c r="BE9" s="26"/>
      <c r="BF9" s="355"/>
      <c r="BG9" s="26"/>
      <c r="BH9" s="26"/>
      <c r="BI9" s="26"/>
      <c r="BJ9" s="26"/>
      <c r="BK9" s="26"/>
      <c r="BL9" s="26"/>
      <c r="BM9" s="109"/>
      <c r="BN9" s="26"/>
      <c r="BO9" s="26"/>
      <c r="BP9" s="26"/>
      <c r="BQ9" s="26"/>
      <c r="BR9" s="287" t="s">
        <v>3661</v>
      </c>
      <c r="BS9" s="287" t="s">
        <v>3662</v>
      </c>
      <c r="BT9" s="22" t="s">
        <v>1370</v>
      </c>
      <c r="BU9" s="21"/>
      <c r="BV9" s="22" t="s">
        <v>1406</v>
      </c>
      <c r="BW9" s="21"/>
      <c r="BX9" s="22" t="s">
        <v>5465</v>
      </c>
      <c r="BY9" s="21"/>
      <c r="BZ9" s="27" t="s">
        <v>5466</v>
      </c>
      <c r="CA9" s="27"/>
      <c r="CB9" s="27" t="s">
        <v>838</v>
      </c>
      <c r="CC9" s="27"/>
      <c r="CD9" s="27" t="s">
        <v>3389</v>
      </c>
      <c r="CE9" s="27"/>
      <c r="CF9" s="27" t="s">
        <v>5467</v>
      </c>
      <c r="CG9" s="27"/>
      <c r="CH9" s="27" t="s">
        <v>4055</v>
      </c>
      <c r="CI9" s="27"/>
      <c r="CJ9" s="455" t="s">
        <v>3370</v>
      </c>
      <c r="CK9" s="456" t="s">
        <v>5405</v>
      </c>
      <c r="CL9" s="456" t="s">
        <v>5433</v>
      </c>
      <c r="CM9" s="456" t="s">
        <v>5468</v>
      </c>
      <c r="CN9" s="457" t="s">
        <v>1230</v>
      </c>
      <c r="CO9" s="456" t="s">
        <v>4208</v>
      </c>
    </row>
    <row r="10" spans="1:96" ht="48">
      <c r="A10" s="241">
        <v>1</v>
      </c>
      <c r="B10" s="547"/>
      <c r="C10" s="1047"/>
      <c r="D10" s="1049" t="s">
        <v>6035</v>
      </c>
      <c r="E10" s="1047" t="s">
        <v>6036</v>
      </c>
      <c r="F10" s="1023">
        <v>2025</v>
      </c>
      <c r="G10" s="1023">
        <v>2025</v>
      </c>
      <c r="H10" s="1023">
        <v>6</v>
      </c>
      <c r="I10" s="1047" t="s">
        <v>5233</v>
      </c>
      <c r="J10" s="1222">
        <v>20000000</v>
      </c>
      <c r="K10" s="1222">
        <v>20000000</v>
      </c>
      <c r="L10" s="1047" t="s">
        <v>4734</v>
      </c>
      <c r="M10" s="1229">
        <v>4</v>
      </c>
      <c r="N10" s="1047"/>
      <c r="O10" s="21" t="s">
        <v>9</v>
      </c>
      <c r="P10" s="1023" t="s">
        <v>3686</v>
      </c>
      <c r="Q10" s="1023"/>
      <c r="R10" s="1233"/>
      <c r="S10" s="630" t="s">
        <v>6037</v>
      </c>
      <c r="T10" s="1238" t="s">
        <v>2251</v>
      </c>
      <c r="U10" s="1245">
        <v>20000000</v>
      </c>
      <c r="V10" s="1047" t="s">
        <v>6038</v>
      </c>
      <c r="W10" s="22" t="s">
        <v>3694</v>
      </c>
      <c r="X10" s="22" t="s">
        <v>4734</v>
      </c>
      <c r="Y10" s="8">
        <v>1093</v>
      </c>
      <c r="Z10" s="13" t="s">
        <v>4736</v>
      </c>
      <c r="AA10" s="328">
        <v>6099359</v>
      </c>
      <c r="AB10" s="329" t="s">
        <v>1265</v>
      </c>
      <c r="AC10" s="1233" t="s">
        <v>3492</v>
      </c>
      <c r="AD10" s="1245">
        <v>20000000</v>
      </c>
      <c r="AE10" s="1047" t="s">
        <v>217</v>
      </c>
      <c r="AF10" s="1047" t="s">
        <v>4746</v>
      </c>
      <c r="AG10" s="1047" t="s">
        <v>4734</v>
      </c>
      <c r="AH10" s="328">
        <v>6658755</v>
      </c>
      <c r="AI10" s="331" t="s">
        <v>2189</v>
      </c>
      <c r="AJ10" s="328" t="s">
        <v>3561</v>
      </c>
      <c r="AK10" s="1245">
        <v>20000000</v>
      </c>
      <c r="AL10" s="1047" t="s">
        <v>207</v>
      </c>
      <c r="AM10" s="1047" t="s">
        <v>4737</v>
      </c>
      <c r="AN10" s="22" t="s">
        <v>4734</v>
      </c>
      <c r="AO10" s="1233">
        <v>28854</v>
      </c>
      <c r="AP10" s="1237" t="s">
        <v>3247</v>
      </c>
      <c r="AQ10" s="1233" t="s">
        <v>142</v>
      </c>
      <c r="AR10" s="1245">
        <v>20000000</v>
      </c>
      <c r="AS10" s="1047" t="s">
        <v>207</v>
      </c>
      <c r="AT10" s="1047" t="s">
        <v>4737</v>
      </c>
      <c r="AU10" s="22" t="s">
        <v>4734</v>
      </c>
      <c r="AV10" s="1233">
        <v>6868847</v>
      </c>
      <c r="AW10" s="1237" t="s">
        <v>2681</v>
      </c>
      <c r="AX10" s="1233" t="s">
        <v>3356</v>
      </c>
      <c r="AY10" s="1245">
        <v>20000000</v>
      </c>
      <c r="AZ10" s="1047" t="s">
        <v>207</v>
      </c>
      <c r="BA10" s="1047" t="s">
        <v>4737</v>
      </c>
      <c r="BB10" s="22" t="s">
        <v>4734</v>
      </c>
      <c r="BC10" s="1233"/>
      <c r="BD10" s="1233"/>
      <c r="BE10" s="1233"/>
      <c r="BF10" s="1265"/>
      <c r="BG10" s="1233"/>
      <c r="BH10" s="1233"/>
      <c r="BI10" s="1233"/>
      <c r="BJ10" s="1233"/>
      <c r="BK10" s="1233"/>
      <c r="BL10" s="1233"/>
      <c r="BM10" s="1265"/>
      <c r="BN10" s="1233"/>
      <c r="BO10" s="1233"/>
      <c r="BP10" s="1233"/>
      <c r="BQ10" s="1233"/>
      <c r="BR10" s="1271" t="s">
        <v>3661</v>
      </c>
      <c r="BS10" s="20"/>
      <c r="BT10" s="630"/>
      <c r="BU10" s="1233"/>
      <c r="BV10" s="1233"/>
      <c r="BW10" s="1233"/>
      <c r="BX10" s="1233"/>
      <c r="BY10" s="1233"/>
      <c r="BZ10" s="1233"/>
      <c r="CA10" s="1233"/>
      <c r="CB10" s="1233"/>
      <c r="CC10" s="1233"/>
      <c r="CD10" s="1233"/>
      <c r="CE10" s="1233"/>
      <c r="CF10" s="1233"/>
      <c r="CG10" s="1233"/>
      <c r="CH10" s="1233"/>
      <c r="CI10" s="1233"/>
      <c r="CJ10" s="1278"/>
      <c r="CK10" s="1284"/>
      <c r="CL10" s="1284"/>
      <c r="CM10" s="1284"/>
      <c r="CN10" s="1284"/>
      <c r="CO10" s="1284"/>
    </row>
    <row r="11" spans="1:96" ht="48">
      <c r="A11" s="241">
        <v>2</v>
      </c>
      <c r="B11" s="547"/>
      <c r="C11" s="1047"/>
      <c r="D11" s="1049" t="s">
        <v>6039</v>
      </c>
      <c r="E11" s="1047" t="s">
        <v>6036</v>
      </c>
      <c r="F11" s="1023">
        <v>2025</v>
      </c>
      <c r="G11" s="1023">
        <v>2025</v>
      </c>
      <c r="H11" s="1023">
        <v>6</v>
      </c>
      <c r="I11" s="1047" t="s">
        <v>5233</v>
      </c>
      <c r="J11" s="1222">
        <v>20000000</v>
      </c>
      <c r="K11" s="1222">
        <v>20000000</v>
      </c>
      <c r="L11" s="1047" t="s">
        <v>4734</v>
      </c>
      <c r="M11" s="1229">
        <v>4</v>
      </c>
      <c r="N11" s="1047"/>
      <c r="O11" s="21" t="s">
        <v>9</v>
      </c>
      <c r="P11" s="1023" t="s">
        <v>3686</v>
      </c>
      <c r="Q11" s="1023"/>
      <c r="R11" s="1233">
        <v>6680633</v>
      </c>
      <c r="S11" s="630" t="s">
        <v>1499</v>
      </c>
      <c r="T11" s="1238" t="s">
        <v>1991</v>
      </c>
      <c r="U11" s="1245">
        <v>20000000</v>
      </c>
      <c r="V11" s="1047" t="s">
        <v>6040</v>
      </c>
      <c r="W11" s="22" t="s">
        <v>4737</v>
      </c>
      <c r="X11" s="22" t="s">
        <v>4734</v>
      </c>
      <c r="Y11" s="8">
        <v>1093</v>
      </c>
      <c r="Z11" s="13" t="s">
        <v>4736</v>
      </c>
      <c r="AA11" s="1233">
        <v>6789028</v>
      </c>
      <c r="AB11" s="1237" t="s">
        <v>2205</v>
      </c>
      <c r="AC11" s="1233" t="s">
        <v>3572</v>
      </c>
      <c r="AD11" s="1245">
        <v>20000000</v>
      </c>
      <c r="AE11" s="1047" t="s">
        <v>217</v>
      </c>
      <c r="AF11" s="1047" t="s">
        <v>4746</v>
      </c>
      <c r="AG11" s="1047" t="s">
        <v>4734</v>
      </c>
      <c r="AH11" s="1233">
        <v>6680928</v>
      </c>
      <c r="AI11" s="1237" t="s">
        <v>6027</v>
      </c>
      <c r="AJ11" s="1233" t="s">
        <v>3516</v>
      </c>
      <c r="AK11" s="1245">
        <v>20000000</v>
      </c>
      <c r="AL11" s="1047" t="s">
        <v>169</v>
      </c>
      <c r="AM11" s="22" t="s">
        <v>3694</v>
      </c>
      <c r="AN11" s="22" t="s">
        <v>4734</v>
      </c>
      <c r="AO11" s="1233">
        <v>6835039</v>
      </c>
      <c r="AP11" s="1237" t="s">
        <v>2297</v>
      </c>
      <c r="AQ11" s="1233" t="s">
        <v>3558</v>
      </c>
      <c r="AR11" s="1245">
        <v>20000000</v>
      </c>
      <c r="AS11" s="1047" t="s">
        <v>217</v>
      </c>
      <c r="AT11" s="1047" t="s">
        <v>4746</v>
      </c>
      <c r="AU11" s="22" t="s">
        <v>4734</v>
      </c>
      <c r="AV11" s="1233">
        <v>6767777</v>
      </c>
      <c r="AW11" s="1237" t="s">
        <v>2961</v>
      </c>
      <c r="AX11" s="1233" t="s">
        <v>3519</v>
      </c>
      <c r="AY11" s="1245">
        <v>20000000</v>
      </c>
      <c r="AZ11" s="1233" t="s">
        <v>256</v>
      </c>
      <c r="BA11" s="1047" t="s">
        <v>4737</v>
      </c>
      <c r="BB11" s="22" t="s">
        <v>4734</v>
      </c>
      <c r="BC11" s="1233"/>
      <c r="BD11" s="1233"/>
      <c r="BE11" s="1233"/>
      <c r="BF11" s="1265"/>
      <c r="BG11" s="1233"/>
      <c r="BH11" s="1233"/>
      <c r="BI11" s="1233"/>
      <c r="BJ11" s="1233"/>
      <c r="BK11" s="1233"/>
      <c r="BL11" s="1233"/>
      <c r="BM11" s="1265"/>
      <c r="BN11" s="1233"/>
      <c r="BO11" s="1233"/>
      <c r="BP11" s="1233"/>
      <c r="BQ11" s="1233"/>
      <c r="BR11" s="1271" t="s">
        <v>3661</v>
      </c>
      <c r="BS11" s="20"/>
      <c r="BT11" s="630"/>
      <c r="BU11" s="1233"/>
      <c r="BV11" s="1233"/>
      <c r="BW11" s="1233"/>
      <c r="BX11" s="1233"/>
      <c r="BY11" s="1233"/>
      <c r="BZ11" s="1233"/>
      <c r="CA11" s="1233"/>
      <c r="CB11" s="1233"/>
      <c r="CC11" s="1233"/>
      <c r="CD11" s="1233"/>
      <c r="CE11" s="1233"/>
      <c r="CF11" s="1233"/>
      <c r="CG11" s="1233"/>
      <c r="CH11" s="1233"/>
      <c r="CI11" s="1233"/>
      <c r="CJ11" s="1278"/>
      <c r="CK11" s="1284"/>
      <c r="CL11" s="1284"/>
      <c r="CM11" s="1284"/>
      <c r="CN11" s="1284"/>
      <c r="CO11" s="1284"/>
    </row>
    <row r="12" spans="1:96" ht="36">
      <c r="A12" s="241">
        <v>36</v>
      </c>
      <c r="B12" s="22" t="s">
        <v>5696</v>
      </c>
      <c r="C12" s="22" t="s">
        <v>5701</v>
      </c>
      <c r="D12" s="569" t="s">
        <v>5702</v>
      </c>
      <c r="E12" s="22" t="s">
        <v>5699</v>
      </c>
      <c r="F12" s="20">
        <v>2022</v>
      </c>
      <c r="G12" s="20">
        <v>2022</v>
      </c>
      <c r="H12" s="20">
        <v>6</v>
      </c>
      <c r="I12" s="22" t="s">
        <v>5401</v>
      </c>
      <c r="J12" s="626"/>
      <c r="K12" s="1006">
        <v>17034333</v>
      </c>
      <c r="L12" s="22" t="s">
        <v>3687</v>
      </c>
      <c r="M12" s="20">
        <v>7</v>
      </c>
      <c r="N12" s="30"/>
      <c r="O12" s="21" t="s">
        <v>9</v>
      </c>
      <c r="P12" s="20"/>
      <c r="Q12" s="20"/>
      <c r="R12" s="20">
        <v>6778837</v>
      </c>
      <c r="S12" s="30" t="s">
        <v>136</v>
      </c>
      <c r="T12" s="20">
        <v>711039403</v>
      </c>
      <c r="U12" s="1007">
        <f>K12</f>
        <v>17034333</v>
      </c>
      <c r="V12" s="22" t="s">
        <v>256</v>
      </c>
      <c r="W12" s="22"/>
      <c r="X12" s="22"/>
      <c r="Y12" s="10"/>
      <c r="Z12" s="10"/>
      <c r="AA12" s="8"/>
      <c r="AB12" s="13"/>
      <c r="AC12" s="8"/>
      <c r="AD12" s="1008"/>
      <c r="AE12" s="22"/>
      <c r="AF12" s="22"/>
      <c r="AG12" s="22"/>
      <c r="AH12" s="22"/>
      <c r="AI12" s="370"/>
      <c r="AJ12" s="22"/>
      <c r="AK12" s="1008"/>
      <c r="AL12" s="22"/>
      <c r="AM12" s="22"/>
      <c r="AN12" s="22"/>
      <c r="AO12" s="26"/>
      <c r="AP12" s="26"/>
      <c r="AQ12" s="26"/>
      <c r="AR12" s="26"/>
      <c r="AS12" s="26"/>
      <c r="AT12" s="26"/>
      <c r="AU12" s="26"/>
      <c r="AV12" s="26"/>
      <c r="AW12" s="26"/>
      <c r="AX12" s="26"/>
      <c r="AY12" s="26"/>
      <c r="AZ12" s="26"/>
      <c r="BA12" s="26"/>
      <c r="BB12" s="26"/>
      <c r="BC12" s="26"/>
      <c r="BD12" s="26"/>
      <c r="BE12" s="26"/>
      <c r="BF12" s="355"/>
      <c r="BG12" s="26"/>
      <c r="BH12" s="26"/>
      <c r="BI12" s="26"/>
      <c r="BJ12" s="26"/>
      <c r="BK12" s="26"/>
      <c r="BL12" s="26"/>
      <c r="BM12" s="26"/>
      <c r="BN12" s="26"/>
      <c r="BO12" s="26"/>
      <c r="BP12" s="26"/>
      <c r="BQ12" s="26"/>
      <c r="BR12" s="288" t="s">
        <v>3661</v>
      </c>
      <c r="BS12" s="288" t="s">
        <v>3662</v>
      </c>
      <c r="BT12" s="22" t="s">
        <v>3424</v>
      </c>
      <c r="BU12" s="21" t="s">
        <v>4331</v>
      </c>
      <c r="BV12" s="22" t="s">
        <v>5703</v>
      </c>
      <c r="BW12" s="21" t="s">
        <v>4331</v>
      </c>
      <c r="BX12" s="22" t="s">
        <v>3505</v>
      </c>
      <c r="BY12" s="21" t="s">
        <v>4331</v>
      </c>
      <c r="BZ12" s="26"/>
      <c r="CA12" s="26"/>
      <c r="CB12" s="26"/>
      <c r="CC12" s="26"/>
      <c r="CD12" s="26"/>
      <c r="CE12" s="26"/>
      <c r="CF12" s="26"/>
      <c r="CG12" s="26"/>
      <c r="CH12" s="26"/>
      <c r="CI12" s="26"/>
      <c r="CJ12" s="1277"/>
      <c r="CK12" s="1283"/>
      <c r="CL12" s="1283"/>
      <c r="CM12" s="1283"/>
      <c r="CN12" s="1283"/>
      <c r="CO12" s="1283"/>
    </row>
    <row r="13" spans="1:96" ht="36">
      <c r="A13" s="241">
        <v>30</v>
      </c>
      <c r="B13" s="547" t="s">
        <v>5824</v>
      </c>
      <c r="C13" s="547" t="s">
        <v>5876</v>
      </c>
      <c r="D13" s="21" t="s">
        <v>5877</v>
      </c>
      <c r="E13" s="22" t="s">
        <v>5563</v>
      </c>
      <c r="F13" s="20">
        <v>2023</v>
      </c>
      <c r="G13" s="20">
        <v>2023</v>
      </c>
      <c r="H13" s="20">
        <v>6</v>
      </c>
      <c r="I13" s="22" t="s">
        <v>5720</v>
      </c>
      <c r="J13" s="1227">
        <v>17000000</v>
      </c>
      <c r="K13" s="718">
        <v>16940000</v>
      </c>
      <c r="L13" s="22" t="s">
        <v>3472</v>
      </c>
      <c r="M13" s="20">
        <v>5</v>
      </c>
      <c r="N13" s="30"/>
      <c r="O13" s="21" t="s">
        <v>9</v>
      </c>
      <c r="P13" s="1231"/>
      <c r="Q13" s="1231"/>
      <c r="R13" s="20">
        <v>6658755</v>
      </c>
      <c r="S13" s="30" t="s">
        <v>39</v>
      </c>
      <c r="T13" s="23" t="s">
        <v>2189</v>
      </c>
      <c r="U13" s="352">
        <f>K13/3</f>
        <v>5646666.666666667</v>
      </c>
      <c r="V13" s="22" t="s">
        <v>207</v>
      </c>
      <c r="W13" s="22" t="s">
        <v>3756</v>
      </c>
      <c r="X13" s="22" t="s">
        <v>3687</v>
      </c>
      <c r="Y13" s="10">
        <v>8140</v>
      </c>
      <c r="Z13" s="10">
        <v>72019</v>
      </c>
      <c r="AA13" s="10">
        <v>6680628</v>
      </c>
      <c r="AB13" s="12" t="s">
        <v>1295</v>
      </c>
      <c r="AC13" s="8" t="s">
        <v>5878</v>
      </c>
      <c r="AD13" s="354">
        <f>U13</f>
        <v>5646666.666666667</v>
      </c>
      <c r="AE13" s="22" t="s">
        <v>207</v>
      </c>
      <c r="AF13" s="22" t="s">
        <v>3756</v>
      </c>
      <c r="AG13" s="22" t="s">
        <v>3687</v>
      </c>
      <c r="AH13" s="10">
        <v>6833033</v>
      </c>
      <c r="AI13" s="12" t="s">
        <v>2311</v>
      </c>
      <c r="AJ13" s="8" t="s">
        <v>398</v>
      </c>
      <c r="AK13" s="354">
        <f>U13</f>
        <v>5646666.666666667</v>
      </c>
      <c r="AL13" s="22" t="s">
        <v>217</v>
      </c>
      <c r="AM13" s="22" t="s">
        <v>3756</v>
      </c>
      <c r="AN13" s="22" t="s">
        <v>3687</v>
      </c>
      <c r="AO13" s="1231"/>
      <c r="AP13" s="1231"/>
      <c r="AQ13" s="1231"/>
      <c r="AR13" s="1266"/>
      <c r="AS13" s="1231"/>
      <c r="AT13" s="1231"/>
      <c r="AU13" s="1231"/>
      <c r="AV13" s="1231"/>
      <c r="AW13" s="1231"/>
      <c r="AX13" s="1231"/>
      <c r="AY13" s="1266"/>
      <c r="AZ13" s="1231"/>
      <c r="BA13" s="1231"/>
      <c r="BB13" s="1231"/>
      <c r="BC13" s="1231"/>
      <c r="BD13" s="1231"/>
      <c r="BE13" s="1231"/>
      <c r="BF13" s="1266"/>
      <c r="BG13" s="1231"/>
      <c r="BH13" s="1231"/>
      <c r="BI13" s="1231"/>
      <c r="BJ13" s="1231"/>
      <c r="BK13" s="1231"/>
      <c r="BL13" s="1231"/>
      <c r="BM13" s="1266"/>
      <c r="BN13" s="1231"/>
      <c r="BO13" s="1231"/>
      <c r="BP13" s="1231"/>
      <c r="BQ13" s="1231"/>
      <c r="BR13" s="287" t="s">
        <v>3661</v>
      </c>
      <c r="BS13" s="288" t="s">
        <v>3662</v>
      </c>
      <c r="BT13" s="1105"/>
      <c r="BU13" s="21"/>
      <c r="BV13" s="1105"/>
      <c r="BW13" s="21"/>
      <c r="BX13" s="1105"/>
      <c r="BY13" s="21"/>
      <c r="BZ13" s="1231"/>
      <c r="CA13" s="1231"/>
      <c r="CB13" s="1231"/>
      <c r="CC13" s="1231"/>
      <c r="CD13" s="1231"/>
      <c r="CE13" s="1231"/>
      <c r="CF13" s="1231"/>
      <c r="CG13" s="1231"/>
      <c r="CH13" s="1231"/>
      <c r="CI13" s="1231"/>
      <c r="CJ13" s="1282" t="s">
        <v>5879</v>
      </c>
      <c r="CK13" s="1286" t="s">
        <v>5837</v>
      </c>
      <c r="CL13" s="1286" t="s">
        <v>5433</v>
      </c>
      <c r="CM13" s="1296"/>
      <c r="CN13" s="1296"/>
      <c r="CO13" s="1296"/>
    </row>
    <row r="14" spans="1:96" ht="48">
      <c r="A14" s="507">
        <v>1</v>
      </c>
      <c r="B14" s="547" t="s">
        <v>5560</v>
      </c>
      <c r="C14" s="547" t="s">
        <v>5561</v>
      </c>
      <c r="D14" s="935" t="s">
        <v>5562</v>
      </c>
      <c r="E14" s="22" t="s">
        <v>5563</v>
      </c>
      <c r="F14" s="20">
        <v>2022</v>
      </c>
      <c r="G14" s="20">
        <v>2022</v>
      </c>
      <c r="H14" s="20"/>
      <c r="I14" s="22" t="s">
        <v>5564</v>
      </c>
      <c r="J14" s="626"/>
      <c r="K14" s="718">
        <v>16408500</v>
      </c>
      <c r="L14" s="22" t="s">
        <v>3687</v>
      </c>
      <c r="M14" s="20">
        <v>7</v>
      </c>
      <c r="N14" s="22" t="s">
        <v>5402</v>
      </c>
      <c r="O14" s="21" t="s">
        <v>9</v>
      </c>
      <c r="P14" s="20" t="s">
        <v>3686</v>
      </c>
      <c r="Q14" s="20" t="s">
        <v>4392</v>
      </c>
      <c r="R14" s="20">
        <v>6099359</v>
      </c>
      <c r="S14" s="30" t="s">
        <v>98</v>
      </c>
      <c r="T14" s="23" t="s">
        <v>1265</v>
      </c>
      <c r="U14" s="352">
        <f>K14/4</f>
        <v>4102125</v>
      </c>
      <c r="V14" s="22" t="s">
        <v>217</v>
      </c>
      <c r="W14" s="22" t="s">
        <v>3756</v>
      </c>
      <c r="X14" s="22" t="s">
        <v>3687</v>
      </c>
      <c r="Y14" s="10"/>
      <c r="Z14" s="10"/>
      <c r="AA14" s="10">
        <v>6680623</v>
      </c>
      <c r="AB14" s="323" t="s">
        <v>2129</v>
      </c>
      <c r="AC14" s="8" t="s">
        <v>37</v>
      </c>
      <c r="AD14" s="354">
        <f>U14</f>
        <v>4102125</v>
      </c>
      <c r="AE14" s="22" t="s">
        <v>217</v>
      </c>
      <c r="AF14" s="22" t="s">
        <v>3756</v>
      </c>
      <c r="AG14" s="22" t="s">
        <v>3687</v>
      </c>
      <c r="AH14" s="20">
        <v>6680633</v>
      </c>
      <c r="AI14" s="1260" t="s">
        <v>3791</v>
      </c>
      <c r="AJ14" s="22" t="s">
        <v>25</v>
      </c>
      <c r="AK14" s="354">
        <f>U14</f>
        <v>4102125</v>
      </c>
      <c r="AL14" s="22" t="s">
        <v>179</v>
      </c>
      <c r="AM14" s="22" t="s">
        <v>3756</v>
      </c>
      <c r="AN14" s="22" t="s">
        <v>3687</v>
      </c>
      <c r="AO14" s="368">
        <v>6680629</v>
      </c>
      <c r="AP14" s="382" t="s">
        <v>5495</v>
      </c>
      <c r="AQ14" s="22" t="s">
        <v>34</v>
      </c>
      <c r="AR14" s="354">
        <f>U14</f>
        <v>4102125</v>
      </c>
      <c r="AS14" s="22" t="s">
        <v>169</v>
      </c>
      <c r="AT14" s="22" t="s">
        <v>3751</v>
      </c>
      <c r="AU14" s="26"/>
      <c r="AV14" s="26"/>
      <c r="AW14" s="26"/>
      <c r="AX14" s="26"/>
      <c r="AY14" s="355"/>
      <c r="AZ14" s="26"/>
      <c r="BA14" s="26"/>
      <c r="BB14" s="26"/>
      <c r="BC14" s="26"/>
      <c r="BD14" s="26"/>
      <c r="BE14" s="26"/>
      <c r="BF14" s="355"/>
      <c r="BG14" s="26"/>
      <c r="BH14" s="26"/>
      <c r="BI14" s="26"/>
      <c r="BJ14" s="26"/>
      <c r="BK14" s="26"/>
      <c r="BL14" s="26"/>
      <c r="BM14" s="355"/>
      <c r="BN14" s="26"/>
      <c r="BO14" s="26"/>
      <c r="BP14" s="26"/>
      <c r="BQ14" s="26"/>
      <c r="BR14" s="1273" t="s">
        <v>3661</v>
      </c>
      <c r="BS14" s="1273" t="s">
        <v>3662</v>
      </c>
      <c r="BT14" s="22" t="s">
        <v>1337</v>
      </c>
      <c r="BU14" s="21"/>
      <c r="BV14" s="22" t="s">
        <v>1338</v>
      </c>
      <c r="BW14" s="21"/>
      <c r="BX14" s="22"/>
      <c r="BY14" s="21"/>
      <c r="BZ14" s="26"/>
      <c r="CA14" s="26"/>
      <c r="CB14" s="26"/>
      <c r="CC14" s="26"/>
      <c r="CD14" s="26"/>
      <c r="CE14" s="26"/>
      <c r="CF14" s="26"/>
      <c r="CG14" s="26"/>
      <c r="CH14" s="26"/>
      <c r="CI14" s="26"/>
      <c r="CJ14" s="1281" t="s">
        <v>5565</v>
      </c>
      <c r="CK14" s="1285" t="s">
        <v>4208</v>
      </c>
      <c r="CL14" s="1285" t="s">
        <v>4208</v>
      </c>
      <c r="CM14" s="1294" t="s">
        <v>3888</v>
      </c>
      <c r="CN14" s="1285" t="s">
        <v>4208</v>
      </c>
      <c r="CO14" s="1285" t="s">
        <v>4208</v>
      </c>
    </row>
    <row r="15" spans="1:96" ht="60.6">
      <c r="A15" s="241">
        <v>10</v>
      </c>
      <c r="B15" s="547" t="s">
        <v>5398</v>
      </c>
      <c r="C15" s="547" t="s">
        <v>5453</v>
      </c>
      <c r="D15" s="21" t="s">
        <v>5454</v>
      </c>
      <c r="E15" s="22" t="s">
        <v>5455</v>
      </c>
      <c r="F15" s="20">
        <v>2021</v>
      </c>
      <c r="G15" s="20">
        <v>2021</v>
      </c>
      <c r="H15" s="20">
        <v>6</v>
      </c>
      <c r="I15" s="22" t="s">
        <v>5401</v>
      </c>
      <c r="J15" s="626">
        <f>K15</f>
        <v>15670000</v>
      </c>
      <c r="K15" s="718">
        <v>15670000</v>
      </c>
      <c r="L15" s="22" t="s">
        <v>3687</v>
      </c>
      <c r="M15" s="20">
        <v>7</v>
      </c>
      <c r="N15" s="22" t="s">
        <v>5402</v>
      </c>
      <c r="O15" s="21" t="s">
        <v>9</v>
      </c>
      <c r="P15" s="20" t="s">
        <v>3686</v>
      </c>
      <c r="Q15" s="20" t="s">
        <v>4392</v>
      </c>
      <c r="R15" s="20">
        <v>6680664</v>
      </c>
      <c r="S15" s="30" t="s">
        <v>22</v>
      </c>
      <c r="T15" s="23" t="s">
        <v>2576</v>
      </c>
      <c r="U15" s="352">
        <f>K15/3</f>
        <v>5223333.333333333</v>
      </c>
      <c r="V15" s="22" t="s">
        <v>179</v>
      </c>
      <c r="W15" s="22" t="s">
        <v>3688</v>
      </c>
      <c r="X15" s="22" t="s">
        <v>3687</v>
      </c>
      <c r="Y15" s="10">
        <v>8140</v>
      </c>
      <c r="Z15" s="353" t="s">
        <v>3760</v>
      </c>
      <c r="AA15" s="20">
        <v>6680680</v>
      </c>
      <c r="AB15" s="1253" t="s">
        <v>1247</v>
      </c>
      <c r="AC15" s="22" t="s">
        <v>16</v>
      </c>
      <c r="AD15" s="354">
        <f>K15/3</f>
        <v>5223333.333333333</v>
      </c>
      <c r="AE15" s="22" t="s">
        <v>179</v>
      </c>
      <c r="AF15" s="22" t="s">
        <v>3688</v>
      </c>
      <c r="AG15" s="22" t="s">
        <v>3687</v>
      </c>
      <c r="AH15" s="368">
        <v>6680726</v>
      </c>
      <c r="AI15" s="22">
        <v>719069101</v>
      </c>
      <c r="AJ15" s="22" t="s">
        <v>93</v>
      </c>
      <c r="AK15" s="354">
        <f>K15/3</f>
        <v>5223333.333333333</v>
      </c>
      <c r="AL15" s="22" t="s">
        <v>179</v>
      </c>
      <c r="AM15" s="22" t="s">
        <v>3688</v>
      </c>
      <c r="AN15" s="22" t="s">
        <v>3687</v>
      </c>
      <c r="AO15" s="26"/>
      <c r="AP15" s="26"/>
      <c r="AQ15" s="22"/>
      <c r="AR15" s="355"/>
      <c r="AS15" s="26"/>
      <c r="AT15" s="26"/>
      <c r="AU15" s="26"/>
      <c r="AV15" s="26"/>
      <c r="AW15" s="26"/>
      <c r="AX15" s="22"/>
      <c r="AY15" s="355"/>
      <c r="AZ15" s="26"/>
      <c r="BA15" s="26"/>
      <c r="BB15" s="26"/>
      <c r="BC15" s="26"/>
      <c r="BD15" s="26"/>
      <c r="BE15" s="26"/>
      <c r="BF15" s="355"/>
      <c r="BG15" s="26"/>
      <c r="BH15" s="26"/>
      <c r="BI15" s="26"/>
      <c r="BJ15" s="26"/>
      <c r="BK15" s="26"/>
      <c r="BL15" s="26"/>
      <c r="BM15" s="355"/>
      <c r="BN15" s="26"/>
      <c r="BO15" s="26"/>
      <c r="BP15" s="26"/>
      <c r="BQ15" s="26"/>
      <c r="BR15" s="287" t="s">
        <v>3661</v>
      </c>
      <c r="BS15" s="287" t="s">
        <v>3662</v>
      </c>
      <c r="BT15" s="22" t="s">
        <v>900</v>
      </c>
      <c r="BU15" s="21" t="s">
        <v>4056</v>
      </c>
      <c r="BV15" s="22" t="s">
        <v>2956</v>
      </c>
      <c r="BW15" s="21" t="s">
        <v>4056</v>
      </c>
      <c r="BX15" s="22" t="s">
        <v>2957</v>
      </c>
      <c r="BY15" s="21" t="s">
        <v>4056</v>
      </c>
      <c r="BZ15" s="27" t="s">
        <v>898</v>
      </c>
      <c r="CA15" s="27" t="s">
        <v>4056</v>
      </c>
      <c r="CB15" s="27" t="s">
        <v>899</v>
      </c>
      <c r="CC15" s="27" t="s">
        <v>4056</v>
      </c>
      <c r="CD15" s="27"/>
      <c r="CE15" s="27"/>
      <c r="CF15" s="27"/>
      <c r="CG15" s="27"/>
      <c r="CH15" s="27"/>
      <c r="CI15" s="27"/>
      <c r="CJ15" s="455" t="s">
        <v>3721</v>
      </c>
      <c r="CK15" s="456" t="s">
        <v>5422</v>
      </c>
      <c r="CL15" s="456" t="s">
        <v>5415</v>
      </c>
      <c r="CM15" s="456" t="s">
        <v>5456</v>
      </c>
      <c r="CN15" s="456" t="s">
        <v>5457</v>
      </c>
      <c r="CO15" s="456" t="s">
        <v>3888</v>
      </c>
    </row>
    <row r="16" spans="1:96" ht="36.6">
      <c r="A16" s="241">
        <v>16</v>
      </c>
      <c r="B16" s="547" t="s">
        <v>5709</v>
      </c>
      <c r="C16" s="547" t="s">
        <v>5793</v>
      </c>
      <c r="D16" s="21" t="s">
        <v>5794</v>
      </c>
      <c r="E16" s="22" t="s">
        <v>5455</v>
      </c>
      <c r="F16" s="20">
        <v>2023</v>
      </c>
      <c r="G16" s="20">
        <v>2023</v>
      </c>
      <c r="H16" s="20">
        <v>6</v>
      </c>
      <c r="I16" s="22" t="s">
        <v>5712</v>
      </c>
      <c r="J16" s="626"/>
      <c r="K16" s="718">
        <v>15500000</v>
      </c>
      <c r="L16" s="22" t="s">
        <v>3472</v>
      </c>
      <c r="M16" s="20">
        <v>3</v>
      </c>
      <c r="N16" s="30"/>
      <c r="O16" s="21" t="s">
        <v>9</v>
      </c>
      <c r="P16" s="20" t="s">
        <v>3686</v>
      </c>
      <c r="Q16" s="20" t="s">
        <v>4392</v>
      </c>
      <c r="R16" s="20">
        <v>6826727</v>
      </c>
      <c r="S16" s="30" t="s">
        <v>113</v>
      </c>
      <c r="T16" s="23" t="s">
        <v>2564</v>
      </c>
      <c r="U16" s="352">
        <f>K16/3</f>
        <v>5166666.666666667</v>
      </c>
      <c r="V16" s="22" t="s">
        <v>179</v>
      </c>
      <c r="W16" s="22" t="s">
        <v>3756</v>
      </c>
      <c r="X16" s="22" t="s">
        <v>3687</v>
      </c>
      <c r="Y16" s="10">
        <v>8140</v>
      </c>
      <c r="Z16" s="10">
        <v>72019</v>
      </c>
      <c r="AA16" s="368">
        <v>6744406</v>
      </c>
      <c r="AB16" s="370" t="s">
        <v>1273</v>
      </c>
      <c r="AC16" s="22" t="s">
        <v>54</v>
      </c>
      <c r="AD16" s="354">
        <f>U16</f>
        <v>5166666.666666667</v>
      </c>
      <c r="AE16" s="22" t="s">
        <v>217</v>
      </c>
      <c r="AF16" s="22" t="s">
        <v>3756</v>
      </c>
      <c r="AG16" s="22" t="s">
        <v>3687</v>
      </c>
      <c r="AH16" s="22">
        <v>6680623</v>
      </c>
      <c r="AI16" s="370" t="s">
        <v>2129</v>
      </c>
      <c r="AJ16" s="22" t="s">
        <v>37</v>
      </c>
      <c r="AK16" s="354">
        <f>U16</f>
        <v>5166666.666666667</v>
      </c>
      <c r="AL16" s="22" t="s">
        <v>217</v>
      </c>
      <c r="AM16" s="22" t="s">
        <v>3756</v>
      </c>
      <c r="AN16" s="22" t="s">
        <v>3687</v>
      </c>
      <c r="AO16" s="26"/>
      <c r="AP16" s="26"/>
      <c r="AQ16" s="26"/>
      <c r="AR16" s="355"/>
      <c r="AS16" s="26"/>
      <c r="AT16" s="26"/>
      <c r="AU16" s="26"/>
      <c r="AV16" s="26"/>
      <c r="AW16" s="26"/>
      <c r="AX16" s="26"/>
      <c r="AY16" s="355"/>
      <c r="AZ16" s="26"/>
      <c r="BA16" s="26"/>
      <c r="BB16" s="26"/>
      <c r="BC16" s="26"/>
      <c r="BD16" s="26"/>
      <c r="BE16" s="26"/>
      <c r="BF16" s="355"/>
      <c r="BG16" s="26"/>
      <c r="BH16" s="26"/>
      <c r="BI16" s="26"/>
      <c r="BJ16" s="26"/>
      <c r="BK16" s="26"/>
      <c r="BL16" s="26"/>
      <c r="BM16" s="355"/>
      <c r="BN16" s="26"/>
      <c r="BO16" s="26"/>
      <c r="BP16" s="26"/>
      <c r="BQ16" s="26"/>
      <c r="BR16" s="287" t="s">
        <v>3661</v>
      </c>
      <c r="BS16" s="288" t="s">
        <v>3662</v>
      </c>
      <c r="BT16" s="22" t="s">
        <v>5795</v>
      </c>
      <c r="BU16" s="21" t="s">
        <v>4326</v>
      </c>
      <c r="BV16" s="22" t="s">
        <v>5796</v>
      </c>
      <c r="BW16" s="21" t="s">
        <v>4326</v>
      </c>
      <c r="BX16" s="22" t="s">
        <v>5797</v>
      </c>
      <c r="BY16" s="21" t="s">
        <v>4326</v>
      </c>
      <c r="BZ16" s="26"/>
      <c r="CA16" s="26"/>
      <c r="CB16" s="26"/>
      <c r="CC16" s="26"/>
      <c r="CD16" s="26"/>
      <c r="CE16" s="26"/>
      <c r="CF16" s="26"/>
      <c r="CG16" s="26"/>
      <c r="CH16" s="26"/>
      <c r="CI16" s="26"/>
      <c r="CJ16" s="455" t="s">
        <v>3721</v>
      </c>
      <c r="CK16" s="456" t="s">
        <v>5769</v>
      </c>
      <c r="CL16" s="456" t="s">
        <v>5415</v>
      </c>
      <c r="CM16" s="1297" t="s">
        <v>1230</v>
      </c>
      <c r="CN16" s="456" t="s">
        <v>5798</v>
      </c>
      <c r="CO16" s="1285" t="s">
        <v>4208</v>
      </c>
    </row>
    <row r="17" spans="1:96" ht="36.6">
      <c r="A17" s="241">
        <v>11</v>
      </c>
      <c r="B17" s="547" t="s">
        <v>5398</v>
      </c>
      <c r="C17" s="547" t="s">
        <v>5458</v>
      </c>
      <c r="D17" s="21" t="s">
        <v>5459</v>
      </c>
      <c r="E17" s="22" t="s">
        <v>5455</v>
      </c>
      <c r="F17" s="20">
        <v>2021</v>
      </c>
      <c r="G17" s="20">
        <v>2021</v>
      </c>
      <c r="H17" s="20">
        <v>6</v>
      </c>
      <c r="I17" s="22" t="s">
        <v>5410</v>
      </c>
      <c r="J17" s="626">
        <f>K17</f>
        <v>15300000</v>
      </c>
      <c r="K17" s="718">
        <v>15300000</v>
      </c>
      <c r="L17" s="22" t="s">
        <v>3687</v>
      </c>
      <c r="M17" s="20">
        <v>7</v>
      </c>
      <c r="N17" s="22" t="s">
        <v>5402</v>
      </c>
      <c r="O17" s="21" t="s">
        <v>9</v>
      </c>
      <c r="P17" s="20" t="s">
        <v>3686</v>
      </c>
      <c r="Q17" s="20" t="s">
        <v>4392</v>
      </c>
      <c r="R17" s="20">
        <v>259781</v>
      </c>
      <c r="S17" s="30" t="s">
        <v>33</v>
      </c>
      <c r="T17" s="23" t="s">
        <v>1270</v>
      </c>
      <c r="U17" s="352">
        <f>K17/3</f>
        <v>5100000</v>
      </c>
      <c r="V17" s="22" t="s">
        <v>207</v>
      </c>
      <c r="W17" s="22" t="s">
        <v>3688</v>
      </c>
      <c r="X17" s="22" t="s">
        <v>3687</v>
      </c>
      <c r="Y17" s="10">
        <v>8140</v>
      </c>
      <c r="Z17" s="353" t="s">
        <v>3760</v>
      </c>
      <c r="AA17" s="10">
        <v>6658545</v>
      </c>
      <c r="AB17" s="12" t="s">
        <v>1272</v>
      </c>
      <c r="AC17" s="8" t="s">
        <v>47</v>
      </c>
      <c r="AD17" s="354">
        <f>K17/3</f>
        <v>5100000</v>
      </c>
      <c r="AE17" s="22" t="s">
        <v>197</v>
      </c>
      <c r="AF17" s="22" t="s">
        <v>3694</v>
      </c>
      <c r="AG17" s="22" t="s">
        <v>3687</v>
      </c>
      <c r="AH17" s="22">
        <v>6680622</v>
      </c>
      <c r="AI17" s="22" t="s">
        <v>1271</v>
      </c>
      <c r="AJ17" s="22" t="s">
        <v>18</v>
      </c>
      <c r="AK17" s="354">
        <f>K17/3</f>
        <v>5100000</v>
      </c>
      <c r="AL17" s="22" t="s">
        <v>207</v>
      </c>
      <c r="AM17" s="22" t="s">
        <v>3694</v>
      </c>
      <c r="AN17" s="22" t="s">
        <v>3687</v>
      </c>
      <c r="AO17" s="26"/>
      <c r="AP17" s="26"/>
      <c r="AQ17" s="22"/>
      <c r="AR17" s="355"/>
      <c r="AS17" s="26"/>
      <c r="AT17" s="26"/>
      <c r="AU17" s="26"/>
      <c r="AV17" s="26"/>
      <c r="AW17" s="26"/>
      <c r="AX17" s="22"/>
      <c r="AY17" s="355"/>
      <c r="AZ17" s="26"/>
      <c r="BA17" s="26"/>
      <c r="BB17" s="26"/>
      <c r="BC17" s="26"/>
      <c r="BD17" s="26"/>
      <c r="BE17" s="26"/>
      <c r="BF17" s="355"/>
      <c r="BG17" s="26"/>
      <c r="BH17" s="26"/>
      <c r="BI17" s="26"/>
      <c r="BJ17" s="26"/>
      <c r="BK17" s="26"/>
      <c r="BL17" s="26"/>
      <c r="BM17" s="355"/>
      <c r="BN17" s="26"/>
      <c r="BO17" s="26"/>
      <c r="BP17" s="26"/>
      <c r="BQ17" s="26"/>
      <c r="BR17" s="287" t="s">
        <v>3661</v>
      </c>
      <c r="BS17" s="287" t="s">
        <v>3662</v>
      </c>
      <c r="BT17" s="22" t="s">
        <v>642</v>
      </c>
      <c r="BU17" s="21"/>
      <c r="BV17" s="22" t="s">
        <v>643</v>
      </c>
      <c r="BW17" s="21"/>
      <c r="BX17" s="22"/>
      <c r="BY17" s="21"/>
      <c r="BZ17" s="27"/>
      <c r="CA17" s="27"/>
      <c r="CB17" s="27"/>
      <c r="CC17" s="27"/>
      <c r="CD17" s="27"/>
      <c r="CE17" s="27"/>
      <c r="CF17" s="27"/>
      <c r="CG17" s="27"/>
      <c r="CH17" s="27"/>
      <c r="CI17" s="27"/>
      <c r="CJ17" s="455" t="s">
        <v>3721</v>
      </c>
      <c r="CK17" s="456" t="s">
        <v>5405</v>
      </c>
      <c r="CL17" s="456" t="s">
        <v>5415</v>
      </c>
      <c r="CM17" s="456" t="s">
        <v>5460</v>
      </c>
      <c r="CN17" s="456" t="s">
        <v>4153</v>
      </c>
      <c r="CO17" s="456" t="s">
        <v>3473</v>
      </c>
    </row>
    <row r="18" spans="1:96" ht="36">
      <c r="A18" s="241">
        <v>37</v>
      </c>
      <c r="B18" s="22" t="s">
        <v>5696</v>
      </c>
      <c r="C18" s="22" t="s">
        <v>5704</v>
      </c>
      <c r="D18" s="569" t="s">
        <v>5705</v>
      </c>
      <c r="E18" s="22" t="s">
        <v>5699</v>
      </c>
      <c r="F18" s="20">
        <v>2022</v>
      </c>
      <c r="G18" s="20">
        <v>2022</v>
      </c>
      <c r="H18" s="20">
        <v>6</v>
      </c>
      <c r="I18" s="22" t="s">
        <v>5410</v>
      </c>
      <c r="J18" s="626"/>
      <c r="K18" s="1006">
        <v>15083902</v>
      </c>
      <c r="L18" s="22" t="s">
        <v>3687</v>
      </c>
      <c r="M18" s="20">
        <v>7</v>
      </c>
      <c r="N18" s="30"/>
      <c r="O18" s="21" t="s">
        <v>9</v>
      </c>
      <c r="P18" s="20"/>
      <c r="Q18" s="20"/>
      <c r="R18" s="20">
        <v>6680625</v>
      </c>
      <c r="S18" s="30" t="s">
        <v>30</v>
      </c>
      <c r="T18" s="23" t="s">
        <v>2070</v>
      </c>
      <c r="U18" s="1007">
        <f>K18</f>
        <v>15083902</v>
      </c>
      <c r="V18" s="22" t="s">
        <v>172</v>
      </c>
      <c r="W18" s="22"/>
      <c r="X18" s="22"/>
      <c r="Y18" s="10"/>
      <c r="Z18" s="10"/>
      <c r="AA18" s="8"/>
      <c r="AB18" s="13"/>
      <c r="AC18" s="8"/>
      <c r="AD18" s="1008"/>
      <c r="AE18" s="22"/>
      <c r="AF18" s="22"/>
      <c r="AG18" s="22"/>
      <c r="AH18" s="8"/>
      <c r="AI18" s="13"/>
      <c r="AJ18" s="8"/>
      <c r="AK18" s="1008"/>
      <c r="AL18" s="22"/>
      <c r="AM18" s="22"/>
      <c r="AN18" s="22"/>
      <c r="AO18" s="26"/>
      <c r="AP18" s="26"/>
      <c r="AQ18" s="26"/>
      <c r="AR18" s="26"/>
      <c r="AS18" s="26"/>
      <c r="AT18" s="26"/>
      <c r="AU18" s="26"/>
      <c r="AV18" s="26"/>
      <c r="AW18" s="26"/>
      <c r="AX18" s="26"/>
      <c r="AY18" s="26"/>
      <c r="AZ18" s="26"/>
      <c r="BA18" s="26"/>
      <c r="BB18" s="26"/>
      <c r="BC18" s="26"/>
      <c r="BD18" s="26"/>
      <c r="BE18" s="26"/>
      <c r="BF18" s="355"/>
      <c r="BG18" s="26"/>
      <c r="BH18" s="26"/>
      <c r="BI18" s="26"/>
      <c r="BJ18" s="26"/>
      <c r="BK18" s="26"/>
      <c r="BL18" s="26"/>
      <c r="BM18" s="26"/>
      <c r="BN18" s="26"/>
      <c r="BO18" s="26"/>
      <c r="BP18" s="26"/>
      <c r="BQ18" s="26"/>
      <c r="BR18" s="288" t="s">
        <v>3661</v>
      </c>
      <c r="BS18" s="288" t="s">
        <v>3662</v>
      </c>
      <c r="BT18" s="22" t="s">
        <v>5706</v>
      </c>
      <c r="BU18" s="21" t="s">
        <v>4680</v>
      </c>
      <c r="BV18" s="22" t="s">
        <v>5707</v>
      </c>
      <c r="BW18" s="21" t="s">
        <v>4680</v>
      </c>
      <c r="BX18" s="22" t="s">
        <v>5708</v>
      </c>
      <c r="BY18" s="21" t="s">
        <v>4680</v>
      </c>
      <c r="BZ18" s="26"/>
      <c r="CA18" s="26"/>
      <c r="CB18" s="26"/>
      <c r="CC18" s="26"/>
      <c r="CD18" s="26"/>
      <c r="CE18" s="26"/>
      <c r="CF18" s="26"/>
      <c r="CG18" s="26"/>
      <c r="CH18" s="26"/>
      <c r="CI18" s="26"/>
      <c r="CJ18" s="1277"/>
      <c r="CK18" s="1283"/>
      <c r="CL18" s="1283"/>
      <c r="CM18" s="1283"/>
      <c r="CN18" s="1283"/>
      <c r="CO18" s="1283"/>
    </row>
    <row r="19" spans="1:96" ht="24">
      <c r="A19" s="1208">
        <v>29</v>
      </c>
      <c r="B19" s="547"/>
      <c r="C19" s="1212" t="s">
        <v>5993</v>
      </c>
      <c r="D19" s="1049" t="s">
        <v>5994</v>
      </c>
      <c r="E19" s="1047" t="s">
        <v>502</v>
      </c>
      <c r="F19" s="1023">
        <v>2024</v>
      </c>
      <c r="G19" s="1023">
        <v>2024</v>
      </c>
      <c r="H19" s="1023">
        <v>6</v>
      </c>
      <c r="I19" s="1047" t="s">
        <v>5942</v>
      </c>
      <c r="J19" s="1223">
        <v>15000000</v>
      </c>
      <c r="K19" s="1223">
        <v>15000000</v>
      </c>
      <c r="L19" s="1047" t="s">
        <v>4734</v>
      </c>
      <c r="M19" s="1023">
        <v>3</v>
      </c>
      <c r="N19" s="30" t="s">
        <v>5713</v>
      </c>
      <c r="O19" s="21" t="s">
        <v>9</v>
      </c>
      <c r="P19" s="1023" t="s">
        <v>3686</v>
      </c>
      <c r="Q19" s="1023" t="s">
        <v>9</v>
      </c>
      <c r="R19" s="22">
        <v>6826699</v>
      </c>
      <c r="S19" s="630" t="s">
        <v>3557</v>
      </c>
      <c r="T19" s="370" t="s">
        <v>2193</v>
      </c>
      <c r="U19" s="1245">
        <f>$K19/4</f>
        <v>3750000</v>
      </c>
      <c r="V19" s="1047" t="s">
        <v>217</v>
      </c>
      <c r="W19" s="22" t="s">
        <v>4746</v>
      </c>
      <c r="X19" s="22" t="s">
        <v>4734</v>
      </c>
      <c r="Y19" s="8">
        <v>1093</v>
      </c>
      <c r="Z19" s="13" t="s">
        <v>4736</v>
      </c>
      <c r="AA19" s="22">
        <v>6680622</v>
      </c>
      <c r="AB19" s="22" t="s">
        <v>1271</v>
      </c>
      <c r="AC19" s="22" t="s">
        <v>18</v>
      </c>
      <c r="AD19" s="1245">
        <f>$K19/4</f>
        <v>3750000</v>
      </c>
      <c r="AE19" s="1047" t="s">
        <v>207</v>
      </c>
      <c r="AF19" s="1047" t="s">
        <v>4737</v>
      </c>
      <c r="AG19" s="22" t="s">
        <v>4734</v>
      </c>
      <c r="AH19" s="10">
        <v>6680628</v>
      </c>
      <c r="AI19" s="12" t="s">
        <v>1295</v>
      </c>
      <c r="AJ19" s="22" t="s">
        <v>89</v>
      </c>
      <c r="AK19" s="1245">
        <f>$K19/4</f>
        <v>3750000</v>
      </c>
      <c r="AL19" s="1047" t="s">
        <v>207</v>
      </c>
      <c r="AM19" s="1047" t="s">
        <v>4737</v>
      </c>
      <c r="AN19" s="22" t="s">
        <v>4734</v>
      </c>
      <c r="AO19" s="323" t="s">
        <v>5657</v>
      </c>
      <c r="AP19" s="323" t="s">
        <v>1266</v>
      </c>
      <c r="AQ19" s="8" t="s">
        <v>335</v>
      </c>
      <c r="AR19" s="1245">
        <f>$K19/4</f>
        <v>3750000</v>
      </c>
      <c r="AS19" s="1047" t="s">
        <v>217</v>
      </c>
      <c r="AT19" s="1233" t="s">
        <v>4746</v>
      </c>
      <c r="AU19" s="22" t="s">
        <v>4734</v>
      </c>
      <c r="AV19" s="1233"/>
      <c r="AW19" s="1233"/>
      <c r="AX19" s="1233"/>
      <c r="AY19" s="1265"/>
      <c r="AZ19" s="1233"/>
      <c r="BA19" s="1233"/>
      <c r="BB19" s="1233"/>
      <c r="BC19" s="1233"/>
      <c r="BD19" s="1233"/>
      <c r="BE19" s="1233"/>
      <c r="BF19" s="1265"/>
      <c r="BG19" s="1233"/>
      <c r="BH19" s="1233"/>
      <c r="BI19" s="1233"/>
      <c r="BJ19" s="1233"/>
      <c r="BK19" s="1233"/>
      <c r="BL19" s="1233"/>
      <c r="BM19" s="1265"/>
      <c r="BN19" s="1233"/>
      <c r="BO19" s="1233"/>
      <c r="BP19" s="1233"/>
      <c r="BQ19" s="1233">
        <v>7</v>
      </c>
      <c r="BR19" s="287" t="s">
        <v>3661</v>
      </c>
      <c r="BS19" s="288" t="s">
        <v>3662</v>
      </c>
      <c r="BT19" s="630"/>
      <c r="BU19" s="1233"/>
      <c r="BV19" s="1233"/>
      <c r="BW19" s="1233"/>
      <c r="BX19" s="1233"/>
      <c r="BY19" s="1233"/>
      <c r="BZ19" s="1233"/>
      <c r="CA19" s="1233"/>
      <c r="CB19" s="1233"/>
      <c r="CC19" s="1233"/>
      <c r="CD19" s="1233"/>
      <c r="CE19" s="1233"/>
      <c r="CF19" s="1233"/>
      <c r="CG19" s="1233"/>
      <c r="CH19" s="1233"/>
      <c r="CI19" s="1233"/>
      <c r="CJ19" s="1278"/>
      <c r="CK19" s="1284"/>
      <c r="CL19" s="1284"/>
      <c r="CM19" s="1284"/>
      <c r="CN19" s="1284"/>
      <c r="CO19" s="1284"/>
    </row>
    <row r="20" spans="1:96" ht="36">
      <c r="A20" s="241">
        <v>30</v>
      </c>
      <c r="B20" s="547"/>
      <c r="C20" s="1212" t="s">
        <v>5995</v>
      </c>
      <c r="D20" s="1049" t="s">
        <v>5996</v>
      </c>
      <c r="E20" s="1047" t="s">
        <v>502</v>
      </c>
      <c r="F20" s="1023">
        <v>2024</v>
      </c>
      <c r="G20" s="1023">
        <v>2024</v>
      </c>
      <c r="H20" s="1023">
        <v>6</v>
      </c>
      <c r="I20" s="1047" t="s">
        <v>5936</v>
      </c>
      <c r="J20" s="1223">
        <v>15000000</v>
      </c>
      <c r="K20" s="1223">
        <v>15000000</v>
      </c>
      <c r="L20" s="1047" t="s">
        <v>4734</v>
      </c>
      <c r="M20" s="1023">
        <v>3</v>
      </c>
      <c r="N20" s="30" t="s">
        <v>5713</v>
      </c>
      <c r="O20" s="21" t="s">
        <v>9</v>
      </c>
      <c r="P20" s="1023" t="s">
        <v>3686</v>
      </c>
      <c r="Q20" s="1023" t="s">
        <v>9</v>
      </c>
      <c r="R20" s="22">
        <v>6833034</v>
      </c>
      <c r="S20" s="630" t="s">
        <v>3549</v>
      </c>
      <c r="T20" s="23" t="s">
        <v>2310</v>
      </c>
      <c r="U20" s="1245">
        <f>$K20/4</f>
        <v>3750000</v>
      </c>
      <c r="V20" s="1047" t="s">
        <v>217</v>
      </c>
      <c r="W20" s="22" t="s">
        <v>4746</v>
      </c>
      <c r="X20" s="22" t="s">
        <v>4734</v>
      </c>
      <c r="Y20" s="8">
        <v>1093</v>
      </c>
      <c r="Z20" s="13" t="s">
        <v>4736</v>
      </c>
      <c r="AA20" s="8">
        <v>6843087</v>
      </c>
      <c r="AB20" s="13" t="s">
        <v>2298</v>
      </c>
      <c r="AC20" s="8" t="s">
        <v>48</v>
      </c>
      <c r="AD20" s="1245">
        <f>$K20/4</f>
        <v>3750000</v>
      </c>
      <c r="AE20" s="1047" t="s">
        <v>217</v>
      </c>
      <c r="AF20" s="1047" t="s">
        <v>4746</v>
      </c>
      <c r="AG20" s="22" t="s">
        <v>4734</v>
      </c>
      <c r="AH20" s="8">
        <v>6859382</v>
      </c>
      <c r="AI20" s="13" t="s">
        <v>2631</v>
      </c>
      <c r="AJ20" s="328" t="s">
        <v>373</v>
      </c>
      <c r="AK20" s="1245">
        <f>$K20/4</f>
        <v>3750000</v>
      </c>
      <c r="AL20" s="1047" t="s">
        <v>217</v>
      </c>
      <c r="AM20" s="1047" t="s">
        <v>4746</v>
      </c>
      <c r="AN20" s="22" t="s">
        <v>4734</v>
      </c>
      <c r="AO20" s="10">
        <v>6839112</v>
      </c>
      <c r="AP20" s="323" t="s">
        <v>3237</v>
      </c>
      <c r="AQ20" s="8" t="s">
        <v>62</v>
      </c>
      <c r="AR20" s="1245">
        <f>$K20/4</f>
        <v>3750000</v>
      </c>
      <c r="AS20" s="1047" t="s">
        <v>217</v>
      </c>
      <c r="AT20" s="1233" t="s">
        <v>4746</v>
      </c>
      <c r="AU20" s="22" t="s">
        <v>4734</v>
      </c>
      <c r="AV20" s="1233"/>
      <c r="AW20" s="1233"/>
      <c r="AX20" s="1233"/>
      <c r="AY20" s="1265"/>
      <c r="AZ20" s="1233"/>
      <c r="BA20" s="1233"/>
      <c r="BB20" s="1233"/>
      <c r="BC20" s="1233"/>
      <c r="BD20" s="1233"/>
      <c r="BE20" s="1233"/>
      <c r="BF20" s="1265"/>
      <c r="BG20" s="1233"/>
      <c r="BH20" s="1233"/>
      <c r="BI20" s="1233"/>
      <c r="BJ20" s="1233"/>
      <c r="BK20" s="1233"/>
      <c r="BL20" s="1233"/>
      <c r="BM20" s="1265"/>
      <c r="BN20" s="1233"/>
      <c r="BO20" s="1233"/>
      <c r="BP20" s="1233"/>
      <c r="BQ20" s="1233">
        <v>3</v>
      </c>
      <c r="BR20" s="287" t="s">
        <v>3661</v>
      </c>
      <c r="BS20" s="288" t="s">
        <v>3662</v>
      </c>
      <c r="BT20" s="630"/>
      <c r="BU20" s="1233"/>
      <c r="BV20" s="1233"/>
      <c r="BW20" s="1233"/>
      <c r="BX20" s="1233"/>
      <c r="BY20" s="1233"/>
      <c r="BZ20" s="1233"/>
      <c r="CA20" s="1233"/>
      <c r="CB20" s="1233"/>
      <c r="CC20" s="1233"/>
      <c r="CD20" s="1233"/>
      <c r="CE20" s="1233"/>
      <c r="CF20" s="1233"/>
      <c r="CG20" s="1233"/>
      <c r="CH20" s="1233"/>
      <c r="CI20" s="1233"/>
      <c r="CJ20" s="1278"/>
      <c r="CK20" s="1284"/>
      <c r="CL20" s="1284"/>
      <c r="CM20" s="1284"/>
      <c r="CN20" s="1284"/>
      <c r="CO20" s="1284"/>
    </row>
    <row r="21" spans="1:96" ht="36">
      <c r="A21" s="241">
        <v>31</v>
      </c>
      <c r="B21" s="547"/>
      <c r="C21" s="1212" t="s">
        <v>5997</v>
      </c>
      <c r="D21" s="1049" t="s">
        <v>5998</v>
      </c>
      <c r="E21" s="1047" t="s">
        <v>502</v>
      </c>
      <c r="F21" s="1023">
        <v>2024</v>
      </c>
      <c r="G21" s="1023">
        <v>2024</v>
      </c>
      <c r="H21" s="1023">
        <v>6</v>
      </c>
      <c r="I21" s="1047" t="s">
        <v>5942</v>
      </c>
      <c r="J21" s="1223">
        <v>15000000</v>
      </c>
      <c r="K21" s="1223">
        <v>15000000</v>
      </c>
      <c r="L21" s="1047" t="s">
        <v>4734</v>
      </c>
      <c r="M21" s="1023">
        <v>6</v>
      </c>
      <c r="N21" s="30" t="s">
        <v>5713</v>
      </c>
      <c r="O21" s="21" t="s">
        <v>9</v>
      </c>
      <c r="P21" s="1023" t="s">
        <v>3686</v>
      </c>
      <c r="Q21" s="1023" t="s">
        <v>9</v>
      </c>
      <c r="R21" s="22">
        <v>6682237</v>
      </c>
      <c r="S21" s="630" t="s">
        <v>3353</v>
      </c>
      <c r="T21" s="370" t="s">
        <v>2024</v>
      </c>
      <c r="U21" s="1245">
        <f>$K21/3</f>
        <v>5000000</v>
      </c>
      <c r="V21" s="1047" t="s">
        <v>242</v>
      </c>
      <c r="W21" s="22" t="s">
        <v>4908</v>
      </c>
      <c r="X21" s="22" t="s">
        <v>4734</v>
      </c>
      <c r="Y21" s="8">
        <v>1093</v>
      </c>
      <c r="Z21" s="13" t="s">
        <v>4736</v>
      </c>
      <c r="AA21" s="323" t="s">
        <v>4453</v>
      </c>
      <c r="AB21" s="323" t="s">
        <v>3018</v>
      </c>
      <c r="AC21" s="8" t="s">
        <v>49</v>
      </c>
      <c r="AD21" s="1245">
        <f>$K21/3</f>
        <v>5000000</v>
      </c>
      <c r="AE21" s="1047" t="s">
        <v>242</v>
      </c>
      <c r="AF21" s="1047" t="s">
        <v>4908</v>
      </c>
      <c r="AG21" s="22" t="s">
        <v>4734</v>
      </c>
      <c r="AH21" s="8">
        <v>6826743</v>
      </c>
      <c r="AI21" s="13" t="s">
        <v>2168</v>
      </c>
      <c r="AJ21" s="328" t="s">
        <v>3554</v>
      </c>
      <c r="AK21" s="1245">
        <f>$K21/3</f>
        <v>5000000</v>
      </c>
      <c r="AL21" s="1047" t="s">
        <v>197</v>
      </c>
      <c r="AM21" s="1047" t="s">
        <v>4746</v>
      </c>
      <c r="AN21" s="22" t="s">
        <v>4734</v>
      </c>
      <c r="AO21" s="1233"/>
      <c r="AP21" s="1233"/>
      <c r="AQ21" s="1233"/>
      <c r="AR21" s="1245"/>
      <c r="AS21" s="1233"/>
      <c r="AT21" s="1233"/>
      <c r="AU21" s="22"/>
      <c r="AV21" s="1233"/>
      <c r="AW21" s="1233"/>
      <c r="AX21" s="1233"/>
      <c r="AY21" s="1265"/>
      <c r="AZ21" s="1233"/>
      <c r="BA21" s="1233"/>
      <c r="BB21" s="1233"/>
      <c r="BC21" s="1233"/>
      <c r="BD21" s="1233"/>
      <c r="BE21" s="1233"/>
      <c r="BF21" s="1265"/>
      <c r="BG21" s="1233"/>
      <c r="BH21" s="1233"/>
      <c r="BI21" s="1233"/>
      <c r="BJ21" s="1233"/>
      <c r="BK21" s="1233"/>
      <c r="BL21" s="1233"/>
      <c r="BM21" s="1265"/>
      <c r="BN21" s="1233"/>
      <c r="BO21" s="1233"/>
      <c r="BP21" s="1233"/>
      <c r="BQ21" s="1233">
        <v>6</v>
      </c>
      <c r="BR21" s="287" t="s">
        <v>3661</v>
      </c>
      <c r="BS21" s="288" t="s">
        <v>3662</v>
      </c>
      <c r="BT21" s="630"/>
      <c r="BU21" s="1233"/>
      <c r="BV21" s="1233"/>
      <c r="BW21" s="1233"/>
      <c r="BX21" s="1233"/>
      <c r="BY21" s="1233"/>
      <c r="BZ21" s="1233"/>
      <c r="CA21" s="1233"/>
      <c r="CB21" s="1233"/>
      <c r="CC21" s="1233"/>
      <c r="CD21" s="1233"/>
      <c r="CE21" s="1233"/>
      <c r="CF21" s="1233"/>
      <c r="CG21" s="1233"/>
      <c r="CH21" s="1233"/>
      <c r="CI21" s="1233"/>
      <c r="CJ21" s="1278"/>
      <c r="CK21" s="1284"/>
      <c r="CL21" s="1284"/>
      <c r="CM21" s="1284"/>
      <c r="CN21" s="1284"/>
      <c r="CO21" s="1284"/>
    </row>
    <row r="22" spans="1:96" ht="36">
      <c r="A22" s="1208">
        <v>32</v>
      </c>
      <c r="B22" s="547"/>
      <c r="C22" s="1212" t="s">
        <v>5999</v>
      </c>
      <c r="D22" s="1049" t="s">
        <v>6000</v>
      </c>
      <c r="E22" s="1047" t="s">
        <v>502</v>
      </c>
      <c r="F22" s="1023">
        <v>2024</v>
      </c>
      <c r="G22" s="1023">
        <v>2024</v>
      </c>
      <c r="H22" s="1023">
        <v>6</v>
      </c>
      <c r="I22" s="1047" t="s">
        <v>6001</v>
      </c>
      <c r="J22" s="1223">
        <v>15000000</v>
      </c>
      <c r="K22" s="1223">
        <v>15000000</v>
      </c>
      <c r="L22" s="1047" t="s">
        <v>4734</v>
      </c>
      <c r="M22" s="1023">
        <v>3</v>
      </c>
      <c r="N22" s="30" t="s">
        <v>5713</v>
      </c>
      <c r="O22" s="21" t="s">
        <v>9</v>
      </c>
      <c r="P22" s="1023" t="s">
        <v>3686</v>
      </c>
      <c r="Q22" s="1023" t="s">
        <v>9</v>
      </c>
      <c r="R22" s="22">
        <v>6843087</v>
      </c>
      <c r="S22" s="630" t="s">
        <v>3517</v>
      </c>
      <c r="T22" s="370" t="s">
        <v>2298</v>
      </c>
      <c r="U22" s="1245">
        <f>$K22/3</f>
        <v>5000000</v>
      </c>
      <c r="V22" s="1047" t="s">
        <v>217</v>
      </c>
      <c r="W22" s="22" t="s">
        <v>4746</v>
      </c>
      <c r="X22" s="22" t="s">
        <v>4734</v>
      </c>
      <c r="Y22" s="8">
        <v>1093</v>
      </c>
      <c r="Z22" s="13" t="s">
        <v>4736</v>
      </c>
      <c r="AA22" s="8">
        <v>6835039</v>
      </c>
      <c r="AB22" s="13" t="s">
        <v>2297</v>
      </c>
      <c r="AC22" s="8" t="s">
        <v>44</v>
      </c>
      <c r="AD22" s="1245">
        <f>$K22/3</f>
        <v>5000000</v>
      </c>
      <c r="AE22" s="1047" t="s">
        <v>217</v>
      </c>
      <c r="AF22" s="1047" t="s">
        <v>4746</v>
      </c>
      <c r="AG22" s="22" t="s">
        <v>4734</v>
      </c>
      <c r="AH22" s="20">
        <v>6789028</v>
      </c>
      <c r="AI22" s="23" t="s">
        <v>2205</v>
      </c>
      <c r="AJ22" s="22" t="s">
        <v>344</v>
      </c>
      <c r="AK22" s="1245">
        <f>$K22/3</f>
        <v>5000000</v>
      </c>
      <c r="AL22" s="1047" t="s">
        <v>217</v>
      </c>
      <c r="AM22" s="1047" t="s">
        <v>4746</v>
      </c>
      <c r="AN22" s="22" t="s">
        <v>4734</v>
      </c>
      <c r="AO22" s="328"/>
      <c r="AP22" s="328"/>
      <c r="AQ22" s="328"/>
      <c r="AR22" s="1245"/>
      <c r="AS22" s="1233"/>
      <c r="AT22" s="1233"/>
      <c r="AU22" s="22"/>
      <c r="AV22" s="1233"/>
      <c r="AW22" s="1233"/>
      <c r="AX22" s="1233"/>
      <c r="AY22" s="1265"/>
      <c r="AZ22" s="1233"/>
      <c r="BA22" s="1233"/>
      <c r="BB22" s="1233"/>
      <c r="BC22" s="1233"/>
      <c r="BD22" s="1233"/>
      <c r="BE22" s="1233"/>
      <c r="BF22" s="1265"/>
      <c r="BG22" s="1233"/>
      <c r="BH22" s="1233"/>
      <c r="BI22" s="1233"/>
      <c r="BJ22" s="1233"/>
      <c r="BK22" s="1233"/>
      <c r="BL22" s="1233"/>
      <c r="BM22" s="1265"/>
      <c r="BN22" s="1233"/>
      <c r="BO22" s="1233"/>
      <c r="BP22" s="1233"/>
      <c r="BQ22" s="1233">
        <v>3</v>
      </c>
      <c r="BR22" s="287" t="s">
        <v>3661</v>
      </c>
      <c r="BS22" s="288" t="s">
        <v>3662</v>
      </c>
      <c r="BT22" s="630"/>
      <c r="BU22" s="1233"/>
      <c r="BV22" s="1233"/>
      <c r="BW22" s="1233"/>
      <c r="BX22" s="1233"/>
      <c r="BY22" s="1233"/>
      <c r="BZ22" s="1233"/>
      <c r="CA22" s="1233"/>
      <c r="CB22" s="1233"/>
      <c r="CC22" s="1233"/>
      <c r="CD22" s="1233"/>
      <c r="CE22" s="1233"/>
      <c r="CF22" s="1233"/>
      <c r="CG22" s="1233"/>
      <c r="CH22" s="1233"/>
      <c r="CI22" s="1233"/>
      <c r="CJ22" s="1278"/>
      <c r="CK22" s="1284"/>
      <c r="CL22" s="1284"/>
      <c r="CM22" s="1284"/>
      <c r="CN22" s="1284"/>
      <c r="CO22" s="1284"/>
      <c r="CP22" s="187"/>
      <c r="CQ22" s="187"/>
      <c r="CR22" s="187"/>
    </row>
    <row r="23" spans="1:96" ht="34.5" customHeight="1">
      <c r="A23" s="241">
        <v>33</v>
      </c>
      <c r="B23" s="547"/>
      <c r="C23" s="1212" t="s">
        <v>6002</v>
      </c>
      <c r="D23" s="1049" t="s">
        <v>6003</v>
      </c>
      <c r="E23" s="1047" t="s">
        <v>502</v>
      </c>
      <c r="F23" s="1023">
        <v>2024</v>
      </c>
      <c r="G23" s="1023">
        <v>2024</v>
      </c>
      <c r="H23" s="1023">
        <v>6</v>
      </c>
      <c r="I23" s="1047" t="s">
        <v>5942</v>
      </c>
      <c r="J23" s="1223">
        <v>15000000</v>
      </c>
      <c r="K23" s="1223">
        <v>15000000</v>
      </c>
      <c r="L23" s="1047" t="s">
        <v>4734</v>
      </c>
      <c r="M23" s="1023">
        <v>2</v>
      </c>
      <c r="N23" s="30" t="s">
        <v>5713</v>
      </c>
      <c r="O23" s="21" t="s">
        <v>9</v>
      </c>
      <c r="P23" s="1023" t="s">
        <v>3686</v>
      </c>
      <c r="Q23" s="1023" t="s">
        <v>9</v>
      </c>
      <c r="R23" s="22">
        <v>6898606</v>
      </c>
      <c r="S23" s="630" t="s">
        <v>3508</v>
      </c>
      <c r="T23" s="370" t="s">
        <v>2748</v>
      </c>
      <c r="U23" s="1245">
        <f>$K23/5</f>
        <v>3000000</v>
      </c>
      <c r="V23" s="1047" t="s">
        <v>169</v>
      </c>
      <c r="W23" s="22" t="s">
        <v>3694</v>
      </c>
      <c r="X23" s="22" t="s">
        <v>4734</v>
      </c>
      <c r="Y23" s="8">
        <v>1093</v>
      </c>
      <c r="Z23" s="13" t="s">
        <v>4736</v>
      </c>
      <c r="AA23" s="20"/>
      <c r="AB23" s="23"/>
      <c r="AC23" s="1254" t="s">
        <v>3528</v>
      </c>
      <c r="AD23" s="1245">
        <f>$K23/5</f>
        <v>3000000</v>
      </c>
      <c r="AE23" s="1047" t="s">
        <v>3496</v>
      </c>
      <c r="AF23" s="1047"/>
      <c r="AG23" s="22" t="s">
        <v>4734</v>
      </c>
      <c r="AH23" s="594">
        <v>210955</v>
      </c>
      <c r="AI23" s="1259" t="s">
        <v>2692</v>
      </c>
      <c r="AJ23" s="1233" t="s">
        <v>96</v>
      </c>
      <c r="AK23" s="1245">
        <f>$K23/5</f>
        <v>3000000</v>
      </c>
      <c r="AL23" s="1047" t="s">
        <v>169</v>
      </c>
      <c r="AM23" s="1047" t="s">
        <v>3694</v>
      </c>
      <c r="AN23" s="22" t="s">
        <v>4734</v>
      </c>
      <c r="AO23" s="20">
        <v>258471</v>
      </c>
      <c r="AP23" s="23" t="s">
        <v>3972</v>
      </c>
      <c r="AQ23" s="22" t="s">
        <v>67</v>
      </c>
      <c r="AR23" s="1245">
        <f>$K23/5</f>
        <v>3000000</v>
      </c>
      <c r="AS23" s="1233" t="s">
        <v>176</v>
      </c>
      <c r="AT23" s="1233" t="s">
        <v>3694</v>
      </c>
      <c r="AU23" s="22" t="s">
        <v>4734</v>
      </c>
      <c r="AV23" s="1267">
        <v>6843797</v>
      </c>
      <c r="AW23" s="1268" t="s">
        <v>2706</v>
      </c>
      <c r="AX23" s="1267" t="s">
        <v>404</v>
      </c>
      <c r="AY23" s="1245">
        <f>$K23/5</f>
        <v>3000000</v>
      </c>
      <c r="AZ23" s="1233" t="s">
        <v>169</v>
      </c>
      <c r="BA23" s="1233" t="s">
        <v>3694</v>
      </c>
      <c r="BB23" s="22" t="s">
        <v>4734</v>
      </c>
      <c r="BC23" s="1233"/>
      <c r="BD23" s="1233"/>
      <c r="BE23" s="1233"/>
      <c r="BF23" s="1265"/>
      <c r="BG23" s="1233"/>
      <c r="BH23" s="1233"/>
      <c r="BI23" s="1233"/>
      <c r="BJ23" s="1233"/>
      <c r="BK23" s="1233"/>
      <c r="BL23" s="1233"/>
      <c r="BM23" s="1265"/>
      <c r="BN23" s="1233"/>
      <c r="BO23" s="1233"/>
      <c r="BP23" s="1233"/>
      <c r="BQ23" s="1233">
        <v>2</v>
      </c>
      <c r="BR23" s="287" t="s">
        <v>3661</v>
      </c>
      <c r="BS23" s="288" t="s">
        <v>3662</v>
      </c>
      <c r="BT23" s="630"/>
      <c r="BU23" s="1233"/>
      <c r="BV23" s="1233"/>
      <c r="BW23" s="1233"/>
      <c r="BX23" s="1233"/>
      <c r="BY23" s="1233"/>
      <c r="BZ23" s="1233"/>
      <c r="CA23" s="1233"/>
      <c r="CB23" s="1233"/>
      <c r="CC23" s="1233"/>
      <c r="CD23" s="1233"/>
      <c r="CE23" s="1233"/>
      <c r="CF23" s="1233"/>
      <c r="CG23" s="1233"/>
      <c r="CH23" s="1233"/>
      <c r="CI23" s="1233"/>
      <c r="CJ23" s="1278"/>
      <c r="CK23" s="1284"/>
      <c r="CL23" s="1284"/>
      <c r="CM23" s="1284"/>
      <c r="CN23" s="1284"/>
      <c r="CO23" s="1284"/>
    </row>
    <row r="24" spans="1:96" ht="48">
      <c r="A24" s="241">
        <v>3</v>
      </c>
      <c r="B24" s="547"/>
      <c r="C24" s="1047"/>
      <c r="D24" s="1049" t="s">
        <v>6041</v>
      </c>
      <c r="E24" s="1047" t="s">
        <v>6036</v>
      </c>
      <c r="F24" s="1023">
        <v>2025</v>
      </c>
      <c r="G24" s="1023">
        <v>2025</v>
      </c>
      <c r="H24" s="1023">
        <v>6</v>
      </c>
      <c r="I24" s="1047" t="s">
        <v>5233</v>
      </c>
      <c r="J24" s="1222">
        <v>15000000</v>
      </c>
      <c r="K24" s="1222">
        <v>15000000</v>
      </c>
      <c r="L24" s="1047" t="s">
        <v>4734</v>
      </c>
      <c r="M24" s="1229">
        <v>4</v>
      </c>
      <c r="N24" s="1047"/>
      <c r="O24" s="21" t="s">
        <v>9</v>
      </c>
      <c r="P24" s="1023" t="s">
        <v>3686</v>
      </c>
      <c r="Q24" s="1023"/>
      <c r="R24" s="1233">
        <v>210955</v>
      </c>
      <c r="S24" s="630" t="s">
        <v>4752</v>
      </c>
      <c r="T24" s="1023">
        <v>1001017601</v>
      </c>
      <c r="U24" s="1245">
        <v>15000000</v>
      </c>
      <c r="V24" s="1047" t="s">
        <v>6042</v>
      </c>
      <c r="W24" s="22" t="s">
        <v>3694</v>
      </c>
      <c r="X24" s="22" t="s">
        <v>4734</v>
      </c>
      <c r="Y24" s="8">
        <v>1093</v>
      </c>
      <c r="Z24" s="13" t="s">
        <v>4736</v>
      </c>
      <c r="AA24" s="1233">
        <v>6843797</v>
      </c>
      <c r="AB24" s="1237" t="s">
        <v>2706</v>
      </c>
      <c r="AC24" s="1233" t="s">
        <v>404</v>
      </c>
      <c r="AD24" s="1245">
        <v>15000000</v>
      </c>
      <c r="AE24" s="1047" t="s">
        <v>169</v>
      </c>
      <c r="AF24" s="1047" t="s">
        <v>3694</v>
      </c>
      <c r="AG24" s="1047" t="s">
        <v>4734</v>
      </c>
      <c r="AH24" s="328">
        <v>6898606</v>
      </c>
      <c r="AI24" s="331" t="s">
        <v>2748</v>
      </c>
      <c r="AJ24" s="328" t="s">
        <v>3508</v>
      </c>
      <c r="AK24" s="1245">
        <v>15000000</v>
      </c>
      <c r="AL24" s="1047" t="s">
        <v>169</v>
      </c>
      <c r="AM24" s="22" t="s">
        <v>3694</v>
      </c>
      <c r="AN24" s="22" t="s">
        <v>4734</v>
      </c>
      <c r="AO24" s="1233">
        <v>6834400</v>
      </c>
      <c r="AP24" s="1237" t="s">
        <v>2986</v>
      </c>
      <c r="AQ24" s="1233" t="s">
        <v>3559</v>
      </c>
      <c r="AR24" s="1245">
        <v>15000000</v>
      </c>
      <c r="AS24" s="1047" t="s">
        <v>217</v>
      </c>
      <c r="AT24" s="1047" t="s">
        <v>4746</v>
      </c>
      <c r="AU24" s="22" t="s">
        <v>4734</v>
      </c>
      <c r="AV24" s="1233">
        <v>6682794</v>
      </c>
      <c r="AW24" s="1237" t="s">
        <v>2032</v>
      </c>
      <c r="AX24" s="1233" t="s">
        <v>5119</v>
      </c>
      <c r="AY24" s="1245">
        <v>15000000</v>
      </c>
      <c r="AZ24" s="1233" t="s">
        <v>169</v>
      </c>
      <c r="BA24" s="1023" t="s">
        <v>3694</v>
      </c>
      <c r="BB24" s="22" t="s">
        <v>4734</v>
      </c>
      <c r="BC24" s="1233"/>
      <c r="BD24" s="1233"/>
      <c r="BE24" s="1233"/>
      <c r="BF24" s="1265"/>
      <c r="BG24" s="1233"/>
      <c r="BH24" s="1233"/>
      <c r="BI24" s="1233"/>
      <c r="BJ24" s="1233"/>
      <c r="BK24" s="1233"/>
      <c r="BL24" s="1233"/>
      <c r="BM24" s="1265"/>
      <c r="BN24" s="1233"/>
      <c r="BO24" s="1233"/>
      <c r="BP24" s="1233"/>
      <c r="BQ24" s="1233"/>
      <c r="BR24" s="1271" t="s">
        <v>3661</v>
      </c>
      <c r="BS24" s="20"/>
      <c r="BT24" s="630"/>
      <c r="BU24" s="1233"/>
      <c r="BV24" s="1233"/>
      <c r="BW24" s="1233"/>
      <c r="BX24" s="1233"/>
      <c r="BY24" s="1233"/>
      <c r="BZ24" s="1233"/>
      <c r="CA24" s="1233"/>
      <c r="CB24" s="1233"/>
      <c r="CC24" s="1233"/>
      <c r="CD24" s="1233"/>
      <c r="CE24" s="1233"/>
      <c r="CF24" s="1233"/>
      <c r="CG24" s="1233"/>
      <c r="CH24" s="1233"/>
      <c r="CI24" s="1233"/>
      <c r="CJ24" s="1278"/>
      <c r="CK24" s="1284"/>
      <c r="CL24" s="1284"/>
      <c r="CM24" s="1284"/>
      <c r="CN24" s="1284"/>
      <c r="CO24" s="1284"/>
    </row>
    <row r="25" spans="1:96" ht="36.6">
      <c r="A25" s="241">
        <v>26</v>
      </c>
      <c r="B25" s="547" t="s">
        <v>5630</v>
      </c>
      <c r="C25" s="22" t="s">
        <v>1230</v>
      </c>
      <c r="D25" s="935" t="s">
        <v>5664</v>
      </c>
      <c r="E25" s="20" t="s">
        <v>6</v>
      </c>
      <c r="F25" s="20">
        <v>2022</v>
      </c>
      <c r="G25" s="20">
        <v>2022</v>
      </c>
      <c r="H25" s="20"/>
      <c r="I25" s="22" t="s">
        <v>5410</v>
      </c>
      <c r="J25" s="626"/>
      <c r="K25" s="718">
        <v>13600000</v>
      </c>
      <c r="L25" s="22" t="s">
        <v>3687</v>
      </c>
      <c r="M25" s="20">
        <v>7</v>
      </c>
      <c r="N25" s="22" t="s">
        <v>5402</v>
      </c>
      <c r="O25" s="21" t="s">
        <v>9</v>
      </c>
      <c r="P25" s="20" t="s">
        <v>3686</v>
      </c>
      <c r="Q25" s="20" t="s">
        <v>4392</v>
      </c>
      <c r="R25" s="20">
        <v>6744406</v>
      </c>
      <c r="S25" s="30" t="s">
        <v>54</v>
      </c>
      <c r="T25" s="23" t="s">
        <v>1273</v>
      </c>
      <c r="U25" s="352">
        <f>K25/4</f>
        <v>3400000</v>
      </c>
      <c r="V25" s="22" t="s">
        <v>217</v>
      </c>
      <c r="W25" s="22" t="s">
        <v>3756</v>
      </c>
      <c r="X25" s="22" t="s">
        <v>3687</v>
      </c>
      <c r="Y25" s="10"/>
      <c r="Z25" s="10"/>
      <c r="AA25" s="20">
        <v>6099359</v>
      </c>
      <c r="AB25" s="23" t="s">
        <v>1265</v>
      </c>
      <c r="AC25" s="22" t="s">
        <v>98</v>
      </c>
      <c r="AD25" s="354">
        <f>U25</f>
        <v>3400000</v>
      </c>
      <c r="AE25" s="22" t="s">
        <v>217</v>
      </c>
      <c r="AF25" s="22" t="s">
        <v>3756</v>
      </c>
      <c r="AG25" s="22" t="s">
        <v>3687</v>
      </c>
      <c r="AH25" s="178">
        <v>6658755</v>
      </c>
      <c r="AI25" s="13" t="s">
        <v>2189</v>
      </c>
      <c r="AJ25" s="22" t="s">
        <v>39</v>
      </c>
      <c r="AK25" s="354">
        <f>U25</f>
        <v>3400000</v>
      </c>
      <c r="AL25" s="22" t="s">
        <v>207</v>
      </c>
      <c r="AM25" s="22" t="s">
        <v>3756</v>
      </c>
      <c r="AN25" s="22" t="s">
        <v>3687</v>
      </c>
      <c r="AO25" s="22">
        <v>259781</v>
      </c>
      <c r="AP25" s="370" t="s">
        <v>1270</v>
      </c>
      <c r="AQ25" s="22" t="s">
        <v>33</v>
      </c>
      <c r="AR25" s="109">
        <f>U25</f>
        <v>3400000</v>
      </c>
      <c r="AS25" s="22" t="s">
        <v>207</v>
      </c>
      <c r="AT25" s="22" t="s">
        <v>3756</v>
      </c>
      <c r="AU25" s="22" t="s">
        <v>3687</v>
      </c>
      <c r="AV25" s="26"/>
      <c r="AW25" s="26"/>
      <c r="AX25" s="26"/>
      <c r="AY25" s="355"/>
      <c r="AZ25" s="26"/>
      <c r="BA25" s="26"/>
      <c r="BB25" s="26"/>
      <c r="BC25" s="26"/>
      <c r="BD25" s="26"/>
      <c r="BE25" s="26"/>
      <c r="BF25" s="355"/>
      <c r="BG25" s="26"/>
      <c r="BH25" s="26"/>
      <c r="BI25" s="26"/>
      <c r="BJ25" s="26"/>
      <c r="BK25" s="26"/>
      <c r="BL25" s="26"/>
      <c r="BM25" s="355"/>
      <c r="BN25" s="26"/>
      <c r="BO25" s="26"/>
      <c r="BP25" s="26"/>
      <c r="BQ25" s="26"/>
      <c r="BR25" s="288" t="s">
        <v>3661</v>
      </c>
      <c r="BS25" s="288" t="s">
        <v>3662</v>
      </c>
      <c r="BT25" s="22" t="s">
        <v>1331</v>
      </c>
      <c r="BU25" s="21"/>
      <c r="BV25" s="22" t="s">
        <v>5665</v>
      </c>
      <c r="BW25" s="21"/>
      <c r="BX25" s="22" t="s">
        <v>1339</v>
      </c>
      <c r="BY25" s="21"/>
      <c r="BZ25" s="26" t="s">
        <v>1313</v>
      </c>
      <c r="CA25" s="26"/>
      <c r="CB25" s="26"/>
      <c r="CC25" s="26"/>
      <c r="CD25" s="26"/>
      <c r="CE25" s="26"/>
      <c r="CF25" s="26"/>
      <c r="CG25" s="26"/>
      <c r="CH25" s="26"/>
      <c r="CI25" s="26"/>
      <c r="CJ25" s="455" t="s">
        <v>3370</v>
      </c>
      <c r="CK25" s="1285" t="s">
        <v>4208</v>
      </c>
      <c r="CL25" s="1285" t="s">
        <v>4208</v>
      </c>
      <c r="CM25" s="1295" t="s">
        <v>5666</v>
      </c>
      <c r="CN25" s="1285" t="s">
        <v>4208</v>
      </c>
      <c r="CO25" s="1285" t="s">
        <v>4208</v>
      </c>
    </row>
    <row r="26" spans="1:96" ht="36">
      <c r="A26" s="241">
        <v>35</v>
      </c>
      <c r="B26" s="22" t="s">
        <v>5696</v>
      </c>
      <c r="C26" s="22" t="s">
        <v>5697</v>
      </c>
      <c r="D26" s="569" t="s">
        <v>5698</v>
      </c>
      <c r="E26" s="22" t="s">
        <v>5699</v>
      </c>
      <c r="F26" s="20">
        <v>2022</v>
      </c>
      <c r="G26" s="20">
        <v>2022</v>
      </c>
      <c r="H26" s="20">
        <v>6</v>
      </c>
      <c r="I26" s="22" t="s">
        <v>5401</v>
      </c>
      <c r="J26" s="626"/>
      <c r="K26" s="1006">
        <v>13201608</v>
      </c>
      <c r="L26" s="22" t="s">
        <v>3687</v>
      </c>
      <c r="M26" s="20">
        <v>7</v>
      </c>
      <c r="N26" s="30"/>
      <c r="O26" s="21" t="s">
        <v>9</v>
      </c>
      <c r="P26" s="20"/>
      <c r="Q26" s="20"/>
      <c r="R26" s="20">
        <v>6099359</v>
      </c>
      <c r="S26" s="30" t="s">
        <v>98</v>
      </c>
      <c r="T26" s="23" t="s">
        <v>1265</v>
      </c>
      <c r="U26" s="1007">
        <f>K26</f>
        <v>13201608</v>
      </c>
      <c r="V26" s="22" t="s">
        <v>217</v>
      </c>
      <c r="W26" s="22"/>
      <c r="X26" s="22"/>
      <c r="Y26" s="10"/>
      <c r="Z26" s="1250"/>
      <c r="AA26" s="22"/>
      <c r="AB26" s="370"/>
      <c r="AC26" s="22"/>
      <c r="AD26" s="1008"/>
      <c r="AE26" s="22"/>
      <c r="AF26" s="22"/>
      <c r="AG26" s="22"/>
      <c r="AH26" s="8"/>
      <c r="AI26" s="1243"/>
      <c r="AJ26" s="22"/>
      <c r="AK26" s="1008"/>
      <c r="AL26" s="22"/>
      <c r="AM26" s="22"/>
      <c r="AN26" s="22"/>
      <c r="AO26" s="26"/>
      <c r="AP26" s="26"/>
      <c r="AQ26" s="26"/>
      <c r="AR26" s="26"/>
      <c r="AS26" s="26"/>
      <c r="AT26" s="26"/>
      <c r="AU26" s="26"/>
      <c r="AV26" s="26"/>
      <c r="AW26" s="26"/>
      <c r="AX26" s="26"/>
      <c r="AY26" s="26"/>
      <c r="AZ26" s="26"/>
      <c r="BA26" s="26"/>
      <c r="BB26" s="26"/>
      <c r="BC26" s="26"/>
      <c r="BD26" s="26"/>
      <c r="BE26" s="26"/>
      <c r="BF26" s="355"/>
      <c r="BG26" s="26"/>
      <c r="BH26" s="26"/>
      <c r="BI26" s="26"/>
      <c r="BJ26" s="26"/>
      <c r="BK26" s="26"/>
      <c r="BL26" s="26"/>
      <c r="BM26" s="26"/>
      <c r="BN26" s="26"/>
      <c r="BO26" s="26"/>
      <c r="BP26" s="26"/>
      <c r="BQ26" s="26"/>
      <c r="BR26" s="288" t="s">
        <v>3661</v>
      </c>
      <c r="BS26" s="288" t="s">
        <v>3662</v>
      </c>
      <c r="BT26" s="22" t="s">
        <v>1331</v>
      </c>
      <c r="BU26" s="21" t="s">
        <v>4301</v>
      </c>
      <c r="BV26" s="22" t="s">
        <v>2452</v>
      </c>
      <c r="BW26" s="21" t="s">
        <v>4301</v>
      </c>
      <c r="BX26" s="22" t="s">
        <v>5700</v>
      </c>
      <c r="BY26" s="21" t="s">
        <v>4301</v>
      </c>
      <c r="BZ26" s="26"/>
      <c r="CA26" s="26"/>
      <c r="CB26" s="26"/>
      <c r="CC26" s="26"/>
      <c r="CD26" s="26"/>
      <c r="CE26" s="26"/>
      <c r="CF26" s="26"/>
      <c r="CG26" s="26"/>
      <c r="CH26" s="26"/>
      <c r="CI26" s="26"/>
      <c r="CJ26" s="1277"/>
      <c r="CK26" s="1283"/>
      <c r="CL26" s="1283"/>
      <c r="CM26" s="1283"/>
      <c r="CN26" s="1283"/>
      <c r="CO26" s="1283"/>
    </row>
    <row r="27" spans="1:96" ht="48">
      <c r="A27" s="241">
        <v>4</v>
      </c>
      <c r="B27" s="547"/>
      <c r="C27" s="1047"/>
      <c r="D27" s="1049" t="s">
        <v>6043</v>
      </c>
      <c r="E27" s="1047" t="s">
        <v>6036</v>
      </c>
      <c r="F27" s="1023">
        <v>2025</v>
      </c>
      <c r="G27" s="1023">
        <v>2025</v>
      </c>
      <c r="H27" s="1023">
        <v>6</v>
      </c>
      <c r="I27" s="1047" t="s">
        <v>5233</v>
      </c>
      <c r="J27" s="1222">
        <v>13000000</v>
      </c>
      <c r="K27" s="1222">
        <v>13000000</v>
      </c>
      <c r="L27" s="1047" t="s">
        <v>4734</v>
      </c>
      <c r="M27" s="1229">
        <v>4</v>
      </c>
      <c r="N27" s="1047"/>
      <c r="O27" s="21" t="s">
        <v>9</v>
      </c>
      <c r="P27" s="1023" t="s">
        <v>3686</v>
      </c>
      <c r="Q27" s="1023"/>
      <c r="R27" s="1023">
        <v>6679083</v>
      </c>
      <c r="S27" s="630" t="s">
        <v>116</v>
      </c>
      <c r="T27" s="1237" t="s">
        <v>2580</v>
      </c>
      <c r="U27" s="1245">
        <v>13000000</v>
      </c>
      <c r="V27" s="1047" t="s">
        <v>6040</v>
      </c>
      <c r="W27" s="22" t="s">
        <v>4737</v>
      </c>
      <c r="X27" s="22" t="s">
        <v>4734</v>
      </c>
      <c r="Y27" s="8">
        <v>1093</v>
      </c>
      <c r="Z27" s="1243" t="s">
        <v>4736</v>
      </c>
      <c r="AA27" s="1233">
        <v>6825598</v>
      </c>
      <c r="AB27" s="1237" t="s">
        <v>2062</v>
      </c>
      <c r="AC27" s="1233" t="s">
        <v>3564</v>
      </c>
      <c r="AD27" s="1245">
        <v>13000000</v>
      </c>
      <c r="AE27" s="1047" t="s">
        <v>179</v>
      </c>
      <c r="AF27" s="1047" t="s">
        <v>4737</v>
      </c>
      <c r="AG27" s="22" t="s">
        <v>4734</v>
      </c>
      <c r="AH27" s="913" t="s">
        <v>6044</v>
      </c>
      <c r="AI27" s="1258" t="s">
        <v>1247</v>
      </c>
      <c r="AJ27" s="1233" t="s">
        <v>4810</v>
      </c>
      <c r="AK27" s="1245">
        <v>13000000</v>
      </c>
      <c r="AL27" s="1047" t="s">
        <v>179</v>
      </c>
      <c r="AM27" s="1047" t="s">
        <v>4737</v>
      </c>
      <c r="AN27" s="22" t="s">
        <v>4734</v>
      </c>
      <c r="AO27" s="1233"/>
      <c r="AP27" s="1233"/>
      <c r="AQ27" s="1233" t="s">
        <v>3528</v>
      </c>
      <c r="AR27" s="1245">
        <v>13000000</v>
      </c>
      <c r="AS27" s="1233"/>
      <c r="AT27" s="1233"/>
      <c r="AU27" s="1233"/>
      <c r="AV27" s="1233">
        <v>6680615</v>
      </c>
      <c r="AW27" s="1237" t="s">
        <v>2769</v>
      </c>
      <c r="AX27" s="1233" t="s">
        <v>5255</v>
      </c>
      <c r="AY27" s="1245">
        <v>13000000</v>
      </c>
      <c r="AZ27" s="1233" t="s">
        <v>172</v>
      </c>
      <c r="BA27" s="1023" t="s">
        <v>3694</v>
      </c>
      <c r="BB27" s="22" t="s">
        <v>4734</v>
      </c>
      <c r="BC27" s="1233"/>
      <c r="BD27" s="1233"/>
      <c r="BE27" s="1233"/>
      <c r="BF27" s="1265"/>
      <c r="BG27" s="1233"/>
      <c r="BH27" s="1233"/>
      <c r="BI27" s="1233"/>
      <c r="BJ27" s="1233"/>
      <c r="BK27" s="1233"/>
      <c r="BL27" s="1233"/>
      <c r="BM27" s="1265"/>
      <c r="BN27" s="1233"/>
      <c r="BO27" s="1233"/>
      <c r="BP27" s="1233"/>
      <c r="BQ27" s="1233"/>
      <c r="BR27" s="1271" t="s">
        <v>3661</v>
      </c>
      <c r="BS27" s="20"/>
      <c r="BT27" s="630"/>
      <c r="BU27" s="1233"/>
      <c r="BV27" s="1233"/>
      <c r="BW27" s="1233"/>
      <c r="BX27" s="1233"/>
      <c r="BY27" s="1233"/>
      <c r="BZ27" s="1233"/>
      <c r="CA27" s="1233"/>
      <c r="CB27" s="1233"/>
      <c r="CC27" s="1233"/>
      <c r="CD27" s="1233"/>
      <c r="CE27" s="1233"/>
      <c r="CF27" s="1233"/>
      <c r="CG27" s="1233"/>
      <c r="CH27" s="1233"/>
      <c r="CI27" s="1233"/>
      <c r="CJ27" s="1278"/>
      <c r="CK27" s="1284"/>
      <c r="CL27" s="1284"/>
      <c r="CM27" s="1284"/>
      <c r="CN27" s="1284"/>
      <c r="CO27" s="1284"/>
    </row>
    <row r="28" spans="1:96" ht="48">
      <c r="A28" s="241">
        <v>5</v>
      </c>
      <c r="B28" s="547"/>
      <c r="C28" s="1047"/>
      <c r="D28" s="1049" t="s">
        <v>6045</v>
      </c>
      <c r="E28" s="1047" t="s">
        <v>6036</v>
      </c>
      <c r="F28" s="1023">
        <v>2025</v>
      </c>
      <c r="G28" s="1023">
        <v>2025</v>
      </c>
      <c r="H28" s="1023">
        <v>6</v>
      </c>
      <c r="I28" s="1047" t="s">
        <v>5233</v>
      </c>
      <c r="J28" s="1222">
        <v>12000000</v>
      </c>
      <c r="K28" s="1222">
        <v>12000000</v>
      </c>
      <c r="L28" s="1047" t="s">
        <v>4734</v>
      </c>
      <c r="M28" s="1229">
        <v>4</v>
      </c>
      <c r="N28" s="1047"/>
      <c r="O28" s="21" t="s">
        <v>9</v>
      </c>
      <c r="P28" s="1023" t="s">
        <v>3686</v>
      </c>
      <c r="Q28" s="1023"/>
      <c r="R28" s="1233">
        <v>6680664</v>
      </c>
      <c r="S28" s="332" t="s">
        <v>5183</v>
      </c>
      <c r="T28" s="1238" t="s">
        <v>2576</v>
      </c>
      <c r="U28" s="1245">
        <v>12000000</v>
      </c>
      <c r="V28" s="1047" t="s">
        <v>6040</v>
      </c>
      <c r="W28" s="22" t="s">
        <v>4737</v>
      </c>
      <c r="X28" s="22" t="s">
        <v>4734</v>
      </c>
      <c r="Y28" s="8">
        <v>1093</v>
      </c>
      <c r="Z28" s="1243" t="s">
        <v>4736</v>
      </c>
      <c r="AA28" s="328">
        <v>6680664</v>
      </c>
      <c r="AB28" s="331" t="s">
        <v>4713</v>
      </c>
      <c r="AC28" s="328" t="s">
        <v>3543</v>
      </c>
      <c r="AD28" s="1245">
        <v>12000000</v>
      </c>
      <c r="AE28" s="1047" t="s">
        <v>179</v>
      </c>
      <c r="AF28" s="1047" t="s">
        <v>4737</v>
      </c>
      <c r="AG28" s="22" t="s">
        <v>4734</v>
      </c>
      <c r="AH28" s="328">
        <v>6886510</v>
      </c>
      <c r="AI28" s="1258" t="s">
        <v>2298</v>
      </c>
      <c r="AJ28" s="1233" t="s">
        <v>3517</v>
      </c>
      <c r="AK28" s="1245">
        <v>12000000</v>
      </c>
      <c r="AL28" s="1047" t="s">
        <v>217</v>
      </c>
      <c r="AM28" s="1047" t="s">
        <v>4746</v>
      </c>
      <c r="AN28" s="22" t="s">
        <v>4734</v>
      </c>
      <c r="AO28" s="1233">
        <v>6833033</v>
      </c>
      <c r="AP28" s="1237" t="s">
        <v>2311</v>
      </c>
      <c r="AQ28" s="1233" t="s">
        <v>3551</v>
      </c>
      <c r="AR28" s="1245">
        <v>12000000</v>
      </c>
      <c r="AS28" s="1047" t="s">
        <v>217</v>
      </c>
      <c r="AT28" s="1047" t="s">
        <v>4746</v>
      </c>
      <c r="AU28" s="22" t="s">
        <v>4734</v>
      </c>
      <c r="AV28" s="1233">
        <v>6833034</v>
      </c>
      <c r="AW28" s="1237" t="s">
        <v>2310</v>
      </c>
      <c r="AX28" s="1233" t="s">
        <v>3549</v>
      </c>
      <c r="AY28" s="1245">
        <v>12000000</v>
      </c>
      <c r="AZ28" s="1047" t="s">
        <v>217</v>
      </c>
      <c r="BA28" s="1047" t="s">
        <v>4746</v>
      </c>
      <c r="BB28" s="22" t="s">
        <v>4734</v>
      </c>
      <c r="BC28" s="1233"/>
      <c r="BD28" s="1233"/>
      <c r="BE28" s="1233"/>
      <c r="BF28" s="1265"/>
      <c r="BG28" s="1233"/>
      <c r="BH28" s="1233"/>
      <c r="BI28" s="1233"/>
      <c r="BJ28" s="1233"/>
      <c r="BK28" s="1233"/>
      <c r="BL28" s="1233"/>
      <c r="BM28" s="1265"/>
      <c r="BN28" s="1233"/>
      <c r="BO28" s="1233"/>
      <c r="BP28" s="1233"/>
      <c r="BQ28" s="1233"/>
      <c r="BR28" s="1271" t="s">
        <v>3661</v>
      </c>
      <c r="BS28" s="20"/>
      <c r="BT28" s="630"/>
      <c r="BU28" s="1233"/>
      <c r="BV28" s="1233"/>
      <c r="BW28" s="1233"/>
      <c r="BX28" s="1233"/>
      <c r="BY28" s="1233"/>
      <c r="BZ28" s="1233"/>
      <c r="CA28" s="1233"/>
      <c r="CB28" s="1233"/>
      <c r="CC28" s="1233"/>
      <c r="CD28" s="1233"/>
      <c r="CE28" s="1233"/>
      <c r="CF28" s="1233"/>
      <c r="CG28" s="1233"/>
      <c r="CH28" s="1233"/>
      <c r="CI28" s="1233"/>
      <c r="CJ28" s="1278"/>
      <c r="CK28" s="1284"/>
      <c r="CL28" s="1284"/>
      <c r="CM28" s="1284"/>
      <c r="CN28" s="1284"/>
      <c r="CO28" s="1284"/>
    </row>
    <row r="29" spans="1:96" ht="36">
      <c r="A29" s="241">
        <v>16</v>
      </c>
      <c r="B29" s="547" t="s">
        <v>5560</v>
      </c>
      <c r="C29" s="22" t="s">
        <v>1230</v>
      </c>
      <c r="D29" s="935" t="s">
        <v>5624</v>
      </c>
      <c r="E29" s="20" t="s">
        <v>5464</v>
      </c>
      <c r="F29" s="20">
        <v>2022</v>
      </c>
      <c r="G29" s="20">
        <v>2022</v>
      </c>
      <c r="H29" s="20"/>
      <c r="I29" s="22" t="s">
        <v>5564</v>
      </c>
      <c r="J29" s="626"/>
      <c r="K29" s="718">
        <v>10000000</v>
      </c>
      <c r="L29" s="22" t="s">
        <v>3687</v>
      </c>
      <c r="M29" s="20">
        <v>7</v>
      </c>
      <c r="N29" s="22" t="s">
        <v>5402</v>
      </c>
      <c r="O29" s="21" t="s">
        <v>9</v>
      </c>
      <c r="P29" s="20" t="s">
        <v>3686</v>
      </c>
      <c r="Q29" s="20" t="s">
        <v>4392</v>
      </c>
      <c r="R29" s="10">
        <v>6680687</v>
      </c>
      <c r="S29" s="9" t="s">
        <v>36</v>
      </c>
      <c r="T29" s="1241" t="s">
        <v>1981</v>
      </c>
      <c r="U29" s="352">
        <f>K29/3</f>
        <v>3333333.3333333335</v>
      </c>
      <c r="V29" s="22" t="s">
        <v>197</v>
      </c>
      <c r="W29" s="22" t="s">
        <v>3751</v>
      </c>
      <c r="X29" s="22" t="s">
        <v>3687</v>
      </c>
      <c r="Y29" s="10"/>
      <c r="Z29" s="1250"/>
      <c r="AA29" s="20">
        <v>6680698</v>
      </c>
      <c r="AB29" s="23" t="s">
        <v>1290</v>
      </c>
      <c r="AC29" s="22" t="s">
        <v>211</v>
      </c>
      <c r="AD29" s="354">
        <f>U29</f>
        <v>3333333.3333333335</v>
      </c>
      <c r="AE29" s="22" t="s">
        <v>207</v>
      </c>
      <c r="AF29" s="22" t="s">
        <v>3756</v>
      </c>
      <c r="AG29" s="22" t="s">
        <v>3687</v>
      </c>
      <c r="AH29" s="8">
        <v>259781</v>
      </c>
      <c r="AI29" s="1243" t="s">
        <v>1270</v>
      </c>
      <c r="AJ29" s="22" t="s">
        <v>33</v>
      </c>
      <c r="AK29" s="354">
        <f>U29</f>
        <v>3333333.3333333335</v>
      </c>
      <c r="AL29" s="22" t="s">
        <v>207</v>
      </c>
      <c r="AM29" s="22" t="s">
        <v>3756</v>
      </c>
      <c r="AN29" s="22" t="s">
        <v>3687</v>
      </c>
      <c r="AO29" s="26"/>
      <c r="AP29" s="26"/>
      <c r="AQ29" s="26"/>
      <c r="AR29" s="355"/>
      <c r="AS29" s="26"/>
      <c r="AT29" s="26"/>
      <c r="AU29" s="26"/>
      <c r="AV29" s="26"/>
      <c r="AW29" s="26"/>
      <c r="AX29" s="26"/>
      <c r="AY29" s="355"/>
      <c r="AZ29" s="26"/>
      <c r="BA29" s="26"/>
      <c r="BB29" s="26"/>
      <c r="BC29" s="26"/>
      <c r="BD29" s="26"/>
      <c r="BE29" s="26"/>
      <c r="BF29" s="355"/>
      <c r="BG29" s="26"/>
      <c r="BH29" s="26"/>
      <c r="BI29" s="26"/>
      <c r="BJ29" s="26"/>
      <c r="BK29" s="26"/>
      <c r="BL29" s="26"/>
      <c r="BM29" s="355"/>
      <c r="BN29" s="26"/>
      <c r="BO29" s="26"/>
      <c r="BP29" s="26"/>
      <c r="BQ29" s="26"/>
      <c r="BR29" s="287" t="s">
        <v>3661</v>
      </c>
      <c r="BS29" s="287" t="s">
        <v>3662</v>
      </c>
      <c r="BT29" s="22"/>
      <c r="BU29" s="21"/>
      <c r="BV29" s="22"/>
      <c r="BW29" s="21"/>
      <c r="BX29" s="22"/>
      <c r="BY29" s="21"/>
      <c r="BZ29" s="26"/>
      <c r="CA29" s="26"/>
      <c r="CB29" s="26"/>
      <c r="CC29" s="26"/>
      <c r="CD29" s="26"/>
      <c r="CE29" s="26"/>
      <c r="CF29" s="26"/>
      <c r="CG29" s="26"/>
      <c r="CH29" s="26"/>
      <c r="CI29" s="26"/>
      <c r="CJ29" s="455" t="s">
        <v>3370</v>
      </c>
      <c r="CK29" s="1285" t="s">
        <v>4208</v>
      </c>
      <c r="CL29" s="1285" t="s">
        <v>4208</v>
      </c>
      <c r="CM29" s="456" t="s">
        <v>5625</v>
      </c>
      <c r="CN29" s="1285" t="s">
        <v>4208</v>
      </c>
      <c r="CO29" s="1285" t="s">
        <v>4208</v>
      </c>
    </row>
    <row r="30" spans="1:96" ht="36">
      <c r="A30" s="241">
        <v>13</v>
      </c>
      <c r="B30" s="547" t="s">
        <v>5933</v>
      </c>
      <c r="C30" s="547" t="s">
        <v>5951</v>
      </c>
      <c r="D30" s="1049" t="s">
        <v>5952</v>
      </c>
      <c r="E30" s="1047" t="s">
        <v>505</v>
      </c>
      <c r="F30" s="1023">
        <v>2024</v>
      </c>
      <c r="G30" s="1023">
        <v>2024</v>
      </c>
      <c r="H30" s="1023">
        <v>7</v>
      </c>
      <c r="I30" s="1047" t="s">
        <v>5953</v>
      </c>
      <c r="J30" s="1223">
        <v>10000000</v>
      </c>
      <c r="K30" s="1223">
        <v>10000000</v>
      </c>
      <c r="L30" s="1047" t="s">
        <v>4734</v>
      </c>
      <c r="M30" s="1229">
        <v>6</v>
      </c>
      <c r="N30" s="30" t="s">
        <v>5713</v>
      </c>
      <c r="O30" s="21" t="s">
        <v>9</v>
      </c>
      <c r="P30" s="1023" t="s">
        <v>3686</v>
      </c>
      <c r="Q30" s="1023" t="s">
        <v>9</v>
      </c>
      <c r="R30" s="178">
        <v>6853203</v>
      </c>
      <c r="S30" s="332" t="s">
        <v>5238</v>
      </c>
      <c r="T30" s="1243" t="s">
        <v>4374</v>
      </c>
      <c r="U30" s="1245">
        <f>$K30/3</f>
        <v>3333333.3333333335</v>
      </c>
      <c r="V30" s="1047" t="s">
        <v>176</v>
      </c>
      <c r="W30" s="22" t="s">
        <v>3694</v>
      </c>
      <c r="X30" s="22" t="s">
        <v>4734</v>
      </c>
      <c r="Y30" s="8">
        <v>1093</v>
      </c>
      <c r="Z30" s="1243" t="s">
        <v>4736</v>
      </c>
      <c r="AA30" s="20">
        <v>6680612</v>
      </c>
      <c r="AB30" s="20">
        <v>728059203</v>
      </c>
      <c r="AC30" s="1233" t="s">
        <v>4801</v>
      </c>
      <c r="AD30" s="1245">
        <f>$K30/3</f>
        <v>3333333.3333333335</v>
      </c>
      <c r="AE30" s="1047" t="s">
        <v>176</v>
      </c>
      <c r="AF30" s="1047" t="s">
        <v>3694</v>
      </c>
      <c r="AG30" s="22" t="s">
        <v>4734</v>
      </c>
      <c r="AH30" s="10">
        <v>6859016</v>
      </c>
      <c r="AI30" s="1241" t="s">
        <v>2785</v>
      </c>
      <c r="AJ30" s="1233" t="s">
        <v>3533</v>
      </c>
      <c r="AK30" s="1245">
        <f>$K30/3</f>
        <v>3333333.3333333335</v>
      </c>
      <c r="AL30" s="1047" t="s">
        <v>176</v>
      </c>
      <c r="AM30" s="1047" t="s">
        <v>3694</v>
      </c>
      <c r="AN30" s="22" t="s">
        <v>4734</v>
      </c>
      <c r="AO30" s="1233"/>
      <c r="AP30" s="1233"/>
      <c r="AQ30" s="1233"/>
      <c r="AR30" s="1265"/>
      <c r="AS30" s="1233"/>
      <c r="AT30" s="1233"/>
      <c r="AU30" s="22"/>
      <c r="AV30" s="1233"/>
      <c r="AW30" s="1233"/>
      <c r="AX30" s="1233"/>
      <c r="AY30" s="1265"/>
      <c r="AZ30" s="1233"/>
      <c r="BA30" s="1233"/>
      <c r="BB30" s="1233"/>
      <c r="BC30" s="1233"/>
      <c r="BD30" s="1233"/>
      <c r="BE30" s="1233"/>
      <c r="BF30" s="1265"/>
      <c r="BG30" s="1233"/>
      <c r="BH30" s="1233"/>
      <c r="BI30" s="1233"/>
      <c r="BJ30" s="1233"/>
      <c r="BK30" s="1233"/>
      <c r="BL30" s="1233"/>
      <c r="BM30" s="1265"/>
      <c r="BN30" s="1233"/>
      <c r="BO30" s="1233"/>
      <c r="BP30" s="1233"/>
      <c r="BQ30" s="1233">
        <v>6</v>
      </c>
      <c r="BR30" s="287" t="s">
        <v>3661</v>
      </c>
      <c r="BS30" s="288" t="s">
        <v>3662</v>
      </c>
      <c r="BT30" s="630"/>
      <c r="BU30" s="1233"/>
      <c r="BV30" s="1233"/>
      <c r="BW30" s="1233"/>
      <c r="BX30" s="1233"/>
      <c r="BY30" s="1233"/>
      <c r="BZ30" s="1233"/>
      <c r="CA30" s="1233"/>
      <c r="CB30" s="1233"/>
      <c r="CC30" s="1233"/>
      <c r="CD30" s="1233"/>
      <c r="CE30" s="1233"/>
      <c r="CF30" s="1233"/>
      <c r="CG30" s="1233"/>
      <c r="CH30" s="1233"/>
      <c r="CI30" s="1233"/>
      <c r="CJ30" s="1278"/>
      <c r="CK30" s="1284"/>
      <c r="CL30" s="1284"/>
      <c r="CM30" s="1284"/>
      <c r="CN30" s="1284"/>
      <c r="CO30" s="1284"/>
    </row>
    <row r="31" spans="1:96" ht="36">
      <c r="A31" s="241">
        <v>16</v>
      </c>
      <c r="B31" s="547" t="s">
        <v>5933</v>
      </c>
      <c r="C31" s="547" t="s">
        <v>5959</v>
      </c>
      <c r="D31" s="1049" t="s">
        <v>5960</v>
      </c>
      <c r="E31" s="1047" t="s">
        <v>505</v>
      </c>
      <c r="F31" s="1023">
        <v>2024</v>
      </c>
      <c r="G31" s="1023">
        <v>2024</v>
      </c>
      <c r="H31" s="1023">
        <v>7</v>
      </c>
      <c r="I31" s="1047" t="s">
        <v>5942</v>
      </c>
      <c r="J31" s="1223">
        <v>10000000</v>
      </c>
      <c r="K31" s="1223">
        <v>10000000</v>
      </c>
      <c r="L31" s="1047" t="s">
        <v>4734</v>
      </c>
      <c r="M31" s="1229">
        <v>3</v>
      </c>
      <c r="N31" s="30" t="s">
        <v>5713</v>
      </c>
      <c r="O31" s="21" t="s">
        <v>9</v>
      </c>
      <c r="P31" s="1023" t="s">
        <v>3686</v>
      </c>
      <c r="Q31" s="1023" t="s">
        <v>9</v>
      </c>
      <c r="R31" s="10">
        <v>6833033</v>
      </c>
      <c r="S31" s="332" t="s">
        <v>3551</v>
      </c>
      <c r="T31" s="12" t="s">
        <v>2311</v>
      </c>
      <c r="U31" s="1245">
        <f>$K31/3</f>
        <v>3333333.3333333335</v>
      </c>
      <c r="V31" s="1047" t="s">
        <v>217</v>
      </c>
      <c r="W31" s="22" t="s">
        <v>4746</v>
      </c>
      <c r="X31" s="22" t="s">
        <v>4734</v>
      </c>
      <c r="Y31" s="8">
        <v>1093</v>
      </c>
      <c r="Z31" s="1243" t="s">
        <v>4736</v>
      </c>
      <c r="AA31" s="1233">
        <v>6099359</v>
      </c>
      <c r="AB31" s="1023">
        <v>708119103</v>
      </c>
      <c r="AC31" s="1233" t="s">
        <v>3492</v>
      </c>
      <c r="AD31" s="1245">
        <f>$K31/3</f>
        <v>3333333.3333333335</v>
      </c>
      <c r="AE31" s="1047" t="s">
        <v>217</v>
      </c>
      <c r="AF31" s="1047" t="s">
        <v>4746</v>
      </c>
      <c r="AG31" s="22" t="s">
        <v>4734</v>
      </c>
      <c r="AH31" s="10">
        <v>6665306</v>
      </c>
      <c r="AI31" s="1241" t="s">
        <v>2015</v>
      </c>
      <c r="AJ31" s="1233" t="s">
        <v>4790</v>
      </c>
      <c r="AK31" s="1245">
        <f>$K31/3</f>
        <v>3333333.3333333335</v>
      </c>
      <c r="AL31" s="1047" t="s">
        <v>217</v>
      </c>
      <c r="AM31" s="1047" t="s">
        <v>4746</v>
      </c>
      <c r="AN31" s="22" t="s">
        <v>4734</v>
      </c>
      <c r="AO31" s="1233"/>
      <c r="AP31" s="1233"/>
      <c r="AQ31" s="1233"/>
      <c r="AR31" s="1265"/>
      <c r="AS31" s="1233"/>
      <c r="AT31" s="1233"/>
      <c r="AU31" s="22"/>
      <c r="AV31" s="1233"/>
      <c r="AW31" s="1233"/>
      <c r="AX31" s="1233"/>
      <c r="AY31" s="1265"/>
      <c r="AZ31" s="1233"/>
      <c r="BA31" s="1233"/>
      <c r="BB31" s="1233"/>
      <c r="BC31" s="1233"/>
      <c r="BD31" s="1233"/>
      <c r="BE31" s="1233"/>
      <c r="BF31" s="1265"/>
      <c r="BG31" s="1233"/>
      <c r="BH31" s="1233"/>
      <c r="BI31" s="1233"/>
      <c r="BJ31" s="1233"/>
      <c r="BK31" s="1233"/>
      <c r="BL31" s="1233"/>
      <c r="BM31" s="1265"/>
      <c r="BN31" s="1233"/>
      <c r="BO31" s="1233"/>
      <c r="BP31" s="1233"/>
      <c r="BQ31" s="1233">
        <v>3</v>
      </c>
      <c r="BR31" s="287" t="s">
        <v>3661</v>
      </c>
      <c r="BS31" s="288" t="s">
        <v>3662</v>
      </c>
      <c r="BT31" s="630"/>
      <c r="BU31" s="1233"/>
      <c r="BV31" s="1233"/>
      <c r="BW31" s="1233"/>
      <c r="BX31" s="1233"/>
      <c r="BY31" s="1233"/>
      <c r="BZ31" s="1233"/>
      <c r="CA31" s="1233"/>
      <c r="CB31" s="1233"/>
      <c r="CC31" s="1233"/>
      <c r="CD31" s="1233"/>
      <c r="CE31" s="1233"/>
      <c r="CF31" s="1233"/>
      <c r="CG31" s="1233"/>
      <c r="CH31" s="1233"/>
      <c r="CI31" s="1233"/>
      <c r="CJ31" s="1278"/>
      <c r="CK31" s="1284"/>
      <c r="CL31" s="1284"/>
      <c r="CM31" s="1284"/>
      <c r="CN31" s="1284"/>
      <c r="CO31" s="1284"/>
    </row>
    <row r="32" spans="1:96" ht="36">
      <c r="A32" s="241">
        <v>17</v>
      </c>
      <c r="B32" s="547" t="s">
        <v>5933</v>
      </c>
      <c r="C32" s="547" t="s">
        <v>5961</v>
      </c>
      <c r="D32" s="1049" t="s">
        <v>5962</v>
      </c>
      <c r="E32" s="1047" t="s">
        <v>505</v>
      </c>
      <c r="F32" s="1023">
        <v>2024</v>
      </c>
      <c r="G32" s="1023">
        <v>2024</v>
      </c>
      <c r="H32" s="1023">
        <v>7</v>
      </c>
      <c r="I32" s="1047" t="s">
        <v>5942</v>
      </c>
      <c r="J32" s="1223">
        <v>10000000</v>
      </c>
      <c r="K32" s="1223">
        <v>10000000</v>
      </c>
      <c r="L32" s="1047" t="s">
        <v>4734</v>
      </c>
      <c r="M32" s="1229">
        <v>4</v>
      </c>
      <c r="N32" s="30" t="s">
        <v>5713</v>
      </c>
      <c r="O32" s="21" t="s">
        <v>9</v>
      </c>
      <c r="P32" s="1023" t="s">
        <v>3686</v>
      </c>
      <c r="Q32" s="1023" t="s">
        <v>9</v>
      </c>
      <c r="R32" s="1233">
        <v>6832969</v>
      </c>
      <c r="S32" s="630" t="s">
        <v>5963</v>
      </c>
      <c r="T32" s="1238" t="s">
        <v>3189</v>
      </c>
      <c r="U32" s="1245">
        <f>$K32/4</f>
        <v>2500000</v>
      </c>
      <c r="V32" s="1047" t="s">
        <v>217</v>
      </c>
      <c r="W32" s="22" t="s">
        <v>4746</v>
      </c>
      <c r="X32" s="22" t="s">
        <v>4734</v>
      </c>
      <c r="Y32" s="8">
        <v>1093</v>
      </c>
      <c r="Z32" s="1243" t="s">
        <v>4736</v>
      </c>
      <c r="AA32" s="10">
        <v>6826699</v>
      </c>
      <c r="AB32" s="323" t="s">
        <v>2193</v>
      </c>
      <c r="AC32" s="328" t="s">
        <v>3557</v>
      </c>
      <c r="AD32" s="1245">
        <f>$K32/4</f>
        <v>2500000</v>
      </c>
      <c r="AE32" s="1047" t="s">
        <v>217</v>
      </c>
      <c r="AF32" s="1047" t="s">
        <v>4746</v>
      </c>
      <c r="AG32" s="22" t="s">
        <v>4734</v>
      </c>
      <c r="AH32" s="10">
        <v>6787771</v>
      </c>
      <c r="AI32" s="1241" t="s">
        <v>1964</v>
      </c>
      <c r="AJ32" s="1233" t="s">
        <v>121</v>
      </c>
      <c r="AK32" s="1245">
        <f>$K32/4</f>
        <v>2500000</v>
      </c>
      <c r="AL32" s="1047" t="s">
        <v>217</v>
      </c>
      <c r="AM32" s="1047" t="s">
        <v>4746</v>
      </c>
      <c r="AN32" s="22" t="s">
        <v>4734</v>
      </c>
      <c r="AO32" s="22">
        <v>6834400</v>
      </c>
      <c r="AP32" s="370" t="s">
        <v>2986</v>
      </c>
      <c r="AQ32" s="1233" t="s">
        <v>3559</v>
      </c>
      <c r="AR32" s="1245">
        <f>$K32/4</f>
        <v>2500000</v>
      </c>
      <c r="AS32" s="1233" t="s">
        <v>217</v>
      </c>
      <c r="AT32" s="1047" t="s">
        <v>4746</v>
      </c>
      <c r="AU32" s="22" t="s">
        <v>4734</v>
      </c>
      <c r="AV32" s="1233"/>
      <c r="AW32" s="1233"/>
      <c r="AX32" s="1233"/>
      <c r="AY32" s="1265"/>
      <c r="AZ32" s="1233"/>
      <c r="BA32" s="1233"/>
      <c r="BB32" s="1233"/>
      <c r="BC32" s="1233"/>
      <c r="BD32" s="1233"/>
      <c r="BE32" s="1233"/>
      <c r="BF32" s="1265"/>
      <c r="BG32" s="1233"/>
      <c r="BH32" s="1233"/>
      <c r="BI32" s="1233"/>
      <c r="BJ32" s="1233"/>
      <c r="BK32" s="1233"/>
      <c r="BL32" s="1233"/>
      <c r="BM32" s="1265"/>
      <c r="BN32" s="1233"/>
      <c r="BO32" s="1233"/>
      <c r="BP32" s="1233"/>
      <c r="BQ32" s="1233">
        <v>4</v>
      </c>
      <c r="BR32" s="287" t="s">
        <v>3661</v>
      </c>
      <c r="BS32" s="288" t="s">
        <v>3662</v>
      </c>
      <c r="BT32" s="630"/>
      <c r="BU32" s="1233"/>
      <c r="BV32" s="1233"/>
      <c r="BW32" s="1233"/>
      <c r="BX32" s="1233"/>
      <c r="BY32" s="1233"/>
      <c r="BZ32" s="1233"/>
      <c r="CA32" s="1233"/>
      <c r="CB32" s="1233"/>
      <c r="CC32" s="1233"/>
      <c r="CD32" s="1233"/>
      <c r="CE32" s="1233"/>
      <c r="CF32" s="1233"/>
      <c r="CG32" s="1233"/>
      <c r="CH32" s="1233"/>
      <c r="CI32" s="1233"/>
      <c r="CJ32" s="1278"/>
      <c r="CK32" s="1284"/>
      <c r="CL32" s="1284"/>
      <c r="CM32" s="1284"/>
      <c r="CN32" s="1284"/>
      <c r="CO32" s="1284"/>
    </row>
    <row r="33" spans="1:93" ht="36">
      <c r="A33" s="1208">
        <v>18</v>
      </c>
      <c r="B33" s="547" t="s">
        <v>5933</v>
      </c>
      <c r="C33" s="547" t="s">
        <v>5964</v>
      </c>
      <c r="D33" s="1049" t="s">
        <v>5965</v>
      </c>
      <c r="E33" s="1047" t="s">
        <v>505</v>
      </c>
      <c r="F33" s="1023">
        <v>2024</v>
      </c>
      <c r="G33" s="1023">
        <v>2024</v>
      </c>
      <c r="H33" s="1023">
        <v>7</v>
      </c>
      <c r="I33" s="1047" t="s">
        <v>5942</v>
      </c>
      <c r="J33" s="1223">
        <v>10000000</v>
      </c>
      <c r="K33" s="1223">
        <v>10000000</v>
      </c>
      <c r="L33" s="1047" t="s">
        <v>4734</v>
      </c>
      <c r="M33" s="1229">
        <v>3</v>
      </c>
      <c r="N33" s="30" t="s">
        <v>5713</v>
      </c>
      <c r="O33" s="21" t="s">
        <v>9</v>
      </c>
      <c r="P33" s="1023" t="s">
        <v>3686</v>
      </c>
      <c r="Q33" s="1023" t="s">
        <v>9</v>
      </c>
      <c r="R33" s="1233">
        <v>6865379</v>
      </c>
      <c r="S33" s="630" t="s">
        <v>111</v>
      </c>
      <c r="T33" s="1238" t="s">
        <v>2984</v>
      </c>
      <c r="U33" s="1245">
        <f>$K33/3</f>
        <v>3333333.3333333335</v>
      </c>
      <c r="V33" s="1047" t="s">
        <v>217</v>
      </c>
      <c r="W33" s="22" t="s">
        <v>4746</v>
      </c>
      <c r="X33" s="22" t="s">
        <v>4734</v>
      </c>
      <c r="Y33" s="8">
        <v>1093</v>
      </c>
      <c r="Z33" s="1243" t="s">
        <v>4736</v>
      </c>
      <c r="AA33" s="481">
        <v>6833034</v>
      </c>
      <c r="AB33" s="482" t="s">
        <v>2310</v>
      </c>
      <c r="AC33" s="1233" t="s">
        <v>3549</v>
      </c>
      <c r="AD33" s="1245">
        <f>$K33/3</f>
        <v>3333333.3333333335</v>
      </c>
      <c r="AE33" s="1047" t="s">
        <v>217</v>
      </c>
      <c r="AF33" s="1047" t="s">
        <v>4746</v>
      </c>
      <c r="AG33" s="22" t="s">
        <v>4734</v>
      </c>
      <c r="AH33" s="10">
        <v>6833033</v>
      </c>
      <c r="AI33" s="124" t="s">
        <v>2311</v>
      </c>
      <c r="AJ33" s="1233" t="s">
        <v>3551</v>
      </c>
      <c r="AK33" s="1245">
        <f>$K33/3</f>
        <v>3333333.3333333335</v>
      </c>
      <c r="AL33" s="1047" t="s">
        <v>217</v>
      </c>
      <c r="AM33" s="1047" t="s">
        <v>4746</v>
      </c>
      <c r="AN33" s="22" t="s">
        <v>4734</v>
      </c>
      <c r="AO33" s="1233"/>
      <c r="AP33" s="1233"/>
      <c r="AQ33" s="1233"/>
      <c r="AR33" s="1265"/>
      <c r="AS33" s="1233"/>
      <c r="AT33" s="1233"/>
      <c r="AU33" s="22"/>
      <c r="AV33" s="1233"/>
      <c r="AW33" s="1233"/>
      <c r="AX33" s="1233"/>
      <c r="AY33" s="1265"/>
      <c r="AZ33" s="1233"/>
      <c r="BA33" s="1233"/>
      <c r="BB33" s="1233"/>
      <c r="BC33" s="1233"/>
      <c r="BD33" s="1233"/>
      <c r="BE33" s="1233"/>
      <c r="BF33" s="1265"/>
      <c r="BG33" s="1233"/>
      <c r="BH33" s="1233"/>
      <c r="BI33" s="1233"/>
      <c r="BJ33" s="1233"/>
      <c r="BK33" s="1233"/>
      <c r="BL33" s="1233"/>
      <c r="BM33" s="1265"/>
      <c r="BN33" s="1233"/>
      <c r="BO33" s="1233"/>
      <c r="BP33" s="1233"/>
      <c r="BQ33" s="1233">
        <v>3</v>
      </c>
      <c r="BR33" s="287" t="s">
        <v>3661</v>
      </c>
      <c r="BS33" s="288" t="s">
        <v>3662</v>
      </c>
      <c r="BT33" s="630"/>
      <c r="BU33" s="1233"/>
      <c r="BV33" s="1233"/>
      <c r="BW33" s="1233"/>
      <c r="BX33" s="1233"/>
      <c r="BY33" s="1233"/>
      <c r="BZ33" s="1233"/>
      <c r="CA33" s="1233"/>
      <c r="CB33" s="1233"/>
      <c r="CC33" s="1233"/>
      <c r="CD33" s="1233"/>
      <c r="CE33" s="1233"/>
      <c r="CF33" s="1233"/>
      <c r="CG33" s="1233"/>
      <c r="CH33" s="1233"/>
      <c r="CI33" s="1233"/>
      <c r="CJ33" s="1278"/>
      <c r="CK33" s="1284"/>
      <c r="CL33" s="1284"/>
      <c r="CM33" s="1284"/>
      <c r="CN33" s="1284"/>
      <c r="CO33" s="1284"/>
    </row>
    <row r="34" spans="1:93" ht="36">
      <c r="A34" s="241">
        <v>19</v>
      </c>
      <c r="B34" s="547" t="s">
        <v>5933</v>
      </c>
      <c r="C34" s="547" t="s">
        <v>5966</v>
      </c>
      <c r="D34" s="1049" t="s">
        <v>5967</v>
      </c>
      <c r="E34" s="1047" t="s">
        <v>505</v>
      </c>
      <c r="F34" s="1023">
        <v>2024</v>
      </c>
      <c r="G34" s="1023">
        <v>2024</v>
      </c>
      <c r="H34" s="1023">
        <v>7</v>
      </c>
      <c r="I34" s="1047" t="s">
        <v>5942</v>
      </c>
      <c r="J34" s="1223">
        <v>10000000</v>
      </c>
      <c r="K34" s="1223">
        <v>10000000</v>
      </c>
      <c r="L34" s="1047" t="s">
        <v>4734</v>
      </c>
      <c r="M34" s="1229">
        <v>3</v>
      </c>
      <c r="N34" s="30" t="s">
        <v>5713</v>
      </c>
      <c r="O34" s="21" t="s">
        <v>9</v>
      </c>
      <c r="P34" s="1023" t="s">
        <v>3686</v>
      </c>
      <c r="Q34" s="1023" t="s">
        <v>9</v>
      </c>
      <c r="R34" s="452" t="s">
        <v>4507</v>
      </c>
      <c r="S34" s="332" t="s">
        <v>3358</v>
      </c>
      <c r="T34" s="479" t="s">
        <v>2039</v>
      </c>
      <c r="U34" s="1245">
        <f>$K34/3</f>
        <v>3333333.3333333335</v>
      </c>
      <c r="V34" s="1047" t="s">
        <v>217</v>
      </c>
      <c r="W34" s="22" t="s">
        <v>4746</v>
      </c>
      <c r="X34" s="22" t="s">
        <v>4734</v>
      </c>
      <c r="Y34" s="8">
        <v>1093</v>
      </c>
      <c r="Z34" s="1243" t="s">
        <v>4736</v>
      </c>
      <c r="AA34" s="408">
        <v>6839112</v>
      </c>
      <c r="AB34" s="409" t="s">
        <v>3237</v>
      </c>
      <c r="AC34" s="1233" t="s">
        <v>3550</v>
      </c>
      <c r="AD34" s="1245">
        <f>$K34/3</f>
        <v>3333333.3333333335</v>
      </c>
      <c r="AE34" s="1047" t="s">
        <v>217</v>
      </c>
      <c r="AF34" s="1047" t="s">
        <v>4746</v>
      </c>
      <c r="AG34" s="22" t="s">
        <v>4734</v>
      </c>
      <c r="AH34" s="8">
        <v>6680623</v>
      </c>
      <c r="AI34" s="1243" t="s">
        <v>2129</v>
      </c>
      <c r="AJ34" s="1233" t="s">
        <v>5968</v>
      </c>
      <c r="AK34" s="1245">
        <f>$K34/3</f>
        <v>3333333.3333333335</v>
      </c>
      <c r="AL34" s="1047" t="s">
        <v>217</v>
      </c>
      <c r="AM34" s="1047" t="s">
        <v>4746</v>
      </c>
      <c r="AN34" s="22" t="s">
        <v>4734</v>
      </c>
      <c r="AO34" s="1233"/>
      <c r="AP34" s="1233"/>
      <c r="AQ34" s="1233"/>
      <c r="AR34" s="1265"/>
      <c r="AS34" s="1233"/>
      <c r="AT34" s="1233"/>
      <c r="AU34" s="22"/>
      <c r="AV34" s="1233"/>
      <c r="AW34" s="1233"/>
      <c r="AX34" s="1233"/>
      <c r="AY34" s="1265"/>
      <c r="AZ34" s="1233"/>
      <c r="BA34" s="1233"/>
      <c r="BB34" s="1233"/>
      <c r="BC34" s="1233"/>
      <c r="BD34" s="1233"/>
      <c r="BE34" s="1233"/>
      <c r="BF34" s="1265"/>
      <c r="BG34" s="1233"/>
      <c r="BH34" s="1233"/>
      <c r="BI34" s="1233"/>
      <c r="BJ34" s="1233"/>
      <c r="BK34" s="1233"/>
      <c r="BL34" s="1233"/>
      <c r="BM34" s="1265"/>
      <c r="BN34" s="1233"/>
      <c r="BO34" s="1233"/>
      <c r="BP34" s="1233"/>
      <c r="BQ34" s="1233">
        <v>3</v>
      </c>
      <c r="BR34" s="287" t="s">
        <v>3661</v>
      </c>
      <c r="BS34" s="288" t="s">
        <v>3662</v>
      </c>
      <c r="BT34" s="630"/>
      <c r="BU34" s="1233"/>
      <c r="BV34" s="1233"/>
      <c r="BW34" s="1233"/>
      <c r="BX34" s="1233"/>
      <c r="BY34" s="1233"/>
      <c r="BZ34" s="1233"/>
      <c r="CA34" s="1233"/>
      <c r="CB34" s="1233"/>
      <c r="CC34" s="1233"/>
      <c r="CD34" s="1233"/>
      <c r="CE34" s="1233"/>
      <c r="CF34" s="1233"/>
      <c r="CG34" s="1233"/>
      <c r="CH34" s="1233"/>
      <c r="CI34" s="1233"/>
      <c r="CJ34" s="1278"/>
      <c r="CK34" s="1284"/>
      <c r="CL34" s="1284"/>
      <c r="CM34" s="1284"/>
      <c r="CN34" s="1284"/>
      <c r="CO34" s="1284"/>
    </row>
    <row r="35" spans="1:93" ht="36">
      <c r="A35" s="241">
        <v>20</v>
      </c>
      <c r="B35" s="547" t="s">
        <v>5933</v>
      </c>
      <c r="C35" s="547" t="s">
        <v>5969</v>
      </c>
      <c r="D35" s="1049" t="s">
        <v>5970</v>
      </c>
      <c r="E35" s="1047" t="s">
        <v>505</v>
      </c>
      <c r="F35" s="1023">
        <v>2024</v>
      </c>
      <c r="G35" s="1023">
        <v>2024</v>
      </c>
      <c r="H35" s="1023">
        <v>7</v>
      </c>
      <c r="I35" s="1047" t="s">
        <v>5233</v>
      </c>
      <c r="J35" s="1223">
        <v>10000000</v>
      </c>
      <c r="K35" s="1223">
        <v>10000000</v>
      </c>
      <c r="L35" s="1047" t="s">
        <v>4734</v>
      </c>
      <c r="M35" s="1229">
        <v>5</v>
      </c>
      <c r="N35" s="30" t="s">
        <v>5713</v>
      </c>
      <c r="O35" s="21" t="s">
        <v>9</v>
      </c>
      <c r="P35" s="1023" t="s">
        <v>3686</v>
      </c>
      <c r="Q35" s="1023" t="s">
        <v>9</v>
      </c>
      <c r="R35" s="10">
        <v>6756318</v>
      </c>
      <c r="S35" s="332" t="s">
        <v>4323</v>
      </c>
      <c r="T35" s="12" t="s">
        <v>1238</v>
      </c>
      <c r="U35" s="1245">
        <f>$K35/4</f>
        <v>2500000</v>
      </c>
      <c r="V35" s="22" t="s">
        <v>311</v>
      </c>
      <c r="W35" s="22" t="s">
        <v>4737</v>
      </c>
      <c r="X35" s="22" t="s">
        <v>4734</v>
      </c>
      <c r="Y35" s="8">
        <v>1093</v>
      </c>
      <c r="Z35" s="1243" t="s">
        <v>4736</v>
      </c>
      <c r="AA35" s="408">
        <v>6801945</v>
      </c>
      <c r="AB35" s="409" t="s">
        <v>2011</v>
      </c>
      <c r="AC35" s="328" t="s">
        <v>3531</v>
      </c>
      <c r="AD35" s="1245">
        <f>$K35/4</f>
        <v>2500000</v>
      </c>
      <c r="AE35" s="1047" t="s">
        <v>179</v>
      </c>
      <c r="AF35" s="1047" t="s">
        <v>4737</v>
      </c>
      <c r="AG35" s="22" t="s">
        <v>4734</v>
      </c>
      <c r="AH35" s="10">
        <v>6806664</v>
      </c>
      <c r="AI35" s="323" t="s">
        <v>2621</v>
      </c>
      <c r="AJ35" s="328" t="s">
        <v>3355</v>
      </c>
      <c r="AK35" s="1245">
        <f>$K35/4</f>
        <v>2500000</v>
      </c>
      <c r="AL35" s="22" t="s">
        <v>311</v>
      </c>
      <c r="AM35" s="1047" t="s">
        <v>4737</v>
      </c>
      <c r="AN35" s="22" t="s">
        <v>4734</v>
      </c>
      <c r="AO35" s="20">
        <v>6793410</v>
      </c>
      <c r="AP35" s="1253" t="s">
        <v>1235</v>
      </c>
      <c r="AQ35" s="1233" t="s">
        <v>3569</v>
      </c>
      <c r="AR35" s="1245">
        <f>$K35/4</f>
        <v>2500000</v>
      </c>
      <c r="AS35" s="1233" t="s">
        <v>311</v>
      </c>
      <c r="AT35" s="1047" t="s">
        <v>4737</v>
      </c>
      <c r="AU35" s="22" t="s">
        <v>4734</v>
      </c>
      <c r="AV35" s="1233"/>
      <c r="AW35" s="1233"/>
      <c r="AX35" s="1233"/>
      <c r="AY35" s="1265"/>
      <c r="AZ35" s="1233"/>
      <c r="BA35" s="1233"/>
      <c r="BB35" s="1233"/>
      <c r="BC35" s="1233"/>
      <c r="BD35" s="1233"/>
      <c r="BE35" s="1233"/>
      <c r="BF35" s="1265"/>
      <c r="BG35" s="1233"/>
      <c r="BH35" s="1233"/>
      <c r="BI35" s="1233"/>
      <c r="BJ35" s="1233"/>
      <c r="BK35" s="1233"/>
      <c r="BL35" s="1233"/>
      <c r="BM35" s="1265"/>
      <c r="BN35" s="1233"/>
      <c r="BO35" s="1233"/>
      <c r="BP35" s="1233"/>
      <c r="BQ35" s="1233">
        <v>6</v>
      </c>
      <c r="BR35" s="287" t="s">
        <v>3661</v>
      </c>
      <c r="BS35" s="288" t="s">
        <v>3662</v>
      </c>
      <c r="BT35" s="630"/>
      <c r="BU35" s="1233"/>
      <c r="BV35" s="1233"/>
      <c r="BW35" s="1233"/>
      <c r="BX35" s="1233"/>
      <c r="BY35" s="1233"/>
      <c r="BZ35" s="1233"/>
      <c r="CA35" s="1233"/>
      <c r="CB35" s="1233"/>
      <c r="CC35" s="1233"/>
      <c r="CD35" s="1233"/>
      <c r="CE35" s="1233"/>
      <c r="CF35" s="1233"/>
      <c r="CG35" s="1233"/>
      <c r="CH35" s="1233"/>
      <c r="CI35" s="1233"/>
      <c r="CJ35" s="1278"/>
      <c r="CK35" s="1284"/>
      <c r="CL35" s="1284"/>
      <c r="CM35" s="1284"/>
      <c r="CN35" s="1284"/>
      <c r="CO35" s="1284"/>
    </row>
    <row r="36" spans="1:93" ht="48">
      <c r="A36" s="1208">
        <v>22</v>
      </c>
      <c r="B36" s="548" t="s">
        <v>5933</v>
      </c>
      <c r="C36" s="548" t="s">
        <v>5974</v>
      </c>
      <c r="D36" s="1217" t="s">
        <v>5975</v>
      </c>
      <c r="E36" s="1219" t="s">
        <v>505</v>
      </c>
      <c r="F36" s="1220">
        <v>2024</v>
      </c>
      <c r="G36" s="1220">
        <v>2024</v>
      </c>
      <c r="H36" s="1220">
        <v>7</v>
      </c>
      <c r="I36" s="1219" t="s">
        <v>5942</v>
      </c>
      <c r="J36" s="1226">
        <v>10000000</v>
      </c>
      <c r="K36" s="1226">
        <v>10000000</v>
      </c>
      <c r="L36" s="1219" t="s">
        <v>4734</v>
      </c>
      <c r="M36" s="1229">
        <v>4</v>
      </c>
      <c r="N36" s="31" t="s">
        <v>5713</v>
      </c>
      <c r="O36" s="36" t="s">
        <v>9</v>
      </c>
      <c r="P36" s="1220" t="s">
        <v>3686</v>
      </c>
      <c r="Q36" s="1220" t="s">
        <v>9</v>
      </c>
      <c r="R36" s="1234">
        <v>259781</v>
      </c>
      <c r="S36" s="1236" t="s">
        <v>5034</v>
      </c>
      <c r="T36" s="1240" t="s">
        <v>1270</v>
      </c>
      <c r="U36" s="1247">
        <f>$K36/7</f>
        <v>1428571.4285714286</v>
      </c>
      <c r="V36" s="1219" t="s">
        <v>3486</v>
      </c>
      <c r="W36" s="32" t="s">
        <v>4908</v>
      </c>
      <c r="X36" s="32" t="s">
        <v>4734</v>
      </c>
      <c r="Y36" s="32">
        <v>1093</v>
      </c>
      <c r="Z36" s="1113" t="s">
        <v>4736</v>
      </c>
      <c r="AA36" s="32">
        <v>6833162</v>
      </c>
      <c r="AB36" s="32">
        <v>701069701</v>
      </c>
      <c r="AC36" s="1234" t="s">
        <v>4840</v>
      </c>
      <c r="AD36" s="1247">
        <f>$K36/7</f>
        <v>1428571.4285714286</v>
      </c>
      <c r="AE36" s="1219" t="s">
        <v>3486</v>
      </c>
      <c r="AF36" s="1219" t="s">
        <v>4908</v>
      </c>
      <c r="AG36" s="32" t="s">
        <v>4734</v>
      </c>
      <c r="AH36" s="32">
        <v>6785861</v>
      </c>
      <c r="AI36" s="1113" t="s">
        <v>2192</v>
      </c>
      <c r="AJ36" s="1234" t="s">
        <v>5958</v>
      </c>
      <c r="AK36" s="1247">
        <f>$K36/7</f>
        <v>1428571.4285714286</v>
      </c>
      <c r="AL36" s="1219" t="s">
        <v>3486</v>
      </c>
      <c r="AM36" s="1219" t="s">
        <v>4908</v>
      </c>
      <c r="AN36" s="32" t="s">
        <v>4734</v>
      </c>
      <c r="AO36" s="1234"/>
      <c r="AP36" s="1263" t="s">
        <v>2987</v>
      </c>
      <c r="AQ36" s="1234" t="s">
        <v>132</v>
      </c>
      <c r="AR36" s="1247">
        <f>$K36/7</f>
        <v>1428571.4285714286</v>
      </c>
      <c r="AS36" s="1234" t="s">
        <v>256</v>
      </c>
      <c r="AT36" s="1219" t="s">
        <v>4737</v>
      </c>
      <c r="AU36" s="32" t="s">
        <v>4734</v>
      </c>
      <c r="AV36" s="33">
        <v>6826727</v>
      </c>
      <c r="AW36" s="1269" t="s">
        <v>2564</v>
      </c>
      <c r="AX36" s="1234" t="s">
        <v>3514</v>
      </c>
      <c r="AY36" s="1247">
        <f>$K36/7</f>
        <v>1428571.4285714286</v>
      </c>
      <c r="AZ36" s="1234" t="s">
        <v>179</v>
      </c>
      <c r="BA36" s="1219" t="s">
        <v>4737</v>
      </c>
      <c r="BB36" s="32" t="s">
        <v>4734</v>
      </c>
      <c r="BC36" s="33">
        <v>6680698</v>
      </c>
      <c r="BD36" s="1269" t="s">
        <v>1290</v>
      </c>
      <c r="BE36" s="1234" t="s">
        <v>5976</v>
      </c>
      <c r="BF36" s="1247">
        <f>$K36/7</f>
        <v>1428571.4285714286</v>
      </c>
      <c r="BG36" s="1234" t="s">
        <v>5977</v>
      </c>
      <c r="BH36" s="1219" t="s">
        <v>4737</v>
      </c>
      <c r="BI36" s="32" t="s">
        <v>4734</v>
      </c>
      <c r="BJ36" s="1234">
        <v>6882289</v>
      </c>
      <c r="BK36" s="1263" t="s">
        <v>3087</v>
      </c>
      <c r="BL36" s="1234" t="s">
        <v>133</v>
      </c>
      <c r="BM36" s="1247">
        <f>$K36/7</f>
        <v>1428571.4285714286</v>
      </c>
      <c r="BN36" s="1234" t="s">
        <v>256</v>
      </c>
      <c r="BO36" s="1219" t="s">
        <v>4737</v>
      </c>
      <c r="BP36" s="32" t="s">
        <v>4734</v>
      </c>
      <c r="BQ36" s="1270">
        <v>4</v>
      </c>
      <c r="BR36" s="1272" t="s">
        <v>3661</v>
      </c>
      <c r="BS36" s="1275" t="s">
        <v>3662</v>
      </c>
      <c r="BT36" s="1236"/>
      <c r="BU36" s="1234"/>
      <c r="BV36" s="1234"/>
      <c r="BW36" s="1234"/>
      <c r="BX36" s="1234"/>
      <c r="BY36" s="1234"/>
      <c r="BZ36" s="1234"/>
      <c r="CA36" s="1234"/>
      <c r="CB36" s="1234"/>
      <c r="CC36" s="1234"/>
      <c r="CD36" s="1234"/>
      <c r="CE36" s="1234"/>
      <c r="CF36" s="1234"/>
      <c r="CG36" s="1234"/>
      <c r="CH36" s="1234"/>
      <c r="CI36" s="1234"/>
      <c r="CJ36" s="1234"/>
      <c r="CK36" s="1234"/>
      <c r="CL36" s="1290"/>
      <c r="CM36" s="1293"/>
      <c r="CN36" s="1234"/>
      <c r="CO36" s="1234"/>
    </row>
    <row r="37" spans="1:93" ht="36">
      <c r="A37" s="10">
        <v>25</v>
      </c>
      <c r="B37" s="292" t="s">
        <v>5933</v>
      </c>
      <c r="C37" s="292" t="s">
        <v>5983</v>
      </c>
      <c r="D37" s="327" t="s">
        <v>5984</v>
      </c>
      <c r="E37" s="326" t="s">
        <v>505</v>
      </c>
      <c r="F37" s="259">
        <v>2024</v>
      </c>
      <c r="G37" s="259">
        <v>2024</v>
      </c>
      <c r="H37" s="259">
        <v>7</v>
      </c>
      <c r="I37" s="326" t="s">
        <v>5936</v>
      </c>
      <c r="J37" s="733">
        <v>10000000</v>
      </c>
      <c r="K37" s="733">
        <v>10000000</v>
      </c>
      <c r="L37" s="326" t="s">
        <v>4734</v>
      </c>
      <c r="M37" s="784">
        <v>6</v>
      </c>
      <c r="N37" s="9" t="s">
        <v>5713</v>
      </c>
      <c r="O37" s="11" t="s">
        <v>9</v>
      </c>
      <c r="P37" s="259" t="s">
        <v>3686</v>
      </c>
      <c r="Q37" s="259" t="s">
        <v>9</v>
      </c>
      <c r="R37" s="328"/>
      <c r="S37" s="332" t="s">
        <v>3523</v>
      </c>
      <c r="T37" s="329" t="s">
        <v>5985</v>
      </c>
      <c r="U37" s="412">
        <f>$K37/4</f>
        <v>2500000</v>
      </c>
      <c r="V37" s="326" t="s">
        <v>3486</v>
      </c>
      <c r="W37" s="8" t="s">
        <v>4908</v>
      </c>
      <c r="X37" s="8" t="s">
        <v>4734</v>
      </c>
      <c r="Y37" s="8">
        <v>1093</v>
      </c>
      <c r="Z37" s="13" t="s">
        <v>4736</v>
      </c>
      <c r="AA37" s="259">
        <v>6682237</v>
      </c>
      <c r="AB37" s="401" t="s">
        <v>2024</v>
      </c>
      <c r="AC37" s="328" t="s">
        <v>3353</v>
      </c>
      <c r="AD37" s="412">
        <f>$K37/3</f>
        <v>3333333.3333333335</v>
      </c>
      <c r="AE37" s="326" t="s">
        <v>3486</v>
      </c>
      <c r="AF37" s="326" t="s">
        <v>4908</v>
      </c>
      <c r="AG37" s="8" t="s">
        <v>4734</v>
      </c>
      <c r="AH37" s="10">
        <v>6795859</v>
      </c>
      <c r="AI37" s="323" t="s">
        <v>1960</v>
      </c>
      <c r="AJ37" s="328" t="s">
        <v>2344</v>
      </c>
      <c r="AK37" s="412">
        <f>$K37/4</f>
        <v>2500000</v>
      </c>
      <c r="AL37" s="326" t="s">
        <v>197</v>
      </c>
      <c r="AM37" s="326" t="s">
        <v>4746</v>
      </c>
      <c r="AN37" s="8" t="s">
        <v>4734</v>
      </c>
      <c r="AO37" s="328">
        <v>6892129</v>
      </c>
      <c r="AP37" s="329" t="s">
        <v>2845</v>
      </c>
      <c r="AQ37" s="328" t="s">
        <v>114</v>
      </c>
      <c r="AR37" s="412">
        <f>$K37/4</f>
        <v>2500000</v>
      </c>
      <c r="AS37" s="328" t="s">
        <v>197</v>
      </c>
      <c r="AT37" s="326" t="s">
        <v>4746</v>
      </c>
      <c r="AU37" s="8" t="s">
        <v>4734</v>
      </c>
      <c r="AV37" s="328"/>
      <c r="AW37" s="328"/>
      <c r="AX37" s="328"/>
      <c r="AY37" s="416"/>
      <c r="AZ37" s="328"/>
      <c r="BA37" s="328"/>
      <c r="BB37" s="328"/>
      <c r="BC37" s="328"/>
      <c r="BD37" s="328"/>
      <c r="BE37" s="328"/>
      <c r="BF37" s="416"/>
      <c r="BG37" s="328"/>
      <c r="BH37" s="328"/>
      <c r="BI37" s="328"/>
      <c r="BJ37" s="328"/>
      <c r="BK37" s="328"/>
      <c r="BL37" s="328"/>
      <c r="BM37" s="416"/>
      <c r="BN37" s="328"/>
      <c r="BO37" s="328"/>
      <c r="BP37" s="328"/>
      <c r="BQ37" s="328">
        <v>6</v>
      </c>
      <c r="BR37" s="321" t="s">
        <v>3661</v>
      </c>
      <c r="BS37" s="324" t="s">
        <v>3662</v>
      </c>
      <c r="BT37" s="332"/>
      <c r="BU37" s="328"/>
      <c r="BV37" s="328"/>
      <c r="BW37" s="328"/>
      <c r="BX37" s="328"/>
      <c r="BY37" s="328"/>
      <c r="BZ37" s="328"/>
      <c r="CA37" s="328"/>
      <c r="CB37" s="328"/>
      <c r="CC37" s="328"/>
      <c r="CD37" s="328"/>
      <c r="CE37" s="328"/>
      <c r="CF37" s="328"/>
      <c r="CG37" s="328"/>
      <c r="CH37" s="328"/>
      <c r="CI37" s="328"/>
      <c r="CJ37" s="328"/>
      <c r="CK37" s="328"/>
      <c r="CL37" s="328"/>
      <c r="CM37" s="328"/>
      <c r="CN37" s="328"/>
      <c r="CO37" s="328"/>
    </row>
    <row r="38" spans="1:93" ht="36">
      <c r="A38" s="10">
        <v>27</v>
      </c>
      <c r="B38" s="292" t="s">
        <v>5933</v>
      </c>
      <c r="C38" s="292" t="s">
        <v>5988</v>
      </c>
      <c r="D38" s="327" t="s">
        <v>5989</v>
      </c>
      <c r="E38" s="326" t="s">
        <v>505</v>
      </c>
      <c r="F38" s="259">
        <v>2024</v>
      </c>
      <c r="G38" s="259">
        <v>2024</v>
      </c>
      <c r="H38" s="259">
        <v>7</v>
      </c>
      <c r="I38" s="326" t="s">
        <v>5942</v>
      </c>
      <c r="J38" s="733">
        <v>10000000</v>
      </c>
      <c r="K38" s="733">
        <v>10000000</v>
      </c>
      <c r="L38" s="326" t="s">
        <v>4734</v>
      </c>
      <c r="M38" s="784">
        <v>3</v>
      </c>
      <c r="N38" s="9" t="s">
        <v>5713</v>
      </c>
      <c r="O38" s="11" t="s">
        <v>9</v>
      </c>
      <c r="P38" s="259" t="s">
        <v>3686</v>
      </c>
      <c r="Q38" s="259" t="s">
        <v>9</v>
      </c>
      <c r="R38" s="10">
        <v>6665306</v>
      </c>
      <c r="S38" s="332" t="s">
        <v>4790</v>
      </c>
      <c r="T38" s="323" t="s">
        <v>2015</v>
      </c>
      <c r="U38" s="412">
        <f>$K38/4</f>
        <v>2500000</v>
      </c>
      <c r="V38" s="326" t="s">
        <v>217</v>
      </c>
      <c r="W38" s="8" t="s">
        <v>4746</v>
      </c>
      <c r="X38" s="8" t="s">
        <v>4734</v>
      </c>
      <c r="Y38" s="8">
        <v>1093</v>
      </c>
      <c r="Z38" s="13" t="s">
        <v>4736</v>
      </c>
      <c r="AA38" s="452" t="s">
        <v>4507</v>
      </c>
      <c r="AB38" s="479" t="s">
        <v>2039</v>
      </c>
      <c r="AC38" s="328" t="s">
        <v>3358</v>
      </c>
      <c r="AD38" s="412">
        <f>$K38/4</f>
        <v>2500000</v>
      </c>
      <c r="AE38" s="326" t="s">
        <v>217</v>
      </c>
      <c r="AF38" s="326" t="s">
        <v>4746</v>
      </c>
      <c r="AG38" s="8" t="s">
        <v>4734</v>
      </c>
      <c r="AH38" s="10">
        <v>6764236</v>
      </c>
      <c r="AI38" s="323" t="s">
        <v>1972</v>
      </c>
      <c r="AJ38" s="328" t="s">
        <v>5111</v>
      </c>
      <c r="AK38" s="412">
        <f>$K38/4</f>
        <v>2500000</v>
      </c>
      <c r="AL38" s="326" t="s">
        <v>217</v>
      </c>
      <c r="AM38" s="326" t="s">
        <v>4746</v>
      </c>
      <c r="AN38" s="8" t="s">
        <v>4734</v>
      </c>
      <c r="AO38" s="10">
        <v>6680648</v>
      </c>
      <c r="AP38" s="8" t="s">
        <v>1324</v>
      </c>
      <c r="AQ38" s="328" t="s">
        <v>5112</v>
      </c>
      <c r="AR38" s="412">
        <f>$K38/4</f>
        <v>2500000</v>
      </c>
      <c r="AS38" s="328" t="s">
        <v>217</v>
      </c>
      <c r="AT38" s="326" t="s">
        <v>4746</v>
      </c>
      <c r="AU38" s="8" t="s">
        <v>4734</v>
      </c>
      <c r="AV38" s="328"/>
      <c r="AW38" s="328"/>
      <c r="AX38" s="328"/>
      <c r="AY38" s="416"/>
      <c r="AZ38" s="328"/>
      <c r="BA38" s="328"/>
      <c r="BB38" s="328"/>
      <c r="BC38" s="328"/>
      <c r="BD38" s="328"/>
      <c r="BE38" s="328"/>
      <c r="BF38" s="416"/>
      <c r="BG38" s="328"/>
      <c r="BH38" s="328"/>
      <c r="BI38" s="328"/>
      <c r="BJ38" s="328"/>
      <c r="BK38" s="328"/>
      <c r="BL38" s="328"/>
      <c r="BM38" s="416"/>
      <c r="BN38" s="328"/>
      <c r="BO38" s="328"/>
      <c r="BP38" s="328"/>
      <c r="BQ38" s="328">
        <v>3</v>
      </c>
      <c r="BR38" s="321" t="s">
        <v>3661</v>
      </c>
      <c r="BS38" s="324" t="s">
        <v>3662</v>
      </c>
      <c r="BT38" s="332"/>
      <c r="BU38" s="328"/>
      <c r="BV38" s="328"/>
      <c r="BW38" s="328"/>
      <c r="BX38" s="328"/>
      <c r="BY38" s="328"/>
      <c r="BZ38" s="328"/>
      <c r="CA38" s="328"/>
      <c r="CB38" s="328"/>
      <c r="CC38" s="328"/>
      <c r="CD38" s="328"/>
      <c r="CE38" s="328"/>
      <c r="CF38" s="328"/>
      <c r="CG38" s="328"/>
      <c r="CH38" s="328"/>
      <c r="CI38" s="328"/>
      <c r="CJ38" s="328"/>
      <c r="CK38" s="328"/>
      <c r="CL38" s="328"/>
      <c r="CM38" s="328"/>
      <c r="CN38" s="328"/>
      <c r="CO38" s="328"/>
    </row>
    <row r="39" spans="1:93" ht="36">
      <c r="A39" s="259">
        <v>38</v>
      </c>
      <c r="B39" s="292"/>
      <c r="C39" s="292" t="s">
        <v>6013</v>
      </c>
      <c r="D39" s="327" t="s">
        <v>3412</v>
      </c>
      <c r="E39" s="326" t="s">
        <v>506</v>
      </c>
      <c r="F39" s="259">
        <v>2024</v>
      </c>
      <c r="G39" s="259">
        <v>2024</v>
      </c>
      <c r="H39" s="259"/>
      <c r="I39" s="326" t="s">
        <v>5942</v>
      </c>
      <c r="J39" s="730">
        <v>10000000</v>
      </c>
      <c r="K39" s="730">
        <v>10000000</v>
      </c>
      <c r="L39" s="326" t="s">
        <v>4734</v>
      </c>
      <c r="M39" s="784">
        <v>4</v>
      </c>
      <c r="N39" s="9" t="s">
        <v>5713</v>
      </c>
      <c r="O39" s="11" t="s">
        <v>9</v>
      </c>
      <c r="P39" s="259" t="s">
        <v>3686</v>
      </c>
      <c r="Q39" s="259" t="s">
        <v>9</v>
      </c>
      <c r="R39" s="786" t="s">
        <v>4448</v>
      </c>
      <c r="S39" s="332" t="s">
        <v>3559</v>
      </c>
      <c r="T39" s="785" t="s">
        <v>2986</v>
      </c>
      <c r="U39" s="412">
        <f>$K39/2</f>
        <v>5000000</v>
      </c>
      <c r="V39" s="326" t="s">
        <v>217</v>
      </c>
      <c r="W39" s="8" t="s">
        <v>4746</v>
      </c>
      <c r="X39" s="8" t="s">
        <v>4734</v>
      </c>
      <c r="Y39" s="8">
        <v>1093</v>
      </c>
      <c r="Z39" s="13" t="s">
        <v>4736</v>
      </c>
      <c r="AA39" s="786" t="s">
        <v>4663</v>
      </c>
      <c r="AB39" s="787" t="s">
        <v>1266</v>
      </c>
      <c r="AC39" s="328" t="s">
        <v>118</v>
      </c>
      <c r="AD39" s="412">
        <f>$K39/2</f>
        <v>5000000</v>
      </c>
      <c r="AE39" s="326" t="s">
        <v>217</v>
      </c>
      <c r="AF39" s="326" t="s">
        <v>4746</v>
      </c>
      <c r="AG39" s="326" t="s">
        <v>4734</v>
      </c>
      <c r="AH39" s="786"/>
      <c r="AI39" s="787"/>
      <c r="AJ39" s="328"/>
      <c r="AK39" s="412"/>
      <c r="AL39" s="326"/>
      <c r="AM39" s="326"/>
      <c r="AN39" s="326"/>
      <c r="AO39" s="328"/>
      <c r="AP39" s="328"/>
      <c r="AQ39" s="328"/>
      <c r="AR39" s="416"/>
      <c r="AS39" s="328"/>
      <c r="AT39" s="328"/>
      <c r="AU39" s="328"/>
      <c r="AV39" s="328"/>
      <c r="AW39" s="328"/>
      <c r="AX39" s="328"/>
      <c r="AY39" s="416"/>
      <c r="AZ39" s="328"/>
      <c r="BA39" s="328"/>
      <c r="BB39" s="328"/>
      <c r="BC39" s="328"/>
      <c r="BD39" s="328"/>
      <c r="BE39" s="328"/>
      <c r="BF39" s="416"/>
      <c r="BG39" s="328"/>
      <c r="BH39" s="328"/>
      <c r="BI39" s="328"/>
      <c r="BJ39" s="328"/>
      <c r="BK39" s="328"/>
      <c r="BL39" s="328"/>
      <c r="BM39" s="416"/>
      <c r="BN39" s="328"/>
      <c r="BO39" s="328"/>
      <c r="BP39" s="328"/>
      <c r="BQ39" s="328">
        <v>4</v>
      </c>
      <c r="BR39" s="321" t="s">
        <v>3661</v>
      </c>
      <c r="BS39" s="447" t="s">
        <v>3662</v>
      </c>
      <c r="BT39" s="332"/>
      <c r="BU39" s="328"/>
      <c r="BV39" s="328"/>
      <c r="BW39" s="328"/>
      <c r="BX39" s="328"/>
      <c r="BY39" s="328"/>
      <c r="BZ39" s="328"/>
      <c r="CA39" s="328"/>
      <c r="CB39" s="328"/>
      <c r="CC39" s="328"/>
      <c r="CD39" s="328"/>
      <c r="CE39" s="328"/>
      <c r="CF39" s="328"/>
      <c r="CG39" s="328"/>
      <c r="CH39" s="328"/>
      <c r="CI39" s="328"/>
      <c r="CJ39" s="328"/>
      <c r="CK39" s="328"/>
      <c r="CL39" s="328"/>
      <c r="CM39" s="328"/>
      <c r="CN39" s="328"/>
      <c r="CO39" s="328"/>
    </row>
    <row r="40" spans="1:93" ht="24">
      <c r="A40" s="10">
        <v>39</v>
      </c>
      <c r="B40" s="292"/>
      <c r="C40" s="292" t="s">
        <v>6014</v>
      </c>
      <c r="D40" s="327" t="s">
        <v>6015</v>
      </c>
      <c r="E40" s="326" t="s">
        <v>506</v>
      </c>
      <c r="F40" s="259">
        <v>2024</v>
      </c>
      <c r="G40" s="259">
        <v>2024</v>
      </c>
      <c r="H40" s="259"/>
      <c r="I40" s="326" t="s">
        <v>5936</v>
      </c>
      <c r="J40" s="730">
        <v>10000000</v>
      </c>
      <c r="K40" s="730">
        <v>10000000</v>
      </c>
      <c r="L40" s="326" t="s">
        <v>4734</v>
      </c>
      <c r="M40" s="784">
        <v>3</v>
      </c>
      <c r="N40" s="9" t="s">
        <v>5713</v>
      </c>
      <c r="O40" s="11" t="s">
        <v>9</v>
      </c>
      <c r="P40" s="259" t="s">
        <v>3686</v>
      </c>
      <c r="Q40" s="259" t="s">
        <v>9</v>
      </c>
      <c r="R40" s="786" t="s">
        <v>4393</v>
      </c>
      <c r="S40" s="332" t="s">
        <v>140</v>
      </c>
      <c r="T40" s="785" t="s">
        <v>2960</v>
      </c>
      <c r="U40" s="412">
        <f>$K40/4</f>
        <v>2500000</v>
      </c>
      <c r="V40" s="326" t="s">
        <v>256</v>
      </c>
      <c r="W40" s="8" t="s">
        <v>4737</v>
      </c>
      <c r="X40" s="8" t="s">
        <v>4734</v>
      </c>
      <c r="Y40" s="8">
        <v>1093</v>
      </c>
      <c r="Z40" s="13" t="s">
        <v>4736</v>
      </c>
      <c r="AA40" s="786" t="s">
        <v>6016</v>
      </c>
      <c r="AB40" s="787" t="s">
        <v>2959</v>
      </c>
      <c r="AC40" s="328" t="s">
        <v>3576</v>
      </c>
      <c r="AD40" s="412">
        <f>$K40/4</f>
        <v>2500000</v>
      </c>
      <c r="AE40" s="326" t="s">
        <v>256</v>
      </c>
      <c r="AF40" s="8" t="s">
        <v>4737</v>
      </c>
      <c r="AG40" s="8" t="s">
        <v>4734</v>
      </c>
      <c r="AH40" s="786" t="s">
        <v>6017</v>
      </c>
      <c r="AI40" s="787" t="s">
        <v>2988</v>
      </c>
      <c r="AJ40" s="328" t="s">
        <v>4823</v>
      </c>
      <c r="AK40" s="412">
        <f>$K40/4</f>
        <v>2500000</v>
      </c>
      <c r="AL40" s="326" t="s">
        <v>256</v>
      </c>
      <c r="AM40" s="8" t="s">
        <v>4737</v>
      </c>
      <c r="AN40" s="8" t="s">
        <v>4734</v>
      </c>
      <c r="AO40" s="328">
        <v>6767777</v>
      </c>
      <c r="AP40" s="328">
        <v>713059501</v>
      </c>
      <c r="AQ40" s="328" t="s">
        <v>3519</v>
      </c>
      <c r="AR40" s="412">
        <f>$K40/4</f>
        <v>2500000</v>
      </c>
      <c r="AS40" s="326" t="s">
        <v>256</v>
      </c>
      <c r="AT40" s="8" t="s">
        <v>4737</v>
      </c>
      <c r="AU40" s="8" t="s">
        <v>4734</v>
      </c>
      <c r="AV40" s="328"/>
      <c r="AW40" s="328"/>
      <c r="AX40" s="328"/>
      <c r="AY40" s="416"/>
      <c r="AZ40" s="328"/>
      <c r="BA40" s="328"/>
      <c r="BB40" s="328"/>
      <c r="BC40" s="328"/>
      <c r="BD40" s="328"/>
      <c r="BE40" s="328"/>
      <c r="BF40" s="416"/>
      <c r="BG40" s="328"/>
      <c r="BH40" s="328"/>
      <c r="BI40" s="328"/>
      <c r="BJ40" s="328"/>
      <c r="BK40" s="328"/>
      <c r="BL40" s="328"/>
      <c r="BM40" s="416"/>
      <c r="BN40" s="328"/>
      <c r="BO40" s="328"/>
      <c r="BP40" s="328"/>
      <c r="BQ40" s="328">
        <v>3</v>
      </c>
      <c r="BR40" s="321" t="s">
        <v>3661</v>
      </c>
      <c r="BS40" s="447" t="s">
        <v>3662</v>
      </c>
      <c r="BT40" s="332"/>
      <c r="BU40" s="328"/>
      <c r="BV40" s="328"/>
      <c r="BW40" s="328"/>
      <c r="BX40" s="328"/>
      <c r="BY40" s="328"/>
      <c r="BZ40" s="328"/>
      <c r="CA40" s="328"/>
      <c r="CB40" s="328"/>
      <c r="CC40" s="328"/>
      <c r="CD40" s="328"/>
      <c r="CE40" s="328"/>
      <c r="CF40" s="328"/>
      <c r="CG40" s="328"/>
      <c r="CH40" s="328"/>
      <c r="CI40" s="328"/>
      <c r="CJ40" s="328"/>
      <c r="CK40" s="328"/>
      <c r="CL40" s="328"/>
      <c r="CM40" s="328"/>
      <c r="CN40" s="328"/>
      <c r="CO40" s="328"/>
    </row>
    <row r="41" spans="1:93" ht="36">
      <c r="A41" s="10">
        <v>42</v>
      </c>
      <c r="B41" s="292"/>
      <c r="C41" s="292" t="s">
        <v>6029</v>
      </c>
      <c r="D41" s="327" t="s">
        <v>6030</v>
      </c>
      <c r="E41" s="326" t="s">
        <v>506</v>
      </c>
      <c r="F41" s="259">
        <v>2024</v>
      </c>
      <c r="G41" s="259">
        <v>2024</v>
      </c>
      <c r="H41" s="259"/>
      <c r="I41" s="326" t="s">
        <v>5942</v>
      </c>
      <c r="J41" s="730">
        <v>10000000</v>
      </c>
      <c r="K41" s="730">
        <v>10000000</v>
      </c>
      <c r="L41" s="326" t="s">
        <v>4734</v>
      </c>
      <c r="M41" s="784">
        <v>3</v>
      </c>
      <c r="N41" s="9" t="s">
        <v>5713</v>
      </c>
      <c r="O41" s="11" t="s">
        <v>9</v>
      </c>
      <c r="P41" s="259" t="s">
        <v>3686</v>
      </c>
      <c r="Q41" s="259" t="s">
        <v>9</v>
      </c>
      <c r="R41" s="786" t="s">
        <v>6031</v>
      </c>
      <c r="S41" s="332" t="s">
        <v>6032</v>
      </c>
      <c r="T41" s="785" t="s">
        <v>2759</v>
      </c>
      <c r="U41" s="412">
        <f>$K41/3</f>
        <v>3333333.3333333335</v>
      </c>
      <c r="V41" s="326" t="s">
        <v>172</v>
      </c>
      <c r="W41" s="8" t="s">
        <v>3694</v>
      </c>
      <c r="X41" s="8" t="s">
        <v>4734</v>
      </c>
      <c r="Y41" s="8">
        <v>1093</v>
      </c>
      <c r="Z41" s="13" t="s">
        <v>4736</v>
      </c>
      <c r="AA41" s="786" t="s">
        <v>6033</v>
      </c>
      <c r="AB41" s="787" t="s">
        <v>2070</v>
      </c>
      <c r="AC41" s="328" t="s">
        <v>3540</v>
      </c>
      <c r="AD41" s="412">
        <f>$K41/3</f>
        <v>3333333.3333333335</v>
      </c>
      <c r="AE41" s="326" t="s">
        <v>172</v>
      </c>
      <c r="AF41" s="8" t="s">
        <v>3694</v>
      </c>
      <c r="AG41" s="8" t="s">
        <v>4734</v>
      </c>
      <c r="AH41" s="786" t="s">
        <v>6034</v>
      </c>
      <c r="AI41" s="787" t="s">
        <v>3308</v>
      </c>
      <c r="AJ41" s="328" t="s">
        <v>5256</v>
      </c>
      <c r="AK41" s="412">
        <f>$K41/3</f>
        <v>3333333.3333333335</v>
      </c>
      <c r="AL41" s="326" t="s">
        <v>172</v>
      </c>
      <c r="AM41" s="8" t="s">
        <v>3694</v>
      </c>
      <c r="AN41" s="8" t="s">
        <v>4734</v>
      </c>
      <c r="AO41" s="328"/>
      <c r="AP41" s="328"/>
      <c r="AQ41" s="328"/>
      <c r="AR41" s="416"/>
      <c r="AS41" s="328"/>
      <c r="AT41" s="328"/>
      <c r="AU41" s="328"/>
      <c r="AV41" s="328"/>
      <c r="AW41" s="328"/>
      <c r="AX41" s="328"/>
      <c r="AY41" s="416"/>
      <c r="AZ41" s="328"/>
      <c r="BA41" s="328"/>
      <c r="BB41" s="328"/>
      <c r="BC41" s="328"/>
      <c r="BD41" s="328"/>
      <c r="BE41" s="328"/>
      <c r="BF41" s="416"/>
      <c r="BG41" s="328"/>
      <c r="BH41" s="328"/>
      <c r="BI41" s="328"/>
      <c r="BJ41" s="328"/>
      <c r="BK41" s="328"/>
      <c r="BL41" s="328"/>
      <c r="BM41" s="416"/>
      <c r="BN41" s="328"/>
      <c r="BO41" s="328"/>
      <c r="BP41" s="328"/>
      <c r="BQ41" s="328">
        <v>9</v>
      </c>
      <c r="BR41" s="321" t="s">
        <v>3661</v>
      </c>
      <c r="BS41" s="447" t="s">
        <v>3662</v>
      </c>
      <c r="BT41" s="332"/>
      <c r="BU41" s="328"/>
      <c r="BV41" s="328"/>
      <c r="BW41" s="328"/>
      <c r="BX41" s="328"/>
      <c r="BY41" s="328"/>
      <c r="BZ41" s="328"/>
      <c r="CA41" s="328"/>
      <c r="CB41" s="328"/>
      <c r="CC41" s="328"/>
      <c r="CD41" s="328"/>
      <c r="CE41" s="328"/>
      <c r="CF41" s="328"/>
      <c r="CG41" s="328"/>
      <c r="CH41" s="328"/>
      <c r="CI41" s="328"/>
      <c r="CJ41" s="328"/>
      <c r="CK41" s="328"/>
      <c r="CL41" s="328"/>
      <c r="CM41" s="328"/>
      <c r="CN41" s="328"/>
      <c r="CO41" s="328"/>
    </row>
    <row r="42" spans="1:93" ht="24">
      <c r="A42" s="10">
        <v>6</v>
      </c>
      <c r="B42" s="292"/>
      <c r="C42" s="326"/>
      <c r="D42" s="327" t="s">
        <v>6046</v>
      </c>
      <c r="E42" s="326" t="s">
        <v>6047</v>
      </c>
      <c r="F42" s="259">
        <v>2025</v>
      </c>
      <c r="G42" s="259">
        <v>2025</v>
      </c>
      <c r="H42" s="259">
        <v>6</v>
      </c>
      <c r="I42" s="326" t="s">
        <v>6048</v>
      </c>
      <c r="J42" s="730">
        <v>10000000</v>
      </c>
      <c r="K42" s="730">
        <v>10000000</v>
      </c>
      <c r="L42" s="326" t="s">
        <v>4734</v>
      </c>
      <c r="M42" s="784">
        <v>3</v>
      </c>
      <c r="N42" s="326"/>
      <c r="O42" s="11" t="s">
        <v>9</v>
      </c>
      <c r="P42" s="259" t="s">
        <v>3686</v>
      </c>
      <c r="Q42" s="259"/>
      <c r="R42" s="328">
        <v>6680612</v>
      </c>
      <c r="S42" s="332" t="s">
        <v>4801</v>
      </c>
      <c r="T42" s="329" t="s">
        <v>1248</v>
      </c>
      <c r="U42" s="412">
        <v>10000000</v>
      </c>
      <c r="V42" s="326" t="s">
        <v>6038</v>
      </c>
      <c r="W42" s="8" t="s">
        <v>3694</v>
      </c>
      <c r="X42" s="8" t="s">
        <v>4734</v>
      </c>
      <c r="Y42" s="8">
        <v>1093</v>
      </c>
      <c r="Z42" s="13" t="s">
        <v>4736</v>
      </c>
      <c r="AA42" s="328">
        <v>6853203</v>
      </c>
      <c r="AB42" s="331" t="s">
        <v>4374</v>
      </c>
      <c r="AC42" s="328" t="s">
        <v>5238</v>
      </c>
      <c r="AD42" s="412">
        <v>10000000</v>
      </c>
      <c r="AE42" s="326" t="s">
        <v>176</v>
      </c>
      <c r="AF42" s="326" t="s">
        <v>3694</v>
      </c>
      <c r="AG42" s="326" t="s">
        <v>4734</v>
      </c>
      <c r="AH42" s="328">
        <v>6859016</v>
      </c>
      <c r="AI42" s="331" t="s">
        <v>2785</v>
      </c>
      <c r="AJ42" s="328" t="s">
        <v>3533</v>
      </c>
      <c r="AK42" s="412">
        <v>10000000</v>
      </c>
      <c r="AL42" s="326" t="s">
        <v>176</v>
      </c>
      <c r="AM42" s="326" t="s">
        <v>3694</v>
      </c>
      <c r="AN42" s="326" t="s">
        <v>4734</v>
      </c>
      <c r="AO42" s="328"/>
      <c r="AP42" s="328"/>
      <c r="AQ42" s="328"/>
      <c r="AR42" s="416"/>
      <c r="AS42" s="328"/>
      <c r="AT42" s="328"/>
      <c r="AU42" s="328"/>
      <c r="AV42" s="328"/>
      <c r="AW42" s="328"/>
      <c r="AX42" s="328"/>
      <c r="AY42" s="416"/>
      <c r="AZ42" s="328"/>
      <c r="BA42" s="328"/>
      <c r="BB42" s="328"/>
      <c r="BC42" s="328"/>
      <c r="BD42" s="328"/>
      <c r="BE42" s="328"/>
      <c r="BF42" s="416"/>
      <c r="BG42" s="328"/>
      <c r="BH42" s="328"/>
      <c r="BI42" s="328"/>
      <c r="BJ42" s="328"/>
      <c r="BK42" s="328"/>
      <c r="BL42" s="328"/>
      <c r="BM42" s="416"/>
      <c r="BN42" s="328"/>
      <c r="BO42" s="328"/>
      <c r="BP42" s="328"/>
      <c r="BQ42" s="328"/>
      <c r="BR42" s="918" t="s">
        <v>3661</v>
      </c>
      <c r="BS42" s="10"/>
      <c r="BT42" s="332"/>
      <c r="BU42" s="328"/>
      <c r="BV42" s="328"/>
      <c r="BW42" s="328"/>
      <c r="BX42" s="328"/>
      <c r="BY42" s="328"/>
      <c r="BZ42" s="328"/>
      <c r="CA42" s="328"/>
      <c r="CB42" s="328"/>
      <c r="CC42" s="328"/>
      <c r="CD42" s="328"/>
      <c r="CE42" s="328"/>
      <c r="CF42" s="328"/>
      <c r="CG42" s="328"/>
      <c r="CH42" s="328"/>
      <c r="CI42" s="328"/>
      <c r="CJ42" s="328"/>
      <c r="CK42" s="328"/>
      <c r="CL42" s="328"/>
      <c r="CM42" s="328"/>
      <c r="CN42" s="328"/>
      <c r="CO42" s="328"/>
    </row>
    <row r="43" spans="1:93" ht="36">
      <c r="A43" s="10">
        <v>7</v>
      </c>
      <c r="B43" s="292"/>
      <c r="C43" s="326"/>
      <c r="D43" s="327" t="s">
        <v>6049</v>
      </c>
      <c r="E43" s="326" t="s">
        <v>6047</v>
      </c>
      <c r="F43" s="259">
        <v>2025</v>
      </c>
      <c r="G43" s="259">
        <v>2025</v>
      </c>
      <c r="H43" s="259">
        <v>6</v>
      </c>
      <c r="I43" s="326"/>
      <c r="J43" s="730">
        <v>10000000</v>
      </c>
      <c r="K43" s="730">
        <v>10000000</v>
      </c>
      <c r="L43" s="326"/>
      <c r="M43" s="784"/>
      <c r="N43" s="326"/>
      <c r="O43" s="11" t="s">
        <v>9</v>
      </c>
      <c r="P43" s="259"/>
      <c r="Q43" s="259"/>
      <c r="R43" s="328"/>
      <c r="S43" s="332" t="s">
        <v>4840</v>
      </c>
      <c r="T43" s="329"/>
      <c r="U43" s="412"/>
      <c r="V43" s="326" t="s">
        <v>6050</v>
      </c>
      <c r="W43" s="8" t="s">
        <v>4908</v>
      </c>
      <c r="X43" s="8" t="s">
        <v>4734</v>
      </c>
      <c r="Y43" s="8">
        <v>1093</v>
      </c>
      <c r="Z43" s="13" t="s">
        <v>4736</v>
      </c>
      <c r="AA43" s="328"/>
      <c r="AB43" s="331"/>
      <c r="AC43" s="328" t="s">
        <v>3357</v>
      </c>
      <c r="AD43" s="415">
        <v>10000000</v>
      </c>
      <c r="AE43" s="326"/>
      <c r="AF43" s="326"/>
      <c r="AG43" s="326"/>
      <c r="AH43" s="328"/>
      <c r="AI43" s="331"/>
      <c r="AJ43" s="328" t="s">
        <v>6051</v>
      </c>
      <c r="AK43" s="415">
        <v>10000000</v>
      </c>
      <c r="AL43" s="326"/>
      <c r="AM43" s="326"/>
      <c r="AN43" s="326"/>
      <c r="AO43" s="328"/>
      <c r="AP43" s="328"/>
      <c r="AQ43" s="328"/>
      <c r="AR43" s="416"/>
      <c r="AS43" s="328"/>
      <c r="AT43" s="328"/>
      <c r="AU43" s="328"/>
      <c r="AV43" s="328"/>
      <c r="AW43" s="328"/>
      <c r="AX43" s="328"/>
      <c r="AY43" s="416"/>
      <c r="AZ43" s="328"/>
      <c r="BA43" s="328"/>
      <c r="BB43" s="328"/>
      <c r="BC43" s="328"/>
      <c r="BD43" s="328"/>
      <c r="BE43" s="328"/>
      <c r="BF43" s="416"/>
      <c r="BG43" s="328"/>
      <c r="BH43" s="328"/>
      <c r="BI43" s="328"/>
      <c r="BJ43" s="328"/>
      <c r="BK43" s="328"/>
      <c r="BL43" s="328"/>
      <c r="BM43" s="416"/>
      <c r="BN43" s="328"/>
      <c r="BO43" s="328"/>
      <c r="BP43" s="328"/>
      <c r="BQ43" s="328"/>
      <c r="BR43" s="918" t="s">
        <v>3661</v>
      </c>
      <c r="BS43" s="10"/>
      <c r="BT43" s="332"/>
      <c r="BU43" s="328"/>
      <c r="BV43" s="328"/>
      <c r="BW43" s="328"/>
      <c r="BX43" s="328"/>
      <c r="BY43" s="328"/>
      <c r="BZ43" s="328"/>
      <c r="CA43" s="328"/>
      <c r="CB43" s="328"/>
      <c r="CC43" s="328"/>
      <c r="CD43" s="328"/>
      <c r="CE43" s="328"/>
      <c r="CF43" s="328"/>
      <c r="CG43" s="328"/>
      <c r="CH43" s="328"/>
      <c r="CI43" s="328"/>
      <c r="CJ43" s="328"/>
      <c r="CK43" s="328"/>
      <c r="CL43" s="328"/>
      <c r="CM43" s="328"/>
      <c r="CN43" s="328"/>
      <c r="CO43" s="328"/>
    </row>
    <row r="44" spans="1:93" ht="36">
      <c r="A44" s="10">
        <v>8</v>
      </c>
      <c r="B44" s="292"/>
      <c r="C44" s="326"/>
      <c r="D44" s="327" t="s">
        <v>6052</v>
      </c>
      <c r="E44" s="326" t="s">
        <v>6047</v>
      </c>
      <c r="F44" s="259">
        <v>2025</v>
      </c>
      <c r="G44" s="259">
        <v>2025</v>
      </c>
      <c r="H44" s="259">
        <v>6</v>
      </c>
      <c r="I44" s="326"/>
      <c r="J44" s="730">
        <v>10000000</v>
      </c>
      <c r="K44" s="730">
        <v>10000000</v>
      </c>
      <c r="L44" s="326"/>
      <c r="M44" s="784"/>
      <c r="N44" s="326"/>
      <c r="O44" s="11" t="s">
        <v>9</v>
      </c>
      <c r="P44" s="259"/>
      <c r="Q44" s="259"/>
      <c r="R44" s="328"/>
      <c r="S44" s="332" t="s">
        <v>5300</v>
      </c>
      <c r="T44" s="329"/>
      <c r="U44" s="412"/>
      <c r="V44" s="326" t="s">
        <v>6050</v>
      </c>
      <c r="W44" s="8" t="s">
        <v>4908</v>
      </c>
      <c r="X44" s="8" t="s">
        <v>4734</v>
      </c>
      <c r="Y44" s="8">
        <v>1093</v>
      </c>
      <c r="Z44" s="13" t="s">
        <v>4736</v>
      </c>
      <c r="AA44" s="328"/>
      <c r="AB44" s="331"/>
      <c r="AC44" s="328" t="s">
        <v>3357</v>
      </c>
      <c r="AD44" s="415">
        <v>10000000</v>
      </c>
      <c r="AE44" s="326"/>
      <c r="AF44" s="326"/>
      <c r="AG44" s="326"/>
      <c r="AH44" s="328"/>
      <c r="AI44" s="331" t="s">
        <v>6053</v>
      </c>
      <c r="AJ44" s="328" t="s">
        <v>150</v>
      </c>
      <c r="AK44" s="415">
        <v>10000000</v>
      </c>
      <c r="AL44" s="326" t="s">
        <v>242</v>
      </c>
      <c r="AM44" s="326" t="s">
        <v>4908</v>
      </c>
      <c r="AN44" s="326" t="s">
        <v>4734</v>
      </c>
      <c r="AO44" s="328">
        <v>6898606</v>
      </c>
      <c r="AP44" s="331" t="s">
        <v>2748</v>
      </c>
      <c r="AQ44" s="328" t="s">
        <v>3508</v>
      </c>
      <c r="AR44" s="415">
        <v>10000000</v>
      </c>
      <c r="AS44" s="328" t="s">
        <v>169</v>
      </c>
      <c r="AT44" s="259" t="s">
        <v>3694</v>
      </c>
      <c r="AU44" s="8" t="s">
        <v>4734</v>
      </c>
      <c r="AV44" s="328"/>
      <c r="AW44" s="328"/>
      <c r="AX44" s="328"/>
      <c r="AY44" s="416"/>
      <c r="AZ44" s="328"/>
      <c r="BA44" s="328"/>
      <c r="BB44" s="328"/>
      <c r="BC44" s="328"/>
      <c r="BD44" s="328"/>
      <c r="BE44" s="328"/>
      <c r="BF44" s="416"/>
      <c r="BG44" s="328"/>
      <c r="BH44" s="328"/>
      <c r="BI44" s="328"/>
      <c r="BJ44" s="328"/>
      <c r="BK44" s="328"/>
      <c r="BL44" s="328"/>
      <c r="BM44" s="416"/>
      <c r="BN44" s="328"/>
      <c r="BO44" s="328"/>
      <c r="BP44" s="328"/>
      <c r="BQ44" s="328"/>
      <c r="BR44" s="918" t="s">
        <v>3661</v>
      </c>
      <c r="BS44" s="10"/>
      <c r="BT44" s="332"/>
      <c r="BU44" s="328"/>
      <c r="BV44" s="328"/>
      <c r="BW44" s="328"/>
      <c r="BX44" s="328"/>
      <c r="BY44" s="328"/>
      <c r="BZ44" s="328"/>
      <c r="CA44" s="328"/>
      <c r="CB44" s="328"/>
      <c r="CC44" s="328"/>
      <c r="CD44" s="328"/>
      <c r="CE44" s="328"/>
      <c r="CF44" s="328"/>
      <c r="CG44" s="328"/>
      <c r="CH44" s="328"/>
      <c r="CI44" s="328"/>
      <c r="CJ44" s="328"/>
      <c r="CK44" s="328"/>
      <c r="CL44" s="328"/>
      <c r="CM44" s="328"/>
      <c r="CN44" s="328"/>
      <c r="CO44" s="328"/>
    </row>
    <row r="45" spans="1:93" ht="24">
      <c r="A45" s="10">
        <v>9</v>
      </c>
      <c r="B45" s="292"/>
      <c r="C45" s="326"/>
      <c r="D45" s="327" t="s">
        <v>6054</v>
      </c>
      <c r="E45" s="326" t="s">
        <v>6047</v>
      </c>
      <c r="F45" s="259">
        <v>2025</v>
      </c>
      <c r="G45" s="259">
        <v>2025</v>
      </c>
      <c r="H45" s="259">
        <v>6</v>
      </c>
      <c r="I45" s="326"/>
      <c r="J45" s="730">
        <v>10000000</v>
      </c>
      <c r="K45" s="730">
        <v>10000000</v>
      </c>
      <c r="L45" s="326"/>
      <c r="M45" s="784"/>
      <c r="N45" s="326"/>
      <c r="O45" s="11" t="s">
        <v>9</v>
      </c>
      <c r="P45" s="259"/>
      <c r="Q45" s="259"/>
      <c r="R45" s="328"/>
      <c r="S45" s="332" t="s">
        <v>3421</v>
      </c>
      <c r="T45" s="329"/>
      <c r="U45" s="412"/>
      <c r="V45" s="326" t="s">
        <v>6055</v>
      </c>
      <c r="W45" s="8" t="s">
        <v>4737</v>
      </c>
      <c r="X45" s="8" t="s">
        <v>4734</v>
      </c>
      <c r="Y45" s="8">
        <v>1093</v>
      </c>
      <c r="Z45" s="13" t="s">
        <v>4736</v>
      </c>
      <c r="AA45" s="328">
        <v>6787821</v>
      </c>
      <c r="AB45" s="331" t="s">
        <v>2044</v>
      </c>
      <c r="AC45" s="328" t="s">
        <v>3535</v>
      </c>
      <c r="AD45" s="415">
        <v>10000000</v>
      </c>
      <c r="AE45" s="326" t="s">
        <v>269</v>
      </c>
      <c r="AF45" s="326" t="s">
        <v>4746</v>
      </c>
      <c r="AG45" s="326" t="s">
        <v>4734</v>
      </c>
      <c r="AH45" s="328">
        <v>6939282</v>
      </c>
      <c r="AI45" s="331"/>
      <c r="AJ45" s="328" t="s">
        <v>3570</v>
      </c>
      <c r="AK45" s="415">
        <v>10000000</v>
      </c>
      <c r="AL45" s="326" t="s">
        <v>311</v>
      </c>
      <c r="AM45" s="326" t="s">
        <v>4737</v>
      </c>
      <c r="AN45" s="8" t="s">
        <v>4734</v>
      </c>
      <c r="AO45" s="328"/>
      <c r="AP45" s="328"/>
      <c r="AQ45" s="328" t="s">
        <v>133</v>
      </c>
      <c r="AR45" s="415">
        <v>10000000</v>
      </c>
      <c r="AS45" s="328" t="s">
        <v>256</v>
      </c>
      <c r="AT45" s="259" t="s">
        <v>4737</v>
      </c>
      <c r="AU45" s="8" t="s">
        <v>4734</v>
      </c>
      <c r="AV45" s="328"/>
      <c r="AW45" s="328"/>
      <c r="AX45" s="328"/>
      <c r="AY45" s="416"/>
      <c r="AZ45" s="328"/>
      <c r="BA45" s="328"/>
      <c r="BB45" s="328"/>
      <c r="BC45" s="328"/>
      <c r="BD45" s="328"/>
      <c r="BE45" s="328"/>
      <c r="BF45" s="416"/>
      <c r="BG45" s="328"/>
      <c r="BH45" s="328"/>
      <c r="BI45" s="328"/>
      <c r="BJ45" s="328"/>
      <c r="BK45" s="328"/>
      <c r="BL45" s="328"/>
      <c r="BM45" s="416"/>
      <c r="BN45" s="328"/>
      <c r="BO45" s="328"/>
      <c r="BP45" s="328"/>
      <c r="BQ45" s="328"/>
      <c r="BR45" s="918" t="s">
        <v>3661</v>
      </c>
      <c r="BS45" s="10"/>
      <c r="BT45" s="332"/>
      <c r="BU45" s="328"/>
      <c r="BV45" s="328"/>
      <c r="BW45" s="328"/>
      <c r="BX45" s="328"/>
      <c r="BY45" s="328"/>
      <c r="BZ45" s="328"/>
      <c r="CA45" s="328"/>
      <c r="CB45" s="328"/>
      <c r="CC45" s="328"/>
      <c r="CD45" s="328"/>
      <c r="CE45" s="328"/>
      <c r="CF45" s="328"/>
      <c r="CG45" s="328"/>
      <c r="CH45" s="328"/>
      <c r="CI45" s="328"/>
      <c r="CJ45" s="328"/>
      <c r="CK45" s="328"/>
      <c r="CL45" s="328"/>
      <c r="CM45" s="328"/>
      <c r="CN45" s="328"/>
      <c r="CO45" s="328"/>
    </row>
    <row r="46" spans="1:93" ht="24">
      <c r="A46" s="10">
        <v>10</v>
      </c>
      <c r="B46" s="292"/>
      <c r="C46" s="326"/>
      <c r="D46" s="327" t="s">
        <v>6056</v>
      </c>
      <c r="E46" s="326" t="s">
        <v>6047</v>
      </c>
      <c r="F46" s="259">
        <v>2025</v>
      </c>
      <c r="G46" s="259">
        <v>2025</v>
      </c>
      <c r="H46" s="259">
        <v>6</v>
      </c>
      <c r="I46" s="326"/>
      <c r="J46" s="730">
        <v>10000000</v>
      </c>
      <c r="K46" s="730">
        <v>10000000</v>
      </c>
      <c r="L46" s="326"/>
      <c r="M46" s="784"/>
      <c r="N46" s="326"/>
      <c r="O46" s="11" t="s">
        <v>9</v>
      </c>
      <c r="P46" s="259"/>
      <c r="Q46" s="259"/>
      <c r="R46" s="328"/>
      <c r="S46" s="332" t="s">
        <v>3564</v>
      </c>
      <c r="T46" s="329"/>
      <c r="U46" s="412"/>
      <c r="V46" s="326" t="s">
        <v>6040</v>
      </c>
      <c r="W46" s="8" t="s">
        <v>4737</v>
      </c>
      <c r="X46" s="8" t="s">
        <v>4734</v>
      </c>
      <c r="Y46" s="8">
        <v>1093</v>
      </c>
      <c r="Z46" s="13" t="s">
        <v>4736</v>
      </c>
      <c r="AA46" s="328"/>
      <c r="AB46" s="331"/>
      <c r="AC46" s="328" t="s">
        <v>3543</v>
      </c>
      <c r="AD46" s="415">
        <v>10000000</v>
      </c>
      <c r="AE46" s="326" t="s">
        <v>179</v>
      </c>
      <c r="AF46" s="326" t="s">
        <v>4737</v>
      </c>
      <c r="AG46" s="8" t="s">
        <v>4734</v>
      </c>
      <c r="AH46" s="328"/>
      <c r="AI46" s="331"/>
      <c r="AJ46" s="328" t="s">
        <v>3514</v>
      </c>
      <c r="AK46" s="415">
        <v>10000000</v>
      </c>
      <c r="AL46" s="326" t="s">
        <v>179</v>
      </c>
      <c r="AM46" s="326" t="s">
        <v>4737</v>
      </c>
      <c r="AN46" s="8" t="s">
        <v>4734</v>
      </c>
      <c r="AO46" s="328"/>
      <c r="AP46" s="328"/>
      <c r="AQ46" s="328" t="s">
        <v>116</v>
      </c>
      <c r="AR46" s="415">
        <v>10000000</v>
      </c>
      <c r="AS46" s="326" t="s">
        <v>179</v>
      </c>
      <c r="AT46" s="326" t="s">
        <v>4737</v>
      </c>
      <c r="AU46" s="8" t="s">
        <v>4734</v>
      </c>
      <c r="AV46" s="328"/>
      <c r="AW46" s="328"/>
      <c r="AX46" s="328"/>
      <c r="AY46" s="416"/>
      <c r="AZ46" s="328"/>
      <c r="BA46" s="328"/>
      <c r="BB46" s="328"/>
      <c r="BC46" s="328"/>
      <c r="BD46" s="328"/>
      <c r="BE46" s="328"/>
      <c r="BF46" s="416"/>
      <c r="BG46" s="328"/>
      <c r="BH46" s="328"/>
      <c r="BI46" s="328"/>
      <c r="BJ46" s="328"/>
      <c r="BK46" s="328"/>
      <c r="BL46" s="328"/>
      <c r="BM46" s="416"/>
      <c r="BN46" s="328"/>
      <c r="BO46" s="328"/>
      <c r="BP46" s="328"/>
      <c r="BQ46" s="328"/>
      <c r="BR46" s="918" t="s">
        <v>3661</v>
      </c>
      <c r="BS46" s="10"/>
      <c r="BT46" s="332"/>
      <c r="BU46" s="328"/>
      <c r="BV46" s="328"/>
      <c r="BW46" s="328"/>
      <c r="BX46" s="328"/>
      <c r="BY46" s="328"/>
      <c r="BZ46" s="328"/>
      <c r="CA46" s="328"/>
      <c r="CB46" s="328"/>
      <c r="CC46" s="328"/>
      <c r="CD46" s="328"/>
      <c r="CE46" s="328"/>
      <c r="CF46" s="328"/>
      <c r="CG46" s="328"/>
      <c r="CH46" s="328"/>
      <c r="CI46" s="328"/>
      <c r="CJ46" s="328"/>
      <c r="CK46" s="328"/>
      <c r="CL46" s="328"/>
      <c r="CM46" s="328"/>
      <c r="CN46" s="328"/>
      <c r="CO46" s="328"/>
    </row>
    <row r="47" spans="1:93" ht="24">
      <c r="A47" s="10">
        <v>11</v>
      </c>
      <c r="B47" s="292"/>
      <c r="C47" s="326"/>
      <c r="D47" s="327" t="s">
        <v>6057</v>
      </c>
      <c r="E47" s="326" t="s">
        <v>6047</v>
      </c>
      <c r="F47" s="259">
        <v>2025</v>
      </c>
      <c r="G47" s="259">
        <v>2025</v>
      </c>
      <c r="H47" s="259">
        <v>6</v>
      </c>
      <c r="I47" s="326"/>
      <c r="J47" s="730">
        <v>10000000</v>
      </c>
      <c r="K47" s="730">
        <v>10000000</v>
      </c>
      <c r="L47" s="326"/>
      <c r="M47" s="784"/>
      <c r="N47" s="326"/>
      <c r="O47" s="11" t="s">
        <v>9</v>
      </c>
      <c r="P47" s="259"/>
      <c r="Q47" s="259"/>
      <c r="R47" s="328"/>
      <c r="S47" s="332" t="s">
        <v>4323</v>
      </c>
      <c r="T47" s="329"/>
      <c r="U47" s="412"/>
      <c r="V47" s="326" t="s">
        <v>6055</v>
      </c>
      <c r="W47" s="8" t="s">
        <v>4737</v>
      </c>
      <c r="X47" s="8" t="s">
        <v>4734</v>
      </c>
      <c r="Y47" s="8">
        <v>1093</v>
      </c>
      <c r="Z47" s="13" t="s">
        <v>4736</v>
      </c>
      <c r="AA47" s="328"/>
      <c r="AB47" s="331"/>
      <c r="AC47" s="328" t="s">
        <v>3531</v>
      </c>
      <c r="AD47" s="415">
        <v>10000000</v>
      </c>
      <c r="AE47" s="326" t="s">
        <v>179</v>
      </c>
      <c r="AF47" s="326" t="s">
        <v>4737</v>
      </c>
      <c r="AG47" s="8" t="s">
        <v>4734</v>
      </c>
      <c r="AH47" s="328"/>
      <c r="AI47" s="331"/>
      <c r="AJ47" s="328" t="s">
        <v>3551</v>
      </c>
      <c r="AK47" s="415">
        <v>10000000</v>
      </c>
      <c r="AL47" s="326" t="s">
        <v>217</v>
      </c>
      <c r="AM47" s="326" t="s">
        <v>4746</v>
      </c>
      <c r="AN47" s="8" t="s">
        <v>4734</v>
      </c>
      <c r="AO47" s="328"/>
      <c r="AP47" s="328"/>
      <c r="AQ47" s="328"/>
      <c r="AR47" s="416"/>
      <c r="AS47" s="328"/>
      <c r="AT47" s="328"/>
      <c r="AU47" s="328"/>
      <c r="AV47" s="328"/>
      <c r="AW47" s="328"/>
      <c r="AX47" s="328"/>
      <c r="AY47" s="416"/>
      <c r="AZ47" s="328"/>
      <c r="BA47" s="328"/>
      <c r="BB47" s="328"/>
      <c r="BC47" s="328"/>
      <c r="BD47" s="328"/>
      <c r="BE47" s="328"/>
      <c r="BF47" s="416"/>
      <c r="BG47" s="328"/>
      <c r="BH47" s="328"/>
      <c r="BI47" s="328"/>
      <c r="BJ47" s="328"/>
      <c r="BK47" s="328"/>
      <c r="BL47" s="328"/>
      <c r="BM47" s="416"/>
      <c r="BN47" s="328"/>
      <c r="BO47" s="328"/>
      <c r="BP47" s="328"/>
      <c r="BQ47" s="328"/>
      <c r="BR47" s="918" t="s">
        <v>3661</v>
      </c>
      <c r="BS47" s="10"/>
      <c r="BT47" s="332"/>
      <c r="BU47" s="328"/>
      <c r="BV47" s="328"/>
      <c r="BW47" s="328"/>
      <c r="BX47" s="328"/>
      <c r="BY47" s="328"/>
      <c r="BZ47" s="328"/>
      <c r="CA47" s="328"/>
      <c r="CB47" s="328"/>
      <c r="CC47" s="328"/>
      <c r="CD47" s="328"/>
      <c r="CE47" s="328"/>
      <c r="CF47" s="328"/>
      <c r="CG47" s="328"/>
      <c r="CH47" s="328"/>
      <c r="CI47" s="328"/>
      <c r="CJ47" s="328"/>
      <c r="CK47" s="328"/>
      <c r="CL47" s="328"/>
      <c r="CM47" s="328"/>
      <c r="CN47" s="328"/>
      <c r="CO47" s="328"/>
    </row>
    <row r="48" spans="1:93" ht="36">
      <c r="A48" s="10">
        <v>12</v>
      </c>
      <c r="B48" s="292"/>
      <c r="C48" s="326"/>
      <c r="D48" s="327" t="s">
        <v>6058</v>
      </c>
      <c r="E48" s="326" t="s">
        <v>6047</v>
      </c>
      <c r="F48" s="259">
        <v>2025</v>
      </c>
      <c r="G48" s="259">
        <v>2025</v>
      </c>
      <c r="H48" s="259">
        <v>6</v>
      </c>
      <c r="I48" s="326"/>
      <c r="J48" s="730">
        <v>10000000</v>
      </c>
      <c r="K48" s="730">
        <v>10000000</v>
      </c>
      <c r="L48" s="326"/>
      <c r="M48" s="784"/>
      <c r="N48" s="326"/>
      <c r="O48" s="11" t="s">
        <v>9</v>
      </c>
      <c r="P48" s="259"/>
      <c r="Q48" s="259"/>
      <c r="R48" s="328"/>
      <c r="S48" s="332" t="s">
        <v>3515</v>
      </c>
      <c r="T48" s="329"/>
      <c r="U48" s="412"/>
      <c r="V48" s="326" t="s">
        <v>6038</v>
      </c>
      <c r="W48" s="8" t="s">
        <v>3694</v>
      </c>
      <c r="X48" s="8" t="s">
        <v>4734</v>
      </c>
      <c r="Y48" s="8">
        <v>1093</v>
      </c>
      <c r="Z48" s="13" t="s">
        <v>4736</v>
      </c>
      <c r="AA48" s="328"/>
      <c r="AB48" s="331"/>
      <c r="AC48" s="328" t="s">
        <v>3533</v>
      </c>
      <c r="AD48" s="415">
        <v>10000000</v>
      </c>
      <c r="AE48" s="326" t="s">
        <v>176</v>
      </c>
      <c r="AF48" s="326" t="s">
        <v>3694</v>
      </c>
      <c r="AG48" s="326" t="s">
        <v>4734</v>
      </c>
      <c r="AH48" s="328"/>
      <c r="AI48" s="331"/>
      <c r="AJ48" s="328" t="s">
        <v>3534</v>
      </c>
      <c r="AK48" s="415">
        <v>10000000</v>
      </c>
      <c r="AL48" s="326" t="s">
        <v>217</v>
      </c>
      <c r="AM48" s="326" t="s">
        <v>4746</v>
      </c>
      <c r="AN48" s="8" t="s">
        <v>4734</v>
      </c>
      <c r="AO48" s="328"/>
      <c r="AP48" s="328"/>
      <c r="AQ48" s="328"/>
      <c r="AR48" s="416"/>
      <c r="AS48" s="328"/>
      <c r="AT48" s="328"/>
      <c r="AU48" s="328"/>
      <c r="AV48" s="328"/>
      <c r="AW48" s="328"/>
      <c r="AX48" s="328"/>
      <c r="AY48" s="416"/>
      <c r="AZ48" s="328"/>
      <c r="BA48" s="328"/>
      <c r="BB48" s="328"/>
      <c r="BC48" s="328"/>
      <c r="BD48" s="328"/>
      <c r="BE48" s="328"/>
      <c r="BF48" s="416"/>
      <c r="BG48" s="328"/>
      <c r="BH48" s="328"/>
      <c r="BI48" s="328"/>
      <c r="BJ48" s="328"/>
      <c r="BK48" s="328"/>
      <c r="BL48" s="328"/>
      <c r="BM48" s="416"/>
      <c r="BN48" s="328"/>
      <c r="BO48" s="328"/>
      <c r="BP48" s="328"/>
      <c r="BQ48" s="328"/>
      <c r="BR48" s="918" t="s">
        <v>3661</v>
      </c>
      <c r="BS48" s="10"/>
      <c r="BT48" s="332"/>
      <c r="BU48" s="328"/>
      <c r="BV48" s="328"/>
      <c r="BW48" s="328"/>
      <c r="BX48" s="328"/>
      <c r="BY48" s="328"/>
      <c r="BZ48" s="328"/>
      <c r="CA48" s="328"/>
      <c r="CB48" s="328"/>
      <c r="CC48" s="328"/>
      <c r="CD48" s="328"/>
      <c r="CE48" s="328"/>
      <c r="CF48" s="328"/>
      <c r="CG48" s="328"/>
      <c r="CH48" s="328"/>
      <c r="CI48" s="328"/>
      <c r="CJ48" s="328"/>
      <c r="CK48" s="328"/>
      <c r="CL48" s="328"/>
      <c r="CM48" s="328"/>
      <c r="CN48" s="328"/>
      <c r="CO48" s="328"/>
    </row>
    <row r="49" spans="1:96" ht="24">
      <c r="A49" s="10">
        <v>13</v>
      </c>
      <c r="B49" s="292"/>
      <c r="C49" s="326"/>
      <c r="D49" s="327" t="s">
        <v>6059</v>
      </c>
      <c r="E49" s="326" t="s">
        <v>6047</v>
      </c>
      <c r="F49" s="259">
        <v>2025</v>
      </c>
      <c r="G49" s="259">
        <v>2025</v>
      </c>
      <c r="H49" s="259">
        <v>6</v>
      </c>
      <c r="I49" s="326"/>
      <c r="J49" s="730">
        <v>10000000</v>
      </c>
      <c r="K49" s="730">
        <v>10000000</v>
      </c>
      <c r="L49" s="326"/>
      <c r="M49" s="784"/>
      <c r="N49" s="326"/>
      <c r="O49" s="11" t="s">
        <v>9</v>
      </c>
      <c r="P49" s="259"/>
      <c r="Q49" s="259"/>
      <c r="R49" s="328"/>
      <c r="S49" s="332" t="s">
        <v>150</v>
      </c>
      <c r="T49" s="329"/>
      <c r="U49" s="412"/>
      <c r="V49" s="326" t="s">
        <v>6050</v>
      </c>
      <c r="W49" s="8" t="s">
        <v>4908</v>
      </c>
      <c r="X49" s="8" t="s">
        <v>4734</v>
      </c>
      <c r="Y49" s="8">
        <v>1093</v>
      </c>
      <c r="Z49" s="13" t="s">
        <v>4736</v>
      </c>
      <c r="AA49" s="328"/>
      <c r="AB49" s="331"/>
      <c r="AC49" s="328" t="s">
        <v>6051</v>
      </c>
      <c r="AD49" s="415"/>
      <c r="AE49" s="326"/>
      <c r="AF49" s="326"/>
      <c r="AG49" s="326"/>
      <c r="AH49" s="328"/>
      <c r="AI49" s="331"/>
      <c r="AJ49" s="328" t="s">
        <v>5300</v>
      </c>
      <c r="AK49" s="415">
        <v>10000000</v>
      </c>
      <c r="AL49" s="326" t="s">
        <v>242</v>
      </c>
      <c r="AM49" s="326" t="s">
        <v>4908</v>
      </c>
      <c r="AN49" s="326" t="s">
        <v>4734</v>
      </c>
      <c r="AO49" s="328"/>
      <c r="AP49" s="328"/>
      <c r="AQ49" s="328"/>
      <c r="AR49" s="416"/>
      <c r="AS49" s="328"/>
      <c r="AT49" s="328"/>
      <c r="AU49" s="328"/>
      <c r="AV49" s="328"/>
      <c r="AW49" s="328"/>
      <c r="AX49" s="328"/>
      <c r="AY49" s="416"/>
      <c r="AZ49" s="328"/>
      <c r="BA49" s="328"/>
      <c r="BB49" s="328"/>
      <c r="BC49" s="328"/>
      <c r="BD49" s="328"/>
      <c r="BE49" s="328"/>
      <c r="BF49" s="416"/>
      <c r="BG49" s="328"/>
      <c r="BH49" s="328"/>
      <c r="BI49" s="328"/>
      <c r="BJ49" s="328"/>
      <c r="BK49" s="328"/>
      <c r="BL49" s="328"/>
      <c r="BM49" s="416"/>
      <c r="BN49" s="328"/>
      <c r="BO49" s="328"/>
      <c r="BP49" s="328"/>
      <c r="BQ49" s="328"/>
      <c r="BR49" s="918" t="s">
        <v>3661</v>
      </c>
      <c r="BS49" s="10"/>
      <c r="BT49" s="332"/>
      <c r="BU49" s="328"/>
      <c r="BV49" s="328"/>
      <c r="BW49" s="328"/>
      <c r="BX49" s="328"/>
      <c r="BY49" s="328"/>
      <c r="BZ49" s="328"/>
      <c r="CA49" s="328"/>
      <c r="CB49" s="328"/>
      <c r="CC49" s="328"/>
      <c r="CD49" s="328"/>
      <c r="CE49" s="328"/>
      <c r="CF49" s="328"/>
      <c r="CG49" s="328"/>
      <c r="CH49" s="328"/>
      <c r="CI49" s="328"/>
      <c r="CJ49" s="328"/>
      <c r="CK49" s="328"/>
      <c r="CL49" s="328"/>
      <c r="CM49" s="328"/>
      <c r="CN49" s="328"/>
      <c r="CO49" s="328"/>
    </row>
    <row r="50" spans="1:96" ht="24">
      <c r="A50" s="10">
        <v>14</v>
      </c>
      <c r="B50" s="292"/>
      <c r="C50" s="326"/>
      <c r="D50" s="327" t="s">
        <v>6060</v>
      </c>
      <c r="E50" s="326" t="s">
        <v>6047</v>
      </c>
      <c r="F50" s="259">
        <v>2025</v>
      </c>
      <c r="G50" s="259">
        <v>2025</v>
      </c>
      <c r="H50" s="259">
        <v>6</v>
      </c>
      <c r="I50" s="326"/>
      <c r="J50" s="730">
        <v>10000000</v>
      </c>
      <c r="K50" s="730">
        <v>10000000</v>
      </c>
      <c r="L50" s="326"/>
      <c r="M50" s="784"/>
      <c r="N50" s="326"/>
      <c r="O50" s="11" t="s">
        <v>9</v>
      </c>
      <c r="P50" s="259"/>
      <c r="Q50" s="259"/>
      <c r="R50" s="328"/>
      <c r="S50" s="332" t="s">
        <v>3544</v>
      </c>
      <c r="T50" s="329"/>
      <c r="U50" s="412"/>
      <c r="V50" s="326" t="s">
        <v>6050</v>
      </c>
      <c r="W50" s="8" t="s">
        <v>4908</v>
      </c>
      <c r="X50" s="8" t="s">
        <v>4734</v>
      </c>
      <c r="Y50" s="8">
        <v>1093</v>
      </c>
      <c r="Z50" s="13" t="s">
        <v>4736</v>
      </c>
      <c r="AA50" s="328"/>
      <c r="AB50" s="331"/>
      <c r="AC50" s="328" t="s">
        <v>3353</v>
      </c>
      <c r="AD50" s="415">
        <v>10000000</v>
      </c>
      <c r="AE50" s="326" t="s">
        <v>242</v>
      </c>
      <c r="AF50" s="326" t="s">
        <v>4908</v>
      </c>
      <c r="AG50" s="326" t="s">
        <v>4734</v>
      </c>
      <c r="AH50" s="328"/>
      <c r="AI50" s="331"/>
      <c r="AJ50" s="328" t="s">
        <v>3559</v>
      </c>
      <c r="AK50" s="415">
        <v>10000000</v>
      </c>
      <c r="AL50" s="326" t="s">
        <v>217</v>
      </c>
      <c r="AM50" s="326" t="s">
        <v>4746</v>
      </c>
      <c r="AN50" s="8" t="s">
        <v>4734</v>
      </c>
      <c r="AO50" s="328"/>
      <c r="AP50" s="328"/>
      <c r="AQ50" s="328" t="s">
        <v>4840</v>
      </c>
      <c r="AR50" s="415">
        <v>10000000</v>
      </c>
      <c r="AS50" s="326" t="s">
        <v>242</v>
      </c>
      <c r="AT50" s="326" t="s">
        <v>4908</v>
      </c>
      <c r="AU50" s="326" t="s">
        <v>4734</v>
      </c>
      <c r="AV50" s="328"/>
      <c r="AW50" s="328"/>
      <c r="AX50" s="328"/>
      <c r="AY50" s="416"/>
      <c r="AZ50" s="328"/>
      <c r="BA50" s="328"/>
      <c r="BB50" s="328"/>
      <c r="BC50" s="328"/>
      <c r="BD50" s="328"/>
      <c r="BE50" s="328"/>
      <c r="BF50" s="416"/>
      <c r="BG50" s="328"/>
      <c r="BH50" s="328"/>
      <c r="BI50" s="328"/>
      <c r="BJ50" s="328"/>
      <c r="BK50" s="328"/>
      <c r="BL50" s="328"/>
      <c r="BM50" s="416"/>
      <c r="BN50" s="328"/>
      <c r="BO50" s="328"/>
      <c r="BP50" s="328"/>
      <c r="BQ50" s="328"/>
      <c r="BR50" s="918" t="s">
        <v>3661</v>
      </c>
      <c r="BS50" s="10"/>
      <c r="BT50" s="332"/>
      <c r="BU50" s="328"/>
      <c r="BV50" s="328"/>
      <c r="BW50" s="328"/>
      <c r="BX50" s="328"/>
      <c r="BY50" s="328"/>
      <c r="BZ50" s="328"/>
      <c r="CA50" s="328"/>
      <c r="CB50" s="328"/>
      <c r="CC50" s="328"/>
      <c r="CD50" s="328"/>
      <c r="CE50" s="328"/>
      <c r="CF50" s="328"/>
      <c r="CG50" s="328"/>
      <c r="CH50" s="328"/>
      <c r="CI50" s="328"/>
      <c r="CJ50" s="328"/>
      <c r="CK50" s="328"/>
      <c r="CL50" s="328"/>
      <c r="CM50" s="328"/>
      <c r="CN50" s="328"/>
      <c r="CO50" s="328"/>
    </row>
    <row r="51" spans="1:96" ht="48">
      <c r="A51" s="10">
        <v>15</v>
      </c>
      <c r="B51" s="292"/>
      <c r="C51" s="326"/>
      <c r="D51" s="327" t="s">
        <v>6061</v>
      </c>
      <c r="E51" s="326" t="s">
        <v>6047</v>
      </c>
      <c r="F51" s="259">
        <v>2025</v>
      </c>
      <c r="G51" s="259">
        <v>2025</v>
      </c>
      <c r="H51" s="259">
        <v>6</v>
      </c>
      <c r="I51" s="326"/>
      <c r="J51" s="730">
        <v>10000000</v>
      </c>
      <c r="K51" s="730">
        <v>10000000</v>
      </c>
      <c r="L51" s="326"/>
      <c r="M51" s="784"/>
      <c r="N51" s="326"/>
      <c r="O51" s="11" t="s">
        <v>9</v>
      </c>
      <c r="P51" s="259"/>
      <c r="Q51" s="259"/>
      <c r="R51" s="328"/>
      <c r="S51" s="332" t="s">
        <v>3492</v>
      </c>
      <c r="T51" s="329"/>
      <c r="U51" s="412"/>
      <c r="V51" s="326" t="s">
        <v>6062</v>
      </c>
      <c r="W51" s="8" t="s">
        <v>4746</v>
      </c>
      <c r="X51" s="8" t="s">
        <v>4734</v>
      </c>
      <c r="Y51" s="8">
        <v>1093</v>
      </c>
      <c r="Z51" s="13" t="s">
        <v>4736</v>
      </c>
      <c r="AA51" s="328"/>
      <c r="AB51" s="331"/>
      <c r="AC51" s="328" t="s">
        <v>3550</v>
      </c>
      <c r="AD51" s="415">
        <v>10000000</v>
      </c>
      <c r="AE51" s="326" t="s">
        <v>6062</v>
      </c>
      <c r="AF51" s="8" t="s">
        <v>4746</v>
      </c>
      <c r="AG51" s="8" t="s">
        <v>4734</v>
      </c>
      <c r="AH51" s="328"/>
      <c r="AI51" s="331"/>
      <c r="AJ51" s="328" t="s">
        <v>3514</v>
      </c>
      <c r="AK51" s="415">
        <v>10000000</v>
      </c>
      <c r="AL51" s="326" t="s">
        <v>179</v>
      </c>
      <c r="AM51" s="326" t="s">
        <v>4737</v>
      </c>
      <c r="AN51" s="8" t="s">
        <v>4734</v>
      </c>
      <c r="AO51" s="328"/>
      <c r="AP51" s="328"/>
      <c r="AQ51" s="328" t="s">
        <v>3522</v>
      </c>
      <c r="AR51" s="415">
        <v>10000000</v>
      </c>
      <c r="AS51" s="326" t="s">
        <v>217</v>
      </c>
      <c r="AT51" s="326" t="s">
        <v>4746</v>
      </c>
      <c r="AU51" s="8" t="s">
        <v>4734</v>
      </c>
      <c r="AV51" s="328"/>
      <c r="AW51" s="328"/>
      <c r="AX51" s="328" t="s">
        <v>3558</v>
      </c>
      <c r="AY51" s="415">
        <v>10000000</v>
      </c>
      <c r="AZ51" s="326" t="s">
        <v>217</v>
      </c>
      <c r="BA51" s="326" t="s">
        <v>4746</v>
      </c>
      <c r="BB51" s="8" t="s">
        <v>4734</v>
      </c>
      <c r="BC51" s="328"/>
      <c r="BD51" s="328"/>
      <c r="BE51" s="328"/>
      <c r="BF51" s="416"/>
      <c r="BG51" s="328"/>
      <c r="BH51" s="328"/>
      <c r="BI51" s="328"/>
      <c r="BJ51" s="328"/>
      <c r="BK51" s="328"/>
      <c r="BL51" s="328"/>
      <c r="BM51" s="416"/>
      <c r="BN51" s="328"/>
      <c r="BO51" s="328"/>
      <c r="BP51" s="328"/>
      <c r="BQ51" s="328"/>
      <c r="BR51" s="918" t="s">
        <v>3661</v>
      </c>
      <c r="BS51" s="10"/>
      <c r="BT51" s="332"/>
      <c r="BU51" s="328"/>
      <c r="BV51" s="328"/>
      <c r="BW51" s="328"/>
      <c r="BX51" s="328"/>
      <c r="BY51" s="328"/>
      <c r="BZ51" s="328"/>
      <c r="CA51" s="328"/>
      <c r="CB51" s="328"/>
      <c r="CC51" s="328"/>
      <c r="CD51" s="328"/>
      <c r="CE51" s="328"/>
      <c r="CF51" s="328"/>
      <c r="CG51" s="328"/>
      <c r="CH51" s="328"/>
      <c r="CI51" s="328"/>
      <c r="CJ51" s="328"/>
      <c r="CK51" s="328"/>
      <c r="CL51" s="328"/>
      <c r="CM51" s="328"/>
      <c r="CN51" s="328"/>
      <c r="CO51" s="328"/>
    </row>
    <row r="52" spans="1:96" ht="36">
      <c r="A52" s="10">
        <v>16</v>
      </c>
      <c r="B52" s="292"/>
      <c r="C52" s="326"/>
      <c r="D52" s="327" t="s">
        <v>6063</v>
      </c>
      <c r="E52" s="326" t="s">
        <v>6047</v>
      </c>
      <c r="F52" s="259">
        <v>2025</v>
      </c>
      <c r="G52" s="259">
        <v>2025</v>
      </c>
      <c r="H52" s="259">
        <v>6</v>
      </c>
      <c r="I52" s="326"/>
      <c r="J52" s="730">
        <v>10000000</v>
      </c>
      <c r="K52" s="730">
        <v>10000000</v>
      </c>
      <c r="L52" s="326"/>
      <c r="M52" s="784"/>
      <c r="N52" s="326"/>
      <c r="O52" s="11" t="s">
        <v>9</v>
      </c>
      <c r="P52" s="259"/>
      <c r="Q52" s="259"/>
      <c r="R52" s="328"/>
      <c r="S52" s="332" t="s">
        <v>2344</v>
      </c>
      <c r="T52" s="329"/>
      <c r="U52" s="412"/>
      <c r="V52" s="326" t="s">
        <v>6064</v>
      </c>
      <c r="W52" s="8" t="s">
        <v>4746</v>
      </c>
      <c r="X52" s="8" t="s">
        <v>4734</v>
      </c>
      <c r="Y52" s="8">
        <v>1093</v>
      </c>
      <c r="Z52" s="13" t="s">
        <v>4736</v>
      </c>
      <c r="AA52" s="328"/>
      <c r="AB52" s="331"/>
      <c r="AC52" s="328" t="s">
        <v>5177</v>
      </c>
      <c r="AD52" s="415">
        <v>10000000</v>
      </c>
      <c r="AE52" s="326"/>
      <c r="AF52" s="326"/>
      <c r="AG52" s="326"/>
      <c r="AH52" s="328"/>
      <c r="AI52" s="331"/>
      <c r="AJ52" s="328" t="s">
        <v>3552</v>
      </c>
      <c r="AK52" s="415">
        <v>10000000</v>
      </c>
      <c r="AL52" s="326" t="s">
        <v>197</v>
      </c>
      <c r="AM52" s="326" t="s">
        <v>4746</v>
      </c>
      <c r="AN52" s="8" t="s">
        <v>4734</v>
      </c>
      <c r="AO52" s="328"/>
      <c r="AP52" s="328"/>
      <c r="AQ52" s="328"/>
      <c r="AR52" s="416"/>
      <c r="AS52" s="328"/>
      <c r="AT52" s="328"/>
      <c r="AU52" s="328"/>
      <c r="AV52" s="328"/>
      <c r="AW52" s="328"/>
      <c r="AX52" s="328"/>
      <c r="AY52" s="416"/>
      <c r="AZ52" s="328"/>
      <c r="BA52" s="328"/>
      <c r="BB52" s="328"/>
      <c r="BC52" s="328"/>
      <c r="BD52" s="328"/>
      <c r="BE52" s="328"/>
      <c r="BF52" s="416"/>
      <c r="BG52" s="328"/>
      <c r="BH52" s="328"/>
      <c r="BI52" s="328"/>
      <c r="BJ52" s="328"/>
      <c r="BK52" s="328"/>
      <c r="BL52" s="328"/>
      <c r="BM52" s="416"/>
      <c r="BN52" s="328"/>
      <c r="BO52" s="328"/>
      <c r="BP52" s="328"/>
      <c r="BQ52" s="328"/>
      <c r="BR52" s="918" t="s">
        <v>3661</v>
      </c>
      <c r="BS52" s="10"/>
      <c r="BT52" s="332"/>
      <c r="BU52" s="328"/>
      <c r="BV52" s="328"/>
      <c r="BW52" s="328"/>
      <c r="BX52" s="328"/>
      <c r="BY52" s="328"/>
      <c r="BZ52" s="328"/>
      <c r="CA52" s="328"/>
      <c r="CB52" s="328"/>
      <c r="CC52" s="328"/>
      <c r="CD52" s="328"/>
      <c r="CE52" s="328"/>
      <c r="CF52" s="328"/>
      <c r="CG52" s="328"/>
      <c r="CH52" s="328"/>
      <c r="CI52" s="328"/>
      <c r="CJ52" s="328"/>
      <c r="CK52" s="328"/>
      <c r="CL52" s="328"/>
      <c r="CM52" s="328"/>
      <c r="CN52" s="328"/>
      <c r="CO52" s="328"/>
    </row>
    <row r="53" spans="1:96" ht="24">
      <c r="A53" s="10">
        <v>17</v>
      </c>
      <c r="B53" s="292"/>
      <c r="C53" s="326"/>
      <c r="D53" s="327" t="s">
        <v>6065</v>
      </c>
      <c r="E53" s="326" t="s">
        <v>6047</v>
      </c>
      <c r="F53" s="259">
        <v>2025</v>
      </c>
      <c r="G53" s="259">
        <v>2025</v>
      </c>
      <c r="H53" s="259">
        <v>6</v>
      </c>
      <c r="I53" s="326"/>
      <c r="J53" s="730">
        <v>10000000</v>
      </c>
      <c r="K53" s="730">
        <v>10000000</v>
      </c>
      <c r="L53" s="326"/>
      <c r="M53" s="784"/>
      <c r="N53" s="326"/>
      <c r="O53" s="11" t="s">
        <v>9</v>
      </c>
      <c r="P53" s="259"/>
      <c r="Q53" s="259"/>
      <c r="R53" s="328"/>
      <c r="S53" s="332" t="s">
        <v>3353</v>
      </c>
      <c r="T53" s="329"/>
      <c r="U53" s="412"/>
      <c r="V53" s="326" t="s">
        <v>6050</v>
      </c>
      <c r="W53" s="8" t="s">
        <v>4908</v>
      </c>
      <c r="X53" s="8" t="s">
        <v>4734</v>
      </c>
      <c r="Y53" s="8">
        <v>1093</v>
      </c>
      <c r="Z53" s="13" t="s">
        <v>4736</v>
      </c>
      <c r="AA53" s="328"/>
      <c r="AB53" s="331"/>
      <c r="AC53" s="328" t="s">
        <v>3523</v>
      </c>
      <c r="AD53" s="415">
        <v>10000000</v>
      </c>
      <c r="AE53" s="326" t="s">
        <v>242</v>
      </c>
      <c r="AF53" s="326" t="s">
        <v>4908</v>
      </c>
      <c r="AG53" s="326" t="s">
        <v>4734</v>
      </c>
      <c r="AH53" s="328"/>
      <c r="AI53" s="331"/>
      <c r="AJ53" s="328" t="s">
        <v>3524</v>
      </c>
      <c r="AK53" s="415">
        <v>10000000</v>
      </c>
      <c r="AL53" s="326" t="s">
        <v>242</v>
      </c>
      <c r="AM53" s="326" t="s">
        <v>4908</v>
      </c>
      <c r="AN53" s="326" t="s">
        <v>4734</v>
      </c>
      <c r="AO53" s="328"/>
      <c r="AP53" s="328"/>
      <c r="AQ53" s="328"/>
      <c r="AR53" s="416"/>
      <c r="AS53" s="328"/>
      <c r="AT53" s="328"/>
      <c r="AU53" s="328"/>
      <c r="AV53" s="328"/>
      <c r="AW53" s="328"/>
      <c r="AX53" s="328"/>
      <c r="AY53" s="416"/>
      <c r="AZ53" s="328"/>
      <c r="BA53" s="328"/>
      <c r="BB53" s="328"/>
      <c r="BC53" s="328"/>
      <c r="BD53" s="328"/>
      <c r="BE53" s="328"/>
      <c r="BF53" s="416"/>
      <c r="BG53" s="328"/>
      <c r="BH53" s="328"/>
      <c r="BI53" s="328"/>
      <c r="BJ53" s="328"/>
      <c r="BK53" s="328"/>
      <c r="BL53" s="328"/>
      <c r="BM53" s="416"/>
      <c r="BN53" s="328"/>
      <c r="BO53" s="328"/>
      <c r="BP53" s="328"/>
      <c r="BQ53" s="328"/>
      <c r="BR53" s="918" t="s">
        <v>3661</v>
      </c>
      <c r="BS53" s="10"/>
      <c r="BT53" s="332"/>
      <c r="BU53" s="328"/>
      <c r="BV53" s="328"/>
      <c r="BW53" s="328"/>
      <c r="BX53" s="328"/>
      <c r="BY53" s="328"/>
      <c r="BZ53" s="328"/>
      <c r="CA53" s="328"/>
      <c r="CB53" s="328"/>
      <c r="CC53" s="328"/>
      <c r="CD53" s="328"/>
      <c r="CE53" s="328"/>
      <c r="CF53" s="328"/>
      <c r="CG53" s="328"/>
      <c r="CH53" s="328"/>
      <c r="CI53" s="328"/>
      <c r="CJ53" s="328"/>
      <c r="CK53" s="328"/>
      <c r="CL53" s="328"/>
      <c r="CM53" s="328"/>
      <c r="CN53" s="328"/>
      <c r="CO53" s="328"/>
    </row>
    <row r="54" spans="1:96" ht="24">
      <c r="A54" s="10">
        <v>18</v>
      </c>
      <c r="B54" s="292"/>
      <c r="C54" s="326"/>
      <c r="D54" s="327" t="s">
        <v>6066</v>
      </c>
      <c r="E54" s="326" t="s">
        <v>6047</v>
      </c>
      <c r="F54" s="259">
        <v>2025</v>
      </c>
      <c r="G54" s="259">
        <v>2025</v>
      </c>
      <c r="H54" s="259">
        <v>6</v>
      </c>
      <c r="I54" s="326"/>
      <c r="J54" s="730">
        <v>10000000</v>
      </c>
      <c r="K54" s="730">
        <v>10000000</v>
      </c>
      <c r="L54" s="326"/>
      <c r="M54" s="784"/>
      <c r="N54" s="326"/>
      <c r="O54" s="11" t="s">
        <v>9</v>
      </c>
      <c r="P54" s="259"/>
      <c r="Q54" s="259"/>
      <c r="R54" s="328"/>
      <c r="S54" s="332" t="s">
        <v>5208</v>
      </c>
      <c r="T54" s="329"/>
      <c r="U54" s="412"/>
      <c r="V54" s="326" t="s">
        <v>6067</v>
      </c>
      <c r="W54" s="8" t="s">
        <v>4746</v>
      </c>
      <c r="X54" s="8" t="s">
        <v>4734</v>
      </c>
      <c r="Y54" s="8">
        <v>1093</v>
      </c>
      <c r="Z54" s="13" t="s">
        <v>4736</v>
      </c>
      <c r="AA54" s="328"/>
      <c r="AB54" s="331"/>
      <c r="AC54" s="328" t="s">
        <v>4767</v>
      </c>
      <c r="AD54" s="415">
        <v>10000000</v>
      </c>
      <c r="AE54" s="326" t="s">
        <v>197</v>
      </c>
      <c r="AF54" s="326" t="s">
        <v>4746</v>
      </c>
      <c r="AG54" s="8" t="s">
        <v>4734</v>
      </c>
      <c r="AH54" s="328"/>
      <c r="AI54" s="331"/>
      <c r="AJ54" s="328" t="s">
        <v>139</v>
      </c>
      <c r="AK54" s="415">
        <v>10000000</v>
      </c>
      <c r="AL54" s="326" t="s">
        <v>269</v>
      </c>
      <c r="AM54" s="326" t="s">
        <v>4746</v>
      </c>
      <c r="AN54" s="8" t="s">
        <v>4734</v>
      </c>
      <c r="AO54" s="328"/>
      <c r="AP54" s="328"/>
      <c r="AQ54" s="328"/>
      <c r="AR54" s="416"/>
      <c r="AS54" s="328"/>
      <c r="AT54" s="328"/>
      <c r="AU54" s="328"/>
      <c r="AV54" s="328"/>
      <c r="AW54" s="328"/>
      <c r="AX54" s="328"/>
      <c r="AY54" s="416"/>
      <c r="AZ54" s="328"/>
      <c r="BA54" s="328"/>
      <c r="BB54" s="328"/>
      <c r="BC54" s="328"/>
      <c r="BD54" s="328"/>
      <c r="BE54" s="328"/>
      <c r="BF54" s="416"/>
      <c r="BG54" s="328"/>
      <c r="BH54" s="328"/>
      <c r="BI54" s="328"/>
      <c r="BJ54" s="328"/>
      <c r="BK54" s="328"/>
      <c r="BL54" s="328"/>
      <c r="BM54" s="416"/>
      <c r="BN54" s="328"/>
      <c r="BO54" s="328"/>
      <c r="BP54" s="328"/>
      <c r="BQ54" s="328"/>
      <c r="BR54" s="918" t="s">
        <v>3661</v>
      </c>
      <c r="BS54" s="10"/>
      <c r="BT54" s="332"/>
      <c r="BU54" s="328"/>
      <c r="BV54" s="328"/>
      <c r="BW54" s="328"/>
      <c r="BX54" s="328"/>
      <c r="BY54" s="328"/>
      <c r="BZ54" s="328"/>
      <c r="CA54" s="328"/>
      <c r="CB54" s="328"/>
      <c r="CC54" s="328"/>
      <c r="CD54" s="328"/>
      <c r="CE54" s="328"/>
      <c r="CF54" s="328"/>
      <c r="CG54" s="328"/>
      <c r="CH54" s="328"/>
      <c r="CI54" s="328"/>
      <c r="CJ54" s="328"/>
      <c r="CK54" s="328"/>
      <c r="CL54" s="328"/>
      <c r="CM54" s="328"/>
      <c r="CN54" s="328"/>
      <c r="CO54" s="328"/>
    </row>
    <row r="55" spans="1:96" ht="24">
      <c r="A55" s="10">
        <v>19</v>
      </c>
      <c r="B55" s="292"/>
      <c r="C55" s="326"/>
      <c r="D55" s="327" t="s">
        <v>6068</v>
      </c>
      <c r="E55" s="326" t="s">
        <v>6047</v>
      </c>
      <c r="F55" s="259">
        <v>2025</v>
      </c>
      <c r="G55" s="259">
        <v>2025</v>
      </c>
      <c r="H55" s="259">
        <v>6</v>
      </c>
      <c r="I55" s="326"/>
      <c r="J55" s="730">
        <v>10000000</v>
      </c>
      <c r="K55" s="730">
        <v>10000000</v>
      </c>
      <c r="L55" s="326"/>
      <c r="M55" s="784"/>
      <c r="N55" s="326"/>
      <c r="O55" s="11" t="s">
        <v>9</v>
      </c>
      <c r="P55" s="259"/>
      <c r="Q55" s="259"/>
      <c r="R55" s="328"/>
      <c r="S55" s="332" t="s">
        <v>3355</v>
      </c>
      <c r="T55" s="329"/>
      <c r="U55" s="412"/>
      <c r="V55" s="326" t="s">
        <v>6055</v>
      </c>
      <c r="W55" s="8" t="s">
        <v>4737</v>
      </c>
      <c r="X55" s="8" t="s">
        <v>4734</v>
      </c>
      <c r="Y55" s="8">
        <v>1093</v>
      </c>
      <c r="Z55" s="13" t="s">
        <v>4736</v>
      </c>
      <c r="AA55" s="328"/>
      <c r="AB55" s="331"/>
      <c r="AC55" s="328" t="s">
        <v>3561</v>
      </c>
      <c r="AD55" s="415">
        <v>10000000</v>
      </c>
      <c r="AE55" s="326" t="s">
        <v>207</v>
      </c>
      <c r="AF55" s="326" t="s">
        <v>4737</v>
      </c>
      <c r="AG55" s="8" t="s">
        <v>4734</v>
      </c>
      <c r="AH55" s="328"/>
      <c r="AI55" s="331"/>
      <c r="AJ55" s="328" t="s">
        <v>3356</v>
      </c>
      <c r="AK55" s="415">
        <v>10000000</v>
      </c>
      <c r="AL55" s="326" t="s">
        <v>207</v>
      </c>
      <c r="AM55" s="326" t="s">
        <v>4737</v>
      </c>
      <c r="AN55" s="8" t="s">
        <v>4734</v>
      </c>
      <c r="AO55" s="328"/>
      <c r="AP55" s="328"/>
      <c r="AQ55" s="328"/>
      <c r="AR55" s="416"/>
      <c r="AS55" s="328"/>
      <c r="AT55" s="328"/>
      <c r="AU55" s="328"/>
      <c r="AV55" s="328"/>
      <c r="AW55" s="328"/>
      <c r="AX55" s="328"/>
      <c r="AY55" s="416"/>
      <c r="AZ55" s="328"/>
      <c r="BA55" s="328"/>
      <c r="BB55" s="328"/>
      <c r="BC55" s="328"/>
      <c r="BD55" s="328"/>
      <c r="BE55" s="328"/>
      <c r="BF55" s="416"/>
      <c r="BG55" s="328"/>
      <c r="BH55" s="328"/>
      <c r="BI55" s="328"/>
      <c r="BJ55" s="328"/>
      <c r="BK55" s="328"/>
      <c r="BL55" s="328"/>
      <c r="BM55" s="416"/>
      <c r="BN55" s="328"/>
      <c r="BO55" s="328"/>
      <c r="BP55" s="328"/>
      <c r="BQ55" s="328"/>
      <c r="BR55" s="918" t="s">
        <v>3661</v>
      </c>
      <c r="BS55" s="10"/>
      <c r="BT55" s="332"/>
      <c r="BU55" s="328"/>
      <c r="BV55" s="328"/>
      <c r="BW55" s="328"/>
      <c r="BX55" s="328"/>
      <c r="BY55" s="328"/>
      <c r="BZ55" s="328"/>
      <c r="CA55" s="328"/>
      <c r="CB55" s="328"/>
      <c r="CC55" s="328"/>
      <c r="CD55" s="328"/>
      <c r="CE55" s="328"/>
      <c r="CF55" s="328"/>
      <c r="CG55" s="328"/>
      <c r="CH55" s="328"/>
      <c r="CI55" s="328"/>
      <c r="CJ55" s="328"/>
      <c r="CK55" s="328"/>
      <c r="CL55" s="328"/>
      <c r="CM55" s="328"/>
      <c r="CN55" s="328"/>
      <c r="CO55" s="328"/>
    </row>
    <row r="56" spans="1:96" ht="24">
      <c r="A56" s="10">
        <v>20</v>
      </c>
      <c r="B56" s="292"/>
      <c r="C56" s="326"/>
      <c r="D56" s="327" t="s">
        <v>6069</v>
      </c>
      <c r="E56" s="326" t="s">
        <v>6047</v>
      </c>
      <c r="F56" s="259">
        <v>2025</v>
      </c>
      <c r="G56" s="259">
        <v>2025</v>
      </c>
      <c r="H56" s="259">
        <v>6</v>
      </c>
      <c r="I56" s="326"/>
      <c r="J56" s="730">
        <v>10000000</v>
      </c>
      <c r="K56" s="730">
        <v>10000000</v>
      </c>
      <c r="L56" s="326"/>
      <c r="M56" s="784"/>
      <c r="N56" s="326"/>
      <c r="O56" s="11" t="s">
        <v>9</v>
      </c>
      <c r="P56" s="259"/>
      <c r="Q56" s="259"/>
      <c r="R56" s="328"/>
      <c r="S56" s="332" t="s">
        <v>3354</v>
      </c>
      <c r="T56" s="329"/>
      <c r="U56" s="412"/>
      <c r="V56" s="326" t="s">
        <v>6038</v>
      </c>
      <c r="W56" s="8" t="s">
        <v>3694</v>
      </c>
      <c r="X56" s="8" t="s">
        <v>4734</v>
      </c>
      <c r="Y56" s="8">
        <v>1093</v>
      </c>
      <c r="Z56" s="13" t="s">
        <v>4736</v>
      </c>
      <c r="AA56" s="328"/>
      <c r="AB56" s="331"/>
      <c r="AC56" s="328" t="s">
        <v>3540</v>
      </c>
      <c r="AD56" s="415">
        <v>10000000</v>
      </c>
      <c r="AE56" s="326" t="s">
        <v>172</v>
      </c>
      <c r="AF56" s="326" t="s">
        <v>3694</v>
      </c>
      <c r="AG56" s="326" t="s">
        <v>4734</v>
      </c>
      <c r="AH56" s="328"/>
      <c r="AI56" s="331"/>
      <c r="AJ56" s="328" t="s">
        <v>3358</v>
      </c>
      <c r="AK56" s="415">
        <v>10000000</v>
      </c>
      <c r="AL56" s="326" t="s">
        <v>217</v>
      </c>
      <c r="AM56" s="326" t="s">
        <v>4746</v>
      </c>
      <c r="AN56" s="8" t="s">
        <v>4734</v>
      </c>
      <c r="AO56" s="328"/>
      <c r="AP56" s="328"/>
      <c r="AQ56" s="328"/>
      <c r="AR56" s="416"/>
      <c r="AS56" s="328"/>
      <c r="AT56" s="328"/>
      <c r="AU56" s="328"/>
      <c r="AV56" s="328"/>
      <c r="AW56" s="328"/>
      <c r="AX56" s="328"/>
      <c r="AY56" s="416"/>
      <c r="AZ56" s="328"/>
      <c r="BA56" s="328"/>
      <c r="BB56" s="328"/>
      <c r="BC56" s="328"/>
      <c r="BD56" s="328"/>
      <c r="BE56" s="328"/>
      <c r="BF56" s="416"/>
      <c r="BG56" s="328"/>
      <c r="BH56" s="328"/>
      <c r="BI56" s="328"/>
      <c r="BJ56" s="328"/>
      <c r="BK56" s="328"/>
      <c r="BL56" s="328"/>
      <c r="BM56" s="416"/>
      <c r="BN56" s="328"/>
      <c r="BO56" s="328"/>
      <c r="BP56" s="328"/>
      <c r="BQ56" s="328"/>
      <c r="BR56" s="918" t="s">
        <v>3661</v>
      </c>
      <c r="BS56" s="10"/>
      <c r="BT56" s="332"/>
      <c r="BU56" s="328"/>
      <c r="BV56" s="328"/>
      <c r="BW56" s="328"/>
      <c r="BX56" s="328"/>
      <c r="BY56" s="328"/>
      <c r="BZ56" s="328"/>
      <c r="CA56" s="328"/>
      <c r="CB56" s="328"/>
      <c r="CC56" s="328"/>
      <c r="CD56" s="328"/>
      <c r="CE56" s="328"/>
      <c r="CF56" s="328"/>
      <c r="CG56" s="328"/>
      <c r="CH56" s="328"/>
      <c r="CI56" s="328"/>
      <c r="CJ56" s="328"/>
      <c r="CK56" s="328"/>
      <c r="CL56" s="328"/>
      <c r="CM56" s="328"/>
      <c r="CN56" s="328"/>
      <c r="CO56" s="328"/>
    </row>
    <row r="57" spans="1:96" ht="48">
      <c r="A57" s="10">
        <v>21</v>
      </c>
      <c r="B57" s="292"/>
      <c r="C57" s="326"/>
      <c r="D57" s="327" t="s">
        <v>6070</v>
      </c>
      <c r="E57" s="326" t="s">
        <v>6047</v>
      </c>
      <c r="F57" s="259">
        <v>2025</v>
      </c>
      <c r="G57" s="259">
        <v>2025</v>
      </c>
      <c r="H57" s="259">
        <v>6</v>
      </c>
      <c r="I57" s="326"/>
      <c r="J57" s="730">
        <v>10000000</v>
      </c>
      <c r="K57" s="730">
        <v>10000000</v>
      </c>
      <c r="L57" s="326"/>
      <c r="M57" s="784"/>
      <c r="N57" s="326"/>
      <c r="O57" s="11" t="s">
        <v>9</v>
      </c>
      <c r="P57" s="259"/>
      <c r="Q57" s="259"/>
      <c r="R57" s="328"/>
      <c r="S57" s="332" t="s">
        <v>121</v>
      </c>
      <c r="T57" s="329"/>
      <c r="U57" s="412"/>
      <c r="V57" s="326" t="s">
        <v>6062</v>
      </c>
      <c r="W57" s="8" t="s">
        <v>4746</v>
      </c>
      <c r="X57" s="8" t="s">
        <v>4734</v>
      </c>
      <c r="Y57" s="8">
        <v>1093</v>
      </c>
      <c r="Z57" s="13" t="s">
        <v>4736</v>
      </c>
      <c r="AA57" s="328"/>
      <c r="AB57" s="331"/>
      <c r="AC57" s="328" t="s">
        <v>3550</v>
      </c>
      <c r="AD57" s="415">
        <v>10000000</v>
      </c>
      <c r="AE57" s="326" t="s">
        <v>217</v>
      </c>
      <c r="AF57" s="326" t="s">
        <v>4746</v>
      </c>
      <c r="AG57" s="326" t="s">
        <v>4734</v>
      </c>
      <c r="AH57" s="328"/>
      <c r="AI57" s="331"/>
      <c r="AJ57" s="328" t="s">
        <v>5963</v>
      </c>
      <c r="AK57" s="415">
        <v>10000000</v>
      </c>
      <c r="AL57" s="326" t="s">
        <v>217</v>
      </c>
      <c r="AM57" s="326" t="s">
        <v>4746</v>
      </c>
      <c r="AN57" s="326" t="s">
        <v>4734</v>
      </c>
      <c r="AO57" s="328"/>
      <c r="AP57" s="328"/>
      <c r="AQ57" s="328" t="s">
        <v>111</v>
      </c>
      <c r="AR57" s="415">
        <v>10000000</v>
      </c>
      <c r="AS57" s="326" t="s">
        <v>217</v>
      </c>
      <c r="AT57" s="326" t="s">
        <v>4746</v>
      </c>
      <c r="AU57" s="326" t="s">
        <v>4734</v>
      </c>
      <c r="AV57" s="328"/>
      <c r="AW57" s="328"/>
      <c r="AX57" s="328" t="s">
        <v>3513</v>
      </c>
      <c r="AY57" s="415">
        <v>10000000</v>
      </c>
      <c r="AZ57" s="326" t="s">
        <v>256</v>
      </c>
      <c r="BA57" s="326" t="s">
        <v>4737</v>
      </c>
      <c r="BB57" s="326" t="s">
        <v>4734</v>
      </c>
      <c r="BC57" s="328"/>
      <c r="BD57" s="328"/>
      <c r="BE57" s="328" t="s">
        <v>3513</v>
      </c>
      <c r="BF57" s="415">
        <v>10000000</v>
      </c>
      <c r="BG57" s="326" t="s">
        <v>217</v>
      </c>
      <c r="BH57" s="326" t="s">
        <v>4746</v>
      </c>
      <c r="BI57" s="326" t="s">
        <v>4734</v>
      </c>
      <c r="BJ57" s="328"/>
      <c r="BK57" s="328"/>
      <c r="BL57" s="328"/>
      <c r="BM57" s="416"/>
      <c r="BN57" s="328"/>
      <c r="BO57" s="328"/>
      <c r="BP57" s="328"/>
      <c r="BQ57" s="328"/>
      <c r="BR57" s="918" t="s">
        <v>3661</v>
      </c>
      <c r="BS57" s="10"/>
      <c r="BT57" s="332"/>
      <c r="BU57" s="328"/>
      <c r="BV57" s="328"/>
      <c r="BW57" s="328"/>
      <c r="BX57" s="328"/>
      <c r="BY57" s="328"/>
      <c r="BZ57" s="328"/>
      <c r="CA57" s="328"/>
      <c r="CB57" s="328"/>
      <c r="CC57" s="328"/>
      <c r="CD57" s="328"/>
      <c r="CE57" s="328"/>
      <c r="CF57" s="328"/>
      <c r="CG57" s="328"/>
      <c r="CH57" s="328"/>
      <c r="CI57" s="328"/>
      <c r="CJ57" s="328"/>
      <c r="CK57" s="328"/>
      <c r="CL57" s="328"/>
      <c r="CM57" s="328"/>
      <c r="CN57" s="328"/>
      <c r="CO57" s="328"/>
    </row>
    <row r="58" spans="1:96" ht="24">
      <c r="A58" s="10">
        <v>22</v>
      </c>
      <c r="B58" s="292"/>
      <c r="C58" s="326"/>
      <c r="D58" s="327" t="s">
        <v>6071</v>
      </c>
      <c r="E58" s="326" t="s">
        <v>6047</v>
      </c>
      <c r="F58" s="259">
        <v>2025</v>
      </c>
      <c r="G58" s="259">
        <v>2025</v>
      </c>
      <c r="H58" s="259">
        <v>6</v>
      </c>
      <c r="I58" s="326"/>
      <c r="J58" s="730">
        <v>10000000</v>
      </c>
      <c r="K58" s="730">
        <v>10000000</v>
      </c>
      <c r="L58" s="326"/>
      <c r="M58" s="784"/>
      <c r="N58" s="326"/>
      <c r="O58" s="11" t="s">
        <v>9</v>
      </c>
      <c r="P58" s="259"/>
      <c r="Q58" s="259"/>
      <c r="R58" s="328"/>
      <c r="S58" s="332" t="s">
        <v>3573</v>
      </c>
      <c r="T58" s="329"/>
      <c r="U58" s="412"/>
      <c r="V58" s="326" t="s">
        <v>6072</v>
      </c>
      <c r="W58" s="8" t="s">
        <v>4737</v>
      </c>
      <c r="X58" s="8" t="s">
        <v>4734</v>
      </c>
      <c r="Y58" s="8">
        <v>1093</v>
      </c>
      <c r="Z58" s="13" t="s">
        <v>4736</v>
      </c>
      <c r="AA58" s="328"/>
      <c r="AB58" s="331"/>
      <c r="AC58" s="328" t="s">
        <v>6073</v>
      </c>
      <c r="AD58" s="415">
        <v>10000000</v>
      </c>
      <c r="AE58" s="326"/>
      <c r="AF58" s="326"/>
      <c r="AG58" s="326"/>
      <c r="AH58" s="328"/>
      <c r="AI58" s="331"/>
      <c r="AJ58" s="328" t="s">
        <v>139</v>
      </c>
      <c r="AK58" s="415">
        <v>10000000</v>
      </c>
      <c r="AL58" s="326" t="s">
        <v>269</v>
      </c>
      <c r="AM58" s="326" t="s">
        <v>4746</v>
      </c>
      <c r="AN58" s="8" t="s">
        <v>4734</v>
      </c>
      <c r="AO58" s="328"/>
      <c r="AP58" s="328"/>
      <c r="AQ58" s="328" t="s">
        <v>3574</v>
      </c>
      <c r="AR58" s="415">
        <v>10000000</v>
      </c>
      <c r="AS58" s="326" t="s">
        <v>269</v>
      </c>
      <c r="AT58" s="326" t="s">
        <v>4746</v>
      </c>
      <c r="AU58" s="8" t="s">
        <v>4734</v>
      </c>
      <c r="AV58" s="328"/>
      <c r="AW58" s="328"/>
      <c r="AX58" s="328"/>
      <c r="AY58" s="416"/>
      <c r="AZ58" s="328"/>
      <c r="BA58" s="328"/>
      <c r="BB58" s="328"/>
      <c r="BC58" s="328"/>
      <c r="BD58" s="328"/>
      <c r="BE58" s="328"/>
      <c r="BF58" s="416"/>
      <c r="BG58" s="328"/>
      <c r="BH58" s="328"/>
      <c r="BI58" s="328"/>
      <c r="BJ58" s="328"/>
      <c r="BK58" s="328"/>
      <c r="BL58" s="328"/>
      <c r="BM58" s="416"/>
      <c r="BN58" s="328"/>
      <c r="BO58" s="328"/>
      <c r="BP58" s="328"/>
      <c r="BQ58" s="328"/>
      <c r="BR58" s="918" t="s">
        <v>3661</v>
      </c>
      <c r="BS58" s="10"/>
      <c r="BT58" s="332"/>
      <c r="BU58" s="328"/>
      <c r="BV58" s="328"/>
      <c r="BW58" s="328"/>
      <c r="BX58" s="328"/>
      <c r="BY58" s="328"/>
      <c r="BZ58" s="328"/>
      <c r="CA58" s="328"/>
      <c r="CB58" s="328"/>
      <c r="CC58" s="328"/>
      <c r="CD58" s="328"/>
      <c r="CE58" s="328"/>
      <c r="CF58" s="328"/>
      <c r="CG58" s="328"/>
      <c r="CH58" s="328"/>
      <c r="CI58" s="328"/>
      <c r="CJ58" s="328"/>
      <c r="CK58" s="328"/>
      <c r="CL58" s="328"/>
      <c r="CM58" s="328"/>
      <c r="CN58" s="328"/>
      <c r="CO58" s="328"/>
    </row>
    <row r="59" spans="1:96" ht="36">
      <c r="A59" s="10">
        <v>11</v>
      </c>
      <c r="B59" s="292" t="s">
        <v>5946</v>
      </c>
      <c r="C59" s="292" t="s">
        <v>5947</v>
      </c>
      <c r="D59" s="327" t="s">
        <v>5948</v>
      </c>
      <c r="E59" s="326" t="s">
        <v>505</v>
      </c>
      <c r="F59" s="259">
        <v>2024</v>
      </c>
      <c r="G59" s="259">
        <v>2024</v>
      </c>
      <c r="H59" s="259">
        <v>7</v>
      </c>
      <c r="I59" s="326" t="s">
        <v>5942</v>
      </c>
      <c r="J59" s="733">
        <v>9983000</v>
      </c>
      <c r="K59" s="733">
        <v>9983000</v>
      </c>
      <c r="L59" s="326" t="s">
        <v>4734</v>
      </c>
      <c r="M59" s="784">
        <v>4</v>
      </c>
      <c r="N59" s="9" t="s">
        <v>5713</v>
      </c>
      <c r="O59" s="11" t="s">
        <v>9</v>
      </c>
      <c r="P59" s="259" t="s">
        <v>3686</v>
      </c>
      <c r="Q59" s="259" t="s">
        <v>9</v>
      </c>
      <c r="R59" s="8">
        <v>6773159</v>
      </c>
      <c r="S59" s="332" t="s">
        <v>3538</v>
      </c>
      <c r="T59" s="8" t="s">
        <v>4152</v>
      </c>
      <c r="U59" s="412">
        <f>$K59/3</f>
        <v>3327666.6666666665</v>
      </c>
      <c r="V59" s="326" t="s">
        <v>256</v>
      </c>
      <c r="W59" s="8" t="s">
        <v>4737</v>
      </c>
      <c r="X59" s="8" t="s">
        <v>4734</v>
      </c>
      <c r="Y59" s="8">
        <v>1093</v>
      </c>
      <c r="Z59" s="13" t="s">
        <v>4736</v>
      </c>
      <c r="AA59" s="451">
        <v>28854</v>
      </c>
      <c r="AB59" s="452" t="s">
        <v>3247</v>
      </c>
      <c r="AC59" s="328" t="s">
        <v>142</v>
      </c>
      <c r="AD59" s="412">
        <f>$K59/3</f>
        <v>3327666.6666666665</v>
      </c>
      <c r="AE59" s="326" t="s">
        <v>207</v>
      </c>
      <c r="AF59" s="326" t="s">
        <v>4737</v>
      </c>
      <c r="AG59" s="8" t="s">
        <v>4734</v>
      </c>
      <c r="AH59" s="328">
        <v>6889068</v>
      </c>
      <c r="AI59" s="331" t="s">
        <v>4761</v>
      </c>
      <c r="AJ59" s="328" t="s">
        <v>3513</v>
      </c>
      <c r="AK59" s="412">
        <f>$K59/3</f>
        <v>3327666.6666666665</v>
      </c>
      <c r="AL59" s="326" t="s">
        <v>256</v>
      </c>
      <c r="AM59" s="326" t="s">
        <v>4737</v>
      </c>
      <c r="AN59" s="8" t="s">
        <v>4734</v>
      </c>
      <c r="AO59" s="328"/>
      <c r="AP59" s="328"/>
      <c r="AQ59" s="328"/>
      <c r="AR59" s="416"/>
      <c r="AS59" s="328"/>
      <c r="AT59" s="328"/>
      <c r="AU59" s="8"/>
      <c r="AV59" s="328"/>
      <c r="AW59" s="328"/>
      <c r="AX59" s="328"/>
      <c r="AY59" s="416"/>
      <c r="AZ59" s="328"/>
      <c r="BA59" s="328"/>
      <c r="BB59" s="328"/>
      <c r="BC59" s="328"/>
      <c r="BD59" s="328"/>
      <c r="BE59" s="328"/>
      <c r="BF59" s="416"/>
      <c r="BG59" s="328"/>
      <c r="BH59" s="328"/>
      <c r="BI59" s="328"/>
      <c r="BJ59" s="328"/>
      <c r="BK59" s="328"/>
      <c r="BL59" s="328"/>
      <c r="BM59" s="416"/>
      <c r="BN59" s="328"/>
      <c r="BO59" s="328"/>
      <c r="BP59" s="328"/>
      <c r="BQ59" s="328">
        <v>4</v>
      </c>
      <c r="BR59" s="321" t="s">
        <v>3661</v>
      </c>
      <c r="BS59" s="324" t="s">
        <v>3662</v>
      </c>
      <c r="BT59" s="332"/>
      <c r="BU59" s="328"/>
      <c r="BV59" s="328"/>
      <c r="BW59" s="328"/>
      <c r="BX59" s="328"/>
      <c r="BY59" s="328"/>
      <c r="BZ59" s="328"/>
      <c r="CA59" s="328"/>
      <c r="CB59" s="328"/>
      <c r="CC59" s="328"/>
      <c r="CD59" s="328"/>
      <c r="CE59" s="328"/>
      <c r="CF59" s="328"/>
      <c r="CG59" s="328"/>
      <c r="CH59" s="328"/>
      <c r="CI59" s="328"/>
      <c r="CJ59" s="328"/>
      <c r="CK59" s="328"/>
      <c r="CL59" s="328"/>
      <c r="CM59" s="328"/>
      <c r="CN59" s="328"/>
      <c r="CO59" s="328"/>
    </row>
    <row r="60" spans="1:96" ht="36">
      <c r="A60" s="10">
        <v>9</v>
      </c>
      <c r="B60" s="292" t="s">
        <v>5939</v>
      </c>
      <c r="C60" s="292" t="s">
        <v>5940</v>
      </c>
      <c r="D60" s="327" t="s">
        <v>5941</v>
      </c>
      <c r="E60" s="326" t="s">
        <v>505</v>
      </c>
      <c r="F60" s="259">
        <v>2024</v>
      </c>
      <c r="G60" s="259">
        <v>2024</v>
      </c>
      <c r="H60" s="259">
        <v>7</v>
      </c>
      <c r="I60" s="326" t="s">
        <v>5942</v>
      </c>
      <c r="J60" s="733">
        <v>9973000</v>
      </c>
      <c r="K60" s="733">
        <v>9973000</v>
      </c>
      <c r="L60" s="326" t="s">
        <v>4734</v>
      </c>
      <c r="M60" s="784">
        <v>6</v>
      </c>
      <c r="N60" s="9" t="s">
        <v>5713</v>
      </c>
      <c r="O60" s="11" t="s">
        <v>9</v>
      </c>
      <c r="P60" s="259" t="s">
        <v>3686</v>
      </c>
      <c r="Q60" s="259" t="s">
        <v>9</v>
      </c>
      <c r="R60" s="10">
        <v>6658755</v>
      </c>
      <c r="S60" s="332" t="s">
        <v>3561</v>
      </c>
      <c r="T60" s="323" t="s">
        <v>2189</v>
      </c>
      <c r="U60" s="412">
        <f>$K60/3</f>
        <v>3324333.3333333335</v>
      </c>
      <c r="V60" s="8" t="s">
        <v>207</v>
      </c>
      <c r="W60" s="8" t="s">
        <v>4737</v>
      </c>
      <c r="X60" s="8" t="s">
        <v>4734</v>
      </c>
      <c r="Y60" s="8">
        <v>1093</v>
      </c>
      <c r="Z60" s="13" t="s">
        <v>4736</v>
      </c>
      <c r="AA60" s="328"/>
      <c r="AB60" s="331" t="s">
        <v>2987</v>
      </c>
      <c r="AC60" s="328" t="s">
        <v>132</v>
      </c>
      <c r="AD60" s="412">
        <f>$K60/3</f>
        <v>3324333.3333333335</v>
      </c>
      <c r="AE60" s="326" t="s">
        <v>256</v>
      </c>
      <c r="AF60" s="326" t="s">
        <v>4737</v>
      </c>
      <c r="AG60" s="8" t="s">
        <v>4734</v>
      </c>
      <c r="AH60" s="328" t="s">
        <v>1230</v>
      </c>
      <c r="AI60" s="331" t="s">
        <v>1230</v>
      </c>
      <c r="AJ60" s="328" t="s">
        <v>3528</v>
      </c>
      <c r="AK60" s="412">
        <f>$K60/3</f>
        <v>3324333.3333333335</v>
      </c>
      <c r="AL60" s="326"/>
      <c r="AM60" s="326"/>
      <c r="AN60" s="8" t="s">
        <v>4734</v>
      </c>
      <c r="AO60" s="328"/>
      <c r="AP60" s="328"/>
      <c r="AQ60" s="328"/>
      <c r="AR60" s="416"/>
      <c r="AS60" s="328"/>
      <c r="AT60" s="328"/>
      <c r="AU60" s="8"/>
      <c r="AV60" s="328"/>
      <c r="AW60" s="328"/>
      <c r="AX60" s="328"/>
      <c r="AY60" s="416"/>
      <c r="AZ60" s="328"/>
      <c r="BA60" s="328"/>
      <c r="BB60" s="328"/>
      <c r="BC60" s="328"/>
      <c r="BD60" s="328"/>
      <c r="BE60" s="328"/>
      <c r="BF60" s="416"/>
      <c r="BG60" s="328"/>
      <c r="BH60" s="328"/>
      <c r="BI60" s="328"/>
      <c r="BJ60" s="328"/>
      <c r="BK60" s="328"/>
      <c r="BL60" s="328"/>
      <c r="BM60" s="416"/>
      <c r="BN60" s="328"/>
      <c r="BO60" s="328"/>
      <c r="BP60" s="328"/>
      <c r="BQ60" s="328">
        <v>6</v>
      </c>
      <c r="BR60" s="321" t="s">
        <v>3661</v>
      </c>
      <c r="BS60" s="324" t="s">
        <v>3662</v>
      </c>
      <c r="BT60" s="332"/>
      <c r="BU60" s="328"/>
      <c r="BV60" s="328"/>
      <c r="BW60" s="328"/>
      <c r="BX60" s="328"/>
      <c r="BY60" s="328"/>
      <c r="BZ60" s="328"/>
      <c r="CA60" s="328"/>
      <c r="CB60" s="328"/>
      <c r="CC60" s="328"/>
      <c r="CD60" s="328"/>
      <c r="CE60" s="328"/>
      <c r="CF60" s="328"/>
      <c r="CG60" s="328"/>
      <c r="CH60" s="328"/>
      <c r="CI60" s="328"/>
      <c r="CJ60" s="328"/>
      <c r="CK60" s="328"/>
      <c r="CL60" s="328"/>
      <c r="CM60" s="328"/>
      <c r="CN60" s="328"/>
      <c r="CO60" s="328"/>
    </row>
    <row r="61" spans="1:96" ht="48">
      <c r="A61" s="10">
        <v>21</v>
      </c>
      <c r="B61" s="292" t="s">
        <v>5933</v>
      </c>
      <c r="C61" s="292" t="s">
        <v>5971</v>
      </c>
      <c r="D61" s="327" t="s">
        <v>5972</v>
      </c>
      <c r="E61" s="326" t="s">
        <v>505</v>
      </c>
      <c r="F61" s="259">
        <v>2024</v>
      </c>
      <c r="G61" s="259">
        <v>2024</v>
      </c>
      <c r="H61" s="259">
        <v>7</v>
      </c>
      <c r="I61" s="326" t="s">
        <v>5953</v>
      </c>
      <c r="J61" s="733">
        <v>9965000</v>
      </c>
      <c r="K61" s="733">
        <v>9965000</v>
      </c>
      <c r="L61" s="326" t="s">
        <v>4734</v>
      </c>
      <c r="M61" s="784">
        <v>3</v>
      </c>
      <c r="N61" s="9" t="s">
        <v>5713</v>
      </c>
      <c r="O61" s="11" t="s">
        <v>9</v>
      </c>
      <c r="P61" s="259" t="s">
        <v>3686</v>
      </c>
      <c r="Q61" s="259" t="s">
        <v>9</v>
      </c>
      <c r="R61" s="328">
        <v>6789028</v>
      </c>
      <c r="S61" s="332" t="s">
        <v>5973</v>
      </c>
      <c r="T61" s="329" t="s">
        <v>2205</v>
      </c>
      <c r="U61" s="412">
        <f>$K61/3</f>
        <v>3321666.6666666665</v>
      </c>
      <c r="V61" s="326" t="s">
        <v>217</v>
      </c>
      <c r="W61" s="8" t="s">
        <v>4746</v>
      </c>
      <c r="X61" s="8" t="s">
        <v>4734</v>
      </c>
      <c r="Y61" s="8">
        <v>1093</v>
      </c>
      <c r="Z61" s="13" t="s">
        <v>4736</v>
      </c>
      <c r="AA61" s="328">
        <v>6865379</v>
      </c>
      <c r="AB61" s="329" t="s">
        <v>2984</v>
      </c>
      <c r="AC61" s="328" t="s">
        <v>3572</v>
      </c>
      <c r="AD61" s="412">
        <f>$K61/3</f>
        <v>3321666.6666666665</v>
      </c>
      <c r="AE61" s="326" t="s">
        <v>217</v>
      </c>
      <c r="AF61" s="326" t="s">
        <v>4746</v>
      </c>
      <c r="AG61" s="8" t="s">
        <v>4734</v>
      </c>
      <c r="AH61" s="8">
        <v>6879158</v>
      </c>
      <c r="AI61" s="13" t="s">
        <v>2828</v>
      </c>
      <c r="AJ61" s="328" t="s">
        <v>4767</v>
      </c>
      <c r="AK61" s="412">
        <f>$K61/3</f>
        <v>3321666.6666666665</v>
      </c>
      <c r="AL61" s="326" t="s">
        <v>197</v>
      </c>
      <c r="AM61" s="326" t="s">
        <v>4746</v>
      </c>
      <c r="AN61" s="8" t="s">
        <v>4734</v>
      </c>
      <c r="AO61" s="328"/>
      <c r="AP61" s="328"/>
      <c r="AQ61" s="328"/>
      <c r="AR61" s="416"/>
      <c r="AS61" s="328"/>
      <c r="AT61" s="328"/>
      <c r="AU61" s="8"/>
      <c r="AV61" s="328"/>
      <c r="AW61" s="328"/>
      <c r="AX61" s="328"/>
      <c r="AY61" s="416"/>
      <c r="AZ61" s="328"/>
      <c r="BA61" s="328"/>
      <c r="BB61" s="328"/>
      <c r="BC61" s="328"/>
      <c r="BD61" s="328"/>
      <c r="BE61" s="328"/>
      <c r="BF61" s="416"/>
      <c r="BG61" s="328"/>
      <c r="BH61" s="328"/>
      <c r="BI61" s="328"/>
      <c r="BJ61" s="328"/>
      <c r="BK61" s="328"/>
      <c r="BL61" s="328"/>
      <c r="BM61" s="416"/>
      <c r="BN61" s="328"/>
      <c r="BO61" s="328"/>
      <c r="BP61" s="328"/>
      <c r="BQ61" s="328">
        <v>3</v>
      </c>
      <c r="BR61" s="321" t="s">
        <v>3661</v>
      </c>
      <c r="BS61" s="324" t="s">
        <v>3662</v>
      </c>
      <c r="BT61" s="332"/>
      <c r="BU61" s="328"/>
      <c r="BV61" s="328"/>
      <c r="BW61" s="328"/>
      <c r="BX61" s="328"/>
      <c r="BY61" s="328"/>
      <c r="BZ61" s="328"/>
      <c r="CA61" s="328"/>
      <c r="CB61" s="328"/>
      <c r="CC61" s="328"/>
      <c r="CD61" s="328"/>
      <c r="CE61" s="328"/>
      <c r="CF61" s="328"/>
      <c r="CG61" s="328"/>
      <c r="CH61" s="328"/>
      <c r="CI61" s="328"/>
      <c r="CJ61" s="328"/>
      <c r="CK61" s="328"/>
      <c r="CL61" s="328"/>
      <c r="CM61" s="328"/>
      <c r="CN61" s="328"/>
      <c r="CO61" s="328"/>
    </row>
    <row r="62" spans="1:96" ht="24">
      <c r="A62" s="259">
        <v>41</v>
      </c>
      <c r="B62" s="292"/>
      <c r="C62" s="292" t="s">
        <v>6023</v>
      </c>
      <c r="D62" s="327" t="s">
        <v>6024</v>
      </c>
      <c r="E62" s="326" t="s">
        <v>506</v>
      </c>
      <c r="F62" s="259">
        <v>2024</v>
      </c>
      <c r="G62" s="259">
        <v>2024</v>
      </c>
      <c r="H62" s="259"/>
      <c r="I62" s="326" t="s">
        <v>5953</v>
      </c>
      <c r="J62" s="730">
        <v>9964000</v>
      </c>
      <c r="K62" s="730">
        <v>9964000</v>
      </c>
      <c r="L62" s="326" t="s">
        <v>4734</v>
      </c>
      <c r="M62" s="784">
        <v>4</v>
      </c>
      <c r="N62" s="9" t="s">
        <v>5713</v>
      </c>
      <c r="O62" s="11" t="s">
        <v>9</v>
      </c>
      <c r="P62" s="259" t="s">
        <v>3686</v>
      </c>
      <c r="Q62" s="259" t="s">
        <v>9</v>
      </c>
      <c r="R62" s="786" t="s">
        <v>6025</v>
      </c>
      <c r="S62" s="332" t="s">
        <v>3515</v>
      </c>
      <c r="T62" s="785" t="s">
        <v>2058</v>
      </c>
      <c r="U62" s="412">
        <f>$K62/3</f>
        <v>3321333.3333333335</v>
      </c>
      <c r="V62" s="326" t="s">
        <v>176</v>
      </c>
      <c r="W62" s="8" t="s">
        <v>3694</v>
      </c>
      <c r="X62" s="8" t="s">
        <v>4734</v>
      </c>
      <c r="Y62" s="8">
        <v>1093</v>
      </c>
      <c r="Z62" s="13" t="s">
        <v>4736</v>
      </c>
      <c r="AA62" s="786" t="s">
        <v>6026</v>
      </c>
      <c r="AB62" s="787" t="s">
        <v>6027</v>
      </c>
      <c r="AC62" s="328" t="s">
        <v>3516</v>
      </c>
      <c r="AD62" s="412">
        <f>$K62/3</f>
        <v>3321333.3333333335</v>
      </c>
      <c r="AE62" s="326" t="s">
        <v>169</v>
      </c>
      <c r="AF62" s="8" t="s">
        <v>3694</v>
      </c>
      <c r="AG62" s="8" t="s">
        <v>4734</v>
      </c>
      <c r="AH62" s="786" t="s">
        <v>4497</v>
      </c>
      <c r="AI62" s="787" t="s">
        <v>3972</v>
      </c>
      <c r="AJ62" s="328" t="s">
        <v>6028</v>
      </c>
      <c r="AK62" s="412">
        <f>$K62/3</f>
        <v>3321333.3333333335</v>
      </c>
      <c r="AL62" s="326" t="s">
        <v>176</v>
      </c>
      <c r="AM62" s="8" t="s">
        <v>3694</v>
      </c>
      <c r="AN62" s="8" t="s">
        <v>4734</v>
      </c>
      <c r="AO62" s="328"/>
      <c r="AP62" s="328"/>
      <c r="AQ62" s="328"/>
      <c r="AR62" s="416"/>
      <c r="AS62" s="328"/>
      <c r="AT62" s="328"/>
      <c r="AU62" s="328"/>
      <c r="AV62" s="328"/>
      <c r="AW62" s="328"/>
      <c r="AX62" s="328"/>
      <c r="AY62" s="416"/>
      <c r="AZ62" s="328"/>
      <c r="BA62" s="328"/>
      <c r="BB62" s="328"/>
      <c r="BC62" s="328"/>
      <c r="BD62" s="328"/>
      <c r="BE62" s="328"/>
      <c r="BF62" s="416"/>
      <c r="BG62" s="328"/>
      <c r="BH62" s="328"/>
      <c r="BI62" s="328"/>
      <c r="BJ62" s="328"/>
      <c r="BK62" s="328"/>
      <c r="BL62" s="328"/>
      <c r="BM62" s="416"/>
      <c r="BN62" s="328"/>
      <c r="BO62" s="328"/>
      <c r="BP62" s="328"/>
      <c r="BQ62" s="328">
        <v>4</v>
      </c>
      <c r="BR62" s="321" t="s">
        <v>3661</v>
      </c>
      <c r="BS62" s="447" t="s">
        <v>3662</v>
      </c>
      <c r="BT62" s="332"/>
      <c r="BU62" s="328"/>
      <c r="BV62" s="328"/>
      <c r="BW62" s="328"/>
      <c r="BX62" s="328"/>
      <c r="BY62" s="328"/>
      <c r="BZ62" s="328"/>
      <c r="CA62" s="328"/>
      <c r="CB62" s="328"/>
      <c r="CC62" s="328"/>
      <c r="CD62" s="328"/>
      <c r="CE62" s="328"/>
      <c r="CF62" s="328"/>
      <c r="CG62" s="328"/>
      <c r="CH62" s="328"/>
      <c r="CI62" s="328"/>
      <c r="CJ62" s="328"/>
      <c r="CK62" s="328"/>
      <c r="CL62" s="328"/>
      <c r="CM62" s="328"/>
      <c r="CN62" s="328"/>
      <c r="CO62" s="328"/>
    </row>
    <row r="63" spans="1:96" ht="36">
      <c r="A63" s="10">
        <v>23</v>
      </c>
      <c r="B63" s="292" t="s">
        <v>5933</v>
      </c>
      <c r="C63" s="292" t="s">
        <v>5978</v>
      </c>
      <c r="D63" s="327" t="s">
        <v>5979</v>
      </c>
      <c r="E63" s="326" t="s">
        <v>505</v>
      </c>
      <c r="F63" s="259">
        <v>2024</v>
      </c>
      <c r="G63" s="259">
        <v>2024</v>
      </c>
      <c r="H63" s="259">
        <v>7</v>
      </c>
      <c r="I63" s="326" t="s">
        <v>5942</v>
      </c>
      <c r="J63" s="733">
        <v>9955000</v>
      </c>
      <c r="K63" s="733">
        <v>9955000</v>
      </c>
      <c r="L63" s="326" t="s">
        <v>4734</v>
      </c>
      <c r="M63" s="784">
        <v>7</v>
      </c>
      <c r="N63" s="9" t="s">
        <v>5713</v>
      </c>
      <c r="O63" s="11" t="s">
        <v>9</v>
      </c>
      <c r="P63" s="259" t="s">
        <v>3686</v>
      </c>
      <c r="Q63" s="259" t="s">
        <v>9</v>
      </c>
      <c r="R63" s="10">
        <v>6682794</v>
      </c>
      <c r="S63" s="332" t="s">
        <v>5119</v>
      </c>
      <c r="T63" s="323" t="s">
        <v>2032</v>
      </c>
      <c r="U63" s="412">
        <f>$K63/4</f>
        <v>2488750</v>
      </c>
      <c r="V63" s="326" t="s">
        <v>169</v>
      </c>
      <c r="W63" s="8" t="s">
        <v>3694</v>
      </c>
      <c r="X63" s="8" t="s">
        <v>4734</v>
      </c>
      <c r="Y63" s="8">
        <v>1093</v>
      </c>
      <c r="Z63" s="13" t="s">
        <v>4736</v>
      </c>
      <c r="AA63" s="281">
        <v>210955</v>
      </c>
      <c r="AB63" s="285" t="s">
        <v>2692</v>
      </c>
      <c r="AC63" s="328" t="s">
        <v>4752</v>
      </c>
      <c r="AD63" s="412">
        <f>$K63/4</f>
        <v>2488750</v>
      </c>
      <c r="AE63" s="326" t="s">
        <v>169</v>
      </c>
      <c r="AF63" s="326" t="s">
        <v>3694</v>
      </c>
      <c r="AG63" s="8" t="s">
        <v>4734</v>
      </c>
      <c r="AH63" s="41">
        <v>6663582</v>
      </c>
      <c r="AI63" s="325" t="s">
        <v>1956</v>
      </c>
      <c r="AJ63" s="328" t="s">
        <v>5980</v>
      </c>
      <c r="AK63" s="412">
        <f>$K63/4</f>
        <v>2488750</v>
      </c>
      <c r="AL63" s="326" t="s">
        <v>169</v>
      </c>
      <c r="AM63" s="326" t="s">
        <v>3694</v>
      </c>
      <c r="AN63" s="8" t="s">
        <v>4734</v>
      </c>
      <c r="AO63" s="413">
        <v>6843797</v>
      </c>
      <c r="AP63" s="414" t="s">
        <v>2706</v>
      </c>
      <c r="AQ63" s="328" t="s">
        <v>126</v>
      </c>
      <c r="AR63" s="412">
        <f>$K63/4</f>
        <v>2488750</v>
      </c>
      <c r="AS63" s="328" t="s">
        <v>169</v>
      </c>
      <c r="AT63" s="326" t="s">
        <v>3694</v>
      </c>
      <c r="AU63" s="8" t="s">
        <v>4734</v>
      </c>
      <c r="AV63" s="328"/>
      <c r="AW63" s="328"/>
      <c r="AX63" s="328"/>
      <c r="AY63" s="416"/>
      <c r="AZ63" s="328"/>
      <c r="BA63" s="328"/>
      <c r="BB63" s="328"/>
      <c r="BC63" s="328"/>
      <c r="BD63" s="328"/>
      <c r="BE63" s="328"/>
      <c r="BF63" s="416"/>
      <c r="BG63" s="328"/>
      <c r="BH63" s="328"/>
      <c r="BI63" s="328"/>
      <c r="BJ63" s="328"/>
      <c r="BK63" s="328"/>
      <c r="BL63" s="328"/>
      <c r="BM63" s="416"/>
      <c r="BN63" s="328"/>
      <c r="BO63" s="328"/>
      <c r="BP63" s="328"/>
      <c r="BQ63" s="328">
        <v>7</v>
      </c>
      <c r="BR63" s="321" t="s">
        <v>3661</v>
      </c>
      <c r="BS63" s="324" t="s">
        <v>3662</v>
      </c>
      <c r="BT63" s="332"/>
      <c r="BU63" s="328"/>
      <c r="BV63" s="328"/>
      <c r="BW63" s="328"/>
      <c r="BX63" s="328"/>
      <c r="BY63" s="328"/>
      <c r="BZ63" s="328"/>
      <c r="CA63" s="328"/>
      <c r="CB63" s="328"/>
      <c r="CC63" s="328"/>
      <c r="CD63" s="328"/>
      <c r="CE63" s="328"/>
      <c r="CF63" s="328"/>
      <c r="CG63" s="328"/>
      <c r="CH63" s="328"/>
      <c r="CI63" s="328"/>
      <c r="CJ63" s="328"/>
      <c r="CK63" s="328"/>
      <c r="CL63" s="328"/>
      <c r="CM63" s="328"/>
      <c r="CN63" s="328"/>
      <c r="CO63" s="328"/>
    </row>
    <row r="64" spans="1:96" ht="36">
      <c r="A64" s="10">
        <v>8</v>
      </c>
      <c r="B64" s="292" t="s">
        <v>5933</v>
      </c>
      <c r="C64" s="292" t="s">
        <v>5934</v>
      </c>
      <c r="D64" s="327" t="s">
        <v>5935</v>
      </c>
      <c r="E64" s="326" t="s">
        <v>505</v>
      </c>
      <c r="F64" s="259">
        <v>2024</v>
      </c>
      <c r="G64" s="259">
        <v>2024</v>
      </c>
      <c r="H64" s="259">
        <v>7</v>
      </c>
      <c r="I64" s="326" t="s">
        <v>5936</v>
      </c>
      <c r="J64" s="733">
        <v>9954000</v>
      </c>
      <c r="K64" s="733">
        <v>9954000</v>
      </c>
      <c r="L64" s="326" t="s">
        <v>4734</v>
      </c>
      <c r="M64" s="784">
        <v>5</v>
      </c>
      <c r="N64" s="9" t="s">
        <v>5713</v>
      </c>
      <c r="O64" s="11" t="s">
        <v>9</v>
      </c>
      <c r="P64" s="259" t="s">
        <v>3686</v>
      </c>
      <c r="Q64" s="259" t="s">
        <v>9</v>
      </c>
      <c r="R64" s="783"/>
      <c r="S64" s="332" t="s">
        <v>3524</v>
      </c>
      <c r="T64" s="329" t="s">
        <v>5937</v>
      </c>
      <c r="U64" s="412">
        <f>$K64/3</f>
        <v>3318000</v>
      </c>
      <c r="V64" s="8" t="s">
        <v>3486</v>
      </c>
      <c r="W64" s="8" t="s">
        <v>4908</v>
      </c>
      <c r="X64" s="8" t="s">
        <v>4734</v>
      </c>
      <c r="Y64" s="8">
        <v>1093</v>
      </c>
      <c r="Z64" s="13" t="s">
        <v>4736</v>
      </c>
      <c r="AA64" s="328">
        <v>6843682</v>
      </c>
      <c r="AB64" s="331" t="s">
        <v>5938</v>
      </c>
      <c r="AC64" s="328" t="s">
        <v>3544</v>
      </c>
      <c r="AD64" s="412">
        <f>$K64/3</f>
        <v>3318000</v>
      </c>
      <c r="AE64" s="326" t="s">
        <v>3486</v>
      </c>
      <c r="AF64" s="326" t="s">
        <v>4908</v>
      </c>
      <c r="AG64" s="8" t="s">
        <v>4734</v>
      </c>
      <c r="AH64" s="8">
        <v>6801989</v>
      </c>
      <c r="AI64" s="13" t="s">
        <v>2178</v>
      </c>
      <c r="AJ64" s="328" t="s">
        <v>5300</v>
      </c>
      <c r="AK64" s="412">
        <f>$K64/3</f>
        <v>3318000</v>
      </c>
      <c r="AL64" s="326" t="s">
        <v>3486</v>
      </c>
      <c r="AM64" s="326" t="s">
        <v>4908</v>
      </c>
      <c r="AN64" s="8" t="s">
        <v>4734</v>
      </c>
      <c r="AO64" s="328"/>
      <c r="AP64" s="328"/>
      <c r="AQ64" s="328"/>
      <c r="AR64" s="416"/>
      <c r="AS64" s="328"/>
      <c r="AT64" s="328"/>
      <c r="AU64" s="8"/>
      <c r="AV64" s="328"/>
      <c r="AW64" s="328"/>
      <c r="AX64" s="328"/>
      <c r="AY64" s="416"/>
      <c r="AZ64" s="328"/>
      <c r="BA64" s="328"/>
      <c r="BB64" s="328"/>
      <c r="BC64" s="328"/>
      <c r="BD64" s="328"/>
      <c r="BE64" s="328"/>
      <c r="BF64" s="416"/>
      <c r="BG64" s="328"/>
      <c r="BH64" s="328"/>
      <c r="BI64" s="328"/>
      <c r="BJ64" s="328"/>
      <c r="BK64" s="328"/>
      <c r="BL64" s="328"/>
      <c r="BM64" s="416"/>
      <c r="BN64" s="328"/>
      <c r="BO64" s="328"/>
      <c r="BP64" s="328"/>
      <c r="BQ64" s="328">
        <v>5</v>
      </c>
      <c r="BR64" s="321" t="s">
        <v>3661</v>
      </c>
      <c r="BS64" s="324" t="s">
        <v>3662</v>
      </c>
      <c r="BT64" s="332"/>
      <c r="BU64" s="328"/>
      <c r="BV64" s="328"/>
      <c r="BW64" s="328"/>
      <c r="BX64" s="328"/>
      <c r="BY64" s="328"/>
      <c r="BZ64" s="328"/>
      <c r="CA64" s="328"/>
      <c r="CB64" s="328"/>
      <c r="CC64" s="328"/>
      <c r="CD64" s="328"/>
      <c r="CE64" s="328"/>
      <c r="CF64" s="328"/>
      <c r="CG64" s="328"/>
      <c r="CH64" s="328"/>
      <c r="CI64" s="328"/>
      <c r="CJ64" s="328"/>
      <c r="CK64" s="328"/>
      <c r="CL64" s="328"/>
      <c r="CM64" s="328"/>
      <c r="CN64" s="328"/>
      <c r="CO64" s="328"/>
      <c r="CP64" s="338"/>
      <c r="CQ64" s="338"/>
      <c r="CR64" s="338"/>
    </row>
    <row r="65" spans="1:96" ht="36">
      <c r="A65" s="259">
        <v>26</v>
      </c>
      <c r="B65" s="1211" t="s">
        <v>5933</v>
      </c>
      <c r="C65" s="292" t="s">
        <v>5986</v>
      </c>
      <c r="D65" s="327" t="s">
        <v>5987</v>
      </c>
      <c r="E65" s="326" t="s">
        <v>505</v>
      </c>
      <c r="F65" s="259">
        <v>2024</v>
      </c>
      <c r="G65" s="259">
        <v>2024</v>
      </c>
      <c r="H65" s="259">
        <v>7</v>
      </c>
      <c r="I65" s="326" t="s">
        <v>5942</v>
      </c>
      <c r="J65" s="733">
        <v>9920000</v>
      </c>
      <c r="K65" s="733">
        <v>9920000</v>
      </c>
      <c r="L65" s="326" t="s">
        <v>4734</v>
      </c>
      <c r="M65" s="784">
        <v>3</v>
      </c>
      <c r="N65" s="9" t="s">
        <v>5713</v>
      </c>
      <c r="O65" s="11" t="s">
        <v>9</v>
      </c>
      <c r="P65" s="259" t="s">
        <v>3686</v>
      </c>
      <c r="Q65" s="259" t="s">
        <v>9</v>
      </c>
      <c r="R65" s="8">
        <v>6868847</v>
      </c>
      <c r="S65" s="332" t="s">
        <v>3356</v>
      </c>
      <c r="T65" s="13" t="s">
        <v>2681</v>
      </c>
      <c r="U65" s="412">
        <f>$K65/3</f>
        <v>3306666.6666666665</v>
      </c>
      <c r="V65" s="8" t="s">
        <v>207</v>
      </c>
      <c r="W65" s="8" t="s">
        <v>4737</v>
      </c>
      <c r="X65" s="8" t="s">
        <v>4734</v>
      </c>
      <c r="Y65" s="8">
        <v>1093</v>
      </c>
      <c r="Z65" s="13" t="s">
        <v>4736</v>
      </c>
      <c r="AA65" s="8">
        <v>6867249</v>
      </c>
      <c r="AB65" s="13" t="s">
        <v>2886</v>
      </c>
      <c r="AC65" s="328" t="s">
        <v>3518</v>
      </c>
      <c r="AD65" s="412">
        <f>$K65/3</f>
        <v>3306666.6666666665</v>
      </c>
      <c r="AE65" s="326" t="s">
        <v>256</v>
      </c>
      <c r="AF65" s="326" t="s">
        <v>4737</v>
      </c>
      <c r="AG65" s="8" t="s">
        <v>4734</v>
      </c>
      <c r="AH65" s="8">
        <v>6680622</v>
      </c>
      <c r="AI65" s="8" t="s">
        <v>1271</v>
      </c>
      <c r="AJ65" s="328" t="s">
        <v>3379</v>
      </c>
      <c r="AK65" s="412">
        <f>$K65/3</f>
        <v>3306666.6666666665</v>
      </c>
      <c r="AL65" s="326" t="s">
        <v>207</v>
      </c>
      <c r="AM65" s="326" t="s">
        <v>4737</v>
      </c>
      <c r="AN65" s="8" t="s">
        <v>4734</v>
      </c>
      <c r="AO65" s="328"/>
      <c r="AP65" s="328"/>
      <c r="AQ65" s="328"/>
      <c r="AR65" s="416"/>
      <c r="AS65" s="328"/>
      <c r="AT65" s="328"/>
      <c r="AU65" s="8"/>
      <c r="AV65" s="328"/>
      <c r="AW65" s="328"/>
      <c r="AX65" s="328"/>
      <c r="AY65" s="416"/>
      <c r="AZ65" s="328"/>
      <c r="BA65" s="328"/>
      <c r="BB65" s="328"/>
      <c r="BC65" s="328"/>
      <c r="BD65" s="328"/>
      <c r="BE65" s="328"/>
      <c r="BF65" s="416"/>
      <c r="BG65" s="328"/>
      <c r="BH65" s="328"/>
      <c r="BI65" s="328"/>
      <c r="BJ65" s="328"/>
      <c r="BK65" s="328"/>
      <c r="BL65" s="328"/>
      <c r="BM65" s="416"/>
      <c r="BN65" s="328"/>
      <c r="BO65" s="328"/>
      <c r="BP65" s="328"/>
      <c r="BQ65" s="328">
        <v>3</v>
      </c>
      <c r="BR65" s="321" t="s">
        <v>3661</v>
      </c>
      <c r="BS65" s="324" t="s">
        <v>3662</v>
      </c>
      <c r="BT65" s="332"/>
      <c r="BU65" s="328"/>
      <c r="BV65" s="328"/>
      <c r="BW65" s="328"/>
      <c r="BX65" s="328"/>
      <c r="BY65" s="328"/>
      <c r="BZ65" s="328"/>
      <c r="CA65" s="328"/>
      <c r="CB65" s="328"/>
      <c r="CC65" s="328"/>
      <c r="CD65" s="328"/>
      <c r="CE65" s="328"/>
      <c r="CF65" s="328"/>
      <c r="CG65" s="328"/>
      <c r="CH65" s="328"/>
      <c r="CI65" s="328"/>
      <c r="CJ65" s="328"/>
      <c r="CK65" s="328"/>
      <c r="CL65" s="328"/>
      <c r="CM65" s="328"/>
      <c r="CN65" s="328"/>
      <c r="CO65" s="328"/>
    </row>
    <row r="66" spans="1:96" ht="24">
      <c r="A66" s="10">
        <v>23</v>
      </c>
      <c r="B66" s="292"/>
      <c r="C66" s="326"/>
      <c r="D66" s="327" t="s">
        <v>6074</v>
      </c>
      <c r="E66" s="326" t="s">
        <v>6047</v>
      </c>
      <c r="F66" s="259">
        <v>2025</v>
      </c>
      <c r="G66" s="259">
        <v>2025</v>
      </c>
      <c r="H66" s="259">
        <v>6</v>
      </c>
      <c r="I66" s="326"/>
      <c r="J66" s="730">
        <v>9795000</v>
      </c>
      <c r="K66" s="730">
        <v>9795000</v>
      </c>
      <c r="L66" s="326"/>
      <c r="M66" s="784"/>
      <c r="N66" s="326"/>
      <c r="O66" s="11" t="s">
        <v>9</v>
      </c>
      <c r="P66" s="259"/>
      <c r="Q66" s="259"/>
      <c r="R66" s="328"/>
      <c r="S66" s="332" t="s">
        <v>3531</v>
      </c>
      <c r="T66" s="329"/>
      <c r="U66" s="412"/>
      <c r="V66" s="326" t="s">
        <v>6040</v>
      </c>
      <c r="W66" s="8" t="s">
        <v>4737</v>
      </c>
      <c r="X66" s="8" t="s">
        <v>4734</v>
      </c>
      <c r="Y66" s="8">
        <v>1093</v>
      </c>
      <c r="Z66" s="13" t="s">
        <v>4736</v>
      </c>
      <c r="AA66" s="328"/>
      <c r="AB66" s="331"/>
      <c r="AC66" s="328" t="s">
        <v>126</v>
      </c>
      <c r="AD66" s="415">
        <v>9795000</v>
      </c>
      <c r="AE66" s="326" t="s">
        <v>169</v>
      </c>
      <c r="AF66" s="326" t="s">
        <v>3694</v>
      </c>
      <c r="AG66" s="326" t="s">
        <v>4734</v>
      </c>
      <c r="AH66" s="328"/>
      <c r="AI66" s="331"/>
      <c r="AJ66" s="328"/>
      <c r="AK66" s="415"/>
      <c r="AL66" s="326"/>
      <c r="AM66" s="326"/>
      <c r="AN66" s="326"/>
      <c r="AO66" s="328"/>
      <c r="AP66" s="328"/>
      <c r="AQ66" s="328"/>
      <c r="AR66" s="416"/>
      <c r="AS66" s="328"/>
      <c r="AT66" s="328"/>
      <c r="AU66" s="328"/>
      <c r="AV66" s="328"/>
      <c r="AW66" s="328"/>
      <c r="AX66" s="328"/>
      <c r="AY66" s="416"/>
      <c r="AZ66" s="328"/>
      <c r="BA66" s="328"/>
      <c r="BB66" s="328"/>
      <c r="BC66" s="328"/>
      <c r="BD66" s="328"/>
      <c r="BE66" s="328"/>
      <c r="BF66" s="416"/>
      <c r="BG66" s="328"/>
      <c r="BH66" s="328"/>
      <c r="BI66" s="328"/>
      <c r="BJ66" s="328"/>
      <c r="BK66" s="328"/>
      <c r="BL66" s="328"/>
      <c r="BM66" s="416"/>
      <c r="BN66" s="328"/>
      <c r="BO66" s="328"/>
      <c r="BP66" s="328"/>
      <c r="BQ66" s="328"/>
      <c r="BR66" s="918" t="s">
        <v>3661</v>
      </c>
      <c r="BS66" s="10"/>
      <c r="BT66" s="332"/>
      <c r="BU66" s="328"/>
      <c r="BV66" s="328"/>
      <c r="BW66" s="328"/>
      <c r="BX66" s="328"/>
      <c r="BY66" s="328"/>
      <c r="BZ66" s="328"/>
      <c r="CA66" s="328"/>
      <c r="CB66" s="328"/>
      <c r="CC66" s="328"/>
      <c r="CD66" s="328"/>
      <c r="CE66" s="328"/>
      <c r="CF66" s="328"/>
      <c r="CG66" s="328"/>
      <c r="CH66" s="328"/>
      <c r="CI66" s="328"/>
      <c r="CJ66" s="328"/>
      <c r="CK66" s="328"/>
      <c r="CL66" s="328"/>
      <c r="CM66" s="328"/>
      <c r="CN66" s="328"/>
      <c r="CO66" s="328"/>
    </row>
    <row r="67" spans="1:96" ht="48">
      <c r="A67" s="259">
        <v>10</v>
      </c>
      <c r="B67" s="292" t="s">
        <v>5943</v>
      </c>
      <c r="C67" s="292" t="s">
        <v>5944</v>
      </c>
      <c r="D67" s="327" t="s">
        <v>5945</v>
      </c>
      <c r="E67" s="326" t="s">
        <v>505</v>
      </c>
      <c r="F67" s="259">
        <v>2024</v>
      </c>
      <c r="G67" s="259">
        <v>2024</v>
      </c>
      <c r="H67" s="259">
        <v>7</v>
      </c>
      <c r="I67" s="326" t="s">
        <v>5942</v>
      </c>
      <c r="J67" s="733">
        <v>9770000</v>
      </c>
      <c r="K67" s="733">
        <v>9770000</v>
      </c>
      <c r="L67" s="326" t="s">
        <v>4734</v>
      </c>
      <c r="M67" s="784">
        <v>4</v>
      </c>
      <c r="N67" s="9" t="s">
        <v>5713</v>
      </c>
      <c r="O67" s="11" t="s">
        <v>9</v>
      </c>
      <c r="P67" s="259" t="s">
        <v>3686</v>
      </c>
      <c r="Q67" s="259" t="s">
        <v>9</v>
      </c>
      <c r="R67" s="328">
        <v>6099359</v>
      </c>
      <c r="S67" s="332" t="s">
        <v>3492</v>
      </c>
      <c r="T67" s="259">
        <v>708119103</v>
      </c>
      <c r="U67" s="412">
        <f>$K67/4</f>
        <v>2442500</v>
      </c>
      <c r="V67" s="326" t="s">
        <v>217</v>
      </c>
      <c r="W67" s="8" t="s">
        <v>4746</v>
      </c>
      <c r="X67" s="8" t="s">
        <v>4734</v>
      </c>
      <c r="Y67" s="8">
        <v>1093</v>
      </c>
      <c r="Z67" s="13" t="s">
        <v>4736</v>
      </c>
      <c r="AA67" s="8">
        <v>6835039</v>
      </c>
      <c r="AB67" s="13" t="s">
        <v>2297</v>
      </c>
      <c r="AC67" s="328" t="s">
        <v>3558</v>
      </c>
      <c r="AD67" s="412">
        <f>$K67/4</f>
        <v>2442500</v>
      </c>
      <c r="AE67" s="326" t="s">
        <v>217</v>
      </c>
      <c r="AF67" s="326" t="s">
        <v>4746</v>
      </c>
      <c r="AG67" s="8" t="s">
        <v>4734</v>
      </c>
      <c r="AH67" s="10">
        <v>6682174</v>
      </c>
      <c r="AI67" s="323" t="s">
        <v>2573</v>
      </c>
      <c r="AJ67" s="328" t="s">
        <v>3522</v>
      </c>
      <c r="AK67" s="412">
        <f>$K67/4</f>
        <v>2442500</v>
      </c>
      <c r="AL67" s="326" t="s">
        <v>217</v>
      </c>
      <c r="AM67" s="326" t="s">
        <v>4746</v>
      </c>
      <c r="AN67" s="8" t="s">
        <v>4734</v>
      </c>
      <c r="AO67" s="10">
        <v>6826727</v>
      </c>
      <c r="AP67" s="323" t="s">
        <v>2564</v>
      </c>
      <c r="AQ67" s="328" t="s">
        <v>3514</v>
      </c>
      <c r="AR67" s="412">
        <f>$K67/4</f>
        <v>2442500</v>
      </c>
      <c r="AS67" s="328" t="s">
        <v>179</v>
      </c>
      <c r="AT67" s="328" t="s">
        <v>4737</v>
      </c>
      <c r="AU67" s="8" t="s">
        <v>4734</v>
      </c>
      <c r="AV67" s="220">
        <v>6886510</v>
      </c>
      <c r="AW67" s="13" t="s">
        <v>4713</v>
      </c>
      <c r="AX67" s="328" t="s">
        <v>3543</v>
      </c>
      <c r="AY67" s="412">
        <f>$K67/4</f>
        <v>2442500</v>
      </c>
      <c r="AZ67" s="328" t="s">
        <v>179</v>
      </c>
      <c r="BA67" s="328" t="s">
        <v>4737</v>
      </c>
      <c r="BB67" s="8" t="s">
        <v>4734</v>
      </c>
      <c r="BC67" s="328"/>
      <c r="BD67" s="328"/>
      <c r="BE67" s="328"/>
      <c r="BF67" s="416"/>
      <c r="BG67" s="328"/>
      <c r="BH67" s="328"/>
      <c r="BI67" s="328"/>
      <c r="BJ67" s="328"/>
      <c r="BK67" s="328"/>
      <c r="BL67" s="328"/>
      <c r="BM67" s="416"/>
      <c r="BN67" s="328"/>
      <c r="BO67" s="328"/>
      <c r="BP67" s="328"/>
      <c r="BQ67" s="328">
        <v>4</v>
      </c>
      <c r="BR67" s="321" t="s">
        <v>3661</v>
      </c>
      <c r="BS67" s="324" t="s">
        <v>3662</v>
      </c>
      <c r="BT67" s="332"/>
      <c r="BU67" s="328"/>
      <c r="BV67" s="328"/>
      <c r="BW67" s="328"/>
      <c r="BX67" s="328"/>
      <c r="BY67" s="328"/>
      <c r="BZ67" s="328"/>
      <c r="CA67" s="328"/>
      <c r="CB67" s="328"/>
      <c r="CC67" s="328"/>
      <c r="CD67" s="328"/>
      <c r="CE67" s="328"/>
      <c r="CF67" s="328"/>
      <c r="CG67" s="328"/>
      <c r="CH67" s="328"/>
      <c r="CI67" s="328"/>
      <c r="CJ67" s="328"/>
      <c r="CK67" s="328"/>
      <c r="CL67" s="328"/>
      <c r="CM67" s="328"/>
      <c r="CN67" s="328"/>
      <c r="CO67" s="328"/>
    </row>
    <row r="68" spans="1:96" s="445" customFormat="1" ht="24">
      <c r="A68" s="10">
        <v>40</v>
      </c>
      <c r="B68" s="292"/>
      <c r="C68" s="292" t="s">
        <v>6018</v>
      </c>
      <c r="D68" s="327" t="s">
        <v>6019</v>
      </c>
      <c r="E68" s="326" t="s">
        <v>506</v>
      </c>
      <c r="F68" s="259">
        <v>2024</v>
      </c>
      <c r="G68" s="259">
        <v>2024</v>
      </c>
      <c r="H68" s="259"/>
      <c r="I68" s="326" t="s">
        <v>5942</v>
      </c>
      <c r="J68" s="730">
        <v>9500000</v>
      </c>
      <c r="K68" s="730">
        <v>9500000</v>
      </c>
      <c r="L68" s="326" t="s">
        <v>4734</v>
      </c>
      <c r="M68" s="784">
        <v>2</v>
      </c>
      <c r="N68" s="9" t="s">
        <v>5713</v>
      </c>
      <c r="O68" s="11" t="s">
        <v>9</v>
      </c>
      <c r="P68" s="259" t="s">
        <v>3686</v>
      </c>
      <c r="Q68" s="259" t="s">
        <v>9</v>
      </c>
      <c r="R68" s="1235" t="s">
        <v>6020</v>
      </c>
      <c r="S68" s="630" t="s">
        <v>3525</v>
      </c>
      <c r="T68" s="1242" t="s">
        <v>1267</v>
      </c>
      <c r="U68" s="412">
        <f>$K68/3</f>
        <v>3166666.6666666665</v>
      </c>
      <c r="V68" s="326" t="s">
        <v>256</v>
      </c>
      <c r="W68" s="8" t="s">
        <v>4737</v>
      </c>
      <c r="X68" s="8" t="s">
        <v>4734</v>
      </c>
      <c r="Y68" s="8">
        <v>1093</v>
      </c>
      <c r="Z68" s="13" t="s">
        <v>4736</v>
      </c>
      <c r="AA68" s="786" t="s">
        <v>6021</v>
      </c>
      <c r="AB68" s="787" t="s">
        <v>1296</v>
      </c>
      <c r="AC68" s="328" t="s">
        <v>3526</v>
      </c>
      <c r="AD68" s="412">
        <f>$K68/3</f>
        <v>3166666.6666666665</v>
      </c>
      <c r="AE68" s="326" t="s">
        <v>256</v>
      </c>
      <c r="AF68" s="8" t="s">
        <v>4737</v>
      </c>
      <c r="AG68" s="8" t="s">
        <v>4734</v>
      </c>
      <c r="AH68" s="786" t="s">
        <v>6022</v>
      </c>
      <c r="AI68" s="787" t="s">
        <v>2332</v>
      </c>
      <c r="AJ68" s="328" t="s">
        <v>3573</v>
      </c>
      <c r="AK68" s="412">
        <f>$K68/3</f>
        <v>3166666.6666666665</v>
      </c>
      <c r="AL68" s="326" t="s">
        <v>256</v>
      </c>
      <c r="AM68" s="8" t="s">
        <v>4737</v>
      </c>
      <c r="AN68" s="8" t="s">
        <v>4734</v>
      </c>
      <c r="AO68" s="328"/>
      <c r="AP68" s="328"/>
      <c r="AQ68" s="328"/>
      <c r="AR68" s="416"/>
      <c r="AS68" s="328"/>
      <c r="AT68" s="328"/>
      <c r="AU68" s="328"/>
      <c r="AV68" s="328"/>
      <c r="AW68" s="328"/>
      <c r="AX68" s="328"/>
      <c r="AY68" s="416"/>
      <c r="AZ68" s="328"/>
      <c r="BA68" s="328"/>
      <c r="BB68" s="328"/>
      <c r="BC68" s="328"/>
      <c r="BD68" s="328"/>
      <c r="BE68" s="328"/>
      <c r="BF68" s="416"/>
      <c r="BG68" s="328"/>
      <c r="BH68" s="328"/>
      <c r="BI68" s="328"/>
      <c r="BJ68" s="328"/>
      <c r="BK68" s="328"/>
      <c r="BL68" s="328"/>
      <c r="BM68" s="416"/>
      <c r="BN68" s="328"/>
      <c r="BO68" s="328"/>
      <c r="BP68" s="328"/>
      <c r="BQ68" s="328">
        <v>2</v>
      </c>
      <c r="BR68" s="321" t="s">
        <v>3661</v>
      </c>
      <c r="BS68" s="447" t="s">
        <v>3662</v>
      </c>
      <c r="BT68" s="332"/>
      <c r="BU68" s="328"/>
      <c r="BV68" s="328"/>
      <c r="BW68" s="328"/>
      <c r="BX68" s="328"/>
      <c r="BY68" s="328"/>
      <c r="BZ68" s="328"/>
      <c r="CA68" s="328"/>
      <c r="CB68" s="328"/>
      <c r="CC68" s="328"/>
      <c r="CD68" s="328"/>
      <c r="CE68" s="328"/>
      <c r="CF68" s="328"/>
      <c r="CG68" s="328"/>
      <c r="CH68" s="328"/>
      <c r="CI68" s="328"/>
      <c r="CJ68" s="328"/>
      <c r="CK68" s="328"/>
      <c r="CL68" s="328"/>
      <c r="CM68" s="328"/>
      <c r="CN68" s="328"/>
      <c r="CO68" s="328"/>
    </row>
    <row r="69" spans="1:96" s="526" customFormat="1" ht="36">
      <c r="A69" s="10">
        <v>24</v>
      </c>
      <c r="B69" s="292"/>
      <c r="C69" s="326"/>
      <c r="D69" s="327" t="s">
        <v>6075</v>
      </c>
      <c r="E69" s="326" t="s">
        <v>6047</v>
      </c>
      <c r="F69" s="259">
        <v>2025</v>
      </c>
      <c r="G69" s="259">
        <v>2025</v>
      </c>
      <c r="H69" s="259">
        <v>6</v>
      </c>
      <c r="I69" s="326"/>
      <c r="J69" s="730">
        <v>8810000</v>
      </c>
      <c r="K69" s="730">
        <v>8810000</v>
      </c>
      <c r="L69" s="326"/>
      <c r="M69" s="784"/>
      <c r="N69" s="326"/>
      <c r="O69" s="11" t="s">
        <v>9</v>
      </c>
      <c r="P69" s="259"/>
      <c r="Q69" s="259"/>
      <c r="R69" s="328"/>
      <c r="S69" s="332" t="s">
        <v>3519</v>
      </c>
      <c r="T69" s="329"/>
      <c r="U69" s="412"/>
      <c r="V69" s="326" t="s">
        <v>6072</v>
      </c>
      <c r="W69" s="8" t="s">
        <v>4737</v>
      </c>
      <c r="X69" s="8" t="s">
        <v>4734</v>
      </c>
      <c r="Y69" s="8">
        <v>1093</v>
      </c>
      <c r="Z69" s="13" t="s">
        <v>4736</v>
      </c>
      <c r="AA69" s="328"/>
      <c r="AB69" s="331"/>
      <c r="AC69" s="328" t="s">
        <v>4823</v>
      </c>
      <c r="AD69" s="415">
        <v>8810000</v>
      </c>
      <c r="AE69" s="326" t="s">
        <v>256</v>
      </c>
      <c r="AF69" s="326" t="s">
        <v>4737</v>
      </c>
      <c r="AG69" s="8" t="s">
        <v>4734</v>
      </c>
      <c r="AH69" s="328"/>
      <c r="AI69" s="331"/>
      <c r="AJ69" s="328" t="s">
        <v>3535</v>
      </c>
      <c r="AK69" s="415">
        <v>8810000</v>
      </c>
      <c r="AL69" s="326" t="s">
        <v>311</v>
      </c>
      <c r="AM69" s="326" t="s">
        <v>4737</v>
      </c>
      <c r="AN69" s="8" t="s">
        <v>4734</v>
      </c>
      <c r="AO69" s="328"/>
      <c r="AP69" s="328"/>
      <c r="AQ69" s="328"/>
      <c r="AR69" s="416"/>
      <c r="AS69" s="328"/>
      <c r="AT69" s="328"/>
      <c r="AU69" s="328"/>
      <c r="AV69" s="328"/>
      <c r="AW69" s="328"/>
      <c r="AX69" s="328"/>
      <c r="AY69" s="416"/>
      <c r="AZ69" s="328"/>
      <c r="BA69" s="328"/>
      <c r="BB69" s="328"/>
      <c r="BC69" s="328"/>
      <c r="BD69" s="328"/>
      <c r="BE69" s="328"/>
      <c r="BF69" s="416"/>
      <c r="BG69" s="328"/>
      <c r="BH69" s="328"/>
      <c r="BI69" s="328"/>
      <c r="BJ69" s="328"/>
      <c r="BK69" s="328"/>
      <c r="BL69" s="328"/>
      <c r="BM69" s="416"/>
      <c r="BN69" s="328"/>
      <c r="BO69" s="328"/>
      <c r="BP69" s="328"/>
      <c r="BQ69" s="328"/>
      <c r="BR69" s="918" t="s">
        <v>3661</v>
      </c>
      <c r="BS69" s="10"/>
      <c r="BT69" s="332"/>
      <c r="BU69" s="328"/>
      <c r="BV69" s="328"/>
      <c r="BW69" s="328"/>
      <c r="BX69" s="328"/>
      <c r="BY69" s="328"/>
      <c r="BZ69" s="328"/>
      <c r="CA69" s="328"/>
      <c r="CB69" s="328"/>
      <c r="CC69" s="328"/>
      <c r="CD69" s="328"/>
      <c r="CE69" s="328"/>
      <c r="CF69" s="328"/>
      <c r="CG69" s="328"/>
      <c r="CH69" s="328"/>
      <c r="CI69" s="328"/>
      <c r="CJ69" s="328"/>
      <c r="CK69" s="328"/>
      <c r="CL69" s="328"/>
      <c r="CM69" s="328"/>
      <c r="CN69" s="328"/>
      <c r="CO69" s="328"/>
    </row>
    <row r="70" spans="1:96" ht="36">
      <c r="A70" s="10">
        <v>1</v>
      </c>
      <c r="B70" s="292" t="s">
        <v>5398</v>
      </c>
      <c r="C70" s="290" t="s">
        <v>5399</v>
      </c>
      <c r="D70" s="11" t="s">
        <v>5400</v>
      </c>
      <c r="E70" s="10" t="s">
        <v>6</v>
      </c>
      <c r="F70" s="10">
        <v>2021</v>
      </c>
      <c r="G70" s="10">
        <v>2021</v>
      </c>
      <c r="H70" s="10">
        <v>6</v>
      </c>
      <c r="I70" s="8" t="s">
        <v>5401</v>
      </c>
      <c r="J70" s="748">
        <f>K70</f>
        <v>7000000</v>
      </c>
      <c r="K70" s="723">
        <v>7000000</v>
      </c>
      <c r="L70" s="8" t="s">
        <v>3687</v>
      </c>
      <c r="M70" s="10">
        <v>7</v>
      </c>
      <c r="N70" s="8" t="s">
        <v>5402</v>
      </c>
      <c r="O70" s="11" t="s">
        <v>9</v>
      </c>
      <c r="P70" s="10" t="s">
        <v>3686</v>
      </c>
      <c r="Q70" s="10" t="s">
        <v>4392</v>
      </c>
      <c r="R70" s="10">
        <v>6680698</v>
      </c>
      <c r="S70" s="9" t="s">
        <v>211</v>
      </c>
      <c r="T70" s="323" t="s">
        <v>1290</v>
      </c>
      <c r="U70" s="196">
        <f t="shared" ref="U70:U78" si="1">K70/3</f>
        <v>2333333.3333333335</v>
      </c>
      <c r="V70" s="8" t="s">
        <v>207</v>
      </c>
      <c r="W70" s="8" t="s">
        <v>3688</v>
      </c>
      <c r="X70" s="8" t="s">
        <v>3687</v>
      </c>
      <c r="Y70" s="10">
        <v>8140</v>
      </c>
      <c r="Z70" s="353" t="s">
        <v>3760</v>
      </c>
      <c r="AA70" s="10">
        <v>6680628</v>
      </c>
      <c r="AB70" s="12" t="s">
        <v>1295</v>
      </c>
      <c r="AC70" s="8" t="s">
        <v>89</v>
      </c>
      <c r="AD70" s="108">
        <f>K70/3</f>
        <v>2333333.3333333335</v>
      </c>
      <c r="AE70" s="8" t="s">
        <v>207</v>
      </c>
      <c r="AF70" s="8" t="s">
        <v>3694</v>
      </c>
      <c r="AG70" s="8" t="s">
        <v>3687</v>
      </c>
      <c r="AH70" s="10">
        <v>6680626</v>
      </c>
      <c r="AI70" s="12" t="s">
        <v>1296</v>
      </c>
      <c r="AJ70" s="8" t="s">
        <v>45</v>
      </c>
      <c r="AK70" s="108">
        <f>K70/3</f>
        <v>2333333.3333333335</v>
      </c>
      <c r="AL70" s="8" t="s">
        <v>256</v>
      </c>
      <c r="AM70" s="8" t="s">
        <v>3688</v>
      </c>
      <c r="AN70" s="8" t="s">
        <v>3687</v>
      </c>
      <c r="AO70" s="41"/>
      <c r="AP70" s="41"/>
      <c r="AQ70" s="8"/>
      <c r="AR70" s="399"/>
      <c r="AS70" s="41"/>
      <c r="AT70" s="41"/>
      <c r="AU70" s="41"/>
      <c r="AV70" s="41"/>
      <c r="AW70" s="41"/>
      <c r="AX70" s="41"/>
      <c r="AY70" s="399"/>
      <c r="AZ70" s="41"/>
      <c r="BA70" s="41"/>
      <c r="BB70" s="41"/>
      <c r="BC70" s="41"/>
      <c r="BD70" s="41"/>
      <c r="BE70" s="41"/>
      <c r="BF70" s="399"/>
      <c r="BG70" s="41"/>
      <c r="BH70" s="41"/>
      <c r="BI70" s="41"/>
      <c r="BJ70" s="41"/>
      <c r="BK70" s="41"/>
      <c r="BL70" s="41"/>
      <c r="BM70" s="399"/>
      <c r="BN70" s="41"/>
      <c r="BO70" s="41"/>
      <c r="BP70" s="41"/>
      <c r="BQ70" s="41"/>
      <c r="BR70" s="321" t="s">
        <v>3661</v>
      </c>
      <c r="BS70" s="321" t="s">
        <v>3662</v>
      </c>
      <c r="BT70" s="8" t="s">
        <v>5403</v>
      </c>
      <c r="BU70" s="11"/>
      <c r="BV70" s="8" t="s">
        <v>2504</v>
      </c>
      <c r="BW70" s="11"/>
      <c r="BX70" s="8" t="s">
        <v>5404</v>
      </c>
      <c r="BY70" s="11"/>
      <c r="BZ70" s="157"/>
      <c r="CA70" s="157"/>
      <c r="CB70" s="157"/>
      <c r="CC70" s="157"/>
      <c r="CD70" s="157"/>
      <c r="CE70" s="157"/>
      <c r="CF70" s="157"/>
      <c r="CG70" s="157"/>
      <c r="CH70" s="157"/>
      <c r="CI70" s="157"/>
      <c r="CJ70" s="207" t="s">
        <v>3370</v>
      </c>
      <c r="CK70" s="207" t="s">
        <v>5405</v>
      </c>
      <c r="CL70" s="207" t="s">
        <v>5406</v>
      </c>
      <c r="CM70" s="207" t="s">
        <v>4208</v>
      </c>
      <c r="CN70" s="207" t="s">
        <v>4208</v>
      </c>
      <c r="CO70" s="207" t="s">
        <v>4208</v>
      </c>
    </row>
    <row r="71" spans="1:96" ht="48.6">
      <c r="A71" s="10">
        <v>3</v>
      </c>
      <c r="B71" s="292" t="s">
        <v>5560</v>
      </c>
      <c r="C71" s="292" t="s">
        <v>5572</v>
      </c>
      <c r="D71" s="322" t="s">
        <v>5573</v>
      </c>
      <c r="E71" s="10" t="s">
        <v>6</v>
      </c>
      <c r="F71" s="10">
        <v>2022</v>
      </c>
      <c r="G71" s="10">
        <v>2022</v>
      </c>
      <c r="H71" s="10"/>
      <c r="I71" s="8" t="s">
        <v>5574</v>
      </c>
      <c r="J71" s="748"/>
      <c r="K71" s="723">
        <v>7000000</v>
      </c>
      <c r="L71" s="8" t="s">
        <v>3687</v>
      </c>
      <c r="M71" s="10">
        <v>7</v>
      </c>
      <c r="N71" s="8" t="s">
        <v>5402</v>
      </c>
      <c r="O71" s="11" t="s">
        <v>9</v>
      </c>
      <c r="P71" s="10" t="s">
        <v>3686</v>
      </c>
      <c r="Q71" s="10" t="s">
        <v>4392</v>
      </c>
      <c r="R71" s="10">
        <v>6680708</v>
      </c>
      <c r="S71" s="9" t="s">
        <v>85</v>
      </c>
      <c r="T71" s="323" t="s">
        <v>2724</v>
      </c>
      <c r="U71" s="196">
        <f t="shared" si="1"/>
        <v>2333333.3333333335</v>
      </c>
      <c r="V71" s="8" t="s">
        <v>176</v>
      </c>
      <c r="W71" s="8" t="s">
        <v>3751</v>
      </c>
      <c r="X71" s="8" t="s">
        <v>3687</v>
      </c>
      <c r="Y71" s="10"/>
      <c r="Z71" s="10"/>
      <c r="AA71" s="10">
        <v>258471</v>
      </c>
      <c r="AB71" s="323" t="s">
        <v>3972</v>
      </c>
      <c r="AC71" s="8" t="s">
        <v>67</v>
      </c>
      <c r="AD71" s="108">
        <f t="shared" ref="AD71:AD99" si="2">U71</f>
        <v>2333333.3333333335</v>
      </c>
      <c r="AE71" s="8" t="s">
        <v>176</v>
      </c>
      <c r="AF71" s="8" t="s">
        <v>3751</v>
      </c>
      <c r="AG71" s="8" t="s">
        <v>3687</v>
      </c>
      <c r="AH71" s="10">
        <v>6680685</v>
      </c>
      <c r="AI71" s="369" t="s">
        <v>1232</v>
      </c>
      <c r="AJ71" s="8" t="s">
        <v>28</v>
      </c>
      <c r="AK71" s="108">
        <f t="shared" ref="AK71:AK78" si="3">U71</f>
        <v>2333333.3333333335</v>
      </c>
      <c r="AL71" s="8" t="s">
        <v>176</v>
      </c>
      <c r="AM71" s="8" t="s">
        <v>3751</v>
      </c>
      <c r="AN71" s="8" t="s">
        <v>3687</v>
      </c>
      <c r="AO71" s="41"/>
      <c r="AP71" s="41"/>
      <c r="AQ71" s="8"/>
      <c r="AR71" s="400"/>
      <c r="AS71" s="41"/>
      <c r="AT71" s="41"/>
      <c r="AU71" s="41"/>
      <c r="AV71" s="41"/>
      <c r="AW71" s="41"/>
      <c r="AX71" s="41"/>
      <c r="AY71" s="399"/>
      <c r="AZ71" s="41"/>
      <c r="BA71" s="41"/>
      <c r="BB71" s="41"/>
      <c r="BC71" s="41"/>
      <c r="BD71" s="41"/>
      <c r="BE71" s="41"/>
      <c r="BF71" s="399"/>
      <c r="BG71" s="41"/>
      <c r="BH71" s="41"/>
      <c r="BI71" s="41"/>
      <c r="BJ71" s="41"/>
      <c r="BK71" s="41"/>
      <c r="BL71" s="41"/>
      <c r="BM71" s="399"/>
      <c r="BN71" s="41"/>
      <c r="BO71" s="41"/>
      <c r="BP71" s="41"/>
      <c r="BQ71" s="41"/>
      <c r="BR71" s="321" t="s">
        <v>3661</v>
      </c>
      <c r="BS71" s="321" t="s">
        <v>3662</v>
      </c>
      <c r="BT71" s="8" t="s">
        <v>5575</v>
      </c>
      <c r="BU71" s="11"/>
      <c r="BV71" s="8" t="s">
        <v>1375</v>
      </c>
      <c r="BW71" s="11"/>
      <c r="BX71" s="8" t="s">
        <v>1376</v>
      </c>
      <c r="BY71" s="11"/>
      <c r="BZ71" s="41"/>
      <c r="CA71" s="41"/>
      <c r="CB71" s="41"/>
      <c r="CC71" s="41"/>
      <c r="CD71" s="41"/>
      <c r="CE71" s="41"/>
      <c r="CF71" s="41"/>
      <c r="CG71" s="41"/>
      <c r="CH71" s="41"/>
      <c r="CI71" s="41"/>
      <c r="CJ71" s="207" t="s">
        <v>3370</v>
      </c>
      <c r="CK71" s="207" t="s">
        <v>5405</v>
      </c>
      <c r="CL71" s="207" t="s">
        <v>5433</v>
      </c>
      <c r="CM71" s="207" t="s">
        <v>5576</v>
      </c>
      <c r="CN71" s="465" t="s">
        <v>3778</v>
      </c>
      <c r="CO71" s="465" t="s">
        <v>4208</v>
      </c>
    </row>
    <row r="72" spans="1:96" ht="36.6">
      <c r="A72" s="10">
        <v>5</v>
      </c>
      <c r="B72" s="292" t="s">
        <v>5560</v>
      </c>
      <c r="C72" s="292" t="s">
        <v>5579</v>
      </c>
      <c r="D72" s="322" t="s">
        <v>5580</v>
      </c>
      <c r="E72" s="10" t="s">
        <v>6</v>
      </c>
      <c r="F72" s="10">
        <v>2022</v>
      </c>
      <c r="G72" s="10">
        <v>2022</v>
      </c>
      <c r="H72" s="10"/>
      <c r="I72" s="8" t="s">
        <v>5564</v>
      </c>
      <c r="J72" s="748"/>
      <c r="K72" s="723">
        <v>7000000</v>
      </c>
      <c r="L72" s="8" t="s">
        <v>3687</v>
      </c>
      <c r="M72" s="10">
        <v>7</v>
      </c>
      <c r="N72" s="8" t="s">
        <v>5402</v>
      </c>
      <c r="O72" s="11" t="s">
        <v>9</v>
      </c>
      <c r="P72" s="10" t="s">
        <v>3686</v>
      </c>
      <c r="Q72" s="10" t="s">
        <v>4392</v>
      </c>
      <c r="R72" s="10">
        <v>6681051</v>
      </c>
      <c r="S72" s="9" t="s">
        <v>13</v>
      </c>
      <c r="T72" s="323" t="s">
        <v>1945</v>
      </c>
      <c r="U72" s="196">
        <f t="shared" si="1"/>
        <v>2333333.3333333335</v>
      </c>
      <c r="V72" s="8" t="s">
        <v>197</v>
      </c>
      <c r="W72" s="8" t="s">
        <v>3751</v>
      </c>
      <c r="X72" s="8" t="s">
        <v>3687</v>
      </c>
      <c r="Y72" s="10"/>
      <c r="Z72" s="10"/>
      <c r="AA72" s="10">
        <v>6658545</v>
      </c>
      <c r="AB72" s="12" t="s">
        <v>1272</v>
      </c>
      <c r="AC72" s="8" t="s">
        <v>47</v>
      </c>
      <c r="AD72" s="108">
        <f t="shared" si="2"/>
        <v>2333333.3333333335</v>
      </c>
      <c r="AE72" s="8" t="s">
        <v>197</v>
      </c>
      <c r="AF72" s="8" t="s">
        <v>3751</v>
      </c>
      <c r="AG72" s="8" t="s">
        <v>3687</v>
      </c>
      <c r="AH72" s="10">
        <v>6680618</v>
      </c>
      <c r="AI72" s="323" t="s">
        <v>2025</v>
      </c>
      <c r="AJ72" s="8" t="s">
        <v>31</v>
      </c>
      <c r="AK72" s="108">
        <f t="shared" si="3"/>
        <v>2333333.3333333335</v>
      </c>
      <c r="AL72" s="8" t="s">
        <v>197</v>
      </c>
      <c r="AM72" s="8" t="s">
        <v>3751</v>
      </c>
      <c r="AN72" s="8" t="s">
        <v>3687</v>
      </c>
      <c r="AO72" s="41"/>
      <c r="AP72" s="41"/>
      <c r="AQ72" s="41"/>
      <c r="AR72" s="399"/>
      <c r="AS72" s="41"/>
      <c r="AT72" s="41"/>
      <c r="AU72" s="41"/>
      <c r="AV72" s="41"/>
      <c r="AW72" s="41"/>
      <c r="AX72" s="41"/>
      <c r="AY72" s="399"/>
      <c r="AZ72" s="41"/>
      <c r="BA72" s="41"/>
      <c r="BB72" s="41"/>
      <c r="BC72" s="41"/>
      <c r="BD72" s="41"/>
      <c r="BE72" s="41"/>
      <c r="BF72" s="399"/>
      <c r="BG72" s="41"/>
      <c r="BH72" s="41"/>
      <c r="BI72" s="41"/>
      <c r="BJ72" s="41"/>
      <c r="BK72" s="41"/>
      <c r="BL72" s="41"/>
      <c r="BM72" s="399"/>
      <c r="BN72" s="41"/>
      <c r="BO72" s="41"/>
      <c r="BP72" s="41"/>
      <c r="BQ72" s="41"/>
      <c r="BR72" s="321" t="s">
        <v>3661</v>
      </c>
      <c r="BS72" s="321" t="s">
        <v>3662</v>
      </c>
      <c r="BT72" s="8" t="s">
        <v>2224</v>
      </c>
      <c r="BU72" s="11"/>
      <c r="BV72" s="8" t="s">
        <v>680</v>
      </c>
      <c r="BW72" s="11" t="s">
        <v>4206</v>
      </c>
      <c r="BX72" s="8" t="s">
        <v>2222</v>
      </c>
      <c r="BY72" s="11"/>
      <c r="BZ72" s="41"/>
      <c r="CA72" s="41"/>
      <c r="CB72" s="41"/>
      <c r="CC72" s="41"/>
      <c r="CD72" s="41"/>
      <c r="CE72" s="41"/>
      <c r="CF72" s="41"/>
      <c r="CG72" s="41"/>
      <c r="CH72" s="41"/>
      <c r="CI72" s="41"/>
      <c r="CJ72" s="207" t="s">
        <v>3370</v>
      </c>
      <c r="CK72" s="207" t="s">
        <v>5405</v>
      </c>
      <c r="CL72" s="207" t="s">
        <v>5415</v>
      </c>
      <c r="CM72" s="207" t="s">
        <v>5581</v>
      </c>
      <c r="CN72" s="465" t="s">
        <v>4208</v>
      </c>
      <c r="CO72" s="465" t="s">
        <v>4208</v>
      </c>
      <c r="CP72" s="204"/>
      <c r="CQ72" s="204"/>
      <c r="CR72" s="204"/>
    </row>
    <row r="73" spans="1:96" ht="84.6">
      <c r="A73" s="10">
        <v>6</v>
      </c>
      <c r="B73" s="292" t="s">
        <v>5560</v>
      </c>
      <c r="C73" s="292" t="s">
        <v>5582</v>
      </c>
      <c r="D73" s="322" t="s">
        <v>5583</v>
      </c>
      <c r="E73" s="10" t="s">
        <v>6</v>
      </c>
      <c r="F73" s="10">
        <v>2022</v>
      </c>
      <c r="G73" s="10">
        <v>2022</v>
      </c>
      <c r="H73" s="10"/>
      <c r="I73" s="8" t="s">
        <v>5574</v>
      </c>
      <c r="J73" s="748"/>
      <c r="K73" s="723">
        <v>7000000</v>
      </c>
      <c r="L73" s="8" t="s">
        <v>3687</v>
      </c>
      <c r="M73" s="10">
        <v>7</v>
      </c>
      <c r="N73" s="8" t="s">
        <v>5402</v>
      </c>
      <c r="O73" s="11" t="s">
        <v>9</v>
      </c>
      <c r="P73" s="10" t="s">
        <v>3686</v>
      </c>
      <c r="Q73" s="10" t="s">
        <v>4392</v>
      </c>
      <c r="R73" s="10">
        <v>6680641</v>
      </c>
      <c r="S73" s="9" t="s">
        <v>92</v>
      </c>
      <c r="T73" s="323" t="s">
        <v>2082</v>
      </c>
      <c r="U73" s="196">
        <f t="shared" si="1"/>
        <v>2333333.3333333335</v>
      </c>
      <c r="V73" s="8" t="s">
        <v>169</v>
      </c>
      <c r="W73" s="8" t="s">
        <v>3751</v>
      </c>
      <c r="X73" s="8" t="s">
        <v>3687</v>
      </c>
      <c r="Y73" s="10"/>
      <c r="Z73" s="10"/>
      <c r="AA73" s="10">
        <v>6680618</v>
      </c>
      <c r="AB73" s="323" t="s">
        <v>2025</v>
      </c>
      <c r="AC73" s="8" t="s">
        <v>31</v>
      </c>
      <c r="AD73" s="108">
        <f t="shared" si="2"/>
        <v>2333333.3333333335</v>
      </c>
      <c r="AE73" s="8" t="s">
        <v>197</v>
      </c>
      <c r="AF73" s="8" t="s">
        <v>3751</v>
      </c>
      <c r="AG73" s="8" t="s">
        <v>3687</v>
      </c>
      <c r="AH73" s="10">
        <v>6680678</v>
      </c>
      <c r="AI73" s="323" t="s">
        <v>2013</v>
      </c>
      <c r="AJ73" s="8" t="s">
        <v>21</v>
      </c>
      <c r="AK73" s="108">
        <f t="shared" si="3"/>
        <v>2333333.3333333335</v>
      </c>
      <c r="AL73" s="8" t="s">
        <v>169</v>
      </c>
      <c r="AM73" s="8" t="s">
        <v>3751</v>
      </c>
      <c r="AN73" s="8" t="s">
        <v>3687</v>
      </c>
      <c r="AO73" s="41"/>
      <c r="AP73" s="41"/>
      <c r="AQ73" s="41"/>
      <c r="AR73" s="399"/>
      <c r="AS73" s="41"/>
      <c r="AT73" s="41"/>
      <c r="AU73" s="41"/>
      <c r="AV73" s="41"/>
      <c r="AW73" s="41"/>
      <c r="AX73" s="41"/>
      <c r="AY73" s="399"/>
      <c r="AZ73" s="41"/>
      <c r="BA73" s="41"/>
      <c r="BB73" s="41"/>
      <c r="BC73" s="41"/>
      <c r="BD73" s="41"/>
      <c r="BE73" s="41"/>
      <c r="BF73" s="399"/>
      <c r="BG73" s="41"/>
      <c r="BH73" s="41"/>
      <c r="BI73" s="41"/>
      <c r="BJ73" s="41"/>
      <c r="BK73" s="41"/>
      <c r="BL73" s="41"/>
      <c r="BM73" s="399"/>
      <c r="BN73" s="41"/>
      <c r="BO73" s="41"/>
      <c r="BP73" s="41"/>
      <c r="BQ73" s="41"/>
      <c r="BR73" s="321" t="s">
        <v>3661</v>
      </c>
      <c r="BS73" s="321" t="s">
        <v>3662</v>
      </c>
      <c r="BT73" s="8" t="s">
        <v>838</v>
      </c>
      <c r="BU73" s="11"/>
      <c r="BV73" s="8" t="s">
        <v>4611</v>
      </c>
      <c r="BW73" s="11"/>
      <c r="BX73" s="8" t="s">
        <v>5584</v>
      </c>
      <c r="BY73" s="11"/>
      <c r="BZ73" s="41"/>
      <c r="CA73" s="41"/>
      <c r="CB73" s="41"/>
      <c r="CC73" s="41"/>
      <c r="CD73" s="41"/>
      <c r="CE73" s="41"/>
      <c r="CF73" s="41"/>
      <c r="CG73" s="41"/>
      <c r="CH73" s="41"/>
      <c r="CI73" s="41"/>
      <c r="CJ73" s="207" t="s">
        <v>3370</v>
      </c>
      <c r="CK73" s="207" t="s">
        <v>5405</v>
      </c>
      <c r="CL73" s="207" t="s">
        <v>5433</v>
      </c>
      <c r="CM73" s="207" t="s">
        <v>5585</v>
      </c>
      <c r="CN73" s="465" t="s">
        <v>4208</v>
      </c>
      <c r="CO73" s="465" t="s">
        <v>4208</v>
      </c>
    </row>
    <row r="74" spans="1:96" ht="36.6">
      <c r="A74" s="10">
        <v>9</v>
      </c>
      <c r="B74" s="292" t="s">
        <v>5560</v>
      </c>
      <c r="C74" s="292" t="s">
        <v>5593</v>
      </c>
      <c r="D74" s="322" t="s">
        <v>5594</v>
      </c>
      <c r="E74" s="10" t="s">
        <v>6</v>
      </c>
      <c r="F74" s="10">
        <v>2022</v>
      </c>
      <c r="G74" s="10">
        <v>2022</v>
      </c>
      <c r="H74" s="10"/>
      <c r="I74" s="8" t="s">
        <v>5574</v>
      </c>
      <c r="J74" s="748"/>
      <c r="K74" s="723">
        <v>7000000</v>
      </c>
      <c r="L74" s="8" t="s">
        <v>3687</v>
      </c>
      <c r="M74" s="10">
        <v>7</v>
      </c>
      <c r="N74" s="8" t="s">
        <v>5402</v>
      </c>
      <c r="O74" s="11" t="s">
        <v>9</v>
      </c>
      <c r="P74" s="10" t="s">
        <v>3686</v>
      </c>
      <c r="Q74" s="10" t="s">
        <v>4392</v>
      </c>
      <c r="R74" s="10">
        <v>6680625</v>
      </c>
      <c r="S74" s="9" t="s">
        <v>30</v>
      </c>
      <c r="T74" s="323" t="s">
        <v>2070</v>
      </c>
      <c r="U74" s="196">
        <f t="shared" si="1"/>
        <v>2333333.3333333335</v>
      </c>
      <c r="V74" s="8" t="s">
        <v>172</v>
      </c>
      <c r="W74" s="8" t="s">
        <v>3751</v>
      </c>
      <c r="X74" s="8" t="s">
        <v>3687</v>
      </c>
      <c r="Y74" s="10"/>
      <c r="Z74" s="10"/>
      <c r="AA74" s="41">
        <v>6724784</v>
      </c>
      <c r="AB74" s="41">
        <v>722119101</v>
      </c>
      <c r="AC74" s="8" t="s">
        <v>109</v>
      </c>
      <c r="AD74" s="108">
        <f t="shared" si="2"/>
        <v>2333333.3333333335</v>
      </c>
      <c r="AE74" s="8" t="s">
        <v>172</v>
      </c>
      <c r="AF74" s="8" t="s">
        <v>3751</v>
      </c>
      <c r="AG74" s="8" t="s">
        <v>3687</v>
      </c>
      <c r="AH74" s="371">
        <v>6680741</v>
      </c>
      <c r="AI74" s="356" t="s">
        <v>2126</v>
      </c>
      <c r="AJ74" s="8" t="s">
        <v>23</v>
      </c>
      <c r="AK74" s="108">
        <f t="shared" si="3"/>
        <v>2333333.3333333335</v>
      </c>
      <c r="AL74" s="8" t="s">
        <v>172</v>
      </c>
      <c r="AM74" s="8" t="s">
        <v>3751</v>
      </c>
      <c r="AN74" s="8" t="s">
        <v>3687</v>
      </c>
      <c r="AO74" s="41"/>
      <c r="AP74" s="41"/>
      <c r="AQ74" s="41"/>
      <c r="AR74" s="399"/>
      <c r="AS74" s="41"/>
      <c r="AT74" s="41"/>
      <c r="AU74" s="41"/>
      <c r="AV74" s="41"/>
      <c r="AW74" s="41"/>
      <c r="AX74" s="41"/>
      <c r="AY74" s="399"/>
      <c r="AZ74" s="41"/>
      <c r="BA74" s="41"/>
      <c r="BB74" s="41"/>
      <c r="BC74" s="41"/>
      <c r="BD74" s="41"/>
      <c r="BE74" s="41"/>
      <c r="BF74" s="399"/>
      <c r="BG74" s="41"/>
      <c r="BH74" s="41"/>
      <c r="BI74" s="41"/>
      <c r="BJ74" s="41"/>
      <c r="BK74" s="41"/>
      <c r="BL74" s="41"/>
      <c r="BM74" s="399"/>
      <c r="BN74" s="41"/>
      <c r="BO74" s="41"/>
      <c r="BP74" s="41"/>
      <c r="BQ74" s="41"/>
      <c r="BR74" s="321" t="s">
        <v>3661</v>
      </c>
      <c r="BS74" s="321" t="s">
        <v>3662</v>
      </c>
      <c r="BT74" s="8" t="s">
        <v>5595</v>
      </c>
      <c r="BU74" s="11"/>
      <c r="BV74" s="8" t="s">
        <v>5596</v>
      </c>
      <c r="BW74" s="11"/>
      <c r="BX74" s="8"/>
      <c r="BY74" s="11"/>
      <c r="BZ74" s="41"/>
      <c r="CA74" s="41"/>
      <c r="CB74" s="41"/>
      <c r="CC74" s="41"/>
      <c r="CD74" s="41"/>
      <c r="CE74" s="41"/>
      <c r="CF74" s="41"/>
      <c r="CG74" s="41"/>
      <c r="CH74" s="41"/>
      <c r="CI74" s="41"/>
      <c r="CJ74" s="207" t="s">
        <v>3370</v>
      </c>
      <c r="CK74" s="207" t="s">
        <v>5405</v>
      </c>
      <c r="CL74" s="207" t="s">
        <v>5415</v>
      </c>
      <c r="CM74" s="207" t="s">
        <v>5597</v>
      </c>
      <c r="CN74" s="465" t="s">
        <v>4208</v>
      </c>
      <c r="CO74" s="465" t="s">
        <v>4208</v>
      </c>
    </row>
    <row r="75" spans="1:96" ht="60.6">
      <c r="A75" s="10">
        <v>13</v>
      </c>
      <c r="B75" s="292" t="s">
        <v>5560</v>
      </c>
      <c r="C75" s="292" t="s">
        <v>5610</v>
      </c>
      <c r="D75" s="322" t="s">
        <v>5611</v>
      </c>
      <c r="E75" s="10" t="s">
        <v>6</v>
      </c>
      <c r="F75" s="10">
        <v>2022</v>
      </c>
      <c r="G75" s="10">
        <v>2022</v>
      </c>
      <c r="H75" s="10"/>
      <c r="I75" s="8" t="s">
        <v>5574</v>
      </c>
      <c r="J75" s="748"/>
      <c r="K75" s="723">
        <v>7000000</v>
      </c>
      <c r="L75" s="8" t="s">
        <v>3687</v>
      </c>
      <c r="M75" s="10">
        <v>7</v>
      </c>
      <c r="N75" s="8" t="s">
        <v>5402</v>
      </c>
      <c r="O75" s="11" t="s">
        <v>9</v>
      </c>
      <c r="P75" s="10" t="s">
        <v>3686</v>
      </c>
      <c r="Q75" s="10" t="s">
        <v>4392</v>
      </c>
      <c r="R75" s="10">
        <v>6680634</v>
      </c>
      <c r="S75" s="9" t="s">
        <v>55</v>
      </c>
      <c r="T75" s="323" t="s">
        <v>1277</v>
      </c>
      <c r="U75" s="196">
        <f t="shared" si="1"/>
        <v>2333333.3333333335</v>
      </c>
      <c r="V75" s="8" t="s">
        <v>217</v>
      </c>
      <c r="W75" s="8" t="s">
        <v>3756</v>
      </c>
      <c r="X75" s="8" t="s">
        <v>3687</v>
      </c>
      <c r="Y75" s="10"/>
      <c r="Z75" s="10"/>
      <c r="AA75" s="371">
        <v>6744406</v>
      </c>
      <c r="AB75" s="373" t="s">
        <v>1273</v>
      </c>
      <c r="AC75" s="8" t="s">
        <v>54</v>
      </c>
      <c r="AD75" s="108">
        <f t="shared" si="2"/>
        <v>2333333.3333333335</v>
      </c>
      <c r="AE75" s="8" t="s">
        <v>217</v>
      </c>
      <c r="AF75" s="8" t="s">
        <v>3756</v>
      </c>
      <c r="AG75" s="8" t="s">
        <v>3687</v>
      </c>
      <c r="AH75" s="10">
        <v>6764236</v>
      </c>
      <c r="AI75" s="323" t="s">
        <v>1972</v>
      </c>
      <c r="AJ75" s="8" t="s">
        <v>32</v>
      </c>
      <c r="AK75" s="108">
        <f t="shared" si="3"/>
        <v>2333333.3333333335</v>
      </c>
      <c r="AL75" s="8" t="s">
        <v>217</v>
      </c>
      <c r="AM75" s="8" t="s">
        <v>3756</v>
      </c>
      <c r="AN75" s="8" t="s">
        <v>3687</v>
      </c>
      <c r="AO75" s="41"/>
      <c r="AP75" s="41"/>
      <c r="AQ75" s="41"/>
      <c r="AR75" s="399"/>
      <c r="AS75" s="41"/>
      <c r="AT75" s="41"/>
      <c r="AU75" s="41"/>
      <c r="AV75" s="41"/>
      <c r="AW75" s="41"/>
      <c r="AX75" s="41"/>
      <c r="AY75" s="399"/>
      <c r="AZ75" s="41"/>
      <c r="BA75" s="41"/>
      <c r="BB75" s="41"/>
      <c r="BC75" s="41"/>
      <c r="BD75" s="41"/>
      <c r="BE75" s="41"/>
      <c r="BF75" s="399"/>
      <c r="BG75" s="41"/>
      <c r="BH75" s="41"/>
      <c r="BI75" s="41"/>
      <c r="BJ75" s="41"/>
      <c r="BK75" s="41"/>
      <c r="BL75" s="41"/>
      <c r="BM75" s="399"/>
      <c r="BN75" s="41"/>
      <c r="BO75" s="41"/>
      <c r="BP75" s="41"/>
      <c r="BQ75" s="41"/>
      <c r="BR75" s="321" t="s">
        <v>3661</v>
      </c>
      <c r="BS75" s="321" t="s">
        <v>3662</v>
      </c>
      <c r="BT75" s="8" t="s">
        <v>1664</v>
      </c>
      <c r="BU75" s="11" t="s">
        <v>4181</v>
      </c>
      <c r="BV75" s="8" t="s">
        <v>5612</v>
      </c>
      <c r="BW75" s="11"/>
      <c r="BX75" s="8" t="s">
        <v>5613</v>
      </c>
      <c r="BY75" s="11"/>
      <c r="BZ75" s="41"/>
      <c r="CA75" s="41"/>
      <c r="CB75" s="41"/>
      <c r="CC75" s="41"/>
      <c r="CD75" s="41"/>
      <c r="CE75" s="41"/>
      <c r="CF75" s="41"/>
      <c r="CG75" s="41"/>
      <c r="CH75" s="41"/>
      <c r="CI75" s="41"/>
      <c r="CJ75" s="207" t="s">
        <v>3370</v>
      </c>
      <c r="CK75" s="207" t="s">
        <v>5405</v>
      </c>
      <c r="CL75" s="207" t="s">
        <v>5415</v>
      </c>
      <c r="CM75" s="207" t="s">
        <v>5614</v>
      </c>
      <c r="CN75" s="465" t="s">
        <v>4208</v>
      </c>
      <c r="CO75" s="465" t="s">
        <v>4208</v>
      </c>
    </row>
    <row r="76" spans="1:96" ht="36.6">
      <c r="A76" s="508">
        <v>15</v>
      </c>
      <c r="B76" s="292" t="s">
        <v>5560</v>
      </c>
      <c r="C76" s="292" t="s">
        <v>5619</v>
      </c>
      <c r="D76" s="322" t="s">
        <v>5620</v>
      </c>
      <c r="E76" s="10" t="s">
        <v>6</v>
      </c>
      <c r="F76" s="10">
        <v>2022</v>
      </c>
      <c r="G76" s="10">
        <v>2022</v>
      </c>
      <c r="H76" s="10"/>
      <c r="I76" s="8" t="s">
        <v>5564</v>
      </c>
      <c r="J76" s="748"/>
      <c r="K76" s="723">
        <v>7000000</v>
      </c>
      <c r="L76" s="8" t="s">
        <v>3687</v>
      </c>
      <c r="M76" s="10">
        <v>7</v>
      </c>
      <c r="N76" s="8" t="s">
        <v>5402</v>
      </c>
      <c r="O76" s="11" t="s">
        <v>9</v>
      </c>
      <c r="P76" s="10" t="s">
        <v>3686</v>
      </c>
      <c r="Q76" s="10" t="s">
        <v>4392</v>
      </c>
      <c r="R76" s="10">
        <v>6680629</v>
      </c>
      <c r="S76" s="9" t="s">
        <v>34</v>
      </c>
      <c r="T76" s="323" t="s">
        <v>2712</v>
      </c>
      <c r="U76" s="196">
        <f t="shared" si="1"/>
        <v>2333333.3333333335</v>
      </c>
      <c r="V76" s="8" t="s">
        <v>169</v>
      </c>
      <c r="W76" s="8" t="s">
        <v>3751</v>
      </c>
      <c r="X76" s="8" t="s">
        <v>3687</v>
      </c>
      <c r="Y76" s="10"/>
      <c r="Z76" s="10"/>
      <c r="AA76" s="41">
        <v>6663582</v>
      </c>
      <c r="AB76" s="325" t="s">
        <v>1956</v>
      </c>
      <c r="AC76" s="8" t="s">
        <v>94</v>
      </c>
      <c r="AD76" s="108">
        <f t="shared" si="2"/>
        <v>2333333.3333333335</v>
      </c>
      <c r="AE76" s="8" t="s">
        <v>169</v>
      </c>
      <c r="AF76" s="8" t="s">
        <v>3751</v>
      </c>
      <c r="AG76" s="8" t="s">
        <v>3687</v>
      </c>
      <c r="AH76" s="10">
        <v>6680633</v>
      </c>
      <c r="AI76" s="356" t="s">
        <v>3791</v>
      </c>
      <c r="AJ76" s="8" t="s">
        <v>25</v>
      </c>
      <c r="AK76" s="108">
        <f t="shared" si="3"/>
        <v>2333333.3333333335</v>
      </c>
      <c r="AL76" s="8" t="s">
        <v>179</v>
      </c>
      <c r="AM76" s="8" t="s">
        <v>3756</v>
      </c>
      <c r="AN76" s="8" t="s">
        <v>3687</v>
      </c>
      <c r="AO76" s="41"/>
      <c r="AP76" s="41"/>
      <c r="AQ76" s="41"/>
      <c r="AR76" s="399"/>
      <c r="AS76" s="41"/>
      <c r="AT76" s="41"/>
      <c r="AU76" s="41"/>
      <c r="AV76" s="41"/>
      <c r="AW76" s="41"/>
      <c r="AX76" s="41"/>
      <c r="AY76" s="399"/>
      <c r="AZ76" s="41"/>
      <c r="BA76" s="41"/>
      <c r="BB76" s="41"/>
      <c r="BC76" s="41"/>
      <c r="BD76" s="41"/>
      <c r="BE76" s="41"/>
      <c r="BF76" s="399"/>
      <c r="BG76" s="41"/>
      <c r="BH76" s="41"/>
      <c r="BI76" s="41"/>
      <c r="BJ76" s="41"/>
      <c r="BK76" s="41"/>
      <c r="BL76" s="41"/>
      <c r="BM76" s="399"/>
      <c r="BN76" s="41"/>
      <c r="BO76" s="41"/>
      <c r="BP76" s="41"/>
      <c r="BQ76" s="41"/>
      <c r="BR76" s="321" t="s">
        <v>3661</v>
      </c>
      <c r="BS76" s="321" t="s">
        <v>3662</v>
      </c>
      <c r="BT76" s="8" t="s">
        <v>2439</v>
      </c>
      <c r="BU76" s="11"/>
      <c r="BV76" s="8" t="s">
        <v>5621</v>
      </c>
      <c r="BW76" s="11"/>
      <c r="BX76" s="8" t="s">
        <v>5622</v>
      </c>
      <c r="BY76" s="11"/>
      <c r="BZ76" s="41"/>
      <c r="CA76" s="41"/>
      <c r="CB76" s="41"/>
      <c r="CC76" s="41"/>
      <c r="CD76" s="41"/>
      <c r="CE76" s="41"/>
      <c r="CF76" s="41"/>
      <c r="CG76" s="41"/>
      <c r="CH76" s="41"/>
      <c r="CI76" s="41"/>
      <c r="CJ76" s="467" t="s">
        <v>1230</v>
      </c>
      <c r="CK76" s="207" t="s">
        <v>5405</v>
      </c>
      <c r="CL76" s="207" t="s">
        <v>5415</v>
      </c>
      <c r="CM76" s="466" t="s">
        <v>5623</v>
      </c>
      <c r="CN76" s="465" t="s">
        <v>4208</v>
      </c>
      <c r="CO76" s="465" t="s">
        <v>4208</v>
      </c>
    </row>
    <row r="77" spans="1:96" ht="36.6">
      <c r="A77" s="10">
        <v>19</v>
      </c>
      <c r="B77" s="292" t="s">
        <v>5630</v>
      </c>
      <c r="C77" s="292" t="s">
        <v>5638</v>
      </c>
      <c r="D77" s="322" t="s">
        <v>5639</v>
      </c>
      <c r="E77" s="10" t="s">
        <v>6</v>
      </c>
      <c r="F77" s="10">
        <v>2022</v>
      </c>
      <c r="G77" s="10">
        <v>2022</v>
      </c>
      <c r="H77" s="10"/>
      <c r="I77" s="8" t="s">
        <v>5401</v>
      </c>
      <c r="J77" s="748"/>
      <c r="K77" s="723">
        <v>7000000</v>
      </c>
      <c r="L77" s="8" t="s">
        <v>3687</v>
      </c>
      <c r="M77" s="10">
        <v>7</v>
      </c>
      <c r="N77" s="8" t="s">
        <v>5402</v>
      </c>
      <c r="O77" s="11" t="s">
        <v>9</v>
      </c>
      <c r="P77" s="10" t="s">
        <v>3686</v>
      </c>
      <c r="Q77" s="10" t="s">
        <v>4392</v>
      </c>
      <c r="R77" s="10">
        <v>6680698</v>
      </c>
      <c r="S77" s="9" t="s">
        <v>211</v>
      </c>
      <c r="T77" s="323" t="s">
        <v>1290</v>
      </c>
      <c r="U77" s="196">
        <f t="shared" si="1"/>
        <v>2333333.3333333335</v>
      </c>
      <c r="V77" s="8" t="s">
        <v>207</v>
      </c>
      <c r="W77" s="8" t="s">
        <v>3756</v>
      </c>
      <c r="X77" s="8" t="s">
        <v>3687</v>
      </c>
      <c r="Y77" s="10"/>
      <c r="Z77" s="10"/>
      <c r="AA77" s="10">
        <v>259781</v>
      </c>
      <c r="AB77" s="323" t="s">
        <v>1270</v>
      </c>
      <c r="AC77" s="8" t="s">
        <v>33</v>
      </c>
      <c r="AD77" s="108">
        <f t="shared" si="2"/>
        <v>2333333.3333333335</v>
      </c>
      <c r="AE77" s="8" t="s">
        <v>207</v>
      </c>
      <c r="AF77" s="8" t="s">
        <v>3756</v>
      </c>
      <c r="AG77" s="8" t="s">
        <v>3687</v>
      </c>
      <c r="AH77" s="8">
        <v>6680622</v>
      </c>
      <c r="AI77" s="8" t="s">
        <v>1271</v>
      </c>
      <c r="AJ77" s="8" t="s">
        <v>18</v>
      </c>
      <c r="AK77" s="108">
        <f t="shared" si="3"/>
        <v>2333333.3333333335</v>
      </c>
      <c r="AL77" s="8" t="s">
        <v>207</v>
      </c>
      <c r="AM77" s="8" t="s">
        <v>3756</v>
      </c>
      <c r="AN77" s="8" t="s">
        <v>3687</v>
      </c>
      <c r="AO77" s="41"/>
      <c r="AP77" s="41"/>
      <c r="AQ77" s="41"/>
      <c r="AR77" s="399"/>
      <c r="AS77" s="41"/>
      <c r="AT77" s="41"/>
      <c r="AU77" s="41"/>
      <c r="AV77" s="41"/>
      <c r="AW77" s="41"/>
      <c r="AX77" s="41"/>
      <c r="AY77" s="399"/>
      <c r="AZ77" s="41"/>
      <c r="BA77" s="41"/>
      <c r="BB77" s="41"/>
      <c r="BC77" s="41"/>
      <c r="BD77" s="41"/>
      <c r="BE77" s="41"/>
      <c r="BF77" s="399"/>
      <c r="BG77" s="41"/>
      <c r="BH77" s="41"/>
      <c r="BI77" s="41"/>
      <c r="BJ77" s="41"/>
      <c r="BK77" s="41"/>
      <c r="BL77" s="41"/>
      <c r="BM77" s="399"/>
      <c r="BN77" s="41"/>
      <c r="BO77" s="41"/>
      <c r="BP77" s="41"/>
      <c r="BQ77" s="41"/>
      <c r="BR77" s="321" t="s">
        <v>3661</v>
      </c>
      <c r="BS77" s="321" t="s">
        <v>3662</v>
      </c>
      <c r="BT77" s="8" t="s">
        <v>1313</v>
      </c>
      <c r="BU77" s="11"/>
      <c r="BV77" s="8" t="s">
        <v>1314</v>
      </c>
      <c r="BW77" s="11"/>
      <c r="BX77" s="8" t="s">
        <v>3096</v>
      </c>
      <c r="BY77" s="11"/>
      <c r="BZ77" s="41"/>
      <c r="CA77" s="41"/>
      <c r="CB77" s="41"/>
      <c r="CC77" s="41"/>
      <c r="CD77" s="41"/>
      <c r="CE77" s="41"/>
      <c r="CF77" s="41"/>
      <c r="CG77" s="41"/>
      <c r="CH77" s="41"/>
      <c r="CI77" s="41"/>
      <c r="CJ77" s="207" t="s">
        <v>3370</v>
      </c>
      <c r="CK77" s="207" t="s">
        <v>5405</v>
      </c>
      <c r="CL77" s="207" t="s">
        <v>5415</v>
      </c>
      <c r="CM77" s="207" t="s">
        <v>4208</v>
      </c>
      <c r="CN77" s="465" t="s">
        <v>4208</v>
      </c>
      <c r="CO77" s="465" t="s">
        <v>4208</v>
      </c>
    </row>
    <row r="78" spans="1:96" ht="72.599999999999994">
      <c r="A78" s="10">
        <v>3</v>
      </c>
      <c r="B78" s="292" t="s">
        <v>5709</v>
      </c>
      <c r="C78" s="292" t="s">
        <v>5728</v>
      </c>
      <c r="D78" s="11" t="s">
        <v>5729</v>
      </c>
      <c r="E78" s="10" t="s">
        <v>6</v>
      </c>
      <c r="F78" s="10">
        <v>2023</v>
      </c>
      <c r="G78" s="10">
        <v>2023</v>
      </c>
      <c r="H78" s="10">
        <v>6</v>
      </c>
      <c r="I78" s="8" t="s">
        <v>5712</v>
      </c>
      <c r="J78" s="748"/>
      <c r="K78" s="723">
        <v>7000000</v>
      </c>
      <c r="L78" s="8" t="s">
        <v>3472</v>
      </c>
      <c r="M78" s="10">
        <v>6</v>
      </c>
      <c r="N78" s="9" t="s">
        <v>5713</v>
      </c>
      <c r="O78" s="11" t="s">
        <v>9</v>
      </c>
      <c r="P78" s="10" t="s">
        <v>3686</v>
      </c>
      <c r="Q78" s="10" t="s">
        <v>4392</v>
      </c>
      <c r="R78" s="10">
        <v>6787771</v>
      </c>
      <c r="S78" s="9" t="s">
        <v>347</v>
      </c>
      <c r="T78" s="323" t="s">
        <v>1964</v>
      </c>
      <c r="U78" s="196">
        <f t="shared" si="1"/>
        <v>2333333.3333333335</v>
      </c>
      <c r="V78" s="8" t="s">
        <v>217</v>
      </c>
      <c r="W78" s="8" t="s">
        <v>3756</v>
      </c>
      <c r="X78" s="8" t="s">
        <v>3687</v>
      </c>
      <c r="Y78" s="10">
        <v>8140</v>
      </c>
      <c r="Z78" s="10">
        <v>72019</v>
      </c>
      <c r="AA78" s="8">
        <v>6832969</v>
      </c>
      <c r="AB78" s="8">
        <v>707089302</v>
      </c>
      <c r="AC78" s="8" t="s">
        <v>365</v>
      </c>
      <c r="AD78" s="108">
        <f t="shared" si="2"/>
        <v>2333333.3333333335</v>
      </c>
      <c r="AE78" s="8" t="s">
        <v>217</v>
      </c>
      <c r="AF78" s="8" t="s">
        <v>3756</v>
      </c>
      <c r="AG78" s="8" t="s">
        <v>3687</v>
      </c>
      <c r="AH78" s="8">
        <v>6834400</v>
      </c>
      <c r="AI78" s="13" t="s">
        <v>2986</v>
      </c>
      <c r="AJ78" s="8" t="s">
        <v>377</v>
      </c>
      <c r="AK78" s="108">
        <f t="shared" si="3"/>
        <v>2333333.3333333335</v>
      </c>
      <c r="AL78" s="8" t="s">
        <v>217</v>
      </c>
      <c r="AM78" s="8" t="s">
        <v>3756</v>
      </c>
      <c r="AN78" s="8" t="s">
        <v>3687</v>
      </c>
      <c r="AO78" s="41"/>
      <c r="AP78" s="41"/>
      <c r="AQ78" s="41"/>
      <c r="AR78" s="399"/>
      <c r="AS78" s="41"/>
      <c r="AT78" s="41"/>
      <c r="AU78" s="41"/>
      <c r="AV78" s="41"/>
      <c r="AW78" s="41"/>
      <c r="AX78" s="41"/>
      <c r="AY78" s="399"/>
      <c r="AZ78" s="41"/>
      <c r="BA78" s="41"/>
      <c r="BB78" s="41"/>
      <c r="BC78" s="41"/>
      <c r="BD78" s="41"/>
      <c r="BE78" s="41"/>
      <c r="BF78" s="399"/>
      <c r="BG78" s="41"/>
      <c r="BH78" s="41"/>
      <c r="BI78" s="41"/>
      <c r="BJ78" s="41"/>
      <c r="BK78" s="41"/>
      <c r="BL78" s="41"/>
      <c r="BM78" s="399"/>
      <c r="BN78" s="41"/>
      <c r="BO78" s="41"/>
      <c r="BP78" s="41"/>
      <c r="BQ78" s="41"/>
      <c r="BR78" s="321" t="s">
        <v>3661</v>
      </c>
      <c r="BS78" s="321" t="s">
        <v>3662</v>
      </c>
      <c r="BT78" s="8" t="s">
        <v>5730</v>
      </c>
      <c r="BU78" s="11" t="s">
        <v>4301</v>
      </c>
      <c r="BV78" s="8" t="s">
        <v>5731</v>
      </c>
      <c r="BW78" s="11" t="s">
        <v>4301</v>
      </c>
      <c r="BX78" s="8" t="s">
        <v>5732</v>
      </c>
      <c r="BY78" s="11" t="s">
        <v>4301</v>
      </c>
      <c r="BZ78" s="41"/>
      <c r="CA78" s="41"/>
      <c r="CB78" s="41"/>
      <c r="CC78" s="41"/>
      <c r="CD78" s="41"/>
      <c r="CE78" s="41"/>
      <c r="CF78" s="41"/>
      <c r="CG78" s="41"/>
      <c r="CH78" s="41"/>
      <c r="CI78" s="41"/>
      <c r="CJ78" s="207" t="s">
        <v>3721</v>
      </c>
      <c r="CK78" s="207" t="s">
        <v>5405</v>
      </c>
      <c r="CL78" s="207" t="s">
        <v>5433</v>
      </c>
      <c r="CM78" s="468" t="s">
        <v>5733</v>
      </c>
      <c r="CN78" s="207" t="s">
        <v>4208</v>
      </c>
      <c r="CO78" s="207" t="s">
        <v>4208</v>
      </c>
    </row>
    <row r="79" spans="1:96" ht="36.6">
      <c r="A79" s="10">
        <v>5</v>
      </c>
      <c r="B79" s="292" t="s">
        <v>5709</v>
      </c>
      <c r="C79" s="292" t="s">
        <v>5739</v>
      </c>
      <c r="D79" s="11" t="s">
        <v>5740</v>
      </c>
      <c r="E79" s="10" t="s">
        <v>6</v>
      </c>
      <c r="F79" s="10">
        <v>2023</v>
      </c>
      <c r="G79" s="10">
        <v>2023</v>
      </c>
      <c r="H79" s="10">
        <v>6</v>
      </c>
      <c r="I79" s="8" t="s">
        <v>5720</v>
      </c>
      <c r="J79" s="748"/>
      <c r="K79" s="723">
        <v>7000000</v>
      </c>
      <c r="L79" s="8" t="s">
        <v>3472</v>
      </c>
      <c r="M79" s="10">
        <v>3</v>
      </c>
      <c r="N79" s="9" t="s">
        <v>5713</v>
      </c>
      <c r="O79" s="11" t="s">
        <v>9</v>
      </c>
      <c r="P79" s="10" t="s">
        <v>3686</v>
      </c>
      <c r="Q79" s="10" t="s">
        <v>4392</v>
      </c>
      <c r="R79" s="10">
        <v>6795859</v>
      </c>
      <c r="S79" s="9" t="s">
        <v>63</v>
      </c>
      <c r="T79" s="323" t="s">
        <v>1960</v>
      </c>
      <c r="U79" s="196">
        <f>K79/2</f>
        <v>3500000</v>
      </c>
      <c r="V79" s="8" t="s">
        <v>197</v>
      </c>
      <c r="W79" s="8" t="s">
        <v>3751</v>
      </c>
      <c r="X79" s="8" t="s">
        <v>3687</v>
      </c>
      <c r="Y79" s="10">
        <v>8140</v>
      </c>
      <c r="Z79" s="10">
        <v>72019</v>
      </c>
      <c r="AA79" s="8">
        <v>6826739</v>
      </c>
      <c r="AB79" s="13" t="s">
        <v>2595</v>
      </c>
      <c r="AC79" s="8" t="s">
        <v>58</v>
      </c>
      <c r="AD79" s="108">
        <f t="shared" si="2"/>
        <v>3500000</v>
      </c>
      <c r="AE79" s="8" t="s">
        <v>197</v>
      </c>
      <c r="AF79" s="8" t="s">
        <v>3751</v>
      </c>
      <c r="AG79" s="8" t="s">
        <v>3687</v>
      </c>
      <c r="AH79" s="8"/>
      <c r="AI79" s="8"/>
      <c r="AJ79" s="8"/>
      <c r="AK79" s="108"/>
      <c r="AL79" s="8"/>
      <c r="AM79" s="8"/>
      <c r="AN79" s="41"/>
      <c r="AO79" s="41"/>
      <c r="AP79" s="41"/>
      <c r="AQ79" s="41"/>
      <c r="AR79" s="399"/>
      <c r="AS79" s="41"/>
      <c r="AT79" s="41"/>
      <c r="AU79" s="41"/>
      <c r="AV79" s="41"/>
      <c r="AW79" s="41"/>
      <c r="AX79" s="41"/>
      <c r="AY79" s="399"/>
      <c r="AZ79" s="41"/>
      <c r="BA79" s="41"/>
      <c r="BB79" s="41"/>
      <c r="BC79" s="41"/>
      <c r="BD79" s="41"/>
      <c r="BE79" s="41"/>
      <c r="BF79" s="399"/>
      <c r="BG79" s="41"/>
      <c r="BH79" s="41"/>
      <c r="BI79" s="41"/>
      <c r="BJ79" s="41"/>
      <c r="BK79" s="41"/>
      <c r="BL79" s="41"/>
      <c r="BM79" s="399"/>
      <c r="BN79" s="41"/>
      <c r="BO79" s="41"/>
      <c r="BP79" s="41"/>
      <c r="BQ79" s="41"/>
      <c r="BR79" s="321" t="s">
        <v>3661</v>
      </c>
      <c r="BS79" s="321" t="s">
        <v>3662</v>
      </c>
      <c r="BT79" s="8" t="s">
        <v>5741</v>
      </c>
      <c r="BU79" s="11" t="s">
        <v>4427</v>
      </c>
      <c r="BV79" s="8" t="s">
        <v>5742</v>
      </c>
      <c r="BW79" s="11" t="s">
        <v>4427</v>
      </c>
      <c r="BX79" s="8" t="s">
        <v>5743</v>
      </c>
      <c r="BY79" s="11" t="s">
        <v>4427</v>
      </c>
      <c r="BZ79" s="41"/>
      <c r="CA79" s="41"/>
      <c r="CB79" s="41"/>
      <c r="CC79" s="41"/>
      <c r="CD79" s="41"/>
      <c r="CE79" s="41"/>
      <c r="CF79" s="41"/>
      <c r="CG79" s="41"/>
      <c r="CH79" s="41"/>
      <c r="CI79" s="41"/>
      <c r="CJ79" s="207" t="s">
        <v>5716</v>
      </c>
      <c r="CK79" s="207" t="s">
        <v>5405</v>
      </c>
      <c r="CL79" s="207" t="s">
        <v>5415</v>
      </c>
      <c r="CM79" s="468" t="s">
        <v>5744</v>
      </c>
      <c r="CN79" s="207" t="s">
        <v>5745</v>
      </c>
      <c r="CO79" s="473" t="s">
        <v>1230</v>
      </c>
      <c r="CP79" s="204"/>
      <c r="CQ79" s="204"/>
      <c r="CR79" s="204"/>
    </row>
    <row r="80" spans="1:96" ht="36">
      <c r="A80" s="10">
        <v>8</v>
      </c>
      <c r="B80" s="292" t="s">
        <v>5709</v>
      </c>
      <c r="C80" s="292" t="s">
        <v>5753</v>
      </c>
      <c r="D80" s="11" t="s">
        <v>5754</v>
      </c>
      <c r="E80" s="10" t="s">
        <v>6</v>
      </c>
      <c r="F80" s="10">
        <v>2023</v>
      </c>
      <c r="G80" s="10">
        <v>2023</v>
      </c>
      <c r="H80" s="10">
        <v>8</v>
      </c>
      <c r="I80" s="8" t="s">
        <v>5720</v>
      </c>
      <c r="J80" s="748"/>
      <c r="K80" s="723">
        <v>7000000</v>
      </c>
      <c r="L80" s="8" t="s">
        <v>3472</v>
      </c>
      <c r="M80" s="10">
        <v>3</v>
      </c>
      <c r="N80" s="9"/>
      <c r="O80" s="11" t="s">
        <v>9</v>
      </c>
      <c r="P80" s="10" t="s">
        <v>3686</v>
      </c>
      <c r="Q80" s="10" t="s">
        <v>4392</v>
      </c>
      <c r="R80" s="373">
        <v>6829130</v>
      </c>
      <c r="S80" s="9" t="s">
        <v>83</v>
      </c>
      <c r="T80" s="323" t="s">
        <v>3308</v>
      </c>
      <c r="U80" s="196">
        <f t="shared" ref="U80:U94" si="4">K80/3</f>
        <v>2333333.3333333335</v>
      </c>
      <c r="V80" s="8" t="s">
        <v>172</v>
      </c>
      <c r="W80" s="8" t="s">
        <v>3751</v>
      </c>
      <c r="X80" s="8" t="s">
        <v>3687</v>
      </c>
      <c r="Y80" s="10">
        <v>8140</v>
      </c>
      <c r="Z80" s="10">
        <v>72019</v>
      </c>
      <c r="AA80" s="8">
        <v>6680741</v>
      </c>
      <c r="AB80" s="13" t="s">
        <v>2126</v>
      </c>
      <c r="AC80" s="8" t="s">
        <v>23</v>
      </c>
      <c r="AD80" s="108">
        <f t="shared" si="2"/>
        <v>2333333.3333333335</v>
      </c>
      <c r="AE80" s="8" t="s">
        <v>172</v>
      </c>
      <c r="AF80" s="8" t="s">
        <v>3751</v>
      </c>
      <c r="AG80" s="8" t="s">
        <v>3687</v>
      </c>
      <c r="AH80" s="8">
        <v>6786182</v>
      </c>
      <c r="AI80" s="13" t="s">
        <v>2759</v>
      </c>
      <c r="AJ80" s="8" t="s">
        <v>87</v>
      </c>
      <c r="AK80" s="108">
        <f t="shared" ref="AK80:AK92" si="5">U80</f>
        <v>2333333.3333333335</v>
      </c>
      <c r="AL80" s="8" t="s">
        <v>172</v>
      </c>
      <c r="AM80" s="8" t="s">
        <v>3751</v>
      </c>
      <c r="AN80" s="8" t="s">
        <v>3687</v>
      </c>
      <c r="AO80" s="41"/>
      <c r="AP80" s="41"/>
      <c r="AQ80" s="41"/>
      <c r="AR80" s="399"/>
      <c r="AS80" s="41"/>
      <c r="AT80" s="41"/>
      <c r="AU80" s="41"/>
      <c r="AV80" s="41"/>
      <c r="AW80" s="41"/>
      <c r="AX80" s="41"/>
      <c r="AY80" s="399"/>
      <c r="AZ80" s="41"/>
      <c r="BA80" s="41"/>
      <c r="BB80" s="41"/>
      <c r="BC80" s="41"/>
      <c r="BD80" s="41"/>
      <c r="BE80" s="41"/>
      <c r="BF80" s="399"/>
      <c r="BG80" s="41"/>
      <c r="BH80" s="41"/>
      <c r="BI80" s="41"/>
      <c r="BJ80" s="41"/>
      <c r="BK80" s="41"/>
      <c r="BL80" s="41"/>
      <c r="BM80" s="399"/>
      <c r="BN80" s="41"/>
      <c r="BO80" s="41"/>
      <c r="BP80" s="41"/>
      <c r="BQ80" s="41"/>
      <c r="BR80" s="321" t="s">
        <v>3661</v>
      </c>
      <c r="BS80" s="321" t="s">
        <v>3662</v>
      </c>
      <c r="BT80" s="8" t="s">
        <v>5755</v>
      </c>
      <c r="BU80" s="11" t="s">
        <v>4680</v>
      </c>
      <c r="BV80" s="8" t="s">
        <v>5756</v>
      </c>
      <c r="BW80" s="11" t="s">
        <v>4680</v>
      </c>
      <c r="BX80" s="8" t="s">
        <v>5757</v>
      </c>
      <c r="BY80" s="11" t="s">
        <v>4680</v>
      </c>
      <c r="BZ80" s="41"/>
      <c r="CA80" s="41"/>
      <c r="CB80" s="41"/>
      <c r="CC80" s="41"/>
      <c r="CD80" s="41"/>
      <c r="CE80" s="41"/>
      <c r="CF80" s="41"/>
      <c r="CG80" s="41"/>
      <c r="CH80" s="41"/>
      <c r="CI80" s="41"/>
      <c r="CJ80" s="467" t="s">
        <v>1230</v>
      </c>
      <c r="CK80" s="467" t="s">
        <v>1230</v>
      </c>
      <c r="CL80" s="467" t="s">
        <v>1230</v>
      </c>
      <c r="CM80" s="468" t="s">
        <v>4208</v>
      </c>
      <c r="CN80" s="465" t="s">
        <v>4208</v>
      </c>
      <c r="CO80" s="465" t="s">
        <v>4208</v>
      </c>
    </row>
    <row r="81" spans="1:96" ht="36.6">
      <c r="A81" s="451">
        <v>11</v>
      </c>
      <c r="B81" s="292" t="s">
        <v>5709</v>
      </c>
      <c r="C81" s="292" t="s">
        <v>5770</v>
      </c>
      <c r="D81" s="282" t="s">
        <v>5771</v>
      </c>
      <c r="E81" s="451" t="s">
        <v>6</v>
      </c>
      <c r="F81" s="451">
        <v>2023</v>
      </c>
      <c r="G81" s="451">
        <v>2023</v>
      </c>
      <c r="H81" s="451">
        <v>7</v>
      </c>
      <c r="I81" s="281" t="s">
        <v>5720</v>
      </c>
      <c r="J81" s="750"/>
      <c r="K81" s="727">
        <v>7000000</v>
      </c>
      <c r="L81" s="281" t="s">
        <v>3472</v>
      </c>
      <c r="M81" s="451">
        <v>3</v>
      </c>
      <c r="N81" s="230"/>
      <c r="O81" s="11" t="s">
        <v>9</v>
      </c>
      <c r="P81" s="451" t="s">
        <v>3686</v>
      </c>
      <c r="Q81" s="451" t="s">
        <v>4392</v>
      </c>
      <c r="R81" s="451">
        <v>6680678</v>
      </c>
      <c r="S81" s="230" t="s">
        <v>21</v>
      </c>
      <c r="T81" s="452" t="s">
        <v>2013</v>
      </c>
      <c r="U81" s="474">
        <f t="shared" si="4"/>
        <v>2333333.3333333335</v>
      </c>
      <c r="V81" s="281" t="s">
        <v>169</v>
      </c>
      <c r="W81" s="281" t="s">
        <v>3751</v>
      </c>
      <c r="X81" s="281" t="s">
        <v>3687</v>
      </c>
      <c r="Y81" s="451">
        <v>8140</v>
      </c>
      <c r="Z81" s="451">
        <v>72019</v>
      </c>
      <c r="AA81" s="281">
        <v>210955</v>
      </c>
      <c r="AB81" s="285" t="s">
        <v>2692</v>
      </c>
      <c r="AC81" s="281" t="s">
        <v>96</v>
      </c>
      <c r="AD81" s="475">
        <f t="shared" si="2"/>
        <v>2333333.3333333335</v>
      </c>
      <c r="AE81" s="281" t="s">
        <v>169</v>
      </c>
      <c r="AF81" s="281" t="s">
        <v>3751</v>
      </c>
      <c r="AG81" s="281" t="s">
        <v>3687</v>
      </c>
      <c r="AH81" s="281">
        <v>6680629</v>
      </c>
      <c r="AI81" s="285" t="s">
        <v>2712</v>
      </c>
      <c r="AJ81" s="281" t="s">
        <v>34</v>
      </c>
      <c r="AK81" s="475">
        <f t="shared" si="5"/>
        <v>2333333.3333333335</v>
      </c>
      <c r="AL81" s="281" t="s">
        <v>169</v>
      </c>
      <c r="AM81" s="281" t="s">
        <v>3751</v>
      </c>
      <c r="AN81" s="281" t="s">
        <v>3687</v>
      </c>
      <c r="AO81" s="227"/>
      <c r="AP81" s="227"/>
      <c r="AQ81" s="227"/>
      <c r="AR81" s="476"/>
      <c r="AS81" s="227"/>
      <c r="AT81" s="227"/>
      <c r="AU81" s="227"/>
      <c r="AV81" s="227"/>
      <c r="AW81" s="227"/>
      <c r="AX81" s="227"/>
      <c r="AY81" s="476"/>
      <c r="AZ81" s="227"/>
      <c r="BA81" s="227"/>
      <c r="BB81" s="227"/>
      <c r="BC81" s="227"/>
      <c r="BD81" s="227"/>
      <c r="BE81" s="227"/>
      <c r="BF81" s="476"/>
      <c r="BG81" s="227"/>
      <c r="BH81" s="227"/>
      <c r="BI81" s="227"/>
      <c r="BJ81" s="227"/>
      <c r="BK81" s="227"/>
      <c r="BL81" s="227"/>
      <c r="BM81" s="476"/>
      <c r="BN81" s="227"/>
      <c r="BO81" s="227"/>
      <c r="BP81" s="227"/>
      <c r="BQ81" s="227"/>
      <c r="BR81" s="321" t="s">
        <v>3661</v>
      </c>
      <c r="BS81" s="321" t="s">
        <v>3662</v>
      </c>
      <c r="BT81" s="281" t="s">
        <v>5772</v>
      </c>
      <c r="BU81" s="282" t="s">
        <v>4317</v>
      </c>
      <c r="BV81" s="281" t="s">
        <v>5773</v>
      </c>
      <c r="BW81" s="282" t="s">
        <v>4317</v>
      </c>
      <c r="BX81" s="281" t="s">
        <v>5774</v>
      </c>
      <c r="BY81" s="282" t="s">
        <v>4317</v>
      </c>
      <c r="BZ81" s="227"/>
      <c r="CA81" s="227"/>
      <c r="CB81" s="227"/>
      <c r="CC81" s="227"/>
      <c r="CD81" s="227"/>
      <c r="CE81" s="227"/>
      <c r="CF81" s="227"/>
      <c r="CG81" s="227"/>
      <c r="CH81" s="227"/>
      <c r="CI81" s="227"/>
      <c r="CJ81" s="207" t="s">
        <v>5716</v>
      </c>
      <c r="CK81" s="207" t="s">
        <v>5769</v>
      </c>
      <c r="CL81" s="207" t="s">
        <v>5433</v>
      </c>
      <c r="CM81" s="477" t="s">
        <v>5744</v>
      </c>
      <c r="CN81" s="465" t="s">
        <v>4208</v>
      </c>
      <c r="CO81" s="465" t="s">
        <v>4208</v>
      </c>
    </row>
    <row r="82" spans="1:96" ht="36.6">
      <c r="A82" s="10">
        <v>13</v>
      </c>
      <c r="B82" s="292" t="s">
        <v>5709</v>
      </c>
      <c r="C82" s="292" t="s">
        <v>5782</v>
      </c>
      <c r="D82" s="11" t="s">
        <v>2437</v>
      </c>
      <c r="E82" s="10" t="s">
        <v>6</v>
      </c>
      <c r="F82" s="10">
        <v>2023</v>
      </c>
      <c r="G82" s="10">
        <v>2023</v>
      </c>
      <c r="H82" s="10">
        <v>6</v>
      </c>
      <c r="I82" s="8" t="s">
        <v>5712</v>
      </c>
      <c r="J82" s="748"/>
      <c r="K82" s="723">
        <v>7000000</v>
      </c>
      <c r="L82" s="8" t="s">
        <v>3472</v>
      </c>
      <c r="M82" s="10">
        <v>7</v>
      </c>
      <c r="N82" s="9"/>
      <c r="O82" s="11" t="s">
        <v>9</v>
      </c>
      <c r="P82" s="10" t="s">
        <v>3686</v>
      </c>
      <c r="Q82" s="10" t="s">
        <v>4392</v>
      </c>
      <c r="R82" s="10">
        <v>6663582</v>
      </c>
      <c r="S82" s="9" t="s">
        <v>94</v>
      </c>
      <c r="T82" s="323" t="s">
        <v>1956</v>
      </c>
      <c r="U82" s="196">
        <f t="shared" si="4"/>
        <v>2333333.3333333335</v>
      </c>
      <c r="V82" s="8" t="s">
        <v>169</v>
      </c>
      <c r="W82" s="8" t="s">
        <v>3751</v>
      </c>
      <c r="X82" s="8" t="s">
        <v>3687</v>
      </c>
      <c r="Y82" s="10">
        <v>8140</v>
      </c>
      <c r="Z82" s="10">
        <v>72019</v>
      </c>
      <c r="AA82" s="326">
        <v>6731906</v>
      </c>
      <c r="AB82" s="404" t="s">
        <v>1259</v>
      </c>
      <c r="AC82" s="326" t="s">
        <v>992</v>
      </c>
      <c r="AD82" s="405">
        <f t="shared" si="2"/>
        <v>2333333.3333333335</v>
      </c>
      <c r="AE82" s="326" t="s">
        <v>169</v>
      </c>
      <c r="AF82" s="326" t="s">
        <v>3751</v>
      </c>
      <c r="AG82" s="326" t="s">
        <v>3687</v>
      </c>
      <c r="AH82" s="406">
        <v>6843797</v>
      </c>
      <c r="AI82" s="407" t="s">
        <v>2706</v>
      </c>
      <c r="AJ82" s="406" t="s">
        <v>404</v>
      </c>
      <c r="AK82" s="108">
        <f t="shared" si="5"/>
        <v>2333333.3333333335</v>
      </c>
      <c r="AL82" s="8" t="s">
        <v>169</v>
      </c>
      <c r="AM82" s="8" t="s">
        <v>3751</v>
      </c>
      <c r="AN82" s="8" t="s">
        <v>3687</v>
      </c>
      <c r="AO82" s="41"/>
      <c r="AP82" s="41"/>
      <c r="AQ82" s="41"/>
      <c r="AR82" s="399"/>
      <c r="AS82" s="41"/>
      <c r="AT82" s="41"/>
      <c r="AU82" s="41"/>
      <c r="AV82" s="41"/>
      <c r="AW82" s="41"/>
      <c r="AX82" s="41"/>
      <c r="AY82" s="399"/>
      <c r="AZ82" s="41"/>
      <c r="BA82" s="41"/>
      <c r="BB82" s="41"/>
      <c r="BC82" s="41"/>
      <c r="BD82" s="41"/>
      <c r="BE82" s="41"/>
      <c r="BF82" s="399"/>
      <c r="BG82" s="41"/>
      <c r="BH82" s="41"/>
      <c r="BI82" s="41"/>
      <c r="BJ82" s="41"/>
      <c r="BK82" s="41"/>
      <c r="BL82" s="41"/>
      <c r="BM82" s="399"/>
      <c r="BN82" s="41"/>
      <c r="BO82" s="41"/>
      <c r="BP82" s="41"/>
      <c r="BQ82" s="41"/>
      <c r="BR82" s="321" t="s">
        <v>3661</v>
      </c>
      <c r="BS82" s="321" t="s">
        <v>3662</v>
      </c>
      <c r="BT82" s="8" t="s">
        <v>4762</v>
      </c>
      <c r="BU82" s="11" t="s">
        <v>4317</v>
      </c>
      <c r="BV82" s="8" t="s">
        <v>4626</v>
      </c>
      <c r="BW82" s="11" t="s">
        <v>4317</v>
      </c>
      <c r="BX82" s="101"/>
      <c r="BY82" s="15"/>
      <c r="BZ82" s="41"/>
      <c r="CA82" s="41"/>
      <c r="CB82" s="41"/>
      <c r="CC82" s="41"/>
      <c r="CD82" s="41"/>
      <c r="CE82" s="41"/>
      <c r="CF82" s="41"/>
      <c r="CG82" s="41"/>
      <c r="CH82" s="41"/>
      <c r="CI82" s="41"/>
      <c r="CJ82" s="207" t="s">
        <v>5716</v>
      </c>
      <c r="CK82" s="207" t="s">
        <v>5769</v>
      </c>
      <c r="CL82" s="207" t="s">
        <v>5433</v>
      </c>
      <c r="CM82" s="472" t="s">
        <v>5625</v>
      </c>
      <c r="CN82" s="465" t="s">
        <v>4208</v>
      </c>
      <c r="CO82" s="465" t="s">
        <v>4208</v>
      </c>
    </row>
    <row r="83" spans="1:96" ht="36.6">
      <c r="A83" s="10">
        <v>14</v>
      </c>
      <c r="B83" s="292" t="s">
        <v>5709</v>
      </c>
      <c r="C83" s="292" t="s">
        <v>5783</v>
      </c>
      <c r="D83" s="11" t="s">
        <v>2716</v>
      </c>
      <c r="E83" s="10" t="s">
        <v>6</v>
      </c>
      <c r="F83" s="10">
        <v>2023</v>
      </c>
      <c r="G83" s="10">
        <v>2023</v>
      </c>
      <c r="H83" s="10">
        <v>10</v>
      </c>
      <c r="I83" s="8" t="s">
        <v>5712</v>
      </c>
      <c r="J83" s="748"/>
      <c r="K83" s="723">
        <v>7000000</v>
      </c>
      <c r="L83" s="8" t="s">
        <v>3472</v>
      </c>
      <c r="M83" s="10">
        <v>3</v>
      </c>
      <c r="N83" s="9"/>
      <c r="O83" s="11" t="s">
        <v>9</v>
      </c>
      <c r="P83" s="10" t="s">
        <v>3686</v>
      </c>
      <c r="Q83" s="10" t="s">
        <v>4392</v>
      </c>
      <c r="R83" s="10">
        <v>6680641</v>
      </c>
      <c r="S83" s="9" t="s">
        <v>92</v>
      </c>
      <c r="T83" s="323" t="s">
        <v>2082</v>
      </c>
      <c r="U83" s="196">
        <f t="shared" si="4"/>
        <v>2333333.3333333335</v>
      </c>
      <c r="V83" s="8" t="s">
        <v>169</v>
      </c>
      <c r="W83" s="8" t="s">
        <v>3751</v>
      </c>
      <c r="X83" s="8" t="s">
        <v>3687</v>
      </c>
      <c r="Y83" s="10">
        <v>8140</v>
      </c>
      <c r="Z83" s="10">
        <v>72019</v>
      </c>
      <c r="AA83" s="406">
        <v>6843797</v>
      </c>
      <c r="AB83" s="407" t="s">
        <v>2706</v>
      </c>
      <c r="AC83" s="406" t="s">
        <v>404</v>
      </c>
      <c r="AD83" s="405">
        <f t="shared" si="2"/>
        <v>2333333.3333333335</v>
      </c>
      <c r="AE83" s="326" t="s">
        <v>169</v>
      </c>
      <c r="AF83" s="326" t="s">
        <v>3751</v>
      </c>
      <c r="AG83" s="326" t="s">
        <v>3687</v>
      </c>
      <c r="AH83" s="326">
        <v>6680683</v>
      </c>
      <c r="AI83" s="404" t="s">
        <v>2742</v>
      </c>
      <c r="AJ83" s="326" t="s">
        <v>17</v>
      </c>
      <c r="AK83" s="108">
        <f t="shared" si="5"/>
        <v>2333333.3333333335</v>
      </c>
      <c r="AL83" s="8" t="s">
        <v>169</v>
      </c>
      <c r="AM83" s="8" t="s">
        <v>3751</v>
      </c>
      <c r="AN83" s="8" t="s">
        <v>3687</v>
      </c>
      <c r="AO83" s="41"/>
      <c r="AP83" s="41"/>
      <c r="AQ83" s="41"/>
      <c r="AR83" s="399"/>
      <c r="AS83" s="41"/>
      <c r="AT83" s="41"/>
      <c r="AU83" s="41"/>
      <c r="AV83" s="41"/>
      <c r="AW83" s="41"/>
      <c r="AX83" s="41"/>
      <c r="AY83" s="399"/>
      <c r="AZ83" s="41"/>
      <c r="BA83" s="41"/>
      <c r="BB83" s="41"/>
      <c r="BC83" s="41"/>
      <c r="BD83" s="41"/>
      <c r="BE83" s="41"/>
      <c r="BF83" s="399"/>
      <c r="BG83" s="41"/>
      <c r="BH83" s="41"/>
      <c r="BI83" s="41"/>
      <c r="BJ83" s="41"/>
      <c r="BK83" s="41"/>
      <c r="BL83" s="41"/>
      <c r="BM83" s="399"/>
      <c r="BN83" s="41"/>
      <c r="BO83" s="41"/>
      <c r="BP83" s="41"/>
      <c r="BQ83" s="41"/>
      <c r="BR83" s="321" t="s">
        <v>3661</v>
      </c>
      <c r="BS83" s="321" t="s">
        <v>3662</v>
      </c>
      <c r="BT83" s="8" t="s">
        <v>5784</v>
      </c>
      <c r="BU83" s="11" t="s">
        <v>4317</v>
      </c>
      <c r="BV83" s="8" t="s">
        <v>5325</v>
      </c>
      <c r="BW83" s="11" t="s">
        <v>4317</v>
      </c>
      <c r="BX83" s="8" t="s">
        <v>5785</v>
      </c>
      <c r="BY83" s="11" t="s">
        <v>4317</v>
      </c>
      <c r="BZ83" s="41"/>
      <c r="CA83" s="41"/>
      <c r="CB83" s="41"/>
      <c r="CC83" s="41"/>
      <c r="CD83" s="41"/>
      <c r="CE83" s="41"/>
      <c r="CF83" s="41"/>
      <c r="CG83" s="41"/>
      <c r="CH83" s="41"/>
      <c r="CI83" s="41"/>
      <c r="CJ83" s="207" t="s">
        <v>5716</v>
      </c>
      <c r="CK83" s="207" t="s">
        <v>5405</v>
      </c>
      <c r="CL83" s="465" t="s">
        <v>4208</v>
      </c>
      <c r="CM83" s="472" t="s">
        <v>5786</v>
      </c>
      <c r="CN83" s="465" t="s">
        <v>4208</v>
      </c>
      <c r="CO83" s="465" t="s">
        <v>4208</v>
      </c>
      <c r="CP83" s="204"/>
      <c r="CQ83" s="204"/>
      <c r="CR83" s="204"/>
    </row>
    <row r="84" spans="1:96" ht="48.6">
      <c r="A84" s="451">
        <v>15</v>
      </c>
      <c r="B84" s="292" t="s">
        <v>5709</v>
      </c>
      <c r="C84" s="292" t="s">
        <v>5787</v>
      </c>
      <c r="D84" s="282" t="s">
        <v>5788</v>
      </c>
      <c r="E84" s="451" t="s">
        <v>6</v>
      </c>
      <c r="F84" s="451">
        <v>2023</v>
      </c>
      <c r="G84" s="451">
        <v>2023</v>
      </c>
      <c r="H84" s="451">
        <v>6</v>
      </c>
      <c r="I84" s="281" t="s">
        <v>5712</v>
      </c>
      <c r="J84" s="750"/>
      <c r="K84" s="727">
        <v>7000000</v>
      </c>
      <c r="L84" s="281" t="s">
        <v>3472</v>
      </c>
      <c r="M84" s="451">
        <v>3</v>
      </c>
      <c r="N84" s="230"/>
      <c r="O84" s="11" t="s">
        <v>9</v>
      </c>
      <c r="P84" s="451" t="s">
        <v>3686</v>
      </c>
      <c r="Q84" s="451" t="s">
        <v>4392</v>
      </c>
      <c r="R84" s="452" t="s">
        <v>4507</v>
      </c>
      <c r="S84" s="478" t="s">
        <v>46</v>
      </c>
      <c r="T84" s="479" t="s">
        <v>2039</v>
      </c>
      <c r="U84" s="474">
        <f t="shared" si="4"/>
        <v>2333333.3333333335</v>
      </c>
      <c r="V84" s="480" t="s">
        <v>217</v>
      </c>
      <c r="W84" s="480" t="s">
        <v>3756</v>
      </c>
      <c r="X84" s="281" t="s">
        <v>3687</v>
      </c>
      <c r="Y84" s="451">
        <v>8140</v>
      </c>
      <c r="Z84" s="451">
        <v>72019</v>
      </c>
      <c r="AA84" s="481">
        <v>6833034</v>
      </c>
      <c r="AB84" s="482" t="s">
        <v>2310</v>
      </c>
      <c r="AC84" s="481" t="s">
        <v>42</v>
      </c>
      <c r="AD84" s="475">
        <f t="shared" si="2"/>
        <v>2333333.3333333335</v>
      </c>
      <c r="AE84" s="480" t="s">
        <v>217</v>
      </c>
      <c r="AF84" s="480" t="s">
        <v>3756</v>
      </c>
      <c r="AG84" s="281" t="s">
        <v>3687</v>
      </c>
      <c r="AH84" s="259">
        <v>6833033</v>
      </c>
      <c r="AI84" s="401" t="s">
        <v>2311</v>
      </c>
      <c r="AJ84" s="480" t="s">
        <v>398</v>
      </c>
      <c r="AK84" s="475">
        <f t="shared" si="5"/>
        <v>2333333.3333333335</v>
      </c>
      <c r="AL84" s="480" t="s">
        <v>217</v>
      </c>
      <c r="AM84" s="480" t="s">
        <v>3756</v>
      </c>
      <c r="AN84" s="281" t="s">
        <v>3687</v>
      </c>
      <c r="AO84" s="227"/>
      <c r="AP84" s="227"/>
      <c r="AQ84" s="227"/>
      <c r="AR84" s="476"/>
      <c r="AS84" s="227"/>
      <c r="AT84" s="227"/>
      <c r="AU84" s="227"/>
      <c r="AV84" s="227"/>
      <c r="AW84" s="227"/>
      <c r="AX84" s="227"/>
      <c r="AY84" s="476"/>
      <c r="AZ84" s="227"/>
      <c r="BA84" s="227"/>
      <c r="BB84" s="227"/>
      <c r="BC84" s="227"/>
      <c r="BD84" s="227"/>
      <c r="BE84" s="227"/>
      <c r="BF84" s="476"/>
      <c r="BG84" s="227"/>
      <c r="BH84" s="227"/>
      <c r="BI84" s="227"/>
      <c r="BJ84" s="227"/>
      <c r="BK84" s="227"/>
      <c r="BL84" s="227"/>
      <c r="BM84" s="476"/>
      <c r="BN84" s="227"/>
      <c r="BO84" s="227"/>
      <c r="BP84" s="227"/>
      <c r="BQ84" s="227"/>
      <c r="BR84" s="321" t="s">
        <v>3661</v>
      </c>
      <c r="BS84" s="321" t="s">
        <v>3662</v>
      </c>
      <c r="BT84" s="480" t="s">
        <v>5789</v>
      </c>
      <c r="BU84" s="483" t="s">
        <v>4301</v>
      </c>
      <c r="BV84" s="480" t="s">
        <v>5790</v>
      </c>
      <c r="BW84" s="483" t="s">
        <v>4301</v>
      </c>
      <c r="BX84" s="480" t="s">
        <v>5791</v>
      </c>
      <c r="BY84" s="483" t="s">
        <v>4301</v>
      </c>
      <c r="BZ84" s="227"/>
      <c r="CA84" s="227"/>
      <c r="CB84" s="227"/>
      <c r="CC84" s="227"/>
      <c r="CD84" s="227"/>
      <c r="CE84" s="227"/>
      <c r="CF84" s="227"/>
      <c r="CG84" s="227"/>
      <c r="CH84" s="227"/>
      <c r="CI84" s="227"/>
      <c r="CJ84" s="207" t="s">
        <v>5716</v>
      </c>
      <c r="CK84" s="207" t="s">
        <v>5769</v>
      </c>
      <c r="CL84" s="207" t="s">
        <v>5415</v>
      </c>
      <c r="CM84" s="469" t="s">
        <v>5792</v>
      </c>
      <c r="CN84" s="465" t="s">
        <v>4208</v>
      </c>
      <c r="CO84" s="465" t="s">
        <v>4208</v>
      </c>
    </row>
    <row r="85" spans="1:96" ht="36">
      <c r="A85" s="10">
        <v>24</v>
      </c>
      <c r="B85" s="292" t="s">
        <v>5824</v>
      </c>
      <c r="C85" s="292" t="s">
        <v>5847</v>
      </c>
      <c r="D85" s="11" t="s">
        <v>5848</v>
      </c>
      <c r="E85" s="8" t="s">
        <v>5827</v>
      </c>
      <c r="F85" s="10">
        <v>2023</v>
      </c>
      <c r="G85" s="10">
        <v>2023</v>
      </c>
      <c r="H85" s="10">
        <v>6</v>
      </c>
      <c r="I85" s="8" t="s">
        <v>5712</v>
      </c>
      <c r="J85" s="752">
        <v>7000000</v>
      </c>
      <c r="K85" s="723">
        <v>7000000</v>
      </c>
      <c r="L85" s="8" t="s">
        <v>3472</v>
      </c>
      <c r="M85" s="10">
        <v>6</v>
      </c>
      <c r="N85" s="9"/>
      <c r="O85" s="11" t="s">
        <v>9</v>
      </c>
      <c r="P85" s="408"/>
      <c r="Q85" s="408"/>
      <c r="R85" s="10">
        <v>6859016</v>
      </c>
      <c r="S85" s="9" t="s">
        <v>3533</v>
      </c>
      <c r="T85" s="323" t="s">
        <v>2785</v>
      </c>
      <c r="U85" s="196">
        <f t="shared" si="4"/>
        <v>2333333.3333333335</v>
      </c>
      <c r="V85" s="8" t="s">
        <v>176</v>
      </c>
      <c r="W85" s="8" t="s">
        <v>3751</v>
      </c>
      <c r="X85" s="8" t="s">
        <v>3687</v>
      </c>
      <c r="Y85" s="10">
        <v>8140</v>
      </c>
      <c r="Z85" s="10">
        <v>72019</v>
      </c>
      <c r="AA85" s="10">
        <v>6680651</v>
      </c>
      <c r="AB85" s="323" t="s">
        <v>1304</v>
      </c>
      <c r="AC85" s="8" t="s">
        <v>19</v>
      </c>
      <c r="AD85" s="108">
        <f t="shared" si="2"/>
        <v>2333333.3333333335</v>
      </c>
      <c r="AE85" s="8" t="s">
        <v>176</v>
      </c>
      <c r="AF85" s="8" t="s">
        <v>3751</v>
      </c>
      <c r="AG85" s="8" t="s">
        <v>3687</v>
      </c>
      <c r="AH85" s="10">
        <v>6680643</v>
      </c>
      <c r="AI85" s="12" t="s">
        <v>1305</v>
      </c>
      <c r="AJ85" s="8" t="s">
        <v>15</v>
      </c>
      <c r="AK85" s="108">
        <f t="shared" si="5"/>
        <v>2333333.3333333335</v>
      </c>
      <c r="AL85" s="8" t="s">
        <v>269</v>
      </c>
      <c r="AM85" s="8" t="s">
        <v>3751</v>
      </c>
      <c r="AN85" s="8" t="s">
        <v>3687</v>
      </c>
      <c r="AO85" s="408"/>
      <c r="AP85" s="408"/>
      <c r="AQ85" s="408"/>
      <c r="AR85" s="509"/>
      <c r="AS85" s="408"/>
      <c r="AT85" s="408"/>
      <c r="AU85" s="408"/>
      <c r="AV85" s="408"/>
      <c r="AW85" s="408"/>
      <c r="AX85" s="408"/>
      <c r="AY85" s="509"/>
      <c r="AZ85" s="408"/>
      <c r="BA85" s="408"/>
      <c r="BB85" s="408"/>
      <c r="BC85" s="408"/>
      <c r="BD85" s="408"/>
      <c r="BE85" s="408"/>
      <c r="BF85" s="509"/>
      <c r="BG85" s="408"/>
      <c r="BH85" s="408"/>
      <c r="BI85" s="408"/>
      <c r="BJ85" s="408"/>
      <c r="BK85" s="408"/>
      <c r="BL85" s="408"/>
      <c r="BM85" s="509"/>
      <c r="BN85" s="408"/>
      <c r="BO85" s="408"/>
      <c r="BP85" s="408"/>
      <c r="BQ85" s="408"/>
      <c r="BR85" s="321" t="s">
        <v>3661</v>
      </c>
      <c r="BS85" s="324" t="s">
        <v>3662</v>
      </c>
      <c r="BT85" s="516"/>
      <c r="BU85" s="11"/>
      <c r="BV85" s="516"/>
      <c r="BW85" s="11"/>
      <c r="BX85" s="516"/>
      <c r="BY85" s="11"/>
      <c r="BZ85" s="408"/>
      <c r="CA85" s="408"/>
      <c r="CB85" s="408"/>
      <c r="CC85" s="408"/>
      <c r="CD85" s="408"/>
      <c r="CE85" s="408"/>
      <c r="CF85" s="408"/>
      <c r="CG85" s="408"/>
      <c r="CH85" s="408"/>
      <c r="CI85" s="408"/>
      <c r="CJ85" s="9" t="s">
        <v>5849</v>
      </c>
      <c r="CK85" s="9" t="s">
        <v>5850</v>
      </c>
      <c r="CL85" s="9" t="s">
        <v>5851</v>
      </c>
      <c r="CM85" s="408" t="s">
        <v>5693</v>
      </c>
      <c r="CN85" s="408" t="s">
        <v>3995</v>
      </c>
      <c r="CO85" s="408"/>
    </row>
    <row r="86" spans="1:96" ht="72">
      <c r="A86" s="10">
        <v>25</v>
      </c>
      <c r="B86" s="292" t="s">
        <v>5824</v>
      </c>
      <c r="C86" s="292" t="s">
        <v>5852</v>
      </c>
      <c r="D86" s="11" t="s">
        <v>5853</v>
      </c>
      <c r="E86" s="8" t="s">
        <v>5827</v>
      </c>
      <c r="F86" s="10">
        <v>2023</v>
      </c>
      <c r="G86" s="10">
        <v>2023</v>
      </c>
      <c r="H86" s="10">
        <v>4</v>
      </c>
      <c r="I86" s="8" t="s">
        <v>5720</v>
      </c>
      <c r="J86" s="752">
        <v>7000000</v>
      </c>
      <c r="K86" s="723">
        <v>7000000</v>
      </c>
      <c r="L86" s="8" t="s">
        <v>3472</v>
      </c>
      <c r="M86" s="10">
        <v>3</v>
      </c>
      <c r="N86" s="9"/>
      <c r="O86" s="11" t="s">
        <v>9</v>
      </c>
      <c r="P86" s="408"/>
      <c r="Q86" s="408"/>
      <c r="R86" s="10">
        <v>6680651</v>
      </c>
      <c r="S86" s="9" t="s">
        <v>19</v>
      </c>
      <c r="T86" s="323" t="s">
        <v>1304</v>
      </c>
      <c r="U86" s="196">
        <f t="shared" si="4"/>
        <v>2333333.3333333335</v>
      </c>
      <c r="V86" s="8" t="s">
        <v>176</v>
      </c>
      <c r="W86" s="8" t="s">
        <v>3751</v>
      </c>
      <c r="X86" s="8" t="s">
        <v>3687</v>
      </c>
      <c r="Y86" s="10">
        <v>8140</v>
      </c>
      <c r="Z86" s="10">
        <v>72019</v>
      </c>
      <c r="AA86" s="178">
        <v>6778519</v>
      </c>
      <c r="AB86" s="212" t="s">
        <v>2164</v>
      </c>
      <c r="AC86" s="8" t="s">
        <v>321</v>
      </c>
      <c r="AD86" s="196">
        <f t="shared" si="2"/>
        <v>2333333.3333333335</v>
      </c>
      <c r="AE86" s="8" t="s">
        <v>269</v>
      </c>
      <c r="AF86" s="8" t="s">
        <v>3751</v>
      </c>
      <c r="AG86" s="8" t="s">
        <v>3687</v>
      </c>
      <c r="AH86" s="10">
        <v>6680708</v>
      </c>
      <c r="AI86" s="12" t="s">
        <v>2724</v>
      </c>
      <c r="AJ86" s="8" t="s">
        <v>85</v>
      </c>
      <c r="AK86" s="196">
        <f t="shared" si="5"/>
        <v>2333333.3333333335</v>
      </c>
      <c r="AL86" s="8" t="s">
        <v>176</v>
      </c>
      <c r="AM86" s="8" t="s">
        <v>3751</v>
      </c>
      <c r="AN86" s="8" t="s">
        <v>3687</v>
      </c>
      <c r="AO86" s="408"/>
      <c r="AP86" s="408"/>
      <c r="AQ86" s="408"/>
      <c r="AR86" s="509"/>
      <c r="AS86" s="408"/>
      <c r="AT86" s="408"/>
      <c r="AU86" s="408"/>
      <c r="AV86" s="408"/>
      <c r="AW86" s="408"/>
      <c r="AX86" s="408"/>
      <c r="AY86" s="509"/>
      <c r="AZ86" s="408"/>
      <c r="BA86" s="408"/>
      <c r="BB86" s="408"/>
      <c r="BC86" s="408"/>
      <c r="BD86" s="408"/>
      <c r="BE86" s="408"/>
      <c r="BF86" s="509"/>
      <c r="BG86" s="408"/>
      <c r="BH86" s="408"/>
      <c r="BI86" s="408"/>
      <c r="BJ86" s="408"/>
      <c r="BK86" s="408"/>
      <c r="BL86" s="408"/>
      <c r="BM86" s="509"/>
      <c r="BN86" s="408"/>
      <c r="BO86" s="408"/>
      <c r="BP86" s="408"/>
      <c r="BQ86" s="408"/>
      <c r="BR86" s="321" t="s">
        <v>3661</v>
      </c>
      <c r="BS86" s="324" t="s">
        <v>3662</v>
      </c>
      <c r="BT86" s="516"/>
      <c r="BU86" s="11"/>
      <c r="BV86" s="516"/>
      <c r="BW86" s="11"/>
      <c r="BX86" s="516"/>
      <c r="BY86" s="11"/>
      <c r="BZ86" s="408"/>
      <c r="CA86" s="408"/>
      <c r="CB86" s="408"/>
      <c r="CC86" s="408"/>
      <c r="CD86" s="408"/>
      <c r="CE86" s="408"/>
      <c r="CF86" s="408"/>
      <c r="CG86" s="408"/>
      <c r="CH86" s="408"/>
      <c r="CI86" s="408"/>
      <c r="CJ86" s="9" t="s">
        <v>5854</v>
      </c>
      <c r="CK86" s="9" t="s">
        <v>5855</v>
      </c>
      <c r="CL86" s="9" t="s">
        <v>5856</v>
      </c>
      <c r="CM86" s="408" t="s">
        <v>3995</v>
      </c>
      <c r="CN86" s="408"/>
      <c r="CO86" s="408"/>
    </row>
    <row r="87" spans="1:96" ht="36">
      <c r="A87" s="517">
        <v>26</v>
      </c>
      <c r="B87" s="292" t="s">
        <v>5824</v>
      </c>
      <c r="C87" s="292" t="s">
        <v>5857</v>
      </c>
      <c r="D87" s="327" t="s">
        <v>5858</v>
      </c>
      <c r="E87" s="326" t="s">
        <v>5827</v>
      </c>
      <c r="F87" s="259">
        <v>2023</v>
      </c>
      <c r="G87" s="259">
        <v>2023</v>
      </c>
      <c r="H87" s="259">
        <v>6</v>
      </c>
      <c r="I87" s="326" t="s">
        <v>5712</v>
      </c>
      <c r="J87" s="754">
        <v>7000000</v>
      </c>
      <c r="K87" s="729">
        <v>7000000</v>
      </c>
      <c r="L87" s="326" t="s">
        <v>3472</v>
      </c>
      <c r="M87" s="259">
        <v>3</v>
      </c>
      <c r="N87" s="332"/>
      <c r="O87" s="11" t="s">
        <v>9</v>
      </c>
      <c r="P87" s="413"/>
      <c r="Q87" s="413"/>
      <c r="R87" s="259">
        <v>6768348</v>
      </c>
      <c r="S87" s="332" t="s">
        <v>61</v>
      </c>
      <c r="T87" s="329" t="s">
        <v>2332</v>
      </c>
      <c r="U87" s="410">
        <f t="shared" si="4"/>
        <v>2333333.3333333335</v>
      </c>
      <c r="V87" s="326" t="s">
        <v>256</v>
      </c>
      <c r="W87" s="326" t="s">
        <v>3756</v>
      </c>
      <c r="X87" s="326" t="s">
        <v>3687</v>
      </c>
      <c r="Y87" s="10">
        <v>8140</v>
      </c>
      <c r="Z87" s="10">
        <v>72019</v>
      </c>
      <c r="AA87" s="259">
        <v>6760392</v>
      </c>
      <c r="AB87" s="329" t="s">
        <v>1236</v>
      </c>
      <c r="AC87" s="326" t="s">
        <v>74</v>
      </c>
      <c r="AD87" s="411">
        <f t="shared" si="2"/>
        <v>2333333.3333333335</v>
      </c>
      <c r="AE87" s="326" t="s">
        <v>311</v>
      </c>
      <c r="AF87" s="326" t="s">
        <v>3756</v>
      </c>
      <c r="AG87" s="326" t="s">
        <v>3687</v>
      </c>
      <c r="AH87" s="259">
        <v>6682237</v>
      </c>
      <c r="AI87" s="401" t="s">
        <v>2024</v>
      </c>
      <c r="AJ87" s="326" t="s">
        <v>20</v>
      </c>
      <c r="AK87" s="411">
        <f t="shared" si="5"/>
        <v>2333333.3333333335</v>
      </c>
      <c r="AL87" s="326" t="s">
        <v>3486</v>
      </c>
      <c r="AM87" s="326" t="s">
        <v>3756</v>
      </c>
      <c r="AN87" s="326" t="s">
        <v>3687</v>
      </c>
      <c r="AO87" s="413"/>
      <c r="AP87" s="413"/>
      <c r="AQ87" s="413"/>
      <c r="AR87" s="413"/>
      <c r="AS87" s="413"/>
      <c r="AT87" s="413"/>
      <c r="AU87" s="413"/>
      <c r="AV87" s="413"/>
      <c r="AW87" s="413"/>
      <c r="AX87" s="413"/>
      <c r="AY87" s="413"/>
      <c r="AZ87" s="413"/>
      <c r="BA87" s="413"/>
      <c r="BB87" s="413"/>
      <c r="BC87" s="413"/>
      <c r="BD87" s="413"/>
      <c r="BE87" s="413"/>
      <c r="BF87" s="519"/>
      <c r="BG87" s="413"/>
      <c r="BH87" s="413"/>
      <c r="BI87" s="413"/>
      <c r="BJ87" s="413"/>
      <c r="BK87" s="413"/>
      <c r="BL87" s="413"/>
      <c r="BM87" s="413"/>
      <c r="BN87" s="413"/>
      <c r="BO87" s="413"/>
      <c r="BP87" s="413"/>
      <c r="BQ87" s="413"/>
      <c r="BR87" s="321" t="s">
        <v>3661</v>
      </c>
      <c r="BS87" s="324" t="s">
        <v>3662</v>
      </c>
      <c r="BT87" s="518"/>
      <c r="BU87" s="327"/>
      <c r="BV87" s="518"/>
      <c r="BW87" s="327"/>
      <c r="BX87" s="518"/>
      <c r="BY87" s="327"/>
      <c r="BZ87" s="413"/>
      <c r="CA87" s="413"/>
      <c r="CB87" s="413"/>
      <c r="CC87" s="413"/>
      <c r="CD87" s="413"/>
      <c r="CE87" s="413"/>
      <c r="CF87" s="413"/>
      <c r="CG87" s="413"/>
      <c r="CH87" s="413"/>
      <c r="CI87" s="413"/>
      <c r="CJ87" s="332" t="s">
        <v>5859</v>
      </c>
      <c r="CK87" s="332" t="s">
        <v>5860</v>
      </c>
      <c r="CL87" s="332" t="s">
        <v>5861</v>
      </c>
      <c r="CM87" s="413"/>
      <c r="CN87" s="413"/>
      <c r="CO87" s="413"/>
    </row>
    <row r="88" spans="1:96" ht="36">
      <c r="A88" s="508">
        <v>29</v>
      </c>
      <c r="B88" s="292" t="s">
        <v>5824</v>
      </c>
      <c r="C88" s="292" t="s">
        <v>5872</v>
      </c>
      <c r="D88" s="11" t="s">
        <v>5873</v>
      </c>
      <c r="E88" s="8" t="s">
        <v>5827</v>
      </c>
      <c r="F88" s="10">
        <v>2023</v>
      </c>
      <c r="G88" s="10">
        <v>2023</v>
      </c>
      <c r="H88" s="10">
        <v>6</v>
      </c>
      <c r="I88" s="8" t="s">
        <v>5720</v>
      </c>
      <c r="J88" s="752">
        <v>6961000</v>
      </c>
      <c r="K88" s="723">
        <v>7000000</v>
      </c>
      <c r="L88" s="8" t="s">
        <v>3472</v>
      </c>
      <c r="M88" s="10">
        <v>3</v>
      </c>
      <c r="N88" s="9"/>
      <c r="O88" s="11" t="s">
        <v>9</v>
      </c>
      <c r="P88" s="408"/>
      <c r="Q88" s="408"/>
      <c r="R88" s="10">
        <v>6760392</v>
      </c>
      <c r="S88" s="9" t="s">
        <v>74</v>
      </c>
      <c r="T88" s="323" t="s">
        <v>1236</v>
      </c>
      <c r="U88" s="196">
        <f t="shared" si="4"/>
        <v>2333333.3333333335</v>
      </c>
      <c r="V88" s="8" t="s">
        <v>311</v>
      </c>
      <c r="W88" s="8" t="s">
        <v>3756</v>
      </c>
      <c r="X88" s="8" t="s">
        <v>3687</v>
      </c>
      <c r="Y88" s="10">
        <v>8140</v>
      </c>
      <c r="Z88" s="10">
        <v>72019</v>
      </c>
      <c r="AA88" s="10">
        <v>6806664</v>
      </c>
      <c r="AB88" s="323" t="s">
        <v>2621</v>
      </c>
      <c r="AC88" s="8" t="s">
        <v>120</v>
      </c>
      <c r="AD88" s="108">
        <f t="shared" si="2"/>
        <v>2333333.3333333335</v>
      </c>
      <c r="AE88" s="8" t="s">
        <v>311</v>
      </c>
      <c r="AF88" s="8" t="s">
        <v>3756</v>
      </c>
      <c r="AG88" s="8" t="s">
        <v>3687</v>
      </c>
      <c r="AH88" s="10">
        <v>6793410</v>
      </c>
      <c r="AI88" s="12" t="s">
        <v>1235</v>
      </c>
      <c r="AJ88" s="8" t="s">
        <v>78</v>
      </c>
      <c r="AK88" s="108">
        <f t="shared" si="5"/>
        <v>2333333.3333333335</v>
      </c>
      <c r="AL88" s="8" t="s">
        <v>311</v>
      </c>
      <c r="AM88" s="8" t="s">
        <v>3756</v>
      </c>
      <c r="AN88" s="8" t="s">
        <v>3687</v>
      </c>
      <c r="AO88" s="408"/>
      <c r="AP88" s="408"/>
      <c r="AQ88" s="408"/>
      <c r="AR88" s="509"/>
      <c r="AS88" s="408"/>
      <c r="AT88" s="408"/>
      <c r="AU88" s="408"/>
      <c r="AV88" s="408"/>
      <c r="AW88" s="408"/>
      <c r="AX88" s="408"/>
      <c r="AY88" s="509"/>
      <c r="AZ88" s="408"/>
      <c r="BA88" s="408"/>
      <c r="BB88" s="408"/>
      <c r="BC88" s="408"/>
      <c r="BD88" s="408"/>
      <c r="BE88" s="408"/>
      <c r="BF88" s="509"/>
      <c r="BG88" s="408"/>
      <c r="BH88" s="408"/>
      <c r="BI88" s="408"/>
      <c r="BJ88" s="408"/>
      <c r="BK88" s="408"/>
      <c r="BL88" s="408"/>
      <c r="BM88" s="509"/>
      <c r="BN88" s="408"/>
      <c r="BO88" s="408"/>
      <c r="BP88" s="408"/>
      <c r="BQ88" s="408"/>
      <c r="BR88" s="321" t="s">
        <v>3661</v>
      </c>
      <c r="BS88" s="324" t="s">
        <v>3662</v>
      </c>
      <c r="BT88" s="516"/>
      <c r="BU88" s="11"/>
      <c r="BV88" s="516"/>
      <c r="BW88" s="11"/>
      <c r="BX88" s="516"/>
      <c r="BY88" s="11"/>
      <c r="BZ88" s="408"/>
      <c r="CA88" s="408"/>
      <c r="CB88" s="408"/>
      <c r="CC88" s="408"/>
      <c r="CD88" s="408"/>
      <c r="CE88" s="408"/>
      <c r="CF88" s="408"/>
      <c r="CG88" s="408"/>
      <c r="CH88" s="408"/>
      <c r="CI88" s="408"/>
      <c r="CJ88" s="9" t="s">
        <v>5874</v>
      </c>
      <c r="CK88" s="9" t="s">
        <v>5875</v>
      </c>
      <c r="CL88" s="9" t="s">
        <v>5871</v>
      </c>
      <c r="CM88" s="408" t="s">
        <v>5866</v>
      </c>
      <c r="CN88" s="408"/>
      <c r="CO88" s="408"/>
    </row>
    <row r="89" spans="1:96" ht="36">
      <c r="A89" s="10">
        <v>31</v>
      </c>
      <c r="B89" s="292" t="s">
        <v>5880</v>
      </c>
      <c r="C89" s="292" t="s">
        <v>5881</v>
      </c>
      <c r="D89" s="11" t="s">
        <v>5882</v>
      </c>
      <c r="E89" s="8" t="s">
        <v>5883</v>
      </c>
      <c r="F89" s="10">
        <v>2023</v>
      </c>
      <c r="G89" s="10">
        <v>2023</v>
      </c>
      <c r="H89" s="10">
        <v>6</v>
      </c>
      <c r="I89" s="8" t="s">
        <v>5712</v>
      </c>
      <c r="J89" s="723">
        <v>7000000</v>
      </c>
      <c r="K89" s="723">
        <v>7000000</v>
      </c>
      <c r="L89" s="8" t="s">
        <v>3472</v>
      </c>
      <c r="M89" s="10">
        <v>3</v>
      </c>
      <c r="N89" s="8" t="s">
        <v>5884</v>
      </c>
      <c r="O89" s="11" t="s">
        <v>9</v>
      </c>
      <c r="P89" s="10" t="s">
        <v>3686</v>
      </c>
      <c r="Q89" s="10" t="s">
        <v>4392</v>
      </c>
      <c r="R89" s="10">
        <v>6826739</v>
      </c>
      <c r="S89" s="9" t="s">
        <v>58</v>
      </c>
      <c r="T89" s="12" t="s">
        <v>2595</v>
      </c>
      <c r="U89" s="196">
        <f t="shared" si="4"/>
        <v>2333333.3333333335</v>
      </c>
      <c r="V89" s="8" t="s">
        <v>197</v>
      </c>
      <c r="W89" s="8" t="s">
        <v>3751</v>
      </c>
      <c r="X89" s="8" t="s">
        <v>3687</v>
      </c>
      <c r="Y89" s="10">
        <v>8140</v>
      </c>
      <c r="Z89" s="10">
        <v>72019</v>
      </c>
      <c r="AA89" s="408">
        <v>6859382</v>
      </c>
      <c r="AB89" s="409" t="s">
        <v>2631</v>
      </c>
      <c r="AC89" s="8" t="s">
        <v>373</v>
      </c>
      <c r="AD89" s="108">
        <f t="shared" si="2"/>
        <v>2333333.3333333335</v>
      </c>
      <c r="AE89" s="8" t="s">
        <v>217</v>
      </c>
      <c r="AF89" s="8" t="s">
        <v>3756</v>
      </c>
      <c r="AG89" s="8" t="s">
        <v>3687</v>
      </c>
      <c r="AH89" s="10">
        <v>6795859</v>
      </c>
      <c r="AI89" s="323" t="s">
        <v>1960</v>
      </c>
      <c r="AJ89" s="8" t="s">
        <v>63</v>
      </c>
      <c r="AK89" s="108">
        <f t="shared" si="5"/>
        <v>2333333.3333333335</v>
      </c>
      <c r="AL89" s="8" t="s">
        <v>197</v>
      </c>
      <c r="AM89" s="8" t="s">
        <v>3751</v>
      </c>
      <c r="AN89" s="8" t="s">
        <v>3687</v>
      </c>
      <c r="AO89" s="408"/>
      <c r="AP89" s="408"/>
      <c r="AQ89" s="408"/>
      <c r="AR89" s="509"/>
      <c r="AS89" s="408"/>
      <c r="AT89" s="408"/>
      <c r="AU89" s="408"/>
      <c r="AV89" s="408"/>
      <c r="AW89" s="408"/>
      <c r="AX89" s="408"/>
      <c r="AY89" s="509"/>
      <c r="AZ89" s="408"/>
      <c r="BA89" s="408"/>
      <c r="BB89" s="408"/>
      <c r="BC89" s="408"/>
      <c r="BD89" s="408"/>
      <c r="BE89" s="408"/>
      <c r="BF89" s="509"/>
      <c r="BG89" s="408"/>
      <c r="BH89" s="408"/>
      <c r="BI89" s="408"/>
      <c r="BJ89" s="408"/>
      <c r="BK89" s="408"/>
      <c r="BL89" s="408"/>
      <c r="BM89" s="509"/>
      <c r="BN89" s="408"/>
      <c r="BO89" s="408"/>
      <c r="BP89" s="408"/>
      <c r="BQ89" s="408"/>
      <c r="BR89" s="321" t="s">
        <v>3661</v>
      </c>
      <c r="BS89" s="321" t="s">
        <v>3662</v>
      </c>
      <c r="BT89" s="516"/>
      <c r="BU89" s="11"/>
      <c r="BV89" s="516"/>
      <c r="BW89" s="11"/>
      <c r="BX89" s="516"/>
      <c r="BY89" s="11"/>
      <c r="BZ89" s="408"/>
      <c r="CA89" s="408"/>
      <c r="CB89" s="408"/>
      <c r="CC89" s="408"/>
      <c r="CD89" s="408"/>
      <c r="CE89" s="408"/>
      <c r="CF89" s="408"/>
      <c r="CG89" s="408"/>
      <c r="CH89" s="408"/>
      <c r="CI89" s="408"/>
      <c r="CJ89" s="408"/>
      <c r="CK89" s="408"/>
      <c r="CL89" s="408"/>
      <c r="CM89" s="408"/>
      <c r="CN89" s="408"/>
      <c r="CO89" s="408"/>
    </row>
    <row r="90" spans="1:96" ht="36">
      <c r="A90" s="330">
        <v>32</v>
      </c>
      <c r="B90" s="292" t="s">
        <v>5880</v>
      </c>
      <c r="C90" s="293" t="s">
        <v>5885</v>
      </c>
      <c r="D90" s="327" t="s">
        <v>5886</v>
      </c>
      <c r="E90" s="326" t="s">
        <v>5883</v>
      </c>
      <c r="F90" s="259">
        <v>2023</v>
      </c>
      <c r="G90" s="259">
        <v>2023</v>
      </c>
      <c r="H90" s="259">
        <v>6</v>
      </c>
      <c r="I90" s="326" t="s">
        <v>5712</v>
      </c>
      <c r="J90" s="730">
        <v>7000000</v>
      </c>
      <c r="K90" s="730">
        <v>7000000</v>
      </c>
      <c r="L90" s="326" t="s">
        <v>3472</v>
      </c>
      <c r="M90" s="784">
        <v>3</v>
      </c>
      <c r="N90" s="326" t="s">
        <v>5884</v>
      </c>
      <c r="O90" s="11" t="s">
        <v>9</v>
      </c>
      <c r="P90" s="259" t="s">
        <v>3686</v>
      </c>
      <c r="Q90" s="259" t="s">
        <v>4392</v>
      </c>
      <c r="R90" s="259">
        <v>6680641</v>
      </c>
      <c r="S90" s="332" t="s">
        <v>92</v>
      </c>
      <c r="T90" s="329" t="s">
        <v>2082</v>
      </c>
      <c r="U90" s="412">
        <f t="shared" si="4"/>
        <v>2333333.3333333335</v>
      </c>
      <c r="V90" s="326" t="s">
        <v>169</v>
      </c>
      <c r="W90" s="326" t="s">
        <v>3751</v>
      </c>
      <c r="X90" s="326" t="s">
        <v>3687</v>
      </c>
      <c r="Y90" s="10">
        <v>8140</v>
      </c>
      <c r="Z90" s="10">
        <v>72019</v>
      </c>
      <c r="AA90" s="413">
        <v>6843797</v>
      </c>
      <c r="AB90" s="414" t="s">
        <v>2706</v>
      </c>
      <c r="AC90" s="326" t="s">
        <v>404</v>
      </c>
      <c r="AD90" s="405">
        <f t="shared" si="2"/>
        <v>2333333.3333333335</v>
      </c>
      <c r="AE90" s="326" t="s">
        <v>169</v>
      </c>
      <c r="AF90" s="326" t="s">
        <v>3751</v>
      </c>
      <c r="AG90" s="326" t="s">
        <v>3687</v>
      </c>
      <c r="AH90" s="259">
        <v>258471</v>
      </c>
      <c r="AI90" s="329" t="s">
        <v>3972</v>
      </c>
      <c r="AJ90" s="326" t="s">
        <v>5887</v>
      </c>
      <c r="AK90" s="405">
        <f t="shared" si="5"/>
        <v>2333333.3333333335</v>
      </c>
      <c r="AL90" s="326" t="s">
        <v>176</v>
      </c>
      <c r="AM90" s="326" t="s">
        <v>3751</v>
      </c>
      <c r="AN90" s="326" t="s">
        <v>3687</v>
      </c>
      <c r="AO90" s="413"/>
      <c r="AP90" s="413"/>
      <c r="AQ90" s="413"/>
      <c r="AR90" s="519"/>
      <c r="AS90" s="413"/>
      <c r="AT90" s="413"/>
      <c r="AU90" s="413"/>
      <c r="AV90" s="413"/>
      <c r="AW90" s="413"/>
      <c r="AX90" s="413"/>
      <c r="AY90" s="519"/>
      <c r="AZ90" s="413"/>
      <c r="BA90" s="413"/>
      <c r="BB90" s="413"/>
      <c r="BC90" s="413"/>
      <c r="BD90" s="413"/>
      <c r="BE90" s="413"/>
      <c r="BF90" s="519"/>
      <c r="BG90" s="413"/>
      <c r="BH90" s="413"/>
      <c r="BI90" s="413"/>
      <c r="BJ90" s="413"/>
      <c r="BK90" s="413"/>
      <c r="BL90" s="413"/>
      <c r="BM90" s="519"/>
      <c r="BN90" s="413"/>
      <c r="BO90" s="413"/>
      <c r="BP90" s="413"/>
      <c r="BQ90" s="413"/>
      <c r="BR90" s="321" t="s">
        <v>3661</v>
      </c>
      <c r="BS90" s="321" t="s">
        <v>3662</v>
      </c>
      <c r="BT90" s="518"/>
      <c r="BU90" s="327"/>
      <c r="BV90" s="518"/>
      <c r="BW90" s="327"/>
      <c r="BX90" s="518"/>
      <c r="BY90" s="327"/>
      <c r="BZ90" s="413"/>
      <c r="CA90" s="413"/>
      <c r="CB90" s="413"/>
      <c r="CC90" s="413"/>
      <c r="CD90" s="413"/>
      <c r="CE90" s="413"/>
      <c r="CF90" s="413"/>
      <c r="CG90" s="413"/>
      <c r="CH90" s="413"/>
      <c r="CI90" s="413"/>
      <c r="CJ90" s="413"/>
      <c r="CK90" s="413"/>
      <c r="CL90" s="413"/>
      <c r="CM90" s="413"/>
      <c r="CN90" s="413"/>
      <c r="CO90" s="413"/>
    </row>
    <row r="91" spans="1:96" ht="36">
      <c r="A91" s="10">
        <v>33</v>
      </c>
      <c r="B91" s="292" t="s">
        <v>5880</v>
      </c>
      <c r="C91" s="295" t="s">
        <v>5888</v>
      </c>
      <c r="D91" s="11" t="s">
        <v>5889</v>
      </c>
      <c r="E91" s="8" t="s">
        <v>5883</v>
      </c>
      <c r="F91" s="10">
        <v>2023</v>
      </c>
      <c r="G91" s="10">
        <v>2023</v>
      </c>
      <c r="H91" s="10">
        <v>6</v>
      </c>
      <c r="I91" s="8" t="s">
        <v>5712</v>
      </c>
      <c r="J91" s="723">
        <v>7000000</v>
      </c>
      <c r="K91" s="723">
        <v>7000000</v>
      </c>
      <c r="L91" s="8" t="s">
        <v>3472</v>
      </c>
      <c r="M91" s="373">
        <v>3</v>
      </c>
      <c r="N91" s="8" t="s">
        <v>5884</v>
      </c>
      <c r="O91" s="11" t="s">
        <v>9</v>
      </c>
      <c r="P91" s="10" t="s">
        <v>3686</v>
      </c>
      <c r="Q91" s="10" t="s">
        <v>4392</v>
      </c>
      <c r="R91" s="10">
        <v>6833162</v>
      </c>
      <c r="S91" s="9" t="s">
        <v>137</v>
      </c>
      <c r="T91" s="323" t="s">
        <v>2319</v>
      </c>
      <c r="U91" s="196">
        <f t="shared" si="4"/>
        <v>2333333.3333333335</v>
      </c>
      <c r="V91" s="8" t="s">
        <v>3486</v>
      </c>
      <c r="W91" s="8" t="s">
        <v>3756</v>
      </c>
      <c r="X91" s="8" t="s">
        <v>3687</v>
      </c>
      <c r="Y91" s="10">
        <v>8140</v>
      </c>
      <c r="Z91" s="10">
        <v>72019</v>
      </c>
      <c r="AA91" s="8">
        <v>6839500</v>
      </c>
      <c r="AB91" s="13" t="s">
        <v>2959</v>
      </c>
      <c r="AC91" s="8" t="s">
        <v>43</v>
      </c>
      <c r="AD91" s="108">
        <f t="shared" si="2"/>
        <v>2333333.3333333335</v>
      </c>
      <c r="AE91" s="8" t="s">
        <v>256</v>
      </c>
      <c r="AF91" s="8" t="s">
        <v>3756</v>
      </c>
      <c r="AG91" s="8" t="s">
        <v>3687</v>
      </c>
      <c r="AH91" s="10">
        <v>6837723</v>
      </c>
      <c r="AI91" s="12" t="s">
        <v>2960</v>
      </c>
      <c r="AJ91" s="8" t="s">
        <v>390</v>
      </c>
      <c r="AK91" s="108">
        <f t="shared" si="5"/>
        <v>2333333.3333333335</v>
      </c>
      <c r="AL91" s="8" t="s">
        <v>256</v>
      </c>
      <c r="AM91" s="8" t="s">
        <v>3756</v>
      </c>
      <c r="AN91" s="8" t="s">
        <v>3687</v>
      </c>
      <c r="AO91" s="408"/>
      <c r="AP91" s="408"/>
      <c r="AQ91" s="408"/>
      <c r="AR91" s="509"/>
      <c r="AS91" s="408"/>
      <c r="AT91" s="408"/>
      <c r="AU91" s="408"/>
      <c r="AV91" s="408"/>
      <c r="AW91" s="408"/>
      <c r="AX91" s="408"/>
      <c r="AY91" s="509"/>
      <c r="AZ91" s="408"/>
      <c r="BA91" s="408"/>
      <c r="BB91" s="408"/>
      <c r="BC91" s="408"/>
      <c r="BD91" s="408"/>
      <c r="BE91" s="408"/>
      <c r="BF91" s="509"/>
      <c r="BG91" s="408"/>
      <c r="BH91" s="408"/>
      <c r="BI91" s="408"/>
      <c r="BJ91" s="408"/>
      <c r="BK91" s="408"/>
      <c r="BL91" s="408"/>
      <c r="BM91" s="509"/>
      <c r="BN91" s="408"/>
      <c r="BO91" s="408"/>
      <c r="BP91" s="408"/>
      <c r="BQ91" s="408"/>
      <c r="BR91" s="321" t="s">
        <v>3661</v>
      </c>
      <c r="BS91" s="324" t="s">
        <v>3662</v>
      </c>
      <c r="BT91" s="516"/>
      <c r="BU91" s="11"/>
      <c r="BV91" s="516"/>
      <c r="BW91" s="11"/>
      <c r="BX91" s="516"/>
      <c r="BY91" s="11"/>
      <c r="BZ91" s="408"/>
      <c r="CA91" s="408"/>
      <c r="CB91" s="408"/>
      <c r="CC91" s="408"/>
      <c r="CD91" s="408"/>
      <c r="CE91" s="408"/>
      <c r="CF91" s="408"/>
      <c r="CG91" s="408"/>
      <c r="CH91" s="408"/>
      <c r="CI91" s="408"/>
      <c r="CJ91" s="9" t="s">
        <v>5716</v>
      </c>
      <c r="CK91" s="408"/>
      <c r="CL91" s="408"/>
      <c r="CM91" s="408" t="s">
        <v>5571</v>
      </c>
      <c r="CN91" s="408"/>
      <c r="CO91" s="408"/>
      <c r="CP91" s="260"/>
      <c r="CQ91" s="260"/>
      <c r="CR91" s="260"/>
    </row>
    <row r="92" spans="1:96" ht="36">
      <c r="A92" s="10">
        <v>34</v>
      </c>
      <c r="B92" s="292" t="s">
        <v>5880</v>
      </c>
      <c r="C92" s="292" t="s">
        <v>5890</v>
      </c>
      <c r="D92" s="11" t="s">
        <v>5891</v>
      </c>
      <c r="E92" s="8" t="s">
        <v>5883</v>
      </c>
      <c r="F92" s="10">
        <v>2023</v>
      </c>
      <c r="G92" s="10">
        <v>2023</v>
      </c>
      <c r="H92" s="10">
        <v>6</v>
      </c>
      <c r="I92" s="41" t="s">
        <v>5892</v>
      </c>
      <c r="J92" s="723">
        <v>7000000</v>
      </c>
      <c r="K92" s="723">
        <v>7000000</v>
      </c>
      <c r="L92" s="8" t="s">
        <v>3472</v>
      </c>
      <c r="M92" s="373">
        <v>1</v>
      </c>
      <c r="N92" s="8" t="s">
        <v>5884</v>
      </c>
      <c r="O92" s="11" t="s">
        <v>9</v>
      </c>
      <c r="P92" s="10" t="s">
        <v>3686</v>
      </c>
      <c r="Q92" s="10" t="s">
        <v>4392</v>
      </c>
      <c r="R92" s="10">
        <v>6826743</v>
      </c>
      <c r="S92" s="9" t="s">
        <v>52</v>
      </c>
      <c r="T92" s="323" t="s">
        <v>2168</v>
      </c>
      <c r="U92" s="196">
        <f t="shared" si="4"/>
        <v>2333333.3333333335</v>
      </c>
      <c r="V92" s="8" t="s">
        <v>197</v>
      </c>
      <c r="W92" s="8" t="s">
        <v>3751</v>
      </c>
      <c r="X92" s="8" t="s">
        <v>3687</v>
      </c>
      <c r="Y92" s="10">
        <v>8140</v>
      </c>
      <c r="Z92" s="10">
        <v>72019</v>
      </c>
      <c r="AA92" s="8">
        <v>6826739</v>
      </c>
      <c r="AB92" s="13" t="s">
        <v>2595</v>
      </c>
      <c r="AC92" s="8" t="s">
        <v>5893</v>
      </c>
      <c r="AD92" s="108">
        <f t="shared" si="2"/>
        <v>2333333.3333333335</v>
      </c>
      <c r="AE92" s="8" t="s">
        <v>197</v>
      </c>
      <c r="AF92" s="8" t="s">
        <v>3751</v>
      </c>
      <c r="AG92" s="8" t="s">
        <v>3687</v>
      </c>
      <c r="AH92" s="10">
        <v>6825598</v>
      </c>
      <c r="AI92" s="323" t="s">
        <v>2062</v>
      </c>
      <c r="AJ92" s="8" t="s">
        <v>385</v>
      </c>
      <c r="AK92" s="108">
        <f t="shared" si="5"/>
        <v>2333333.3333333335</v>
      </c>
      <c r="AL92" s="8" t="s">
        <v>179</v>
      </c>
      <c r="AM92" s="8" t="s">
        <v>3756</v>
      </c>
      <c r="AN92" s="8" t="s">
        <v>3687</v>
      </c>
      <c r="AO92" s="408"/>
      <c r="AP92" s="408"/>
      <c r="AQ92" s="408"/>
      <c r="AR92" s="509"/>
      <c r="AS92" s="408"/>
      <c r="AT92" s="408"/>
      <c r="AU92" s="408"/>
      <c r="AV92" s="408"/>
      <c r="AW92" s="408"/>
      <c r="AX92" s="408"/>
      <c r="AY92" s="509"/>
      <c r="AZ92" s="408"/>
      <c r="BA92" s="408"/>
      <c r="BB92" s="408"/>
      <c r="BC92" s="408"/>
      <c r="BD92" s="408"/>
      <c r="BE92" s="408"/>
      <c r="BF92" s="509"/>
      <c r="BG92" s="408"/>
      <c r="BH92" s="408"/>
      <c r="BI92" s="408"/>
      <c r="BJ92" s="408"/>
      <c r="BK92" s="408"/>
      <c r="BL92" s="408"/>
      <c r="BM92" s="509"/>
      <c r="BN92" s="408"/>
      <c r="BO92" s="408"/>
      <c r="BP92" s="408"/>
      <c r="BQ92" s="408"/>
      <c r="BR92" s="321" t="s">
        <v>3661</v>
      </c>
      <c r="BS92" s="321" t="s">
        <v>3662</v>
      </c>
      <c r="BT92" s="516"/>
      <c r="BU92" s="11"/>
      <c r="BV92" s="516"/>
      <c r="BW92" s="11"/>
      <c r="BX92" s="516"/>
      <c r="BY92" s="11"/>
      <c r="BZ92" s="408"/>
      <c r="CA92" s="408"/>
      <c r="CB92" s="408"/>
      <c r="CC92" s="408"/>
      <c r="CD92" s="408"/>
      <c r="CE92" s="408"/>
      <c r="CF92" s="408"/>
      <c r="CG92" s="408"/>
      <c r="CH92" s="408"/>
      <c r="CI92" s="408"/>
      <c r="CJ92" s="408"/>
      <c r="CK92" s="408"/>
      <c r="CL92" s="408"/>
      <c r="CM92" s="408"/>
      <c r="CN92" s="408"/>
      <c r="CO92" s="408"/>
    </row>
    <row r="93" spans="1:96" ht="36">
      <c r="A93" s="10">
        <v>35</v>
      </c>
      <c r="B93" s="292" t="s">
        <v>5894</v>
      </c>
      <c r="C93" s="346" t="s">
        <v>5895</v>
      </c>
      <c r="D93" s="11" t="s">
        <v>5896</v>
      </c>
      <c r="E93" s="8" t="s">
        <v>5883</v>
      </c>
      <c r="F93" s="10">
        <v>2023</v>
      </c>
      <c r="G93" s="10">
        <v>2023</v>
      </c>
      <c r="H93" s="10">
        <v>3</v>
      </c>
      <c r="I93" s="8" t="s">
        <v>5720</v>
      </c>
      <c r="J93" s="723">
        <v>7432000</v>
      </c>
      <c r="K93" s="723">
        <v>7000000</v>
      </c>
      <c r="L93" s="8" t="s">
        <v>3472</v>
      </c>
      <c r="M93" s="373">
        <v>4</v>
      </c>
      <c r="N93" s="8" t="s">
        <v>5884</v>
      </c>
      <c r="O93" s="11" t="s">
        <v>9</v>
      </c>
      <c r="P93" s="10" t="s">
        <v>3686</v>
      </c>
      <c r="Q93" s="10" t="s">
        <v>4392</v>
      </c>
      <c r="R93" s="325" t="s">
        <v>5897</v>
      </c>
      <c r="S93" s="9" t="s">
        <v>15</v>
      </c>
      <c r="T93" s="325" t="s">
        <v>1305</v>
      </c>
      <c r="U93" s="196">
        <f t="shared" si="4"/>
        <v>2333333.3333333335</v>
      </c>
      <c r="V93" s="41" t="s">
        <v>269</v>
      </c>
      <c r="W93" s="8" t="s">
        <v>3751</v>
      </c>
      <c r="X93" s="8" t="s">
        <v>3687</v>
      </c>
      <c r="Y93" s="10">
        <v>8140</v>
      </c>
      <c r="Z93" s="10">
        <v>72019</v>
      </c>
      <c r="AA93" s="41">
        <v>6787821</v>
      </c>
      <c r="AB93" s="325" t="s">
        <v>2044</v>
      </c>
      <c r="AC93" s="41" t="s">
        <v>50</v>
      </c>
      <c r="AD93" s="402">
        <f t="shared" si="2"/>
        <v>2333333.3333333335</v>
      </c>
      <c r="AE93" s="8" t="s">
        <v>269</v>
      </c>
      <c r="AF93" s="8" t="s">
        <v>3751</v>
      </c>
      <c r="AG93" s="8" t="s">
        <v>3687</v>
      </c>
      <c r="AH93" s="41">
        <v>6784457</v>
      </c>
      <c r="AI93" s="325" t="s">
        <v>2042</v>
      </c>
      <c r="AJ93" s="41" t="s">
        <v>51</v>
      </c>
      <c r="AK93" s="402">
        <f>AD93</f>
        <v>2333333.3333333335</v>
      </c>
      <c r="AL93" s="8" t="s">
        <v>269</v>
      </c>
      <c r="AM93" s="8" t="s">
        <v>3751</v>
      </c>
      <c r="AN93" s="8" t="s">
        <v>3687</v>
      </c>
      <c r="AO93" s="41"/>
      <c r="AP93" s="41"/>
      <c r="AQ93" s="41"/>
      <c r="AR93" s="399"/>
      <c r="AS93" s="41"/>
      <c r="AT93" s="41"/>
      <c r="AU93" s="41"/>
      <c r="AV93" s="41"/>
      <c r="AW93" s="41"/>
      <c r="AX93" s="41"/>
      <c r="AY93" s="399"/>
      <c r="AZ93" s="41"/>
      <c r="BA93" s="41"/>
      <c r="BB93" s="41"/>
      <c r="BC93" s="41"/>
      <c r="BD93" s="41"/>
      <c r="BE93" s="41"/>
      <c r="BF93" s="399"/>
      <c r="BG93" s="41"/>
      <c r="BH93" s="41"/>
      <c r="BI93" s="41"/>
      <c r="BJ93" s="41"/>
      <c r="BK93" s="41"/>
      <c r="BL93" s="41"/>
      <c r="BM93" s="399"/>
      <c r="BN93" s="41"/>
      <c r="BO93" s="41"/>
      <c r="BP93" s="41"/>
      <c r="BQ93" s="41"/>
      <c r="BR93" s="321" t="s">
        <v>3661</v>
      </c>
      <c r="BS93" s="321" t="s">
        <v>3662</v>
      </c>
      <c r="BT93" s="9" t="s">
        <v>2224</v>
      </c>
      <c r="BU93" s="41"/>
      <c r="BV93" s="9" t="s">
        <v>5898</v>
      </c>
      <c r="BW93" s="41"/>
      <c r="BX93" s="41" t="s">
        <v>2425</v>
      </c>
      <c r="BY93" s="41"/>
      <c r="BZ93" s="9" t="s">
        <v>5899</v>
      </c>
      <c r="CA93" s="41"/>
      <c r="CB93" s="41"/>
      <c r="CC93" s="41"/>
      <c r="CD93" s="41"/>
      <c r="CE93" s="41"/>
      <c r="CF93" s="41"/>
      <c r="CG93" s="41"/>
      <c r="CH93" s="41"/>
      <c r="CI93" s="41"/>
      <c r="CJ93" s="9" t="s">
        <v>3721</v>
      </c>
      <c r="CK93" s="9"/>
      <c r="CL93" s="9" t="s">
        <v>5415</v>
      </c>
      <c r="CM93" s="41"/>
      <c r="CN93" s="41"/>
      <c r="CO93" s="41"/>
    </row>
    <row r="94" spans="1:96" ht="36">
      <c r="A94" s="330">
        <v>36</v>
      </c>
      <c r="B94" s="292" t="s">
        <v>5894</v>
      </c>
      <c r="C94" s="559" t="s">
        <v>5900</v>
      </c>
      <c r="D94" s="9" t="s">
        <v>5901</v>
      </c>
      <c r="E94" s="326" t="s">
        <v>5883</v>
      </c>
      <c r="F94" s="259">
        <v>2023</v>
      </c>
      <c r="G94" s="259">
        <v>2023</v>
      </c>
      <c r="H94" s="259">
        <v>3</v>
      </c>
      <c r="I94" s="326" t="s">
        <v>5712</v>
      </c>
      <c r="J94" s="730">
        <v>7000000</v>
      </c>
      <c r="K94" s="730">
        <v>7000000</v>
      </c>
      <c r="L94" s="326" t="s">
        <v>3472</v>
      </c>
      <c r="M94" s="784">
        <v>3</v>
      </c>
      <c r="N94" s="326" t="s">
        <v>5884</v>
      </c>
      <c r="O94" s="11" t="s">
        <v>9</v>
      </c>
      <c r="P94" s="259" t="s">
        <v>3686</v>
      </c>
      <c r="Q94" s="259" t="s">
        <v>4392</v>
      </c>
      <c r="R94" s="328">
        <v>6680618</v>
      </c>
      <c r="S94" s="332" t="s">
        <v>31</v>
      </c>
      <c r="T94" s="331" t="s">
        <v>2025</v>
      </c>
      <c r="U94" s="412">
        <f t="shared" si="4"/>
        <v>2333333.3333333335</v>
      </c>
      <c r="V94" s="326" t="s">
        <v>197</v>
      </c>
      <c r="W94" s="326" t="s">
        <v>3751</v>
      </c>
      <c r="X94" s="326" t="s">
        <v>3687</v>
      </c>
      <c r="Y94" s="259">
        <v>8140</v>
      </c>
      <c r="Z94" s="259">
        <v>72019</v>
      </c>
      <c r="AA94" s="328">
        <v>6681051</v>
      </c>
      <c r="AB94" s="331" t="s">
        <v>1945</v>
      </c>
      <c r="AC94" s="328" t="s">
        <v>13</v>
      </c>
      <c r="AD94" s="415">
        <f t="shared" si="2"/>
        <v>2333333.3333333335</v>
      </c>
      <c r="AE94" s="326" t="s">
        <v>197</v>
      </c>
      <c r="AF94" s="326" t="s">
        <v>3751</v>
      </c>
      <c r="AG94" s="326" t="s">
        <v>3687</v>
      </c>
      <c r="AH94" s="328">
        <v>6681205</v>
      </c>
      <c r="AI94" s="331" t="s">
        <v>1993</v>
      </c>
      <c r="AJ94" s="328" t="s">
        <v>56</v>
      </c>
      <c r="AK94" s="415">
        <f>AD94</f>
        <v>2333333.3333333335</v>
      </c>
      <c r="AL94" s="326" t="s">
        <v>179</v>
      </c>
      <c r="AM94" s="326" t="s">
        <v>3756</v>
      </c>
      <c r="AN94" s="326" t="s">
        <v>3687</v>
      </c>
      <c r="AO94" s="328"/>
      <c r="AP94" s="328"/>
      <c r="AQ94" s="328"/>
      <c r="AR94" s="416"/>
      <c r="AS94" s="328"/>
      <c r="AT94" s="328"/>
      <c r="AU94" s="328"/>
      <c r="AV94" s="328"/>
      <c r="AW94" s="328"/>
      <c r="AX94" s="328"/>
      <c r="AY94" s="416"/>
      <c r="AZ94" s="328"/>
      <c r="BA94" s="328"/>
      <c r="BB94" s="328"/>
      <c r="BC94" s="328"/>
      <c r="BD94" s="328"/>
      <c r="BE94" s="328"/>
      <c r="BF94" s="416"/>
      <c r="BG94" s="328"/>
      <c r="BH94" s="328"/>
      <c r="BI94" s="328"/>
      <c r="BJ94" s="328"/>
      <c r="BK94" s="328"/>
      <c r="BL94" s="328"/>
      <c r="BM94" s="416"/>
      <c r="BN94" s="328"/>
      <c r="BO94" s="328"/>
      <c r="BP94" s="328"/>
      <c r="BQ94" s="328"/>
      <c r="BR94" s="321" t="s">
        <v>3661</v>
      </c>
      <c r="BS94" s="324" t="s">
        <v>3662</v>
      </c>
      <c r="BT94" s="332" t="s">
        <v>5902</v>
      </c>
      <c r="BU94" s="328"/>
      <c r="BV94" s="328" t="s">
        <v>5903</v>
      </c>
      <c r="BW94" s="328"/>
      <c r="BX94" s="328"/>
      <c r="BY94" s="328"/>
      <c r="BZ94" s="328"/>
      <c r="CA94" s="328"/>
      <c r="CB94" s="328"/>
      <c r="CC94" s="328"/>
      <c r="CD94" s="328"/>
      <c r="CE94" s="328"/>
      <c r="CF94" s="328"/>
      <c r="CG94" s="328"/>
      <c r="CH94" s="328"/>
      <c r="CI94" s="328"/>
      <c r="CJ94" s="328" t="s">
        <v>5716</v>
      </c>
      <c r="CK94" s="328" t="s">
        <v>5904</v>
      </c>
      <c r="CL94" s="328" t="s">
        <v>5905</v>
      </c>
      <c r="CM94" s="328"/>
      <c r="CN94" s="328"/>
      <c r="CO94" s="328"/>
    </row>
    <row r="95" spans="1:96" ht="36">
      <c r="A95" s="10">
        <v>7</v>
      </c>
      <c r="B95" s="292" t="s">
        <v>5709</v>
      </c>
      <c r="C95" s="292" t="s">
        <v>5750</v>
      </c>
      <c r="D95" s="11" t="s">
        <v>5751</v>
      </c>
      <c r="E95" s="10" t="s">
        <v>6</v>
      </c>
      <c r="F95" s="10">
        <v>2023</v>
      </c>
      <c r="G95" s="10">
        <v>2023</v>
      </c>
      <c r="H95" s="10">
        <v>6</v>
      </c>
      <c r="I95" s="8" t="s">
        <v>5712</v>
      </c>
      <c r="J95" s="748"/>
      <c r="K95" s="723">
        <v>6995000</v>
      </c>
      <c r="L95" s="8" t="s">
        <v>3472</v>
      </c>
      <c r="M95" s="10">
        <v>7</v>
      </c>
      <c r="N95" s="9"/>
      <c r="O95" s="11" t="s">
        <v>9</v>
      </c>
      <c r="P95" s="10" t="s">
        <v>3686</v>
      </c>
      <c r="Q95" s="10" t="s">
        <v>4392</v>
      </c>
      <c r="R95" s="10">
        <v>6682794</v>
      </c>
      <c r="S95" s="9" t="s">
        <v>57</v>
      </c>
      <c r="T95" s="323" t="s">
        <v>2032</v>
      </c>
      <c r="U95" s="196">
        <f>K95/2</f>
        <v>3497500</v>
      </c>
      <c r="V95" s="8" t="s">
        <v>207</v>
      </c>
      <c r="W95" s="8" t="s">
        <v>3756</v>
      </c>
      <c r="X95" s="8" t="s">
        <v>3687</v>
      </c>
      <c r="Y95" s="10">
        <v>8140</v>
      </c>
      <c r="Z95" s="10">
        <v>72019</v>
      </c>
      <c r="AA95" s="178">
        <v>6853203</v>
      </c>
      <c r="AB95" s="13" t="s">
        <v>4374</v>
      </c>
      <c r="AC95" s="8" t="s">
        <v>412</v>
      </c>
      <c r="AD95" s="108">
        <f t="shared" si="2"/>
        <v>3497500</v>
      </c>
      <c r="AE95" s="8" t="s">
        <v>176</v>
      </c>
      <c r="AF95" s="8" t="s">
        <v>3751</v>
      </c>
      <c r="AG95" s="8" t="s">
        <v>3687</v>
      </c>
      <c r="AH95" s="8"/>
      <c r="AI95" s="8"/>
      <c r="AJ95" s="8"/>
      <c r="AK95" s="108"/>
      <c r="AL95" s="8"/>
      <c r="AM95" s="8"/>
      <c r="AN95" s="41"/>
      <c r="AO95" s="41"/>
      <c r="AP95" s="41"/>
      <c r="AQ95" s="41"/>
      <c r="AR95" s="399"/>
      <c r="AS95" s="41"/>
      <c r="AT95" s="41"/>
      <c r="AU95" s="41"/>
      <c r="AV95" s="41"/>
      <c r="AW95" s="41"/>
      <c r="AX95" s="41"/>
      <c r="AY95" s="399"/>
      <c r="AZ95" s="41"/>
      <c r="BA95" s="41"/>
      <c r="BB95" s="41"/>
      <c r="BC95" s="41"/>
      <c r="BD95" s="41"/>
      <c r="BE95" s="41"/>
      <c r="BF95" s="399"/>
      <c r="BG95" s="41"/>
      <c r="BH95" s="41"/>
      <c r="BI95" s="41"/>
      <c r="BJ95" s="41"/>
      <c r="BK95" s="41"/>
      <c r="BL95" s="41"/>
      <c r="BM95" s="399"/>
      <c r="BN95" s="41"/>
      <c r="BO95" s="41"/>
      <c r="BP95" s="41"/>
      <c r="BQ95" s="41"/>
      <c r="BR95" s="321" t="s">
        <v>3661</v>
      </c>
      <c r="BS95" s="321" t="s">
        <v>3662</v>
      </c>
      <c r="BT95" s="8" t="s">
        <v>5752</v>
      </c>
      <c r="BU95" s="11" t="s">
        <v>5736</v>
      </c>
      <c r="BV95" s="8"/>
      <c r="BW95" s="11"/>
      <c r="BX95" s="8"/>
      <c r="BY95" s="11"/>
      <c r="BZ95" s="41"/>
      <c r="CA95" s="41"/>
      <c r="CB95" s="41"/>
      <c r="CC95" s="41"/>
      <c r="CD95" s="41"/>
      <c r="CE95" s="41"/>
      <c r="CF95" s="41"/>
      <c r="CG95" s="41"/>
      <c r="CH95" s="41"/>
      <c r="CI95" s="41"/>
      <c r="CJ95" s="207" t="s">
        <v>5716</v>
      </c>
      <c r="CK95" s="207" t="s">
        <v>5405</v>
      </c>
      <c r="CL95" s="207" t="s">
        <v>5433</v>
      </c>
      <c r="CM95" s="468" t="s">
        <v>5744</v>
      </c>
      <c r="CN95" s="207" t="s">
        <v>4208</v>
      </c>
      <c r="CO95" s="207" t="s">
        <v>4208</v>
      </c>
    </row>
    <row r="96" spans="1:96" ht="36">
      <c r="A96" s="10">
        <v>28</v>
      </c>
      <c r="B96" s="292" t="s">
        <v>5824</v>
      </c>
      <c r="C96" s="292" t="s">
        <v>5867</v>
      </c>
      <c r="D96" s="11" t="s">
        <v>5868</v>
      </c>
      <c r="E96" s="8" t="s">
        <v>5827</v>
      </c>
      <c r="F96" s="10">
        <v>2023</v>
      </c>
      <c r="G96" s="10">
        <v>2023</v>
      </c>
      <c r="H96" s="10">
        <v>6</v>
      </c>
      <c r="I96" s="8" t="s">
        <v>5720</v>
      </c>
      <c r="J96" s="754">
        <v>7000000</v>
      </c>
      <c r="K96" s="723">
        <v>6992000</v>
      </c>
      <c r="L96" s="8" t="s">
        <v>3472</v>
      </c>
      <c r="M96" s="10">
        <v>3</v>
      </c>
      <c r="N96" s="9"/>
      <c r="O96" s="11" t="s">
        <v>9</v>
      </c>
      <c r="P96" s="408"/>
      <c r="Q96" s="408"/>
      <c r="R96" s="10">
        <v>6833162</v>
      </c>
      <c r="S96" s="9" t="s">
        <v>137</v>
      </c>
      <c r="T96" s="323" t="s">
        <v>2319</v>
      </c>
      <c r="U96" s="196">
        <f>K96/3</f>
        <v>2330666.6666666665</v>
      </c>
      <c r="V96" s="8" t="s">
        <v>3486</v>
      </c>
      <c r="W96" s="8" t="s">
        <v>3756</v>
      </c>
      <c r="X96" s="8" t="s">
        <v>3687</v>
      </c>
      <c r="Y96" s="10">
        <v>8140</v>
      </c>
      <c r="Z96" s="10">
        <v>72019</v>
      </c>
      <c r="AA96" s="8">
        <v>6839500</v>
      </c>
      <c r="AB96" s="13" t="s">
        <v>2959</v>
      </c>
      <c r="AC96" s="8" t="s">
        <v>43</v>
      </c>
      <c r="AD96" s="108">
        <f t="shared" si="2"/>
        <v>2330666.6666666665</v>
      </c>
      <c r="AE96" s="8" t="s">
        <v>256</v>
      </c>
      <c r="AF96" s="8" t="s">
        <v>3756</v>
      </c>
      <c r="AG96" s="8" t="s">
        <v>3687</v>
      </c>
      <c r="AH96" s="10">
        <v>6837723</v>
      </c>
      <c r="AI96" s="12" t="s">
        <v>2960</v>
      </c>
      <c r="AJ96" s="8" t="s">
        <v>390</v>
      </c>
      <c r="AK96" s="108">
        <f>U96</f>
        <v>2330666.6666666665</v>
      </c>
      <c r="AL96" s="8" t="s">
        <v>256</v>
      </c>
      <c r="AM96" s="8" t="s">
        <v>3756</v>
      </c>
      <c r="AN96" s="8" t="s">
        <v>3687</v>
      </c>
      <c r="AO96" s="408"/>
      <c r="AP96" s="408"/>
      <c r="AQ96" s="408"/>
      <c r="AR96" s="509"/>
      <c r="AS96" s="408"/>
      <c r="AT96" s="408"/>
      <c r="AU96" s="408"/>
      <c r="AV96" s="408"/>
      <c r="AW96" s="408"/>
      <c r="AX96" s="408"/>
      <c r="AY96" s="509"/>
      <c r="AZ96" s="408"/>
      <c r="BA96" s="408"/>
      <c r="BB96" s="408"/>
      <c r="BC96" s="408"/>
      <c r="BD96" s="408"/>
      <c r="BE96" s="408"/>
      <c r="BF96" s="509"/>
      <c r="BG96" s="408"/>
      <c r="BH96" s="408"/>
      <c r="BI96" s="408"/>
      <c r="BJ96" s="408"/>
      <c r="BK96" s="408"/>
      <c r="BL96" s="408"/>
      <c r="BM96" s="509"/>
      <c r="BN96" s="408"/>
      <c r="BO96" s="408"/>
      <c r="BP96" s="408"/>
      <c r="BQ96" s="408"/>
      <c r="BR96" s="321" t="s">
        <v>3661</v>
      </c>
      <c r="BS96" s="324" t="s">
        <v>3662</v>
      </c>
      <c r="BT96" s="516"/>
      <c r="BU96" s="11"/>
      <c r="BV96" s="516"/>
      <c r="BW96" s="11"/>
      <c r="BX96" s="516"/>
      <c r="BY96" s="11"/>
      <c r="BZ96" s="408"/>
      <c r="CA96" s="408"/>
      <c r="CB96" s="408"/>
      <c r="CC96" s="408"/>
      <c r="CD96" s="408"/>
      <c r="CE96" s="408"/>
      <c r="CF96" s="408"/>
      <c r="CG96" s="408"/>
      <c r="CH96" s="408"/>
      <c r="CI96" s="408"/>
      <c r="CJ96" s="9" t="s">
        <v>5869</v>
      </c>
      <c r="CK96" s="9" t="s">
        <v>5870</v>
      </c>
      <c r="CL96" s="9" t="s">
        <v>5871</v>
      </c>
      <c r="CM96" s="408"/>
      <c r="CN96" s="408"/>
      <c r="CO96" s="408"/>
    </row>
    <row r="97" spans="1:96" ht="36.6">
      <c r="A97" s="10">
        <v>17</v>
      </c>
      <c r="B97" s="292" t="s">
        <v>5560</v>
      </c>
      <c r="C97" s="292" t="s">
        <v>5626</v>
      </c>
      <c r="D97" s="322" t="s">
        <v>5627</v>
      </c>
      <c r="E97" s="10" t="s">
        <v>6</v>
      </c>
      <c r="F97" s="10">
        <v>2022</v>
      </c>
      <c r="G97" s="10">
        <v>2022</v>
      </c>
      <c r="H97" s="10"/>
      <c r="I97" s="8" t="s">
        <v>5410</v>
      </c>
      <c r="J97" s="748"/>
      <c r="K97" s="723">
        <v>6971250</v>
      </c>
      <c r="L97" s="8" t="s">
        <v>3687</v>
      </c>
      <c r="M97" s="10">
        <v>7</v>
      </c>
      <c r="N97" s="8" t="s">
        <v>5402</v>
      </c>
      <c r="O97" s="11" t="s">
        <v>9</v>
      </c>
      <c r="P97" s="10" t="s">
        <v>3686</v>
      </c>
      <c r="Q97" s="10" t="s">
        <v>4392</v>
      </c>
      <c r="R97" s="10">
        <v>6787821</v>
      </c>
      <c r="S97" s="9" t="s">
        <v>50</v>
      </c>
      <c r="T97" s="12" t="s">
        <v>2044</v>
      </c>
      <c r="U97" s="196">
        <f>K97/2</f>
        <v>3485625</v>
      </c>
      <c r="V97" s="8" t="s">
        <v>269</v>
      </c>
      <c r="W97" s="8" t="s">
        <v>3751</v>
      </c>
      <c r="X97" s="8" t="s">
        <v>3687</v>
      </c>
      <c r="Y97" s="10"/>
      <c r="Z97" s="10"/>
      <c r="AA97" s="178">
        <v>6778519</v>
      </c>
      <c r="AB97" s="212" t="s">
        <v>2164</v>
      </c>
      <c r="AC97" s="8" t="s">
        <v>321</v>
      </c>
      <c r="AD97" s="108">
        <f t="shared" si="2"/>
        <v>3485625</v>
      </c>
      <c r="AE97" s="8" t="s">
        <v>269</v>
      </c>
      <c r="AF97" s="8" t="s">
        <v>3751</v>
      </c>
      <c r="AG97" s="8" t="s">
        <v>3687</v>
      </c>
      <c r="AH97" s="178"/>
      <c r="AI97" s="13"/>
      <c r="AJ97" s="8"/>
      <c r="AK97" s="400"/>
      <c r="AL97" s="8"/>
      <c r="AM97" s="8"/>
      <c r="AN97" s="41"/>
      <c r="AO97" s="41"/>
      <c r="AP97" s="41"/>
      <c r="AQ97" s="41"/>
      <c r="AR97" s="399"/>
      <c r="AS97" s="41"/>
      <c r="AT97" s="41"/>
      <c r="AU97" s="41"/>
      <c r="AV97" s="41"/>
      <c r="AW97" s="41"/>
      <c r="AX97" s="41"/>
      <c r="AY97" s="399"/>
      <c r="AZ97" s="41"/>
      <c r="BA97" s="41"/>
      <c r="BB97" s="41"/>
      <c r="BC97" s="41"/>
      <c r="BD97" s="41"/>
      <c r="BE97" s="41"/>
      <c r="BF97" s="399"/>
      <c r="BG97" s="41"/>
      <c r="BH97" s="41"/>
      <c r="BI97" s="41"/>
      <c r="BJ97" s="41"/>
      <c r="BK97" s="41"/>
      <c r="BL97" s="41"/>
      <c r="BM97" s="399"/>
      <c r="BN97" s="41"/>
      <c r="BO97" s="41"/>
      <c r="BP97" s="41"/>
      <c r="BQ97" s="41"/>
      <c r="BR97" s="321" t="s">
        <v>3661</v>
      </c>
      <c r="BS97" s="321" t="s">
        <v>3662</v>
      </c>
      <c r="BT97" s="8" t="s">
        <v>2425</v>
      </c>
      <c r="BU97" s="11"/>
      <c r="BV97" s="8" t="s">
        <v>5628</v>
      </c>
      <c r="BW97" s="11"/>
      <c r="BX97" s="8" t="s">
        <v>5629</v>
      </c>
      <c r="BY97" s="11"/>
      <c r="BZ97" s="41"/>
      <c r="CA97" s="41"/>
      <c r="CB97" s="41"/>
      <c r="CC97" s="41"/>
      <c r="CD97" s="41"/>
      <c r="CE97" s="41"/>
      <c r="CF97" s="41"/>
      <c r="CG97" s="41"/>
      <c r="CH97" s="41"/>
      <c r="CI97" s="41"/>
      <c r="CJ97" s="465" t="s">
        <v>5414</v>
      </c>
      <c r="CK97" s="207" t="s">
        <v>5422</v>
      </c>
      <c r="CL97" s="207" t="s">
        <v>5415</v>
      </c>
      <c r="CM97" s="207" t="s">
        <v>5625</v>
      </c>
      <c r="CN97" s="465" t="s">
        <v>4208</v>
      </c>
      <c r="CO97" s="465" t="s">
        <v>4208</v>
      </c>
      <c r="CP97" s="260"/>
      <c r="CQ97" s="260"/>
      <c r="CR97" s="260"/>
    </row>
    <row r="98" spans="1:96" ht="36.6">
      <c r="A98" s="10">
        <v>9</v>
      </c>
      <c r="B98" s="292" t="s">
        <v>5709</v>
      </c>
      <c r="C98" s="1211" t="s">
        <v>5758</v>
      </c>
      <c r="D98" s="11" t="s">
        <v>5759</v>
      </c>
      <c r="E98" s="10" t="s">
        <v>6</v>
      </c>
      <c r="F98" s="10">
        <v>2023</v>
      </c>
      <c r="G98" s="10">
        <v>2023</v>
      </c>
      <c r="H98" s="10">
        <v>6</v>
      </c>
      <c r="I98" s="8" t="s">
        <v>5720</v>
      </c>
      <c r="J98" s="748"/>
      <c r="K98" s="723">
        <v>6961000</v>
      </c>
      <c r="L98" s="8" t="s">
        <v>3472</v>
      </c>
      <c r="M98" s="10">
        <v>3</v>
      </c>
      <c r="N98" s="9"/>
      <c r="O98" s="11" t="s">
        <v>9</v>
      </c>
      <c r="P98" s="10" t="s">
        <v>3686</v>
      </c>
      <c r="Q98" s="10" t="s">
        <v>4392</v>
      </c>
      <c r="R98" s="323" t="s">
        <v>5760</v>
      </c>
      <c r="S98" s="9" t="s">
        <v>95</v>
      </c>
      <c r="T98" s="323" t="s">
        <v>2177</v>
      </c>
      <c r="U98" s="196">
        <f>K98/3</f>
        <v>2320333.3333333335</v>
      </c>
      <c r="V98" s="8" t="s">
        <v>3486</v>
      </c>
      <c r="W98" s="8" t="s">
        <v>3756</v>
      </c>
      <c r="X98" s="8" t="s">
        <v>3687</v>
      </c>
      <c r="Y98" s="10">
        <v>8140</v>
      </c>
      <c r="Z98" s="10">
        <v>72019</v>
      </c>
      <c r="AA98" s="8">
        <v>6801989</v>
      </c>
      <c r="AB98" s="13" t="s">
        <v>2178</v>
      </c>
      <c r="AC98" s="8" t="s">
        <v>64</v>
      </c>
      <c r="AD98" s="108">
        <f t="shared" si="2"/>
        <v>2320333.3333333335</v>
      </c>
      <c r="AE98" s="8" t="s">
        <v>3486</v>
      </c>
      <c r="AF98" s="8" t="s">
        <v>3756</v>
      </c>
      <c r="AG98" s="8" t="s">
        <v>3687</v>
      </c>
      <c r="AH98" s="8">
        <v>6833162</v>
      </c>
      <c r="AI98" s="8">
        <v>701069701</v>
      </c>
      <c r="AJ98" s="8" t="s">
        <v>137</v>
      </c>
      <c r="AK98" s="108">
        <f>U98</f>
        <v>2320333.3333333335</v>
      </c>
      <c r="AL98" s="8" t="s">
        <v>3486</v>
      </c>
      <c r="AM98" s="8" t="s">
        <v>3756</v>
      </c>
      <c r="AN98" s="8" t="s">
        <v>3687</v>
      </c>
      <c r="AO98" s="41"/>
      <c r="AP98" s="41"/>
      <c r="AQ98" s="41"/>
      <c r="AR98" s="399"/>
      <c r="AS98" s="41"/>
      <c r="AT98" s="41"/>
      <c r="AU98" s="41"/>
      <c r="AV98" s="41"/>
      <c r="AW98" s="41"/>
      <c r="AX98" s="41"/>
      <c r="AY98" s="399"/>
      <c r="AZ98" s="41"/>
      <c r="BA98" s="41"/>
      <c r="BB98" s="41"/>
      <c r="BC98" s="41"/>
      <c r="BD98" s="41"/>
      <c r="BE98" s="41"/>
      <c r="BF98" s="399"/>
      <c r="BG98" s="41"/>
      <c r="BH98" s="41"/>
      <c r="BI98" s="41"/>
      <c r="BJ98" s="41"/>
      <c r="BK98" s="41"/>
      <c r="BL98" s="41"/>
      <c r="BM98" s="399"/>
      <c r="BN98" s="41"/>
      <c r="BO98" s="41"/>
      <c r="BP98" s="41"/>
      <c r="BQ98" s="41"/>
      <c r="BR98" s="321" t="s">
        <v>3661</v>
      </c>
      <c r="BS98" s="321" t="s">
        <v>3662</v>
      </c>
      <c r="BT98" s="8" t="s">
        <v>5761</v>
      </c>
      <c r="BU98" s="11" t="s">
        <v>4458</v>
      </c>
      <c r="BV98" s="8" t="s">
        <v>5762</v>
      </c>
      <c r="BW98" s="11" t="s">
        <v>4458</v>
      </c>
      <c r="BX98" s="8"/>
      <c r="BY98" s="11"/>
      <c r="BZ98" s="41"/>
      <c r="CA98" s="41"/>
      <c r="CB98" s="41"/>
      <c r="CC98" s="41"/>
      <c r="CD98" s="41"/>
      <c r="CE98" s="41"/>
      <c r="CF98" s="41"/>
      <c r="CG98" s="41"/>
      <c r="CH98" s="41"/>
      <c r="CI98" s="41"/>
      <c r="CJ98" s="207" t="s">
        <v>3721</v>
      </c>
      <c r="CK98" s="207" t="s">
        <v>5405</v>
      </c>
      <c r="CL98" s="467" t="s">
        <v>1230</v>
      </c>
      <c r="CM98" s="469" t="s">
        <v>5763</v>
      </c>
      <c r="CN98" s="465" t="s">
        <v>4208</v>
      </c>
      <c r="CO98" s="465" t="s">
        <v>4208</v>
      </c>
    </row>
    <row r="99" spans="1:96" ht="36.6">
      <c r="A99" s="10">
        <v>22</v>
      </c>
      <c r="B99" s="292" t="s">
        <v>5630</v>
      </c>
      <c r="C99" s="292" t="s">
        <v>5646</v>
      </c>
      <c r="D99" s="322" t="s">
        <v>5647</v>
      </c>
      <c r="E99" s="10" t="s">
        <v>6</v>
      </c>
      <c r="F99" s="10">
        <v>2022</v>
      </c>
      <c r="G99" s="10">
        <v>2022</v>
      </c>
      <c r="H99" s="10"/>
      <c r="I99" s="8" t="s">
        <v>5410</v>
      </c>
      <c r="J99" s="748"/>
      <c r="K99" s="723">
        <v>6960000</v>
      </c>
      <c r="L99" s="8" t="s">
        <v>3687</v>
      </c>
      <c r="M99" s="10">
        <v>7</v>
      </c>
      <c r="N99" s="8" t="s">
        <v>5402</v>
      </c>
      <c r="O99" s="11" t="s">
        <v>9</v>
      </c>
      <c r="P99" s="10" t="s">
        <v>3686</v>
      </c>
      <c r="Q99" s="10" t="s">
        <v>4392</v>
      </c>
      <c r="R99" s="10">
        <v>6756289</v>
      </c>
      <c r="S99" s="9" t="s">
        <v>80</v>
      </c>
      <c r="T99" s="323" t="s">
        <v>2043</v>
      </c>
      <c r="U99" s="196">
        <f>K99/3</f>
        <v>2320000</v>
      </c>
      <c r="V99" s="8" t="s">
        <v>269</v>
      </c>
      <c r="W99" s="8" t="s">
        <v>3751</v>
      </c>
      <c r="X99" s="8" t="s">
        <v>3687</v>
      </c>
      <c r="Y99" s="10"/>
      <c r="Z99" s="10"/>
      <c r="AA99" s="41">
        <v>6784457</v>
      </c>
      <c r="AB99" s="325" t="s">
        <v>2042</v>
      </c>
      <c r="AC99" s="8" t="s">
        <v>51</v>
      </c>
      <c r="AD99" s="108">
        <f t="shared" si="2"/>
        <v>2320000</v>
      </c>
      <c r="AE99" s="8" t="s">
        <v>269</v>
      </c>
      <c r="AF99" s="8" t="s">
        <v>3751</v>
      </c>
      <c r="AG99" s="8" t="s">
        <v>3687</v>
      </c>
      <c r="AH99" s="8">
        <v>6778837</v>
      </c>
      <c r="AI99" s="8">
        <v>711039403</v>
      </c>
      <c r="AJ99" s="8" t="s">
        <v>136</v>
      </c>
      <c r="AK99" s="108">
        <f>U99</f>
        <v>2320000</v>
      </c>
      <c r="AL99" s="8" t="s">
        <v>269</v>
      </c>
      <c r="AM99" s="8" t="s">
        <v>3751</v>
      </c>
      <c r="AN99" s="8" t="s">
        <v>3687</v>
      </c>
      <c r="AO99" s="41"/>
      <c r="AP99" s="41"/>
      <c r="AQ99" s="41"/>
      <c r="AR99" s="399"/>
      <c r="AS99" s="41"/>
      <c r="AT99" s="41"/>
      <c r="AU99" s="41"/>
      <c r="AV99" s="41"/>
      <c r="AW99" s="41"/>
      <c r="AX99" s="41"/>
      <c r="AY99" s="399"/>
      <c r="AZ99" s="41"/>
      <c r="BA99" s="41"/>
      <c r="BB99" s="41"/>
      <c r="BC99" s="41"/>
      <c r="BD99" s="41"/>
      <c r="BE99" s="41"/>
      <c r="BF99" s="399"/>
      <c r="BG99" s="41"/>
      <c r="BH99" s="41"/>
      <c r="BI99" s="41"/>
      <c r="BJ99" s="41"/>
      <c r="BK99" s="41"/>
      <c r="BL99" s="41"/>
      <c r="BM99" s="399"/>
      <c r="BN99" s="41"/>
      <c r="BO99" s="41"/>
      <c r="BP99" s="41"/>
      <c r="BQ99" s="41"/>
      <c r="BR99" s="321" t="s">
        <v>3661</v>
      </c>
      <c r="BS99" s="321" t="s">
        <v>3662</v>
      </c>
      <c r="BT99" s="8" t="s">
        <v>2045</v>
      </c>
      <c r="BU99" s="11" t="s">
        <v>4226</v>
      </c>
      <c r="BV99" s="8" t="s">
        <v>5648</v>
      </c>
      <c r="BW99" s="11" t="s">
        <v>4226</v>
      </c>
      <c r="BX99" s="8" t="s">
        <v>5649</v>
      </c>
      <c r="BY99" s="11" t="s">
        <v>4226</v>
      </c>
      <c r="BZ99" s="41"/>
      <c r="CA99" s="41"/>
      <c r="CB99" s="41"/>
      <c r="CC99" s="41"/>
      <c r="CD99" s="41"/>
      <c r="CE99" s="41"/>
      <c r="CF99" s="41"/>
      <c r="CG99" s="41"/>
      <c r="CH99" s="41"/>
      <c r="CI99" s="41"/>
      <c r="CJ99" s="207" t="s">
        <v>3370</v>
      </c>
      <c r="CK99" s="207" t="s">
        <v>5422</v>
      </c>
      <c r="CL99" s="207" t="s">
        <v>5415</v>
      </c>
      <c r="CM99" s="207" t="s">
        <v>5625</v>
      </c>
      <c r="CN99" s="207" t="s">
        <v>5650</v>
      </c>
      <c r="CO99" s="465" t="s">
        <v>4208</v>
      </c>
    </row>
    <row r="100" spans="1:96" ht="48">
      <c r="A100" s="10">
        <v>11</v>
      </c>
      <c r="B100" s="292" t="s">
        <v>5560</v>
      </c>
      <c r="C100" s="292" t="s">
        <v>5601</v>
      </c>
      <c r="D100" s="322" t="s">
        <v>5602</v>
      </c>
      <c r="E100" s="10" t="s">
        <v>6</v>
      </c>
      <c r="F100" s="10">
        <v>2022</v>
      </c>
      <c r="G100" s="10">
        <v>2022</v>
      </c>
      <c r="H100" s="10"/>
      <c r="I100" s="8" t="s">
        <v>5564</v>
      </c>
      <c r="J100" s="748"/>
      <c r="K100" s="723">
        <v>6955000</v>
      </c>
      <c r="L100" s="8" t="s">
        <v>3687</v>
      </c>
      <c r="M100" s="10">
        <v>7</v>
      </c>
      <c r="N100" s="8" t="s">
        <v>5402</v>
      </c>
      <c r="O100" s="11" t="s">
        <v>9</v>
      </c>
      <c r="P100" s="10" t="s">
        <v>3686</v>
      </c>
      <c r="Q100" s="10" t="s">
        <v>4392</v>
      </c>
      <c r="R100" s="10">
        <v>6680628</v>
      </c>
      <c r="S100" s="9" t="s">
        <v>89</v>
      </c>
      <c r="T100" s="323" t="s">
        <v>1295</v>
      </c>
      <c r="U100" s="196">
        <f>K100/1</f>
        <v>6955000</v>
      </c>
      <c r="V100" s="8" t="s">
        <v>207</v>
      </c>
      <c r="W100" s="8" t="s">
        <v>3756</v>
      </c>
      <c r="X100" s="8" t="s">
        <v>3687</v>
      </c>
      <c r="Y100" s="10"/>
      <c r="Z100" s="10"/>
      <c r="AA100" s="178"/>
      <c r="AB100" s="13"/>
      <c r="AC100" s="8"/>
      <c r="AD100" s="400"/>
      <c r="AE100" s="8"/>
      <c r="AF100" s="8"/>
      <c r="AG100" s="8"/>
      <c r="AH100" s="178"/>
      <c r="AI100" s="13"/>
      <c r="AJ100" s="8"/>
      <c r="AK100" s="400"/>
      <c r="AL100" s="8"/>
      <c r="AM100" s="8"/>
      <c r="AN100" s="41"/>
      <c r="AO100" s="41"/>
      <c r="AP100" s="41"/>
      <c r="AQ100" s="41"/>
      <c r="AR100" s="399"/>
      <c r="AS100" s="41"/>
      <c r="AT100" s="41"/>
      <c r="AU100" s="41"/>
      <c r="AV100" s="41"/>
      <c r="AW100" s="41"/>
      <c r="AX100" s="41"/>
      <c r="AY100" s="399"/>
      <c r="AZ100" s="41"/>
      <c r="BA100" s="41"/>
      <c r="BB100" s="41"/>
      <c r="BC100" s="41"/>
      <c r="BD100" s="41"/>
      <c r="BE100" s="41"/>
      <c r="BF100" s="399"/>
      <c r="BG100" s="41"/>
      <c r="BH100" s="41"/>
      <c r="BI100" s="41"/>
      <c r="BJ100" s="41"/>
      <c r="BK100" s="41"/>
      <c r="BL100" s="41"/>
      <c r="BM100" s="399"/>
      <c r="BN100" s="41"/>
      <c r="BO100" s="41"/>
      <c r="BP100" s="41"/>
      <c r="BQ100" s="41"/>
      <c r="BR100" s="321" t="s">
        <v>3661</v>
      </c>
      <c r="BS100" s="321" t="s">
        <v>3662</v>
      </c>
      <c r="BT100" s="8" t="s">
        <v>2065</v>
      </c>
      <c r="BU100" s="11" t="s">
        <v>4228</v>
      </c>
      <c r="BV100" s="8" t="s">
        <v>5603</v>
      </c>
      <c r="BW100" s="11" t="s">
        <v>4181</v>
      </c>
      <c r="BX100" s="8" t="s">
        <v>3191</v>
      </c>
      <c r="BY100" s="11"/>
      <c r="BZ100" s="41"/>
      <c r="CA100" s="41"/>
      <c r="CB100" s="41"/>
      <c r="CC100" s="41"/>
      <c r="CD100" s="41"/>
      <c r="CE100" s="41"/>
      <c r="CF100" s="41"/>
      <c r="CG100" s="41"/>
      <c r="CH100" s="41"/>
      <c r="CI100" s="41"/>
      <c r="CJ100" s="207" t="s">
        <v>3370</v>
      </c>
      <c r="CK100" s="465" t="s">
        <v>4208</v>
      </c>
      <c r="CL100" s="465" t="s">
        <v>4208</v>
      </c>
      <c r="CM100" s="466" t="s">
        <v>4283</v>
      </c>
      <c r="CN100" s="465" t="s">
        <v>4208</v>
      </c>
      <c r="CO100" s="465" t="s">
        <v>4208</v>
      </c>
      <c r="CP100" s="34"/>
      <c r="CQ100" s="34"/>
      <c r="CR100" s="34"/>
    </row>
    <row r="101" spans="1:96" ht="36.6">
      <c r="A101" s="10">
        <v>9</v>
      </c>
      <c r="B101" s="292" t="s">
        <v>5398</v>
      </c>
      <c r="C101" s="292" t="s">
        <v>5447</v>
      </c>
      <c r="D101" s="11" t="s">
        <v>5448</v>
      </c>
      <c r="E101" s="10" t="s">
        <v>6</v>
      </c>
      <c r="F101" s="10">
        <v>2021</v>
      </c>
      <c r="G101" s="10">
        <v>2021</v>
      </c>
      <c r="H101" s="10">
        <v>6</v>
      </c>
      <c r="I101" s="8" t="s">
        <v>5401</v>
      </c>
      <c r="J101" s="748">
        <f>K101</f>
        <v>6950000</v>
      </c>
      <c r="K101" s="723">
        <v>6950000</v>
      </c>
      <c r="L101" s="8" t="s">
        <v>3687</v>
      </c>
      <c r="M101" s="10">
        <v>7</v>
      </c>
      <c r="N101" s="8" t="s">
        <v>5402</v>
      </c>
      <c r="O101" s="11" t="s">
        <v>9</v>
      </c>
      <c r="P101" s="10" t="s">
        <v>3686</v>
      </c>
      <c r="Q101" s="10" t="s">
        <v>4392</v>
      </c>
      <c r="R101" s="10">
        <v>6764236</v>
      </c>
      <c r="S101" s="9" t="s">
        <v>32</v>
      </c>
      <c r="T101" s="323" t="s">
        <v>1972</v>
      </c>
      <c r="U101" s="196">
        <f>K101/2</f>
        <v>3475000</v>
      </c>
      <c r="V101" s="8" t="s">
        <v>217</v>
      </c>
      <c r="W101" s="8" t="s">
        <v>3688</v>
      </c>
      <c r="X101" s="8" t="s">
        <v>3687</v>
      </c>
      <c r="Y101" s="10">
        <v>8140</v>
      </c>
      <c r="Z101" s="353" t="s">
        <v>3760</v>
      </c>
      <c r="AA101" s="10">
        <v>6681032</v>
      </c>
      <c r="AB101" s="323" t="s">
        <v>3892</v>
      </c>
      <c r="AC101" s="8" t="s">
        <v>75</v>
      </c>
      <c r="AD101" s="108">
        <f>K101/2</f>
        <v>3475000</v>
      </c>
      <c r="AE101" s="8" t="s">
        <v>217</v>
      </c>
      <c r="AF101" s="8" t="s">
        <v>3688</v>
      </c>
      <c r="AG101" s="8" t="s">
        <v>3687</v>
      </c>
      <c r="AH101" s="178"/>
      <c r="AI101" s="13"/>
      <c r="AJ101" s="8"/>
      <c r="AK101" s="400"/>
      <c r="AL101" s="8"/>
      <c r="AM101" s="8"/>
      <c r="AN101" s="41"/>
      <c r="AO101" s="41"/>
      <c r="AP101" s="41"/>
      <c r="AQ101" s="8"/>
      <c r="AR101" s="399"/>
      <c r="AS101" s="41"/>
      <c r="AT101" s="41"/>
      <c r="AU101" s="41"/>
      <c r="AV101" s="41"/>
      <c r="AW101" s="41"/>
      <c r="AX101" s="8"/>
      <c r="AY101" s="399"/>
      <c r="AZ101" s="41"/>
      <c r="BA101" s="41"/>
      <c r="BB101" s="41"/>
      <c r="BC101" s="41"/>
      <c r="BD101" s="41"/>
      <c r="BE101" s="41"/>
      <c r="BF101" s="399"/>
      <c r="BG101" s="41"/>
      <c r="BH101" s="41"/>
      <c r="BI101" s="41"/>
      <c r="BJ101" s="41"/>
      <c r="BK101" s="41"/>
      <c r="BL101" s="41"/>
      <c r="BM101" s="399"/>
      <c r="BN101" s="41"/>
      <c r="BO101" s="41"/>
      <c r="BP101" s="41"/>
      <c r="BQ101" s="41"/>
      <c r="BR101" s="321" t="s">
        <v>3661</v>
      </c>
      <c r="BS101" s="321" t="s">
        <v>3662</v>
      </c>
      <c r="BT101" s="8" t="s">
        <v>5449</v>
      </c>
      <c r="BU101" s="11"/>
      <c r="BV101" s="8" t="s">
        <v>5450</v>
      </c>
      <c r="BW101" s="11"/>
      <c r="BX101" s="8" t="s">
        <v>5451</v>
      </c>
      <c r="BY101" s="11"/>
      <c r="BZ101" s="157"/>
      <c r="CA101" s="157"/>
      <c r="CB101" s="157"/>
      <c r="CC101" s="157"/>
      <c r="CD101" s="157"/>
      <c r="CE101" s="157"/>
      <c r="CF101" s="157"/>
      <c r="CG101" s="157"/>
      <c r="CH101" s="157"/>
      <c r="CI101" s="157"/>
      <c r="CJ101" s="207" t="s">
        <v>3721</v>
      </c>
      <c r="CK101" s="207" t="s">
        <v>5422</v>
      </c>
      <c r="CL101" s="207" t="s">
        <v>5415</v>
      </c>
      <c r="CM101" s="207" t="s">
        <v>5452</v>
      </c>
      <c r="CN101" s="207" t="s">
        <v>4208</v>
      </c>
      <c r="CO101" s="207" t="s">
        <v>4208</v>
      </c>
      <c r="CP101" s="296"/>
      <c r="CQ101" s="296"/>
      <c r="CR101" s="296"/>
    </row>
    <row r="102" spans="1:96" ht="72.599999999999994">
      <c r="A102" s="10">
        <v>18</v>
      </c>
      <c r="B102" s="292" t="s">
        <v>5630</v>
      </c>
      <c r="C102" s="292" t="s">
        <v>5631</v>
      </c>
      <c r="D102" s="1218" t="s">
        <v>5632</v>
      </c>
      <c r="E102" s="10" t="s">
        <v>6</v>
      </c>
      <c r="F102" s="10">
        <v>2022</v>
      </c>
      <c r="G102" s="10">
        <v>2022</v>
      </c>
      <c r="H102" s="10"/>
      <c r="I102" s="8" t="s">
        <v>5401</v>
      </c>
      <c r="J102" s="748"/>
      <c r="K102" s="723">
        <v>6941000</v>
      </c>
      <c r="L102" s="8" t="s">
        <v>3687</v>
      </c>
      <c r="M102" s="10">
        <v>7</v>
      </c>
      <c r="N102" s="8" t="s">
        <v>5402</v>
      </c>
      <c r="O102" s="11" t="s">
        <v>9</v>
      </c>
      <c r="P102" s="10" t="s">
        <v>3686</v>
      </c>
      <c r="Q102" s="10" t="s">
        <v>4392</v>
      </c>
      <c r="R102" s="10">
        <v>6727245</v>
      </c>
      <c r="S102" s="9" t="s">
        <v>95</v>
      </c>
      <c r="T102" s="323" t="s">
        <v>2177</v>
      </c>
      <c r="U102" s="196">
        <f>K102/2</f>
        <v>3470500</v>
      </c>
      <c r="V102" s="8" t="s">
        <v>3486</v>
      </c>
      <c r="W102" s="8" t="s">
        <v>3756</v>
      </c>
      <c r="X102" s="8" t="s">
        <v>3687</v>
      </c>
      <c r="Y102" s="10"/>
      <c r="Z102" s="10"/>
      <c r="AA102" s="323" t="s">
        <v>4453</v>
      </c>
      <c r="AB102" s="323" t="s">
        <v>3018</v>
      </c>
      <c r="AC102" s="8" t="s">
        <v>49</v>
      </c>
      <c r="AD102" s="108">
        <f>U102</f>
        <v>3470500</v>
      </c>
      <c r="AE102" s="8" t="s">
        <v>311</v>
      </c>
      <c r="AF102" s="8" t="s">
        <v>3756</v>
      </c>
      <c r="AG102" s="8" t="s">
        <v>3687</v>
      </c>
      <c r="AH102" s="101"/>
      <c r="AI102" s="217"/>
      <c r="AJ102" s="101" t="s">
        <v>5633</v>
      </c>
      <c r="AK102" s="108">
        <v>0</v>
      </c>
      <c r="AL102" s="101"/>
      <c r="AM102" s="101"/>
      <c r="AN102" s="40"/>
      <c r="AO102" s="41"/>
      <c r="AP102" s="41"/>
      <c r="AQ102" s="41"/>
      <c r="AR102" s="399"/>
      <c r="AS102" s="41"/>
      <c r="AT102" s="41"/>
      <c r="AU102" s="41"/>
      <c r="AV102" s="41"/>
      <c r="AW102" s="41"/>
      <c r="AX102" s="41"/>
      <c r="AY102" s="399"/>
      <c r="AZ102" s="41"/>
      <c r="BA102" s="41"/>
      <c r="BB102" s="41"/>
      <c r="BC102" s="41"/>
      <c r="BD102" s="41"/>
      <c r="BE102" s="41"/>
      <c r="BF102" s="399"/>
      <c r="BG102" s="41"/>
      <c r="BH102" s="41"/>
      <c r="BI102" s="41"/>
      <c r="BJ102" s="41"/>
      <c r="BK102" s="41"/>
      <c r="BL102" s="41"/>
      <c r="BM102" s="399"/>
      <c r="BN102" s="41"/>
      <c r="BO102" s="41"/>
      <c r="BP102" s="41"/>
      <c r="BQ102" s="41"/>
      <c r="BR102" s="321" t="s">
        <v>3661</v>
      </c>
      <c r="BS102" s="321" t="s">
        <v>3662</v>
      </c>
      <c r="BT102" s="8" t="s">
        <v>1617</v>
      </c>
      <c r="BU102" s="11"/>
      <c r="BV102" s="8" t="s">
        <v>5634</v>
      </c>
      <c r="BW102" s="11"/>
      <c r="BX102" s="8" t="s">
        <v>5635</v>
      </c>
      <c r="BY102" s="11"/>
      <c r="BZ102" s="41" t="s">
        <v>5636</v>
      </c>
      <c r="CA102" s="41"/>
      <c r="CB102" s="41"/>
      <c r="CC102" s="41"/>
      <c r="CD102" s="41"/>
      <c r="CE102" s="41"/>
      <c r="CF102" s="41"/>
      <c r="CG102" s="41"/>
      <c r="CH102" s="41"/>
      <c r="CI102" s="41"/>
      <c r="CJ102" s="207" t="s">
        <v>3370</v>
      </c>
      <c r="CK102" s="207" t="s">
        <v>5422</v>
      </c>
      <c r="CL102" s="207" t="s">
        <v>5415</v>
      </c>
      <c r="CM102" s="207" t="s">
        <v>5637</v>
      </c>
      <c r="CN102" s="465" t="s">
        <v>4208</v>
      </c>
      <c r="CO102" s="465" t="s">
        <v>4208</v>
      </c>
      <c r="CP102" s="241"/>
      <c r="CQ102" s="241"/>
      <c r="CR102" s="241"/>
    </row>
    <row r="103" spans="1:96" ht="72.599999999999994">
      <c r="A103" s="10">
        <v>5</v>
      </c>
      <c r="B103" s="292" t="s">
        <v>5398</v>
      </c>
      <c r="C103" s="292" t="s">
        <v>5429</v>
      </c>
      <c r="D103" s="11" t="s">
        <v>5430</v>
      </c>
      <c r="E103" s="10" t="s">
        <v>6</v>
      </c>
      <c r="F103" s="10">
        <v>2021</v>
      </c>
      <c r="G103" s="10">
        <v>2021</v>
      </c>
      <c r="H103" s="10">
        <v>6</v>
      </c>
      <c r="I103" s="8" t="s">
        <v>5401</v>
      </c>
      <c r="J103" s="748">
        <f>K103</f>
        <v>6900000</v>
      </c>
      <c r="K103" s="723">
        <v>6900000</v>
      </c>
      <c r="L103" s="8" t="s">
        <v>3687</v>
      </c>
      <c r="M103" s="10">
        <v>7</v>
      </c>
      <c r="N103" s="8" t="s">
        <v>5402</v>
      </c>
      <c r="O103" s="11" t="s">
        <v>9</v>
      </c>
      <c r="P103" s="10" t="s">
        <v>3686</v>
      </c>
      <c r="Q103" s="10" t="s">
        <v>4392</v>
      </c>
      <c r="R103" s="10">
        <v>258471</v>
      </c>
      <c r="S103" s="9" t="s">
        <v>67</v>
      </c>
      <c r="T103" s="323" t="s">
        <v>3972</v>
      </c>
      <c r="U103" s="196">
        <f t="shared" ref="U103:U111" si="6">K103/3</f>
        <v>2300000</v>
      </c>
      <c r="V103" s="8" t="s">
        <v>176</v>
      </c>
      <c r="W103" s="8" t="s">
        <v>3694</v>
      </c>
      <c r="X103" s="8" t="s">
        <v>3687</v>
      </c>
      <c r="Y103" s="10">
        <v>8140</v>
      </c>
      <c r="Z103" s="353" t="s">
        <v>3760</v>
      </c>
      <c r="AA103" s="10">
        <v>6680685</v>
      </c>
      <c r="AB103" s="369" t="s">
        <v>1232</v>
      </c>
      <c r="AC103" s="8" t="s">
        <v>28</v>
      </c>
      <c r="AD103" s="108">
        <f>K103/3</f>
        <v>2300000</v>
      </c>
      <c r="AE103" s="8" t="s">
        <v>176</v>
      </c>
      <c r="AF103" s="8" t="s">
        <v>3694</v>
      </c>
      <c r="AG103" s="8" t="s">
        <v>3687</v>
      </c>
      <c r="AH103" s="178">
        <v>6853203</v>
      </c>
      <c r="AI103" s="13" t="s">
        <v>4374</v>
      </c>
      <c r="AJ103" s="8" t="s">
        <v>412</v>
      </c>
      <c r="AK103" s="108">
        <f>K103/3</f>
        <v>2300000</v>
      </c>
      <c r="AL103" s="8" t="s">
        <v>176</v>
      </c>
      <c r="AM103" s="8" t="s">
        <v>3694</v>
      </c>
      <c r="AN103" s="8" t="s">
        <v>3687</v>
      </c>
      <c r="AO103" s="41"/>
      <c r="AP103" s="41"/>
      <c r="AQ103" s="8"/>
      <c r="AR103" s="399"/>
      <c r="AS103" s="41"/>
      <c r="AT103" s="41"/>
      <c r="AU103" s="41"/>
      <c r="AV103" s="41"/>
      <c r="AW103" s="41"/>
      <c r="AX103" s="8"/>
      <c r="AY103" s="399"/>
      <c r="AZ103" s="41"/>
      <c r="BA103" s="41"/>
      <c r="BB103" s="41"/>
      <c r="BC103" s="41"/>
      <c r="BD103" s="41"/>
      <c r="BE103" s="41"/>
      <c r="BF103" s="399"/>
      <c r="BG103" s="41"/>
      <c r="BH103" s="41"/>
      <c r="BI103" s="41"/>
      <c r="BJ103" s="41"/>
      <c r="BK103" s="41"/>
      <c r="BL103" s="41"/>
      <c r="BM103" s="399"/>
      <c r="BN103" s="41"/>
      <c r="BO103" s="41"/>
      <c r="BP103" s="41"/>
      <c r="BQ103" s="41"/>
      <c r="BR103" s="321" t="s">
        <v>3661</v>
      </c>
      <c r="BS103" s="321" t="s">
        <v>3662</v>
      </c>
      <c r="BT103" s="8" t="s">
        <v>3528</v>
      </c>
      <c r="BU103" s="11"/>
      <c r="BV103" s="8" t="s">
        <v>5431</v>
      </c>
      <c r="BW103" s="11"/>
      <c r="BX103" s="8" t="s">
        <v>5432</v>
      </c>
      <c r="BY103" s="11"/>
      <c r="BZ103" s="157"/>
      <c r="CA103" s="157"/>
      <c r="CB103" s="157"/>
      <c r="CC103" s="157"/>
      <c r="CD103" s="157"/>
      <c r="CE103" s="157"/>
      <c r="CF103" s="157"/>
      <c r="CG103" s="157"/>
      <c r="CH103" s="157"/>
      <c r="CI103" s="157"/>
      <c r="CJ103" s="207" t="s">
        <v>3721</v>
      </c>
      <c r="CK103" s="207" t="s">
        <v>5405</v>
      </c>
      <c r="CL103" s="207" t="s">
        <v>5433</v>
      </c>
      <c r="CM103" s="207" t="s">
        <v>5434</v>
      </c>
      <c r="CN103" s="207" t="s">
        <v>4208</v>
      </c>
      <c r="CO103" s="207" t="s">
        <v>4208</v>
      </c>
      <c r="CP103" s="296"/>
      <c r="CQ103" s="296"/>
      <c r="CR103" s="296"/>
    </row>
    <row r="104" spans="1:96" ht="36.6">
      <c r="A104" s="10">
        <v>6</v>
      </c>
      <c r="B104" s="292" t="s">
        <v>5398</v>
      </c>
      <c r="C104" s="292" t="s">
        <v>5435</v>
      </c>
      <c r="D104" s="11" t="s">
        <v>5436</v>
      </c>
      <c r="E104" s="10" t="s">
        <v>6</v>
      </c>
      <c r="F104" s="10">
        <v>2021</v>
      </c>
      <c r="G104" s="10">
        <v>2021</v>
      </c>
      <c r="H104" s="10">
        <v>6</v>
      </c>
      <c r="I104" s="8" t="s">
        <v>5401</v>
      </c>
      <c r="J104" s="748">
        <f>K104</f>
        <v>6900000</v>
      </c>
      <c r="K104" s="723">
        <v>6900000</v>
      </c>
      <c r="L104" s="8" t="s">
        <v>3687</v>
      </c>
      <c r="M104" s="10">
        <v>7</v>
      </c>
      <c r="N104" s="8" t="s">
        <v>5402</v>
      </c>
      <c r="O104" s="11" t="s">
        <v>9</v>
      </c>
      <c r="P104" s="10" t="s">
        <v>3686</v>
      </c>
      <c r="Q104" s="10" t="s">
        <v>4392</v>
      </c>
      <c r="R104" s="10">
        <v>6680625</v>
      </c>
      <c r="S104" s="9" t="s">
        <v>30</v>
      </c>
      <c r="T104" s="323" t="s">
        <v>2070</v>
      </c>
      <c r="U104" s="196">
        <f t="shared" si="6"/>
        <v>2300000</v>
      </c>
      <c r="V104" s="8" t="s">
        <v>172</v>
      </c>
      <c r="W104" s="8" t="s">
        <v>3694</v>
      </c>
      <c r="X104" s="8" t="s">
        <v>3687</v>
      </c>
      <c r="Y104" s="10">
        <v>8140</v>
      </c>
      <c r="Z104" s="353" t="s">
        <v>3760</v>
      </c>
      <c r="AA104" s="8">
        <v>6680645</v>
      </c>
      <c r="AB104" s="8" t="s">
        <v>3137</v>
      </c>
      <c r="AC104" s="8" t="s">
        <v>81</v>
      </c>
      <c r="AD104" s="108">
        <f>K104/3</f>
        <v>2300000</v>
      </c>
      <c r="AE104" s="8" t="s">
        <v>172</v>
      </c>
      <c r="AF104" s="8" t="s">
        <v>3694</v>
      </c>
      <c r="AG104" s="8" t="s">
        <v>3687</v>
      </c>
      <c r="AH104" s="371">
        <v>6680741</v>
      </c>
      <c r="AI104" s="356" t="s">
        <v>2126</v>
      </c>
      <c r="AJ104" s="8" t="s">
        <v>23</v>
      </c>
      <c r="AK104" s="108">
        <f>K104/3</f>
        <v>2300000</v>
      </c>
      <c r="AL104" s="8" t="s">
        <v>172</v>
      </c>
      <c r="AM104" s="8" t="s">
        <v>3694</v>
      </c>
      <c r="AN104" s="8" t="s">
        <v>3687</v>
      </c>
      <c r="AO104" s="41"/>
      <c r="AP104" s="41"/>
      <c r="AQ104" s="8"/>
      <c r="AR104" s="399"/>
      <c r="AS104" s="41"/>
      <c r="AT104" s="41"/>
      <c r="AU104" s="41"/>
      <c r="AV104" s="41"/>
      <c r="AW104" s="41"/>
      <c r="AX104" s="8"/>
      <c r="AY104" s="399"/>
      <c r="AZ104" s="41"/>
      <c r="BA104" s="41"/>
      <c r="BB104" s="41"/>
      <c r="BC104" s="41"/>
      <c r="BD104" s="41"/>
      <c r="BE104" s="41"/>
      <c r="BF104" s="399"/>
      <c r="BG104" s="41"/>
      <c r="BH104" s="41"/>
      <c r="BI104" s="41"/>
      <c r="BJ104" s="41"/>
      <c r="BK104" s="41"/>
      <c r="BL104" s="41"/>
      <c r="BM104" s="399"/>
      <c r="BN104" s="41"/>
      <c r="BO104" s="41"/>
      <c r="BP104" s="41"/>
      <c r="BQ104" s="41"/>
      <c r="BR104" s="321" t="s">
        <v>3661</v>
      </c>
      <c r="BS104" s="321" t="s">
        <v>3662</v>
      </c>
      <c r="BT104" s="8" t="s">
        <v>5437</v>
      </c>
      <c r="BU104" s="11"/>
      <c r="BV104" s="8" t="s">
        <v>3385</v>
      </c>
      <c r="BW104" s="11"/>
      <c r="BX104" s="8" t="s">
        <v>5438</v>
      </c>
      <c r="BY104" s="11"/>
      <c r="BZ104" s="157" t="s">
        <v>5439</v>
      </c>
      <c r="CA104" s="157"/>
      <c r="CB104" s="157"/>
      <c r="CC104" s="157"/>
      <c r="CD104" s="157"/>
      <c r="CE104" s="157"/>
      <c r="CF104" s="157"/>
      <c r="CG104" s="157"/>
      <c r="CH104" s="157"/>
      <c r="CI104" s="157"/>
      <c r="CJ104" s="207" t="s">
        <v>3370</v>
      </c>
      <c r="CK104" s="207" t="s">
        <v>5405</v>
      </c>
      <c r="CL104" s="207" t="s">
        <v>5415</v>
      </c>
      <c r="CM104" s="207" t="s">
        <v>4208</v>
      </c>
      <c r="CN104" s="207" t="s">
        <v>4208</v>
      </c>
      <c r="CO104" s="207" t="s">
        <v>4208</v>
      </c>
    </row>
    <row r="105" spans="1:96" ht="36.6">
      <c r="A105" s="10">
        <v>7</v>
      </c>
      <c r="B105" s="292" t="s">
        <v>5560</v>
      </c>
      <c r="C105" s="1211" t="s">
        <v>5586</v>
      </c>
      <c r="D105" s="322" t="s">
        <v>5587</v>
      </c>
      <c r="E105" s="10" t="s">
        <v>6</v>
      </c>
      <c r="F105" s="10">
        <v>2022</v>
      </c>
      <c r="G105" s="10">
        <v>2022</v>
      </c>
      <c r="H105" s="10"/>
      <c r="I105" s="8" t="s">
        <v>5564</v>
      </c>
      <c r="J105" s="748"/>
      <c r="K105" s="723">
        <v>6900000</v>
      </c>
      <c r="L105" s="8" t="s">
        <v>3687</v>
      </c>
      <c r="M105" s="10">
        <v>7</v>
      </c>
      <c r="N105" s="8" t="s">
        <v>5402</v>
      </c>
      <c r="O105" s="11" t="s">
        <v>9</v>
      </c>
      <c r="P105" s="10" t="s">
        <v>3686</v>
      </c>
      <c r="Q105" s="10" t="s">
        <v>4392</v>
      </c>
      <c r="R105" s="10">
        <v>6764236</v>
      </c>
      <c r="S105" s="9" t="s">
        <v>32</v>
      </c>
      <c r="T105" s="323" t="s">
        <v>1972</v>
      </c>
      <c r="U105" s="196">
        <f t="shared" si="6"/>
        <v>2300000</v>
      </c>
      <c r="V105" s="8" t="s">
        <v>217</v>
      </c>
      <c r="W105" s="8" t="s">
        <v>3756</v>
      </c>
      <c r="X105" s="8" t="s">
        <v>3687</v>
      </c>
      <c r="Y105" s="20"/>
      <c r="Z105" s="20"/>
      <c r="AA105" s="371">
        <v>6744406</v>
      </c>
      <c r="AB105" s="373" t="s">
        <v>1273</v>
      </c>
      <c r="AC105" s="8" t="s">
        <v>54</v>
      </c>
      <c r="AD105" s="108">
        <f>U105</f>
        <v>2300000</v>
      </c>
      <c r="AE105" s="8" t="s">
        <v>217</v>
      </c>
      <c r="AF105" s="8" t="s">
        <v>3756</v>
      </c>
      <c r="AG105" s="8" t="s">
        <v>3687</v>
      </c>
      <c r="AH105" s="10">
        <v>6680634</v>
      </c>
      <c r="AI105" s="12" t="s">
        <v>1277</v>
      </c>
      <c r="AJ105" s="8" t="s">
        <v>55</v>
      </c>
      <c r="AK105" s="108">
        <f>U105</f>
        <v>2300000</v>
      </c>
      <c r="AL105" s="8" t="s">
        <v>217</v>
      </c>
      <c r="AM105" s="8" t="s">
        <v>3756</v>
      </c>
      <c r="AN105" s="8" t="s">
        <v>3687</v>
      </c>
      <c r="AO105" s="41"/>
      <c r="AP105" s="41"/>
      <c r="AQ105" s="41"/>
      <c r="AR105" s="399"/>
      <c r="AS105" s="41"/>
      <c r="AT105" s="41"/>
      <c r="AU105" s="41"/>
      <c r="AV105" s="41"/>
      <c r="AW105" s="41"/>
      <c r="AX105" s="41"/>
      <c r="AY105" s="399"/>
      <c r="AZ105" s="41"/>
      <c r="BA105" s="41"/>
      <c r="BB105" s="41"/>
      <c r="BC105" s="41"/>
      <c r="BD105" s="41"/>
      <c r="BE105" s="41"/>
      <c r="BF105" s="399"/>
      <c r="BG105" s="41"/>
      <c r="BH105" s="41"/>
      <c r="BI105" s="41"/>
      <c r="BJ105" s="41"/>
      <c r="BK105" s="41"/>
      <c r="BL105" s="41"/>
      <c r="BM105" s="399"/>
      <c r="BN105" s="41"/>
      <c r="BO105" s="41"/>
      <c r="BP105" s="41"/>
      <c r="BQ105" s="41"/>
      <c r="BR105" s="321" t="s">
        <v>3661</v>
      </c>
      <c r="BS105" s="321" t="s">
        <v>3662</v>
      </c>
      <c r="BT105" s="8" t="s">
        <v>1976</v>
      </c>
      <c r="BU105" s="11" t="s">
        <v>4181</v>
      </c>
      <c r="BV105" s="8" t="s">
        <v>1977</v>
      </c>
      <c r="BW105" s="11"/>
      <c r="BX105" s="8"/>
      <c r="BY105" s="11"/>
      <c r="BZ105" s="41"/>
      <c r="CA105" s="41"/>
      <c r="CB105" s="41"/>
      <c r="CC105" s="41"/>
      <c r="CD105" s="41"/>
      <c r="CE105" s="41"/>
      <c r="CF105" s="41"/>
      <c r="CG105" s="41"/>
      <c r="CH105" s="41"/>
      <c r="CI105" s="41"/>
      <c r="CJ105" s="207" t="s">
        <v>3721</v>
      </c>
      <c r="CK105" s="207" t="s">
        <v>5405</v>
      </c>
      <c r="CL105" s="207" t="s">
        <v>5433</v>
      </c>
      <c r="CM105" s="207" t="s">
        <v>5588</v>
      </c>
      <c r="CN105" s="465" t="s">
        <v>4208</v>
      </c>
      <c r="CO105" s="465" t="s">
        <v>4208</v>
      </c>
      <c r="CP105" s="296"/>
      <c r="CQ105" s="296"/>
      <c r="CR105" s="296"/>
    </row>
    <row r="106" spans="1:96" ht="36">
      <c r="A106" s="10">
        <v>27</v>
      </c>
      <c r="B106" s="292" t="s">
        <v>5824</v>
      </c>
      <c r="C106" s="1211" t="s">
        <v>5862</v>
      </c>
      <c r="D106" s="11" t="s">
        <v>5863</v>
      </c>
      <c r="E106" s="8" t="s">
        <v>5827</v>
      </c>
      <c r="F106" s="10">
        <v>2023</v>
      </c>
      <c r="G106" s="10">
        <v>2023</v>
      </c>
      <c r="H106" s="10">
        <v>6</v>
      </c>
      <c r="I106" s="8" t="s">
        <v>5712</v>
      </c>
      <c r="J106" s="754">
        <v>7000000</v>
      </c>
      <c r="K106" s="723">
        <v>6895000</v>
      </c>
      <c r="L106" s="8" t="s">
        <v>3472</v>
      </c>
      <c r="M106" s="10">
        <v>3</v>
      </c>
      <c r="N106" s="9"/>
      <c r="O106" s="11" t="s">
        <v>9</v>
      </c>
      <c r="P106" s="408"/>
      <c r="Q106" s="408"/>
      <c r="R106" s="10">
        <v>6680634</v>
      </c>
      <c r="S106" s="9" t="s">
        <v>55</v>
      </c>
      <c r="T106" s="323" t="s">
        <v>1277</v>
      </c>
      <c r="U106" s="196">
        <f t="shared" si="6"/>
        <v>2298333.3333333335</v>
      </c>
      <c r="V106" s="8" t="s">
        <v>217</v>
      </c>
      <c r="W106" s="8" t="s">
        <v>3756</v>
      </c>
      <c r="X106" s="8" t="s">
        <v>3687</v>
      </c>
      <c r="Y106" s="20">
        <v>8140</v>
      </c>
      <c r="Z106" s="20">
        <v>72019</v>
      </c>
      <c r="AA106" s="10">
        <v>6764236</v>
      </c>
      <c r="AB106" s="323" t="s">
        <v>1972</v>
      </c>
      <c r="AC106" s="8" t="s">
        <v>32</v>
      </c>
      <c r="AD106" s="108">
        <f>U106</f>
        <v>2298333.3333333335</v>
      </c>
      <c r="AE106" s="8" t="s">
        <v>217</v>
      </c>
      <c r="AF106" s="8" t="s">
        <v>3756</v>
      </c>
      <c r="AG106" s="8" t="s">
        <v>3687</v>
      </c>
      <c r="AH106" s="10">
        <v>6787771</v>
      </c>
      <c r="AI106" s="323" t="s">
        <v>1964</v>
      </c>
      <c r="AJ106" s="8" t="s">
        <v>347</v>
      </c>
      <c r="AK106" s="108">
        <f>U106</f>
        <v>2298333.3333333335</v>
      </c>
      <c r="AL106" s="8" t="s">
        <v>217</v>
      </c>
      <c r="AM106" s="8" t="s">
        <v>3756</v>
      </c>
      <c r="AN106" s="8" t="s">
        <v>3687</v>
      </c>
      <c r="AO106" s="408"/>
      <c r="AP106" s="408"/>
      <c r="AQ106" s="408"/>
      <c r="AR106" s="509"/>
      <c r="AS106" s="408"/>
      <c r="AT106" s="408"/>
      <c r="AU106" s="408"/>
      <c r="AV106" s="408"/>
      <c r="AW106" s="408"/>
      <c r="AX106" s="408"/>
      <c r="AY106" s="509"/>
      <c r="AZ106" s="408"/>
      <c r="BA106" s="408"/>
      <c r="BB106" s="408"/>
      <c r="BC106" s="408"/>
      <c r="BD106" s="408"/>
      <c r="BE106" s="408"/>
      <c r="BF106" s="509"/>
      <c r="BG106" s="408"/>
      <c r="BH106" s="408"/>
      <c r="BI106" s="408"/>
      <c r="BJ106" s="408"/>
      <c r="BK106" s="408"/>
      <c r="BL106" s="408"/>
      <c r="BM106" s="509"/>
      <c r="BN106" s="408"/>
      <c r="BO106" s="408"/>
      <c r="BP106" s="408"/>
      <c r="BQ106" s="408"/>
      <c r="BR106" s="321" t="s">
        <v>3661</v>
      </c>
      <c r="BS106" s="324" t="s">
        <v>3662</v>
      </c>
      <c r="BT106" s="516"/>
      <c r="BU106" s="11"/>
      <c r="BV106" s="516"/>
      <c r="BW106" s="11"/>
      <c r="BX106" s="516"/>
      <c r="BY106" s="11"/>
      <c r="BZ106" s="408"/>
      <c r="CA106" s="408"/>
      <c r="CB106" s="408"/>
      <c r="CC106" s="408"/>
      <c r="CD106" s="408"/>
      <c r="CE106" s="408"/>
      <c r="CF106" s="408"/>
      <c r="CG106" s="408"/>
      <c r="CH106" s="408"/>
      <c r="CI106" s="408"/>
      <c r="CJ106" s="9" t="s">
        <v>5864</v>
      </c>
      <c r="CK106" s="9" t="s">
        <v>5865</v>
      </c>
      <c r="CL106" s="9" t="s">
        <v>5415</v>
      </c>
      <c r="CM106" s="408" t="s">
        <v>5866</v>
      </c>
      <c r="CN106" s="408" t="s">
        <v>3995</v>
      </c>
      <c r="CO106" s="408"/>
      <c r="CP106" s="296"/>
      <c r="CQ106" s="296"/>
      <c r="CR106" s="296"/>
    </row>
    <row r="107" spans="1:96" ht="36">
      <c r="A107" s="10">
        <v>20</v>
      </c>
      <c r="B107" s="292" t="s">
        <v>5824</v>
      </c>
      <c r="C107" s="292" t="s">
        <v>5825</v>
      </c>
      <c r="D107" s="11" t="s">
        <v>5826</v>
      </c>
      <c r="E107" s="8" t="s">
        <v>5827</v>
      </c>
      <c r="F107" s="10">
        <v>2023</v>
      </c>
      <c r="G107" s="10">
        <v>2023</v>
      </c>
      <c r="H107" s="10">
        <v>6</v>
      </c>
      <c r="I107" s="8" t="s">
        <v>5712</v>
      </c>
      <c r="J107" s="753">
        <v>7000000</v>
      </c>
      <c r="K107" s="728">
        <v>6775000</v>
      </c>
      <c r="L107" s="8" t="s">
        <v>3472</v>
      </c>
      <c r="M107" s="10">
        <v>6</v>
      </c>
      <c r="N107" s="8"/>
      <c r="O107" s="11" t="s">
        <v>9</v>
      </c>
      <c r="P107" s="10"/>
      <c r="Q107" s="10"/>
      <c r="R107" s="10">
        <v>6826699</v>
      </c>
      <c r="S107" s="8" t="s">
        <v>40</v>
      </c>
      <c r="T107" s="323" t="s">
        <v>2193</v>
      </c>
      <c r="U107" s="196">
        <f t="shared" si="6"/>
        <v>2258333.3333333335</v>
      </c>
      <c r="V107" s="8" t="s">
        <v>217</v>
      </c>
      <c r="W107" s="8" t="s">
        <v>3756</v>
      </c>
      <c r="X107" s="8" t="s">
        <v>3687</v>
      </c>
      <c r="Y107" s="20">
        <v>8140</v>
      </c>
      <c r="Z107" s="20">
        <v>72019</v>
      </c>
      <c r="AA107" s="8">
        <v>6785861</v>
      </c>
      <c r="AB107" s="13" t="s">
        <v>2192</v>
      </c>
      <c r="AC107" s="8" t="s">
        <v>1063</v>
      </c>
      <c r="AD107" s="108">
        <f>U107</f>
        <v>2258333.3333333335</v>
      </c>
      <c r="AE107" s="8" t="s">
        <v>3486</v>
      </c>
      <c r="AF107" s="8" t="s">
        <v>3756</v>
      </c>
      <c r="AG107" s="8" t="s">
        <v>3687</v>
      </c>
      <c r="AH107" s="20">
        <v>6839112</v>
      </c>
      <c r="AI107" s="23" t="s">
        <v>3237</v>
      </c>
      <c r="AJ107" s="8" t="s">
        <v>62</v>
      </c>
      <c r="AK107" s="108">
        <f>AD107</f>
        <v>2258333.3333333335</v>
      </c>
      <c r="AL107" s="8" t="s">
        <v>217</v>
      </c>
      <c r="AM107" s="8" t="s">
        <v>3756</v>
      </c>
      <c r="AN107" s="8" t="s">
        <v>3687</v>
      </c>
      <c r="AO107" s="10"/>
      <c r="AP107" s="10"/>
      <c r="AQ107" s="10"/>
      <c r="AR107" s="484"/>
      <c r="AS107" s="10"/>
      <c r="AT107" s="10"/>
      <c r="AU107" s="10"/>
      <c r="AV107" s="10"/>
      <c r="AW107" s="10"/>
      <c r="AX107" s="10"/>
      <c r="AY107" s="484"/>
      <c r="AZ107" s="10"/>
      <c r="BA107" s="10"/>
      <c r="BB107" s="10"/>
      <c r="BC107" s="10"/>
      <c r="BD107" s="10"/>
      <c r="BE107" s="10"/>
      <c r="BF107" s="484"/>
      <c r="BG107" s="10"/>
      <c r="BH107" s="10"/>
      <c r="BI107" s="10"/>
      <c r="BJ107" s="10"/>
      <c r="BK107" s="10"/>
      <c r="BL107" s="10"/>
      <c r="BM107" s="484"/>
      <c r="BN107" s="10"/>
      <c r="BO107" s="10"/>
      <c r="BP107" s="10"/>
      <c r="BQ107" s="10"/>
      <c r="BR107" s="321" t="s">
        <v>3661</v>
      </c>
      <c r="BS107" s="324" t="s">
        <v>3662</v>
      </c>
      <c r="BT107" s="8"/>
      <c r="BU107" s="8"/>
      <c r="BV107" s="8"/>
      <c r="BW107" s="8"/>
      <c r="BX107" s="8"/>
      <c r="BY107" s="8"/>
      <c r="BZ107" s="10"/>
      <c r="CA107" s="10"/>
      <c r="CB107" s="10"/>
      <c r="CC107" s="10"/>
      <c r="CD107" s="10"/>
      <c r="CE107" s="10"/>
      <c r="CF107" s="10"/>
      <c r="CG107" s="10"/>
      <c r="CH107" s="10"/>
      <c r="CI107" s="10"/>
      <c r="CJ107" s="8" t="s">
        <v>5828</v>
      </c>
      <c r="CK107" s="8" t="s">
        <v>5829</v>
      </c>
      <c r="CL107" s="8" t="s">
        <v>5830</v>
      </c>
      <c r="CM107" s="10"/>
      <c r="CN107" s="10"/>
      <c r="CO107" s="10"/>
      <c r="CP107" s="296"/>
      <c r="CQ107" s="296"/>
      <c r="CR107" s="296"/>
    </row>
    <row r="108" spans="1:96" ht="36.6">
      <c r="A108" s="10">
        <v>2</v>
      </c>
      <c r="B108" s="292" t="s">
        <v>5398</v>
      </c>
      <c r="C108" s="292" t="s">
        <v>5408</v>
      </c>
      <c r="D108" s="11" t="s">
        <v>5409</v>
      </c>
      <c r="E108" s="10" t="s">
        <v>6</v>
      </c>
      <c r="F108" s="10">
        <v>2021</v>
      </c>
      <c r="G108" s="10">
        <v>2021</v>
      </c>
      <c r="H108" s="10">
        <v>6</v>
      </c>
      <c r="I108" s="8" t="s">
        <v>5410</v>
      </c>
      <c r="J108" s="748">
        <f>K108</f>
        <v>6750000</v>
      </c>
      <c r="K108" s="723">
        <v>6750000</v>
      </c>
      <c r="L108" s="8" t="s">
        <v>3687</v>
      </c>
      <c r="M108" s="10">
        <v>7</v>
      </c>
      <c r="N108" s="8" t="s">
        <v>5402</v>
      </c>
      <c r="O108" s="11" t="s">
        <v>9</v>
      </c>
      <c r="P108" s="10" t="s">
        <v>3686</v>
      </c>
      <c r="Q108" s="10" t="s">
        <v>4392</v>
      </c>
      <c r="R108" s="10">
        <v>6682237</v>
      </c>
      <c r="S108" s="9" t="s">
        <v>20</v>
      </c>
      <c r="T108" s="323" t="s">
        <v>2024</v>
      </c>
      <c r="U108" s="196">
        <f t="shared" si="6"/>
        <v>2250000</v>
      </c>
      <c r="V108" s="8" t="s">
        <v>197</v>
      </c>
      <c r="W108" s="8" t="s">
        <v>3688</v>
      </c>
      <c r="X108" s="8" t="s">
        <v>3687</v>
      </c>
      <c r="Y108" s="20">
        <v>8140</v>
      </c>
      <c r="Z108" s="1249" t="s">
        <v>3760</v>
      </c>
      <c r="AA108" s="10">
        <v>6680618</v>
      </c>
      <c r="AB108" s="323" t="s">
        <v>2025</v>
      </c>
      <c r="AC108" s="8" t="s">
        <v>31</v>
      </c>
      <c r="AD108" s="108">
        <f>K108/3</f>
        <v>2250000</v>
      </c>
      <c r="AE108" s="8" t="s">
        <v>197</v>
      </c>
      <c r="AF108" s="8" t="s">
        <v>3694</v>
      </c>
      <c r="AG108" s="8" t="s">
        <v>3687</v>
      </c>
      <c r="AH108" s="10">
        <v>6681051</v>
      </c>
      <c r="AI108" s="12" t="s">
        <v>1945</v>
      </c>
      <c r="AJ108" s="8" t="s">
        <v>13</v>
      </c>
      <c r="AK108" s="108">
        <f>K108/3</f>
        <v>2250000</v>
      </c>
      <c r="AL108" s="8" t="s">
        <v>197</v>
      </c>
      <c r="AM108" s="8" t="s">
        <v>3694</v>
      </c>
      <c r="AN108" s="8" t="s">
        <v>3687</v>
      </c>
      <c r="AO108" s="41"/>
      <c r="AP108" s="41"/>
      <c r="AQ108" s="8"/>
      <c r="AR108" s="399"/>
      <c r="AS108" s="41"/>
      <c r="AT108" s="41"/>
      <c r="AU108" s="41"/>
      <c r="AV108" s="41"/>
      <c r="AW108" s="41"/>
      <c r="AX108" s="41"/>
      <c r="AY108" s="399"/>
      <c r="AZ108" s="41"/>
      <c r="BA108" s="41"/>
      <c r="BB108" s="41"/>
      <c r="BC108" s="41"/>
      <c r="BD108" s="41"/>
      <c r="BE108" s="41"/>
      <c r="BF108" s="399"/>
      <c r="BG108" s="41"/>
      <c r="BH108" s="41"/>
      <c r="BI108" s="41"/>
      <c r="BJ108" s="41"/>
      <c r="BK108" s="41"/>
      <c r="BL108" s="41"/>
      <c r="BM108" s="399"/>
      <c r="BN108" s="41"/>
      <c r="BO108" s="41"/>
      <c r="BP108" s="41"/>
      <c r="BQ108" s="41"/>
      <c r="BR108" s="321" t="s">
        <v>3661</v>
      </c>
      <c r="BS108" s="321" t="s">
        <v>3662</v>
      </c>
      <c r="BT108" s="8" t="s">
        <v>5411</v>
      </c>
      <c r="BU108" s="11"/>
      <c r="BV108" s="8" t="s">
        <v>5412</v>
      </c>
      <c r="BW108" s="11"/>
      <c r="BX108" s="8" t="s">
        <v>5413</v>
      </c>
      <c r="BY108" s="11"/>
      <c r="BZ108" s="157"/>
      <c r="CA108" s="157"/>
      <c r="CB108" s="157"/>
      <c r="CC108" s="157"/>
      <c r="CD108" s="157"/>
      <c r="CE108" s="157"/>
      <c r="CF108" s="157"/>
      <c r="CG108" s="157"/>
      <c r="CH108" s="157"/>
      <c r="CI108" s="157"/>
      <c r="CJ108" s="207" t="s">
        <v>5414</v>
      </c>
      <c r="CK108" s="207" t="s">
        <v>5405</v>
      </c>
      <c r="CL108" s="207" t="s">
        <v>5415</v>
      </c>
      <c r="CM108" s="207" t="s">
        <v>5416</v>
      </c>
      <c r="CN108" s="207" t="s">
        <v>4208</v>
      </c>
      <c r="CO108" s="207" t="s">
        <v>4208</v>
      </c>
      <c r="CP108" s="296"/>
      <c r="CQ108" s="296"/>
      <c r="CR108" s="296"/>
    </row>
    <row r="109" spans="1:96" ht="36.6">
      <c r="A109" s="10">
        <v>3</v>
      </c>
      <c r="B109" s="292" t="s">
        <v>5398</v>
      </c>
      <c r="C109" s="1211" t="s">
        <v>5418</v>
      </c>
      <c r="D109" s="11" t="s">
        <v>5419</v>
      </c>
      <c r="E109" s="10" t="s">
        <v>6</v>
      </c>
      <c r="F109" s="10">
        <v>2021</v>
      </c>
      <c r="G109" s="10">
        <v>2021</v>
      </c>
      <c r="H109" s="10">
        <v>6</v>
      </c>
      <c r="I109" s="8" t="s">
        <v>5410</v>
      </c>
      <c r="J109" s="748">
        <f>K109</f>
        <v>6750000</v>
      </c>
      <c r="K109" s="723">
        <v>6750000</v>
      </c>
      <c r="L109" s="8" t="s">
        <v>3687</v>
      </c>
      <c r="M109" s="10">
        <v>7</v>
      </c>
      <c r="N109" s="8" t="s">
        <v>5402</v>
      </c>
      <c r="O109" s="11" t="s">
        <v>9</v>
      </c>
      <c r="P109" s="10" t="s">
        <v>3686</v>
      </c>
      <c r="Q109" s="10" t="s">
        <v>4392</v>
      </c>
      <c r="R109" s="10">
        <v>6680618</v>
      </c>
      <c r="S109" s="9" t="s">
        <v>31</v>
      </c>
      <c r="T109" s="323" t="s">
        <v>2025</v>
      </c>
      <c r="U109" s="196">
        <f t="shared" si="6"/>
        <v>2250000</v>
      </c>
      <c r="V109" s="8" t="s">
        <v>197</v>
      </c>
      <c r="W109" s="8" t="s">
        <v>3688</v>
      </c>
      <c r="X109" s="8" t="s">
        <v>3687</v>
      </c>
      <c r="Y109" s="20">
        <v>8140</v>
      </c>
      <c r="Z109" s="1249" t="s">
        <v>3760</v>
      </c>
      <c r="AA109" s="10">
        <v>6680643</v>
      </c>
      <c r="AB109" s="12" t="s">
        <v>1305</v>
      </c>
      <c r="AC109" s="8" t="s">
        <v>15</v>
      </c>
      <c r="AD109" s="108">
        <f>K109/3</f>
        <v>2250000</v>
      </c>
      <c r="AE109" s="8" t="s">
        <v>269</v>
      </c>
      <c r="AF109" s="8" t="s">
        <v>3688</v>
      </c>
      <c r="AG109" s="8" t="s">
        <v>3687</v>
      </c>
      <c r="AH109" s="10">
        <v>6658545</v>
      </c>
      <c r="AI109" s="12" t="s">
        <v>1272</v>
      </c>
      <c r="AJ109" s="8" t="s">
        <v>47</v>
      </c>
      <c r="AK109" s="108">
        <f>K109/3</f>
        <v>2250000</v>
      </c>
      <c r="AL109" s="8" t="s">
        <v>197</v>
      </c>
      <c r="AM109" s="8" t="s">
        <v>3694</v>
      </c>
      <c r="AN109" s="8" t="s">
        <v>3687</v>
      </c>
      <c r="AO109" s="41"/>
      <c r="AP109" s="41"/>
      <c r="AQ109" s="8"/>
      <c r="AR109" s="399"/>
      <c r="AS109" s="41"/>
      <c r="AT109" s="41"/>
      <c r="AU109" s="41"/>
      <c r="AV109" s="41"/>
      <c r="AW109" s="41"/>
      <c r="AX109" s="8"/>
      <c r="AY109" s="399"/>
      <c r="AZ109" s="41"/>
      <c r="BA109" s="41"/>
      <c r="BB109" s="41"/>
      <c r="BC109" s="41"/>
      <c r="BD109" s="41"/>
      <c r="BE109" s="41"/>
      <c r="BF109" s="399"/>
      <c r="BG109" s="41"/>
      <c r="BH109" s="41"/>
      <c r="BI109" s="41"/>
      <c r="BJ109" s="41"/>
      <c r="BK109" s="41"/>
      <c r="BL109" s="41"/>
      <c r="BM109" s="399"/>
      <c r="BN109" s="41"/>
      <c r="BO109" s="41"/>
      <c r="BP109" s="41"/>
      <c r="BQ109" s="41"/>
      <c r="BR109" s="321" t="s">
        <v>3661</v>
      </c>
      <c r="BS109" s="321" t="s">
        <v>3662</v>
      </c>
      <c r="BT109" s="8" t="s">
        <v>5420</v>
      </c>
      <c r="BU109" s="11"/>
      <c r="BV109" s="8" t="s">
        <v>5421</v>
      </c>
      <c r="BW109" s="11"/>
      <c r="BX109" s="8"/>
      <c r="BY109" s="11"/>
      <c r="BZ109" s="157"/>
      <c r="CA109" s="157"/>
      <c r="CB109" s="157"/>
      <c r="CC109" s="157"/>
      <c r="CD109" s="157"/>
      <c r="CE109" s="157"/>
      <c r="CF109" s="157"/>
      <c r="CG109" s="157"/>
      <c r="CH109" s="157"/>
      <c r="CI109" s="157"/>
      <c r="CJ109" s="207" t="s">
        <v>3370</v>
      </c>
      <c r="CK109" s="207" t="s">
        <v>5422</v>
      </c>
      <c r="CL109" s="207" t="s">
        <v>5415</v>
      </c>
      <c r="CM109" s="207" t="s">
        <v>4208</v>
      </c>
      <c r="CN109" s="207" t="s">
        <v>4208</v>
      </c>
      <c r="CO109" s="207" t="s">
        <v>4208</v>
      </c>
      <c r="CP109" s="296"/>
      <c r="CQ109" s="296"/>
      <c r="CR109" s="296"/>
    </row>
    <row r="110" spans="1:96" ht="60.6">
      <c r="A110" s="10">
        <v>4</v>
      </c>
      <c r="B110" s="292" t="s">
        <v>5398</v>
      </c>
      <c r="C110" s="1211" t="s">
        <v>5423</v>
      </c>
      <c r="D110" s="11" t="s">
        <v>5424</v>
      </c>
      <c r="E110" s="10" t="s">
        <v>6</v>
      </c>
      <c r="F110" s="10">
        <v>2021</v>
      </c>
      <c r="G110" s="10">
        <v>2021</v>
      </c>
      <c r="H110" s="10">
        <v>6</v>
      </c>
      <c r="I110" s="8" t="s">
        <v>5401</v>
      </c>
      <c r="J110" s="748">
        <f>K110</f>
        <v>6750000</v>
      </c>
      <c r="K110" s="723">
        <v>6750000</v>
      </c>
      <c r="L110" s="8" t="s">
        <v>3687</v>
      </c>
      <c r="M110" s="10">
        <v>7</v>
      </c>
      <c r="N110" s="8" t="s">
        <v>5402</v>
      </c>
      <c r="O110" s="11" t="s">
        <v>9</v>
      </c>
      <c r="P110" s="10" t="s">
        <v>3686</v>
      </c>
      <c r="Q110" s="10" t="s">
        <v>4392</v>
      </c>
      <c r="R110" s="10">
        <v>6680687</v>
      </c>
      <c r="S110" s="9" t="s">
        <v>36</v>
      </c>
      <c r="T110" s="323">
        <v>702048705</v>
      </c>
      <c r="U110" s="196">
        <f t="shared" si="6"/>
        <v>2250000</v>
      </c>
      <c r="V110" s="8" t="s">
        <v>197</v>
      </c>
      <c r="W110" s="8" t="s">
        <v>3688</v>
      </c>
      <c r="X110" s="8" t="s">
        <v>3687</v>
      </c>
      <c r="Y110" s="20">
        <v>8140</v>
      </c>
      <c r="Z110" s="1249" t="s">
        <v>3760</v>
      </c>
      <c r="AA110" s="178">
        <v>6680726</v>
      </c>
      <c r="AB110" s="8">
        <v>719069101</v>
      </c>
      <c r="AC110" s="8" t="s">
        <v>93</v>
      </c>
      <c r="AD110" s="108">
        <f>K110/3</f>
        <v>2250000</v>
      </c>
      <c r="AE110" s="8" t="s">
        <v>179</v>
      </c>
      <c r="AF110" s="8" t="s">
        <v>3688</v>
      </c>
      <c r="AG110" s="8" t="s">
        <v>3687</v>
      </c>
      <c r="AH110" s="8">
        <v>6778837</v>
      </c>
      <c r="AI110" s="8">
        <v>711039403</v>
      </c>
      <c r="AJ110" s="8" t="s">
        <v>136</v>
      </c>
      <c r="AK110" s="108">
        <f>K110/3</f>
        <v>2250000</v>
      </c>
      <c r="AL110" s="8" t="s">
        <v>256</v>
      </c>
      <c r="AM110" s="8" t="s">
        <v>3688</v>
      </c>
      <c r="AN110" s="8" t="s">
        <v>3687</v>
      </c>
      <c r="AO110" s="41"/>
      <c r="AP110" s="41"/>
      <c r="AQ110" s="8"/>
      <c r="AR110" s="399"/>
      <c r="AS110" s="41"/>
      <c r="AT110" s="41"/>
      <c r="AU110" s="41"/>
      <c r="AV110" s="41"/>
      <c r="AW110" s="41"/>
      <c r="AX110" s="8"/>
      <c r="AY110" s="399"/>
      <c r="AZ110" s="41"/>
      <c r="BA110" s="41"/>
      <c r="BB110" s="41"/>
      <c r="BC110" s="41"/>
      <c r="BD110" s="41"/>
      <c r="BE110" s="41"/>
      <c r="BF110" s="399"/>
      <c r="BG110" s="41"/>
      <c r="BH110" s="41"/>
      <c r="BI110" s="41"/>
      <c r="BJ110" s="41"/>
      <c r="BK110" s="41"/>
      <c r="BL110" s="41"/>
      <c r="BM110" s="399"/>
      <c r="BN110" s="41"/>
      <c r="BO110" s="41"/>
      <c r="BP110" s="41"/>
      <c r="BQ110" s="41"/>
      <c r="BR110" s="321" t="s">
        <v>3661</v>
      </c>
      <c r="BS110" s="321" t="s">
        <v>3662</v>
      </c>
      <c r="BT110" s="8" t="s">
        <v>3180</v>
      </c>
      <c r="BU110" s="11" t="s">
        <v>4056</v>
      </c>
      <c r="BV110" s="8" t="s">
        <v>5425</v>
      </c>
      <c r="BW110" s="11"/>
      <c r="BX110" s="8" t="s">
        <v>907</v>
      </c>
      <c r="BY110" s="11" t="s">
        <v>4206</v>
      </c>
      <c r="BZ110" s="157"/>
      <c r="CA110" s="157"/>
      <c r="CB110" s="157"/>
      <c r="CC110" s="157"/>
      <c r="CD110" s="157"/>
      <c r="CE110" s="157"/>
      <c r="CF110" s="157"/>
      <c r="CG110" s="157"/>
      <c r="CH110" s="157"/>
      <c r="CI110" s="157"/>
      <c r="CJ110" s="207" t="s">
        <v>5426</v>
      </c>
      <c r="CK110" s="207" t="s">
        <v>5405</v>
      </c>
      <c r="CL110" s="207" t="s">
        <v>5427</v>
      </c>
      <c r="CM110" s="207" t="s">
        <v>5428</v>
      </c>
      <c r="CN110" s="207" t="s">
        <v>4208</v>
      </c>
      <c r="CO110" s="207" t="s">
        <v>4208</v>
      </c>
      <c r="CP110" s="296"/>
      <c r="CQ110" s="296"/>
      <c r="CR110" s="296"/>
    </row>
    <row r="111" spans="1:96" ht="36">
      <c r="A111" s="10">
        <v>7</v>
      </c>
      <c r="B111" s="292" t="s">
        <v>5398</v>
      </c>
      <c r="C111" s="1211" t="s">
        <v>5440</v>
      </c>
      <c r="D111" s="11" t="s">
        <v>5441</v>
      </c>
      <c r="E111" s="10" t="s">
        <v>6</v>
      </c>
      <c r="F111" s="10">
        <v>2021</v>
      </c>
      <c r="G111" s="10">
        <v>2021</v>
      </c>
      <c r="H111" s="10">
        <v>6</v>
      </c>
      <c r="I111" s="8" t="s">
        <v>5401</v>
      </c>
      <c r="J111" s="748">
        <f>K111</f>
        <v>6749500</v>
      </c>
      <c r="K111" s="723">
        <v>6749500</v>
      </c>
      <c r="L111" s="8" t="s">
        <v>3687</v>
      </c>
      <c r="M111" s="10">
        <v>7</v>
      </c>
      <c r="N111" s="8" t="s">
        <v>5402</v>
      </c>
      <c r="O111" s="11" t="s">
        <v>9</v>
      </c>
      <c r="P111" s="10" t="s">
        <v>3686</v>
      </c>
      <c r="Q111" s="10" t="s">
        <v>4392</v>
      </c>
      <c r="R111" s="10">
        <v>6680623</v>
      </c>
      <c r="S111" s="9" t="s">
        <v>37</v>
      </c>
      <c r="T111" s="323" t="s">
        <v>2129</v>
      </c>
      <c r="U111" s="196">
        <f t="shared" si="6"/>
        <v>2249833.3333333335</v>
      </c>
      <c r="V111" s="8" t="s">
        <v>217</v>
      </c>
      <c r="W111" s="8" t="s">
        <v>3688</v>
      </c>
      <c r="X111" s="8" t="s">
        <v>3687</v>
      </c>
      <c r="Y111" s="20">
        <v>8140</v>
      </c>
      <c r="Z111" s="1249" t="s">
        <v>3760</v>
      </c>
      <c r="AA111" s="10">
        <v>6680648</v>
      </c>
      <c r="AB111" s="8" t="s">
        <v>1324</v>
      </c>
      <c r="AC111" s="8" t="s">
        <v>24</v>
      </c>
      <c r="AD111" s="108">
        <f>K111/3</f>
        <v>2249833.3333333335</v>
      </c>
      <c r="AE111" s="8" t="s">
        <v>217</v>
      </c>
      <c r="AF111" s="8" t="s">
        <v>3688</v>
      </c>
      <c r="AG111" s="8" t="s">
        <v>3687</v>
      </c>
      <c r="AH111" s="10">
        <v>6665306</v>
      </c>
      <c r="AI111" s="323" t="s">
        <v>2015</v>
      </c>
      <c r="AJ111" s="8" t="s">
        <v>35</v>
      </c>
      <c r="AK111" s="108">
        <f>K111/3</f>
        <v>2249833.3333333335</v>
      </c>
      <c r="AL111" s="8" t="s">
        <v>217</v>
      </c>
      <c r="AM111" s="8" t="s">
        <v>3688</v>
      </c>
      <c r="AN111" s="8" t="s">
        <v>3687</v>
      </c>
      <c r="AO111" s="41"/>
      <c r="AP111" s="41"/>
      <c r="AQ111" s="8"/>
      <c r="AR111" s="399"/>
      <c r="AS111" s="41"/>
      <c r="AT111" s="41"/>
      <c r="AU111" s="41"/>
      <c r="AV111" s="41"/>
      <c r="AW111" s="41"/>
      <c r="AX111" s="8"/>
      <c r="AY111" s="399"/>
      <c r="AZ111" s="41"/>
      <c r="BA111" s="41"/>
      <c r="BB111" s="41"/>
      <c r="BC111" s="41"/>
      <c r="BD111" s="41"/>
      <c r="BE111" s="41"/>
      <c r="BF111" s="399"/>
      <c r="BG111" s="41"/>
      <c r="BH111" s="41"/>
      <c r="BI111" s="41"/>
      <c r="BJ111" s="41"/>
      <c r="BK111" s="41"/>
      <c r="BL111" s="41"/>
      <c r="BM111" s="399"/>
      <c r="BN111" s="41"/>
      <c r="BO111" s="41"/>
      <c r="BP111" s="41"/>
      <c r="BQ111" s="41"/>
      <c r="BR111" s="321" t="s">
        <v>3661</v>
      </c>
      <c r="BS111" s="321" t="s">
        <v>3662</v>
      </c>
      <c r="BT111" s="8" t="s">
        <v>5442</v>
      </c>
      <c r="BU111" s="11"/>
      <c r="BV111" s="8" t="s">
        <v>729</v>
      </c>
      <c r="BW111" s="11"/>
      <c r="BX111" s="8" t="s">
        <v>3707</v>
      </c>
      <c r="BY111" s="11"/>
      <c r="BZ111" s="157"/>
      <c r="CA111" s="157"/>
      <c r="CB111" s="157"/>
      <c r="CC111" s="157"/>
      <c r="CD111" s="157"/>
      <c r="CE111" s="157"/>
      <c r="CF111" s="157"/>
      <c r="CG111" s="157"/>
      <c r="CH111" s="157"/>
      <c r="CI111" s="157"/>
      <c r="CJ111" s="207" t="s">
        <v>5414</v>
      </c>
      <c r="CK111" s="207" t="s">
        <v>5405</v>
      </c>
      <c r="CL111" s="207" t="s">
        <v>5433</v>
      </c>
      <c r="CM111" s="207" t="s">
        <v>4208</v>
      </c>
      <c r="CN111" s="207" t="s">
        <v>4208</v>
      </c>
      <c r="CO111" s="207" t="s">
        <v>4208</v>
      </c>
      <c r="CP111" s="296"/>
      <c r="CQ111" s="296"/>
      <c r="CR111" s="296"/>
    </row>
    <row r="112" spans="1:96" ht="36">
      <c r="A112" s="10">
        <v>23</v>
      </c>
      <c r="B112" s="292" t="s">
        <v>5824</v>
      </c>
      <c r="C112" s="1211" t="s">
        <v>5839</v>
      </c>
      <c r="D112" s="11" t="s">
        <v>5840</v>
      </c>
      <c r="E112" s="8" t="s">
        <v>5827</v>
      </c>
      <c r="F112" s="10">
        <v>2023</v>
      </c>
      <c r="G112" s="10">
        <v>2023</v>
      </c>
      <c r="H112" s="10">
        <v>6</v>
      </c>
      <c r="I112" s="8" t="s">
        <v>5712</v>
      </c>
      <c r="J112" s="752">
        <v>6405000</v>
      </c>
      <c r="K112" s="723">
        <v>6702500</v>
      </c>
      <c r="L112" s="8" t="s">
        <v>3472</v>
      </c>
      <c r="M112" s="10">
        <v>3</v>
      </c>
      <c r="N112" s="9"/>
      <c r="O112" s="11" t="s">
        <v>9</v>
      </c>
      <c r="P112" s="408"/>
      <c r="Q112" s="408"/>
      <c r="R112" s="10">
        <v>6099359</v>
      </c>
      <c r="S112" s="9" t="s">
        <v>5841</v>
      </c>
      <c r="T112" s="323" t="s">
        <v>1265</v>
      </c>
      <c r="U112" s="196">
        <f>K112/2</f>
        <v>3351250</v>
      </c>
      <c r="V112" s="8" t="s">
        <v>217</v>
      </c>
      <c r="W112" s="8" t="s">
        <v>3756</v>
      </c>
      <c r="X112" s="8" t="s">
        <v>3687</v>
      </c>
      <c r="Y112" s="20">
        <v>8140</v>
      </c>
      <c r="Z112" s="20">
        <v>72019</v>
      </c>
      <c r="AA112" s="408">
        <v>6839112</v>
      </c>
      <c r="AB112" s="409" t="s">
        <v>3237</v>
      </c>
      <c r="AC112" s="8" t="s">
        <v>5842</v>
      </c>
      <c r="AD112" s="108">
        <f t="shared" ref="AD112:AD131" si="7">U112</f>
        <v>3351250</v>
      </c>
      <c r="AE112" s="8" t="s">
        <v>217</v>
      </c>
      <c r="AF112" s="8" t="s">
        <v>3756</v>
      </c>
      <c r="AG112" s="8" t="s">
        <v>3687</v>
      </c>
      <c r="AH112" s="10"/>
      <c r="AI112" s="12"/>
      <c r="AJ112" s="8"/>
      <c r="AK112" s="108"/>
      <c r="AL112" s="8"/>
      <c r="AM112" s="8"/>
      <c r="AN112" s="8"/>
      <c r="AO112" s="408"/>
      <c r="AP112" s="408"/>
      <c r="AQ112" s="408"/>
      <c r="AR112" s="509"/>
      <c r="AS112" s="408"/>
      <c r="AT112" s="408"/>
      <c r="AU112" s="408"/>
      <c r="AV112" s="408"/>
      <c r="AW112" s="408"/>
      <c r="AX112" s="408"/>
      <c r="AY112" s="509"/>
      <c r="AZ112" s="408"/>
      <c r="BA112" s="408"/>
      <c r="BB112" s="408"/>
      <c r="BC112" s="408"/>
      <c r="BD112" s="408"/>
      <c r="BE112" s="408"/>
      <c r="BF112" s="509"/>
      <c r="BG112" s="408"/>
      <c r="BH112" s="408"/>
      <c r="BI112" s="408"/>
      <c r="BJ112" s="408"/>
      <c r="BK112" s="408"/>
      <c r="BL112" s="408"/>
      <c r="BM112" s="509"/>
      <c r="BN112" s="408"/>
      <c r="BO112" s="408"/>
      <c r="BP112" s="408"/>
      <c r="BQ112" s="408"/>
      <c r="BR112" s="321" t="s">
        <v>3661</v>
      </c>
      <c r="BS112" s="324" t="s">
        <v>3662</v>
      </c>
      <c r="BT112" s="516"/>
      <c r="BU112" s="11"/>
      <c r="BV112" s="516"/>
      <c r="BW112" s="11"/>
      <c r="BX112" s="516"/>
      <c r="BY112" s="11"/>
      <c r="BZ112" s="408"/>
      <c r="CA112" s="408"/>
      <c r="CB112" s="408"/>
      <c r="CC112" s="408"/>
      <c r="CD112" s="408"/>
      <c r="CE112" s="408"/>
      <c r="CF112" s="408"/>
      <c r="CG112" s="408"/>
      <c r="CH112" s="408"/>
      <c r="CI112" s="408"/>
      <c r="CJ112" s="9" t="s">
        <v>5843</v>
      </c>
      <c r="CK112" s="9" t="s">
        <v>5844</v>
      </c>
      <c r="CL112" s="9" t="s">
        <v>5845</v>
      </c>
      <c r="CM112" s="408" t="s">
        <v>5846</v>
      </c>
      <c r="CN112" s="408"/>
      <c r="CO112" s="408"/>
      <c r="CP112" s="296"/>
      <c r="CQ112" s="296"/>
      <c r="CR112" s="296"/>
    </row>
    <row r="113" spans="1:96" ht="36">
      <c r="A113" s="10">
        <v>22</v>
      </c>
      <c r="B113" s="292" t="s">
        <v>5824</v>
      </c>
      <c r="C113" s="292" t="s">
        <v>5835</v>
      </c>
      <c r="D113" s="11" t="s">
        <v>5836</v>
      </c>
      <c r="E113" s="8" t="s">
        <v>5827</v>
      </c>
      <c r="F113" s="10">
        <v>2023</v>
      </c>
      <c r="G113" s="10">
        <v>2023</v>
      </c>
      <c r="H113" s="10">
        <v>6</v>
      </c>
      <c r="I113" s="8" t="s">
        <v>5712</v>
      </c>
      <c r="J113" s="754">
        <v>7000000</v>
      </c>
      <c r="K113" s="723">
        <v>6700000</v>
      </c>
      <c r="L113" s="8" t="s">
        <v>3472</v>
      </c>
      <c r="M113" s="10">
        <v>3</v>
      </c>
      <c r="N113" s="9"/>
      <c r="O113" s="11" t="s">
        <v>9</v>
      </c>
      <c r="P113" s="408"/>
      <c r="Q113" s="408"/>
      <c r="R113" s="10">
        <v>6764236</v>
      </c>
      <c r="S113" s="9" t="s">
        <v>32</v>
      </c>
      <c r="T113" s="323" t="s">
        <v>1972</v>
      </c>
      <c r="U113" s="196">
        <f t="shared" ref="U113:U118" si="8">K113/3</f>
        <v>2233333.3333333335</v>
      </c>
      <c r="V113" s="8" t="s">
        <v>217</v>
      </c>
      <c r="W113" s="8" t="s">
        <v>3756</v>
      </c>
      <c r="X113" s="8" t="s">
        <v>3687</v>
      </c>
      <c r="Y113" s="20">
        <v>8140</v>
      </c>
      <c r="Z113" s="20">
        <v>72019</v>
      </c>
      <c r="AA113" s="10">
        <v>6665306</v>
      </c>
      <c r="AB113" s="323" t="s">
        <v>2015</v>
      </c>
      <c r="AC113" s="8" t="s">
        <v>35</v>
      </c>
      <c r="AD113" s="108">
        <f t="shared" si="7"/>
        <v>2233333.3333333335</v>
      </c>
      <c r="AE113" s="8" t="s">
        <v>217</v>
      </c>
      <c r="AF113" s="8" t="s">
        <v>3756</v>
      </c>
      <c r="AG113" s="8" t="s">
        <v>3687</v>
      </c>
      <c r="AH113" s="10">
        <v>6680634</v>
      </c>
      <c r="AI113" s="12" t="s">
        <v>1277</v>
      </c>
      <c r="AJ113" s="8" t="s">
        <v>55</v>
      </c>
      <c r="AK113" s="108">
        <f t="shared" ref="AK113:AK118" si="9">U113</f>
        <v>2233333.3333333335</v>
      </c>
      <c r="AL113" s="8" t="s">
        <v>217</v>
      </c>
      <c r="AM113" s="8" t="s">
        <v>3756</v>
      </c>
      <c r="AN113" s="8" t="s">
        <v>3687</v>
      </c>
      <c r="AO113" s="408"/>
      <c r="AP113" s="408"/>
      <c r="AQ113" s="408"/>
      <c r="AR113" s="509"/>
      <c r="AS113" s="408"/>
      <c r="AT113" s="408"/>
      <c r="AU113" s="408"/>
      <c r="AV113" s="408"/>
      <c r="AW113" s="408"/>
      <c r="AX113" s="408"/>
      <c r="AY113" s="509"/>
      <c r="AZ113" s="408"/>
      <c r="BA113" s="408"/>
      <c r="BB113" s="408"/>
      <c r="BC113" s="408"/>
      <c r="BD113" s="408"/>
      <c r="BE113" s="408"/>
      <c r="BF113" s="509"/>
      <c r="BG113" s="408"/>
      <c r="BH113" s="408"/>
      <c r="BI113" s="408"/>
      <c r="BJ113" s="408"/>
      <c r="BK113" s="408"/>
      <c r="BL113" s="408"/>
      <c r="BM113" s="509"/>
      <c r="BN113" s="408"/>
      <c r="BO113" s="408"/>
      <c r="BP113" s="408"/>
      <c r="BQ113" s="408"/>
      <c r="BR113" s="321" t="s">
        <v>3661</v>
      </c>
      <c r="BS113" s="324" t="s">
        <v>3662</v>
      </c>
      <c r="BT113" s="516"/>
      <c r="BU113" s="11"/>
      <c r="BV113" s="516"/>
      <c r="BW113" s="11"/>
      <c r="BX113" s="516"/>
      <c r="BY113" s="11"/>
      <c r="BZ113" s="408"/>
      <c r="CA113" s="408"/>
      <c r="CB113" s="408"/>
      <c r="CC113" s="408"/>
      <c r="CD113" s="408"/>
      <c r="CE113" s="408"/>
      <c r="CF113" s="408"/>
      <c r="CG113" s="408"/>
      <c r="CH113" s="408"/>
      <c r="CI113" s="408"/>
      <c r="CJ113" s="9" t="s">
        <v>5833</v>
      </c>
      <c r="CK113" s="9" t="s">
        <v>5837</v>
      </c>
      <c r="CL113" s="9" t="s">
        <v>5838</v>
      </c>
      <c r="CM113" s="408"/>
      <c r="CN113" s="408"/>
      <c r="CO113" s="408"/>
      <c r="CP113" s="296"/>
      <c r="CQ113" s="296"/>
      <c r="CR113" s="296"/>
    </row>
    <row r="114" spans="1:96" ht="36.6">
      <c r="A114" s="10">
        <v>12</v>
      </c>
      <c r="B114" s="292" t="s">
        <v>5560</v>
      </c>
      <c r="C114" s="1211" t="s">
        <v>5604</v>
      </c>
      <c r="D114" s="322" t="s">
        <v>5605</v>
      </c>
      <c r="E114" s="10" t="s">
        <v>6</v>
      </c>
      <c r="F114" s="10">
        <v>2022</v>
      </c>
      <c r="G114" s="10">
        <v>2022</v>
      </c>
      <c r="H114" s="10"/>
      <c r="I114" s="8" t="s">
        <v>5564</v>
      </c>
      <c r="J114" s="748"/>
      <c r="K114" s="723">
        <v>6671000</v>
      </c>
      <c r="L114" s="8" t="s">
        <v>3687</v>
      </c>
      <c r="M114" s="10">
        <v>7</v>
      </c>
      <c r="N114" s="8" t="s">
        <v>5402</v>
      </c>
      <c r="O114" s="11" t="s">
        <v>9</v>
      </c>
      <c r="P114" s="10" t="s">
        <v>3686</v>
      </c>
      <c r="Q114" s="10" t="s">
        <v>4392</v>
      </c>
      <c r="R114" s="10">
        <v>6801989</v>
      </c>
      <c r="S114" s="9" t="s">
        <v>4192</v>
      </c>
      <c r="T114" s="323" t="s">
        <v>2178</v>
      </c>
      <c r="U114" s="196">
        <f t="shared" si="8"/>
        <v>2223666.6666666665</v>
      </c>
      <c r="V114" s="8" t="s">
        <v>3486</v>
      </c>
      <c r="W114" s="8" t="s">
        <v>3756</v>
      </c>
      <c r="X114" s="8" t="s">
        <v>3687</v>
      </c>
      <c r="Y114" s="20"/>
      <c r="Z114" s="20"/>
      <c r="AA114" s="101"/>
      <c r="AB114" s="217"/>
      <c r="AC114" s="8" t="s">
        <v>1861</v>
      </c>
      <c r="AD114" s="108">
        <f t="shared" si="7"/>
        <v>2223666.6666666665</v>
      </c>
      <c r="AE114" s="101"/>
      <c r="AF114" s="101"/>
      <c r="AG114" s="8" t="s">
        <v>3687</v>
      </c>
      <c r="AH114" s="10">
        <v>6767777</v>
      </c>
      <c r="AI114" s="323" t="s">
        <v>2961</v>
      </c>
      <c r="AJ114" s="8" t="s">
        <v>41</v>
      </c>
      <c r="AK114" s="108">
        <f t="shared" si="9"/>
        <v>2223666.6666666665</v>
      </c>
      <c r="AL114" s="8" t="s">
        <v>256</v>
      </c>
      <c r="AM114" s="8" t="s">
        <v>3756</v>
      </c>
      <c r="AN114" s="8" t="s">
        <v>3687</v>
      </c>
      <c r="AO114" s="41"/>
      <c r="AP114" s="41"/>
      <c r="AQ114" s="41"/>
      <c r="AR114" s="399"/>
      <c r="AS114" s="41"/>
      <c r="AT114" s="41"/>
      <c r="AU114" s="41"/>
      <c r="AV114" s="41"/>
      <c r="AW114" s="41"/>
      <c r="AX114" s="41"/>
      <c r="AY114" s="399"/>
      <c r="AZ114" s="41"/>
      <c r="BA114" s="41"/>
      <c r="BB114" s="41"/>
      <c r="BC114" s="41"/>
      <c r="BD114" s="41"/>
      <c r="BE114" s="41"/>
      <c r="BF114" s="399"/>
      <c r="BG114" s="41"/>
      <c r="BH114" s="41"/>
      <c r="BI114" s="41"/>
      <c r="BJ114" s="41"/>
      <c r="BK114" s="41"/>
      <c r="BL114" s="41"/>
      <c r="BM114" s="399"/>
      <c r="BN114" s="41"/>
      <c r="BO114" s="41"/>
      <c r="BP114" s="41"/>
      <c r="BQ114" s="41"/>
      <c r="BR114" s="321" t="s">
        <v>3661</v>
      </c>
      <c r="BS114" s="321" t="s">
        <v>3662</v>
      </c>
      <c r="BT114" s="8" t="s">
        <v>5606</v>
      </c>
      <c r="BU114" s="11"/>
      <c r="BV114" s="8" t="s">
        <v>5607</v>
      </c>
      <c r="BW114" s="11" t="s">
        <v>4217</v>
      </c>
      <c r="BX114" s="8" t="s">
        <v>5608</v>
      </c>
      <c r="BY114" s="11"/>
      <c r="BZ114" s="41"/>
      <c r="CA114" s="41"/>
      <c r="CB114" s="41"/>
      <c r="CC114" s="41"/>
      <c r="CD114" s="41"/>
      <c r="CE114" s="41"/>
      <c r="CF114" s="41"/>
      <c r="CG114" s="41"/>
      <c r="CH114" s="41"/>
      <c r="CI114" s="41"/>
      <c r="CJ114" s="207" t="s">
        <v>3721</v>
      </c>
      <c r="CK114" s="207" t="s">
        <v>5405</v>
      </c>
      <c r="CL114" s="207" t="s">
        <v>5415</v>
      </c>
      <c r="CM114" s="207" t="s">
        <v>5609</v>
      </c>
      <c r="CN114" s="465" t="s">
        <v>4208</v>
      </c>
      <c r="CO114" s="465" t="s">
        <v>4208</v>
      </c>
      <c r="CP114" s="296"/>
      <c r="CQ114" s="296"/>
      <c r="CR114" s="296"/>
    </row>
    <row r="115" spans="1:96" ht="24">
      <c r="A115" s="10">
        <v>1</v>
      </c>
      <c r="B115" s="8" t="s">
        <v>5374</v>
      </c>
      <c r="C115" s="101" t="s">
        <v>1230</v>
      </c>
      <c r="D115" s="11" t="s">
        <v>5375</v>
      </c>
      <c r="E115" s="10" t="s">
        <v>5376</v>
      </c>
      <c r="F115" s="10">
        <v>2020</v>
      </c>
      <c r="G115" s="10"/>
      <c r="H115" s="10"/>
      <c r="I115" s="8"/>
      <c r="J115" s="748"/>
      <c r="K115" s="723">
        <v>6500000</v>
      </c>
      <c r="L115" s="8"/>
      <c r="M115" s="10"/>
      <c r="N115" s="9"/>
      <c r="O115" s="11" t="s">
        <v>9</v>
      </c>
      <c r="P115" s="10"/>
      <c r="Q115" s="10"/>
      <c r="R115" s="10">
        <v>6680685</v>
      </c>
      <c r="S115" s="9" t="s">
        <v>28</v>
      </c>
      <c r="T115" s="323" t="s">
        <v>1232</v>
      </c>
      <c r="U115" s="196">
        <f t="shared" si="8"/>
        <v>2166666.6666666665</v>
      </c>
      <c r="V115" s="8" t="s">
        <v>176</v>
      </c>
      <c r="W115" s="8" t="s">
        <v>3694</v>
      </c>
      <c r="X115" s="8" t="s">
        <v>3687</v>
      </c>
      <c r="Y115" s="20">
        <v>8140</v>
      </c>
      <c r="Z115" s="1249" t="s">
        <v>3760</v>
      </c>
      <c r="AA115" s="10">
        <v>6680708</v>
      </c>
      <c r="AB115" s="12" t="s">
        <v>2724</v>
      </c>
      <c r="AC115" s="8" t="s">
        <v>5378</v>
      </c>
      <c r="AD115" s="108">
        <f t="shared" si="7"/>
        <v>2166666.6666666665</v>
      </c>
      <c r="AE115" s="8" t="s">
        <v>176</v>
      </c>
      <c r="AF115" s="8" t="s">
        <v>3694</v>
      </c>
      <c r="AG115" s="8" t="s">
        <v>3687</v>
      </c>
      <c r="AH115" s="10">
        <v>6680612</v>
      </c>
      <c r="AI115" s="323" t="s">
        <v>1248</v>
      </c>
      <c r="AJ115" s="8" t="s">
        <v>26</v>
      </c>
      <c r="AK115" s="108">
        <f t="shared" si="9"/>
        <v>2166666.6666666665</v>
      </c>
      <c r="AL115" s="8" t="s">
        <v>176</v>
      </c>
      <c r="AM115" s="8" t="s">
        <v>3694</v>
      </c>
      <c r="AN115" s="8" t="s">
        <v>3687</v>
      </c>
      <c r="AO115" s="41"/>
      <c r="AP115" s="41"/>
      <c r="AQ115" s="8"/>
      <c r="AR115" s="399"/>
      <c r="AS115" s="41"/>
      <c r="AT115" s="41"/>
      <c r="AU115" s="41"/>
      <c r="AV115" s="41"/>
      <c r="AW115" s="41"/>
      <c r="AX115" s="41"/>
      <c r="AY115" s="399"/>
      <c r="AZ115" s="41"/>
      <c r="BA115" s="41"/>
      <c r="BB115" s="41"/>
      <c r="BC115" s="41"/>
      <c r="BD115" s="41"/>
      <c r="BE115" s="41"/>
      <c r="BF115" s="399"/>
      <c r="BG115" s="41"/>
      <c r="BH115" s="41"/>
      <c r="BI115" s="41"/>
      <c r="BJ115" s="41"/>
      <c r="BK115" s="41"/>
      <c r="BL115" s="41"/>
      <c r="BM115" s="399"/>
      <c r="BN115" s="41"/>
      <c r="BO115" s="41"/>
      <c r="BP115" s="41"/>
      <c r="BQ115" s="41"/>
      <c r="BR115" s="321" t="s">
        <v>3661</v>
      </c>
      <c r="BS115" s="321" t="s">
        <v>3662</v>
      </c>
      <c r="BT115" s="8"/>
      <c r="BU115" s="11"/>
      <c r="BV115" s="8"/>
      <c r="BW115" s="11"/>
      <c r="BX115" s="8"/>
      <c r="BY115" s="11"/>
      <c r="BZ115" s="41"/>
      <c r="CA115" s="41"/>
      <c r="CB115" s="41"/>
      <c r="CC115" s="41"/>
      <c r="CD115" s="41"/>
      <c r="CE115" s="41"/>
      <c r="CF115" s="41"/>
      <c r="CG115" s="41"/>
      <c r="CH115" s="41"/>
      <c r="CI115" s="41"/>
      <c r="CJ115" s="41"/>
      <c r="CK115" s="41"/>
      <c r="CL115" s="41"/>
      <c r="CM115" s="41"/>
      <c r="CN115" s="41"/>
      <c r="CO115" s="41"/>
      <c r="CP115" s="296"/>
      <c r="CQ115" s="296"/>
      <c r="CR115" s="296"/>
    </row>
    <row r="116" spans="1:96" ht="24">
      <c r="A116" s="10">
        <v>2</v>
      </c>
      <c r="B116" s="8" t="s">
        <v>5374</v>
      </c>
      <c r="C116" s="101" t="s">
        <v>1230</v>
      </c>
      <c r="D116" s="11" t="s">
        <v>5380</v>
      </c>
      <c r="E116" s="10" t="s">
        <v>5376</v>
      </c>
      <c r="F116" s="10">
        <v>2020</v>
      </c>
      <c r="G116" s="10"/>
      <c r="H116" s="10"/>
      <c r="I116" s="8"/>
      <c r="J116" s="748"/>
      <c r="K116" s="723">
        <v>6500000</v>
      </c>
      <c r="L116" s="8"/>
      <c r="M116" s="10" t="s">
        <v>1230</v>
      </c>
      <c r="N116" s="9"/>
      <c r="O116" s="11" t="s">
        <v>9</v>
      </c>
      <c r="P116" s="10"/>
      <c r="Q116" s="10"/>
      <c r="R116" s="10">
        <v>6680683</v>
      </c>
      <c r="S116" s="9" t="s">
        <v>17</v>
      </c>
      <c r="T116" s="323" t="s">
        <v>2742</v>
      </c>
      <c r="U116" s="196">
        <f t="shared" si="8"/>
        <v>2166666.6666666665</v>
      </c>
      <c r="V116" s="8" t="s">
        <v>217</v>
      </c>
      <c r="W116" s="8" t="s">
        <v>3688</v>
      </c>
      <c r="X116" s="8" t="s">
        <v>3687</v>
      </c>
      <c r="Y116" s="20">
        <v>8140</v>
      </c>
      <c r="Z116" s="1249" t="s">
        <v>3760</v>
      </c>
      <c r="AA116" s="10">
        <v>6680678</v>
      </c>
      <c r="AB116" s="12" t="s">
        <v>2013</v>
      </c>
      <c r="AC116" s="8" t="s">
        <v>21</v>
      </c>
      <c r="AD116" s="108">
        <f t="shared" si="7"/>
        <v>2166666.6666666665</v>
      </c>
      <c r="AE116" s="8" t="s">
        <v>169</v>
      </c>
      <c r="AF116" s="8" t="s">
        <v>3694</v>
      </c>
      <c r="AG116" s="8" t="s">
        <v>3687</v>
      </c>
      <c r="AH116" s="10">
        <v>6680633</v>
      </c>
      <c r="AI116" s="356" t="s">
        <v>3791</v>
      </c>
      <c r="AJ116" s="8" t="s">
        <v>25</v>
      </c>
      <c r="AK116" s="108">
        <f t="shared" si="9"/>
        <v>2166666.6666666665</v>
      </c>
      <c r="AL116" s="8" t="s">
        <v>179</v>
      </c>
      <c r="AM116" s="8" t="s">
        <v>3688</v>
      </c>
      <c r="AN116" s="8" t="s">
        <v>3687</v>
      </c>
      <c r="AO116" s="41"/>
      <c r="AP116" s="41"/>
      <c r="AQ116" s="8"/>
      <c r="AR116" s="399"/>
      <c r="AS116" s="41"/>
      <c r="AT116" s="41"/>
      <c r="AU116" s="41"/>
      <c r="AV116" s="41"/>
      <c r="AW116" s="41"/>
      <c r="AX116" s="41"/>
      <c r="AY116" s="399"/>
      <c r="AZ116" s="41"/>
      <c r="BA116" s="41"/>
      <c r="BB116" s="41"/>
      <c r="BC116" s="41"/>
      <c r="BD116" s="41"/>
      <c r="BE116" s="41"/>
      <c r="BF116" s="399"/>
      <c r="BG116" s="41"/>
      <c r="BH116" s="41"/>
      <c r="BI116" s="41"/>
      <c r="BJ116" s="41"/>
      <c r="BK116" s="41"/>
      <c r="BL116" s="41"/>
      <c r="BM116" s="399"/>
      <c r="BN116" s="41"/>
      <c r="BO116" s="41"/>
      <c r="BP116" s="41"/>
      <c r="BQ116" s="41"/>
      <c r="BR116" s="321" t="s">
        <v>3661</v>
      </c>
      <c r="BS116" s="321" t="s">
        <v>3662</v>
      </c>
      <c r="BT116" s="8"/>
      <c r="BU116" s="11"/>
      <c r="BV116" s="8"/>
      <c r="BW116" s="11"/>
      <c r="BX116" s="8"/>
      <c r="BY116" s="11"/>
      <c r="BZ116" s="41"/>
      <c r="CA116" s="41"/>
      <c r="CB116" s="41"/>
      <c r="CC116" s="41"/>
      <c r="CD116" s="41"/>
      <c r="CE116" s="41"/>
      <c r="CF116" s="41"/>
      <c r="CG116" s="41"/>
      <c r="CH116" s="41"/>
      <c r="CI116" s="41"/>
      <c r="CJ116" s="41"/>
      <c r="CK116" s="41"/>
      <c r="CL116" s="41"/>
      <c r="CM116" s="41"/>
      <c r="CN116" s="41"/>
      <c r="CO116" s="41"/>
      <c r="CP116" s="296"/>
      <c r="CQ116" s="296"/>
      <c r="CR116" s="296"/>
    </row>
    <row r="117" spans="1:96" ht="48.6">
      <c r="A117" s="10">
        <v>10</v>
      </c>
      <c r="B117" s="292" t="s">
        <v>5560</v>
      </c>
      <c r="C117" s="1211" t="s">
        <v>5598</v>
      </c>
      <c r="D117" s="322" t="s">
        <v>5599</v>
      </c>
      <c r="E117" s="10" t="s">
        <v>6</v>
      </c>
      <c r="F117" s="10">
        <v>2022</v>
      </c>
      <c r="G117" s="10">
        <v>2022</v>
      </c>
      <c r="H117" s="10"/>
      <c r="I117" s="8" t="s">
        <v>5574</v>
      </c>
      <c r="J117" s="748"/>
      <c r="K117" s="723">
        <v>6500000</v>
      </c>
      <c r="L117" s="8" t="s">
        <v>3687</v>
      </c>
      <c r="M117" s="10">
        <v>7</v>
      </c>
      <c r="N117" s="8" t="s">
        <v>5402</v>
      </c>
      <c r="O117" s="11" t="s">
        <v>9</v>
      </c>
      <c r="P117" s="10" t="s">
        <v>3686</v>
      </c>
      <c r="Q117" s="10" t="s">
        <v>4392</v>
      </c>
      <c r="R117" s="10">
        <v>6680645</v>
      </c>
      <c r="S117" s="9" t="s">
        <v>81</v>
      </c>
      <c r="T117" s="323" t="s">
        <v>3137</v>
      </c>
      <c r="U117" s="196">
        <f t="shared" si="8"/>
        <v>2166666.6666666665</v>
      </c>
      <c r="V117" s="8" t="s">
        <v>172</v>
      </c>
      <c r="W117" s="8" t="s">
        <v>3751</v>
      </c>
      <c r="X117" s="8" t="s">
        <v>3687</v>
      </c>
      <c r="Y117" s="20"/>
      <c r="Z117" s="20"/>
      <c r="AA117" s="10">
        <v>6680625</v>
      </c>
      <c r="AB117" s="323" t="s">
        <v>2070</v>
      </c>
      <c r="AC117" s="8" t="s">
        <v>30</v>
      </c>
      <c r="AD117" s="108">
        <f t="shared" si="7"/>
        <v>2166666.6666666665</v>
      </c>
      <c r="AE117" s="8" t="s">
        <v>172</v>
      </c>
      <c r="AF117" s="8" t="s">
        <v>3751</v>
      </c>
      <c r="AG117" s="8" t="s">
        <v>3687</v>
      </c>
      <c r="AH117" s="10">
        <v>6829130</v>
      </c>
      <c r="AI117" s="369" t="s">
        <v>3308</v>
      </c>
      <c r="AJ117" s="8" t="s">
        <v>83</v>
      </c>
      <c r="AK117" s="108">
        <f t="shared" si="9"/>
        <v>2166666.6666666665</v>
      </c>
      <c r="AL117" s="8" t="s">
        <v>172</v>
      </c>
      <c r="AM117" s="8" t="s">
        <v>3751</v>
      </c>
      <c r="AN117" s="8" t="s">
        <v>3687</v>
      </c>
      <c r="AO117" s="41"/>
      <c r="AP117" s="41"/>
      <c r="AQ117" s="41"/>
      <c r="AR117" s="399"/>
      <c r="AS117" s="41"/>
      <c r="AT117" s="41"/>
      <c r="AU117" s="41"/>
      <c r="AV117" s="41"/>
      <c r="AW117" s="41"/>
      <c r="AX117" s="41"/>
      <c r="AY117" s="399"/>
      <c r="AZ117" s="41"/>
      <c r="BA117" s="41"/>
      <c r="BB117" s="41"/>
      <c r="BC117" s="41"/>
      <c r="BD117" s="41"/>
      <c r="BE117" s="41"/>
      <c r="BF117" s="399"/>
      <c r="BG117" s="41"/>
      <c r="BH117" s="41"/>
      <c r="BI117" s="41"/>
      <c r="BJ117" s="41"/>
      <c r="BK117" s="41"/>
      <c r="BL117" s="41"/>
      <c r="BM117" s="399"/>
      <c r="BN117" s="41"/>
      <c r="BO117" s="41"/>
      <c r="BP117" s="41"/>
      <c r="BQ117" s="41"/>
      <c r="BR117" s="321" t="s">
        <v>3661</v>
      </c>
      <c r="BS117" s="321" t="s">
        <v>3662</v>
      </c>
      <c r="BT117" s="8" t="s">
        <v>3385</v>
      </c>
      <c r="BU117" s="11"/>
      <c r="BV117" s="8"/>
      <c r="BW117" s="11"/>
      <c r="BX117" s="8"/>
      <c r="BY117" s="11"/>
      <c r="BZ117" s="41"/>
      <c r="CA117" s="41"/>
      <c r="CB117" s="41"/>
      <c r="CC117" s="41"/>
      <c r="CD117" s="41"/>
      <c r="CE117" s="41"/>
      <c r="CF117" s="41"/>
      <c r="CG117" s="41"/>
      <c r="CH117" s="41"/>
      <c r="CI117" s="41"/>
      <c r="CJ117" s="207" t="s">
        <v>3370</v>
      </c>
      <c r="CK117" s="207" t="s">
        <v>5405</v>
      </c>
      <c r="CL117" s="207" t="s">
        <v>5415</v>
      </c>
      <c r="CM117" s="466" t="s">
        <v>5600</v>
      </c>
      <c r="CN117" s="465" t="s">
        <v>4208</v>
      </c>
      <c r="CO117" s="465" t="s">
        <v>4208</v>
      </c>
      <c r="CP117" s="296"/>
      <c r="CQ117" s="296"/>
      <c r="CR117" s="296"/>
    </row>
    <row r="118" spans="1:96" ht="48" customHeight="1">
      <c r="A118" s="10">
        <v>6</v>
      </c>
      <c r="B118" s="292" t="s">
        <v>5709</v>
      </c>
      <c r="C118" s="292" t="s">
        <v>5746</v>
      </c>
      <c r="D118" s="11" t="s">
        <v>5747</v>
      </c>
      <c r="E118" s="10" t="s">
        <v>6</v>
      </c>
      <c r="F118" s="10">
        <v>2023</v>
      </c>
      <c r="G118" s="10">
        <v>2023</v>
      </c>
      <c r="H118" s="10">
        <v>6</v>
      </c>
      <c r="I118" s="8" t="s">
        <v>5720</v>
      </c>
      <c r="J118" s="748"/>
      <c r="K118" s="723">
        <v>6500000</v>
      </c>
      <c r="L118" s="8" t="s">
        <v>3472</v>
      </c>
      <c r="M118" s="10">
        <v>3</v>
      </c>
      <c r="N118" s="9"/>
      <c r="O118" s="11" t="s">
        <v>9</v>
      </c>
      <c r="P118" s="10" t="s">
        <v>3686</v>
      </c>
      <c r="Q118" s="10" t="s">
        <v>4392</v>
      </c>
      <c r="R118" s="10">
        <v>6826743</v>
      </c>
      <c r="S118" s="9" t="s">
        <v>52</v>
      </c>
      <c r="T118" s="323" t="s">
        <v>2168</v>
      </c>
      <c r="U118" s="196">
        <f t="shared" si="8"/>
        <v>2166666.6666666665</v>
      </c>
      <c r="V118" s="8" t="s">
        <v>197</v>
      </c>
      <c r="W118" s="8" t="s">
        <v>3751</v>
      </c>
      <c r="X118" s="8" t="s">
        <v>3687</v>
      </c>
      <c r="Y118" s="20">
        <v>8140</v>
      </c>
      <c r="Z118" s="20">
        <v>72019</v>
      </c>
      <c r="AA118" s="8">
        <v>6658545</v>
      </c>
      <c r="AB118" s="13" t="s">
        <v>1272</v>
      </c>
      <c r="AC118" s="8" t="s">
        <v>47</v>
      </c>
      <c r="AD118" s="108">
        <f t="shared" si="7"/>
        <v>2166666.6666666665</v>
      </c>
      <c r="AE118" s="8" t="s">
        <v>197</v>
      </c>
      <c r="AF118" s="8" t="s">
        <v>3751</v>
      </c>
      <c r="AG118" s="8" t="s">
        <v>3687</v>
      </c>
      <c r="AH118" s="28">
        <v>6681051</v>
      </c>
      <c r="AI118" s="501" t="s">
        <v>1945</v>
      </c>
      <c r="AJ118" s="8" t="s">
        <v>13</v>
      </c>
      <c r="AK118" s="108">
        <f t="shared" si="9"/>
        <v>2166666.6666666665</v>
      </c>
      <c r="AL118" s="8" t="s">
        <v>197</v>
      </c>
      <c r="AM118" s="8" t="s">
        <v>3751</v>
      </c>
      <c r="AN118" s="8" t="s">
        <v>3687</v>
      </c>
      <c r="AO118" s="41"/>
      <c r="AP118" s="41"/>
      <c r="AQ118" s="41"/>
      <c r="AR118" s="399"/>
      <c r="AS118" s="41"/>
      <c r="AT118" s="41"/>
      <c r="AU118" s="41"/>
      <c r="AV118" s="41"/>
      <c r="AW118" s="41"/>
      <c r="AX118" s="41"/>
      <c r="AY118" s="399"/>
      <c r="AZ118" s="41"/>
      <c r="BA118" s="41"/>
      <c r="BB118" s="41"/>
      <c r="BC118" s="41"/>
      <c r="BD118" s="41"/>
      <c r="BE118" s="41"/>
      <c r="BF118" s="399"/>
      <c r="BG118" s="41"/>
      <c r="BH118" s="41"/>
      <c r="BI118" s="41"/>
      <c r="BJ118" s="41"/>
      <c r="BK118" s="41"/>
      <c r="BL118" s="41"/>
      <c r="BM118" s="399"/>
      <c r="BN118" s="41"/>
      <c r="BO118" s="41"/>
      <c r="BP118" s="41"/>
      <c r="BQ118" s="41"/>
      <c r="BR118" s="321" t="s">
        <v>3661</v>
      </c>
      <c r="BS118" s="321" t="s">
        <v>3662</v>
      </c>
      <c r="BT118" s="8" t="s">
        <v>5748</v>
      </c>
      <c r="BU118" s="11" t="s">
        <v>4427</v>
      </c>
      <c r="BV118" s="8" t="s">
        <v>5749</v>
      </c>
      <c r="BW118" s="11" t="s">
        <v>4427</v>
      </c>
      <c r="BX118" s="8"/>
      <c r="BY118" s="11"/>
      <c r="BZ118" s="41"/>
      <c r="CA118" s="41"/>
      <c r="CB118" s="41"/>
      <c r="CC118" s="41"/>
      <c r="CD118" s="41"/>
      <c r="CE118" s="41"/>
      <c r="CF118" s="41"/>
      <c r="CG118" s="41"/>
      <c r="CH118" s="41"/>
      <c r="CI118" s="41"/>
      <c r="CJ118" s="207" t="s">
        <v>5716</v>
      </c>
      <c r="CK118" s="207" t="s">
        <v>5405</v>
      </c>
      <c r="CL118" s="207" t="s">
        <v>5415</v>
      </c>
      <c r="CM118" s="468" t="s">
        <v>5744</v>
      </c>
      <c r="CN118" s="207" t="s">
        <v>4208</v>
      </c>
      <c r="CO118" s="207" t="s">
        <v>4208</v>
      </c>
      <c r="CP118" s="296"/>
      <c r="CQ118" s="296"/>
      <c r="CR118" s="296"/>
    </row>
    <row r="119" spans="1:96" ht="36.6">
      <c r="A119" s="10">
        <v>10</v>
      </c>
      <c r="B119" s="292" t="s">
        <v>5709</v>
      </c>
      <c r="C119" s="292" t="s">
        <v>5764</v>
      </c>
      <c r="D119" s="11" t="s">
        <v>5765</v>
      </c>
      <c r="E119" s="10" t="s">
        <v>6</v>
      </c>
      <c r="F119" s="10">
        <v>2023</v>
      </c>
      <c r="G119" s="10">
        <v>2023</v>
      </c>
      <c r="H119" s="10">
        <v>6</v>
      </c>
      <c r="I119" s="8" t="s">
        <v>5720</v>
      </c>
      <c r="J119" s="748"/>
      <c r="K119" s="723">
        <v>6480000</v>
      </c>
      <c r="L119" s="8" t="s">
        <v>3472</v>
      </c>
      <c r="M119" s="10">
        <v>6</v>
      </c>
      <c r="N119" s="9"/>
      <c r="O119" s="11" t="s">
        <v>9</v>
      </c>
      <c r="P119" s="10" t="s">
        <v>3686</v>
      </c>
      <c r="Q119" s="10" t="s">
        <v>4392</v>
      </c>
      <c r="R119" s="323" t="s">
        <v>4453</v>
      </c>
      <c r="S119" s="9" t="s">
        <v>49</v>
      </c>
      <c r="T119" s="323" t="s">
        <v>3018</v>
      </c>
      <c r="U119" s="196">
        <f>K119/2</f>
        <v>3240000</v>
      </c>
      <c r="V119" s="8" t="s">
        <v>3486</v>
      </c>
      <c r="W119" s="8" t="s">
        <v>3756</v>
      </c>
      <c r="X119" s="8" t="s">
        <v>3687</v>
      </c>
      <c r="Y119" s="20">
        <v>8140</v>
      </c>
      <c r="Z119" s="20">
        <v>72019</v>
      </c>
      <c r="AA119" s="8">
        <v>6727245</v>
      </c>
      <c r="AB119" s="13" t="s">
        <v>2177</v>
      </c>
      <c r="AC119" s="8" t="s">
        <v>95</v>
      </c>
      <c r="AD119" s="108">
        <f t="shared" si="7"/>
        <v>3240000</v>
      </c>
      <c r="AE119" s="8" t="s">
        <v>3486</v>
      </c>
      <c r="AF119" s="8" t="s">
        <v>3756</v>
      </c>
      <c r="AG119" s="8" t="s">
        <v>3687</v>
      </c>
      <c r="AH119" s="8"/>
      <c r="AI119" s="8"/>
      <c r="AJ119" s="8"/>
      <c r="AK119" s="108"/>
      <c r="AL119" s="8"/>
      <c r="AM119" s="8"/>
      <c r="AN119" s="41"/>
      <c r="AO119" s="41"/>
      <c r="AP119" s="41"/>
      <c r="AQ119" s="41"/>
      <c r="AR119" s="399"/>
      <c r="AS119" s="41"/>
      <c r="AT119" s="41"/>
      <c r="AU119" s="41"/>
      <c r="AV119" s="41"/>
      <c r="AW119" s="41"/>
      <c r="AX119" s="41"/>
      <c r="AY119" s="399"/>
      <c r="AZ119" s="41"/>
      <c r="BA119" s="41"/>
      <c r="BB119" s="41"/>
      <c r="BC119" s="41"/>
      <c r="BD119" s="41"/>
      <c r="BE119" s="41"/>
      <c r="BF119" s="399"/>
      <c r="BG119" s="41"/>
      <c r="BH119" s="41"/>
      <c r="BI119" s="41"/>
      <c r="BJ119" s="41"/>
      <c r="BK119" s="41"/>
      <c r="BL119" s="41"/>
      <c r="BM119" s="399"/>
      <c r="BN119" s="41"/>
      <c r="BO119" s="41"/>
      <c r="BP119" s="41"/>
      <c r="BQ119" s="41"/>
      <c r="BR119" s="321" t="s">
        <v>3661</v>
      </c>
      <c r="BS119" s="321" t="s">
        <v>3662</v>
      </c>
      <c r="BT119" s="8" t="s">
        <v>5766</v>
      </c>
      <c r="BU119" s="11" t="s">
        <v>4458</v>
      </c>
      <c r="BV119" s="8" t="s">
        <v>5767</v>
      </c>
      <c r="BW119" s="11" t="s">
        <v>4458</v>
      </c>
      <c r="BX119" s="8" t="s">
        <v>5768</v>
      </c>
      <c r="BY119" s="11" t="s">
        <v>4458</v>
      </c>
      <c r="BZ119" s="41"/>
      <c r="CA119" s="41"/>
      <c r="CB119" s="41"/>
      <c r="CC119" s="41"/>
      <c r="CD119" s="41"/>
      <c r="CE119" s="41"/>
      <c r="CF119" s="41"/>
      <c r="CG119" s="41"/>
      <c r="CH119" s="41"/>
      <c r="CI119" s="41"/>
      <c r="CJ119" s="207" t="s">
        <v>5716</v>
      </c>
      <c r="CK119" s="207" t="s">
        <v>5769</v>
      </c>
      <c r="CL119" s="207" t="s">
        <v>5415</v>
      </c>
      <c r="CM119" s="468" t="s">
        <v>5744</v>
      </c>
      <c r="CN119" s="465" t="s">
        <v>4208</v>
      </c>
      <c r="CO119" s="465" t="s">
        <v>4208</v>
      </c>
      <c r="CP119" s="296"/>
      <c r="CQ119" s="296"/>
      <c r="CR119" s="296"/>
    </row>
    <row r="120" spans="1:96" ht="36">
      <c r="A120" s="10">
        <v>12</v>
      </c>
      <c r="B120" s="292" t="s">
        <v>5709</v>
      </c>
      <c r="C120" s="1211" t="s">
        <v>5775</v>
      </c>
      <c r="D120" s="11" t="s">
        <v>5776</v>
      </c>
      <c r="E120" s="10" t="s">
        <v>6</v>
      </c>
      <c r="F120" s="10">
        <v>2023</v>
      </c>
      <c r="G120" s="10">
        <v>2023</v>
      </c>
      <c r="H120" s="10">
        <v>6</v>
      </c>
      <c r="I120" s="8" t="s">
        <v>5712</v>
      </c>
      <c r="J120" s="748"/>
      <c r="K120" s="723">
        <v>6470000</v>
      </c>
      <c r="L120" s="8" t="s">
        <v>3472</v>
      </c>
      <c r="M120" s="10">
        <v>3</v>
      </c>
      <c r="N120" s="9"/>
      <c r="O120" s="11" t="s">
        <v>9</v>
      </c>
      <c r="P120" s="10" t="s">
        <v>3686</v>
      </c>
      <c r="Q120" s="10" t="s">
        <v>4392</v>
      </c>
      <c r="R120" s="10">
        <v>6767777</v>
      </c>
      <c r="S120" s="9" t="s">
        <v>41</v>
      </c>
      <c r="T120" s="323" t="s">
        <v>2961</v>
      </c>
      <c r="U120" s="196">
        <f>K120/3</f>
        <v>2156666.6666666665</v>
      </c>
      <c r="V120" s="8" t="s">
        <v>256</v>
      </c>
      <c r="W120" s="8" t="s">
        <v>3756</v>
      </c>
      <c r="X120" s="8" t="s">
        <v>3687</v>
      </c>
      <c r="Y120" s="20">
        <v>8140</v>
      </c>
      <c r="Z120" s="20">
        <v>72019</v>
      </c>
      <c r="AA120" s="8">
        <v>6839500</v>
      </c>
      <c r="AB120" s="8">
        <v>710029601</v>
      </c>
      <c r="AC120" s="8" t="s">
        <v>43</v>
      </c>
      <c r="AD120" s="108">
        <f t="shared" si="7"/>
        <v>2156666.6666666665</v>
      </c>
      <c r="AE120" s="8" t="s">
        <v>256</v>
      </c>
      <c r="AF120" s="8" t="s">
        <v>3756</v>
      </c>
      <c r="AG120" s="8" t="s">
        <v>3687</v>
      </c>
      <c r="AH120" s="10">
        <v>6837723</v>
      </c>
      <c r="AI120" s="12" t="s">
        <v>2960</v>
      </c>
      <c r="AJ120" s="8" t="s">
        <v>390</v>
      </c>
      <c r="AK120" s="108">
        <f t="shared" ref="AK120:AK125" si="10">U120</f>
        <v>2156666.6666666665</v>
      </c>
      <c r="AL120" s="8" t="s">
        <v>256</v>
      </c>
      <c r="AM120" s="8" t="s">
        <v>3756</v>
      </c>
      <c r="AN120" s="8" t="s">
        <v>3687</v>
      </c>
      <c r="AO120" s="41"/>
      <c r="AP120" s="41"/>
      <c r="AQ120" s="41"/>
      <c r="AR120" s="399"/>
      <c r="AS120" s="41"/>
      <c r="AT120" s="41"/>
      <c r="AU120" s="41"/>
      <c r="AV120" s="41"/>
      <c r="AW120" s="41"/>
      <c r="AX120" s="41"/>
      <c r="AY120" s="399"/>
      <c r="AZ120" s="41"/>
      <c r="BA120" s="41"/>
      <c r="BB120" s="41"/>
      <c r="BC120" s="41"/>
      <c r="BD120" s="41"/>
      <c r="BE120" s="41"/>
      <c r="BF120" s="399"/>
      <c r="BG120" s="41"/>
      <c r="BH120" s="41"/>
      <c r="BI120" s="41"/>
      <c r="BJ120" s="41"/>
      <c r="BK120" s="41"/>
      <c r="BL120" s="41"/>
      <c r="BM120" s="399"/>
      <c r="BN120" s="41"/>
      <c r="BO120" s="41"/>
      <c r="BP120" s="41"/>
      <c r="BQ120" s="41"/>
      <c r="BR120" s="321" t="s">
        <v>3661</v>
      </c>
      <c r="BS120" s="321" t="s">
        <v>3662</v>
      </c>
      <c r="BT120" s="8" t="s">
        <v>3577</v>
      </c>
      <c r="BU120" s="11" t="s">
        <v>5777</v>
      </c>
      <c r="BV120" s="8" t="s">
        <v>3578</v>
      </c>
      <c r="BW120" s="11" t="s">
        <v>5777</v>
      </c>
      <c r="BX120" s="8" t="s">
        <v>3579</v>
      </c>
      <c r="BY120" s="11" t="s">
        <v>5777</v>
      </c>
      <c r="BZ120" s="41"/>
      <c r="CA120" s="41"/>
      <c r="CB120" s="41"/>
      <c r="CC120" s="41"/>
      <c r="CD120" s="41"/>
      <c r="CE120" s="41"/>
      <c r="CF120" s="41"/>
      <c r="CG120" s="41"/>
      <c r="CH120" s="41"/>
      <c r="CI120" s="41"/>
      <c r="CJ120" s="207" t="s">
        <v>5716</v>
      </c>
      <c r="CK120" s="207" t="s">
        <v>5778</v>
      </c>
      <c r="CL120" s="207" t="s">
        <v>5433</v>
      </c>
      <c r="CM120" s="468" t="s">
        <v>5779</v>
      </c>
      <c r="CN120" s="207" t="s">
        <v>5780</v>
      </c>
      <c r="CO120" s="465" t="s">
        <v>5781</v>
      </c>
      <c r="CP120" s="296"/>
      <c r="CQ120" s="296"/>
      <c r="CR120" s="296"/>
    </row>
    <row r="121" spans="1:96" ht="48">
      <c r="A121" s="10">
        <v>4</v>
      </c>
      <c r="B121" s="292" t="s">
        <v>5560</v>
      </c>
      <c r="C121" s="1211" t="s">
        <v>5577</v>
      </c>
      <c r="D121" s="322" t="s">
        <v>5578</v>
      </c>
      <c r="E121" s="10" t="s">
        <v>6</v>
      </c>
      <c r="F121" s="10">
        <v>2022</v>
      </c>
      <c r="G121" s="10">
        <v>2022</v>
      </c>
      <c r="H121" s="10"/>
      <c r="I121" s="8" t="s">
        <v>5574</v>
      </c>
      <c r="J121" s="748"/>
      <c r="K121" s="723">
        <v>6425000</v>
      </c>
      <c r="L121" s="8" t="s">
        <v>3687</v>
      </c>
      <c r="M121" s="10">
        <v>7</v>
      </c>
      <c r="N121" s="8" t="s">
        <v>5402</v>
      </c>
      <c r="O121" s="11" t="s">
        <v>9</v>
      </c>
      <c r="P121" s="10" t="s">
        <v>3686</v>
      </c>
      <c r="Q121" s="10" t="s">
        <v>4392</v>
      </c>
      <c r="R121" s="10">
        <v>6681205</v>
      </c>
      <c r="S121" s="9" t="s">
        <v>56</v>
      </c>
      <c r="T121" s="323" t="s">
        <v>1993</v>
      </c>
      <c r="U121" s="196">
        <f>K121/3</f>
        <v>2141666.6666666665</v>
      </c>
      <c r="V121" s="8" t="s">
        <v>179</v>
      </c>
      <c r="W121" s="8" t="s">
        <v>3756</v>
      </c>
      <c r="X121" s="8" t="s">
        <v>3687</v>
      </c>
      <c r="Y121" s="20"/>
      <c r="Z121" s="20"/>
      <c r="AA121" s="29">
        <v>6680664</v>
      </c>
      <c r="AB121" s="1022" t="s">
        <v>2576</v>
      </c>
      <c r="AC121" s="8" t="s">
        <v>22</v>
      </c>
      <c r="AD121" s="108">
        <f t="shared" si="7"/>
        <v>2141666.6666666665</v>
      </c>
      <c r="AE121" s="8" t="s">
        <v>179</v>
      </c>
      <c r="AF121" s="8" t="s">
        <v>3756</v>
      </c>
      <c r="AG121" s="8" t="s">
        <v>3687</v>
      </c>
      <c r="AH121" s="29">
        <v>6680680</v>
      </c>
      <c r="AI121" s="1261" t="s">
        <v>1247</v>
      </c>
      <c r="AJ121" s="8" t="s">
        <v>16</v>
      </c>
      <c r="AK121" s="108">
        <f t="shared" si="10"/>
        <v>2141666.6666666665</v>
      </c>
      <c r="AL121" s="8" t="s">
        <v>179</v>
      </c>
      <c r="AM121" s="8" t="s">
        <v>3756</v>
      </c>
      <c r="AN121" s="8" t="s">
        <v>3687</v>
      </c>
      <c r="AO121" s="41"/>
      <c r="AP121" s="41"/>
      <c r="AQ121" s="41"/>
      <c r="AR121" s="399"/>
      <c r="AS121" s="41"/>
      <c r="AT121" s="41"/>
      <c r="AU121" s="41"/>
      <c r="AV121" s="41"/>
      <c r="AW121" s="41"/>
      <c r="AX121" s="41"/>
      <c r="AY121" s="399"/>
      <c r="AZ121" s="41"/>
      <c r="BA121" s="41"/>
      <c r="BB121" s="41"/>
      <c r="BC121" s="41"/>
      <c r="BD121" s="41"/>
      <c r="BE121" s="41"/>
      <c r="BF121" s="399"/>
      <c r="BG121" s="41"/>
      <c r="BH121" s="41"/>
      <c r="BI121" s="41"/>
      <c r="BJ121" s="41"/>
      <c r="BK121" s="41"/>
      <c r="BL121" s="41"/>
      <c r="BM121" s="399"/>
      <c r="BN121" s="41"/>
      <c r="BO121" s="41"/>
      <c r="BP121" s="41"/>
      <c r="BQ121" s="41"/>
      <c r="BR121" s="321" t="s">
        <v>3661</v>
      </c>
      <c r="BS121" s="321" t="s">
        <v>3662</v>
      </c>
      <c r="BT121" s="8" t="s">
        <v>3483</v>
      </c>
      <c r="BU121" s="11" t="s">
        <v>4056</v>
      </c>
      <c r="BV121" s="8" t="s">
        <v>4395</v>
      </c>
      <c r="BW121" s="11" t="s">
        <v>4056</v>
      </c>
      <c r="BX121" s="8" t="s">
        <v>939</v>
      </c>
      <c r="BY121" s="11" t="s">
        <v>4056</v>
      </c>
      <c r="BZ121" s="41"/>
      <c r="CA121" s="41"/>
      <c r="CB121" s="41"/>
      <c r="CC121" s="41"/>
      <c r="CD121" s="41"/>
      <c r="CE121" s="41"/>
      <c r="CF121" s="41"/>
      <c r="CG121" s="41"/>
      <c r="CH121" s="41"/>
      <c r="CI121" s="41"/>
      <c r="CJ121" s="207" t="s">
        <v>3721</v>
      </c>
      <c r="CK121" s="207" t="s">
        <v>5405</v>
      </c>
      <c r="CL121" s="207" t="s">
        <v>5415</v>
      </c>
      <c r="CM121" s="466" t="s">
        <v>4264</v>
      </c>
      <c r="CN121" s="465" t="s">
        <v>4208</v>
      </c>
      <c r="CO121" s="465" t="s">
        <v>4208</v>
      </c>
      <c r="CP121" s="296"/>
      <c r="CQ121" s="296"/>
      <c r="CR121" s="296"/>
    </row>
    <row r="122" spans="1:96" ht="36">
      <c r="A122" s="10">
        <v>6</v>
      </c>
      <c r="B122" s="101"/>
      <c r="C122" s="1215" t="s">
        <v>1230</v>
      </c>
      <c r="D122" s="350" t="s">
        <v>5389</v>
      </c>
      <c r="E122" s="10" t="s">
        <v>5</v>
      </c>
      <c r="F122" s="10">
        <v>2020</v>
      </c>
      <c r="G122" s="10">
        <v>2020</v>
      </c>
      <c r="H122" s="10">
        <v>1</v>
      </c>
      <c r="I122" s="8"/>
      <c r="J122" s="748"/>
      <c r="K122" s="723">
        <v>6400000</v>
      </c>
      <c r="L122" s="8"/>
      <c r="M122" s="10" t="s">
        <v>1230</v>
      </c>
      <c r="N122" s="9"/>
      <c r="O122" s="11" t="s">
        <v>9</v>
      </c>
      <c r="P122" s="10"/>
      <c r="Q122" s="10" t="s">
        <v>4392</v>
      </c>
      <c r="R122" s="10">
        <v>6680648</v>
      </c>
      <c r="S122" s="9" t="s">
        <v>24</v>
      </c>
      <c r="T122" s="323" t="s">
        <v>1324</v>
      </c>
      <c r="U122" s="196">
        <f>K122/5</f>
        <v>1280000</v>
      </c>
      <c r="V122" s="8" t="s">
        <v>217</v>
      </c>
      <c r="W122" s="8" t="s">
        <v>3688</v>
      </c>
      <c r="X122" s="8" t="s">
        <v>3687</v>
      </c>
      <c r="Y122" s="20">
        <v>8140</v>
      </c>
      <c r="Z122" s="1249" t="s">
        <v>3760</v>
      </c>
      <c r="AA122" s="10">
        <v>6665306</v>
      </c>
      <c r="AB122" s="12" t="s">
        <v>2015</v>
      </c>
      <c r="AC122" s="8" t="s">
        <v>35</v>
      </c>
      <c r="AD122" s="108">
        <f t="shared" si="7"/>
        <v>1280000</v>
      </c>
      <c r="AE122" s="8" t="s">
        <v>217</v>
      </c>
      <c r="AF122" s="8" t="s">
        <v>3688</v>
      </c>
      <c r="AG122" s="8" t="s">
        <v>3687</v>
      </c>
      <c r="AH122" s="10">
        <v>6764236</v>
      </c>
      <c r="AI122" s="323" t="s">
        <v>1972</v>
      </c>
      <c r="AJ122" s="8" t="s">
        <v>32</v>
      </c>
      <c r="AK122" s="108">
        <f t="shared" si="10"/>
        <v>1280000</v>
      </c>
      <c r="AL122" s="8" t="s">
        <v>217</v>
      </c>
      <c r="AM122" s="8" t="s">
        <v>3688</v>
      </c>
      <c r="AN122" s="8" t="s">
        <v>3687</v>
      </c>
      <c r="AO122" s="41">
        <v>6680627</v>
      </c>
      <c r="AP122" s="325" t="s">
        <v>2200</v>
      </c>
      <c r="AQ122" s="8" t="s">
        <v>88</v>
      </c>
      <c r="AR122" s="402">
        <f>U122</f>
        <v>1280000</v>
      </c>
      <c r="AS122" s="41" t="s">
        <v>197</v>
      </c>
      <c r="AT122" s="41" t="s">
        <v>3694</v>
      </c>
      <c r="AU122" s="8" t="s">
        <v>3687</v>
      </c>
      <c r="AV122" s="10">
        <v>6658545</v>
      </c>
      <c r="AW122" s="12" t="s">
        <v>1272</v>
      </c>
      <c r="AX122" s="41" t="s">
        <v>47</v>
      </c>
      <c r="AY122" s="402">
        <f>U122</f>
        <v>1280000</v>
      </c>
      <c r="AZ122" s="41" t="s">
        <v>197</v>
      </c>
      <c r="BA122" s="41" t="s">
        <v>3694</v>
      </c>
      <c r="BB122" s="8" t="s">
        <v>3687</v>
      </c>
      <c r="BC122" s="41"/>
      <c r="BD122" s="41"/>
      <c r="BE122" s="41"/>
      <c r="BF122" s="399"/>
      <c r="BG122" s="41"/>
      <c r="BH122" s="41"/>
      <c r="BI122" s="41"/>
      <c r="BJ122" s="41"/>
      <c r="BK122" s="41"/>
      <c r="BL122" s="41"/>
      <c r="BM122" s="402"/>
      <c r="BN122" s="41"/>
      <c r="BO122" s="41"/>
      <c r="BP122" s="41"/>
      <c r="BQ122" s="41"/>
      <c r="BR122" s="321" t="s">
        <v>3661</v>
      </c>
      <c r="BS122" s="321" t="s">
        <v>3662</v>
      </c>
      <c r="BT122" s="8" t="s">
        <v>3474</v>
      </c>
      <c r="BU122" s="11"/>
      <c r="BV122" s="8" t="s">
        <v>5390</v>
      </c>
      <c r="BW122" s="11"/>
      <c r="BX122" s="8" t="s">
        <v>1665</v>
      </c>
      <c r="BY122" s="11"/>
      <c r="BZ122" s="41" t="s">
        <v>5391</v>
      </c>
      <c r="CA122" s="41"/>
      <c r="CB122" s="41"/>
      <c r="CC122" s="41"/>
      <c r="CD122" s="41"/>
      <c r="CE122" s="41"/>
      <c r="CF122" s="41"/>
      <c r="CG122" s="41"/>
      <c r="CH122" s="41"/>
      <c r="CI122" s="41"/>
      <c r="CJ122" s="41" t="s">
        <v>3721</v>
      </c>
      <c r="CK122" s="41" t="s">
        <v>5392</v>
      </c>
      <c r="CL122" s="41"/>
      <c r="CM122" s="41" t="s">
        <v>5393</v>
      </c>
      <c r="CN122" s="41"/>
      <c r="CO122" s="41"/>
      <c r="CP122" s="296"/>
      <c r="CQ122" s="296"/>
      <c r="CR122" s="296"/>
    </row>
    <row r="123" spans="1:96" ht="36.6">
      <c r="A123" s="508">
        <v>28</v>
      </c>
      <c r="B123" s="292" t="s">
        <v>5630</v>
      </c>
      <c r="C123" s="292" t="s">
        <v>5671</v>
      </c>
      <c r="D123" s="322" t="s">
        <v>5672</v>
      </c>
      <c r="E123" s="10" t="s">
        <v>6</v>
      </c>
      <c r="F123" s="10">
        <v>2022</v>
      </c>
      <c r="G123" s="10">
        <v>2022</v>
      </c>
      <c r="H123" s="10"/>
      <c r="I123" s="8" t="s">
        <v>5401</v>
      </c>
      <c r="J123" s="748"/>
      <c r="K123" s="723">
        <v>6330000</v>
      </c>
      <c r="L123" s="8" t="s">
        <v>3687</v>
      </c>
      <c r="M123" s="10">
        <v>7</v>
      </c>
      <c r="N123" s="8" t="s">
        <v>5402</v>
      </c>
      <c r="O123" s="11" t="s">
        <v>9</v>
      </c>
      <c r="P123" s="10" t="s">
        <v>3686</v>
      </c>
      <c r="Q123" s="10" t="s">
        <v>4392</v>
      </c>
      <c r="R123" s="29">
        <v>6806662</v>
      </c>
      <c r="S123" s="9" t="s">
        <v>59</v>
      </c>
      <c r="T123" s="323" t="s">
        <v>2185</v>
      </c>
      <c r="U123" s="196">
        <f>K123/3</f>
        <v>2110000</v>
      </c>
      <c r="V123" s="8" t="s">
        <v>311</v>
      </c>
      <c r="W123" s="8" t="s">
        <v>3756</v>
      </c>
      <c r="X123" s="8" t="s">
        <v>3687</v>
      </c>
      <c r="Y123" s="20"/>
      <c r="Z123" s="20"/>
      <c r="AA123" s="10">
        <v>6680680</v>
      </c>
      <c r="AB123" s="12" t="s">
        <v>1247</v>
      </c>
      <c r="AC123" s="8" t="s">
        <v>16</v>
      </c>
      <c r="AD123" s="108">
        <f t="shared" si="7"/>
        <v>2110000</v>
      </c>
      <c r="AE123" s="8" t="s">
        <v>179</v>
      </c>
      <c r="AF123" s="8" t="s">
        <v>3756</v>
      </c>
      <c r="AG123" s="8" t="s">
        <v>3687</v>
      </c>
      <c r="AH123" s="10">
        <v>6756318</v>
      </c>
      <c r="AI123" s="12" t="s">
        <v>1238</v>
      </c>
      <c r="AJ123" s="8" t="s">
        <v>82</v>
      </c>
      <c r="AK123" s="108">
        <f t="shared" si="10"/>
        <v>2110000</v>
      </c>
      <c r="AL123" s="8" t="s">
        <v>311</v>
      </c>
      <c r="AM123" s="8" t="s">
        <v>3756</v>
      </c>
      <c r="AN123" s="8" t="s">
        <v>3687</v>
      </c>
      <c r="AO123" s="41"/>
      <c r="AP123" s="41"/>
      <c r="AQ123" s="41"/>
      <c r="AR123" s="399"/>
      <c r="AS123" s="41"/>
      <c r="AT123" s="41"/>
      <c r="AU123" s="41"/>
      <c r="AV123" s="41"/>
      <c r="AW123" s="41"/>
      <c r="AX123" s="41"/>
      <c r="AY123" s="399"/>
      <c r="AZ123" s="41"/>
      <c r="BA123" s="41"/>
      <c r="BB123" s="41"/>
      <c r="BC123" s="41"/>
      <c r="BD123" s="41"/>
      <c r="BE123" s="41"/>
      <c r="BF123" s="399"/>
      <c r="BG123" s="41"/>
      <c r="BH123" s="41"/>
      <c r="BI123" s="41"/>
      <c r="BJ123" s="41"/>
      <c r="BK123" s="41"/>
      <c r="BL123" s="41"/>
      <c r="BM123" s="399"/>
      <c r="BN123" s="41"/>
      <c r="BO123" s="41"/>
      <c r="BP123" s="41"/>
      <c r="BQ123" s="41"/>
      <c r="BR123" s="321" t="s">
        <v>3661</v>
      </c>
      <c r="BS123" s="321" t="s">
        <v>3662</v>
      </c>
      <c r="BT123" s="8" t="s">
        <v>5673</v>
      </c>
      <c r="BU123" s="11"/>
      <c r="BV123" s="8" t="s">
        <v>5674</v>
      </c>
      <c r="BW123" s="11"/>
      <c r="BX123" s="8" t="s">
        <v>5675</v>
      </c>
      <c r="BY123" s="11"/>
      <c r="BZ123" s="41"/>
      <c r="CA123" s="41"/>
      <c r="CB123" s="41"/>
      <c r="CC123" s="41"/>
      <c r="CD123" s="41"/>
      <c r="CE123" s="41"/>
      <c r="CF123" s="41"/>
      <c r="CG123" s="41"/>
      <c r="CH123" s="41"/>
      <c r="CI123" s="41"/>
      <c r="CJ123" s="207" t="s">
        <v>3370</v>
      </c>
      <c r="CK123" s="465" t="s">
        <v>5422</v>
      </c>
      <c r="CL123" s="207" t="s">
        <v>5415</v>
      </c>
      <c r="CM123" s="207" t="s">
        <v>5676</v>
      </c>
      <c r="CN123" s="465" t="s">
        <v>4208</v>
      </c>
      <c r="CO123" s="465" t="s">
        <v>4208</v>
      </c>
      <c r="CP123" s="296"/>
      <c r="CQ123" s="296"/>
      <c r="CR123" s="296"/>
    </row>
    <row r="124" spans="1:96" ht="36.6">
      <c r="A124" s="512">
        <v>4</v>
      </c>
      <c r="B124" s="292" t="s">
        <v>5709</v>
      </c>
      <c r="C124" s="1211" t="s">
        <v>5734</v>
      </c>
      <c r="D124" s="282" t="s">
        <v>5735</v>
      </c>
      <c r="E124" s="451" t="s">
        <v>6</v>
      </c>
      <c r="F124" s="451">
        <v>2023</v>
      </c>
      <c r="G124" s="451">
        <v>2023</v>
      </c>
      <c r="H124" s="451">
        <v>6</v>
      </c>
      <c r="I124" s="281" t="s">
        <v>5712</v>
      </c>
      <c r="J124" s="750"/>
      <c r="K124" s="726">
        <v>6074000</v>
      </c>
      <c r="L124" s="281" t="s">
        <v>3472</v>
      </c>
      <c r="M124" s="451">
        <v>6</v>
      </c>
      <c r="N124" s="230" t="s">
        <v>5713</v>
      </c>
      <c r="O124" s="11" t="s">
        <v>9</v>
      </c>
      <c r="P124" s="451" t="s">
        <v>3686</v>
      </c>
      <c r="Q124" s="451" t="s">
        <v>4392</v>
      </c>
      <c r="R124" s="451">
        <v>28854</v>
      </c>
      <c r="S124" s="230" t="s">
        <v>401</v>
      </c>
      <c r="T124" s="452" t="s">
        <v>3247</v>
      </c>
      <c r="U124" s="470">
        <f>K124/3</f>
        <v>2024666.6666666667</v>
      </c>
      <c r="V124" s="281" t="s">
        <v>207</v>
      </c>
      <c r="W124" s="281" t="s">
        <v>3756</v>
      </c>
      <c r="X124" s="281" t="s">
        <v>3687</v>
      </c>
      <c r="Y124" s="562">
        <v>8140</v>
      </c>
      <c r="Z124" s="562">
        <v>72019</v>
      </c>
      <c r="AA124" s="281">
        <v>259781</v>
      </c>
      <c r="AB124" s="285" t="s">
        <v>1270</v>
      </c>
      <c r="AC124" s="281" t="s">
        <v>33</v>
      </c>
      <c r="AD124" s="471">
        <f t="shared" si="7"/>
        <v>2024666.6666666667</v>
      </c>
      <c r="AE124" s="281" t="s">
        <v>207</v>
      </c>
      <c r="AF124" s="281" t="s">
        <v>3756</v>
      </c>
      <c r="AG124" s="281" t="s">
        <v>3687</v>
      </c>
      <c r="AH124" s="281">
        <v>6680622</v>
      </c>
      <c r="AI124" s="285" t="s">
        <v>1271</v>
      </c>
      <c r="AJ124" s="281" t="s">
        <v>18</v>
      </c>
      <c r="AK124" s="471">
        <f t="shared" si="10"/>
        <v>2024666.6666666667</v>
      </c>
      <c r="AL124" s="281" t="s">
        <v>207</v>
      </c>
      <c r="AM124" s="281" t="s">
        <v>3756</v>
      </c>
      <c r="AN124" s="281" t="s">
        <v>3687</v>
      </c>
      <c r="AO124" s="227"/>
      <c r="AP124" s="227"/>
      <c r="AQ124" s="227"/>
      <c r="AR124" s="227"/>
      <c r="AS124" s="227"/>
      <c r="AT124" s="227"/>
      <c r="AU124" s="227"/>
      <c r="AV124" s="227"/>
      <c r="AW124" s="227"/>
      <c r="AX124" s="227"/>
      <c r="AY124" s="227"/>
      <c r="AZ124" s="227"/>
      <c r="BA124" s="227"/>
      <c r="BB124" s="227"/>
      <c r="BC124" s="227"/>
      <c r="BD124" s="227"/>
      <c r="BE124" s="227"/>
      <c r="BF124" s="476"/>
      <c r="BG124" s="227"/>
      <c r="BH124" s="227"/>
      <c r="BI124" s="227"/>
      <c r="BJ124" s="227"/>
      <c r="BK124" s="227"/>
      <c r="BL124" s="227"/>
      <c r="BM124" s="227"/>
      <c r="BN124" s="227"/>
      <c r="BO124" s="227"/>
      <c r="BP124" s="227"/>
      <c r="BQ124" s="227"/>
      <c r="BR124" s="321" t="s">
        <v>3661</v>
      </c>
      <c r="BS124" s="321" t="s">
        <v>3662</v>
      </c>
      <c r="BT124" s="281" t="s">
        <v>3560</v>
      </c>
      <c r="BU124" s="282" t="s">
        <v>5736</v>
      </c>
      <c r="BV124" s="281" t="s">
        <v>3563</v>
      </c>
      <c r="BW124" s="282" t="s">
        <v>5736</v>
      </c>
      <c r="BX124" s="281"/>
      <c r="BY124" s="282"/>
      <c r="BZ124" s="227"/>
      <c r="CA124" s="227"/>
      <c r="CB124" s="227"/>
      <c r="CC124" s="227"/>
      <c r="CD124" s="227"/>
      <c r="CE124" s="227"/>
      <c r="CF124" s="227"/>
      <c r="CG124" s="227"/>
      <c r="CH124" s="227"/>
      <c r="CI124" s="227"/>
      <c r="CJ124" s="207" t="s">
        <v>5716</v>
      </c>
      <c r="CK124" s="207" t="s">
        <v>5737</v>
      </c>
      <c r="CL124" s="207" t="s">
        <v>5433</v>
      </c>
      <c r="CM124" s="472" t="s">
        <v>5738</v>
      </c>
      <c r="CN124" s="473" t="s">
        <v>1230</v>
      </c>
      <c r="CO124" s="473" t="s">
        <v>1230</v>
      </c>
      <c r="CP124" s="296"/>
      <c r="CQ124" s="296"/>
      <c r="CR124" s="296"/>
    </row>
    <row r="125" spans="1:96" ht="36.6">
      <c r="A125" s="10">
        <v>2</v>
      </c>
      <c r="B125" s="292" t="s">
        <v>5560</v>
      </c>
      <c r="C125" s="292" t="s">
        <v>5566</v>
      </c>
      <c r="D125" s="322" t="s">
        <v>1733</v>
      </c>
      <c r="E125" s="10" t="s">
        <v>6</v>
      </c>
      <c r="F125" s="10">
        <v>2022</v>
      </c>
      <c r="G125" s="10">
        <v>2022</v>
      </c>
      <c r="H125" s="10"/>
      <c r="I125" s="8" t="s">
        <v>5564</v>
      </c>
      <c r="J125" s="748"/>
      <c r="K125" s="723">
        <v>6000000</v>
      </c>
      <c r="L125" s="8" t="s">
        <v>3687</v>
      </c>
      <c r="M125" s="10">
        <v>7</v>
      </c>
      <c r="N125" s="8" t="s">
        <v>5402</v>
      </c>
      <c r="O125" s="11" t="s">
        <v>9</v>
      </c>
      <c r="P125" s="10" t="s">
        <v>3686</v>
      </c>
      <c r="Q125" s="10" t="s">
        <v>4392</v>
      </c>
      <c r="R125" s="29">
        <v>6768348</v>
      </c>
      <c r="S125" s="9" t="s">
        <v>61</v>
      </c>
      <c r="T125" s="1022" t="s">
        <v>2332</v>
      </c>
      <c r="U125" s="196">
        <f>K125/3</f>
        <v>2000000</v>
      </c>
      <c r="V125" s="8" t="s">
        <v>256</v>
      </c>
      <c r="W125" s="8" t="s">
        <v>3756</v>
      </c>
      <c r="X125" s="8" t="s">
        <v>3687</v>
      </c>
      <c r="Y125" s="20"/>
      <c r="Z125" s="20"/>
      <c r="AA125" s="8">
        <v>6773159</v>
      </c>
      <c r="AB125" s="8" t="s">
        <v>4152</v>
      </c>
      <c r="AC125" s="8" t="s">
        <v>53</v>
      </c>
      <c r="AD125" s="108">
        <f t="shared" si="7"/>
        <v>2000000</v>
      </c>
      <c r="AE125" s="8" t="s">
        <v>256</v>
      </c>
      <c r="AF125" s="8" t="s">
        <v>3756</v>
      </c>
      <c r="AG125" s="8" t="s">
        <v>3687</v>
      </c>
      <c r="AH125" s="8">
        <v>6785861</v>
      </c>
      <c r="AI125" s="13" t="s">
        <v>2192</v>
      </c>
      <c r="AJ125" s="8" t="s">
        <v>1063</v>
      </c>
      <c r="AK125" s="108">
        <f t="shared" si="10"/>
        <v>2000000</v>
      </c>
      <c r="AL125" s="8" t="s">
        <v>217</v>
      </c>
      <c r="AM125" s="8" t="s">
        <v>3756</v>
      </c>
      <c r="AN125" s="8" t="s">
        <v>3687</v>
      </c>
      <c r="AO125" s="41"/>
      <c r="AP125" s="41"/>
      <c r="AQ125" s="8"/>
      <c r="AR125" s="400"/>
      <c r="AS125" s="41"/>
      <c r="AT125" s="41"/>
      <c r="AU125" s="41"/>
      <c r="AV125" s="41"/>
      <c r="AW125" s="41"/>
      <c r="AX125" s="41"/>
      <c r="AY125" s="399"/>
      <c r="AZ125" s="41"/>
      <c r="BA125" s="41"/>
      <c r="BB125" s="41"/>
      <c r="BC125" s="41"/>
      <c r="BD125" s="41"/>
      <c r="BE125" s="41"/>
      <c r="BF125" s="399"/>
      <c r="BG125" s="41"/>
      <c r="BH125" s="41"/>
      <c r="BI125" s="41"/>
      <c r="BJ125" s="41"/>
      <c r="BK125" s="41"/>
      <c r="BL125" s="41"/>
      <c r="BM125" s="399"/>
      <c r="BN125" s="41"/>
      <c r="BO125" s="41"/>
      <c r="BP125" s="41"/>
      <c r="BQ125" s="41"/>
      <c r="BR125" s="321" t="s">
        <v>3661</v>
      </c>
      <c r="BS125" s="321" t="s">
        <v>3662</v>
      </c>
      <c r="BT125" s="8" t="s">
        <v>5567</v>
      </c>
      <c r="BU125" s="11" t="s">
        <v>4217</v>
      </c>
      <c r="BV125" s="8" t="s">
        <v>5568</v>
      </c>
      <c r="BW125" s="11" t="s">
        <v>5569</v>
      </c>
      <c r="BX125" s="8" t="s">
        <v>5570</v>
      </c>
      <c r="BY125" s="11" t="s">
        <v>5569</v>
      </c>
      <c r="BZ125" s="41"/>
      <c r="CA125" s="41"/>
      <c r="CB125" s="41"/>
      <c r="CC125" s="41"/>
      <c r="CD125" s="41"/>
      <c r="CE125" s="41"/>
      <c r="CF125" s="41"/>
      <c r="CG125" s="41"/>
      <c r="CH125" s="41"/>
      <c r="CI125" s="41"/>
      <c r="CJ125" s="207" t="s">
        <v>3721</v>
      </c>
      <c r="CK125" s="207" t="s">
        <v>5405</v>
      </c>
      <c r="CL125" s="207" t="s">
        <v>5415</v>
      </c>
      <c r="CM125" s="207" t="s">
        <v>5571</v>
      </c>
      <c r="CN125" s="465" t="s">
        <v>4208</v>
      </c>
      <c r="CO125" s="465" t="s">
        <v>4208</v>
      </c>
      <c r="CP125" s="296"/>
      <c r="CQ125" s="296"/>
      <c r="CR125" s="296"/>
    </row>
    <row r="126" spans="1:96" ht="48">
      <c r="A126" s="10">
        <v>8</v>
      </c>
      <c r="B126" s="292" t="s">
        <v>5560</v>
      </c>
      <c r="C126" s="292" t="s">
        <v>5589</v>
      </c>
      <c r="D126" s="322" t="s">
        <v>5590</v>
      </c>
      <c r="E126" s="10" t="s">
        <v>6</v>
      </c>
      <c r="F126" s="10">
        <v>2022</v>
      </c>
      <c r="G126" s="10">
        <v>2022</v>
      </c>
      <c r="H126" s="10"/>
      <c r="I126" s="8" t="s">
        <v>5564</v>
      </c>
      <c r="J126" s="748"/>
      <c r="K126" s="723">
        <v>6000000</v>
      </c>
      <c r="L126" s="8" t="s">
        <v>3687</v>
      </c>
      <c r="M126" s="10">
        <v>7</v>
      </c>
      <c r="N126" s="8" t="s">
        <v>5402</v>
      </c>
      <c r="O126" s="11" t="s">
        <v>9</v>
      </c>
      <c r="P126" s="10" t="s">
        <v>3686</v>
      </c>
      <c r="Q126" s="10" t="s">
        <v>4392</v>
      </c>
      <c r="R126" s="29">
        <v>6682794</v>
      </c>
      <c r="S126" s="9" t="s">
        <v>57</v>
      </c>
      <c r="T126" s="1022" t="s">
        <v>2032</v>
      </c>
      <c r="U126" s="196">
        <f>K126/2</f>
        <v>3000000</v>
      </c>
      <c r="V126" s="8" t="s">
        <v>207</v>
      </c>
      <c r="W126" s="8" t="s">
        <v>3756</v>
      </c>
      <c r="X126" s="8" t="s">
        <v>3687</v>
      </c>
      <c r="Y126" s="20"/>
      <c r="Z126" s="20"/>
      <c r="AA126" s="10">
        <v>6680626</v>
      </c>
      <c r="AB126" s="12" t="s">
        <v>1296</v>
      </c>
      <c r="AC126" s="8" t="s">
        <v>45</v>
      </c>
      <c r="AD126" s="108">
        <f t="shared" si="7"/>
        <v>3000000</v>
      </c>
      <c r="AE126" s="8" t="s">
        <v>256</v>
      </c>
      <c r="AF126" s="8" t="s">
        <v>3756</v>
      </c>
      <c r="AG126" s="8" t="s">
        <v>3687</v>
      </c>
      <c r="AH126" s="178"/>
      <c r="AI126" s="13"/>
      <c r="AJ126" s="8"/>
      <c r="AK126" s="108"/>
      <c r="AL126" s="8"/>
      <c r="AM126" s="8"/>
      <c r="AN126" s="41"/>
      <c r="AO126" s="41"/>
      <c r="AP126" s="41"/>
      <c r="AQ126" s="41"/>
      <c r="AR126" s="399"/>
      <c r="AS126" s="41"/>
      <c r="AT126" s="41"/>
      <c r="AU126" s="41"/>
      <c r="AV126" s="41"/>
      <c r="AW126" s="41"/>
      <c r="AX126" s="41"/>
      <c r="AY126" s="399"/>
      <c r="AZ126" s="41"/>
      <c r="BA126" s="41"/>
      <c r="BB126" s="41"/>
      <c r="BC126" s="41"/>
      <c r="BD126" s="41"/>
      <c r="BE126" s="41"/>
      <c r="BF126" s="399"/>
      <c r="BG126" s="41"/>
      <c r="BH126" s="41"/>
      <c r="BI126" s="41"/>
      <c r="BJ126" s="41"/>
      <c r="BK126" s="41"/>
      <c r="BL126" s="41"/>
      <c r="BM126" s="399"/>
      <c r="BN126" s="41"/>
      <c r="BO126" s="41"/>
      <c r="BP126" s="41"/>
      <c r="BQ126" s="41"/>
      <c r="BR126" s="321" t="s">
        <v>3661</v>
      </c>
      <c r="BS126" s="321" t="s">
        <v>3662</v>
      </c>
      <c r="BT126" s="8" t="s">
        <v>5591</v>
      </c>
      <c r="BU126" s="11" t="s">
        <v>4228</v>
      </c>
      <c r="BV126" s="8" t="s">
        <v>2659</v>
      </c>
      <c r="BW126" s="11" t="s">
        <v>4228</v>
      </c>
      <c r="BX126" s="8"/>
      <c r="BY126" s="11"/>
      <c r="BZ126" s="41"/>
      <c r="CA126" s="41"/>
      <c r="CB126" s="41"/>
      <c r="CC126" s="41"/>
      <c r="CD126" s="41"/>
      <c r="CE126" s="41"/>
      <c r="CF126" s="41"/>
      <c r="CG126" s="41"/>
      <c r="CH126" s="41"/>
      <c r="CI126" s="41"/>
      <c r="CJ126" s="207" t="s">
        <v>3370</v>
      </c>
      <c r="CK126" s="207" t="s">
        <v>5405</v>
      </c>
      <c r="CL126" s="207" t="s">
        <v>5433</v>
      </c>
      <c r="CM126" s="207" t="s">
        <v>5588</v>
      </c>
      <c r="CN126" s="207" t="s">
        <v>5592</v>
      </c>
      <c r="CO126" s="465" t="s">
        <v>3995</v>
      </c>
      <c r="CP126" s="296"/>
      <c r="CQ126" s="296"/>
      <c r="CR126" s="296"/>
    </row>
    <row r="127" spans="1:96" ht="36">
      <c r="A127" s="10">
        <v>20</v>
      </c>
      <c r="B127" s="292" t="s">
        <v>5630</v>
      </c>
      <c r="C127" s="292" t="s">
        <v>5640</v>
      </c>
      <c r="D127" s="322" t="s">
        <v>5641</v>
      </c>
      <c r="E127" s="10" t="s">
        <v>6</v>
      </c>
      <c r="F127" s="10">
        <v>2022</v>
      </c>
      <c r="G127" s="10">
        <v>2022</v>
      </c>
      <c r="H127" s="10"/>
      <c r="I127" s="8" t="s">
        <v>5401</v>
      </c>
      <c r="J127" s="748"/>
      <c r="K127" s="723">
        <v>6000000</v>
      </c>
      <c r="L127" s="8" t="s">
        <v>3687</v>
      </c>
      <c r="M127" s="10">
        <v>7</v>
      </c>
      <c r="N127" s="8" t="s">
        <v>5402</v>
      </c>
      <c r="O127" s="11" t="s">
        <v>9</v>
      </c>
      <c r="P127" s="10" t="s">
        <v>3686</v>
      </c>
      <c r="Q127" s="10" t="s">
        <v>4392</v>
      </c>
      <c r="R127" s="29">
        <v>6785861</v>
      </c>
      <c r="S127" s="9" t="s">
        <v>1063</v>
      </c>
      <c r="T127" s="323" t="s">
        <v>2192</v>
      </c>
      <c r="U127" s="196">
        <f>K127/3</f>
        <v>2000000</v>
      </c>
      <c r="V127" s="8" t="s">
        <v>3486</v>
      </c>
      <c r="W127" s="8" t="s">
        <v>3756</v>
      </c>
      <c r="X127" s="8" t="s">
        <v>3687</v>
      </c>
      <c r="Y127" s="20"/>
      <c r="Z127" s="20"/>
      <c r="AA127" s="10">
        <v>6768348</v>
      </c>
      <c r="AB127" s="369" t="s">
        <v>2332</v>
      </c>
      <c r="AC127" s="8" t="s">
        <v>61</v>
      </c>
      <c r="AD127" s="108">
        <f t="shared" si="7"/>
        <v>2000000</v>
      </c>
      <c r="AE127" s="8" t="s">
        <v>256</v>
      </c>
      <c r="AF127" s="8" t="s">
        <v>3756</v>
      </c>
      <c r="AG127" s="8" t="s">
        <v>3687</v>
      </c>
      <c r="AH127" s="259">
        <v>6756289</v>
      </c>
      <c r="AI127" s="401" t="s">
        <v>2043</v>
      </c>
      <c r="AJ127" s="8" t="s">
        <v>1049</v>
      </c>
      <c r="AK127" s="108">
        <f>U127</f>
        <v>2000000</v>
      </c>
      <c r="AL127" s="8" t="s">
        <v>269</v>
      </c>
      <c r="AM127" s="8" t="s">
        <v>3751</v>
      </c>
      <c r="AN127" s="8" t="s">
        <v>3687</v>
      </c>
      <c r="AO127" s="41"/>
      <c r="AP127" s="41"/>
      <c r="AQ127" s="41"/>
      <c r="AR127" s="399"/>
      <c r="AS127" s="41"/>
      <c r="AT127" s="41"/>
      <c r="AU127" s="41"/>
      <c r="AV127" s="41"/>
      <c r="AW127" s="41"/>
      <c r="AX127" s="41"/>
      <c r="AY127" s="399"/>
      <c r="AZ127" s="41"/>
      <c r="BA127" s="41"/>
      <c r="BB127" s="41"/>
      <c r="BC127" s="41"/>
      <c r="BD127" s="41"/>
      <c r="BE127" s="41"/>
      <c r="BF127" s="399"/>
      <c r="BG127" s="41"/>
      <c r="BH127" s="41"/>
      <c r="BI127" s="41"/>
      <c r="BJ127" s="41"/>
      <c r="BK127" s="41"/>
      <c r="BL127" s="41"/>
      <c r="BM127" s="399"/>
      <c r="BN127" s="41"/>
      <c r="BO127" s="41"/>
      <c r="BP127" s="41"/>
      <c r="BQ127" s="41"/>
      <c r="BR127" s="321" t="s">
        <v>3661</v>
      </c>
      <c r="BS127" s="321" t="s">
        <v>3662</v>
      </c>
      <c r="BT127" s="8" t="s">
        <v>2333</v>
      </c>
      <c r="BU127" s="11"/>
      <c r="BV127" s="8" t="s">
        <v>2335</v>
      </c>
      <c r="BW127" s="11"/>
      <c r="BX127" s="8" t="s">
        <v>2334</v>
      </c>
      <c r="BY127" s="11"/>
      <c r="BZ127" s="41"/>
      <c r="CA127" s="41"/>
      <c r="CB127" s="41"/>
      <c r="CC127" s="41"/>
      <c r="CD127" s="41"/>
      <c r="CE127" s="41"/>
      <c r="CF127" s="41"/>
      <c r="CG127" s="41"/>
      <c r="CH127" s="41"/>
      <c r="CI127" s="41"/>
      <c r="CJ127" s="207" t="s">
        <v>3721</v>
      </c>
      <c r="CK127" s="465" t="s">
        <v>4208</v>
      </c>
      <c r="CL127" s="465" t="s">
        <v>4208</v>
      </c>
      <c r="CM127" s="207" t="s">
        <v>5625</v>
      </c>
      <c r="CN127" s="465" t="s">
        <v>4208</v>
      </c>
      <c r="CO127" s="465" t="s">
        <v>4208</v>
      </c>
      <c r="CP127" s="296"/>
      <c r="CQ127" s="296"/>
      <c r="CR127" s="296"/>
    </row>
    <row r="128" spans="1:96" ht="60.6">
      <c r="A128" s="10">
        <v>23</v>
      </c>
      <c r="B128" s="292" t="s">
        <v>5630</v>
      </c>
      <c r="C128" s="292" t="s">
        <v>5651</v>
      </c>
      <c r="D128" s="322" t="s">
        <v>5652</v>
      </c>
      <c r="E128" s="10" t="s">
        <v>6</v>
      </c>
      <c r="F128" s="10">
        <v>2022</v>
      </c>
      <c r="G128" s="10">
        <v>2022</v>
      </c>
      <c r="H128" s="10">
        <v>7</v>
      </c>
      <c r="I128" s="8" t="s">
        <v>5410</v>
      </c>
      <c r="J128" s="748"/>
      <c r="K128" s="723">
        <v>6000000</v>
      </c>
      <c r="L128" s="8" t="s">
        <v>3687</v>
      </c>
      <c r="M128" s="10">
        <v>7</v>
      </c>
      <c r="N128" s="8" t="s">
        <v>5402</v>
      </c>
      <c r="O128" s="11" t="s">
        <v>9</v>
      </c>
      <c r="P128" s="10" t="s">
        <v>3686</v>
      </c>
      <c r="Q128" s="10" t="s">
        <v>4392</v>
      </c>
      <c r="R128" s="29">
        <v>6682237</v>
      </c>
      <c r="S128" s="9" t="s">
        <v>20</v>
      </c>
      <c r="T128" s="1022" t="s">
        <v>2024</v>
      </c>
      <c r="U128" s="196">
        <f>K128/3</f>
        <v>2000000</v>
      </c>
      <c r="V128" s="8" t="s">
        <v>197</v>
      </c>
      <c r="W128" s="8" t="s">
        <v>3751</v>
      </c>
      <c r="X128" s="8" t="s">
        <v>3687</v>
      </c>
      <c r="Y128" s="20"/>
      <c r="Z128" s="20"/>
      <c r="AA128" s="41">
        <v>6680627</v>
      </c>
      <c r="AB128" s="325" t="s">
        <v>2200</v>
      </c>
      <c r="AC128" s="8" t="s">
        <v>88</v>
      </c>
      <c r="AD128" s="108">
        <f t="shared" si="7"/>
        <v>2000000</v>
      </c>
      <c r="AE128" s="8" t="s">
        <v>197</v>
      </c>
      <c r="AF128" s="8" t="s">
        <v>3751</v>
      </c>
      <c r="AG128" s="8" t="s">
        <v>3687</v>
      </c>
      <c r="AH128" s="10">
        <v>6795859</v>
      </c>
      <c r="AI128" s="323" t="s">
        <v>1960</v>
      </c>
      <c r="AJ128" s="8" t="s">
        <v>63</v>
      </c>
      <c r="AK128" s="108">
        <f>U128</f>
        <v>2000000</v>
      </c>
      <c r="AL128" s="8" t="s">
        <v>197</v>
      </c>
      <c r="AM128" s="8" t="s">
        <v>3751</v>
      </c>
      <c r="AN128" s="8" t="s">
        <v>3687</v>
      </c>
      <c r="AO128" s="41"/>
      <c r="AP128" s="41"/>
      <c r="AQ128" s="41"/>
      <c r="AR128" s="399"/>
      <c r="AS128" s="41"/>
      <c r="AT128" s="41"/>
      <c r="AU128" s="41"/>
      <c r="AV128" s="41"/>
      <c r="AW128" s="41"/>
      <c r="AX128" s="41"/>
      <c r="AY128" s="399"/>
      <c r="AZ128" s="41"/>
      <c r="BA128" s="41"/>
      <c r="BB128" s="41"/>
      <c r="BC128" s="41"/>
      <c r="BD128" s="41"/>
      <c r="BE128" s="41"/>
      <c r="BF128" s="399"/>
      <c r="BG128" s="41"/>
      <c r="BH128" s="41"/>
      <c r="BI128" s="41"/>
      <c r="BJ128" s="41"/>
      <c r="BK128" s="41"/>
      <c r="BL128" s="41"/>
      <c r="BM128" s="399"/>
      <c r="BN128" s="41"/>
      <c r="BO128" s="41"/>
      <c r="BP128" s="41"/>
      <c r="BQ128" s="41"/>
      <c r="BR128" s="321" t="s">
        <v>3661</v>
      </c>
      <c r="BS128" s="321" t="s">
        <v>3662</v>
      </c>
      <c r="BT128" s="8" t="s">
        <v>5653</v>
      </c>
      <c r="BU128" s="11"/>
      <c r="BV128" s="8" t="s">
        <v>2202</v>
      </c>
      <c r="BW128" s="11"/>
      <c r="BX128" s="8"/>
      <c r="BY128" s="11"/>
      <c r="BZ128" s="41"/>
      <c r="CA128" s="41"/>
      <c r="CB128" s="41"/>
      <c r="CC128" s="41"/>
      <c r="CD128" s="41"/>
      <c r="CE128" s="41"/>
      <c r="CF128" s="41"/>
      <c r="CG128" s="41"/>
      <c r="CH128" s="41"/>
      <c r="CI128" s="41"/>
      <c r="CJ128" s="207" t="s">
        <v>3721</v>
      </c>
      <c r="CK128" s="207" t="s">
        <v>5405</v>
      </c>
      <c r="CL128" s="207" t="s">
        <v>5433</v>
      </c>
      <c r="CM128" s="207" t="s">
        <v>5654</v>
      </c>
      <c r="CN128" s="207" t="s">
        <v>5422</v>
      </c>
      <c r="CO128" s="465" t="s">
        <v>3995</v>
      </c>
      <c r="CP128" s="296"/>
      <c r="CQ128" s="296"/>
      <c r="CR128" s="296"/>
    </row>
    <row r="129" spans="1:96" ht="36">
      <c r="A129" s="10">
        <v>25</v>
      </c>
      <c r="B129" s="292" t="s">
        <v>5630</v>
      </c>
      <c r="C129" s="8" t="s">
        <v>1230</v>
      </c>
      <c r="D129" s="322" t="s">
        <v>5662</v>
      </c>
      <c r="E129" s="10" t="s">
        <v>6</v>
      </c>
      <c r="F129" s="10">
        <v>2022</v>
      </c>
      <c r="G129" s="10">
        <v>2022</v>
      </c>
      <c r="H129" s="10"/>
      <c r="I129" s="8" t="s">
        <v>5410</v>
      </c>
      <c r="J129" s="748"/>
      <c r="K129" s="723">
        <v>6000000</v>
      </c>
      <c r="L129" s="8" t="s">
        <v>3687</v>
      </c>
      <c r="M129" s="10">
        <v>7</v>
      </c>
      <c r="N129" s="8" t="s">
        <v>5402</v>
      </c>
      <c r="O129" s="11" t="s">
        <v>9</v>
      </c>
      <c r="P129" s="10" t="s">
        <v>3686</v>
      </c>
      <c r="Q129" s="10" t="s">
        <v>4392</v>
      </c>
      <c r="R129" s="29">
        <v>6680623</v>
      </c>
      <c r="S129" s="9" t="s">
        <v>37</v>
      </c>
      <c r="T129" s="1022" t="s">
        <v>2129</v>
      </c>
      <c r="U129" s="196">
        <f>K129/3</f>
        <v>2000000</v>
      </c>
      <c r="V129" s="8" t="s">
        <v>217</v>
      </c>
      <c r="W129" s="8" t="s">
        <v>3756</v>
      </c>
      <c r="X129" s="8" t="s">
        <v>3687</v>
      </c>
      <c r="Y129" s="20"/>
      <c r="Z129" s="20"/>
      <c r="AA129" s="323" t="s">
        <v>5657</v>
      </c>
      <c r="AB129" s="323" t="s">
        <v>1266</v>
      </c>
      <c r="AC129" s="8" t="s">
        <v>335</v>
      </c>
      <c r="AD129" s="108">
        <f t="shared" si="7"/>
        <v>2000000</v>
      </c>
      <c r="AE129" s="8" t="s">
        <v>217</v>
      </c>
      <c r="AF129" s="8" t="s">
        <v>3756</v>
      </c>
      <c r="AG129" s="8" t="s">
        <v>3687</v>
      </c>
      <c r="AH129" s="10">
        <v>6801883</v>
      </c>
      <c r="AI129" s="323" t="s">
        <v>2039</v>
      </c>
      <c r="AJ129" s="8" t="s">
        <v>46</v>
      </c>
      <c r="AK129" s="108">
        <f>U129</f>
        <v>2000000</v>
      </c>
      <c r="AL129" s="8" t="s">
        <v>217</v>
      </c>
      <c r="AM129" s="8" t="s">
        <v>3756</v>
      </c>
      <c r="AN129" s="8" t="s">
        <v>3687</v>
      </c>
      <c r="AO129" s="41"/>
      <c r="AP129" s="41"/>
      <c r="AQ129" s="408"/>
      <c r="AR129" s="509"/>
      <c r="AS129" s="41"/>
      <c r="AT129" s="41"/>
      <c r="AU129" s="41"/>
      <c r="AV129" s="41"/>
      <c r="AW129" s="41"/>
      <c r="AX129" s="41"/>
      <c r="AY129" s="399"/>
      <c r="AZ129" s="41"/>
      <c r="BA129" s="41"/>
      <c r="BB129" s="41"/>
      <c r="BC129" s="41"/>
      <c r="BD129" s="41"/>
      <c r="BE129" s="41"/>
      <c r="BF129" s="399"/>
      <c r="BG129" s="41"/>
      <c r="BH129" s="41"/>
      <c r="BI129" s="41"/>
      <c r="BJ129" s="41"/>
      <c r="BK129" s="41"/>
      <c r="BL129" s="41"/>
      <c r="BM129" s="399"/>
      <c r="BN129" s="41"/>
      <c r="BO129" s="41"/>
      <c r="BP129" s="41"/>
      <c r="BQ129" s="41"/>
      <c r="BR129" s="324" t="s">
        <v>3661</v>
      </c>
      <c r="BS129" s="324" t="s">
        <v>3662</v>
      </c>
      <c r="BT129" s="8" t="s">
        <v>5658</v>
      </c>
      <c r="BU129" s="11" t="s">
        <v>4181</v>
      </c>
      <c r="BV129" s="8" t="s">
        <v>5659</v>
      </c>
      <c r="BW129" s="11" t="s">
        <v>4181</v>
      </c>
      <c r="BX129" s="8" t="s">
        <v>5663</v>
      </c>
      <c r="BY129" s="11"/>
      <c r="BZ129" s="41"/>
      <c r="CA129" s="41"/>
      <c r="CB129" s="41"/>
      <c r="CC129" s="41"/>
      <c r="CD129" s="41"/>
      <c r="CE129" s="41"/>
      <c r="CF129" s="41"/>
      <c r="CG129" s="41"/>
      <c r="CH129" s="41"/>
      <c r="CI129" s="41"/>
      <c r="CJ129" s="467" t="s">
        <v>1230</v>
      </c>
      <c r="CK129" s="467" t="s">
        <v>1230</v>
      </c>
      <c r="CL129" s="467" t="s">
        <v>1230</v>
      </c>
      <c r="CM129" s="207" t="s">
        <v>4208</v>
      </c>
      <c r="CN129" s="465" t="s">
        <v>4208</v>
      </c>
      <c r="CO129" s="465" t="s">
        <v>4208</v>
      </c>
      <c r="CP129" s="296"/>
      <c r="CQ129" s="296"/>
      <c r="CR129" s="296"/>
    </row>
    <row r="130" spans="1:96" ht="36">
      <c r="A130" s="10">
        <v>1</v>
      </c>
      <c r="B130" s="292" t="s">
        <v>5709</v>
      </c>
      <c r="C130" s="292" t="s">
        <v>5710</v>
      </c>
      <c r="D130" s="11" t="s">
        <v>5711</v>
      </c>
      <c r="E130" s="10" t="s">
        <v>6</v>
      </c>
      <c r="F130" s="10">
        <v>2023</v>
      </c>
      <c r="G130" s="10">
        <v>2023</v>
      </c>
      <c r="H130" s="10">
        <v>6</v>
      </c>
      <c r="I130" s="8" t="s">
        <v>5712</v>
      </c>
      <c r="J130" s="748"/>
      <c r="K130" s="723">
        <v>6000000</v>
      </c>
      <c r="L130" s="8" t="s">
        <v>3472</v>
      </c>
      <c r="M130" s="10">
        <v>6</v>
      </c>
      <c r="N130" s="9" t="s">
        <v>5713</v>
      </c>
      <c r="O130" s="11" t="s">
        <v>9</v>
      </c>
      <c r="P130" s="10" t="s">
        <v>3686</v>
      </c>
      <c r="Q130" s="10" t="s">
        <v>4392</v>
      </c>
      <c r="R130" s="29">
        <v>6789028</v>
      </c>
      <c r="S130" s="9" t="s">
        <v>344</v>
      </c>
      <c r="T130" s="23" t="s">
        <v>2205</v>
      </c>
      <c r="U130" s="196">
        <f>K130/3</f>
        <v>2000000</v>
      </c>
      <c r="V130" s="8" t="s">
        <v>217</v>
      </c>
      <c r="W130" s="8" t="s">
        <v>3756</v>
      </c>
      <c r="X130" s="8" t="s">
        <v>3687</v>
      </c>
      <c r="Y130" s="20">
        <v>8140</v>
      </c>
      <c r="Z130" s="20">
        <v>72019</v>
      </c>
      <c r="AA130" s="8">
        <v>6835039</v>
      </c>
      <c r="AB130" s="13" t="s">
        <v>2297</v>
      </c>
      <c r="AC130" s="8" t="s">
        <v>44</v>
      </c>
      <c r="AD130" s="108">
        <f t="shared" si="7"/>
        <v>2000000</v>
      </c>
      <c r="AE130" s="8" t="s">
        <v>217</v>
      </c>
      <c r="AF130" s="8" t="s">
        <v>3756</v>
      </c>
      <c r="AG130" s="8" t="s">
        <v>3687</v>
      </c>
      <c r="AH130" s="8">
        <v>6843087</v>
      </c>
      <c r="AI130" s="13" t="s">
        <v>2298</v>
      </c>
      <c r="AJ130" s="8" t="s">
        <v>48</v>
      </c>
      <c r="AK130" s="108">
        <f>U130</f>
        <v>2000000</v>
      </c>
      <c r="AL130" s="8" t="s">
        <v>217</v>
      </c>
      <c r="AM130" s="8" t="s">
        <v>3756</v>
      </c>
      <c r="AN130" s="8" t="s">
        <v>3687</v>
      </c>
      <c r="AO130" s="41"/>
      <c r="AP130" s="41"/>
      <c r="AQ130" s="41"/>
      <c r="AR130" s="399"/>
      <c r="AS130" s="41"/>
      <c r="AT130" s="41"/>
      <c r="AU130" s="41"/>
      <c r="AV130" s="41"/>
      <c r="AW130" s="41"/>
      <c r="AX130" s="41"/>
      <c r="AY130" s="399"/>
      <c r="AZ130" s="41"/>
      <c r="BA130" s="41"/>
      <c r="BB130" s="41"/>
      <c r="BC130" s="41"/>
      <c r="BD130" s="41"/>
      <c r="BE130" s="41"/>
      <c r="BF130" s="399"/>
      <c r="BG130" s="41"/>
      <c r="BH130" s="41"/>
      <c r="BI130" s="41"/>
      <c r="BJ130" s="41"/>
      <c r="BK130" s="41"/>
      <c r="BL130" s="41"/>
      <c r="BM130" s="399"/>
      <c r="BN130" s="41"/>
      <c r="BO130" s="41"/>
      <c r="BP130" s="41"/>
      <c r="BQ130" s="41"/>
      <c r="BR130" s="321" t="s">
        <v>3661</v>
      </c>
      <c r="BS130" s="321" t="s">
        <v>3662</v>
      </c>
      <c r="BT130" s="8" t="s">
        <v>5714</v>
      </c>
      <c r="BU130" s="11" t="s">
        <v>4301</v>
      </c>
      <c r="BV130" s="8" t="s">
        <v>3491</v>
      </c>
      <c r="BW130" s="11" t="s">
        <v>4301</v>
      </c>
      <c r="BX130" s="8" t="s">
        <v>5715</v>
      </c>
      <c r="BY130" s="11" t="s">
        <v>4301</v>
      </c>
      <c r="BZ130" s="41"/>
      <c r="CA130" s="41"/>
      <c r="CB130" s="41"/>
      <c r="CC130" s="41"/>
      <c r="CD130" s="41"/>
      <c r="CE130" s="41"/>
      <c r="CF130" s="41"/>
      <c r="CG130" s="41"/>
      <c r="CH130" s="41"/>
      <c r="CI130" s="41"/>
      <c r="CJ130" s="207" t="s">
        <v>5716</v>
      </c>
      <c r="CK130" s="207" t="s">
        <v>4208</v>
      </c>
      <c r="CL130" s="207" t="s">
        <v>4208</v>
      </c>
      <c r="CM130" s="468" t="s">
        <v>5717</v>
      </c>
      <c r="CN130" s="207" t="s">
        <v>4208</v>
      </c>
      <c r="CO130" s="207" t="s">
        <v>4208</v>
      </c>
      <c r="CP130" s="296"/>
      <c r="CQ130" s="296"/>
      <c r="CR130" s="296"/>
    </row>
    <row r="131" spans="1:96" ht="36.6">
      <c r="A131" s="10">
        <v>2</v>
      </c>
      <c r="B131" s="292" t="s">
        <v>5709</v>
      </c>
      <c r="C131" s="292" t="s">
        <v>5718</v>
      </c>
      <c r="D131" s="11" t="s">
        <v>5719</v>
      </c>
      <c r="E131" s="10" t="s">
        <v>6</v>
      </c>
      <c r="F131" s="10">
        <v>2023</v>
      </c>
      <c r="G131" s="10">
        <v>2023</v>
      </c>
      <c r="H131" s="10">
        <v>6</v>
      </c>
      <c r="I131" s="8" t="s">
        <v>5720</v>
      </c>
      <c r="J131" s="748"/>
      <c r="K131" s="723">
        <v>6000000</v>
      </c>
      <c r="L131" s="8" t="s">
        <v>3472</v>
      </c>
      <c r="M131" s="10">
        <v>6</v>
      </c>
      <c r="N131" s="9" t="s">
        <v>5713</v>
      </c>
      <c r="O131" s="11" t="s">
        <v>9</v>
      </c>
      <c r="P131" s="10" t="s">
        <v>3686</v>
      </c>
      <c r="Q131" s="10" t="s">
        <v>4392</v>
      </c>
      <c r="R131" s="10">
        <v>6825598</v>
      </c>
      <c r="S131" s="9" t="s">
        <v>5721</v>
      </c>
      <c r="T131" s="323" t="s">
        <v>2062</v>
      </c>
      <c r="U131" s="196">
        <f>K131/3</f>
        <v>2000000</v>
      </c>
      <c r="V131" s="8" t="s">
        <v>179</v>
      </c>
      <c r="W131" s="8" t="s">
        <v>3756</v>
      </c>
      <c r="X131" s="8" t="s">
        <v>3687</v>
      </c>
      <c r="Y131" s="20">
        <v>8140</v>
      </c>
      <c r="Z131" s="20">
        <v>72019</v>
      </c>
      <c r="AA131" s="8">
        <v>6785861</v>
      </c>
      <c r="AB131" s="13" t="s">
        <v>2192</v>
      </c>
      <c r="AC131" s="8" t="s">
        <v>1063</v>
      </c>
      <c r="AD131" s="108">
        <f t="shared" si="7"/>
        <v>2000000</v>
      </c>
      <c r="AE131" s="8" t="s">
        <v>3486</v>
      </c>
      <c r="AF131" s="8" t="s">
        <v>3756</v>
      </c>
      <c r="AG131" s="8" t="s">
        <v>3687</v>
      </c>
      <c r="AH131" s="8">
        <v>6830679</v>
      </c>
      <c r="AI131" s="13" t="s">
        <v>4568</v>
      </c>
      <c r="AJ131" s="8" t="s">
        <v>2411</v>
      </c>
      <c r="AK131" s="108">
        <f>U131</f>
        <v>2000000</v>
      </c>
      <c r="AL131" s="8" t="s">
        <v>179</v>
      </c>
      <c r="AM131" s="8" t="s">
        <v>3756</v>
      </c>
      <c r="AN131" s="8" t="s">
        <v>3687</v>
      </c>
      <c r="AO131" s="41"/>
      <c r="AP131" s="41"/>
      <c r="AQ131" s="41"/>
      <c r="AR131" s="399"/>
      <c r="AS131" s="41"/>
      <c r="AT131" s="41"/>
      <c r="AU131" s="41"/>
      <c r="AV131" s="41"/>
      <c r="AW131" s="41"/>
      <c r="AX131" s="41"/>
      <c r="AY131" s="399"/>
      <c r="AZ131" s="41"/>
      <c r="BA131" s="41"/>
      <c r="BB131" s="41"/>
      <c r="BC131" s="41"/>
      <c r="BD131" s="41"/>
      <c r="BE131" s="41"/>
      <c r="BF131" s="399"/>
      <c r="BG131" s="41"/>
      <c r="BH131" s="41"/>
      <c r="BI131" s="41"/>
      <c r="BJ131" s="41"/>
      <c r="BK131" s="41"/>
      <c r="BL131" s="41"/>
      <c r="BM131" s="399"/>
      <c r="BN131" s="41"/>
      <c r="BO131" s="41"/>
      <c r="BP131" s="41"/>
      <c r="BQ131" s="41"/>
      <c r="BR131" s="321" t="s">
        <v>3661</v>
      </c>
      <c r="BS131" s="321" t="s">
        <v>3662</v>
      </c>
      <c r="BT131" s="8" t="s">
        <v>5722</v>
      </c>
      <c r="BU131" s="11" t="s">
        <v>4326</v>
      </c>
      <c r="BV131" s="8" t="s">
        <v>5723</v>
      </c>
      <c r="BW131" s="11" t="s">
        <v>4326</v>
      </c>
      <c r="BX131" s="8" t="s">
        <v>5724</v>
      </c>
      <c r="BY131" s="11" t="s">
        <v>4458</v>
      </c>
      <c r="BZ131" s="41"/>
      <c r="CA131" s="41"/>
      <c r="CB131" s="41"/>
      <c r="CC131" s="41"/>
      <c r="CD131" s="41"/>
      <c r="CE131" s="41"/>
      <c r="CF131" s="41"/>
      <c r="CG131" s="41"/>
      <c r="CH131" s="41"/>
      <c r="CI131" s="41"/>
      <c r="CJ131" s="207" t="s">
        <v>3721</v>
      </c>
      <c r="CK131" s="207" t="s">
        <v>5405</v>
      </c>
      <c r="CL131" s="207" t="s">
        <v>5433</v>
      </c>
      <c r="CM131" s="469" t="s">
        <v>5725</v>
      </c>
      <c r="CN131" s="207" t="s">
        <v>5726</v>
      </c>
      <c r="CO131" s="207" t="s">
        <v>5727</v>
      </c>
      <c r="CP131" s="296"/>
      <c r="CQ131" s="296"/>
      <c r="CR131" s="296"/>
    </row>
    <row r="132" spans="1:96" ht="36.6">
      <c r="A132" s="508">
        <v>27</v>
      </c>
      <c r="B132" s="292" t="s">
        <v>5492</v>
      </c>
      <c r="C132" s="292" t="s">
        <v>5539</v>
      </c>
      <c r="D132" s="11" t="s">
        <v>5540</v>
      </c>
      <c r="E132" s="8" t="s">
        <v>5502</v>
      </c>
      <c r="F132" s="10">
        <v>2021</v>
      </c>
      <c r="G132" s="10">
        <v>2021</v>
      </c>
      <c r="H132" s="10">
        <v>5</v>
      </c>
      <c r="I132" s="8" t="s">
        <v>5410</v>
      </c>
      <c r="J132" s="748">
        <v>0</v>
      </c>
      <c r="K132" s="723">
        <v>5575000</v>
      </c>
      <c r="L132" s="8" t="s">
        <v>3687</v>
      </c>
      <c r="M132" s="10">
        <v>7</v>
      </c>
      <c r="N132" s="8" t="s">
        <v>5402</v>
      </c>
      <c r="O132" s="11" t="s">
        <v>9</v>
      </c>
      <c r="P132" s="10"/>
      <c r="Q132" s="10"/>
      <c r="R132" s="10">
        <v>6760392</v>
      </c>
      <c r="S132" s="9" t="s">
        <v>74</v>
      </c>
      <c r="T132" s="12" t="s">
        <v>1236</v>
      </c>
      <c r="U132" s="196"/>
      <c r="V132" s="8" t="s">
        <v>311</v>
      </c>
      <c r="W132" s="8" t="s">
        <v>3688</v>
      </c>
      <c r="X132" s="8" t="s">
        <v>3687</v>
      </c>
      <c r="Y132" s="20"/>
      <c r="Z132" s="1249"/>
      <c r="AA132" s="384">
        <v>6756289</v>
      </c>
      <c r="AB132" s="385" t="s">
        <v>2043</v>
      </c>
      <c r="AC132" s="1255" t="s">
        <v>80</v>
      </c>
      <c r="AD132" s="400"/>
      <c r="AE132" s="1257" t="s">
        <v>269</v>
      </c>
      <c r="AF132" s="1257" t="s">
        <v>3751</v>
      </c>
      <c r="AG132" s="1257" t="s">
        <v>3687</v>
      </c>
      <c r="AH132" s="10"/>
      <c r="AI132" s="12"/>
      <c r="AJ132" s="8"/>
      <c r="AK132" s="108"/>
      <c r="AL132" s="8"/>
      <c r="AM132" s="8"/>
      <c r="AN132" s="41"/>
      <c r="AO132" s="41"/>
      <c r="AP132" s="41"/>
      <c r="AQ132" s="8"/>
      <c r="AR132" s="399"/>
      <c r="AS132" s="41"/>
      <c r="AT132" s="41"/>
      <c r="AU132" s="41"/>
      <c r="AV132" s="41"/>
      <c r="AW132" s="41"/>
      <c r="AX132" s="8"/>
      <c r="AY132" s="399"/>
      <c r="AZ132" s="41"/>
      <c r="BA132" s="41"/>
      <c r="BB132" s="41"/>
      <c r="BC132" s="41"/>
      <c r="BD132" s="41"/>
      <c r="BE132" s="41"/>
      <c r="BF132" s="399"/>
      <c r="BG132" s="41"/>
      <c r="BH132" s="41"/>
      <c r="BI132" s="41"/>
      <c r="BJ132" s="41"/>
      <c r="BK132" s="41"/>
      <c r="BL132" s="41"/>
      <c r="BM132" s="399"/>
      <c r="BN132" s="41"/>
      <c r="BO132" s="41"/>
      <c r="BP132" s="41"/>
      <c r="BQ132" s="41"/>
      <c r="BR132" s="321" t="s">
        <v>3661</v>
      </c>
      <c r="BS132" s="321" t="s">
        <v>3662</v>
      </c>
      <c r="BT132" s="8" t="s">
        <v>5541</v>
      </c>
      <c r="BU132" s="11"/>
      <c r="BV132" s="8" t="s">
        <v>5542</v>
      </c>
      <c r="BW132" s="11"/>
      <c r="BX132" s="8" t="s">
        <v>2999</v>
      </c>
      <c r="BY132" s="11"/>
      <c r="BZ132" s="8" t="s">
        <v>5543</v>
      </c>
      <c r="CA132" s="157"/>
      <c r="CB132" s="8" t="s">
        <v>1716</v>
      </c>
      <c r="CC132" s="157"/>
      <c r="CD132" s="8" t="s">
        <v>3490</v>
      </c>
      <c r="CE132" s="157"/>
      <c r="CF132" s="157"/>
      <c r="CG132" s="157"/>
      <c r="CH132" s="157"/>
      <c r="CI132" s="157"/>
      <c r="CJ132" s="207" t="s">
        <v>5414</v>
      </c>
      <c r="CK132" s="207" t="s">
        <v>5422</v>
      </c>
      <c r="CL132" s="207" t="s">
        <v>5415</v>
      </c>
      <c r="CM132" s="207" t="s">
        <v>5544</v>
      </c>
      <c r="CN132" s="207" t="s">
        <v>4208</v>
      </c>
      <c r="CO132" s="207" t="s">
        <v>4208</v>
      </c>
      <c r="CP132" s="296"/>
      <c r="CQ132" s="296"/>
      <c r="CR132" s="296"/>
    </row>
    <row r="133" spans="1:96" ht="48.6">
      <c r="A133" s="10">
        <v>14</v>
      </c>
      <c r="B133" s="292" t="s">
        <v>5560</v>
      </c>
      <c r="C133" s="292" t="s">
        <v>5615</v>
      </c>
      <c r="D133" s="322" t="s">
        <v>5616</v>
      </c>
      <c r="E133" s="10" t="s">
        <v>6</v>
      </c>
      <c r="F133" s="10">
        <v>2022</v>
      </c>
      <c r="G133" s="10">
        <v>2022</v>
      </c>
      <c r="H133" s="10"/>
      <c r="I133" s="8" t="s">
        <v>5564</v>
      </c>
      <c r="J133" s="748"/>
      <c r="K133" s="723">
        <v>5570000</v>
      </c>
      <c r="L133" s="8" t="s">
        <v>3687</v>
      </c>
      <c r="M133" s="10">
        <v>7</v>
      </c>
      <c r="N133" s="8" t="s">
        <v>5402</v>
      </c>
      <c r="O133" s="11" t="s">
        <v>9</v>
      </c>
      <c r="P133" s="10" t="s">
        <v>3686</v>
      </c>
      <c r="Q133" s="10" t="s">
        <v>4392</v>
      </c>
      <c r="R133" s="10">
        <v>6680648</v>
      </c>
      <c r="S133" s="9" t="s">
        <v>24</v>
      </c>
      <c r="T133" s="323" t="s">
        <v>1324</v>
      </c>
      <c r="U133" s="196">
        <f>K133/3</f>
        <v>1856666.6666666667</v>
      </c>
      <c r="V133" s="8" t="s">
        <v>217</v>
      </c>
      <c r="W133" s="8" t="s">
        <v>3756</v>
      </c>
      <c r="X133" s="8" t="s">
        <v>3687</v>
      </c>
      <c r="Y133" s="20"/>
      <c r="Z133" s="20"/>
      <c r="AA133" s="10">
        <v>6665306</v>
      </c>
      <c r="AB133" s="323" t="s">
        <v>2015</v>
      </c>
      <c r="AC133" s="8" t="s">
        <v>35</v>
      </c>
      <c r="AD133" s="108">
        <f>U133</f>
        <v>1856666.6666666667</v>
      </c>
      <c r="AE133" s="8" t="s">
        <v>217</v>
      </c>
      <c r="AF133" s="8" t="s">
        <v>3756</v>
      </c>
      <c r="AG133" s="8" t="s">
        <v>3687</v>
      </c>
      <c r="AH133" s="10">
        <v>6801883</v>
      </c>
      <c r="AI133" s="323" t="s">
        <v>2039</v>
      </c>
      <c r="AJ133" s="8" t="s">
        <v>46</v>
      </c>
      <c r="AK133" s="108">
        <f>U133</f>
        <v>1856666.6666666667</v>
      </c>
      <c r="AL133" s="8" t="s">
        <v>217</v>
      </c>
      <c r="AM133" s="8" t="s">
        <v>3756</v>
      </c>
      <c r="AN133" s="8" t="s">
        <v>3687</v>
      </c>
      <c r="AO133" s="41"/>
      <c r="AP133" s="41"/>
      <c r="AQ133" s="41"/>
      <c r="AR133" s="399"/>
      <c r="AS133" s="41"/>
      <c r="AT133" s="41"/>
      <c r="AU133" s="41"/>
      <c r="AV133" s="41"/>
      <c r="AW133" s="41"/>
      <c r="AX133" s="41"/>
      <c r="AY133" s="399"/>
      <c r="AZ133" s="41"/>
      <c r="BA133" s="41"/>
      <c r="BB133" s="41"/>
      <c r="BC133" s="41"/>
      <c r="BD133" s="41"/>
      <c r="BE133" s="41"/>
      <c r="BF133" s="399"/>
      <c r="BG133" s="41"/>
      <c r="BH133" s="41"/>
      <c r="BI133" s="41"/>
      <c r="BJ133" s="41"/>
      <c r="BK133" s="41"/>
      <c r="BL133" s="41"/>
      <c r="BM133" s="399"/>
      <c r="BN133" s="41"/>
      <c r="BO133" s="41"/>
      <c r="BP133" s="41"/>
      <c r="BQ133" s="41"/>
      <c r="BR133" s="321" t="s">
        <v>3661</v>
      </c>
      <c r="BS133" s="321" t="s">
        <v>3662</v>
      </c>
      <c r="BT133" s="8" t="s">
        <v>1946</v>
      </c>
      <c r="BU133" s="11"/>
      <c r="BV133" s="8" t="s">
        <v>5617</v>
      </c>
      <c r="BW133" s="11"/>
      <c r="BX133" s="8"/>
      <c r="BY133" s="11"/>
      <c r="BZ133" s="41"/>
      <c r="CA133" s="41"/>
      <c r="CB133" s="41"/>
      <c r="CC133" s="41"/>
      <c r="CD133" s="41"/>
      <c r="CE133" s="41"/>
      <c r="CF133" s="41"/>
      <c r="CG133" s="41"/>
      <c r="CH133" s="41"/>
      <c r="CI133" s="41"/>
      <c r="CJ133" s="207" t="s">
        <v>3721</v>
      </c>
      <c r="CK133" s="207" t="s">
        <v>5422</v>
      </c>
      <c r="CL133" s="207" t="s">
        <v>5415</v>
      </c>
      <c r="CM133" s="466" t="s">
        <v>5618</v>
      </c>
      <c r="CN133" s="465" t="s">
        <v>4208</v>
      </c>
      <c r="CO133" s="465" t="s">
        <v>4208</v>
      </c>
      <c r="CP133" s="296"/>
      <c r="CQ133" s="296"/>
      <c r="CR133" s="296"/>
    </row>
    <row r="134" spans="1:96" ht="48.6">
      <c r="A134" s="10">
        <v>21</v>
      </c>
      <c r="B134" s="292" t="s">
        <v>5630</v>
      </c>
      <c r="C134" s="292" t="s">
        <v>5642</v>
      </c>
      <c r="D134" s="322" t="s">
        <v>5643</v>
      </c>
      <c r="E134" s="10" t="s">
        <v>6</v>
      </c>
      <c r="F134" s="10">
        <v>2022</v>
      </c>
      <c r="G134" s="10">
        <v>2022</v>
      </c>
      <c r="H134" s="10"/>
      <c r="I134" s="8" t="s">
        <v>5410</v>
      </c>
      <c r="J134" s="748"/>
      <c r="K134" s="723">
        <v>5500000</v>
      </c>
      <c r="L134" s="8" t="s">
        <v>3687</v>
      </c>
      <c r="M134" s="10">
        <v>7</v>
      </c>
      <c r="N134" s="8" t="s">
        <v>5402</v>
      </c>
      <c r="O134" s="11" t="s">
        <v>9</v>
      </c>
      <c r="P134" s="10" t="s">
        <v>3686</v>
      </c>
      <c r="Q134" s="10" t="s">
        <v>4392</v>
      </c>
      <c r="R134" s="10">
        <v>6801883</v>
      </c>
      <c r="S134" s="9" t="s">
        <v>46</v>
      </c>
      <c r="T134" s="323" t="s">
        <v>2039</v>
      </c>
      <c r="U134" s="196">
        <f>K134/3</f>
        <v>1833333.3333333333</v>
      </c>
      <c r="V134" s="8" t="s">
        <v>217</v>
      </c>
      <c r="W134" s="8" t="s">
        <v>3756</v>
      </c>
      <c r="X134" s="8" t="s">
        <v>3687</v>
      </c>
      <c r="Y134" s="20"/>
      <c r="Z134" s="20"/>
      <c r="AA134" s="10">
        <v>6787771</v>
      </c>
      <c r="AB134" s="323" t="s">
        <v>1964</v>
      </c>
      <c r="AC134" s="8" t="s">
        <v>347</v>
      </c>
      <c r="AD134" s="108">
        <f>U134</f>
        <v>1833333.3333333333</v>
      </c>
      <c r="AE134" s="8" t="s">
        <v>217</v>
      </c>
      <c r="AF134" s="8" t="s">
        <v>3756</v>
      </c>
      <c r="AG134" s="8" t="s">
        <v>3687</v>
      </c>
      <c r="AH134" s="10">
        <v>6789028</v>
      </c>
      <c r="AI134" s="323" t="s">
        <v>2205</v>
      </c>
      <c r="AJ134" s="8" t="s">
        <v>344</v>
      </c>
      <c r="AK134" s="108">
        <f>U134</f>
        <v>1833333.3333333333</v>
      </c>
      <c r="AL134" s="8" t="s">
        <v>217</v>
      </c>
      <c r="AM134" s="8" t="s">
        <v>3756</v>
      </c>
      <c r="AN134" s="8" t="s">
        <v>3687</v>
      </c>
      <c r="AO134" s="41"/>
      <c r="AP134" s="41"/>
      <c r="AQ134" s="41"/>
      <c r="AR134" s="399"/>
      <c r="AS134" s="41"/>
      <c r="AT134" s="41"/>
      <c r="AU134" s="41"/>
      <c r="AV134" s="41"/>
      <c r="AW134" s="41"/>
      <c r="AX134" s="41"/>
      <c r="AY134" s="399"/>
      <c r="AZ134" s="41"/>
      <c r="BA134" s="41"/>
      <c r="BB134" s="41"/>
      <c r="BC134" s="41"/>
      <c r="BD134" s="41"/>
      <c r="BE134" s="41"/>
      <c r="BF134" s="399"/>
      <c r="BG134" s="41"/>
      <c r="BH134" s="41"/>
      <c r="BI134" s="41"/>
      <c r="BJ134" s="41"/>
      <c r="BK134" s="41"/>
      <c r="BL134" s="41"/>
      <c r="BM134" s="399"/>
      <c r="BN134" s="41"/>
      <c r="BO134" s="41"/>
      <c r="BP134" s="41"/>
      <c r="BQ134" s="41"/>
      <c r="BR134" s="321" t="s">
        <v>3661</v>
      </c>
      <c r="BS134" s="321" t="s">
        <v>3662</v>
      </c>
      <c r="BT134" s="8" t="s">
        <v>2428</v>
      </c>
      <c r="BU134" s="11"/>
      <c r="BV134" s="8" t="s">
        <v>5644</v>
      </c>
      <c r="BW134" s="11"/>
      <c r="BX134" s="8" t="s">
        <v>2430</v>
      </c>
      <c r="BY134" s="11"/>
      <c r="BZ134" s="41"/>
      <c r="CA134" s="41"/>
      <c r="CB134" s="41"/>
      <c r="CC134" s="41"/>
      <c r="CD134" s="41"/>
      <c r="CE134" s="41"/>
      <c r="CF134" s="41"/>
      <c r="CG134" s="41"/>
      <c r="CH134" s="41"/>
      <c r="CI134" s="41"/>
      <c r="CJ134" s="207" t="s">
        <v>3370</v>
      </c>
      <c r="CK134" s="207" t="s">
        <v>5405</v>
      </c>
      <c r="CL134" s="207" t="s">
        <v>5415</v>
      </c>
      <c r="CM134" s="207" t="s">
        <v>5645</v>
      </c>
      <c r="CN134" s="465" t="s">
        <v>4208</v>
      </c>
      <c r="CO134" s="465" t="s">
        <v>4208</v>
      </c>
      <c r="CP134" s="296"/>
      <c r="CQ134" s="296"/>
      <c r="CR134" s="296"/>
    </row>
    <row r="135" spans="1:96" ht="36">
      <c r="A135" s="10">
        <v>21</v>
      </c>
      <c r="B135" s="292" t="s">
        <v>5824</v>
      </c>
      <c r="C135" s="292" t="s">
        <v>5831</v>
      </c>
      <c r="D135" s="11" t="s">
        <v>5832</v>
      </c>
      <c r="E135" s="8" t="s">
        <v>5827</v>
      </c>
      <c r="F135" s="10">
        <v>2023</v>
      </c>
      <c r="G135" s="10">
        <v>2023</v>
      </c>
      <c r="H135" s="10">
        <v>6</v>
      </c>
      <c r="I135" s="8" t="s">
        <v>5712</v>
      </c>
      <c r="J135" s="752">
        <v>7000000</v>
      </c>
      <c r="K135" s="723">
        <v>5325000</v>
      </c>
      <c r="L135" s="8" t="s">
        <v>3472</v>
      </c>
      <c r="M135" s="10">
        <v>3</v>
      </c>
      <c r="N135" s="9"/>
      <c r="O135" s="11" t="s">
        <v>9</v>
      </c>
      <c r="P135" s="408"/>
      <c r="Q135" s="408"/>
      <c r="R135" s="10">
        <v>259781</v>
      </c>
      <c r="S135" s="9" t="s">
        <v>33</v>
      </c>
      <c r="T135" s="323" t="s">
        <v>1270</v>
      </c>
      <c r="U135" s="196">
        <f>K135/2</f>
        <v>2662500</v>
      </c>
      <c r="V135" s="8" t="s">
        <v>3486</v>
      </c>
      <c r="W135" s="8" t="s">
        <v>3756</v>
      </c>
      <c r="X135" s="8" t="s">
        <v>3687</v>
      </c>
      <c r="Y135" s="20">
        <v>8140</v>
      </c>
      <c r="Z135" s="20">
        <v>72019</v>
      </c>
      <c r="AA135" s="408">
        <v>6801945</v>
      </c>
      <c r="AB135" s="409" t="s">
        <v>2011</v>
      </c>
      <c r="AC135" s="8" t="s">
        <v>131</v>
      </c>
      <c r="AD135" s="108">
        <f>U135</f>
        <v>2662500</v>
      </c>
      <c r="AE135" s="8" t="s">
        <v>179</v>
      </c>
      <c r="AF135" s="8" t="s">
        <v>3756</v>
      </c>
      <c r="AG135" s="8" t="s">
        <v>3687</v>
      </c>
      <c r="AH135" s="10"/>
      <c r="AI135" s="12"/>
      <c r="AJ135" s="8"/>
      <c r="AK135" s="108"/>
      <c r="AL135" s="8"/>
      <c r="AM135" s="8"/>
      <c r="AN135" s="8"/>
      <c r="AO135" s="408"/>
      <c r="AP135" s="408"/>
      <c r="AQ135" s="408"/>
      <c r="AR135" s="509"/>
      <c r="AS135" s="408"/>
      <c r="AT135" s="408"/>
      <c r="AU135" s="408"/>
      <c r="AV135" s="408"/>
      <c r="AW135" s="408"/>
      <c r="AX135" s="408"/>
      <c r="AY135" s="509"/>
      <c r="AZ135" s="408"/>
      <c r="BA135" s="408"/>
      <c r="BB135" s="408"/>
      <c r="BC135" s="408"/>
      <c r="BD135" s="408"/>
      <c r="BE135" s="408"/>
      <c r="BF135" s="509"/>
      <c r="BG135" s="408"/>
      <c r="BH135" s="408"/>
      <c r="BI135" s="408"/>
      <c r="BJ135" s="408"/>
      <c r="BK135" s="408"/>
      <c r="BL135" s="408"/>
      <c r="BM135" s="509"/>
      <c r="BN135" s="408"/>
      <c r="BO135" s="408"/>
      <c r="BP135" s="408"/>
      <c r="BQ135" s="408"/>
      <c r="BR135" s="321" t="s">
        <v>3661</v>
      </c>
      <c r="BS135" s="324" t="s">
        <v>3662</v>
      </c>
      <c r="BT135" s="516"/>
      <c r="BU135" s="11"/>
      <c r="BV135" s="516"/>
      <c r="BW135" s="11"/>
      <c r="BX135" s="516"/>
      <c r="BY135" s="11"/>
      <c r="BZ135" s="408"/>
      <c r="CA135" s="408"/>
      <c r="CB135" s="408"/>
      <c r="CC135" s="408"/>
      <c r="CD135" s="408"/>
      <c r="CE135" s="408"/>
      <c r="CF135" s="408"/>
      <c r="CG135" s="408"/>
      <c r="CH135" s="408"/>
      <c r="CI135" s="408"/>
      <c r="CJ135" s="9" t="s">
        <v>5833</v>
      </c>
      <c r="CK135" s="9" t="s">
        <v>5829</v>
      </c>
      <c r="CL135" s="41" t="s">
        <v>5834</v>
      </c>
      <c r="CM135" s="408"/>
      <c r="CN135" s="408"/>
      <c r="CO135" s="408"/>
      <c r="CP135" s="296"/>
      <c r="CQ135" s="296"/>
      <c r="CR135" s="296"/>
    </row>
    <row r="136" spans="1:96" ht="48">
      <c r="A136" s="508">
        <v>24</v>
      </c>
      <c r="B136" s="292" t="s">
        <v>5630</v>
      </c>
      <c r="C136" s="292" t="s">
        <v>5655</v>
      </c>
      <c r="D136" s="322" t="s">
        <v>5656</v>
      </c>
      <c r="E136" s="10" t="s">
        <v>6</v>
      </c>
      <c r="F136" s="10">
        <v>2022</v>
      </c>
      <c r="G136" s="10">
        <v>2022</v>
      </c>
      <c r="H136" s="10"/>
      <c r="I136" s="8" t="s">
        <v>5410</v>
      </c>
      <c r="J136" s="748"/>
      <c r="K136" s="723">
        <v>5250000</v>
      </c>
      <c r="L136" s="8" t="s">
        <v>3687</v>
      </c>
      <c r="M136" s="10">
        <v>7</v>
      </c>
      <c r="N136" s="8" t="s">
        <v>5402</v>
      </c>
      <c r="O136" s="11" t="s">
        <v>9</v>
      </c>
      <c r="P136" s="10" t="s">
        <v>3686</v>
      </c>
      <c r="Q136" s="10" t="s">
        <v>4392</v>
      </c>
      <c r="R136" s="323" t="s">
        <v>5657</v>
      </c>
      <c r="S136" s="9" t="s">
        <v>335</v>
      </c>
      <c r="T136" s="323" t="s">
        <v>1266</v>
      </c>
      <c r="U136" s="196">
        <f>K136/3</f>
        <v>1750000</v>
      </c>
      <c r="V136" s="8" t="s">
        <v>217</v>
      </c>
      <c r="W136" s="8" t="s">
        <v>3756</v>
      </c>
      <c r="X136" s="8" t="s">
        <v>3687</v>
      </c>
      <c r="Y136" s="20"/>
      <c r="Z136" s="20"/>
      <c r="AA136" s="10">
        <v>6680633</v>
      </c>
      <c r="AB136" s="356" t="s">
        <v>3791</v>
      </c>
      <c r="AC136" s="8" t="s">
        <v>25</v>
      </c>
      <c r="AD136" s="108">
        <f>U136</f>
        <v>1750000</v>
      </c>
      <c r="AE136" s="8" t="s">
        <v>179</v>
      </c>
      <c r="AF136" s="8" t="s">
        <v>3756</v>
      </c>
      <c r="AG136" s="8" t="s">
        <v>3687</v>
      </c>
      <c r="AH136" s="10">
        <v>6680623</v>
      </c>
      <c r="AI136" s="323" t="s">
        <v>2129</v>
      </c>
      <c r="AJ136" s="8" t="s">
        <v>37</v>
      </c>
      <c r="AK136" s="108">
        <f>U136</f>
        <v>1750000</v>
      </c>
      <c r="AL136" s="8" t="s">
        <v>217</v>
      </c>
      <c r="AM136" s="8" t="s">
        <v>3756</v>
      </c>
      <c r="AN136" s="8" t="s">
        <v>3687</v>
      </c>
      <c r="AO136" s="41"/>
      <c r="AP136" s="41"/>
      <c r="AQ136" s="41"/>
      <c r="AR136" s="399"/>
      <c r="AS136" s="41"/>
      <c r="AT136" s="41"/>
      <c r="AU136" s="41"/>
      <c r="AV136" s="41"/>
      <c r="AW136" s="41"/>
      <c r="AX136" s="41"/>
      <c r="AY136" s="399"/>
      <c r="AZ136" s="41"/>
      <c r="BA136" s="41"/>
      <c r="BB136" s="41"/>
      <c r="BC136" s="41"/>
      <c r="BD136" s="41"/>
      <c r="BE136" s="41"/>
      <c r="BF136" s="399"/>
      <c r="BG136" s="41"/>
      <c r="BH136" s="41"/>
      <c r="BI136" s="41"/>
      <c r="BJ136" s="41"/>
      <c r="BK136" s="41"/>
      <c r="BL136" s="41"/>
      <c r="BM136" s="399"/>
      <c r="BN136" s="41"/>
      <c r="BO136" s="41"/>
      <c r="BP136" s="41"/>
      <c r="BQ136" s="41"/>
      <c r="BR136" s="321" t="s">
        <v>3661</v>
      </c>
      <c r="BS136" s="321" t="s">
        <v>3662</v>
      </c>
      <c r="BT136" s="8" t="s">
        <v>5658</v>
      </c>
      <c r="BU136" s="11" t="s">
        <v>4181</v>
      </c>
      <c r="BV136" s="8" t="s">
        <v>5659</v>
      </c>
      <c r="BW136" s="11" t="s">
        <v>4181</v>
      </c>
      <c r="BX136" s="8" t="s">
        <v>5660</v>
      </c>
      <c r="BY136" s="11" t="s">
        <v>4181</v>
      </c>
      <c r="BZ136" s="41"/>
      <c r="CA136" s="41"/>
      <c r="CB136" s="41"/>
      <c r="CC136" s="41"/>
      <c r="CD136" s="41"/>
      <c r="CE136" s="41"/>
      <c r="CF136" s="41"/>
      <c r="CG136" s="41"/>
      <c r="CH136" s="41"/>
      <c r="CI136" s="41"/>
      <c r="CJ136" s="465" t="s">
        <v>5414</v>
      </c>
      <c r="CK136" s="465" t="s">
        <v>5422</v>
      </c>
      <c r="CL136" s="465" t="s">
        <v>4208</v>
      </c>
      <c r="CM136" s="207" t="s">
        <v>5661</v>
      </c>
      <c r="CN136" s="465" t="s">
        <v>4208</v>
      </c>
      <c r="CO136" s="465" t="s">
        <v>4208</v>
      </c>
      <c r="CP136" s="296"/>
      <c r="CQ136" s="296"/>
      <c r="CR136" s="296"/>
    </row>
    <row r="137" spans="1:96" s="526" customFormat="1" ht="60.6">
      <c r="A137" s="10">
        <v>21</v>
      </c>
      <c r="B137" s="292" t="s">
        <v>5492</v>
      </c>
      <c r="C137" s="8" t="s">
        <v>1230</v>
      </c>
      <c r="D137" s="233" t="s">
        <v>5501</v>
      </c>
      <c r="E137" s="8" t="s">
        <v>5502</v>
      </c>
      <c r="F137" s="10">
        <v>2021</v>
      </c>
      <c r="G137" s="10">
        <v>2021</v>
      </c>
      <c r="H137" s="10">
        <v>5</v>
      </c>
      <c r="I137" s="8" t="s">
        <v>5401</v>
      </c>
      <c r="J137" s="748">
        <v>0</v>
      </c>
      <c r="K137" s="723">
        <v>5000000</v>
      </c>
      <c r="L137" s="8" t="s">
        <v>3687</v>
      </c>
      <c r="M137" s="10">
        <v>7</v>
      </c>
      <c r="N137" s="8" t="s">
        <v>5402</v>
      </c>
      <c r="O137" s="11" t="s">
        <v>9</v>
      </c>
      <c r="P137" s="10"/>
      <c r="Q137" s="10"/>
      <c r="R137" s="1232"/>
      <c r="S137" s="9" t="s">
        <v>1861</v>
      </c>
      <c r="T137" s="383"/>
      <c r="U137" s="196">
        <f>K137/2</f>
        <v>2500000</v>
      </c>
      <c r="V137" s="8"/>
      <c r="W137" s="8"/>
      <c r="X137" s="8"/>
      <c r="Y137" s="10"/>
      <c r="Z137" s="353"/>
      <c r="AA137" s="8">
        <v>6801989</v>
      </c>
      <c r="AB137" s="8" t="s">
        <v>2178</v>
      </c>
      <c r="AC137" s="8" t="s">
        <v>64</v>
      </c>
      <c r="AD137" s="108">
        <f>K137/2</f>
        <v>2500000</v>
      </c>
      <c r="AE137" s="8" t="s">
        <v>3486</v>
      </c>
      <c r="AF137" s="8" t="s">
        <v>3688</v>
      </c>
      <c r="AG137" s="8" t="s">
        <v>3687</v>
      </c>
      <c r="AH137" s="10"/>
      <c r="AI137" s="12"/>
      <c r="AJ137" s="8"/>
      <c r="AK137" s="108"/>
      <c r="AL137" s="8"/>
      <c r="AM137" s="8"/>
      <c r="AN137" s="41"/>
      <c r="AO137" s="41"/>
      <c r="AP137" s="41"/>
      <c r="AQ137" s="8"/>
      <c r="AR137" s="399"/>
      <c r="AS137" s="41"/>
      <c r="AT137" s="41"/>
      <c r="AU137" s="41"/>
      <c r="AV137" s="41"/>
      <c r="AW137" s="41"/>
      <c r="AX137" s="8"/>
      <c r="AY137" s="399"/>
      <c r="AZ137" s="41"/>
      <c r="BA137" s="41"/>
      <c r="BB137" s="41"/>
      <c r="BC137" s="41"/>
      <c r="BD137" s="41"/>
      <c r="BE137" s="41"/>
      <c r="BF137" s="399"/>
      <c r="BG137" s="41"/>
      <c r="BH137" s="41"/>
      <c r="BI137" s="41"/>
      <c r="BJ137" s="41"/>
      <c r="BK137" s="41"/>
      <c r="BL137" s="41"/>
      <c r="BM137" s="399"/>
      <c r="BN137" s="41"/>
      <c r="BO137" s="41"/>
      <c r="BP137" s="41"/>
      <c r="BQ137" s="41"/>
      <c r="BR137" s="321" t="s">
        <v>3661</v>
      </c>
      <c r="BS137" s="321" t="s">
        <v>3662</v>
      </c>
      <c r="BT137" s="8" t="s">
        <v>5503</v>
      </c>
      <c r="BU137" s="11" t="s">
        <v>4206</v>
      </c>
      <c r="BV137" s="8" t="s">
        <v>2008</v>
      </c>
      <c r="BW137" s="11"/>
      <c r="BX137" s="8" t="s">
        <v>5504</v>
      </c>
      <c r="BY137" s="11" t="s">
        <v>4206</v>
      </c>
      <c r="BZ137" s="8" t="s">
        <v>5505</v>
      </c>
      <c r="CA137" s="157"/>
      <c r="CB137" s="8" t="s">
        <v>5506</v>
      </c>
      <c r="CC137" s="157"/>
      <c r="CD137" s="8" t="s">
        <v>5507</v>
      </c>
      <c r="CE137" s="157"/>
      <c r="CF137" s="157"/>
      <c r="CG137" s="157"/>
      <c r="CH137" s="157"/>
      <c r="CI137" s="157"/>
      <c r="CJ137" s="473" t="s">
        <v>1230</v>
      </c>
      <c r="CK137" s="207" t="s">
        <v>5405</v>
      </c>
      <c r="CL137" s="207" t="s">
        <v>5415</v>
      </c>
      <c r="CM137" s="207" t="s">
        <v>5508</v>
      </c>
      <c r="CN137" s="207" t="s">
        <v>4208</v>
      </c>
      <c r="CO137" s="207" t="s">
        <v>4208</v>
      </c>
      <c r="CP137" s="911"/>
      <c r="CQ137" s="911"/>
      <c r="CR137" s="911"/>
    </row>
    <row r="138" spans="1:96" ht="48">
      <c r="A138" s="508">
        <v>22</v>
      </c>
      <c r="B138" s="292" t="s">
        <v>5492</v>
      </c>
      <c r="C138" s="292" t="s">
        <v>5509</v>
      </c>
      <c r="D138" s="11" t="s">
        <v>5510</v>
      </c>
      <c r="E138" s="8" t="s">
        <v>5502</v>
      </c>
      <c r="F138" s="10">
        <v>2021</v>
      </c>
      <c r="G138" s="10">
        <v>2021</v>
      </c>
      <c r="H138" s="10">
        <v>5</v>
      </c>
      <c r="I138" s="8" t="s">
        <v>5401</v>
      </c>
      <c r="J138" s="748">
        <v>0</v>
      </c>
      <c r="K138" s="723">
        <v>5000000</v>
      </c>
      <c r="L138" s="8" t="s">
        <v>3687</v>
      </c>
      <c r="M138" s="10">
        <v>7</v>
      </c>
      <c r="N138" s="8" t="s">
        <v>5402</v>
      </c>
      <c r="O138" s="11" t="s">
        <v>9</v>
      </c>
      <c r="P138" s="10"/>
      <c r="Q138" s="10"/>
      <c r="R138" s="10">
        <v>6756318</v>
      </c>
      <c r="S138" s="9" t="s">
        <v>4123</v>
      </c>
      <c r="T138" s="12" t="s">
        <v>1238</v>
      </c>
      <c r="U138" s="196">
        <f>K138/3</f>
        <v>1666666.6666666667</v>
      </c>
      <c r="V138" s="8" t="s">
        <v>311</v>
      </c>
      <c r="W138" s="8" t="s">
        <v>3688</v>
      </c>
      <c r="X138" s="8" t="s">
        <v>3687</v>
      </c>
      <c r="Y138" s="20"/>
      <c r="Z138" s="1249"/>
      <c r="AA138" s="178">
        <v>6778519</v>
      </c>
      <c r="AB138" s="212" t="s">
        <v>2164</v>
      </c>
      <c r="AC138" s="178" t="s">
        <v>321</v>
      </c>
      <c r="AD138" s="108">
        <f>K138/3</f>
        <v>1666666.6666666667</v>
      </c>
      <c r="AE138" s="8" t="s">
        <v>269</v>
      </c>
      <c r="AF138" s="8" t="s">
        <v>3694</v>
      </c>
      <c r="AG138" s="8" t="s">
        <v>3687</v>
      </c>
      <c r="AH138" s="10">
        <v>6793410</v>
      </c>
      <c r="AI138" s="12" t="s">
        <v>1235</v>
      </c>
      <c r="AJ138" s="8" t="s">
        <v>78</v>
      </c>
      <c r="AK138" s="108">
        <f>K138/3</f>
        <v>1666666.6666666667</v>
      </c>
      <c r="AL138" s="8" t="s">
        <v>311</v>
      </c>
      <c r="AM138" s="8" t="s">
        <v>3688</v>
      </c>
      <c r="AN138" s="8" t="s">
        <v>3687</v>
      </c>
      <c r="AO138" s="41"/>
      <c r="AP138" s="41"/>
      <c r="AQ138" s="8"/>
      <c r="AR138" s="399"/>
      <c r="AS138" s="41"/>
      <c r="AT138" s="41"/>
      <c r="AU138" s="41"/>
      <c r="AV138" s="41"/>
      <c r="AW138" s="41"/>
      <c r="AX138" s="8"/>
      <c r="AY138" s="399"/>
      <c r="AZ138" s="41"/>
      <c r="BA138" s="41"/>
      <c r="BB138" s="41"/>
      <c r="BC138" s="41"/>
      <c r="BD138" s="41"/>
      <c r="BE138" s="41"/>
      <c r="BF138" s="399"/>
      <c r="BG138" s="41"/>
      <c r="BH138" s="41"/>
      <c r="BI138" s="41"/>
      <c r="BJ138" s="41"/>
      <c r="BK138" s="41"/>
      <c r="BL138" s="41"/>
      <c r="BM138" s="399"/>
      <c r="BN138" s="41"/>
      <c r="BO138" s="41"/>
      <c r="BP138" s="41"/>
      <c r="BQ138" s="41"/>
      <c r="BR138" s="321" t="s">
        <v>3661</v>
      </c>
      <c r="BS138" s="321" t="s">
        <v>3662</v>
      </c>
      <c r="BT138" s="8" t="s">
        <v>5511</v>
      </c>
      <c r="BU138" s="11" t="s">
        <v>4056</v>
      </c>
      <c r="BV138" s="8" t="s">
        <v>5512</v>
      </c>
      <c r="BW138" s="11" t="s">
        <v>4056</v>
      </c>
      <c r="BX138" s="8" t="s">
        <v>5513</v>
      </c>
      <c r="BY138" s="11" t="s">
        <v>4056</v>
      </c>
      <c r="BZ138" s="8" t="s">
        <v>5514</v>
      </c>
      <c r="CA138" s="157" t="s">
        <v>4056</v>
      </c>
      <c r="CB138" s="8" t="s">
        <v>5515</v>
      </c>
      <c r="CC138" s="157" t="s">
        <v>4056</v>
      </c>
      <c r="CD138" s="8"/>
      <c r="CE138" s="157"/>
      <c r="CF138" s="157"/>
      <c r="CG138" s="157"/>
      <c r="CH138" s="157"/>
      <c r="CI138" s="157"/>
      <c r="CJ138" s="207" t="s">
        <v>4208</v>
      </c>
      <c r="CK138" s="207" t="s">
        <v>5516</v>
      </c>
      <c r="CL138" s="207" t="s">
        <v>5415</v>
      </c>
      <c r="CM138" s="207" t="s">
        <v>5517</v>
      </c>
      <c r="CN138" s="207" t="s">
        <v>5518</v>
      </c>
      <c r="CO138" s="207" t="s">
        <v>5519</v>
      </c>
      <c r="CP138" s="296"/>
      <c r="CQ138" s="296"/>
      <c r="CR138" s="296"/>
    </row>
    <row r="139" spans="1:96" ht="48">
      <c r="A139" s="508">
        <v>23</v>
      </c>
      <c r="B139" s="292" t="s">
        <v>5492</v>
      </c>
      <c r="C139" s="292" t="s">
        <v>5520</v>
      </c>
      <c r="D139" s="11" t="s">
        <v>5521</v>
      </c>
      <c r="E139" s="8" t="s">
        <v>5502</v>
      </c>
      <c r="F139" s="10">
        <v>2021</v>
      </c>
      <c r="G139" s="10">
        <v>2021</v>
      </c>
      <c r="H139" s="10">
        <v>5</v>
      </c>
      <c r="I139" s="8" t="s">
        <v>5410</v>
      </c>
      <c r="J139" s="748">
        <v>0</v>
      </c>
      <c r="K139" s="723">
        <v>5000000</v>
      </c>
      <c r="L139" s="8" t="s">
        <v>3687</v>
      </c>
      <c r="M139" s="10">
        <v>7</v>
      </c>
      <c r="N139" s="8" t="s">
        <v>5402</v>
      </c>
      <c r="O139" s="11" t="s">
        <v>9</v>
      </c>
      <c r="P139" s="10"/>
      <c r="Q139" s="10"/>
      <c r="R139" s="10">
        <v>6756318</v>
      </c>
      <c r="S139" s="9" t="s">
        <v>4123</v>
      </c>
      <c r="T139" s="12" t="s">
        <v>1238</v>
      </c>
      <c r="U139" s="196">
        <f>K139/3</f>
        <v>1666666.6666666667</v>
      </c>
      <c r="V139" s="8" t="s">
        <v>311</v>
      </c>
      <c r="W139" s="8" t="s">
        <v>3688</v>
      </c>
      <c r="X139" s="8" t="s">
        <v>3687</v>
      </c>
      <c r="Y139" s="20"/>
      <c r="Z139" s="1249"/>
      <c r="AA139" s="178">
        <v>6778519</v>
      </c>
      <c r="AB139" s="212" t="s">
        <v>2164</v>
      </c>
      <c r="AC139" s="178" t="s">
        <v>321</v>
      </c>
      <c r="AD139" s="108">
        <f>K139/3</f>
        <v>1666666.6666666667</v>
      </c>
      <c r="AE139" s="8" t="s">
        <v>269</v>
      </c>
      <c r="AF139" s="8" t="s">
        <v>3694</v>
      </c>
      <c r="AG139" s="8" t="s">
        <v>3687</v>
      </c>
      <c r="AH139" s="10">
        <v>6793410</v>
      </c>
      <c r="AI139" s="12" t="s">
        <v>1235</v>
      </c>
      <c r="AJ139" s="8" t="s">
        <v>78</v>
      </c>
      <c r="AK139" s="108">
        <f>K139/3</f>
        <v>1666666.6666666667</v>
      </c>
      <c r="AL139" s="8" t="s">
        <v>311</v>
      </c>
      <c r="AM139" s="8" t="s">
        <v>3688</v>
      </c>
      <c r="AN139" s="8" t="s">
        <v>3687</v>
      </c>
      <c r="AO139" s="41"/>
      <c r="AP139" s="41"/>
      <c r="AQ139" s="8"/>
      <c r="AR139" s="399"/>
      <c r="AS139" s="41"/>
      <c r="AT139" s="41"/>
      <c r="AU139" s="41"/>
      <c r="AV139" s="41"/>
      <c r="AW139" s="41"/>
      <c r="AX139" s="8"/>
      <c r="AY139" s="399"/>
      <c r="AZ139" s="41"/>
      <c r="BA139" s="41"/>
      <c r="BB139" s="41"/>
      <c r="BC139" s="41"/>
      <c r="BD139" s="41"/>
      <c r="BE139" s="41"/>
      <c r="BF139" s="399"/>
      <c r="BG139" s="41"/>
      <c r="BH139" s="41"/>
      <c r="BI139" s="41"/>
      <c r="BJ139" s="41"/>
      <c r="BK139" s="41"/>
      <c r="BL139" s="41"/>
      <c r="BM139" s="399"/>
      <c r="BN139" s="41"/>
      <c r="BO139" s="41"/>
      <c r="BP139" s="41"/>
      <c r="BQ139" s="41"/>
      <c r="BR139" s="321" t="s">
        <v>3661</v>
      </c>
      <c r="BS139" s="321" t="s">
        <v>3662</v>
      </c>
      <c r="BT139" s="8" t="s">
        <v>5511</v>
      </c>
      <c r="BU139" s="11" t="s">
        <v>4056</v>
      </c>
      <c r="BV139" s="8" t="s">
        <v>5512</v>
      </c>
      <c r="BW139" s="11" t="s">
        <v>4056</v>
      </c>
      <c r="BX139" s="8" t="s">
        <v>5513</v>
      </c>
      <c r="BY139" s="11" t="s">
        <v>4056</v>
      </c>
      <c r="BZ139" s="8" t="s">
        <v>5514</v>
      </c>
      <c r="CA139" s="157" t="s">
        <v>4056</v>
      </c>
      <c r="CB139" s="8" t="s">
        <v>5515</v>
      </c>
      <c r="CC139" s="157" t="s">
        <v>4056</v>
      </c>
      <c r="CD139" s="8"/>
      <c r="CE139" s="157"/>
      <c r="CF139" s="157"/>
      <c r="CG139" s="157"/>
      <c r="CH139" s="157"/>
      <c r="CI139" s="157"/>
      <c r="CJ139" s="207" t="s">
        <v>4208</v>
      </c>
      <c r="CK139" s="207" t="s">
        <v>5516</v>
      </c>
      <c r="CL139" s="207" t="s">
        <v>5415</v>
      </c>
      <c r="CM139" s="207" t="s">
        <v>4208</v>
      </c>
      <c r="CN139" s="207" t="s">
        <v>5522</v>
      </c>
      <c r="CO139" s="207" t="s">
        <v>4208</v>
      </c>
      <c r="CP139" s="296"/>
      <c r="CQ139" s="296"/>
      <c r="CR139" s="296"/>
    </row>
    <row r="140" spans="1:96" ht="72.599999999999994">
      <c r="A140" s="10">
        <v>25</v>
      </c>
      <c r="B140" s="292" t="s">
        <v>5492</v>
      </c>
      <c r="C140" s="8" t="s">
        <v>1230</v>
      </c>
      <c r="D140" s="11" t="s">
        <v>5528</v>
      </c>
      <c r="E140" s="8" t="s">
        <v>5502</v>
      </c>
      <c r="F140" s="10">
        <v>2021</v>
      </c>
      <c r="G140" s="10">
        <v>2021</v>
      </c>
      <c r="H140" s="10">
        <v>5</v>
      </c>
      <c r="I140" s="8" t="s">
        <v>5401</v>
      </c>
      <c r="J140" s="748">
        <v>0</v>
      </c>
      <c r="K140" s="723">
        <v>5000000</v>
      </c>
      <c r="L140" s="8" t="s">
        <v>3687</v>
      </c>
      <c r="M140" s="10">
        <v>7</v>
      </c>
      <c r="N140" s="8" t="s">
        <v>5402</v>
      </c>
      <c r="O140" s="11" t="s">
        <v>9</v>
      </c>
      <c r="P140" s="10"/>
      <c r="Q140" s="10"/>
      <c r="R140" s="1232"/>
      <c r="S140" s="14" t="s">
        <v>3484</v>
      </c>
      <c r="T140" s="383"/>
      <c r="U140" s="196"/>
      <c r="V140" s="8"/>
      <c r="W140" s="8"/>
      <c r="X140" s="8"/>
      <c r="Y140" s="20"/>
      <c r="Z140" s="1249"/>
      <c r="AA140" s="40"/>
      <c r="AB140" s="383"/>
      <c r="AC140" s="8" t="s">
        <v>3485</v>
      </c>
      <c r="AD140" s="400"/>
      <c r="AE140" s="8"/>
      <c r="AF140" s="8"/>
      <c r="AG140" s="8"/>
      <c r="AH140" s="10"/>
      <c r="AI140" s="12"/>
      <c r="AJ140" s="8"/>
      <c r="AK140" s="108"/>
      <c r="AL140" s="8"/>
      <c r="AM140" s="8"/>
      <c r="AN140" s="41"/>
      <c r="AO140" s="41"/>
      <c r="AP140" s="41"/>
      <c r="AQ140" s="8"/>
      <c r="AR140" s="399"/>
      <c r="AS140" s="41"/>
      <c r="AT140" s="41"/>
      <c r="AU140" s="41"/>
      <c r="AV140" s="41"/>
      <c r="AW140" s="41"/>
      <c r="AX140" s="8"/>
      <c r="AY140" s="399"/>
      <c r="AZ140" s="41"/>
      <c r="BA140" s="41"/>
      <c r="BB140" s="41"/>
      <c r="BC140" s="41"/>
      <c r="BD140" s="41"/>
      <c r="BE140" s="41"/>
      <c r="BF140" s="399"/>
      <c r="BG140" s="41"/>
      <c r="BH140" s="41"/>
      <c r="BI140" s="41"/>
      <c r="BJ140" s="41"/>
      <c r="BK140" s="41"/>
      <c r="BL140" s="41"/>
      <c r="BM140" s="399"/>
      <c r="BN140" s="41"/>
      <c r="BO140" s="41"/>
      <c r="BP140" s="41"/>
      <c r="BQ140" s="41"/>
      <c r="BR140" s="321" t="s">
        <v>3661</v>
      </c>
      <c r="BS140" s="321" t="s">
        <v>3662</v>
      </c>
      <c r="BT140" s="8" t="s">
        <v>5529</v>
      </c>
      <c r="BU140" s="11"/>
      <c r="BV140" s="8" t="s">
        <v>5530</v>
      </c>
      <c r="BW140" s="11"/>
      <c r="BX140" s="8" t="s">
        <v>5531</v>
      </c>
      <c r="BY140" s="11"/>
      <c r="BZ140" s="8" t="s">
        <v>5532</v>
      </c>
      <c r="CA140" s="157"/>
      <c r="CB140" s="8" t="s">
        <v>5533</v>
      </c>
      <c r="CC140" s="157"/>
      <c r="CD140" s="8" t="s">
        <v>5534</v>
      </c>
      <c r="CE140" s="157"/>
      <c r="CF140" s="157"/>
      <c r="CG140" s="157"/>
      <c r="CH140" s="157"/>
      <c r="CI140" s="157"/>
      <c r="CJ140" s="473" t="s">
        <v>1230</v>
      </c>
      <c r="CK140" s="207" t="s">
        <v>5405</v>
      </c>
      <c r="CL140" s="207" t="s">
        <v>5415</v>
      </c>
      <c r="CM140" s="207" t="s">
        <v>5535</v>
      </c>
      <c r="CN140" s="207" t="s">
        <v>4208</v>
      </c>
      <c r="CO140" s="207" t="s">
        <v>4208</v>
      </c>
      <c r="CP140" s="296"/>
      <c r="CQ140" s="296"/>
      <c r="CR140" s="296"/>
    </row>
    <row r="141" spans="1:96" ht="72.599999999999994">
      <c r="A141" s="10">
        <v>26</v>
      </c>
      <c r="B141" s="292" t="s">
        <v>5492</v>
      </c>
      <c r="C141" s="8" t="s">
        <v>1230</v>
      </c>
      <c r="D141" s="11" t="s">
        <v>5536</v>
      </c>
      <c r="E141" s="8" t="s">
        <v>5502</v>
      </c>
      <c r="F141" s="10">
        <v>2021</v>
      </c>
      <c r="G141" s="10">
        <v>2021</v>
      </c>
      <c r="H141" s="10">
        <v>5</v>
      </c>
      <c r="I141" s="8" t="s">
        <v>5401</v>
      </c>
      <c r="J141" s="748">
        <v>0</v>
      </c>
      <c r="K141" s="723">
        <v>5000000</v>
      </c>
      <c r="L141" s="8" t="s">
        <v>3687</v>
      </c>
      <c r="M141" s="10">
        <v>7</v>
      </c>
      <c r="N141" s="8" t="s">
        <v>5402</v>
      </c>
      <c r="O141" s="11" t="s">
        <v>9</v>
      </c>
      <c r="P141" s="10"/>
      <c r="Q141" s="10"/>
      <c r="R141" s="1232"/>
      <c r="S141" s="14" t="s">
        <v>1693</v>
      </c>
      <c r="T141" s="383"/>
      <c r="U141" s="196"/>
      <c r="V141" s="8"/>
      <c r="W141" s="8"/>
      <c r="X141" s="8"/>
      <c r="Y141" s="20"/>
      <c r="Z141" s="1249"/>
      <c r="AA141" s="10">
        <v>6787821</v>
      </c>
      <c r="AB141" s="12" t="s">
        <v>2044</v>
      </c>
      <c r="AC141" s="8" t="s">
        <v>50</v>
      </c>
      <c r="AD141" s="400"/>
      <c r="AE141" s="8" t="s">
        <v>269</v>
      </c>
      <c r="AF141" s="8" t="s">
        <v>3694</v>
      </c>
      <c r="AG141" s="8" t="s">
        <v>3687</v>
      </c>
      <c r="AH141" s="10"/>
      <c r="AI141" s="12"/>
      <c r="AJ141" s="8"/>
      <c r="AK141" s="108"/>
      <c r="AL141" s="8"/>
      <c r="AM141" s="8"/>
      <c r="AN141" s="41"/>
      <c r="AO141" s="41"/>
      <c r="AP141" s="41"/>
      <c r="AQ141" s="8"/>
      <c r="AR141" s="399"/>
      <c r="AS141" s="41"/>
      <c r="AT141" s="41"/>
      <c r="AU141" s="41"/>
      <c r="AV141" s="41"/>
      <c r="AW141" s="41"/>
      <c r="AX141" s="8"/>
      <c r="AY141" s="399"/>
      <c r="AZ141" s="41"/>
      <c r="BA141" s="41"/>
      <c r="BB141" s="41"/>
      <c r="BC141" s="41"/>
      <c r="BD141" s="41"/>
      <c r="BE141" s="41"/>
      <c r="BF141" s="399"/>
      <c r="BG141" s="41"/>
      <c r="BH141" s="41"/>
      <c r="BI141" s="41"/>
      <c r="BJ141" s="41"/>
      <c r="BK141" s="41"/>
      <c r="BL141" s="41"/>
      <c r="BM141" s="399"/>
      <c r="BN141" s="41"/>
      <c r="BO141" s="41"/>
      <c r="BP141" s="41"/>
      <c r="BQ141" s="41"/>
      <c r="BR141" s="321" t="s">
        <v>3661</v>
      </c>
      <c r="BS141" s="321" t="s">
        <v>3662</v>
      </c>
      <c r="BT141" s="8" t="s">
        <v>1805</v>
      </c>
      <c r="BU141" s="11" t="s">
        <v>4181</v>
      </c>
      <c r="BV141" s="8" t="s">
        <v>3388</v>
      </c>
      <c r="BW141" s="11" t="s">
        <v>4181</v>
      </c>
      <c r="BX141" s="8" t="s">
        <v>1671</v>
      </c>
      <c r="BY141" s="11" t="s">
        <v>4181</v>
      </c>
      <c r="BZ141" s="8" t="s">
        <v>1976</v>
      </c>
      <c r="CA141" s="157" t="s">
        <v>4181</v>
      </c>
      <c r="CB141" s="8" t="s">
        <v>700</v>
      </c>
      <c r="CC141" s="157" t="s">
        <v>4181</v>
      </c>
      <c r="CD141" s="8" t="s">
        <v>5537</v>
      </c>
      <c r="CE141" s="157" t="s">
        <v>4181</v>
      </c>
      <c r="CF141" s="157"/>
      <c r="CG141" s="157"/>
      <c r="CH141" s="157"/>
      <c r="CI141" s="157"/>
      <c r="CJ141" s="207" t="s">
        <v>5414</v>
      </c>
      <c r="CK141" s="207" t="s">
        <v>5422</v>
      </c>
      <c r="CL141" s="207" t="s">
        <v>5415</v>
      </c>
      <c r="CM141" s="207" t="s">
        <v>5538</v>
      </c>
      <c r="CN141" s="207" t="s">
        <v>4208</v>
      </c>
      <c r="CO141" s="207" t="s">
        <v>4208</v>
      </c>
      <c r="CP141" s="296"/>
      <c r="CQ141" s="296"/>
      <c r="CR141" s="296"/>
    </row>
    <row r="142" spans="1:96" ht="36.6">
      <c r="A142" s="10">
        <v>28</v>
      </c>
      <c r="B142" s="292" t="s">
        <v>5492</v>
      </c>
      <c r="C142" s="8" t="s">
        <v>1230</v>
      </c>
      <c r="D142" s="11" t="s">
        <v>5545</v>
      </c>
      <c r="E142" s="8" t="s">
        <v>5502</v>
      </c>
      <c r="F142" s="10">
        <v>2021</v>
      </c>
      <c r="G142" s="10">
        <v>2021</v>
      </c>
      <c r="H142" s="10">
        <v>5</v>
      </c>
      <c r="I142" s="8" t="s">
        <v>5410</v>
      </c>
      <c r="J142" s="748">
        <v>0</v>
      </c>
      <c r="K142" s="723">
        <v>5000000</v>
      </c>
      <c r="L142" s="8" t="s">
        <v>3687</v>
      </c>
      <c r="M142" s="10">
        <v>7</v>
      </c>
      <c r="N142" s="8" t="s">
        <v>5402</v>
      </c>
      <c r="O142" s="11" t="s">
        <v>9</v>
      </c>
      <c r="P142" s="10"/>
      <c r="Q142" s="10"/>
      <c r="R142" s="10">
        <v>6767777</v>
      </c>
      <c r="S142" s="9" t="s">
        <v>41</v>
      </c>
      <c r="T142" s="12" t="s">
        <v>2961</v>
      </c>
      <c r="U142" s="196"/>
      <c r="V142" s="8" t="s">
        <v>256</v>
      </c>
      <c r="W142" s="8" t="s">
        <v>3688</v>
      </c>
      <c r="X142" s="8" t="s">
        <v>3687</v>
      </c>
      <c r="Y142" s="20"/>
      <c r="Z142" s="1249"/>
      <c r="AA142" s="10">
        <v>6768348</v>
      </c>
      <c r="AB142" s="369" t="s">
        <v>2332</v>
      </c>
      <c r="AC142" s="8" t="s">
        <v>61</v>
      </c>
      <c r="AD142" s="400"/>
      <c r="AE142" s="8" t="s">
        <v>256</v>
      </c>
      <c r="AF142" s="8" t="s">
        <v>3688</v>
      </c>
      <c r="AG142" s="8" t="s">
        <v>3687</v>
      </c>
      <c r="AH142" s="8">
        <v>6773159</v>
      </c>
      <c r="AI142" s="8" t="s">
        <v>4152</v>
      </c>
      <c r="AJ142" s="8" t="s">
        <v>53</v>
      </c>
      <c r="AK142" s="108"/>
      <c r="AL142" s="8" t="s">
        <v>256</v>
      </c>
      <c r="AM142" s="8" t="s">
        <v>3688</v>
      </c>
      <c r="AN142" s="8" t="s">
        <v>3687</v>
      </c>
      <c r="AO142" s="41"/>
      <c r="AP142" s="41"/>
      <c r="AQ142" s="8"/>
      <c r="AR142" s="399"/>
      <c r="AS142" s="41"/>
      <c r="AT142" s="41"/>
      <c r="AU142" s="41"/>
      <c r="AV142" s="41"/>
      <c r="AW142" s="41"/>
      <c r="AX142" s="8"/>
      <c r="AY142" s="399"/>
      <c r="AZ142" s="41"/>
      <c r="BA142" s="41"/>
      <c r="BB142" s="41"/>
      <c r="BC142" s="41"/>
      <c r="BD142" s="41"/>
      <c r="BE142" s="41"/>
      <c r="BF142" s="399"/>
      <c r="BG142" s="41"/>
      <c r="BH142" s="41"/>
      <c r="BI142" s="41"/>
      <c r="BJ142" s="41"/>
      <c r="BK142" s="41"/>
      <c r="BL142" s="41"/>
      <c r="BM142" s="399"/>
      <c r="BN142" s="41"/>
      <c r="BO142" s="41"/>
      <c r="BP142" s="41"/>
      <c r="BQ142" s="41"/>
      <c r="BR142" s="321" t="s">
        <v>3661</v>
      </c>
      <c r="BS142" s="321" t="s">
        <v>3662</v>
      </c>
      <c r="BT142" s="8" t="s">
        <v>5546</v>
      </c>
      <c r="BU142" s="11"/>
      <c r="BV142" s="8" t="s">
        <v>5547</v>
      </c>
      <c r="BW142" s="11"/>
      <c r="BX142" s="8" t="s">
        <v>5548</v>
      </c>
      <c r="BY142" s="11"/>
      <c r="BZ142" s="8" t="s">
        <v>5549</v>
      </c>
      <c r="CA142" s="157"/>
      <c r="CB142" s="8" t="s">
        <v>5550</v>
      </c>
      <c r="CC142" s="157"/>
      <c r="CD142" s="8" t="s">
        <v>5551</v>
      </c>
      <c r="CE142" s="157"/>
      <c r="CF142" s="157"/>
      <c r="CG142" s="157"/>
      <c r="CH142" s="157"/>
      <c r="CI142" s="157"/>
      <c r="CJ142" s="207" t="s">
        <v>5414</v>
      </c>
      <c r="CK142" s="207" t="s">
        <v>5405</v>
      </c>
      <c r="CL142" s="207" t="s">
        <v>5433</v>
      </c>
      <c r="CM142" s="207" t="s">
        <v>5552</v>
      </c>
      <c r="CN142" s="207" t="s">
        <v>5553</v>
      </c>
      <c r="CO142" s="207" t="s">
        <v>3995</v>
      </c>
      <c r="CP142" s="296"/>
      <c r="CQ142" s="296"/>
      <c r="CR142" s="296"/>
    </row>
    <row r="143" spans="1:96" ht="96.6">
      <c r="A143" s="508">
        <v>27</v>
      </c>
      <c r="B143" s="292" t="s">
        <v>5630</v>
      </c>
      <c r="C143" s="292" t="s">
        <v>5667</v>
      </c>
      <c r="D143" s="322" t="s">
        <v>2904</v>
      </c>
      <c r="E143" s="10" t="s">
        <v>6</v>
      </c>
      <c r="F143" s="10">
        <v>2022</v>
      </c>
      <c r="G143" s="10">
        <v>2022</v>
      </c>
      <c r="H143" s="10"/>
      <c r="I143" s="8" t="s">
        <v>5401</v>
      </c>
      <c r="J143" s="748"/>
      <c r="K143" s="723">
        <v>5000000</v>
      </c>
      <c r="L143" s="8" t="s">
        <v>3687</v>
      </c>
      <c r="M143" s="10">
        <v>7</v>
      </c>
      <c r="N143" s="8" t="s">
        <v>5402</v>
      </c>
      <c r="O143" s="11" t="s">
        <v>9</v>
      </c>
      <c r="P143" s="10" t="s">
        <v>3686</v>
      </c>
      <c r="Q143" s="10" t="s">
        <v>4392</v>
      </c>
      <c r="R143" s="10">
        <v>6806664</v>
      </c>
      <c r="S143" s="9" t="s">
        <v>120</v>
      </c>
      <c r="T143" s="323" t="s">
        <v>2621</v>
      </c>
      <c r="U143" s="196">
        <f>K143/3</f>
        <v>1666666.6666666667</v>
      </c>
      <c r="V143" s="8" t="s">
        <v>311</v>
      </c>
      <c r="W143" s="8" t="s">
        <v>3756</v>
      </c>
      <c r="X143" s="8" t="s">
        <v>3687</v>
      </c>
      <c r="Y143" s="20"/>
      <c r="Z143" s="20"/>
      <c r="AA143" s="10">
        <v>6793410</v>
      </c>
      <c r="AB143" s="12" t="s">
        <v>1235</v>
      </c>
      <c r="AC143" s="8" t="s">
        <v>78</v>
      </c>
      <c r="AD143" s="108">
        <f>U143</f>
        <v>1666666.6666666667</v>
      </c>
      <c r="AE143" s="8" t="s">
        <v>311</v>
      </c>
      <c r="AF143" s="8" t="s">
        <v>3756</v>
      </c>
      <c r="AG143" s="8" t="s">
        <v>3687</v>
      </c>
      <c r="AH143" s="10">
        <v>6760392</v>
      </c>
      <c r="AI143" s="323" t="s">
        <v>1236</v>
      </c>
      <c r="AJ143" s="8" t="s">
        <v>74</v>
      </c>
      <c r="AK143" s="108">
        <f>U143</f>
        <v>1666666.6666666667</v>
      </c>
      <c r="AL143" s="8" t="s">
        <v>311</v>
      </c>
      <c r="AM143" s="8" t="s">
        <v>3756</v>
      </c>
      <c r="AN143" s="8" t="s">
        <v>3687</v>
      </c>
      <c r="AO143" s="41"/>
      <c r="AP143" s="41"/>
      <c r="AQ143" s="41"/>
      <c r="AR143" s="399"/>
      <c r="AS143" s="41"/>
      <c r="AT143" s="41"/>
      <c r="AU143" s="41"/>
      <c r="AV143" s="41"/>
      <c r="AW143" s="41"/>
      <c r="AX143" s="41"/>
      <c r="AY143" s="399"/>
      <c r="AZ143" s="41"/>
      <c r="BA143" s="41"/>
      <c r="BB143" s="41"/>
      <c r="BC143" s="41"/>
      <c r="BD143" s="41"/>
      <c r="BE143" s="41"/>
      <c r="BF143" s="399"/>
      <c r="BG143" s="41"/>
      <c r="BH143" s="41"/>
      <c r="BI143" s="41"/>
      <c r="BJ143" s="41"/>
      <c r="BK143" s="41"/>
      <c r="BL143" s="41"/>
      <c r="BM143" s="399"/>
      <c r="BN143" s="41"/>
      <c r="BO143" s="41"/>
      <c r="BP143" s="41"/>
      <c r="BQ143" s="41"/>
      <c r="BR143" s="321" t="s">
        <v>3661</v>
      </c>
      <c r="BS143" s="321" t="s">
        <v>3662</v>
      </c>
      <c r="BT143" s="8" t="s">
        <v>5668</v>
      </c>
      <c r="BU143" s="11"/>
      <c r="BV143" s="8" t="s">
        <v>5669</v>
      </c>
      <c r="BW143" s="11"/>
      <c r="BX143" s="8" t="s">
        <v>2912</v>
      </c>
      <c r="BY143" s="11"/>
      <c r="BZ143" s="41"/>
      <c r="CA143" s="41"/>
      <c r="CB143" s="41"/>
      <c r="CC143" s="41"/>
      <c r="CD143" s="41"/>
      <c r="CE143" s="41"/>
      <c r="CF143" s="41"/>
      <c r="CG143" s="41"/>
      <c r="CH143" s="41"/>
      <c r="CI143" s="41"/>
      <c r="CJ143" s="207" t="s">
        <v>3370</v>
      </c>
      <c r="CK143" s="207" t="s">
        <v>5405</v>
      </c>
      <c r="CL143" s="207" t="s">
        <v>5415</v>
      </c>
      <c r="CM143" s="466" t="s">
        <v>5670</v>
      </c>
      <c r="CN143" s="465" t="s">
        <v>4208</v>
      </c>
      <c r="CO143" s="465" t="s">
        <v>4208</v>
      </c>
      <c r="CP143" s="296"/>
      <c r="CQ143" s="296"/>
      <c r="CR143" s="296"/>
    </row>
    <row r="144" spans="1:96" ht="36.6">
      <c r="A144" s="508">
        <v>34</v>
      </c>
      <c r="B144" s="1210" t="s">
        <v>5688</v>
      </c>
      <c r="C144" s="293" t="s">
        <v>5689</v>
      </c>
      <c r="D144" s="788" t="s">
        <v>5690</v>
      </c>
      <c r="E144" s="8" t="s">
        <v>5691</v>
      </c>
      <c r="F144" s="10">
        <v>2022</v>
      </c>
      <c r="G144" s="10">
        <v>2022</v>
      </c>
      <c r="H144" s="10"/>
      <c r="I144" s="8" t="s">
        <v>5401</v>
      </c>
      <c r="J144" s="748"/>
      <c r="K144" s="723">
        <v>5000000</v>
      </c>
      <c r="L144" s="8" t="s">
        <v>3687</v>
      </c>
      <c r="M144" s="10">
        <v>7</v>
      </c>
      <c r="N144" s="9" t="s">
        <v>5692</v>
      </c>
      <c r="O144" s="11" t="s">
        <v>9</v>
      </c>
      <c r="P144" s="10" t="s">
        <v>3686</v>
      </c>
      <c r="Q144" s="10"/>
      <c r="R144" s="10">
        <v>6793410</v>
      </c>
      <c r="S144" s="9" t="s">
        <v>78</v>
      </c>
      <c r="T144" s="323" t="s">
        <v>1235</v>
      </c>
      <c r="U144" s="196">
        <f>K144/3</f>
        <v>1666666.6666666667</v>
      </c>
      <c r="V144" s="8" t="s">
        <v>311</v>
      </c>
      <c r="W144" s="8" t="s">
        <v>3756</v>
      </c>
      <c r="X144" s="8" t="s">
        <v>3687</v>
      </c>
      <c r="Y144" s="20">
        <v>8140</v>
      </c>
      <c r="Z144" s="1249" t="s">
        <v>3760</v>
      </c>
      <c r="AA144" s="8">
        <v>6806664</v>
      </c>
      <c r="AB144" s="13" t="s">
        <v>2621</v>
      </c>
      <c r="AC144" s="8" t="s">
        <v>120</v>
      </c>
      <c r="AD144" s="108">
        <f>U144</f>
        <v>1666666.6666666667</v>
      </c>
      <c r="AE144" s="8" t="s">
        <v>311</v>
      </c>
      <c r="AF144" s="8" t="s">
        <v>3756</v>
      </c>
      <c r="AG144" s="8" t="s">
        <v>3687</v>
      </c>
      <c r="AH144" s="10">
        <v>6806662</v>
      </c>
      <c r="AI144" s="357">
        <v>714069008</v>
      </c>
      <c r="AJ144" s="8" t="s">
        <v>3537</v>
      </c>
      <c r="AK144" s="108">
        <f>U144</f>
        <v>1666666.6666666667</v>
      </c>
      <c r="AL144" s="8" t="s">
        <v>311</v>
      </c>
      <c r="AM144" s="8" t="s">
        <v>3756</v>
      </c>
      <c r="AN144" s="8" t="s">
        <v>3687</v>
      </c>
      <c r="AO144" s="41"/>
      <c r="AP144" s="41"/>
      <c r="AQ144" s="41"/>
      <c r="AR144" s="399"/>
      <c r="AS144" s="41"/>
      <c r="AT144" s="41"/>
      <c r="AU144" s="41"/>
      <c r="AV144" s="41"/>
      <c r="AW144" s="41"/>
      <c r="AX144" s="41"/>
      <c r="AY144" s="399"/>
      <c r="AZ144" s="41"/>
      <c r="BA144" s="41"/>
      <c r="BB144" s="41"/>
      <c r="BC144" s="41"/>
      <c r="BD144" s="41"/>
      <c r="BE144" s="41"/>
      <c r="BF144" s="399"/>
      <c r="BG144" s="41"/>
      <c r="BH144" s="41"/>
      <c r="BI144" s="41"/>
      <c r="BJ144" s="41"/>
      <c r="BK144" s="41"/>
      <c r="BL144" s="41"/>
      <c r="BM144" s="399"/>
      <c r="BN144" s="41"/>
      <c r="BO144" s="41"/>
      <c r="BP144" s="41"/>
      <c r="BQ144" s="41"/>
      <c r="BR144" s="448" t="s">
        <v>3661</v>
      </c>
      <c r="BS144" s="448" t="s">
        <v>3662</v>
      </c>
      <c r="BT144" s="8"/>
      <c r="BU144" s="11"/>
      <c r="BV144" s="8"/>
      <c r="BW144" s="11"/>
      <c r="BX144" s="8"/>
      <c r="BY144" s="11"/>
      <c r="BZ144" s="41"/>
      <c r="CA144" s="41"/>
      <c r="CB144" s="41"/>
      <c r="CC144" s="41"/>
      <c r="CD144" s="41"/>
      <c r="CE144" s="41"/>
      <c r="CF144" s="41"/>
      <c r="CG144" s="41"/>
      <c r="CH144" s="41"/>
      <c r="CI144" s="41"/>
      <c r="CJ144" s="207" t="s">
        <v>3370</v>
      </c>
      <c r="CK144" s="41"/>
      <c r="CL144" s="41"/>
      <c r="CM144" s="41" t="s">
        <v>5693</v>
      </c>
      <c r="CN144" s="41" t="s">
        <v>5694</v>
      </c>
      <c r="CO144" s="41" t="s">
        <v>5695</v>
      </c>
      <c r="CP144" s="296"/>
      <c r="CQ144" s="296"/>
      <c r="CR144" s="296"/>
    </row>
    <row r="145" spans="1:96" ht="24">
      <c r="A145" s="10">
        <v>12</v>
      </c>
      <c r="B145" s="292"/>
      <c r="C145" s="292" t="s">
        <v>5949</v>
      </c>
      <c r="D145" s="327" t="s">
        <v>5950</v>
      </c>
      <c r="E145" s="326" t="s">
        <v>503</v>
      </c>
      <c r="F145" s="259">
        <v>2024</v>
      </c>
      <c r="G145" s="259">
        <v>2024</v>
      </c>
      <c r="H145" s="259">
        <v>7</v>
      </c>
      <c r="I145" s="326" t="s">
        <v>5942</v>
      </c>
      <c r="J145" s="733">
        <v>5000000</v>
      </c>
      <c r="K145" s="733">
        <v>5000000</v>
      </c>
      <c r="L145" s="326" t="s">
        <v>4734</v>
      </c>
      <c r="M145" s="784">
        <v>1</v>
      </c>
      <c r="N145" s="9" t="s">
        <v>5713</v>
      </c>
      <c r="O145" s="11" t="s">
        <v>9</v>
      </c>
      <c r="P145" s="259" t="s">
        <v>3686</v>
      </c>
      <c r="Q145" s="259" t="s">
        <v>9</v>
      </c>
      <c r="R145" s="328">
        <v>6892129</v>
      </c>
      <c r="S145" s="332" t="s">
        <v>114</v>
      </c>
      <c r="T145" s="329" t="s">
        <v>2845</v>
      </c>
      <c r="U145" s="412">
        <f>$K145/3</f>
        <v>1666666.6666666667</v>
      </c>
      <c r="V145" s="326" t="s">
        <v>197</v>
      </c>
      <c r="W145" s="8" t="s">
        <v>4746</v>
      </c>
      <c r="X145" s="8" t="s">
        <v>4734</v>
      </c>
      <c r="Y145" s="22">
        <v>1093</v>
      </c>
      <c r="Z145" s="370" t="s">
        <v>4736</v>
      </c>
      <c r="AA145" s="8">
        <v>6658545</v>
      </c>
      <c r="AB145" s="13" t="s">
        <v>1272</v>
      </c>
      <c r="AC145" s="328" t="s">
        <v>5190</v>
      </c>
      <c r="AD145" s="412">
        <f>$K145/3</f>
        <v>1666666.6666666667</v>
      </c>
      <c r="AE145" s="326" t="s">
        <v>197</v>
      </c>
      <c r="AF145" s="326" t="s">
        <v>4746</v>
      </c>
      <c r="AG145" s="8" t="s">
        <v>4734</v>
      </c>
      <c r="AH145" s="10">
        <v>6826743</v>
      </c>
      <c r="AI145" s="323" t="s">
        <v>2168</v>
      </c>
      <c r="AJ145" s="328" t="s">
        <v>3554</v>
      </c>
      <c r="AK145" s="412">
        <f>$K145/3</f>
        <v>1666666.6666666667</v>
      </c>
      <c r="AL145" s="326" t="s">
        <v>197</v>
      </c>
      <c r="AM145" s="326" t="s">
        <v>4746</v>
      </c>
      <c r="AN145" s="8" t="s">
        <v>4734</v>
      </c>
      <c r="AO145" s="328"/>
      <c r="AP145" s="328"/>
      <c r="AQ145" s="328"/>
      <c r="AR145" s="416"/>
      <c r="AS145" s="328"/>
      <c r="AT145" s="328"/>
      <c r="AU145" s="8"/>
      <c r="AV145" s="328"/>
      <c r="AW145" s="328"/>
      <c r="AX145" s="328"/>
      <c r="AY145" s="416"/>
      <c r="AZ145" s="328"/>
      <c r="BA145" s="328"/>
      <c r="BB145" s="328"/>
      <c r="BC145" s="328"/>
      <c r="BD145" s="328"/>
      <c r="BE145" s="328"/>
      <c r="BF145" s="416"/>
      <c r="BG145" s="328"/>
      <c r="BH145" s="328"/>
      <c r="BI145" s="328"/>
      <c r="BJ145" s="328"/>
      <c r="BK145" s="328"/>
      <c r="BL145" s="328"/>
      <c r="BM145" s="416"/>
      <c r="BN145" s="328"/>
      <c r="BO145" s="328"/>
      <c r="BP145" s="328"/>
      <c r="BQ145" s="328">
        <v>1</v>
      </c>
      <c r="BR145" s="321" t="s">
        <v>3661</v>
      </c>
      <c r="BS145" s="324" t="s">
        <v>3662</v>
      </c>
      <c r="BT145" s="332"/>
      <c r="BU145" s="328"/>
      <c r="BV145" s="328"/>
      <c r="BW145" s="328"/>
      <c r="BX145" s="328"/>
      <c r="BY145" s="328"/>
      <c r="BZ145" s="328"/>
      <c r="CA145" s="328"/>
      <c r="CB145" s="328"/>
      <c r="CC145" s="328"/>
      <c r="CD145" s="328"/>
      <c r="CE145" s="328"/>
      <c r="CF145" s="328"/>
      <c r="CG145" s="328"/>
      <c r="CH145" s="328"/>
      <c r="CI145" s="328"/>
      <c r="CJ145" s="328"/>
      <c r="CK145" s="328"/>
      <c r="CL145" s="328"/>
      <c r="CM145" s="328"/>
      <c r="CN145" s="328"/>
      <c r="CO145" s="328"/>
      <c r="CP145" s="296"/>
      <c r="CQ145" s="296"/>
      <c r="CR145" s="296"/>
    </row>
    <row r="146" spans="1:96" ht="24">
      <c r="A146" s="259">
        <v>14</v>
      </c>
      <c r="B146" s="292"/>
      <c r="C146" s="292" t="s">
        <v>5954</v>
      </c>
      <c r="D146" s="327" t="s">
        <v>5955</v>
      </c>
      <c r="E146" s="326" t="s">
        <v>503</v>
      </c>
      <c r="F146" s="259">
        <v>2024</v>
      </c>
      <c r="G146" s="259">
        <v>2024</v>
      </c>
      <c r="H146" s="259">
        <v>7</v>
      </c>
      <c r="I146" s="326" t="s">
        <v>5953</v>
      </c>
      <c r="J146" s="733">
        <v>5000000</v>
      </c>
      <c r="K146" s="733">
        <v>5000000</v>
      </c>
      <c r="L146" s="326" t="s">
        <v>4734</v>
      </c>
      <c r="M146" s="784">
        <v>2</v>
      </c>
      <c r="N146" s="9" t="s">
        <v>5713</v>
      </c>
      <c r="O146" s="11" t="s">
        <v>9</v>
      </c>
      <c r="P146" s="259" t="s">
        <v>3686</v>
      </c>
      <c r="Q146" s="259" t="s">
        <v>9</v>
      </c>
      <c r="R146" s="10">
        <v>6795859</v>
      </c>
      <c r="S146" s="332" t="s">
        <v>2344</v>
      </c>
      <c r="T146" s="323" t="s">
        <v>1960</v>
      </c>
      <c r="U146" s="412">
        <f>$K146/3</f>
        <v>1666666.6666666667</v>
      </c>
      <c r="V146" s="326" t="s">
        <v>197</v>
      </c>
      <c r="W146" s="8" t="s">
        <v>4746</v>
      </c>
      <c r="X146" s="8" t="s">
        <v>4734</v>
      </c>
      <c r="Y146" s="22">
        <v>1093</v>
      </c>
      <c r="Z146" s="370" t="s">
        <v>4736</v>
      </c>
      <c r="AA146" s="10">
        <v>6681051</v>
      </c>
      <c r="AB146" s="12" t="s">
        <v>1945</v>
      </c>
      <c r="AC146" s="328" t="s">
        <v>3552</v>
      </c>
      <c r="AD146" s="412">
        <f>$K146/3</f>
        <v>1666666.6666666667</v>
      </c>
      <c r="AE146" s="326" t="s">
        <v>197</v>
      </c>
      <c r="AF146" s="326" t="s">
        <v>4746</v>
      </c>
      <c r="AG146" s="8" t="s">
        <v>4734</v>
      </c>
      <c r="AH146" s="8">
        <v>6826739</v>
      </c>
      <c r="AI146" s="13" t="s">
        <v>2595</v>
      </c>
      <c r="AJ146" s="328" t="s">
        <v>3555</v>
      </c>
      <c r="AK146" s="412">
        <f>$K146/3</f>
        <v>1666666.6666666667</v>
      </c>
      <c r="AL146" s="326" t="s">
        <v>197</v>
      </c>
      <c r="AM146" s="326" t="s">
        <v>4746</v>
      </c>
      <c r="AN146" s="8" t="s">
        <v>4734</v>
      </c>
      <c r="AO146" s="328"/>
      <c r="AP146" s="328"/>
      <c r="AQ146" s="328"/>
      <c r="AR146" s="416"/>
      <c r="AS146" s="328"/>
      <c r="AT146" s="328"/>
      <c r="AU146" s="8"/>
      <c r="AV146" s="328"/>
      <c r="AW146" s="328"/>
      <c r="AX146" s="328"/>
      <c r="AY146" s="416"/>
      <c r="AZ146" s="328"/>
      <c r="BA146" s="328"/>
      <c r="BB146" s="328"/>
      <c r="BC146" s="328"/>
      <c r="BD146" s="328"/>
      <c r="BE146" s="328"/>
      <c r="BF146" s="416"/>
      <c r="BG146" s="328"/>
      <c r="BH146" s="328"/>
      <c r="BI146" s="328"/>
      <c r="BJ146" s="328"/>
      <c r="BK146" s="328"/>
      <c r="BL146" s="328"/>
      <c r="BM146" s="416"/>
      <c r="BN146" s="328"/>
      <c r="BO146" s="328"/>
      <c r="BP146" s="328"/>
      <c r="BQ146" s="328">
        <v>2</v>
      </c>
      <c r="BR146" s="321" t="s">
        <v>3661</v>
      </c>
      <c r="BS146" s="324" t="s">
        <v>3662</v>
      </c>
      <c r="BT146" s="332"/>
      <c r="BU146" s="328"/>
      <c r="BV146" s="328"/>
      <c r="BW146" s="328"/>
      <c r="BX146" s="328"/>
      <c r="BY146" s="328"/>
      <c r="BZ146" s="328"/>
      <c r="CA146" s="328"/>
      <c r="CB146" s="328"/>
      <c r="CC146" s="328"/>
      <c r="CD146" s="328"/>
      <c r="CE146" s="328"/>
      <c r="CF146" s="328"/>
      <c r="CG146" s="328"/>
      <c r="CH146" s="328"/>
      <c r="CI146" s="328"/>
      <c r="CJ146" s="328"/>
      <c r="CK146" s="328"/>
      <c r="CL146" s="328"/>
      <c r="CM146" s="328"/>
      <c r="CN146" s="328"/>
      <c r="CO146" s="328"/>
      <c r="CP146" s="296"/>
      <c r="CQ146" s="296"/>
      <c r="CR146" s="296"/>
    </row>
    <row r="147" spans="1:96" ht="36">
      <c r="A147" s="10">
        <v>15</v>
      </c>
      <c r="B147" s="292"/>
      <c r="C147" s="292" t="s">
        <v>5956</v>
      </c>
      <c r="D147" s="327" t="s">
        <v>5957</v>
      </c>
      <c r="E147" s="326" t="s">
        <v>503</v>
      </c>
      <c r="F147" s="259">
        <v>2024</v>
      </c>
      <c r="G147" s="259">
        <v>2024</v>
      </c>
      <c r="H147" s="259">
        <v>7</v>
      </c>
      <c r="I147" s="326" t="s">
        <v>5942</v>
      </c>
      <c r="J147" s="733">
        <v>5000000</v>
      </c>
      <c r="K147" s="733">
        <v>5000000</v>
      </c>
      <c r="L147" s="326" t="s">
        <v>4734</v>
      </c>
      <c r="M147" s="784">
        <v>4</v>
      </c>
      <c r="N147" s="9" t="s">
        <v>5713</v>
      </c>
      <c r="O147" s="11" t="s">
        <v>9</v>
      </c>
      <c r="P147" s="259" t="s">
        <v>3686</v>
      </c>
      <c r="Q147" s="259" t="s">
        <v>9</v>
      </c>
      <c r="R147" s="328">
        <v>6886510</v>
      </c>
      <c r="S147" s="332" t="s">
        <v>3543</v>
      </c>
      <c r="T147" s="13" t="s">
        <v>4713</v>
      </c>
      <c r="U147" s="412">
        <f>$K147/4</f>
        <v>1250000</v>
      </c>
      <c r="V147" s="326" t="s">
        <v>179</v>
      </c>
      <c r="W147" s="8" t="s">
        <v>4737</v>
      </c>
      <c r="X147" s="8" t="s">
        <v>4734</v>
      </c>
      <c r="Y147" s="22">
        <v>1093</v>
      </c>
      <c r="Z147" s="370" t="s">
        <v>4736</v>
      </c>
      <c r="AA147" s="10">
        <v>6825598</v>
      </c>
      <c r="AB147" s="323" t="s">
        <v>2062</v>
      </c>
      <c r="AC147" s="328" t="s">
        <v>3564</v>
      </c>
      <c r="AD147" s="412">
        <f>$K147/4</f>
        <v>1250000</v>
      </c>
      <c r="AE147" s="326" t="s">
        <v>179</v>
      </c>
      <c r="AF147" s="326" t="s">
        <v>4737</v>
      </c>
      <c r="AG147" s="8" t="s">
        <v>4734</v>
      </c>
      <c r="AH147" s="10">
        <v>6833162</v>
      </c>
      <c r="AI147" s="323" t="s">
        <v>2319</v>
      </c>
      <c r="AJ147" s="328" t="s">
        <v>4840</v>
      </c>
      <c r="AK147" s="412">
        <f>$K147/4</f>
        <v>1250000</v>
      </c>
      <c r="AL147" s="326" t="s">
        <v>3486</v>
      </c>
      <c r="AM147" s="326" t="s">
        <v>4908</v>
      </c>
      <c r="AN147" s="8" t="s">
        <v>4734</v>
      </c>
      <c r="AO147" s="8">
        <v>6785861</v>
      </c>
      <c r="AP147" s="13" t="s">
        <v>2192</v>
      </c>
      <c r="AQ147" s="328" t="s">
        <v>5958</v>
      </c>
      <c r="AR147" s="412">
        <f>$K147/4</f>
        <v>1250000</v>
      </c>
      <c r="AS147" s="328" t="s">
        <v>3486</v>
      </c>
      <c r="AT147" s="326" t="s">
        <v>4908</v>
      </c>
      <c r="AU147" s="8" t="s">
        <v>4734</v>
      </c>
      <c r="AV147" s="328"/>
      <c r="AW147" s="328"/>
      <c r="AX147" s="328"/>
      <c r="AY147" s="416"/>
      <c r="AZ147" s="328"/>
      <c r="BA147" s="328"/>
      <c r="BB147" s="328"/>
      <c r="BC147" s="328"/>
      <c r="BD147" s="328"/>
      <c r="BE147" s="328"/>
      <c r="BF147" s="416"/>
      <c r="BG147" s="328"/>
      <c r="BH147" s="328"/>
      <c r="BI147" s="328"/>
      <c r="BJ147" s="328"/>
      <c r="BK147" s="328"/>
      <c r="BL147" s="328"/>
      <c r="BM147" s="416"/>
      <c r="BN147" s="328"/>
      <c r="BO147" s="328"/>
      <c r="BP147" s="328"/>
      <c r="BQ147" s="328">
        <v>4</v>
      </c>
      <c r="BR147" s="321" t="s">
        <v>3661</v>
      </c>
      <c r="BS147" s="324" t="s">
        <v>3662</v>
      </c>
      <c r="BT147" s="332"/>
      <c r="BU147" s="328"/>
      <c r="BV147" s="328"/>
      <c r="BW147" s="328"/>
      <c r="BX147" s="328"/>
      <c r="BY147" s="328"/>
      <c r="BZ147" s="328"/>
      <c r="CA147" s="328"/>
      <c r="CB147" s="328"/>
      <c r="CC147" s="328"/>
      <c r="CD147" s="328"/>
      <c r="CE147" s="328"/>
      <c r="CF147" s="328"/>
      <c r="CG147" s="328"/>
      <c r="CH147" s="328"/>
      <c r="CI147" s="328"/>
      <c r="CJ147" s="328"/>
      <c r="CK147" s="328"/>
      <c r="CL147" s="328"/>
      <c r="CM147" s="328"/>
      <c r="CN147" s="328"/>
      <c r="CO147" s="328"/>
      <c r="CP147" s="296"/>
      <c r="CQ147" s="296"/>
      <c r="CR147" s="296"/>
    </row>
    <row r="148" spans="1:96" ht="24">
      <c r="A148" s="10">
        <v>24</v>
      </c>
      <c r="B148" s="292"/>
      <c r="C148" s="292" t="s">
        <v>5981</v>
      </c>
      <c r="D148" s="327" t="s">
        <v>5982</v>
      </c>
      <c r="E148" s="326" t="s">
        <v>503</v>
      </c>
      <c r="F148" s="259">
        <v>2024</v>
      </c>
      <c r="G148" s="259">
        <v>2024</v>
      </c>
      <c r="H148" s="259">
        <v>7</v>
      </c>
      <c r="I148" s="326" t="s">
        <v>5942</v>
      </c>
      <c r="J148" s="733">
        <v>5000000</v>
      </c>
      <c r="K148" s="733">
        <v>5000000</v>
      </c>
      <c r="L148" s="326" t="s">
        <v>4734</v>
      </c>
      <c r="M148" s="784">
        <v>3</v>
      </c>
      <c r="N148" s="9" t="s">
        <v>5713</v>
      </c>
      <c r="O148" s="11" t="s">
        <v>9</v>
      </c>
      <c r="P148" s="259" t="s">
        <v>3686</v>
      </c>
      <c r="Q148" s="259" t="s">
        <v>9</v>
      </c>
      <c r="R148" s="328">
        <v>6680625</v>
      </c>
      <c r="S148" s="332" t="s">
        <v>3540</v>
      </c>
      <c r="T148" s="329" t="s">
        <v>2070</v>
      </c>
      <c r="U148" s="412">
        <f>$K148/3</f>
        <v>1666666.6666666667</v>
      </c>
      <c r="V148" s="326" t="s">
        <v>172</v>
      </c>
      <c r="W148" s="8" t="s">
        <v>3694</v>
      </c>
      <c r="X148" s="8" t="s">
        <v>4734</v>
      </c>
      <c r="Y148" s="22">
        <v>1093</v>
      </c>
      <c r="Z148" s="370" t="s">
        <v>4736</v>
      </c>
      <c r="AA148" s="8">
        <v>6680615</v>
      </c>
      <c r="AB148" s="13" t="s">
        <v>2769</v>
      </c>
      <c r="AC148" s="328" t="s">
        <v>5255</v>
      </c>
      <c r="AD148" s="412">
        <f>$K148/3</f>
        <v>1666666.6666666667</v>
      </c>
      <c r="AE148" s="326" t="s">
        <v>172</v>
      </c>
      <c r="AF148" s="326" t="s">
        <v>3694</v>
      </c>
      <c r="AG148" s="8" t="s">
        <v>4734</v>
      </c>
      <c r="AH148" s="13" t="s">
        <v>4753</v>
      </c>
      <c r="AI148" s="13" t="s">
        <v>4753</v>
      </c>
      <c r="AJ148" s="328" t="s">
        <v>4754</v>
      </c>
      <c r="AK148" s="412">
        <f>$K148/3</f>
        <v>1666666.6666666667</v>
      </c>
      <c r="AL148" s="326" t="s">
        <v>172</v>
      </c>
      <c r="AM148" s="326" t="s">
        <v>3694</v>
      </c>
      <c r="AN148" s="8" t="s">
        <v>4734</v>
      </c>
      <c r="AO148" s="328"/>
      <c r="AP148" s="328"/>
      <c r="AQ148" s="328"/>
      <c r="AR148" s="416"/>
      <c r="AS148" s="328"/>
      <c r="AT148" s="328"/>
      <c r="AU148" s="8"/>
      <c r="AV148" s="328"/>
      <c r="AW148" s="328"/>
      <c r="AX148" s="328"/>
      <c r="AY148" s="416"/>
      <c r="AZ148" s="328"/>
      <c r="BA148" s="328"/>
      <c r="BB148" s="328"/>
      <c r="BC148" s="328"/>
      <c r="BD148" s="328"/>
      <c r="BE148" s="328"/>
      <c r="BF148" s="416"/>
      <c r="BG148" s="328"/>
      <c r="BH148" s="328"/>
      <c r="BI148" s="328"/>
      <c r="BJ148" s="328"/>
      <c r="BK148" s="328"/>
      <c r="BL148" s="328"/>
      <c r="BM148" s="416"/>
      <c r="BN148" s="328"/>
      <c r="BO148" s="328"/>
      <c r="BP148" s="328"/>
      <c r="BQ148" s="328">
        <v>3</v>
      </c>
      <c r="BR148" s="321" t="s">
        <v>3661</v>
      </c>
      <c r="BS148" s="324" t="s">
        <v>3662</v>
      </c>
      <c r="BT148" s="332"/>
      <c r="BU148" s="328"/>
      <c r="BV148" s="328"/>
      <c r="BW148" s="328"/>
      <c r="BX148" s="328"/>
      <c r="BY148" s="328"/>
      <c r="BZ148" s="328"/>
      <c r="CA148" s="328"/>
      <c r="CB148" s="328"/>
      <c r="CC148" s="328"/>
      <c r="CD148" s="328"/>
      <c r="CE148" s="328"/>
      <c r="CF148" s="328"/>
      <c r="CG148" s="328"/>
      <c r="CH148" s="328"/>
      <c r="CI148" s="328"/>
      <c r="CJ148" s="328"/>
      <c r="CK148" s="328"/>
      <c r="CL148" s="328"/>
      <c r="CM148" s="328"/>
      <c r="CN148" s="328"/>
      <c r="CO148" s="328"/>
      <c r="CP148" s="296"/>
      <c r="CQ148" s="296"/>
      <c r="CR148" s="296"/>
    </row>
    <row r="149" spans="1:96" ht="24">
      <c r="A149" s="10">
        <v>28</v>
      </c>
      <c r="B149" s="427"/>
      <c r="C149" s="1213" t="s">
        <v>5990</v>
      </c>
      <c r="D149" s="993" t="s">
        <v>5991</v>
      </c>
      <c r="E149" s="992" t="s">
        <v>503</v>
      </c>
      <c r="F149" s="259">
        <v>2024</v>
      </c>
      <c r="G149" s="259">
        <v>2024</v>
      </c>
      <c r="H149" s="994">
        <v>7</v>
      </c>
      <c r="I149" s="992" t="s">
        <v>5953</v>
      </c>
      <c r="J149" s="1224">
        <v>5000000</v>
      </c>
      <c r="K149" s="1224">
        <v>5000000</v>
      </c>
      <c r="L149" s="992" t="s">
        <v>4734</v>
      </c>
      <c r="M149" s="996">
        <v>1</v>
      </c>
      <c r="N149" s="1230" t="s">
        <v>5713</v>
      </c>
      <c r="O149" s="11" t="s">
        <v>9</v>
      </c>
      <c r="P149" s="994" t="s">
        <v>3686</v>
      </c>
      <c r="Q149" s="994" t="s">
        <v>9</v>
      </c>
      <c r="R149" s="28">
        <v>6879158</v>
      </c>
      <c r="S149" s="997" t="s">
        <v>4767</v>
      </c>
      <c r="T149" s="501" t="s">
        <v>2828</v>
      </c>
      <c r="U149" s="999">
        <f>$K149/3</f>
        <v>1666666.6666666667</v>
      </c>
      <c r="V149" s="992" t="s">
        <v>197</v>
      </c>
      <c r="W149" s="8" t="s">
        <v>4746</v>
      </c>
      <c r="X149" s="8" t="s">
        <v>4734</v>
      </c>
      <c r="Y149" s="22">
        <v>1093</v>
      </c>
      <c r="Z149" s="370" t="s">
        <v>4736</v>
      </c>
      <c r="AA149" s="29">
        <v>6680618</v>
      </c>
      <c r="AB149" s="1022" t="s">
        <v>2025</v>
      </c>
      <c r="AC149" s="763" t="s">
        <v>5992</v>
      </c>
      <c r="AD149" s="412">
        <f>$K149/3</f>
        <v>1666666.6666666667</v>
      </c>
      <c r="AE149" s="992" t="s">
        <v>197</v>
      </c>
      <c r="AF149" s="326" t="s">
        <v>4746</v>
      </c>
      <c r="AG149" s="8" t="s">
        <v>4734</v>
      </c>
      <c r="AH149" s="28">
        <v>6658545</v>
      </c>
      <c r="AI149" s="501" t="s">
        <v>1272</v>
      </c>
      <c r="AJ149" s="763" t="s">
        <v>5190</v>
      </c>
      <c r="AK149" s="412">
        <f>$K149/3</f>
        <v>1666666.6666666667</v>
      </c>
      <c r="AL149" s="326" t="s">
        <v>197</v>
      </c>
      <c r="AM149" s="326" t="s">
        <v>4746</v>
      </c>
      <c r="AN149" s="8" t="s">
        <v>4734</v>
      </c>
      <c r="AO149" s="763"/>
      <c r="AP149" s="763"/>
      <c r="AQ149" s="763"/>
      <c r="AR149" s="1001"/>
      <c r="AS149" s="763"/>
      <c r="AT149" s="763"/>
      <c r="AU149" s="28"/>
      <c r="AV149" s="763"/>
      <c r="AW149" s="763"/>
      <c r="AX149" s="763"/>
      <c r="AY149" s="1001"/>
      <c r="AZ149" s="763"/>
      <c r="BA149" s="763"/>
      <c r="BB149" s="763"/>
      <c r="BC149" s="763"/>
      <c r="BD149" s="763"/>
      <c r="BE149" s="763"/>
      <c r="BF149" s="1001"/>
      <c r="BG149" s="763"/>
      <c r="BH149" s="763"/>
      <c r="BI149" s="763"/>
      <c r="BJ149" s="763"/>
      <c r="BK149" s="763"/>
      <c r="BL149" s="763"/>
      <c r="BM149" s="1001"/>
      <c r="BN149" s="763"/>
      <c r="BO149" s="763"/>
      <c r="BP149" s="763"/>
      <c r="BQ149" s="763">
        <v>1</v>
      </c>
      <c r="BR149" s="321" t="s">
        <v>3661</v>
      </c>
      <c r="BS149" s="1274" t="s">
        <v>3662</v>
      </c>
      <c r="BT149" s="997"/>
      <c r="BU149" s="763"/>
      <c r="BV149" s="763"/>
      <c r="BW149" s="763"/>
      <c r="BX149" s="763"/>
      <c r="BY149" s="763"/>
      <c r="BZ149" s="763"/>
      <c r="CA149" s="763"/>
      <c r="CB149" s="763"/>
      <c r="CC149" s="763"/>
      <c r="CD149" s="763"/>
      <c r="CE149" s="763"/>
      <c r="CF149" s="763"/>
      <c r="CG149" s="763"/>
      <c r="CH149" s="763"/>
      <c r="CI149" s="763"/>
      <c r="CJ149" s="763"/>
      <c r="CK149" s="763"/>
      <c r="CL149" s="763"/>
      <c r="CM149" s="763"/>
      <c r="CN149" s="763"/>
      <c r="CO149" s="763"/>
    </row>
    <row r="150" spans="1:96" ht="24">
      <c r="A150" s="10">
        <v>25</v>
      </c>
      <c r="B150" s="292"/>
      <c r="C150" s="326"/>
      <c r="D150" s="327" t="s">
        <v>6076</v>
      </c>
      <c r="E150" s="326" t="s">
        <v>6077</v>
      </c>
      <c r="F150" s="259">
        <v>2025</v>
      </c>
      <c r="G150" s="259">
        <v>2025</v>
      </c>
      <c r="H150" s="259">
        <v>6</v>
      </c>
      <c r="I150" s="326" t="s">
        <v>5953</v>
      </c>
      <c r="J150" s="730">
        <v>4990000</v>
      </c>
      <c r="K150" s="730">
        <v>4990000</v>
      </c>
      <c r="L150" s="326" t="s">
        <v>4734</v>
      </c>
      <c r="M150" s="784">
        <v>2</v>
      </c>
      <c r="N150" s="326"/>
      <c r="O150" s="11" t="s">
        <v>9</v>
      </c>
      <c r="P150" s="259" t="s">
        <v>3686</v>
      </c>
      <c r="Q150" s="259"/>
      <c r="R150" s="328">
        <v>6826743</v>
      </c>
      <c r="S150" s="332" t="s">
        <v>3554</v>
      </c>
      <c r="T150" s="329" t="s">
        <v>2168</v>
      </c>
      <c r="U150" s="412">
        <v>4990000</v>
      </c>
      <c r="V150" s="326" t="s">
        <v>6064</v>
      </c>
      <c r="W150" s="8" t="s">
        <v>4746</v>
      </c>
      <c r="X150" s="8" t="s">
        <v>4734</v>
      </c>
      <c r="Y150" s="22">
        <v>1093</v>
      </c>
      <c r="Z150" s="370" t="s">
        <v>4736</v>
      </c>
      <c r="AA150" s="328">
        <v>6658545</v>
      </c>
      <c r="AB150" s="331" t="s">
        <v>1272</v>
      </c>
      <c r="AC150" s="328" t="s">
        <v>5190</v>
      </c>
      <c r="AD150" s="412">
        <v>4990000</v>
      </c>
      <c r="AE150" s="326" t="s">
        <v>6064</v>
      </c>
      <c r="AF150" s="8" t="s">
        <v>4746</v>
      </c>
      <c r="AG150" s="8" t="s">
        <v>4734</v>
      </c>
      <c r="AH150" s="328">
        <v>6892129</v>
      </c>
      <c r="AI150" s="331" t="s">
        <v>2845</v>
      </c>
      <c r="AJ150" s="328" t="s">
        <v>114</v>
      </c>
      <c r="AK150" s="412">
        <v>4990000</v>
      </c>
      <c r="AL150" s="326" t="s">
        <v>6064</v>
      </c>
      <c r="AM150" s="8" t="s">
        <v>4746</v>
      </c>
      <c r="AN150" s="8" t="s">
        <v>4734</v>
      </c>
      <c r="AO150" s="328"/>
      <c r="AP150" s="328"/>
      <c r="AQ150" s="328"/>
      <c r="AR150" s="416"/>
      <c r="AS150" s="328"/>
      <c r="AT150" s="328"/>
      <c r="AU150" s="328"/>
      <c r="AV150" s="328"/>
      <c r="AW150" s="328"/>
      <c r="AX150" s="328"/>
      <c r="AY150" s="416"/>
      <c r="AZ150" s="328"/>
      <c r="BA150" s="328"/>
      <c r="BB150" s="328"/>
      <c r="BC150" s="328"/>
      <c r="BD150" s="328"/>
      <c r="BE150" s="328"/>
      <c r="BF150" s="416"/>
      <c r="BG150" s="328"/>
      <c r="BH150" s="328"/>
      <c r="BI150" s="328"/>
      <c r="BJ150" s="328"/>
      <c r="BK150" s="328"/>
      <c r="BL150" s="328"/>
      <c r="BM150" s="416"/>
      <c r="BN150" s="328"/>
      <c r="BO150" s="328"/>
      <c r="BP150" s="328"/>
      <c r="BQ150" s="328"/>
      <c r="BR150" s="918" t="s">
        <v>3661</v>
      </c>
      <c r="BS150" s="10"/>
      <c r="BT150" s="332"/>
      <c r="BU150" s="328"/>
      <c r="BV150" s="328"/>
      <c r="BW150" s="328"/>
      <c r="BX150" s="328"/>
      <c r="BY150" s="328"/>
      <c r="BZ150" s="328"/>
      <c r="CA150" s="328"/>
      <c r="CB150" s="328"/>
      <c r="CC150" s="328"/>
      <c r="CD150" s="328"/>
      <c r="CE150" s="328"/>
      <c r="CF150" s="328"/>
      <c r="CG150" s="328"/>
      <c r="CH150" s="328"/>
      <c r="CI150" s="328"/>
      <c r="CJ150" s="328"/>
      <c r="CK150" s="328"/>
      <c r="CL150" s="328"/>
      <c r="CM150" s="328"/>
      <c r="CN150" s="328"/>
      <c r="CO150" s="328"/>
    </row>
    <row r="151" spans="1:96" ht="24">
      <c r="A151" s="10">
        <v>26</v>
      </c>
      <c r="B151" s="292"/>
      <c r="C151" s="326"/>
      <c r="D151" s="327" t="s">
        <v>6078</v>
      </c>
      <c r="E151" s="326" t="s">
        <v>6077</v>
      </c>
      <c r="F151" s="259">
        <v>2025</v>
      </c>
      <c r="G151" s="259">
        <v>2025</v>
      </c>
      <c r="H151" s="259">
        <v>6</v>
      </c>
      <c r="I151" s="326" t="s">
        <v>5942</v>
      </c>
      <c r="J151" s="730">
        <v>4950000</v>
      </c>
      <c r="K151" s="730">
        <v>4950000</v>
      </c>
      <c r="L151" s="326" t="s">
        <v>4734</v>
      </c>
      <c r="M151" s="784">
        <v>2</v>
      </c>
      <c r="N151" s="326"/>
      <c r="O151" s="11" t="s">
        <v>9</v>
      </c>
      <c r="P151" s="259" t="s">
        <v>3686</v>
      </c>
      <c r="Q151" s="259"/>
      <c r="R151" s="328">
        <v>6680626</v>
      </c>
      <c r="S151" s="332" t="s">
        <v>3526</v>
      </c>
      <c r="T151" s="329" t="s">
        <v>1296</v>
      </c>
      <c r="U151" s="412">
        <v>4950000</v>
      </c>
      <c r="V151" s="326" t="s">
        <v>6072</v>
      </c>
      <c r="W151" s="8" t="s">
        <v>4737</v>
      </c>
      <c r="X151" s="8" t="s">
        <v>4734</v>
      </c>
      <c r="Y151" s="22">
        <v>1093</v>
      </c>
      <c r="Z151" s="370" t="s">
        <v>4736</v>
      </c>
      <c r="AA151" s="328">
        <v>6803558</v>
      </c>
      <c r="AB151" s="331" t="s">
        <v>2987</v>
      </c>
      <c r="AC151" s="328" t="s">
        <v>132</v>
      </c>
      <c r="AD151" s="412">
        <v>4950000</v>
      </c>
      <c r="AE151" s="326" t="s">
        <v>256</v>
      </c>
      <c r="AF151" s="326" t="s">
        <v>4737</v>
      </c>
      <c r="AG151" s="8" t="s">
        <v>4734</v>
      </c>
      <c r="AH151" s="328">
        <v>6773159</v>
      </c>
      <c r="AI151" s="331" t="s">
        <v>4152</v>
      </c>
      <c r="AJ151" s="328" t="s">
        <v>3538</v>
      </c>
      <c r="AK151" s="412">
        <v>4950000</v>
      </c>
      <c r="AL151" s="326" t="s">
        <v>256</v>
      </c>
      <c r="AM151" s="326" t="s">
        <v>4737</v>
      </c>
      <c r="AN151" s="8" t="s">
        <v>4734</v>
      </c>
      <c r="AO151" s="328"/>
      <c r="AP151" s="328"/>
      <c r="AQ151" s="328"/>
      <c r="AR151" s="416"/>
      <c r="AS151" s="328"/>
      <c r="AT151" s="328"/>
      <c r="AU151" s="328"/>
      <c r="AV151" s="328"/>
      <c r="AW151" s="328"/>
      <c r="AX151" s="328"/>
      <c r="AY151" s="416"/>
      <c r="AZ151" s="328"/>
      <c r="BA151" s="328"/>
      <c r="BB151" s="328"/>
      <c r="BC151" s="328"/>
      <c r="BD151" s="328"/>
      <c r="BE151" s="328"/>
      <c r="BF151" s="416"/>
      <c r="BG151" s="328"/>
      <c r="BH151" s="328"/>
      <c r="BI151" s="328"/>
      <c r="BJ151" s="328"/>
      <c r="BK151" s="328"/>
      <c r="BL151" s="328"/>
      <c r="BM151" s="416"/>
      <c r="BN151" s="328"/>
      <c r="BO151" s="328"/>
      <c r="BP151" s="328"/>
      <c r="BQ151" s="328"/>
      <c r="BR151" s="918" t="s">
        <v>3661</v>
      </c>
      <c r="BS151" s="10"/>
      <c r="BT151" s="332"/>
      <c r="BU151" s="328"/>
      <c r="BV151" s="328"/>
      <c r="BW151" s="328"/>
      <c r="BX151" s="328"/>
      <c r="BY151" s="328"/>
      <c r="BZ151" s="328"/>
      <c r="CA151" s="328"/>
      <c r="CB151" s="328"/>
      <c r="CC151" s="328"/>
      <c r="CD151" s="328"/>
      <c r="CE151" s="328"/>
      <c r="CF151" s="328"/>
      <c r="CG151" s="328"/>
      <c r="CH151" s="328"/>
      <c r="CI151" s="328"/>
      <c r="CJ151" s="328"/>
      <c r="CK151" s="328"/>
      <c r="CL151" s="328"/>
      <c r="CM151" s="328"/>
      <c r="CN151" s="328"/>
      <c r="CO151" s="328"/>
    </row>
    <row r="152" spans="1:96" ht="36">
      <c r="A152" s="10">
        <v>37</v>
      </c>
      <c r="B152" s="292"/>
      <c r="C152" s="292" t="s">
        <v>6010</v>
      </c>
      <c r="D152" s="327" t="s">
        <v>6011</v>
      </c>
      <c r="E152" s="326" t="s">
        <v>504</v>
      </c>
      <c r="F152" s="259">
        <v>2024</v>
      </c>
      <c r="G152" s="259">
        <v>2024</v>
      </c>
      <c r="H152" s="259"/>
      <c r="I152" s="326" t="s">
        <v>5942</v>
      </c>
      <c r="J152" s="730">
        <v>4920000</v>
      </c>
      <c r="K152" s="730">
        <v>4920000</v>
      </c>
      <c r="L152" s="326" t="s">
        <v>4734</v>
      </c>
      <c r="M152" s="784">
        <v>2</v>
      </c>
      <c r="N152" s="9" t="s">
        <v>5713</v>
      </c>
      <c r="O152" s="11" t="s">
        <v>9</v>
      </c>
      <c r="P152" s="259" t="s">
        <v>3686</v>
      </c>
      <c r="Q152" s="259" t="s">
        <v>9</v>
      </c>
      <c r="R152" s="786" t="s">
        <v>6012</v>
      </c>
      <c r="S152" s="332" t="s">
        <v>3534</v>
      </c>
      <c r="T152" s="785" t="s">
        <v>2631</v>
      </c>
      <c r="U152" s="412">
        <f>$K152/3</f>
        <v>1640000</v>
      </c>
      <c r="V152" s="326" t="s">
        <v>217</v>
      </c>
      <c r="W152" s="8" t="s">
        <v>4746</v>
      </c>
      <c r="X152" s="8" t="s">
        <v>4734</v>
      </c>
      <c r="Y152" s="22">
        <v>1093</v>
      </c>
      <c r="Z152" s="370" t="s">
        <v>4736</v>
      </c>
      <c r="AA152" s="786">
        <v>6832969</v>
      </c>
      <c r="AB152" s="787" t="s">
        <v>3189</v>
      </c>
      <c r="AC152" s="328" t="s">
        <v>5963</v>
      </c>
      <c r="AD152" s="412">
        <f>$K152/3</f>
        <v>1640000</v>
      </c>
      <c r="AE152" s="326" t="s">
        <v>217</v>
      </c>
      <c r="AF152" s="326" t="s">
        <v>4746</v>
      </c>
      <c r="AG152" s="326" t="s">
        <v>4734</v>
      </c>
      <c r="AH152" s="786" t="s">
        <v>4423</v>
      </c>
      <c r="AI152" s="787" t="s">
        <v>2298</v>
      </c>
      <c r="AJ152" s="328" t="s">
        <v>3517</v>
      </c>
      <c r="AK152" s="412">
        <f>$K152/3</f>
        <v>1640000</v>
      </c>
      <c r="AL152" s="326" t="s">
        <v>217</v>
      </c>
      <c r="AM152" s="326" t="s">
        <v>4746</v>
      </c>
      <c r="AN152" s="326" t="s">
        <v>4734</v>
      </c>
      <c r="AO152" s="328"/>
      <c r="AP152" s="328"/>
      <c r="AQ152" s="328"/>
      <c r="AR152" s="416"/>
      <c r="AS152" s="328"/>
      <c r="AT152" s="328"/>
      <c r="AU152" s="328"/>
      <c r="AV152" s="328"/>
      <c r="AW152" s="328"/>
      <c r="AX152" s="328"/>
      <c r="AY152" s="416"/>
      <c r="AZ152" s="328"/>
      <c r="BA152" s="328"/>
      <c r="BB152" s="328"/>
      <c r="BC152" s="328"/>
      <c r="BD152" s="328"/>
      <c r="BE152" s="328"/>
      <c r="BF152" s="416"/>
      <c r="BG152" s="328"/>
      <c r="BH152" s="328"/>
      <c r="BI152" s="328"/>
      <c r="BJ152" s="328"/>
      <c r="BK152" s="328"/>
      <c r="BL152" s="328"/>
      <c r="BM152" s="416"/>
      <c r="BN152" s="328"/>
      <c r="BO152" s="328"/>
      <c r="BP152" s="328"/>
      <c r="BQ152" s="328">
        <v>2</v>
      </c>
      <c r="BR152" s="321" t="s">
        <v>3661</v>
      </c>
      <c r="BS152" s="447" t="s">
        <v>3662</v>
      </c>
      <c r="BT152" s="332"/>
      <c r="BU152" s="328"/>
      <c r="BV152" s="328"/>
      <c r="BW152" s="328"/>
      <c r="BX152" s="328"/>
      <c r="BY152" s="328"/>
      <c r="BZ152" s="328"/>
      <c r="CA152" s="328"/>
      <c r="CB152" s="328"/>
      <c r="CC152" s="328"/>
      <c r="CD152" s="328"/>
      <c r="CE152" s="328"/>
      <c r="CF152" s="328"/>
      <c r="CG152" s="328"/>
      <c r="CH152" s="328"/>
      <c r="CI152" s="328"/>
      <c r="CJ152" s="328"/>
      <c r="CK152" s="328"/>
      <c r="CL152" s="328"/>
      <c r="CM152" s="328"/>
      <c r="CN152" s="328"/>
      <c r="CO152" s="328"/>
    </row>
    <row r="153" spans="1:96" ht="48.6">
      <c r="A153" s="10">
        <v>24</v>
      </c>
      <c r="B153" s="292" t="s">
        <v>5492</v>
      </c>
      <c r="C153" s="8" t="s">
        <v>1230</v>
      </c>
      <c r="D153" s="11" t="s">
        <v>5523</v>
      </c>
      <c r="E153" s="8" t="s">
        <v>5502</v>
      </c>
      <c r="F153" s="10">
        <v>2021</v>
      </c>
      <c r="G153" s="10">
        <v>2021</v>
      </c>
      <c r="H153" s="10">
        <v>5</v>
      </c>
      <c r="I153" s="8" t="s">
        <v>5401</v>
      </c>
      <c r="J153" s="748">
        <v>0</v>
      </c>
      <c r="K153" s="723">
        <v>4850000</v>
      </c>
      <c r="L153" s="8" t="s">
        <v>3687</v>
      </c>
      <c r="M153" s="10">
        <v>7</v>
      </c>
      <c r="N153" s="8" t="s">
        <v>5402</v>
      </c>
      <c r="O153" s="11" t="s">
        <v>9</v>
      </c>
      <c r="P153" s="10"/>
      <c r="Q153" s="10"/>
      <c r="R153" s="8">
        <v>6784457</v>
      </c>
      <c r="S153" s="9" t="s">
        <v>51</v>
      </c>
      <c r="T153" s="8" t="s">
        <v>2042</v>
      </c>
      <c r="U153" s="196"/>
      <c r="V153" s="8" t="s">
        <v>269</v>
      </c>
      <c r="W153" s="8" t="s">
        <v>3694</v>
      </c>
      <c r="X153" s="8" t="s">
        <v>3687</v>
      </c>
      <c r="Y153" s="20"/>
      <c r="Z153" s="1249"/>
      <c r="AA153" s="101"/>
      <c r="AB153" s="217"/>
      <c r="AC153" s="178" t="s">
        <v>79</v>
      </c>
      <c r="AD153" s="400"/>
      <c r="AE153" s="8"/>
      <c r="AF153" s="8"/>
      <c r="AG153" s="8"/>
      <c r="AH153" s="10"/>
      <c r="AI153" s="12"/>
      <c r="AJ153" s="8"/>
      <c r="AK153" s="108"/>
      <c r="AL153" s="8"/>
      <c r="AM153" s="8"/>
      <c r="AN153" s="41"/>
      <c r="AO153" s="41"/>
      <c r="AP153" s="41"/>
      <c r="AQ153" s="8"/>
      <c r="AR153" s="399"/>
      <c r="AS153" s="41"/>
      <c r="AT153" s="41"/>
      <c r="AU153" s="41"/>
      <c r="AV153" s="41"/>
      <c r="AW153" s="41"/>
      <c r="AX153" s="8"/>
      <c r="AY153" s="399"/>
      <c r="AZ153" s="41"/>
      <c r="BA153" s="41"/>
      <c r="BB153" s="41"/>
      <c r="BC153" s="41"/>
      <c r="BD153" s="41"/>
      <c r="BE153" s="41"/>
      <c r="BF153" s="399"/>
      <c r="BG153" s="41"/>
      <c r="BH153" s="41"/>
      <c r="BI153" s="41"/>
      <c r="BJ153" s="41"/>
      <c r="BK153" s="41"/>
      <c r="BL153" s="41"/>
      <c r="BM153" s="399"/>
      <c r="BN153" s="41"/>
      <c r="BO153" s="41"/>
      <c r="BP153" s="41"/>
      <c r="BQ153" s="41"/>
      <c r="BR153" s="321" t="s">
        <v>3661</v>
      </c>
      <c r="BS153" s="321" t="s">
        <v>3662</v>
      </c>
      <c r="BT153" s="8" t="s">
        <v>5524</v>
      </c>
      <c r="BU153" s="11" t="s">
        <v>4056</v>
      </c>
      <c r="BV153" s="8" t="s">
        <v>1512</v>
      </c>
      <c r="BW153" s="11" t="s">
        <v>4056</v>
      </c>
      <c r="BX153" s="8" t="s">
        <v>5525</v>
      </c>
      <c r="BY153" s="11" t="s">
        <v>4056</v>
      </c>
      <c r="BZ153" s="8" t="s">
        <v>5526</v>
      </c>
      <c r="CA153" s="157" t="s">
        <v>4056</v>
      </c>
      <c r="CB153" s="8" t="s">
        <v>3483</v>
      </c>
      <c r="CC153" s="157" t="s">
        <v>4056</v>
      </c>
      <c r="CD153" s="8"/>
      <c r="CE153" s="157"/>
      <c r="CF153" s="157"/>
      <c r="CG153" s="157"/>
      <c r="CH153" s="157"/>
      <c r="CI153" s="157"/>
      <c r="CJ153" s="207" t="s">
        <v>5414</v>
      </c>
      <c r="CK153" s="207" t="s">
        <v>5422</v>
      </c>
      <c r="CL153" s="207" t="s">
        <v>5415</v>
      </c>
      <c r="CM153" s="207" t="s">
        <v>5527</v>
      </c>
      <c r="CN153" s="207" t="s">
        <v>4208</v>
      </c>
      <c r="CO153" s="207" t="s">
        <v>4208</v>
      </c>
    </row>
    <row r="154" spans="1:96" ht="24">
      <c r="A154" s="10">
        <v>3</v>
      </c>
      <c r="B154" s="101"/>
      <c r="C154" s="101" t="s">
        <v>1230</v>
      </c>
      <c r="D154" s="350" t="s">
        <v>5383</v>
      </c>
      <c r="E154" s="10" t="s">
        <v>5</v>
      </c>
      <c r="F154" s="10">
        <v>2020</v>
      </c>
      <c r="G154" s="10">
        <v>2020</v>
      </c>
      <c r="H154" s="10">
        <v>4</v>
      </c>
      <c r="I154" s="8" t="s">
        <v>5384</v>
      </c>
      <c r="J154" s="748"/>
      <c r="K154" s="723">
        <v>4475000</v>
      </c>
      <c r="L154" s="8"/>
      <c r="M154" s="10" t="s">
        <v>1230</v>
      </c>
      <c r="N154" s="9"/>
      <c r="O154" s="11" t="s">
        <v>9</v>
      </c>
      <c r="P154" s="10"/>
      <c r="Q154" s="10" t="s">
        <v>4392</v>
      </c>
      <c r="R154" s="10">
        <v>6681032</v>
      </c>
      <c r="S154" s="9" t="s">
        <v>75</v>
      </c>
      <c r="T154" s="10">
        <v>715039004</v>
      </c>
      <c r="U154" s="196">
        <f>K154/2</f>
        <v>2237500</v>
      </c>
      <c r="V154" s="8" t="s">
        <v>217</v>
      </c>
      <c r="W154" s="8" t="s">
        <v>3688</v>
      </c>
      <c r="X154" s="8" t="s">
        <v>3687</v>
      </c>
      <c r="Y154" s="20">
        <v>8140</v>
      </c>
      <c r="Z154" s="1249" t="s">
        <v>3760</v>
      </c>
      <c r="AA154" s="10">
        <v>6680625</v>
      </c>
      <c r="AB154" s="12" t="s">
        <v>2070</v>
      </c>
      <c r="AC154" s="8" t="s">
        <v>30</v>
      </c>
      <c r="AD154" s="108">
        <f>K154/2</f>
        <v>2237500</v>
      </c>
      <c r="AE154" s="8" t="s">
        <v>172</v>
      </c>
      <c r="AF154" s="8" t="s">
        <v>3694</v>
      </c>
      <c r="AG154" s="8" t="s">
        <v>3687</v>
      </c>
      <c r="AH154" s="10"/>
      <c r="AI154" s="357"/>
      <c r="AJ154" s="8"/>
      <c r="AK154" s="108"/>
      <c r="AL154" s="8"/>
      <c r="AM154" s="8"/>
      <c r="AN154" s="41"/>
      <c r="AO154" s="41"/>
      <c r="AP154" s="41"/>
      <c r="AQ154" s="8"/>
      <c r="AR154" s="399"/>
      <c r="AS154" s="41"/>
      <c r="AT154" s="41"/>
      <c r="AU154" s="41"/>
      <c r="AV154" s="41"/>
      <c r="AW154" s="41"/>
      <c r="AX154" s="41"/>
      <c r="AY154" s="399"/>
      <c r="AZ154" s="41"/>
      <c r="BA154" s="41"/>
      <c r="BB154" s="41"/>
      <c r="BC154" s="41"/>
      <c r="BD154" s="41"/>
      <c r="BE154" s="41"/>
      <c r="BF154" s="399"/>
      <c r="BG154" s="41"/>
      <c r="BH154" s="41"/>
      <c r="BI154" s="41"/>
      <c r="BJ154" s="41"/>
      <c r="BK154" s="41"/>
      <c r="BL154" s="41"/>
      <c r="BM154" s="399"/>
      <c r="BN154" s="41"/>
      <c r="BO154" s="41"/>
      <c r="BP154" s="41"/>
      <c r="BQ154" s="41"/>
      <c r="BR154" s="321" t="s">
        <v>3661</v>
      </c>
      <c r="BS154" s="321" t="s">
        <v>3662</v>
      </c>
      <c r="BT154" s="8"/>
      <c r="BU154" s="11"/>
      <c r="BV154" s="8"/>
      <c r="BW154" s="11"/>
      <c r="BX154" s="8"/>
      <c r="BY154" s="11"/>
      <c r="BZ154" s="41"/>
      <c r="CA154" s="41"/>
      <c r="CB154" s="41"/>
      <c r="CC154" s="41"/>
      <c r="CD154" s="41"/>
      <c r="CE154" s="41"/>
      <c r="CF154" s="41"/>
      <c r="CG154" s="41"/>
      <c r="CH154" s="41"/>
      <c r="CI154" s="41"/>
      <c r="CJ154" s="41"/>
      <c r="CK154" s="41"/>
      <c r="CL154" s="41"/>
      <c r="CM154" s="41"/>
      <c r="CN154" s="41"/>
      <c r="CO154" s="41"/>
    </row>
    <row r="155" spans="1:96" ht="36">
      <c r="A155" s="10">
        <v>5</v>
      </c>
      <c r="B155" s="101"/>
      <c r="C155" s="101" t="s">
        <v>1230</v>
      </c>
      <c r="D155" s="350" t="s">
        <v>5387</v>
      </c>
      <c r="E155" s="10" t="s">
        <v>5</v>
      </c>
      <c r="F155" s="10">
        <v>2020</v>
      </c>
      <c r="G155" s="10">
        <v>2020</v>
      </c>
      <c r="H155" s="10"/>
      <c r="I155" s="8"/>
      <c r="J155" s="748"/>
      <c r="K155" s="723">
        <v>4000000</v>
      </c>
      <c r="L155" s="8"/>
      <c r="M155" s="10" t="s">
        <v>1230</v>
      </c>
      <c r="N155" s="9"/>
      <c r="O155" s="11" t="s">
        <v>9</v>
      </c>
      <c r="P155" s="10"/>
      <c r="Q155" s="10" t="s">
        <v>4392</v>
      </c>
      <c r="R155" s="10">
        <v>6681032</v>
      </c>
      <c r="S155" s="9" t="s">
        <v>75</v>
      </c>
      <c r="T155" s="10">
        <v>715039004</v>
      </c>
      <c r="U155" s="196">
        <f>K155/5</f>
        <v>800000</v>
      </c>
      <c r="V155" s="8" t="s">
        <v>217</v>
      </c>
      <c r="W155" s="8" t="s">
        <v>3688</v>
      </c>
      <c r="X155" s="8" t="s">
        <v>3687</v>
      </c>
      <c r="Y155" s="20">
        <v>8140</v>
      </c>
      <c r="Z155" s="1249" t="s">
        <v>3760</v>
      </c>
      <c r="AA155" s="10">
        <v>259781</v>
      </c>
      <c r="AB155" s="12" t="s">
        <v>1270</v>
      </c>
      <c r="AC155" s="8" t="s">
        <v>33</v>
      </c>
      <c r="AD155" s="108">
        <f>U155</f>
        <v>800000</v>
      </c>
      <c r="AE155" s="8" t="s">
        <v>3486</v>
      </c>
      <c r="AF155" s="8" t="s">
        <v>3688</v>
      </c>
      <c r="AG155" s="8" t="s">
        <v>3687</v>
      </c>
      <c r="AH155" s="10">
        <v>6680634</v>
      </c>
      <c r="AI155" s="12" t="s">
        <v>1277</v>
      </c>
      <c r="AJ155" s="8" t="s">
        <v>55</v>
      </c>
      <c r="AK155" s="108">
        <f>U155</f>
        <v>800000</v>
      </c>
      <c r="AL155" s="8" t="s">
        <v>217</v>
      </c>
      <c r="AM155" s="8" t="s">
        <v>3688</v>
      </c>
      <c r="AN155" s="8" t="s">
        <v>3687</v>
      </c>
      <c r="AO155" s="10">
        <v>6680643</v>
      </c>
      <c r="AP155" s="12" t="s">
        <v>1305</v>
      </c>
      <c r="AQ155" s="8" t="s">
        <v>15</v>
      </c>
      <c r="AR155" s="402">
        <f>U155</f>
        <v>800000</v>
      </c>
      <c r="AS155" s="41" t="s">
        <v>269</v>
      </c>
      <c r="AT155" s="41" t="s">
        <v>3694</v>
      </c>
      <c r="AU155" s="8" t="s">
        <v>3687</v>
      </c>
      <c r="AV155" s="41">
        <v>6724784</v>
      </c>
      <c r="AW155" s="41">
        <v>722119101</v>
      </c>
      <c r="AX155" s="41" t="s">
        <v>3359</v>
      </c>
      <c r="AY155" s="402">
        <f>U155</f>
        <v>800000</v>
      </c>
      <c r="AZ155" s="41" t="s">
        <v>172</v>
      </c>
      <c r="BA155" s="41" t="s">
        <v>3694</v>
      </c>
      <c r="BB155" s="8" t="s">
        <v>3687</v>
      </c>
      <c r="BC155" s="41"/>
      <c r="BD155" s="41"/>
      <c r="BE155" s="41"/>
      <c r="BF155" s="399"/>
      <c r="BG155" s="41"/>
      <c r="BH155" s="41"/>
      <c r="BI155" s="41"/>
      <c r="BJ155" s="41"/>
      <c r="BK155" s="41"/>
      <c r="BL155" s="41"/>
      <c r="BM155" s="402"/>
      <c r="BN155" s="41"/>
      <c r="BO155" s="41"/>
      <c r="BP155" s="41"/>
      <c r="BQ155" s="41"/>
      <c r="BR155" s="321" t="s">
        <v>3661</v>
      </c>
      <c r="BS155" s="321" t="s">
        <v>3662</v>
      </c>
      <c r="BT155" s="8"/>
      <c r="BU155" s="11"/>
      <c r="BV155" s="8"/>
      <c r="BW155" s="11"/>
      <c r="BX155" s="8"/>
      <c r="BY155" s="11"/>
      <c r="BZ155" s="41"/>
      <c r="CA155" s="41"/>
      <c r="CB155" s="41"/>
      <c r="CC155" s="41"/>
      <c r="CD155" s="41"/>
      <c r="CE155" s="41"/>
      <c r="CF155" s="41"/>
      <c r="CG155" s="41"/>
      <c r="CH155" s="41"/>
      <c r="CI155" s="41"/>
      <c r="CJ155" s="41"/>
      <c r="CK155" s="41"/>
      <c r="CL155" s="41"/>
      <c r="CM155" s="41"/>
      <c r="CN155" s="41"/>
      <c r="CO155" s="41"/>
    </row>
    <row r="156" spans="1:96" ht="36">
      <c r="A156" s="10">
        <v>19</v>
      </c>
      <c r="B156" s="292" t="s">
        <v>5492</v>
      </c>
      <c r="C156" s="292" t="s">
        <v>5493</v>
      </c>
      <c r="D156" s="11" t="s">
        <v>5494</v>
      </c>
      <c r="E156" s="10" t="s">
        <v>6</v>
      </c>
      <c r="F156" s="10">
        <v>2021</v>
      </c>
      <c r="G156" s="10">
        <v>2021</v>
      </c>
      <c r="H156" s="10">
        <v>5</v>
      </c>
      <c r="I156" s="8" t="s">
        <v>5401</v>
      </c>
      <c r="J156" s="748">
        <f>K156</f>
        <v>3456000</v>
      </c>
      <c r="K156" s="723">
        <v>3456000</v>
      </c>
      <c r="L156" s="8" t="s">
        <v>3687</v>
      </c>
      <c r="M156" s="10">
        <v>7</v>
      </c>
      <c r="N156" s="8" t="s">
        <v>5402</v>
      </c>
      <c r="O156" s="11" t="s">
        <v>9</v>
      </c>
      <c r="P156" s="10"/>
      <c r="Q156" s="10"/>
      <c r="R156" s="10">
        <v>6680683</v>
      </c>
      <c r="S156" s="9" t="s">
        <v>17</v>
      </c>
      <c r="T156" s="323" t="s">
        <v>2742</v>
      </c>
      <c r="U156" s="196">
        <f>K156/2</f>
        <v>1728000</v>
      </c>
      <c r="V156" s="8" t="s">
        <v>207</v>
      </c>
      <c r="W156" s="8" t="s">
        <v>3688</v>
      </c>
      <c r="X156" s="8" t="s">
        <v>3687</v>
      </c>
      <c r="Y156" s="20"/>
      <c r="Z156" s="1249"/>
      <c r="AA156" s="178">
        <v>6680629</v>
      </c>
      <c r="AB156" s="212" t="s">
        <v>5495</v>
      </c>
      <c r="AC156" s="178" t="s">
        <v>34</v>
      </c>
      <c r="AD156" s="108">
        <f>K156/2</f>
        <v>1728000</v>
      </c>
      <c r="AE156" s="8" t="s">
        <v>169</v>
      </c>
      <c r="AF156" s="8" t="s">
        <v>3694</v>
      </c>
      <c r="AG156" s="8" t="s">
        <v>3687</v>
      </c>
      <c r="AH156" s="10"/>
      <c r="AI156" s="12"/>
      <c r="AJ156" s="8"/>
      <c r="AK156" s="108"/>
      <c r="AL156" s="8"/>
      <c r="AM156" s="8"/>
      <c r="AN156" s="41"/>
      <c r="AO156" s="41"/>
      <c r="AP156" s="41"/>
      <c r="AQ156" s="8"/>
      <c r="AR156" s="399"/>
      <c r="AS156" s="41"/>
      <c r="AT156" s="41"/>
      <c r="AU156" s="41"/>
      <c r="AV156" s="41"/>
      <c r="AW156" s="41"/>
      <c r="AX156" s="8"/>
      <c r="AY156" s="399"/>
      <c r="AZ156" s="41"/>
      <c r="BA156" s="41"/>
      <c r="BB156" s="41"/>
      <c r="BC156" s="41"/>
      <c r="BD156" s="41"/>
      <c r="BE156" s="41"/>
      <c r="BF156" s="399"/>
      <c r="BG156" s="41"/>
      <c r="BH156" s="41"/>
      <c r="BI156" s="41"/>
      <c r="BJ156" s="41"/>
      <c r="BK156" s="41"/>
      <c r="BL156" s="41"/>
      <c r="BM156" s="399"/>
      <c r="BN156" s="41"/>
      <c r="BO156" s="41"/>
      <c r="BP156" s="41"/>
      <c r="BQ156" s="41"/>
      <c r="BR156" s="321" t="s">
        <v>3661</v>
      </c>
      <c r="BS156" s="321" t="s">
        <v>3662</v>
      </c>
      <c r="BT156" s="8" t="s">
        <v>838</v>
      </c>
      <c r="BU156" s="11"/>
      <c r="BV156" s="8" t="s">
        <v>5496</v>
      </c>
      <c r="BW156" s="11"/>
      <c r="BX156" s="8"/>
      <c r="BY156" s="11"/>
      <c r="BZ156" s="157"/>
      <c r="CA156" s="157"/>
      <c r="CB156" s="157"/>
      <c r="CC156" s="157"/>
      <c r="CD156" s="157"/>
      <c r="CE156" s="157"/>
      <c r="CF156" s="157"/>
      <c r="CG156" s="157"/>
      <c r="CH156" s="157"/>
      <c r="CI156" s="157"/>
      <c r="CJ156" s="207" t="s">
        <v>4208</v>
      </c>
      <c r="CK156" s="207" t="s">
        <v>5405</v>
      </c>
      <c r="CL156" s="207" t="s">
        <v>5433</v>
      </c>
      <c r="CM156" s="207" t="s">
        <v>5497</v>
      </c>
      <c r="CN156" s="207" t="s">
        <v>4208</v>
      </c>
      <c r="CO156" s="207" t="s">
        <v>4208</v>
      </c>
    </row>
    <row r="157" spans="1:96" ht="36.6">
      <c r="A157" s="10">
        <v>8</v>
      </c>
      <c r="B157" s="292" t="s">
        <v>5398</v>
      </c>
      <c r="C157" s="292" t="s">
        <v>5443</v>
      </c>
      <c r="D157" s="11" t="s">
        <v>5444</v>
      </c>
      <c r="E157" s="10" t="s">
        <v>6</v>
      </c>
      <c r="F157" s="10">
        <v>2021</v>
      </c>
      <c r="G157" s="10">
        <v>2021</v>
      </c>
      <c r="H157" s="10">
        <v>6</v>
      </c>
      <c r="I157" s="8" t="s">
        <v>5410</v>
      </c>
      <c r="J157" s="748">
        <f>K157</f>
        <v>3400000</v>
      </c>
      <c r="K157" s="723">
        <v>3400000</v>
      </c>
      <c r="L157" s="8" t="s">
        <v>3687</v>
      </c>
      <c r="M157" s="10">
        <v>7</v>
      </c>
      <c r="N157" s="8" t="s">
        <v>5402</v>
      </c>
      <c r="O157" s="11" t="s">
        <v>9</v>
      </c>
      <c r="P157" s="10" t="s">
        <v>3686</v>
      </c>
      <c r="Q157" s="10" t="s">
        <v>4392</v>
      </c>
      <c r="R157" s="10">
        <v>6681032</v>
      </c>
      <c r="S157" s="9" t="s">
        <v>75</v>
      </c>
      <c r="T157" s="323" t="s">
        <v>3892</v>
      </c>
      <c r="U157" s="196">
        <f>K157/2</f>
        <v>1700000</v>
      </c>
      <c r="V157" s="8" t="s">
        <v>217</v>
      </c>
      <c r="W157" s="8" t="s">
        <v>3688</v>
      </c>
      <c r="X157" s="8" t="s">
        <v>3687</v>
      </c>
      <c r="Y157" s="20">
        <v>8140</v>
      </c>
      <c r="Z157" s="1249" t="s">
        <v>3760</v>
      </c>
      <c r="AA157" s="10">
        <v>6764236</v>
      </c>
      <c r="AB157" s="323" t="s">
        <v>1972</v>
      </c>
      <c r="AC157" s="8" t="s">
        <v>32</v>
      </c>
      <c r="AD157" s="108">
        <f>K157/2</f>
        <v>1700000</v>
      </c>
      <c r="AE157" s="8" t="s">
        <v>217</v>
      </c>
      <c r="AF157" s="8" t="s">
        <v>3688</v>
      </c>
      <c r="AG157" s="8" t="s">
        <v>3687</v>
      </c>
      <c r="AH157" s="178"/>
      <c r="AI157" s="13"/>
      <c r="AJ157" s="8"/>
      <c r="AK157" s="400"/>
      <c r="AL157" s="8"/>
      <c r="AM157" s="8"/>
      <c r="AN157" s="41"/>
      <c r="AO157" s="41"/>
      <c r="AP157" s="41"/>
      <c r="AQ157" s="8"/>
      <c r="AR157" s="399"/>
      <c r="AS157" s="41"/>
      <c r="AT157" s="41"/>
      <c r="AU157" s="41"/>
      <c r="AV157" s="41"/>
      <c r="AW157" s="41"/>
      <c r="AX157" s="8"/>
      <c r="AY157" s="399"/>
      <c r="AZ157" s="41"/>
      <c r="BA157" s="41"/>
      <c r="BB157" s="41"/>
      <c r="BC157" s="41"/>
      <c r="BD157" s="41"/>
      <c r="BE157" s="41"/>
      <c r="BF157" s="399"/>
      <c r="BG157" s="41"/>
      <c r="BH157" s="41"/>
      <c r="BI157" s="41"/>
      <c r="BJ157" s="41"/>
      <c r="BK157" s="41"/>
      <c r="BL157" s="41"/>
      <c r="BM157" s="399"/>
      <c r="BN157" s="41"/>
      <c r="BO157" s="41"/>
      <c r="BP157" s="41"/>
      <c r="BQ157" s="41"/>
      <c r="BR157" s="321" t="s">
        <v>3661</v>
      </c>
      <c r="BS157" s="321" t="s">
        <v>3662</v>
      </c>
      <c r="BT157" s="8" t="s">
        <v>730</v>
      </c>
      <c r="BU157" s="11"/>
      <c r="BV157" s="8" t="s">
        <v>1028</v>
      </c>
      <c r="BW157" s="11"/>
      <c r="BX157" s="8" t="s">
        <v>3330</v>
      </c>
      <c r="BY157" s="11"/>
      <c r="BZ157" s="157"/>
      <c r="CA157" s="157"/>
      <c r="CB157" s="157"/>
      <c r="CC157" s="157"/>
      <c r="CD157" s="157"/>
      <c r="CE157" s="157"/>
      <c r="CF157" s="157"/>
      <c r="CG157" s="157"/>
      <c r="CH157" s="157"/>
      <c r="CI157" s="157"/>
      <c r="CJ157" s="207" t="s">
        <v>5414</v>
      </c>
      <c r="CK157" s="207" t="s">
        <v>5405</v>
      </c>
      <c r="CL157" s="207" t="s">
        <v>5415</v>
      </c>
      <c r="CM157" s="207" t="s">
        <v>5445</v>
      </c>
      <c r="CN157" s="207" t="s">
        <v>5446</v>
      </c>
      <c r="CO157" s="207" t="s">
        <v>4208</v>
      </c>
    </row>
    <row r="158" spans="1:96" ht="24">
      <c r="A158" s="10">
        <v>27</v>
      </c>
      <c r="B158" s="292"/>
      <c r="C158" s="326"/>
      <c r="D158" s="327" t="s">
        <v>6079</v>
      </c>
      <c r="E158" s="326" t="s">
        <v>6077</v>
      </c>
      <c r="F158" s="259">
        <v>2025</v>
      </c>
      <c r="G158" s="259">
        <v>2025</v>
      </c>
      <c r="H158" s="259">
        <v>6</v>
      </c>
      <c r="I158" s="326" t="s">
        <v>5942</v>
      </c>
      <c r="J158" s="730">
        <v>2480000</v>
      </c>
      <c r="K158" s="730">
        <v>2480000</v>
      </c>
      <c r="L158" s="326" t="s">
        <v>4734</v>
      </c>
      <c r="M158" s="784">
        <v>3</v>
      </c>
      <c r="N158" s="326"/>
      <c r="O158" s="11" t="s">
        <v>9</v>
      </c>
      <c r="P158" s="259" t="s">
        <v>3686</v>
      </c>
      <c r="Q158" s="259"/>
      <c r="R158" s="328">
        <v>6806662</v>
      </c>
      <c r="S158" s="332" t="s">
        <v>3537</v>
      </c>
      <c r="T158" s="329" t="s">
        <v>2185</v>
      </c>
      <c r="U158" s="412">
        <v>2480000</v>
      </c>
      <c r="V158" s="326" t="s">
        <v>6055</v>
      </c>
      <c r="W158" s="8" t="s">
        <v>4737</v>
      </c>
      <c r="X158" s="8" t="s">
        <v>4734</v>
      </c>
      <c r="Y158" s="22">
        <v>1093</v>
      </c>
      <c r="Z158" s="370" t="s">
        <v>4736</v>
      </c>
      <c r="AA158" s="328">
        <v>6760392</v>
      </c>
      <c r="AB158" s="331" t="s">
        <v>1236</v>
      </c>
      <c r="AC158" s="328" t="s">
        <v>3421</v>
      </c>
      <c r="AD158" s="412">
        <v>2480000</v>
      </c>
      <c r="AE158" s="326" t="s">
        <v>311</v>
      </c>
      <c r="AF158" s="326" t="s">
        <v>4737</v>
      </c>
      <c r="AG158" s="8" t="s">
        <v>4734</v>
      </c>
      <c r="AH158" s="328">
        <v>6793410</v>
      </c>
      <c r="AI158" s="331" t="s">
        <v>1235</v>
      </c>
      <c r="AJ158" s="328" t="s">
        <v>3569</v>
      </c>
      <c r="AK158" s="412">
        <v>2480000</v>
      </c>
      <c r="AL158" s="326" t="s">
        <v>311</v>
      </c>
      <c r="AM158" s="326" t="s">
        <v>4737</v>
      </c>
      <c r="AN158" s="8" t="s">
        <v>4734</v>
      </c>
      <c r="AO158" s="328"/>
      <c r="AP158" s="328"/>
      <c r="AQ158" s="328"/>
      <c r="AR158" s="416"/>
      <c r="AS158" s="328"/>
      <c r="AT158" s="328"/>
      <c r="AU158" s="328"/>
      <c r="AV158" s="328"/>
      <c r="AW158" s="328"/>
      <c r="AX158" s="328"/>
      <c r="AY158" s="416"/>
      <c r="AZ158" s="328"/>
      <c r="BA158" s="328"/>
      <c r="BB158" s="328"/>
      <c r="BC158" s="328"/>
      <c r="BD158" s="328"/>
      <c r="BE158" s="328"/>
      <c r="BF158" s="416"/>
      <c r="BG158" s="328"/>
      <c r="BH158" s="328"/>
      <c r="BI158" s="328"/>
      <c r="BJ158" s="328"/>
      <c r="BK158" s="328"/>
      <c r="BL158" s="328"/>
      <c r="BM158" s="416"/>
      <c r="BN158" s="328"/>
      <c r="BO158" s="328"/>
      <c r="BP158" s="328"/>
      <c r="BQ158" s="328"/>
      <c r="BR158" s="918" t="s">
        <v>3661</v>
      </c>
      <c r="BS158" s="10"/>
      <c r="BT158" s="332"/>
      <c r="BU158" s="328"/>
      <c r="BV158" s="328"/>
      <c r="BW158" s="328"/>
      <c r="BX158" s="328"/>
      <c r="BY158" s="328"/>
      <c r="BZ158" s="328"/>
      <c r="CA158" s="328"/>
      <c r="CB158" s="328"/>
      <c r="CC158" s="328"/>
      <c r="CD158" s="328"/>
      <c r="CE158" s="328"/>
      <c r="CF158" s="328"/>
      <c r="CG158" s="328"/>
      <c r="CH158" s="328"/>
      <c r="CI158" s="328"/>
      <c r="CJ158" s="328"/>
      <c r="CK158" s="328"/>
      <c r="CL158" s="328"/>
      <c r="CM158" s="328"/>
      <c r="CN158" s="328"/>
      <c r="CO158" s="328"/>
    </row>
    <row r="159" spans="1:96" ht="36">
      <c r="A159" s="10">
        <v>20</v>
      </c>
      <c r="B159" s="292" t="s">
        <v>5492</v>
      </c>
      <c r="C159" s="292" t="s">
        <v>5498</v>
      </c>
      <c r="D159" s="11" t="s">
        <v>5499</v>
      </c>
      <c r="E159" s="10" t="s">
        <v>6</v>
      </c>
      <c r="F159" s="10">
        <v>2021</v>
      </c>
      <c r="G159" s="10">
        <v>2021</v>
      </c>
      <c r="H159" s="10">
        <v>5</v>
      </c>
      <c r="I159" s="8" t="s">
        <v>5401</v>
      </c>
      <c r="J159" s="748">
        <f>K159</f>
        <v>1000000</v>
      </c>
      <c r="K159" s="723">
        <v>1000000</v>
      </c>
      <c r="L159" s="8" t="s">
        <v>3687</v>
      </c>
      <c r="M159" s="10">
        <v>7</v>
      </c>
      <c r="N159" s="8" t="s">
        <v>5402</v>
      </c>
      <c r="O159" s="11" t="s">
        <v>9</v>
      </c>
      <c r="P159" s="10"/>
      <c r="Q159" s="10"/>
      <c r="R159" s="10">
        <v>6680678</v>
      </c>
      <c r="S159" s="9" t="s">
        <v>21</v>
      </c>
      <c r="T159" s="323" t="s">
        <v>2013</v>
      </c>
      <c r="U159" s="196">
        <f>K159/2</f>
        <v>500000</v>
      </c>
      <c r="V159" s="8" t="s">
        <v>169</v>
      </c>
      <c r="W159" s="8" t="s">
        <v>3694</v>
      </c>
      <c r="X159" s="8" t="s">
        <v>3687</v>
      </c>
      <c r="Y159" s="20"/>
      <c r="Z159" s="1249"/>
      <c r="AA159" s="178">
        <v>6680683</v>
      </c>
      <c r="AB159" s="212" t="s">
        <v>2742</v>
      </c>
      <c r="AC159" s="178" t="s">
        <v>17</v>
      </c>
      <c r="AD159" s="108">
        <f>K159/2</f>
        <v>500000</v>
      </c>
      <c r="AE159" s="8" t="s">
        <v>207</v>
      </c>
      <c r="AF159" s="8" t="s">
        <v>3688</v>
      </c>
      <c r="AG159" s="8" t="s">
        <v>3687</v>
      </c>
      <c r="AH159" s="10"/>
      <c r="AI159" s="12"/>
      <c r="AJ159" s="8"/>
      <c r="AK159" s="108"/>
      <c r="AL159" s="8"/>
      <c r="AM159" s="8"/>
      <c r="AN159" s="41"/>
      <c r="AO159" s="41"/>
      <c r="AP159" s="41"/>
      <c r="AQ159" s="8"/>
      <c r="AR159" s="399"/>
      <c r="AS159" s="41"/>
      <c r="AT159" s="41"/>
      <c r="AU159" s="41"/>
      <c r="AV159" s="41"/>
      <c r="AW159" s="41"/>
      <c r="AX159" s="8"/>
      <c r="AY159" s="399"/>
      <c r="AZ159" s="41"/>
      <c r="BA159" s="41"/>
      <c r="BB159" s="41"/>
      <c r="BC159" s="41"/>
      <c r="BD159" s="41"/>
      <c r="BE159" s="41"/>
      <c r="BF159" s="399"/>
      <c r="BG159" s="41"/>
      <c r="BH159" s="41"/>
      <c r="BI159" s="41"/>
      <c r="BJ159" s="41"/>
      <c r="BK159" s="41"/>
      <c r="BL159" s="41"/>
      <c r="BM159" s="399"/>
      <c r="BN159" s="41"/>
      <c r="BO159" s="41"/>
      <c r="BP159" s="41"/>
      <c r="BQ159" s="41"/>
      <c r="BR159" s="321" t="s">
        <v>3661</v>
      </c>
      <c r="BS159" s="324" t="s">
        <v>3662</v>
      </c>
      <c r="BT159" s="8" t="s">
        <v>3413</v>
      </c>
      <c r="BU159" s="11"/>
      <c r="BV159" s="8"/>
      <c r="BW159" s="11"/>
      <c r="BX159" s="8"/>
      <c r="BY159" s="11"/>
      <c r="BZ159" s="157"/>
      <c r="CA159" s="157"/>
      <c r="CB159" s="157"/>
      <c r="CC159" s="157"/>
      <c r="CD159" s="157"/>
      <c r="CE159" s="157"/>
      <c r="CF159" s="157"/>
      <c r="CG159" s="157"/>
      <c r="CH159" s="157"/>
      <c r="CI159" s="157"/>
      <c r="CJ159" s="473" t="s">
        <v>1230</v>
      </c>
      <c r="CK159" s="207" t="s">
        <v>5422</v>
      </c>
      <c r="CL159" s="473" t="s">
        <v>1230</v>
      </c>
      <c r="CM159" s="207" t="s">
        <v>5500</v>
      </c>
      <c r="CN159" s="207" t="s">
        <v>4208</v>
      </c>
      <c r="CO159" s="207" t="s">
        <v>4208</v>
      </c>
    </row>
    <row r="160" spans="1:96">
      <c r="A160" s="1209"/>
      <c r="B160" s="365"/>
      <c r="C160" s="1214"/>
      <c r="D160" s="1216"/>
      <c r="E160" s="362"/>
      <c r="F160" s="362"/>
      <c r="G160" s="362"/>
      <c r="H160" s="362"/>
      <c r="I160" s="365"/>
      <c r="J160" s="1225"/>
      <c r="K160" s="1228"/>
      <c r="L160" s="365"/>
      <c r="M160" s="362"/>
      <c r="N160" s="1214"/>
      <c r="O160" s="1216"/>
      <c r="P160" s="362"/>
      <c r="Q160" s="362"/>
      <c r="R160" s="362"/>
      <c r="S160" s="1214"/>
      <c r="T160" s="362"/>
      <c r="U160" s="1246"/>
      <c r="V160" s="365"/>
      <c r="W160" s="365"/>
      <c r="X160" s="365"/>
      <c r="Y160" s="46"/>
      <c r="Z160" s="1251"/>
      <c r="AA160" s="362"/>
      <c r="AB160" s="364"/>
      <c r="AC160" s="365"/>
      <c r="AD160" s="1256"/>
      <c r="AE160" s="365"/>
      <c r="AF160" s="365"/>
      <c r="AG160" s="365"/>
      <c r="AH160" s="362"/>
      <c r="AI160" s="364"/>
      <c r="AJ160" s="365"/>
      <c r="AK160" s="1256"/>
      <c r="AL160" s="365"/>
      <c r="AM160" s="365"/>
      <c r="AN160" s="1262"/>
      <c r="AO160" s="1262"/>
      <c r="AP160" s="1262"/>
      <c r="AQ160" s="365"/>
      <c r="AR160" s="1262"/>
      <c r="AS160" s="1262"/>
      <c r="AT160" s="1262"/>
      <c r="AU160" s="1262"/>
      <c r="AV160" s="1262"/>
      <c r="AW160" s="1262"/>
      <c r="AX160" s="1262"/>
      <c r="AY160" s="1262"/>
      <c r="AZ160" s="1262"/>
      <c r="BA160" s="1262"/>
      <c r="BB160" s="1262"/>
      <c r="BC160" s="1262"/>
      <c r="BD160" s="1262"/>
      <c r="BE160" s="1262"/>
      <c r="BF160" s="399"/>
      <c r="BG160" s="1262"/>
      <c r="BH160" s="1262"/>
      <c r="BI160" s="1262"/>
      <c r="BJ160" s="1262"/>
      <c r="BK160" s="1262"/>
      <c r="BL160" s="1262"/>
      <c r="BM160" s="1262"/>
      <c r="BN160" s="1262"/>
      <c r="BO160" s="1262"/>
      <c r="BP160" s="1262"/>
      <c r="BQ160" s="1262"/>
      <c r="BR160" s="362"/>
      <c r="BS160" s="362"/>
      <c r="BT160" s="365"/>
      <c r="BU160" s="1216"/>
      <c r="BV160" s="365"/>
      <c r="BW160" s="1216"/>
      <c r="BX160" s="365"/>
      <c r="BY160" s="1216"/>
      <c r="BZ160" s="1276"/>
      <c r="CA160" s="1276"/>
      <c r="CB160" s="1276"/>
      <c r="CC160" s="1276"/>
      <c r="CD160" s="1276"/>
      <c r="CE160" s="1276"/>
      <c r="CF160" s="1276"/>
      <c r="CG160" s="1276"/>
      <c r="CH160" s="1276"/>
      <c r="CI160" s="1276"/>
      <c r="CJ160" s="1276"/>
      <c r="CK160" s="1276"/>
      <c r="CL160" s="1276"/>
      <c r="CM160" s="1276"/>
      <c r="CN160" s="1276"/>
      <c r="CO160" s="1276"/>
    </row>
    <row r="161" spans="1:93">
      <c r="A161" s="1209"/>
      <c r="B161" s="365"/>
      <c r="C161" s="365"/>
      <c r="D161" s="1216"/>
      <c r="E161" s="365"/>
      <c r="F161" s="362"/>
      <c r="G161" s="362"/>
      <c r="H161" s="362"/>
      <c r="I161" s="365"/>
      <c r="J161" s="1225"/>
      <c r="K161" s="1228"/>
      <c r="L161" s="365"/>
      <c r="M161" s="362"/>
      <c r="N161" s="1214"/>
      <c r="O161" s="1216"/>
      <c r="P161" s="362"/>
      <c r="Q161" s="362"/>
      <c r="R161" s="362"/>
      <c r="S161" s="1214"/>
      <c r="T161" s="1239"/>
      <c r="U161" s="1239"/>
      <c r="V161" s="1239"/>
      <c r="W161" s="1239"/>
      <c r="X161" s="1239"/>
      <c r="Y161" s="1248"/>
      <c r="Z161" s="1248"/>
      <c r="AA161" s="365"/>
      <c r="AB161" s="365"/>
      <c r="AC161" s="365"/>
      <c r="AD161" s="365"/>
      <c r="AE161" s="365"/>
      <c r="AF161" s="365"/>
      <c r="AG161" s="365"/>
      <c r="AH161" s="365"/>
      <c r="AI161" s="365"/>
      <c r="AJ161" s="365"/>
      <c r="AK161" s="365"/>
      <c r="AL161" s="365"/>
      <c r="AM161" s="365"/>
      <c r="AN161" s="365"/>
      <c r="AO161" s="365"/>
      <c r="AP161" s="365"/>
      <c r="AQ161" s="365"/>
      <c r="AR161" s="365"/>
      <c r="AS161" s="365"/>
      <c r="AT161" s="365"/>
      <c r="AU161" s="365"/>
      <c r="AV161" s="365"/>
      <c r="AW161" s="365"/>
      <c r="AX161" s="365"/>
      <c r="AY161" s="365"/>
      <c r="AZ161" s="365"/>
      <c r="BA161" s="365"/>
      <c r="BB161" s="365"/>
      <c r="BC161" s="365"/>
      <c r="BD161" s="365"/>
      <c r="BE161" s="365"/>
      <c r="BF161" s="400"/>
      <c r="BG161" s="1262"/>
      <c r="BH161" s="1262"/>
      <c r="BI161" s="1262"/>
      <c r="BJ161" s="365"/>
      <c r="BK161" s="365"/>
      <c r="BL161" s="365"/>
      <c r="BM161" s="365"/>
      <c r="BN161" s="1262"/>
      <c r="BO161" s="1262"/>
      <c r="BP161" s="1262"/>
      <c r="BQ161" s="1262"/>
      <c r="BR161" s="362"/>
      <c r="BS161" s="362"/>
      <c r="BT161" s="365"/>
      <c r="BU161" s="1216"/>
      <c r="BV161" s="365"/>
      <c r="BW161" s="1216"/>
      <c r="BX161" s="365"/>
      <c r="BY161" s="1216"/>
      <c r="BZ161" s="1276"/>
      <c r="CA161" s="1276"/>
      <c r="CB161" s="1276"/>
      <c r="CC161" s="1276"/>
      <c r="CD161" s="1276"/>
      <c r="CE161" s="1276"/>
      <c r="CF161" s="1276"/>
      <c r="CG161" s="1276"/>
      <c r="CH161" s="1276"/>
      <c r="CI161" s="1276"/>
      <c r="CJ161" s="1276"/>
      <c r="CK161" s="1276"/>
      <c r="CL161" s="1276"/>
      <c r="CM161" s="1276"/>
      <c r="CN161" s="1276"/>
      <c r="CO161" s="1276"/>
    </row>
    <row r="162" spans="1:93">
      <c r="A162" s="521"/>
      <c r="B162" s="1179"/>
      <c r="C162" s="1179"/>
      <c r="D162" s="1179"/>
      <c r="E162" s="1179"/>
      <c r="F162" s="1179"/>
      <c r="G162" s="1179"/>
      <c r="H162" s="1179"/>
      <c r="I162" s="1179"/>
      <c r="J162" s="1179"/>
      <c r="K162" s="1179"/>
      <c r="L162" s="1179"/>
      <c r="M162" s="1180"/>
      <c r="N162" s="1179"/>
      <c r="O162" s="1179"/>
      <c r="P162" s="1179"/>
      <c r="Q162" s="1179"/>
      <c r="R162" s="1179"/>
      <c r="S162" s="1179"/>
      <c r="T162" s="1179"/>
      <c r="U162" s="1179"/>
      <c r="V162" s="1179"/>
      <c r="W162" s="1179"/>
      <c r="X162" s="1179"/>
      <c r="Y162" s="1179"/>
      <c r="Z162" s="1179"/>
      <c r="AA162" s="1179"/>
      <c r="AB162" s="1179"/>
      <c r="AC162" s="1179"/>
      <c r="AD162" s="1179"/>
      <c r="AE162" s="1179"/>
      <c r="AF162" s="1179"/>
      <c r="AG162" s="1179"/>
      <c r="AH162" s="1179"/>
      <c r="AI162" s="1179"/>
      <c r="AJ162" s="1179"/>
      <c r="AK162" s="1179"/>
      <c r="AL162" s="1179"/>
      <c r="AM162" s="1179"/>
      <c r="AN162" s="1179"/>
      <c r="AO162" s="1179"/>
      <c r="AP162" s="1179"/>
      <c r="AQ162" s="1179"/>
      <c r="AR162" s="1179"/>
      <c r="AS162" s="1179"/>
      <c r="AT162" s="1179"/>
      <c r="AU162" s="1179"/>
      <c r="AV162" s="1179"/>
      <c r="AW162" s="1179"/>
      <c r="AX162" s="1179"/>
      <c r="AY162" s="1179"/>
      <c r="AZ162" s="1179"/>
      <c r="BA162" s="1179"/>
      <c r="BB162" s="1179"/>
      <c r="BC162" s="1179"/>
      <c r="BD162" s="1179"/>
      <c r="BE162" s="1179"/>
      <c r="BF162" s="1179"/>
      <c r="BG162" s="1179"/>
      <c r="BH162" s="1179"/>
      <c r="BI162" s="1179"/>
      <c r="BJ162" s="1179"/>
      <c r="BK162" s="1179"/>
      <c r="BL162" s="1179"/>
      <c r="BM162" s="1179"/>
      <c r="BN162" s="1179"/>
      <c r="BO162" s="1179"/>
      <c r="BP162" s="1179"/>
      <c r="BQ162" s="1179"/>
      <c r="BR162" s="1179"/>
      <c r="BS162" s="1179"/>
      <c r="BT162" s="1179"/>
      <c r="BU162" s="1179"/>
      <c r="BV162" s="1179"/>
      <c r="BW162" s="1179"/>
      <c r="BX162" s="1179"/>
      <c r="BY162" s="1179"/>
      <c r="BZ162" s="1179"/>
      <c r="CA162" s="1179"/>
      <c r="CB162" s="1179"/>
      <c r="CC162" s="1179"/>
      <c r="CD162" s="1179"/>
      <c r="CE162" s="1179"/>
      <c r="CF162" s="1179"/>
      <c r="CG162" s="1179"/>
      <c r="CH162" s="1179"/>
      <c r="CI162" s="1179"/>
      <c r="CJ162" s="1179"/>
      <c r="CK162" s="1179"/>
      <c r="CL162" s="1179"/>
      <c r="CM162" s="1179"/>
      <c r="CN162" s="1179"/>
      <c r="CO162" s="1179"/>
    </row>
    <row r="163" spans="1:93">
      <c r="A163" s="521"/>
      <c r="B163" s="311"/>
      <c r="C163" s="311"/>
      <c r="D163" s="314"/>
      <c r="E163" s="521"/>
      <c r="F163" s="522"/>
      <c r="G163" s="522"/>
      <c r="H163" s="521"/>
      <c r="I163" s="311"/>
      <c r="J163" s="732"/>
      <c r="K163" s="732"/>
      <c r="L163" s="523"/>
      <c r="M163" s="521"/>
      <c r="N163" s="311"/>
      <c r="O163" s="521"/>
      <c r="P163" s="521"/>
      <c r="Q163" s="521"/>
      <c r="R163" s="521"/>
      <c r="S163" s="312"/>
      <c r="T163" s="524"/>
      <c r="U163" s="521"/>
      <c r="V163" s="523"/>
      <c r="W163" s="523"/>
      <c r="X163" s="523"/>
      <c r="Y163" s="522"/>
      <c r="Z163" s="522"/>
      <c r="AA163" s="521"/>
      <c r="AB163" s="524"/>
      <c r="AC163" s="311"/>
      <c r="AD163" s="521"/>
      <c r="AE163" s="521"/>
      <c r="AF163" s="523"/>
      <c r="AG163" s="523"/>
      <c r="AH163" s="521"/>
      <c r="AI163" s="524"/>
      <c r="AJ163" s="311"/>
      <c r="AK163" s="521"/>
      <c r="AL163" s="311"/>
      <c r="AM163" s="311"/>
      <c r="AN163" s="311"/>
      <c r="AO163" s="521"/>
      <c r="AP163" s="521"/>
      <c r="AQ163" s="521"/>
      <c r="AR163" s="521"/>
      <c r="AS163" s="521"/>
      <c r="AT163" s="521"/>
      <c r="AU163" s="521"/>
      <c r="AV163" s="521"/>
      <c r="AW163" s="521"/>
      <c r="AX163" s="521"/>
      <c r="AY163" s="521"/>
      <c r="AZ163" s="521"/>
      <c r="BA163" s="521"/>
      <c r="BB163" s="521"/>
      <c r="BC163" s="521"/>
      <c r="BD163" s="521"/>
      <c r="BE163" s="521"/>
      <c r="BF163" s="484"/>
      <c r="BG163" s="521"/>
      <c r="BH163" s="521"/>
      <c r="BI163" s="521"/>
      <c r="BJ163" s="521"/>
      <c r="BK163" s="521"/>
      <c r="BL163" s="521"/>
      <c r="BM163" s="521"/>
      <c r="BN163" s="521"/>
      <c r="BO163" s="521"/>
      <c r="BP163" s="521"/>
      <c r="BQ163" s="521"/>
      <c r="BR163" s="521"/>
      <c r="BS163" s="521"/>
      <c r="BT163" s="521"/>
      <c r="BU163" s="521"/>
      <c r="BV163" s="521"/>
      <c r="BW163" s="521"/>
      <c r="BX163" s="521"/>
      <c r="BY163" s="521"/>
      <c r="BZ163" s="521"/>
      <c r="CA163" s="521"/>
      <c r="CB163" s="521"/>
      <c r="CC163" s="521"/>
      <c r="CD163" s="521"/>
      <c r="CE163" s="521"/>
      <c r="CF163" s="521"/>
      <c r="CG163" s="521"/>
      <c r="CH163" s="521"/>
      <c r="CI163" s="521"/>
      <c r="CJ163" s="521"/>
      <c r="CK163" s="521"/>
      <c r="CL163" s="521"/>
      <c r="CM163" s="521"/>
      <c r="CN163" s="521"/>
      <c r="CO163" s="521"/>
    </row>
    <row r="164" spans="1:93">
      <c r="A164" s="521"/>
      <c r="B164" s="313"/>
      <c r="C164" s="523"/>
      <c r="D164" s="902"/>
      <c r="E164" s="523"/>
      <c r="F164" s="522"/>
      <c r="G164" s="522"/>
      <c r="H164" s="522"/>
      <c r="I164" s="523"/>
      <c r="J164" s="903"/>
      <c r="K164" s="903"/>
      <c r="L164" s="523"/>
      <c r="M164" s="522"/>
      <c r="N164" s="523"/>
      <c r="O164" s="11" t="s">
        <v>9</v>
      </c>
      <c r="P164" s="522"/>
      <c r="Q164" s="522"/>
      <c r="R164" s="904"/>
      <c r="S164" s="905"/>
      <c r="T164" s="906"/>
      <c r="U164" s="907"/>
      <c r="V164" s="523"/>
      <c r="W164" s="311"/>
      <c r="X164" s="311"/>
      <c r="Y164" s="522"/>
      <c r="Z164" s="522"/>
      <c r="AA164" s="904"/>
      <c r="AB164" s="908"/>
      <c r="AC164" s="904"/>
      <c r="AD164" s="909"/>
      <c r="AE164" s="523"/>
      <c r="AF164" s="523"/>
      <c r="AG164" s="523"/>
      <c r="AH164" s="904"/>
      <c r="AI164" s="908"/>
      <c r="AJ164" s="904"/>
      <c r="AK164" s="909"/>
      <c r="AL164" s="523"/>
      <c r="AM164" s="523"/>
      <c r="AN164" s="523"/>
      <c r="AO164" s="904"/>
      <c r="AP164" s="904"/>
      <c r="AQ164" s="904"/>
      <c r="AR164" s="904"/>
      <c r="AS164" s="904"/>
      <c r="AT164" s="904"/>
      <c r="AU164" s="904"/>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10"/>
      <c r="BS164" s="521"/>
      <c r="BT164" s="905"/>
      <c r="BU164" s="904"/>
      <c r="BV164" s="904"/>
      <c r="BW164" s="904"/>
      <c r="BX164" s="904"/>
      <c r="BY164" s="904"/>
      <c r="BZ164" s="904"/>
      <c r="CA164" s="904"/>
      <c r="CB164" s="904"/>
      <c r="CC164" s="904"/>
      <c r="CD164" s="904"/>
      <c r="CE164" s="904"/>
      <c r="CF164" s="904"/>
      <c r="CG164" s="904"/>
      <c r="CH164" s="904"/>
      <c r="CI164" s="904"/>
      <c r="CJ164" s="904"/>
      <c r="CK164" s="904"/>
      <c r="CL164" s="904"/>
      <c r="CM164" s="904"/>
      <c r="CN164" s="904"/>
      <c r="CO164" s="904"/>
    </row>
    <row r="165" spans="1:93">
      <c r="A165" s="10"/>
      <c r="B165" s="292"/>
      <c r="C165" s="326"/>
      <c r="D165" s="327"/>
      <c r="E165" s="326"/>
      <c r="F165" s="259"/>
      <c r="G165" s="259"/>
      <c r="H165" s="259"/>
      <c r="I165" s="326"/>
      <c r="J165" s="730"/>
      <c r="K165" s="730"/>
      <c r="L165" s="326"/>
      <c r="M165" s="784"/>
      <c r="N165" s="326"/>
      <c r="O165" s="327"/>
      <c r="P165" s="259"/>
      <c r="Q165" s="259"/>
      <c r="R165" s="328"/>
      <c r="S165" s="332"/>
      <c r="T165" s="329"/>
      <c r="U165" s="412"/>
      <c r="V165" s="326"/>
      <c r="W165" s="8"/>
      <c r="X165" s="8"/>
      <c r="Y165" s="259"/>
      <c r="Z165" s="259"/>
      <c r="AA165" s="328"/>
      <c r="AB165" s="331"/>
      <c r="AC165" s="328"/>
      <c r="AD165" s="415"/>
      <c r="AE165" s="326"/>
      <c r="AF165" s="326"/>
      <c r="AG165" s="326"/>
      <c r="AH165" s="328"/>
      <c r="AI165" s="331"/>
      <c r="AJ165" s="328"/>
      <c r="AK165" s="415"/>
      <c r="AL165" s="326"/>
      <c r="AM165" s="326"/>
      <c r="AN165" s="326"/>
      <c r="AO165" s="328"/>
      <c r="AP165" s="328"/>
      <c r="AQ165" s="328"/>
      <c r="AR165" s="416"/>
      <c r="AS165" s="328"/>
      <c r="AT165" s="328"/>
      <c r="AU165" s="328"/>
      <c r="AV165" s="328"/>
      <c r="AW165" s="328"/>
      <c r="AX165" s="328"/>
      <c r="AY165" s="416"/>
      <c r="AZ165" s="328"/>
      <c r="BA165" s="328"/>
      <c r="BB165" s="328"/>
      <c r="BC165" s="328"/>
      <c r="BD165" s="328"/>
      <c r="BE165" s="328"/>
      <c r="BF165" s="416"/>
      <c r="BG165" s="328"/>
      <c r="BH165" s="328"/>
      <c r="BI165" s="328"/>
      <c r="BJ165" s="328"/>
      <c r="BK165" s="328"/>
      <c r="BL165" s="328"/>
      <c r="BM165" s="416"/>
      <c r="BN165" s="328"/>
      <c r="BO165" s="328"/>
      <c r="BP165" s="328"/>
      <c r="BQ165" s="328"/>
      <c r="BR165" s="321"/>
      <c r="BS165" s="10"/>
      <c r="BT165" s="332"/>
      <c r="BU165" s="328"/>
      <c r="BV165" s="328"/>
      <c r="BW165" s="328"/>
      <c r="BX165" s="328"/>
      <c r="BY165" s="328"/>
      <c r="BZ165" s="328"/>
      <c r="CA165" s="328"/>
      <c r="CB165" s="328"/>
      <c r="CC165" s="328"/>
      <c r="CD165" s="328"/>
      <c r="CE165" s="328"/>
      <c r="CF165" s="328"/>
      <c r="CG165" s="328"/>
      <c r="CH165" s="328"/>
      <c r="CI165" s="328"/>
      <c r="CJ165" s="328"/>
      <c r="CK165" s="328"/>
      <c r="CL165" s="328"/>
      <c r="CM165" s="328"/>
      <c r="CN165" s="328"/>
      <c r="CO165" s="328"/>
    </row>
    <row r="166" spans="1:93">
      <c r="A166" s="10"/>
      <c r="B166" s="292"/>
      <c r="C166" s="326"/>
      <c r="D166" s="327"/>
      <c r="E166" s="326"/>
      <c r="F166" s="259"/>
      <c r="G166" s="259"/>
      <c r="H166" s="259"/>
      <c r="I166" s="326"/>
      <c r="J166" s="730"/>
      <c r="K166" s="730"/>
      <c r="L166" s="326"/>
      <c r="M166" s="784"/>
      <c r="N166" s="326"/>
      <c r="O166" s="327"/>
      <c r="P166" s="259"/>
      <c r="Q166" s="259"/>
      <c r="R166" s="328"/>
      <c r="S166" s="332"/>
      <c r="T166" s="329"/>
      <c r="U166" s="412"/>
      <c r="V166" s="326"/>
      <c r="W166" s="8"/>
      <c r="X166" s="8"/>
      <c r="Y166" s="259"/>
      <c r="Z166" s="259"/>
      <c r="AA166" s="328"/>
      <c r="AB166" s="331"/>
      <c r="AC166" s="328"/>
      <c r="AD166" s="415"/>
      <c r="AE166" s="326"/>
      <c r="AF166" s="326"/>
      <c r="AG166" s="326"/>
      <c r="AH166" s="328"/>
      <c r="AI166" s="331"/>
      <c r="AJ166" s="328"/>
      <c r="AK166" s="415"/>
      <c r="AL166" s="326"/>
      <c r="AM166" s="326"/>
      <c r="AN166" s="326"/>
      <c r="AO166" s="328"/>
      <c r="AP166" s="328"/>
      <c r="AQ166" s="328"/>
      <c r="AR166" s="416"/>
      <c r="AS166" s="328"/>
      <c r="AT166" s="328"/>
      <c r="AU166" s="328"/>
      <c r="AV166" s="328"/>
      <c r="AW166" s="328"/>
      <c r="AX166" s="328"/>
      <c r="AY166" s="416"/>
      <c r="AZ166" s="328"/>
      <c r="BA166" s="328"/>
      <c r="BB166" s="328"/>
      <c r="BC166" s="328"/>
      <c r="BD166" s="328"/>
      <c r="BE166" s="328"/>
      <c r="BF166" s="416"/>
      <c r="BG166" s="328"/>
      <c r="BH166" s="328"/>
      <c r="BI166" s="328"/>
      <c r="BJ166" s="328"/>
      <c r="BK166" s="328"/>
      <c r="BL166" s="328"/>
      <c r="BM166" s="416"/>
      <c r="BN166" s="328"/>
      <c r="BO166" s="328"/>
      <c r="BP166" s="328"/>
      <c r="BQ166" s="328"/>
      <c r="BR166" s="321"/>
      <c r="BS166" s="10"/>
      <c r="BT166" s="332"/>
      <c r="BU166" s="328"/>
      <c r="BV166" s="328"/>
      <c r="BW166" s="328"/>
      <c r="BX166" s="328"/>
      <c r="BY166" s="328"/>
      <c r="BZ166" s="328"/>
      <c r="CA166" s="328"/>
      <c r="CB166" s="328"/>
      <c r="CC166" s="328"/>
      <c r="CD166" s="328"/>
      <c r="CE166" s="328"/>
      <c r="CF166" s="328"/>
      <c r="CG166" s="328"/>
      <c r="CH166" s="328"/>
      <c r="CI166" s="328"/>
      <c r="CJ166" s="328"/>
      <c r="CK166" s="328"/>
      <c r="CL166" s="328"/>
      <c r="CM166" s="328"/>
      <c r="CN166" s="328"/>
      <c r="CO166" s="328"/>
    </row>
    <row r="167" spans="1:93">
      <c r="A167" s="10"/>
      <c r="B167" s="292"/>
      <c r="C167" s="326"/>
      <c r="D167" s="327"/>
      <c r="E167" s="326"/>
      <c r="F167" s="259"/>
      <c r="G167" s="259"/>
      <c r="H167" s="259"/>
      <c r="I167" s="326"/>
      <c r="J167" s="730"/>
      <c r="K167" s="730"/>
      <c r="L167" s="326"/>
      <c r="M167" s="784"/>
      <c r="N167" s="326"/>
      <c r="O167" s="327"/>
      <c r="P167" s="259"/>
      <c r="Q167" s="259"/>
      <c r="R167" s="328"/>
      <c r="S167" s="332"/>
      <c r="T167" s="329"/>
      <c r="U167" s="412"/>
      <c r="V167" s="326"/>
      <c r="W167" s="8"/>
      <c r="X167" s="8"/>
      <c r="Y167" s="259"/>
      <c r="Z167" s="259"/>
      <c r="AA167" s="328"/>
      <c r="AB167" s="331"/>
      <c r="AC167" s="328"/>
      <c r="AD167" s="415"/>
      <c r="AE167" s="326"/>
      <c r="AF167" s="326"/>
      <c r="AG167" s="326"/>
      <c r="AH167" s="328"/>
      <c r="AI167" s="331"/>
      <c r="AJ167" s="328"/>
      <c r="AK167" s="415"/>
      <c r="AL167" s="326"/>
      <c r="AM167" s="326"/>
      <c r="AN167" s="326"/>
      <c r="AO167" s="328"/>
      <c r="AP167" s="328"/>
      <c r="AQ167" s="328"/>
      <c r="AR167" s="416"/>
      <c r="AS167" s="328"/>
      <c r="AT167" s="328"/>
      <c r="AU167" s="328"/>
      <c r="AV167" s="328"/>
      <c r="AW167" s="328"/>
      <c r="AX167" s="328"/>
      <c r="AY167" s="416"/>
      <c r="AZ167" s="328"/>
      <c r="BA167" s="328"/>
      <c r="BB167" s="328"/>
      <c r="BC167" s="328"/>
      <c r="BD167" s="328"/>
      <c r="BE167" s="328"/>
      <c r="BF167" s="416"/>
      <c r="BG167" s="328"/>
      <c r="BH167" s="328"/>
      <c r="BI167" s="328"/>
      <c r="BJ167" s="328"/>
      <c r="BK167" s="328"/>
      <c r="BL167" s="328"/>
      <c r="BM167" s="416"/>
      <c r="BN167" s="328"/>
      <c r="BO167" s="328"/>
      <c r="BP167" s="328"/>
      <c r="BQ167" s="328"/>
      <c r="BR167" s="321"/>
      <c r="BS167" s="10"/>
      <c r="BT167" s="332"/>
      <c r="BU167" s="328"/>
      <c r="BV167" s="328"/>
      <c r="BW167" s="328"/>
      <c r="BX167" s="328"/>
      <c r="BY167" s="328"/>
      <c r="BZ167" s="328"/>
      <c r="CA167" s="328"/>
      <c r="CB167" s="328"/>
      <c r="CC167" s="328"/>
      <c r="CD167" s="328"/>
      <c r="CE167" s="328"/>
      <c r="CF167" s="328"/>
      <c r="CG167" s="328"/>
      <c r="CH167" s="328"/>
      <c r="CI167" s="328"/>
      <c r="CJ167" s="328"/>
      <c r="CK167" s="328"/>
      <c r="CL167" s="328"/>
      <c r="CM167" s="328"/>
      <c r="CN167" s="328"/>
      <c r="CO167" s="328"/>
    </row>
    <row r="168" spans="1:93">
      <c r="A168" s="10"/>
      <c r="B168" s="292"/>
      <c r="C168" s="326"/>
      <c r="D168" s="327"/>
      <c r="E168" s="326"/>
      <c r="F168" s="259"/>
      <c r="G168" s="259"/>
      <c r="H168" s="259"/>
      <c r="I168" s="326"/>
      <c r="J168" s="730"/>
      <c r="K168" s="730"/>
      <c r="L168" s="326"/>
      <c r="M168" s="784"/>
      <c r="N168" s="326"/>
      <c r="O168" s="327"/>
      <c r="P168" s="259"/>
      <c r="Q168" s="259"/>
      <c r="R168" s="328"/>
      <c r="S168" s="332"/>
      <c r="T168" s="329"/>
      <c r="U168" s="412"/>
      <c r="V168" s="326"/>
      <c r="W168" s="8"/>
      <c r="X168" s="8"/>
      <c r="Y168" s="259"/>
      <c r="Z168" s="259"/>
      <c r="AA168" s="328"/>
      <c r="AB168" s="331"/>
      <c r="AC168" s="328"/>
      <c r="AD168" s="415"/>
      <c r="AE168" s="326"/>
      <c r="AF168" s="326"/>
      <c r="AG168" s="326"/>
      <c r="AH168" s="328"/>
      <c r="AI168" s="331"/>
      <c r="AJ168" s="328"/>
      <c r="AK168" s="415"/>
      <c r="AL168" s="326"/>
      <c r="AM168" s="326"/>
      <c r="AN168" s="326"/>
      <c r="AO168" s="328"/>
      <c r="AP168" s="328"/>
      <c r="AQ168" s="328"/>
      <c r="AR168" s="416"/>
      <c r="AS168" s="328"/>
      <c r="AT168" s="328"/>
      <c r="AU168" s="328"/>
      <c r="AV168" s="328"/>
      <c r="AW168" s="328"/>
      <c r="AX168" s="328"/>
      <c r="AY168" s="416"/>
      <c r="AZ168" s="328"/>
      <c r="BA168" s="328"/>
      <c r="BB168" s="328"/>
      <c r="BC168" s="328"/>
      <c r="BD168" s="328"/>
      <c r="BE168" s="328"/>
      <c r="BF168" s="416"/>
      <c r="BG168" s="328"/>
      <c r="BH168" s="328"/>
      <c r="BI168" s="328"/>
      <c r="BJ168" s="328"/>
      <c r="BK168" s="328"/>
      <c r="BL168" s="328"/>
      <c r="BM168" s="416"/>
      <c r="BN168" s="328"/>
      <c r="BO168" s="328"/>
      <c r="BP168" s="328"/>
      <c r="BQ168" s="328"/>
      <c r="BR168" s="321"/>
      <c r="BS168" s="10"/>
      <c r="BT168" s="332"/>
      <c r="BU168" s="328"/>
      <c r="BV168" s="328"/>
      <c r="BW168" s="328"/>
      <c r="BX168" s="328"/>
      <c r="BY168" s="328"/>
      <c r="BZ168" s="328"/>
      <c r="CA168" s="328"/>
      <c r="CB168" s="328"/>
      <c r="CC168" s="328"/>
      <c r="CD168" s="328"/>
      <c r="CE168" s="328"/>
      <c r="CF168" s="328"/>
      <c r="CG168" s="328"/>
      <c r="CH168" s="328"/>
      <c r="CI168" s="328"/>
      <c r="CJ168" s="328"/>
      <c r="CK168" s="328"/>
      <c r="CL168" s="328"/>
      <c r="CM168" s="328"/>
      <c r="CN168" s="328"/>
      <c r="CO168" s="328"/>
    </row>
    <row r="169" spans="1:93">
      <c r="A169" s="10"/>
      <c r="B169" s="292"/>
      <c r="C169" s="326"/>
      <c r="D169" s="327"/>
      <c r="E169" s="326"/>
      <c r="F169" s="259"/>
      <c r="G169" s="259"/>
      <c r="H169" s="259"/>
      <c r="I169" s="326"/>
      <c r="J169" s="730"/>
      <c r="K169" s="730"/>
      <c r="L169" s="326"/>
      <c r="M169" s="784"/>
      <c r="N169" s="326"/>
      <c r="O169" s="327"/>
      <c r="P169" s="259"/>
      <c r="Q169" s="259"/>
      <c r="R169" s="328"/>
      <c r="S169" s="332"/>
      <c r="T169" s="329"/>
      <c r="U169" s="412"/>
      <c r="V169" s="326"/>
      <c r="W169" s="8"/>
      <c r="X169" s="8"/>
      <c r="Y169" s="259"/>
      <c r="Z169" s="259"/>
      <c r="AA169" s="328"/>
      <c r="AB169" s="331"/>
      <c r="AC169" s="328"/>
      <c r="AD169" s="415"/>
      <c r="AE169" s="326"/>
      <c r="AF169" s="326"/>
      <c r="AG169" s="326"/>
      <c r="AH169" s="328"/>
      <c r="AI169" s="331"/>
      <c r="AJ169" s="328"/>
      <c r="AK169" s="415"/>
      <c r="AL169" s="326"/>
      <c r="AM169" s="326"/>
      <c r="AN169" s="326"/>
      <c r="AO169" s="328"/>
      <c r="AP169" s="328"/>
      <c r="AQ169" s="328"/>
      <c r="AR169" s="416"/>
      <c r="AS169" s="328"/>
      <c r="AT169" s="328"/>
      <c r="AU169" s="328"/>
      <c r="AV169" s="328"/>
      <c r="AW169" s="328"/>
      <c r="AX169" s="328"/>
      <c r="AY169" s="416"/>
      <c r="AZ169" s="328"/>
      <c r="BA169" s="328"/>
      <c r="BB169" s="328"/>
      <c r="BC169" s="328"/>
      <c r="BD169" s="328"/>
      <c r="BE169" s="328"/>
      <c r="BF169" s="416"/>
      <c r="BG169" s="328"/>
      <c r="BH169" s="328"/>
      <c r="BI169" s="328"/>
      <c r="BJ169" s="328"/>
      <c r="BK169" s="328"/>
      <c r="BL169" s="328"/>
      <c r="BM169" s="416"/>
      <c r="BN169" s="328"/>
      <c r="BO169" s="328"/>
      <c r="BP169" s="328"/>
      <c r="BQ169" s="328"/>
      <c r="BR169" s="321"/>
      <c r="BS169" s="10"/>
      <c r="BT169" s="332"/>
      <c r="BU169" s="328"/>
      <c r="BV169" s="328"/>
      <c r="BW169" s="328"/>
      <c r="BX169" s="328"/>
      <c r="BY169" s="328"/>
      <c r="BZ169" s="328"/>
      <c r="CA169" s="328"/>
      <c r="CB169" s="328"/>
      <c r="CC169" s="328"/>
      <c r="CD169" s="328"/>
      <c r="CE169" s="328"/>
      <c r="CF169" s="328"/>
      <c r="CG169" s="328"/>
      <c r="CH169" s="328"/>
      <c r="CI169" s="328"/>
      <c r="CJ169" s="328"/>
      <c r="CK169" s="328"/>
      <c r="CL169" s="328"/>
      <c r="CM169" s="328"/>
      <c r="CN169" s="328"/>
      <c r="CO169" s="328"/>
    </row>
    <row r="170" spans="1:93">
      <c r="A170" s="10"/>
      <c r="B170" s="292"/>
      <c r="C170" s="326"/>
      <c r="D170" s="327"/>
      <c r="E170" s="326"/>
      <c r="F170" s="259"/>
      <c r="G170" s="259"/>
      <c r="H170" s="259"/>
      <c r="I170" s="326"/>
      <c r="J170" s="730"/>
      <c r="K170" s="730"/>
      <c r="L170" s="326"/>
      <c r="M170" s="784"/>
      <c r="N170" s="326"/>
      <c r="O170" s="327"/>
      <c r="P170" s="259"/>
      <c r="Q170" s="259"/>
      <c r="R170" s="328"/>
      <c r="S170" s="332"/>
      <c r="T170" s="329"/>
      <c r="U170" s="412"/>
      <c r="V170" s="326"/>
      <c r="W170" s="8"/>
      <c r="X170" s="8"/>
      <c r="Y170" s="259"/>
      <c r="Z170" s="259"/>
      <c r="AA170" s="328"/>
      <c r="AB170" s="331"/>
      <c r="AC170" s="328"/>
      <c r="AD170" s="415"/>
      <c r="AE170" s="326"/>
      <c r="AF170" s="326"/>
      <c r="AG170" s="326"/>
      <c r="AH170" s="328"/>
      <c r="AI170" s="331"/>
      <c r="AJ170" s="328"/>
      <c r="AK170" s="415"/>
      <c r="AL170" s="326"/>
      <c r="AM170" s="326"/>
      <c r="AN170" s="326"/>
      <c r="AO170" s="328"/>
      <c r="AP170" s="328"/>
      <c r="AQ170" s="328"/>
      <c r="AR170" s="416"/>
      <c r="AS170" s="328"/>
      <c r="AT170" s="328"/>
      <c r="AU170" s="328"/>
      <c r="AV170" s="328"/>
      <c r="AW170" s="328"/>
      <c r="AX170" s="328"/>
      <c r="AY170" s="416"/>
      <c r="AZ170" s="328"/>
      <c r="BA170" s="328"/>
      <c r="BB170" s="328"/>
      <c r="BC170" s="328"/>
      <c r="BD170" s="328"/>
      <c r="BE170" s="328"/>
      <c r="BF170" s="416"/>
      <c r="BG170" s="328"/>
      <c r="BH170" s="328"/>
      <c r="BI170" s="328"/>
      <c r="BJ170" s="328"/>
      <c r="BK170" s="328"/>
      <c r="BL170" s="328"/>
      <c r="BM170" s="416"/>
      <c r="BN170" s="328"/>
      <c r="BO170" s="328"/>
      <c r="BP170" s="328"/>
      <c r="BQ170" s="328"/>
      <c r="BR170" s="321"/>
      <c r="BS170" s="10"/>
      <c r="BT170" s="332"/>
      <c r="BU170" s="328"/>
      <c r="BV170" s="328"/>
      <c r="BW170" s="328"/>
      <c r="BX170" s="328"/>
      <c r="BY170" s="328"/>
      <c r="BZ170" s="328"/>
      <c r="CA170" s="328"/>
      <c r="CB170" s="328"/>
      <c r="CC170" s="328"/>
      <c r="CD170" s="328"/>
      <c r="CE170" s="328"/>
      <c r="CF170" s="328"/>
      <c r="CG170" s="328"/>
      <c r="CH170" s="328"/>
      <c r="CI170" s="328"/>
      <c r="CJ170" s="328"/>
      <c r="CK170" s="328"/>
      <c r="CL170" s="328"/>
      <c r="CM170" s="328"/>
      <c r="CN170" s="328"/>
      <c r="CO170" s="328"/>
    </row>
    <row r="171" spans="1:93">
      <c r="A171" s="10"/>
      <c r="B171" s="292"/>
      <c r="C171" s="326"/>
      <c r="D171" s="327"/>
      <c r="E171" s="326"/>
      <c r="F171" s="259"/>
      <c r="G171" s="259"/>
      <c r="H171" s="259"/>
      <c r="I171" s="326"/>
      <c r="J171" s="730"/>
      <c r="K171" s="730"/>
      <c r="L171" s="326"/>
      <c r="M171" s="784"/>
      <c r="N171" s="326"/>
      <c r="O171" s="327"/>
      <c r="P171" s="259"/>
      <c r="Q171" s="259"/>
      <c r="R171" s="328"/>
      <c r="S171" s="332"/>
      <c r="T171" s="329"/>
      <c r="U171" s="412"/>
      <c r="V171" s="326"/>
      <c r="W171" s="8"/>
      <c r="X171" s="8"/>
      <c r="Y171" s="259"/>
      <c r="Z171" s="259"/>
      <c r="AA171" s="328"/>
      <c r="AB171" s="331"/>
      <c r="AC171" s="328"/>
      <c r="AD171" s="415"/>
      <c r="AE171" s="326"/>
      <c r="AF171" s="326"/>
      <c r="AG171" s="326"/>
      <c r="AH171" s="328"/>
      <c r="AI171" s="331"/>
      <c r="AJ171" s="328"/>
      <c r="AK171" s="415"/>
      <c r="AL171" s="326"/>
      <c r="AM171" s="326"/>
      <c r="AN171" s="326"/>
      <c r="AO171" s="328"/>
      <c r="AP171" s="328"/>
      <c r="AQ171" s="328"/>
      <c r="AR171" s="416"/>
      <c r="AS171" s="328"/>
      <c r="AT171" s="328"/>
      <c r="AU171" s="328"/>
      <c r="AV171" s="328"/>
      <c r="AW171" s="328"/>
      <c r="AX171" s="328"/>
      <c r="AY171" s="416"/>
      <c r="AZ171" s="328"/>
      <c r="BA171" s="328"/>
      <c r="BB171" s="328"/>
      <c r="BC171" s="328"/>
      <c r="BD171" s="328"/>
      <c r="BE171" s="328"/>
      <c r="BF171" s="416"/>
      <c r="BG171" s="328"/>
      <c r="BH171" s="328"/>
      <c r="BI171" s="328"/>
      <c r="BJ171" s="328"/>
      <c r="BK171" s="328"/>
      <c r="BL171" s="328"/>
      <c r="BM171" s="416"/>
      <c r="BN171" s="328"/>
      <c r="BO171" s="328"/>
      <c r="BP171" s="328"/>
      <c r="BQ171" s="328"/>
      <c r="BR171" s="321"/>
      <c r="BS171" s="10"/>
      <c r="BT171" s="332"/>
      <c r="BU171" s="328"/>
      <c r="BV171" s="328"/>
      <c r="BW171" s="328"/>
      <c r="BX171" s="328"/>
      <c r="BY171" s="328"/>
      <c r="BZ171" s="328"/>
      <c r="CA171" s="328"/>
      <c r="CB171" s="328"/>
      <c r="CC171" s="328"/>
      <c r="CD171" s="328"/>
      <c r="CE171" s="328"/>
      <c r="CF171" s="328"/>
      <c r="CG171" s="328"/>
      <c r="CH171" s="328"/>
      <c r="CI171" s="328"/>
      <c r="CJ171" s="328"/>
      <c r="CK171" s="328"/>
      <c r="CL171" s="328"/>
      <c r="CM171" s="328"/>
      <c r="CN171" s="328"/>
      <c r="CO171" s="328"/>
    </row>
    <row r="172" spans="1:93">
      <c r="A172" s="10"/>
      <c r="B172" s="292"/>
      <c r="C172" s="326"/>
      <c r="D172" s="327"/>
      <c r="E172" s="326"/>
      <c r="F172" s="259"/>
      <c r="G172" s="259"/>
      <c r="H172" s="259"/>
      <c r="I172" s="326"/>
      <c r="J172" s="730"/>
      <c r="K172" s="730"/>
      <c r="L172" s="326"/>
      <c r="M172" s="784"/>
      <c r="N172" s="326"/>
      <c r="O172" s="327"/>
      <c r="P172" s="259"/>
      <c r="Q172" s="259"/>
      <c r="R172" s="328"/>
      <c r="S172" s="332"/>
      <c r="T172" s="329"/>
      <c r="U172" s="412"/>
      <c r="V172" s="326"/>
      <c r="W172" s="8"/>
      <c r="X172" s="8"/>
      <c r="Y172" s="259"/>
      <c r="Z172" s="259"/>
      <c r="AA172" s="328"/>
      <c r="AB172" s="331"/>
      <c r="AC172" s="328"/>
      <c r="AD172" s="415"/>
      <c r="AE172" s="326"/>
      <c r="AF172" s="326"/>
      <c r="AG172" s="326"/>
      <c r="AH172" s="328"/>
      <c r="AI172" s="331"/>
      <c r="AJ172" s="328"/>
      <c r="AK172" s="415"/>
      <c r="AL172" s="326"/>
      <c r="AM172" s="326"/>
      <c r="AN172" s="326"/>
      <c r="AO172" s="328"/>
      <c r="AP172" s="328"/>
      <c r="AQ172" s="328"/>
      <c r="AR172" s="416"/>
      <c r="AS172" s="328"/>
      <c r="AT172" s="328"/>
      <c r="AU172" s="328"/>
      <c r="AV172" s="328"/>
      <c r="AW172" s="328"/>
      <c r="AX172" s="328"/>
      <c r="AY172" s="416"/>
      <c r="AZ172" s="328"/>
      <c r="BA172" s="328"/>
      <c r="BB172" s="328"/>
      <c r="BC172" s="328"/>
      <c r="BD172" s="328"/>
      <c r="BE172" s="328"/>
      <c r="BF172" s="416"/>
      <c r="BG172" s="328"/>
      <c r="BH172" s="328"/>
      <c r="BI172" s="328"/>
      <c r="BJ172" s="328"/>
      <c r="BK172" s="328"/>
      <c r="BL172" s="328"/>
      <c r="BM172" s="416"/>
      <c r="BN172" s="328"/>
      <c r="BO172" s="328"/>
      <c r="BP172" s="328"/>
      <c r="BQ172" s="328"/>
      <c r="BR172" s="321"/>
      <c r="BS172" s="10"/>
      <c r="BT172" s="332"/>
      <c r="BU172" s="328"/>
      <c r="BV172" s="328"/>
      <c r="BW172" s="328"/>
      <c r="BX172" s="328"/>
      <c r="BY172" s="328"/>
      <c r="BZ172" s="328"/>
      <c r="CA172" s="328"/>
      <c r="CB172" s="328"/>
      <c r="CC172" s="328"/>
      <c r="CD172" s="328"/>
      <c r="CE172" s="328"/>
      <c r="CF172" s="328"/>
      <c r="CG172" s="328"/>
      <c r="CH172" s="328"/>
      <c r="CI172" s="328"/>
      <c r="CJ172" s="328"/>
      <c r="CK172" s="328"/>
      <c r="CL172" s="328"/>
      <c r="CM172" s="328"/>
      <c r="CN172" s="328"/>
      <c r="CO172" s="328"/>
    </row>
    <row r="173" spans="1:93">
      <c r="A173" s="10"/>
      <c r="B173" s="292"/>
      <c r="C173" s="326"/>
      <c r="D173" s="327"/>
      <c r="E173" s="326"/>
      <c r="F173" s="259"/>
      <c r="G173" s="259"/>
      <c r="H173" s="259"/>
      <c r="I173" s="326"/>
      <c r="J173" s="730"/>
      <c r="K173" s="730"/>
      <c r="L173" s="326"/>
      <c r="M173" s="784"/>
      <c r="N173" s="326"/>
      <c r="O173" s="327"/>
      <c r="P173" s="259"/>
      <c r="Q173" s="259"/>
      <c r="R173" s="328"/>
      <c r="S173" s="332"/>
      <c r="T173" s="329"/>
      <c r="U173" s="412"/>
      <c r="V173" s="326"/>
      <c r="W173" s="8"/>
      <c r="X173" s="8"/>
      <c r="Y173" s="259"/>
      <c r="Z173" s="259"/>
      <c r="AA173" s="328"/>
      <c r="AB173" s="331"/>
      <c r="AC173" s="328"/>
      <c r="AD173" s="415"/>
      <c r="AE173" s="326"/>
      <c r="AF173" s="326"/>
      <c r="AG173" s="326"/>
      <c r="AH173" s="328"/>
      <c r="AI173" s="331"/>
      <c r="AJ173" s="328"/>
      <c r="AK173" s="415"/>
      <c r="AL173" s="326"/>
      <c r="AM173" s="326"/>
      <c r="AN173" s="326"/>
      <c r="AO173" s="328"/>
      <c r="AP173" s="328"/>
      <c r="AQ173" s="328"/>
      <c r="AR173" s="416"/>
      <c r="AS173" s="328"/>
      <c r="AT173" s="328"/>
      <c r="AU173" s="328"/>
      <c r="AV173" s="328"/>
      <c r="AW173" s="328"/>
      <c r="AX173" s="328"/>
      <c r="AY173" s="416"/>
      <c r="AZ173" s="328"/>
      <c r="BA173" s="328"/>
      <c r="BB173" s="328"/>
      <c r="BC173" s="328"/>
      <c r="BD173" s="328"/>
      <c r="BE173" s="328"/>
      <c r="BF173" s="416"/>
      <c r="BG173" s="328"/>
      <c r="BH173" s="328"/>
      <c r="BI173" s="328"/>
      <c r="BJ173" s="328"/>
      <c r="BK173" s="328"/>
      <c r="BL173" s="328"/>
      <c r="BM173" s="416"/>
      <c r="BN173" s="328"/>
      <c r="BO173" s="328"/>
      <c r="BP173" s="328"/>
      <c r="BQ173" s="328"/>
      <c r="BR173" s="321"/>
      <c r="BS173" s="10"/>
      <c r="BT173" s="332"/>
      <c r="BU173" s="328"/>
      <c r="BV173" s="328"/>
      <c r="BW173" s="328"/>
      <c r="BX173" s="328"/>
      <c r="BY173" s="328"/>
      <c r="BZ173" s="328"/>
      <c r="CA173" s="328"/>
      <c r="CB173" s="328"/>
      <c r="CC173" s="328"/>
      <c r="CD173" s="328"/>
      <c r="CE173" s="328"/>
      <c r="CF173" s="328"/>
      <c r="CG173" s="328"/>
      <c r="CH173" s="328"/>
      <c r="CI173" s="328"/>
      <c r="CJ173" s="328"/>
      <c r="CK173" s="328"/>
      <c r="CL173" s="328"/>
      <c r="CM173" s="328"/>
      <c r="CN173" s="328"/>
      <c r="CO173" s="328"/>
    </row>
    <row r="174" spans="1:93">
      <c r="A174" s="10"/>
      <c r="B174" s="292"/>
      <c r="C174" s="326"/>
      <c r="D174" s="327"/>
      <c r="E174" s="326"/>
      <c r="F174" s="259"/>
      <c r="G174" s="259"/>
      <c r="H174" s="259"/>
      <c r="I174" s="326"/>
      <c r="J174" s="730"/>
      <c r="K174" s="730"/>
      <c r="L174" s="326"/>
      <c r="M174" s="784"/>
      <c r="N174" s="326"/>
      <c r="O174" s="327"/>
      <c r="P174" s="259"/>
      <c r="Q174" s="259"/>
      <c r="R174" s="328"/>
      <c r="S174" s="332"/>
      <c r="T174" s="329"/>
      <c r="U174" s="412"/>
      <c r="V174" s="326"/>
      <c r="W174" s="8"/>
      <c r="X174" s="8"/>
      <c r="Y174" s="259"/>
      <c r="Z174" s="259"/>
      <c r="AA174" s="328"/>
      <c r="AB174" s="331"/>
      <c r="AC174" s="328"/>
      <c r="AD174" s="415"/>
      <c r="AE174" s="326"/>
      <c r="AF174" s="326"/>
      <c r="AG174" s="326"/>
      <c r="AH174" s="328"/>
      <c r="AI174" s="331"/>
      <c r="AJ174" s="328"/>
      <c r="AK174" s="415"/>
      <c r="AL174" s="326"/>
      <c r="AM174" s="326"/>
      <c r="AN174" s="326"/>
      <c r="AO174" s="328"/>
      <c r="AP174" s="328"/>
      <c r="AQ174" s="328"/>
      <c r="AR174" s="416"/>
      <c r="AS174" s="328"/>
      <c r="AT174" s="328"/>
      <c r="AU174" s="328"/>
      <c r="AV174" s="328"/>
      <c r="AW174" s="328"/>
      <c r="AX174" s="328"/>
      <c r="AY174" s="416"/>
      <c r="AZ174" s="328"/>
      <c r="BA174" s="328"/>
      <c r="BB174" s="328"/>
      <c r="BC174" s="328"/>
      <c r="BD174" s="328"/>
      <c r="BE174" s="328"/>
      <c r="BF174" s="416"/>
      <c r="BG174" s="328"/>
      <c r="BH174" s="328"/>
      <c r="BI174" s="328"/>
      <c r="BJ174" s="328"/>
      <c r="BK174" s="328"/>
      <c r="BL174" s="328"/>
      <c r="BM174" s="416"/>
      <c r="BN174" s="328"/>
      <c r="BO174" s="328"/>
      <c r="BP174" s="328"/>
      <c r="BQ174" s="328"/>
      <c r="BR174" s="321"/>
      <c r="BS174" s="10"/>
      <c r="BT174" s="332"/>
      <c r="BU174" s="328"/>
      <c r="BV174" s="328"/>
      <c r="BW174" s="328"/>
      <c r="BX174" s="328"/>
      <c r="BY174" s="328"/>
      <c r="BZ174" s="328"/>
      <c r="CA174" s="328"/>
      <c r="CB174" s="328"/>
      <c r="CC174" s="328"/>
      <c r="CD174" s="328"/>
      <c r="CE174" s="328"/>
      <c r="CF174" s="328"/>
      <c r="CG174" s="328"/>
      <c r="CH174" s="328"/>
      <c r="CI174" s="328"/>
      <c r="CJ174" s="328"/>
      <c r="CK174" s="328"/>
      <c r="CL174" s="328"/>
      <c r="CM174" s="328"/>
      <c r="CN174" s="328"/>
      <c r="CO174" s="328"/>
    </row>
    <row r="175" spans="1:93">
      <c r="A175" s="10"/>
      <c r="B175" s="292"/>
      <c r="C175" s="326"/>
      <c r="D175" s="327"/>
      <c r="E175" s="326"/>
      <c r="F175" s="259"/>
      <c r="G175" s="259"/>
      <c r="H175" s="259"/>
      <c r="I175" s="326"/>
      <c r="J175" s="730"/>
      <c r="K175" s="730"/>
      <c r="L175" s="326"/>
      <c r="M175" s="784"/>
      <c r="N175" s="326"/>
      <c r="O175" s="327"/>
      <c r="P175" s="259"/>
      <c r="Q175" s="259"/>
      <c r="R175" s="328"/>
      <c r="S175" s="332"/>
      <c r="T175" s="329"/>
      <c r="U175" s="412"/>
      <c r="V175" s="326"/>
      <c r="W175" s="8"/>
      <c r="X175" s="8"/>
      <c r="Y175" s="259"/>
      <c r="Z175" s="259"/>
      <c r="AA175" s="328"/>
      <c r="AB175" s="331"/>
      <c r="AC175" s="328"/>
      <c r="AD175" s="415"/>
      <c r="AE175" s="326"/>
      <c r="AF175" s="326"/>
      <c r="AG175" s="326"/>
      <c r="AH175" s="328"/>
      <c r="AI175" s="331"/>
      <c r="AJ175" s="328"/>
      <c r="AK175" s="415"/>
      <c r="AL175" s="326"/>
      <c r="AM175" s="326"/>
      <c r="AN175" s="326"/>
      <c r="AO175" s="328"/>
      <c r="AP175" s="328"/>
      <c r="AQ175" s="328"/>
      <c r="AR175" s="416"/>
      <c r="AS175" s="328"/>
      <c r="AT175" s="328"/>
      <c r="AU175" s="328"/>
      <c r="AV175" s="328"/>
      <c r="AW175" s="328"/>
      <c r="AX175" s="328"/>
      <c r="AY175" s="416"/>
      <c r="AZ175" s="328"/>
      <c r="BA175" s="328"/>
      <c r="BB175" s="328"/>
      <c r="BC175" s="328"/>
      <c r="BD175" s="328"/>
      <c r="BE175" s="328"/>
      <c r="BF175" s="416"/>
      <c r="BG175" s="328"/>
      <c r="BH175" s="328"/>
      <c r="BI175" s="328"/>
      <c r="BJ175" s="328"/>
      <c r="BK175" s="328"/>
      <c r="BL175" s="328"/>
      <c r="BM175" s="416"/>
      <c r="BN175" s="328"/>
      <c r="BO175" s="328"/>
      <c r="BP175" s="328"/>
      <c r="BQ175" s="328"/>
      <c r="BR175" s="321"/>
      <c r="BS175" s="10"/>
      <c r="BT175" s="332"/>
      <c r="BU175" s="328"/>
      <c r="BV175" s="328"/>
      <c r="BW175" s="328"/>
      <c r="BX175" s="328"/>
      <c r="BY175" s="328"/>
      <c r="BZ175" s="328"/>
      <c r="CA175" s="328"/>
      <c r="CB175" s="328"/>
      <c r="CC175" s="328"/>
      <c r="CD175" s="328"/>
      <c r="CE175" s="328"/>
      <c r="CF175" s="328"/>
      <c r="CG175" s="328"/>
      <c r="CH175" s="328"/>
      <c r="CI175" s="328"/>
      <c r="CJ175" s="328"/>
      <c r="CK175" s="328"/>
      <c r="CL175" s="328"/>
      <c r="CM175" s="328"/>
      <c r="CN175" s="328"/>
      <c r="CO175" s="328"/>
    </row>
    <row r="176" spans="1:93">
      <c r="A176" s="10"/>
      <c r="B176" s="292"/>
      <c r="C176" s="326"/>
      <c r="D176" s="327"/>
      <c r="E176" s="326"/>
      <c r="F176" s="259"/>
      <c r="G176" s="259"/>
      <c r="H176" s="259"/>
      <c r="I176" s="326"/>
      <c r="J176" s="730"/>
      <c r="K176" s="730"/>
      <c r="L176" s="326"/>
      <c r="M176" s="784"/>
      <c r="N176" s="326"/>
      <c r="O176" s="327"/>
      <c r="P176" s="259"/>
      <c r="Q176" s="259"/>
      <c r="R176" s="328"/>
      <c r="S176" s="332"/>
      <c r="T176" s="329"/>
      <c r="U176" s="412"/>
      <c r="V176" s="326"/>
      <c r="W176" s="8"/>
      <c r="X176" s="8"/>
      <c r="Y176" s="259"/>
      <c r="Z176" s="259"/>
      <c r="AA176" s="328"/>
      <c r="AB176" s="331"/>
      <c r="AC176" s="328"/>
      <c r="AD176" s="415"/>
      <c r="AE176" s="326"/>
      <c r="AF176" s="326"/>
      <c r="AG176" s="326"/>
      <c r="AH176" s="328"/>
      <c r="AI176" s="331"/>
      <c r="AJ176" s="328"/>
      <c r="AK176" s="415"/>
      <c r="AL176" s="326"/>
      <c r="AM176" s="326"/>
      <c r="AN176" s="326"/>
      <c r="AO176" s="328"/>
      <c r="AP176" s="328"/>
      <c r="AQ176" s="328"/>
      <c r="AR176" s="416"/>
      <c r="AS176" s="328"/>
      <c r="AT176" s="328"/>
      <c r="AU176" s="328"/>
      <c r="AV176" s="328"/>
      <c r="AW176" s="328"/>
      <c r="AX176" s="328"/>
      <c r="AY176" s="416"/>
      <c r="AZ176" s="328"/>
      <c r="BA176" s="328"/>
      <c r="BB176" s="328"/>
      <c r="BC176" s="328"/>
      <c r="BD176" s="328"/>
      <c r="BE176" s="328"/>
      <c r="BF176" s="416"/>
      <c r="BG176" s="328"/>
      <c r="BH176" s="328"/>
      <c r="BI176" s="328"/>
      <c r="BJ176" s="328"/>
      <c r="BK176" s="328"/>
      <c r="BL176" s="328"/>
      <c r="BM176" s="416"/>
      <c r="BN176" s="328"/>
      <c r="BO176" s="328"/>
      <c r="BP176" s="328"/>
      <c r="BQ176" s="328"/>
      <c r="BR176" s="321"/>
      <c r="BS176" s="10"/>
      <c r="BT176" s="332"/>
      <c r="BU176" s="328"/>
      <c r="BV176" s="328"/>
      <c r="BW176" s="328"/>
      <c r="BX176" s="328"/>
      <c r="BY176" s="328"/>
      <c r="BZ176" s="328"/>
      <c r="CA176" s="328"/>
      <c r="CB176" s="328"/>
      <c r="CC176" s="328"/>
      <c r="CD176" s="328"/>
      <c r="CE176" s="328"/>
      <c r="CF176" s="328"/>
      <c r="CG176" s="328"/>
      <c r="CH176" s="328"/>
      <c r="CI176" s="328"/>
      <c r="CJ176" s="328"/>
      <c r="CK176" s="328"/>
      <c r="CL176" s="328"/>
      <c r="CM176" s="328"/>
      <c r="CN176" s="328"/>
      <c r="CO176" s="328"/>
    </row>
    <row r="177" spans="1:93">
      <c r="A177" s="10"/>
      <c r="B177" s="292"/>
      <c r="C177" s="326"/>
      <c r="D177" s="327"/>
      <c r="E177" s="326"/>
      <c r="F177" s="259"/>
      <c r="G177" s="259"/>
      <c r="H177" s="259"/>
      <c r="I177" s="326"/>
      <c r="J177" s="730"/>
      <c r="K177" s="730"/>
      <c r="L177" s="326"/>
      <c r="M177" s="784"/>
      <c r="N177" s="326"/>
      <c r="O177" s="327"/>
      <c r="P177" s="259"/>
      <c r="Q177" s="259"/>
      <c r="R177" s="328"/>
      <c r="S177" s="332"/>
      <c r="T177" s="329"/>
      <c r="U177" s="412"/>
      <c r="V177" s="326"/>
      <c r="W177" s="8"/>
      <c r="X177" s="8"/>
      <c r="Y177" s="259"/>
      <c r="Z177" s="259"/>
      <c r="AA177" s="328"/>
      <c r="AB177" s="331"/>
      <c r="AC177" s="328"/>
      <c r="AD177" s="415"/>
      <c r="AE177" s="326"/>
      <c r="AF177" s="326"/>
      <c r="AG177" s="326"/>
      <c r="AH177" s="328"/>
      <c r="AI177" s="331"/>
      <c r="AJ177" s="328"/>
      <c r="AK177" s="415"/>
      <c r="AL177" s="326"/>
      <c r="AM177" s="326"/>
      <c r="AN177" s="326"/>
      <c r="AO177" s="328"/>
      <c r="AP177" s="328"/>
      <c r="AQ177" s="328"/>
      <c r="AR177" s="416"/>
      <c r="AS177" s="328"/>
      <c r="AT177" s="328"/>
      <c r="AU177" s="328"/>
      <c r="AV177" s="328"/>
      <c r="AW177" s="328"/>
      <c r="AX177" s="328"/>
      <c r="AY177" s="416"/>
      <c r="AZ177" s="328"/>
      <c r="BA177" s="328"/>
      <c r="BB177" s="328"/>
      <c r="BC177" s="328"/>
      <c r="BD177" s="328"/>
      <c r="BE177" s="328"/>
      <c r="BF177" s="416"/>
      <c r="BG177" s="328"/>
      <c r="BH177" s="328"/>
      <c r="BI177" s="328"/>
      <c r="BJ177" s="328"/>
      <c r="BK177" s="328"/>
      <c r="BL177" s="328"/>
      <c r="BM177" s="416"/>
      <c r="BN177" s="328"/>
      <c r="BO177" s="328"/>
      <c r="BP177" s="328"/>
      <c r="BQ177" s="328"/>
      <c r="BR177" s="321"/>
      <c r="BS177" s="10"/>
      <c r="BT177" s="332"/>
      <c r="BU177" s="328"/>
      <c r="BV177" s="328"/>
      <c r="BW177" s="328"/>
      <c r="BX177" s="328"/>
      <c r="BY177" s="328"/>
      <c r="BZ177" s="328"/>
      <c r="CA177" s="328"/>
      <c r="CB177" s="328"/>
      <c r="CC177" s="328"/>
      <c r="CD177" s="328"/>
      <c r="CE177" s="328"/>
      <c r="CF177" s="328"/>
      <c r="CG177" s="328"/>
      <c r="CH177" s="328"/>
      <c r="CI177" s="328"/>
      <c r="CJ177" s="328"/>
      <c r="CK177" s="328"/>
      <c r="CL177" s="328"/>
      <c r="CM177" s="328"/>
      <c r="CN177" s="328"/>
      <c r="CO177" s="328"/>
    </row>
    <row r="178" spans="1:93">
      <c r="A178" s="10"/>
      <c r="B178" s="292"/>
      <c r="C178" s="326"/>
      <c r="D178" s="327"/>
      <c r="E178" s="326"/>
      <c r="F178" s="259"/>
      <c r="G178" s="259"/>
      <c r="H178" s="259"/>
      <c r="I178" s="326"/>
      <c r="J178" s="730"/>
      <c r="K178" s="730"/>
      <c r="L178" s="326"/>
      <c r="M178" s="784"/>
      <c r="N178" s="326"/>
      <c r="O178" s="327"/>
      <c r="P178" s="259"/>
      <c r="Q178" s="259"/>
      <c r="R178" s="328"/>
      <c r="S178" s="332"/>
      <c r="T178" s="329"/>
      <c r="U178" s="412"/>
      <c r="V178" s="326"/>
      <c r="W178" s="8"/>
      <c r="X178" s="8"/>
      <c r="Y178" s="259"/>
      <c r="Z178" s="259"/>
      <c r="AA178" s="328"/>
      <c r="AB178" s="331"/>
      <c r="AC178" s="328"/>
      <c r="AD178" s="415"/>
      <c r="AE178" s="326"/>
      <c r="AF178" s="326"/>
      <c r="AG178" s="326"/>
      <c r="AH178" s="328"/>
      <c r="AI178" s="331"/>
      <c r="AJ178" s="328"/>
      <c r="AK178" s="415"/>
      <c r="AL178" s="326"/>
      <c r="AM178" s="326"/>
      <c r="AN178" s="326"/>
      <c r="AO178" s="328"/>
      <c r="AP178" s="328"/>
      <c r="AQ178" s="328"/>
      <c r="AR178" s="416"/>
      <c r="AS178" s="328"/>
      <c r="AT178" s="328"/>
      <c r="AU178" s="328"/>
      <c r="AV178" s="328"/>
      <c r="AW178" s="328"/>
      <c r="AX178" s="328"/>
      <c r="AY178" s="416"/>
      <c r="AZ178" s="328"/>
      <c r="BA178" s="328"/>
      <c r="BB178" s="328"/>
      <c r="BC178" s="328"/>
      <c r="BD178" s="328"/>
      <c r="BE178" s="328"/>
      <c r="BF178" s="416"/>
      <c r="BG178" s="328"/>
      <c r="BH178" s="328"/>
      <c r="BI178" s="328"/>
      <c r="BJ178" s="328"/>
      <c r="BK178" s="328"/>
      <c r="BL178" s="328"/>
      <c r="BM178" s="416"/>
      <c r="BN178" s="328"/>
      <c r="BO178" s="328"/>
      <c r="BP178" s="328"/>
      <c r="BQ178" s="328"/>
      <c r="BR178" s="321"/>
      <c r="BS178" s="10"/>
      <c r="BT178" s="332"/>
      <c r="BU178" s="328"/>
      <c r="BV178" s="328"/>
      <c r="BW178" s="328"/>
      <c r="BX178" s="328"/>
      <c r="BY178" s="328"/>
      <c r="BZ178" s="328"/>
      <c r="CA178" s="328"/>
      <c r="CB178" s="328"/>
      <c r="CC178" s="328"/>
      <c r="CD178" s="328"/>
      <c r="CE178" s="328"/>
      <c r="CF178" s="328"/>
      <c r="CG178" s="328"/>
      <c r="CH178" s="328"/>
      <c r="CI178" s="328"/>
      <c r="CJ178" s="328"/>
      <c r="CK178" s="328"/>
      <c r="CL178" s="328"/>
      <c r="CM178" s="328"/>
      <c r="CN178" s="328"/>
      <c r="CO178" s="328"/>
    </row>
    <row r="179" spans="1:93">
      <c r="A179" s="10"/>
      <c r="B179" s="292"/>
      <c r="C179" s="326"/>
      <c r="D179" s="327"/>
      <c r="E179" s="326"/>
      <c r="F179" s="259"/>
      <c r="G179" s="259"/>
      <c r="H179" s="259"/>
      <c r="I179" s="326"/>
      <c r="J179" s="730"/>
      <c r="K179" s="730"/>
      <c r="L179" s="326"/>
      <c r="M179" s="784"/>
      <c r="N179" s="326"/>
      <c r="O179" s="327"/>
      <c r="P179" s="259"/>
      <c r="Q179" s="259"/>
      <c r="R179" s="328"/>
      <c r="S179" s="332"/>
      <c r="T179" s="329"/>
      <c r="U179" s="412"/>
      <c r="V179" s="326"/>
      <c r="W179" s="8"/>
      <c r="X179" s="8"/>
      <c r="Y179" s="259"/>
      <c r="Z179" s="259"/>
      <c r="AA179" s="328"/>
      <c r="AB179" s="331"/>
      <c r="AC179" s="328"/>
      <c r="AD179" s="415"/>
      <c r="AE179" s="326"/>
      <c r="AF179" s="326"/>
      <c r="AG179" s="326"/>
      <c r="AH179" s="328"/>
      <c r="AI179" s="331"/>
      <c r="AJ179" s="328"/>
      <c r="AK179" s="415"/>
      <c r="AL179" s="326"/>
      <c r="AM179" s="326"/>
      <c r="AN179" s="326"/>
      <c r="AO179" s="328"/>
      <c r="AP179" s="328"/>
      <c r="AQ179" s="328"/>
      <c r="AR179" s="416"/>
      <c r="AS179" s="328"/>
      <c r="AT179" s="328"/>
      <c r="AU179" s="328"/>
      <c r="AV179" s="328"/>
      <c r="AW179" s="328"/>
      <c r="AX179" s="328"/>
      <c r="AY179" s="416"/>
      <c r="AZ179" s="328"/>
      <c r="BA179" s="328"/>
      <c r="BB179" s="328"/>
      <c r="BC179" s="328"/>
      <c r="BD179" s="328"/>
      <c r="BE179" s="328"/>
      <c r="BF179" s="416"/>
      <c r="BG179" s="328"/>
      <c r="BH179" s="328"/>
      <c r="BI179" s="328"/>
      <c r="BJ179" s="328"/>
      <c r="BK179" s="328"/>
      <c r="BL179" s="328"/>
      <c r="BM179" s="416"/>
      <c r="BN179" s="328"/>
      <c r="BO179" s="328"/>
      <c r="BP179" s="328"/>
      <c r="BQ179" s="328"/>
      <c r="BR179" s="321"/>
      <c r="BS179" s="10"/>
      <c r="BT179" s="332"/>
      <c r="BU179" s="328"/>
      <c r="BV179" s="328"/>
      <c r="BW179" s="328"/>
      <c r="BX179" s="328"/>
      <c r="BY179" s="328"/>
      <c r="BZ179" s="328"/>
      <c r="CA179" s="328"/>
      <c r="CB179" s="328"/>
      <c r="CC179" s="328"/>
      <c r="CD179" s="328"/>
      <c r="CE179" s="328"/>
      <c r="CF179" s="328"/>
      <c r="CG179" s="328"/>
      <c r="CH179" s="328"/>
      <c r="CI179" s="328"/>
      <c r="CJ179" s="328"/>
      <c r="CK179" s="328"/>
      <c r="CL179" s="328"/>
      <c r="CM179" s="328"/>
      <c r="CN179" s="328"/>
      <c r="CO179" s="328"/>
    </row>
  </sheetData>
  <hyperlinks>
    <hyperlink ref="B130" r:id="rId1" xr:uid="{00000000-0004-0000-1300-000000000000}"/>
    <hyperlink ref="B71:B85" r:id="rId2" display="REK. 025/ABDI1/REK/II/2023" xr:uid="{00000000-0004-0000-1300-000001000000}"/>
    <hyperlink ref="B107" r:id="rId3" xr:uid="{00000000-0004-0000-1300-000002000000}"/>
    <hyperlink ref="B87:B96" r:id="rId4" display="REK. 117/ABDI1/REK/VIII/2023" xr:uid="{00000000-0004-0000-1300-000003000000}"/>
    <hyperlink ref="B89" r:id="rId5" xr:uid="{00000000-0004-0000-1300-000004000000}"/>
    <hyperlink ref="B91" r:id="rId6" xr:uid="{00000000-0004-0000-1300-000005000000}"/>
    <hyperlink ref="B14" r:id="rId7" xr:uid="{00000000-0004-0000-1300-000006000000}"/>
    <hyperlink ref="B38:B53" r:id="rId8" display="REK.070/ABDI1/REK/II/2022" xr:uid="{00000000-0004-0000-1300-000007000000}"/>
    <hyperlink ref="B70" r:id="rId9" xr:uid="{00000000-0004-0000-1300-000008000000}"/>
    <hyperlink ref="B9:B18" r:id="rId10" display="REK.091/ABDI1/REK/III/2021" xr:uid="{00000000-0004-0000-1300-000009000000}"/>
    <hyperlink ref="B9" r:id="rId11" xr:uid="{00000000-0004-0000-1300-00000A000000}"/>
    <hyperlink ref="B5" r:id="rId12" xr:uid="{00000000-0004-0000-1300-00000B000000}"/>
    <hyperlink ref="B21:B24" r:id="rId13" display="REK.119/ABDI1/REK/V/2021" xr:uid="{00000000-0004-0000-1300-00000C000000}"/>
    <hyperlink ref="B4" r:id="rId14" xr:uid="{00000000-0004-0000-1300-00000D000000}"/>
    <hyperlink ref="B156" r:id="rId15" xr:uid="{00000000-0004-0000-1300-00000E000000}"/>
    <hyperlink ref="B27:B35" r:id="rId16" display="REK.150/SAM4/REK/VIII/2021" xr:uid="{00000000-0004-0000-1300-00000F000000}"/>
    <hyperlink ref="C130" r:id="rId17" xr:uid="{00000000-0004-0000-1300-000010000000}"/>
    <hyperlink ref="C131" r:id="rId18" xr:uid="{00000000-0004-0000-1300-000011000000}"/>
    <hyperlink ref="C78" r:id="rId19" xr:uid="{00000000-0004-0000-1300-000012000000}"/>
    <hyperlink ref="C124" r:id="rId20" xr:uid="{00000000-0004-0000-1300-000013000000}"/>
    <hyperlink ref="C79" r:id="rId21" xr:uid="{00000000-0004-0000-1300-000014000000}"/>
    <hyperlink ref="C118" r:id="rId22" xr:uid="{00000000-0004-0000-1300-000015000000}"/>
    <hyperlink ref="C95" r:id="rId23" xr:uid="{00000000-0004-0000-1300-000016000000}"/>
    <hyperlink ref="C80" r:id="rId24" xr:uid="{00000000-0004-0000-1300-000017000000}"/>
    <hyperlink ref="C98" r:id="rId25" xr:uid="{00000000-0004-0000-1300-000018000000}"/>
    <hyperlink ref="C119" r:id="rId26" xr:uid="{00000000-0004-0000-1300-000019000000}"/>
    <hyperlink ref="C81" r:id="rId27" xr:uid="{00000000-0004-0000-1300-00001A000000}"/>
    <hyperlink ref="C120" r:id="rId28" xr:uid="{00000000-0004-0000-1300-00001B000000}"/>
    <hyperlink ref="C82" r:id="rId29" xr:uid="{00000000-0004-0000-1300-00001C000000}"/>
    <hyperlink ref="C83" r:id="rId30" xr:uid="{00000000-0004-0000-1300-00001D000000}"/>
    <hyperlink ref="C84" r:id="rId31" xr:uid="{00000000-0004-0000-1300-00001E000000}"/>
    <hyperlink ref="C107" r:id="rId32" xr:uid="{00000000-0004-0000-1300-00001F000000}"/>
    <hyperlink ref="C135" r:id="rId33" xr:uid="{00000000-0004-0000-1300-000020000000}"/>
    <hyperlink ref="C113" r:id="rId34" xr:uid="{00000000-0004-0000-1300-000021000000}"/>
    <hyperlink ref="C112" r:id="rId35" xr:uid="{00000000-0004-0000-1300-000022000000}"/>
    <hyperlink ref="C85" r:id="rId36" xr:uid="{00000000-0004-0000-1300-000023000000}"/>
    <hyperlink ref="C86" r:id="rId37" xr:uid="{00000000-0004-0000-1300-000024000000}"/>
    <hyperlink ref="C87" r:id="rId38" xr:uid="{00000000-0004-0000-1300-000025000000}"/>
    <hyperlink ref="C106" r:id="rId39" xr:uid="{00000000-0004-0000-1300-000026000000}"/>
    <hyperlink ref="C96" r:id="rId40" xr:uid="{00000000-0004-0000-1300-000027000000}"/>
    <hyperlink ref="C88" r:id="rId41" xr:uid="{00000000-0004-0000-1300-000028000000}"/>
    <hyperlink ref="C16" r:id="rId42" xr:uid="{00000000-0004-0000-1300-000029000000}"/>
    <hyperlink ref="C13" r:id="rId43" xr:uid="{00000000-0004-0000-1300-00002A000000}"/>
    <hyperlink ref="C89" r:id="rId44" xr:uid="{00000000-0004-0000-1300-00002B000000}"/>
    <hyperlink ref="C125" r:id="rId45" xr:uid="{00000000-0004-0000-1300-00002C000000}"/>
    <hyperlink ref="C71" r:id="rId46" xr:uid="{00000000-0004-0000-1300-00002D000000}"/>
    <hyperlink ref="C121" r:id="rId47" xr:uid="{00000000-0004-0000-1300-00002E000000}"/>
    <hyperlink ref="C72" r:id="rId48" xr:uid="{00000000-0004-0000-1300-00002F000000}"/>
    <hyperlink ref="C73" r:id="rId49" xr:uid="{00000000-0004-0000-1300-000030000000}"/>
    <hyperlink ref="C105" r:id="rId50" xr:uid="{00000000-0004-0000-1300-000031000000}"/>
    <hyperlink ref="C126" r:id="rId51" xr:uid="{00000000-0004-0000-1300-000032000000}"/>
    <hyperlink ref="C74" r:id="rId52" xr:uid="{00000000-0004-0000-1300-000033000000}"/>
    <hyperlink ref="C117" r:id="rId53" xr:uid="{00000000-0004-0000-1300-000034000000}"/>
    <hyperlink ref="C100" r:id="rId54" xr:uid="{00000000-0004-0000-1300-000035000000}"/>
    <hyperlink ref="C114" r:id="rId55" xr:uid="{00000000-0004-0000-1300-000036000000}"/>
    <hyperlink ref="C75" r:id="rId56" xr:uid="{00000000-0004-0000-1300-000037000000}"/>
    <hyperlink ref="C133" r:id="rId57" xr:uid="{00000000-0004-0000-1300-000038000000}"/>
    <hyperlink ref="C76" r:id="rId58" xr:uid="{00000000-0004-0000-1300-000039000000}"/>
    <hyperlink ref="C97" r:id="rId59" xr:uid="{00000000-0004-0000-1300-00003A000000}"/>
    <hyperlink ref="C102" r:id="rId60" xr:uid="{00000000-0004-0000-1300-00003B000000}"/>
    <hyperlink ref="C77" r:id="rId61" xr:uid="{00000000-0004-0000-1300-00003C000000}"/>
    <hyperlink ref="C127" r:id="rId62" xr:uid="{00000000-0004-0000-1300-00003D000000}"/>
    <hyperlink ref="C134" r:id="rId63" xr:uid="{00000000-0004-0000-1300-00003E000000}"/>
    <hyperlink ref="C99" r:id="rId64" xr:uid="{00000000-0004-0000-1300-00003F000000}"/>
    <hyperlink ref="C128" r:id="rId65" xr:uid="{00000000-0004-0000-1300-000040000000}"/>
    <hyperlink ref="C136" r:id="rId66" xr:uid="{00000000-0004-0000-1300-000041000000}"/>
    <hyperlink ref="C143" r:id="rId67" xr:uid="{00000000-0004-0000-1300-000042000000}"/>
    <hyperlink ref="C123" r:id="rId68" xr:uid="{00000000-0004-0000-1300-000043000000}"/>
    <hyperlink ref="C70" r:id="rId69" xr:uid="{00000000-0004-0000-1300-000044000000}"/>
    <hyperlink ref="C108" r:id="rId70" xr:uid="{00000000-0004-0000-1300-000045000000}"/>
    <hyperlink ref="C109" r:id="rId71" xr:uid="{00000000-0004-0000-1300-000046000000}"/>
    <hyperlink ref="C110" r:id="rId72" xr:uid="{00000000-0004-0000-1300-000047000000}"/>
    <hyperlink ref="C103" r:id="rId73" xr:uid="{00000000-0004-0000-1300-000048000000}"/>
    <hyperlink ref="C104" r:id="rId74" xr:uid="{00000000-0004-0000-1300-000049000000}"/>
    <hyperlink ref="C111" r:id="rId75" xr:uid="{00000000-0004-0000-1300-00004A000000}"/>
    <hyperlink ref="C157" r:id="rId76" xr:uid="{00000000-0004-0000-1300-00004B000000}"/>
    <hyperlink ref="C101" r:id="rId77" xr:uid="{00000000-0004-0000-1300-00004C000000}"/>
    <hyperlink ref="C156" r:id="rId78" xr:uid="{00000000-0004-0000-1300-00004D000000}"/>
    <hyperlink ref="C159" r:id="rId79" xr:uid="{00000000-0004-0000-1300-00004E000000}"/>
    <hyperlink ref="C9" r:id="rId80" xr:uid="{00000000-0004-0000-1300-00004F000000}"/>
    <hyperlink ref="C5" r:id="rId81" xr:uid="{00000000-0004-0000-1300-000050000000}"/>
    <hyperlink ref="C6" r:id="rId82" xr:uid="{00000000-0004-0000-1300-000051000000}"/>
    <hyperlink ref="C7" r:id="rId83" xr:uid="{00000000-0004-0000-1300-000052000000}"/>
    <hyperlink ref="C3" r:id="rId84" xr:uid="{00000000-0004-0000-1300-000053000000}"/>
    <hyperlink ref="C15" r:id="rId85" xr:uid="{00000000-0004-0000-1300-000054000000}"/>
    <hyperlink ref="C17" r:id="rId86" xr:uid="{00000000-0004-0000-1300-000055000000}"/>
    <hyperlink ref="BR91" r:id="rId87" xr:uid="{00000000-0004-0000-1300-000056000000}"/>
    <hyperlink ref="BR89" r:id="rId88" xr:uid="{00000000-0004-0000-1300-000057000000}"/>
    <hyperlink ref="BS89" r:id="rId89" xr:uid="{00000000-0004-0000-1300-000058000000}"/>
    <hyperlink ref="BR13" r:id="rId90" xr:uid="{00000000-0004-0000-1300-000059000000}"/>
    <hyperlink ref="BR88" r:id="rId91" xr:uid="{00000000-0004-0000-1300-00005A000000}"/>
    <hyperlink ref="BR96" r:id="rId92" xr:uid="{00000000-0004-0000-1300-00005B000000}"/>
    <hyperlink ref="BR106" r:id="rId93" xr:uid="{00000000-0004-0000-1300-00005C000000}"/>
    <hyperlink ref="BR87" r:id="rId94" xr:uid="{00000000-0004-0000-1300-00005D000000}"/>
    <hyperlink ref="BR86" r:id="rId95" xr:uid="{00000000-0004-0000-1300-00005E000000}"/>
    <hyperlink ref="BR85" r:id="rId96" xr:uid="{00000000-0004-0000-1300-00005F000000}"/>
    <hyperlink ref="BR112" r:id="rId97" xr:uid="{00000000-0004-0000-1300-000060000000}"/>
    <hyperlink ref="BR113" r:id="rId98" xr:uid="{00000000-0004-0000-1300-000061000000}"/>
    <hyperlink ref="BR135" r:id="rId99" xr:uid="{00000000-0004-0000-1300-000062000000}"/>
    <hyperlink ref="BR107" r:id="rId100" xr:uid="{00000000-0004-0000-1300-000063000000}"/>
    <hyperlink ref="BR16" r:id="rId101" xr:uid="{00000000-0004-0000-1300-000064000000}"/>
    <hyperlink ref="BR84" r:id="rId102" xr:uid="{00000000-0004-0000-1300-000065000000}"/>
    <hyperlink ref="BS84" r:id="rId103" xr:uid="{00000000-0004-0000-1300-000066000000}"/>
    <hyperlink ref="BR83" r:id="rId104" xr:uid="{00000000-0004-0000-1300-000067000000}"/>
    <hyperlink ref="BS83" r:id="rId105" xr:uid="{00000000-0004-0000-1300-000068000000}"/>
    <hyperlink ref="BR82" r:id="rId106" xr:uid="{00000000-0004-0000-1300-000069000000}"/>
    <hyperlink ref="BS82" r:id="rId107" xr:uid="{00000000-0004-0000-1300-00006A000000}"/>
    <hyperlink ref="BR120" r:id="rId108" xr:uid="{00000000-0004-0000-1300-00006B000000}"/>
    <hyperlink ref="BS120" r:id="rId109" xr:uid="{00000000-0004-0000-1300-00006C000000}"/>
    <hyperlink ref="BR81" r:id="rId110" xr:uid="{00000000-0004-0000-1300-00006D000000}"/>
    <hyperlink ref="BS81" r:id="rId111" xr:uid="{00000000-0004-0000-1300-00006E000000}"/>
    <hyperlink ref="BR119" r:id="rId112" xr:uid="{00000000-0004-0000-1300-00006F000000}"/>
    <hyperlink ref="BS119" r:id="rId113" xr:uid="{00000000-0004-0000-1300-000070000000}"/>
    <hyperlink ref="BR98" r:id="rId114" xr:uid="{00000000-0004-0000-1300-000071000000}"/>
    <hyperlink ref="BS98" r:id="rId115" xr:uid="{00000000-0004-0000-1300-000072000000}"/>
    <hyperlink ref="BR80" r:id="rId116" xr:uid="{00000000-0004-0000-1300-000073000000}"/>
    <hyperlink ref="BS80" r:id="rId117" xr:uid="{00000000-0004-0000-1300-000074000000}"/>
    <hyperlink ref="BR95" r:id="rId118" xr:uid="{00000000-0004-0000-1300-000075000000}"/>
    <hyperlink ref="BS95" r:id="rId119" xr:uid="{00000000-0004-0000-1300-000076000000}"/>
    <hyperlink ref="BR118" r:id="rId120" xr:uid="{00000000-0004-0000-1300-000077000000}"/>
    <hyperlink ref="BS118" r:id="rId121" xr:uid="{00000000-0004-0000-1300-000078000000}"/>
    <hyperlink ref="BR79" r:id="rId122" xr:uid="{00000000-0004-0000-1300-000079000000}"/>
    <hyperlink ref="BS79" r:id="rId123" xr:uid="{00000000-0004-0000-1300-00007A000000}"/>
    <hyperlink ref="BR124" r:id="rId124" xr:uid="{00000000-0004-0000-1300-00007B000000}"/>
    <hyperlink ref="BS124" r:id="rId125" xr:uid="{00000000-0004-0000-1300-00007C000000}"/>
    <hyperlink ref="BR78" r:id="rId126" xr:uid="{00000000-0004-0000-1300-00007D000000}"/>
    <hyperlink ref="BS78" r:id="rId127" xr:uid="{00000000-0004-0000-1300-00007E000000}"/>
    <hyperlink ref="BR131" r:id="rId128" xr:uid="{00000000-0004-0000-1300-00007F000000}"/>
    <hyperlink ref="BS131" r:id="rId129" xr:uid="{00000000-0004-0000-1300-000080000000}"/>
    <hyperlink ref="BR130" r:id="rId130" xr:uid="{00000000-0004-0000-1300-000081000000}"/>
    <hyperlink ref="BS130" r:id="rId131" xr:uid="{00000000-0004-0000-1300-000082000000}"/>
    <hyperlink ref="BR123" r:id="rId132" xr:uid="{00000000-0004-0000-1300-000083000000}"/>
    <hyperlink ref="BS123" r:id="rId133" xr:uid="{00000000-0004-0000-1300-000084000000}"/>
    <hyperlink ref="BR143" r:id="rId134" xr:uid="{00000000-0004-0000-1300-000085000000}"/>
    <hyperlink ref="BS143" r:id="rId135" xr:uid="{00000000-0004-0000-1300-000086000000}"/>
    <hyperlink ref="BR136" r:id="rId136" xr:uid="{00000000-0004-0000-1300-000087000000}"/>
    <hyperlink ref="BS136" r:id="rId137" xr:uid="{00000000-0004-0000-1300-000088000000}"/>
    <hyperlink ref="BR128" r:id="rId138" xr:uid="{00000000-0004-0000-1300-000089000000}"/>
    <hyperlink ref="BS128" r:id="rId139" xr:uid="{00000000-0004-0000-1300-00008A000000}"/>
    <hyperlink ref="BR99" r:id="rId140" xr:uid="{00000000-0004-0000-1300-00008B000000}"/>
    <hyperlink ref="BS99" r:id="rId141" xr:uid="{00000000-0004-0000-1300-00008C000000}"/>
    <hyperlink ref="BR134" r:id="rId142" xr:uid="{00000000-0004-0000-1300-00008D000000}"/>
    <hyperlink ref="BS134" r:id="rId143" xr:uid="{00000000-0004-0000-1300-00008E000000}"/>
    <hyperlink ref="BR127" r:id="rId144" xr:uid="{00000000-0004-0000-1300-00008F000000}"/>
    <hyperlink ref="BS127" r:id="rId145" xr:uid="{00000000-0004-0000-1300-000090000000}"/>
    <hyperlink ref="BR77" r:id="rId146" xr:uid="{00000000-0004-0000-1300-000091000000}"/>
    <hyperlink ref="BS77" r:id="rId147" xr:uid="{00000000-0004-0000-1300-000092000000}"/>
    <hyperlink ref="BR102" r:id="rId148" xr:uid="{00000000-0004-0000-1300-000093000000}"/>
    <hyperlink ref="BS102" r:id="rId149" xr:uid="{00000000-0004-0000-1300-000094000000}"/>
    <hyperlink ref="BR97" r:id="rId150" xr:uid="{00000000-0004-0000-1300-000095000000}"/>
    <hyperlink ref="BS97" r:id="rId151" xr:uid="{00000000-0004-0000-1300-000096000000}"/>
    <hyperlink ref="BR29" r:id="rId152" xr:uid="{00000000-0004-0000-1300-000097000000}"/>
    <hyperlink ref="BS29" r:id="rId153" xr:uid="{00000000-0004-0000-1300-000098000000}"/>
    <hyperlink ref="BR76" r:id="rId154" xr:uid="{00000000-0004-0000-1300-000099000000}"/>
    <hyperlink ref="BS76" r:id="rId155" xr:uid="{00000000-0004-0000-1300-00009A000000}"/>
    <hyperlink ref="BR133" r:id="rId156" xr:uid="{00000000-0004-0000-1300-00009B000000}"/>
    <hyperlink ref="BS133" r:id="rId157" xr:uid="{00000000-0004-0000-1300-00009C000000}"/>
    <hyperlink ref="BR75" r:id="rId158" xr:uid="{00000000-0004-0000-1300-00009D000000}"/>
    <hyperlink ref="BS75" r:id="rId159" xr:uid="{00000000-0004-0000-1300-00009E000000}"/>
    <hyperlink ref="BR114" r:id="rId160" xr:uid="{00000000-0004-0000-1300-00009F000000}"/>
    <hyperlink ref="BS114" r:id="rId161" xr:uid="{00000000-0004-0000-1300-0000A0000000}"/>
    <hyperlink ref="BR100" r:id="rId162" xr:uid="{00000000-0004-0000-1300-0000A1000000}"/>
    <hyperlink ref="BS100" r:id="rId163" xr:uid="{00000000-0004-0000-1300-0000A2000000}"/>
    <hyperlink ref="BR117" r:id="rId164" xr:uid="{00000000-0004-0000-1300-0000A3000000}"/>
    <hyperlink ref="BS117" r:id="rId165" xr:uid="{00000000-0004-0000-1300-0000A4000000}"/>
    <hyperlink ref="BR74" r:id="rId166" xr:uid="{00000000-0004-0000-1300-0000A5000000}"/>
    <hyperlink ref="BS74" r:id="rId167" xr:uid="{00000000-0004-0000-1300-0000A6000000}"/>
    <hyperlink ref="BR126" r:id="rId168" xr:uid="{00000000-0004-0000-1300-0000A7000000}"/>
    <hyperlink ref="BS126" r:id="rId169" xr:uid="{00000000-0004-0000-1300-0000A8000000}"/>
    <hyperlink ref="BR105" r:id="rId170" xr:uid="{00000000-0004-0000-1300-0000A9000000}"/>
    <hyperlink ref="BS105" r:id="rId171" xr:uid="{00000000-0004-0000-1300-0000AA000000}"/>
    <hyperlink ref="BR73" r:id="rId172" xr:uid="{00000000-0004-0000-1300-0000AB000000}"/>
    <hyperlink ref="BS73" r:id="rId173" xr:uid="{00000000-0004-0000-1300-0000AC000000}"/>
    <hyperlink ref="BR72" r:id="rId174" xr:uid="{00000000-0004-0000-1300-0000AD000000}"/>
    <hyperlink ref="BS72" r:id="rId175" xr:uid="{00000000-0004-0000-1300-0000AE000000}"/>
    <hyperlink ref="BR121" r:id="rId176" xr:uid="{00000000-0004-0000-1300-0000AF000000}"/>
    <hyperlink ref="BS121" r:id="rId177" xr:uid="{00000000-0004-0000-1300-0000B0000000}"/>
    <hyperlink ref="BR71" r:id="rId178" xr:uid="{00000000-0004-0000-1300-0000B1000000}"/>
    <hyperlink ref="BS71" r:id="rId179" xr:uid="{00000000-0004-0000-1300-0000B2000000}"/>
    <hyperlink ref="BR125" r:id="rId180" xr:uid="{00000000-0004-0000-1300-0000B3000000}"/>
    <hyperlink ref="BS125" r:id="rId181" xr:uid="{00000000-0004-0000-1300-0000B4000000}"/>
    <hyperlink ref="BR142" r:id="rId182" xr:uid="{00000000-0004-0000-1300-0000B5000000}"/>
    <hyperlink ref="BS142" r:id="rId183" xr:uid="{00000000-0004-0000-1300-0000B6000000}"/>
    <hyperlink ref="BS132" r:id="rId184" xr:uid="{00000000-0004-0000-1300-0000B7000000}"/>
    <hyperlink ref="BR132" r:id="rId185" xr:uid="{00000000-0004-0000-1300-0000B8000000}"/>
    <hyperlink ref="BR141" r:id="rId186" xr:uid="{00000000-0004-0000-1300-0000B9000000}"/>
    <hyperlink ref="BS141" r:id="rId187" xr:uid="{00000000-0004-0000-1300-0000BA000000}"/>
    <hyperlink ref="BR140" r:id="rId188" xr:uid="{00000000-0004-0000-1300-0000BB000000}"/>
    <hyperlink ref="BS140" r:id="rId189" xr:uid="{00000000-0004-0000-1300-0000BC000000}"/>
    <hyperlink ref="BR153" r:id="rId190" xr:uid="{00000000-0004-0000-1300-0000BD000000}"/>
    <hyperlink ref="BS153" r:id="rId191" xr:uid="{00000000-0004-0000-1300-0000BE000000}"/>
    <hyperlink ref="BR139" r:id="rId192" xr:uid="{00000000-0004-0000-1300-0000BF000000}"/>
    <hyperlink ref="BS139" r:id="rId193" xr:uid="{00000000-0004-0000-1300-0000C0000000}"/>
    <hyperlink ref="BR138" r:id="rId194" xr:uid="{00000000-0004-0000-1300-0000C1000000}"/>
    <hyperlink ref="BS138" r:id="rId195" xr:uid="{00000000-0004-0000-1300-0000C2000000}"/>
    <hyperlink ref="BR137" r:id="rId196" xr:uid="{00000000-0004-0000-1300-0000C3000000}"/>
    <hyperlink ref="BS137" r:id="rId197" xr:uid="{00000000-0004-0000-1300-0000C4000000}"/>
    <hyperlink ref="BR159" r:id="rId198" xr:uid="{00000000-0004-0000-1300-0000C5000000}"/>
    <hyperlink ref="BR156" r:id="rId199" xr:uid="{00000000-0004-0000-1300-0000C6000000}"/>
    <hyperlink ref="BS156" r:id="rId200" xr:uid="{00000000-0004-0000-1300-0000C7000000}"/>
    <hyperlink ref="BR8" r:id="rId201" xr:uid="{00000000-0004-0000-1300-0000C8000000}"/>
    <hyperlink ref="BS8" r:id="rId202" xr:uid="{00000000-0004-0000-1300-0000C9000000}"/>
    <hyperlink ref="BR3" r:id="rId203" xr:uid="{00000000-0004-0000-1300-0000CA000000}"/>
    <hyperlink ref="BS3" r:id="rId204" xr:uid="{00000000-0004-0000-1300-0000CB000000}"/>
    <hyperlink ref="BR7" r:id="rId205" xr:uid="{00000000-0004-0000-1300-0000CC000000}"/>
    <hyperlink ref="BS7" r:id="rId206" xr:uid="{00000000-0004-0000-1300-0000CD000000}"/>
    <hyperlink ref="BR6" r:id="rId207" xr:uid="{00000000-0004-0000-1300-0000CE000000}"/>
    <hyperlink ref="BS6" r:id="rId208" xr:uid="{00000000-0004-0000-1300-0000CF000000}"/>
    <hyperlink ref="BR5" r:id="rId209" xr:uid="{00000000-0004-0000-1300-0000D0000000}"/>
    <hyperlink ref="BS5" r:id="rId210" xr:uid="{00000000-0004-0000-1300-0000D1000000}"/>
    <hyperlink ref="BR9" r:id="rId211" xr:uid="{00000000-0004-0000-1300-0000D2000000}"/>
    <hyperlink ref="BS9" r:id="rId212" xr:uid="{00000000-0004-0000-1300-0000D3000000}"/>
    <hyperlink ref="BR17" r:id="rId213" xr:uid="{00000000-0004-0000-1300-0000D4000000}"/>
    <hyperlink ref="BS17" r:id="rId214" xr:uid="{00000000-0004-0000-1300-0000D5000000}"/>
    <hyperlink ref="BR15" r:id="rId215" xr:uid="{00000000-0004-0000-1300-0000D6000000}"/>
    <hyperlink ref="BS15" r:id="rId216" xr:uid="{00000000-0004-0000-1300-0000D7000000}"/>
    <hyperlink ref="BR101" r:id="rId217" xr:uid="{00000000-0004-0000-1300-0000D8000000}"/>
    <hyperlink ref="BS101" r:id="rId218" xr:uid="{00000000-0004-0000-1300-0000D9000000}"/>
    <hyperlink ref="BR157" r:id="rId219" xr:uid="{00000000-0004-0000-1300-0000DA000000}"/>
    <hyperlink ref="BS157" r:id="rId220" xr:uid="{00000000-0004-0000-1300-0000DB000000}"/>
    <hyperlink ref="BR111" r:id="rId221" xr:uid="{00000000-0004-0000-1300-0000DC000000}"/>
    <hyperlink ref="BS111" r:id="rId222" xr:uid="{00000000-0004-0000-1300-0000DD000000}"/>
    <hyperlink ref="BR104" r:id="rId223" xr:uid="{00000000-0004-0000-1300-0000DE000000}"/>
    <hyperlink ref="BS104" r:id="rId224" xr:uid="{00000000-0004-0000-1300-0000DF000000}"/>
    <hyperlink ref="BR103" r:id="rId225" xr:uid="{00000000-0004-0000-1300-0000E0000000}"/>
    <hyperlink ref="BS103" r:id="rId226" xr:uid="{00000000-0004-0000-1300-0000E1000000}"/>
    <hyperlink ref="BR110" r:id="rId227" xr:uid="{00000000-0004-0000-1300-0000E2000000}"/>
    <hyperlink ref="BS110" r:id="rId228" xr:uid="{00000000-0004-0000-1300-0000E3000000}"/>
    <hyperlink ref="BR109" r:id="rId229" xr:uid="{00000000-0004-0000-1300-0000E4000000}"/>
    <hyperlink ref="BS109" r:id="rId230" xr:uid="{00000000-0004-0000-1300-0000E5000000}"/>
    <hyperlink ref="BR108" r:id="rId231" xr:uid="{00000000-0004-0000-1300-0000E6000000}"/>
    <hyperlink ref="BS108" r:id="rId232" xr:uid="{00000000-0004-0000-1300-0000E7000000}"/>
    <hyperlink ref="BR70" r:id="rId233" xr:uid="{00000000-0004-0000-1300-0000E8000000}"/>
    <hyperlink ref="BS70" r:id="rId234" xr:uid="{00000000-0004-0000-1300-0000E9000000}"/>
    <hyperlink ref="BR122" r:id="rId235" xr:uid="{00000000-0004-0000-1300-0000EA000000}"/>
    <hyperlink ref="BS122" r:id="rId236" xr:uid="{00000000-0004-0000-1300-0000EB000000}"/>
    <hyperlink ref="BR155" r:id="rId237" xr:uid="{00000000-0004-0000-1300-0000EC000000}"/>
    <hyperlink ref="BS155" r:id="rId238" xr:uid="{00000000-0004-0000-1300-0000ED000000}"/>
    <hyperlink ref="BR154" r:id="rId239" xr:uid="{00000000-0004-0000-1300-0000EE000000}"/>
    <hyperlink ref="BS154" r:id="rId240" xr:uid="{00000000-0004-0000-1300-0000EF000000}"/>
    <hyperlink ref="BR115" r:id="rId241" xr:uid="{00000000-0004-0000-1300-0000F0000000}"/>
    <hyperlink ref="BS115" r:id="rId242" xr:uid="{00000000-0004-0000-1300-0000F1000000}"/>
    <hyperlink ref="BR116" r:id="rId243" xr:uid="{00000000-0004-0000-1300-0000F2000000}"/>
    <hyperlink ref="BS116" r:id="rId244" xr:uid="{00000000-0004-0000-1300-0000F3000000}"/>
    <hyperlink ref="C14" r:id="rId245" xr:uid="{00000000-0004-0000-1300-0000F4000000}"/>
    <hyperlink ref="BR14" r:id="rId246" xr:uid="{00000000-0004-0000-1300-0000F5000000}"/>
    <hyperlink ref="BS14" r:id="rId247" xr:uid="{00000000-0004-0000-1300-0000F6000000}"/>
    <hyperlink ref="C132" r:id="rId248" xr:uid="{00000000-0004-0000-1300-0000F7000000}"/>
    <hyperlink ref="C138" r:id="rId249" xr:uid="{00000000-0004-0000-1300-0000F8000000}"/>
    <hyperlink ref="C139" r:id="rId250" xr:uid="{00000000-0004-0000-1300-0000F9000000}"/>
    <hyperlink ref="C8" r:id="rId251" display="1821/ABDI1/LPPM/VIII/2021" xr:uid="{00000000-0004-0000-1300-0000FA000000}"/>
    <hyperlink ref="B144" r:id="rId252" xr:uid="{00000000-0004-0000-1300-0000FB000000}"/>
    <hyperlink ref="C144" r:id="rId253" xr:uid="{00000000-0004-0000-1300-0000FC000000}"/>
    <hyperlink ref="BS144" r:id="rId254" xr:uid="{00000000-0004-0000-1300-0000FD000000}"/>
    <hyperlink ref="BR144" r:id="rId255" xr:uid="{00000000-0004-0000-1300-0000FE000000}"/>
    <hyperlink ref="B90" r:id="rId256" xr:uid="{00000000-0004-0000-1300-0000FF000000}"/>
    <hyperlink ref="BR90" r:id="rId257" xr:uid="{00000000-0004-0000-1300-000000010000}"/>
    <hyperlink ref="BS90" r:id="rId258" xr:uid="{00000000-0004-0000-1300-000001010000}"/>
    <hyperlink ref="C90" r:id="rId259" xr:uid="{00000000-0004-0000-1300-000002010000}"/>
    <hyperlink ref="BR64" r:id="rId260" xr:uid="{00000000-0004-0000-1300-000003010000}"/>
    <hyperlink ref="BR60" r:id="rId261" xr:uid="{00000000-0004-0000-1300-000004010000}"/>
    <hyperlink ref="BR67" r:id="rId262" xr:uid="{00000000-0004-0000-1300-000005010000}"/>
    <hyperlink ref="C67" r:id="rId263" xr:uid="{00000000-0004-0000-1300-000006010000}"/>
    <hyperlink ref="C59" r:id="rId264" xr:uid="{00000000-0004-0000-1300-000007010000}"/>
    <hyperlink ref="BR59" r:id="rId265" xr:uid="{00000000-0004-0000-1300-000008010000}"/>
    <hyperlink ref="BR145" r:id="rId266" xr:uid="{00000000-0004-0000-1300-000009010000}"/>
    <hyperlink ref="BR30" r:id="rId267" xr:uid="{00000000-0004-0000-1300-00000A010000}"/>
    <hyperlink ref="BR146" r:id="rId268" xr:uid="{00000000-0004-0000-1300-00000B010000}"/>
    <hyperlink ref="BR147" r:id="rId269" xr:uid="{00000000-0004-0000-1300-00000C010000}"/>
    <hyperlink ref="C31" r:id="rId270" xr:uid="{00000000-0004-0000-1300-00000D010000}"/>
    <hyperlink ref="BR31" r:id="rId271" xr:uid="{00000000-0004-0000-1300-00000E010000}"/>
    <hyperlink ref="BR32" r:id="rId272" xr:uid="{00000000-0004-0000-1300-00000F010000}"/>
    <hyperlink ref="C33" r:id="rId273" xr:uid="{00000000-0004-0000-1300-000010010000}"/>
    <hyperlink ref="BR33" r:id="rId274" xr:uid="{00000000-0004-0000-1300-000011010000}"/>
    <hyperlink ref="BR34" r:id="rId275" xr:uid="{00000000-0004-0000-1300-000012010000}"/>
    <hyperlink ref="C34" r:id="rId276" xr:uid="{00000000-0004-0000-1300-000013010000}"/>
    <hyperlink ref="BR35" r:id="rId277" xr:uid="{00000000-0004-0000-1300-000014010000}"/>
    <hyperlink ref="BR61" r:id="rId278" xr:uid="{00000000-0004-0000-1300-000015010000}"/>
    <hyperlink ref="C61" r:id="rId279" xr:uid="{00000000-0004-0000-1300-000016010000}"/>
    <hyperlink ref="C36" r:id="rId280" xr:uid="{00000000-0004-0000-1300-000017010000}"/>
    <hyperlink ref="BR36" r:id="rId281" xr:uid="{00000000-0004-0000-1300-000018010000}"/>
    <hyperlink ref="BR63" r:id="rId282" xr:uid="{00000000-0004-0000-1300-000019010000}"/>
    <hyperlink ref="BR148" r:id="rId283" xr:uid="{00000000-0004-0000-1300-00001A010000}"/>
    <hyperlink ref="BR37" r:id="rId284" xr:uid="{00000000-0004-0000-1300-00001B010000}"/>
    <hyperlink ref="C65" r:id="rId285" xr:uid="{00000000-0004-0000-1300-00001C010000}"/>
    <hyperlink ref="BR65" r:id="rId286" xr:uid="{00000000-0004-0000-1300-00001D010000}"/>
    <hyperlink ref="BR38" r:id="rId287" xr:uid="{00000000-0004-0000-1300-00001E010000}"/>
    <hyperlink ref="BR149" r:id="rId288" xr:uid="{00000000-0004-0000-1300-00001F010000}"/>
    <hyperlink ref="C149" r:id="rId289" xr:uid="{00000000-0004-0000-1300-000020010000}"/>
    <hyperlink ref="C64" r:id="rId290" xr:uid="{00000000-0004-0000-1300-000021010000}"/>
    <hyperlink ref="C60" r:id="rId291" xr:uid="{00000000-0004-0000-1300-000022010000}"/>
    <hyperlink ref="C145" r:id="rId292" xr:uid="{00000000-0004-0000-1300-000023010000}"/>
    <hyperlink ref="C30" r:id="rId293" xr:uid="{00000000-0004-0000-1300-000024010000}"/>
    <hyperlink ref="C146" r:id="rId294" xr:uid="{00000000-0004-0000-1300-000025010000}"/>
    <hyperlink ref="C147" r:id="rId295" xr:uid="{00000000-0004-0000-1300-000026010000}"/>
    <hyperlink ref="C32" r:id="rId296" xr:uid="{00000000-0004-0000-1300-000027010000}"/>
    <hyperlink ref="C35" r:id="rId297" xr:uid="{00000000-0004-0000-1300-000028010000}"/>
    <hyperlink ref="C63" r:id="rId298" xr:uid="{00000000-0004-0000-1300-000029010000}"/>
    <hyperlink ref="C148" r:id="rId299" xr:uid="{00000000-0004-0000-1300-00002A010000}"/>
    <hyperlink ref="C37" r:id="rId300" xr:uid="{00000000-0004-0000-1300-00002B010000}"/>
    <hyperlink ref="C38" r:id="rId301" xr:uid="{00000000-0004-0000-1300-00002C010000}"/>
    <hyperlink ref="BR94" r:id="rId302" xr:uid="{00000000-0004-0000-1300-00002D010000}"/>
    <hyperlink ref="B94" r:id="rId303" xr:uid="{00000000-0004-0000-1300-00002E010000}"/>
    <hyperlink ref="BS93" r:id="rId304" xr:uid="{00000000-0004-0000-1300-00002F010000}"/>
    <hyperlink ref="BR93" r:id="rId305" xr:uid="{00000000-0004-0000-1300-000030010000}"/>
    <hyperlink ref="BR92" r:id="rId306" xr:uid="{00000000-0004-0000-1300-000031010000}"/>
    <hyperlink ref="BS92" r:id="rId307" xr:uid="{00000000-0004-0000-1300-000032010000}"/>
    <hyperlink ref="C92" r:id="rId308" xr:uid="{00000000-0004-0000-1300-000033010000}"/>
    <hyperlink ref="B93" r:id="rId309" xr:uid="{00000000-0004-0000-1300-000034010000}"/>
    <hyperlink ref="B92" r:id="rId310" xr:uid="{00000000-0004-0000-1300-000035010000}"/>
    <hyperlink ref="BR19" r:id="rId311" xr:uid="{00000000-0004-0000-1300-000036010000}"/>
    <hyperlink ref="BR20" r:id="rId312" xr:uid="{00000000-0004-0000-1300-000037010000}"/>
    <hyperlink ref="BR21" r:id="rId313" xr:uid="{00000000-0004-0000-1300-000038010000}"/>
    <hyperlink ref="BR22" r:id="rId314" xr:uid="{00000000-0004-0000-1300-000039010000}"/>
    <hyperlink ref="BR23" r:id="rId315" xr:uid="{00000000-0004-0000-1300-00003A010000}"/>
    <hyperlink ref="B64" r:id="rId316" xr:uid="{00000000-0004-0000-1300-00003B010000}"/>
    <hyperlink ref="B106:B108" r:id="rId317" display="KWR4.063/ABD04/PPM-JPM/2024" xr:uid="{00000000-0004-0000-1300-00003C010000}"/>
    <hyperlink ref="B30" r:id="rId318" xr:uid="{00000000-0004-0000-1300-00003D010000}"/>
    <hyperlink ref="B113:B120" r:id="rId319" display="KWR4.063/ABD04/PPM-JPM/2024" xr:uid="{00000000-0004-0000-1300-00003E010000}"/>
    <hyperlink ref="B37" r:id="rId320" xr:uid="{00000000-0004-0000-1300-00003F010000}"/>
    <hyperlink ref="B65" r:id="rId321" xr:uid="{00000000-0004-0000-1300-000040010000}"/>
    <hyperlink ref="B38" r:id="rId322" xr:uid="{00000000-0004-0000-1300-000041010000}"/>
    <hyperlink ref="C19" r:id="rId323" xr:uid="{00000000-0004-0000-1300-000042010000}"/>
    <hyperlink ref="C20" r:id="rId324" xr:uid="{00000000-0004-0000-1300-000043010000}"/>
    <hyperlink ref="C21" r:id="rId325" xr:uid="{00000000-0004-0000-1300-000044010000}"/>
    <hyperlink ref="C22" r:id="rId326" xr:uid="{00000000-0004-0000-1300-000045010000}"/>
    <hyperlink ref="C23" r:id="rId327" xr:uid="{00000000-0004-0000-1300-000046010000}"/>
    <hyperlink ref="BR152" r:id="rId328" xr:uid="{00000000-0004-0000-1300-000047010000}"/>
    <hyperlink ref="BR39" r:id="rId329" xr:uid="{00000000-0004-0000-1300-000048010000}"/>
    <hyperlink ref="BR40" r:id="rId330" xr:uid="{00000000-0004-0000-1300-000049010000}"/>
    <hyperlink ref="BR68" r:id="rId331" xr:uid="{00000000-0004-0000-1300-00004A010000}"/>
    <hyperlink ref="BR62" r:id="rId332" xr:uid="{00000000-0004-0000-1300-00004B010000}"/>
    <hyperlink ref="BR41" r:id="rId333" xr:uid="{00000000-0004-0000-1300-00004C010000}"/>
    <hyperlink ref="BS152" r:id="rId334" xr:uid="{00000000-0004-0000-1300-00004D010000}"/>
    <hyperlink ref="BS39" r:id="rId335" xr:uid="{00000000-0004-0000-1300-00004E010000}"/>
    <hyperlink ref="C39" r:id="rId336" xr:uid="{00000000-0004-0000-1300-00004F010000}"/>
    <hyperlink ref="BS40" r:id="rId337" xr:uid="{00000000-0004-0000-1300-000050010000}"/>
    <hyperlink ref="BS68" r:id="rId338" xr:uid="{00000000-0004-0000-1300-000051010000}"/>
    <hyperlink ref="C68" r:id="rId339" xr:uid="{00000000-0004-0000-1300-000052010000}"/>
    <hyperlink ref="BS62" r:id="rId340" xr:uid="{00000000-0004-0000-1300-000053010000}"/>
    <hyperlink ref="C40" r:id="rId341" xr:uid="{00000000-0004-0000-1300-000054010000}"/>
    <hyperlink ref="C62" r:id="rId342" xr:uid="{00000000-0004-0000-1300-000055010000}"/>
    <hyperlink ref="C152" r:id="rId343" display=" 0387/ABD07/PPM-JPM/2024" xr:uid="{00000000-0004-0000-1300-000056010000}"/>
    <hyperlink ref="BS41" r:id="rId344" xr:uid="{00000000-0004-0000-1300-000057010000}"/>
    <hyperlink ref="C41" r:id="rId345" display="0392/ABD07/PPM-JPM/2024" xr:uid="{00000000-0004-0000-1300-000058010000}"/>
    <hyperlink ref="BR43" r:id="rId346" xr:uid="{00000000-0004-0000-1300-000059010000}"/>
    <hyperlink ref="BR44" r:id="rId347" xr:uid="{00000000-0004-0000-1300-00005A010000}"/>
    <hyperlink ref="BR45" r:id="rId348" xr:uid="{00000000-0004-0000-1300-00005B010000}"/>
    <hyperlink ref="BR46" r:id="rId349" xr:uid="{00000000-0004-0000-1300-00005C010000}"/>
    <hyperlink ref="BR48" r:id="rId350" xr:uid="{00000000-0004-0000-1300-00005D010000}"/>
    <hyperlink ref="BR47" r:id="rId351" xr:uid="{00000000-0004-0000-1300-00005E010000}"/>
    <hyperlink ref="BR49" r:id="rId352" xr:uid="{00000000-0004-0000-1300-00005F010000}"/>
    <hyperlink ref="BR50" r:id="rId353" xr:uid="{00000000-0004-0000-1300-000060010000}"/>
    <hyperlink ref="BR52" r:id="rId354" xr:uid="{00000000-0004-0000-1300-000061010000}"/>
    <hyperlink ref="BR51" r:id="rId355" xr:uid="{00000000-0004-0000-1300-000062010000}"/>
    <hyperlink ref="BR53" r:id="rId356" xr:uid="{00000000-0004-0000-1300-000063010000}"/>
    <hyperlink ref="BR54" r:id="rId357" xr:uid="{00000000-0004-0000-1300-000064010000}"/>
    <hyperlink ref="BR56" r:id="rId358" xr:uid="{00000000-0004-0000-1300-000065010000}"/>
    <hyperlink ref="BR55" r:id="rId359" xr:uid="{00000000-0004-0000-1300-000066010000}"/>
    <hyperlink ref="BR57" r:id="rId360" xr:uid="{00000000-0004-0000-1300-000067010000}"/>
    <hyperlink ref="BR58" r:id="rId361" xr:uid="{00000000-0004-0000-1300-000068010000}"/>
    <hyperlink ref="BR66" r:id="rId362" xr:uid="{00000000-0004-0000-1300-000069010000}"/>
    <hyperlink ref="BR69" r:id="rId363" xr:uid="{00000000-0004-0000-1300-00006A010000}"/>
    <hyperlink ref="BR150" r:id="rId364" xr:uid="{00000000-0004-0000-1300-00006B010000}"/>
    <hyperlink ref="BR151" r:id="rId365" xr:uid="{00000000-0004-0000-1300-00006C010000}"/>
    <hyperlink ref="BR158" r:id="rId366" xr:uid="{00000000-0004-0000-1300-00006D010000}"/>
    <hyperlink ref="BR10" r:id="rId367" xr:uid="{00000000-0004-0000-1300-00006E010000}"/>
    <hyperlink ref="BR11" r:id="rId368" xr:uid="{00000000-0004-0000-1300-00006F010000}"/>
    <hyperlink ref="BR24" r:id="rId369" xr:uid="{00000000-0004-0000-1300-000070010000}"/>
    <hyperlink ref="BR27" r:id="rId370" xr:uid="{00000000-0004-0000-1300-000071010000}"/>
    <hyperlink ref="BR28" r:id="rId371" xr:uid="{00000000-0004-0000-1300-000072010000}"/>
    <hyperlink ref="BR42" r:id="rId372" xr:uid="{00000000-0004-0000-1300-000073010000}"/>
  </hyperlinks>
  <pageMargins left="0.7" right="0.7" top="0.75" bottom="0.75" header="0.3" footer="0.3"/>
  <pageSetup orientation="portrait" r:id="rId373"/>
  <legacyDrawing r:id="rId374"/>
  <tableParts count="1">
    <tablePart r:id="rId37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A1:CS39"/>
  <sheetViews>
    <sheetView topLeftCell="C2" workbookViewId="0">
      <selection activeCell="Q10" sqref="Q10"/>
    </sheetView>
  </sheetViews>
  <sheetFormatPr defaultColWidth="9.109375" defaultRowHeight="14.4"/>
  <cols>
    <col min="1" max="1" width="9.33203125" customWidth="1"/>
    <col min="2" max="2" width="10.88671875" style="42" customWidth="1"/>
    <col min="3" max="3" width="14.6640625" style="545" customWidth="1"/>
    <col min="4" max="4" width="45.6640625" style="1020" customWidth="1"/>
    <col min="5" max="5" width="21.44140625" customWidth="1"/>
    <col min="6" max="6" width="12.44140625" hidden="1" customWidth="1"/>
    <col min="7" max="7" width="14.88671875" customWidth="1"/>
    <col min="8" max="8" width="13.88671875" hidden="1" customWidth="1"/>
    <col min="9" max="9" width="26.109375" hidden="1" customWidth="1"/>
    <col min="10" max="10" width="17.33203125" style="734" hidden="1" customWidth="1"/>
    <col min="11" max="11" width="21" style="734" customWidth="1"/>
    <col min="12" max="12" width="19.33203125" hidden="1" customWidth="1"/>
    <col min="13" max="13" width="14.88671875" style="7" hidden="1" customWidth="1"/>
    <col min="14" max="14" width="13.109375" hidden="1" customWidth="1"/>
    <col min="15" max="15" width="12.109375" customWidth="1"/>
    <col min="16" max="16" width="11.6640625" hidden="1" customWidth="1"/>
    <col min="17" max="17" width="11.6640625" style="42" customWidth="1"/>
    <col min="18" max="18" width="8.6640625" hidden="1" customWidth="1"/>
    <col min="19" max="19" width="17.5546875" style="42" customWidth="1"/>
    <col min="20" max="20" width="12.109375" hidden="1" customWidth="1"/>
    <col min="21" max="21" width="14.44140625" hidden="1" customWidth="1"/>
    <col min="22" max="22" width="20" customWidth="1"/>
    <col min="23" max="23" width="13" hidden="1" customWidth="1"/>
    <col min="24" max="24" width="14.5546875" hidden="1" customWidth="1"/>
    <col min="25" max="25" width="11" hidden="1" customWidth="1"/>
    <col min="26" max="26" width="16" hidden="1" customWidth="1"/>
    <col min="27" max="27" width="16.88671875" hidden="1" customWidth="1"/>
    <col min="28" max="28" width="14.44140625" hidden="1" customWidth="1"/>
    <col min="29" max="29" width="25" customWidth="1"/>
    <col min="30" max="30" width="17" customWidth="1"/>
    <col min="31" max="31" width="20" customWidth="1"/>
    <col min="32" max="32" width="12.44140625" hidden="1" customWidth="1"/>
    <col min="33" max="33" width="14.5546875" hidden="1" customWidth="1"/>
    <col min="34" max="34" width="16.88671875" hidden="1" customWidth="1"/>
    <col min="35" max="35" width="14.44140625" hidden="1" customWidth="1"/>
    <col min="36" max="36" width="23.88671875" customWidth="1"/>
    <col min="37" max="37" width="17" customWidth="1"/>
    <col min="38" max="38" width="20" customWidth="1"/>
    <col min="39" max="39" width="15.109375" hidden="1" customWidth="1"/>
    <col min="40" max="40" width="14.5546875" hidden="1" customWidth="1"/>
    <col min="41" max="41" width="19.44140625" hidden="1" customWidth="1"/>
    <col min="42" max="42" width="14.88671875" hidden="1" customWidth="1"/>
    <col min="43" max="43" width="24.6640625" customWidth="1"/>
    <col min="44" max="44" width="23" customWidth="1"/>
    <col min="45" max="45" width="25.109375" customWidth="1"/>
    <col min="46" max="46" width="21.6640625" hidden="1" customWidth="1"/>
    <col min="47" max="47" width="15.33203125" hidden="1" customWidth="1"/>
    <col min="48" max="48" width="12.5546875" hidden="1" customWidth="1"/>
    <col min="49" max="49" width="18" hidden="1" customWidth="1"/>
    <col min="50" max="50" width="22.44140625" customWidth="1"/>
    <col min="51" max="51" width="13.44140625" customWidth="1"/>
    <col min="52" max="52" width="19.44140625" customWidth="1"/>
    <col min="53" max="53" width="12.109375" hidden="1" customWidth="1"/>
    <col min="54" max="54" width="7" hidden="1" customWidth="1"/>
    <col min="55" max="55" width="8.6640625" hidden="1" customWidth="1"/>
    <col min="56" max="56" width="20" hidden="1" customWidth="1"/>
    <col min="57" max="57" width="18.109375" customWidth="1"/>
    <col min="58" max="58" width="18.109375" style="555" customWidth="1"/>
    <col min="59" max="59" width="20.88671875" customWidth="1"/>
    <col min="60" max="60" width="14.44140625" hidden="1" customWidth="1"/>
    <col min="61" max="61" width="15.88671875" hidden="1" customWidth="1"/>
    <col min="62" max="62" width="8.6640625" hidden="1" customWidth="1"/>
    <col min="63" max="63" width="20" hidden="1" customWidth="1"/>
    <col min="64" max="64" width="18.5546875" customWidth="1"/>
    <col min="65" max="65" width="16.6640625" customWidth="1"/>
    <col min="66" max="66" width="20.88671875" customWidth="1"/>
    <col min="67" max="67" width="14.44140625" hidden="1" customWidth="1"/>
    <col min="68" max="68" width="15.88671875" hidden="1" customWidth="1"/>
    <col min="69" max="69" width="0.5546875" customWidth="1"/>
    <col min="70" max="71" width="12.44140625" hidden="1" customWidth="1"/>
    <col min="72" max="72" width="17.6640625" hidden="1" customWidth="1"/>
    <col min="73" max="73" width="13.33203125" hidden="1" customWidth="1"/>
    <col min="74" max="74" width="17.109375" hidden="1" customWidth="1"/>
    <col min="75" max="75" width="13.109375" hidden="1" customWidth="1"/>
    <col min="76" max="76" width="20.33203125" hidden="1" customWidth="1"/>
    <col min="77" max="77" width="12" hidden="1" customWidth="1"/>
    <col min="78" max="78" width="12.5546875" hidden="1" customWidth="1"/>
    <col min="79" max="79" width="15.109375" hidden="1" customWidth="1"/>
    <col min="80" max="80" width="14.44140625" hidden="1" customWidth="1"/>
    <col min="81" max="81" width="19.88671875" hidden="1" customWidth="1"/>
    <col min="82" max="82" width="33.44140625" hidden="1" customWidth="1"/>
    <col min="83" max="83" width="17.109375" hidden="1" customWidth="1"/>
    <col min="84" max="84" width="11.44140625" hidden="1" customWidth="1"/>
    <col min="85" max="85" width="10.44140625" hidden="1" customWidth="1"/>
    <col min="86" max="87" width="11.109375" hidden="1" customWidth="1"/>
    <col min="88" max="88" width="26.6640625" hidden="1" customWidth="1"/>
    <col min="89" max="89" width="14.5546875" hidden="1" customWidth="1"/>
    <col min="90" max="90" width="15.109375" hidden="1" customWidth="1"/>
    <col min="91" max="91" width="12.88671875" hidden="1" customWidth="1"/>
    <col min="92" max="92" width="19" hidden="1" customWidth="1"/>
    <col min="93" max="93" width="23.44140625" hidden="1" customWidth="1"/>
  </cols>
  <sheetData>
    <row r="1" spans="1:97" ht="48">
      <c r="A1" s="764" t="s">
        <v>153</v>
      </c>
      <c r="B1" s="765" t="s">
        <v>3600</v>
      </c>
      <c r="C1" s="765" t="s">
        <v>3601</v>
      </c>
      <c r="D1" s="766" t="s">
        <v>3602</v>
      </c>
      <c r="E1" s="766" t="s">
        <v>476</v>
      </c>
      <c r="F1" s="766" t="s">
        <v>2</v>
      </c>
      <c r="G1" s="766" t="s">
        <v>507</v>
      </c>
      <c r="H1" s="766" t="s">
        <v>3603</v>
      </c>
      <c r="I1" s="766" t="s">
        <v>3604</v>
      </c>
      <c r="J1" s="767" t="s">
        <v>5337</v>
      </c>
      <c r="K1" s="768" t="s">
        <v>3605</v>
      </c>
      <c r="L1" s="766" t="s">
        <v>3606</v>
      </c>
      <c r="M1" s="766" t="s">
        <v>3607</v>
      </c>
      <c r="N1" s="766" t="s">
        <v>3608</v>
      </c>
      <c r="O1" s="766" t="s">
        <v>0</v>
      </c>
      <c r="P1" s="766" t="s">
        <v>3609</v>
      </c>
      <c r="Q1" s="766" t="s">
        <v>8</v>
      </c>
      <c r="R1" s="769" t="s">
        <v>3610</v>
      </c>
      <c r="S1" s="769" t="s">
        <v>3611</v>
      </c>
      <c r="T1" s="769" t="s">
        <v>3612</v>
      </c>
      <c r="U1" s="770" t="s">
        <v>3613</v>
      </c>
      <c r="V1" s="771" t="s">
        <v>528</v>
      </c>
      <c r="W1" s="771" t="s">
        <v>3628</v>
      </c>
      <c r="X1" s="771" t="s">
        <v>3629</v>
      </c>
      <c r="Y1" s="771" t="s">
        <v>5338</v>
      </c>
      <c r="Z1" s="771" t="s">
        <v>5339</v>
      </c>
      <c r="AA1" s="769" t="s">
        <v>3621</v>
      </c>
      <c r="AB1" s="769" t="s">
        <v>3622</v>
      </c>
      <c r="AC1" s="769" t="s">
        <v>6303</v>
      </c>
      <c r="AD1" s="769" t="s">
        <v>5340</v>
      </c>
      <c r="AE1" s="770" t="s">
        <v>5341</v>
      </c>
      <c r="AF1" s="771" t="s">
        <v>530</v>
      </c>
      <c r="AG1" s="771" t="s">
        <v>3637</v>
      </c>
      <c r="AH1" s="771" t="s">
        <v>3638</v>
      </c>
      <c r="AI1" s="769" t="s">
        <v>3630</v>
      </c>
      <c r="AJ1" s="769" t="s">
        <v>3631</v>
      </c>
      <c r="AK1" s="769" t="s">
        <v>5342</v>
      </c>
      <c r="AL1" s="770" t="s">
        <v>5343</v>
      </c>
      <c r="AM1" s="771" t="s">
        <v>3365</v>
      </c>
      <c r="AN1" s="771" t="s">
        <v>5344</v>
      </c>
      <c r="AO1" s="771" t="s">
        <v>5345</v>
      </c>
      <c r="AP1" s="769" t="s">
        <v>3639</v>
      </c>
      <c r="AQ1" s="769" t="s">
        <v>3640</v>
      </c>
      <c r="AR1" s="769" t="s">
        <v>5346</v>
      </c>
      <c r="AS1" s="770" t="s">
        <v>5347</v>
      </c>
      <c r="AT1" s="771" t="s">
        <v>5348</v>
      </c>
      <c r="AU1" s="771" t="s">
        <v>5349</v>
      </c>
      <c r="AV1" s="771" t="s">
        <v>5350</v>
      </c>
      <c r="AW1" s="769" t="s">
        <v>3647</v>
      </c>
      <c r="AX1" s="769" t="s">
        <v>3648</v>
      </c>
      <c r="AY1" s="769" t="s">
        <v>3649</v>
      </c>
      <c r="AZ1" s="770" t="s">
        <v>5351</v>
      </c>
      <c r="BA1" s="771" t="s">
        <v>5352</v>
      </c>
      <c r="BB1" s="771" t="s">
        <v>5353</v>
      </c>
      <c r="BC1" s="771" t="s">
        <v>5354</v>
      </c>
      <c r="BD1" s="769" t="s">
        <v>3655</v>
      </c>
      <c r="BE1" s="769" t="s">
        <v>3656</v>
      </c>
      <c r="BF1" s="769" t="s">
        <v>3657</v>
      </c>
      <c r="BG1" s="770" t="s">
        <v>5355</v>
      </c>
      <c r="BH1" s="771" t="s">
        <v>545</v>
      </c>
      <c r="BI1" s="771" t="s">
        <v>5356</v>
      </c>
      <c r="BJ1" s="771" t="s">
        <v>5357</v>
      </c>
      <c r="BK1" s="769" t="s">
        <v>5358</v>
      </c>
      <c r="BL1" s="769" t="s">
        <v>5359</v>
      </c>
      <c r="BM1" s="769" t="s">
        <v>5360</v>
      </c>
      <c r="BN1" s="770" t="s">
        <v>5361</v>
      </c>
      <c r="BO1" s="771" t="s">
        <v>5362</v>
      </c>
      <c r="BP1" s="771" t="s">
        <v>5363</v>
      </c>
      <c r="BQ1" s="771" t="s">
        <v>5364</v>
      </c>
      <c r="BR1" s="816" t="s">
        <v>480</v>
      </c>
      <c r="BS1" s="772" t="s">
        <v>3661</v>
      </c>
      <c r="BT1" s="772" t="s">
        <v>3662</v>
      </c>
      <c r="BU1" s="773" t="s">
        <v>5365</v>
      </c>
      <c r="BV1" s="773" t="s">
        <v>3664</v>
      </c>
      <c r="BW1" s="773" t="s">
        <v>3665</v>
      </c>
      <c r="BX1" s="773" t="s">
        <v>3666</v>
      </c>
      <c r="BY1" s="773" t="s">
        <v>3667</v>
      </c>
      <c r="BZ1" s="773" t="s">
        <v>3668</v>
      </c>
      <c r="CA1" s="773" t="s">
        <v>3669</v>
      </c>
      <c r="CB1" s="773" t="s">
        <v>3670</v>
      </c>
      <c r="CC1" s="773" t="s">
        <v>3671</v>
      </c>
      <c r="CD1" s="773" t="s">
        <v>3672</v>
      </c>
      <c r="CE1" s="773" t="s">
        <v>3673</v>
      </c>
      <c r="CF1" s="773" t="s">
        <v>3674</v>
      </c>
      <c r="CG1" s="773" t="s">
        <v>3675</v>
      </c>
      <c r="CH1" s="773" t="s">
        <v>3676</v>
      </c>
      <c r="CI1" s="773" t="s">
        <v>5366</v>
      </c>
      <c r="CJ1" s="773" t="s">
        <v>5367</v>
      </c>
      <c r="CK1" s="774" t="s">
        <v>5368</v>
      </c>
      <c r="CL1" s="775" t="s">
        <v>5369</v>
      </c>
      <c r="CM1" s="776" t="s">
        <v>5370</v>
      </c>
      <c r="CN1" s="777" t="s">
        <v>5371</v>
      </c>
      <c r="CO1" s="778" t="s">
        <v>3678</v>
      </c>
      <c r="CP1" s="777" t="s">
        <v>3679</v>
      </c>
      <c r="CQ1" s="3"/>
      <c r="CR1" s="3"/>
      <c r="CS1" s="3"/>
    </row>
    <row r="2" spans="1:97" ht="36">
      <c r="A2" s="241">
        <v>1</v>
      </c>
      <c r="B2" s="596" t="s">
        <v>5489</v>
      </c>
      <c r="C2" s="22" t="s">
        <v>1230</v>
      </c>
      <c r="D2" s="560" t="s">
        <v>5490</v>
      </c>
      <c r="E2" s="22" t="s">
        <v>5491</v>
      </c>
      <c r="F2" s="20">
        <v>2021</v>
      </c>
      <c r="G2" s="20">
        <v>2021</v>
      </c>
      <c r="H2" s="20">
        <v>5</v>
      </c>
      <c r="I2" s="22" t="s">
        <v>5401</v>
      </c>
      <c r="J2" s="626">
        <f>K2</f>
        <v>48800000</v>
      </c>
      <c r="K2" s="1006">
        <v>48800000</v>
      </c>
      <c r="L2" s="22" t="s">
        <v>3687</v>
      </c>
      <c r="M2" s="20">
        <v>7</v>
      </c>
      <c r="N2" s="22" t="s">
        <v>5402</v>
      </c>
      <c r="O2" s="21" t="s">
        <v>3423</v>
      </c>
      <c r="P2" s="20"/>
      <c r="Q2" s="22" t="s">
        <v>5397</v>
      </c>
      <c r="R2" s="20">
        <v>6680627</v>
      </c>
      <c r="S2" s="30" t="s">
        <v>3989</v>
      </c>
      <c r="T2" s="23" t="s">
        <v>2200</v>
      </c>
      <c r="U2" s="1007">
        <f>K2/2</f>
        <v>24400000</v>
      </c>
      <c r="V2" s="22" t="s">
        <v>197</v>
      </c>
      <c r="W2" s="22" t="s">
        <v>3688</v>
      </c>
      <c r="X2" s="22" t="s">
        <v>3687</v>
      </c>
      <c r="Y2" s="10">
        <v>8140</v>
      </c>
      <c r="Z2" s="353" t="s">
        <v>3760</v>
      </c>
      <c r="AA2" s="22"/>
      <c r="AB2" s="370"/>
      <c r="AC2" s="370"/>
      <c r="AD2" s="22" t="s">
        <v>1445</v>
      </c>
      <c r="AE2" s="22"/>
      <c r="AF2" s="22"/>
      <c r="AG2" s="22"/>
      <c r="AH2" s="22"/>
      <c r="AI2" s="10">
        <v>6680708</v>
      </c>
      <c r="AJ2" s="12" t="s">
        <v>2724</v>
      </c>
      <c r="AK2" s="22" t="s">
        <v>85</v>
      </c>
      <c r="AL2" s="1008">
        <f>K2/2</f>
        <v>24400000</v>
      </c>
      <c r="AM2" s="22" t="s">
        <v>176</v>
      </c>
      <c r="AN2" s="22" t="s">
        <v>3694</v>
      </c>
      <c r="AO2" s="22" t="s">
        <v>3687</v>
      </c>
      <c r="AP2" s="26"/>
      <c r="AQ2" s="26"/>
      <c r="AR2" s="22"/>
      <c r="AS2" s="26"/>
      <c r="AT2" s="26"/>
      <c r="AU2" s="26"/>
      <c r="AV2" s="26"/>
      <c r="AW2" s="26"/>
      <c r="AX2" s="26"/>
      <c r="AY2" s="22"/>
      <c r="AZ2" s="26"/>
      <c r="BA2" s="26"/>
      <c r="BB2" s="26"/>
      <c r="BC2" s="26"/>
      <c r="BD2" s="26"/>
      <c r="BE2" s="26"/>
      <c r="BF2" s="26"/>
      <c r="BG2" s="26"/>
      <c r="BH2" s="26"/>
      <c r="BI2" s="26"/>
      <c r="BJ2" s="26"/>
      <c r="BK2" s="26"/>
      <c r="BL2" s="26"/>
      <c r="BM2" s="26"/>
      <c r="BN2" s="26"/>
      <c r="BO2" s="26"/>
      <c r="BP2" s="26"/>
      <c r="BQ2" s="26"/>
      <c r="BR2" s="26"/>
      <c r="BS2" s="20" t="s">
        <v>3661</v>
      </c>
      <c r="BT2" s="20" t="s">
        <v>3662</v>
      </c>
      <c r="BU2" s="22"/>
      <c r="BV2" s="21"/>
      <c r="BW2" s="22"/>
      <c r="BX2" s="21"/>
      <c r="BY2" s="22"/>
      <c r="BZ2" s="21"/>
      <c r="CA2" s="27"/>
      <c r="CB2" s="27"/>
      <c r="CC2" s="27"/>
      <c r="CD2" s="27"/>
      <c r="CE2" s="27"/>
      <c r="CF2" s="27"/>
      <c r="CG2" s="27"/>
      <c r="CH2" s="27"/>
      <c r="CI2" s="27"/>
      <c r="CJ2" s="27"/>
      <c r="CK2" s="455" t="s">
        <v>4208</v>
      </c>
      <c r="CL2" s="456" t="s">
        <v>4208</v>
      </c>
      <c r="CM2" s="456" t="s">
        <v>4208</v>
      </c>
      <c r="CN2" s="456" t="s">
        <v>4208</v>
      </c>
      <c r="CO2" s="456" t="s">
        <v>4208</v>
      </c>
      <c r="CP2" s="456" t="s">
        <v>4208</v>
      </c>
    </row>
    <row r="3" spans="1:97" ht="24">
      <c r="A3" s="241">
        <v>2</v>
      </c>
      <c r="B3" s="596" t="s">
        <v>5554</v>
      </c>
      <c r="C3" s="22"/>
      <c r="D3" s="560" t="s">
        <v>6304</v>
      </c>
      <c r="E3" s="22" t="s">
        <v>5556</v>
      </c>
      <c r="F3" s="20">
        <v>2021</v>
      </c>
      <c r="G3" s="20">
        <v>2021</v>
      </c>
      <c r="H3" s="20">
        <v>8</v>
      </c>
      <c r="I3" s="22" t="s">
        <v>5410</v>
      </c>
      <c r="J3" s="626">
        <v>45000000</v>
      </c>
      <c r="K3" s="1006">
        <v>45000000</v>
      </c>
      <c r="L3" s="22" t="s">
        <v>3687</v>
      </c>
      <c r="M3" s="20">
        <v>7</v>
      </c>
      <c r="N3" s="30"/>
      <c r="O3" s="21" t="s">
        <v>3423</v>
      </c>
      <c r="P3" s="20"/>
      <c r="Q3" s="22" t="s">
        <v>5386</v>
      </c>
      <c r="R3" s="20">
        <v>6682174</v>
      </c>
      <c r="S3" s="30" t="s">
        <v>27</v>
      </c>
      <c r="T3" s="23" t="s">
        <v>2573</v>
      </c>
      <c r="U3" s="1007">
        <f>K3/3</f>
        <v>15000000</v>
      </c>
      <c r="V3" s="22" t="s">
        <v>179</v>
      </c>
      <c r="W3" s="22" t="s">
        <v>3688</v>
      </c>
      <c r="X3" s="22" t="s">
        <v>3687</v>
      </c>
      <c r="Y3" s="10">
        <v>8140</v>
      </c>
      <c r="Z3" s="353" t="s">
        <v>3760</v>
      </c>
      <c r="AA3" s="90">
        <v>6680633</v>
      </c>
      <c r="AB3" s="1009" t="s">
        <v>3791</v>
      </c>
      <c r="AC3" s="1009"/>
      <c r="AD3" s="141" t="s">
        <v>25</v>
      </c>
      <c r="AE3" s="1008">
        <f>K3/3</f>
        <v>15000000</v>
      </c>
      <c r="AF3" s="22" t="s">
        <v>179</v>
      </c>
      <c r="AG3" s="22" t="s">
        <v>3688</v>
      </c>
      <c r="AH3" s="22" t="s">
        <v>3687</v>
      </c>
      <c r="AI3" s="10">
        <v>6681205</v>
      </c>
      <c r="AJ3" s="12" t="s">
        <v>1993</v>
      </c>
      <c r="AK3" s="141" t="s">
        <v>56</v>
      </c>
      <c r="AL3" s="1008">
        <f>K3/3</f>
        <v>15000000</v>
      </c>
      <c r="AM3" s="22" t="s">
        <v>179</v>
      </c>
      <c r="AN3" s="22" t="s">
        <v>3688</v>
      </c>
      <c r="AO3" s="22" t="s">
        <v>3687</v>
      </c>
      <c r="AP3" s="26"/>
      <c r="AQ3" s="26"/>
      <c r="AR3" s="22"/>
      <c r="AS3" s="26"/>
      <c r="AT3" s="26"/>
      <c r="AU3" s="26"/>
      <c r="AV3" s="26"/>
      <c r="AW3" s="26"/>
      <c r="AX3" s="26"/>
      <c r="AY3" s="22"/>
      <c r="AZ3" s="26"/>
      <c r="BA3" s="26"/>
      <c r="BB3" s="26"/>
      <c r="BC3" s="26"/>
      <c r="BD3" s="26"/>
      <c r="BE3" s="26"/>
      <c r="BF3" s="26"/>
      <c r="BG3" s="26"/>
      <c r="BH3" s="26"/>
      <c r="BI3" s="26"/>
      <c r="BJ3" s="26"/>
      <c r="BK3" s="26"/>
      <c r="BL3" s="26"/>
      <c r="BM3" s="26"/>
      <c r="BN3" s="26"/>
      <c r="BO3" s="26"/>
      <c r="BP3" s="26"/>
      <c r="BQ3" s="26"/>
      <c r="BR3" s="26"/>
      <c r="BS3" s="20" t="s">
        <v>3661</v>
      </c>
      <c r="BT3" s="20" t="s">
        <v>3662</v>
      </c>
      <c r="BU3" s="22"/>
      <c r="BV3" s="21"/>
      <c r="BW3" s="22"/>
      <c r="BX3" s="21"/>
      <c r="BY3" s="22"/>
      <c r="BZ3" s="21"/>
      <c r="CA3" s="22"/>
      <c r="CB3" s="27"/>
      <c r="CC3" s="22"/>
      <c r="CD3" s="27"/>
      <c r="CE3" s="22"/>
      <c r="CF3" s="27"/>
      <c r="CG3" s="27"/>
      <c r="CH3" s="27"/>
      <c r="CI3" s="27"/>
      <c r="CJ3" s="27"/>
      <c r="CK3" s="455" t="s">
        <v>4208</v>
      </c>
      <c r="CL3" s="456" t="s">
        <v>4208</v>
      </c>
      <c r="CM3" s="456" t="s">
        <v>4208</v>
      </c>
      <c r="CN3" s="456" t="s">
        <v>4208</v>
      </c>
      <c r="CO3" s="456" t="s">
        <v>4208</v>
      </c>
      <c r="CP3" s="456" t="s">
        <v>4208</v>
      </c>
    </row>
    <row r="4" spans="1:97" ht="48">
      <c r="A4" s="241">
        <v>3</v>
      </c>
      <c r="B4" s="1010" t="s">
        <v>5557</v>
      </c>
      <c r="C4" s="32"/>
      <c r="D4" s="1019" t="s">
        <v>5558</v>
      </c>
      <c r="E4" s="32" t="s">
        <v>5925</v>
      </c>
      <c r="F4" s="20">
        <v>2021</v>
      </c>
      <c r="G4" s="20">
        <v>2021</v>
      </c>
      <c r="H4" s="33">
        <v>2</v>
      </c>
      <c r="I4" s="22" t="s">
        <v>5410</v>
      </c>
      <c r="J4" s="746" t="s">
        <v>1230</v>
      </c>
      <c r="K4" s="1011">
        <v>17500000</v>
      </c>
      <c r="L4" s="22" t="s">
        <v>3687</v>
      </c>
      <c r="M4" s="20">
        <v>7</v>
      </c>
      <c r="N4" s="31"/>
      <c r="O4" s="21" t="s">
        <v>3423</v>
      </c>
      <c r="P4" s="33"/>
      <c r="Q4" s="32" t="s">
        <v>3406</v>
      </c>
      <c r="R4" s="22">
        <v>6680726</v>
      </c>
      <c r="S4" s="31" t="s">
        <v>93</v>
      </c>
      <c r="T4" s="22">
        <v>719069101</v>
      </c>
      <c r="U4" s="1012"/>
      <c r="V4" s="32"/>
      <c r="W4" s="32"/>
      <c r="X4" s="32"/>
      <c r="Y4" s="241"/>
      <c r="Z4" s="390"/>
      <c r="AA4" s="241"/>
      <c r="AB4" s="1013"/>
      <c r="AC4" s="1013"/>
      <c r="AD4" s="294"/>
      <c r="AE4" s="1014"/>
      <c r="AF4" s="32"/>
      <c r="AG4" s="32"/>
      <c r="AH4" s="32"/>
      <c r="AI4" s="241"/>
      <c r="AJ4" s="393"/>
      <c r="AK4" s="294"/>
      <c r="AL4" s="1014"/>
      <c r="AM4" s="32"/>
      <c r="AN4" s="32"/>
      <c r="AO4" s="32"/>
      <c r="AP4" s="35"/>
      <c r="AQ4" s="35"/>
      <c r="AR4" s="32"/>
      <c r="AS4" s="35"/>
      <c r="AT4" s="35"/>
      <c r="AU4" s="35"/>
      <c r="AV4" s="35"/>
      <c r="AW4" s="35"/>
      <c r="AX4" s="35"/>
      <c r="AY4" s="32"/>
      <c r="AZ4" s="35"/>
      <c r="BA4" s="35"/>
      <c r="BB4" s="35"/>
      <c r="BC4" s="35"/>
      <c r="BD4" s="35"/>
      <c r="BE4" s="35"/>
      <c r="BF4" s="35"/>
      <c r="BG4" s="35"/>
      <c r="BH4" s="35"/>
      <c r="BI4" s="35"/>
      <c r="BJ4" s="35"/>
      <c r="BK4" s="35"/>
      <c r="BL4" s="35"/>
      <c r="BM4" s="35"/>
      <c r="BN4" s="35"/>
      <c r="BO4" s="35"/>
      <c r="BP4" s="35"/>
      <c r="BQ4" s="35"/>
      <c r="BR4" s="35"/>
      <c r="BS4" s="20" t="s">
        <v>3661</v>
      </c>
      <c r="BT4" s="20" t="s">
        <v>3662</v>
      </c>
      <c r="BU4" s="32" t="s">
        <v>3483</v>
      </c>
      <c r="BV4" s="21" t="s">
        <v>4056</v>
      </c>
      <c r="BW4" s="32" t="s">
        <v>5512</v>
      </c>
      <c r="BX4" s="21" t="s">
        <v>4056</v>
      </c>
      <c r="BY4" s="32" t="s">
        <v>939</v>
      </c>
      <c r="BZ4" s="21" t="s">
        <v>4056</v>
      </c>
      <c r="CA4" s="32"/>
      <c r="CB4" s="171"/>
      <c r="CC4" s="32"/>
      <c r="CD4" s="171"/>
      <c r="CE4" s="32"/>
      <c r="CF4" s="171"/>
      <c r="CG4" s="171"/>
      <c r="CH4" s="171"/>
      <c r="CI4" s="171"/>
      <c r="CJ4" s="171"/>
      <c r="CK4" s="461"/>
      <c r="CL4" s="462"/>
      <c r="CM4" s="463"/>
      <c r="CN4" s="462"/>
      <c r="CO4" s="462"/>
      <c r="CP4" s="462"/>
      <c r="CQ4" s="50"/>
      <c r="CR4" s="50"/>
      <c r="CS4" s="50"/>
    </row>
    <row r="5" spans="1:97" ht="24">
      <c r="A5" s="10">
        <v>4</v>
      </c>
      <c r="B5" s="8" t="s">
        <v>1230</v>
      </c>
      <c r="C5" s="8" t="s">
        <v>1230</v>
      </c>
      <c r="D5" s="194" t="s">
        <v>5677</v>
      </c>
      <c r="E5" s="10" t="s">
        <v>5678</v>
      </c>
      <c r="F5" s="10">
        <v>2022</v>
      </c>
      <c r="G5" s="10">
        <v>2022</v>
      </c>
      <c r="H5" s="10"/>
      <c r="I5" s="8" t="s">
        <v>5401</v>
      </c>
      <c r="J5" s="748"/>
      <c r="K5" s="725">
        <v>100000000</v>
      </c>
      <c r="L5" s="8" t="s">
        <v>3687</v>
      </c>
      <c r="M5" s="10">
        <v>7</v>
      </c>
      <c r="N5" s="9"/>
      <c r="O5" s="11" t="s">
        <v>3423</v>
      </c>
      <c r="P5" s="10" t="s">
        <v>3686</v>
      </c>
      <c r="Q5" s="22" t="s">
        <v>5386</v>
      </c>
      <c r="R5" s="10">
        <v>6680685</v>
      </c>
      <c r="S5" s="9" t="s">
        <v>28</v>
      </c>
      <c r="T5" s="323" t="s">
        <v>1232</v>
      </c>
      <c r="U5" s="449">
        <f>K5/3</f>
        <v>33333333.333333332</v>
      </c>
      <c r="V5" s="8" t="s">
        <v>176</v>
      </c>
      <c r="W5" s="8" t="s">
        <v>3751</v>
      </c>
      <c r="X5" s="8" t="s">
        <v>3687</v>
      </c>
      <c r="Y5" s="10"/>
      <c r="Z5" s="10"/>
      <c r="AA5" s="8">
        <v>6859016</v>
      </c>
      <c r="AB5" s="13" t="s">
        <v>2785</v>
      </c>
      <c r="AC5" s="13"/>
      <c r="AD5" s="8" t="s">
        <v>3533</v>
      </c>
      <c r="AE5" s="450">
        <f>U5</f>
        <v>33333333.333333332</v>
      </c>
      <c r="AF5" s="8" t="s">
        <v>176</v>
      </c>
      <c r="AG5" s="8" t="s">
        <v>3751</v>
      </c>
      <c r="AH5" s="8" t="s">
        <v>3687</v>
      </c>
      <c r="AI5" s="10">
        <v>6795859</v>
      </c>
      <c r="AJ5" s="323" t="s">
        <v>1960</v>
      </c>
      <c r="AK5" s="8" t="s">
        <v>63</v>
      </c>
      <c r="AL5" s="450">
        <f>U5</f>
        <v>33333333.333333332</v>
      </c>
      <c r="AM5" s="8" t="s">
        <v>197</v>
      </c>
      <c r="AN5" s="8" t="s">
        <v>3751</v>
      </c>
      <c r="AO5" s="8" t="s">
        <v>3687</v>
      </c>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10" t="s">
        <v>3661</v>
      </c>
      <c r="BT5" s="10" t="s">
        <v>3662</v>
      </c>
      <c r="BU5" s="8" t="s">
        <v>4362</v>
      </c>
      <c r="BV5" s="11" t="s">
        <v>176</v>
      </c>
      <c r="BW5" s="8" t="s">
        <v>3422</v>
      </c>
      <c r="BX5" s="11" t="s">
        <v>176</v>
      </c>
      <c r="BY5" s="8" t="s">
        <v>3420</v>
      </c>
      <c r="BZ5" s="11" t="s">
        <v>176</v>
      </c>
      <c r="CA5" s="8" t="s">
        <v>775</v>
      </c>
      <c r="CB5" s="11" t="s">
        <v>176</v>
      </c>
      <c r="CC5" s="8" t="s">
        <v>5679</v>
      </c>
      <c r="CD5" s="11" t="s">
        <v>176</v>
      </c>
      <c r="CE5" s="8" t="s">
        <v>4403</v>
      </c>
      <c r="CF5" s="11" t="s">
        <v>176</v>
      </c>
      <c r="CG5" s="8" t="s">
        <v>4404</v>
      </c>
      <c r="CH5" s="11" t="s">
        <v>176</v>
      </c>
      <c r="CI5" s="8" t="s">
        <v>2842</v>
      </c>
      <c r="CJ5" s="11" t="s">
        <v>197</v>
      </c>
      <c r="CK5" s="10"/>
      <c r="CL5" s="11"/>
      <c r="CM5" s="8"/>
      <c r="CN5" s="11"/>
      <c r="CO5" s="8"/>
      <c r="CP5" s="41"/>
    </row>
    <row r="6" spans="1:97" ht="36.6">
      <c r="A6" s="10">
        <v>5</v>
      </c>
      <c r="B6" s="8" t="s">
        <v>1230</v>
      </c>
      <c r="C6" s="8" t="s">
        <v>1230</v>
      </c>
      <c r="D6" s="1024" t="s">
        <v>5680</v>
      </c>
      <c r="E6" s="8" t="s">
        <v>5556</v>
      </c>
      <c r="F6" s="10">
        <v>2022</v>
      </c>
      <c r="G6" s="10">
        <v>2022</v>
      </c>
      <c r="H6" s="10"/>
      <c r="I6" s="8"/>
      <c r="J6" s="748"/>
      <c r="K6" s="725">
        <v>50000000</v>
      </c>
      <c r="L6" s="8" t="s">
        <v>3687</v>
      </c>
      <c r="M6" s="10">
        <v>7</v>
      </c>
      <c r="N6" s="9"/>
      <c r="O6" s="21" t="s">
        <v>3423</v>
      </c>
      <c r="P6" s="10" t="s">
        <v>3686</v>
      </c>
      <c r="Q6" s="22" t="s">
        <v>5386</v>
      </c>
      <c r="R6" s="10">
        <v>6680634</v>
      </c>
      <c r="S6" s="9" t="s">
        <v>55</v>
      </c>
      <c r="T6" s="323" t="s">
        <v>1277</v>
      </c>
      <c r="U6" s="449">
        <f>K6/2</f>
        <v>25000000</v>
      </c>
      <c r="V6" s="8" t="s">
        <v>217</v>
      </c>
      <c r="W6" s="8" t="s">
        <v>3756</v>
      </c>
      <c r="X6" s="8" t="s">
        <v>3687</v>
      </c>
      <c r="Y6" s="10"/>
      <c r="Z6" s="10"/>
      <c r="AA6" s="41">
        <v>6744406</v>
      </c>
      <c r="AB6" s="10" t="s">
        <v>1273</v>
      </c>
      <c r="AC6" s="10"/>
      <c r="AD6" s="8" t="s">
        <v>54</v>
      </c>
      <c r="AE6" s="450">
        <f>U6</f>
        <v>25000000</v>
      </c>
      <c r="AF6" s="8" t="s">
        <v>217</v>
      </c>
      <c r="AG6" s="8" t="s">
        <v>3756</v>
      </c>
      <c r="AH6" s="8" t="s">
        <v>3687</v>
      </c>
      <c r="AI6" s="8"/>
      <c r="AJ6" s="13"/>
      <c r="AK6" s="8" t="s">
        <v>5681</v>
      </c>
      <c r="AL6" s="450"/>
      <c r="AM6" s="8"/>
      <c r="AN6" s="8"/>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47" t="s">
        <v>3661</v>
      </c>
      <c r="BT6" s="10" t="s">
        <v>3662</v>
      </c>
      <c r="BU6" s="8" t="s">
        <v>2604</v>
      </c>
      <c r="BV6" s="11"/>
      <c r="BW6" s="8" t="s">
        <v>1671</v>
      </c>
      <c r="BX6" s="11"/>
      <c r="BY6" s="8"/>
      <c r="BZ6" s="11"/>
      <c r="CA6" s="41"/>
      <c r="CB6" s="41"/>
      <c r="CC6" s="41"/>
      <c r="CD6" s="41"/>
      <c r="CE6" s="41"/>
      <c r="CF6" s="41"/>
      <c r="CG6" s="41"/>
      <c r="CH6" s="41"/>
      <c r="CI6" s="41"/>
      <c r="CJ6" s="41"/>
      <c r="CK6" s="41"/>
      <c r="CL6" s="41"/>
      <c r="CM6" s="41"/>
      <c r="CN6" s="41"/>
      <c r="CO6" s="41"/>
      <c r="CP6" s="41"/>
    </row>
    <row r="7" spans="1:97" ht="36">
      <c r="A7" s="241">
        <v>6</v>
      </c>
      <c r="B7" s="293" t="s">
        <v>5683</v>
      </c>
      <c r="C7" s="8" t="s">
        <v>1230</v>
      </c>
      <c r="D7" s="194" t="s">
        <v>5682</v>
      </c>
      <c r="E7" s="8" t="s">
        <v>5491</v>
      </c>
      <c r="F7" s="10">
        <v>2022</v>
      </c>
      <c r="G7" s="10">
        <v>2022</v>
      </c>
      <c r="H7" s="10"/>
      <c r="I7" s="8" t="s">
        <v>5410</v>
      </c>
      <c r="J7" s="748"/>
      <c r="K7" s="725">
        <v>46175000</v>
      </c>
      <c r="L7" s="8" t="s">
        <v>3687</v>
      </c>
      <c r="M7" s="10">
        <v>7</v>
      </c>
      <c r="N7" s="9"/>
      <c r="O7" s="21" t="s">
        <v>3423</v>
      </c>
      <c r="P7" s="10" t="s">
        <v>3686</v>
      </c>
      <c r="Q7" s="8" t="s">
        <v>5397</v>
      </c>
      <c r="R7" s="10">
        <v>6680708</v>
      </c>
      <c r="S7" s="9" t="s">
        <v>85</v>
      </c>
      <c r="T7" s="323" t="s">
        <v>2724</v>
      </c>
      <c r="U7" s="449">
        <f>K7/3</f>
        <v>15391666.666666666</v>
      </c>
      <c r="V7" s="8" t="s">
        <v>176</v>
      </c>
      <c r="W7" s="8" t="s">
        <v>3751</v>
      </c>
      <c r="X7" s="8" t="s">
        <v>3687</v>
      </c>
      <c r="Y7" s="10"/>
      <c r="Z7" s="10"/>
      <c r="AA7" s="10">
        <v>6665306</v>
      </c>
      <c r="AB7" s="323" t="s">
        <v>2015</v>
      </c>
      <c r="AC7" s="323"/>
      <c r="AD7" s="8" t="s">
        <v>35</v>
      </c>
      <c r="AE7" s="450">
        <f>U7</f>
        <v>15391666.666666666</v>
      </c>
      <c r="AF7" s="8" t="s">
        <v>217</v>
      </c>
      <c r="AG7" s="8" t="s">
        <v>3756</v>
      </c>
      <c r="AH7" s="8" t="s">
        <v>3687</v>
      </c>
      <c r="AI7" s="8">
        <v>6680683</v>
      </c>
      <c r="AJ7" s="13" t="s">
        <v>2742</v>
      </c>
      <c r="AK7" s="8" t="s">
        <v>17</v>
      </c>
      <c r="AL7" s="450">
        <f>U7</f>
        <v>15391666.666666666</v>
      </c>
      <c r="AM7" s="8" t="s">
        <v>169</v>
      </c>
      <c r="AN7" s="8" t="s">
        <v>3751</v>
      </c>
      <c r="AO7" s="8" t="s">
        <v>3687</v>
      </c>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10" t="s">
        <v>3661</v>
      </c>
      <c r="BT7" s="10" t="s">
        <v>3662</v>
      </c>
      <c r="BU7" s="8"/>
      <c r="BV7" s="11"/>
      <c r="BW7" s="8"/>
      <c r="BX7" s="11"/>
      <c r="BY7" s="8"/>
      <c r="BZ7" s="11"/>
      <c r="CA7" s="41"/>
      <c r="CB7" s="41"/>
      <c r="CC7" s="41"/>
      <c r="CD7" s="41"/>
      <c r="CE7" s="41"/>
      <c r="CF7" s="41"/>
      <c r="CG7" s="41"/>
      <c r="CH7" s="41"/>
      <c r="CI7" s="41"/>
      <c r="CJ7" s="41"/>
      <c r="CK7" s="41"/>
      <c r="CL7" s="41"/>
      <c r="CM7" s="41"/>
      <c r="CN7" s="41"/>
      <c r="CO7" s="41"/>
      <c r="CP7" s="41"/>
    </row>
    <row r="8" spans="1:97" ht="36">
      <c r="A8" s="241">
        <v>7</v>
      </c>
      <c r="B8" s="293" t="s">
        <v>5683</v>
      </c>
      <c r="C8" s="293" t="s">
        <v>1230</v>
      </c>
      <c r="D8" s="194" t="s">
        <v>5685</v>
      </c>
      <c r="E8" s="8" t="s">
        <v>5491</v>
      </c>
      <c r="F8" s="10">
        <v>2022</v>
      </c>
      <c r="G8" s="10">
        <v>2022</v>
      </c>
      <c r="H8" s="10"/>
      <c r="I8" s="8" t="s">
        <v>5686</v>
      </c>
      <c r="J8" s="748"/>
      <c r="K8" s="725">
        <v>46500000</v>
      </c>
      <c r="L8" s="8" t="s">
        <v>3687</v>
      </c>
      <c r="M8" s="10">
        <v>7</v>
      </c>
      <c r="N8" s="9"/>
      <c r="O8" s="21" t="s">
        <v>3423</v>
      </c>
      <c r="P8" s="10" t="s">
        <v>3686</v>
      </c>
      <c r="Q8" s="8" t="s">
        <v>5397</v>
      </c>
      <c r="R8" s="10">
        <v>6682174</v>
      </c>
      <c r="S8" s="9" t="s">
        <v>27</v>
      </c>
      <c r="T8" s="323" t="s">
        <v>2573</v>
      </c>
      <c r="U8" s="449">
        <f>K8/3</f>
        <v>15500000</v>
      </c>
      <c r="V8" s="8" t="s">
        <v>179</v>
      </c>
      <c r="W8" s="8" t="s">
        <v>3756</v>
      </c>
      <c r="X8" s="8" t="s">
        <v>3687</v>
      </c>
      <c r="Y8" s="10"/>
      <c r="Z8" s="10"/>
      <c r="AA8" s="10">
        <v>6681051</v>
      </c>
      <c r="AB8" s="12" t="s">
        <v>1945</v>
      </c>
      <c r="AC8" s="12"/>
      <c r="AD8" s="8" t="s">
        <v>13</v>
      </c>
      <c r="AE8" s="450">
        <f>U8</f>
        <v>15500000</v>
      </c>
      <c r="AF8" s="8" t="s">
        <v>197</v>
      </c>
      <c r="AG8" s="8" t="s">
        <v>3751</v>
      </c>
      <c r="AH8" s="8" t="s">
        <v>3687</v>
      </c>
      <c r="AI8" s="41">
        <v>6663582</v>
      </c>
      <c r="AJ8" s="325" t="s">
        <v>1956</v>
      </c>
      <c r="AK8" s="8" t="s">
        <v>94</v>
      </c>
      <c r="AL8" s="450">
        <f>U8</f>
        <v>15500000</v>
      </c>
      <c r="AM8" s="8" t="s">
        <v>169</v>
      </c>
      <c r="AN8" s="8" t="s">
        <v>3751</v>
      </c>
      <c r="AO8" s="8" t="s">
        <v>3687</v>
      </c>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47" t="s">
        <v>3661</v>
      </c>
      <c r="BT8" s="447" t="s">
        <v>3662</v>
      </c>
      <c r="BU8" s="8"/>
      <c r="BV8" s="11"/>
      <c r="BW8" s="8"/>
      <c r="BX8" s="11"/>
      <c r="BY8" s="8"/>
      <c r="BZ8" s="11"/>
      <c r="CA8" s="41"/>
      <c r="CB8" s="41"/>
      <c r="CC8" s="41"/>
      <c r="CD8" s="41"/>
      <c r="CE8" s="41"/>
      <c r="CF8" s="41"/>
      <c r="CG8" s="41"/>
      <c r="CH8" s="41"/>
      <c r="CI8" s="41"/>
      <c r="CJ8" s="41"/>
      <c r="CK8" s="41"/>
      <c r="CL8" s="41"/>
      <c r="CM8" s="41"/>
      <c r="CN8" s="41"/>
      <c r="CO8" s="41"/>
      <c r="CP8" s="41"/>
    </row>
    <row r="9" spans="1:97" ht="36">
      <c r="A9" s="241">
        <v>8</v>
      </c>
      <c r="B9" s="8" t="s">
        <v>1230</v>
      </c>
      <c r="C9" s="8" t="s">
        <v>1230</v>
      </c>
      <c r="D9" s="194" t="s">
        <v>5687</v>
      </c>
      <c r="E9" s="8" t="s">
        <v>5491</v>
      </c>
      <c r="F9" s="10">
        <v>2022</v>
      </c>
      <c r="G9" s="10">
        <v>2022</v>
      </c>
      <c r="H9" s="10"/>
      <c r="I9" s="8" t="s">
        <v>5233</v>
      </c>
      <c r="J9" s="748"/>
      <c r="K9" s="725">
        <v>43200000</v>
      </c>
      <c r="L9" s="8" t="s">
        <v>3687</v>
      </c>
      <c r="M9" s="10">
        <v>7</v>
      </c>
      <c r="N9" s="9"/>
      <c r="O9" s="21" t="s">
        <v>3423</v>
      </c>
      <c r="P9" s="10" t="s">
        <v>3686</v>
      </c>
      <c r="Q9" s="8" t="s">
        <v>5397</v>
      </c>
      <c r="R9" s="10">
        <v>6680651</v>
      </c>
      <c r="S9" s="9" t="s">
        <v>19</v>
      </c>
      <c r="T9" s="323" t="s">
        <v>1304</v>
      </c>
      <c r="U9" s="449">
        <f>K9/3</f>
        <v>14400000</v>
      </c>
      <c r="V9" s="8" t="s">
        <v>176</v>
      </c>
      <c r="W9" s="8" t="s">
        <v>3751</v>
      </c>
      <c r="X9" s="8" t="s">
        <v>3687</v>
      </c>
      <c r="Y9" s="10"/>
      <c r="Z9" s="10"/>
      <c r="AA9" s="8">
        <v>259781</v>
      </c>
      <c r="AB9" s="13" t="s">
        <v>1270</v>
      </c>
      <c r="AC9" s="13"/>
      <c r="AD9" s="8" t="s">
        <v>33</v>
      </c>
      <c r="AE9" s="450">
        <f>U9</f>
        <v>14400000</v>
      </c>
      <c r="AF9" s="8" t="s">
        <v>207</v>
      </c>
      <c r="AG9" s="8" t="s">
        <v>3756</v>
      </c>
      <c r="AH9" s="8" t="s">
        <v>3687</v>
      </c>
      <c r="AI9" s="10">
        <v>6680643</v>
      </c>
      <c r="AJ9" s="12" t="s">
        <v>1305</v>
      </c>
      <c r="AK9" s="8" t="s">
        <v>15</v>
      </c>
      <c r="AL9" s="450">
        <f>U9</f>
        <v>14400000</v>
      </c>
      <c r="AM9" s="8" t="s">
        <v>269</v>
      </c>
      <c r="AN9" s="8" t="s">
        <v>3751</v>
      </c>
      <c r="AO9" s="8" t="s">
        <v>3687</v>
      </c>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10" t="s">
        <v>3661</v>
      </c>
      <c r="BT9" s="10" t="s">
        <v>3662</v>
      </c>
      <c r="BU9" s="8"/>
      <c r="BV9" s="11"/>
      <c r="BW9" s="8"/>
      <c r="BX9" s="11"/>
      <c r="BY9" s="8"/>
      <c r="BZ9" s="11"/>
      <c r="CA9" s="41"/>
      <c r="CB9" s="41"/>
      <c r="CC9" s="41"/>
      <c r="CD9" s="41"/>
      <c r="CE9" s="41"/>
      <c r="CF9" s="41"/>
      <c r="CG9" s="41"/>
      <c r="CH9" s="41"/>
      <c r="CI9" s="41"/>
      <c r="CJ9" s="41"/>
      <c r="CK9" s="41"/>
      <c r="CL9" s="41"/>
      <c r="CM9" s="41"/>
      <c r="CN9" s="41"/>
      <c r="CO9" s="41"/>
      <c r="CP9" s="41"/>
    </row>
    <row r="10" spans="1:97" ht="36">
      <c r="A10" s="10">
        <v>9</v>
      </c>
      <c r="B10" s="293" t="s">
        <v>5696</v>
      </c>
      <c r="C10" s="8" t="s">
        <v>1230</v>
      </c>
      <c r="D10" s="194" t="s">
        <v>5698</v>
      </c>
      <c r="E10" s="8" t="s">
        <v>5699</v>
      </c>
      <c r="F10" s="10">
        <v>2022</v>
      </c>
      <c r="G10" s="10">
        <v>2022</v>
      </c>
      <c r="H10" s="10">
        <v>6</v>
      </c>
      <c r="I10" s="8" t="s">
        <v>5401</v>
      </c>
      <c r="J10" s="748"/>
      <c r="K10" s="725">
        <v>13201608</v>
      </c>
      <c r="L10" s="8" t="s">
        <v>3687</v>
      </c>
      <c r="M10" s="10">
        <v>7</v>
      </c>
      <c r="N10" s="9"/>
      <c r="O10" s="21" t="s">
        <v>3423</v>
      </c>
      <c r="P10" s="10"/>
      <c r="Q10" s="8" t="s">
        <v>3406</v>
      </c>
      <c r="R10" s="10">
        <v>6099359</v>
      </c>
      <c r="S10" s="9" t="s">
        <v>98</v>
      </c>
      <c r="T10" s="323" t="s">
        <v>1265</v>
      </c>
      <c r="U10" s="449">
        <f>K10</f>
        <v>13201608</v>
      </c>
      <c r="V10" s="8" t="s">
        <v>217</v>
      </c>
      <c r="W10" s="8"/>
      <c r="X10" s="8"/>
      <c r="Y10" s="10"/>
      <c r="Z10" s="10"/>
      <c r="AA10" s="8"/>
      <c r="AB10" s="13"/>
      <c r="AC10" s="13"/>
      <c r="AD10" s="8"/>
      <c r="AE10" s="450"/>
      <c r="AF10" s="8"/>
      <c r="AG10" s="8"/>
      <c r="AH10" s="8"/>
      <c r="AI10" s="8"/>
      <c r="AJ10" s="13"/>
      <c r="AK10" s="8"/>
      <c r="AL10" s="450"/>
      <c r="AM10" s="8"/>
      <c r="AN10" s="8"/>
      <c r="AO10" s="8"/>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10" t="s">
        <v>3661</v>
      </c>
      <c r="BT10" s="10" t="s">
        <v>3662</v>
      </c>
      <c r="BU10" s="8" t="s">
        <v>1331</v>
      </c>
      <c r="BV10" s="11" t="s">
        <v>4301</v>
      </c>
      <c r="BW10" s="8" t="s">
        <v>2452</v>
      </c>
      <c r="BX10" s="11" t="s">
        <v>4301</v>
      </c>
      <c r="BY10" s="8" t="s">
        <v>5700</v>
      </c>
      <c r="BZ10" s="11" t="s">
        <v>4301</v>
      </c>
      <c r="CA10" s="41"/>
      <c r="CB10" s="41"/>
      <c r="CC10" s="41"/>
      <c r="CD10" s="41"/>
      <c r="CE10" s="41"/>
      <c r="CF10" s="41"/>
      <c r="CG10" s="41"/>
      <c r="CH10" s="41"/>
      <c r="CI10" s="41"/>
      <c r="CJ10" s="41"/>
      <c r="CK10" s="41"/>
      <c r="CL10" s="41"/>
      <c r="CM10" s="41"/>
      <c r="CN10" s="41"/>
      <c r="CO10" s="41"/>
      <c r="CP10" s="41"/>
    </row>
    <row r="11" spans="1:97" ht="36">
      <c r="A11" s="10">
        <v>10</v>
      </c>
      <c r="B11" s="293" t="s">
        <v>6305</v>
      </c>
      <c r="C11" s="8" t="s">
        <v>1230</v>
      </c>
      <c r="D11" s="194" t="s">
        <v>5702</v>
      </c>
      <c r="E11" s="8" t="s">
        <v>5699</v>
      </c>
      <c r="F11" s="10">
        <v>2022</v>
      </c>
      <c r="G11" s="10">
        <v>2022</v>
      </c>
      <c r="H11" s="10">
        <v>6</v>
      </c>
      <c r="I11" s="8" t="s">
        <v>5401</v>
      </c>
      <c r="J11" s="748"/>
      <c r="K11" s="725">
        <v>17034333</v>
      </c>
      <c r="L11" s="8" t="s">
        <v>3687</v>
      </c>
      <c r="M11" s="10">
        <v>7</v>
      </c>
      <c r="N11" s="9"/>
      <c r="O11" s="21" t="s">
        <v>3423</v>
      </c>
      <c r="P11" s="10"/>
      <c r="Q11" s="8" t="s">
        <v>3406</v>
      </c>
      <c r="R11" s="10">
        <v>6778837</v>
      </c>
      <c r="S11" s="9" t="s">
        <v>136</v>
      </c>
      <c r="T11" s="10">
        <v>711039403</v>
      </c>
      <c r="U11" s="449">
        <f>K11</f>
        <v>17034333</v>
      </c>
      <c r="V11" s="8" t="s">
        <v>256</v>
      </c>
      <c r="W11" s="8"/>
      <c r="X11" s="8"/>
      <c r="Y11" s="10"/>
      <c r="Z11" s="10"/>
      <c r="AA11" s="8"/>
      <c r="AB11" s="13"/>
      <c r="AC11" s="13"/>
      <c r="AD11" s="8"/>
      <c r="AE11" s="450"/>
      <c r="AF11" s="8"/>
      <c r="AG11" s="8"/>
      <c r="AH11" s="8"/>
      <c r="AI11" s="8"/>
      <c r="AJ11" s="13"/>
      <c r="AK11" s="8"/>
      <c r="AL11" s="450"/>
      <c r="AM11" s="8"/>
      <c r="AN11" s="8"/>
      <c r="AO11" s="8"/>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10" t="s">
        <v>3661</v>
      </c>
      <c r="BT11" s="10" t="s">
        <v>3662</v>
      </c>
      <c r="BU11" s="8" t="s">
        <v>3424</v>
      </c>
      <c r="BV11" s="11" t="s">
        <v>4331</v>
      </c>
      <c r="BW11" s="8" t="s">
        <v>5703</v>
      </c>
      <c r="BX11" s="11" t="s">
        <v>4331</v>
      </c>
      <c r="BY11" s="8" t="s">
        <v>3505</v>
      </c>
      <c r="BZ11" s="11" t="s">
        <v>4331</v>
      </c>
      <c r="CA11" s="41"/>
      <c r="CB11" s="41"/>
      <c r="CC11" s="41"/>
      <c r="CD11" s="41"/>
      <c r="CE11" s="41"/>
      <c r="CF11" s="41"/>
      <c r="CG11" s="41"/>
      <c r="CH11" s="41"/>
      <c r="CI11" s="41"/>
      <c r="CJ11" s="41"/>
      <c r="CK11" s="41"/>
      <c r="CL11" s="41"/>
      <c r="CM11" s="41"/>
      <c r="CN11" s="41"/>
      <c r="CO11" s="41"/>
      <c r="CP11" s="41"/>
    </row>
    <row r="12" spans="1:97" s="445" customFormat="1" ht="36">
      <c r="A12" s="241">
        <v>11</v>
      </c>
      <c r="B12" s="293" t="s">
        <v>6306</v>
      </c>
      <c r="C12" s="8" t="s">
        <v>1230</v>
      </c>
      <c r="D12" s="194" t="s">
        <v>5705</v>
      </c>
      <c r="E12" s="8" t="s">
        <v>5699</v>
      </c>
      <c r="F12" s="10">
        <v>2022</v>
      </c>
      <c r="G12" s="10">
        <v>2022</v>
      </c>
      <c r="H12" s="10">
        <v>6</v>
      </c>
      <c r="I12" s="8" t="s">
        <v>5410</v>
      </c>
      <c r="J12" s="748"/>
      <c r="K12" s="725">
        <v>15083902</v>
      </c>
      <c r="L12" s="8" t="s">
        <v>3687</v>
      </c>
      <c r="M12" s="10">
        <v>7</v>
      </c>
      <c r="N12" s="9"/>
      <c r="O12" s="21" t="s">
        <v>3423</v>
      </c>
      <c r="P12" s="10"/>
      <c r="Q12" s="8" t="s">
        <v>3406</v>
      </c>
      <c r="R12" s="20">
        <v>6680625</v>
      </c>
      <c r="S12" s="30" t="s">
        <v>30</v>
      </c>
      <c r="T12" s="23" t="s">
        <v>2070</v>
      </c>
      <c r="U12" s="449">
        <f>K12</f>
        <v>15083902</v>
      </c>
      <c r="V12" s="8" t="s">
        <v>172</v>
      </c>
      <c r="W12" s="8"/>
      <c r="X12" s="8"/>
      <c r="Y12" s="10"/>
      <c r="Z12" s="10"/>
      <c r="AA12" s="8"/>
      <c r="AB12" s="13"/>
      <c r="AC12" s="13"/>
      <c r="AD12" s="8"/>
      <c r="AE12" s="450"/>
      <c r="AF12" s="8"/>
      <c r="AG12" s="8"/>
      <c r="AH12" s="8"/>
      <c r="AI12" s="8"/>
      <c r="AJ12" s="13"/>
      <c r="AK12" s="8"/>
      <c r="AL12" s="450"/>
      <c r="AM12" s="8"/>
      <c r="AN12" s="8"/>
      <c r="AO12" s="8"/>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10" t="s">
        <v>3661</v>
      </c>
      <c r="BT12" s="10" t="s">
        <v>3662</v>
      </c>
      <c r="BU12" s="8" t="s">
        <v>5706</v>
      </c>
      <c r="BV12" s="11" t="s">
        <v>4680</v>
      </c>
      <c r="BW12" s="8" t="s">
        <v>5707</v>
      </c>
      <c r="BX12" s="11" t="s">
        <v>4680</v>
      </c>
      <c r="BY12" s="8" t="s">
        <v>5708</v>
      </c>
      <c r="BZ12" s="11" t="s">
        <v>4680</v>
      </c>
      <c r="CA12" s="41"/>
      <c r="CB12" s="41"/>
      <c r="CC12" s="41"/>
      <c r="CD12" s="41"/>
      <c r="CE12" s="41"/>
      <c r="CF12" s="41"/>
      <c r="CG12" s="41"/>
      <c r="CH12" s="41"/>
      <c r="CI12" s="41"/>
      <c r="CJ12" s="41"/>
      <c r="CK12" s="41"/>
      <c r="CL12" s="41"/>
      <c r="CM12" s="41"/>
      <c r="CN12" s="41"/>
      <c r="CO12" s="41"/>
      <c r="CP12" s="41"/>
    </row>
    <row r="13" spans="1:97" ht="48">
      <c r="A13" s="241">
        <v>13</v>
      </c>
      <c r="B13" s="293" t="s">
        <v>5799</v>
      </c>
      <c r="C13" s="293" t="s">
        <v>4674</v>
      </c>
      <c r="D13" s="194" t="s">
        <v>5800</v>
      </c>
      <c r="E13" s="8" t="s">
        <v>5556</v>
      </c>
      <c r="F13" s="10">
        <v>2023</v>
      </c>
      <c r="G13" s="10">
        <v>2023</v>
      </c>
      <c r="H13" s="10">
        <v>3</v>
      </c>
      <c r="I13" s="8" t="s">
        <v>5712</v>
      </c>
      <c r="J13" s="751"/>
      <c r="K13" s="725">
        <v>25600000</v>
      </c>
      <c r="L13" s="8" t="s">
        <v>3472</v>
      </c>
      <c r="M13" s="10"/>
      <c r="N13" s="9"/>
      <c r="O13" s="1025" t="s">
        <v>3423</v>
      </c>
      <c r="P13" s="10" t="s">
        <v>3686</v>
      </c>
      <c r="Q13" s="22" t="s">
        <v>5386</v>
      </c>
      <c r="R13" s="10" t="s">
        <v>4677</v>
      </c>
      <c r="S13" s="9" t="s">
        <v>87</v>
      </c>
      <c r="T13" s="323" t="s">
        <v>2759</v>
      </c>
      <c r="U13" s="449">
        <f>K13/3</f>
        <v>8533333.333333334</v>
      </c>
      <c r="V13" s="8" t="s">
        <v>172</v>
      </c>
      <c r="W13" s="8" t="s">
        <v>3751</v>
      </c>
      <c r="X13" s="8" t="s">
        <v>3687</v>
      </c>
      <c r="Y13" s="10">
        <v>8140</v>
      </c>
      <c r="Z13" s="10">
        <v>72019</v>
      </c>
      <c r="AA13" s="41">
        <v>6724784</v>
      </c>
      <c r="AB13" s="41">
        <v>722119101</v>
      </c>
      <c r="AC13" s="41"/>
      <c r="AD13" s="8" t="s">
        <v>109</v>
      </c>
      <c r="AE13" s="450">
        <f>U13</f>
        <v>8533333.333333334</v>
      </c>
      <c r="AF13" s="8" t="s">
        <v>172</v>
      </c>
      <c r="AG13" s="8" t="s">
        <v>3751</v>
      </c>
      <c r="AH13" s="8" t="s">
        <v>3687</v>
      </c>
      <c r="AI13" s="10">
        <v>6680625</v>
      </c>
      <c r="AJ13" s="323" t="s">
        <v>2070</v>
      </c>
      <c r="AK13" s="8" t="s">
        <v>30</v>
      </c>
      <c r="AL13" s="450">
        <f>U13</f>
        <v>8533333.333333334</v>
      </c>
      <c r="AM13" s="8" t="s">
        <v>172</v>
      </c>
      <c r="AN13" s="8" t="s">
        <v>3751</v>
      </c>
      <c r="AO13" s="8" t="s">
        <v>3687</v>
      </c>
      <c r="AP13" s="408"/>
      <c r="AQ13" s="408"/>
      <c r="AR13" s="408"/>
      <c r="AS13" s="408"/>
      <c r="AT13" s="408"/>
      <c r="AU13" s="408"/>
      <c r="AV13" s="408"/>
      <c r="AW13" s="408"/>
      <c r="AX13" s="408"/>
      <c r="AY13" s="408"/>
      <c r="AZ13" s="408"/>
      <c r="BA13" s="408"/>
      <c r="BB13" s="408"/>
      <c r="BC13" s="408"/>
      <c r="BD13" s="408"/>
      <c r="BE13" s="408"/>
      <c r="BF13" s="408"/>
      <c r="BG13" s="408"/>
      <c r="BH13" s="408"/>
      <c r="BI13" s="408"/>
      <c r="BJ13" s="408"/>
      <c r="BK13" s="408"/>
      <c r="BL13" s="408"/>
      <c r="BM13" s="408"/>
      <c r="BN13" s="408"/>
      <c r="BO13" s="408"/>
      <c r="BP13" s="408"/>
      <c r="BQ13" s="408"/>
      <c r="BR13" s="408"/>
      <c r="BS13" s="10" t="s">
        <v>3661</v>
      </c>
      <c r="BT13" s="10" t="s">
        <v>3662</v>
      </c>
      <c r="BU13" s="516" t="s">
        <v>5801</v>
      </c>
      <c r="BV13" s="408"/>
      <c r="BW13" s="516" t="s">
        <v>5802</v>
      </c>
      <c r="BX13" s="408"/>
      <c r="BY13" s="408" t="s">
        <v>5803</v>
      </c>
      <c r="BZ13" s="408"/>
      <c r="CA13" s="408"/>
      <c r="CB13" s="408"/>
      <c r="CC13" s="408"/>
      <c r="CD13" s="408"/>
      <c r="CE13" s="408"/>
      <c r="CF13" s="408"/>
      <c r="CG13" s="408"/>
      <c r="CH13" s="408"/>
      <c r="CI13" s="408"/>
      <c r="CJ13" s="408"/>
      <c r="CK13" s="408" t="s">
        <v>3721</v>
      </c>
      <c r="CL13" s="408" t="s">
        <v>1230</v>
      </c>
      <c r="CM13" s="408" t="s">
        <v>1230</v>
      </c>
      <c r="CN13" s="408"/>
      <c r="CO13" s="408" t="s">
        <v>4336</v>
      </c>
      <c r="CP13" s="408"/>
    </row>
    <row r="14" spans="1:97" ht="36">
      <c r="A14" s="10">
        <v>14</v>
      </c>
      <c r="B14" s="293" t="s">
        <v>5804</v>
      </c>
      <c r="C14" s="556" t="s">
        <v>5805</v>
      </c>
      <c r="D14" s="194" t="s">
        <v>3489</v>
      </c>
      <c r="E14" s="8" t="s">
        <v>5491</v>
      </c>
      <c r="F14" s="10">
        <v>2023</v>
      </c>
      <c r="G14" s="10">
        <v>2023</v>
      </c>
      <c r="H14" s="10">
        <v>12</v>
      </c>
      <c r="I14" s="8" t="s">
        <v>5806</v>
      </c>
      <c r="J14" s="752">
        <v>50000000</v>
      </c>
      <c r="K14" s="725">
        <v>45000000</v>
      </c>
      <c r="L14" s="8" t="s">
        <v>3472</v>
      </c>
      <c r="M14" s="10" t="s">
        <v>1230</v>
      </c>
      <c r="N14" s="9" t="s">
        <v>5807</v>
      </c>
      <c r="O14" s="1025" t="s">
        <v>3423</v>
      </c>
      <c r="P14" s="10" t="s">
        <v>3686</v>
      </c>
      <c r="Q14" s="8" t="s">
        <v>5397</v>
      </c>
      <c r="R14" s="10">
        <v>6680708</v>
      </c>
      <c r="S14" s="9" t="s">
        <v>85</v>
      </c>
      <c r="T14" s="323" t="s">
        <v>2724</v>
      </c>
      <c r="U14" s="449">
        <f>K14/3</f>
        <v>15000000</v>
      </c>
      <c r="V14" s="8" t="s">
        <v>176</v>
      </c>
      <c r="W14" s="8" t="s">
        <v>3751</v>
      </c>
      <c r="X14" s="8" t="s">
        <v>3687</v>
      </c>
      <c r="Y14" s="10">
        <v>8140</v>
      </c>
      <c r="Z14" s="10">
        <v>72019</v>
      </c>
      <c r="AA14" s="10">
        <v>6680641</v>
      </c>
      <c r="AB14" s="323" t="s">
        <v>2082</v>
      </c>
      <c r="AC14" s="323"/>
      <c r="AD14" s="8" t="s">
        <v>92</v>
      </c>
      <c r="AE14" s="450">
        <f>U14</f>
        <v>15000000</v>
      </c>
      <c r="AF14" s="8" t="s">
        <v>5808</v>
      </c>
      <c r="AG14" s="8" t="s">
        <v>3751</v>
      </c>
      <c r="AH14" s="8" t="s">
        <v>3687</v>
      </c>
      <c r="AI14" s="8">
        <v>6681051</v>
      </c>
      <c r="AJ14" s="13" t="s">
        <v>1945</v>
      </c>
      <c r="AK14" s="8" t="s">
        <v>13</v>
      </c>
      <c r="AL14" s="450">
        <f>U14</f>
        <v>15000000</v>
      </c>
      <c r="AM14" s="8" t="s">
        <v>197</v>
      </c>
      <c r="AN14" s="8" t="s">
        <v>3751</v>
      </c>
      <c r="AO14" s="8" t="s">
        <v>3687</v>
      </c>
      <c r="AP14" s="408"/>
      <c r="AQ14" s="408"/>
      <c r="AR14" s="408"/>
      <c r="AS14" s="408"/>
      <c r="AT14" s="408"/>
      <c r="AU14" s="408"/>
      <c r="AV14" s="408"/>
      <c r="AW14" s="408"/>
      <c r="AX14" s="408"/>
      <c r="AY14" s="408"/>
      <c r="AZ14" s="408"/>
      <c r="BA14" s="408"/>
      <c r="BB14" s="408"/>
      <c r="BC14" s="408"/>
      <c r="BD14" s="408"/>
      <c r="BE14" s="408"/>
      <c r="BF14" s="408"/>
      <c r="BG14" s="408"/>
      <c r="BH14" s="408"/>
      <c r="BI14" s="408"/>
      <c r="BJ14" s="408"/>
      <c r="BK14" s="408"/>
      <c r="BL14" s="408"/>
      <c r="BM14" s="408"/>
      <c r="BN14" s="408"/>
      <c r="BO14" s="408"/>
      <c r="BP14" s="408"/>
      <c r="BQ14" s="408"/>
      <c r="BR14" s="408"/>
      <c r="BS14" s="10" t="s">
        <v>3661</v>
      </c>
      <c r="BT14" s="10" t="s">
        <v>3662</v>
      </c>
      <c r="BU14" s="8" t="s">
        <v>5809</v>
      </c>
      <c r="BV14" s="11" t="s">
        <v>4317</v>
      </c>
      <c r="BW14" s="516" t="s">
        <v>5810</v>
      </c>
      <c r="BX14" s="11" t="s">
        <v>4310</v>
      </c>
      <c r="BY14" s="516" t="s">
        <v>5811</v>
      </c>
      <c r="BZ14" s="11" t="s">
        <v>4310</v>
      </c>
      <c r="CA14" s="516" t="s">
        <v>5812</v>
      </c>
      <c r="CB14" s="11" t="s">
        <v>4427</v>
      </c>
      <c r="CC14" s="408"/>
      <c r="CD14" s="408"/>
      <c r="CE14" s="408"/>
      <c r="CF14" s="408"/>
      <c r="CG14" s="408"/>
      <c r="CH14" s="408"/>
      <c r="CI14" s="408"/>
      <c r="CJ14" s="408"/>
      <c r="CK14" s="408" t="s">
        <v>5813</v>
      </c>
      <c r="CL14" s="408" t="s">
        <v>5814</v>
      </c>
      <c r="CM14" s="408" t="s">
        <v>5815</v>
      </c>
      <c r="CN14" s="408"/>
      <c r="CO14" s="408"/>
      <c r="CP14" s="408"/>
    </row>
    <row r="15" spans="1:97" s="7" customFormat="1" ht="36">
      <c r="A15" s="10">
        <v>15</v>
      </c>
      <c r="B15" s="293" t="s">
        <v>5804</v>
      </c>
      <c r="C15" s="293" t="s">
        <v>5816</v>
      </c>
      <c r="D15" s="194" t="s">
        <v>5817</v>
      </c>
      <c r="E15" s="8" t="s">
        <v>5491</v>
      </c>
      <c r="F15" s="10">
        <v>2023</v>
      </c>
      <c r="G15" s="10">
        <v>2023</v>
      </c>
      <c r="H15" s="10">
        <v>12</v>
      </c>
      <c r="I15" s="8" t="s">
        <v>5818</v>
      </c>
      <c r="J15" s="752">
        <v>50000000</v>
      </c>
      <c r="K15" s="725">
        <v>47500000</v>
      </c>
      <c r="L15" s="8" t="s">
        <v>3472</v>
      </c>
      <c r="M15" s="10" t="s">
        <v>1230</v>
      </c>
      <c r="N15" s="9" t="s">
        <v>5807</v>
      </c>
      <c r="O15" s="1025" t="s">
        <v>3423</v>
      </c>
      <c r="P15" s="10" t="s">
        <v>3686</v>
      </c>
      <c r="Q15" s="8" t="s">
        <v>5397</v>
      </c>
      <c r="R15" s="10">
        <v>6681051</v>
      </c>
      <c r="S15" s="9" t="s">
        <v>13</v>
      </c>
      <c r="T15" s="323" t="s">
        <v>1945</v>
      </c>
      <c r="U15" s="449">
        <f>K15/3</f>
        <v>15833333.333333334</v>
      </c>
      <c r="V15" s="8" t="s">
        <v>197</v>
      </c>
      <c r="W15" s="8" t="s">
        <v>3751</v>
      </c>
      <c r="X15" s="8" t="s">
        <v>3687</v>
      </c>
      <c r="Y15" s="10">
        <v>8140</v>
      </c>
      <c r="Z15" s="10">
        <v>72019</v>
      </c>
      <c r="AA15" s="41">
        <v>6663582</v>
      </c>
      <c r="AB15" s="325" t="s">
        <v>1956</v>
      </c>
      <c r="AC15" s="325"/>
      <c r="AD15" s="8" t="s">
        <v>5819</v>
      </c>
      <c r="AE15" s="450">
        <f>U15</f>
        <v>15833333.333333334</v>
      </c>
      <c r="AF15" s="8" t="s">
        <v>169</v>
      </c>
      <c r="AG15" s="8" t="s">
        <v>3751</v>
      </c>
      <c r="AH15" s="8" t="s">
        <v>3687</v>
      </c>
      <c r="AI15" s="10">
        <v>6680708</v>
      </c>
      <c r="AJ15" s="12" t="s">
        <v>2724</v>
      </c>
      <c r="AK15" s="8" t="s">
        <v>5820</v>
      </c>
      <c r="AL15" s="450">
        <f>U15</f>
        <v>15833333.333333334</v>
      </c>
      <c r="AM15" s="8" t="s">
        <v>176</v>
      </c>
      <c r="AN15" s="8" t="s">
        <v>3751</v>
      </c>
      <c r="AO15" s="8" t="s">
        <v>3687</v>
      </c>
      <c r="AP15" s="408"/>
      <c r="AQ15" s="408"/>
      <c r="AR15" s="408"/>
      <c r="AS15" s="408"/>
      <c r="AT15" s="408"/>
      <c r="AU15" s="408"/>
      <c r="AV15" s="408"/>
      <c r="AW15" s="408"/>
      <c r="AX15" s="408"/>
      <c r="AY15" s="408"/>
      <c r="AZ15" s="408"/>
      <c r="BA15" s="408"/>
      <c r="BB15" s="408"/>
      <c r="BC15" s="408"/>
      <c r="BD15" s="408"/>
      <c r="BE15" s="408"/>
      <c r="BF15" s="408"/>
      <c r="BG15" s="408"/>
      <c r="BH15" s="408"/>
      <c r="BI15" s="408"/>
      <c r="BJ15" s="408"/>
      <c r="BK15" s="408"/>
      <c r="BL15" s="408"/>
      <c r="BM15" s="408"/>
      <c r="BN15" s="408"/>
      <c r="BO15" s="408"/>
      <c r="BP15" s="408"/>
      <c r="BQ15" s="408"/>
      <c r="BR15" s="408"/>
      <c r="BS15" s="10" t="s">
        <v>3661</v>
      </c>
      <c r="BT15" s="10" t="s">
        <v>3662</v>
      </c>
      <c r="BU15" s="516" t="s">
        <v>5821</v>
      </c>
      <c r="BV15" s="11" t="s">
        <v>4317</v>
      </c>
      <c r="BW15" s="516" t="s">
        <v>5812</v>
      </c>
      <c r="BX15" s="11" t="s">
        <v>4427</v>
      </c>
      <c r="BY15" s="516" t="s">
        <v>5822</v>
      </c>
      <c r="BZ15" s="11" t="s">
        <v>4310</v>
      </c>
      <c r="CA15" s="408"/>
      <c r="CB15" s="408"/>
      <c r="CC15" s="408"/>
      <c r="CD15" s="408"/>
      <c r="CE15" s="408"/>
      <c r="CF15" s="408"/>
      <c r="CG15" s="408"/>
      <c r="CH15" s="408"/>
      <c r="CI15" s="408"/>
      <c r="CJ15" s="408"/>
      <c r="CK15" s="408" t="s">
        <v>5813</v>
      </c>
      <c r="CL15" s="408" t="s">
        <v>5814</v>
      </c>
      <c r="CM15" s="408" t="s">
        <v>5823</v>
      </c>
      <c r="CN15" s="408"/>
      <c r="CO15" s="408"/>
      <c r="CP15" s="408"/>
    </row>
    <row r="16" spans="1:97" ht="36">
      <c r="A16" s="241">
        <v>16</v>
      </c>
      <c r="B16" s="293" t="s">
        <v>6307</v>
      </c>
      <c r="C16" s="8" t="s">
        <v>1230</v>
      </c>
      <c r="D16" s="194" t="s">
        <v>5906</v>
      </c>
      <c r="E16" s="10" t="s">
        <v>5699</v>
      </c>
      <c r="F16" s="259">
        <v>2023</v>
      </c>
      <c r="G16" s="259">
        <v>2023</v>
      </c>
      <c r="H16" s="10">
        <v>6</v>
      </c>
      <c r="I16" s="8" t="s">
        <v>5720</v>
      </c>
      <c r="J16" s="731" t="s">
        <v>5907</v>
      </c>
      <c r="K16" s="731">
        <v>372392900</v>
      </c>
      <c r="L16" s="326" t="s">
        <v>3472</v>
      </c>
      <c r="M16" s="10">
        <v>6</v>
      </c>
      <c r="N16" s="8" t="s">
        <v>5908</v>
      </c>
      <c r="O16" s="11" t="s">
        <v>9</v>
      </c>
      <c r="P16" s="10"/>
      <c r="Q16" s="8" t="s">
        <v>6308</v>
      </c>
      <c r="R16" s="10">
        <v>6859016</v>
      </c>
      <c r="S16" s="9" t="s">
        <v>3533</v>
      </c>
      <c r="T16" s="323" t="s">
        <v>2785</v>
      </c>
      <c r="U16" s="10"/>
      <c r="V16" s="326" t="s">
        <v>176</v>
      </c>
      <c r="W16" s="326" t="s">
        <v>3751</v>
      </c>
      <c r="X16" s="326" t="s">
        <v>3687</v>
      </c>
      <c r="Y16" s="259">
        <v>8140</v>
      </c>
      <c r="Z16" s="259">
        <v>72019</v>
      </c>
      <c r="AA16" s="10">
        <v>258471</v>
      </c>
      <c r="AB16" s="323" t="s">
        <v>3972</v>
      </c>
      <c r="AC16" s="323"/>
      <c r="AD16" s="11" t="s">
        <v>67</v>
      </c>
      <c r="AE16" s="10"/>
      <c r="AF16" s="10" t="s">
        <v>176</v>
      </c>
      <c r="AG16" s="326" t="s">
        <v>3751</v>
      </c>
      <c r="AH16" s="326" t="s">
        <v>3687</v>
      </c>
      <c r="AI16" s="10">
        <v>6680612</v>
      </c>
      <c r="AJ16" s="323" t="s">
        <v>1248</v>
      </c>
      <c r="AK16" s="8" t="s">
        <v>26</v>
      </c>
      <c r="AL16" s="10"/>
      <c r="AM16" s="8" t="s">
        <v>176</v>
      </c>
      <c r="AN16" s="8" t="s">
        <v>3694</v>
      </c>
      <c r="AO16" s="8" t="s">
        <v>3687</v>
      </c>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296"/>
      <c r="CR16" s="296"/>
      <c r="CS16" s="296"/>
    </row>
    <row r="17" spans="1:97" ht="36.6">
      <c r="A17" s="10">
        <v>17</v>
      </c>
      <c r="B17" s="1037" t="s">
        <v>5909</v>
      </c>
      <c r="C17" s="8" t="s">
        <v>1230</v>
      </c>
      <c r="D17" s="327" t="s">
        <v>5910</v>
      </c>
      <c r="E17" s="326" t="s">
        <v>5699</v>
      </c>
      <c r="F17" s="259">
        <v>2023</v>
      </c>
      <c r="G17" s="259">
        <v>2023</v>
      </c>
      <c r="H17" s="259">
        <v>9</v>
      </c>
      <c r="I17" s="326" t="s">
        <v>5720</v>
      </c>
      <c r="J17" s="729">
        <v>30000000</v>
      </c>
      <c r="K17" s="729">
        <v>30000000</v>
      </c>
      <c r="L17" s="326" t="s">
        <v>3472</v>
      </c>
      <c r="M17" s="259"/>
      <c r="N17" s="326" t="s">
        <v>5908</v>
      </c>
      <c r="O17" s="327" t="s">
        <v>3423</v>
      </c>
      <c r="P17" s="259" t="s">
        <v>3686</v>
      </c>
      <c r="Q17" s="8" t="s">
        <v>4704</v>
      </c>
      <c r="R17" s="10">
        <v>258471</v>
      </c>
      <c r="S17" s="332" t="s">
        <v>67</v>
      </c>
      <c r="T17" s="323" t="s">
        <v>3972</v>
      </c>
      <c r="U17" s="410">
        <f t="shared" ref="U17:U23" si="0">K17/6</f>
        <v>5000000</v>
      </c>
      <c r="V17" s="326" t="s">
        <v>176</v>
      </c>
      <c r="W17" s="326" t="s">
        <v>3751</v>
      </c>
      <c r="X17" s="326" t="s">
        <v>3687</v>
      </c>
      <c r="Y17" s="259">
        <v>8140</v>
      </c>
      <c r="Z17" s="259">
        <v>72019</v>
      </c>
      <c r="AA17" s="20">
        <v>6680612</v>
      </c>
      <c r="AB17" s="23" t="s">
        <v>1248</v>
      </c>
      <c r="AC17" s="1013"/>
      <c r="AD17" s="328" t="s">
        <v>26</v>
      </c>
      <c r="AE17" s="1015">
        <f t="shared" ref="AE17:AE23" si="1">K17/6</f>
        <v>5000000</v>
      </c>
      <c r="AF17" s="10" t="s">
        <v>176</v>
      </c>
      <c r="AG17" s="326" t="s">
        <v>3751</v>
      </c>
      <c r="AH17" s="326" t="s">
        <v>3687</v>
      </c>
      <c r="AI17" s="20">
        <v>6680651</v>
      </c>
      <c r="AJ17" s="23" t="s">
        <v>1304</v>
      </c>
      <c r="AK17" s="328" t="s">
        <v>19</v>
      </c>
      <c r="AL17" s="1015">
        <f t="shared" ref="AL17:AL23" si="2">K17/6</f>
        <v>5000000</v>
      </c>
      <c r="AM17" s="8" t="s">
        <v>176</v>
      </c>
      <c r="AN17" s="326" t="s">
        <v>3751</v>
      </c>
      <c r="AO17" s="8" t="s">
        <v>3687</v>
      </c>
      <c r="AP17" s="328">
        <v>6680631</v>
      </c>
      <c r="AQ17" s="331" t="s">
        <v>2058</v>
      </c>
      <c r="AR17" s="328" t="s">
        <v>76</v>
      </c>
      <c r="AS17" s="1015">
        <f t="shared" ref="AS17:AS23" si="3">K17/6</f>
        <v>5000000</v>
      </c>
      <c r="AT17" s="8" t="s">
        <v>176</v>
      </c>
      <c r="AU17" s="326" t="s">
        <v>3751</v>
      </c>
      <c r="AV17" s="8" t="s">
        <v>3687</v>
      </c>
      <c r="AW17" s="328">
        <v>6898606</v>
      </c>
      <c r="AX17" s="331" t="s">
        <v>2748</v>
      </c>
      <c r="AY17" s="328" t="s">
        <v>108</v>
      </c>
      <c r="AZ17" s="1015">
        <f t="shared" ref="AZ17:AZ23" si="4">K17/6</f>
        <v>5000000</v>
      </c>
      <c r="BA17" s="326" t="s">
        <v>169</v>
      </c>
      <c r="BB17" s="326" t="s">
        <v>3751</v>
      </c>
      <c r="BC17" s="8" t="s">
        <v>3687</v>
      </c>
      <c r="BD17" s="328"/>
      <c r="BE17" s="331" t="s">
        <v>2251</v>
      </c>
      <c r="BF17" s="328" t="s">
        <v>138</v>
      </c>
      <c r="BG17" s="1015">
        <f t="shared" ref="BG17:BG23" si="5">K17/6</f>
        <v>5000000</v>
      </c>
      <c r="BH17" s="8" t="s">
        <v>176</v>
      </c>
      <c r="BI17" s="326" t="s">
        <v>3751</v>
      </c>
      <c r="BJ17" s="8" t="s">
        <v>3687</v>
      </c>
      <c r="BK17" s="328"/>
      <c r="BL17" s="328"/>
      <c r="BM17" s="328"/>
      <c r="BN17" s="328"/>
      <c r="BO17" s="328"/>
      <c r="BP17" s="328"/>
      <c r="BQ17" s="328"/>
      <c r="BR17" s="328"/>
      <c r="BS17" s="447"/>
      <c r="BT17" s="10"/>
      <c r="BU17" s="332"/>
      <c r="BV17" s="328"/>
      <c r="BW17" s="328"/>
      <c r="BX17" s="328"/>
      <c r="BY17" s="328"/>
      <c r="BZ17" s="328"/>
      <c r="CA17" s="328"/>
      <c r="CB17" s="328"/>
      <c r="CC17" s="328"/>
      <c r="CD17" s="328"/>
      <c r="CE17" s="328"/>
      <c r="CF17" s="328"/>
      <c r="CG17" s="328"/>
      <c r="CH17" s="328"/>
      <c r="CI17" s="328"/>
      <c r="CJ17" s="328"/>
      <c r="CK17" s="328"/>
      <c r="CL17" s="328"/>
      <c r="CM17" s="328"/>
      <c r="CN17" s="328"/>
      <c r="CO17" s="328"/>
      <c r="CP17" s="328"/>
      <c r="CQ17" s="296"/>
      <c r="CR17" s="296"/>
      <c r="CS17" s="296"/>
    </row>
    <row r="18" spans="1:97" ht="36.6">
      <c r="A18" s="241">
        <v>18</v>
      </c>
      <c r="B18" s="1037" t="s">
        <v>5911</v>
      </c>
      <c r="C18" s="8" t="s">
        <v>1230</v>
      </c>
      <c r="D18" s="327" t="s">
        <v>5912</v>
      </c>
      <c r="E18" s="326" t="s">
        <v>5699</v>
      </c>
      <c r="F18" s="259">
        <v>2023</v>
      </c>
      <c r="G18" s="259">
        <v>2023</v>
      </c>
      <c r="H18" s="259">
        <v>9</v>
      </c>
      <c r="I18" s="326" t="s">
        <v>5720</v>
      </c>
      <c r="J18" s="729">
        <v>10000000</v>
      </c>
      <c r="K18" s="729">
        <v>10000000</v>
      </c>
      <c r="L18" s="326" t="s">
        <v>3472</v>
      </c>
      <c r="M18" s="259"/>
      <c r="N18" s="326" t="s">
        <v>5908</v>
      </c>
      <c r="O18" s="327" t="s">
        <v>3423</v>
      </c>
      <c r="P18" s="259" t="s">
        <v>3686</v>
      </c>
      <c r="Q18" s="8" t="s">
        <v>4704</v>
      </c>
      <c r="R18" s="259">
        <v>6898606</v>
      </c>
      <c r="S18" s="332" t="s">
        <v>108</v>
      </c>
      <c r="T18" s="329">
        <v>7700018303</v>
      </c>
      <c r="U18" s="410">
        <f t="shared" si="0"/>
        <v>1666666.6666666667</v>
      </c>
      <c r="V18" s="326" t="s">
        <v>169</v>
      </c>
      <c r="W18" s="326" t="s">
        <v>3751</v>
      </c>
      <c r="X18" s="326" t="s">
        <v>3687</v>
      </c>
      <c r="Y18" s="259">
        <v>8140</v>
      </c>
      <c r="Z18" s="259">
        <v>72019</v>
      </c>
      <c r="AA18" s="413">
        <v>6843797</v>
      </c>
      <c r="AB18" s="414" t="s">
        <v>2706</v>
      </c>
      <c r="AC18" s="414"/>
      <c r="AD18" s="328" t="s">
        <v>404</v>
      </c>
      <c r="AE18" s="1015">
        <f t="shared" si="1"/>
        <v>1666666.6666666667</v>
      </c>
      <c r="AF18" s="326" t="s">
        <v>169</v>
      </c>
      <c r="AG18" s="326" t="s">
        <v>3751</v>
      </c>
      <c r="AH18" s="326" t="s">
        <v>3687</v>
      </c>
      <c r="AI18" s="281">
        <v>210955</v>
      </c>
      <c r="AJ18" s="285" t="s">
        <v>2692</v>
      </c>
      <c r="AK18" s="328" t="s">
        <v>96</v>
      </c>
      <c r="AL18" s="1015">
        <f t="shared" si="2"/>
        <v>1666666.6666666667</v>
      </c>
      <c r="AM18" s="326" t="s">
        <v>169</v>
      </c>
      <c r="AN18" s="326" t="s">
        <v>3751</v>
      </c>
      <c r="AO18" s="8" t="s">
        <v>3687</v>
      </c>
      <c r="AP18" s="328"/>
      <c r="AQ18" s="331" t="s">
        <v>2251</v>
      </c>
      <c r="AR18" s="328" t="s">
        <v>138</v>
      </c>
      <c r="AS18" s="1015">
        <f t="shared" si="3"/>
        <v>1666666.6666666667</v>
      </c>
      <c r="AT18" s="8" t="s">
        <v>176</v>
      </c>
      <c r="AU18" s="326" t="s">
        <v>3751</v>
      </c>
      <c r="AV18" s="8" t="s">
        <v>3687</v>
      </c>
      <c r="AW18" s="328">
        <v>258471</v>
      </c>
      <c r="AX18" s="331" t="s">
        <v>3972</v>
      </c>
      <c r="AY18" s="328" t="s">
        <v>67</v>
      </c>
      <c r="AZ18" s="1015">
        <f t="shared" si="4"/>
        <v>1666666.6666666667</v>
      </c>
      <c r="BA18" s="8" t="s">
        <v>176</v>
      </c>
      <c r="BB18" s="326" t="s">
        <v>3751</v>
      </c>
      <c r="BC18" s="8" t="s">
        <v>3687</v>
      </c>
      <c r="BD18" s="328">
        <v>6868847</v>
      </c>
      <c r="BE18" s="331" t="s">
        <v>2681</v>
      </c>
      <c r="BF18" s="328" t="s">
        <v>426</v>
      </c>
      <c r="BG18" s="1015">
        <f t="shared" si="5"/>
        <v>1666666.6666666667</v>
      </c>
      <c r="BH18" s="328" t="s">
        <v>207</v>
      </c>
      <c r="BI18" s="326" t="s">
        <v>3756</v>
      </c>
      <c r="BJ18" s="8" t="s">
        <v>3687</v>
      </c>
      <c r="BK18" s="328"/>
      <c r="BL18" s="328"/>
      <c r="BM18" s="328"/>
      <c r="BN18" s="328"/>
      <c r="BO18" s="328"/>
      <c r="BP18" s="328"/>
      <c r="BQ18" s="328"/>
      <c r="BR18" s="328"/>
      <c r="BS18" s="447"/>
      <c r="BT18" s="10"/>
      <c r="BU18" s="332"/>
      <c r="BV18" s="328"/>
      <c r="BW18" s="328"/>
      <c r="BX18" s="328"/>
      <c r="BY18" s="328"/>
      <c r="BZ18" s="328"/>
      <c r="CA18" s="328"/>
      <c r="CB18" s="328"/>
      <c r="CC18" s="328"/>
      <c r="CD18" s="328"/>
      <c r="CE18" s="328"/>
      <c r="CF18" s="328"/>
      <c r="CG18" s="328"/>
      <c r="CH18" s="328"/>
      <c r="CI18" s="328"/>
      <c r="CJ18" s="328"/>
      <c r="CK18" s="328"/>
      <c r="CL18" s="328"/>
      <c r="CM18" s="328"/>
      <c r="CN18" s="328"/>
      <c r="CO18" s="328"/>
      <c r="CP18" s="328"/>
      <c r="CQ18" s="296"/>
      <c r="CR18" s="296"/>
      <c r="CS18" s="296"/>
    </row>
    <row r="19" spans="1:97" ht="36.6">
      <c r="A19" s="10">
        <v>19</v>
      </c>
      <c r="B19" s="1037" t="s">
        <v>5913</v>
      </c>
      <c r="C19" s="8" t="s">
        <v>1230</v>
      </c>
      <c r="D19" s="327" t="s">
        <v>5914</v>
      </c>
      <c r="E19" s="326" t="s">
        <v>5699</v>
      </c>
      <c r="F19" s="259">
        <v>2023</v>
      </c>
      <c r="G19" s="259">
        <v>2023</v>
      </c>
      <c r="H19" s="259">
        <v>9</v>
      </c>
      <c r="I19" s="326" t="s">
        <v>5720</v>
      </c>
      <c r="J19" s="729">
        <v>30000000</v>
      </c>
      <c r="K19" s="729">
        <v>30000000</v>
      </c>
      <c r="L19" s="326" t="s">
        <v>3472</v>
      </c>
      <c r="M19" s="259"/>
      <c r="N19" s="326" t="s">
        <v>5908</v>
      </c>
      <c r="O19" s="327" t="s">
        <v>3423</v>
      </c>
      <c r="P19" s="259" t="s">
        <v>3686</v>
      </c>
      <c r="Q19" s="8" t="s">
        <v>4704</v>
      </c>
      <c r="R19" s="10">
        <v>6680633</v>
      </c>
      <c r="S19" s="332" t="s">
        <v>25</v>
      </c>
      <c r="T19" s="323" t="s">
        <v>3791</v>
      </c>
      <c r="U19" s="410">
        <f t="shared" si="0"/>
        <v>5000000</v>
      </c>
      <c r="V19" s="326" t="s">
        <v>179</v>
      </c>
      <c r="W19" s="326" t="s">
        <v>3751</v>
      </c>
      <c r="X19" s="326" t="s">
        <v>3687</v>
      </c>
      <c r="Y19" s="259">
        <v>8140</v>
      </c>
      <c r="Z19" s="259">
        <v>72019</v>
      </c>
      <c r="AA19" s="408">
        <v>6801945</v>
      </c>
      <c r="AB19" s="409" t="s">
        <v>2011</v>
      </c>
      <c r="AC19" s="409"/>
      <c r="AD19" s="328" t="s">
        <v>131</v>
      </c>
      <c r="AE19" s="1015">
        <f t="shared" si="1"/>
        <v>5000000</v>
      </c>
      <c r="AF19" s="326" t="s">
        <v>179</v>
      </c>
      <c r="AG19" s="326" t="s">
        <v>3756</v>
      </c>
      <c r="AH19" s="326" t="s">
        <v>3687</v>
      </c>
      <c r="AI19" s="8">
        <v>6833162</v>
      </c>
      <c r="AJ19" s="8">
        <v>701069701</v>
      </c>
      <c r="AK19" s="328" t="s">
        <v>137</v>
      </c>
      <c r="AL19" s="1015">
        <f t="shared" si="2"/>
        <v>5000000</v>
      </c>
      <c r="AM19" s="326" t="s">
        <v>3486</v>
      </c>
      <c r="AN19" s="326" t="s">
        <v>3756</v>
      </c>
      <c r="AO19" s="8" t="s">
        <v>3687</v>
      </c>
      <c r="AP19" s="328">
        <v>6793410</v>
      </c>
      <c r="AQ19" s="331" t="s">
        <v>1235</v>
      </c>
      <c r="AR19" s="328" t="s">
        <v>78</v>
      </c>
      <c r="AS19" s="1015">
        <f t="shared" si="3"/>
        <v>5000000</v>
      </c>
      <c r="AT19" s="326" t="s">
        <v>311</v>
      </c>
      <c r="AU19" s="326" t="s">
        <v>3756</v>
      </c>
      <c r="AV19" s="8" t="s">
        <v>3687</v>
      </c>
      <c r="AW19" s="328">
        <v>6859016</v>
      </c>
      <c r="AX19" s="331" t="s">
        <v>2785</v>
      </c>
      <c r="AY19" s="328" t="s">
        <v>60</v>
      </c>
      <c r="AZ19" s="1015">
        <f t="shared" si="4"/>
        <v>5000000</v>
      </c>
      <c r="BA19" s="8" t="s">
        <v>176</v>
      </c>
      <c r="BB19" s="326" t="s">
        <v>3751</v>
      </c>
      <c r="BC19" s="8" t="s">
        <v>3687</v>
      </c>
      <c r="BD19" s="328"/>
      <c r="BE19" s="331" t="s">
        <v>2251</v>
      </c>
      <c r="BF19" s="328" t="s">
        <v>138</v>
      </c>
      <c r="BG19" s="1015">
        <f t="shared" si="5"/>
        <v>5000000</v>
      </c>
      <c r="BH19" s="8" t="s">
        <v>176</v>
      </c>
      <c r="BI19" s="326" t="s">
        <v>3751</v>
      </c>
      <c r="BJ19" s="8" t="s">
        <v>3687</v>
      </c>
      <c r="BK19" s="328"/>
      <c r="BL19" s="328"/>
      <c r="BM19" s="328"/>
      <c r="BN19" s="328"/>
      <c r="BO19" s="328"/>
      <c r="BP19" s="328"/>
      <c r="BQ19" s="328"/>
      <c r="BR19" s="328"/>
      <c r="BS19" s="447"/>
      <c r="BT19" s="10"/>
      <c r="BU19" s="332"/>
      <c r="BV19" s="328"/>
      <c r="BW19" s="328"/>
      <c r="BX19" s="328"/>
      <c r="BY19" s="328"/>
      <c r="BZ19" s="328"/>
      <c r="CA19" s="328"/>
      <c r="CB19" s="328"/>
      <c r="CC19" s="328"/>
      <c r="CD19" s="328"/>
      <c r="CE19" s="328"/>
      <c r="CF19" s="328"/>
      <c r="CG19" s="328"/>
      <c r="CH19" s="328"/>
      <c r="CI19" s="328"/>
      <c r="CJ19" s="328"/>
      <c r="CK19" s="328"/>
      <c r="CL19" s="328"/>
      <c r="CM19" s="328"/>
      <c r="CN19" s="328"/>
      <c r="CO19" s="328"/>
      <c r="CP19" s="328"/>
      <c r="CQ19" s="296"/>
      <c r="CR19" s="296"/>
      <c r="CS19" s="296"/>
    </row>
    <row r="20" spans="1:97" ht="36.6">
      <c r="A20" s="241">
        <v>20</v>
      </c>
      <c r="B20" s="1037" t="s">
        <v>5915</v>
      </c>
      <c r="C20" s="8" t="s">
        <v>1230</v>
      </c>
      <c r="D20" s="327" t="s">
        <v>5916</v>
      </c>
      <c r="E20" s="326" t="s">
        <v>5699</v>
      </c>
      <c r="F20" s="259">
        <v>2023</v>
      </c>
      <c r="G20" s="259">
        <v>2023</v>
      </c>
      <c r="H20" s="259">
        <v>9</v>
      </c>
      <c r="I20" s="326" t="s">
        <v>5720</v>
      </c>
      <c r="J20" s="729">
        <v>46586600</v>
      </c>
      <c r="K20" s="729">
        <v>46586600</v>
      </c>
      <c r="L20" s="326" t="s">
        <v>3472</v>
      </c>
      <c r="M20" s="259"/>
      <c r="N20" s="326" t="s">
        <v>5908</v>
      </c>
      <c r="O20" s="327" t="s">
        <v>3423</v>
      </c>
      <c r="P20" s="259" t="s">
        <v>3686</v>
      </c>
      <c r="Q20" s="8" t="s">
        <v>4704</v>
      </c>
      <c r="R20" s="10">
        <v>6680633</v>
      </c>
      <c r="S20" s="332" t="s">
        <v>25</v>
      </c>
      <c r="T20" s="323" t="s">
        <v>3791</v>
      </c>
      <c r="U20" s="410">
        <f t="shared" si="0"/>
        <v>7764433.333333333</v>
      </c>
      <c r="V20" s="326" t="s">
        <v>179</v>
      </c>
      <c r="W20" s="326" t="s">
        <v>3756</v>
      </c>
      <c r="X20" s="326" t="s">
        <v>3687</v>
      </c>
      <c r="Y20" s="259">
        <v>8140</v>
      </c>
      <c r="Z20" s="259">
        <v>72019</v>
      </c>
      <c r="AA20" s="328">
        <v>6679083</v>
      </c>
      <c r="AB20" s="331" t="s">
        <v>2580</v>
      </c>
      <c r="AC20" s="331"/>
      <c r="AD20" s="328" t="s">
        <v>203</v>
      </c>
      <c r="AE20" s="1015">
        <f t="shared" si="1"/>
        <v>7764433.333333333</v>
      </c>
      <c r="AF20" s="326" t="s">
        <v>179</v>
      </c>
      <c r="AG20" s="326" t="s">
        <v>3756</v>
      </c>
      <c r="AH20" s="326" t="s">
        <v>3687</v>
      </c>
      <c r="AI20" s="10">
        <v>6760392</v>
      </c>
      <c r="AJ20" s="12" t="s">
        <v>1236</v>
      </c>
      <c r="AK20" s="328" t="s">
        <v>74</v>
      </c>
      <c r="AL20" s="1015">
        <f t="shared" si="2"/>
        <v>7764433.333333333</v>
      </c>
      <c r="AM20" s="326" t="s">
        <v>311</v>
      </c>
      <c r="AN20" s="326" t="s">
        <v>3756</v>
      </c>
      <c r="AO20" s="8" t="s">
        <v>3687</v>
      </c>
      <c r="AP20" s="328">
        <v>6680680</v>
      </c>
      <c r="AQ20" s="331" t="s">
        <v>1247</v>
      </c>
      <c r="AR20" s="328" t="s">
        <v>16</v>
      </c>
      <c r="AS20" s="1015">
        <f t="shared" si="3"/>
        <v>7764433.333333333</v>
      </c>
      <c r="AT20" s="326" t="s">
        <v>179</v>
      </c>
      <c r="AU20" s="326" t="s">
        <v>3756</v>
      </c>
      <c r="AV20" s="8" t="s">
        <v>3687</v>
      </c>
      <c r="AW20" s="328">
        <v>6843087</v>
      </c>
      <c r="AX20" s="331" t="s">
        <v>2298</v>
      </c>
      <c r="AY20" s="328" t="s">
        <v>48</v>
      </c>
      <c r="AZ20" s="1015">
        <f t="shared" si="4"/>
        <v>7764433.333333333</v>
      </c>
      <c r="BA20" s="328" t="s">
        <v>217</v>
      </c>
      <c r="BB20" s="326" t="s">
        <v>3756</v>
      </c>
      <c r="BC20" s="8" t="s">
        <v>3687</v>
      </c>
      <c r="BD20" s="328"/>
      <c r="BE20" s="331" t="s">
        <v>2251</v>
      </c>
      <c r="BF20" s="328" t="s">
        <v>138</v>
      </c>
      <c r="BG20" s="1015">
        <f t="shared" si="5"/>
        <v>7764433.333333333</v>
      </c>
      <c r="BH20" s="8" t="s">
        <v>176</v>
      </c>
      <c r="BI20" s="326" t="s">
        <v>3751</v>
      </c>
      <c r="BJ20" s="8" t="s">
        <v>3687</v>
      </c>
      <c r="BK20" s="328"/>
      <c r="BL20" s="328"/>
      <c r="BM20" s="328"/>
      <c r="BN20" s="328"/>
      <c r="BO20" s="328"/>
      <c r="BP20" s="328"/>
      <c r="BQ20" s="328"/>
      <c r="BR20" s="328"/>
      <c r="BS20" s="447"/>
      <c r="BT20" s="10"/>
      <c r="BU20" s="332"/>
      <c r="BV20" s="328"/>
      <c r="BW20" s="328"/>
      <c r="BX20" s="328"/>
      <c r="BY20" s="328"/>
      <c r="BZ20" s="328"/>
      <c r="CA20" s="328"/>
      <c r="CB20" s="328"/>
      <c r="CC20" s="328"/>
      <c r="CD20" s="328"/>
      <c r="CE20" s="328"/>
      <c r="CF20" s="328"/>
      <c r="CG20" s="328"/>
      <c r="CH20" s="328"/>
      <c r="CI20" s="328"/>
      <c r="CJ20" s="328"/>
      <c r="CK20" s="328"/>
      <c r="CL20" s="328"/>
      <c r="CM20" s="328"/>
      <c r="CN20" s="328"/>
      <c r="CO20" s="328"/>
      <c r="CP20" s="328"/>
      <c r="CQ20" s="296"/>
      <c r="CR20" s="296"/>
      <c r="CS20" s="296"/>
    </row>
    <row r="21" spans="1:97" ht="36.6">
      <c r="A21" s="10">
        <v>21</v>
      </c>
      <c r="B21" s="1037" t="s">
        <v>5917</v>
      </c>
      <c r="C21" s="8" t="s">
        <v>1230</v>
      </c>
      <c r="D21" s="327" t="s">
        <v>5918</v>
      </c>
      <c r="E21" s="326" t="s">
        <v>5699</v>
      </c>
      <c r="F21" s="259">
        <v>2023</v>
      </c>
      <c r="G21" s="259">
        <v>2023</v>
      </c>
      <c r="H21" s="259">
        <v>9</v>
      </c>
      <c r="I21" s="326" t="s">
        <v>5720</v>
      </c>
      <c r="J21" s="729">
        <v>400000000</v>
      </c>
      <c r="K21" s="729">
        <v>400000000</v>
      </c>
      <c r="L21" s="326" t="s">
        <v>3472</v>
      </c>
      <c r="M21" s="259"/>
      <c r="N21" s="326" t="s">
        <v>5908</v>
      </c>
      <c r="O21" s="327" t="s">
        <v>3423</v>
      </c>
      <c r="P21" s="259" t="s">
        <v>3686</v>
      </c>
      <c r="Q21" s="8" t="s">
        <v>4704</v>
      </c>
      <c r="R21" s="10">
        <v>6859016</v>
      </c>
      <c r="S21" s="9" t="s">
        <v>3533</v>
      </c>
      <c r="T21" s="323" t="s">
        <v>2785</v>
      </c>
      <c r="U21" s="410">
        <f t="shared" si="0"/>
        <v>66666666.666666664</v>
      </c>
      <c r="V21" s="326" t="s">
        <v>176</v>
      </c>
      <c r="W21" s="326" t="s">
        <v>3751</v>
      </c>
      <c r="X21" s="326" t="s">
        <v>3687</v>
      </c>
      <c r="Y21" s="259">
        <v>8140</v>
      </c>
      <c r="Z21" s="259">
        <v>72019</v>
      </c>
      <c r="AA21" s="328">
        <v>6099359</v>
      </c>
      <c r="AB21" s="329" t="s">
        <v>1265</v>
      </c>
      <c r="AC21" s="329"/>
      <c r="AD21" s="328" t="s">
        <v>98</v>
      </c>
      <c r="AE21" s="1015">
        <f t="shared" si="1"/>
        <v>66666666.666666664</v>
      </c>
      <c r="AF21" s="326" t="s">
        <v>217</v>
      </c>
      <c r="AG21" s="326" t="s">
        <v>3756</v>
      </c>
      <c r="AH21" s="326" t="s">
        <v>3687</v>
      </c>
      <c r="AI21" s="220">
        <v>6886510</v>
      </c>
      <c r="AJ21" s="13" t="s">
        <v>4713</v>
      </c>
      <c r="AK21" s="328" t="s">
        <v>450</v>
      </c>
      <c r="AL21" s="1015">
        <f t="shared" si="2"/>
        <v>66666666.666666664</v>
      </c>
      <c r="AM21" s="326" t="s">
        <v>179</v>
      </c>
      <c r="AN21" s="326" t="s">
        <v>3756</v>
      </c>
      <c r="AO21" s="8" t="s">
        <v>3687</v>
      </c>
      <c r="AP21" s="328">
        <v>6680618</v>
      </c>
      <c r="AQ21" s="331" t="s">
        <v>2025</v>
      </c>
      <c r="AR21" s="328" t="s">
        <v>31</v>
      </c>
      <c r="AS21" s="1015">
        <f t="shared" si="3"/>
        <v>66666666.666666664</v>
      </c>
      <c r="AT21" s="259" t="s">
        <v>197</v>
      </c>
      <c r="AU21" s="326" t="s">
        <v>3751</v>
      </c>
      <c r="AV21" s="8" t="s">
        <v>3687</v>
      </c>
      <c r="AW21" s="328"/>
      <c r="AX21" s="331" t="s">
        <v>2251</v>
      </c>
      <c r="AY21" s="328" t="s">
        <v>138</v>
      </c>
      <c r="AZ21" s="1015">
        <f t="shared" si="4"/>
        <v>66666666.666666664</v>
      </c>
      <c r="BA21" s="8" t="s">
        <v>176</v>
      </c>
      <c r="BB21" s="326" t="s">
        <v>3751</v>
      </c>
      <c r="BC21" s="8" t="s">
        <v>3687</v>
      </c>
      <c r="BD21" s="328">
        <v>258471</v>
      </c>
      <c r="BE21" s="331" t="s">
        <v>3972</v>
      </c>
      <c r="BF21" s="328" t="s">
        <v>67</v>
      </c>
      <c r="BG21" s="1015">
        <f t="shared" si="5"/>
        <v>66666666.666666664</v>
      </c>
      <c r="BH21" s="8" t="s">
        <v>176</v>
      </c>
      <c r="BI21" s="326" t="s">
        <v>3751</v>
      </c>
      <c r="BJ21" s="8" t="s">
        <v>3687</v>
      </c>
      <c r="BK21" s="328"/>
      <c r="BL21" s="328"/>
      <c r="BM21" s="328"/>
      <c r="BN21" s="328"/>
      <c r="BO21" s="328"/>
      <c r="BP21" s="328"/>
      <c r="BQ21" s="328"/>
      <c r="BR21" s="328"/>
      <c r="BS21" s="447"/>
      <c r="BT21" s="10"/>
      <c r="BU21" s="332"/>
      <c r="BV21" s="328"/>
      <c r="BW21" s="328"/>
      <c r="BX21" s="328"/>
      <c r="BY21" s="328"/>
      <c r="BZ21" s="328"/>
      <c r="CA21" s="328"/>
      <c r="CB21" s="328"/>
      <c r="CC21" s="328"/>
      <c r="CD21" s="328"/>
      <c r="CE21" s="328"/>
      <c r="CF21" s="328"/>
      <c r="CG21" s="328"/>
      <c r="CH21" s="328"/>
      <c r="CI21" s="328"/>
      <c r="CJ21" s="328"/>
      <c r="CK21" s="328"/>
      <c r="CL21" s="328"/>
      <c r="CM21" s="328"/>
      <c r="CN21" s="328"/>
      <c r="CO21" s="328"/>
      <c r="CP21" s="328"/>
      <c r="CQ21" s="296"/>
      <c r="CR21" s="296"/>
      <c r="CS21" s="296"/>
    </row>
    <row r="22" spans="1:97" ht="36.6">
      <c r="A22" s="241">
        <v>22</v>
      </c>
      <c r="B22" s="1037" t="s">
        <v>5919</v>
      </c>
      <c r="C22" s="8" t="s">
        <v>1230</v>
      </c>
      <c r="D22" s="327" t="s">
        <v>5920</v>
      </c>
      <c r="E22" s="326" t="s">
        <v>5699</v>
      </c>
      <c r="F22" s="259">
        <v>2023</v>
      </c>
      <c r="G22" s="259">
        <v>2023</v>
      </c>
      <c r="H22" s="259">
        <v>9</v>
      </c>
      <c r="I22" s="326" t="s">
        <v>5720</v>
      </c>
      <c r="J22" s="729">
        <v>46586600</v>
      </c>
      <c r="K22" s="729">
        <v>46586600</v>
      </c>
      <c r="L22" s="326" t="s">
        <v>3472</v>
      </c>
      <c r="M22" s="259"/>
      <c r="N22" s="326" t="s">
        <v>5908</v>
      </c>
      <c r="O22" s="327" t="s">
        <v>3423</v>
      </c>
      <c r="P22" s="259" t="s">
        <v>3686</v>
      </c>
      <c r="Q22" s="8" t="s">
        <v>4704</v>
      </c>
      <c r="R22" s="10">
        <v>6859016</v>
      </c>
      <c r="S22" s="9" t="s">
        <v>3533</v>
      </c>
      <c r="T22" s="323" t="s">
        <v>2785</v>
      </c>
      <c r="U22" s="410">
        <f t="shared" si="0"/>
        <v>7764433.333333333</v>
      </c>
      <c r="V22" s="326" t="s">
        <v>176</v>
      </c>
      <c r="W22" s="326" t="s">
        <v>3751</v>
      </c>
      <c r="X22" s="326" t="s">
        <v>3687</v>
      </c>
      <c r="Y22" s="259">
        <v>8140</v>
      </c>
      <c r="Z22" s="259">
        <v>72019</v>
      </c>
      <c r="AA22" s="408">
        <v>6859382</v>
      </c>
      <c r="AB22" s="409" t="s">
        <v>2631</v>
      </c>
      <c r="AC22" s="409"/>
      <c r="AD22" s="328" t="s">
        <v>373</v>
      </c>
      <c r="AE22" s="1015">
        <f t="shared" si="1"/>
        <v>7764433.333333333</v>
      </c>
      <c r="AF22" s="326" t="s">
        <v>217</v>
      </c>
      <c r="AG22" s="326" t="s">
        <v>3756</v>
      </c>
      <c r="AH22" s="326" t="s">
        <v>3687</v>
      </c>
      <c r="AI22" s="328">
        <v>6865379</v>
      </c>
      <c r="AJ22" s="329" t="s">
        <v>2984</v>
      </c>
      <c r="AK22" s="328" t="s">
        <v>419</v>
      </c>
      <c r="AL22" s="1015">
        <f t="shared" si="2"/>
        <v>7764433.333333333</v>
      </c>
      <c r="AM22" s="326" t="s">
        <v>217</v>
      </c>
      <c r="AN22" s="326" t="s">
        <v>3756</v>
      </c>
      <c r="AO22" s="8" t="s">
        <v>3687</v>
      </c>
      <c r="AP22" s="328">
        <v>6839500</v>
      </c>
      <c r="AQ22" s="331" t="s">
        <v>2959</v>
      </c>
      <c r="AR22" s="328" t="s">
        <v>43</v>
      </c>
      <c r="AS22" s="1015">
        <f t="shared" si="3"/>
        <v>7764433.333333333</v>
      </c>
      <c r="AT22" s="259" t="s">
        <v>256</v>
      </c>
      <c r="AU22" s="326" t="s">
        <v>3756</v>
      </c>
      <c r="AV22" s="8" t="s">
        <v>3687</v>
      </c>
      <c r="AW22" s="328">
        <v>6843087</v>
      </c>
      <c r="AX22" s="331" t="s">
        <v>2298</v>
      </c>
      <c r="AY22" s="328" t="s">
        <v>48</v>
      </c>
      <c r="AZ22" s="1015">
        <f t="shared" si="4"/>
        <v>7764433.333333333</v>
      </c>
      <c r="BA22" s="328" t="s">
        <v>217</v>
      </c>
      <c r="BB22" s="326" t="s">
        <v>3756</v>
      </c>
      <c r="BC22" s="8" t="s">
        <v>3687</v>
      </c>
      <c r="BD22" s="328"/>
      <c r="BE22" s="331" t="s">
        <v>2251</v>
      </c>
      <c r="BF22" s="328" t="s">
        <v>138</v>
      </c>
      <c r="BG22" s="1015">
        <f t="shared" si="5"/>
        <v>7764433.333333333</v>
      </c>
      <c r="BH22" s="8" t="s">
        <v>176</v>
      </c>
      <c r="BI22" s="326" t="s">
        <v>3751</v>
      </c>
      <c r="BJ22" s="8" t="s">
        <v>3687</v>
      </c>
      <c r="BK22" s="328"/>
      <c r="BL22" s="328"/>
      <c r="BM22" s="328"/>
      <c r="BN22" s="328"/>
      <c r="BO22" s="328"/>
      <c r="BP22" s="328"/>
      <c r="BQ22" s="328"/>
      <c r="BR22" s="328"/>
      <c r="BS22" s="447"/>
      <c r="BT22" s="10"/>
      <c r="BU22" s="332"/>
      <c r="BV22" s="328"/>
      <c r="BW22" s="328"/>
      <c r="BX22" s="328"/>
      <c r="BY22" s="328"/>
      <c r="BZ22" s="328"/>
      <c r="CA22" s="328"/>
      <c r="CB22" s="328"/>
      <c r="CC22" s="328"/>
      <c r="CD22" s="328"/>
      <c r="CE22" s="328"/>
      <c r="CF22" s="328"/>
      <c r="CG22" s="328"/>
      <c r="CH22" s="328"/>
      <c r="CI22" s="328"/>
      <c r="CJ22" s="328"/>
      <c r="CK22" s="328"/>
      <c r="CL22" s="328"/>
      <c r="CM22" s="328"/>
      <c r="CN22" s="328"/>
      <c r="CO22" s="328"/>
      <c r="CP22" s="328"/>
      <c r="CQ22" s="296"/>
      <c r="CR22" s="296"/>
      <c r="CS22" s="296"/>
    </row>
    <row r="23" spans="1:97" ht="36.6">
      <c r="A23" s="10">
        <v>23</v>
      </c>
      <c r="B23" s="1037" t="s">
        <v>5921</v>
      </c>
      <c r="C23" s="8" t="s">
        <v>1230</v>
      </c>
      <c r="D23" s="327" t="s">
        <v>5922</v>
      </c>
      <c r="E23" s="326" t="s">
        <v>5699</v>
      </c>
      <c r="F23" s="259">
        <v>2023</v>
      </c>
      <c r="G23" s="259">
        <v>2023</v>
      </c>
      <c r="H23" s="259">
        <v>9</v>
      </c>
      <c r="I23" s="326" t="s">
        <v>5720</v>
      </c>
      <c r="J23" s="729">
        <v>46586600</v>
      </c>
      <c r="K23" s="729">
        <v>46586600</v>
      </c>
      <c r="L23" s="326" t="s">
        <v>3472</v>
      </c>
      <c r="M23" s="259"/>
      <c r="N23" s="326" t="s">
        <v>5908</v>
      </c>
      <c r="O23" s="327" t="s">
        <v>3423</v>
      </c>
      <c r="P23" s="259" t="s">
        <v>3686</v>
      </c>
      <c r="Q23" s="8" t="s">
        <v>4704</v>
      </c>
      <c r="R23" s="8">
        <v>6843087</v>
      </c>
      <c r="S23" s="332" t="s">
        <v>48</v>
      </c>
      <c r="T23" s="13" t="s">
        <v>2298</v>
      </c>
      <c r="U23" s="410">
        <f t="shared" si="0"/>
        <v>7764433.333333333</v>
      </c>
      <c r="V23" s="326" t="s">
        <v>217</v>
      </c>
      <c r="W23" s="326" t="s">
        <v>3756</v>
      </c>
      <c r="X23" s="326" t="s">
        <v>3687</v>
      </c>
      <c r="Y23" s="259">
        <v>8140</v>
      </c>
      <c r="Z23" s="259">
        <v>72019</v>
      </c>
      <c r="AA23" s="10">
        <v>6789028</v>
      </c>
      <c r="AB23" s="323" t="s">
        <v>2205</v>
      </c>
      <c r="AC23" s="323"/>
      <c r="AD23" s="328" t="s">
        <v>344</v>
      </c>
      <c r="AE23" s="1015">
        <f t="shared" si="1"/>
        <v>7764433.333333333</v>
      </c>
      <c r="AF23" s="326" t="s">
        <v>217</v>
      </c>
      <c r="AG23" s="326" t="s">
        <v>3756</v>
      </c>
      <c r="AH23" s="326" t="s">
        <v>3687</v>
      </c>
      <c r="AI23" s="8">
        <v>6834400</v>
      </c>
      <c r="AJ23" s="13" t="s">
        <v>2986</v>
      </c>
      <c r="AK23" s="328" t="s">
        <v>377</v>
      </c>
      <c r="AL23" s="1015">
        <f t="shared" si="2"/>
        <v>7764433.333333333</v>
      </c>
      <c r="AM23" s="326" t="s">
        <v>217</v>
      </c>
      <c r="AN23" s="326" t="s">
        <v>3756</v>
      </c>
      <c r="AO23" s="8" t="s">
        <v>3687</v>
      </c>
      <c r="AP23" s="328">
        <v>6835039</v>
      </c>
      <c r="AQ23" s="331" t="s">
        <v>2297</v>
      </c>
      <c r="AR23" s="328" t="s">
        <v>44</v>
      </c>
      <c r="AS23" s="1015">
        <f t="shared" si="3"/>
        <v>7764433.333333333</v>
      </c>
      <c r="AT23" s="259" t="s">
        <v>217</v>
      </c>
      <c r="AU23" s="326" t="s">
        <v>3756</v>
      </c>
      <c r="AV23" s="8" t="s">
        <v>3687</v>
      </c>
      <c r="AW23" s="10">
        <v>6680633</v>
      </c>
      <c r="AX23" s="323" t="s">
        <v>3791</v>
      </c>
      <c r="AY23" s="328" t="s">
        <v>25</v>
      </c>
      <c r="AZ23" s="1015">
        <f t="shared" si="4"/>
        <v>7764433.333333333</v>
      </c>
      <c r="BA23" s="326" t="s">
        <v>179</v>
      </c>
      <c r="BB23" s="326" t="s">
        <v>3756</v>
      </c>
      <c r="BC23" s="8" t="s">
        <v>3687</v>
      </c>
      <c r="BD23" s="328"/>
      <c r="BE23" s="331" t="s">
        <v>2251</v>
      </c>
      <c r="BF23" s="328" t="s">
        <v>138</v>
      </c>
      <c r="BG23" s="1015">
        <f t="shared" si="5"/>
        <v>7764433.333333333</v>
      </c>
      <c r="BH23" s="8" t="s">
        <v>176</v>
      </c>
      <c r="BI23" s="326" t="s">
        <v>3751</v>
      </c>
      <c r="BJ23" s="8" t="s">
        <v>3687</v>
      </c>
      <c r="BK23" s="328"/>
      <c r="BL23" s="328"/>
      <c r="BM23" s="328"/>
      <c r="BN23" s="328"/>
      <c r="BO23" s="328"/>
      <c r="BP23" s="328"/>
      <c r="BQ23" s="328"/>
      <c r="BR23" s="328"/>
      <c r="BS23" s="447"/>
      <c r="BT23" s="10"/>
      <c r="BU23" s="332"/>
      <c r="BV23" s="328"/>
      <c r="BW23" s="328"/>
      <c r="BX23" s="328"/>
      <c r="BY23" s="328"/>
      <c r="BZ23" s="328"/>
      <c r="CA23" s="328"/>
      <c r="CB23" s="328"/>
      <c r="CC23" s="328"/>
      <c r="CD23" s="328"/>
      <c r="CE23" s="328"/>
      <c r="CF23" s="328"/>
      <c r="CG23" s="328"/>
      <c r="CH23" s="328"/>
      <c r="CI23" s="328"/>
      <c r="CJ23" s="328"/>
      <c r="CK23" s="328"/>
      <c r="CL23" s="328"/>
      <c r="CM23" s="328"/>
      <c r="CN23" s="328"/>
      <c r="CO23" s="328"/>
      <c r="CP23" s="328"/>
      <c r="CQ23" s="296"/>
      <c r="CR23" s="296"/>
      <c r="CS23" s="296"/>
    </row>
    <row r="24" spans="1:97" ht="36">
      <c r="A24" s="10">
        <v>1</v>
      </c>
      <c r="B24" s="293" t="s">
        <v>5923</v>
      </c>
      <c r="C24" s="326" t="s">
        <v>1230</v>
      </c>
      <c r="D24" s="194" t="s">
        <v>5924</v>
      </c>
      <c r="E24" s="8" t="s">
        <v>5925</v>
      </c>
      <c r="F24" s="10">
        <v>2024</v>
      </c>
      <c r="G24" s="10">
        <v>2024</v>
      </c>
      <c r="H24" s="10">
        <v>2</v>
      </c>
      <c r="I24" s="8" t="s">
        <v>5720</v>
      </c>
      <c r="J24" s="752">
        <v>15960457</v>
      </c>
      <c r="K24" s="725">
        <v>15960457</v>
      </c>
      <c r="L24" s="8" t="s">
        <v>4734</v>
      </c>
      <c r="M24" s="10">
        <v>4</v>
      </c>
      <c r="N24" s="9" t="s">
        <v>5908</v>
      </c>
      <c r="O24" s="327" t="s">
        <v>3423</v>
      </c>
      <c r="P24" s="10" t="s">
        <v>3686</v>
      </c>
      <c r="Q24" s="8" t="s">
        <v>3406</v>
      </c>
      <c r="R24" s="10">
        <v>6801945</v>
      </c>
      <c r="S24" s="9" t="s">
        <v>131</v>
      </c>
      <c r="T24" s="323">
        <v>713029701</v>
      </c>
      <c r="U24" s="449">
        <f t="shared" ref="U24:U30" si="6">K24</f>
        <v>15960457</v>
      </c>
      <c r="V24" s="8" t="s">
        <v>179</v>
      </c>
      <c r="W24" s="8" t="s">
        <v>4737</v>
      </c>
      <c r="X24" s="8" t="s">
        <v>4734</v>
      </c>
      <c r="Y24" s="8">
        <v>1093</v>
      </c>
      <c r="Z24" s="13" t="s">
        <v>4736</v>
      </c>
      <c r="AA24" s="328"/>
      <c r="AB24" s="12"/>
      <c r="AC24" s="12"/>
      <c r="AD24" s="8"/>
      <c r="AE24" s="450"/>
      <c r="AF24" s="8"/>
      <c r="AG24" s="8"/>
      <c r="AH24" s="8"/>
      <c r="AI24" s="10"/>
      <c r="AJ24" s="12"/>
      <c r="AK24" s="8"/>
      <c r="AL24" s="450"/>
      <c r="AM24" s="8"/>
      <c r="AN24" s="8"/>
      <c r="AO24" s="8"/>
      <c r="AP24" s="408"/>
      <c r="AQ24" s="408"/>
      <c r="AR24" s="408"/>
      <c r="AS24" s="408"/>
      <c r="AT24" s="408"/>
      <c r="AU24" s="408"/>
      <c r="AV24" s="8"/>
      <c r="AW24" s="408"/>
      <c r="AX24" s="408"/>
      <c r="AY24" s="408"/>
      <c r="AZ24" s="408"/>
      <c r="BA24" s="408"/>
      <c r="BB24" s="408"/>
      <c r="BC24" s="408"/>
      <c r="BD24" s="408"/>
      <c r="BE24" s="408"/>
      <c r="BF24" s="408"/>
      <c r="BG24" s="408"/>
      <c r="BH24" s="408"/>
      <c r="BI24" s="408"/>
      <c r="BJ24" s="408"/>
      <c r="BK24" s="408"/>
      <c r="BL24" s="408"/>
      <c r="BM24" s="408"/>
      <c r="BN24" s="408"/>
      <c r="BO24" s="408"/>
      <c r="BP24" s="408"/>
      <c r="BQ24" s="408"/>
      <c r="BR24" s="408"/>
      <c r="BS24" s="447" t="s">
        <v>3661</v>
      </c>
      <c r="BT24" s="10" t="s">
        <v>3662</v>
      </c>
      <c r="BU24" s="516"/>
      <c r="BV24" s="11"/>
      <c r="BW24" s="516"/>
      <c r="BX24" s="11"/>
      <c r="BY24" s="516"/>
      <c r="BZ24" s="11"/>
      <c r="CA24" s="408"/>
      <c r="CB24" s="408"/>
      <c r="CC24" s="408"/>
      <c r="CD24" s="408"/>
      <c r="CE24" s="408"/>
      <c r="CF24" s="408"/>
      <c r="CG24" s="408"/>
      <c r="CH24" s="408"/>
      <c r="CI24" s="408"/>
      <c r="CJ24" s="408"/>
      <c r="CK24" s="9"/>
      <c r="CL24" s="9"/>
      <c r="CM24" s="9"/>
      <c r="CN24" s="408"/>
      <c r="CO24" s="408"/>
      <c r="CP24" s="408"/>
    </row>
    <row r="25" spans="1:97" ht="24">
      <c r="A25" s="10">
        <v>2</v>
      </c>
      <c r="B25" s="293" t="s">
        <v>5923</v>
      </c>
      <c r="C25" s="326" t="s">
        <v>1230</v>
      </c>
      <c r="D25" s="194" t="s">
        <v>5926</v>
      </c>
      <c r="E25" s="8" t="s">
        <v>5925</v>
      </c>
      <c r="F25" s="10">
        <v>2024</v>
      </c>
      <c r="G25" s="10">
        <v>2024</v>
      </c>
      <c r="H25" s="10">
        <v>2</v>
      </c>
      <c r="I25" s="8" t="s">
        <v>5720</v>
      </c>
      <c r="J25" s="725">
        <v>16082106</v>
      </c>
      <c r="K25" s="725">
        <v>16082106</v>
      </c>
      <c r="L25" s="8" t="s">
        <v>4734</v>
      </c>
      <c r="M25" s="10">
        <v>4</v>
      </c>
      <c r="N25" s="8" t="s">
        <v>5908</v>
      </c>
      <c r="O25" s="327" t="s">
        <v>3423</v>
      </c>
      <c r="P25" s="10" t="s">
        <v>3686</v>
      </c>
      <c r="Q25" s="8" t="s">
        <v>3406</v>
      </c>
      <c r="R25" s="10">
        <v>6680612</v>
      </c>
      <c r="S25" s="9" t="s">
        <v>26</v>
      </c>
      <c r="T25" s="323">
        <v>728059203</v>
      </c>
      <c r="U25" s="449">
        <f t="shared" si="6"/>
        <v>16082106</v>
      </c>
      <c r="V25" s="8" t="s">
        <v>176</v>
      </c>
      <c r="W25" s="8" t="s">
        <v>3694</v>
      </c>
      <c r="X25" s="8" t="s">
        <v>4734</v>
      </c>
      <c r="Y25" s="22">
        <v>1093</v>
      </c>
      <c r="Z25" s="370" t="s">
        <v>4736</v>
      </c>
      <c r="AA25" s="408"/>
      <c r="AB25" s="409"/>
      <c r="AC25" s="409"/>
      <c r="AD25" s="8"/>
      <c r="AE25" s="450"/>
      <c r="AF25" s="8"/>
      <c r="AG25" s="8"/>
      <c r="AH25" s="8"/>
      <c r="AI25" s="10"/>
      <c r="AJ25" s="323"/>
      <c r="AK25" s="8"/>
      <c r="AL25" s="450"/>
      <c r="AM25" s="8"/>
      <c r="AN25" s="8"/>
      <c r="AO25" s="8"/>
      <c r="AP25" s="408"/>
      <c r="AQ25" s="408"/>
      <c r="AR25" s="408"/>
      <c r="AS25" s="408"/>
      <c r="AT25" s="408"/>
      <c r="AU25" s="408"/>
      <c r="AV25" s="8"/>
      <c r="AW25" s="408"/>
      <c r="AX25" s="408"/>
      <c r="AY25" s="408"/>
      <c r="AZ25" s="408"/>
      <c r="BA25" s="408"/>
      <c r="BB25" s="408"/>
      <c r="BC25" s="408"/>
      <c r="BD25" s="408"/>
      <c r="BE25" s="408"/>
      <c r="BF25" s="408"/>
      <c r="BG25" s="408"/>
      <c r="BH25" s="408"/>
      <c r="BI25" s="408"/>
      <c r="BJ25" s="408"/>
      <c r="BK25" s="408"/>
      <c r="BL25" s="408"/>
      <c r="BM25" s="408"/>
      <c r="BN25" s="408"/>
      <c r="BO25" s="408"/>
      <c r="BP25" s="408"/>
      <c r="BQ25" s="408"/>
      <c r="BR25" s="408"/>
      <c r="BS25" s="447" t="s">
        <v>3661</v>
      </c>
      <c r="BT25" s="10" t="s">
        <v>3662</v>
      </c>
      <c r="BU25" s="516"/>
      <c r="BV25" s="11"/>
      <c r="BW25" s="516"/>
      <c r="BX25" s="11"/>
      <c r="BY25" s="516"/>
      <c r="BZ25" s="11"/>
      <c r="CA25" s="408"/>
      <c r="CB25" s="408"/>
      <c r="CC25" s="408"/>
      <c r="CD25" s="408"/>
      <c r="CE25" s="408"/>
      <c r="CF25" s="408"/>
      <c r="CG25" s="408"/>
      <c r="CH25" s="408"/>
      <c r="CI25" s="408"/>
      <c r="CJ25" s="408"/>
      <c r="CK25" s="408"/>
      <c r="CL25" s="408"/>
      <c r="CM25" s="408"/>
      <c r="CN25" s="408"/>
      <c r="CO25" s="408"/>
      <c r="CP25" s="408"/>
    </row>
    <row r="26" spans="1:97" ht="36">
      <c r="A26" s="259">
        <v>3</v>
      </c>
      <c r="B26" s="293" t="s">
        <v>5923</v>
      </c>
      <c r="C26" s="326" t="s">
        <v>1230</v>
      </c>
      <c r="D26" s="194" t="s">
        <v>5927</v>
      </c>
      <c r="E26" s="8" t="s">
        <v>5925</v>
      </c>
      <c r="F26" s="259">
        <v>2024</v>
      </c>
      <c r="G26" s="259">
        <v>2024</v>
      </c>
      <c r="H26" s="259">
        <v>2</v>
      </c>
      <c r="I26" s="326" t="s">
        <v>5720</v>
      </c>
      <c r="J26" s="729">
        <v>15173788</v>
      </c>
      <c r="K26" s="729">
        <v>15173788</v>
      </c>
      <c r="L26" s="326" t="s">
        <v>4734</v>
      </c>
      <c r="M26" s="259">
        <v>4</v>
      </c>
      <c r="N26" s="326" t="s">
        <v>5908</v>
      </c>
      <c r="O26" s="327" t="s">
        <v>3423</v>
      </c>
      <c r="P26" s="259" t="s">
        <v>3686</v>
      </c>
      <c r="Q26" s="8" t="s">
        <v>3406</v>
      </c>
      <c r="R26" s="259">
        <v>6898606</v>
      </c>
      <c r="S26" s="332" t="s">
        <v>108</v>
      </c>
      <c r="T26" s="329">
        <v>7700018303</v>
      </c>
      <c r="U26" s="449">
        <f t="shared" si="6"/>
        <v>15173788</v>
      </c>
      <c r="V26" s="326" t="s">
        <v>172</v>
      </c>
      <c r="W26" s="8" t="s">
        <v>3694</v>
      </c>
      <c r="X26" s="8" t="s">
        <v>4734</v>
      </c>
      <c r="Y26" s="22">
        <v>1093</v>
      </c>
      <c r="Z26" s="370" t="s">
        <v>4736</v>
      </c>
      <c r="AA26" s="413"/>
      <c r="AB26" s="414"/>
      <c r="AC26" s="414"/>
      <c r="AD26" s="326"/>
      <c r="AE26" s="411"/>
      <c r="AF26" s="326"/>
      <c r="AG26" s="326"/>
      <c r="AH26" s="8"/>
      <c r="AI26" s="259"/>
      <c r="AJ26" s="329"/>
      <c r="AK26" s="326"/>
      <c r="AL26" s="411"/>
      <c r="AM26" s="326"/>
      <c r="AN26" s="326"/>
      <c r="AO26" s="8"/>
      <c r="AP26" s="413"/>
      <c r="AQ26" s="413"/>
      <c r="AR26" s="413"/>
      <c r="AS26" s="413"/>
      <c r="AT26" s="413"/>
      <c r="AU26" s="413"/>
      <c r="AV26" s="8"/>
      <c r="AW26" s="413"/>
      <c r="AX26" s="413"/>
      <c r="AY26" s="413"/>
      <c r="AZ26" s="413"/>
      <c r="BA26" s="413"/>
      <c r="BB26" s="413"/>
      <c r="BC26" s="413"/>
      <c r="BD26" s="413"/>
      <c r="BE26" s="413"/>
      <c r="BF26" s="413"/>
      <c r="BG26" s="413"/>
      <c r="BH26" s="413"/>
      <c r="BI26" s="413"/>
      <c r="BJ26" s="413"/>
      <c r="BK26" s="413"/>
      <c r="BL26" s="413"/>
      <c r="BM26" s="413"/>
      <c r="BN26" s="413"/>
      <c r="BO26" s="413"/>
      <c r="BP26" s="413"/>
      <c r="BQ26" s="413"/>
      <c r="BR26" s="413"/>
      <c r="BS26" s="447" t="s">
        <v>3661</v>
      </c>
      <c r="BT26" s="10" t="s">
        <v>3662</v>
      </c>
      <c r="BU26" s="518"/>
      <c r="BV26" s="327"/>
      <c r="BW26" s="518"/>
      <c r="BX26" s="327"/>
      <c r="BY26" s="518"/>
      <c r="BZ26" s="327"/>
      <c r="CA26" s="413"/>
      <c r="CB26" s="413"/>
      <c r="CC26" s="413"/>
      <c r="CD26" s="413"/>
      <c r="CE26" s="413"/>
      <c r="CF26" s="413"/>
      <c r="CG26" s="413"/>
      <c r="CH26" s="413"/>
      <c r="CI26" s="413"/>
      <c r="CJ26" s="413"/>
      <c r="CK26" s="413"/>
      <c r="CL26" s="413"/>
      <c r="CM26" s="413"/>
      <c r="CN26" s="413"/>
      <c r="CO26" s="413"/>
      <c r="CP26" s="413"/>
      <c r="CQ26" s="260"/>
      <c r="CR26" s="260"/>
      <c r="CS26" s="260"/>
    </row>
    <row r="27" spans="1:97" ht="24">
      <c r="A27" s="10">
        <v>4</v>
      </c>
      <c r="B27" s="293" t="s">
        <v>5923</v>
      </c>
      <c r="C27" s="326" t="s">
        <v>1230</v>
      </c>
      <c r="D27" s="194" t="s">
        <v>5928</v>
      </c>
      <c r="E27" s="8" t="s">
        <v>5925</v>
      </c>
      <c r="F27" s="10">
        <v>2024</v>
      </c>
      <c r="G27" s="10">
        <v>2024</v>
      </c>
      <c r="H27" s="10">
        <v>2</v>
      </c>
      <c r="I27" s="8" t="s">
        <v>5720</v>
      </c>
      <c r="J27" s="725">
        <v>16122656</v>
      </c>
      <c r="K27" s="725">
        <v>16122656</v>
      </c>
      <c r="L27" s="8" t="s">
        <v>4734</v>
      </c>
      <c r="M27" s="10">
        <v>4</v>
      </c>
      <c r="N27" s="8" t="s">
        <v>5908</v>
      </c>
      <c r="O27" s="327" t="s">
        <v>3423</v>
      </c>
      <c r="P27" s="10" t="s">
        <v>3686</v>
      </c>
      <c r="Q27" s="8" t="s">
        <v>3406</v>
      </c>
      <c r="R27" s="10">
        <v>6898606</v>
      </c>
      <c r="S27" s="9" t="s">
        <v>108</v>
      </c>
      <c r="T27" s="329">
        <v>7700018303</v>
      </c>
      <c r="U27" s="449">
        <f t="shared" si="6"/>
        <v>16122656</v>
      </c>
      <c r="V27" s="326" t="s">
        <v>172</v>
      </c>
      <c r="W27" s="8" t="s">
        <v>3694</v>
      </c>
      <c r="X27" s="8" t="s">
        <v>4734</v>
      </c>
      <c r="Y27" s="22">
        <v>1093</v>
      </c>
      <c r="Z27" s="370" t="s">
        <v>4736</v>
      </c>
      <c r="AA27" s="8"/>
      <c r="AB27" s="13"/>
      <c r="AC27" s="13"/>
      <c r="AD27" s="8"/>
      <c r="AE27" s="450"/>
      <c r="AF27" s="8"/>
      <c r="AG27" s="8"/>
      <c r="AH27" s="8"/>
      <c r="AI27" s="10"/>
      <c r="AJ27" s="12"/>
      <c r="AK27" s="8"/>
      <c r="AL27" s="450"/>
      <c r="AM27" s="8"/>
      <c r="AN27" s="8"/>
      <c r="AO27" s="8"/>
      <c r="AP27" s="408"/>
      <c r="AQ27" s="408"/>
      <c r="AR27" s="408"/>
      <c r="AS27" s="408"/>
      <c r="AT27" s="408"/>
      <c r="AU27" s="408"/>
      <c r="AV27" s="8"/>
      <c r="AW27" s="408"/>
      <c r="AX27" s="408"/>
      <c r="AY27" s="408"/>
      <c r="AZ27" s="408"/>
      <c r="BA27" s="408"/>
      <c r="BB27" s="408"/>
      <c r="BC27" s="408"/>
      <c r="BD27" s="408"/>
      <c r="BE27" s="408"/>
      <c r="BF27" s="408"/>
      <c r="BG27" s="408"/>
      <c r="BH27" s="408"/>
      <c r="BI27" s="408"/>
      <c r="BJ27" s="408"/>
      <c r="BK27" s="408"/>
      <c r="BL27" s="408"/>
      <c r="BM27" s="408"/>
      <c r="BN27" s="408"/>
      <c r="BO27" s="408"/>
      <c r="BP27" s="408"/>
      <c r="BQ27" s="408"/>
      <c r="BR27" s="408"/>
      <c r="BS27" s="447" t="s">
        <v>3661</v>
      </c>
      <c r="BT27" s="10" t="s">
        <v>3662</v>
      </c>
      <c r="BU27" s="516"/>
      <c r="BV27" s="11"/>
      <c r="BW27" s="516"/>
      <c r="BX27" s="11"/>
      <c r="BY27" s="516"/>
      <c r="BZ27" s="11"/>
      <c r="CA27" s="408"/>
      <c r="CB27" s="408"/>
      <c r="CC27" s="408"/>
      <c r="CD27" s="408"/>
      <c r="CE27" s="408"/>
      <c r="CF27" s="408"/>
      <c r="CG27" s="408"/>
      <c r="CH27" s="408"/>
      <c r="CI27" s="408"/>
      <c r="CJ27" s="408"/>
      <c r="CK27" s="9"/>
      <c r="CL27" s="408"/>
      <c r="CM27" s="408"/>
      <c r="CN27" s="408"/>
      <c r="CO27" s="408"/>
      <c r="CP27" s="408"/>
    </row>
    <row r="28" spans="1:97" ht="36">
      <c r="A28" s="10">
        <v>5</v>
      </c>
      <c r="B28" s="293" t="s">
        <v>5923</v>
      </c>
      <c r="C28" s="326" t="s">
        <v>1230</v>
      </c>
      <c r="D28" s="194" t="s">
        <v>5929</v>
      </c>
      <c r="E28" s="8" t="s">
        <v>5925</v>
      </c>
      <c r="F28" s="10">
        <v>2024</v>
      </c>
      <c r="G28" s="10">
        <v>2024</v>
      </c>
      <c r="H28" s="10">
        <v>2</v>
      </c>
      <c r="I28" s="41" t="s">
        <v>5720</v>
      </c>
      <c r="J28" s="725">
        <v>16187536</v>
      </c>
      <c r="K28" s="725">
        <v>16187536</v>
      </c>
      <c r="L28" s="8" t="s">
        <v>4734</v>
      </c>
      <c r="M28" s="10">
        <v>4</v>
      </c>
      <c r="N28" s="8" t="s">
        <v>5908</v>
      </c>
      <c r="O28" s="327" t="s">
        <v>3423</v>
      </c>
      <c r="P28" s="10" t="s">
        <v>3686</v>
      </c>
      <c r="Q28" s="8" t="s">
        <v>3406</v>
      </c>
      <c r="R28" s="10">
        <v>6801945</v>
      </c>
      <c r="S28" s="9" t="s">
        <v>131</v>
      </c>
      <c r="T28" s="323">
        <v>713029701</v>
      </c>
      <c r="U28" s="449">
        <f t="shared" si="6"/>
        <v>16187536</v>
      </c>
      <c r="V28" s="8" t="s">
        <v>179</v>
      </c>
      <c r="W28" s="8" t="s">
        <v>4737</v>
      </c>
      <c r="X28" s="8" t="s">
        <v>4734</v>
      </c>
      <c r="Y28" s="22">
        <v>1093</v>
      </c>
      <c r="Z28" s="370" t="s">
        <v>4736</v>
      </c>
      <c r="AA28" s="8"/>
      <c r="AB28" s="13"/>
      <c r="AC28" s="13"/>
      <c r="AD28" s="8"/>
      <c r="AE28" s="450"/>
      <c r="AF28" s="8"/>
      <c r="AG28" s="8"/>
      <c r="AH28" s="8"/>
      <c r="AI28" s="10"/>
      <c r="AJ28" s="323"/>
      <c r="AK28" s="8"/>
      <c r="AL28" s="450"/>
      <c r="AM28" s="8"/>
      <c r="AN28" s="8"/>
      <c r="AO28" s="8"/>
      <c r="AP28" s="408"/>
      <c r="AQ28" s="408"/>
      <c r="AR28" s="408"/>
      <c r="AS28" s="408"/>
      <c r="AT28" s="408"/>
      <c r="AU28" s="408"/>
      <c r="AV28" s="8"/>
      <c r="AW28" s="408"/>
      <c r="AX28" s="408"/>
      <c r="AY28" s="408"/>
      <c r="AZ28" s="408"/>
      <c r="BA28" s="408"/>
      <c r="BB28" s="408"/>
      <c r="BC28" s="408"/>
      <c r="BD28" s="408"/>
      <c r="BE28" s="408"/>
      <c r="BF28" s="408"/>
      <c r="BG28" s="408"/>
      <c r="BH28" s="408"/>
      <c r="BI28" s="408"/>
      <c r="BJ28" s="408"/>
      <c r="BK28" s="408"/>
      <c r="BL28" s="408"/>
      <c r="BM28" s="408"/>
      <c r="BN28" s="408"/>
      <c r="BO28" s="408"/>
      <c r="BP28" s="408"/>
      <c r="BQ28" s="408"/>
      <c r="BR28" s="408"/>
      <c r="BS28" s="447" t="s">
        <v>3661</v>
      </c>
      <c r="BT28" s="10" t="s">
        <v>3662</v>
      </c>
      <c r="BU28" s="516" t="s">
        <v>2106</v>
      </c>
      <c r="BV28" s="11"/>
      <c r="BW28" s="516" t="s">
        <v>5930</v>
      </c>
      <c r="BX28" s="11"/>
      <c r="BY28" s="516" t="s">
        <v>5931</v>
      </c>
      <c r="BZ28" s="11"/>
      <c r="CA28" s="408"/>
      <c r="CB28" s="408"/>
      <c r="CC28" s="408"/>
      <c r="CD28" s="408"/>
      <c r="CE28" s="408"/>
      <c r="CF28" s="408"/>
      <c r="CG28" s="408"/>
      <c r="CH28" s="408"/>
      <c r="CI28" s="408"/>
      <c r="CJ28" s="408"/>
      <c r="CK28" s="408"/>
      <c r="CL28" s="408"/>
      <c r="CM28" s="408"/>
      <c r="CN28" s="408"/>
      <c r="CO28" s="408"/>
      <c r="CP28" s="408"/>
    </row>
    <row r="29" spans="1:97" ht="24">
      <c r="A29" s="259">
        <v>6</v>
      </c>
      <c r="B29" s="293" t="s">
        <v>5923</v>
      </c>
      <c r="C29" s="326" t="s">
        <v>1230</v>
      </c>
      <c r="D29" s="194" t="s">
        <v>5932</v>
      </c>
      <c r="E29" s="8" t="s">
        <v>5925</v>
      </c>
      <c r="F29" s="10">
        <v>2024</v>
      </c>
      <c r="G29" s="10">
        <v>2024</v>
      </c>
      <c r="H29" s="10">
        <v>2</v>
      </c>
      <c r="I29" s="8" t="s">
        <v>5720</v>
      </c>
      <c r="J29" s="725">
        <v>14625553</v>
      </c>
      <c r="K29" s="725">
        <v>14625553</v>
      </c>
      <c r="L29" s="8" t="s">
        <v>4734</v>
      </c>
      <c r="M29" s="10">
        <v>4</v>
      </c>
      <c r="N29" s="8" t="s">
        <v>5908</v>
      </c>
      <c r="O29" s="327" t="s">
        <v>3423</v>
      </c>
      <c r="P29" s="10" t="s">
        <v>3686</v>
      </c>
      <c r="Q29" s="8" t="s">
        <v>3406</v>
      </c>
      <c r="R29" s="325">
        <v>6680680</v>
      </c>
      <c r="S29" s="9" t="s">
        <v>16</v>
      </c>
      <c r="T29" s="323">
        <v>704039202</v>
      </c>
      <c r="U29" s="449">
        <f t="shared" si="6"/>
        <v>14625553</v>
      </c>
      <c r="V29" s="8" t="s">
        <v>179</v>
      </c>
      <c r="W29" s="8" t="s">
        <v>4737</v>
      </c>
      <c r="X29" s="8" t="s">
        <v>4734</v>
      </c>
      <c r="Y29" s="22">
        <v>1093</v>
      </c>
      <c r="Z29" s="370" t="s">
        <v>4736</v>
      </c>
      <c r="AA29" s="41"/>
      <c r="AB29" s="325"/>
      <c r="AC29" s="325"/>
      <c r="AD29" s="41"/>
      <c r="AE29" s="1016"/>
      <c r="AF29" s="8"/>
      <c r="AG29" s="8"/>
      <c r="AH29" s="8"/>
      <c r="AI29" s="41"/>
      <c r="AJ29" s="325"/>
      <c r="AK29" s="41"/>
      <c r="AL29" s="1016"/>
      <c r="AM29" s="8"/>
      <c r="AN29" s="8"/>
      <c r="AO29" s="8"/>
      <c r="AP29" s="41"/>
      <c r="AQ29" s="41"/>
      <c r="AR29" s="41"/>
      <c r="AS29" s="41"/>
      <c r="AT29" s="41"/>
      <c r="AU29" s="41"/>
      <c r="AV29" s="8"/>
      <c r="AW29" s="41"/>
      <c r="AX29" s="41"/>
      <c r="AY29" s="41"/>
      <c r="AZ29" s="41"/>
      <c r="BA29" s="41"/>
      <c r="BB29" s="41"/>
      <c r="BC29" s="41"/>
      <c r="BD29" s="41"/>
      <c r="BE29" s="41"/>
      <c r="BF29" s="41"/>
      <c r="BG29" s="41"/>
      <c r="BH29" s="41"/>
      <c r="BI29" s="41"/>
      <c r="BJ29" s="41"/>
      <c r="BK29" s="41"/>
      <c r="BL29" s="41"/>
      <c r="BM29" s="41"/>
      <c r="BN29" s="41"/>
      <c r="BO29" s="41"/>
      <c r="BP29" s="41"/>
      <c r="BQ29" s="41"/>
      <c r="BR29" s="41"/>
      <c r="BS29" s="447" t="s">
        <v>3661</v>
      </c>
      <c r="BT29" s="10" t="s">
        <v>3662</v>
      </c>
      <c r="BU29" s="9"/>
      <c r="BV29" s="41"/>
      <c r="BW29" s="9"/>
      <c r="BX29" s="41"/>
      <c r="BY29" s="41"/>
      <c r="BZ29" s="41"/>
      <c r="CA29" s="9"/>
      <c r="CB29" s="41"/>
      <c r="CC29" s="41"/>
      <c r="CD29" s="41"/>
      <c r="CE29" s="41"/>
      <c r="CF29" s="41"/>
      <c r="CG29" s="41"/>
      <c r="CH29" s="41"/>
      <c r="CI29" s="41"/>
      <c r="CJ29" s="41"/>
      <c r="CK29" s="9"/>
      <c r="CL29" s="9"/>
      <c r="CM29" s="9"/>
      <c r="CN29" s="41"/>
      <c r="CO29" s="41"/>
      <c r="CP29" s="41"/>
      <c r="CQ29" s="34"/>
      <c r="CR29" s="34"/>
      <c r="CS29" s="34"/>
    </row>
    <row r="30" spans="1:97" ht="24">
      <c r="A30" s="10">
        <v>7</v>
      </c>
      <c r="B30" s="293" t="s">
        <v>5923</v>
      </c>
      <c r="C30" s="326" t="s">
        <v>1230</v>
      </c>
      <c r="D30" s="194" t="s">
        <v>3506</v>
      </c>
      <c r="E30" s="8" t="s">
        <v>5925</v>
      </c>
      <c r="F30" s="259">
        <v>2024</v>
      </c>
      <c r="G30" s="259">
        <v>2024</v>
      </c>
      <c r="H30" s="259">
        <v>2</v>
      </c>
      <c r="I30" s="326" t="s">
        <v>5720</v>
      </c>
      <c r="J30" s="729">
        <v>13077356</v>
      </c>
      <c r="K30" s="729">
        <v>13077356</v>
      </c>
      <c r="L30" s="326" t="s">
        <v>4734</v>
      </c>
      <c r="M30" s="259">
        <v>4</v>
      </c>
      <c r="N30" s="326" t="s">
        <v>5908</v>
      </c>
      <c r="O30" s="327" t="s">
        <v>3423</v>
      </c>
      <c r="P30" s="259" t="s">
        <v>3686</v>
      </c>
      <c r="Q30" s="8" t="s">
        <v>3406</v>
      </c>
      <c r="R30" s="328">
        <v>6099359</v>
      </c>
      <c r="S30" s="332" t="s">
        <v>98</v>
      </c>
      <c r="T30" s="329">
        <v>708119103</v>
      </c>
      <c r="U30" s="449">
        <f t="shared" si="6"/>
        <v>13077356</v>
      </c>
      <c r="V30" s="326" t="s">
        <v>217</v>
      </c>
      <c r="W30" s="8" t="s">
        <v>4746</v>
      </c>
      <c r="X30" s="8" t="s">
        <v>4734</v>
      </c>
      <c r="Y30" s="22">
        <v>1093</v>
      </c>
      <c r="Z30" s="370" t="s">
        <v>4736</v>
      </c>
      <c r="AA30" s="328"/>
      <c r="AB30" s="331"/>
      <c r="AC30" s="331"/>
      <c r="AD30" s="328"/>
      <c r="AE30" s="1015"/>
      <c r="AF30" s="326"/>
      <c r="AG30" s="326"/>
      <c r="AH30" s="8"/>
      <c r="AI30" s="328"/>
      <c r="AJ30" s="331"/>
      <c r="AK30" s="328"/>
      <c r="AL30" s="1015"/>
      <c r="AM30" s="326"/>
      <c r="AN30" s="326"/>
      <c r="AO30" s="8"/>
      <c r="AP30" s="328"/>
      <c r="AQ30" s="328"/>
      <c r="AR30" s="328"/>
      <c r="AS30" s="328"/>
      <c r="AT30" s="328"/>
      <c r="AU30" s="328"/>
      <c r="AV30" s="8"/>
      <c r="AW30" s="328"/>
      <c r="AX30" s="328"/>
      <c r="AY30" s="328"/>
      <c r="AZ30" s="328"/>
      <c r="BA30" s="328"/>
      <c r="BB30" s="328"/>
      <c r="BC30" s="328"/>
      <c r="BD30" s="328"/>
      <c r="BE30" s="328"/>
      <c r="BF30" s="328"/>
      <c r="BG30" s="328"/>
      <c r="BH30" s="328"/>
      <c r="BI30" s="328"/>
      <c r="BJ30" s="328"/>
      <c r="BK30" s="328"/>
      <c r="BL30" s="328"/>
      <c r="BM30" s="328"/>
      <c r="BN30" s="328"/>
      <c r="BO30" s="328"/>
      <c r="BP30" s="328"/>
      <c r="BQ30" s="328"/>
      <c r="BR30" s="328"/>
      <c r="BS30" s="447" t="s">
        <v>3661</v>
      </c>
      <c r="BT30" s="10" t="s">
        <v>3662</v>
      </c>
      <c r="BU30" s="332"/>
      <c r="BV30" s="328"/>
      <c r="BW30" s="328"/>
      <c r="BX30" s="328"/>
      <c r="BY30" s="328"/>
      <c r="BZ30" s="328"/>
      <c r="CA30" s="328"/>
      <c r="CB30" s="328"/>
      <c r="CC30" s="328"/>
      <c r="CD30" s="328"/>
      <c r="CE30" s="328"/>
      <c r="CF30" s="328"/>
      <c r="CG30" s="328"/>
      <c r="CH30" s="328"/>
      <c r="CI30" s="328"/>
      <c r="CJ30" s="328"/>
      <c r="CK30" s="328"/>
      <c r="CL30" s="328"/>
      <c r="CM30" s="328"/>
      <c r="CN30" s="328"/>
      <c r="CO30" s="328"/>
      <c r="CP30" s="328"/>
      <c r="CQ30" s="296"/>
      <c r="CR30" s="296"/>
      <c r="CS30" s="296"/>
    </row>
    <row r="31" spans="1:97" ht="36">
      <c r="A31" s="259">
        <v>29</v>
      </c>
      <c r="B31" s="293"/>
      <c r="C31" s="293" t="s">
        <v>5993</v>
      </c>
      <c r="D31" s="194" t="s">
        <v>5994</v>
      </c>
      <c r="E31" s="326" t="s">
        <v>502</v>
      </c>
      <c r="F31" s="259">
        <v>2024</v>
      </c>
      <c r="G31" s="259">
        <v>2024</v>
      </c>
      <c r="H31" s="259">
        <v>6</v>
      </c>
      <c r="I31" s="326" t="s">
        <v>5942</v>
      </c>
      <c r="J31" s="1017">
        <v>15000000</v>
      </c>
      <c r="K31" s="1017">
        <v>15000000</v>
      </c>
      <c r="L31" s="326" t="s">
        <v>4734</v>
      </c>
      <c r="M31" s="259">
        <v>3</v>
      </c>
      <c r="N31" s="9" t="s">
        <v>5713</v>
      </c>
      <c r="O31" s="11" t="s">
        <v>3423</v>
      </c>
      <c r="P31" s="259" t="s">
        <v>3686</v>
      </c>
      <c r="Q31" s="326" t="s">
        <v>6202</v>
      </c>
      <c r="R31" s="8">
        <v>6826699</v>
      </c>
      <c r="S31" s="332" t="s">
        <v>3557</v>
      </c>
      <c r="T31" s="13" t="s">
        <v>2193</v>
      </c>
      <c r="U31" s="410">
        <f>$K31/4</f>
        <v>3750000</v>
      </c>
      <c r="V31" s="326" t="s">
        <v>217</v>
      </c>
      <c r="W31" s="8" t="s">
        <v>4746</v>
      </c>
      <c r="X31" s="8" t="s">
        <v>4734</v>
      </c>
      <c r="Y31" s="22">
        <v>1093</v>
      </c>
      <c r="Z31" s="370" t="s">
        <v>4736</v>
      </c>
      <c r="AA31" s="8">
        <v>6680622</v>
      </c>
      <c r="AB31" s="8" t="s">
        <v>1271</v>
      </c>
      <c r="AC31" s="8"/>
      <c r="AD31" s="8" t="s">
        <v>18</v>
      </c>
      <c r="AE31" s="410">
        <f>$K31/4</f>
        <v>3750000</v>
      </c>
      <c r="AF31" s="326" t="s">
        <v>207</v>
      </c>
      <c r="AG31" s="326" t="s">
        <v>4737</v>
      </c>
      <c r="AH31" s="8" t="s">
        <v>4734</v>
      </c>
      <c r="AI31" s="10">
        <v>6680628</v>
      </c>
      <c r="AJ31" s="12" t="s">
        <v>1295</v>
      </c>
      <c r="AK31" s="8" t="s">
        <v>89</v>
      </c>
      <c r="AL31" s="410">
        <f>$K31/4</f>
        <v>3750000</v>
      </c>
      <c r="AM31" s="326" t="s">
        <v>207</v>
      </c>
      <c r="AN31" s="326" t="s">
        <v>4737</v>
      </c>
      <c r="AO31" s="8" t="s">
        <v>4734</v>
      </c>
      <c r="AP31" s="323" t="s">
        <v>5657</v>
      </c>
      <c r="AQ31" s="323" t="s">
        <v>1266</v>
      </c>
      <c r="AR31" s="8" t="s">
        <v>335</v>
      </c>
      <c r="AS31" s="410">
        <f>$K31/4</f>
        <v>3750000</v>
      </c>
      <c r="AT31" s="326" t="s">
        <v>217</v>
      </c>
      <c r="AU31" s="328" t="s">
        <v>4746</v>
      </c>
      <c r="AV31" s="8" t="s">
        <v>4734</v>
      </c>
      <c r="AW31" s="328"/>
      <c r="AX31" s="328"/>
      <c r="AY31" s="328"/>
      <c r="AZ31" s="328"/>
      <c r="BA31" s="328"/>
      <c r="BB31" s="328"/>
      <c r="BC31" s="328"/>
      <c r="BD31" s="328"/>
      <c r="BE31" s="328"/>
      <c r="BF31" s="328"/>
      <c r="BG31" s="328"/>
      <c r="BH31" s="328"/>
      <c r="BI31" s="328"/>
      <c r="BJ31" s="328"/>
      <c r="BK31" s="328"/>
      <c r="BL31" s="328"/>
      <c r="BM31" s="328"/>
      <c r="BN31" s="328"/>
      <c r="BO31" s="328"/>
      <c r="BP31" s="328"/>
      <c r="BQ31" s="328"/>
      <c r="BR31" s="328">
        <v>7</v>
      </c>
      <c r="BS31" s="447" t="s">
        <v>3661</v>
      </c>
      <c r="BT31" s="10" t="s">
        <v>3662</v>
      </c>
      <c r="BU31" s="332"/>
      <c r="BV31" s="328"/>
      <c r="BW31" s="328"/>
      <c r="BX31" s="328"/>
      <c r="BY31" s="328"/>
      <c r="BZ31" s="328"/>
      <c r="CA31" s="328"/>
      <c r="CB31" s="328"/>
      <c r="CC31" s="328"/>
      <c r="CD31" s="328"/>
      <c r="CE31" s="328"/>
      <c r="CF31" s="328"/>
      <c r="CG31" s="328"/>
      <c r="CH31" s="328"/>
      <c r="CI31" s="328"/>
      <c r="CJ31" s="328"/>
      <c r="CK31" s="328"/>
      <c r="CL31" s="328"/>
      <c r="CM31" s="328"/>
      <c r="CN31" s="328"/>
      <c r="CO31" s="328"/>
      <c r="CP31" s="328"/>
      <c r="CQ31" s="296"/>
      <c r="CR31" s="296"/>
      <c r="CS31" s="296"/>
    </row>
    <row r="32" spans="1:97" ht="36">
      <c r="A32" s="10">
        <v>30</v>
      </c>
      <c r="B32" s="293" t="s">
        <v>6251</v>
      </c>
      <c r="C32" s="293" t="s">
        <v>5995</v>
      </c>
      <c r="D32" s="194" t="s">
        <v>5996</v>
      </c>
      <c r="E32" s="326" t="s">
        <v>502</v>
      </c>
      <c r="F32" s="259">
        <v>2024</v>
      </c>
      <c r="G32" s="259">
        <v>2024</v>
      </c>
      <c r="H32" s="259">
        <v>6</v>
      </c>
      <c r="I32" s="326" t="s">
        <v>5936</v>
      </c>
      <c r="J32" s="1017">
        <v>15000000</v>
      </c>
      <c r="K32" s="1017">
        <v>15000000</v>
      </c>
      <c r="L32" s="326" t="s">
        <v>4734</v>
      </c>
      <c r="M32" s="259">
        <v>3</v>
      </c>
      <c r="N32" s="9" t="s">
        <v>5713</v>
      </c>
      <c r="O32" s="11" t="s">
        <v>3423</v>
      </c>
      <c r="P32" s="259" t="s">
        <v>3686</v>
      </c>
      <c r="Q32" s="326" t="s">
        <v>6202</v>
      </c>
      <c r="R32" s="28">
        <v>6833034</v>
      </c>
      <c r="S32" s="332" t="s">
        <v>3549</v>
      </c>
      <c r="T32" s="1022" t="s">
        <v>2310</v>
      </c>
      <c r="U32" s="410">
        <f>$K32/4</f>
        <v>3750000</v>
      </c>
      <c r="V32" s="326" t="s">
        <v>217</v>
      </c>
      <c r="W32" s="8" t="s">
        <v>4746</v>
      </c>
      <c r="X32" s="8" t="s">
        <v>4734</v>
      </c>
      <c r="Y32" s="22">
        <v>1093</v>
      </c>
      <c r="Z32" s="370" t="s">
        <v>4736</v>
      </c>
      <c r="AA32" s="8">
        <v>6843087</v>
      </c>
      <c r="AB32" s="13" t="s">
        <v>2298</v>
      </c>
      <c r="AC32" s="13"/>
      <c r="AD32" s="8" t="s">
        <v>48</v>
      </c>
      <c r="AE32" s="410">
        <f>$K32/4</f>
        <v>3750000</v>
      </c>
      <c r="AF32" s="326" t="s">
        <v>217</v>
      </c>
      <c r="AG32" s="326" t="s">
        <v>4746</v>
      </c>
      <c r="AH32" s="8" t="s">
        <v>4734</v>
      </c>
      <c r="AI32" s="8">
        <v>6859382</v>
      </c>
      <c r="AJ32" s="13" t="s">
        <v>2631</v>
      </c>
      <c r="AK32" s="328" t="s">
        <v>373</v>
      </c>
      <c r="AL32" s="410">
        <f>$K32/4</f>
        <v>3750000</v>
      </c>
      <c r="AM32" s="326" t="s">
        <v>217</v>
      </c>
      <c r="AN32" s="326" t="s">
        <v>4746</v>
      </c>
      <c r="AO32" s="8" t="s">
        <v>4734</v>
      </c>
      <c r="AP32" s="10">
        <v>6839112</v>
      </c>
      <c r="AQ32" s="323" t="s">
        <v>3237</v>
      </c>
      <c r="AR32" s="8" t="s">
        <v>62</v>
      </c>
      <c r="AS32" s="410">
        <f>$K32/4</f>
        <v>3750000</v>
      </c>
      <c r="AT32" s="326" t="s">
        <v>217</v>
      </c>
      <c r="AU32" s="328" t="s">
        <v>4746</v>
      </c>
      <c r="AV32" s="8" t="s">
        <v>4734</v>
      </c>
      <c r="AW32" s="328"/>
      <c r="AX32" s="328"/>
      <c r="AY32" s="328"/>
      <c r="AZ32" s="328"/>
      <c r="BA32" s="328"/>
      <c r="BB32" s="328"/>
      <c r="BC32" s="328"/>
      <c r="BD32" s="328"/>
      <c r="BE32" s="328"/>
      <c r="BF32" s="328"/>
      <c r="BG32" s="328"/>
      <c r="BH32" s="328"/>
      <c r="BI32" s="328"/>
      <c r="BJ32" s="328"/>
      <c r="BK32" s="328"/>
      <c r="BL32" s="328"/>
      <c r="BM32" s="328"/>
      <c r="BN32" s="328"/>
      <c r="BO32" s="328"/>
      <c r="BP32" s="328"/>
      <c r="BQ32" s="328"/>
      <c r="BR32" s="328">
        <v>3</v>
      </c>
      <c r="BS32" s="447" t="s">
        <v>3661</v>
      </c>
      <c r="BT32" s="10" t="s">
        <v>3662</v>
      </c>
      <c r="BU32" s="332"/>
      <c r="BV32" s="328"/>
      <c r="BW32" s="328"/>
      <c r="BX32" s="328"/>
      <c r="BY32" s="328"/>
      <c r="BZ32" s="328"/>
      <c r="CA32" s="328"/>
      <c r="CB32" s="328"/>
      <c r="CC32" s="328"/>
      <c r="CD32" s="328"/>
      <c r="CE32" s="328"/>
      <c r="CF32" s="328"/>
      <c r="CG32" s="328"/>
      <c r="CH32" s="328"/>
      <c r="CI32" s="328"/>
      <c r="CJ32" s="328"/>
      <c r="CK32" s="328"/>
      <c r="CL32" s="328"/>
      <c r="CM32" s="328"/>
      <c r="CN32" s="328"/>
      <c r="CO32" s="328"/>
      <c r="CP32" s="328"/>
      <c r="CQ32" s="296"/>
      <c r="CR32" s="296"/>
      <c r="CS32" s="296"/>
    </row>
    <row r="33" spans="1:97" ht="36">
      <c r="A33" s="10">
        <v>31</v>
      </c>
      <c r="B33" s="293" t="s">
        <v>6251</v>
      </c>
      <c r="C33" s="293" t="s">
        <v>5997</v>
      </c>
      <c r="D33" s="194" t="s">
        <v>5998</v>
      </c>
      <c r="E33" s="326" t="s">
        <v>502</v>
      </c>
      <c r="F33" s="259">
        <v>2024</v>
      </c>
      <c r="G33" s="259">
        <v>2024</v>
      </c>
      <c r="H33" s="259">
        <v>6</v>
      </c>
      <c r="I33" s="326" t="s">
        <v>5942</v>
      </c>
      <c r="J33" s="1017">
        <v>15000000</v>
      </c>
      <c r="K33" s="1017">
        <v>15000000</v>
      </c>
      <c r="L33" s="326" t="s">
        <v>4734</v>
      </c>
      <c r="M33" s="259">
        <v>6</v>
      </c>
      <c r="N33" s="9" t="s">
        <v>5713</v>
      </c>
      <c r="O33" s="11" t="s">
        <v>3423</v>
      </c>
      <c r="P33" s="259" t="s">
        <v>3686</v>
      </c>
      <c r="Q33" s="326" t="s">
        <v>6202</v>
      </c>
      <c r="R33" s="28">
        <v>6682237</v>
      </c>
      <c r="S33" s="332" t="s">
        <v>3353</v>
      </c>
      <c r="T33" s="13" t="s">
        <v>2024</v>
      </c>
      <c r="U33" s="410">
        <f>$K33/3</f>
        <v>5000000</v>
      </c>
      <c r="V33" s="326" t="s">
        <v>242</v>
      </c>
      <c r="W33" s="8" t="s">
        <v>4908</v>
      </c>
      <c r="X33" s="8" t="s">
        <v>4734</v>
      </c>
      <c r="Y33" s="22">
        <v>1093</v>
      </c>
      <c r="Z33" s="370" t="s">
        <v>4736</v>
      </c>
      <c r="AA33" s="323" t="s">
        <v>4453</v>
      </c>
      <c r="AB33" s="323" t="s">
        <v>3018</v>
      </c>
      <c r="AC33" s="323"/>
      <c r="AD33" s="8" t="s">
        <v>49</v>
      </c>
      <c r="AE33" s="410">
        <f>$K33/3</f>
        <v>5000000</v>
      </c>
      <c r="AF33" s="326" t="s">
        <v>242</v>
      </c>
      <c r="AG33" s="326" t="s">
        <v>4908</v>
      </c>
      <c r="AH33" s="8" t="s">
        <v>4734</v>
      </c>
      <c r="AI33" s="8">
        <v>6826743</v>
      </c>
      <c r="AJ33" s="13" t="s">
        <v>2168</v>
      </c>
      <c r="AK33" s="328" t="s">
        <v>3554</v>
      </c>
      <c r="AL33" s="410">
        <f>$K33/3</f>
        <v>5000000</v>
      </c>
      <c r="AM33" s="326" t="s">
        <v>197</v>
      </c>
      <c r="AN33" s="326" t="s">
        <v>4746</v>
      </c>
      <c r="AO33" s="8" t="s">
        <v>4734</v>
      </c>
      <c r="AP33" s="328"/>
      <c r="AQ33" s="328"/>
      <c r="AR33" s="328"/>
      <c r="AS33" s="410"/>
      <c r="AT33" s="328"/>
      <c r="AU33" s="328"/>
      <c r="AV33" s="8"/>
      <c r="AW33" s="328"/>
      <c r="AX33" s="328"/>
      <c r="AY33" s="328"/>
      <c r="AZ33" s="328"/>
      <c r="BA33" s="328"/>
      <c r="BB33" s="328"/>
      <c r="BC33" s="328"/>
      <c r="BD33" s="328"/>
      <c r="BE33" s="328"/>
      <c r="BF33" s="328"/>
      <c r="BG33" s="328"/>
      <c r="BH33" s="328"/>
      <c r="BI33" s="328"/>
      <c r="BJ33" s="328"/>
      <c r="BK33" s="328"/>
      <c r="BL33" s="328"/>
      <c r="BM33" s="328"/>
      <c r="BN33" s="328"/>
      <c r="BO33" s="328"/>
      <c r="BP33" s="328"/>
      <c r="BQ33" s="328"/>
      <c r="BR33" s="328">
        <v>6</v>
      </c>
      <c r="BS33" s="447" t="s">
        <v>3661</v>
      </c>
      <c r="BT33" s="10" t="s">
        <v>3662</v>
      </c>
      <c r="BU33" s="332"/>
      <c r="BV33" s="328"/>
      <c r="BW33" s="328"/>
      <c r="BX33" s="328"/>
      <c r="BY33" s="328"/>
      <c r="BZ33" s="328"/>
      <c r="CA33" s="328"/>
      <c r="CB33" s="328"/>
      <c r="CC33" s="328"/>
      <c r="CD33" s="328"/>
      <c r="CE33" s="328"/>
      <c r="CF33" s="328"/>
      <c r="CG33" s="328"/>
      <c r="CH33" s="328"/>
      <c r="CI33" s="328"/>
      <c r="CJ33" s="328"/>
      <c r="CK33" s="328"/>
      <c r="CL33" s="328"/>
      <c r="CM33" s="328"/>
      <c r="CN33" s="328"/>
      <c r="CO33" s="328"/>
      <c r="CP33" s="328"/>
      <c r="CQ33" s="296"/>
      <c r="CR33" s="296"/>
      <c r="CS33" s="296"/>
    </row>
    <row r="34" spans="1:97" ht="36">
      <c r="A34" s="259">
        <v>32</v>
      </c>
      <c r="B34" s="293" t="s">
        <v>6251</v>
      </c>
      <c r="C34" s="293" t="s">
        <v>5999</v>
      </c>
      <c r="D34" s="194" t="s">
        <v>6000</v>
      </c>
      <c r="E34" s="326" t="s">
        <v>502</v>
      </c>
      <c r="F34" s="259">
        <v>2024</v>
      </c>
      <c r="G34" s="259">
        <v>2024</v>
      </c>
      <c r="H34" s="259">
        <v>6</v>
      </c>
      <c r="I34" s="326" t="s">
        <v>6001</v>
      </c>
      <c r="J34" s="1017">
        <v>15000000</v>
      </c>
      <c r="K34" s="1017">
        <v>15000000</v>
      </c>
      <c r="L34" s="326" t="s">
        <v>4734</v>
      </c>
      <c r="M34" s="259">
        <v>3</v>
      </c>
      <c r="N34" s="9" t="s">
        <v>5713</v>
      </c>
      <c r="O34" s="11" t="s">
        <v>3423</v>
      </c>
      <c r="P34" s="259" t="s">
        <v>3686</v>
      </c>
      <c r="Q34" s="326" t="s">
        <v>6202</v>
      </c>
      <c r="R34" s="28">
        <v>6843087</v>
      </c>
      <c r="S34" s="332" t="s">
        <v>3517</v>
      </c>
      <c r="T34" s="501" t="s">
        <v>2298</v>
      </c>
      <c r="U34" s="410">
        <f>$K34/3</f>
        <v>5000000</v>
      </c>
      <c r="V34" s="326" t="s">
        <v>217</v>
      </c>
      <c r="W34" s="8" t="s">
        <v>4746</v>
      </c>
      <c r="X34" s="8" t="s">
        <v>4734</v>
      </c>
      <c r="Y34" s="22">
        <v>1093</v>
      </c>
      <c r="Z34" s="370" t="s">
        <v>4736</v>
      </c>
      <c r="AA34" s="8">
        <v>6835039</v>
      </c>
      <c r="AB34" s="13" t="s">
        <v>2297</v>
      </c>
      <c r="AC34" s="13"/>
      <c r="AD34" s="8" t="s">
        <v>44</v>
      </c>
      <c r="AE34" s="410">
        <f>$K34/3</f>
        <v>5000000</v>
      </c>
      <c r="AF34" s="326" t="s">
        <v>217</v>
      </c>
      <c r="AG34" s="326" t="s">
        <v>4746</v>
      </c>
      <c r="AH34" s="8" t="s">
        <v>4734</v>
      </c>
      <c r="AI34" s="10">
        <v>6789028</v>
      </c>
      <c r="AJ34" s="323" t="s">
        <v>2205</v>
      </c>
      <c r="AK34" s="8" t="s">
        <v>344</v>
      </c>
      <c r="AL34" s="410">
        <f>$K34/3</f>
        <v>5000000</v>
      </c>
      <c r="AM34" s="326" t="s">
        <v>217</v>
      </c>
      <c r="AN34" s="326" t="s">
        <v>4746</v>
      </c>
      <c r="AO34" s="8" t="s">
        <v>4734</v>
      </c>
      <c r="AP34" s="328"/>
      <c r="AQ34" s="328"/>
      <c r="AR34" s="328"/>
      <c r="AS34" s="410"/>
      <c r="AT34" s="328"/>
      <c r="AU34" s="328"/>
      <c r="AV34" s="8"/>
      <c r="AW34" s="328"/>
      <c r="AX34" s="328"/>
      <c r="AY34" s="328"/>
      <c r="AZ34" s="328"/>
      <c r="BA34" s="328"/>
      <c r="BB34" s="328"/>
      <c r="BC34" s="328"/>
      <c r="BD34" s="328"/>
      <c r="BE34" s="328"/>
      <c r="BF34" s="328"/>
      <c r="BG34" s="328"/>
      <c r="BH34" s="328"/>
      <c r="BI34" s="328"/>
      <c r="BJ34" s="328"/>
      <c r="BK34" s="328"/>
      <c r="BL34" s="328"/>
      <c r="BM34" s="328"/>
      <c r="BN34" s="328"/>
      <c r="BO34" s="328"/>
      <c r="BP34" s="328"/>
      <c r="BQ34" s="328"/>
      <c r="BR34" s="328">
        <v>3</v>
      </c>
      <c r="BS34" s="447" t="s">
        <v>3661</v>
      </c>
      <c r="BT34" s="10" t="s">
        <v>3662</v>
      </c>
      <c r="BU34" s="332"/>
      <c r="BV34" s="328"/>
      <c r="BW34" s="328"/>
      <c r="BX34" s="328"/>
      <c r="BY34" s="328"/>
      <c r="BZ34" s="328"/>
      <c r="CA34" s="328"/>
      <c r="CB34" s="328"/>
      <c r="CC34" s="328"/>
      <c r="CD34" s="328"/>
      <c r="CE34" s="328"/>
      <c r="CF34" s="328"/>
      <c r="CG34" s="328"/>
      <c r="CH34" s="328"/>
      <c r="CI34" s="328"/>
      <c r="CJ34" s="328"/>
      <c r="CK34" s="328"/>
      <c r="CL34" s="328"/>
      <c r="CM34" s="328"/>
      <c r="CN34" s="328"/>
      <c r="CO34" s="328"/>
      <c r="CP34" s="328"/>
      <c r="CQ34" s="296"/>
      <c r="CR34" s="296"/>
      <c r="CS34" s="296"/>
    </row>
    <row r="35" spans="1:97" ht="60">
      <c r="A35" s="10">
        <v>33</v>
      </c>
      <c r="B35" s="293"/>
      <c r="C35" s="293" t="s">
        <v>6002</v>
      </c>
      <c r="D35" s="194" t="s">
        <v>6003</v>
      </c>
      <c r="E35" s="326" t="s">
        <v>502</v>
      </c>
      <c r="F35" s="259">
        <v>2024</v>
      </c>
      <c r="G35" s="259">
        <v>2024</v>
      </c>
      <c r="H35" s="259">
        <v>6</v>
      </c>
      <c r="I35" s="326" t="s">
        <v>5942</v>
      </c>
      <c r="J35" s="1017">
        <v>15000000</v>
      </c>
      <c r="K35" s="1017">
        <v>15000000</v>
      </c>
      <c r="L35" s="326" t="s">
        <v>4734</v>
      </c>
      <c r="M35" s="259">
        <v>2</v>
      </c>
      <c r="N35" s="9" t="s">
        <v>5713</v>
      </c>
      <c r="O35" s="11" t="s">
        <v>3423</v>
      </c>
      <c r="P35" s="259" t="s">
        <v>3686</v>
      </c>
      <c r="Q35" s="326" t="s">
        <v>6202</v>
      </c>
      <c r="R35" s="28">
        <v>6898606</v>
      </c>
      <c r="S35" s="332" t="s">
        <v>3508</v>
      </c>
      <c r="T35" s="501" t="s">
        <v>2748</v>
      </c>
      <c r="U35" s="410">
        <f>$K35/5</f>
        <v>3000000</v>
      </c>
      <c r="V35" s="326" t="s">
        <v>169</v>
      </c>
      <c r="W35" s="8" t="s">
        <v>3694</v>
      </c>
      <c r="X35" s="8" t="s">
        <v>4734</v>
      </c>
      <c r="Y35" s="22">
        <v>1093</v>
      </c>
      <c r="Z35" s="370" t="s">
        <v>4736</v>
      </c>
      <c r="AA35" s="10"/>
      <c r="AB35" s="323"/>
      <c r="AC35" s="323"/>
      <c r="AD35" s="328" t="s">
        <v>3528</v>
      </c>
      <c r="AE35" s="410">
        <f>$K35/5</f>
        <v>3000000</v>
      </c>
      <c r="AF35" s="326" t="s">
        <v>3496</v>
      </c>
      <c r="AG35" s="326"/>
      <c r="AH35" s="8" t="s">
        <v>4734</v>
      </c>
      <c r="AI35" s="281">
        <v>210955</v>
      </c>
      <c r="AJ35" s="285" t="s">
        <v>2692</v>
      </c>
      <c r="AK35" s="328" t="s">
        <v>96</v>
      </c>
      <c r="AL35" s="410">
        <f>$K35/5</f>
        <v>3000000</v>
      </c>
      <c r="AM35" s="326" t="s">
        <v>169</v>
      </c>
      <c r="AN35" s="326" t="s">
        <v>3694</v>
      </c>
      <c r="AO35" s="8" t="s">
        <v>4734</v>
      </c>
      <c r="AP35" s="10">
        <v>258471</v>
      </c>
      <c r="AQ35" s="323" t="s">
        <v>3972</v>
      </c>
      <c r="AR35" s="8" t="s">
        <v>67</v>
      </c>
      <c r="AS35" s="410">
        <f>$K35/5</f>
        <v>3000000</v>
      </c>
      <c r="AT35" s="328" t="s">
        <v>176</v>
      </c>
      <c r="AU35" s="328" t="s">
        <v>3694</v>
      </c>
      <c r="AV35" s="8" t="s">
        <v>4734</v>
      </c>
      <c r="AW35" s="326">
        <v>6843797</v>
      </c>
      <c r="AX35" s="404" t="s">
        <v>2706</v>
      </c>
      <c r="AY35" s="326" t="s">
        <v>404</v>
      </c>
      <c r="AZ35" s="410">
        <f>$K35/5</f>
        <v>3000000</v>
      </c>
      <c r="BA35" s="328" t="s">
        <v>169</v>
      </c>
      <c r="BB35" s="328" t="s">
        <v>3694</v>
      </c>
      <c r="BC35" s="8" t="s">
        <v>4734</v>
      </c>
      <c r="BD35" s="328"/>
      <c r="BE35" s="328"/>
      <c r="BF35" s="328"/>
      <c r="BG35" s="328"/>
      <c r="BH35" s="328"/>
      <c r="BI35" s="328"/>
      <c r="BJ35" s="328"/>
      <c r="BK35" s="328"/>
      <c r="BL35" s="328"/>
      <c r="BM35" s="328"/>
      <c r="BN35" s="328"/>
      <c r="BO35" s="328"/>
      <c r="BP35" s="328"/>
      <c r="BQ35" s="328"/>
      <c r="BR35" s="328">
        <v>2</v>
      </c>
      <c r="BS35" s="447" t="s">
        <v>3661</v>
      </c>
      <c r="BT35" s="10" t="s">
        <v>3662</v>
      </c>
      <c r="BU35" s="332"/>
      <c r="BV35" s="328"/>
      <c r="BW35" s="328"/>
      <c r="BX35" s="328"/>
      <c r="BY35" s="328"/>
      <c r="BZ35" s="328"/>
      <c r="CA35" s="328"/>
      <c r="CB35" s="328"/>
      <c r="CC35" s="328"/>
      <c r="CD35" s="328"/>
      <c r="CE35" s="328"/>
      <c r="CF35" s="328"/>
      <c r="CG35" s="328"/>
      <c r="CH35" s="328"/>
      <c r="CI35" s="328"/>
      <c r="CJ35" s="328"/>
      <c r="CK35" s="328"/>
      <c r="CL35" s="328"/>
      <c r="CM35" s="328"/>
      <c r="CN35" s="328"/>
      <c r="CO35" s="328"/>
      <c r="CP35" s="328"/>
      <c r="CQ35" s="296"/>
      <c r="CR35" s="296"/>
      <c r="CS35" s="296"/>
    </row>
    <row r="36" spans="1:97" ht="24">
      <c r="A36" s="10">
        <v>34</v>
      </c>
      <c r="B36" s="293"/>
      <c r="C36" s="326"/>
      <c r="D36" s="194" t="s">
        <v>6004</v>
      </c>
      <c r="E36" s="326" t="s">
        <v>5491</v>
      </c>
      <c r="F36" s="259">
        <v>2024</v>
      </c>
      <c r="G36" s="259">
        <v>2024</v>
      </c>
      <c r="H36" s="259"/>
      <c r="I36" s="326"/>
      <c r="J36" s="1017">
        <v>42331000</v>
      </c>
      <c r="K36" s="1017">
        <v>42331000</v>
      </c>
      <c r="L36" s="326" t="s">
        <v>4734</v>
      </c>
      <c r="M36" s="259"/>
      <c r="N36" s="9" t="s">
        <v>6005</v>
      </c>
      <c r="O36" s="327" t="s">
        <v>3423</v>
      </c>
      <c r="P36" s="259" t="s">
        <v>3686</v>
      </c>
      <c r="Q36" s="327" t="s">
        <v>5397</v>
      </c>
      <c r="R36" s="29">
        <v>258471</v>
      </c>
      <c r="S36" s="9" t="s">
        <v>67</v>
      </c>
      <c r="T36" s="23" t="s">
        <v>3972</v>
      </c>
      <c r="U36" s="410">
        <f>$K36/3</f>
        <v>14110333.333333334</v>
      </c>
      <c r="V36" s="326" t="s">
        <v>176</v>
      </c>
      <c r="W36" s="8" t="s">
        <v>3694</v>
      </c>
      <c r="X36" s="8" t="s">
        <v>4734</v>
      </c>
      <c r="Y36" s="22">
        <v>1093</v>
      </c>
      <c r="Z36" s="370" t="s">
        <v>4736</v>
      </c>
      <c r="AA36" s="328"/>
      <c r="AB36" s="331"/>
      <c r="AC36" s="331"/>
      <c r="AD36" s="328" t="s">
        <v>3533</v>
      </c>
      <c r="AE36" s="410">
        <f>$K36/3</f>
        <v>14110333.333333334</v>
      </c>
      <c r="AF36" s="326" t="s">
        <v>176</v>
      </c>
      <c r="AG36" s="326"/>
      <c r="AH36" s="326"/>
      <c r="AI36" s="328"/>
      <c r="AJ36" s="331"/>
      <c r="AK36" s="328" t="s">
        <v>373</v>
      </c>
      <c r="AL36" s="410">
        <f>$K36/3</f>
        <v>14110333.333333334</v>
      </c>
      <c r="AM36" s="326" t="s">
        <v>217</v>
      </c>
      <c r="AN36" s="326"/>
      <c r="AO36" s="326"/>
      <c r="AP36" s="328"/>
      <c r="AQ36" s="328"/>
      <c r="AR36" s="328"/>
      <c r="AS36" s="328"/>
      <c r="AT36" s="328"/>
      <c r="AU36" s="328"/>
      <c r="AV36" s="328"/>
      <c r="AW36" s="328"/>
      <c r="AX36" s="328"/>
      <c r="AY36" s="328"/>
      <c r="AZ36" s="328"/>
      <c r="BA36" s="328"/>
      <c r="BB36" s="328"/>
      <c r="BC36" s="328"/>
      <c r="BD36" s="328"/>
      <c r="BE36" s="328"/>
      <c r="BF36" s="328"/>
      <c r="BG36" s="328"/>
      <c r="BH36" s="328"/>
      <c r="BI36" s="328"/>
      <c r="BJ36" s="328"/>
      <c r="BK36" s="328"/>
      <c r="BL36" s="328"/>
      <c r="BM36" s="328"/>
      <c r="BN36" s="328"/>
      <c r="BO36" s="328"/>
      <c r="BP36" s="328"/>
      <c r="BQ36" s="328"/>
      <c r="BR36" s="328">
        <v>9.11</v>
      </c>
      <c r="BS36" s="1018" t="s">
        <v>3661</v>
      </c>
      <c r="BT36" s="10" t="s">
        <v>3662</v>
      </c>
      <c r="BU36" s="332"/>
      <c r="BV36" s="328"/>
      <c r="BW36" s="328"/>
      <c r="BX36" s="328"/>
      <c r="BY36" s="328"/>
      <c r="BZ36" s="328"/>
      <c r="CA36" s="328"/>
      <c r="CB36" s="328"/>
      <c r="CC36" s="328"/>
      <c r="CD36" s="328"/>
      <c r="CE36" s="328"/>
      <c r="CF36" s="328"/>
      <c r="CG36" s="328"/>
      <c r="CH36" s="328"/>
      <c r="CI36" s="328"/>
      <c r="CJ36" s="328"/>
      <c r="CK36" s="328"/>
      <c r="CL36" s="328"/>
      <c r="CM36" s="328"/>
      <c r="CN36" s="328"/>
      <c r="CO36" s="328"/>
      <c r="CP36" s="328"/>
      <c r="CQ36" s="296"/>
      <c r="CR36" s="296"/>
      <c r="CS36" s="296"/>
    </row>
    <row r="37" spans="1:97" ht="36">
      <c r="A37" s="259">
        <v>35</v>
      </c>
      <c r="B37" s="293"/>
      <c r="C37" s="326"/>
      <c r="D37" s="194" t="s">
        <v>6007</v>
      </c>
      <c r="E37" s="326" t="s">
        <v>5491</v>
      </c>
      <c r="F37" s="259">
        <v>2024</v>
      </c>
      <c r="G37" s="259">
        <v>2024</v>
      </c>
      <c r="H37" s="259"/>
      <c r="I37" s="326"/>
      <c r="J37" s="1017">
        <v>40250000</v>
      </c>
      <c r="K37" s="1017">
        <v>40250000</v>
      </c>
      <c r="L37" s="326" t="s">
        <v>4734</v>
      </c>
      <c r="M37" s="259"/>
      <c r="N37" s="9" t="s">
        <v>6005</v>
      </c>
      <c r="O37" s="327" t="s">
        <v>3423</v>
      </c>
      <c r="P37" s="259" t="s">
        <v>3686</v>
      </c>
      <c r="Q37" s="327" t="s">
        <v>5397</v>
      </c>
      <c r="R37" s="20">
        <v>259781</v>
      </c>
      <c r="S37" s="30" t="s">
        <v>33</v>
      </c>
      <c r="T37" s="23" t="s">
        <v>1270</v>
      </c>
      <c r="U37" s="410">
        <f>$K37/3</f>
        <v>13416666.666666666</v>
      </c>
      <c r="V37" s="326" t="s">
        <v>242</v>
      </c>
      <c r="W37" s="8" t="s">
        <v>4908</v>
      </c>
      <c r="X37" s="8" t="s">
        <v>4734</v>
      </c>
      <c r="Y37" s="22">
        <v>1093</v>
      </c>
      <c r="Z37" s="370" t="s">
        <v>4736</v>
      </c>
      <c r="AA37" s="328"/>
      <c r="AB37" s="331"/>
      <c r="AC37" s="331"/>
      <c r="AD37" s="328" t="s">
        <v>4840</v>
      </c>
      <c r="AE37" s="410">
        <f>$K37/3</f>
        <v>13416666.666666666</v>
      </c>
      <c r="AF37" s="326" t="s">
        <v>242</v>
      </c>
      <c r="AG37" s="326"/>
      <c r="AH37" s="326"/>
      <c r="AI37" s="328"/>
      <c r="AJ37" s="331"/>
      <c r="AK37" s="328" t="s">
        <v>6008</v>
      </c>
      <c r="AL37" s="410">
        <f>$K37/3</f>
        <v>13416666.666666666</v>
      </c>
      <c r="AM37" s="326" t="s">
        <v>2140</v>
      </c>
      <c r="AN37" s="326"/>
      <c r="AO37" s="326"/>
      <c r="AP37" s="328"/>
      <c r="AQ37" s="328"/>
      <c r="AR37" s="328"/>
      <c r="AS37" s="328"/>
      <c r="AT37" s="328"/>
      <c r="AU37" s="328"/>
      <c r="AV37" s="328"/>
      <c r="AW37" s="328"/>
      <c r="AX37" s="328"/>
      <c r="AY37" s="328"/>
      <c r="AZ37" s="328"/>
      <c r="BA37" s="328"/>
      <c r="BB37" s="328"/>
      <c r="BC37" s="328"/>
      <c r="BD37" s="328"/>
      <c r="BE37" s="328"/>
      <c r="BF37" s="328"/>
      <c r="BG37" s="328"/>
      <c r="BH37" s="328"/>
      <c r="BI37" s="328"/>
      <c r="BJ37" s="328"/>
      <c r="BK37" s="328"/>
      <c r="BL37" s="328"/>
      <c r="BM37" s="328"/>
      <c r="BN37" s="328"/>
      <c r="BO37" s="328"/>
      <c r="BP37" s="328"/>
      <c r="BQ37" s="328"/>
      <c r="BR37" s="328">
        <v>8</v>
      </c>
      <c r="BS37" s="1018" t="s">
        <v>3661</v>
      </c>
      <c r="BT37" s="10" t="s">
        <v>3662</v>
      </c>
      <c r="BU37" s="332"/>
      <c r="BV37" s="328"/>
      <c r="BW37" s="328"/>
      <c r="BX37" s="328"/>
      <c r="BY37" s="328"/>
      <c r="BZ37" s="328"/>
      <c r="CA37" s="328"/>
      <c r="CB37" s="328"/>
      <c r="CC37" s="328"/>
      <c r="CD37" s="328"/>
      <c r="CE37" s="328"/>
      <c r="CF37" s="328"/>
      <c r="CG37" s="328"/>
      <c r="CH37" s="328"/>
      <c r="CI37" s="328"/>
      <c r="CJ37" s="328"/>
      <c r="CK37" s="328"/>
      <c r="CL37" s="328"/>
      <c r="CM37" s="328"/>
      <c r="CN37" s="328"/>
      <c r="CO37" s="328"/>
      <c r="CP37" s="328"/>
      <c r="CQ37" s="296"/>
      <c r="CR37" s="296"/>
      <c r="CS37" s="296"/>
    </row>
    <row r="38" spans="1:97" ht="36">
      <c r="A38" s="10">
        <v>36</v>
      </c>
      <c r="B38" s="293"/>
      <c r="C38" s="326"/>
      <c r="D38" s="194" t="s">
        <v>6009</v>
      </c>
      <c r="E38" s="326" t="s">
        <v>5491</v>
      </c>
      <c r="F38" s="259">
        <v>2024</v>
      </c>
      <c r="G38" s="259">
        <v>2024</v>
      </c>
      <c r="H38" s="259"/>
      <c r="I38" s="326"/>
      <c r="J38" s="1017">
        <v>45000000</v>
      </c>
      <c r="K38" s="1017">
        <v>45000000</v>
      </c>
      <c r="L38" s="326" t="s">
        <v>4734</v>
      </c>
      <c r="M38" s="259"/>
      <c r="N38" s="9" t="s">
        <v>6005</v>
      </c>
      <c r="O38" s="327" t="s">
        <v>3423</v>
      </c>
      <c r="P38" s="259" t="s">
        <v>3686</v>
      </c>
      <c r="Q38" s="327" t="s">
        <v>5397</v>
      </c>
      <c r="R38" s="20">
        <v>6665306</v>
      </c>
      <c r="S38" s="30" t="s">
        <v>35</v>
      </c>
      <c r="T38" s="23" t="s">
        <v>2015</v>
      </c>
      <c r="U38" s="410">
        <f>$K38/3</f>
        <v>15000000</v>
      </c>
      <c r="V38" s="326" t="s">
        <v>217</v>
      </c>
      <c r="W38" s="8" t="s">
        <v>4746</v>
      </c>
      <c r="X38" s="8" t="s">
        <v>4734</v>
      </c>
      <c r="Y38" s="22">
        <v>1093</v>
      </c>
      <c r="Z38" s="370" t="s">
        <v>4736</v>
      </c>
      <c r="AA38" s="328"/>
      <c r="AB38" s="331"/>
      <c r="AC38" s="331"/>
      <c r="AD38" s="328" t="s">
        <v>3358</v>
      </c>
      <c r="AE38" s="410">
        <f>$K38/3</f>
        <v>15000000</v>
      </c>
      <c r="AF38" s="326" t="s">
        <v>217</v>
      </c>
      <c r="AG38" s="326"/>
      <c r="AH38" s="326"/>
      <c r="AI38" s="328"/>
      <c r="AJ38" s="331"/>
      <c r="AK38" s="328"/>
      <c r="AL38" s="410">
        <f>$K38/3</f>
        <v>15000000</v>
      </c>
      <c r="AM38" s="326"/>
      <c r="AN38" s="326"/>
      <c r="AO38" s="326"/>
      <c r="AP38" s="328"/>
      <c r="AQ38" s="328"/>
      <c r="AR38" s="328"/>
      <c r="AS38" s="328"/>
      <c r="AT38" s="328"/>
      <c r="AU38" s="328"/>
      <c r="AV38" s="328"/>
      <c r="AW38" s="328"/>
      <c r="AX38" s="328"/>
      <c r="AY38" s="328"/>
      <c r="AZ38" s="328"/>
      <c r="BA38" s="328"/>
      <c r="BB38" s="328"/>
      <c r="BC38" s="328"/>
      <c r="BD38" s="328"/>
      <c r="BE38" s="328"/>
      <c r="BF38" s="328"/>
      <c r="BG38" s="328"/>
      <c r="BH38" s="328"/>
      <c r="BI38" s="328"/>
      <c r="BJ38" s="328"/>
      <c r="BK38" s="328"/>
      <c r="BL38" s="328"/>
      <c r="BM38" s="328"/>
      <c r="BN38" s="328"/>
      <c r="BO38" s="328"/>
      <c r="BP38" s="328"/>
      <c r="BQ38" s="328"/>
      <c r="BR38" s="328">
        <v>2.8</v>
      </c>
      <c r="BS38" s="1018" t="s">
        <v>3661</v>
      </c>
      <c r="BT38" s="10" t="s">
        <v>3662</v>
      </c>
      <c r="BU38" s="332"/>
      <c r="BV38" s="328"/>
      <c r="BW38" s="328"/>
      <c r="BX38" s="328"/>
      <c r="BY38" s="328"/>
      <c r="BZ38" s="328"/>
      <c r="CA38" s="328"/>
      <c r="CB38" s="328"/>
      <c r="CC38" s="328"/>
      <c r="CD38" s="328"/>
      <c r="CE38" s="328"/>
      <c r="CF38" s="328"/>
      <c r="CG38" s="328"/>
      <c r="CH38" s="328"/>
      <c r="CI38" s="328"/>
      <c r="CJ38" s="328"/>
      <c r="CK38" s="328"/>
      <c r="CL38" s="328"/>
      <c r="CM38" s="328"/>
      <c r="CN38" s="328"/>
      <c r="CO38" s="328"/>
      <c r="CP38" s="328"/>
      <c r="CQ38" s="296"/>
      <c r="CR38" s="296"/>
      <c r="CS38" s="296"/>
    </row>
    <row r="39" spans="1:97">
      <c r="A39" s="10"/>
      <c r="B39" s="8"/>
      <c r="C39" s="8"/>
      <c r="D39" s="194"/>
      <c r="E39" s="10"/>
      <c r="F39" s="259"/>
      <c r="G39" s="259"/>
      <c r="H39" s="10"/>
      <c r="I39" s="8"/>
      <c r="J39" s="731"/>
      <c r="K39" s="1027">
        <f>SUM(K2:K38)</f>
        <v>1852557995</v>
      </c>
      <c r="L39" s="326"/>
      <c r="M39" s="10"/>
      <c r="N39" s="8"/>
      <c r="O39" s="10"/>
      <c r="P39" s="10"/>
      <c r="Q39" s="8"/>
      <c r="R39" s="20"/>
      <c r="S39" s="30"/>
      <c r="T39" s="23"/>
      <c r="U39" s="10"/>
      <c r="V39" s="326"/>
      <c r="W39" s="326"/>
      <c r="X39" s="326"/>
      <c r="Y39" s="1023"/>
      <c r="Z39" s="1023"/>
      <c r="AA39" s="10"/>
      <c r="AB39" s="323"/>
      <c r="AC39" s="323"/>
      <c r="AD39" s="8"/>
      <c r="AE39" s="10"/>
      <c r="AF39" s="10"/>
      <c r="AG39" s="326"/>
      <c r="AH39" s="326"/>
      <c r="AI39" s="10"/>
      <c r="AJ39" s="323"/>
      <c r="AK39" s="8"/>
      <c r="AL39" s="10"/>
      <c r="AM39" s="8"/>
      <c r="AN39" s="8"/>
      <c r="AO39" s="8"/>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296"/>
      <c r="CR39" s="296"/>
      <c r="CS39" s="296"/>
    </row>
  </sheetData>
  <phoneticPr fontId="7" type="noConversion"/>
  <hyperlinks>
    <hyperlink ref="B13" r:id="rId1" xr:uid="{00000000-0004-0000-1400-000000000000}"/>
    <hyperlink ref="B14" r:id="rId2" xr:uid="{00000000-0004-0000-1400-000001000000}"/>
    <hyperlink ref="B15" r:id="rId3" xr:uid="{00000000-0004-0000-1400-000002000000}"/>
    <hyperlink ref="B2" r:id="rId4" xr:uid="{00000000-0004-0000-1400-000003000000}"/>
    <hyperlink ref="B3" r:id="rId5" xr:uid="{00000000-0004-0000-1400-000004000000}"/>
    <hyperlink ref="C13" r:id="rId6" xr:uid="{00000000-0004-0000-1400-000005000000}"/>
    <hyperlink ref="BS6" r:id="rId7" xr:uid="{00000000-0004-0000-1400-000006000000}"/>
    <hyperlink ref="B4" r:id="rId8" xr:uid="{00000000-0004-0000-1400-000007000000}"/>
    <hyperlink ref="B8" r:id="rId9" xr:uid="{00000000-0004-0000-1400-000008000000}"/>
    <hyperlink ref="BT8" r:id="rId10" xr:uid="{00000000-0004-0000-1400-000009000000}"/>
    <hyperlink ref="BS8" r:id="rId11" xr:uid="{00000000-0004-0000-1400-00000A000000}"/>
    <hyperlink ref="C15" r:id="rId12" xr:uid="{00000000-0004-0000-1400-00000B000000}"/>
    <hyperlink ref="B24" r:id="rId13" display="https://yptorid-my.sharepoint.com/:b:/g/personal/lppm_ittelkom-sby_ac_id/EVmf0qXQaO1LvsHj6UcKHsMBOOYQB9GtgAeVzl_2orTDPg?e=9fZAvL" xr:uid="{00000000-0004-0000-1400-00000C000000}"/>
    <hyperlink ref="BS28" r:id="rId14" xr:uid="{00000000-0004-0000-1400-00000D000000}"/>
    <hyperlink ref="BS30" r:id="rId15" xr:uid="{00000000-0004-0000-1400-00000E000000}"/>
    <hyperlink ref="BS25" r:id="rId16" xr:uid="{00000000-0004-0000-1400-00000F000000}"/>
    <hyperlink ref="BS24" r:id="rId17" xr:uid="{00000000-0004-0000-1400-000010000000}"/>
    <hyperlink ref="BS26" r:id="rId18" xr:uid="{00000000-0004-0000-1400-000011000000}"/>
    <hyperlink ref="BS27" r:id="rId19" xr:uid="{00000000-0004-0000-1400-000012000000}"/>
    <hyperlink ref="BS29" r:id="rId20" xr:uid="{00000000-0004-0000-1400-000013000000}"/>
    <hyperlink ref="BS31" r:id="rId21" xr:uid="{00000000-0004-0000-1400-000014000000}"/>
    <hyperlink ref="BS32" r:id="rId22" xr:uid="{00000000-0004-0000-1400-000015000000}"/>
    <hyperlink ref="BS33" r:id="rId23" xr:uid="{00000000-0004-0000-1400-000016000000}"/>
    <hyperlink ref="BS34" r:id="rId24" xr:uid="{00000000-0004-0000-1400-000017000000}"/>
    <hyperlink ref="BS35" r:id="rId25" xr:uid="{00000000-0004-0000-1400-000018000000}"/>
    <hyperlink ref="C31" r:id="rId26" xr:uid="{00000000-0004-0000-1400-000019000000}"/>
    <hyperlink ref="C32" r:id="rId27" xr:uid="{00000000-0004-0000-1400-00001A000000}"/>
    <hyperlink ref="C33" r:id="rId28" xr:uid="{00000000-0004-0000-1400-00001B000000}"/>
    <hyperlink ref="C34" r:id="rId29" xr:uid="{00000000-0004-0000-1400-00001C000000}"/>
    <hyperlink ref="C35" r:id="rId30" xr:uid="{00000000-0004-0000-1400-00001D000000}"/>
    <hyperlink ref="B7" r:id="rId31" xr:uid="{00000000-0004-0000-1400-00001E000000}"/>
    <hyperlink ref="B10" r:id="rId32" xr:uid="{00000000-0004-0000-1400-00001F000000}"/>
    <hyperlink ref="B11:B12" r:id="rId33" display="REK. 259/ABDI1/REK/IX/2022" xr:uid="{00000000-0004-0000-1400-000020000000}"/>
    <hyperlink ref="B14:B15" r:id="rId34" display="REK. 097/ABDI3/REK/VII/2023" xr:uid="{00000000-0004-0000-1400-000021000000}"/>
    <hyperlink ref="C14" r:id="rId35" xr:uid="{00000000-0004-0000-1400-000022000000}"/>
    <hyperlink ref="B17" r:id="rId36" xr:uid="{00000000-0004-0000-1400-000023000000}"/>
    <hyperlink ref="B16" r:id="rId37" xr:uid="{00000000-0004-0000-1400-000024000000}"/>
    <hyperlink ref="B32" r:id="rId38" xr:uid="{00000000-0004-0000-1400-000025000000}"/>
    <hyperlink ref="B34" r:id="rId39" xr:uid="{00000000-0004-0000-1400-000026000000}"/>
    <hyperlink ref="B33" r:id="rId40" xr:uid="{00000000-0004-0000-1400-000027000000}"/>
    <hyperlink ref="B33:B38" r:id="rId41" display="REK.259_ABDI1_REK_XII_2023" xr:uid="{00000000-0004-0000-1400-000028000000}"/>
    <hyperlink ref="B17" r:id="rId42" xr:uid="{00000000-0004-0000-1400-000029000000}"/>
    <hyperlink ref="B18:B23" r:id="rId43" display="REK.259_ABDI1_REK_XII_2023" xr:uid="{00000000-0004-0000-1400-00002A000000}"/>
  </hyperlinks>
  <pageMargins left="0.7" right="0.7" top="0.75" bottom="0.75" header="0.3" footer="0.3"/>
  <pageSetup orientation="portrait" r:id="rId44"/>
  <tableParts count="1">
    <tablePart r:id="rId4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CH54"/>
  <sheetViews>
    <sheetView topLeftCell="A34" zoomScaleNormal="91" workbookViewId="0">
      <pane xSplit="5" topLeftCell="J1" activePane="topRight" state="frozen"/>
      <selection activeCell="J168" sqref="J168"/>
      <selection pane="topRight" activeCell="J53" sqref="J53"/>
    </sheetView>
  </sheetViews>
  <sheetFormatPr defaultColWidth="9.109375" defaultRowHeight="14.4"/>
  <cols>
    <col min="1" max="1" width="4.88671875" style="5" customWidth="1"/>
    <col min="2" max="2" width="8.6640625" style="6" customWidth="1"/>
    <col min="3" max="3" width="8.88671875" style="294" customWidth="1"/>
    <col min="4" max="4" width="27.33203125" style="195" customWidth="1"/>
    <col min="5" max="5" width="19.5546875" style="5" customWidth="1"/>
    <col min="6" max="6" width="12.5546875" style="5" hidden="1" customWidth="1"/>
    <col min="7" max="7" width="12.33203125" style="4" customWidth="1"/>
    <col min="8" max="8" width="10" style="5" hidden="1" customWidth="1"/>
    <col min="9" max="9" width="21.44140625" style="99" hidden="1" customWidth="1"/>
    <col min="10" max="10" width="17.5546875" style="224" customWidth="1"/>
    <col min="11" max="11" width="25.44140625" style="4" hidden="1" customWidth="1"/>
    <col min="12" max="12" width="15.6640625" style="5" hidden="1" customWidth="1"/>
    <col min="13" max="13" width="23" style="5" hidden="1" customWidth="1"/>
    <col min="14" max="14" width="24.44140625" style="5" customWidth="1"/>
    <col min="15" max="15" width="23" style="4" hidden="1" customWidth="1"/>
    <col min="16" max="16" width="17" style="5" customWidth="1"/>
    <col min="17" max="17" width="16" style="5" hidden="1" customWidth="1"/>
    <col min="18" max="18" width="14.33203125" style="5" customWidth="1"/>
    <col min="19" max="19" width="13.5546875" style="5" hidden="1" customWidth="1"/>
    <col min="20" max="20" width="16" style="225" hidden="1" customWidth="1"/>
    <col min="21" max="21" width="14.109375" style="5" customWidth="1"/>
    <col min="22" max="22" width="17.109375" style="5" hidden="1" customWidth="1"/>
    <col min="23" max="23" width="12.5546875" style="5" hidden="1" customWidth="1"/>
    <col min="24" max="24" width="8.88671875" style="4" hidden="1" customWidth="1"/>
    <col min="25" max="25" width="10" style="56" hidden="1" customWidth="1"/>
    <col min="26" max="26" width="11.109375" style="5" hidden="1" customWidth="1"/>
    <col min="27" max="27" width="17" style="502" hidden="1" customWidth="1"/>
    <col min="28" max="28" width="18.109375" style="5" customWidth="1"/>
    <col min="29" max="29" width="17.6640625" style="113" hidden="1" customWidth="1"/>
    <col min="30" max="30" width="11.44140625" style="5" customWidth="1"/>
    <col min="31" max="31" width="11.109375" style="5" hidden="1" customWidth="1"/>
    <col min="32" max="32" width="8.5546875" style="4" hidden="1" customWidth="1"/>
    <col min="33" max="33" width="19.88671875" style="5" hidden="1" customWidth="1"/>
    <col min="34" max="34" width="17.109375" style="804" hidden="1" customWidth="1"/>
    <col min="35" max="35" width="18.109375" style="5" customWidth="1"/>
    <col min="36" max="36" width="17.6640625" style="113" hidden="1" customWidth="1"/>
    <col min="37" max="37" width="11" style="4" customWidth="1"/>
    <col min="38" max="38" width="12.109375" style="4" hidden="1" customWidth="1"/>
    <col min="39" max="39" width="9.109375" style="4" hidden="1" customWidth="1"/>
    <col min="40" max="40" width="16.109375" style="4" hidden="1" customWidth="1"/>
    <col min="41" max="41" width="17.109375" style="4" hidden="1" customWidth="1"/>
    <col min="42" max="42" width="18.109375" style="4" customWidth="1"/>
    <col min="43" max="43" width="17.6640625" style="226" hidden="1" customWidth="1"/>
    <col min="44" max="44" width="12.44140625" style="4" customWidth="1"/>
    <col min="45" max="45" width="12.109375" style="4" hidden="1" customWidth="1"/>
    <col min="46" max="46" width="8.5546875" style="4" hidden="1" customWidth="1"/>
    <col min="47" max="47" width="19.88671875" style="4" hidden="1" customWidth="1"/>
    <col min="48" max="48" width="17.109375" style="4" hidden="1" customWidth="1"/>
    <col min="49" max="49" width="18.109375" style="4" customWidth="1"/>
    <col min="50" max="50" width="17.6640625" style="226" hidden="1" customWidth="1"/>
    <col min="51" max="51" width="9.33203125" style="4" customWidth="1"/>
    <col min="52" max="52" width="13.33203125" style="4" hidden="1" customWidth="1"/>
    <col min="53" max="53" width="10.6640625" style="4" hidden="1" customWidth="1"/>
    <col min="54" max="54" width="19.88671875" style="4" hidden="1" customWidth="1"/>
    <col min="55" max="55" width="17.109375" style="4" hidden="1" customWidth="1"/>
    <col min="56" max="56" width="18.109375" style="4" customWidth="1"/>
    <col min="57" max="57" width="13.6640625" style="4" customWidth="1"/>
    <col min="58" max="58" width="13.33203125" style="4" customWidth="1"/>
    <col min="59" max="59" width="13.109375" style="4" customWidth="1"/>
    <col min="60" max="60" width="13.109375" style="5" hidden="1" customWidth="1"/>
    <col min="61" max="61" width="16.6640625" style="294" hidden="1" customWidth="1"/>
    <col min="62" max="62" width="13.5546875" style="294" hidden="1" customWidth="1"/>
    <col min="63" max="63" width="20" style="4" hidden="1" customWidth="1"/>
    <col min="64" max="64" width="13.5546875" style="4" hidden="1" customWidth="1"/>
    <col min="65" max="65" width="20" style="4" hidden="1" customWidth="1"/>
    <col min="66" max="66" width="13.5546875" style="4" hidden="1" customWidth="1"/>
    <col min="67" max="67" width="20" style="4" hidden="1" customWidth="1"/>
    <col min="68" max="68" width="13.5546875" style="4" hidden="1" customWidth="1"/>
    <col min="69" max="69" width="12.6640625" style="4" hidden="1" customWidth="1"/>
    <col min="70" max="70" width="13.5546875" style="4" hidden="1" customWidth="1"/>
    <col min="71" max="71" width="12.6640625" style="4" hidden="1" customWidth="1"/>
    <col min="72" max="72" width="13.5546875" style="4" hidden="1" customWidth="1"/>
    <col min="73" max="73" width="12.6640625" style="4" hidden="1" customWidth="1"/>
    <col min="74" max="74" width="13.5546875" style="4" hidden="1" customWidth="1"/>
    <col min="75" max="75" width="12.6640625" style="4" hidden="1" customWidth="1"/>
    <col min="76" max="76" width="14.44140625" style="4" hidden="1" customWidth="1"/>
    <col min="77" max="77" width="21.6640625" style="6" hidden="1" customWidth="1"/>
    <col min="78" max="78" width="18.44140625" style="4" hidden="1" customWidth="1"/>
    <col min="79" max="79" width="25.6640625" style="4" hidden="1" customWidth="1"/>
    <col min="80" max="80" width="18.109375" style="44" hidden="1" customWidth="1"/>
    <col min="81" max="81" width="28.33203125" style="44" hidden="1" customWidth="1"/>
    <col min="82" max="82" width="25.44140625" style="44" hidden="1" customWidth="1"/>
    <col min="83" max="83" width="14.88671875" style="44" hidden="1" customWidth="1"/>
    <col min="84" max="84" width="16.44140625" style="44" hidden="1" customWidth="1"/>
    <col min="85" max="85" width="24.33203125" style="4" customWidth="1"/>
    <col min="86" max="86" width="35.5546875" style="4" customWidth="1"/>
    <col min="87" max="16384" width="9.109375" style="4"/>
  </cols>
  <sheetData>
    <row r="1" spans="1:84" s="546" customFormat="1" ht="43.2">
      <c r="A1" s="703" t="s">
        <v>153</v>
      </c>
      <c r="B1" s="629" t="s">
        <v>3600</v>
      </c>
      <c r="C1" s="704" t="s">
        <v>3601</v>
      </c>
      <c r="D1" s="912" t="s">
        <v>3602</v>
      </c>
      <c r="E1" s="705" t="s">
        <v>476</v>
      </c>
      <c r="F1" s="705" t="s">
        <v>2</v>
      </c>
      <c r="G1" s="705" t="s">
        <v>507</v>
      </c>
      <c r="H1" s="705" t="s">
        <v>3603</v>
      </c>
      <c r="I1" s="705" t="s">
        <v>3604</v>
      </c>
      <c r="J1" s="1005" t="s">
        <v>3605</v>
      </c>
      <c r="K1" s="705" t="s">
        <v>3606</v>
      </c>
      <c r="L1" s="705" t="s">
        <v>3607</v>
      </c>
      <c r="M1" s="705" t="s">
        <v>3608</v>
      </c>
      <c r="N1" s="705" t="s">
        <v>0</v>
      </c>
      <c r="O1" s="705" t="s">
        <v>3609</v>
      </c>
      <c r="P1" s="705" t="s">
        <v>8</v>
      </c>
      <c r="Q1" s="705" t="s">
        <v>3610</v>
      </c>
      <c r="R1" s="705" t="s">
        <v>3611</v>
      </c>
      <c r="S1" s="705" t="s">
        <v>3612</v>
      </c>
      <c r="T1" s="707" t="s">
        <v>3613</v>
      </c>
      <c r="U1" s="705" t="s">
        <v>3614</v>
      </c>
      <c r="V1" s="705" t="s">
        <v>3617</v>
      </c>
      <c r="W1" s="705" t="s">
        <v>3618</v>
      </c>
      <c r="X1" s="705" t="s">
        <v>3619</v>
      </c>
      <c r="Y1" s="705" t="s">
        <v>3620</v>
      </c>
      <c r="Z1" s="705" t="s">
        <v>3621</v>
      </c>
      <c r="AA1" s="705" t="s">
        <v>3622</v>
      </c>
      <c r="AB1" s="705" t="s">
        <v>5340</v>
      </c>
      <c r="AC1" s="708" t="s">
        <v>6300</v>
      </c>
      <c r="AD1" s="705" t="s">
        <v>528</v>
      </c>
      <c r="AE1" s="705" t="s">
        <v>3628</v>
      </c>
      <c r="AF1" s="705" t="s">
        <v>3629</v>
      </c>
      <c r="AG1" s="705" t="s">
        <v>3630</v>
      </c>
      <c r="AH1" s="800" t="s">
        <v>3631</v>
      </c>
      <c r="AI1" s="705" t="s">
        <v>5342</v>
      </c>
      <c r="AJ1" s="708" t="s">
        <v>6301</v>
      </c>
      <c r="AK1" s="705" t="s">
        <v>530</v>
      </c>
      <c r="AL1" s="705" t="s">
        <v>3637</v>
      </c>
      <c r="AM1" s="705" t="s">
        <v>3638</v>
      </c>
      <c r="AN1" s="705" t="s">
        <v>3639</v>
      </c>
      <c r="AO1" s="705" t="s">
        <v>3640</v>
      </c>
      <c r="AP1" s="705" t="s">
        <v>3641</v>
      </c>
      <c r="AQ1" s="708" t="s">
        <v>3642</v>
      </c>
      <c r="AR1" s="705" t="s">
        <v>3643</v>
      </c>
      <c r="AS1" s="705" t="s">
        <v>3645</v>
      </c>
      <c r="AT1" s="705" t="s">
        <v>3646</v>
      </c>
      <c r="AU1" s="705" t="s">
        <v>3647</v>
      </c>
      <c r="AV1" s="705" t="s">
        <v>3648</v>
      </c>
      <c r="AW1" s="705" t="s">
        <v>3649</v>
      </c>
      <c r="AX1" s="708" t="s">
        <v>3650</v>
      </c>
      <c r="AY1" s="705" t="s">
        <v>3651</v>
      </c>
      <c r="AZ1" s="705" t="s">
        <v>3653</v>
      </c>
      <c r="BA1" s="705" t="s">
        <v>3654</v>
      </c>
      <c r="BB1" s="705" t="s">
        <v>3655</v>
      </c>
      <c r="BC1" s="705" t="s">
        <v>3656</v>
      </c>
      <c r="BD1" s="705" t="s">
        <v>3657</v>
      </c>
      <c r="BE1" s="709" t="s">
        <v>3658</v>
      </c>
      <c r="BF1" s="709" t="s">
        <v>3659</v>
      </c>
      <c r="BG1" s="708" t="s">
        <v>3660</v>
      </c>
      <c r="BH1" s="815" t="s">
        <v>480</v>
      </c>
      <c r="BI1" s="710" t="s">
        <v>3661</v>
      </c>
      <c r="BJ1" s="711" t="s">
        <v>3662</v>
      </c>
      <c r="BK1" s="712" t="s">
        <v>3663</v>
      </c>
      <c r="BL1" s="713" t="s">
        <v>3664</v>
      </c>
      <c r="BM1" s="713" t="s">
        <v>3665</v>
      </c>
      <c r="BN1" s="713" t="s">
        <v>3666</v>
      </c>
      <c r="BO1" s="713" t="s">
        <v>3667</v>
      </c>
      <c r="BP1" s="713" t="s">
        <v>3668</v>
      </c>
      <c r="BQ1" s="713" t="s">
        <v>3669</v>
      </c>
      <c r="BR1" s="713" t="s">
        <v>3670</v>
      </c>
      <c r="BS1" s="713" t="s">
        <v>3671</v>
      </c>
      <c r="BT1" s="713" t="s">
        <v>3672</v>
      </c>
      <c r="BU1" s="713" t="s">
        <v>3673</v>
      </c>
      <c r="BV1" s="713" t="s">
        <v>3674</v>
      </c>
      <c r="BW1" s="713" t="s">
        <v>3675</v>
      </c>
      <c r="BX1" s="713" t="s">
        <v>3676</v>
      </c>
      <c r="BY1" s="714" t="s">
        <v>3677</v>
      </c>
      <c r="BZ1" s="715" t="s">
        <v>3678</v>
      </c>
      <c r="CA1" s="715" t="s">
        <v>3679</v>
      </c>
      <c r="CB1" s="742" t="s">
        <v>3680</v>
      </c>
      <c r="CC1" s="888" t="s">
        <v>6309</v>
      </c>
      <c r="CD1" s="888" t="s">
        <v>6310</v>
      </c>
      <c r="CE1" s="894" t="s">
        <v>3418</v>
      </c>
      <c r="CF1" s="894" t="s">
        <v>6311</v>
      </c>
    </row>
    <row r="2" spans="1:84" s="937" customFormat="1" ht="48" customHeight="1">
      <c r="A2" s="368">
        <v>1</v>
      </c>
      <c r="B2" s="919" t="s">
        <v>3870</v>
      </c>
      <c r="C2" s="368"/>
      <c r="D2" s="920" t="s">
        <v>3871</v>
      </c>
      <c r="E2" s="368" t="s">
        <v>3872</v>
      </c>
      <c r="F2" s="368">
        <v>2020</v>
      </c>
      <c r="G2" s="368">
        <v>2020</v>
      </c>
      <c r="H2" s="368"/>
      <c r="I2" s="368"/>
      <c r="J2" s="931">
        <v>100000000</v>
      </c>
      <c r="K2" s="368" t="s">
        <v>3472</v>
      </c>
      <c r="L2" s="368"/>
      <c r="M2" s="368"/>
      <c r="N2" s="368" t="s">
        <v>3811</v>
      </c>
      <c r="O2" s="368" t="s">
        <v>3686</v>
      </c>
      <c r="P2" s="368" t="s">
        <v>6122</v>
      </c>
      <c r="Q2" s="368">
        <v>6680651</v>
      </c>
      <c r="R2" s="368" t="s">
        <v>19</v>
      </c>
      <c r="S2" s="608" t="s">
        <v>3865</v>
      </c>
      <c r="T2" s="568">
        <f>J2/3</f>
        <v>33333333.333333332</v>
      </c>
      <c r="U2" s="368" t="s">
        <v>176</v>
      </c>
      <c r="V2" s="368" t="s">
        <v>3751</v>
      </c>
      <c r="W2" s="368"/>
      <c r="X2" s="368"/>
      <c r="Y2" s="779"/>
      <c r="Z2" s="368">
        <v>6805206</v>
      </c>
      <c r="AA2" s="608">
        <v>8920230021</v>
      </c>
      <c r="AB2" s="368" t="s">
        <v>72</v>
      </c>
      <c r="AC2" s="112">
        <f t="shared" ref="AC2" si="0">T2</f>
        <v>33333333.333333332</v>
      </c>
      <c r="AD2" s="368" t="s">
        <v>217</v>
      </c>
      <c r="AE2" s="368" t="s">
        <v>3756</v>
      </c>
      <c r="AF2" s="368" t="s">
        <v>3687</v>
      </c>
      <c r="AG2" s="368"/>
      <c r="AH2" s="608"/>
      <c r="AI2" s="368"/>
      <c r="AJ2" s="933"/>
      <c r="AK2" s="368"/>
      <c r="AL2" s="368"/>
      <c r="AM2" s="368"/>
      <c r="AN2" s="597">
        <v>6859016</v>
      </c>
      <c r="AO2" s="382" t="s">
        <v>2785</v>
      </c>
      <c r="AP2" s="597" t="s">
        <v>60</v>
      </c>
      <c r="AQ2" s="934">
        <f>AC2</f>
        <v>33333333.333333332</v>
      </c>
      <c r="AR2" s="368" t="s">
        <v>176</v>
      </c>
      <c r="AS2" s="368" t="s">
        <v>3751</v>
      </c>
      <c r="AT2" s="368" t="s">
        <v>3687</v>
      </c>
      <c r="AU2" s="597"/>
      <c r="AV2" s="597"/>
      <c r="AW2" s="597"/>
      <c r="AX2" s="934"/>
      <c r="AY2" s="597"/>
      <c r="AZ2" s="597"/>
      <c r="BA2" s="597"/>
      <c r="BB2" s="597"/>
      <c r="BC2" s="597"/>
      <c r="BD2" s="597"/>
      <c r="BE2" s="597"/>
      <c r="BF2" s="597"/>
      <c r="BG2" s="597"/>
      <c r="BH2" s="597"/>
      <c r="BI2" s="368" t="s">
        <v>3661</v>
      </c>
      <c r="BJ2" s="368" t="s">
        <v>3662</v>
      </c>
      <c r="BK2" s="597"/>
      <c r="BL2" s="935"/>
      <c r="BM2" s="597"/>
      <c r="BN2" s="597"/>
      <c r="BO2" s="597"/>
      <c r="BP2" s="935"/>
      <c r="BQ2" s="597"/>
      <c r="BR2" s="597"/>
      <c r="BS2" s="597"/>
      <c r="BT2" s="597"/>
      <c r="BU2" s="597"/>
      <c r="BV2" s="597"/>
      <c r="BW2" s="597"/>
      <c r="BX2" s="597"/>
      <c r="BY2" s="597"/>
      <c r="BZ2" s="597"/>
      <c r="CA2" s="936"/>
      <c r="CB2" s="597"/>
      <c r="CC2" s="928" t="str">
        <f>_xlfn.CONCAT(Table313[[#This Row],[Nama Ketua]],", ", Table313[[#This Row],[Nama Member1]],", ",Table313[[#This Row],[Nama Member2]],", ",Table313[[#This Row],[Nama Anggota 3]],", ",Table313[[#This Row],[Nama Member4]],", ",Table313[[#This Row],[Nama Member5]])</f>
        <v xml:space="preserve">Dimas Adiputra, Agus Sulistya, , Rifki Dwi Putranto, , </v>
      </c>
      <c r="CD2" s="929" t="str">
        <f>_xlfn.CONCAT(Table313[[#This Row],[Prodi Ketua]],", ",Table313[[#This Row],[Prodi]],", ",Table313[[#This Row],[Prodi2]],", ",Table313[[#This Row],[Prodi Anggota 3]],", ",Table313[[#This Row],[Prodi Anggota 4]],", ",Table313[[#This Row],[Prodi Anggota 5]])</f>
        <v xml:space="preserve">Teknik Elektro, Sistem Informasi, , Teknik Elektro, , </v>
      </c>
      <c r="CE2" s="597" t="str">
        <f>_xlfn.CONCAT(Table313[[#This Row],[Nama Mh]],",",Table313[[#This Row],[Nama Mhs2]],",",Table313[[#This Row],[Nama Mhs3]],",",Table313[[#This Row],[Nama Mhs4]],",",Table313[[#This Row],[Nama Mhs5]],",",Table313[[#This Row],[Nama Mhs6]],",",Table313[[#This Row],[Nama Mhs7]])</f>
        <v>,,,,,,</v>
      </c>
      <c r="CF2" s="597" t="str">
        <f>_xlfn.CONCAT(Table313[[#This Row],[Prodi, Fak, PT Mhs1]],",",Table313[[#This Row],[Prodi, Fak, PT Mhs2]],",",Table313[[#This Row],[Prodi, Fak, PT Mhs3]],",",Table313[[#This Row],[Prodi Mhs4]],",",Table313[[#This Row],[Prodi Mhs5]],",",Table313[[#This Row],[Prodi Mhs6]],",",Table313[[#This Row],[Prodi Mhs7]])</f>
        <v>,,,,,,</v>
      </c>
    </row>
    <row r="3" spans="1:84" s="310" customFormat="1" ht="48" customHeight="1">
      <c r="A3" s="576">
        <v>2</v>
      </c>
      <c r="B3" s="940" t="s">
        <v>3880</v>
      </c>
      <c r="C3" s="576"/>
      <c r="D3" s="939" t="s">
        <v>3881</v>
      </c>
      <c r="E3" s="576" t="s">
        <v>3872</v>
      </c>
      <c r="F3" s="576">
        <v>2020</v>
      </c>
      <c r="G3" s="576">
        <v>2020</v>
      </c>
      <c r="H3" s="576"/>
      <c r="I3" s="576"/>
      <c r="J3" s="577">
        <v>86400000</v>
      </c>
      <c r="K3" s="576" t="s">
        <v>3472</v>
      </c>
      <c r="L3" s="576"/>
      <c r="M3" s="576"/>
      <c r="N3" s="576" t="s">
        <v>3811</v>
      </c>
      <c r="O3" s="576" t="s">
        <v>3686</v>
      </c>
      <c r="P3" s="368" t="s">
        <v>6122</v>
      </c>
      <c r="Q3" s="576">
        <v>6665306</v>
      </c>
      <c r="R3" s="576" t="s">
        <v>35</v>
      </c>
      <c r="S3" s="578" t="s">
        <v>3805</v>
      </c>
      <c r="T3" s="568">
        <f>J3/2</f>
        <v>43200000</v>
      </c>
      <c r="U3" s="576" t="s">
        <v>217</v>
      </c>
      <c r="V3" s="576" t="s">
        <v>3756</v>
      </c>
      <c r="W3" s="576"/>
      <c r="X3" s="576"/>
      <c r="Y3" s="579"/>
      <c r="Z3" s="576"/>
      <c r="AA3" s="578"/>
      <c r="AB3" s="576"/>
      <c r="AC3" s="112"/>
      <c r="AD3" s="576"/>
      <c r="AE3" s="576"/>
      <c r="AF3" s="576"/>
      <c r="AG3" s="576">
        <v>6859016</v>
      </c>
      <c r="AH3" s="578" t="s">
        <v>2785</v>
      </c>
      <c r="AI3" s="576" t="s">
        <v>60</v>
      </c>
      <c r="AJ3" s="941">
        <f>T3</f>
        <v>43200000</v>
      </c>
      <c r="AK3" s="576" t="s">
        <v>176</v>
      </c>
      <c r="AL3" s="576" t="s">
        <v>3751</v>
      </c>
      <c r="AM3" s="576" t="s">
        <v>3687</v>
      </c>
      <c r="AN3" s="581"/>
      <c r="AO3" s="581"/>
      <c r="AP3" s="581"/>
      <c r="AQ3" s="942"/>
      <c r="AR3" s="581"/>
      <c r="AS3" s="581"/>
      <c r="AT3" s="581"/>
      <c r="AU3" s="581"/>
      <c r="AV3" s="581"/>
      <c r="AW3" s="581"/>
      <c r="AX3" s="942"/>
      <c r="AY3" s="581"/>
      <c r="AZ3" s="581"/>
      <c r="BA3" s="581"/>
      <c r="BB3" s="581"/>
      <c r="BC3" s="581"/>
      <c r="BD3" s="581"/>
      <c r="BE3" s="581"/>
      <c r="BF3" s="581"/>
      <c r="BG3" s="581"/>
      <c r="BH3" s="581"/>
      <c r="BI3" s="576" t="s">
        <v>3661</v>
      </c>
      <c r="BJ3" s="576" t="s">
        <v>3662</v>
      </c>
      <c r="BK3" s="581"/>
      <c r="BL3" s="582"/>
      <c r="BM3" s="581"/>
      <c r="BN3" s="581"/>
      <c r="BO3" s="581"/>
      <c r="BP3" s="582"/>
      <c r="BQ3" s="581"/>
      <c r="BR3" s="581"/>
      <c r="BS3" s="581"/>
      <c r="BT3" s="581"/>
      <c r="BU3" s="581"/>
      <c r="BV3" s="581"/>
      <c r="BW3" s="581"/>
      <c r="BX3" s="581"/>
      <c r="BY3" s="581"/>
      <c r="BZ3" s="581"/>
      <c r="CA3" s="738"/>
      <c r="CB3" s="581"/>
      <c r="CC3" s="943" t="str">
        <f>_xlfn.CONCAT(Table313[[#This Row],[Nama Ketua]],", ", Table313[[#This Row],[Nama Member1]],", ",Table313[[#This Row],[Nama Member2]],", ",Table313[[#This Row],[Nama Anggota 3]],", ",Table313[[#This Row],[Nama Member4]],", ",Table313[[#This Row],[Nama Member5]])</f>
        <v xml:space="preserve">Ully Asfari, , Rifki Dwi Putranto, , , </v>
      </c>
      <c r="CD3" s="944" t="str">
        <f>_xlfn.CONCAT(Table313[[#This Row],[Prodi Ketua]],", ",Table313[[#This Row],[Prodi]],", ",Table313[[#This Row],[Prodi2]],", ",Table313[[#This Row],[Prodi Anggota 3]],", ",Table313[[#This Row],[Prodi Anggota 4]],", ",Table313[[#This Row],[Prodi Anggota 5]])</f>
        <v xml:space="preserve">Sistem Informasi, , Teknik Elektro, , , </v>
      </c>
      <c r="CE3" s="581" t="str">
        <f>_xlfn.CONCAT(Table313[[#This Row],[Nama Mh]],",",Table313[[#This Row],[Nama Mhs2]],",",Table313[[#This Row],[Nama Mhs3]],",",Table313[[#This Row],[Nama Mhs4]],",",Table313[[#This Row],[Nama Mhs5]],",",Table313[[#This Row],[Nama Mhs6]],",",Table313[[#This Row],[Nama Mhs7]])</f>
        <v>,,,,,,</v>
      </c>
      <c r="CF3" s="581" t="str">
        <f>_xlfn.CONCAT(Table313[[#This Row],[Prodi, Fak, PT Mhs1]],",",Table313[[#This Row],[Prodi, Fak, PT Mhs2]],",",Table313[[#This Row],[Prodi, Fak, PT Mhs3]],",",Table313[[#This Row],[Prodi Mhs4]],",",Table313[[#This Row],[Prodi Mhs5]],",",Table313[[#This Row],[Prodi Mhs6]],",",Table313[[#This Row],[Prodi Mhs7]])</f>
        <v>,,,,,,</v>
      </c>
    </row>
    <row r="4" spans="1:84" s="937" customFormat="1" ht="48" customHeight="1">
      <c r="A4" s="368">
        <v>3</v>
      </c>
      <c r="B4" s="919" t="s">
        <v>3882</v>
      </c>
      <c r="C4" s="368"/>
      <c r="D4" s="920" t="s">
        <v>3883</v>
      </c>
      <c r="E4" s="368" t="s">
        <v>3872</v>
      </c>
      <c r="F4" s="368">
        <v>2020</v>
      </c>
      <c r="G4" s="368">
        <v>2020</v>
      </c>
      <c r="H4" s="368"/>
      <c r="I4" s="368"/>
      <c r="J4" s="931">
        <v>200000000</v>
      </c>
      <c r="K4" s="368" t="s">
        <v>3472</v>
      </c>
      <c r="L4" s="368"/>
      <c r="M4" s="368"/>
      <c r="N4" s="368" t="s">
        <v>3811</v>
      </c>
      <c r="O4" s="368" t="s">
        <v>3686</v>
      </c>
      <c r="P4" s="368" t="s">
        <v>6122</v>
      </c>
      <c r="Q4" s="368">
        <v>6680633</v>
      </c>
      <c r="R4" s="368" t="s">
        <v>25</v>
      </c>
      <c r="S4" s="608" t="s">
        <v>3791</v>
      </c>
      <c r="T4" s="568">
        <f>J4/2</f>
        <v>100000000</v>
      </c>
      <c r="U4" s="368" t="s">
        <v>179</v>
      </c>
      <c r="V4" s="368" t="s">
        <v>3756</v>
      </c>
      <c r="W4" s="368"/>
      <c r="X4" s="368"/>
      <c r="Y4" s="779"/>
      <c r="Z4" s="368">
        <v>6665306</v>
      </c>
      <c r="AA4" s="608" t="s">
        <v>3805</v>
      </c>
      <c r="AB4" s="368" t="s">
        <v>35</v>
      </c>
      <c r="AC4" s="112">
        <f>T4</f>
        <v>100000000</v>
      </c>
      <c r="AD4" s="368" t="s">
        <v>217</v>
      </c>
      <c r="AE4" s="368" t="s">
        <v>3756</v>
      </c>
      <c r="AF4" s="368" t="s">
        <v>3687</v>
      </c>
      <c r="AG4" s="368"/>
      <c r="AH4" s="608"/>
      <c r="AI4" s="368"/>
      <c r="AJ4" s="933"/>
      <c r="AK4" s="368"/>
      <c r="AL4" s="368"/>
      <c r="AM4" s="368"/>
      <c r="AN4" s="368">
        <v>6665306</v>
      </c>
      <c r="AO4" s="608" t="s">
        <v>3805</v>
      </c>
      <c r="AP4" s="597" t="s">
        <v>35</v>
      </c>
      <c r="AQ4" s="934"/>
      <c r="AR4" s="368" t="s">
        <v>217</v>
      </c>
      <c r="AS4" s="368" t="s">
        <v>3756</v>
      </c>
      <c r="AT4" s="368" t="s">
        <v>3687</v>
      </c>
      <c r="AU4" s="597"/>
      <c r="AV4" s="597"/>
      <c r="AW4" s="597"/>
      <c r="AX4" s="934"/>
      <c r="AY4" s="597"/>
      <c r="AZ4" s="597"/>
      <c r="BA4" s="597"/>
      <c r="BB4" s="597"/>
      <c r="BC4" s="597"/>
      <c r="BD4" s="597"/>
      <c r="BE4" s="597"/>
      <c r="BF4" s="597"/>
      <c r="BG4" s="597"/>
      <c r="BH4" s="597"/>
      <c r="BI4" s="368" t="s">
        <v>3661</v>
      </c>
      <c r="BJ4" s="368" t="s">
        <v>3662</v>
      </c>
      <c r="BK4" s="597"/>
      <c r="BL4" s="935"/>
      <c r="BM4" s="597"/>
      <c r="BN4" s="597"/>
      <c r="BO4" s="597"/>
      <c r="BP4" s="935"/>
      <c r="BQ4" s="597"/>
      <c r="BR4" s="597"/>
      <c r="BS4" s="597"/>
      <c r="BT4" s="597"/>
      <c r="BU4" s="597"/>
      <c r="BV4" s="597"/>
      <c r="BW4" s="597"/>
      <c r="BX4" s="597"/>
      <c r="BY4" s="597"/>
      <c r="BZ4" s="597"/>
      <c r="CA4" s="936"/>
      <c r="CB4" s="597"/>
      <c r="CC4" s="928" t="str">
        <f>_xlfn.CONCAT(Table313[[#This Row],[Nama Ketua]],", ", Table313[[#This Row],[Nama Member1]],", ",Table313[[#This Row],[Nama Member2]],", ",Table313[[#This Row],[Nama Anggota 3]],", ",Table313[[#This Row],[Nama Member4]],", ",Table313[[#This Row],[Nama Member5]])</f>
        <v xml:space="preserve">Helmy Widyantara, Ully Asfari, , Ully Asfari, , </v>
      </c>
      <c r="CD4" s="929" t="str">
        <f>_xlfn.CONCAT(Table313[[#This Row],[Prodi Ketua]],", ",Table313[[#This Row],[Prodi]],", ",Table313[[#This Row],[Prodi2]],", ",Table313[[#This Row],[Prodi Anggota 3]],", ",Table313[[#This Row],[Prodi Anggota 4]],", ",Table313[[#This Row],[Prodi Anggota 5]])</f>
        <v xml:space="preserve">Teknologi Informasi, Sistem Informasi, , Sistem Informasi, , </v>
      </c>
      <c r="CE4" s="597" t="str">
        <f>_xlfn.CONCAT(Table313[[#This Row],[Nama Mh]],",",Table313[[#This Row],[Nama Mhs2]],",",Table313[[#This Row],[Nama Mhs3]],",",Table313[[#This Row],[Nama Mhs4]],",",Table313[[#This Row],[Nama Mhs5]],",",Table313[[#This Row],[Nama Mhs6]],",",Table313[[#This Row],[Nama Mhs7]])</f>
        <v>,,,,,,</v>
      </c>
      <c r="CF4" s="597" t="str">
        <f>_xlfn.CONCAT(Table313[[#This Row],[Prodi, Fak, PT Mhs1]],",",Table313[[#This Row],[Prodi, Fak, PT Mhs2]],",",Table313[[#This Row],[Prodi, Fak, PT Mhs3]],",",Table313[[#This Row],[Prodi Mhs4]],",",Table313[[#This Row],[Prodi Mhs5]],",",Table313[[#This Row],[Prodi Mhs6]],",",Table313[[#This Row],[Prodi Mhs7]])</f>
        <v>,,,,,,</v>
      </c>
    </row>
    <row r="5" spans="1:84" s="937" customFormat="1" ht="48" customHeight="1">
      <c r="A5" s="368">
        <v>4</v>
      </c>
      <c r="B5" s="919" t="s">
        <v>4027</v>
      </c>
      <c r="C5" s="566" t="s">
        <v>4028</v>
      </c>
      <c r="D5" s="920" t="s">
        <v>4029</v>
      </c>
      <c r="E5" s="368" t="s">
        <v>68</v>
      </c>
      <c r="F5" s="368">
        <v>2021</v>
      </c>
      <c r="G5" s="368">
        <v>2021</v>
      </c>
      <c r="H5" s="368">
        <v>8</v>
      </c>
      <c r="I5" s="368" t="s">
        <v>3685</v>
      </c>
      <c r="J5" s="931">
        <f>8103000+12474000</f>
        <v>20577000</v>
      </c>
      <c r="K5" s="368" t="s">
        <v>3472</v>
      </c>
      <c r="L5" s="368">
        <v>2</v>
      </c>
      <c r="M5" s="368"/>
      <c r="N5" s="22" t="s">
        <v>6312</v>
      </c>
      <c r="O5" s="597"/>
      <c r="P5" s="597"/>
      <c r="Q5" s="368">
        <v>6070770</v>
      </c>
      <c r="R5" s="368" t="s">
        <v>69</v>
      </c>
      <c r="S5" s="608" t="s">
        <v>4030</v>
      </c>
      <c r="T5" s="568"/>
      <c r="U5" s="368" t="s">
        <v>197</v>
      </c>
      <c r="V5" s="368"/>
      <c r="W5" s="368" t="s">
        <v>4031</v>
      </c>
      <c r="X5" s="368">
        <v>228</v>
      </c>
      <c r="Y5" s="779" t="s">
        <v>4032</v>
      </c>
      <c r="Z5" s="368">
        <v>6699792</v>
      </c>
      <c r="AA5" s="616" t="s">
        <v>4033</v>
      </c>
      <c r="AB5" s="368" t="s">
        <v>864</v>
      </c>
      <c r="AC5" s="112"/>
      <c r="AD5" s="368" t="s">
        <v>197</v>
      </c>
      <c r="AE5" s="368"/>
      <c r="AF5" s="368" t="s">
        <v>4031</v>
      </c>
      <c r="AG5" s="368">
        <v>6753293</v>
      </c>
      <c r="AH5" s="608" t="s">
        <v>4034</v>
      </c>
      <c r="AI5" s="368" t="s">
        <v>865</v>
      </c>
      <c r="AJ5" s="932"/>
      <c r="AK5" s="368" t="s">
        <v>197</v>
      </c>
      <c r="AL5" s="368"/>
      <c r="AM5" s="368" t="s">
        <v>4031</v>
      </c>
      <c r="AN5" s="368">
        <v>6680648</v>
      </c>
      <c r="AO5" s="608" t="s">
        <v>1324</v>
      </c>
      <c r="AP5" s="935" t="s">
        <v>24</v>
      </c>
      <c r="AQ5" s="932">
        <f>J5</f>
        <v>20577000</v>
      </c>
      <c r="AR5" s="368" t="s">
        <v>217</v>
      </c>
      <c r="AS5" s="368" t="s">
        <v>3688</v>
      </c>
      <c r="AT5" s="368" t="s">
        <v>3687</v>
      </c>
      <c r="AU5" s="597"/>
      <c r="AV5" s="597"/>
      <c r="AW5" s="597"/>
      <c r="AX5" s="934"/>
      <c r="AY5" s="597"/>
      <c r="AZ5" s="597"/>
      <c r="BA5" s="597"/>
      <c r="BB5" s="597"/>
      <c r="BC5" s="597"/>
      <c r="BD5" s="597"/>
      <c r="BE5" s="597"/>
      <c r="BF5" s="597"/>
      <c r="BG5" s="597"/>
      <c r="BH5" s="597"/>
      <c r="BI5" s="566" t="s">
        <v>3661</v>
      </c>
      <c r="BJ5" s="566" t="s">
        <v>3662</v>
      </c>
      <c r="BK5" s="597"/>
      <c r="BL5" s="597"/>
      <c r="BM5" s="597"/>
      <c r="BN5" s="597"/>
      <c r="BO5" s="597"/>
      <c r="BP5" s="597"/>
      <c r="BQ5" s="597"/>
      <c r="BR5" s="597"/>
      <c r="BS5" s="597"/>
      <c r="BT5" s="597"/>
      <c r="BU5" s="597"/>
      <c r="BV5" s="597"/>
      <c r="BW5" s="597"/>
      <c r="BX5" s="597"/>
      <c r="BY5" s="597" t="s">
        <v>4035</v>
      </c>
      <c r="BZ5" s="597" t="s">
        <v>4036</v>
      </c>
      <c r="CA5" s="936" t="s">
        <v>3752</v>
      </c>
      <c r="CB5" s="597" t="s">
        <v>4037</v>
      </c>
      <c r="CC5" s="928" t="str">
        <f>_xlfn.CONCAT(Table313[[#This Row],[Nama Ketua]],", ", Table313[[#This Row],[Nama Member1]],", ",Table313[[#This Row],[Nama Member2]],", ",Table313[[#This Row],[Nama Anggota 3]],", ",Table313[[#This Row],[Nama Member4]],", ",Table313[[#This Row],[Nama Member5]])</f>
        <v xml:space="preserve">Achmad Zaki Yamani, Dina Rachmawaty, Famila Dwi Winati, Hawwin Mardhiana, , </v>
      </c>
      <c r="CD5" s="929" t="str">
        <f>_xlfn.CONCAT(Table313[[#This Row],[Prodi Ketua]],", ",Table313[[#This Row],[Prodi]],", ",Table313[[#This Row],[Prodi2]],", ",Table313[[#This Row],[Prodi Anggota 3]],", ",Table313[[#This Row],[Prodi Anggota 4]],", ",Table313[[#This Row],[Prodi Anggota 5]])</f>
        <v xml:space="preserve">Teknik Industri, Teknik Industri, Teknik Industri, Sistem Informasi, , </v>
      </c>
      <c r="CE5" s="597" t="str">
        <f>_xlfn.CONCAT(Table313[[#This Row],[Nama Mh]],",",Table313[[#This Row],[Nama Mhs2]],",",Table313[[#This Row],[Nama Mhs3]],",",Table313[[#This Row],[Nama Mhs4]],",",Table313[[#This Row],[Nama Mhs5]],",",Table313[[#This Row],[Nama Mhs6]],",",Table313[[#This Row],[Nama Mhs7]])</f>
        <v>,,,,,,</v>
      </c>
      <c r="CF5" s="597" t="str">
        <f>_xlfn.CONCAT(Table313[[#This Row],[Prodi, Fak, PT Mhs1]],",",Table313[[#This Row],[Prodi, Fak, PT Mhs2]],",",Table313[[#This Row],[Prodi, Fak, PT Mhs3]],",",Table313[[#This Row],[Prodi Mhs4]],",",Table313[[#This Row],[Prodi Mhs5]],",",Table313[[#This Row],[Prodi Mhs6]],",",Table313[[#This Row],[Prodi Mhs7]])</f>
        <v>,,,,,,</v>
      </c>
    </row>
    <row r="6" spans="1:84" s="6" customFormat="1" ht="48" customHeight="1">
      <c r="A6" s="368">
        <v>5</v>
      </c>
      <c r="B6" s="557" t="s">
        <v>4038</v>
      </c>
      <c r="C6" s="547" t="s">
        <v>4039</v>
      </c>
      <c r="D6" s="560" t="s">
        <v>4040</v>
      </c>
      <c r="E6" s="22" t="s">
        <v>68</v>
      </c>
      <c r="F6" s="22">
        <v>2021</v>
      </c>
      <c r="G6" s="22">
        <v>2021</v>
      </c>
      <c r="H6" s="22">
        <v>12</v>
      </c>
      <c r="I6" s="22" t="s">
        <v>1230</v>
      </c>
      <c r="J6" s="561">
        <v>40000000</v>
      </c>
      <c r="K6" s="22" t="s">
        <v>3472</v>
      </c>
      <c r="L6" s="22">
        <v>4</v>
      </c>
      <c r="M6" s="22"/>
      <c r="N6" s="22" t="s">
        <v>6312</v>
      </c>
      <c r="O6" s="22"/>
      <c r="P6" s="22"/>
      <c r="Q6" s="22">
        <v>6680622</v>
      </c>
      <c r="R6" s="22" t="s">
        <v>4041</v>
      </c>
      <c r="S6" s="564" t="s">
        <v>1271</v>
      </c>
      <c r="T6" s="568">
        <f>J6/1</f>
        <v>40000000</v>
      </c>
      <c r="U6" s="22" t="s">
        <v>207</v>
      </c>
      <c r="V6" s="22" t="s">
        <v>3688</v>
      </c>
      <c r="W6" s="22" t="s">
        <v>3687</v>
      </c>
      <c r="X6" s="22">
        <v>8140</v>
      </c>
      <c r="Y6" s="563" t="s">
        <v>3760</v>
      </c>
      <c r="Z6" s="22"/>
      <c r="AA6" s="583"/>
      <c r="AB6" s="22"/>
      <c r="AC6" s="112"/>
      <c r="AD6" s="22"/>
      <c r="AE6" s="22"/>
      <c r="AF6" s="22"/>
      <c r="AG6" s="368"/>
      <c r="AH6" s="801"/>
      <c r="AI6" s="22"/>
      <c r="AJ6" s="112"/>
      <c r="AK6" s="22"/>
      <c r="AL6" s="22"/>
      <c r="AM6" s="22"/>
      <c r="AN6" s="30"/>
      <c r="AO6" s="30"/>
      <c r="AP6" s="30"/>
      <c r="AQ6" s="565"/>
      <c r="AR6" s="30"/>
      <c r="AS6" s="30"/>
      <c r="AT6" s="30"/>
      <c r="AU6" s="30"/>
      <c r="AV6" s="30"/>
      <c r="AW6" s="30"/>
      <c r="AX6" s="565"/>
      <c r="AY6" s="30"/>
      <c r="AZ6" s="30"/>
      <c r="BA6" s="30"/>
      <c r="BB6" s="30"/>
      <c r="BC6" s="30"/>
      <c r="BD6" s="30"/>
      <c r="BE6" s="30"/>
      <c r="BF6" s="30"/>
      <c r="BG6" s="30"/>
      <c r="BH6" s="30"/>
      <c r="BI6" s="547" t="s">
        <v>3661</v>
      </c>
      <c r="BJ6" s="567" t="s">
        <v>3662</v>
      </c>
      <c r="BK6" s="30" t="s">
        <v>4042</v>
      </c>
      <c r="BL6" s="21"/>
      <c r="BM6" s="30" t="s">
        <v>4043</v>
      </c>
      <c r="BN6" s="30"/>
      <c r="BO6" s="30" t="s">
        <v>4044</v>
      </c>
      <c r="BP6" s="21"/>
      <c r="BQ6" s="30"/>
      <c r="BR6" s="30"/>
      <c r="BS6" s="30"/>
      <c r="BT6" s="30"/>
      <c r="BU6" s="30"/>
      <c r="BV6" s="30"/>
      <c r="BW6" s="30"/>
      <c r="BX6" s="30"/>
      <c r="BY6" s="30" t="s">
        <v>3399</v>
      </c>
      <c r="BZ6" s="30" t="s">
        <v>1230</v>
      </c>
      <c r="CA6" s="736" t="s">
        <v>566</v>
      </c>
      <c r="CB6" s="30"/>
      <c r="CC6" s="889" t="str">
        <f>_xlfn.CONCAT(Table313[[#This Row],[Nama Ketua]],", ", Table313[[#This Row],[Nama Member1]],", ",Table313[[#This Row],[Nama Member2]],", ",Table313[[#This Row],[Nama Anggota 3]],", ",Table313[[#This Row],[Nama Member4]],", ",Table313[[#This Row],[Nama Member5]])</f>
        <v xml:space="preserve">Dewi RahmawatI, , , , , </v>
      </c>
      <c r="CD6" s="257" t="str">
        <f>_xlfn.CONCAT(Table313[[#This Row],[Prodi Ketua]],", ",Table313[[#This Row],[Prodi]],", ",Table313[[#This Row],[Prodi2]],", ",Table313[[#This Row],[Prodi Anggota 3]],", ",Table313[[#This Row],[Prodi Anggota 4]],", ",Table313[[#This Row],[Prodi Anggota 5]])</f>
        <v xml:space="preserve">Rekayasa Perangkat Lunak, , , , , </v>
      </c>
      <c r="CE6" s="30" t="str">
        <f>_xlfn.CONCAT(Table313[[#This Row],[Nama Mh]],",",Table313[[#This Row],[Nama Mhs2]],",",Table313[[#This Row],[Nama Mhs3]],",",Table313[[#This Row],[Nama Mhs4]],",",Table313[[#This Row],[Nama Mhs5]],",",Table313[[#This Row],[Nama Mhs6]],",",Table313[[#This Row],[Nama Mhs7]])</f>
        <v>Zaki Al Faridzi,Muhammad Abizard Al Thareq,Indah Mayang Sari,,,,</v>
      </c>
      <c r="CF6" s="30" t="str">
        <f>_xlfn.CONCAT(Table313[[#This Row],[Prodi, Fak, PT Mhs1]],",",Table313[[#This Row],[Prodi, Fak, PT Mhs2]],",",Table313[[#This Row],[Prodi, Fak, PT Mhs3]],",",Table313[[#This Row],[Prodi Mhs4]],",",Table313[[#This Row],[Prodi Mhs5]],",",Table313[[#This Row],[Prodi Mhs6]],",",Table313[[#This Row],[Prodi Mhs7]])</f>
        <v>,,,,,,</v>
      </c>
    </row>
    <row r="7" spans="1:84" s="6" customFormat="1" ht="48" customHeight="1">
      <c r="A7" s="576">
        <v>6</v>
      </c>
      <c r="B7" s="557" t="s">
        <v>4045</v>
      </c>
      <c r="C7" s="547" t="s">
        <v>4046</v>
      </c>
      <c r="D7" s="560" t="s">
        <v>4047</v>
      </c>
      <c r="E7" s="22" t="s">
        <v>68</v>
      </c>
      <c r="F7" s="22">
        <v>2021</v>
      </c>
      <c r="G7" s="22">
        <v>2021</v>
      </c>
      <c r="H7" s="22">
        <v>11</v>
      </c>
      <c r="I7" s="22" t="s">
        <v>1230</v>
      </c>
      <c r="J7" s="561">
        <f>16750000*2</f>
        <v>33500000</v>
      </c>
      <c r="K7" s="22"/>
      <c r="L7" s="22">
        <v>6</v>
      </c>
      <c r="M7" s="22"/>
      <c r="N7" s="22" t="s">
        <v>6312</v>
      </c>
      <c r="O7" s="22"/>
      <c r="P7" s="22"/>
      <c r="Q7" s="24"/>
      <c r="R7" s="24" t="s">
        <v>70</v>
      </c>
      <c r="S7" s="585"/>
      <c r="T7" s="568"/>
      <c r="U7" s="22"/>
      <c r="V7" s="22"/>
      <c r="W7" s="22"/>
      <c r="X7" s="22"/>
      <c r="Y7" s="563"/>
      <c r="Z7" s="24"/>
      <c r="AA7" s="586"/>
      <c r="AB7" s="24" t="s">
        <v>4048</v>
      </c>
      <c r="AC7" s="112"/>
      <c r="AD7" s="22"/>
      <c r="AE7" s="22"/>
      <c r="AF7" s="22"/>
      <c r="AG7" s="368"/>
      <c r="AH7" s="801"/>
      <c r="AI7" s="22" t="s">
        <v>72</v>
      </c>
      <c r="AJ7" s="112"/>
      <c r="AK7" s="22"/>
      <c r="AL7" s="22"/>
      <c r="AM7" s="22"/>
      <c r="AN7" s="30"/>
      <c r="AO7" s="30"/>
      <c r="AP7" s="21" t="s">
        <v>1063</v>
      </c>
      <c r="AQ7" s="565"/>
      <c r="AR7" s="30"/>
      <c r="AS7" s="30"/>
      <c r="AT7" s="30"/>
      <c r="AU7" s="30"/>
      <c r="AV7" s="30"/>
      <c r="AW7" s="30"/>
      <c r="AX7" s="565"/>
      <c r="AY7" s="30"/>
      <c r="AZ7" s="30"/>
      <c r="BA7" s="30"/>
      <c r="BB7" s="30"/>
      <c r="BC7" s="30"/>
      <c r="BD7" s="30"/>
      <c r="BE7" s="30"/>
      <c r="BF7" s="30"/>
      <c r="BG7" s="30"/>
      <c r="BH7" s="30"/>
      <c r="BI7" s="547" t="s">
        <v>3661</v>
      </c>
      <c r="BJ7" s="567" t="s">
        <v>3662</v>
      </c>
      <c r="BK7" s="30" t="s">
        <v>4049</v>
      </c>
      <c r="BL7" s="21"/>
      <c r="BM7" s="30"/>
      <c r="BN7" s="30"/>
      <c r="BO7" s="30"/>
      <c r="BP7" s="21"/>
      <c r="BQ7" s="30"/>
      <c r="BR7" s="30"/>
      <c r="BS7" s="30"/>
      <c r="BT7" s="30"/>
      <c r="BU7" s="30"/>
      <c r="BV7" s="30"/>
      <c r="BW7" s="30"/>
      <c r="BX7" s="30"/>
      <c r="BY7" s="30" t="s">
        <v>4050</v>
      </c>
      <c r="BZ7" s="30" t="s">
        <v>1230</v>
      </c>
      <c r="CA7" s="736" t="s">
        <v>1230</v>
      </c>
      <c r="CB7" s="30"/>
      <c r="CC7" s="889" t="str">
        <f>_xlfn.CONCAT(Table313[[#This Row],[Nama Ketua]],", ", Table313[[#This Row],[Nama Member1]],", ",Table313[[#This Row],[Nama Member2]],", ",Table313[[#This Row],[Nama Anggota 3]],", ",Table313[[#This Row],[Nama Member4]],", ",Table313[[#This Row],[Nama Member5]])</f>
        <v xml:space="preserve">Kiki Sudiana, Fajar Sidiq Prabowo, Agus Sulistya, Riza Akhsani Setyo Prayoga, , </v>
      </c>
      <c r="CD7" s="257" t="str">
        <f>_xlfn.CONCAT(Table313[[#This Row],[Prodi Ketua]],", ",Table313[[#This Row],[Prodi]],", ",Table313[[#This Row],[Prodi2]],", ",Table313[[#This Row],[Prodi Anggota 3]],", ",Table313[[#This Row],[Prodi Anggota 4]],", ",Table313[[#This Row],[Prodi Anggota 5]])</f>
        <v xml:space="preserve">, , , , , </v>
      </c>
      <c r="CE7" s="30" t="str">
        <f>_xlfn.CONCAT(Table313[[#This Row],[Nama Mh]],",",Table313[[#This Row],[Nama Mhs2]],",",Table313[[#This Row],[Nama Mhs3]],",",Table313[[#This Row],[Nama Mhs4]],",",Table313[[#This Row],[Nama Mhs5]],",",Table313[[#This Row],[Nama Mhs6]],",",Table313[[#This Row],[Nama Mhs7]])</f>
        <v>MUHAMMAD RAFLI RAMADHAN,,,,,,</v>
      </c>
      <c r="CF7" s="30" t="str">
        <f>_xlfn.CONCAT(Table313[[#This Row],[Prodi, Fak, PT Mhs1]],",",Table313[[#This Row],[Prodi, Fak, PT Mhs2]],",",Table313[[#This Row],[Prodi, Fak, PT Mhs3]],",",Table313[[#This Row],[Prodi Mhs4]],",",Table313[[#This Row],[Prodi Mhs5]],",",Table313[[#This Row],[Prodi Mhs6]],",",Table313[[#This Row],[Prodi Mhs7]])</f>
        <v>,,,,,,</v>
      </c>
    </row>
    <row r="8" spans="1:84" s="237" customFormat="1" ht="57.6">
      <c r="A8" s="368">
        <v>7</v>
      </c>
      <c r="B8" s="236" t="s">
        <v>1230</v>
      </c>
      <c r="C8" s="387" t="s">
        <v>1230</v>
      </c>
      <c r="D8" s="569" t="s">
        <v>4201</v>
      </c>
      <c r="E8" s="387" t="s">
        <v>66</v>
      </c>
      <c r="F8" s="387">
        <v>2021</v>
      </c>
      <c r="G8" s="387">
        <v>2021</v>
      </c>
      <c r="H8" s="387"/>
      <c r="I8" s="387"/>
      <c r="J8" s="570">
        <v>100000000</v>
      </c>
      <c r="K8" s="387"/>
      <c r="L8" s="387"/>
      <c r="M8" s="387"/>
      <c r="N8" s="387" t="s">
        <v>9</v>
      </c>
      <c r="O8" s="387"/>
      <c r="P8" s="387"/>
      <c r="Q8" s="387">
        <v>258471</v>
      </c>
      <c r="R8" s="387" t="s">
        <v>67</v>
      </c>
      <c r="S8" s="571" t="s">
        <v>3972</v>
      </c>
      <c r="T8" s="572"/>
      <c r="U8" s="387" t="s">
        <v>176</v>
      </c>
      <c r="V8" s="387" t="s">
        <v>3694</v>
      </c>
      <c r="W8" s="387" t="s">
        <v>3687</v>
      </c>
      <c r="X8" s="387"/>
      <c r="Y8" s="573"/>
      <c r="Z8" s="387">
        <v>6680683</v>
      </c>
      <c r="AA8" s="1002" t="s">
        <v>2742</v>
      </c>
      <c r="AB8" s="387" t="s">
        <v>17</v>
      </c>
      <c r="AC8" s="574"/>
      <c r="AD8" s="387" t="s">
        <v>207</v>
      </c>
      <c r="AE8" s="387" t="s">
        <v>3688</v>
      </c>
      <c r="AF8" s="387" t="s">
        <v>3687</v>
      </c>
      <c r="AG8" s="387">
        <v>6680685</v>
      </c>
      <c r="AH8" s="571" t="s">
        <v>3797</v>
      </c>
      <c r="AI8" s="387" t="s">
        <v>3844</v>
      </c>
      <c r="AJ8" s="574"/>
      <c r="AK8" s="387" t="s">
        <v>176</v>
      </c>
      <c r="AL8" s="387" t="s">
        <v>3694</v>
      </c>
      <c r="AM8" s="387" t="s">
        <v>3687</v>
      </c>
      <c r="AN8" s="387">
        <v>6778837</v>
      </c>
      <c r="AO8" s="624" t="s">
        <v>1267</v>
      </c>
      <c r="AP8" s="387" t="s">
        <v>136</v>
      </c>
      <c r="AQ8" s="575"/>
      <c r="AR8" s="387" t="s">
        <v>256</v>
      </c>
      <c r="AS8" s="387" t="s">
        <v>3756</v>
      </c>
      <c r="AT8" s="387" t="s">
        <v>3687</v>
      </c>
      <c r="AU8" s="236"/>
      <c r="AV8" s="236"/>
      <c r="AW8" s="236"/>
      <c r="AX8" s="575"/>
      <c r="AY8" s="236"/>
      <c r="AZ8" s="236"/>
      <c r="BA8" s="236"/>
      <c r="BB8" s="236"/>
      <c r="BC8" s="236"/>
      <c r="BD8" s="236"/>
      <c r="BE8" s="236"/>
      <c r="BF8" s="236"/>
      <c r="BG8" s="236"/>
      <c r="BH8" s="236"/>
      <c r="BI8" s="1003"/>
      <c r="BJ8" s="387"/>
      <c r="BK8" s="236"/>
      <c r="BL8" s="569"/>
      <c r="BM8" s="236"/>
      <c r="BN8" s="236"/>
      <c r="BO8" s="236"/>
      <c r="BP8" s="569"/>
      <c r="BQ8" s="236"/>
      <c r="BR8" s="236"/>
      <c r="BS8" s="236"/>
      <c r="BT8" s="236"/>
      <c r="BU8" s="236"/>
      <c r="BV8" s="236"/>
      <c r="BW8" s="236"/>
      <c r="BX8" s="236"/>
      <c r="BY8" s="236"/>
      <c r="BZ8" s="236"/>
      <c r="CA8" s="737"/>
      <c r="CB8" s="236"/>
      <c r="CC8" s="1004" t="str">
        <f>_xlfn.CONCAT(Table313[[#This Row],[Nama Ketua]],", ", Table313[[#This Row],[Nama Member1]],", ",Table313[[#This Row],[Nama Member2]],", ",Table313[[#This Row],[Nama Anggota 3]],", ",Table313[[#This Row],[Nama Member4]],", ",Table313[[#This Row],[Nama Member5]])</f>
        <v xml:space="preserve">Susijanto Tri Rasmana, Billy Montolalu, Moch.Iskandar Riansyah, Muhammad Dzulfikar Fauzi, , </v>
      </c>
      <c r="CD8" s="235" t="str">
        <f>_xlfn.CONCAT(Table313[[#This Row],[Prodi Ketua]],", ",Table313[[#This Row],[Prodi]],", ",Table313[[#This Row],[Prodi2]],", ",Table313[[#This Row],[Prodi Anggota 3]],", ",Table313[[#This Row],[Prodi Anggota 4]],", ",Table313[[#This Row],[Prodi Anggota 5]])</f>
        <v xml:space="preserve">Teknik Elektro, Rekayasa Perangkat Lunak, Teknik Elektro, Informatika, , </v>
      </c>
      <c r="CE8" s="236" t="str">
        <f>_xlfn.CONCAT(Table313[[#This Row],[Nama Mh]],",",Table313[[#This Row],[Nama Mhs2]],",",Table313[[#This Row],[Nama Mhs3]],",",Table313[[#This Row],[Nama Mhs4]],",",Table313[[#This Row],[Nama Mhs5]],",",Table313[[#This Row],[Nama Mhs6]],",",Table313[[#This Row],[Nama Mhs7]])</f>
        <v>,,,,,,</v>
      </c>
      <c r="CF8" s="236" t="str">
        <f>_xlfn.CONCAT(Table313[[#This Row],[Prodi, Fak, PT Mhs1]],",",Table313[[#This Row],[Prodi, Fak, PT Mhs2]],",",Table313[[#This Row],[Prodi, Fak, PT Mhs3]],",",Table313[[#This Row],[Prodi Mhs4]],",",Table313[[#This Row],[Prodi Mhs5]],",",Table313[[#This Row],[Prodi Mhs6]],",",Table313[[#This Row],[Prodi Mhs7]])</f>
        <v>,,,,,,</v>
      </c>
    </row>
    <row r="9" spans="1:84" s="310" customFormat="1" ht="48" customHeight="1">
      <c r="A9" s="368">
        <v>8</v>
      </c>
      <c r="B9" s="940" t="s">
        <v>4290</v>
      </c>
      <c r="C9" s="576" t="s">
        <v>1230</v>
      </c>
      <c r="D9" s="582" t="s">
        <v>4337</v>
      </c>
      <c r="E9" s="576" t="s">
        <v>68</v>
      </c>
      <c r="F9" s="576">
        <v>2022</v>
      </c>
      <c r="G9" s="576">
        <v>2022</v>
      </c>
      <c r="H9" s="576" t="s">
        <v>1230</v>
      </c>
      <c r="I9" s="598" t="s">
        <v>4172</v>
      </c>
      <c r="J9" s="577">
        <v>40000000</v>
      </c>
      <c r="K9" s="576" t="s">
        <v>3472</v>
      </c>
      <c r="L9" s="576">
        <v>3</v>
      </c>
      <c r="M9" s="581" t="s">
        <v>4338</v>
      </c>
      <c r="N9" s="581" t="s">
        <v>4339</v>
      </c>
      <c r="O9" s="576" t="s">
        <v>3686</v>
      </c>
      <c r="P9" s="576" t="s">
        <v>3406</v>
      </c>
      <c r="Q9" s="576">
        <v>6680629</v>
      </c>
      <c r="R9" s="576" t="s">
        <v>34</v>
      </c>
      <c r="S9" s="578" t="s">
        <v>2712</v>
      </c>
      <c r="T9" s="354">
        <f t="shared" ref="T9" si="1">J9/2</f>
        <v>20000000</v>
      </c>
      <c r="U9" s="576" t="s">
        <v>169</v>
      </c>
      <c r="V9" s="576" t="s">
        <v>3751</v>
      </c>
      <c r="W9" s="576" t="s">
        <v>3687</v>
      </c>
      <c r="X9" s="576">
        <v>8140</v>
      </c>
      <c r="Y9" s="579" t="s">
        <v>3760</v>
      </c>
      <c r="Z9" s="576">
        <v>6764236</v>
      </c>
      <c r="AA9" s="578" t="s">
        <v>1972</v>
      </c>
      <c r="AB9" s="576" t="s">
        <v>32</v>
      </c>
      <c r="AC9" s="112">
        <f t="shared" ref="AC9:AC14" si="2">T9</f>
        <v>20000000</v>
      </c>
      <c r="AD9" s="576" t="s">
        <v>217</v>
      </c>
      <c r="AE9" s="576" t="s">
        <v>3756</v>
      </c>
      <c r="AF9" s="576" t="s">
        <v>3687</v>
      </c>
      <c r="AG9" s="576"/>
      <c r="AH9" s="945"/>
      <c r="AI9" s="576"/>
      <c r="AJ9" s="941"/>
      <c r="AK9" s="576"/>
      <c r="AL9" s="576"/>
      <c r="AM9" s="576"/>
      <c r="AN9" s="581"/>
      <c r="AO9" s="581"/>
      <c r="AP9" s="581"/>
      <c r="AQ9" s="942"/>
      <c r="AR9" s="581"/>
      <c r="AS9" s="581"/>
      <c r="AT9" s="581"/>
      <c r="AU9" s="581"/>
      <c r="AV9" s="581"/>
      <c r="AW9" s="581"/>
      <c r="AX9" s="942"/>
      <c r="AY9" s="581"/>
      <c r="AZ9" s="581"/>
      <c r="BA9" s="581"/>
      <c r="BB9" s="581"/>
      <c r="BC9" s="581"/>
      <c r="BD9" s="581"/>
      <c r="BE9" s="581"/>
      <c r="BF9" s="581"/>
      <c r="BG9" s="581"/>
      <c r="BH9" s="581"/>
      <c r="BI9" s="600" t="s">
        <v>3661</v>
      </c>
      <c r="BJ9" s="600" t="s">
        <v>3662</v>
      </c>
      <c r="BK9" s="581" t="s">
        <v>4340</v>
      </c>
      <c r="BL9" s="582"/>
      <c r="BM9" s="581" t="s">
        <v>4341</v>
      </c>
      <c r="BN9" s="581"/>
      <c r="BO9" s="581"/>
      <c r="BP9" s="582"/>
      <c r="BQ9" s="581"/>
      <c r="BR9" s="581"/>
      <c r="BS9" s="581"/>
      <c r="BT9" s="581"/>
      <c r="BU9" s="581"/>
      <c r="BV9" s="581"/>
      <c r="BW9" s="581"/>
      <c r="BX9" s="581"/>
      <c r="BY9" s="581"/>
      <c r="BZ9" s="601"/>
      <c r="CA9" s="738"/>
      <c r="CB9" s="581"/>
      <c r="CC9" s="943" t="str">
        <f>_xlfn.CONCAT(Table313[[#This Row],[Nama Ketua]],", ", Table313[[#This Row],[Nama Member1]],", ",Table313[[#This Row],[Nama Member2]],", ",Table313[[#This Row],[Nama Anggota 3]],", ",Table313[[#This Row],[Nama Member4]],", ",Table313[[#This Row],[Nama Member5]])</f>
        <v xml:space="preserve">Ubaidillah Umar, Rokhmatul Insani, , , , </v>
      </c>
      <c r="CD9" s="944" t="str">
        <f>_xlfn.CONCAT(Table313[[#This Row],[Prodi Ketua]],", ",Table313[[#This Row],[Prodi]],", ",Table313[[#This Row],[Prodi2]],", ",Table313[[#This Row],[Prodi Anggota 3]],", ",Table313[[#This Row],[Prodi Anggota 4]],", ",Table313[[#This Row],[Prodi Anggota 5]])</f>
        <v xml:space="preserve">Teknik Komputer, Sistem Informasi, , , , </v>
      </c>
      <c r="CE9" s="581" t="str">
        <f>_xlfn.CONCAT(Table313[[#This Row],[Nama Mh]],",",Table313[[#This Row],[Nama Mhs2]],",",Table313[[#This Row],[Nama Mhs3]],",",Table313[[#This Row],[Nama Mhs4]],",",Table313[[#This Row],[Nama Mhs5]],",",Table313[[#This Row],[Nama Mhs6]],",",Table313[[#This Row],[Nama Mhs7]])</f>
        <v>Ardafa Nabil Makharim,Trisna Bayu Permadi,,,,,</v>
      </c>
      <c r="CF9" s="581" t="str">
        <f>_xlfn.CONCAT(Table313[[#This Row],[Prodi, Fak, PT Mhs1]],",",Table313[[#This Row],[Prodi, Fak, PT Mhs2]],",",Table313[[#This Row],[Prodi, Fak, PT Mhs3]],",",Table313[[#This Row],[Prodi Mhs4]],",",Table313[[#This Row],[Prodi Mhs5]],",",Table313[[#This Row],[Prodi Mhs6]],",",Table313[[#This Row],[Prodi Mhs7]])</f>
        <v>,,,,,,</v>
      </c>
    </row>
    <row r="10" spans="1:84" s="6" customFormat="1" ht="84" customHeight="1">
      <c r="A10" s="368">
        <v>9</v>
      </c>
      <c r="B10" s="557" t="s">
        <v>4342</v>
      </c>
      <c r="C10" s="22" t="s">
        <v>1230</v>
      </c>
      <c r="D10" s="21" t="s">
        <v>4343</v>
      </c>
      <c r="E10" s="22" t="s">
        <v>68</v>
      </c>
      <c r="F10" s="22">
        <v>2022</v>
      </c>
      <c r="G10" s="22">
        <v>2022</v>
      </c>
      <c r="H10" s="22">
        <v>9</v>
      </c>
      <c r="I10" s="590" t="s">
        <v>4064</v>
      </c>
      <c r="J10" s="561">
        <v>13860000</v>
      </c>
      <c r="K10" s="22" t="s">
        <v>3472</v>
      </c>
      <c r="L10" s="22">
        <v>3</v>
      </c>
      <c r="M10" s="30" t="s">
        <v>4338</v>
      </c>
      <c r="N10" s="30" t="s">
        <v>4339</v>
      </c>
      <c r="O10" s="22" t="s">
        <v>3686</v>
      </c>
      <c r="P10" s="21" t="s">
        <v>2362</v>
      </c>
      <c r="Q10" s="22">
        <v>6778837</v>
      </c>
      <c r="R10" s="22" t="s">
        <v>136</v>
      </c>
      <c r="S10" s="370" t="s">
        <v>1267</v>
      </c>
      <c r="T10" s="354">
        <f>J10/1</f>
        <v>13860000</v>
      </c>
      <c r="U10" s="22" t="s">
        <v>256</v>
      </c>
      <c r="V10" s="22" t="s">
        <v>3756</v>
      </c>
      <c r="W10" s="22" t="s">
        <v>3687</v>
      </c>
      <c r="X10" s="22">
        <v>8140</v>
      </c>
      <c r="Y10" s="563" t="s">
        <v>3760</v>
      </c>
      <c r="Z10" s="24"/>
      <c r="AA10" s="586"/>
      <c r="AB10" s="24" t="s">
        <v>1764</v>
      </c>
      <c r="AC10" s="112"/>
      <c r="AD10" s="24"/>
      <c r="AE10" s="24"/>
      <c r="AF10" s="24" t="s">
        <v>2362</v>
      </c>
      <c r="AG10" s="368"/>
      <c r="AH10" s="802"/>
      <c r="AI10" s="24" t="s">
        <v>1762</v>
      </c>
      <c r="AJ10" s="112"/>
      <c r="AK10" s="24"/>
      <c r="AL10" s="24"/>
      <c r="AM10" s="24" t="s">
        <v>2362</v>
      </c>
      <c r="AN10" s="348"/>
      <c r="AO10" s="348"/>
      <c r="AP10" s="24" t="s">
        <v>1763</v>
      </c>
      <c r="AQ10" s="112"/>
      <c r="AR10" s="348"/>
      <c r="AS10" s="348"/>
      <c r="AT10" s="22" t="s">
        <v>2362</v>
      </c>
      <c r="AU10" s="30"/>
      <c r="AV10" s="30"/>
      <c r="AW10" s="30"/>
      <c r="AX10" s="565"/>
      <c r="AY10" s="30"/>
      <c r="AZ10" s="30"/>
      <c r="BA10" s="30"/>
      <c r="BB10" s="30"/>
      <c r="BC10" s="30"/>
      <c r="BD10" s="30"/>
      <c r="BE10" s="30"/>
      <c r="BF10" s="30"/>
      <c r="BG10" s="30"/>
      <c r="BH10" s="30"/>
      <c r="BI10" s="547" t="s">
        <v>3661</v>
      </c>
      <c r="BJ10" s="547" t="s">
        <v>3662</v>
      </c>
      <c r="BK10" s="30"/>
      <c r="BL10" s="21"/>
      <c r="BM10" s="30"/>
      <c r="BN10" s="30"/>
      <c r="BO10" s="30"/>
      <c r="BP10" s="21"/>
      <c r="BQ10" s="30"/>
      <c r="BR10" s="30"/>
      <c r="BS10" s="30"/>
      <c r="BT10" s="30"/>
      <c r="BU10" s="30"/>
      <c r="BV10" s="30"/>
      <c r="BW10" s="30"/>
      <c r="BX10" s="30"/>
      <c r="BY10" s="30"/>
      <c r="BZ10" s="592"/>
      <c r="CA10" s="736"/>
      <c r="CB10" s="30"/>
      <c r="CC10" s="889" t="str">
        <f>_xlfn.CONCAT(Table313[[#This Row],[Nama Ketua]],", ", Table313[[#This Row],[Nama Member1]],", ",Table313[[#This Row],[Nama Member2]],", ",Table313[[#This Row],[Nama Anggota 3]],", ",Table313[[#This Row],[Nama Member4]],", ",Table313[[#This Row],[Nama Member5]])</f>
        <v xml:space="preserve">Muhammad Dzulfikar Fauzi, Nia Annisa Ferani Tanjung, Faisal Dharma Adhinata, Nur Ghaniaviyanto Ramadhan, , </v>
      </c>
      <c r="CD10" s="257" t="str">
        <f>_xlfn.CONCAT(Table313[[#This Row],[Prodi Ketua]],", ",Table313[[#This Row],[Prodi]],", ",Table313[[#This Row],[Prodi2]],", ",Table313[[#This Row],[Prodi Anggota 3]],", ",Table313[[#This Row],[Prodi Anggota 4]],", ",Table313[[#This Row],[Prodi Anggota 5]])</f>
        <v xml:space="preserve">Informatika, , , , , </v>
      </c>
      <c r="CE10" s="30" t="str">
        <f>_xlfn.CONCAT(Table313[[#This Row],[Nama Mh]],",",Table313[[#This Row],[Nama Mhs2]],",",Table313[[#This Row],[Nama Mhs3]],",",Table313[[#This Row],[Nama Mhs4]],",",Table313[[#This Row],[Nama Mhs5]],",",Table313[[#This Row],[Nama Mhs6]],",",Table313[[#This Row],[Nama Mhs7]])</f>
        <v>,,,,,,</v>
      </c>
      <c r="CF10" s="30" t="str">
        <f>_xlfn.CONCAT(Table313[[#This Row],[Prodi, Fak, PT Mhs1]],",",Table313[[#This Row],[Prodi, Fak, PT Mhs2]],",",Table313[[#This Row],[Prodi, Fak, PT Mhs3]],",",Table313[[#This Row],[Prodi Mhs4]],",",Table313[[#This Row],[Prodi Mhs5]],",",Table313[[#This Row],[Prodi Mhs6]],",",Table313[[#This Row],[Prodi Mhs7]])</f>
        <v>,,,,,,</v>
      </c>
    </row>
    <row r="11" spans="1:84" s="294" customFormat="1" ht="84" customHeight="1">
      <c r="A11" s="576">
        <v>10</v>
      </c>
      <c r="B11" s="547" t="s">
        <v>4342</v>
      </c>
      <c r="C11" s="22" t="s">
        <v>1230</v>
      </c>
      <c r="D11" s="22" t="s">
        <v>4344</v>
      </c>
      <c r="E11" s="22" t="s">
        <v>68</v>
      </c>
      <c r="F11" s="22">
        <v>2022</v>
      </c>
      <c r="G11" s="22">
        <v>2022</v>
      </c>
      <c r="H11" s="22">
        <v>12</v>
      </c>
      <c r="I11" s="590" t="s">
        <v>4172</v>
      </c>
      <c r="J11" s="595">
        <v>17840000</v>
      </c>
      <c r="K11" s="22" t="s">
        <v>3472</v>
      </c>
      <c r="L11" s="22">
        <v>3</v>
      </c>
      <c r="M11" s="22" t="s">
        <v>4338</v>
      </c>
      <c r="N11" s="22" t="s">
        <v>4339</v>
      </c>
      <c r="O11" s="22" t="s">
        <v>3686</v>
      </c>
      <c r="P11" s="22" t="s">
        <v>2362</v>
      </c>
      <c r="Q11" s="563">
        <v>6680678</v>
      </c>
      <c r="R11" s="22" t="s">
        <v>21</v>
      </c>
      <c r="S11" s="22" t="s">
        <v>2013</v>
      </c>
      <c r="T11" s="354">
        <f>J11/2</f>
        <v>8920000</v>
      </c>
      <c r="U11" s="22" t="s">
        <v>4148</v>
      </c>
      <c r="V11" s="22" t="s">
        <v>3751</v>
      </c>
      <c r="W11" s="22" t="s">
        <v>3687</v>
      </c>
      <c r="X11" s="22">
        <v>8140</v>
      </c>
      <c r="Y11" s="563" t="s">
        <v>3760</v>
      </c>
      <c r="Z11" s="594">
        <v>6786182</v>
      </c>
      <c r="AA11" s="594">
        <v>714029601</v>
      </c>
      <c r="AB11" s="22" t="s">
        <v>87</v>
      </c>
      <c r="AC11" s="112">
        <f t="shared" si="2"/>
        <v>8920000</v>
      </c>
      <c r="AD11" s="22" t="s">
        <v>172</v>
      </c>
      <c r="AE11" s="22" t="s">
        <v>3751</v>
      </c>
      <c r="AF11" s="22" t="s">
        <v>3472</v>
      </c>
      <c r="AG11" s="368"/>
      <c r="AH11" s="802"/>
      <c r="AI11" s="24" t="s">
        <v>1791</v>
      </c>
      <c r="AJ11" s="112"/>
      <c r="AK11" s="24"/>
      <c r="AL11" s="24"/>
      <c r="AM11" s="24" t="s">
        <v>2362</v>
      </c>
      <c r="AN11" s="24"/>
      <c r="AO11" s="24"/>
      <c r="AP11" s="24" t="s">
        <v>1790</v>
      </c>
      <c r="AQ11" s="112"/>
      <c r="AR11" s="24"/>
      <c r="AS11" s="24"/>
      <c r="AT11" s="22" t="s">
        <v>2362</v>
      </c>
      <c r="AU11" s="22"/>
      <c r="AV11" s="22"/>
      <c r="AW11" s="22"/>
      <c r="AX11" s="112"/>
      <c r="AY11" s="22"/>
      <c r="AZ11" s="22"/>
      <c r="BA11" s="22"/>
      <c r="BB11" s="22"/>
      <c r="BC11" s="22"/>
      <c r="BD11" s="22"/>
      <c r="BE11" s="22"/>
      <c r="BF11" s="22"/>
      <c r="BG11" s="22"/>
      <c r="BH11" s="22"/>
      <c r="BI11" s="547" t="s">
        <v>3661</v>
      </c>
      <c r="BJ11" s="567" t="s">
        <v>3662</v>
      </c>
      <c r="BK11" s="22"/>
      <c r="BL11" s="22"/>
      <c r="BM11" s="22"/>
      <c r="BN11" s="22"/>
      <c r="BO11" s="22"/>
      <c r="BP11" s="22"/>
      <c r="BQ11" s="22"/>
      <c r="BR11" s="22"/>
      <c r="BS11" s="22"/>
      <c r="BT11" s="22"/>
      <c r="BU11" s="22"/>
      <c r="BV11" s="22"/>
      <c r="BW11" s="22"/>
      <c r="BX11" s="22"/>
      <c r="BY11" s="594" t="s">
        <v>4345</v>
      </c>
      <c r="BZ11" s="562" t="s">
        <v>4208</v>
      </c>
      <c r="CA11" s="739" t="s">
        <v>3432</v>
      </c>
      <c r="CB11" s="22"/>
      <c r="CC11" s="889" t="str">
        <f>_xlfn.CONCAT(Table313[[#This Row],[Nama Ketua]],", ", Table313[[#This Row],[Nama Member1]],", ",Table313[[#This Row],[Nama Member2]],", ",Table313[[#This Row],[Nama Anggota 3]],", ",Table313[[#This Row],[Nama Member4]],", ",Table313[[#This Row],[Nama Member5]])</f>
        <v xml:space="preserve">Dwi Edi Setyawan, Arrizky Ayu Faradila Purnama, Anggun Fitrian Isnawati, Fauza Khair, , </v>
      </c>
      <c r="CD11" s="257" t="str">
        <f>_xlfn.CONCAT(Table313[[#This Row],[Prodi Ketua]],", ",Table313[[#This Row],[Prodi]],", ",Table313[[#This Row],[Prodi2]],", ",Table313[[#This Row],[Prodi Anggota 3]],", ",Table313[[#This Row],[Prodi Anggota 4]],", ",Table313[[#This Row],[Prodi Anggota 5]])</f>
        <v xml:space="preserve">Teknik Komputer , Teknik Telekomunikasi, , , , </v>
      </c>
      <c r="CE11" s="30" t="str">
        <f>_xlfn.CONCAT(Table313[[#This Row],[Nama Mh]],",",Table313[[#This Row],[Nama Mhs2]],",",Table313[[#This Row],[Nama Mhs3]],",",Table313[[#This Row],[Nama Mhs4]],",",Table313[[#This Row],[Nama Mhs5]],",",Table313[[#This Row],[Nama Mhs6]],",",Table313[[#This Row],[Nama Mhs7]])</f>
        <v>,,,,,,</v>
      </c>
      <c r="CF11" s="30" t="str">
        <f>_xlfn.CONCAT(Table313[[#This Row],[Prodi, Fak, PT Mhs1]],",",Table313[[#This Row],[Prodi, Fak, PT Mhs2]],",",Table313[[#This Row],[Prodi, Fak, PT Mhs3]],",",Table313[[#This Row],[Prodi Mhs4]],",",Table313[[#This Row],[Prodi Mhs5]],",",Table313[[#This Row],[Prodi Mhs6]],",",Table313[[#This Row],[Prodi Mhs7]])</f>
        <v>,,,,,,</v>
      </c>
    </row>
    <row r="12" spans="1:84" s="6" customFormat="1" ht="72" customHeight="1">
      <c r="A12" s="368">
        <v>11</v>
      </c>
      <c r="B12" s="557" t="s">
        <v>4290</v>
      </c>
      <c r="C12" s="596" t="s">
        <v>4346</v>
      </c>
      <c r="D12" s="21" t="s">
        <v>4347</v>
      </c>
      <c r="E12" s="22" t="s">
        <v>4348</v>
      </c>
      <c r="F12" s="22">
        <v>2022</v>
      </c>
      <c r="G12" s="22">
        <v>2022</v>
      </c>
      <c r="H12" s="22">
        <v>12</v>
      </c>
      <c r="I12" s="590" t="s">
        <v>4014</v>
      </c>
      <c r="J12" s="561">
        <v>11000000</v>
      </c>
      <c r="K12" s="22" t="s">
        <v>3472</v>
      </c>
      <c r="L12" s="22">
        <v>3</v>
      </c>
      <c r="M12" s="22" t="s">
        <v>4349</v>
      </c>
      <c r="N12" s="30" t="s">
        <v>4339</v>
      </c>
      <c r="O12" s="22" t="s">
        <v>3686</v>
      </c>
      <c r="P12" s="21" t="s">
        <v>4350</v>
      </c>
      <c r="Q12" s="22">
        <v>6756318</v>
      </c>
      <c r="R12" s="22" t="s">
        <v>4123</v>
      </c>
      <c r="S12" s="564" t="s">
        <v>1238</v>
      </c>
      <c r="T12" s="354">
        <f>J12/2</f>
        <v>5500000</v>
      </c>
      <c r="U12" s="22" t="s">
        <v>311</v>
      </c>
      <c r="V12" s="22" t="s">
        <v>3756</v>
      </c>
      <c r="W12" s="22" t="s">
        <v>3687</v>
      </c>
      <c r="X12" s="22">
        <v>8140</v>
      </c>
      <c r="Y12" s="563" t="s">
        <v>3760</v>
      </c>
      <c r="Z12" s="24"/>
      <c r="AA12" s="586"/>
      <c r="AB12" s="24" t="s">
        <v>1674</v>
      </c>
      <c r="AC12" s="112"/>
      <c r="AD12" s="24"/>
      <c r="AE12" s="24"/>
      <c r="AF12" s="24" t="s">
        <v>4350</v>
      </c>
      <c r="AG12" s="22">
        <v>6680680</v>
      </c>
      <c r="AH12" s="564" t="s">
        <v>1247</v>
      </c>
      <c r="AI12" s="22" t="s">
        <v>16</v>
      </c>
      <c r="AJ12" s="112">
        <f>T12</f>
        <v>5500000</v>
      </c>
      <c r="AK12" s="22" t="s">
        <v>179</v>
      </c>
      <c r="AL12" s="22" t="s">
        <v>3756</v>
      </c>
      <c r="AM12" s="22" t="s">
        <v>3687</v>
      </c>
      <c r="AN12" s="30"/>
      <c r="AO12" s="30"/>
      <c r="AP12" s="30"/>
      <c r="AQ12" s="565"/>
      <c r="AR12" s="30"/>
      <c r="AS12" s="30"/>
      <c r="AT12" s="30"/>
      <c r="AU12" s="30"/>
      <c r="AV12" s="30"/>
      <c r="AW12" s="30"/>
      <c r="AX12" s="565"/>
      <c r="AY12" s="30"/>
      <c r="AZ12" s="30"/>
      <c r="BA12" s="30"/>
      <c r="BB12" s="30"/>
      <c r="BC12" s="30"/>
      <c r="BD12" s="30"/>
      <c r="BE12" s="30"/>
      <c r="BF12" s="30"/>
      <c r="BG12" s="30"/>
      <c r="BH12" s="30"/>
      <c r="BI12" s="547" t="s">
        <v>3661</v>
      </c>
      <c r="BJ12" s="547" t="s">
        <v>3662</v>
      </c>
      <c r="BK12" s="30" t="s">
        <v>4351</v>
      </c>
      <c r="BL12" s="21"/>
      <c r="BM12" s="30" t="s">
        <v>1688</v>
      </c>
      <c r="BN12" s="30"/>
      <c r="BO12" s="30" t="s">
        <v>1572</v>
      </c>
      <c r="BP12" s="21"/>
      <c r="BQ12" s="30"/>
      <c r="BR12" s="30"/>
      <c r="BS12" s="30"/>
      <c r="BT12" s="30"/>
      <c r="BU12" s="30"/>
      <c r="BV12" s="30"/>
      <c r="BW12" s="30"/>
      <c r="BX12" s="30"/>
      <c r="BY12" s="593" t="s">
        <v>4352</v>
      </c>
      <c r="BZ12" s="591" t="s">
        <v>3995</v>
      </c>
      <c r="CA12" s="736"/>
      <c r="CB12" s="30"/>
      <c r="CC12" s="889" t="str">
        <f>_xlfn.CONCAT(Table313[[#This Row],[Nama Ketua]],", ", Table313[[#This Row],[Nama Member1]],", ",Table313[[#This Row],[Nama Member2]],", ",Table313[[#This Row],[Nama Anggota 3]],", ",Table313[[#This Row],[Nama Member4]],", ",Table313[[#This Row],[Nama Member5]])</f>
        <v xml:space="preserve">Moh.Hamim Zajuli Al Faroby, Siti Amiroch, Bernadus Anggo Seno Aji, , , </v>
      </c>
      <c r="CD12" s="257" t="str">
        <f>_xlfn.CONCAT(Table313[[#This Row],[Prodi Ketua]],", ",Table313[[#This Row],[Prodi]],", ",Table313[[#This Row],[Prodi2]],", ",Table313[[#This Row],[Prodi Anggota 3]],", ",Table313[[#This Row],[Prodi Anggota 4]],", ",Table313[[#This Row],[Prodi Anggota 5]])</f>
        <v xml:space="preserve">Sains Data, , Teknologi Informasi, , , </v>
      </c>
      <c r="CE12" s="30" t="str">
        <f>_xlfn.CONCAT(Table313[[#This Row],[Nama Mh]],",",Table313[[#This Row],[Nama Mhs2]],",",Table313[[#This Row],[Nama Mhs3]],",",Table313[[#This Row],[Nama Mhs4]],",",Table313[[#This Row],[Nama Mhs5]],",",Table313[[#This Row],[Nama Mhs6]],",",Table313[[#This Row],[Nama Mhs7]])</f>
        <v>Rahmat Sigit Hidayat  ,Avriono Aritonang,Irma Octavia Chaniago,,,,</v>
      </c>
      <c r="CF12" s="30" t="str">
        <f>_xlfn.CONCAT(Table313[[#This Row],[Prodi, Fak, PT Mhs1]],",",Table313[[#This Row],[Prodi, Fak, PT Mhs2]],",",Table313[[#This Row],[Prodi, Fak, PT Mhs3]],",",Table313[[#This Row],[Prodi Mhs4]],",",Table313[[#This Row],[Prodi Mhs5]],",",Table313[[#This Row],[Prodi Mhs6]],",",Table313[[#This Row],[Prodi Mhs7]])</f>
        <v>,,,,,,</v>
      </c>
    </row>
    <row r="13" spans="1:84" s="6" customFormat="1" ht="84" customHeight="1">
      <c r="A13" s="368">
        <v>12</v>
      </c>
      <c r="B13" s="557" t="s">
        <v>4375</v>
      </c>
      <c r="C13" s="22" t="s">
        <v>1230</v>
      </c>
      <c r="D13" s="21" t="s">
        <v>4376</v>
      </c>
      <c r="E13" s="22" t="s">
        <v>4377</v>
      </c>
      <c r="F13" s="22">
        <v>2022</v>
      </c>
      <c r="G13" s="22">
        <v>2022</v>
      </c>
      <c r="H13" s="22" t="s">
        <v>1230</v>
      </c>
      <c r="I13" s="590" t="s">
        <v>1230</v>
      </c>
      <c r="J13" s="561">
        <v>346210000</v>
      </c>
      <c r="K13" s="22" t="s">
        <v>3472</v>
      </c>
      <c r="L13" s="22" t="s">
        <v>1230</v>
      </c>
      <c r="M13" s="22" t="s">
        <v>4378</v>
      </c>
      <c r="N13" s="22" t="s">
        <v>3811</v>
      </c>
      <c r="O13" s="22" t="s">
        <v>3686</v>
      </c>
      <c r="P13" s="22" t="s">
        <v>4379</v>
      </c>
      <c r="Q13" s="22">
        <v>6680633</v>
      </c>
      <c r="R13" s="22" t="s">
        <v>25</v>
      </c>
      <c r="S13" s="564" t="s">
        <v>3791</v>
      </c>
      <c r="T13" s="354">
        <f>J13/4</f>
        <v>86552500</v>
      </c>
      <c r="U13" s="22" t="s">
        <v>179</v>
      </c>
      <c r="V13" s="22" t="s">
        <v>3756</v>
      </c>
      <c r="W13" s="22" t="s">
        <v>3687</v>
      </c>
      <c r="X13" s="22">
        <v>8140</v>
      </c>
      <c r="Y13" s="563" t="s">
        <v>3760</v>
      </c>
      <c r="Z13" s="22">
        <v>6682174</v>
      </c>
      <c r="AA13" s="22" t="s">
        <v>2573</v>
      </c>
      <c r="AB13" s="22" t="s">
        <v>27</v>
      </c>
      <c r="AC13" s="112">
        <f t="shared" si="2"/>
        <v>86552500</v>
      </c>
      <c r="AD13" s="22" t="s">
        <v>179</v>
      </c>
      <c r="AE13" s="22" t="s">
        <v>3756</v>
      </c>
      <c r="AF13" s="22" t="s">
        <v>3687</v>
      </c>
      <c r="AG13" s="22">
        <v>6681205</v>
      </c>
      <c r="AH13" s="564" t="s">
        <v>1993</v>
      </c>
      <c r="AI13" s="22" t="s">
        <v>56</v>
      </c>
      <c r="AJ13" s="112">
        <f t="shared" ref="AJ13:AJ14" si="3">T13</f>
        <v>86552500</v>
      </c>
      <c r="AK13" s="22" t="s">
        <v>179</v>
      </c>
      <c r="AL13" s="22" t="s">
        <v>3756</v>
      </c>
      <c r="AM13" s="22" t="s">
        <v>3687</v>
      </c>
      <c r="AN13" s="22">
        <v>6773159</v>
      </c>
      <c r="AO13" s="22" t="s">
        <v>4152</v>
      </c>
      <c r="AP13" s="22" t="s">
        <v>53</v>
      </c>
      <c r="AQ13" s="112">
        <f>T13</f>
        <v>86552500</v>
      </c>
      <c r="AR13" s="22" t="s">
        <v>256</v>
      </c>
      <c r="AS13" s="30" t="s">
        <v>3756</v>
      </c>
      <c r="AT13" s="22" t="s">
        <v>3687</v>
      </c>
      <c r="AU13" s="30"/>
      <c r="AV13" s="30"/>
      <c r="AW13" s="30"/>
      <c r="AX13" s="565"/>
      <c r="AY13" s="30"/>
      <c r="AZ13" s="30"/>
      <c r="BA13" s="30"/>
      <c r="BB13" s="30"/>
      <c r="BC13" s="30"/>
      <c r="BD13" s="30"/>
      <c r="BE13" s="30"/>
      <c r="BF13" s="30"/>
      <c r="BG13" s="30"/>
      <c r="BH13" s="30"/>
      <c r="BI13" s="567" t="s">
        <v>3661</v>
      </c>
      <c r="BJ13" s="567" t="s">
        <v>3662</v>
      </c>
      <c r="BK13" s="30"/>
      <c r="BL13" s="21"/>
      <c r="BM13" s="30"/>
      <c r="BN13" s="30"/>
      <c r="BO13" s="30"/>
      <c r="BP13" s="21"/>
      <c r="BQ13" s="30"/>
      <c r="BR13" s="30"/>
      <c r="BS13" s="30"/>
      <c r="BT13" s="30"/>
      <c r="BU13" s="30"/>
      <c r="BV13" s="30"/>
      <c r="BW13" s="30"/>
      <c r="BX13" s="30"/>
      <c r="BY13" s="30"/>
      <c r="BZ13" s="592"/>
      <c r="CA13" s="736"/>
      <c r="CB13" s="30"/>
      <c r="CC13" s="889" t="str">
        <f>_xlfn.CONCAT(Table313[[#This Row],[Nama Ketua]],", ", Table313[[#This Row],[Nama Member1]],", ",Table313[[#This Row],[Nama Member2]],", ",Table313[[#This Row],[Nama Anggota 3]],", ",Table313[[#This Row],[Nama Member4]],", ",Table313[[#This Row],[Nama Member5]])</f>
        <v xml:space="preserve">Helmy Widyantara, Khodijah Amiroh, Oktavia Ayu Permata, Kharisma Monika Dian Pertiwi, , </v>
      </c>
      <c r="CD13" s="257" t="str">
        <f>_xlfn.CONCAT(Table313[[#This Row],[Prodi Ketua]],", ",Table313[[#This Row],[Prodi]],", ",Table313[[#This Row],[Prodi2]],", ",Table313[[#This Row],[Prodi Anggota 3]],", ",Table313[[#This Row],[Prodi Anggota 4]],", ",Table313[[#This Row],[Prodi Anggota 5]])</f>
        <v xml:space="preserve">Teknologi Informasi, Teknologi Informasi, Teknologi Informasi, Informatika, , </v>
      </c>
      <c r="CE13" s="30" t="str">
        <f>_xlfn.CONCAT(Table313[[#This Row],[Nama Mh]],",",Table313[[#This Row],[Nama Mhs2]],",",Table313[[#This Row],[Nama Mhs3]],",",Table313[[#This Row],[Nama Mhs4]],",",Table313[[#This Row],[Nama Mhs5]],",",Table313[[#This Row],[Nama Mhs6]],",",Table313[[#This Row],[Nama Mhs7]])</f>
        <v>,,,,,,</v>
      </c>
      <c r="CF13" s="30" t="str">
        <f>_xlfn.CONCAT(Table313[[#This Row],[Prodi, Fak, PT Mhs1]],",",Table313[[#This Row],[Prodi, Fak, PT Mhs2]],",",Table313[[#This Row],[Prodi, Fak, PT Mhs3]],",",Table313[[#This Row],[Prodi Mhs4]],",",Table313[[#This Row],[Prodi Mhs5]],",",Table313[[#This Row],[Prodi Mhs6]],",",Table313[[#This Row],[Prodi Mhs7]])</f>
        <v>,,,,,,</v>
      </c>
    </row>
    <row r="14" spans="1:84" s="937" customFormat="1" ht="66" customHeight="1">
      <c r="A14" s="368">
        <v>13</v>
      </c>
      <c r="B14" s="597" t="s">
        <v>1230</v>
      </c>
      <c r="C14" s="368" t="s">
        <v>1230</v>
      </c>
      <c r="D14" s="935" t="s">
        <v>4380</v>
      </c>
      <c r="E14" s="368" t="s">
        <v>4381</v>
      </c>
      <c r="F14" s="368">
        <v>2022</v>
      </c>
      <c r="G14" s="368">
        <v>2022</v>
      </c>
      <c r="H14" s="368">
        <v>6</v>
      </c>
      <c r="I14" s="946" t="s">
        <v>4064</v>
      </c>
      <c r="J14" s="931">
        <v>170110000</v>
      </c>
      <c r="K14" s="368" t="s">
        <v>3472</v>
      </c>
      <c r="L14" s="368">
        <v>7</v>
      </c>
      <c r="M14" s="368" t="s">
        <v>4382</v>
      </c>
      <c r="N14" s="368" t="s">
        <v>3811</v>
      </c>
      <c r="O14" s="368" t="s">
        <v>3686</v>
      </c>
      <c r="P14" s="368" t="s">
        <v>4383</v>
      </c>
      <c r="Q14" s="368">
        <v>6778837</v>
      </c>
      <c r="R14" s="368" t="s">
        <v>136</v>
      </c>
      <c r="S14" s="382" t="s">
        <v>1267</v>
      </c>
      <c r="T14" s="354">
        <f>J14/6</f>
        <v>28351666.666666668</v>
      </c>
      <c r="U14" s="368" t="s">
        <v>256</v>
      </c>
      <c r="V14" s="368" t="s">
        <v>3756</v>
      </c>
      <c r="W14" s="368" t="s">
        <v>3687</v>
      </c>
      <c r="X14" s="368">
        <v>8140</v>
      </c>
      <c r="Y14" s="779" t="s">
        <v>3760</v>
      </c>
      <c r="Z14" s="368">
        <v>6680633</v>
      </c>
      <c r="AA14" s="382" t="s">
        <v>3791</v>
      </c>
      <c r="AB14" s="368" t="s">
        <v>25</v>
      </c>
      <c r="AC14" s="112">
        <f t="shared" si="2"/>
        <v>28351666.666666668</v>
      </c>
      <c r="AD14" s="368" t="s">
        <v>179</v>
      </c>
      <c r="AE14" s="368" t="s">
        <v>3756</v>
      </c>
      <c r="AF14" s="368" t="s">
        <v>3687</v>
      </c>
      <c r="AG14" s="368">
        <v>258471</v>
      </c>
      <c r="AH14" s="608" t="s">
        <v>3972</v>
      </c>
      <c r="AI14" s="368" t="s">
        <v>67</v>
      </c>
      <c r="AJ14" s="933">
        <f t="shared" si="3"/>
        <v>28351666.666666668</v>
      </c>
      <c r="AK14" s="368" t="s">
        <v>176</v>
      </c>
      <c r="AL14" s="368" t="s">
        <v>3751</v>
      </c>
      <c r="AM14" s="368" t="s">
        <v>3687</v>
      </c>
      <c r="AN14" s="368">
        <v>6680683</v>
      </c>
      <c r="AO14" s="616" t="s">
        <v>2742</v>
      </c>
      <c r="AP14" s="368" t="s">
        <v>17</v>
      </c>
      <c r="AQ14" s="933">
        <f>T14</f>
        <v>28351666.666666668</v>
      </c>
      <c r="AR14" s="368" t="s">
        <v>3945</v>
      </c>
      <c r="AS14" s="597" t="s">
        <v>3751</v>
      </c>
      <c r="AT14" s="368" t="s">
        <v>3687</v>
      </c>
      <c r="AU14" s="597">
        <v>6682174</v>
      </c>
      <c r="AV14" s="597">
        <v>708069202</v>
      </c>
      <c r="AW14" s="597" t="s">
        <v>27</v>
      </c>
      <c r="AX14" s="934">
        <f>AQ14</f>
        <v>28351666.666666668</v>
      </c>
      <c r="AY14" s="368" t="s">
        <v>179</v>
      </c>
      <c r="AZ14" s="368" t="s">
        <v>3756</v>
      </c>
      <c r="BA14" s="368" t="s">
        <v>3687</v>
      </c>
      <c r="BB14" s="597">
        <v>6681205</v>
      </c>
      <c r="BC14" s="597">
        <v>705109002</v>
      </c>
      <c r="BD14" s="597" t="s">
        <v>56</v>
      </c>
      <c r="BE14" s="597"/>
      <c r="BF14" s="597"/>
      <c r="BG14" s="597"/>
      <c r="BH14" s="597"/>
      <c r="BI14" s="566" t="s">
        <v>3661</v>
      </c>
      <c r="BJ14" s="368" t="s">
        <v>3662</v>
      </c>
      <c r="BK14" s="597"/>
      <c r="BL14" s="935"/>
      <c r="BM14" s="597"/>
      <c r="BN14" s="597"/>
      <c r="BO14" s="597"/>
      <c r="BP14" s="935"/>
      <c r="BQ14" s="597"/>
      <c r="BR14" s="597"/>
      <c r="BS14" s="597"/>
      <c r="BT14" s="597"/>
      <c r="BU14" s="597"/>
      <c r="BV14" s="597"/>
      <c r="BW14" s="597"/>
      <c r="BX14" s="597"/>
      <c r="BY14" s="597" t="s">
        <v>1230</v>
      </c>
      <c r="BZ14" s="592"/>
      <c r="CA14" s="936" t="s">
        <v>1230</v>
      </c>
      <c r="CB14" s="597"/>
      <c r="CC14" s="928" t="str">
        <f>_xlfn.CONCAT(Table313[[#This Row],[Nama Ketua]],", ", Table313[[#This Row],[Nama Member1]],", ",Table313[[#This Row],[Nama Member2]],", ",Table313[[#This Row],[Nama Anggota 3]],", ",Table313[[#This Row],[Nama Member4]],", ",Table313[[#This Row],[Nama Member5]])</f>
        <v>Muhammad Dzulfikar Fauzi, Helmy Widyantara, Susijanto Tri Rasmana, Billy Montolalu, Khodijah Amiroh, Oktavia Ayu Permata</v>
      </c>
      <c r="CD14" s="929" t="str">
        <f>_xlfn.CONCAT(Table313[[#This Row],[Prodi Ketua]],", ",Table313[[#This Row],[Prodi]],", ",Table313[[#This Row],[Prodi2]],", ",Table313[[#This Row],[Prodi Anggota 3]],", ",Table313[[#This Row],[Prodi Anggota 4]],", ",Table313[[#This Row],[Prodi Anggota 5]])</f>
        <v xml:space="preserve">Informatika, Teknologi Informasi, Teknik Elektro, Teknik Kopmputer, Teknologi Informasi, </v>
      </c>
      <c r="CE14" s="597" t="str">
        <f>_xlfn.CONCAT(Table313[[#This Row],[Nama Mh]],",",Table313[[#This Row],[Nama Mhs2]],",",Table313[[#This Row],[Nama Mhs3]],",",Table313[[#This Row],[Nama Mhs4]],",",Table313[[#This Row],[Nama Mhs5]],",",Table313[[#This Row],[Nama Mhs6]],",",Table313[[#This Row],[Nama Mhs7]])</f>
        <v>,,,,,,</v>
      </c>
      <c r="CF14" s="597" t="str">
        <f>_xlfn.CONCAT(Table313[[#This Row],[Prodi, Fak, PT Mhs1]],",",Table313[[#This Row],[Prodi, Fak, PT Mhs2]],",",Table313[[#This Row],[Prodi, Fak, PT Mhs3]],",",Table313[[#This Row],[Prodi Mhs4]],",",Table313[[#This Row],[Prodi Mhs5]],",",Table313[[#This Row],[Prodi Mhs6]],",",Table313[[#This Row],[Prodi Mhs7]])</f>
        <v>,,,,,,</v>
      </c>
    </row>
    <row r="15" spans="1:84" s="310" customFormat="1" ht="66.75" customHeight="1">
      <c r="A15" s="576">
        <v>14</v>
      </c>
      <c r="B15" s="581" t="s">
        <v>1230</v>
      </c>
      <c r="C15" s="576" t="s">
        <v>1230</v>
      </c>
      <c r="D15" s="582" t="s">
        <v>4384</v>
      </c>
      <c r="E15" s="576" t="s">
        <v>4385</v>
      </c>
      <c r="F15" s="576">
        <v>2022</v>
      </c>
      <c r="G15" s="576">
        <v>2022</v>
      </c>
      <c r="H15" s="576">
        <v>12</v>
      </c>
      <c r="I15" s="598" t="s">
        <v>1230</v>
      </c>
      <c r="J15" s="577">
        <v>100000000</v>
      </c>
      <c r="K15" s="576" t="s">
        <v>3472</v>
      </c>
      <c r="L15" s="576" t="s">
        <v>1230</v>
      </c>
      <c r="M15" s="576" t="s">
        <v>3810</v>
      </c>
      <c r="N15" s="576" t="s">
        <v>3811</v>
      </c>
      <c r="O15" s="576" t="s">
        <v>3686</v>
      </c>
      <c r="P15" s="576" t="s">
        <v>4379</v>
      </c>
      <c r="Q15" s="576">
        <v>6680651</v>
      </c>
      <c r="R15" s="576" t="s">
        <v>19</v>
      </c>
      <c r="S15" s="578" t="s">
        <v>1304</v>
      </c>
      <c r="T15" s="354">
        <f>J15/1</f>
        <v>100000000</v>
      </c>
      <c r="U15" s="576" t="s">
        <v>176</v>
      </c>
      <c r="V15" s="576" t="s">
        <v>3751</v>
      </c>
      <c r="W15" s="576" t="s">
        <v>3687</v>
      </c>
      <c r="X15" s="576">
        <v>8140</v>
      </c>
      <c r="Y15" s="579" t="s">
        <v>3760</v>
      </c>
      <c r="Z15" s="576"/>
      <c r="AA15" s="599"/>
      <c r="AB15" s="576"/>
      <c r="AC15" s="112"/>
      <c r="AD15" s="576"/>
      <c r="AE15" s="576"/>
      <c r="AF15" s="576"/>
      <c r="AG15" s="576"/>
      <c r="AH15" s="945"/>
      <c r="AI15" s="576"/>
      <c r="AJ15" s="941"/>
      <c r="AK15" s="576"/>
      <c r="AL15" s="576"/>
      <c r="AM15" s="576"/>
      <c r="AN15" s="581"/>
      <c r="AO15" s="581"/>
      <c r="AP15" s="581"/>
      <c r="AQ15" s="942"/>
      <c r="AR15" s="581"/>
      <c r="AS15" s="581"/>
      <c r="AT15" s="581"/>
      <c r="AU15" s="581"/>
      <c r="AV15" s="581"/>
      <c r="AW15" s="581"/>
      <c r="AX15" s="942"/>
      <c r="AY15" s="581"/>
      <c r="AZ15" s="581"/>
      <c r="BA15" s="581"/>
      <c r="BB15" s="581"/>
      <c r="BC15" s="581"/>
      <c r="BD15" s="581"/>
      <c r="BE15" s="581"/>
      <c r="BF15" s="581"/>
      <c r="BG15" s="581"/>
      <c r="BH15" s="581"/>
      <c r="BI15" s="600" t="s">
        <v>3661</v>
      </c>
      <c r="BJ15" s="576" t="s">
        <v>3662</v>
      </c>
      <c r="BK15" s="581"/>
      <c r="BL15" s="582"/>
      <c r="BM15" s="581"/>
      <c r="BN15" s="581"/>
      <c r="BO15" s="581"/>
      <c r="BP15" s="582"/>
      <c r="BQ15" s="581"/>
      <c r="BR15" s="581"/>
      <c r="BS15" s="581"/>
      <c r="BT15" s="581"/>
      <c r="BU15" s="581"/>
      <c r="BV15" s="581"/>
      <c r="BW15" s="581"/>
      <c r="BX15" s="581"/>
      <c r="BY15" s="581"/>
      <c r="BZ15" s="601"/>
      <c r="CA15" s="738"/>
      <c r="CB15" s="581"/>
      <c r="CC15" s="943" t="str">
        <f>_xlfn.CONCAT(Table313[[#This Row],[Nama Ketua]],", ", Table313[[#This Row],[Nama Member1]],", ",Table313[[#This Row],[Nama Member2]],", ",Table313[[#This Row],[Nama Anggota 3]],", ",Table313[[#This Row],[Nama Member4]],", ",Table313[[#This Row],[Nama Member5]])</f>
        <v xml:space="preserve">Dimas Adiputra, , , , , </v>
      </c>
      <c r="CD15" s="944" t="str">
        <f>_xlfn.CONCAT(Table313[[#This Row],[Prodi Ketua]],", ",Table313[[#This Row],[Prodi]],", ",Table313[[#This Row],[Prodi2]],", ",Table313[[#This Row],[Prodi Anggota 3]],", ",Table313[[#This Row],[Prodi Anggota 4]],", ",Table313[[#This Row],[Prodi Anggota 5]])</f>
        <v xml:space="preserve">Teknik Elektro, , , , , </v>
      </c>
      <c r="CE15" s="581" t="str">
        <f>_xlfn.CONCAT(Table313[[#This Row],[Nama Mh]],",",Table313[[#This Row],[Nama Mhs2]],",",Table313[[#This Row],[Nama Mhs3]],",",Table313[[#This Row],[Nama Mhs4]],",",Table313[[#This Row],[Nama Mhs5]],",",Table313[[#This Row],[Nama Mhs6]],",",Table313[[#This Row],[Nama Mhs7]])</f>
        <v>,,,,,,</v>
      </c>
      <c r="CF15" s="581" t="str">
        <f>_xlfn.CONCAT(Table313[[#This Row],[Prodi, Fak, PT Mhs1]],",",Table313[[#This Row],[Prodi, Fak, PT Mhs2]],",",Table313[[#This Row],[Prodi, Fak, PT Mhs3]],",",Table313[[#This Row],[Prodi Mhs4]],",",Table313[[#This Row],[Prodi Mhs5]],",",Table313[[#This Row],[Prodi Mhs6]],",",Table313[[#This Row],[Prodi Mhs7]])</f>
        <v>,,,,,,</v>
      </c>
    </row>
    <row r="16" spans="1:84" s="937" customFormat="1" ht="51.75" customHeight="1">
      <c r="A16" s="368">
        <v>15</v>
      </c>
      <c r="B16" s="597" t="s">
        <v>1230</v>
      </c>
      <c r="C16" s="368" t="s">
        <v>1230</v>
      </c>
      <c r="D16" s="935" t="s">
        <v>4386</v>
      </c>
      <c r="E16" s="368" t="s">
        <v>4385</v>
      </c>
      <c r="F16" s="368">
        <v>2022</v>
      </c>
      <c r="G16" s="368">
        <v>2022</v>
      </c>
      <c r="H16" s="368">
        <v>12</v>
      </c>
      <c r="I16" s="946" t="s">
        <v>1230</v>
      </c>
      <c r="J16" s="931">
        <v>95000000</v>
      </c>
      <c r="K16" s="368" t="s">
        <v>3472</v>
      </c>
      <c r="L16" s="368" t="s">
        <v>1230</v>
      </c>
      <c r="M16" s="368" t="s">
        <v>3810</v>
      </c>
      <c r="N16" s="368" t="s">
        <v>3811</v>
      </c>
      <c r="O16" s="368" t="s">
        <v>3686</v>
      </c>
      <c r="P16" s="368" t="s">
        <v>4379</v>
      </c>
      <c r="Q16" s="368">
        <v>258471</v>
      </c>
      <c r="R16" s="368" t="s">
        <v>67</v>
      </c>
      <c r="S16" s="608" t="s">
        <v>3972</v>
      </c>
      <c r="T16" s="354">
        <f>J16/1</f>
        <v>95000000</v>
      </c>
      <c r="U16" s="368" t="s">
        <v>176</v>
      </c>
      <c r="V16" s="368" t="s">
        <v>3751</v>
      </c>
      <c r="W16" s="368" t="s">
        <v>3687</v>
      </c>
      <c r="X16" s="368">
        <v>8140</v>
      </c>
      <c r="Y16" s="779" t="s">
        <v>3760</v>
      </c>
      <c r="Z16" s="368"/>
      <c r="AA16" s="616"/>
      <c r="AB16" s="368"/>
      <c r="AC16" s="112"/>
      <c r="AD16" s="368"/>
      <c r="AE16" s="368"/>
      <c r="AF16" s="368"/>
      <c r="AG16" s="368"/>
      <c r="AH16" s="801"/>
      <c r="AI16" s="368"/>
      <c r="AJ16" s="933"/>
      <c r="AK16" s="368"/>
      <c r="AL16" s="368"/>
      <c r="AM16" s="368"/>
      <c r="AN16" s="597"/>
      <c r="AO16" s="597"/>
      <c r="AP16" s="597"/>
      <c r="AQ16" s="934"/>
      <c r="AR16" s="597"/>
      <c r="AS16" s="597"/>
      <c r="AT16" s="597"/>
      <c r="AU16" s="597"/>
      <c r="AV16" s="597"/>
      <c r="AW16" s="597"/>
      <c r="AX16" s="934"/>
      <c r="AY16" s="597"/>
      <c r="AZ16" s="597"/>
      <c r="BA16" s="597"/>
      <c r="BB16" s="597"/>
      <c r="BC16" s="597"/>
      <c r="BD16" s="597"/>
      <c r="BE16" s="597"/>
      <c r="BF16" s="597"/>
      <c r="BG16" s="597"/>
      <c r="BH16" s="597"/>
      <c r="BI16" s="566" t="s">
        <v>3661</v>
      </c>
      <c r="BJ16" s="368" t="s">
        <v>3662</v>
      </c>
      <c r="BK16" s="597"/>
      <c r="BL16" s="935"/>
      <c r="BM16" s="597"/>
      <c r="BN16" s="597"/>
      <c r="BO16" s="597"/>
      <c r="BP16" s="935"/>
      <c r="BQ16" s="597"/>
      <c r="BR16" s="597"/>
      <c r="BS16" s="597"/>
      <c r="BT16" s="597"/>
      <c r="BU16" s="597"/>
      <c r="BV16" s="597"/>
      <c r="BW16" s="597"/>
      <c r="BX16" s="597"/>
      <c r="BY16" s="597"/>
      <c r="BZ16" s="592"/>
      <c r="CA16" s="936"/>
      <c r="CB16" s="597"/>
      <c r="CC16" s="928" t="str">
        <f>_xlfn.CONCAT(Table313[[#This Row],[Nama Ketua]],", ", Table313[[#This Row],[Nama Member1]],", ",Table313[[#This Row],[Nama Member2]],", ",Table313[[#This Row],[Nama Anggota 3]],", ",Table313[[#This Row],[Nama Member4]],", ",Table313[[#This Row],[Nama Member5]])</f>
        <v xml:space="preserve">Susijanto Tri Rasmana, , , , , </v>
      </c>
      <c r="CD16" s="929" t="str">
        <f>_xlfn.CONCAT(Table313[[#This Row],[Prodi Ketua]],", ",Table313[[#This Row],[Prodi]],", ",Table313[[#This Row],[Prodi2]],", ",Table313[[#This Row],[Prodi Anggota 3]],", ",Table313[[#This Row],[Prodi Anggota 4]],", ",Table313[[#This Row],[Prodi Anggota 5]])</f>
        <v xml:space="preserve">Teknik Elektro, , , , , </v>
      </c>
      <c r="CE16" s="597" t="str">
        <f>_xlfn.CONCAT(Table313[[#This Row],[Nama Mh]],",",Table313[[#This Row],[Nama Mhs2]],",",Table313[[#This Row],[Nama Mhs3]],",",Table313[[#This Row],[Nama Mhs4]],",",Table313[[#This Row],[Nama Mhs5]],",",Table313[[#This Row],[Nama Mhs6]],",",Table313[[#This Row],[Nama Mhs7]])</f>
        <v>,,,,,,</v>
      </c>
      <c r="CF16" s="597" t="str">
        <f>_xlfn.CONCAT(Table313[[#This Row],[Prodi, Fak, PT Mhs1]],",",Table313[[#This Row],[Prodi, Fak, PT Mhs2]],",",Table313[[#This Row],[Prodi, Fak, PT Mhs3]],",",Table313[[#This Row],[Prodi Mhs4]],",",Table313[[#This Row],[Prodi Mhs5]],",",Table313[[#This Row],[Prodi Mhs6]],",",Table313[[#This Row],[Prodi Mhs7]])</f>
        <v>,,,,,,</v>
      </c>
    </row>
    <row r="17" spans="1:84" s="930" customFormat="1" ht="60">
      <c r="A17" s="368">
        <v>16</v>
      </c>
      <c r="B17" s="919" t="s">
        <v>4502</v>
      </c>
      <c r="C17" s="566" t="s">
        <v>4503</v>
      </c>
      <c r="D17" s="920" t="s">
        <v>4504</v>
      </c>
      <c r="E17" s="619" t="s">
        <v>68</v>
      </c>
      <c r="F17" s="619">
        <v>2023</v>
      </c>
      <c r="G17" s="619">
        <v>2023</v>
      </c>
      <c r="H17" s="619">
        <v>12</v>
      </c>
      <c r="I17" s="619" t="s">
        <v>4391</v>
      </c>
      <c r="J17" s="921">
        <v>40000000</v>
      </c>
      <c r="K17" s="619" t="s">
        <v>3472</v>
      </c>
      <c r="L17" s="619">
        <v>4</v>
      </c>
      <c r="M17" s="619" t="s">
        <v>4505</v>
      </c>
      <c r="N17" s="30" t="s">
        <v>4339</v>
      </c>
      <c r="O17" s="619" t="s">
        <v>3686</v>
      </c>
      <c r="P17" s="619" t="s">
        <v>4506</v>
      </c>
      <c r="Q17" s="623" t="s">
        <v>4507</v>
      </c>
      <c r="R17" s="619" t="s">
        <v>46</v>
      </c>
      <c r="S17" s="623" t="s">
        <v>2039</v>
      </c>
      <c r="T17" s="612">
        <f>J17/3</f>
        <v>13333333.333333334</v>
      </c>
      <c r="U17" s="619" t="s">
        <v>217</v>
      </c>
      <c r="V17" s="619" t="s">
        <v>3756</v>
      </c>
      <c r="W17" s="619" t="s">
        <v>3687</v>
      </c>
      <c r="X17" s="619">
        <v>8140</v>
      </c>
      <c r="Y17" s="922">
        <v>72019</v>
      </c>
      <c r="Z17" s="619">
        <v>6744406</v>
      </c>
      <c r="AA17" s="923" t="s">
        <v>1273</v>
      </c>
      <c r="AB17" s="619" t="s">
        <v>54</v>
      </c>
      <c r="AC17" s="614">
        <f t="shared" ref="AC17:AC18" si="4">T17</f>
        <v>13333333.333333334</v>
      </c>
      <c r="AD17" s="619" t="s">
        <v>217</v>
      </c>
      <c r="AE17" s="619" t="s">
        <v>3756</v>
      </c>
      <c r="AF17" s="619" t="s">
        <v>3687</v>
      </c>
      <c r="AG17" s="623" t="s">
        <v>4508</v>
      </c>
      <c r="AH17" s="923" t="s">
        <v>2311</v>
      </c>
      <c r="AI17" s="619" t="s">
        <v>398</v>
      </c>
      <c r="AJ17" s="924">
        <f t="shared" ref="AJ17:AJ18" si="5">T17</f>
        <v>13333333.333333334</v>
      </c>
      <c r="AK17" s="619" t="s">
        <v>217</v>
      </c>
      <c r="AL17" s="619" t="s">
        <v>3756</v>
      </c>
      <c r="AM17" s="619" t="s">
        <v>3687</v>
      </c>
      <c r="AN17" s="925"/>
      <c r="AO17" s="925"/>
      <c r="AP17" s="925"/>
      <c r="AQ17" s="924"/>
      <c r="AR17" s="925"/>
      <c r="AS17" s="925"/>
      <c r="AT17" s="925"/>
      <c r="AU17" s="925"/>
      <c r="AV17" s="925"/>
      <c r="AW17" s="925"/>
      <c r="AX17" s="926"/>
      <c r="AY17" s="925"/>
      <c r="AZ17" s="925"/>
      <c r="BA17" s="925"/>
      <c r="BB17" s="925"/>
      <c r="BC17" s="925"/>
      <c r="BD17" s="925"/>
      <c r="BE17" s="925"/>
      <c r="BF17" s="925"/>
      <c r="BG17" s="925"/>
      <c r="BH17" s="925"/>
      <c r="BI17" s="566" t="s">
        <v>3661</v>
      </c>
      <c r="BJ17" s="566" t="s">
        <v>3662</v>
      </c>
      <c r="BK17" s="925" t="s">
        <v>4509</v>
      </c>
      <c r="BL17" s="925"/>
      <c r="BM17" s="925" t="s">
        <v>3556</v>
      </c>
      <c r="BN17" s="925"/>
      <c r="BO17" s="925" t="s">
        <v>4510</v>
      </c>
      <c r="BP17" s="925"/>
      <c r="BQ17" s="925"/>
      <c r="BR17" s="925"/>
      <c r="BS17" s="925"/>
      <c r="BT17" s="925"/>
      <c r="BU17" s="925"/>
      <c r="BV17" s="925"/>
      <c r="BW17" s="925"/>
      <c r="BX17" s="925"/>
      <c r="BY17" s="925" t="s">
        <v>3432</v>
      </c>
      <c r="BZ17" s="925"/>
      <c r="CA17" s="927" t="s">
        <v>3778</v>
      </c>
      <c r="CB17" s="925"/>
      <c r="CC17" s="928" t="str">
        <f>_xlfn.CONCAT(Table313[[#This Row],[Nama Ketua]],", ", Table313[[#This Row],[Nama Member1]],", ",Table313[[#This Row],[Nama Member2]],", ",Table313[[#This Row],[Nama Anggota 3]],", ",Table313[[#This Row],[Nama Member4]],", ",Table313[[#This Row],[Nama Member5]])</f>
        <v xml:space="preserve">Aris Kusumawati, Muhammad Nasrullah, Tita Ayu Rospricilia, , , </v>
      </c>
      <c r="CD17" s="929" t="str">
        <f>_xlfn.CONCAT(Table313[[#This Row],[Prodi Ketua]],", ",Table313[[#This Row],[Prodi]],", ",Table313[[#This Row],[Prodi2]],", ",Table313[[#This Row],[Prodi Anggota 3]],", ",Table313[[#This Row],[Prodi Anggota 4]],", ",Table313[[#This Row],[Prodi Anggota 5]])</f>
        <v xml:space="preserve">Sistem Informasi, Sistem Informasi, Sistem Informasi, , , </v>
      </c>
      <c r="CE17" s="597" t="str">
        <f>_xlfn.CONCAT(Table313[[#This Row],[Nama Mh]],",",Table313[[#This Row],[Nama Mhs2]],",",Table313[[#This Row],[Nama Mhs3]],",",Table313[[#This Row],[Nama Mhs4]],",",Table313[[#This Row],[Nama Mhs5]],",",Table313[[#This Row],[Nama Mhs6]],",",Table313[[#This Row],[Nama Mhs7]])</f>
        <v>FARID DUTA HADYANTO,AISYAH NABILA ZAHRA,SYAHRINA LAYLIA RAHMA,,,,</v>
      </c>
      <c r="CF17" s="925"/>
    </row>
    <row r="18" spans="1:84" s="6" customFormat="1" ht="120">
      <c r="A18" s="368">
        <v>17</v>
      </c>
      <c r="B18" s="557" t="s">
        <v>4511</v>
      </c>
      <c r="C18" s="22" t="s">
        <v>4512</v>
      </c>
      <c r="D18" s="21" t="s">
        <v>4513</v>
      </c>
      <c r="E18" s="22" t="s">
        <v>4377</v>
      </c>
      <c r="F18" s="22">
        <v>2023</v>
      </c>
      <c r="G18" s="22">
        <v>2023</v>
      </c>
      <c r="H18" s="22">
        <v>8</v>
      </c>
      <c r="I18" s="22" t="s">
        <v>4514</v>
      </c>
      <c r="J18" s="561">
        <v>698056500</v>
      </c>
      <c r="K18" s="368" t="s">
        <v>3472</v>
      </c>
      <c r="L18" s="22" t="s">
        <v>1230</v>
      </c>
      <c r="M18" s="22" t="s">
        <v>4378</v>
      </c>
      <c r="N18" s="22" t="s">
        <v>3811</v>
      </c>
      <c r="O18" s="22" t="s">
        <v>3686</v>
      </c>
      <c r="P18" s="22" t="s">
        <v>6313</v>
      </c>
      <c r="Q18" s="22">
        <v>6724784</v>
      </c>
      <c r="R18" s="22" t="s">
        <v>109</v>
      </c>
      <c r="S18" s="583" t="s">
        <v>2069</v>
      </c>
      <c r="T18" s="568">
        <f>J18/4</f>
        <v>174514125</v>
      </c>
      <c r="U18" s="22" t="s">
        <v>172</v>
      </c>
      <c r="V18" s="22" t="s">
        <v>3751</v>
      </c>
      <c r="W18" s="22" t="s">
        <v>3687</v>
      </c>
      <c r="X18" s="22">
        <v>8140</v>
      </c>
      <c r="Y18" s="563">
        <v>72019</v>
      </c>
      <c r="Z18" s="368">
        <v>6680741</v>
      </c>
      <c r="AA18" s="382" t="s">
        <v>2126</v>
      </c>
      <c r="AB18" s="22" t="s">
        <v>23</v>
      </c>
      <c r="AC18" s="112">
        <f t="shared" si="4"/>
        <v>174514125</v>
      </c>
      <c r="AD18" s="22" t="s">
        <v>172</v>
      </c>
      <c r="AE18" s="22" t="s">
        <v>3751</v>
      </c>
      <c r="AF18" s="22" t="s">
        <v>3687</v>
      </c>
      <c r="AG18" s="22">
        <v>6829130</v>
      </c>
      <c r="AH18" s="564" t="s">
        <v>3308</v>
      </c>
      <c r="AI18" s="22" t="s">
        <v>83</v>
      </c>
      <c r="AJ18" s="112">
        <f t="shared" si="5"/>
        <v>174514125</v>
      </c>
      <c r="AK18" s="30" t="s">
        <v>172</v>
      </c>
      <c r="AL18" s="22" t="s">
        <v>3751</v>
      </c>
      <c r="AM18" s="22" t="s">
        <v>3687</v>
      </c>
      <c r="AN18" s="22" t="s">
        <v>4409</v>
      </c>
      <c r="AO18" s="563">
        <v>8950850022</v>
      </c>
      <c r="AP18" s="30" t="s">
        <v>404</v>
      </c>
      <c r="AQ18" s="112">
        <f t="shared" ref="AQ18" si="6">T18</f>
        <v>174514125</v>
      </c>
      <c r="AR18" s="30" t="s">
        <v>169</v>
      </c>
      <c r="AS18" s="22" t="s">
        <v>3751</v>
      </c>
      <c r="AT18" s="22" t="s">
        <v>3687</v>
      </c>
      <c r="AU18" s="30"/>
      <c r="AV18" s="30"/>
      <c r="AW18" s="30"/>
      <c r="AX18" s="565"/>
      <c r="AY18" s="30"/>
      <c r="AZ18" s="30"/>
      <c r="BA18" s="30"/>
      <c r="BB18" s="30"/>
      <c r="BC18" s="30"/>
      <c r="BD18" s="30"/>
      <c r="BE18" s="30"/>
      <c r="BF18" s="30"/>
      <c r="BG18" s="30"/>
      <c r="BH18" s="30"/>
      <c r="BI18" s="547" t="s">
        <v>3661</v>
      </c>
      <c r="BJ18" s="567" t="s">
        <v>3662</v>
      </c>
      <c r="BK18" s="30" t="s">
        <v>4516</v>
      </c>
      <c r="BL18" s="30"/>
      <c r="BM18" s="30" t="s">
        <v>4517</v>
      </c>
      <c r="BN18" s="30"/>
      <c r="BO18" s="30" t="s">
        <v>4518</v>
      </c>
      <c r="BP18" s="30"/>
      <c r="BQ18" s="30" t="s">
        <v>4519</v>
      </c>
      <c r="BR18" s="30"/>
      <c r="BS18" s="30" t="s">
        <v>4520</v>
      </c>
      <c r="BT18" s="30"/>
      <c r="BU18" s="30" t="s">
        <v>3409</v>
      </c>
      <c r="BV18" s="30"/>
      <c r="BW18" s="30"/>
      <c r="BX18" s="30"/>
      <c r="BY18" s="30"/>
      <c r="BZ18" s="30"/>
      <c r="CA18" s="736"/>
      <c r="CB18" s="30"/>
      <c r="CC18" s="889" t="str">
        <f>_xlfn.CONCAT(Table313[[#This Row],[Nama Ketua]],", ", Table313[[#This Row],[Nama Member1]],", ",Table313[[#This Row],[Nama Member2]],", ",Table313[[#This Row],[Nama Anggota 3]],", ",Table313[[#This Row],[Nama Member4]],", ",Table313[[#This Row],[Nama Member5]])</f>
        <v xml:space="preserve">Fannush Shofi Akbar, Hamzah Ulinuha Mustakim, Risdilah Mimma Untsa, Hendy Briantoro, , </v>
      </c>
      <c r="CD18" s="257" t="str">
        <f>_xlfn.CONCAT(Table313[[#This Row],[Prodi Ketua]],", ",Table313[[#This Row],[Prodi]],", ",Table313[[#This Row],[Prodi2]],", ",Table313[[#This Row],[Prodi Anggota 3]],", ",Table313[[#This Row],[Prodi Anggota 4]],", ",Table313[[#This Row],[Prodi Anggota 5]])</f>
        <v xml:space="preserve">Teknik Telekomunikasi, Teknik Telekomunikasi, Teknik Telekomunikasi, Teknik Komputer, , </v>
      </c>
      <c r="CE18" s="30" t="str">
        <f>_xlfn.CONCAT(Table313[[#This Row],[Nama Mh]],",",Table313[[#This Row],[Nama Mhs2]],",",Table313[[#This Row],[Nama Mhs3]],",",Table313[[#This Row],[Nama Mhs4]],",",Table313[[#This Row],[Nama Mhs5]],",",Table313[[#This Row],[Nama Mhs6]],",",Table313[[#This Row],[Nama Mhs7]])</f>
        <v>Wafiqoh Dwi Oktaviana Putri,Galuh Widya Cahyaningtyas,M. Naufan Ardhi,Vicky Herdian Maulana Wibisono,Bima Pancara Haryono Putra,Puguh Chondro Jadmiko,</v>
      </c>
      <c r="CF18" s="30"/>
    </row>
    <row r="19" spans="1:84" s="255" customFormat="1" ht="60">
      <c r="A19" s="576">
        <v>18</v>
      </c>
      <c r="B19" s="602" t="s">
        <v>4521</v>
      </c>
      <c r="C19" s="596" t="s">
        <v>4522</v>
      </c>
      <c r="D19" s="560" t="s">
        <v>4523</v>
      </c>
      <c r="E19" s="609" t="s">
        <v>4524</v>
      </c>
      <c r="F19" s="609">
        <v>2023</v>
      </c>
      <c r="G19" s="609">
        <v>2023</v>
      </c>
      <c r="H19" s="609">
        <v>7</v>
      </c>
      <c r="I19" s="609" t="s">
        <v>4479</v>
      </c>
      <c r="J19" s="610">
        <v>100000000</v>
      </c>
      <c r="K19" s="609" t="s">
        <v>3472</v>
      </c>
      <c r="L19" s="609">
        <v>5</v>
      </c>
      <c r="M19" s="609" t="s">
        <v>4525</v>
      </c>
      <c r="N19" s="30" t="s">
        <v>4339</v>
      </c>
      <c r="O19" s="609" t="s">
        <v>3686</v>
      </c>
      <c r="P19" s="609" t="s">
        <v>4526</v>
      </c>
      <c r="Q19" s="609"/>
      <c r="R19" s="609" t="s">
        <v>4527</v>
      </c>
      <c r="S19" s="609"/>
      <c r="T19" s="617">
        <f>J19/1</f>
        <v>100000000</v>
      </c>
      <c r="U19" s="609"/>
      <c r="V19" s="609"/>
      <c r="W19" s="609" t="s">
        <v>708</v>
      </c>
      <c r="X19" s="256"/>
      <c r="Y19" s="618"/>
      <c r="Z19" s="609">
        <v>6724784</v>
      </c>
      <c r="AA19" s="613" t="s">
        <v>2069</v>
      </c>
      <c r="AB19" s="609" t="s">
        <v>109</v>
      </c>
      <c r="AC19" s="614"/>
      <c r="AD19" s="609" t="s">
        <v>172</v>
      </c>
      <c r="AE19" s="609" t="s">
        <v>3751</v>
      </c>
      <c r="AF19" s="609" t="s">
        <v>3687</v>
      </c>
      <c r="AG19" s="609">
        <v>6843797</v>
      </c>
      <c r="AH19" s="803">
        <v>8950850022</v>
      </c>
      <c r="AI19" s="609" t="s">
        <v>404</v>
      </c>
      <c r="AJ19" s="614"/>
      <c r="AK19" s="256" t="s">
        <v>169</v>
      </c>
      <c r="AL19" s="609" t="s">
        <v>3751</v>
      </c>
      <c r="AM19" s="609" t="s">
        <v>3687</v>
      </c>
      <c r="AN19" s="256"/>
      <c r="AO19" s="256"/>
      <c r="AP19" s="256"/>
      <c r="AQ19" s="615"/>
      <c r="AR19" s="256"/>
      <c r="AS19" s="256"/>
      <c r="AT19" s="256"/>
      <c r="AU19" s="256"/>
      <c r="AV19" s="256"/>
      <c r="AW19" s="256"/>
      <c r="AX19" s="615"/>
      <c r="AY19" s="256"/>
      <c r="AZ19" s="256"/>
      <c r="BA19" s="256"/>
      <c r="BB19" s="256"/>
      <c r="BC19" s="256"/>
      <c r="BD19" s="256"/>
      <c r="BE19" s="256"/>
      <c r="BF19" s="256"/>
      <c r="BG19" s="256"/>
      <c r="BH19" s="256"/>
      <c r="BI19" s="596" t="s">
        <v>3661</v>
      </c>
      <c r="BJ19" s="596" t="s">
        <v>3662</v>
      </c>
      <c r="BK19" s="256" t="s">
        <v>4528</v>
      </c>
      <c r="BL19" s="256"/>
      <c r="BM19" s="256" t="s">
        <v>4529</v>
      </c>
      <c r="BN19" s="256"/>
      <c r="BO19" s="256" t="s">
        <v>4530</v>
      </c>
      <c r="BP19" s="256"/>
      <c r="BQ19" s="256"/>
      <c r="BR19" s="256"/>
      <c r="BS19" s="256"/>
      <c r="BT19" s="256"/>
      <c r="BU19" s="256"/>
      <c r="BV19" s="256"/>
      <c r="BW19" s="256"/>
      <c r="BX19" s="256"/>
      <c r="BY19" s="256" t="s">
        <v>3399</v>
      </c>
      <c r="BZ19" s="256"/>
      <c r="CA19" s="740"/>
      <c r="CB19" s="256"/>
      <c r="CC19" s="889" t="str">
        <f>_xlfn.CONCAT(Table313[[#This Row],[Nama Ketua]],", ", Table313[[#This Row],[Nama Member1]],", ",Table313[[#This Row],[Nama Member2]],", ",Table313[[#This Row],[Nama Anggota 3]],", ",Table313[[#This Row],[Nama Member4]],", ",Table313[[#This Row],[Nama Member5]])</f>
        <v xml:space="preserve"> Prasetiyono Hari Mukti, Fannush Shofi Akbar, Hendy Briantoro, , , </v>
      </c>
      <c r="CD19" s="257" t="str">
        <f>_xlfn.CONCAT(Table313[[#This Row],[Prodi Ketua]],", ",Table313[[#This Row],[Prodi]],", ",Table313[[#This Row],[Prodi2]],", ",Table313[[#This Row],[Prodi Anggota 3]],", ",Table313[[#This Row],[Prodi Anggota 4]],", ",Table313[[#This Row],[Prodi Anggota 5]])</f>
        <v xml:space="preserve">, Teknik Telekomunikasi, Teknik Komputer, , , </v>
      </c>
      <c r="CE19" s="30" t="str">
        <f>_xlfn.CONCAT(Table313[[#This Row],[Nama Mh]],",",Table313[[#This Row],[Nama Mhs2]],",",Table313[[#This Row],[Nama Mhs3]],",",Table313[[#This Row],[Nama Mhs4]],",",Table313[[#This Row],[Nama Mhs5]],",",Table313[[#This Row],[Nama Mhs6]],",",Table313[[#This Row],[Nama Mhs7]])</f>
        <v>Mirza Nuria Husna,Ahmad Fajar Baihaqi,Ahmad Ridho Pambudiutomo,,,,</v>
      </c>
      <c r="CF19" s="256"/>
    </row>
    <row r="20" spans="1:84" s="963" customFormat="1" ht="84">
      <c r="A20" s="368">
        <v>19</v>
      </c>
      <c r="B20" s="948" t="s">
        <v>4521</v>
      </c>
      <c r="C20" s="949" t="s">
        <v>4531</v>
      </c>
      <c r="D20" s="938" t="s">
        <v>4532</v>
      </c>
      <c r="E20" s="947" t="s">
        <v>4524</v>
      </c>
      <c r="F20" s="947">
        <v>2023</v>
      </c>
      <c r="G20" s="947">
        <v>2023</v>
      </c>
      <c r="H20" s="947">
        <v>8</v>
      </c>
      <c r="I20" s="947" t="s">
        <v>4496</v>
      </c>
      <c r="J20" s="950">
        <v>56740000</v>
      </c>
      <c r="K20" s="947" t="s">
        <v>3472</v>
      </c>
      <c r="L20" s="947">
        <v>7</v>
      </c>
      <c r="M20" s="947" t="s">
        <v>4525</v>
      </c>
      <c r="N20" s="30" t="s">
        <v>4339</v>
      </c>
      <c r="O20" s="947" t="s">
        <v>3686</v>
      </c>
      <c r="P20" s="947" t="s">
        <v>4526</v>
      </c>
      <c r="Q20" s="947"/>
      <c r="R20" s="947"/>
      <c r="S20" s="947"/>
      <c r="T20" s="617">
        <f>J20/1</f>
        <v>56740000</v>
      </c>
      <c r="U20" s="947"/>
      <c r="V20" s="947"/>
      <c r="W20" s="947" t="s">
        <v>708</v>
      </c>
      <c r="X20" s="952"/>
      <c r="Y20" s="953"/>
      <c r="Z20" s="954" t="s">
        <v>4483</v>
      </c>
      <c r="AA20" s="954" t="s">
        <v>1265</v>
      </c>
      <c r="AB20" s="947" t="s">
        <v>98</v>
      </c>
      <c r="AC20" s="614"/>
      <c r="AD20" s="947" t="s">
        <v>217</v>
      </c>
      <c r="AE20" s="947" t="s">
        <v>3756</v>
      </c>
      <c r="AF20" s="947" t="s">
        <v>3687</v>
      </c>
      <c r="AG20" s="947">
        <v>6778519</v>
      </c>
      <c r="AH20" s="956" t="s">
        <v>2164</v>
      </c>
      <c r="AI20" s="947" t="s">
        <v>4533</v>
      </c>
      <c r="AJ20" s="955"/>
      <c r="AK20" s="952" t="s">
        <v>269</v>
      </c>
      <c r="AL20" s="952" t="s">
        <v>3751</v>
      </c>
      <c r="AM20" s="947" t="s">
        <v>3687</v>
      </c>
      <c r="AN20" s="952"/>
      <c r="AO20" s="952"/>
      <c r="AP20" s="952" t="s">
        <v>4534</v>
      </c>
      <c r="AQ20" s="957"/>
      <c r="AR20" s="952"/>
      <c r="AS20" s="952"/>
      <c r="AT20" s="952" t="s">
        <v>191</v>
      </c>
      <c r="AU20" s="952"/>
      <c r="AV20" s="952"/>
      <c r="AW20" s="952" t="s">
        <v>4535</v>
      </c>
      <c r="AX20" s="957"/>
      <c r="AY20" s="952"/>
      <c r="AZ20" s="952"/>
      <c r="BA20" s="952" t="s">
        <v>4536</v>
      </c>
      <c r="BB20" s="952"/>
      <c r="BC20" s="952"/>
      <c r="BD20" s="952"/>
      <c r="BE20" s="952"/>
      <c r="BF20" s="952"/>
      <c r="BG20" s="952"/>
      <c r="BH20" s="952"/>
      <c r="BI20" s="949" t="s">
        <v>3661</v>
      </c>
      <c r="BJ20" s="949" t="s">
        <v>3662</v>
      </c>
      <c r="BK20" s="952" t="s">
        <v>4537</v>
      </c>
      <c r="BL20" s="952"/>
      <c r="BM20" s="952" t="s">
        <v>4538</v>
      </c>
      <c r="BN20" s="952"/>
      <c r="BO20" s="952" t="s">
        <v>4539</v>
      </c>
      <c r="BP20" s="952"/>
      <c r="BQ20" s="952" t="s">
        <v>4540</v>
      </c>
      <c r="BR20" s="952"/>
      <c r="BS20" s="952"/>
      <c r="BT20" s="952"/>
      <c r="BU20" s="952"/>
      <c r="BV20" s="952"/>
      <c r="BW20" s="952"/>
      <c r="BX20" s="952"/>
      <c r="BY20" s="952" t="s">
        <v>4541</v>
      </c>
      <c r="BZ20" s="958" t="s">
        <v>4542</v>
      </c>
      <c r="CA20" s="959" t="s">
        <v>3752</v>
      </c>
      <c r="CB20" s="952"/>
      <c r="CC20" s="960" t="str">
        <f>_xlfn.CONCAT(Table313[[#This Row],[Nama Ketua]],", ", Table313[[#This Row],[Nama Member1]],", ",Table313[[#This Row],[Nama Member2]],", ",Table313[[#This Row],[Nama Anggota 3]],", ",Table313[[#This Row],[Nama Member4]],", ",Table313[[#This Row],[Nama Member5]])</f>
        <v xml:space="preserve">, Mochamad Nizar Palefi Ma'ady, NISA ISROF, IWAN VANANY, PRITA MEILANITASARI, </v>
      </c>
      <c r="CD20" s="961" t="str">
        <f>_xlfn.CONCAT(Table313[[#This Row],[Prodi Ketua]],", ",Table313[[#This Row],[Prodi]],", ",Table313[[#This Row],[Prodi2]],", ",Table313[[#This Row],[Prodi Anggota 3]],", ",Table313[[#This Row],[Prodi Anggota 4]],", ",Table313[[#This Row],[Prodi Anggota 5]])</f>
        <v xml:space="preserve">, Sistem Informasi, Teknik Logistik, , , </v>
      </c>
      <c r="CE20" s="962" t="str">
        <f>_xlfn.CONCAT(Table313[[#This Row],[Nama Mh]],",",Table313[[#This Row],[Nama Mhs2]],",",Table313[[#This Row],[Nama Mhs3]],",",Table313[[#This Row],[Nama Mhs4]],",",Table313[[#This Row],[Nama Mhs5]],",",Table313[[#This Row],[Nama Mhs6]],",",Table313[[#This Row],[Nama Mhs7]])</f>
        <v>MADE RAHAYU PUTRI SARON,AIDA RIFDATUL HASNA,FITRI RAYANI SIAHAAN,NI PUTU ADRIANA SWASTIKA YOGA,,,</v>
      </c>
      <c r="CF20" s="952"/>
    </row>
    <row r="21" spans="1:84" s="6" customFormat="1" ht="60">
      <c r="A21" s="368">
        <v>20</v>
      </c>
      <c r="B21" s="557" t="s">
        <v>4543</v>
      </c>
      <c r="C21" s="547" t="s">
        <v>4544</v>
      </c>
      <c r="D21" s="21" t="s">
        <v>4545</v>
      </c>
      <c r="E21" s="22" t="s">
        <v>4546</v>
      </c>
      <c r="F21" s="22">
        <v>2023</v>
      </c>
      <c r="G21" s="22">
        <v>2023</v>
      </c>
      <c r="H21" s="22">
        <v>12</v>
      </c>
      <c r="I21" s="22" t="s">
        <v>4547</v>
      </c>
      <c r="J21" s="561">
        <v>18200000</v>
      </c>
      <c r="K21" s="368" t="s">
        <v>3472</v>
      </c>
      <c r="L21" s="22">
        <v>3</v>
      </c>
      <c r="M21" s="22" t="s">
        <v>3810</v>
      </c>
      <c r="N21" s="22" t="s">
        <v>3423</v>
      </c>
      <c r="O21" s="22" t="s">
        <v>3686</v>
      </c>
      <c r="P21" s="22" t="s">
        <v>4548</v>
      </c>
      <c r="Q21" s="370" t="s">
        <v>4454</v>
      </c>
      <c r="R21" s="22" t="s">
        <v>137</v>
      </c>
      <c r="S21" s="370" t="s">
        <v>2319</v>
      </c>
      <c r="T21" s="620">
        <f>J21/2</f>
        <v>9100000</v>
      </c>
      <c r="U21" s="22" t="s">
        <v>3486</v>
      </c>
      <c r="V21" s="22" t="s">
        <v>3756</v>
      </c>
      <c r="W21" s="22" t="s">
        <v>3687</v>
      </c>
      <c r="X21" s="22">
        <v>8140</v>
      </c>
      <c r="Y21" s="563">
        <v>72019</v>
      </c>
      <c r="Z21" s="22">
        <v>6727245</v>
      </c>
      <c r="AA21" s="564" t="s">
        <v>2177</v>
      </c>
      <c r="AB21" s="22" t="s">
        <v>95</v>
      </c>
      <c r="AC21" s="112">
        <f>T21</f>
        <v>9100000</v>
      </c>
      <c r="AD21" s="22" t="s">
        <v>3486</v>
      </c>
      <c r="AE21" s="22" t="s">
        <v>3756</v>
      </c>
      <c r="AF21" s="22" t="s">
        <v>3687</v>
      </c>
      <c r="AG21" s="22"/>
      <c r="AH21" s="584"/>
      <c r="AI21" s="22"/>
      <c r="AJ21" s="112"/>
      <c r="AK21" s="30"/>
      <c r="AL21" s="30"/>
      <c r="AM21" s="30"/>
      <c r="AN21" s="30"/>
      <c r="AO21" s="30"/>
      <c r="AP21" s="30"/>
      <c r="AQ21" s="565"/>
      <c r="AR21" s="30"/>
      <c r="AS21" s="30"/>
      <c r="AT21" s="30"/>
      <c r="AU21" s="30"/>
      <c r="AV21" s="30"/>
      <c r="AW21" s="30"/>
      <c r="AX21" s="565"/>
      <c r="AY21" s="30"/>
      <c r="AZ21" s="30"/>
      <c r="BA21" s="30"/>
      <c r="BB21" s="30"/>
      <c r="BC21" s="30"/>
      <c r="BD21" s="30"/>
      <c r="BE21" s="30"/>
      <c r="BF21" s="30"/>
      <c r="BG21" s="30"/>
      <c r="BH21" s="30"/>
      <c r="BI21" s="547" t="s">
        <v>3661</v>
      </c>
      <c r="BJ21" s="22" t="s">
        <v>3662</v>
      </c>
      <c r="BK21" s="30" t="s">
        <v>4549</v>
      </c>
      <c r="BL21" s="21" t="s">
        <v>4458</v>
      </c>
      <c r="BM21" s="30" t="s">
        <v>4550</v>
      </c>
      <c r="BN21" s="21" t="s">
        <v>4458</v>
      </c>
      <c r="BO21" s="30"/>
      <c r="BP21" s="30"/>
      <c r="BQ21" s="30"/>
      <c r="BR21" s="30"/>
      <c r="BS21" s="30"/>
      <c r="BT21" s="30"/>
      <c r="BU21" s="30"/>
      <c r="BV21" s="30"/>
      <c r="BW21" s="30"/>
      <c r="BX21" s="30"/>
      <c r="BY21" s="30" t="s">
        <v>3375</v>
      </c>
      <c r="BZ21" s="30" t="s">
        <v>4551</v>
      </c>
      <c r="CA21" s="736"/>
      <c r="CB21" s="30"/>
      <c r="CC21" s="889" t="str">
        <f>_xlfn.CONCAT(Table313[[#This Row],[Nama Ketua]],", ", Table313[[#This Row],[Nama Member1]],", ",Table313[[#This Row],[Nama Member2]],", ",Table313[[#This Row],[Nama Anggota 3]],", ",Table313[[#This Row],[Nama Member4]],", ",Table313[[#This Row],[Nama Member5]])</f>
        <v xml:space="preserve">Wachda Yuniar Rochmah, Darlin Aulia, , , , </v>
      </c>
      <c r="CD21" s="257" t="str">
        <f>_xlfn.CONCAT(Table313[[#This Row],[Prodi Ketua]],", ",Table313[[#This Row],[Prodi]],", ",Table313[[#This Row],[Prodi2]],", ",Table313[[#This Row],[Prodi Anggota 3]],", ",Table313[[#This Row],[Prodi Anggota 4]],", ",Table313[[#This Row],[Prodi Anggota 5]])</f>
        <v xml:space="preserve">Bisnis Digital, Bisnis Digital, , , , </v>
      </c>
      <c r="CE21" s="30" t="str">
        <f>_xlfn.CONCAT(Table313[[#This Row],[Nama Mh]],",",Table313[[#This Row],[Nama Mhs2]],",",Table313[[#This Row],[Nama Mhs3]],",",Table313[[#This Row],[Nama Mhs4]],",",Table313[[#This Row],[Nama Mhs5]],",",Table313[[#This Row],[Nama Mhs6]],",",Table313[[#This Row],[Nama Mhs7]])</f>
        <v>TRACY OLIVIA,VAGNES ANGELA
FRANSISKA,,,,,</v>
      </c>
      <c r="CF21" s="30"/>
    </row>
    <row r="22" spans="1:84" s="972" customFormat="1" ht="60">
      <c r="A22" s="368">
        <v>21</v>
      </c>
      <c r="B22" s="948" t="s">
        <v>4543</v>
      </c>
      <c r="C22" s="949" t="s">
        <v>4552</v>
      </c>
      <c r="D22" s="964" t="s">
        <v>4553</v>
      </c>
      <c r="E22" s="951" t="s">
        <v>4546</v>
      </c>
      <c r="F22" s="951">
        <v>2023</v>
      </c>
      <c r="G22" s="951">
        <v>2023</v>
      </c>
      <c r="H22" s="951">
        <v>12</v>
      </c>
      <c r="I22" s="951" t="s">
        <v>3685</v>
      </c>
      <c r="J22" s="965">
        <v>16300000</v>
      </c>
      <c r="K22" s="951" t="s">
        <v>3472</v>
      </c>
      <c r="L22" s="951">
        <v>3</v>
      </c>
      <c r="M22" s="951" t="s">
        <v>3810</v>
      </c>
      <c r="N22" s="951" t="s">
        <v>3423</v>
      </c>
      <c r="O22" s="951" t="s">
        <v>3686</v>
      </c>
      <c r="P22" s="951" t="s">
        <v>4548</v>
      </c>
      <c r="Q22" s="966" t="s">
        <v>4554</v>
      </c>
      <c r="R22" s="951" t="s">
        <v>39</v>
      </c>
      <c r="S22" s="966" t="s">
        <v>2189</v>
      </c>
      <c r="T22" s="620">
        <f>J22/3</f>
        <v>5433333.333333333</v>
      </c>
      <c r="U22" s="951" t="s">
        <v>207</v>
      </c>
      <c r="V22" s="951" t="s">
        <v>3756</v>
      </c>
      <c r="W22" s="951" t="s">
        <v>3687</v>
      </c>
      <c r="X22" s="951">
        <v>8140</v>
      </c>
      <c r="Y22" s="967">
        <v>72019</v>
      </c>
      <c r="Z22" s="951"/>
      <c r="AA22" s="967"/>
      <c r="AB22" s="951" t="s">
        <v>2657</v>
      </c>
      <c r="AC22" s="112">
        <f t="shared" ref="AC22:AC31" si="7">T22</f>
        <v>5433333.333333333</v>
      </c>
      <c r="AD22" s="951" t="s">
        <v>2153</v>
      </c>
      <c r="AE22" s="951"/>
      <c r="AF22" s="962" t="s">
        <v>4555</v>
      </c>
      <c r="AG22" s="951">
        <v>6744406</v>
      </c>
      <c r="AH22" s="969" t="s">
        <v>1273</v>
      </c>
      <c r="AI22" s="951" t="s">
        <v>54</v>
      </c>
      <c r="AJ22" s="968">
        <f>T22</f>
        <v>5433333.333333333</v>
      </c>
      <c r="AK22" s="951" t="s">
        <v>217</v>
      </c>
      <c r="AL22" s="962" t="s">
        <v>3756</v>
      </c>
      <c r="AM22" s="951" t="s">
        <v>3687</v>
      </c>
      <c r="AN22" s="962"/>
      <c r="AO22" s="962"/>
      <c r="AP22" s="962"/>
      <c r="AQ22" s="970"/>
      <c r="AR22" s="962"/>
      <c r="AS22" s="962"/>
      <c r="AT22" s="962"/>
      <c r="AU22" s="962"/>
      <c r="AV22" s="962"/>
      <c r="AW22" s="962"/>
      <c r="AX22" s="970"/>
      <c r="AY22" s="962"/>
      <c r="AZ22" s="962"/>
      <c r="BA22" s="962"/>
      <c r="BB22" s="962"/>
      <c r="BC22" s="962"/>
      <c r="BD22" s="962"/>
      <c r="BE22" s="962"/>
      <c r="BF22" s="962"/>
      <c r="BG22" s="962"/>
      <c r="BH22" s="962"/>
      <c r="BI22" s="949" t="s">
        <v>3661</v>
      </c>
      <c r="BJ22" s="951" t="s">
        <v>3662</v>
      </c>
      <c r="BK22" s="962" t="s">
        <v>4556</v>
      </c>
      <c r="BL22" s="964" t="s">
        <v>4557</v>
      </c>
      <c r="BM22" s="962" t="s">
        <v>4558</v>
      </c>
      <c r="BN22" s="964" t="s">
        <v>4557</v>
      </c>
      <c r="BO22" s="962"/>
      <c r="BP22" s="962"/>
      <c r="BQ22" s="962"/>
      <c r="BR22" s="962"/>
      <c r="BS22" s="962"/>
      <c r="BT22" s="962"/>
      <c r="BU22" s="962"/>
      <c r="BV22" s="962"/>
      <c r="BW22" s="962"/>
      <c r="BX22" s="962"/>
      <c r="BY22" s="962" t="s">
        <v>3373</v>
      </c>
      <c r="BZ22" s="962" t="s">
        <v>3995</v>
      </c>
      <c r="CA22" s="971"/>
      <c r="CB22" s="962"/>
      <c r="CC22" s="960" t="str">
        <f>_xlfn.CONCAT(Table313[[#This Row],[Nama Ketua]],", ", Table313[[#This Row],[Nama Member1]],", ",Table313[[#This Row],[Nama Member2]],", ",Table313[[#This Row],[Nama Anggota 3]],", ",Table313[[#This Row],[Nama Member4]],", ",Table313[[#This Row],[Nama Member5]])</f>
        <v xml:space="preserve">Achmad Muzakki, Slamet Kacung, Muhammad Nasrullah, , , </v>
      </c>
      <c r="CD22" s="961" t="str">
        <f>_xlfn.CONCAT(Table313[[#This Row],[Prodi Ketua]],", ",Table313[[#This Row],[Prodi]],", ",Table313[[#This Row],[Prodi2]],", ",Table313[[#This Row],[Prodi Anggota 3]],", ",Table313[[#This Row],[Prodi Anggota 4]],", ",Table313[[#This Row],[Prodi Anggota 5]])</f>
        <v xml:space="preserve">Rekayasa Perangkat Lunak, Teknik Informatika, Sistem Informasi, , , </v>
      </c>
      <c r="CE22" s="962" t="str">
        <f>_xlfn.CONCAT(Table313[[#This Row],[Nama Mh]],",",Table313[[#This Row],[Nama Mhs2]],",",Table313[[#This Row],[Nama Mhs3]],",",Table313[[#This Row],[Nama Mhs4]],",",Table313[[#This Row],[Nama Mhs5]],",",Table313[[#This Row],[Nama Mhs6]],",",Table313[[#This Row],[Nama Mhs7]])</f>
        <v>AKBAR RIZKI
POETRA,DAMASYA INE
LARISA,,,,,</v>
      </c>
      <c r="CF22" s="962"/>
    </row>
    <row r="23" spans="1:84" s="6" customFormat="1" ht="48">
      <c r="A23" s="576">
        <v>22</v>
      </c>
      <c r="B23" s="557" t="s">
        <v>4543</v>
      </c>
      <c r="C23" s="547" t="s">
        <v>4559</v>
      </c>
      <c r="D23" s="21" t="s">
        <v>4560</v>
      </c>
      <c r="E23" s="22" t="s">
        <v>4546</v>
      </c>
      <c r="F23" s="22">
        <v>2023</v>
      </c>
      <c r="G23" s="22">
        <v>2023</v>
      </c>
      <c r="H23" s="22">
        <v>12</v>
      </c>
      <c r="I23" s="22" t="s">
        <v>4561</v>
      </c>
      <c r="J23" s="561">
        <v>19000000</v>
      </c>
      <c r="K23" s="368" t="s">
        <v>3472</v>
      </c>
      <c r="L23" s="22">
        <v>3</v>
      </c>
      <c r="M23" s="22" t="s">
        <v>3810</v>
      </c>
      <c r="N23" s="22" t="s">
        <v>3423</v>
      </c>
      <c r="O23" s="22" t="s">
        <v>3686</v>
      </c>
      <c r="P23" s="22" t="s">
        <v>4548</v>
      </c>
      <c r="Q23" s="22">
        <v>6756318</v>
      </c>
      <c r="R23" s="22" t="s">
        <v>4123</v>
      </c>
      <c r="S23" s="564" t="s">
        <v>1238</v>
      </c>
      <c r="T23" s="620">
        <f>J23/2</f>
        <v>9500000</v>
      </c>
      <c r="U23" s="22" t="s">
        <v>311</v>
      </c>
      <c r="V23" s="22" t="s">
        <v>3756</v>
      </c>
      <c r="W23" s="22" t="s">
        <v>3687</v>
      </c>
      <c r="X23" s="22">
        <v>8140</v>
      </c>
      <c r="Y23" s="563">
        <v>72019</v>
      </c>
      <c r="Z23" s="22">
        <v>6778837</v>
      </c>
      <c r="AA23" s="370" t="s">
        <v>1267</v>
      </c>
      <c r="AB23" s="22" t="s">
        <v>136</v>
      </c>
      <c r="AC23" s="112">
        <f t="shared" si="7"/>
        <v>9500000</v>
      </c>
      <c r="AD23" s="22" t="s">
        <v>256</v>
      </c>
      <c r="AE23" s="22" t="s">
        <v>3756</v>
      </c>
      <c r="AF23" s="22" t="s">
        <v>3687</v>
      </c>
      <c r="AG23" s="22"/>
      <c r="AH23" s="584"/>
      <c r="AI23" s="22"/>
      <c r="AJ23" s="112"/>
      <c r="AK23" s="30"/>
      <c r="AL23" s="30"/>
      <c r="AM23" s="30"/>
      <c r="AN23" s="30"/>
      <c r="AO23" s="30"/>
      <c r="AP23" s="30"/>
      <c r="AQ23" s="565"/>
      <c r="AR23" s="30"/>
      <c r="AS23" s="30"/>
      <c r="AT23" s="30"/>
      <c r="AU23" s="30"/>
      <c r="AV23" s="30"/>
      <c r="AW23" s="30"/>
      <c r="AX23" s="565"/>
      <c r="AY23" s="30"/>
      <c r="AZ23" s="30"/>
      <c r="BA23" s="30"/>
      <c r="BB23" s="30"/>
      <c r="BC23" s="30"/>
      <c r="BD23" s="30"/>
      <c r="BE23" s="30"/>
      <c r="BF23" s="30"/>
      <c r="BG23" s="30"/>
      <c r="BH23" s="30"/>
      <c r="BI23" s="547" t="s">
        <v>3661</v>
      </c>
      <c r="BJ23" s="22" t="s">
        <v>3662</v>
      </c>
      <c r="BK23" s="30" t="s">
        <v>4562</v>
      </c>
      <c r="BL23" s="21" t="s">
        <v>4563</v>
      </c>
      <c r="BM23" s="30" t="s">
        <v>4564</v>
      </c>
      <c r="BN23" s="21" t="s">
        <v>4563</v>
      </c>
      <c r="BO23" s="30"/>
      <c r="BP23" s="30"/>
      <c r="BQ23" s="30"/>
      <c r="BR23" s="30"/>
      <c r="BS23" s="30"/>
      <c r="BT23" s="30"/>
      <c r="BU23" s="30"/>
      <c r="BV23" s="30"/>
      <c r="BW23" s="30"/>
      <c r="BX23" s="30"/>
      <c r="BY23" s="30" t="s">
        <v>3367</v>
      </c>
      <c r="BZ23" s="30"/>
      <c r="CA23" s="736"/>
      <c r="CB23" s="30"/>
      <c r="CC23" s="889" t="str">
        <f>_xlfn.CONCAT(Table313[[#This Row],[Nama Ketua]],", ", Table313[[#This Row],[Nama Member1]],", ",Table313[[#This Row],[Nama Member2]],", ",Table313[[#This Row],[Nama Anggota 3]],", ",Table313[[#This Row],[Nama Member4]],", ",Table313[[#This Row],[Nama Member5]])</f>
        <v xml:space="preserve">Moh.Hamim Zajuli Al Faroby, Muhammad Dzulfikar Fauzi, , , , </v>
      </c>
      <c r="CD23" s="257" t="str">
        <f>_xlfn.CONCAT(Table313[[#This Row],[Prodi Ketua]],", ",Table313[[#This Row],[Prodi]],", ",Table313[[#This Row],[Prodi2]],", ",Table313[[#This Row],[Prodi Anggota 3]],", ",Table313[[#This Row],[Prodi Anggota 4]],", ",Table313[[#This Row],[Prodi Anggota 5]])</f>
        <v xml:space="preserve">Sains Data, Informatika, , , , </v>
      </c>
      <c r="CE23" s="30" t="str">
        <f>_xlfn.CONCAT(Table313[[#This Row],[Nama Mh]],",",Table313[[#This Row],[Nama Mhs2]],",",Table313[[#This Row],[Nama Mhs3]],",",Table313[[#This Row],[Nama Mhs4]],",",Table313[[#This Row],[Nama Mhs5]],",",Table313[[#This Row],[Nama Mhs6]],",",Table313[[#This Row],[Nama Mhs7]])</f>
        <v>ANANDA TAQHSYA
DWIYANA,HALIM ARIF
CAHYONO,,,,,</v>
      </c>
      <c r="CF23" s="30"/>
    </row>
    <row r="24" spans="1:84" s="972" customFormat="1" ht="48">
      <c r="A24" s="368">
        <v>23</v>
      </c>
      <c r="B24" s="948" t="s">
        <v>4543</v>
      </c>
      <c r="C24" s="949" t="s">
        <v>4565</v>
      </c>
      <c r="D24" s="964" t="s">
        <v>4566</v>
      </c>
      <c r="E24" s="951" t="s">
        <v>4546</v>
      </c>
      <c r="F24" s="951">
        <v>2023</v>
      </c>
      <c r="G24" s="951">
        <v>2023</v>
      </c>
      <c r="H24" s="951">
        <v>12</v>
      </c>
      <c r="I24" s="951" t="s">
        <v>3685</v>
      </c>
      <c r="J24" s="965">
        <v>15200000</v>
      </c>
      <c r="K24" s="951" t="s">
        <v>3472</v>
      </c>
      <c r="L24" s="951">
        <v>3</v>
      </c>
      <c r="M24" s="951" t="s">
        <v>3810</v>
      </c>
      <c r="N24" s="951" t="s">
        <v>3423</v>
      </c>
      <c r="O24" s="951" t="s">
        <v>3686</v>
      </c>
      <c r="P24" s="951" t="s">
        <v>4548</v>
      </c>
      <c r="Q24" s="966" t="s">
        <v>4567</v>
      </c>
      <c r="R24" s="951" t="s">
        <v>2411</v>
      </c>
      <c r="S24" s="966" t="s">
        <v>4568</v>
      </c>
      <c r="T24" s="620">
        <f>J24/2</f>
        <v>7600000</v>
      </c>
      <c r="U24" s="951" t="s">
        <v>179</v>
      </c>
      <c r="V24" s="951" t="s">
        <v>3756</v>
      </c>
      <c r="W24" s="951" t="s">
        <v>3687</v>
      </c>
      <c r="X24" s="951">
        <v>8140</v>
      </c>
      <c r="Y24" s="967">
        <v>72019</v>
      </c>
      <c r="Z24" s="951" t="s">
        <v>4569</v>
      </c>
      <c r="AA24" s="966" t="s">
        <v>2192</v>
      </c>
      <c r="AB24" s="951" t="s">
        <v>1063</v>
      </c>
      <c r="AC24" s="112">
        <f t="shared" si="7"/>
        <v>7600000</v>
      </c>
      <c r="AD24" s="951" t="s">
        <v>217</v>
      </c>
      <c r="AE24" s="951" t="s">
        <v>3756</v>
      </c>
      <c r="AF24" s="951" t="s">
        <v>3687</v>
      </c>
      <c r="AG24" s="951"/>
      <c r="AH24" s="973"/>
      <c r="AI24" s="951"/>
      <c r="AJ24" s="968"/>
      <c r="AK24" s="962"/>
      <c r="AL24" s="962"/>
      <c r="AM24" s="962"/>
      <c r="AN24" s="962"/>
      <c r="AO24" s="962"/>
      <c r="AP24" s="962"/>
      <c r="AQ24" s="970"/>
      <c r="AR24" s="962"/>
      <c r="AS24" s="962"/>
      <c r="AT24" s="962"/>
      <c r="AU24" s="962"/>
      <c r="AV24" s="962"/>
      <c r="AW24" s="962"/>
      <c r="AX24" s="970"/>
      <c r="AY24" s="962"/>
      <c r="AZ24" s="962"/>
      <c r="BA24" s="962"/>
      <c r="BB24" s="962"/>
      <c r="BC24" s="962"/>
      <c r="BD24" s="962"/>
      <c r="BE24" s="962"/>
      <c r="BF24" s="962"/>
      <c r="BG24" s="962"/>
      <c r="BH24" s="962"/>
      <c r="BI24" s="949" t="s">
        <v>3661</v>
      </c>
      <c r="BJ24" s="951" t="s">
        <v>3662</v>
      </c>
      <c r="BK24" s="962"/>
      <c r="BL24" s="962"/>
      <c r="BM24" s="962"/>
      <c r="BN24" s="962"/>
      <c r="BO24" s="962"/>
      <c r="BP24" s="962"/>
      <c r="BQ24" s="962"/>
      <c r="BR24" s="962"/>
      <c r="BS24" s="962"/>
      <c r="BT24" s="962"/>
      <c r="BU24" s="962"/>
      <c r="BV24" s="962"/>
      <c r="BW24" s="962"/>
      <c r="BX24" s="962"/>
      <c r="BY24" s="962" t="s">
        <v>4570</v>
      </c>
      <c r="BZ24" s="962"/>
      <c r="CA24" s="971"/>
      <c r="CB24" s="962"/>
      <c r="CC24" s="960" t="str">
        <f>_xlfn.CONCAT(Table313[[#This Row],[Nama Ketua]],", ", Table313[[#This Row],[Nama Member1]],", ",Table313[[#This Row],[Nama Member2]],", ",Table313[[#This Row],[Nama Anggota 3]],", ",Table313[[#This Row],[Nama Member4]],", ",Table313[[#This Row],[Nama Member5]])</f>
        <v xml:space="preserve">Fauzan Nusyura, Riza Akhsani Setyo Prayoga, , , , </v>
      </c>
      <c r="CD24" s="961" t="str">
        <f>_xlfn.CONCAT(Table313[[#This Row],[Prodi Ketua]],", ",Table313[[#This Row],[Prodi]],", ",Table313[[#This Row],[Prodi2]],", ",Table313[[#This Row],[Prodi Anggota 3]],", ",Table313[[#This Row],[Prodi Anggota 4]],", ",Table313[[#This Row],[Prodi Anggota 5]])</f>
        <v xml:space="preserve">Teknologi Informasi, Sistem Informasi, , , , </v>
      </c>
      <c r="CE24" s="962" t="str">
        <f>_xlfn.CONCAT(Table313[[#This Row],[Nama Mh]],",",Table313[[#This Row],[Nama Mhs2]],",",Table313[[#This Row],[Nama Mhs3]],",",Table313[[#This Row],[Nama Mhs4]],",",Table313[[#This Row],[Nama Mhs5]],",",Table313[[#This Row],[Nama Mhs6]],",",Table313[[#This Row],[Nama Mhs7]])</f>
        <v>,,,,,,</v>
      </c>
      <c r="CF24" s="962"/>
    </row>
    <row r="25" spans="1:84" s="6" customFormat="1" ht="48">
      <c r="A25" s="368">
        <v>24</v>
      </c>
      <c r="B25" s="557" t="s">
        <v>4543</v>
      </c>
      <c r="C25" s="547" t="s">
        <v>4571</v>
      </c>
      <c r="D25" s="21" t="s">
        <v>4572</v>
      </c>
      <c r="E25" s="22" t="s">
        <v>4546</v>
      </c>
      <c r="F25" s="22">
        <v>2023</v>
      </c>
      <c r="G25" s="22">
        <v>2023</v>
      </c>
      <c r="H25" s="22">
        <v>12</v>
      </c>
      <c r="I25" s="22" t="s">
        <v>4573</v>
      </c>
      <c r="J25" s="561">
        <v>15000000</v>
      </c>
      <c r="K25" s="368" t="s">
        <v>3472</v>
      </c>
      <c r="L25" s="22">
        <v>3</v>
      </c>
      <c r="M25" s="22" t="s">
        <v>3810</v>
      </c>
      <c r="N25" s="22" t="s">
        <v>3423</v>
      </c>
      <c r="O25" s="22" t="s">
        <v>3686</v>
      </c>
      <c r="P25" s="22" t="s">
        <v>4548</v>
      </c>
      <c r="Q25" s="370" t="s">
        <v>4574</v>
      </c>
      <c r="R25" s="22" t="s">
        <v>78</v>
      </c>
      <c r="S25" s="370" t="s">
        <v>1235</v>
      </c>
      <c r="T25" s="620">
        <f>J25/3</f>
        <v>5000000</v>
      </c>
      <c r="U25" s="22" t="s">
        <v>311</v>
      </c>
      <c r="V25" s="22" t="s">
        <v>3756</v>
      </c>
      <c r="W25" s="22" t="s">
        <v>3687</v>
      </c>
      <c r="X25" s="22">
        <v>8140</v>
      </c>
      <c r="Y25" s="563">
        <v>72019</v>
      </c>
      <c r="Z25" s="22">
        <v>6760392</v>
      </c>
      <c r="AA25" s="564" t="s">
        <v>1236</v>
      </c>
      <c r="AB25" s="22" t="s">
        <v>74</v>
      </c>
      <c r="AC25" s="112">
        <f t="shared" si="7"/>
        <v>5000000</v>
      </c>
      <c r="AD25" s="22" t="s">
        <v>311</v>
      </c>
      <c r="AE25" s="22" t="s">
        <v>3756</v>
      </c>
      <c r="AF25" s="22" t="s">
        <v>3687</v>
      </c>
      <c r="AG25" s="382" t="s">
        <v>4393</v>
      </c>
      <c r="AH25" s="608" t="s">
        <v>2960</v>
      </c>
      <c r="AI25" s="22" t="s">
        <v>390</v>
      </c>
      <c r="AJ25" s="112">
        <f>T25</f>
        <v>5000000</v>
      </c>
      <c r="AK25" s="30" t="s">
        <v>256</v>
      </c>
      <c r="AL25" s="30" t="s">
        <v>3756</v>
      </c>
      <c r="AM25" s="22" t="s">
        <v>3687</v>
      </c>
      <c r="AN25" s="30"/>
      <c r="AO25" s="30"/>
      <c r="AP25" s="30"/>
      <c r="AQ25" s="565"/>
      <c r="AR25" s="30"/>
      <c r="AS25" s="30"/>
      <c r="AT25" s="30"/>
      <c r="AU25" s="30"/>
      <c r="AV25" s="30"/>
      <c r="AW25" s="30"/>
      <c r="AX25" s="565"/>
      <c r="AY25" s="30"/>
      <c r="AZ25" s="30"/>
      <c r="BA25" s="30"/>
      <c r="BB25" s="30"/>
      <c r="BC25" s="30"/>
      <c r="BD25" s="30"/>
      <c r="BE25" s="30"/>
      <c r="BF25" s="30"/>
      <c r="BG25" s="30"/>
      <c r="BH25" s="30"/>
      <c r="BI25" s="547" t="s">
        <v>3661</v>
      </c>
      <c r="BJ25" s="22" t="s">
        <v>3662</v>
      </c>
      <c r="BK25" s="30"/>
      <c r="BL25" s="30"/>
      <c r="BM25" s="30"/>
      <c r="BN25" s="30"/>
      <c r="BO25" s="30"/>
      <c r="BP25" s="30"/>
      <c r="BQ25" s="30"/>
      <c r="BR25" s="30"/>
      <c r="BS25" s="30"/>
      <c r="BT25" s="30"/>
      <c r="BU25" s="30"/>
      <c r="BV25" s="30"/>
      <c r="BW25" s="30"/>
      <c r="BX25" s="30"/>
      <c r="BY25" s="30" t="s">
        <v>4107</v>
      </c>
      <c r="BZ25" s="30"/>
      <c r="CA25" s="736"/>
      <c r="CB25" s="30"/>
      <c r="CC25" s="889" t="str">
        <f>_xlfn.CONCAT(Table313[[#This Row],[Nama Ketua]],", ", Table313[[#This Row],[Nama Member1]],", ",Table313[[#This Row],[Nama Member2]],", ",Table313[[#This Row],[Nama Anggota 3]],", ",Table313[[#This Row],[Nama Member4]],", ",Table313[[#This Row],[Nama Member5]])</f>
        <v xml:space="preserve">Helisyah Nur Fadhilah, Amalia Nur Alifah, Vessa Rizky Oktavia, , , </v>
      </c>
      <c r="CD25" s="257" t="str">
        <f>_xlfn.CONCAT(Table313[[#This Row],[Prodi Ketua]],", ",Table313[[#This Row],[Prodi]],", ",Table313[[#This Row],[Prodi2]],", ",Table313[[#This Row],[Prodi Anggota 3]],", ",Table313[[#This Row],[Prodi Anggota 4]],", ",Table313[[#This Row],[Prodi Anggota 5]])</f>
        <v xml:space="preserve">Sains Data, Sains Data, Informatika, , , </v>
      </c>
      <c r="CE25" s="30" t="str">
        <f>_xlfn.CONCAT(Table313[[#This Row],[Nama Mh]],",",Table313[[#This Row],[Nama Mhs2]],",",Table313[[#This Row],[Nama Mhs3]],",",Table313[[#This Row],[Nama Mhs4]],",",Table313[[#This Row],[Nama Mhs5]],",",Table313[[#This Row],[Nama Mhs6]],",",Table313[[#This Row],[Nama Mhs7]])</f>
        <v>,,,,,,</v>
      </c>
      <c r="CF25" s="30"/>
    </row>
    <row r="26" spans="1:84" s="6" customFormat="1" ht="60">
      <c r="A26" s="368">
        <v>25</v>
      </c>
      <c r="B26" s="557" t="s">
        <v>4543</v>
      </c>
      <c r="C26" s="547" t="s">
        <v>4575</v>
      </c>
      <c r="D26" s="21" t="s">
        <v>4576</v>
      </c>
      <c r="E26" s="22" t="s">
        <v>4546</v>
      </c>
      <c r="F26" s="22">
        <v>2023</v>
      </c>
      <c r="G26" s="22">
        <v>2023</v>
      </c>
      <c r="H26" s="22">
        <v>12</v>
      </c>
      <c r="I26" s="22" t="s">
        <v>4547</v>
      </c>
      <c r="J26" s="561">
        <v>16900000</v>
      </c>
      <c r="K26" s="368" t="s">
        <v>3472</v>
      </c>
      <c r="L26" s="22">
        <v>3</v>
      </c>
      <c r="M26" s="22" t="s">
        <v>3810</v>
      </c>
      <c r="N26" s="22" t="s">
        <v>3423</v>
      </c>
      <c r="O26" s="22" t="s">
        <v>3686</v>
      </c>
      <c r="P26" s="22" t="s">
        <v>4548</v>
      </c>
      <c r="Q26" s="22">
        <v>6727245</v>
      </c>
      <c r="R26" s="22" t="s">
        <v>95</v>
      </c>
      <c r="S26" s="564" t="s">
        <v>2177</v>
      </c>
      <c r="T26" s="620">
        <f t="shared" ref="T26:T27" si="8">J26/2</f>
        <v>8450000</v>
      </c>
      <c r="U26" s="22" t="s">
        <v>3486</v>
      </c>
      <c r="V26" s="22" t="s">
        <v>3756</v>
      </c>
      <c r="W26" s="22" t="s">
        <v>3687</v>
      </c>
      <c r="X26" s="22">
        <v>8140</v>
      </c>
      <c r="Y26" s="563">
        <v>72019</v>
      </c>
      <c r="Z26" s="370" t="s">
        <v>4454</v>
      </c>
      <c r="AA26" s="370" t="s">
        <v>2319</v>
      </c>
      <c r="AB26" s="22" t="s">
        <v>137</v>
      </c>
      <c r="AC26" s="112">
        <f t="shared" si="7"/>
        <v>8450000</v>
      </c>
      <c r="AD26" s="22" t="s">
        <v>3486</v>
      </c>
      <c r="AE26" s="22" t="s">
        <v>3756</v>
      </c>
      <c r="AF26" s="22" t="s">
        <v>3687</v>
      </c>
      <c r="AG26" s="22"/>
      <c r="AH26" s="584"/>
      <c r="AI26" s="22"/>
      <c r="AJ26" s="112"/>
      <c r="AK26" s="30"/>
      <c r="AL26" s="30"/>
      <c r="AM26" s="30"/>
      <c r="AN26" s="30"/>
      <c r="AO26" s="30"/>
      <c r="AP26" s="30"/>
      <c r="AQ26" s="565"/>
      <c r="AR26" s="30"/>
      <c r="AS26" s="30"/>
      <c r="AT26" s="30"/>
      <c r="AU26" s="30"/>
      <c r="AV26" s="30"/>
      <c r="AW26" s="30"/>
      <c r="AX26" s="565"/>
      <c r="AY26" s="30"/>
      <c r="AZ26" s="30"/>
      <c r="BA26" s="30"/>
      <c r="BB26" s="30"/>
      <c r="BC26" s="30"/>
      <c r="BD26" s="30"/>
      <c r="BE26" s="30"/>
      <c r="BF26" s="30"/>
      <c r="BG26" s="30"/>
      <c r="BH26" s="30"/>
      <c r="BI26" s="547" t="s">
        <v>3661</v>
      </c>
      <c r="BJ26" s="22" t="s">
        <v>3662</v>
      </c>
      <c r="BK26" s="30" t="s">
        <v>4577</v>
      </c>
      <c r="BL26" s="21" t="s">
        <v>4458</v>
      </c>
      <c r="BM26" s="30" t="s">
        <v>4578</v>
      </c>
      <c r="BN26" s="21" t="s">
        <v>4458</v>
      </c>
      <c r="BO26" s="30"/>
      <c r="BP26" s="30"/>
      <c r="BQ26" s="30"/>
      <c r="BR26" s="30"/>
      <c r="BS26" s="30"/>
      <c r="BT26" s="30"/>
      <c r="BU26" s="30"/>
      <c r="BV26" s="30"/>
      <c r="BW26" s="30"/>
      <c r="BX26" s="30"/>
      <c r="BY26" s="30" t="s">
        <v>3367</v>
      </c>
      <c r="BZ26" s="30" t="s">
        <v>4551</v>
      </c>
      <c r="CA26" s="736"/>
      <c r="CB26" s="30"/>
      <c r="CC26" s="889" t="str">
        <f>_xlfn.CONCAT(Table313[[#This Row],[Nama Ketua]],", ", Table313[[#This Row],[Nama Member1]],", ",Table313[[#This Row],[Nama Member2]],", ",Table313[[#This Row],[Nama Anggota 3]],", ",Table313[[#This Row],[Nama Member4]],", ",Table313[[#This Row],[Nama Member5]])</f>
        <v xml:space="preserve">Darlin Aulia, Wachda Yuniar Rochmah, , , , </v>
      </c>
      <c r="CD26" s="257" t="str">
        <f>_xlfn.CONCAT(Table313[[#This Row],[Prodi Ketua]],", ",Table313[[#This Row],[Prodi]],", ",Table313[[#This Row],[Prodi2]],", ",Table313[[#This Row],[Prodi Anggota 3]],", ",Table313[[#This Row],[Prodi Anggota 4]],", ",Table313[[#This Row],[Prodi Anggota 5]])</f>
        <v xml:space="preserve">Bisnis Digital, Bisnis Digital, , , , </v>
      </c>
      <c r="CE26" s="30" t="str">
        <f>_xlfn.CONCAT(Table313[[#This Row],[Nama Mh]],",",Table313[[#This Row],[Nama Mhs2]],",",Table313[[#This Row],[Nama Mhs3]],",",Table313[[#This Row],[Nama Mhs4]],",",Table313[[#This Row],[Nama Mhs5]],",",Table313[[#This Row],[Nama Mhs6]],",",Table313[[#This Row],[Nama Mhs7]])</f>
        <v>FANNISA EGISTA
NAYA,TSALITS AGNITA
ULFATUN NISA',,,,,</v>
      </c>
      <c r="CF26" s="30"/>
    </row>
    <row r="27" spans="1:84" s="6" customFormat="1" ht="96">
      <c r="A27" s="576">
        <v>26</v>
      </c>
      <c r="B27" s="557" t="s">
        <v>4543</v>
      </c>
      <c r="C27" s="547" t="s">
        <v>4579</v>
      </c>
      <c r="D27" s="21" t="s">
        <v>4580</v>
      </c>
      <c r="E27" s="22" t="s">
        <v>4546</v>
      </c>
      <c r="F27" s="22">
        <v>2023</v>
      </c>
      <c r="G27" s="22">
        <v>2023</v>
      </c>
      <c r="H27" s="22">
        <v>12</v>
      </c>
      <c r="I27" s="22" t="s">
        <v>3685</v>
      </c>
      <c r="J27" s="561">
        <v>18500000</v>
      </c>
      <c r="K27" s="368" t="s">
        <v>3472</v>
      </c>
      <c r="L27" s="22">
        <v>3</v>
      </c>
      <c r="M27" s="22" t="s">
        <v>3810</v>
      </c>
      <c r="N27" s="22" t="s">
        <v>3423</v>
      </c>
      <c r="O27" s="22" t="s">
        <v>3686</v>
      </c>
      <c r="P27" s="22" t="s">
        <v>4548</v>
      </c>
      <c r="Q27" s="370" t="s">
        <v>4581</v>
      </c>
      <c r="R27" s="22" t="s">
        <v>113</v>
      </c>
      <c r="S27" s="370" t="s">
        <v>2564</v>
      </c>
      <c r="T27" s="620">
        <f t="shared" si="8"/>
        <v>9250000</v>
      </c>
      <c r="U27" s="22" t="s">
        <v>179</v>
      </c>
      <c r="V27" s="22" t="s">
        <v>3756</v>
      </c>
      <c r="W27" s="22" t="s">
        <v>3687</v>
      </c>
      <c r="X27" s="22">
        <v>8140</v>
      </c>
      <c r="Y27" s="563">
        <v>72019</v>
      </c>
      <c r="Z27" s="24"/>
      <c r="AA27" s="621"/>
      <c r="AB27" s="24" t="s">
        <v>4582</v>
      </c>
      <c r="AC27" s="112">
        <v>0</v>
      </c>
      <c r="AD27" s="24" t="s">
        <v>4583</v>
      </c>
      <c r="AE27" s="24"/>
      <c r="AF27" s="24" t="s">
        <v>4584</v>
      </c>
      <c r="AG27" s="22"/>
      <c r="AH27" s="584"/>
      <c r="AI27" s="22"/>
      <c r="AJ27" s="112"/>
      <c r="AK27" s="30"/>
      <c r="AL27" s="30"/>
      <c r="AM27" s="30"/>
      <c r="AN27" s="622" t="s">
        <v>4423</v>
      </c>
      <c r="AO27" s="611" t="s">
        <v>2298</v>
      </c>
      <c r="AP27" s="30" t="s">
        <v>4585</v>
      </c>
      <c r="AQ27" s="565">
        <f>T27</f>
        <v>9250000</v>
      </c>
      <c r="AR27" s="30"/>
      <c r="AS27" s="30"/>
      <c r="AT27" s="30"/>
      <c r="AU27" s="30"/>
      <c r="AV27" s="30"/>
      <c r="AW27" s="30"/>
      <c r="AX27" s="565"/>
      <c r="AY27" s="30"/>
      <c r="AZ27" s="30"/>
      <c r="BA27" s="30"/>
      <c r="BB27" s="30"/>
      <c r="BC27" s="30"/>
      <c r="BD27" s="30"/>
      <c r="BE27" s="30"/>
      <c r="BF27" s="30"/>
      <c r="BG27" s="30"/>
      <c r="BH27" s="30"/>
      <c r="BI27" s="547" t="s">
        <v>3661</v>
      </c>
      <c r="BJ27" s="22" t="s">
        <v>3662</v>
      </c>
      <c r="BK27" s="30" t="s">
        <v>4586</v>
      </c>
      <c r="BL27" s="21" t="s">
        <v>4326</v>
      </c>
      <c r="BM27" s="30" t="s">
        <v>4587</v>
      </c>
      <c r="BN27" s="21" t="s">
        <v>4326</v>
      </c>
      <c r="BO27" s="30" t="s">
        <v>4588</v>
      </c>
      <c r="BP27" s="21" t="s">
        <v>4326</v>
      </c>
      <c r="BQ27" s="30"/>
      <c r="BR27" s="30"/>
      <c r="BS27" s="30"/>
      <c r="BT27" s="30"/>
      <c r="BU27" s="30"/>
      <c r="BV27" s="30"/>
      <c r="BW27" s="30"/>
      <c r="BX27" s="30"/>
      <c r="BY27" s="30" t="s">
        <v>3367</v>
      </c>
      <c r="BZ27" s="30"/>
      <c r="CA27" s="736"/>
      <c r="CB27" s="30"/>
      <c r="CC27" s="889" t="str">
        <f>_xlfn.CONCAT(Table313[[#This Row],[Nama Ketua]],", ", Table313[[#This Row],[Nama Member1]],", ",Table313[[#This Row],[Nama Member2]],", ",Table313[[#This Row],[Nama Anggota 3]],", ",Table313[[#This Row],[Nama Member4]],", ",Table313[[#This Row],[Nama Member5]])</f>
        <v xml:space="preserve">Mustafa Kamal, FADELIS SUKYA, , Berlian Rahmy
Lidiawaty, , </v>
      </c>
      <c r="CD27" s="257" t="str">
        <f>_xlfn.CONCAT(Table313[[#This Row],[Prodi Ketua]],", ",Table313[[#This Row],[Prodi]],", ",Table313[[#This Row],[Prodi2]],", ",Table313[[#This Row],[Prodi Anggota 3]],", ",Table313[[#This Row],[Prodi Anggota 4]],", ",Table313[[#This Row],[Prodi Anggota 5]])</f>
        <v xml:space="preserve">Teknologi Informasi, Manajemen
Informatika, , , , </v>
      </c>
      <c r="CE27" s="30" t="str">
        <f>_xlfn.CONCAT(Table313[[#This Row],[Nama Mh]],",",Table313[[#This Row],[Nama Mhs2]],",",Table313[[#This Row],[Nama Mhs3]],",",Table313[[#This Row],[Nama Mhs4]],",",Table313[[#This Row],[Nama Mhs5]],",",Table313[[#This Row],[Nama Mhs6]],",",Table313[[#This Row],[Nama Mhs7]])</f>
        <v>BERLIANA AMELIA
ARIYANTI ZAIN,DENSA TANZILDA
WIDYAWANTARA DZ,MUHAMMAD
MA'SUM JUNIYANTO,,,,</v>
      </c>
      <c r="CF27" s="30"/>
    </row>
    <row r="28" spans="1:84" s="6" customFormat="1" ht="60">
      <c r="A28" s="368">
        <v>27</v>
      </c>
      <c r="B28" s="557" t="s">
        <v>4543</v>
      </c>
      <c r="C28" s="547" t="s">
        <v>4589</v>
      </c>
      <c r="D28" s="21" t="s">
        <v>4590</v>
      </c>
      <c r="E28" s="22" t="s">
        <v>4546</v>
      </c>
      <c r="F28" s="22">
        <v>2023</v>
      </c>
      <c r="G28" s="22">
        <v>2023</v>
      </c>
      <c r="H28" s="22">
        <v>12</v>
      </c>
      <c r="I28" s="22" t="s">
        <v>3685</v>
      </c>
      <c r="J28" s="561">
        <v>18300000</v>
      </c>
      <c r="K28" s="368" t="s">
        <v>3472</v>
      </c>
      <c r="L28" s="22">
        <v>3</v>
      </c>
      <c r="M28" s="22" t="s">
        <v>3810</v>
      </c>
      <c r="N28" s="22" t="s">
        <v>3423</v>
      </c>
      <c r="O28" s="22" t="s">
        <v>3686</v>
      </c>
      <c r="P28" s="22" t="s">
        <v>4548</v>
      </c>
      <c r="Q28" s="22">
        <v>258471</v>
      </c>
      <c r="R28" s="22" t="s">
        <v>67</v>
      </c>
      <c r="S28" s="564" t="s">
        <v>3972</v>
      </c>
      <c r="T28" s="620">
        <f>J28/3</f>
        <v>6100000</v>
      </c>
      <c r="U28" s="22" t="s">
        <v>176</v>
      </c>
      <c r="V28" s="22" t="s">
        <v>3751</v>
      </c>
      <c r="W28" s="22" t="s">
        <v>3687</v>
      </c>
      <c r="X28" s="22">
        <v>8140</v>
      </c>
      <c r="Y28" s="563">
        <v>72019</v>
      </c>
      <c r="Z28" s="370" t="s">
        <v>4591</v>
      </c>
      <c r="AA28" s="370" t="s">
        <v>2961</v>
      </c>
      <c r="AB28" s="22" t="s">
        <v>41</v>
      </c>
      <c r="AC28" s="112">
        <f t="shared" si="7"/>
        <v>6100000</v>
      </c>
      <c r="AD28" s="22" t="s">
        <v>256</v>
      </c>
      <c r="AE28" s="22" t="s">
        <v>3756</v>
      </c>
      <c r="AF28" s="22" t="s">
        <v>3687</v>
      </c>
      <c r="AG28" s="22">
        <v>6680626</v>
      </c>
      <c r="AH28" s="564" t="s">
        <v>1296</v>
      </c>
      <c r="AI28" s="22" t="s">
        <v>45</v>
      </c>
      <c r="AJ28" s="112">
        <f>T28</f>
        <v>6100000</v>
      </c>
      <c r="AK28" s="22" t="s">
        <v>256</v>
      </c>
      <c r="AL28" s="30" t="s">
        <v>3756</v>
      </c>
      <c r="AM28" s="22" t="s">
        <v>3687</v>
      </c>
      <c r="AN28" s="30"/>
      <c r="AO28" s="30"/>
      <c r="AP28" s="30"/>
      <c r="AQ28" s="565"/>
      <c r="AR28" s="30"/>
      <c r="AS28" s="30"/>
      <c r="AT28" s="30"/>
      <c r="AU28" s="30"/>
      <c r="AV28" s="30"/>
      <c r="AW28" s="30"/>
      <c r="AX28" s="565"/>
      <c r="AY28" s="30"/>
      <c r="AZ28" s="30"/>
      <c r="BA28" s="30"/>
      <c r="BB28" s="30"/>
      <c r="BC28" s="30"/>
      <c r="BD28" s="30"/>
      <c r="BE28" s="30"/>
      <c r="BF28" s="30"/>
      <c r="BG28" s="30"/>
      <c r="BH28" s="30"/>
      <c r="BI28" s="547" t="s">
        <v>3661</v>
      </c>
      <c r="BJ28" s="22" t="s">
        <v>3662</v>
      </c>
      <c r="BK28" s="30" t="s">
        <v>4592</v>
      </c>
      <c r="BL28" s="21" t="s">
        <v>4310</v>
      </c>
      <c r="BM28" s="30" t="s">
        <v>4593</v>
      </c>
      <c r="BN28" s="21" t="s">
        <v>4310</v>
      </c>
      <c r="BO28" s="30" t="s">
        <v>4594</v>
      </c>
      <c r="BP28" s="21" t="s">
        <v>4310</v>
      </c>
      <c r="BQ28" s="30"/>
      <c r="BR28" s="30"/>
      <c r="BS28" s="30"/>
      <c r="BT28" s="30"/>
      <c r="BU28" s="30"/>
      <c r="BV28" s="30"/>
      <c r="BW28" s="30"/>
      <c r="BX28" s="30"/>
      <c r="BY28" s="30" t="s">
        <v>3367</v>
      </c>
      <c r="BZ28" s="30"/>
      <c r="CA28" s="736"/>
      <c r="CB28" s="30"/>
      <c r="CC28" s="889" t="str">
        <f>_xlfn.CONCAT(Table313[[#This Row],[Nama Ketua]],", ", Table313[[#This Row],[Nama Member1]],", ",Table313[[#This Row],[Nama Member2]],", ",Table313[[#This Row],[Nama Anggota 3]],", ",Table313[[#This Row],[Nama Member4]],", ",Table313[[#This Row],[Nama Member5]])</f>
        <v xml:space="preserve">Susijanto Tri Rasmana, Ahmad Wali Satria Bahari Johan, Ardian Yusuf Wicaksono, , , </v>
      </c>
      <c r="CD28" s="257" t="str">
        <f>_xlfn.CONCAT(Table313[[#This Row],[Prodi Ketua]],", ",Table313[[#This Row],[Prodi]],", ",Table313[[#This Row],[Prodi2]],", ",Table313[[#This Row],[Prodi Anggota 3]],", ",Table313[[#This Row],[Prodi Anggota 4]],", ",Table313[[#This Row],[Prodi Anggota 5]])</f>
        <v xml:space="preserve">Teknik Elektro, Informatika, Informatika, , , </v>
      </c>
      <c r="CE28" s="30" t="str">
        <f>_xlfn.CONCAT(Table313[[#This Row],[Nama Mh]],",",Table313[[#This Row],[Nama Mhs2]],",",Table313[[#This Row],[Nama Mhs3]],",",Table313[[#This Row],[Nama Mhs4]],",",Table313[[#This Row],[Nama Mhs5]],",",Table313[[#This Row],[Nama Mhs6]],",",Table313[[#This Row],[Nama Mhs7]])</f>
        <v>ADELLIA PUSPITA
RATRI,ANDI NUR HALISYAH,RIYO OKTAVIAN
PRADANA,,,,</v>
      </c>
      <c r="CF28" s="30"/>
    </row>
    <row r="29" spans="1:84" s="937" customFormat="1" ht="65.25" customHeight="1">
      <c r="A29" s="368">
        <v>28</v>
      </c>
      <c r="B29" s="919" t="s">
        <v>4543</v>
      </c>
      <c r="C29" s="566" t="s">
        <v>4595</v>
      </c>
      <c r="D29" s="935" t="s">
        <v>4596</v>
      </c>
      <c r="E29" s="368" t="s">
        <v>4546</v>
      </c>
      <c r="F29" s="368">
        <v>2023</v>
      </c>
      <c r="G29" s="368">
        <v>2023</v>
      </c>
      <c r="H29" s="368">
        <v>12</v>
      </c>
      <c r="I29" s="368" t="s">
        <v>3685</v>
      </c>
      <c r="J29" s="931">
        <v>17400000</v>
      </c>
      <c r="K29" s="368" t="s">
        <v>3472</v>
      </c>
      <c r="L29" s="368">
        <v>3</v>
      </c>
      <c r="M29" s="368" t="s">
        <v>3810</v>
      </c>
      <c r="N29" s="368" t="s">
        <v>3423</v>
      </c>
      <c r="O29" s="368" t="s">
        <v>3686</v>
      </c>
      <c r="P29" s="368" t="s">
        <v>4548</v>
      </c>
      <c r="Q29" s="382" t="s">
        <v>4597</v>
      </c>
      <c r="R29" s="368" t="s">
        <v>120</v>
      </c>
      <c r="S29" s="382" t="s">
        <v>2621</v>
      </c>
      <c r="T29" s="620">
        <f>J29/3</f>
        <v>5800000</v>
      </c>
      <c r="U29" s="368" t="s">
        <v>311</v>
      </c>
      <c r="V29" s="368" t="s">
        <v>3756</v>
      </c>
      <c r="W29" s="368" t="s">
        <v>3687</v>
      </c>
      <c r="X29" s="368">
        <v>8140</v>
      </c>
      <c r="Y29" s="779">
        <v>72019</v>
      </c>
      <c r="Z29" s="368"/>
      <c r="AA29" s="779"/>
      <c r="AB29" s="368" t="s">
        <v>1865</v>
      </c>
      <c r="AC29" s="112">
        <f t="shared" si="7"/>
        <v>5800000</v>
      </c>
      <c r="AD29" s="368"/>
      <c r="AE29" s="368"/>
      <c r="AF29" s="368" t="s">
        <v>4598</v>
      </c>
      <c r="AG29" s="382" t="s">
        <v>4599</v>
      </c>
      <c r="AH29" s="608" t="s">
        <v>1964</v>
      </c>
      <c r="AI29" s="368" t="s">
        <v>347</v>
      </c>
      <c r="AJ29" s="933">
        <f>T29</f>
        <v>5800000</v>
      </c>
      <c r="AK29" s="597" t="s">
        <v>217</v>
      </c>
      <c r="AL29" s="597" t="s">
        <v>3756</v>
      </c>
      <c r="AM29" s="368" t="s">
        <v>3687</v>
      </c>
      <c r="AN29" s="597"/>
      <c r="AO29" s="597"/>
      <c r="AP29" s="597"/>
      <c r="AQ29" s="934"/>
      <c r="AR29" s="597"/>
      <c r="AS29" s="597"/>
      <c r="AT29" s="597"/>
      <c r="AU29" s="597"/>
      <c r="AV29" s="597"/>
      <c r="AW29" s="597"/>
      <c r="AX29" s="934"/>
      <c r="AY29" s="597"/>
      <c r="AZ29" s="597"/>
      <c r="BA29" s="597"/>
      <c r="BB29" s="597"/>
      <c r="BC29" s="597"/>
      <c r="BD29" s="597"/>
      <c r="BE29" s="597"/>
      <c r="BF29" s="597"/>
      <c r="BG29" s="597"/>
      <c r="BH29" s="597"/>
      <c r="BI29" s="566" t="s">
        <v>3661</v>
      </c>
      <c r="BJ29" s="368" t="s">
        <v>3662</v>
      </c>
      <c r="BK29" s="597" t="s">
        <v>4586</v>
      </c>
      <c r="BL29" s="935" t="s">
        <v>4326</v>
      </c>
      <c r="BM29" s="597" t="s">
        <v>4587</v>
      </c>
      <c r="BN29" s="935" t="s">
        <v>4326</v>
      </c>
      <c r="BO29" s="597" t="s">
        <v>4564</v>
      </c>
      <c r="BP29" s="935" t="s">
        <v>4563</v>
      </c>
      <c r="BQ29" s="597"/>
      <c r="BR29" s="597"/>
      <c r="BS29" s="597"/>
      <c r="BT29" s="597"/>
      <c r="BU29" s="597"/>
      <c r="BV29" s="597"/>
      <c r="BW29" s="597"/>
      <c r="BX29" s="597"/>
      <c r="BY29" s="597" t="s">
        <v>3367</v>
      </c>
      <c r="BZ29" s="597"/>
      <c r="CA29" s="936"/>
      <c r="CB29" s="597"/>
      <c r="CC29" s="928" t="str">
        <f>_xlfn.CONCAT(Table313[[#This Row],[Nama Ketua]],", ", Table313[[#This Row],[Nama Member1]],", ",Table313[[#This Row],[Nama Member2]],", ",Table313[[#This Row],[Nama Anggota 3]],", ",Table313[[#This Row],[Nama Member4]],", ",Table313[[#This Row],[Nama Member5]])</f>
        <v xml:space="preserve">Regita Putri Permata, Amri Muhaimin, Sri Hidayati, , , </v>
      </c>
      <c r="CD29" s="929" t="str">
        <f>_xlfn.CONCAT(Table313[[#This Row],[Prodi Ketua]],", ",Table313[[#This Row],[Prodi]],", ",Table313[[#This Row],[Prodi2]],", ",Table313[[#This Row],[Prodi Anggota 3]],", ",Table313[[#This Row],[Prodi Anggota 4]],", ",Table313[[#This Row],[Prodi Anggota 5]])</f>
        <v xml:space="preserve">Sains Data, , Sistem Informasi, , , </v>
      </c>
      <c r="CE29" s="597" t="str">
        <f>_xlfn.CONCAT(Table313[[#This Row],[Nama Mh]],",",Table313[[#This Row],[Nama Mhs2]],",",Table313[[#This Row],[Nama Mhs3]],",",Table313[[#This Row],[Nama Mhs4]],",",Table313[[#This Row],[Nama Mhs5]],",",Table313[[#This Row],[Nama Mhs6]],",",Table313[[#This Row],[Nama Mhs7]])</f>
        <v>BERLIANA AMELIA
ARIYANTI ZAIN,DENSA TANZILDA
WIDYAWANTARA DZ,HALIM ARIF
CAHYONO,,,,</v>
      </c>
      <c r="CF29" s="597"/>
    </row>
    <row r="30" spans="1:84" s="972" customFormat="1" ht="60">
      <c r="A30" s="368">
        <v>29</v>
      </c>
      <c r="B30" s="948" t="s">
        <v>4543</v>
      </c>
      <c r="C30" s="949" t="s">
        <v>4600</v>
      </c>
      <c r="D30" s="964" t="s">
        <v>4601</v>
      </c>
      <c r="E30" s="951" t="s">
        <v>4546</v>
      </c>
      <c r="F30" s="951">
        <v>2023</v>
      </c>
      <c r="G30" s="951">
        <v>2023</v>
      </c>
      <c r="H30" s="951">
        <v>12</v>
      </c>
      <c r="I30" s="951" t="s">
        <v>3685</v>
      </c>
      <c r="J30" s="965">
        <v>18900000</v>
      </c>
      <c r="K30" s="951" t="s">
        <v>3472</v>
      </c>
      <c r="L30" s="951">
        <v>3</v>
      </c>
      <c r="M30" s="951" t="s">
        <v>3810</v>
      </c>
      <c r="N30" s="951" t="s">
        <v>3423</v>
      </c>
      <c r="O30" s="951" t="s">
        <v>3686</v>
      </c>
      <c r="P30" s="951" t="s">
        <v>4548</v>
      </c>
      <c r="Q30" s="974" t="s">
        <v>2011</v>
      </c>
      <c r="R30" s="951" t="s">
        <v>131</v>
      </c>
      <c r="S30" s="975" t="s">
        <v>2011</v>
      </c>
      <c r="T30" s="620">
        <f>J30/2</f>
        <v>9450000</v>
      </c>
      <c r="U30" s="951" t="s">
        <v>179</v>
      </c>
      <c r="V30" s="951" t="s">
        <v>3756</v>
      </c>
      <c r="W30" s="951" t="s">
        <v>3687</v>
      </c>
      <c r="X30" s="951">
        <v>8140</v>
      </c>
      <c r="Y30" s="967">
        <v>72019</v>
      </c>
      <c r="Z30" s="966" t="s">
        <v>4483</v>
      </c>
      <c r="AA30" s="975" t="s">
        <v>1265</v>
      </c>
      <c r="AB30" s="951" t="s">
        <v>98</v>
      </c>
      <c r="AC30" s="112">
        <f t="shared" si="7"/>
        <v>9450000</v>
      </c>
      <c r="AD30" s="951" t="s">
        <v>217</v>
      </c>
      <c r="AE30" s="951" t="s">
        <v>3756</v>
      </c>
      <c r="AF30" s="951" t="s">
        <v>3687</v>
      </c>
      <c r="AG30" s="951"/>
      <c r="AH30" s="973"/>
      <c r="AI30" s="951"/>
      <c r="AJ30" s="968"/>
      <c r="AK30" s="962"/>
      <c r="AL30" s="962"/>
      <c r="AM30" s="962"/>
      <c r="AN30" s="962"/>
      <c r="AO30" s="962"/>
      <c r="AP30" s="962"/>
      <c r="AQ30" s="970"/>
      <c r="AR30" s="962"/>
      <c r="AS30" s="962"/>
      <c r="AT30" s="962"/>
      <c r="AU30" s="962"/>
      <c r="AV30" s="962"/>
      <c r="AW30" s="962"/>
      <c r="AX30" s="970"/>
      <c r="AY30" s="962"/>
      <c r="AZ30" s="962"/>
      <c r="BA30" s="962"/>
      <c r="BB30" s="962"/>
      <c r="BC30" s="962"/>
      <c r="BD30" s="962"/>
      <c r="BE30" s="962"/>
      <c r="BF30" s="962"/>
      <c r="BG30" s="962"/>
      <c r="BH30" s="962"/>
      <c r="BI30" s="949" t="s">
        <v>3661</v>
      </c>
      <c r="BJ30" s="951" t="s">
        <v>3662</v>
      </c>
      <c r="BK30" s="962" t="s">
        <v>4602</v>
      </c>
      <c r="BL30" s="964" t="s">
        <v>4326</v>
      </c>
      <c r="BM30" s="962" t="s">
        <v>4603</v>
      </c>
      <c r="BN30" s="964" t="s">
        <v>4326</v>
      </c>
      <c r="BO30" s="962"/>
      <c r="BP30" s="962"/>
      <c r="BQ30" s="962"/>
      <c r="BR30" s="962"/>
      <c r="BS30" s="962"/>
      <c r="BT30" s="962"/>
      <c r="BU30" s="962"/>
      <c r="BV30" s="962"/>
      <c r="BW30" s="962"/>
      <c r="BX30" s="962"/>
      <c r="BY30" s="962" t="s">
        <v>3367</v>
      </c>
      <c r="BZ30" s="962"/>
      <c r="CA30" s="971"/>
      <c r="CB30" s="962"/>
      <c r="CC30" s="960" t="str">
        <f>_xlfn.CONCAT(Table313[[#This Row],[Nama Ketua]],", ", Table313[[#This Row],[Nama Member1]],", ",Table313[[#This Row],[Nama Member2]],", ",Table313[[#This Row],[Nama Anggota 3]],", ",Table313[[#This Row],[Nama Member4]],", ",Table313[[#This Row],[Nama Member5]])</f>
        <v xml:space="preserve">Muhammad Adib Kamali, Mochamad Nizar Palefi Ma'ady, , , , </v>
      </c>
      <c r="CD30" s="961" t="str">
        <f>_xlfn.CONCAT(Table313[[#This Row],[Prodi Ketua]],", ",Table313[[#This Row],[Prodi]],", ",Table313[[#This Row],[Prodi2]],", ",Table313[[#This Row],[Prodi Anggota 3]],", ",Table313[[#This Row],[Prodi Anggota 4]],", ",Table313[[#This Row],[Prodi Anggota 5]])</f>
        <v xml:space="preserve">Teknologi Informasi, Sistem Informasi, , , , </v>
      </c>
      <c r="CE30" s="962" t="str">
        <f>_xlfn.CONCAT(Table313[[#This Row],[Nama Mh]],",",Table313[[#This Row],[Nama Mhs2]],",",Table313[[#This Row],[Nama Mhs3]],",",Table313[[#This Row],[Nama Mhs4]],",",Table313[[#This Row],[Nama Mhs5]],",",Table313[[#This Row],[Nama Mhs6]],",",Table313[[#This Row],[Nama Mhs7]])</f>
        <v>ADITYA RAMADHAN
SURYA SAPUTRA,QOWIY MUHAMMAD
ROFI ZUHDI,,,,,</v>
      </c>
      <c r="CF30" s="962"/>
    </row>
    <row r="31" spans="1:84" s="6" customFormat="1" ht="108">
      <c r="A31" s="576">
        <v>30</v>
      </c>
      <c r="B31" s="557" t="s">
        <v>4604</v>
      </c>
      <c r="C31" s="22" t="s">
        <v>4605</v>
      </c>
      <c r="D31" s="21" t="s">
        <v>4606</v>
      </c>
      <c r="E31" s="22" t="s">
        <v>4377</v>
      </c>
      <c r="F31" s="22">
        <v>2023</v>
      </c>
      <c r="G31" s="22">
        <v>2023</v>
      </c>
      <c r="H31" s="22">
        <v>8</v>
      </c>
      <c r="I31" s="22" t="s">
        <v>4514</v>
      </c>
      <c r="J31" s="561">
        <v>554749600</v>
      </c>
      <c r="K31" s="368" t="s">
        <v>3472</v>
      </c>
      <c r="L31" s="22">
        <v>3</v>
      </c>
      <c r="M31" s="22" t="s">
        <v>3810</v>
      </c>
      <c r="N31" s="22" t="s">
        <v>3423</v>
      </c>
      <c r="O31" s="22" t="s">
        <v>3686</v>
      </c>
      <c r="P31" s="22" t="s">
        <v>4548</v>
      </c>
      <c r="Q31" s="22">
        <v>6680641</v>
      </c>
      <c r="R31" s="22" t="s">
        <v>92</v>
      </c>
      <c r="S31" s="564" t="s">
        <v>2082</v>
      </c>
      <c r="T31" s="620">
        <f>J31/4</f>
        <v>138687400</v>
      </c>
      <c r="U31" s="22" t="s">
        <v>169</v>
      </c>
      <c r="V31" s="22" t="s">
        <v>3751</v>
      </c>
      <c r="W31" s="22" t="s">
        <v>3687</v>
      </c>
      <c r="X31" s="22">
        <v>8140</v>
      </c>
      <c r="Y31" s="563">
        <v>72019</v>
      </c>
      <c r="Z31" s="370" t="s">
        <v>4607</v>
      </c>
      <c r="AA31" s="588">
        <v>1001017601</v>
      </c>
      <c r="AB31" s="22" t="s">
        <v>96</v>
      </c>
      <c r="AC31" s="112">
        <f t="shared" si="7"/>
        <v>138687400</v>
      </c>
      <c r="AD31" s="22" t="s">
        <v>169</v>
      </c>
      <c r="AE31" s="22" t="s">
        <v>3751</v>
      </c>
      <c r="AF31" s="22" t="s">
        <v>3687</v>
      </c>
      <c r="AG31" s="22">
        <v>6680708</v>
      </c>
      <c r="AH31" s="564" t="s">
        <v>2724</v>
      </c>
      <c r="AI31" s="21" t="s">
        <v>85</v>
      </c>
      <c r="AJ31" s="587">
        <f>T31</f>
        <v>138687400</v>
      </c>
      <c r="AK31" s="30" t="s">
        <v>176</v>
      </c>
      <c r="AL31" s="30" t="s">
        <v>3751</v>
      </c>
      <c r="AM31" s="22" t="s">
        <v>3687</v>
      </c>
      <c r="AN31" s="597">
        <v>6859016</v>
      </c>
      <c r="AO31" s="382" t="s">
        <v>2785</v>
      </c>
      <c r="AP31" s="22" t="s">
        <v>60</v>
      </c>
      <c r="AQ31" s="112">
        <f>T31</f>
        <v>138687400</v>
      </c>
      <c r="AR31" s="30" t="s">
        <v>176</v>
      </c>
      <c r="AS31" s="30" t="s">
        <v>3751</v>
      </c>
      <c r="AT31" s="22" t="s">
        <v>3687</v>
      </c>
      <c r="AU31" s="30"/>
      <c r="AV31" s="30"/>
      <c r="AW31" s="30"/>
      <c r="AX31" s="565"/>
      <c r="AY31" s="30"/>
      <c r="AZ31" s="30"/>
      <c r="BA31" s="30"/>
      <c r="BB31" s="30"/>
      <c r="BC31" s="30"/>
      <c r="BD31" s="30"/>
      <c r="BE31" s="30"/>
      <c r="BF31" s="30"/>
      <c r="BG31" s="30"/>
      <c r="BH31" s="30"/>
      <c r="BI31" s="596" t="s">
        <v>3661</v>
      </c>
      <c r="BJ31" s="22" t="s">
        <v>3662</v>
      </c>
      <c r="BK31" s="30" t="s">
        <v>4403</v>
      </c>
      <c r="BL31" s="21"/>
      <c r="BM31" s="30" t="s">
        <v>4608</v>
      </c>
      <c r="BN31" s="21"/>
      <c r="BO31" s="30" t="s">
        <v>4404</v>
      </c>
      <c r="BP31" s="30"/>
      <c r="BQ31" s="30" t="s">
        <v>4609</v>
      </c>
      <c r="BR31" s="30"/>
      <c r="BS31" s="30" t="s">
        <v>4610</v>
      </c>
      <c r="BT31" s="30"/>
      <c r="BU31" s="30" t="s">
        <v>4611</v>
      </c>
      <c r="BV31" s="30"/>
      <c r="BW31" s="30"/>
      <c r="BX31" s="30"/>
      <c r="BY31" s="30"/>
      <c r="BZ31" s="30"/>
      <c r="CA31" s="736"/>
      <c r="CB31" s="30"/>
      <c r="CC31" s="889" t="str">
        <f>_xlfn.CONCAT(Table313[[#This Row],[Nama Ketua]],", ", Table313[[#This Row],[Nama Member1]],", ",Table313[[#This Row],[Nama Member2]],", ",Table313[[#This Row],[Nama Anggota 3]],", ",Table313[[#This Row],[Nama Member4]],", ",Table313[[#This Row],[Nama Member5]])</f>
        <v xml:space="preserve">Ardiansyah Al Farouq, Mohammad Yanuar Hariyawan, Lora Khaula Amifia, Rifki Dwi Putranto, , </v>
      </c>
      <c r="CD31" s="257" t="str">
        <f>_xlfn.CONCAT(Table313[[#This Row],[Prodi Ketua]],", ",Table313[[#This Row],[Prodi]],", ",Table313[[#This Row],[Prodi2]],", ",Table313[[#This Row],[Prodi Anggota 3]],", ",Table313[[#This Row],[Prodi Anggota 4]],", ",Table313[[#This Row],[Prodi Anggota 5]])</f>
        <v xml:space="preserve">Teknik Komputer, Teknik Komputer, Teknik Elektro, Teknik Elektro, , </v>
      </c>
      <c r="CE31" s="30" t="str">
        <f>_xlfn.CONCAT(Table313[[#This Row],[Nama Mh]],",",Table313[[#This Row],[Nama Mhs2]],",",Table313[[#This Row],[Nama Mhs3]],",",Table313[[#This Row],[Nama Mhs4]],",",Table313[[#This Row],[Nama Mhs5]],",",Table313[[#This Row],[Nama Mhs6]],",",Table313[[#This Row],[Nama Mhs7]])</f>
        <v>Tanto Indra Wicaksono,Oka Ibrahim Putra Wijaya,Raihan Aryanta Putra,Mochammad Rfly Putra,Rizky Dwi Budi Anugrah,Dimas Mahendra,</v>
      </c>
      <c r="CF31" s="30"/>
    </row>
    <row r="32" spans="1:84" s="983" customFormat="1" ht="72">
      <c r="A32" s="368">
        <v>31</v>
      </c>
      <c r="B32" s="940" t="s">
        <v>4683</v>
      </c>
      <c r="C32" s="600" t="s">
        <v>4684</v>
      </c>
      <c r="D32" s="939" t="s">
        <v>4685</v>
      </c>
      <c r="E32" s="977" t="s">
        <v>4686</v>
      </c>
      <c r="F32" s="977">
        <v>2023</v>
      </c>
      <c r="G32" s="977">
        <v>2023</v>
      </c>
      <c r="H32" s="977">
        <v>7</v>
      </c>
      <c r="I32" s="977" t="s">
        <v>4391</v>
      </c>
      <c r="J32" s="978">
        <v>12120000</v>
      </c>
      <c r="K32" s="977" t="s">
        <v>3472</v>
      </c>
      <c r="L32" s="977">
        <v>3</v>
      </c>
      <c r="M32" s="979" t="s">
        <v>4686</v>
      </c>
      <c r="N32" s="30" t="s">
        <v>4339</v>
      </c>
      <c r="O32" s="576" t="s">
        <v>3686</v>
      </c>
      <c r="P32" s="977" t="s">
        <v>4526</v>
      </c>
      <c r="Q32" s="576">
        <v>6099359</v>
      </c>
      <c r="R32" s="576" t="s">
        <v>98</v>
      </c>
      <c r="S32" s="578" t="s">
        <v>1265</v>
      </c>
      <c r="T32" s="614"/>
      <c r="U32" s="576" t="s">
        <v>217</v>
      </c>
      <c r="V32" s="576" t="s">
        <v>3756</v>
      </c>
      <c r="W32" s="576" t="s">
        <v>3687</v>
      </c>
      <c r="X32" s="576">
        <v>8140</v>
      </c>
      <c r="Y32" s="576">
        <v>72019</v>
      </c>
      <c r="Z32" s="977">
        <v>6099359</v>
      </c>
      <c r="AA32" s="980" t="s">
        <v>1265</v>
      </c>
      <c r="AB32" s="977" t="s">
        <v>146</v>
      </c>
      <c r="AC32" s="112">
        <f>J32/2</f>
        <v>6060000</v>
      </c>
      <c r="AD32" s="977" t="s">
        <v>217</v>
      </c>
      <c r="AE32" s="977" t="s">
        <v>3756</v>
      </c>
      <c r="AF32" s="977" t="s">
        <v>3687</v>
      </c>
      <c r="AG32" s="977">
        <v>6802117</v>
      </c>
      <c r="AH32" s="981">
        <v>724098701</v>
      </c>
      <c r="AI32" s="977" t="s">
        <v>335</v>
      </c>
      <c r="AJ32" s="941">
        <f>AC32</f>
        <v>6060000</v>
      </c>
      <c r="AK32" s="977" t="s">
        <v>217</v>
      </c>
      <c r="AL32" s="977" t="s">
        <v>3756</v>
      </c>
      <c r="AM32" s="977" t="s">
        <v>3687</v>
      </c>
      <c r="AN32" s="979"/>
      <c r="AO32" s="979"/>
      <c r="AP32" s="979"/>
      <c r="AQ32" s="942"/>
      <c r="AR32" s="979"/>
      <c r="AS32" s="979"/>
      <c r="AT32" s="979"/>
      <c r="AU32" s="979"/>
      <c r="AV32" s="979"/>
      <c r="AW32" s="979"/>
      <c r="AX32" s="942"/>
      <c r="AY32" s="979"/>
      <c r="AZ32" s="979"/>
      <c r="BA32" s="979"/>
      <c r="BB32" s="979"/>
      <c r="BC32" s="979"/>
      <c r="BD32" s="979"/>
      <c r="BE32" s="979"/>
      <c r="BF32" s="979"/>
      <c r="BG32" s="979"/>
      <c r="BH32" s="979"/>
      <c r="BI32" s="600" t="s">
        <v>3661</v>
      </c>
      <c r="BJ32" s="600" t="s">
        <v>3662</v>
      </c>
      <c r="BK32" s="979" t="s">
        <v>4687</v>
      </c>
      <c r="BL32" s="979" t="s">
        <v>4301</v>
      </c>
      <c r="BM32" s="979" t="s">
        <v>4537</v>
      </c>
      <c r="BN32" s="979" t="s">
        <v>4301</v>
      </c>
      <c r="BO32" s="979" t="s">
        <v>4688</v>
      </c>
      <c r="BP32" s="944"/>
      <c r="BQ32" s="979"/>
      <c r="BR32" s="944"/>
      <c r="BS32" s="979"/>
      <c r="BT32" s="979"/>
      <c r="BU32" s="979"/>
      <c r="BV32" s="979"/>
      <c r="BW32" s="979"/>
      <c r="BX32" s="979"/>
      <c r="BY32" s="979"/>
      <c r="BZ32" s="940" t="s">
        <v>3995</v>
      </c>
      <c r="CA32" s="982" t="s">
        <v>4689</v>
      </c>
      <c r="CB32" s="944"/>
      <c r="CC32" s="943" t="str">
        <f>_xlfn.CONCAT(Table313[[#This Row],[Nama Ketua]],", ", Table313[[#This Row],[Nama Member1]],", ",Table313[[#This Row],[Nama Member2]],", ",Table313[[#This Row],[Nama Anggota 3]],", ",Table313[[#This Row],[Nama Member4]],", ",Table313[[#This Row],[Nama Member5]])</f>
        <v xml:space="preserve">Mochamad Nizar Palefi Ma'ady, Mochamad Nizar Palefi Ma’ady, Purnama Anaking, , , </v>
      </c>
      <c r="CD32" s="944" t="str">
        <f>_xlfn.CONCAT(Table313[[#This Row],[Prodi Ketua]],", ",Table313[[#This Row],[Prodi]],", ",Table313[[#This Row],[Prodi2]],", ",Table313[[#This Row],[Prodi Anggota 3]],", ",Table313[[#This Row],[Prodi Anggota 4]],", ",Table313[[#This Row],[Prodi Anggota 5]])</f>
        <v xml:space="preserve">Sistem Informasi, Sistem Informasi, Sistem Informasi, , , </v>
      </c>
      <c r="CE32" s="581" t="str">
        <f>_xlfn.CONCAT(Table313[[#This Row],[Nama Mh]],",",Table313[[#This Row],[Nama Mhs2]],",",Table313[[#This Row],[Nama Mhs3]],",",Table313[[#This Row],[Nama Mhs4]],",",Table313[[#This Row],[Nama Mhs5]],",",Table313[[#This Row],[Nama Mhs6]],",",Table313[[#This Row],[Nama Mhs7]])</f>
        <v>RIZQY ATHIYYA NAFI’ATUS SA’IDAH,MADE RAHAYU PUTRI SARON,MAHARANI CITRA ADI RATNA,,,,</v>
      </c>
      <c r="CF32" s="944"/>
    </row>
    <row r="33" spans="1:84" s="976" customFormat="1" ht="96">
      <c r="A33" s="368">
        <v>32</v>
      </c>
      <c r="B33" s="919" t="s">
        <v>4690</v>
      </c>
      <c r="C33" s="368"/>
      <c r="D33" s="935" t="s">
        <v>4691</v>
      </c>
      <c r="E33" s="368" t="s">
        <v>4692</v>
      </c>
      <c r="F33" s="368">
        <v>2023</v>
      </c>
      <c r="G33" s="368">
        <v>2023</v>
      </c>
      <c r="H33" s="368">
        <v>2023</v>
      </c>
      <c r="I33" s="368">
        <v>2023</v>
      </c>
      <c r="J33" s="984">
        <v>99130000</v>
      </c>
      <c r="K33" s="368" t="s">
        <v>3472</v>
      </c>
      <c r="L33" s="368"/>
      <c r="M33" s="597"/>
      <c r="N33" s="368" t="s">
        <v>3423</v>
      </c>
      <c r="O33" s="368" t="s">
        <v>3686</v>
      </c>
      <c r="P33" s="368" t="s">
        <v>4548</v>
      </c>
      <c r="Q33" s="368">
        <v>6680633</v>
      </c>
      <c r="R33" s="368" t="s">
        <v>25</v>
      </c>
      <c r="S33" s="801">
        <v>717017902</v>
      </c>
      <c r="T33" s="112">
        <f>J33/4</f>
        <v>24782500</v>
      </c>
      <c r="U33" s="368" t="s">
        <v>179</v>
      </c>
      <c r="V33" s="368" t="s">
        <v>3756</v>
      </c>
      <c r="W33" s="368" t="s">
        <v>3687</v>
      </c>
      <c r="X33" s="368">
        <v>8140</v>
      </c>
      <c r="Y33" s="368">
        <v>72019</v>
      </c>
      <c r="Z33" s="368">
        <v>6682174</v>
      </c>
      <c r="AA33" s="368">
        <v>708069202</v>
      </c>
      <c r="AB33" s="368" t="s">
        <v>27</v>
      </c>
      <c r="AC33" s="112">
        <f t="shared" ref="AC33:AC40" si="9">T33</f>
        <v>24782500</v>
      </c>
      <c r="AD33" s="368" t="s">
        <v>179</v>
      </c>
      <c r="AE33" s="368" t="s">
        <v>3756</v>
      </c>
      <c r="AF33" s="368" t="s">
        <v>3687</v>
      </c>
      <c r="AG33" s="368"/>
      <c r="AH33" s="801"/>
      <c r="AI33" s="368" t="s">
        <v>612</v>
      </c>
      <c r="AJ33" s="933">
        <v>0</v>
      </c>
      <c r="AK33" s="368"/>
      <c r="AL33" s="368"/>
      <c r="AM33" s="368"/>
      <c r="AN33" s="597">
        <v>6767777</v>
      </c>
      <c r="AO33" s="597">
        <v>713059501</v>
      </c>
      <c r="AP33" s="597" t="s">
        <v>41</v>
      </c>
      <c r="AQ33" s="934">
        <f>T33</f>
        <v>24782500</v>
      </c>
      <c r="AR33" s="368" t="s">
        <v>179</v>
      </c>
      <c r="AS33" s="368" t="s">
        <v>3756</v>
      </c>
      <c r="AT33" s="368" t="s">
        <v>3687</v>
      </c>
      <c r="AU33" s="597">
        <v>6801945</v>
      </c>
      <c r="AV33" s="597">
        <v>713029701</v>
      </c>
      <c r="AW33" s="597" t="s">
        <v>131</v>
      </c>
      <c r="AX33" s="934">
        <f>T33</f>
        <v>24782500</v>
      </c>
      <c r="AY33" s="597"/>
      <c r="AZ33" s="597"/>
      <c r="BA33" s="597"/>
      <c r="BB33" s="597"/>
      <c r="BC33" s="597"/>
      <c r="BD33" s="597"/>
      <c r="BE33" s="597"/>
      <c r="BF33" s="597"/>
      <c r="BG33" s="597"/>
      <c r="BH33" s="597"/>
      <c r="BI33" s="566" t="s">
        <v>3661</v>
      </c>
      <c r="BJ33" s="368" t="s">
        <v>3662</v>
      </c>
      <c r="BK33" s="597" t="s">
        <v>2106</v>
      </c>
      <c r="BL33" s="597" t="s">
        <v>4326</v>
      </c>
      <c r="BM33" s="597" t="s">
        <v>3494</v>
      </c>
      <c r="BN33" s="597" t="s">
        <v>4331</v>
      </c>
      <c r="BO33" s="597" t="s">
        <v>4694</v>
      </c>
      <c r="BP33" s="597" t="s">
        <v>4326</v>
      </c>
      <c r="BQ33" s="597" t="s">
        <v>1709</v>
      </c>
      <c r="BR33" s="597" t="s">
        <v>4326</v>
      </c>
      <c r="BS33" s="597" t="s">
        <v>4695</v>
      </c>
      <c r="BT33" s="597"/>
      <c r="BU33" s="597" t="s">
        <v>4696</v>
      </c>
      <c r="BV33" s="597"/>
      <c r="BW33" s="597"/>
      <c r="BX33" s="597"/>
      <c r="BY33" s="597"/>
      <c r="BZ33" s="597"/>
      <c r="CA33" s="936"/>
      <c r="CB33" s="880"/>
      <c r="CC33" s="928" t="str">
        <f>_xlfn.CONCAT(Table313[[#This Row],[Nama Ketua]],", ", Table313[[#This Row],[Nama Member1]],", ",Table313[[#This Row],[Nama Member2]],", ",Table313[[#This Row],[Nama Anggota 3]],", ",Table313[[#This Row],[Nama Member4]],", ",Table313[[#This Row],[Nama Member5]])</f>
        <v xml:space="preserve">Helmy Widyantara, Khodijah Amiroh, Muhammad Dwi Hariyanto, Ahmad Wali Satria Bahari Johan, Muhammad Adib Kamali, </v>
      </c>
      <c r="CD33" s="929" t="str">
        <f>_xlfn.CONCAT(Table313[[#This Row],[Prodi Ketua]],", ",Table313[[#This Row],[Prodi]],", ",Table313[[#This Row],[Prodi2]],", ",Table313[[#This Row],[Prodi Anggota 3]],", ",Table313[[#This Row],[Prodi Anggota 4]],", ",Table313[[#This Row],[Prodi Anggota 5]])</f>
        <v xml:space="preserve">Teknologi Informasi, Teknologi Informasi, , Teknologi Informasi, , </v>
      </c>
      <c r="CE33" s="597" t="str">
        <f>_xlfn.CONCAT(Table313[[#This Row],[Nama Mh]],",",Table313[[#This Row],[Nama Mhs2]],",",Table313[[#This Row],[Nama Mhs3]],",",Table313[[#This Row],[Nama Mhs4]],",",Table313[[#This Row],[Nama Mhs5]],",",Table313[[#This Row],[Nama Mhs6]],",",Table313[[#This Row],[Nama Mhs7]])</f>
        <v>Salman,Evan Hadi Sukuriyanto,Josey Alexander Takesan ,Gabriella Angelique Christy Sutrahitu,Ibrahim Muhammad  ,Rizqika Ibnu K,</v>
      </c>
      <c r="CF33" s="880"/>
    </row>
    <row r="34" spans="1:84" s="294" customFormat="1" ht="102" customHeight="1">
      <c r="A34" s="368">
        <v>33</v>
      </c>
      <c r="B34" s="557" t="s">
        <v>4701</v>
      </c>
      <c r="C34" s="547" t="s">
        <v>1230</v>
      </c>
      <c r="D34" s="21" t="s">
        <v>4702</v>
      </c>
      <c r="E34" s="22" t="s">
        <v>4505</v>
      </c>
      <c r="F34" s="22">
        <v>2023</v>
      </c>
      <c r="G34" s="368">
        <v>2023</v>
      </c>
      <c r="H34" s="22">
        <v>9</v>
      </c>
      <c r="I34" s="22"/>
      <c r="J34" s="628">
        <v>333397618</v>
      </c>
      <c r="K34" s="22" t="s">
        <v>3472</v>
      </c>
      <c r="L34" s="22"/>
      <c r="M34" s="22" t="s">
        <v>4703</v>
      </c>
      <c r="N34" s="22" t="s">
        <v>3811</v>
      </c>
      <c r="O34" s="22" t="s">
        <v>3686</v>
      </c>
      <c r="P34" s="22" t="s">
        <v>4704</v>
      </c>
      <c r="Q34" s="22">
        <v>258471</v>
      </c>
      <c r="R34" s="22" t="s">
        <v>67</v>
      </c>
      <c r="S34" s="564" t="s">
        <v>3972</v>
      </c>
      <c r="T34" s="627">
        <f t="shared" ref="T34:T40" si="10">J34/6</f>
        <v>55566269.666666664</v>
      </c>
      <c r="U34" s="22" t="s">
        <v>176</v>
      </c>
      <c r="V34" s="22" t="s">
        <v>3751</v>
      </c>
      <c r="W34" s="22" t="s">
        <v>3687</v>
      </c>
      <c r="X34" s="22">
        <v>8140</v>
      </c>
      <c r="Y34" s="22">
        <v>72019</v>
      </c>
      <c r="Z34" s="22">
        <v>6680612</v>
      </c>
      <c r="AA34" s="370" t="s">
        <v>1248</v>
      </c>
      <c r="AB34" s="22" t="s">
        <v>26</v>
      </c>
      <c r="AC34" s="112">
        <f t="shared" si="9"/>
        <v>55566269.666666664</v>
      </c>
      <c r="AD34" s="22" t="s">
        <v>176</v>
      </c>
      <c r="AE34" s="22" t="s">
        <v>3751</v>
      </c>
      <c r="AF34" s="22" t="s">
        <v>3687</v>
      </c>
      <c r="AG34" s="22">
        <v>6680651</v>
      </c>
      <c r="AH34" s="564" t="s">
        <v>1304</v>
      </c>
      <c r="AI34" s="22" t="s">
        <v>19</v>
      </c>
      <c r="AJ34" s="112">
        <f t="shared" ref="AJ34:AJ40" si="11">AC34</f>
        <v>55566269.666666664</v>
      </c>
      <c r="AK34" s="22" t="s">
        <v>176</v>
      </c>
      <c r="AL34" s="22" t="s">
        <v>3751</v>
      </c>
      <c r="AM34" s="22" t="s">
        <v>3687</v>
      </c>
      <c r="AN34" s="22">
        <v>6680631</v>
      </c>
      <c r="AO34" s="370" t="s">
        <v>2058</v>
      </c>
      <c r="AP34" s="22" t="s">
        <v>76</v>
      </c>
      <c r="AQ34" s="565">
        <f t="shared" ref="AQ34:AQ40" si="12">T34</f>
        <v>55566269.666666664</v>
      </c>
      <c r="AR34" s="22" t="s">
        <v>176</v>
      </c>
      <c r="AS34" s="22" t="s">
        <v>3751</v>
      </c>
      <c r="AT34" s="22" t="s">
        <v>3687</v>
      </c>
      <c r="AU34" s="22">
        <v>6898606</v>
      </c>
      <c r="AV34" s="370" t="s">
        <v>2748</v>
      </c>
      <c r="AW34" s="22" t="s">
        <v>108</v>
      </c>
      <c r="AX34" s="565">
        <f t="shared" ref="AX34:AX40" si="13">T34</f>
        <v>55566269.666666664</v>
      </c>
      <c r="AY34" s="30" t="s">
        <v>169</v>
      </c>
      <c r="AZ34" s="30" t="s">
        <v>3751</v>
      </c>
      <c r="BA34" s="22" t="s">
        <v>3687</v>
      </c>
      <c r="BB34" s="30"/>
      <c r="BC34" s="370" t="s">
        <v>2251</v>
      </c>
      <c r="BD34" s="781" t="s">
        <v>138</v>
      </c>
      <c r="BE34" s="30" t="s">
        <v>176</v>
      </c>
      <c r="BF34" s="30" t="s">
        <v>3751</v>
      </c>
      <c r="BG34" s="30"/>
      <c r="BH34" s="30"/>
      <c r="BI34" s="547"/>
      <c r="BJ34" s="22"/>
      <c r="BK34" s="30"/>
      <c r="BL34" s="22"/>
      <c r="BM34" s="30"/>
      <c r="BN34" s="22"/>
      <c r="BO34" s="22"/>
      <c r="BP34" s="22"/>
      <c r="BQ34" s="22"/>
      <c r="BR34" s="22"/>
      <c r="BS34" s="22"/>
      <c r="BT34" s="22"/>
      <c r="BU34" s="22"/>
      <c r="BV34" s="30"/>
      <c r="BW34" s="30"/>
      <c r="BX34" s="30"/>
      <c r="BY34" s="30"/>
      <c r="BZ34" s="22"/>
      <c r="CA34" s="125"/>
      <c r="CB34" s="22"/>
      <c r="CC34" s="889" t="str">
        <f>_xlfn.CONCAT(Table313[[#This Row],[Nama Ketua]],", ", Table313[[#This Row],[Nama Member1]],", ",Table313[[#This Row],[Nama Member2]],", ",Table313[[#This Row],[Nama Anggota 3]],", ",Table313[[#This Row],[Nama Member4]],", ",Table313[[#This Row],[Nama Member5]])</f>
        <v>Susijanto Tri Rasmana, Isa Hafidz, Dimas Adiputra, Anifatul Faricha, Eka Sari Oktarina, Tri Arief Sardjono</v>
      </c>
      <c r="CD34" s="257" t="str">
        <f>_xlfn.CONCAT(Table313[[#This Row],[Prodi Ketua]],", ",Table313[[#This Row],[Prodi]],", ",Table313[[#This Row],[Prodi2]],", ",Table313[[#This Row],[Prodi Anggota 3]],", ",Table313[[#This Row],[Prodi Anggota 4]],", ",Table313[[#This Row],[Prodi Anggota 5]])</f>
        <v>Teknik Elektro, Teknik Elektro, Teknik Elektro, Teknik Elektro, Teknik Komputer, Teknik Elektro</v>
      </c>
      <c r="CE34" s="30" t="str">
        <f>_xlfn.CONCAT(Table313[[#This Row],[Nama Mh]],",",Table313[[#This Row],[Nama Mhs2]],",",Table313[[#This Row],[Nama Mhs3]],",",Table313[[#This Row],[Nama Mhs4]],",",Table313[[#This Row],[Nama Mhs5]],",",Table313[[#This Row],[Nama Mhs6]],",",Table313[[#This Row],[Nama Mhs7]])</f>
        <v>,,,,,,</v>
      </c>
      <c r="CF34" s="22"/>
    </row>
    <row r="35" spans="1:84" s="294" customFormat="1" ht="85.5" customHeight="1">
      <c r="A35" s="576">
        <v>34</v>
      </c>
      <c r="B35" s="557" t="s">
        <v>4705</v>
      </c>
      <c r="C35" s="547" t="s">
        <v>1230</v>
      </c>
      <c r="D35" s="21" t="s">
        <v>4706</v>
      </c>
      <c r="E35" s="22" t="s">
        <v>4505</v>
      </c>
      <c r="F35" s="22">
        <v>2023</v>
      </c>
      <c r="G35" s="368">
        <v>2023</v>
      </c>
      <c r="H35" s="22">
        <v>9</v>
      </c>
      <c r="I35" s="22"/>
      <c r="J35" s="561">
        <v>29205200</v>
      </c>
      <c r="K35" s="22" t="s">
        <v>3472</v>
      </c>
      <c r="L35" s="22"/>
      <c r="M35" s="22" t="s">
        <v>4703</v>
      </c>
      <c r="N35" s="22" t="s">
        <v>3811</v>
      </c>
      <c r="O35" s="22" t="s">
        <v>3686</v>
      </c>
      <c r="P35" s="22" t="s">
        <v>4704</v>
      </c>
      <c r="Q35" s="22">
        <v>6898606</v>
      </c>
      <c r="R35" s="22" t="s">
        <v>108</v>
      </c>
      <c r="S35" s="370" t="s">
        <v>2748</v>
      </c>
      <c r="T35" s="627">
        <f t="shared" si="10"/>
        <v>4867533.333333333</v>
      </c>
      <c r="U35" s="22" t="s">
        <v>169</v>
      </c>
      <c r="V35" s="22" t="s">
        <v>3751</v>
      </c>
      <c r="W35" s="22" t="s">
        <v>3687</v>
      </c>
      <c r="X35" s="22">
        <v>8140</v>
      </c>
      <c r="Y35" s="22">
        <v>72019</v>
      </c>
      <c r="Z35" s="22" t="s">
        <v>4409</v>
      </c>
      <c r="AA35" s="563">
        <v>8950850022</v>
      </c>
      <c r="AB35" s="22" t="s">
        <v>404</v>
      </c>
      <c r="AC35" s="112">
        <f t="shared" si="9"/>
        <v>4867533.333333333</v>
      </c>
      <c r="AD35" s="22" t="s">
        <v>169</v>
      </c>
      <c r="AE35" s="22" t="s">
        <v>3751</v>
      </c>
      <c r="AF35" s="22" t="s">
        <v>3687</v>
      </c>
      <c r="AG35" s="370" t="s">
        <v>4607</v>
      </c>
      <c r="AH35" s="564">
        <v>1001017601</v>
      </c>
      <c r="AI35" s="22" t="s">
        <v>96</v>
      </c>
      <c r="AJ35" s="112">
        <f t="shared" si="11"/>
        <v>4867533.333333333</v>
      </c>
      <c r="AK35" s="22" t="s">
        <v>169</v>
      </c>
      <c r="AL35" s="22" t="s">
        <v>3751</v>
      </c>
      <c r="AM35" s="22" t="s">
        <v>3687</v>
      </c>
      <c r="AN35" s="22"/>
      <c r="AO35" s="370" t="s">
        <v>2251</v>
      </c>
      <c r="AP35" s="782" t="s">
        <v>138</v>
      </c>
      <c r="AQ35" s="565">
        <f t="shared" si="12"/>
        <v>4867533.333333333</v>
      </c>
      <c r="AR35" s="22" t="s">
        <v>176</v>
      </c>
      <c r="AS35" s="22" t="s">
        <v>3751</v>
      </c>
      <c r="AT35" s="22" t="s">
        <v>3687</v>
      </c>
      <c r="AU35" s="22">
        <v>258471</v>
      </c>
      <c r="AV35" s="564" t="s">
        <v>3972</v>
      </c>
      <c r="AW35" s="22" t="s">
        <v>67</v>
      </c>
      <c r="AX35" s="565">
        <f t="shared" si="13"/>
        <v>4867533.333333333</v>
      </c>
      <c r="AY35" s="30" t="s">
        <v>176</v>
      </c>
      <c r="AZ35" s="30" t="s">
        <v>3751</v>
      </c>
      <c r="BA35" s="22" t="s">
        <v>3687</v>
      </c>
      <c r="BB35" s="30">
        <v>6868847</v>
      </c>
      <c r="BC35" s="370" t="s">
        <v>2681</v>
      </c>
      <c r="BD35" s="30" t="s">
        <v>426</v>
      </c>
      <c r="BE35" s="30" t="s">
        <v>207</v>
      </c>
      <c r="BF35" s="30" t="s">
        <v>3756</v>
      </c>
      <c r="BG35" s="30"/>
      <c r="BH35" s="30"/>
      <c r="BI35" s="547"/>
      <c r="BJ35" s="22"/>
      <c r="BK35" s="30"/>
      <c r="BL35" s="22"/>
      <c r="BM35" s="30"/>
      <c r="BN35" s="22"/>
      <c r="BO35" s="22"/>
      <c r="BP35" s="22"/>
      <c r="BQ35" s="22"/>
      <c r="BR35" s="22"/>
      <c r="BS35" s="22"/>
      <c r="BT35" s="22"/>
      <c r="BU35" s="22"/>
      <c r="BV35" s="30"/>
      <c r="BW35" s="30"/>
      <c r="BX35" s="30"/>
      <c r="BY35" s="30"/>
      <c r="BZ35" s="22"/>
      <c r="CA35" s="125"/>
      <c r="CB35" s="22"/>
      <c r="CC35" s="889" t="str">
        <f>_xlfn.CONCAT(Table313[[#This Row],[Nama Ketua]],", ", Table313[[#This Row],[Nama Member1]],", ",Table313[[#This Row],[Nama Member2]],", ",Table313[[#This Row],[Nama Anggota 3]],", ",Table313[[#This Row],[Nama Member4]],", ",Table313[[#This Row],[Nama Member5]])</f>
        <v>Eka Sari Oktarina, Hendy Briantoro, Mohammad Yanuar Hariyawan, Tri Arief Sardjono, Susijanto Tri Rasmana, Arni Muarifah Amri</v>
      </c>
      <c r="CD35" s="257" t="str">
        <f>_xlfn.CONCAT(Table313[[#This Row],[Prodi Ketua]],", ",Table313[[#This Row],[Prodi]],", ",Table313[[#This Row],[Prodi2]],", ",Table313[[#This Row],[Prodi Anggota 3]],", ",Table313[[#This Row],[Prodi Anggota 4]],", ",Table313[[#This Row],[Prodi Anggota 5]])</f>
        <v>Teknik Komputer, Teknik Komputer, Teknik Komputer, Teknik Elektro, Teknik Elektro, Rekayasa Perangkat Lunak</v>
      </c>
      <c r="CE35" s="30" t="str">
        <f>_xlfn.CONCAT(Table313[[#This Row],[Nama Mh]],",",Table313[[#This Row],[Nama Mhs2]],",",Table313[[#This Row],[Nama Mhs3]],",",Table313[[#This Row],[Nama Mhs4]],",",Table313[[#This Row],[Nama Mhs5]],",",Table313[[#This Row],[Nama Mhs6]],",",Table313[[#This Row],[Nama Mhs7]])</f>
        <v>,,,,,,</v>
      </c>
      <c r="CF35" s="22"/>
    </row>
    <row r="36" spans="1:84" s="294" customFormat="1" ht="107.25" customHeight="1">
      <c r="A36" s="368">
        <v>35</v>
      </c>
      <c r="B36" s="557" t="s">
        <v>4707</v>
      </c>
      <c r="C36" s="547" t="s">
        <v>1230</v>
      </c>
      <c r="D36" s="21" t="s">
        <v>4708</v>
      </c>
      <c r="E36" s="22" t="s">
        <v>4505</v>
      </c>
      <c r="F36" s="22">
        <v>2023</v>
      </c>
      <c r="G36" s="368">
        <v>2023</v>
      </c>
      <c r="H36" s="22">
        <v>9</v>
      </c>
      <c r="I36" s="22"/>
      <c r="J36" s="561">
        <v>333397618</v>
      </c>
      <c r="K36" s="22" t="s">
        <v>3472</v>
      </c>
      <c r="L36" s="22"/>
      <c r="M36" s="22" t="s">
        <v>4703</v>
      </c>
      <c r="N36" s="22" t="s">
        <v>3811</v>
      </c>
      <c r="O36" s="22" t="s">
        <v>3686</v>
      </c>
      <c r="P36" s="22" t="s">
        <v>4704</v>
      </c>
      <c r="Q36" s="22">
        <v>6680633</v>
      </c>
      <c r="R36" s="22" t="s">
        <v>25</v>
      </c>
      <c r="S36" s="564" t="s">
        <v>3791</v>
      </c>
      <c r="T36" s="627">
        <f t="shared" si="10"/>
        <v>55566269.666666664</v>
      </c>
      <c r="U36" s="22" t="s">
        <v>179</v>
      </c>
      <c r="V36" s="22" t="s">
        <v>3756</v>
      </c>
      <c r="W36" s="22" t="s">
        <v>3687</v>
      </c>
      <c r="X36" s="22">
        <v>8140</v>
      </c>
      <c r="Y36" s="22">
        <v>72019</v>
      </c>
      <c r="Z36" s="370" t="s">
        <v>4489</v>
      </c>
      <c r="AA36" s="583" t="s">
        <v>2011</v>
      </c>
      <c r="AB36" s="22" t="s">
        <v>131</v>
      </c>
      <c r="AC36" s="112">
        <f t="shared" si="9"/>
        <v>55566269.666666664</v>
      </c>
      <c r="AD36" s="22" t="s">
        <v>179</v>
      </c>
      <c r="AE36" s="22" t="s">
        <v>3756</v>
      </c>
      <c r="AF36" s="22" t="s">
        <v>3687</v>
      </c>
      <c r="AG36" s="370" t="s">
        <v>4454</v>
      </c>
      <c r="AH36" s="564" t="s">
        <v>2319</v>
      </c>
      <c r="AI36" s="22" t="s">
        <v>137</v>
      </c>
      <c r="AJ36" s="112">
        <f t="shared" si="11"/>
        <v>55566269.666666664</v>
      </c>
      <c r="AK36" s="22" t="s">
        <v>3486</v>
      </c>
      <c r="AL36" s="22" t="s">
        <v>3756</v>
      </c>
      <c r="AM36" s="22" t="s">
        <v>3687</v>
      </c>
      <c r="AN36" s="22">
        <v>6793410</v>
      </c>
      <c r="AO36" s="22" t="s">
        <v>1235</v>
      </c>
      <c r="AP36" s="22" t="s">
        <v>78</v>
      </c>
      <c r="AQ36" s="565">
        <f t="shared" si="12"/>
        <v>55566269.666666664</v>
      </c>
      <c r="AR36" s="22" t="s">
        <v>311</v>
      </c>
      <c r="AS36" s="22" t="s">
        <v>3756</v>
      </c>
      <c r="AT36" s="22" t="s">
        <v>3687</v>
      </c>
      <c r="AU36" s="22">
        <v>6859016</v>
      </c>
      <c r="AV36" s="370" t="s">
        <v>2785</v>
      </c>
      <c r="AW36" s="22" t="s">
        <v>60</v>
      </c>
      <c r="AX36" s="565">
        <f t="shared" si="13"/>
        <v>55566269.666666664</v>
      </c>
      <c r="AY36" s="30" t="s">
        <v>176</v>
      </c>
      <c r="AZ36" s="30" t="s">
        <v>3751</v>
      </c>
      <c r="BA36" s="22" t="s">
        <v>3687</v>
      </c>
      <c r="BB36" s="30"/>
      <c r="BC36" s="370" t="s">
        <v>2251</v>
      </c>
      <c r="BD36" s="781" t="s">
        <v>138</v>
      </c>
      <c r="BE36" s="30" t="s">
        <v>176</v>
      </c>
      <c r="BF36" s="30" t="s">
        <v>3751</v>
      </c>
      <c r="BG36" s="30"/>
      <c r="BH36" s="30"/>
      <c r="BI36" s="547"/>
      <c r="BJ36" s="22"/>
      <c r="BK36" s="30"/>
      <c r="BL36" s="22"/>
      <c r="BM36" s="30"/>
      <c r="BN36" s="22"/>
      <c r="BO36" s="22"/>
      <c r="BP36" s="22"/>
      <c r="BQ36" s="22"/>
      <c r="BR36" s="22"/>
      <c r="BS36" s="22"/>
      <c r="BT36" s="22"/>
      <c r="BU36" s="22"/>
      <c r="BV36" s="30"/>
      <c r="BW36" s="30"/>
      <c r="BX36" s="30"/>
      <c r="BY36" s="30"/>
      <c r="BZ36" s="22"/>
      <c r="CA36" s="125"/>
      <c r="CB36" s="22"/>
      <c r="CC36" s="889" t="str">
        <f>_xlfn.CONCAT(Table313[[#This Row],[Nama Ketua]],", ", Table313[[#This Row],[Nama Member1]],", ",Table313[[#This Row],[Nama Member2]],", ",Table313[[#This Row],[Nama Anggota 3]],", ",Table313[[#This Row],[Nama Member4]],", ",Table313[[#This Row],[Nama Member5]])</f>
        <v>Helmy Widyantara, Muhammad Adib Kamali, Wachda Yuniar Rochmah, Helisyah Nur Fadhilah, Rifki Dwi Putranto, Tri Arief Sardjono</v>
      </c>
      <c r="CD36" s="257" t="str">
        <f>_xlfn.CONCAT(Table313[[#This Row],[Prodi Ketua]],", ",Table313[[#This Row],[Prodi]],", ",Table313[[#This Row],[Prodi2]],", ",Table313[[#This Row],[Prodi Anggota 3]],", ",Table313[[#This Row],[Prodi Anggota 4]],", ",Table313[[#This Row],[Prodi Anggota 5]])</f>
        <v>Teknologi Informasi, Teknologi Informasi, Bisnis Digital, Sains Data, Teknik Elektro, Teknik Elektro</v>
      </c>
      <c r="CE36" s="30" t="str">
        <f>_xlfn.CONCAT(Table313[[#This Row],[Nama Mh]],",",Table313[[#This Row],[Nama Mhs2]],",",Table313[[#This Row],[Nama Mhs3]],",",Table313[[#This Row],[Nama Mhs4]],",",Table313[[#This Row],[Nama Mhs5]],",",Table313[[#This Row],[Nama Mhs6]],",",Table313[[#This Row],[Nama Mhs7]])</f>
        <v>,,,,,,</v>
      </c>
      <c r="CF36" s="22"/>
    </row>
    <row r="37" spans="1:84" s="986" customFormat="1" ht="87" customHeight="1">
      <c r="A37" s="368">
        <v>36</v>
      </c>
      <c r="B37" s="940" t="s">
        <v>4709</v>
      </c>
      <c r="C37" s="600" t="s">
        <v>1230</v>
      </c>
      <c r="D37" s="582" t="s">
        <v>4710</v>
      </c>
      <c r="E37" s="576" t="s">
        <v>4505</v>
      </c>
      <c r="F37" s="576">
        <v>2023</v>
      </c>
      <c r="G37" s="368">
        <v>2023</v>
      </c>
      <c r="H37" s="576">
        <v>9</v>
      </c>
      <c r="I37" s="576"/>
      <c r="J37" s="577">
        <v>100000000</v>
      </c>
      <c r="K37" s="576" t="s">
        <v>3472</v>
      </c>
      <c r="L37" s="576"/>
      <c r="M37" s="576" t="s">
        <v>4703</v>
      </c>
      <c r="N37" s="576" t="s">
        <v>3811</v>
      </c>
      <c r="O37" s="576" t="s">
        <v>3686</v>
      </c>
      <c r="P37" s="576" t="s">
        <v>4704</v>
      </c>
      <c r="Q37" s="576">
        <v>6680633</v>
      </c>
      <c r="R37" s="576" t="s">
        <v>25</v>
      </c>
      <c r="S37" s="578" t="s">
        <v>3791</v>
      </c>
      <c r="T37" s="627">
        <f t="shared" si="10"/>
        <v>16666666.666666666</v>
      </c>
      <c r="U37" s="576" t="s">
        <v>179</v>
      </c>
      <c r="V37" s="576" t="s">
        <v>3756</v>
      </c>
      <c r="W37" s="576" t="s">
        <v>3687</v>
      </c>
      <c r="X37" s="576">
        <v>8140</v>
      </c>
      <c r="Y37" s="576">
        <v>72019</v>
      </c>
      <c r="Z37" s="576">
        <v>6679083</v>
      </c>
      <c r="AA37" s="580" t="s">
        <v>2580</v>
      </c>
      <c r="AB37" s="576" t="s">
        <v>203</v>
      </c>
      <c r="AC37" s="112">
        <f t="shared" si="9"/>
        <v>16666666.666666666</v>
      </c>
      <c r="AD37" s="576" t="s">
        <v>179</v>
      </c>
      <c r="AE37" s="576" t="s">
        <v>3756</v>
      </c>
      <c r="AF37" s="576" t="s">
        <v>3687</v>
      </c>
      <c r="AG37" s="576">
        <v>6760392</v>
      </c>
      <c r="AH37" s="578" t="s">
        <v>1236</v>
      </c>
      <c r="AI37" s="576" t="s">
        <v>74</v>
      </c>
      <c r="AJ37" s="941">
        <f t="shared" si="11"/>
        <v>16666666.666666666</v>
      </c>
      <c r="AK37" s="576" t="s">
        <v>311</v>
      </c>
      <c r="AL37" s="576" t="s">
        <v>3756</v>
      </c>
      <c r="AM37" s="576" t="s">
        <v>3687</v>
      </c>
      <c r="AN37" s="576">
        <v>6680680</v>
      </c>
      <c r="AO37" s="580" t="s">
        <v>1247</v>
      </c>
      <c r="AP37" s="576" t="s">
        <v>16</v>
      </c>
      <c r="AQ37" s="942">
        <f t="shared" si="12"/>
        <v>16666666.666666666</v>
      </c>
      <c r="AR37" s="576" t="s">
        <v>179</v>
      </c>
      <c r="AS37" s="576" t="s">
        <v>3756</v>
      </c>
      <c r="AT37" s="576" t="s">
        <v>3687</v>
      </c>
      <c r="AU37" s="576">
        <v>6843087</v>
      </c>
      <c r="AV37" s="578" t="s">
        <v>2298</v>
      </c>
      <c r="AW37" s="576" t="s">
        <v>48</v>
      </c>
      <c r="AX37" s="942">
        <f t="shared" si="13"/>
        <v>16666666.666666666</v>
      </c>
      <c r="AY37" s="581" t="s">
        <v>217</v>
      </c>
      <c r="AZ37" s="581" t="s">
        <v>3756</v>
      </c>
      <c r="BA37" s="576" t="s">
        <v>3687</v>
      </c>
      <c r="BB37" s="581"/>
      <c r="BC37" s="580" t="s">
        <v>2251</v>
      </c>
      <c r="BD37" s="581" t="s">
        <v>138</v>
      </c>
      <c r="BE37" s="581" t="s">
        <v>176</v>
      </c>
      <c r="BF37" s="581" t="s">
        <v>3751</v>
      </c>
      <c r="BG37" s="581"/>
      <c r="BH37" s="581"/>
      <c r="BI37" s="600"/>
      <c r="BJ37" s="576"/>
      <c r="BK37" s="581"/>
      <c r="BL37" s="576"/>
      <c r="BM37" s="581"/>
      <c r="BN37" s="576"/>
      <c r="BO37" s="576"/>
      <c r="BP37" s="576"/>
      <c r="BQ37" s="576"/>
      <c r="BR37" s="576"/>
      <c r="BS37" s="576"/>
      <c r="BT37" s="576"/>
      <c r="BU37" s="576"/>
      <c r="BV37" s="581"/>
      <c r="BW37" s="581"/>
      <c r="BX37" s="581"/>
      <c r="BY37" s="581"/>
      <c r="BZ37" s="576"/>
      <c r="CA37" s="985"/>
      <c r="CB37" s="576"/>
      <c r="CC37" s="943" t="str">
        <f>_xlfn.CONCAT(Table313[[#This Row],[Nama Ketua]],", ", Table313[[#This Row],[Nama Member1]],", ",Table313[[#This Row],[Nama Member2]],", ",Table313[[#This Row],[Nama Anggota 3]],", ",Table313[[#This Row],[Nama Member4]],", ",Table313[[#This Row],[Nama Member5]])</f>
        <v>Helmy Widyantara, Philip Tobianto Daely, Amalia Nur Alifah, Bernadus Anggo Seno Aji, Berlian Rahmy Lidiawaty, Tri Arief Sardjono</v>
      </c>
      <c r="CD37" s="944" t="str">
        <f>_xlfn.CONCAT(Table313[[#This Row],[Prodi Ketua]],", ",Table313[[#This Row],[Prodi]],", ",Table313[[#This Row],[Prodi2]],", ",Table313[[#This Row],[Prodi Anggota 3]],", ",Table313[[#This Row],[Prodi Anggota 4]],", ",Table313[[#This Row],[Prodi Anggota 5]])</f>
        <v>Teknologi Informasi, Teknologi Informasi, Sains Data, Teknologi Informasi, Sistem Informasi, Teknik Elektro</v>
      </c>
      <c r="CE37" s="581" t="str">
        <f>_xlfn.CONCAT(Table313[[#This Row],[Nama Mh]],",",Table313[[#This Row],[Nama Mhs2]],",",Table313[[#This Row],[Nama Mhs3]],",",Table313[[#This Row],[Nama Mhs4]],",",Table313[[#This Row],[Nama Mhs5]],",",Table313[[#This Row],[Nama Mhs6]],",",Table313[[#This Row],[Nama Mhs7]])</f>
        <v>,,,,,,</v>
      </c>
      <c r="CF37" s="576"/>
    </row>
    <row r="38" spans="1:84" s="989" customFormat="1" ht="105.75" customHeight="1">
      <c r="A38" s="368">
        <v>37</v>
      </c>
      <c r="B38" s="919" t="s">
        <v>4711</v>
      </c>
      <c r="C38" s="566" t="s">
        <v>1230</v>
      </c>
      <c r="D38" s="935" t="s">
        <v>4712</v>
      </c>
      <c r="E38" s="368" t="s">
        <v>4505</v>
      </c>
      <c r="F38" s="368">
        <v>2023</v>
      </c>
      <c r="G38" s="368">
        <v>2023</v>
      </c>
      <c r="H38" s="368">
        <v>9</v>
      </c>
      <c r="I38" s="368"/>
      <c r="J38" s="931">
        <v>1314334700</v>
      </c>
      <c r="K38" s="368" t="s">
        <v>3472</v>
      </c>
      <c r="L38" s="368"/>
      <c r="M38" s="368" t="s">
        <v>4703</v>
      </c>
      <c r="N38" s="368" t="s">
        <v>3811</v>
      </c>
      <c r="O38" s="368" t="s">
        <v>3686</v>
      </c>
      <c r="P38" s="368" t="s">
        <v>4704</v>
      </c>
      <c r="Q38" s="368">
        <v>6859016</v>
      </c>
      <c r="R38" s="368" t="s">
        <v>60</v>
      </c>
      <c r="S38" s="382" t="s">
        <v>2785</v>
      </c>
      <c r="T38" s="627">
        <f t="shared" si="10"/>
        <v>219055783.33333334</v>
      </c>
      <c r="U38" s="368" t="s">
        <v>217</v>
      </c>
      <c r="V38" s="368" t="s">
        <v>3756</v>
      </c>
      <c r="W38" s="368" t="s">
        <v>3687</v>
      </c>
      <c r="X38" s="368">
        <v>8140</v>
      </c>
      <c r="Y38" s="368">
        <v>72019</v>
      </c>
      <c r="Z38" s="368">
        <v>6099359</v>
      </c>
      <c r="AA38" s="382" t="s">
        <v>1265</v>
      </c>
      <c r="AB38" s="368" t="s">
        <v>98</v>
      </c>
      <c r="AC38" s="112">
        <f t="shared" si="9"/>
        <v>219055783.33333334</v>
      </c>
      <c r="AD38" s="368" t="s">
        <v>217</v>
      </c>
      <c r="AE38" s="368" t="s">
        <v>3756</v>
      </c>
      <c r="AF38" s="368" t="s">
        <v>3687</v>
      </c>
      <c r="AG38" s="368">
        <v>6886510</v>
      </c>
      <c r="AH38" s="608" t="s">
        <v>4713</v>
      </c>
      <c r="AI38" s="368" t="s">
        <v>450</v>
      </c>
      <c r="AJ38" s="933">
        <f t="shared" si="11"/>
        <v>219055783.33333334</v>
      </c>
      <c r="AK38" s="368" t="s">
        <v>179</v>
      </c>
      <c r="AL38" s="368" t="s">
        <v>3756</v>
      </c>
      <c r="AM38" s="368" t="s">
        <v>3687</v>
      </c>
      <c r="AN38" s="368">
        <v>6680618</v>
      </c>
      <c r="AO38" s="382" t="s">
        <v>2025</v>
      </c>
      <c r="AP38" s="368" t="s">
        <v>31</v>
      </c>
      <c r="AQ38" s="934">
        <f t="shared" si="12"/>
        <v>219055783.33333334</v>
      </c>
      <c r="AR38" s="368" t="s">
        <v>197</v>
      </c>
      <c r="AS38" s="368" t="s">
        <v>3751</v>
      </c>
      <c r="AT38" s="368" t="s">
        <v>3687</v>
      </c>
      <c r="AU38" s="368"/>
      <c r="AV38" s="382" t="s">
        <v>2251</v>
      </c>
      <c r="AW38" s="368" t="s">
        <v>138</v>
      </c>
      <c r="AX38" s="934">
        <f t="shared" si="13"/>
        <v>219055783.33333334</v>
      </c>
      <c r="AY38" s="597" t="s">
        <v>176</v>
      </c>
      <c r="AZ38" s="597" t="s">
        <v>3751</v>
      </c>
      <c r="BA38" s="368" t="s">
        <v>3687</v>
      </c>
      <c r="BB38" s="597"/>
      <c r="BC38" s="597"/>
      <c r="BD38" s="597" t="s">
        <v>67</v>
      </c>
      <c r="BE38" s="597" t="s">
        <v>176</v>
      </c>
      <c r="BF38" s="597" t="s">
        <v>3751</v>
      </c>
      <c r="BG38" s="597"/>
      <c r="BH38" s="597"/>
      <c r="BI38" s="566"/>
      <c r="BJ38" s="368"/>
      <c r="BK38" s="597"/>
      <c r="BL38" s="368"/>
      <c r="BM38" s="597"/>
      <c r="BN38" s="368"/>
      <c r="BO38" s="368"/>
      <c r="BP38" s="368"/>
      <c r="BQ38" s="368"/>
      <c r="BR38" s="368"/>
      <c r="BS38" s="368"/>
      <c r="BT38" s="368"/>
      <c r="BU38" s="368"/>
      <c r="BV38" s="597"/>
      <c r="BW38" s="597"/>
      <c r="BX38" s="597"/>
      <c r="BY38" s="597"/>
      <c r="BZ38" s="368"/>
      <c r="CA38" s="988"/>
      <c r="CB38" s="368"/>
      <c r="CC38" s="928" t="str">
        <f>_xlfn.CONCAT(Table313[[#This Row],[Nama Ketua]],", ", Table313[[#This Row],[Nama Member1]],", ",Table313[[#This Row],[Nama Member2]],", ",Table313[[#This Row],[Nama Anggota 3]],", ",Table313[[#This Row],[Nama Member4]],", ",Table313[[#This Row],[Nama Member5]])</f>
        <v>Rifki Dwi Putranto, Mochamad Nizar Palefi Ma'ady, Mastuty Ayu Ningtyas, Rahaditya Dimas Prihadianto, Tri Arief Sardjono, Susijanto Tri Rasmana</v>
      </c>
      <c r="CD38" s="929" t="str">
        <f>_xlfn.CONCAT(Table313[[#This Row],[Prodi Ketua]],", ",Table313[[#This Row],[Prodi]],", ",Table313[[#This Row],[Prodi2]],", ",Table313[[#This Row],[Prodi Anggota 3]],", ",Table313[[#This Row],[Prodi Anggota 4]],", ",Table313[[#This Row],[Prodi Anggota 5]])</f>
        <v>Sistem Informasi, Sistem Informasi, Teknologi Informasi, Teknik Industri, Teknik Elektro, Teknik Elektro</v>
      </c>
      <c r="CE38" s="597" t="str">
        <f>_xlfn.CONCAT(Table313[[#This Row],[Nama Mh]],",",Table313[[#This Row],[Nama Mhs2]],",",Table313[[#This Row],[Nama Mhs3]],",",Table313[[#This Row],[Nama Mhs4]],",",Table313[[#This Row],[Nama Mhs5]],",",Table313[[#This Row],[Nama Mhs6]],",",Table313[[#This Row],[Nama Mhs7]])</f>
        <v>,,,,,,</v>
      </c>
      <c r="CF38" s="368"/>
    </row>
    <row r="39" spans="1:84" s="986" customFormat="1" ht="96.75" customHeight="1">
      <c r="A39" s="576">
        <v>38</v>
      </c>
      <c r="B39" s="940" t="s">
        <v>4714</v>
      </c>
      <c r="C39" s="600" t="s">
        <v>1230</v>
      </c>
      <c r="D39" s="582" t="s">
        <v>4715</v>
      </c>
      <c r="E39" s="576" t="s">
        <v>4505</v>
      </c>
      <c r="F39" s="576">
        <v>2023</v>
      </c>
      <c r="G39" s="368">
        <v>2023</v>
      </c>
      <c r="H39" s="576">
        <v>9</v>
      </c>
      <c r="I39" s="576"/>
      <c r="J39" s="577">
        <v>100000000</v>
      </c>
      <c r="K39" s="576" t="s">
        <v>3472</v>
      </c>
      <c r="L39" s="576"/>
      <c r="M39" s="576" t="s">
        <v>4703</v>
      </c>
      <c r="N39" s="576" t="s">
        <v>3811</v>
      </c>
      <c r="O39" s="576" t="s">
        <v>3686</v>
      </c>
      <c r="P39" s="576" t="s">
        <v>4704</v>
      </c>
      <c r="Q39" s="576">
        <v>6859016</v>
      </c>
      <c r="R39" s="576" t="s">
        <v>60</v>
      </c>
      <c r="S39" s="580" t="s">
        <v>2785</v>
      </c>
      <c r="T39" s="627">
        <f t="shared" si="10"/>
        <v>16666666.666666666</v>
      </c>
      <c r="U39" s="576" t="s">
        <v>217</v>
      </c>
      <c r="V39" s="576" t="s">
        <v>3756</v>
      </c>
      <c r="W39" s="576" t="s">
        <v>3687</v>
      </c>
      <c r="X39" s="576">
        <v>8140</v>
      </c>
      <c r="Y39" s="576">
        <v>72019</v>
      </c>
      <c r="Z39" s="576">
        <v>6859382</v>
      </c>
      <c r="AA39" s="580" t="s">
        <v>2631</v>
      </c>
      <c r="AB39" s="576" t="s">
        <v>373</v>
      </c>
      <c r="AC39" s="112">
        <f t="shared" si="9"/>
        <v>16666666.666666666</v>
      </c>
      <c r="AD39" s="576" t="s">
        <v>217</v>
      </c>
      <c r="AE39" s="576" t="s">
        <v>3756</v>
      </c>
      <c r="AF39" s="576" t="s">
        <v>3687</v>
      </c>
      <c r="AG39" s="576">
        <v>6865379</v>
      </c>
      <c r="AH39" s="578" t="s">
        <v>2984</v>
      </c>
      <c r="AI39" s="576" t="s">
        <v>419</v>
      </c>
      <c r="AJ39" s="941">
        <f t="shared" si="11"/>
        <v>16666666.666666666</v>
      </c>
      <c r="AK39" s="576" t="s">
        <v>217</v>
      </c>
      <c r="AL39" s="576" t="s">
        <v>3756</v>
      </c>
      <c r="AM39" s="576" t="s">
        <v>3687</v>
      </c>
      <c r="AN39" s="576">
        <v>6839500</v>
      </c>
      <c r="AO39" s="580" t="s">
        <v>2959</v>
      </c>
      <c r="AP39" s="576" t="s">
        <v>43</v>
      </c>
      <c r="AQ39" s="942">
        <f t="shared" si="12"/>
        <v>16666666.666666666</v>
      </c>
      <c r="AR39" s="576" t="s">
        <v>256</v>
      </c>
      <c r="AS39" s="576" t="s">
        <v>3756</v>
      </c>
      <c r="AT39" s="576" t="s">
        <v>3687</v>
      </c>
      <c r="AU39" s="576">
        <v>6843087</v>
      </c>
      <c r="AV39" s="578" t="s">
        <v>2298</v>
      </c>
      <c r="AW39" s="576" t="s">
        <v>48</v>
      </c>
      <c r="AX39" s="942">
        <f t="shared" si="13"/>
        <v>16666666.666666666</v>
      </c>
      <c r="AY39" s="581" t="s">
        <v>217</v>
      </c>
      <c r="AZ39" s="581" t="s">
        <v>3756</v>
      </c>
      <c r="BA39" s="576" t="s">
        <v>3687</v>
      </c>
      <c r="BB39" s="581"/>
      <c r="BC39" s="580" t="s">
        <v>2251</v>
      </c>
      <c r="BD39" s="581" t="s">
        <v>138</v>
      </c>
      <c r="BE39" s="581" t="s">
        <v>176</v>
      </c>
      <c r="BF39" s="581" t="s">
        <v>3751</v>
      </c>
      <c r="BG39" s="987"/>
      <c r="BH39" s="987"/>
      <c r="BI39" s="600"/>
      <c r="BJ39" s="576"/>
      <c r="BK39" s="581"/>
      <c r="BL39" s="576"/>
      <c r="BM39" s="581"/>
      <c r="BN39" s="576"/>
      <c r="BO39" s="576"/>
      <c r="BP39" s="576"/>
      <c r="BQ39" s="576"/>
      <c r="BR39" s="576"/>
      <c r="BS39" s="576"/>
      <c r="BT39" s="576"/>
      <c r="BU39" s="576"/>
      <c r="BV39" s="581"/>
      <c r="BW39" s="581"/>
      <c r="BX39" s="581"/>
      <c r="BY39" s="581"/>
      <c r="BZ39" s="576"/>
      <c r="CA39" s="985"/>
      <c r="CB39" s="576"/>
      <c r="CC39" s="943" t="str">
        <f>_xlfn.CONCAT(Table313[[#This Row],[Nama Ketua]],", ", Table313[[#This Row],[Nama Member1]],", ",Table313[[#This Row],[Nama Member2]],", ",Table313[[#This Row],[Nama Anggota 3]],", ",Table313[[#This Row],[Nama Member4]],", ",Table313[[#This Row],[Nama Member5]])</f>
        <v>Rifki Dwi Putranto, Anita Hakim Nasution, Muhammad Ilham Alhari, Alqis Rausanfita, Berlian Rahmy Lidiawaty, Tri Arief Sardjono</v>
      </c>
      <c r="CD39" s="944" t="str">
        <f>_xlfn.CONCAT(Table313[[#This Row],[Prodi Ketua]],", ",Table313[[#This Row],[Prodi]],", ",Table313[[#This Row],[Prodi2]],", ",Table313[[#This Row],[Prodi Anggota 3]],", ",Table313[[#This Row],[Prodi Anggota 4]],", ",Table313[[#This Row],[Prodi Anggota 5]])</f>
        <v>Sistem Informasi, Sistem Informasi, Sistem Informasi, Informatika, Sistem Informasi, Teknik Elektro</v>
      </c>
      <c r="CE39" s="581" t="str">
        <f>_xlfn.CONCAT(Table313[[#This Row],[Nama Mh]],",",Table313[[#This Row],[Nama Mhs2]],",",Table313[[#This Row],[Nama Mhs3]],",",Table313[[#This Row],[Nama Mhs4]],",",Table313[[#This Row],[Nama Mhs5]],",",Table313[[#This Row],[Nama Mhs6]],",",Table313[[#This Row],[Nama Mhs7]])</f>
        <v>,,,,,,</v>
      </c>
      <c r="CF39" s="576"/>
    </row>
    <row r="40" spans="1:84" s="989" customFormat="1" ht="108" customHeight="1">
      <c r="A40" s="368">
        <v>39</v>
      </c>
      <c r="B40" s="919" t="s">
        <v>4716</v>
      </c>
      <c r="C40" s="566" t="s">
        <v>1230</v>
      </c>
      <c r="D40" s="935" t="s">
        <v>4717</v>
      </c>
      <c r="E40" s="368" t="s">
        <v>4505</v>
      </c>
      <c r="F40" s="368">
        <v>2023</v>
      </c>
      <c r="G40" s="368">
        <v>2023</v>
      </c>
      <c r="H40" s="368">
        <v>9</v>
      </c>
      <c r="I40" s="368"/>
      <c r="J40" s="931">
        <v>100000000</v>
      </c>
      <c r="K40" s="368" t="s">
        <v>3472</v>
      </c>
      <c r="L40" s="368"/>
      <c r="M40" s="368" t="s">
        <v>4703</v>
      </c>
      <c r="N40" s="368" t="s">
        <v>3811</v>
      </c>
      <c r="O40" s="368" t="s">
        <v>3686</v>
      </c>
      <c r="P40" s="368" t="s">
        <v>4704</v>
      </c>
      <c r="Q40" s="368">
        <v>6843087</v>
      </c>
      <c r="R40" s="368" t="s">
        <v>48</v>
      </c>
      <c r="S40" s="608" t="s">
        <v>2298</v>
      </c>
      <c r="T40" s="627">
        <f t="shared" si="10"/>
        <v>16666666.666666666</v>
      </c>
      <c r="U40" s="368" t="s">
        <v>217</v>
      </c>
      <c r="V40" s="368" t="s">
        <v>3756</v>
      </c>
      <c r="W40" s="368" t="s">
        <v>3687</v>
      </c>
      <c r="X40" s="368">
        <v>8140</v>
      </c>
      <c r="Y40" s="368">
        <v>72019</v>
      </c>
      <c r="Z40" s="368">
        <v>6789028</v>
      </c>
      <c r="AA40" s="382" t="s">
        <v>2205</v>
      </c>
      <c r="AB40" s="368" t="s">
        <v>344</v>
      </c>
      <c r="AC40" s="112">
        <f t="shared" si="9"/>
        <v>16666666.666666666</v>
      </c>
      <c r="AD40" s="368" t="s">
        <v>217</v>
      </c>
      <c r="AE40" s="368" t="s">
        <v>3756</v>
      </c>
      <c r="AF40" s="368" t="s">
        <v>3687</v>
      </c>
      <c r="AG40" s="368">
        <v>683440</v>
      </c>
      <c r="AH40" s="608" t="s">
        <v>2986</v>
      </c>
      <c r="AI40" s="368" t="s">
        <v>377</v>
      </c>
      <c r="AJ40" s="933">
        <f t="shared" si="11"/>
        <v>16666666.666666666</v>
      </c>
      <c r="AK40" s="368" t="s">
        <v>217</v>
      </c>
      <c r="AL40" s="368" t="s">
        <v>3756</v>
      </c>
      <c r="AM40" s="368" t="s">
        <v>3687</v>
      </c>
      <c r="AN40" s="368">
        <v>6835039</v>
      </c>
      <c r="AO40" s="382" t="s">
        <v>2297</v>
      </c>
      <c r="AP40" s="368" t="s">
        <v>44</v>
      </c>
      <c r="AQ40" s="934">
        <f t="shared" si="12"/>
        <v>16666666.666666666</v>
      </c>
      <c r="AR40" s="368" t="s">
        <v>217</v>
      </c>
      <c r="AS40" s="368" t="s">
        <v>3756</v>
      </c>
      <c r="AT40" s="368" t="s">
        <v>3687</v>
      </c>
      <c r="AU40" s="368">
        <v>6680633</v>
      </c>
      <c r="AV40" s="608" t="s">
        <v>3791</v>
      </c>
      <c r="AW40" s="368" t="s">
        <v>25</v>
      </c>
      <c r="AX40" s="934">
        <f t="shared" si="13"/>
        <v>16666666.666666666</v>
      </c>
      <c r="AY40" s="597" t="s">
        <v>179</v>
      </c>
      <c r="AZ40" s="597" t="s">
        <v>3756</v>
      </c>
      <c r="BA40" s="368" t="s">
        <v>3687</v>
      </c>
      <c r="BB40" s="597"/>
      <c r="BC40" s="382" t="s">
        <v>2251</v>
      </c>
      <c r="BD40" s="597" t="s">
        <v>138</v>
      </c>
      <c r="BE40" s="597" t="s">
        <v>176</v>
      </c>
      <c r="BF40" s="597" t="s">
        <v>3751</v>
      </c>
      <c r="BG40" s="597"/>
      <c r="BH40" s="597"/>
      <c r="BI40" s="566"/>
      <c r="BJ40" s="368"/>
      <c r="BK40" s="597"/>
      <c r="BL40" s="368"/>
      <c r="BM40" s="597"/>
      <c r="BN40" s="368"/>
      <c r="BO40" s="368"/>
      <c r="BP40" s="368"/>
      <c r="BQ40" s="368"/>
      <c r="BR40" s="368"/>
      <c r="BS40" s="368"/>
      <c r="BT40" s="368"/>
      <c r="BU40" s="368"/>
      <c r="BV40" s="597"/>
      <c r="BW40" s="597"/>
      <c r="BX40" s="597"/>
      <c r="BY40" s="597"/>
      <c r="BZ40" s="368"/>
      <c r="CA40" s="988"/>
      <c r="CB40" s="368"/>
      <c r="CC40" s="928" t="str">
        <f>_xlfn.CONCAT(Table313[[#This Row],[Nama Ketua]],", ", Table313[[#This Row],[Nama Member1]],", ",Table313[[#This Row],[Nama Member2]],", ",Table313[[#This Row],[Nama Anggota 3]],", ",Table313[[#This Row],[Nama Member4]],", ",Table313[[#This Row],[Nama Member5]])</f>
        <v>Berlian Rahmy Lidiawaty, Raulia Riski, Arip Ramadan, Anisa Dzulkarnain, Helmy Widyantara, Tri Arief Sardjono</v>
      </c>
      <c r="CD40" s="929" t="str">
        <f>_xlfn.CONCAT(Table313[[#This Row],[Prodi Ketua]],", ",Table313[[#This Row],[Prodi]],", ",Table313[[#This Row],[Prodi2]],", ",Table313[[#This Row],[Prodi Anggota 3]],", ",Table313[[#This Row],[Prodi Anggota 4]],", ",Table313[[#This Row],[Prodi Anggota 5]])</f>
        <v>Sistem Informasi, Sistem Informasi, Sistem Informasi, Sistem Informasi, Teknologi Informasi, Teknik Elektro</v>
      </c>
      <c r="CE40" s="597" t="str">
        <f>_xlfn.CONCAT(Table313[[#This Row],[Nama Mh]],",",Table313[[#This Row],[Nama Mhs2]],",",Table313[[#This Row],[Nama Mhs3]],",",Table313[[#This Row],[Nama Mhs4]],",",Table313[[#This Row],[Nama Mhs5]],",",Table313[[#This Row],[Nama Mhs6]],",",Table313[[#This Row],[Nama Mhs7]])</f>
        <v>,,,,,,</v>
      </c>
      <c r="CF40" s="368"/>
    </row>
    <row r="41" spans="1:84" s="294" customFormat="1" ht="36">
      <c r="A41" s="22">
        <v>34</v>
      </c>
      <c r="B41" s="549" t="s">
        <v>4775</v>
      </c>
      <c r="C41" s="547" t="s">
        <v>4776</v>
      </c>
      <c r="D41" s="21" t="s">
        <v>4777</v>
      </c>
      <c r="E41" s="22" t="s">
        <v>479</v>
      </c>
      <c r="F41" s="22">
        <v>2024</v>
      </c>
      <c r="G41" s="22">
        <v>2024</v>
      </c>
      <c r="H41" s="22">
        <v>7</v>
      </c>
      <c r="I41" s="22" t="s">
        <v>4760</v>
      </c>
      <c r="J41" s="561">
        <v>67500000</v>
      </c>
      <c r="K41" s="368" t="s">
        <v>4734</v>
      </c>
      <c r="L41" s="22">
        <v>3</v>
      </c>
      <c r="M41" s="22" t="s">
        <v>3693</v>
      </c>
      <c r="N41" s="22" t="s">
        <v>9</v>
      </c>
      <c r="O41" s="22" t="s">
        <v>3686</v>
      </c>
      <c r="P41" s="22" t="s">
        <v>4526</v>
      </c>
      <c r="Q41" s="22">
        <v>6793410</v>
      </c>
      <c r="R41" s="22" t="s">
        <v>3569</v>
      </c>
      <c r="S41" s="564" t="s">
        <v>1235</v>
      </c>
      <c r="T41" s="112">
        <f>J41/2</f>
        <v>33750000</v>
      </c>
      <c r="U41" s="22" t="s">
        <v>4778</v>
      </c>
      <c r="V41" s="22" t="s">
        <v>4737</v>
      </c>
      <c r="W41" s="22" t="s">
        <v>4722</v>
      </c>
      <c r="X41" s="22">
        <v>1093</v>
      </c>
      <c r="Y41" s="370" t="s">
        <v>4736</v>
      </c>
      <c r="Z41" s="22">
        <v>6806662</v>
      </c>
      <c r="AA41" s="22" t="s">
        <v>2185</v>
      </c>
      <c r="AB41" s="22" t="s">
        <v>4779</v>
      </c>
      <c r="AC41" s="112">
        <f>T41</f>
        <v>33750000</v>
      </c>
      <c r="AD41" s="22" t="s">
        <v>311</v>
      </c>
      <c r="AE41" s="22" t="s">
        <v>4737</v>
      </c>
      <c r="AF41" s="22" t="s">
        <v>4734</v>
      </c>
      <c r="AG41" s="22"/>
      <c r="AH41" s="584"/>
      <c r="AI41" s="22"/>
      <c r="AJ41" s="112"/>
      <c r="AK41" s="22"/>
      <c r="AL41" s="22"/>
      <c r="AM41" s="22"/>
      <c r="AN41" s="22"/>
      <c r="AO41" s="22"/>
      <c r="AP41" s="22"/>
      <c r="AQ41" s="565"/>
      <c r="AR41" s="22"/>
      <c r="AS41" s="22"/>
      <c r="AT41" s="22"/>
      <c r="AU41" s="22"/>
      <c r="AV41" s="22"/>
      <c r="AW41" s="22"/>
      <c r="AX41" s="565"/>
      <c r="AY41" s="30"/>
      <c r="AZ41" s="30"/>
      <c r="BA41" s="30"/>
      <c r="BB41" s="30"/>
      <c r="BC41" s="30"/>
      <c r="BD41" s="30"/>
      <c r="BE41" s="30"/>
      <c r="BF41" s="30"/>
      <c r="BG41" s="30"/>
      <c r="BH41" s="22">
        <v>3</v>
      </c>
      <c r="BI41" s="547" t="s">
        <v>3661</v>
      </c>
      <c r="BJ41" s="547" t="s">
        <v>3662</v>
      </c>
      <c r="BK41" s="30" t="s">
        <v>4780</v>
      </c>
      <c r="BL41" s="22" t="s">
        <v>4781</v>
      </c>
      <c r="BM41" s="30" t="s">
        <v>4782</v>
      </c>
      <c r="BN41" s="22" t="s">
        <v>4783</v>
      </c>
      <c r="BO41" s="22" t="s">
        <v>4784</v>
      </c>
      <c r="BP41" s="22" t="s">
        <v>4781</v>
      </c>
      <c r="BQ41" s="22"/>
      <c r="BR41" s="22"/>
      <c r="BS41" s="22"/>
      <c r="BT41" s="22"/>
      <c r="BU41" s="22"/>
      <c r="BV41" s="30"/>
      <c r="BW41" s="30"/>
      <c r="BX41" s="30"/>
      <c r="BY41" s="30" t="s">
        <v>4785</v>
      </c>
      <c r="BZ41" s="22"/>
      <c r="CA41" s="22"/>
      <c r="CB41" s="22"/>
      <c r="CC41" s="889" t="e">
        <f>_xlfn.CONCAT(#REF!,", ",#REF!, ", ",#REF!,", ",#REF!,", ",#REF!,", ",#REF!)</f>
        <v>#REF!</v>
      </c>
      <c r="CD41" s="257" t="e">
        <f>_xlfn.CONCAT(#REF!,", ",#REF!,", ",#REF!,", ",#REF!,", ",#REF!,", ",#REF!)</f>
        <v>#REF!</v>
      </c>
      <c r="CE41" s="880" t="e">
        <f>_xlfn.CONCAT(#REF!,", ",#REF!,", ",#REF!,", ",#REF!,", ",#REF!,", ",#REF!,", ",#REF!)</f>
        <v>#REF!</v>
      </c>
      <c r="CF41" s="880" t="e">
        <f>_xlfn.CONCAT(#REF!,", ",#REF!,", ",#REF!,", ",#REF!,", ",#REF!,", ",#REF!,", ",#REF!)</f>
        <v>#REF!</v>
      </c>
    </row>
    <row r="42" spans="1:84" s="294" customFormat="1" ht="36">
      <c r="A42" s="22">
        <v>33</v>
      </c>
      <c r="B42" s="1026" t="s">
        <v>4786</v>
      </c>
      <c r="C42" s="596" t="s">
        <v>4787</v>
      </c>
      <c r="D42" s="21" t="s">
        <v>4788</v>
      </c>
      <c r="E42" s="22" t="s">
        <v>478</v>
      </c>
      <c r="F42" s="22">
        <v>2024</v>
      </c>
      <c r="G42" s="22">
        <v>2024</v>
      </c>
      <c r="H42" s="22">
        <v>7</v>
      </c>
      <c r="I42" s="22" t="s">
        <v>4760</v>
      </c>
      <c r="J42" s="603">
        <v>20250000</v>
      </c>
      <c r="K42" s="22" t="s">
        <v>4734</v>
      </c>
      <c r="L42" s="22">
        <v>6</v>
      </c>
      <c r="M42" s="22" t="s">
        <v>3693</v>
      </c>
      <c r="N42" s="22" t="s">
        <v>9</v>
      </c>
      <c r="O42" s="22" t="s">
        <v>3686</v>
      </c>
      <c r="P42" s="22" t="s">
        <v>4526</v>
      </c>
      <c r="Q42" s="22">
        <v>6680651</v>
      </c>
      <c r="R42" s="22" t="s">
        <v>3354</v>
      </c>
      <c r="S42" s="564" t="s">
        <v>1304</v>
      </c>
      <c r="T42" s="915">
        <f>J42/4</f>
        <v>5062500</v>
      </c>
      <c r="U42" s="22" t="s">
        <v>4789</v>
      </c>
      <c r="V42" s="22" t="s">
        <v>3694</v>
      </c>
      <c r="W42" s="22" t="s">
        <v>4722</v>
      </c>
      <c r="X42" s="22">
        <v>1093</v>
      </c>
      <c r="Y42" s="370" t="s">
        <v>4736</v>
      </c>
      <c r="Z42" s="22">
        <v>6665306</v>
      </c>
      <c r="AA42" s="22" t="s">
        <v>2015</v>
      </c>
      <c r="AB42" s="22" t="s">
        <v>4790</v>
      </c>
      <c r="AC42" s="915">
        <f>T42</f>
        <v>5062500</v>
      </c>
      <c r="AD42" s="22" t="s">
        <v>217</v>
      </c>
      <c r="AE42" s="22" t="s">
        <v>4746</v>
      </c>
      <c r="AF42" s="22" t="s">
        <v>4734</v>
      </c>
      <c r="AG42" s="22">
        <v>6793410</v>
      </c>
      <c r="AH42" s="584" t="s">
        <v>1235</v>
      </c>
      <c r="AI42" s="22" t="s">
        <v>4791</v>
      </c>
      <c r="AJ42" s="915">
        <f>T42</f>
        <v>5062500</v>
      </c>
      <c r="AK42" s="22" t="s">
        <v>4778</v>
      </c>
      <c r="AL42" s="22" t="s">
        <v>4737</v>
      </c>
      <c r="AM42" s="22" t="s">
        <v>4734</v>
      </c>
      <c r="AN42" s="22">
        <v>6806662</v>
      </c>
      <c r="AO42" s="22" t="s">
        <v>2185</v>
      </c>
      <c r="AP42" s="22" t="s">
        <v>3537</v>
      </c>
      <c r="AQ42" s="808">
        <f>T42</f>
        <v>5062500</v>
      </c>
      <c r="AR42" s="22" t="s">
        <v>311</v>
      </c>
      <c r="AS42" s="22" t="s">
        <v>4737</v>
      </c>
      <c r="AT42" s="22" t="s">
        <v>4734</v>
      </c>
      <c r="AU42" s="22"/>
      <c r="AV42" s="22"/>
      <c r="AW42" s="22"/>
      <c r="AX42" s="808"/>
      <c r="AY42" s="30"/>
      <c r="AZ42" s="30"/>
      <c r="BA42" s="30"/>
      <c r="BB42" s="30"/>
      <c r="BC42" s="30"/>
      <c r="BD42" s="30"/>
      <c r="BE42" s="30"/>
      <c r="BF42" s="30"/>
      <c r="BG42" s="30"/>
      <c r="BH42" s="22">
        <v>3</v>
      </c>
      <c r="BI42" s="596" t="s">
        <v>3661</v>
      </c>
      <c r="BJ42" s="596" t="s">
        <v>3662</v>
      </c>
      <c r="BK42" s="30" t="s">
        <v>4792</v>
      </c>
      <c r="BL42" s="22" t="s">
        <v>4781</v>
      </c>
      <c r="BM42" s="30" t="s">
        <v>4780</v>
      </c>
      <c r="BN42" s="22" t="s">
        <v>4781</v>
      </c>
      <c r="BO42" s="22" t="s">
        <v>4784</v>
      </c>
      <c r="BP42" s="22" t="s">
        <v>4781</v>
      </c>
      <c r="BQ42" s="22" t="s">
        <v>4793</v>
      </c>
      <c r="BR42" s="22"/>
      <c r="BS42" s="22"/>
      <c r="BT42" s="22"/>
      <c r="BU42" s="22"/>
      <c r="BV42" s="30"/>
      <c r="BW42" s="30"/>
      <c r="BX42" s="30"/>
      <c r="BY42" s="30" t="s">
        <v>4794</v>
      </c>
      <c r="BZ42" s="22"/>
      <c r="CA42" s="22" t="s">
        <v>4795</v>
      </c>
      <c r="CB42" s="22"/>
      <c r="CC42" s="889" t="e">
        <f>_xlfn.CONCAT(#REF!,", ",#REF!, ", ",#REF!,", ",#REF!,", ",#REF!,", ",#REF!)</f>
        <v>#REF!</v>
      </c>
      <c r="CD42" s="257" t="e">
        <f>_xlfn.CONCAT(#REF!,", ",#REF!,", ",#REF!,", ",#REF!,", ",#REF!,", ",#REF!)</f>
        <v>#REF!</v>
      </c>
      <c r="CE42" s="44" t="e">
        <f>_xlfn.CONCAT(#REF!,", ",#REF!,", ",#REF!,", ",#REF!,", ",#REF!,", ",#REF!,", ",#REF!)</f>
        <v>#REF!</v>
      </c>
      <c r="CF42" s="44" t="e">
        <f>_xlfn.CONCAT(#REF!,", ",#REF!,", ",#REF!,", ",#REF!,", ",#REF!,", ",#REF!,", ",#REF!)</f>
        <v>#REF!</v>
      </c>
    </row>
    <row r="43" spans="1:84" s="874" customFormat="1" ht="48">
      <c r="A43" s="368">
        <v>40</v>
      </c>
      <c r="B43" s="940" t="s">
        <v>4718</v>
      </c>
      <c r="C43" s="600" t="s">
        <v>4719</v>
      </c>
      <c r="D43" s="582" t="s">
        <v>4720</v>
      </c>
      <c r="E43" s="576" t="s">
        <v>4721</v>
      </c>
      <c r="F43" s="576">
        <v>2024</v>
      </c>
      <c r="G43" s="576">
        <v>2024</v>
      </c>
      <c r="H43" s="576"/>
      <c r="I43" s="598"/>
      <c r="J43" s="577">
        <v>1242919162</v>
      </c>
      <c r="K43" s="990"/>
      <c r="L43" s="576"/>
      <c r="M43" s="576"/>
      <c r="N43" s="576" t="s">
        <v>3811</v>
      </c>
      <c r="O43" s="576"/>
      <c r="P43" s="368" t="s">
        <v>4704</v>
      </c>
      <c r="Q43" s="579"/>
      <c r="R43" s="576" t="s">
        <v>67</v>
      </c>
      <c r="S43" s="945"/>
      <c r="T43" s="112"/>
      <c r="U43" s="576" t="s">
        <v>6314</v>
      </c>
      <c r="V43" s="576" t="s">
        <v>170</v>
      </c>
      <c r="W43" s="576" t="s">
        <v>4722</v>
      </c>
      <c r="X43" s="576"/>
      <c r="Y43" s="580"/>
      <c r="Z43" s="579"/>
      <c r="AA43" s="579"/>
      <c r="AB43" s="576"/>
      <c r="AC43" s="112"/>
      <c r="AD43" s="576"/>
      <c r="AE43" s="576"/>
      <c r="AF43" s="576"/>
      <c r="AG43" s="579"/>
      <c r="AH43" s="945"/>
      <c r="AI43" s="576"/>
      <c r="AJ43" s="941"/>
      <c r="AK43" s="581"/>
      <c r="AL43" s="581"/>
      <c r="AM43" s="581"/>
      <c r="AN43" s="581"/>
      <c r="AO43" s="581"/>
      <c r="AP43" s="581"/>
      <c r="AQ43" s="942"/>
      <c r="AR43" s="581"/>
      <c r="AS43" s="581"/>
      <c r="AT43" s="581"/>
      <c r="AU43" s="581"/>
      <c r="AV43" s="581"/>
      <c r="AW43" s="581"/>
      <c r="AX43" s="942"/>
      <c r="AY43" s="581"/>
      <c r="AZ43" s="581"/>
      <c r="BA43" s="581"/>
      <c r="BB43" s="581"/>
      <c r="BC43" s="581"/>
      <c r="BD43" s="581"/>
      <c r="BE43" s="581"/>
      <c r="BF43" s="581"/>
      <c r="BG43" s="581"/>
      <c r="BH43" s="576">
        <v>7</v>
      </c>
      <c r="BI43" s="600"/>
      <c r="BJ43" s="576"/>
      <c r="BK43" s="581"/>
      <c r="BL43" s="991"/>
      <c r="BM43" s="581"/>
      <c r="BN43" s="991"/>
      <c r="BO43" s="581"/>
      <c r="BP43" s="991"/>
      <c r="BQ43" s="581"/>
      <c r="BR43" s="991"/>
      <c r="BS43" s="581"/>
      <c r="BT43" s="581"/>
      <c r="BU43" s="581"/>
      <c r="BV43" s="581"/>
      <c r="BW43" s="581"/>
      <c r="BX43" s="581"/>
      <c r="BY43" s="581"/>
      <c r="BZ43" s="581"/>
      <c r="CA43" s="581"/>
      <c r="CB43" s="991"/>
      <c r="CC43" s="943"/>
      <c r="CD43" s="944" t="str">
        <f>_xlfn.CONCAT(Table313[[#This Row],[Prodi Ketua]],", ",Table313[[#This Row],[Prodi]],", ",Table313[[#This Row],[Prodi2]],", ",Table313[[#This Row],[Prodi Anggota 3]],", ",Table313[[#This Row],[Prodi Anggota 4]],", ",Table313[[#This Row],[Prodi Anggota 5]])</f>
        <v xml:space="preserve">S1 Teknik Elektro (Kampus Surabaya), , , , , </v>
      </c>
      <c r="CE43" s="991" t="str">
        <f>_xlfn.CONCAT(Table313[[#This Row],[Nama Mh]],", ",Table313[[#This Row],[Nama Mhs2]],", ",Table313[[#This Row],[Nama Mhs3]],", ",Table313[[#This Row],[Nama Mhs4]],", ",Table313[[#This Row],[Nama Mhs5]],", ",Table313[[#This Row],[Nama Mhs6]],", ",Table313[[#This Row],[Nama Mhs7]])</f>
        <v xml:space="preserve">, , , , , , </v>
      </c>
      <c r="CF43" s="991" t="str">
        <f>_xlfn.CONCAT(Table313[[#This Row],[Prodi, Fak, PT Mhs1]],", ",Table313[[#This Row],[Prodi, Fak, PT Mhs2]],", ",Table313[[#This Row],[Prodi, Fak, PT Mhs3]],", ",Table313[[#This Row],[Prodi Mhs4]],", ",Table313[[#This Row],[Prodi Mhs5]],", ",Table313[[#This Row],[Prodi Mhs6]],", ",Table313[[#This Row],[Prodi Mhs7]])</f>
        <v xml:space="preserve">, , , , , , </v>
      </c>
    </row>
    <row r="44" spans="1:84" s="989" customFormat="1" ht="60">
      <c r="A44" s="368">
        <v>41</v>
      </c>
      <c r="B44" s="919"/>
      <c r="C44" s="566" t="s">
        <v>4723</v>
      </c>
      <c r="D44" s="935" t="s">
        <v>4724</v>
      </c>
      <c r="E44" s="368" t="s">
        <v>4721</v>
      </c>
      <c r="F44" s="368">
        <v>2024</v>
      </c>
      <c r="G44" s="576">
        <v>2024</v>
      </c>
      <c r="H44" s="368"/>
      <c r="I44" s="946"/>
      <c r="J44" s="931">
        <v>1130400752</v>
      </c>
      <c r="K44" s="807"/>
      <c r="L44" s="368"/>
      <c r="M44" s="368"/>
      <c r="N44" s="368" t="s">
        <v>3811</v>
      </c>
      <c r="O44" s="368"/>
      <c r="P44" s="368" t="s">
        <v>4704</v>
      </c>
      <c r="Q44" s="779"/>
      <c r="R44" s="368" t="s">
        <v>25</v>
      </c>
      <c r="S44" s="801"/>
      <c r="T44" s="112"/>
      <c r="U44" s="368" t="s">
        <v>4811</v>
      </c>
      <c r="V44" s="368" t="s">
        <v>180</v>
      </c>
      <c r="W44" s="368" t="s">
        <v>4722</v>
      </c>
      <c r="X44" s="368"/>
      <c r="Y44" s="382"/>
      <c r="Z44" s="779"/>
      <c r="AA44" s="779"/>
      <c r="AB44" s="368"/>
      <c r="AC44" s="112"/>
      <c r="AD44" s="368"/>
      <c r="AE44" s="368"/>
      <c r="AF44" s="368"/>
      <c r="AG44" s="779"/>
      <c r="AH44" s="801"/>
      <c r="AI44" s="368"/>
      <c r="AJ44" s="933"/>
      <c r="AK44" s="597"/>
      <c r="AL44" s="597"/>
      <c r="AM44" s="597"/>
      <c r="AN44" s="597"/>
      <c r="AO44" s="597"/>
      <c r="AP44" s="597"/>
      <c r="AQ44" s="934"/>
      <c r="AR44" s="597"/>
      <c r="AS44" s="597"/>
      <c r="AT44" s="597"/>
      <c r="AU44" s="597"/>
      <c r="AV44" s="597"/>
      <c r="AW44" s="597"/>
      <c r="AX44" s="934"/>
      <c r="AY44" s="597"/>
      <c r="AZ44" s="597"/>
      <c r="BA44" s="597"/>
      <c r="BB44" s="597"/>
      <c r="BC44" s="597"/>
      <c r="BD44" s="597"/>
      <c r="BE44" s="597"/>
      <c r="BF44" s="597"/>
      <c r="BG44" s="597"/>
      <c r="BH44" s="368">
        <v>7</v>
      </c>
      <c r="BI44" s="566"/>
      <c r="BJ44" s="368"/>
      <c r="BK44" s="597"/>
      <c r="BL44" s="880"/>
      <c r="BM44" s="597"/>
      <c r="BN44" s="880"/>
      <c r="BO44" s="597"/>
      <c r="BP44" s="880"/>
      <c r="BQ44" s="597"/>
      <c r="BR44" s="880"/>
      <c r="BS44" s="597"/>
      <c r="BT44" s="597"/>
      <c r="BU44" s="597"/>
      <c r="BV44" s="597"/>
      <c r="BW44" s="597"/>
      <c r="BX44" s="597"/>
      <c r="BY44" s="597"/>
      <c r="BZ44" s="597"/>
      <c r="CA44" s="597"/>
      <c r="CB44" s="368"/>
      <c r="CC44" s="928" t="str">
        <f>_xlfn.CONCAT(Table313[[#This Row],[Nama Ketua]],", ", Table313[[#This Row],[Nama Member1]],", ",Table313[[#This Row],[Nama Member2]],", ",Table313[[#This Row],[Nama Anggota 3]],", ",Table313[[#This Row],[Nama Member4]],", ",Table313[[#This Row],[Nama Member5]])</f>
        <v xml:space="preserve">Helmy Widyantara, , , , , </v>
      </c>
      <c r="CD44" s="929" t="str">
        <f>_xlfn.CONCAT(Table313[[#This Row],[Prodi Ketua]],", ",Table313[[#This Row],[Prodi]],", ",Table313[[#This Row],[Prodi2]],", ",Table313[[#This Row],[Prodi Anggota 3]],", ",Table313[[#This Row],[Prodi Anggota 4]],", ",Table313[[#This Row],[Prodi Anggota 5]])</f>
        <v xml:space="preserve">S1 Teknologi Informasi (Kampus Surabaya), , , , , </v>
      </c>
      <c r="CE44" s="880" t="str">
        <f>_xlfn.CONCAT(Table313[[#This Row],[Nama Mh]],", ",Table313[[#This Row],[Nama Mhs2]],", ",Table313[[#This Row],[Nama Mhs3]],", ",Table313[[#This Row],[Nama Mhs4]],", ",Table313[[#This Row],[Nama Mhs5]],", ",Table313[[#This Row],[Nama Mhs6]],", ",Table313[[#This Row],[Nama Mhs7]])</f>
        <v xml:space="preserve">, , , , , , </v>
      </c>
      <c r="CF44" s="880" t="str">
        <f>_xlfn.CONCAT(Table313[[#This Row],[Prodi, Fak, PT Mhs1]],", ",Table313[[#This Row],[Prodi, Fak, PT Mhs2]],", ",Table313[[#This Row],[Prodi, Fak, PT Mhs3]],", ",Table313[[#This Row],[Prodi Mhs4]],", ",Table313[[#This Row],[Prodi Mhs5]],", ",Table313[[#This Row],[Prodi Mhs6]],", ",Table313[[#This Row],[Prodi Mhs7]])</f>
        <v xml:space="preserve">, , , , , , </v>
      </c>
    </row>
    <row r="45" spans="1:84" s="986" customFormat="1" ht="48">
      <c r="A45" s="576">
        <v>42</v>
      </c>
      <c r="B45" s="940" t="s">
        <v>4718</v>
      </c>
      <c r="C45" s="600" t="s">
        <v>4725</v>
      </c>
      <c r="D45" s="582" t="s">
        <v>4726</v>
      </c>
      <c r="E45" s="576" t="s">
        <v>4721</v>
      </c>
      <c r="F45" s="576">
        <v>2024</v>
      </c>
      <c r="G45" s="576">
        <v>2024</v>
      </c>
      <c r="H45" s="576"/>
      <c r="I45" s="598"/>
      <c r="J45" s="577">
        <v>778854838</v>
      </c>
      <c r="K45" s="990"/>
      <c r="L45" s="576"/>
      <c r="M45" s="576"/>
      <c r="N45" s="576" t="s">
        <v>3811</v>
      </c>
      <c r="O45" s="576"/>
      <c r="P45" s="368" t="s">
        <v>4704</v>
      </c>
      <c r="Q45" s="579"/>
      <c r="R45" s="576" t="s">
        <v>3533</v>
      </c>
      <c r="S45" s="576" t="s">
        <v>4727</v>
      </c>
      <c r="T45" s="372" t="s">
        <v>170</v>
      </c>
      <c r="U45" s="576" t="s">
        <v>4727</v>
      </c>
      <c r="V45" s="576" t="s">
        <v>170</v>
      </c>
      <c r="W45" s="576" t="s">
        <v>4722</v>
      </c>
      <c r="X45" s="576"/>
      <c r="Y45" s="580"/>
      <c r="Z45" s="579"/>
      <c r="AA45" s="579"/>
      <c r="AB45" s="576"/>
      <c r="AC45" s="112"/>
      <c r="AD45" s="576"/>
      <c r="AE45" s="576"/>
      <c r="AF45" s="576"/>
      <c r="AG45" s="579"/>
      <c r="AH45" s="945"/>
      <c r="AI45" s="576"/>
      <c r="AJ45" s="941"/>
      <c r="AK45" s="581"/>
      <c r="AL45" s="581"/>
      <c r="AM45" s="581"/>
      <c r="AN45" s="581"/>
      <c r="AO45" s="581"/>
      <c r="AP45" s="581"/>
      <c r="AQ45" s="942"/>
      <c r="AR45" s="581"/>
      <c r="AS45" s="581"/>
      <c r="AT45" s="581"/>
      <c r="AU45" s="581"/>
      <c r="AV45" s="581"/>
      <c r="AW45" s="581"/>
      <c r="AX45" s="942"/>
      <c r="AY45" s="581"/>
      <c r="AZ45" s="581"/>
      <c r="BA45" s="581"/>
      <c r="BB45" s="581"/>
      <c r="BC45" s="581"/>
      <c r="BD45" s="581"/>
      <c r="BE45" s="581"/>
      <c r="BF45" s="581"/>
      <c r="BG45" s="581"/>
      <c r="BH45" s="576">
        <v>7</v>
      </c>
      <c r="BI45" s="600"/>
      <c r="BJ45" s="576"/>
      <c r="BK45" s="581"/>
      <c r="BL45" s="991"/>
      <c r="BM45" s="581"/>
      <c r="BN45" s="991"/>
      <c r="BO45" s="581"/>
      <c r="BP45" s="991"/>
      <c r="BQ45" s="581"/>
      <c r="BR45" s="991"/>
      <c r="BS45" s="581"/>
      <c r="BT45" s="581"/>
      <c r="BU45" s="581"/>
      <c r="BV45" s="581"/>
      <c r="BW45" s="581"/>
      <c r="BX45" s="581"/>
      <c r="BY45" s="581"/>
      <c r="BZ45" s="581"/>
      <c r="CA45" s="581"/>
      <c r="CB45" s="576"/>
      <c r="CC45" s="943" t="str">
        <f>_xlfn.CONCAT(Table313[[#This Row],[Nama Ketua]],", ", Table313[[#This Row],[Nama Member1]],", ",Table313[[#This Row],[Nama Member2]],", ",Table313[[#This Row],[Nama Anggota 3]],", ",Table313[[#This Row],[Nama Member4]],", ",Table313[[#This Row],[Nama Member5]])</f>
        <v xml:space="preserve">RIFKI DWI PUTRANTO, , , , , </v>
      </c>
      <c r="CD45" s="944" t="str">
        <f>_xlfn.CONCAT(Table313[[#This Row],[Prodi Ketua]],", ",Table313[[#This Row],[Prodi]],", ",Table313[[#This Row],[Prodi2]],", ",Table313[[#This Row],[Prodi Anggota 3]],", ",Table313[[#This Row],[Prodi Anggota 4]],", ",Table313[[#This Row],[Prodi Anggota 5]])</f>
        <v xml:space="preserve">S1 Teknik Elektro, , , , , </v>
      </c>
      <c r="CE45" s="991" t="str">
        <f>_xlfn.CONCAT(Table313[[#This Row],[Nama Mh]],", ",Table313[[#This Row],[Nama Mhs2]],", ",Table313[[#This Row],[Nama Mhs3]],", ",Table313[[#This Row],[Nama Mhs4]],", ",Table313[[#This Row],[Nama Mhs5]],", ",Table313[[#This Row],[Nama Mhs6]],", ",Table313[[#This Row],[Nama Mhs7]])</f>
        <v xml:space="preserve">, , , , , , </v>
      </c>
      <c r="CF45" s="991" t="str">
        <f>_xlfn.CONCAT(Table313[[#This Row],[Prodi, Fak, PT Mhs1]],", ",Table313[[#This Row],[Prodi, Fak, PT Mhs2]],", ",Table313[[#This Row],[Prodi, Fak, PT Mhs3]],", ",Table313[[#This Row],[Prodi Mhs4]],", ",Table313[[#This Row],[Prodi Mhs5]],", ",Table313[[#This Row],[Prodi Mhs6]],", ",Table313[[#This Row],[Prodi Mhs7]])</f>
        <v xml:space="preserve">, , , , , , </v>
      </c>
    </row>
    <row r="46" spans="1:84" s="989" customFormat="1" ht="48">
      <c r="A46" s="368">
        <v>43</v>
      </c>
      <c r="B46" s="919"/>
      <c r="C46" s="566" t="s">
        <v>4728</v>
      </c>
      <c r="D46" s="935" t="s">
        <v>4729</v>
      </c>
      <c r="E46" s="368" t="s">
        <v>4721</v>
      </c>
      <c r="F46" s="368">
        <v>2024</v>
      </c>
      <c r="G46" s="576">
        <v>2024</v>
      </c>
      <c r="H46" s="368"/>
      <c r="I46" s="946"/>
      <c r="J46" s="931">
        <v>583933248</v>
      </c>
      <c r="K46" s="807"/>
      <c r="L46" s="368"/>
      <c r="M46" s="368"/>
      <c r="N46" s="368" t="s">
        <v>3811</v>
      </c>
      <c r="O46" s="368"/>
      <c r="P46" s="368" t="s">
        <v>4704</v>
      </c>
      <c r="Q46" s="779"/>
      <c r="R46" s="368" t="s">
        <v>4730</v>
      </c>
      <c r="S46" s="801"/>
      <c r="T46" s="112"/>
      <c r="U46" s="368" t="s">
        <v>4832</v>
      </c>
      <c r="V46" s="368" t="s">
        <v>198</v>
      </c>
      <c r="W46" s="368" t="s">
        <v>4722</v>
      </c>
      <c r="X46" s="368"/>
      <c r="Y46" s="382"/>
      <c r="Z46" s="779"/>
      <c r="AA46" s="779"/>
      <c r="AB46" s="368"/>
      <c r="AC46" s="112"/>
      <c r="AD46" s="368"/>
      <c r="AE46" s="368"/>
      <c r="AF46" s="368"/>
      <c r="AG46" s="779"/>
      <c r="AH46" s="801"/>
      <c r="AI46" s="368"/>
      <c r="AJ46" s="933"/>
      <c r="AK46" s="597"/>
      <c r="AL46" s="597"/>
      <c r="AM46" s="597"/>
      <c r="AN46" s="597"/>
      <c r="AO46" s="597"/>
      <c r="AP46" s="597"/>
      <c r="AQ46" s="934"/>
      <c r="AR46" s="597"/>
      <c r="AS46" s="597"/>
      <c r="AT46" s="597"/>
      <c r="AU46" s="597"/>
      <c r="AV46" s="597"/>
      <c r="AW46" s="597"/>
      <c r="AX46" s="934"/>
      <c r="AY46" s="597"/>
      <c r="AZ46" s="597"/>
      <c r="BA46" s="597"/>
      <c r="BB46" s="597"/>
      <c r="BC46" s="597"/>
      <c r="BD46" s="597"/>
      <c r="BE46" s="597"/>
      <c r="BF46" s="597"/>
      <c r="BG46" s="597"/>
      <c r="BH46" s="368">
        <v>7</v>
      </c>
      <c r="BI46" s="566"/>
      <c r="BJ46" s="368"/>
      <c r="BK46" s="597"/>
      <c r="BL46" s="880"/>
      <c r="BM46" s="597"/>
      <c r="BN46" s="880"/>
      <c r="BO46" s="597"/>
      <c r="BP46" s="880"/>
      <c r="BQ46" s="597"/>
      <c r="BR46" s="880"/>
      <c r="BS46" s="597"/>
      <c r="BT46" s="597"/>
      <c r="BU46" s="597"/>
      <c r="BV46" s="597"/>
      <c r="BW46" s="597"/>
      <c r="BX46" s="597"/>
      <c r="BY46" s="597"/>
      <c r="BZ46" s="597"/>
      <c r="CA46" s="597"/>
      <c r="CB46" s="368"/>
      <c r="CC46" s="928" t="str">
        <f>_xlfn.CONCAT(Table313[[#This Row],[Nama Ketua]],", ", Table313[[#This Row],[Nama Member1]],", ",Table313[[#This Row],[Nama Member2]],", ",Table313[[#This Row],[Nama Anggota 3]],", ",Table313[[#This Row],[Nama Member4]],", ",Table313[[#This Row],[Nama Member5]])</f>
        <v xml:space="preserve">Berlian Rahmy Lidiawaty , , , , , </v>
      </c>
      <c r="CD46" s="929" t="str">
        <f>_xlfn.CONCAT(Table313[[#This Row],[Prodi Ketua]],", ",Table313[[#This Row],[Prodi]],", ",Table313[[#This Row],[Prodi2]],", ",Table313[[#This Row],[Prodi Anggota 3]],", ",Table313[[#This Row],[Prodi Anggota 4]],", ",Table313[[#This Row],[Prodi Anggota 5]])</f>
        <v xml:space="preserve">S1 Sistem Informasi (Kampus Surabaya), , , , , </v>
      </c>
      <c r="CE46" s="880" t="str">
        <f>_xlfn.CONCAT(Table313[[#This Row],[Nama Mh]],", ",Table313[[#This Row],[Nama Mhs2]],", ",Table313[[#This Row],[Nama Mhs3]],", ",Table313[[#This Row],[Nama Mhs4]],", ",Table313[[#This Row],[Nama Mhs5]],", ",Table313[[#This Row],[Nama Mhs6]],", ",Table313[[#This Row],[Nama Mhs7]])</f>
        <v xml:space="preserve">, , , , , , </v>
      </c>
      <c r="CF46" s="880" t="str">
        <f>_xlfn.CONCAT(Table313[[#This Row],[Prodi, Fak, PT Mhs1]],", ",Table313[[#This Row],[Prodi, Fak, PT Mhs2]],", ",Table313[[#This Row],[Prodi, Fak, PT Mhs3]],", ",Table313[[#This Row],[Prodi Mhs4]],", ",Table313[[#This Row],[Prodi Mhs5]],", ",Table313[[#This Row],[Prodi Mhs6]],", ",Table313[[#This Row],[Prodi Mhs7]])</f>
        <v xml:space="preserve">, , , , , , </v>
      </c>
    </row>
    <row r="47" spans="1:84" s="887" customFormat="1" ht="72">
      <c r="A47" s="368">
        <v>44</v>
      </c>
      <c r="B47" s="557"/>
      <c r="C47" s="547" t="s">
        <v>4731</v>
      </c>
      <c r="D47" s="21" t="s">
        <v>4732</v>
      </c>
      <c r="E47" s="22" t="s">
        <v>4733</v>
      </c>
      <c r="F47" s="22">
        <v>2024</v>
      </c>
      <c r="G47" s="22">
        <v>2024</v>
      </c>
      <c r="H47" s="22">
        <v>12</v>
      </c>
      <c r="I47" s="21"/>
      <c r="J47" s="561">
        <v>307000000</v>
      </c>
      <c r="K47" s="807" t="s">
        <v>4734</v>
      </c>
      <c r="L47" s="22">
        <v>7</v>
      </c>
      <c r="M47" s="22"/>
      <c r="N47" s="22" t="s">
        <v>3423</v>
      </c>
      <c r="O47" s="22" t="s">
        <v>3686</v>
      </c>
      <c r="P47" s="22" t="s">
        <v>4735</v>
      </c>
      <c r="Q47" s="22">
        <v>6680651</v>
      </c>
      <c r="R47" s="22" t="s">
        <v>19</v>
      </c>
      <c r="S47" s="564" t="s">
        <v>1304</v>
      </c>
      <c r="T47" s="112">
        <f>J47/3</f>
        <v>102333333.33333333</v>
      </c>
      <c r="U47" s="22" t="s">
        <v>176</v>
      </c>
      <c r="V47" s="22" t="s">
        <v>3694</v>
      </c>
      <c r="W47" s="22" t="s">
        <v>4722</v>
      </c>
      <c r="X47" s="22">
        <v>1093</v>
      </c>
      <c r="Y47" s="370" t="s">
        <v>4736</v>
      </c>
      <c r="Z47" s="22">
        <v>6793410</v>
      </c>
      <c r="AA47" s="564" t="s">
        <v>1235</v>
      </c>
      <c r="AB47" s="22" t="s">
        <v>78</v>
      </c>
      <c r="AC47" s="112"/>
      <c r="AD47" s="22" t="s">
        <v>311</v>
      </c>
      <c r="AE47" s="22" t="s">
        <v>4737</v>
      </c>
      <c r="AF47" s="22" t="s">
        <v>4734</v>
      </c>
      <c r="AG47" s="22"/>
      <c r="AH47" s="584"/>
      <c r="AI47" s="22" t="s">
        <v>234</v>
      </c>
      <c r="AJ47" s="112"/>
      <c r="AK47" s="21"/>
      <c r="AL47" s="21"/>
      <c r="AM47" s="21"/>
      <c r="AN47" s="21"/>
      <c r="AO47" s="21"/>
      <c r="AP47" s="21" t="s">
        <v>4738</v>
      </c>
      <c r="AQ47" s="565"/>
      <c r="AR47" s="21"/>
      <c r="AS47" s="21"/>
      <c r="AT47" s="21"/>
      <c r="AU47" s="21"/>
      <c r="AV47" s="21"/>
      <c r="AW47" s="21" t="s">
        <v>4739</v>
      </c>
      <c r="AX47" s="565"/>
      <c r="AY47" s="30"/>
      <c r="AZ47" s="30"/>
      <c r="BA47" s="30"/>
      <c r="BB47" s="30"/>
      <c r="BC47" s="30"/>
      <c r="BD47" s="30" t="s">
        <v>4740</v>
      </c>
      <c r="BE47" s="30"/>
      <c r="BF47" s="30"/>
      <c r="BG47" s="30"/>
      <c r="BH47" s="22">
        <v>3</v>
      </c>
      <c r="BI47" s="547" t="s">
        <v>4741</v>
      </c>
      <c r="BJ47" s="22"/>
      <c r="BK47" s="30"/>
      <c r="BL47" s="21"/>
      <c r="BM47" s="30"/>
      <c r="BN47" s="21"/>
      <c r="BO47" s="21"/>
      <c r="BP47" s="21"/>
      <c r="BQ47" s="21"/>
      <c r="BR47" s="21"/>
      <c r="BS47" s="21"/>
      <c r="BT47" s="21"/>
      <c r="BU47" s="21"/>
      <c r="BV47" s="30"/>
      <c r="BW47" s="30"/>
      <c r="BX47" s="30"/>
      <c r="BY47" s="30"/>
      <c r="BZ47" s="21"/>
      <c r="CA47" s="21"/>
      <c r="CB47" s="567"/>
      <c r="CC47" s="890" t="str">
        <f>_xlfn.CONCAT(Table313[[#This Row],[Nama Ketua]],", ", Table313[[#This Row],[Nama Member1]],", ",Table313[[#This Row],[Nama Member2]],", ",Table313[[#This Row],[Nama Anggota 3]],", ",Table313[[#This Row],[Nama Member4]],", ",Table313[[#This Row],[Nama Member5]])</f>
        <v>Dimas Adiputra, Helisyah Nur Fadhilah, Ubaidillah, Asep Nugroho, Roni Permana Saputra, Irwan Purnama, Kacuk Cikal Nugroho, Nur Khozin</v>
      </c>
      <c r="CD47" s="891" t="str">
        <f>_xlfn.CONCAT(Table313[[#This Row],[Prodi Ketua]],", ",Table313[[#This Row],[Prodi]],", ",Table313[[#This Row],[Prodi2]],", ",Table313[[#This Row],[Prodi Anggota 3]],", ",Table313[[#This Row],[Prodi Anggota 4]],", ",Table313[[#This Row],[Prodi Anggota 5]])</f>
        <v xml:space="preserve">Teknik Elektro, Sains Data, , , , </v>
      </c>
      <c r="CE47" s="878" t="str">
        <f>_xlfn.CONCAT(Table313[[#This Row],[Nama Mh]],", ",Table313[[#This Row],[Nama Mhs2]],", ",Table313[[#This Row],[Nama Mhs3]],", ",Table313[[#This Row],[Nama Mhs4]],", ",Table313[[#This Row],[Nama Mhs5]],", ",Table313[[#This Row],[Nama Mhs6]],", ",Table313[[#This Row],[Nama Mhs7]])</f>
        <v xml:space="preserve">, , , , , , </v>
      </c>
      <c r="CF47" s="878" t="str">
        <f>_xlfn.CONCAT(Table313[[#This Row],[Prodi, Fak, PT Mhs1]],", ",Table313[[#This Row],[Prodi, Fak, PT Mhs2]],", ",Table313[[#This Row],[Prodi, Fak, PT Mhs3]],", ",Table313[[#This Row],[Prodi Mhs4]],", ",Table313[[#This Row],[Prodi Mhs5]],", ",Table313[[#This Row],[Prodi Mhs6]],", ",Table313[[#This Row],[Prodi Mhs7]])</f>
        <v xml:space="preserve">, , , , , , </v>
      </c>
    </row>
    <row r="48" spans="1:84" s="989" customFormat="1" ht="43.2">
      <c r="A48" s="368">
        <v>45</v>
      </c>
      <c r="B48" s="919"/>
      <c r="C48" s="566"/>
      <c r="D48" s="935" t="s">
        <v>4742</v>
      </c>
      <c r="E48" s="368" t="s">
        <v>4743</v>
      </c>
      <c r="F48" s="368">
        <v>2024</v>
      </c>
      <c r="G48" s="368">
        <v>2024</v>
      </c>
      <c r="H48" s="368"/>
      <c r="I48" s="368"/>
      <c r="J48" s="931">
        <v>103470000</v>
      </c>
      <c r="K48" s="807" t="s">
        <v>4734</v>
      </c>
      <c r="L48" s="368"/>
      <c r="M48" s="368"/>
      <c r="N48" s="368" t="s">
        <v>3423</v>
      </c>
      <c r="O48" s="368" t="s">
        <v>3686</v>
      </c>
      <c r="P48" s="368" t="s">
        <v>4548</v>
      </c>
      <c r="Q48" s="368">
        <v>210955</v>
      </c>
      <c r="R48" s="368" t="s">
        <v>96</v>
      </c>
      <c r="S48" s="608" t="s">
        <v>2692</v>
      </c>
      <c r="T48" s="112">
        <f>J48/3</f>
        <v>34490000</v>
      </c>
      <c r="U48" s="368" t="s">
        <v>169</v>
      </c>
      <c r="V48" s="368" t="s">
        <v>3694</v>
      </c>
      <c r="W48" s="368" t="s">
        <v>4722</v>
      </c>
      <c r="X48" s="368">
        <v>1093</v>
      </c>
      <c r="Y48" s="382" t="s">
        <v>4736</v>
      </c>
      <c r="Z48" s="368"/>
      <c r="AA48" s="368"/>
      <c r="AB48" s="368" t="s">
        <v>25</v>
      </c>
      <c r="AC48" s="112"/>
      <c r="AD48" s="368" t="s">
        <v>179</v>
      </c>
      <c r="AE48" s="368"/>
      <c r="AF48" s="368" t="s">
        <v>4734</v>
      </c>
      <c r="AG48" s="368"/>
      <c r="AH48" s="801"/>
      <c r="AI48" s="368" t="s">
        <v>98</v>
      </c>
      <c r="AJ48" s="933"/>
      <c r="AK48" s="368" t="s">
        <v>217</v>
      </c>
      <c r="AL48" s="368"/>
      <c r="AM48" s="368"/>
      <c r="AN48" s="597"/>
      <c r="AO48" s="597"/>
      <c r="AP48" s="597"/>
      <c r="AQ48" s="934"/>
      <c r="AR48" s="368"/>
      <c r="AS48" s="368"/>
      <c r="AT48" s="368"/>
      <c r="AU48" s="597"/>
      <c r="AV48" s="597"/>
      <c r="AW48" s="597"/>
      <c r="AX48" s="934"/>
      <c r="AY48" s="597"/>
      <c r="AZ48" s="597"/>
      <c r="BA48" s="597"/>
      <c r="BB48" s="597"/>
      <c r="BC48" s="597"/>
      <c r="BD48" s="597"/>
      <c r="BE48" s="597"/>
      <c r="BF48" s="597"/>
      <c r="BG48" s="597"/>
      <c r="BH48" s="368">
        <v>9</v>
      </c>
      <c r="BI48" s="566"/>
      <c r="BJ48" s="368"/>
      <c r="BK48" s="597"/>
      <c r="BL48" s="597"/>
      <c r="BM48" s="597"/>
      <c r="BN48" s="597"/>
      <c r="BO48" s="597"/>
      <c r="BP48" s="597"/>
      <c r="BQ48" s="597"/>
      <c r="BR48" s="597"/>
      <c r="BS48" s="597"/>
      <c r="BT48" s="597"/>
      <c r="BU48" s="597"/>
      <c r="BV48" s="597"/>
      <c r="BW48" s="597"/>
      <c r="BX48" s="597"/>
      <c r="BY48" s="597"/>
      <c r="BZ48" s="597"/>
      <c r="CA48" s="597"/>
      <c r="CB48" s="368"/>
      <c r="CC48" s="928" t="s">
        <v>6315</v>
      </c>
      <c r="CD48" s="929" t="str">
        <f>_xlfn.CONCAT(Table313[[#This Row],[Prodi Ketua]],", ",Table313[[#This Row],[Prodi]],", ",Table313[[#This Row],[Prodi2]],", ",Table313[[#This Row],[Prodi Anggota 3]],", ",Table313[[#This Row],[Prodi Anggota 4]],", ",Table313[[#This Row],[Prodi Anggota 5]])</f>
        <v xml:space="preserve">Teknik Komputer, Teknologi Informasi, Sistem Informasi, , , </v>
      </c>
      <c r="CE48" s="880" t="str">
        <f>_xlfn.CONCAT(Table313[[#This Row],[Nama Mh]],", ",Table313[[#This Row],[Nama Mhs2]],", ",Table313[[#This Row],[Nama Mhs3]],", ",Table313[[#This Row],[Nama Mhs4]],", ",Table313[[#This Row],[Nama Mhs5]],", ",Table313[[#This Row],[Nama Mhs6]],", ",Table313[[#This Row],[Nama Mhs7]])</f>
        <v xml:space="preserve">, , , , , , </v>
      </c>
      <c r="CF48" s="880" t="str">
        <f>_xlfn.CONCAT(Table313[[#This Row],[Prodi, Fak, PT Mhs1]],", ",Table313[[#This Row],[Prodi, Fak, PT Mhs2]],", ",Table313[[#This Row],[Prodi, Fak, PT Mhs3]],", ",Table313[[#This Row],[Prodi Mhs4]],", ",Table313[[#This Row],[Prodi Mhs5]],", ",Table313[[#This Row],[Prodi Mhs6]],", ",Table313[[#This Row],[Prodi Mhs7]])</f>
        <v xml:space="preserve">, , , , , , </v>
      </c>
    </row>
    <row r="49" spans="1:86" s="294" customFormat="1" ht="48">
      <c r="A49" s="576">
        <v>46</v>
      </c>
      <c r="B49" s="557"/>
      <c r="C49" s="547"/>
      <c r="D49" s="21" t="s">
        <v>4744</v>
      </c>
      <c r="E49" s="22" t="s">
        <v>4743</v>
      </c>
      <c r="F49" s="22">
        <v>2024</v>
      </c>
      <c r="G49" s="22">
        <v>2024</v>
      </c>
      <c r="H49" s="22"/>
      <c r="I49" s="22"/>
      <c r="J49" s="561">
        <v>100580000</v>
      </c>
      <c r="K49" s="368" t="s">
        <v>4734</v>
      </c>
      <c r="L49" s="22"/>
      <c r="M49" s="22"/>
      <c r="N49" s="22" t="s">
        <v>3423</v>
      </c>
      <c r="O49" s="22" t="s">
        <v>3686</v>
      </c>
      <c r="P49" s="22" t="s">
        <v>4548</v>
      </c>
      <c r="Q49" s="22">
        <v>6680651</v>
      </c>
      <c r="R49" s="22" t="s">
        <v>3354</v>
      </c>
      <c r="S49" s="564" t="s">
        <v>1304</v>
      </c>
      <c r="T49" s="112">
        <f>J49/3</f>
        <v>33526666.666666668</v>
      </c>
      <c r="U49" s="22" t="s">
        <v>176</v>
      </c>
      <c r="V49" s="22" t="s">
        <v>3694</v>
      </c>
      <c r="W49" s="22" t="s">
        <v>4722</v>
      </c>
      <c r="X49" s="22">
        <v>1093</v>
      </c>
      <c r="Y49" s="370" t="s">
        <v>4736</v>
      </c>
      <c r="Z49" s="22"/>
      <c r="AA49" s="22"/>
      <c r="AB49" s="22"/>
      <c r="AC49" s="112"/>
      <c r="AD49" s="22"/>
      <c r="AE49" s="22"/>
      <c r="AF49" s="22" t="s">
        <v>4734</v>
      </c>
      <c r="AG49" s="22"/>
      <c r="AH49" s="584"/>
      <c r="AI49" s="22"/>
      <c r="AJ49" s="112"/>
      <c r="AK49" s="21"/>
      <c r="AL49" s="21"/>
      <c r="AM49" s="21"/>
      <c r="AN49" s="21"/>
      <c r="AO49" s="21"/>
      <c r="AP49" s="21"/>
      <c r="AQ49" s="565"/>
      <c r="AR49" s="21"/>
      <c r="AS49" s="21"/>
      <c r="AT49" s="21"/>
      <c r="AU49" s="21"/>
      <c r="AV49" s="21"/>
      <c r="AW49" s="21"/>
      <c r="AX49" s="565"/>
      <c r="AY49" s="30"/>
      <c r="AZ49" s="30"/>
      <c r="BA49" s="30"/>
      <c r="BB49" s="30"/>
      <c r="BC49" s="30"/>
      <c r="BD49" s="30"/>
      <c r="BE49" s="30"/>
      <c r="BF49" s="30"/>
      <c r="BG49" s="30"/>
      <c r="BH49" s="22">
        <v>3</v>
      </c>
      <c r="BI49" s="547"/>
      <c r="BJ49" s="22"/>
      <c r="BK49" s="30"/>
      <c r="BL49" s="21"/>
      <c r="BM49" s="30"/>
      <c r="BN49" s="21"/>
      <c r="BO49" s="21"/>
      <c r="BP49" s="21"/>
      <c r="BQ49" s="21"/>
      <c r="BR49" s="21"/>
      <c r="BS49" s="21"/>
      <c r="BT49" s="21"/>
      <c r="BU49" s="21"/>
      <c r="BV49" s="30"/>
      <c r="BW49" s="30"/>
      <c r="BX49" s="30"/>
      <c r="BY49" s="30"/>
      <c r="BZ49" s="21"/>
      <c r="CA49" s="21"/>
      <c r="CB49" s="22"/>
      <c r="CC49" s="889" t="str">
        <f>_xlfn.CONCAT(Table313[[#This Row],[Nama Ketua]],", ", Table313[[#This Row],[Nama Member1]],", ",Table313[[#This Row],[Nama Member2]],", ",Table313[[#This Row],[Nama Anggota 3]],", ",Table313[[#This Row],[Nama Member4]],", ",Table313[[#This Row],[Nama Member5]])</f>
        <v xml:space="preserve">DIMAS ADIPUTRA, , , , , </v>
      </c>
      <c r="CD49" s="257" t="str">
        <f>_xlfn.CONCAT(Table313[[#This Row],[Prodi Ketua]],", ",Table313[[#This Row],[Prodi]],", ",Table313[[#This Row],[Prodi2]],", ",Table313[[#This Row],[Prodi Anggota 3]],", ",Table313[[#This Row],[Prodi Anggota 4]],", ",Table313[[#This Row],[Prodi Anggota 5]])</f>
        <v xml:space="preserve">Teknik Elektro, , , , , </v>
      </c>
      <c r="CE49" s="880" t="str">
        <f>_xlfn.CONCAT(Table313[[#This Row],[Nama Mh]],", ",Table313[[#This Row],[Nama Mhs2]],", ",Table313[[#This Row],[Nama Mhs3]],", ",Table313[[#This Row],[Nama Mhs4]],", ",Table313[[#This Row],[Nama Mhs5]],", ",Table313[[#This Row],[Nama Mhs6]],", ",Table313[[#This Row],[Nama Mhs7]])</f>
        <v xml:space="preserve">, , , , , , </v>
      </c>
      <c r="CF49" s="880" t="str">
        <f>_xlfn.CONCAT(Table313[[#This Row],[Prodi, Fak, PT Mhs1]],", ",Table313[[#This Row],[Prodi, Fak, PT Mhs2]],", ",Table313[[#This Row],[Prodi, Fak, PT Mhs3]],", ",Table313[[#This Row],[Prodi Mhs4]],", ",Table313[[#This Row],[Prodi Mhs5]],", ",Table313[[#This Row],[Prodi Mhs6]],", ",Table313[[#This Row],[Prodi Mhs7]])</f>
        <v xml:space="preserve">, , , , , , </v>
      </c>
    </row>
    <row r="50" spans="1:86" s="294" customFormat="1" ht="48">
      <c r="A50" s="368">
        <v>47</v>
      </c>
      <c r="B50" s="557"/>
      <c r="C50" s="547"/>
      <c r="D50" s="21" t="s">
        <v>4745</v>
      </c>
      <c r="E50" s="22" t="s">
        <v>4743</v>
      </c>
      <c r="F50" s="22">
        <v>2024</v>
      </c>
      <c r="G50" s="22">
        <v>2024</v>
      </c>
      <c r="H50" s="22"/>
      <c r="I50" s="22"/>
      <c r="J50" s="561">
        <v>99490000</v>
      </c>
      <c r="K50" s="368" t="s">
        <v>4734</v>
      </c>
      <c r="L50" s="22"/>
      <c r="M50" s="22"/>
      <c r="N50" s="22" t="s">
        <v>3423</v>
      </c>
      <c r="O50" s="22" t="s">
        <v>3686</v>
      </c>
      <c r="P50" s="22" t="s">
        <v>4548</v>
      </c>
      <c r="Q50" s="22">
        <v>6680643</v>
      </c>
      <c r="R50" s="22" t="s">
        <v>15</v>
      </c>
      <c r="S50" s="564" t="s">
        <v>1305</v>
      </c>
      <c r="T50" s="112">
        <f>J50/3</f>
        <v>33163333.333333332</v>
      </c>
      <c r="U50" s="22" t="s">
        <v>269</v>
      </c>
      <c r="V50" s="22" t="s">
        <v>4746</v>
      </c>
      <c r="W50" s="22" t="s">
        <v>4722</v>
      </c>
      <c r="X50" s="22">
        <v>1093</v>
      </c>
      <c r="Y50" s="370" t="s">
        <v>4736</v>
      </c>
      <c r="Z50" s="22"/>
      <c r="AA50" s="22"/>
      <c r="AB50" s="22" t="s">
        <v>4747</v>
      </c>
      <c r="AC50" s="112"/>
      <c r="AD50" s="22" t="s">
        <v>311</v>
      </c>
      <c r="AE50" s="22"/>
      <c r="AF50" s="22" t="s">
        <v>4734</v>
      </c>
      <c r="AG50" s="22"/>
      <c r="AH50" s="584"/>
      <c r="AI50" s="22" t="s">
        <v>415</v>
      </c>
      <c r="AJ50" s="112"/>
      <c r="AK50" s="22" t="s">
        <v>4748</v>
      </c>
      <c r="AL50" s="22"/>
      <c r="AM50" s="22"/>
      <c r="AN50" s="30"/>
      <c r="AO50" s="30"/>
      <c r="AP50" s="30"/>
      <c r="AQ50" s="565"/>
      <c r="AR50" s="22"/>
      <c r="AS50" s="22"/>
      <c r="AT50" s="22"/>
      <c r="AU50" s="30"/>
      <c r="AV50" s="30"/>
      <c r="AW50" s="30"/>
      <c r="AX50" s="565"/>
      <c r="AY50" s="30"/>
      <c r="AZ50" s="30"/>
      <c r="BA50" s="30"/>
      <c r="BB50" s="30"/>
      <c r="BC50" s="30"/>
      <c r="BD50" s="30"/>
      <c r="BE50" s="30"/>
      <c r="BF50" s="30"/>
      <c r="BG50" s="30"/>
      <c r="BH50" s="22">
        <v>9</v>
      </c>
      <c r="BI50" s="547"/>
      <c r="BJ50" s="22"/>
      <c r="BK50" s="30"/>
      <c r="BL50" s="30"/>
      <c r="BM50" s="30"/>
      <c r="BN50" s="30"/>
      <c r="BO50" s="30"/>
      <c r="BP50" s="30"/>
      <c r="BQ50" s="30"/>
      <c r="BR50" s="30"/>
      <c r="BS50" s="30"/>
      <c r="BT50" s="30"/>
      <c r="BU50" s="30"/>
      <c r="BV50" s="30"/>
      <c r="BW50" s="30"/>
      <c r="BX50" s="30"/>
      <c r="BY50" s="30"/>
      <c r="BZ50" s="30"/>
      <c r="CA50" s="30"/>
      <c r="CB50" s="22"/>
      <c r="CC50" s="889" t="str">
        <f>_xlfn.CONCAT(Table313[[#This Row],[Nama Ketua]],", ", Table313[[#This Row],[Nama Member1]],", ",Table313[[#This Row],[Nama Member2]],", ",Table313[[#This Row],[Nama Anggota 3]],", ",Table313[[#This Row],[Nama Member4]],", ",Table313[[#This Row],[Nama Member5]])</f>
        <v xml:space="preserve">Abduh Sayid Albana, AMALIA NUR ALIFAH , Aufar Fikri Dimyati, , , </v>
      </c>
      <c r="CD50" s="257" t="str">
        <f>_xlfn.CONCAT(Table313[[#This Row],[Prodi Ketua]],", ",Table313[[#This Row],[Prodi]],", ",Table313[[#This Row],[Prodi2]],", ",Table313[[#This Row],[Prodi Anggota 3]],", ",Table313[[#This Row],[Prodi Anggota 4]],", ",Table313[[#This Row],[Prodi Anggota 5]])</f>
        <v xml:space="preserve">Teknik Logistik, Sains Data, Teknik Infustri, , , </v>
      </c>
      <c r="CE50" s="880" t="str">
        <f>_xlfn.CONCAT(Table313[[#This Row],[Nama Mh]],", ",Table313[[#This Row],[Nama Mhs2]],", ",Table313[[#This Row],[Nama Mhs3]],", ",Table313[[#This Row],[Nama Mhs4]],", ",Table313[[#This Row],[Nama Mhs5]],", ",Table313[[#This Row],[Nama Mhs6]],", ",Table313[[#This Row],[Nama Mhs7]])</f>
        <v xml:space="preserve">, , , , , , </v>
      </c>
      <c r="CF50" s="880" t="str">
        <f>_xlfn.CONCAT(Table313[[#This Row],[Prodi, Fak, PT Mhs1]],", ",Table313[[#This Row],[Prodi, Fak, PT Mhs2]],", ",Table313[[#This Row],[Prodi, Fak, PT Mhs3]],", ",Table313[[#This Row],[Prodi Mhs4]],", ",Table313[[#This Row],[Prodi Mhs5]],", ",Table313[[#This Row],[Prodi Mhs6]],", ",Table313[[#This Row],[Prodi Mhs7]])</f>
        <v xml:space="preserve">, , , , , , </v>
      </c>
    </row>
    <row r="51" spans="1:86" ht="60">
      <c r="A51" s="22">
        <v>39</v>
      </c>
      <c r="B51" s="602"/>
      <c r="C51" s="596"/>
      <c r="D51" s="11" t="s">
        <v>5164</v>
      </c>
      <c r="E51" s="593" t="s">
        <v>5165</v>
      </c>
      <c r="F51" s="22">
        <v>2025</v>
      </c>
      <c r="G51" s="22">
        <v>2025</v>
      </c>
      <c r="H51" s="22">
        <v>12</v>
      </c>
      <c r="I51" s="230" t="s">
        <v>3685</v>
      </c>
      <c r="J51" s="603">
        <v>25000000</v>
      </c>
      <c r="K51" s="914" t="s">
        <v>5124</v>
      </c>
      <c r="L51" s="230" t="s">
        <v>5166</v>
      </c>
      <c r="M51" s="22" t="s">
        <v>5126</v>
      </c>
      <c r="N51" s="22" t="s">
        <v>6316</v>
      </c>
      <c r="O51" s="22" t="s">
        <v>5127</v>
      </c>
      <c r="P51" s="594" t="s">
        <v>6317</v>
      </c>
      <c r="Q51" s="22"/>
      <c r="R51" s="230" t="s">
        <v>6318</v>
      </c>
      <c r="S51" s="584"/>
      <c r="T51" s="915"/>
      <c r="U51" s="22" t="s">
        <v>4929</v>
      </c>
      <c r="V51" s="22" t="s">
        <v>5129</v>
      </c>
      <c r="W51" s="22" t="s">
        <v>4722</v>
      </c>
      <c r="X51" s="22"/>
      <c r="Y51" s="917"/>
      <c r="Z51" s="22"/>
      <c r="AA51" s="563"/>
      <c r="AB51" s="230" t="s">
        <v>6319</v>
      </c>
      <c r="AC51" s="915"/>
      <c r="AD51" s="22" t="s">
        <v>4918</v>
      </c>
      <c r="AE51" s="22" t="s">
        <v>5129</v>
      </c>
      <c r="AF51" s="22" t="s">
        <v>4722</v>
      </c>
      <c r="AG51" s="22"/>
      <c r="AH51" s="584"/>
      <c r="AI51" s="8" t="s">
        <v>6320</v>
      </c>
      <c r="AJ51" s="915"/>
      <c r="AK51" s="22" t="s">
        <v>5169</v>
      </c>
      <c r="AL51" s="22" t="s">
        <v>5129</v>
      </c>
      <c r="AM51" s="22" t="s">
        <v>4722</v>
      </c>
      <c r="AN51" s="30"/>
      <c r="AO51" s="30"/>
      <c r="AP51" s="30"/>
      <c r="AQ51" s="808"/>
      <c r="AR51" s="30"/>
      <c r="AS51" s="30"/>
      <c r="AT51" s="30"/>
      <c r="AU51" s="30"/>
      <c r="AV51" s="30"/>
      <c r="AW51" s="30"/>
      <c r="AX51" s="808"/>
      <c r="AY51" s="30"/>
      <c r="AZ51" s="30"/>
      <c r="BA51" s="30"/>
      <c r="BB51" s="30"/>
      <c r="BC51" s="30"/>
      <c r="BD51" s="30"/>
      <c r="BE51" s="30"/>
      <c r="BF51" s="30"/>
      <c r="BG51" s="30"/>
      <c r="BH51" s="9" t="s">
        <v>5170</v>
      </c>
      <c r="BI51" s="596" t="s">
        <v>3661</v>
      </c>
      <c r="BJ51" s="916" t="s">
        <v>3662</v>
      </c>
      <c r="BK51" s="230" t="s">
        <v>5171</v>
      </c>
      <c r="BL51" s="44"/>
      <c r="BM51" s="9" t="s">
        <v>5172</v>
      </c>
      <c r="BN51" s="44"/>
      <c r="BO51" s="9" t="s">
        <v>5173</v>
      </c>
      <c r="BP51" s="44"/>
      <c r="BQ51" s="30"/>
      <c r="BR51" s="44"/>
      <c r="BS51" s="30"/>
      <c r="BT51" s="30"/>
      <c r="BU51" s="30"/>
      <c r="BV51" s="30"/>
      <c r="BW51" s="30"/>
      <c r="BX51" s="30"/>
      <c r="BY51" s="9" t="s">
        <v>5174</v>
      </c>
      <c r="BZ51" s="30"/>
      <c r="CA51" s="30"/>
    </row>
    <row r="52" spans="1:86" ht="84">
      <c r="A52" s="368">
        <v>44</v>
      </c>
      <c r="B52" s="557"/>
      <c r="C52" s="547" t="s">
        <v>4731</v>
      </c>
      <c r="D52" s="21" t="s">
        <v>6321</v>
      </c>
      <c r="E52" s="22" t="s">
        <v>4733</v>
      </c>
      <c r="F52" s="22">
        <v>2024</v>
      </c>
      <c r="G52" s="22">
        <v>2025</v>
      </c>
      <c r="H52" s="22">
        <v>12</v>
      </c>
      <c r="I52" s="21"/>
      <c r="J52" s="561">
        <v>403700000</v>
      </c>
      <c r="K52" s="807" t="s">
        <v>4734</v>
      </c>
      <c r="L52" s="22">
        <v>7</v>
      </c>
      <c r="M52" s="22"/>
      <c r="N52" s="22" t="s">
        <v>3423</v>
      </c>
      <c r="O52" s="22" t="s">
        <v>3686</v>
      </c>
      <c r="P52" s="22" t="s">
        <v>4735</v>
      </c>
      <c r="Q52" s="22">
        <v>6680651</v>
      </c>
      <c r="R52" s="22" t="s">
        <v>109</v>
      </c>
      <c r="S52" s="564" t="s">
        <v>1304</v>
      </c>
      <c r="T52" s="112">
        <f>J52/3</f>
        <v>134566666.66666666</v>
      </c>
      <c r="U52" s="22" t="s">
        <v>172</v>
      </c>
      <c r="V52" s="22" t="s">
        <v>3694</v>
      </c>
      <c r="W52" s="22" t="s">
        <v>4722</v>
      </c>
      <c r="X52" s="22">
        <v>1093</v>
      </c>
      <c r="Y52" s="370" t="s">
        <v>4736</v>
      </c>
      <c r="Z52" s="22">
        <v>6793410</v>
      </c>
      <c r="AA52" s="564" t="s">
        <v>1235</v>
      </c>
      <c r="AB52" s="22" t="s">
        <v>29</v>
      </c>
      <c r="AC52" s="112"/>
      <c r="AD52" s="22" t="s">
        <v>172</v>
      </c>
      <c r="AE52" s="22" t="s">
        <v>4737</v>
      </c>
      <c r="AF52" s="22" t="s">
        <v>4734</v>
      </c>
      <c r="AG52" s="22"/>
      <c r="AH52" s="584"/>
      <c r="AI52" s="22" t="s">
        <v>404</v>
      </c>
      <c r="AJ52" s="112"/>
      <c r="AK52" s="22" t="s">
        <v>172</v>
      </c>
      <c r="AL52" s="21"/>
      <c r="AM52" s="21"/>
      <c r="AN52" s="21"/>
      <c r="AO52" s="21"/>
      <c r="AP52" s="21" t="s">
        <v>6322</v>
      </c>
      <c r="AQ52" s="565"/>
      <c r="AR52" s="21" t="s">
        <v>169</v>
      </c>
      <c r="AS52" s="21"/>
      <c r="AT52" s="21"/>
      <c r="AU52" s="21"/>
      <c r="AV52" s="21"/>
      <c r="AW52" s="21"/>
      <c r="AX52" s="565"/>
      <c r="AY52" s="30"/>
      <c r="AZ52" s="30"/>
      <c r="BA52" s="30"/>
      <c r="BB52" s="30"/>
      <c r="BC52" s="30"/>
      <c r="BD52" s="30" t="s">
        <v>4740</v>
      </c>
      <c r="BE52" s="30"/>
      <c r="BF52" s="30"/>
      <c r="BG52" s="30"/>
      <c r="BH52" s="22">
        <v>3</v>
      </c>
      <c r="BI52" s="547" t="s">
        <v>4741</v>
      </c>
      <c r="BJ52" s="22"/>
      <c r="BK52" s="30"/>
      <c r="BL52" s="21"/>
      <c r="BM52" s="30"/>
      <c r="BN52" s="21"/>
      <c r="BO52" s="21"/>
      <c r="BP52" s="21"/>
      <c r="BQ52" s="21"/>
      <c r="BR52" s="21"/>
      <c r="BS52" s="21"/>
      <c r="BT52" s="21"/>
      <c r="BU52" s="21"/>
      <c r="BV52" s="30"/>
      <c r="BW52" s="30"/>
      <c r="BX52" s="30"/>
      <c r="BY52" s="30"/>
      <c r="BZ52" s="21"/>
      <c r="CA52" s="21"/>
      <c r="CB52" s="567"/>
      <c r="CC52" s="890" t="str">
        <f>_xlfn.CONCAT(Table313[[#This Row],[Nama Ketua]],", ", Table313[[#This Row],[Nama Member1]],", ",Table313[[#This Row],[Nama Member2]],", ",Table313[[#This Row],[Nama Anggota 3]],", ",Table313[[#This Row],[Nama Member4]],", ",Table313[[#This Row],[Nama Member5]])</f>
        <v>Fannush Shofi Akbar, Muhsin, Hendy Briantoro, Moh. Yanuar Hariawan, , Irwan Purnama, Kacuk Cikal Nugroho, Nur Khozin</v>
      </c>
      <c r="CD52" s="891" t="str">
        <f>_xlfn.CONCAT(Table313[[#This Row],[Prodi Ketua]],", ",Table313[[#This Row],[Prodi]],", ",Table313[[#This Row],[Prodi2]],", ",Table313[[#This Row],[Prodi Anggota 3]],", ",Table313[[#This Row],[Prodi Anggota 4]],", ",Table313[[#This Row],[Prodi Anggota 5]])</f>
        <v xml:space="preserve">Teknik Telekomunikasi, Teknik Telekomunikasi, Teknik Telekomunikasi, Teknik Komputer, , </v>
      </c>
      <c r="CE52" s="878" t="str">
        <f>_xlfn.CONCAT(Table313[[#This Row],[Nama Mh]],", ",Table313[[#This Row],[Nama Mhs2]],", ",Table313[[#This Row],[Nama Mhs3]],", ",Table313[[#This Row],[Nama Mhs4]],", ",Table313[[#This Row],[Nama Mhs5]],", ",Table313[[#This Row],[Nama Mhs6]],", ",Table313[[#This Row],[Nama Mhs7]])</f>
        <v xml:space="preserve">, , , , , , </v>
      </c>
      <c r="CF52" s="878" t="str">
        <f>_xlfn.CONCAT(Table313[[#This Row],[Prodi, Fak, PT Mhs1]],", ",Table313[[#This Row],[Prodi, Fak, PT Mhs2]],", ",Table313[[#This Row],[Prodi, Fak, PT Mhs3]],", ",Table313[[#This Row],[Prodi Mhs4]],", ",Table313[[#This Row],[Prodi Mhs5]],", ",Table313[[#This Row],[Prodi Mhs6]],", ",Table313[[#This Row],[Prodi Mhs7]])</f>
        <v xml:space="preserve">, , , , , , </v>
      </c>
      <c r="CG52" s="887"/>
      <c r="CH52" s="887"/>
    </row>
    <row r="53" spans="1:86">
      <c r="A53" s="22"/>
      <c r="B53" s="602"/>
      <c r="C53" s="596"/>
      <c r="D53" s="21"/>
      <c r="E53" s="22"/>
      <c r="F53" s="22"/>
      <c r="G53" s="22"/>
      <c r="H53" s="22"/>
      <c r="I53" s="590"/>
      <c r="J53" s="1021">
        <f>SUM(J2:J51)</f>
        <v>9878726236</v>
      </c>
      <c r="K53" s="914"/>
      <c r="L53" s="22"/>
      <c r="M53" s="22"/>
      <c r="N53" s="22"/>
      <c r="O53" s="22"/>
      <c r="P53" s="22"/>
      <c r="Q53" s="563"/>
      <c r="R53" s="22"/>
      <c r="S53" s="584"/>
      <c r="T53" s="915"/>
      <c r="U53" s="22"/>
      <c r="V53" s="22"/>
      <c r="W53" s="22"/>
      <c r="X53" s="22"/>
      <c r="Y53" s="370"/>
      <c r="Z53" s="563"/>
      <c r="AA53" s="563"/>
      <c r="AB53" s="22"/>
      <c r="AC53" s="915"/>
      <c r="AD53" s="22"/>
      <c r="AE53" s="22"/>
      <c r="AF53" s="22"/>
      <c r="AG53" s="563"/>
      <c r="AH53" s="584"/>
      <c r="AI53" s="22"/>
      <c r="AJ53" s="915"/>
      <c r="AK53" s="30"/>
      <c r="AL53" s="30"/>
      <c r="AM53" s="30"/>
      <c r="AN53" s="30"/>
      <c r="AO53" s="30"/>
      <c r="AP53" s="30"/>
      <c r="AQ53" s="808"/>
      <c r="AR53" s="30"/>
      <c r="AS53" s="30"/>
      <c r="AT53" s="30"/>
      <c r="AU53" s="30"/>
      <c r="AV53" s="30"/>
      <c r="AW53" s="30"/>
      <c r="AX53" s="808"/>
      <c r="AY53" s="30"/>
      <c r="AZ53" s="30"/>
      <c r="BA53" s="30"/>
      <c r="BB53" s="30"/>
      <c r="BC53" s="30"/>
      <c r="BD53" s="44"/>
      <c r="BE53" s="44"/>
      <c r="BF53" s="44"/>
      <c r="BG53" s="44"/>
      <c r="BH53" s="44"/>
      <c r="BI53" s="596"/>
      <c r="BJ53" s="22"/>
      <c r="BK53" s="30"/>
      <c r="BL53" s="44"/>
      <c r="BM53" s="30"/>
      <c r="BN53" s="44"/>
      <c r="BO53" s="44"/>
      <c r="BP53" s="44"/>
      <c r="BQ53" s="44"/>
      <c r="BR53" s="44"/>
      <c r="BS53" s="44"/>
      <c r="BT53" s="44"/>
      <c r="BU53" s="44"/>
      <c r="BV53" s="44"/>
      <c r="BW53" s="44"/>
      <c r="BX53" s="44"/>
      <c r="BY53" s="30"/>
      <c r="BZ53" s="44"/>
      <c r="CA53" s="44"/>
      <c r="CB53" s="743"/>
    </row>
    <row r="54" spans="1:86">
      <c r="A54" s="294"/>
      <c r="B54" s="1312"/>
      <c r="C54" s="1313"/>
      <c r="D54" s="1314"/>
      <c r="E54" s="294"/>
      <c r="F54" s="294"/>
      <c r="G54" s="294"/>
      <c r="H54" s="294"/>
      <c r="J54" s="1315"/>
      <c r="K54" s="1316"/>
      <c r="L54" s="294"/>
      <c r="M54" s="294"/>
      <c r="N54" s="294"/>
      <c r="O54" s="294"/>
      <c r="P54" s="294"/>
      <c r="Q54" s="1317"/>
      <c r="R54" s="294"/>
      <c r="S54" s="804"/>
      <c r="T54" s="1318"/>
      <c r="U54" s="294"/>
      <c r="V54" s="294"/>
      <c r="W54" s="294"/>
      <c r="X54" s="294"/>
      <c r="Y54" s="1319"/>
      <c r="Z54" s="1317"/>
      <c r="AA54" s="1317"/>
      <c r="AB54" s="294"/>
      <c r="AC54" s="1318"/>
      <c r="AD54" s="294"/>
      <c r="AE54" s="294"/>
      <c r="AF54" s="294"/>
      <c r="AG54" s="1317"/>
      <c r="AI54" s="294"/>
      <c r="AJ54" s="1318"/>
      <c r="AK54" s="6"/>
      <c r="AL54" s="6"/>
      <c r="AM54" s="6"/>
      <c r="AN54" s="6"/>
      <c r="AO54" s="6"/>
      <c r="AP54" s="6"/>
      <c r="AQ54" s="814"/>
      <c r="AR54" s="6"/>
      <c r="AS54" s="6"/>
      <c r="AT54" s="6"/>
      <c r="AU54" s="6"/>
      <c r="AV54" s="6"/>
      <c r="AW54" s="6"/>
      <c r="AX54" s="814"/>
      <c r="AY54" s="6"/>
      <c r="AZ54" s="6"/>
      <c r="BA54" s="6"/>
      <c r="BB54" s="6"/>
      <c r="BC54" s="6"/>
      <c r="BH54" s="4"/>
      <c r="BI54" s="1313"/>
      <c r="BK54" s="6"/>
      <c r="BM54" s="6"/>
      <c r="CB54" s="743"/>
    </row>
  </sheetData>
  <hyperlinks>
    <hyperlink ref="B33" r:id="rId1" xr:uid="{00000000-0004-0000-1500-000000000000}"/>
    <hyperlink ref="B32" r:id="rId2" xr:uid="{00000000-0004-0000-1500-000001000000}"/>
    <hyperlink ref="B31" r:id="rId3" xr:uid="{00000000-0004-0000-1500-000002000000}"/>
    <hyperlink ref="B30" r:id="rId4" xr:uid="{00000000-0004-0000-1500-000003000000}"/>
    <hyperlink ref="B29" r:id="rId5" xr:uid="{00000000-0004-0000-1500-000004000000}"/>
    <hyperlink ref="B28" r:id="rId6" xr:uid="{00000000-0004-0000-1500-000005000000}"/>
    <hyperlink ref="B27" r:id="rId7" xr:uid="{00000000-0004-0000-1500-000006000000}"/>
    <hyperlink ref="B26" r:id="rId8" xr:uid="{00000000-0004-0000-1500-000007000000}"/>
    <hyperlink ref="B21" r:id="rId9" xr:uid="{00000000-0004-0000-1500-000008000000}"/>
    <hyperlink ref="B22" r:id="rId10" xr:uid="{00000000-0004-0000-1500-000009000000}"/>
    <hyperlink ref="B23" r:id="rId11" xr:uid="{00000000-0004-0000-1500-00000A000000}"/>
    <hyperlink ref="B24" r:id="rId12" xr:uid="{00000000-0004-0000-1500-00000B000000}"/>
    <hyperlink ref="B25" r:id="rId13" xr:uid="{00000000-0004-0000-1500-00000C000000}"/>
    <hyperlink ref="B19" r:id="rId14" xr:uid="{00000000-0004-0000-1500-00000D000000}"/>
    <hyperlink ref="B20" r:id="rId15" xr:uid="{00000000-0004-0000-1500-00000E000000}"/>
    <hyperlink ref="B18" r:id="rId16" xr:uid="{00000000-0004-0000-1500-00000F000000}"/>
    <hyperlink ref="B17" r:id="rId17" xr:uid="{00000000-0004-0000-1500-000010000000}"/>
    <hyperlink ref="C19" r:id="rId18" xr:uid="{00000000-0004-0000-1500-000011000000}"/>
    <hyperlink ref="C20" r:id="rId19" xr:uid="{00000000-0004-0000-1500-000012000000}"/>
    <hyperlink ref="C17" r:id="rId20" xr:uid="{00000000-0004-0000-1500-000013000000}"/>
    <hyperlink ref="B9" r:id="rId21" xr:uid="{00000000-0004-0000-1500-000014000000}"/>
    <hyperlink ref="B10" r:id="rId22" xr:uid="{00000000-0004-0000-1500-000015000000}"/>
    <hyperlink ref="B11" r:id="rId23" xr:uid="{00000000-0004-0000-1500-000016000000}"/>
    <hyperlink ref="B12" r:id="rId24" xr:uid="{00000000-0004-0000-1500-000017000000}"/>
    <hyperlink ref="B13" r:id="rId25" xr:uid="{00000000-0004-0000-1500-000018000000}"/>
    <hyperlink ref="B5" r:id="rId26" xr:uid="{00000000-0004-0000-1500-000019000000}"/>
    <hyperlink ref="B6" r:id="rId27" xr:uid="{00000000-0004-0000-1500-00001A000000}"/>
    <hyperlink ref="B7" r:id="rId28" xr:uid="{00000000-0004-0000-1500-00001B000000}"/>
    <hyperlink ref="B2" r:id="rId29" xr:uid="{00000000-0004-0000-1500-00001C000000}"/>
    <hyperlink ref="B3" r:id="rId30" xr:uid="{00000000-0004-0000-1500-00001D000000}"/>
    <hyperlink ref="B4" r:id="rId31" xr:uid="{00000000-0004-0000-1500-00001E000000}"/>
    <hyperlink ref="BI19" r:id="rId32" xr:uid="{00000000-0004-0000-1500-00001F000000}"/>
    <hyperlink ref="BI20" r:id="rId33" xr:uid="{00000000-0004-0000-1500-000020000000}"/>
    <hyperlink ref="C32" r:id="rId34" xr:uid="{00000000-0004-0000-1500-000021000000}"/>
    <hyperlink ref="C7" r:id="rId35" xr:uid="{00000000-0004-0000-1500-000022000000}"/>
    <hyperlink ref="C6" r:id="rId36" xr:uid="{00000000-0004-0000-1500-000023000000}"/>
    <hyperlink ref="C5" r:id="rId37" xr:uid="{00000000-0004-0000-1500-000024000000}"/>
    <hyperlink ref="BI5" r:id="rId38" xr:uid="{00000000-0004-0000-1500-000025000000}"/>
    <hyperlink ref="BJ5" r:id="rId39" xr:uid="{00000000-0004-0000-1500-000026000000}"/>
    <hyperlink ref="BI6" r:id="rId40" xr:uid="{00000000-0004-0000-1500-000027000000}"/>
    <hyperlink ref="BI7" r:id="rId41" xr:uid="{00000000-0004-0000-1500-000028000000}"/>
    <hyperlink ref="BJ9" r:id="rId42" xr:uid="{00000000-0004-0000-1500-000029000000}"/>
    <hyperlink ref="BI9" r:id="rId43" xr:uid="{00000000-0004-0000-1500-00002A000000}"/>
    <hyperlink ref="BI10" r:id="rId44" xr:uid="{00000000-0004-0000-1500-00002B000000}"/>
    <hyperlink ref="BJ10" r:id="rId45" xr:uid="{00000000-0004-0000-1500-00002C000000}"/>
    <hyperlink ref="BI11" r:id="rId46" xr:uid="{00000000-0004-0000-1500-00002D000000}"/>
    <hyperlink ref="BI12" r:id="rId47" xr:uid="{00000000-0004-0000-1500-00002E000000}"/>
    <hyperlink ref="BJ12" r:id="rId48" xr:uid="{00000000-0004-0000-1500-00002F000000}"/>
    <hyperlink ref="BI14" r:id="rId49" xr:uid="{00000000-0004-0000-1500-000030000000}"/>
    <hyperlink ref="BI17" r:id="rId50" xr:uid="{00000000-0004-0000-1500-000031000000}"/>
    <hyperlink ref="BI32" r:id="rId51" xr:uid="{00000000-0004-0000-1500-000032000000}"/>
    <hyperlink ref="BI21" r:id="rId52" xr:uid="{00000000-0004-0000-1500-000033000000}"/>
    <hyperlink ref="BI22" r:id="rId53" xr:uid="{00000000-0004-0000-1500-000034000000}"/>
    <hyperlink ref="BI23" r:id="rId54" xr:uid="{00000000-0004-0000-1500-000035000000}"/>
    <hyperlink ref="BI24" r:id="rId55" xr:uid="{00000000-0004-0000-1500-000036000000}"/>
    <hyperlink ref="BI25" r:id="rId56" xr:uid="{00000000-0004-0000-1500-000037000000}"/>
    <hyperlink ref="BI26" r:id="rId57" xr:uid="{00000000-0004-0000-1500-000038000000}"/>
    <hyperlink ref="BI27" r:id="rId58" xr:uid="{00000000-0004-0000-1500-000039000000}"/>
    <hyperlink ref="BI28" r:id="rId59" xr:uid="{00000000-0004-0000-1500-00003A000000}"/>
    <hyperlink ref="BI29" r:id="rId60" xr:uid="{00000000-0004-0000-1500-00003B000000}"/>
    <hyperlink ref="BI30" r:id="rId61" xr:uid="{00000000-0004-0000-1500-00003C000000}"/>
    <hyperlink ref="BI31" r:id="rId62" xr:uid="{00000000-0004-0000-1500-00003D000000}"/>
    <hyperlink ref="BI18" r:id="rId63" xr:uid="{00000000-0004-0000-1500-00003E000000}"/>
    <hyperlink ref="BI33" r:id="rId64" xr:uid="{00000000-0004-0000-1500-00003F000000}"/>
    <hyperlink ref="BI15" r:id="rId65" xr:uid="{00000000-0004-0000-1500-000040000000}"/>
    <hyperlink ref="BI16" r:id="rId66" xr:uid="{00000000-0004-0000-1500-000041000000}"/>
    <hyperlink ref="C23" r:id="rId67" xr:uid="{00000000-0004-0000-1500-000042000000}"/>
    <hyperlink ref="C25" r:id="rId68" xr:uid="{00000000-0004-0000-1500-000043000000}"/>
    <hyperlink ref="C29" r:id="rId69" xr:uid="{00000000-0004-0000-1500-000044000000}"/>
    <hyperlink ref="C12" r:id="rId70" xr:uid="{00000000-0004-0000-1500-000045000000}"/>
    <hyperlink ref="C21" r:id="rId71" xr:uid="{00000000-0004-0000-1500-000046000000}"/>
    <hyperlink ref="C26" r:id="rId72" xr:uid="{00000000-0004-0000-1500-000047000000}"/>
    <hyperlink ref="C22" r:id="rId73" xr:uid="{00000000-0004-0000-1500-000048000000}"/>
    <hyperlink ref="C24" r:id="rId74" xr:uid="{00000000-0004-0000-1500-000049000000}"/>
    <hyperlink ref="C27" r:id="rId75" xr:uid="{00000000-0004-0000-1500-00004A000000}"/>
    <hyperlink ref="C28" r:id="rId76" xr:uid="{00000000-0004-0000-1500-00004B000000}"/>
    <hyperlink ref="C30" r:id="rId77" xr:uid="{00000000-0004-0000-1500-00004C000000}"/>
    <hyperlink ref="BJ17" r:id="rId78" xr:uid="{00000000-0004-0000-1500-00004D000000}"/>
    <hyperlink ref="BJ19" r:id="rId79" xr:uid="{00000000-0004-0000-1500-00004E000000}"/>
    <hyperlink ref="BZ32" r:id="rId80" xr:uid="{00000000-0004-0000-1500-00004F000000}"/>
    <hyperlink ref="BJ20" r:id="rId81" xr:uid="{00000000-0004-0000-1500-000050000000}"/>
    <hyperlink ref="BJ32" r:id="rId82" xr:uid="{00000000-0004-0000-1500-000051000000}"/>
    <hyperlink ref="B34" r:id="rId83" xr:uid="{00000000-0004-0000-1500-000052000000}"/>
    <hyperlink ref="B35:B40" r:id="rId84" display="REK.260/PNLT1/REK/XII/202" xr:uid="{00000000-0004-0000-1500-000053000000}"/>
    <hyperlink ref="BI47" r:id="rId85" xr:uid="{00000000-0004-0000-1500-000054000000}"/>
    <hyperlink ref="C47" r:id="rId86" xr:uid="{00000000-0004-0000-1500-000055000000}"/>
    <hyperlink ref="C44" r:id="rId87" xr:uid="{00000000-0004-0000-1500-000056000000}"/>
    <hyperlink ref="B43" r:id="rId88" xr:uid="{00000000-0004-0000-1500-000057000000}"/>
    <hyperlink ref="B45" r:id="rId89" xr:uid="{00000000-0004-0000-1500-000058000000}"/>
    <hyperlink ref="C43" r:id="rId90" xr:uid="{00000000-0004-0000-1500-000059000000}"/>
    <hyperlink ref="C46" r:id="rId91" xr:uid="{00000000-0004-0000-1500-00005A000000}"/>
    <hyperlink ref="BI51" r:id="rId92" xr:uid="{00000000-0004-0000-1500-00005B000000}"/>
    <hyperlink ref="C42" r:id="rId93" xr:uid="{00000000-0004-0000-1500-00005C000000}"/>
    <hyperlink ref="C41" r:id="rId94" xr:uid="{00000000-0004-0000-1500-00005D000000}"/>
    <hyperlink ref="BI41" r:id="rId95" xr:uid="{00000000-0004-0000-1500-00005E000000}"/>
    <hyperlink ref="BI42" r:id="rId96" xr:uid="{00000000-0004-0000-1500-00005F000000}"/>
    <hyperlink ref="BJ42" r:id="rId97" xr:uid="{00000000-0004-0000-1500-000060000000}"/>
    <hyperlink ref="BJ41" r:id="rId98" xr:uid="{00000000-0004-0000-1500-000061000000}"/>
    <hyperlink ref="B41" r:id="rId99" xr:uid="{00000000-0004-0000-1500-000062000000}"/>
    <hyperlink ref="B42" r:id="rId100" xr:uid="{00000000-0004-0000-1500-000063000000}"/>
    <hyperlink ref="BI52" r:id="rId101" xr:uid="{1D90D12F-E35B-442D-9605-5141C4C0F50B}"/>
    <hyperlink ref="C52" r:id="rId102" xr:uid="{15EC3838-B7AA-44EC-AD84-8323BA732080}"/>
  </hyperlinks>
  <pageMargins left="0.7" right="0.7" top="0.75" bottom="0.75" header="0.3" footer="0.3"/>
  <pageSetup paperSize="9" orientation="portrait" r:id="rId103"/>
  <tableParts count="1">
    <tablePart r:id="rId104"/>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68"/>
  <sheetViews>
    <sheetView workbookViewId="0">
      <selection activeCell="J168" sqref="J168"/>
    </sheetView>
  </sheetViews>
  <sheetFormatPr defaultColWidth="9.109375" defaultRowHeight="14.4"/>
  <cols>
    <col min="1" max="1" width="4.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s>
  <sheetData>
    <row r="1" spans="1:11" ht="36">
      <c r="A1" s="503" t="s">
        <v>153</v>
      </c>
      <c r="B1" s="351" t="s">
        <v>3600</v>
      </c>
      <c r="C1" s="351" t="s">
        <v>3601</v>
      </c>
      <c r="D1" s="504" t="s">
        <v>3602</v>
      </c>
      <c r="E1" s="504" t="s">
        <v>476</v>
      </c>
      <c r="F1" s="504" t="s">
        <v>2</v>
      </c>
      <c r="G1" s="504" t="s">
        <v>507</v>
      </c>
      <c r="H1" s="3"/>
      <c r="I1" s="3"/>
      <c r="J1" s="3"/>
      <c r="K1" s="3"/>
    </row>
    <row r="2" spans="1:11" ht="24">
      <c r="A2" s="241">
        <v>1</v>
      </c>
      <c r="B2" s="22" t="s">
        <v>5374</v>
      </c>
      <c r="C2" s="24" t="s">
        <v>1230</v>
      </c>
      <c r="D2" s="21" t="s">
        <v>5375</v>
      </c>
      <c r="E2" s="20" t="s">
        <v>5376</v>
      </c>
      <c r="F2" s="20">
        <v>2020</v>
      </c>
      <c r="G2" s="20">
        <v>2020</v>
      </c>
    </row>
    <row r="3" spans="1:11" ht="24">
      <c r="A3" s="241">
        <v>2</v>
      </c>
      <c r="B3" s="22" t="s">
        <v>5374</v>
      </c>
      <c r="C3" s="24" t="s">
        <v>1230</v>
      </c>
      <c r="D3" s="21" t="s">
        <v>5380</v>
      </c>
      <c r="E3" s="20" t="s">
        <v>5376</v>
      </c>
      <c r="F3" s="20">
        <v>2020</v>
      </c>
      <c r="G3" s="20">
        <v>2020</v>
      </c>
    </row>
    <row r="4" spans="1:11" ht="24">
      <c r="A4" s="241">
        <v>3</v>
      </c>
      <c r="B4" s="24"/>
      <c r="C4" s="24" t="s">
        <v>1230</v>
      </c>
      <c r="D4" s="349" t="s">
        <v>5383</v>
      </c>
      <c r="E4" s="20" t="s">
        <v>5</v>
      </c>
      <c r="F4" s="20">
        <v>2020</v>
      </c>
      <c r="G4" s="20">
        <v>2020</v>
      </c>
    </row>
    <row r="5" spans="1:11" ht="24">
      <c r="A5" s="241">
        <v>5</v>
      </c>
      <c r="B5" s="24"/>
      <c r="C5" s="24" t="s">
        <v>1230</v>
      </c>
      <c r="D5" s="349" t="s">
        <v>5387</v>
      </c>
      <c r="E5" s="20" t="s">
        <v>5</v>
      </c>
      <c r="F5" s="20">
        <v>2020</v>
      </c>
      <c r="G5" s="20">
        <v>2020</v>
      </c>
    </row>
    <row r="6" spans="1:11">
      <c r="A6" s="241">
        <v>6</v>
      </c>
      <c r="B6" s="24"/>
      <c r="C6" s="24" t="s">
        <v>1230</v>
      </c>
      <c r="D6" s="349" t="s">
        <v>5389</v>
      </c>
      <c r="E6" s="20" t="s">
        <v>5</v>
      </c>
      <c r="F6" s="20">
        <v>2020</v>
      </c>
      <c r="G6" s="20">
        <v>2020</v>
      </c>
    </row>
    <row r="7" spans="1:11" ht="36">
      <c r="A7" s="241">
        <v>1</v>
      </c>
      <c r="B7" s="547" t="s">
        <v>5398</v>
      </c>
      <c r="C7" s="557" t="s">
        <v>5399</v>
      </c>
      <c r="D7" s="21" t="s">
        <v>5400</v>
      </c>
      <c r="E7" s="20" t="s">
        <v>6</v>
      </c>
      <c r="F7" s="20">
        <v>2021</v>
      </c>
      <c r="G7" s="20">
        <v>2021</v>
      </c>
    </row>
    <row r="8" spans="1:11" ht="24">
      <c r="A8" s="241">
        <v>2</v>
      </c>
      <c r="B8" s="547" t="s">
        <v>5398</v>
      </c>
      <c r="C8" s="547" t="s">
        <v>5408</v>
      </c>
      <c r="D8" s="21" t="s">
        <v>5409</v>
      </c>
      <c r="E8" s="20" t="s">
        <v>6</v>
      </c>
      <c r="F8" s="20">
        <v>2021</v>
      </c>
      <c r="G8" s="20">
        <v>2021</v>
      </c>
    </row>
    <row r="9" spans="1:11" ht="24">
      <c r="A9" s="241">
        <v>3</v>
      </c>
      <c r="B9" s="547" t="s">
        <v>5398</v>
      </c>
      <c r="C9" s="547" t="s">
        <v>5418</v>
      </c>
      <c r="D9" s="21" t="s">
        <v>5419</v>
      </c>
      <c r="E9" s="20" t="s">
        <v>6</v>
      </c>
      <c r="F9" s="20">
        <v>2021</v>
      </c>
      <c r="G9" s="20">
        <v>2021</v>
      </c>
    </row>
    <row r="10" spans="1:11" ht="24">
      <c r="A10" s="241">
        <v>4</v>
      </c>
      <c r="B10" s="547" t="s">
        <v>5398</v>
      </c>
      <c r="C10" s="547" t="s">
        <v>5423</v>
      </c>
      <c r="D10" s="21" t="s">
        <v>5424</v>
      </c>
      <c r="E10" s="20" t="s">
        <v>6</v>
      </c>
      <c r="F10" s="20">
        <v>2021</v>
      </c>
      <c r="G10" s="20">
        <v>2021</v>
      </c>
    </row>
    <row r="11" spans="1:11" ht="24">
      <c r="A11" s="241">
        <v>5</v>
      </c>
      <c r="B11" s="547" t="s">
        <v>5398</v>
      </c>
      <c r="C11" s="547" t="s">
        <v>5429</v>
      </c>
      <c r="D11" s="21" t="s">
        <v>5430</v>
      </c>
      <c r="E11" s="20" t="s">
        <v>6</v>
      </c>
      <c r="F11" s="20">
        <v>2021</v>
      </c>
      <c r="G11" s="20">
        <v>2021</v>
      </c>
    </row>
    <row r="12" spans="1:11" ht="24">
      <c r="A12" s="241">
        <v>6</v>
      </c>
      <c r="B12" s="547" t="s">
        <v>5398</v>
      </c>
      <c r="C12" s="547" t="s">
        <v>5435</v>
      </c>
      <c r="D12" s="21" t="s">
        <v>5436</v>
      </c>
      <c r="E12" s="20" t="s">
        <v>6</v>
      </c>
      <c r="F12" s="20">
        <v>2021</v>
      </c>
      <c r="G12" s="20">
        <v>2021</v>
      </c>
    </row>
    <row r="13" spans="1:11" ht="24">
      <c r="A13" s="241">
        <v>7</v>
      </c>
      <c r="B13" s="547" t="s">
        <v>5398</v>
      </c>
      <c r="C13" s="547" t="s">
        <v>5440</v>
      </c>
      <c r="D13" s="21" t="s">
        <v>5441</v>
      </c>
      <c r="E13" s="20" t="s">
        <v>6</v>
      </c>
      <c r="F13" s="20">
        <v>2021</v>
      </c>
      <c r="G13" s="20">
        <v>2021</v>
      </c>
    </row>
    <row r="14" spans="1:11" ht="36">
      <c r="A14" s="241">
        <v>8</v>
      </c>
      <c r="B14" s="547" t="s">
        <v>5398</v>
      </c>
      <c r="C14" s="547" t="s">
        <v>5443</v>
      </c>
      <c r="D14" s="21" t="s">
        <v>5444</v>
      </c>
      <c r="E14" s="20" t="s">
        <v>6</v>
      </c>
      <c r="F14" s="20">
        <v>2021</v>
      </c>
      <c r="G14" s="20">
        <v>2021</v>
      </c>
    </row>
    <row r="15" spans="1:11" ht="24">
      <c r="A15" s="241">
        <v>9</v>
      </c>
      <c r="B15" s="547" t="s">
        <v>5398</v>
      </c>
      <c r="C15" s="547" t="s">
        <v>5447</v>
      </c>
      <c r="D15" s="21" t="s">
        <v>5448</v>
      </c>
      <c r="E15" s="20" t="s">
        <v>6</v>
      </c>
      <c r="F15" s="20">
        <v>2021</v>
      </c>
      <c r="G15" s="20">
        <v>2021</v>
      </c>
    </row>
    <row r="16" spans="1:11" ht="36">
      <c r="A16" s="241">
        <v>10</v>
      </c>
      <c r="B16" s="547" t="s">
        <v>5398</v>
      </c>
      <c r="C16" s="547" t="s">
        <v>5453</v>
      </c>
      <c r="D16" s="21" t="s">
        <v>5454</v>
      </c>
      <c r="E16" s="22" t="s">
        <v>5455</v>
      </c>
      <c r="F16" s="20">
        <v>2021</v>
      </c>
      <c r="G16" s="20">
        <v>2021</v>
      </c>
    </row>
    <row r="17" spans="1:11" ht="24">
      <c r="A17" s="241">
        <v>11</v>
      </c>
      <c r="B17" s="547" t="s">
        <v>5398</v>
      </c>
      <c r="C17" s="547" t="s">
        <v>5458</v>
      </c>
      <c r="D17" s="21" t="s">
        <v>5459</v>
      </c>
      <c r="E17" s="22" t="s">
        <v>5455</v>
      </c>
      <c r="F17" s="20">
        <v>2021</v>
      </c>
      <c r="G17" s="20">
        <v>2021</v>
      </c>
    </row>
    <row r="18" spans="1:11" ht="24">
      <c r="A18" s="241">
        <v>12</v>
      </c>
      <c r="B18" s="547" t="s">
        <v>5461</v>
      </c>
      <c r="C18" s="547" t="s">
        <v>5462</v>
      </c>
      <c r="D18" s="21" t="s">
        <v>5463</v>
      </c>
      <c r="E18" s="20" t="s">
        <v>5464</v>
      </c>
      <c r="F18" s="20">
        <v>2021</v>
      </c>
      <c r="G18" s="20">
        <v>2021</v>
      </c>
    </row>
    <row r="19" spans="1:11" ht="36">
      <c r="A19" s="507">
        <v>13</v>
      </c>
      <c r="B19" s="547" t="s">
        <v>5469</v>
      </c>
      <c r="C19" s="547" t="s">
        <v>5470</v>
      </c>
      <c r="D19" s="21" t="s">
        <v>5471</v>
      </c>
      <c r="E19" s="20" t="s">
        <v>5464</v>
      </c>
      <c r="F19" s="20">
        <v>2021</v>
      </c>
      <c r="G19" s="20">
        <v>2021</v>
      </c>
    </row>
    <row r="20" spans="1:11" ht="24">
      <c r="A20" s="507">
        <v>14</v>
      </c>
      <c r="B20" s="547" t="s">
        <v>5469</v>
      </c>
      <c r="C20" s="547" t="s">
        <v>5474</v>
      </c>
      <c r="D20" s="21" t="s">
        <v>5475</v>
      </c>
      <c r="E20" s="20" t="s">
        <v>5464</v>
      </c>
      <c r="F20" s="20">
        <v>2021</v>
      </c>
      <c r="G20" s="20">
        <v>2021</v>
      </c>
    </row>
    <row r="21" spans="1:11" ht="24">
      <c r="A21" s="507">
        <v>15</v>
      </c>
      <c r="B21" s="547" t="s">
        <v>5469</v>
      </c>
      <c r="C21" s="547" t="s">
        <v>5479</v>
      </c>
      <c r="D21" s="21" t="s">
        <v>5480</v>
      </c>
      <c r="E21" s="20" t="s">
        <v>5464</v>
      </c>
      <c r="F21" s="20">
        <v>2021</v>
      </c>
      <c r="G21" s="20">
        <v>2021</v>
      </c>
    </row>
    <row r="22" spans="1:11" ht="24">
      <c r="A22" s="241">
        <v>16</v>
      </c>
      <c r="B22" s="547" t="s">
        <v>5469</v>
      </c>
      <c r="C22" s="558" t="s">
        <v>5479</v>
      </c>
      <c r="D22" s="183" t="s">
        <v>5484</v>
      </c>
      <c r="E22" s="182" t="s">
        <v>5464</v>
      </c>
      <c r="F22" s="182">
        <v>2021</v>
      </c>
      <c r="G22" s="182">
        <v>2021</v>
      </c>
      <c r="H22" s="187"/>
      <c r="I22" s="187"/>
      <c r="J22" s="187"/>
      <c r="K22" s="187"/>
    </row>
    <row r="23" spans="1:11" ht="34.5" customHeight="1">
      <c r="A23" s="507">
        <v>17</v>
      </c>
      <c r="B23" s="547" t="s">
        <v>5469</v>
      </c>
      <c r="C23" s="547" t="s">
        <v>5486</v>
      </c>
      <c r="D23" s="21" t="s">
        <v>5487</v>
      </c>
      <c r="E23" s="20" t="s">
        <v>5464</v>
      </c>
      <c r="F23" s="20">
        <v>2021</v>
      </c>
      <c r="G23" s="20">
        <v>2021</v>
      </c>
    </row>
    <row r="24" spans="1:11" ht="36">
      <c r="A24" s="241">
        <v>18</v>
      </c>
      <c r="B24" s="547" t="s">
        <v>5489</v>
      </c>
      <c r="C24" s="22" t="s">
        <v>1230</v>
      </c>
      <c r="D24" s="21" t="s">
        <v>5490</v>
      </c>
      <c r="E24" s="22" t="s">
        <v>5491</v>
      </c>
      <c r="F24" s="20">
        <v>2021</v>
      </c>
      <c r="G24" s="20">
        <v>2021</v>
      </c>
    </row>
    <row r="25" spans="1:11" ht="24">
      <c r="A25" s="241">
        <v>19</v>
      </c>
      <c r="B25" s="547" t="s">
        <v>5492</v>
      </c>
      <c r="C25" s="547" t="s">
        <v>5493</v>
      </c>
      <c r="D25" s="21" t="s">
        <v>5494</v>
      </c>
      <c r="E25" s="20" t="s">
        <v>6</v>
      </c>
      <c r="F25" s="20">
        <v>2021</v>
      </c>
      <c r="G25" s="20">
        <v>2021</v>
      </c>
    </row>
    <row r="26" spans="1:11" ht="36">
      <c r="A26" s="241">
        <v>20</v>
      </c>
      <c r="B26" s="547" t="s">
        <v>5492</v>
      </c>
      <c r="C26" s="547" t="s">
        <v>5498</v>
      </c>
      <c r="D26" s="21" t="s">
        <v>5499</v>
      </c>
      <c r="E26" s="20" t="s">
        <v>6</v>
      </c>
      <c r="F26" s="20">
        <v>2021</v>
      </c>
      <c r="G26" s="20">
        <v>2021</v>
      </c>
    </row>
    <row r="27" spans="1:11" ht="24">
      <c r="A27" s="241">
        <v>21</v>
      </c>
      <c r="B27" s="547" t="s">
        <v>5492</v>
      </c>
      <c r="C27" s="22" t="s">
        <v>1230</v>
      </c>
      <c r="D27" s="21" t="s">
        <v>5501</v>
      </c>
      <c r="E27" s="22" t="s">
        <v>5502</v>
      </c>
      <c r="F27" s="20">
        <v>2021</v>
      </c>
      <c r="G27" s="20">
        <v>2021</v>
      </c>
    </row>
    <row r="28" spans="1:11" ht="24">
      <c r="A28" s="507">
        <v>22</v>
      </c>
      <c r="B28" s="547" t="s">
        <v>5492</v>
      </c>
      <c r="C28" s="547" t="s">
        <v>5509</v>
      </c>
      <c r="D28" s="21" t="s">
        <v>5510</v>
      </c>
      <c r="E28" s="22" t="s">
        <v>5502</v>
      </c>
      <c r="F28" s="20">
        <v>2021</v>
      </c>
      <c r="G28" s="20">
        <v>2021</v>
      </c>
    </row>
    <row r="29" spans="1:11" ht="36">
      <c r="A29" s="507">
        <v>23</v>
      </c>
      <c r="B29" s="547" t="s">
        <v>5492</v>
      </c>
      <c r="C29" s="547" t="s">
        <v>5520</v>
      </c>
      <c r="D29" s="21" t="s">
        <v>5521</v>
      </c>
      <c r="E29" s="22" t="s">
        <v>5502</v>
      </c>
      <c r="F29" s="20">
        <v>2021</v>
      </c>
      <c r="G29" s="20">
        <v>2021</v>
      </c>
    </row>
    <row r="30" spans="1:11" ht="24">
      <c r="A30" s="241">
        <v>24</v>
      </c>
      <c r="B30" s="547" t="s">
        <v>5492</v>
      </c>
      <c r="C30" s="22" t="s">
        <v>1230</v>
      </c>
      <c r="D30" s="21" t="s">
        <v>5523</v>
      </c>
      <c r="E30" s="22" t="s">
        <v>5502</v>
      </c>
      <c r="F30" s="20">
        <v>2021</v>
      </c>
      <c r="G30" s="20">
        <v>2021</v>
      </c>
    </row>
    <row r="31" spans="1:11" ht="36">
      <c r="A31" s="241">
        <v>25</v>
      </c>
      <c r="B31" s="547" t="s">
        <v>5492</v>
      </c>
      <c r="C31" s="22" t="s">
        <v>1230</v>
      </c>
      <c r="D31" s="21" t="s">
        <v>5528</v>
      </c>
      <c r="E31" s="22" t="s">
        <v>5502</v>
      </c>
      <c r="F31" s="20">
        <v>2021</v>
      </c>
      <c r="G31" s="20">
        <v>2021</v>
      </c>
    </row>
    <row r="32" spans="1:11" ht="24">
      <c r="A32" s="241">
        <v>26</v>
      </c>
      <c r="B32" s="547" t="s">
        <v>5492</v>
      </c>
      <c r="C32" s="22" t="s">
        <v>1230</v>
      </c>
      <c r="D32" s="21" t="s">
        <v>5536</v>
      </c>
      <c r="E32" s="22" t="s">
        <v>5502</v>
      </c>
      <c r="F32" s="20">
        <v>2021</v>
      </c>
      <c r="G32" s="20">
        <v>2021</v>
      </c>
    </row>
    <row r="33" spans="1:8" ht="24">
      <c r="A33" s="507">
        <v>27</v>
      </c>
      <c r="B33" s="547" t="s">
        <v>5492</v>
      </c>
      <c r="C33" s="547" t="s">
        <v>5539</v>
      </c>
      <c r="D33" s="21" t="s">
        <v>5540</v>
      </c>
      <c r="E33" s="22" t="s">
        <v>5502</v>
      </c>
      <c r="F33" s="20">
        <v>2021</v>
      </c>
      <c r="G33" s="20">
        <v>2021</v>
      </c>
    </row>
    <row r="34" spans="1:8" ht="24">
      <c r="A34" s="241">
        <v>28</v>
      </c>
      <c r="B34" s="547" t="s">
        <v>5492</v>
      </c>
      <c r="C34" s="22" t="s">
        <v>1230</v>
      </c>
      <c r="D34" s="21" t="s">
        <v>5545</v>
      </c>
      <c r="E34" s="22" t="s">
        <v>5502</v>
      </c>
      <c r="F34" s="20">
        <v>2021</v>
      </c>
      <c r="G34" s="20">
        <v>2021</v>
      </c>
    </row>
    <row r="35" spans="1:8" ht="24">
      <c r="A35" s="241">
        <v>29</v>
      </c>
      <c r="B35" s="547" t="s">
        <v>5554</v>
      </c>
      <c r="C35" s="22"/>
      <c r="D35" s="21"/>
      <c r="E35" s="22" t="s">
        <v>5556</v>
      </c>
      <c r="F35" s="20">
        <v>2021</v>
      </c>
      <c r="G35" s="20">
        <v>2021</v>
      </c>
    </row>
    <row r="36" spans="1:8" ht="48">
      <c r="A36" s="241">
        <v>30</v>
      </c>
      <c r="B36" s="548" t="s">
        <v>5557</v>
      </c>
      <c r="C36" s="32"/>
      <c r="D36" s="36" t="s">
        <v>5558</v>
      </c>
      <c r="E36" s="32" t="s">
        <v>5559</v>
      </c>
      <c r="F36" s="20">
        <v>2021</v>
      </c>
      <c r="G36" s="20">
        <v>2021</v>
      </c>
    </row>
    <row r="37" spans="1:8" ht="48">
      <c r="A37" s="508">
        <v>1</v>
      </c>
      <c r="B37" s="292" t="s">
        <v>5560</v>
      </c>
      <c r="C37" s="292" t="s">
        <v>5561</v>
      </c>
      <c r="D37" s="322" t="s">
        <v>5562</v>
      </c>
      <c r="E37" s="8" t="s">
        <v>5563</v>
      </c>
      <c r="F37" s="10">
        <v>2022</v>
      </c>
      <c r="G37" s="10">
        <v>2022</v>
      </c>
      <c r="H37" s="408"/>
    </row>
    <row r="38" spans="1:8" ht="24">
      <c r="A38" s="10">
        <v>2</v>
      </c>
      <c r="B38" s="292" t="s">
        <v>5560</v>
      </c>
      <c r="C38" s="292" t="s">
        <v>5566</v>
      </c>
      <c r="D38" s="322" t="s">
        <v>6323</v>
      </c>
      <c r="E38" s="10" t="s">
        <v>6</v>
      </c>
      <c r="F38" s="10">
        <v>2022</v>
      </c>
      <c r="G38" s="10">
        <v>2022</v>
      </c>
      <c r="H38" s="408"/>
    </row>
    <row r="39" spans="1:8" ht="36">
      <c r="A39" s="10">
        <v>3</v>
      </c>
      <c r="B39" s="292" t="s">
        <v>5560</v>
      </c>
      <c r="C39" s="292" t="s">
        <v>5572</v>
      </c>
      <c r="D39" s="322" t="s">
        <v>5573</v>
      </c>
      <c r="E39" s="10" t="s">
        <v>6</v>
      </c>
      <c r="F39" s="10">
        <v>2022</v>
      </c>
      <c r="G39" s="10">
        <v>2022</v>
      </c>
      <c r="H39" s="408"/>
    </row>
    <row r="40" spans="1:8" ht="24">
      <c r="A40" s="10">
        <v>4</v>
      </c>
      <c r="B40" s="292" t="s">
        <v>5560</v>
      </c>
      <c r="C40" s="292" t="s">
        <v>5577</v>
      </c>
      <c r="D40" s="322" t="s">
        <v>5578</v>
      </c>
      <c r="E40" s="10" t="s">
        <v>6</v>
      </c>
      <c r="F40" s="10">
        <v>2022</v>
      </c>
      <c r="G40" s="10">
        <v>2022</v>
      </c>
      <c r="H40" s="408"/>
    </row>
    <row r="41" spans="1:8" ht="24">
      <c r="A41" s="10">
        <v>5</v>
      </c>
      <c r="B41" s="292" t="s">
        <v>5560</v>
      </c>
      <c r="C41" s="292" t="s">
        <v>5579</v>
      </c>
      <c r="D41" s="322" t="s">
        <v>5580</v>
      </c>
      <c r="E41" s="10" t="s">
        <v>6</v>
      </c>
      <c r="F41" s="10">
        <v>2022</v>
      </c>
      <c r="G41" s="10">
        <v>2022</v>
      </c>
      <c r="H41" s="408"/>
    </row>
    <row r="42" spans="1:8" ht="36">
      <c r="A42" s="10">
        <v>6</v>
      </c>
      <c r="B42" s="292" t="s">
        <v>5560</v>
      </c>
      <c r="C42" s="292" t="s">
        <v>5582</v>
      </c>
      <c r="D42" s="322" t="s">
        <v>5583</v>
      </c>
      <c r="E42" s="10" t="s">
        <v>6</v>
      </c>
      <c r="F42" s="10">
        <v>2022</v>
      </c>
      <c r="G42" s="10">
        <v>2022</v>
      </c>
      <c r="H42" s="408"/>
    </row>
    <row r="43" spans="1:8" ht="24">
      <c r="A43" s="10">
        <v>7</v>
      </c>
      <c r="B43" s="292" t="s">
        <v>5560</v>
      </c>
      <c r="C43" s="292" t="s">
        <v>5586</v>
      </c>
      <c r="D43" s="322" t="s">
        <v>5587</v>
      </c>
      <c r="E43" s="10" t="s">
        <v>6</v>
      </c>
      <c r="F43" s="10">
        <v>2022</v>
      </c>
      <c r="G43" s="10">
        <v>2022</v>
      </c>
      <c r="H43" s="408"/>
    </row>
    <row r="44" spans="1:8" ht="24">
      <c r="A44" s="10">
        <v>8</v>
      </c>
      <c r="B44" s="292" t="s">
        <v>5560</v>
      </c>
      <c r="C44" s="292" t="s">
        <v>5589</v>
      </c>
      <c r="D44" s="322" t="s">
        <v>5590</v>
      </c>
      <c r="E44" s="10" t="s">
        <v>6</v>
      </c>
      <c r="F44" s="10">
        <v>2022</v>
      </c>
      <c r="G44" s="10">
        <v>2022</v>
      </c>
      <c r="H44" s="408"/>
    </row>
    <row r="45" spans="1:8" ht="36">
      <c r="A45" s="10">
        <v>9</v>
      </c>
      <c r="B45" s="292" t="s">
        <v>5560</v>
      </c>
      <c r="C45" s="292" t="s">
        <v>5593</v>
      </c>
      <c r="D45" s="322" t="s">
        <v>5594</v>
      </c>
      <c r="E45" s="10" t="s">
        <v>6</v>
      </c>
      <c r="F45" s="10">
        <v>2022</v>
      </c>
      <c r="G45" s="10">
        <v>2022</v>
      </c>
      <c r="H45" s="408"/>
    </row>
    <row r="46" spans="1:8" ht="36">
      <c r="A46" s="10">
        <v>10</v>
      </c>
      <c r="B46" s="292" t="s">
        <v>5560</v>
      </c>
      <c r="C46" s="292" t="s">
        <v>5598</v>
      </c>
      <c r="D46" s="322" t="s">
        <v>5599</v>
      </c>
      <c r="E46" s="10" t="s">
        <v>6</v>
      </c>
      <c r="F46" s="10">
        <v>2022</v>
      </c>
      <c r="G46" s="10">
        <v>2022</v>
      </c>
      <c r="H46" s="408"/>
    </row>
    <row r="47" spans="1:8" ht="24">
      <c r="A47" s="10">
        <v>11</v>
      </c>
      <c r="B47" s="292" t="s">
        <v>5560</v>
      </c>
      <c r="C47" s="292" t="s">
        <v>5601</v>
      </c>
      <c r="D47" s="322" t="s">
        <v>5602</v>
      </c>
      <c r="E47" s="10" t="s">
        <v>6</v>
      </c>
      <c r="F47" s="10">
        <v>2022</v>
      </c>
      <c r="G47" s="10">
        <v>2022</v>
      </c>
      <c r="H47" s="408"/>
    </row>
    <row r="48" spans="1:8" ht="24">
      <c r="A48" s="10">
        <v>12</v>
      </c>
      <c r="B48" s="292" t="s">
        <v>5560</v>
      </c>
      <c r="C48" s="292" t="s">
        <v>5604</v>
      </c>
      <c r="D48" s="322" t="s">
        <v>5605</v>
      </c>
      <c r="E48" s="10" t="s">
        <v>6</v>
      </c>
      <c r="F48" s="10">
        <v>2022</v>
      </c>
      <c r="G48" s="10">
        <v>2022</v>
      </c>
      <c r="H48" s="408"/>
    </row>
    <row r="49" spans="1:8" ht="36">
      <c r="A49" s="10">
        <v>13</v>
      </c>
      <c r="B49" s="292" t="s">
        <v>5560</v>
      </c>
      <c r="C49" s="292" t="s">
        <v>5610</v>
      </c>
      <c r="D49" s="322" t="s">
        <v>6324</v>
      </c>
      <c r="E49" s="10" t="s">
        <v>6</v>
      </c>
      <c r="F49" s="10">
        <v>2022</v>
      </c>
      <c r="G49" s="10">
        <v>2022</v>
      </c>
      <c r="H49" s="408"/>
    </row>
    <row r="50" spans="1:8" ht="24">
      <c r="A50" s="10">
        <v>14</v>
      </c>
      <c r="B50" s="292" t="s">
        <v>5560</v>
      </c>
      <c r="C50" s="292" t="s">
        <v>5615</v>
      </c>
      <c r="D50" s="322" t="s">
        <v>5616</v>
      </c>
      <c r="E50" s="10" t="s">
        <v>6</v>
      </c>
      <c r="F50" s="10">
        <v>2022</v>
      </c>
      <c r="G50" s="10">
        <v>2022</v>
      </c>
      <c r="H50" s="408"/>
    </row>
    <row r="51" spans="1:8" ht="24">
      <c r="A51" s="508">
        <v>15</v>
      </c>
      <c r="B51" s="292" t="s">
        <v>5560</v>
      </c>
      <c r="C51" s="292" t="s">
        <v>5619</v>
      </c>
      <c r="D51" s="322" t="s">
        <v>5620</v>
      </c>
      <c r="E51" s="10" t="s">
        <v>6</v>
      </c>
      <c r="F51" s="10">
        <v>2022</v>
      </c>
      <c r="G51" s="10">
        <v>2022</v>
      </c>
      <c r="H51" s="408"/>
    </row>
    <row r="52" spans="1:8" ht="24">
      <c r="A52" s="10">
        <v>16</v>
      </c>
      <c r="B52" s="292" t="s">
        <v>5560</v>
      </c>
      <c r="C52" s="8" t="s">
        <v>1230</v>
      </c>
      <c r="D52" s="322" t="s">
        <v>5624</v>
      </c>
      <c r="E52" s="10" t="s">
        <v>5464</v>
      </c>
      <c r="F52" s="10">
        <v>2022</v>
      </c>
      <c r="G52" s="10">
        <v>2022</v>
      </c>
      <c r="H52" s="408"/>
    </row>
    <row r="53" spans="1:8" ht="24">
      <c r="A53" s="10">
        <v>17</v>
      </c>
      <c r="B53" s="292" t="s">
        <v>5560</v>
      </c>
      <c r="C53" s="292" t="s">
        <v>5626</v>
      </c>
      <c r="D53" s="322" t="s">
        <v>5627</v>
      </c>
      <c r="E53" s="10" t="s">
        <v>6</v>
      </c>
      <c r="F53" s="10">
        <v>2022</v>
      </c>
      <c r="G53" s="10">
        <v>2022</v>
      </c>
      <c r="H53" s="408"/>
    </row>
    <row r="54" spans="1:8" ht="24">
      <c r="A54" s="10">
        <v>18</v>
      </c>
      <c r="B54" s="292" t="s">
        <v>5630</v>
      </c>
      <c r="C54" s="292" t="s">
        <v>5631</v>
      </c>
      <c r="D54" s="322" t="s">
        <v>5632</v>
      </c>
      <c r="E54" s="10" t="s">
        <v>6</v>
      </c>
      <c r="F54" s="10">
        <v>2022</v>
      </c>
      <c r="G54" s="10">
        <v>2022</v>
      </c>
      <c r="H54" s="408"/>
    </row>
    <row r="55" spans="1:8" ht="36">
      <c r="A55" s="10">
        <v>19</v>
      </c>
      <c r="B55" s="292" t="s">
        <v>5630</v>
      </c>
      <c r="C55" s="292" t="s">
        <v>5638</v>
      </c>
      <c r="D55" s="322" t="s">
        <v>5639</v>
      </c>
      <c r="E55" s="10" t="s">
        <v>6</v>
      </c>
      <c r="F55" s="10">
        <v>2022</v>
      </c>
      <c r="G55" s="10">
        <v>2022</v>
      </c>
      <c r="H55" s="408"/>
    </row>
    <row r="56" spans="1:8" ht="24">
      <c r="A56" s="10">
        <v>20</v>
      </c>
      <c r="B56" s="292" t="s">
        <v>5630</v>
      </c>
      <c r="C56" s="292" t="s">
        <v>5640</v>
      </c>
      <c r="D56" s="322" t="s">
        <v>5641</v>
      </c>
      <c r="E56" s="10" t="s">
        <v>6</v>
      </c>
      <c r="F56" s="10">
        <v>2022</v>
      </c>
      <c r="G56" s="10">
        <v>2022</v>
      </c>
      <c r="H56" s="408"/>
    </row>
    <row r="57" spans="1:8" ht="36">
      <c r="A57" s="10">
        <v>21</v>
      </c>
      <c r="B57" s="292" t="s">
        <v>5630</v>
      </c>
      <c r="C57" s="292" t="s">
        <v>5642</v>
      </c>
      <c r="D57" s="322" t="s">
        <v>5643</v>
      </c>
      <c r="E57" s="10" t="s">
        <v>6</v>
      </c>
      <c r="F57" s="10">
        <v>2022</v>
      </c>
      <c r="G57" s="10">
        <v>2022</v>
      </c>
      <c r="H57" s="408"/>
    </row>
    <row r="58" spans="1:8" ht="24">
      <c r="A58" s="10">
        <v>22</v>
      </c>
      <c r="B58" s="292" t="s">
        <v>5630</v>
      </c>
      <c r="C58" s="292" t="s">
        <v>5646</v>
      </c>
      <c r="D58" s="322" t="s">
        <v>5647</v>
      </c>
      <c r="E58" s="10" t="s">
        <v>6</v>
      </c>
      <c r="F58" s="10">
        <v>2022</v>
      </c>
      <c r="G58" s="10">
        <v>2022</v>
      </c>
      <c r="H58" s="408"/>
    </row>
    <row r="59" spans="1:8" ht="24">
      <c r="A59" s="10">
        <v>23</v>
      </c>
      <c r="B59" s="292" t="s">
        <v>5630</v>
      </c>
      <c r="C59" s="292" t="s">
        <v>5651</v>
      </c>
      <c r="D59" s="322" t="s">
        <v>5652</v>
      </c>
      <c r="E59" s="10" t="s">
        <v>6</v>
      </c>
      <c r="F59" s="10">
        <v>2022</v>
      </c>
      <c r="G59" s="10">
        <v>2022</v>
      </c>
      <c r="H59" s="408"/>
    </row>
    <row r="60" spans="1:8" ht="24">
      <c r="A60" s="508">
        <v>24</v>
      </c>
      <c r="B60" s="292" t="s">
        <v>5630</v>
      </c>
      <c r="C60" s="292" t="s">
        <v>5655</v>
      </c>
      <c r="D60" s="322" t="s">
        <v>5656</v>
      </c>
      <c r="E60" s="10" t="s">
        <v>6</v>
      </c>
      <c r="F60" s="10">
        <v>2022</v>
      </c>
      <c r="G60" s="10">
        <v>2022</v>
      </c>
      <c r="H60" s="408"/>
    </row>
    <row r="61" spans="1:8" ht="36">
      <c r="A61" s="10">
        <v>25</v>
      </c>
      <c r="B61" s="292" t="s">
        <v>5630</v>
      </c>
      <c r="C61" s="8" t="s">
        <v>1230</v>
      </c>
      <c r="D61" s="322" t="s">
        <v>5662</v>
      </c>
      <c r="E61" s="10" t="s">
        <v>6</v>
      </c>
      <c r="F61" s="10">
        <v>2022</v>
      </c>
      <c r="G61" s="10">
        <v>2022</v>
      </c>
      <c r="H61" s="408"/>
    </row>
    <row r="62" spans="1:8" ht="36">
      <c r="A62" s="10">
        <v>26</v>
      </c>
      <c r="B62" s="292" t="s">
        <v>5630</v>
      </c>
      <c r="C62" s="8" t="s">
        <v>1230</v>
      </c>
      <c r="D62" s="322" t="s">
        <v>5664</v>
      </c>
      <c r="E62" s="10" t="s">
        <v>6</v>
      </c>
      <c r="F62" s="10">
        <v>2022</v>
      </c>
      <c r="G62" s="10">
        <v>2022</v>
      </c>
      <c r="H62" s="408"/>
    </row>
    <row r="63" spans="1:8" ht="36">
      <c r="A63" s="508">
        <v>27</v>
      </c>
      <c r="B63" s="292" t="s">
        <v>5630</v>
      </c>
      <c r="C63" s="292" t="s">
        <v>5667</v>
      </c>
      <c r="D63" s="322" t="s">
        <v>2904</v>
      </c>
      <c r="E63" s="10" t="s">
        <v>6</v>
      </c>
      <c r="F63" s="10">
        <v>2022</v>
      </c>
      <c r="G63" s="10">
        <v>2022</v>
      </c>
      <c r="H63" s="408"/>
    </row>
    <row r="64" spans="1:8" ht="24">
      <c r="A64" s="508">
        <v>28</v>
      </c>
      <c r="B64" s="292" t="s">
        <v>5630</v>
      </c>
      <c r="C64" s="292" t="s">
        <v>5671</v>
      </c>
      <c r="D64" s="322" t="s">
        <v>5672</v>
      </c>
      <c r="E64" s="10" t="s">
        <v>6</v>
      </c>
      <c r="F64" s="10">
        <v>2022</v>
      </c>
      <c r="G64" s="10">
        <v>2022</v>
      </c>
      <c r="H64" s="408"/>
    </row>
    <row r="65" spans="1:11" ht="24">
      <c r="A65" s="339">
        <v>29</v>
      </c>
      <c r="B65" s="298" t="s">
        <v>1230</v>
      </c>
      <c r="C65" s="298" t="s">
        <v>1230</v>
      </c>
      <c r="D65" s="309" t="s">
        <v>5677</v>
      </c>
      <c r="E65" s="339" t="s">
        <v>5678</v>
      </c>
      <c r="F65" s="339">
        <v>2022</v>
      </c>
      <c r="G65" s="339">
        <v>2022</v>
      </c>
      <c r="H65" s="510"/>
      <c r="I65" s="338"/>
      <c r="J65" s="338"/>
      <c r="K65" s="338"/>
    </row>
    <row r="66" spans="1:11">
      <c r="A66" s="10">
        <v>30</v>
      </c>
      <c r="B66" s="8" t="s">
        <v>1230</v>
      </c>
      <c r="C66" s="8" t="s">
        <v>1230</v>
      </c>
      <c r="D66" s="408"/>
      <c r="E66" s="8" t="s">
        <v>5556</v>
      </c>
      <c r="F66" s="10">
        <v>2022</v>
      </c>
      <c r="G66" s="10">
        <v>2022</v>
      </c>
      <c r="H66" s="408"/>
    </row>
    <row r="67" spans="1:11" ht="36">
      <c r="A67" s="10">
        <v>31</v>
      </c>
      <c r="B67" s="101" t="s">
        <v>1230</v>
      </c>
      <c r="C67" s="8" t="s">
        <v>1230</v>
      </c>
      <c r="D67" s="350" t="s">
        <v>5682</v>
      </c>
      <c r="E67" s="8" t="s">
        <v>5491</v>
      </c>
      <c r="F67" s="10">
        <v>2022</v>
      </c>
      <c r="G67" s="10">
        <v>2022</v>
      </c>
      <c r="H67" s="408"/>
    </row>
    <row r="68" spans="1:11" ht="36">
      <c r="A68" s="508">
        <v>32</v>
      </c>
      <c r="B68" s="520" t="s">
        <v>5683</v>
      </c>
      <c r="C68" s="292" t="s">
        <v>5684</v>
      </c>
      <c r="D68" s="11" t="s">
        <v>5685</v>
      </c>
      <c r="E68" s="8" t="s">
        <v>5491</v>
      </c>
      <c r="F68" s="10">
        <v>2022</v>
      </c>
      <c r="G68" s="10">
        <v>2022</v>
      </c>
      <c r="H68" s="408"/>
    </row>
    <row r="69" spans="1:11" ht="36">
      <c r="A69" s="10">
        <v>33</v>
      </c>
      <c r="B69" s="101" t="s">
        <v>1230</v>
      </c>
      <c r="C69" s="8" t="s">
        <v>1230</v>
      </c>
      <c r="D69" s="350" t="s">
        <v>5687</v>
      </c>
      <c r="E69" s="8" t="s">
        <v>5491</v>
      </c>
      <c r="F69" s="10">
        <v>2022</v>
      </c>
      <c r="G69" s="10">
        <v>2022</v>
      </c>
      <c r="H69" s="408"/>
    </row>
    <row r="70" spans="1:11" ht="36.6">
      <c r="A70" s="508">
        <v>34</v>
      </c>
      <c r="B70" s="549" t="s">
        <v>5688</v>
      </c>
      <c r="C70" s="293" t="s">
        <v>5689</v>
      </c>
      <c r="D70" s="309" t="s">
        <v>5690</v>
      </c>
      <c r="E70" s="8" t="s">
        <v>5691</v>
      </c>
      <c r="F70" s="10">
        <v>2022</v>
      </c>
      <c r="G70" s="10">
        <v>2022</v>
      </c>
      <c r="H70" s="408"/>
    </row>
    <row r="71" spans="1:11" ht="36">
      <c r="A71" s="10">
        <v>35</v>
      </c>
      <c r="B71" s="8" t="s">
        <v>5696</v>
      </c>
      <c r="C71" s="8" t="s">
        <v>5697</v>
      </c>
      <c r="D71" s="11" t="s">
        <v>5698</v>
      </c>
      <c r="E71" s="8" t="s">
        <v>5699</v>
      </c>
      <c r="F71" s="10">
        <v>2022</v>
      </c>
      <c r="G71" s="10">
        <v>2022</v>
      </c>
      <c r="H71" s="408"/>
    </row>
    <row r="72" spans="1:11" ht="36">
      <c r="A72" s="10">
        <v>36</v>
      </c>
      <c r="B72" s="8" t="s">
        <v>5696</v>
      </c>
      <c r="C72" s="8" t="s">
        <v>5701</v>
      </c>
      <c r="D72" s="11" t="s">
        <v>5702</v>
      </c>
      <c r="E72" s="8" t="s">
        <v>5699</v>
      </c>
      <c r="F72" s="10">
        <v>2022</v>
      </c>
      <c r="G72" s="10">
        <v>2022</v>
      </c>
      <c r="H72" s="408"/>
    </row>
    <row r="73" spans="1:11" ht="36">
      <c r="A73" s="10">
        <v>37</v>
      </c>
      <c r="B73" s="8" t="s">
        <v>5696</v>
      </c>
      <c r="C73" s="8" t="s">
        <v>5704</v>
      </c>
      <c r="D73" s="11" t="s">
        <v>5705</v>
      </c>
      <c r="E73" s="8" t="s">
        <v>5699</v>
      </c>
      <c r="F73" s="10">
        <v>2022</v>
      </c>
      <c r="G73" s="10">
        <v>2022</v>
      </c>
      <c r="H73" s="408"/>
    </row>
    <row r="74" spans="1:11" s="445" customFormat="1">
      <c r="A74" s="376">
        <v>38</v>
      </c>
      <c r="B74" s="444"/>
      <c r="C74" s="444"/>
      <c r="D74" s="443"/>
      <c r="E74" s="403" t="s">
        <v>5699</v>
      </c>
      <c r="F74" s="376">
        <v>2022</v>
      </c>
      <c r="G74" s="376">
        <v>2022</v>
      </c>
      <c r="H74" s="511"/>
    </row>
    <row r="75" spans="1:11" ht="36">
      <c r="A75" s="10">
        <v>1</v>
      </c>
      <c r="B75" s="292" t="s">
        <v>5709</v>
      </c>
      <c r="C75" s="292" t="s">
        <v>5710</v>
      </c>
      <c r="D75" s="11" t="s">
        <v>5711</v>
      </c>
      <c r="E75" s="10" t="s">
        <v>6</v>
      </c>
      <c r="F75" s="10">
        <v>2023</v>
      </c>
      <c r="G75" s="10">
        <v>2023</v>
      </c>
      <c r="H75" s="408"/>
    </row>
    <row r="76" spans="1:11" ht="36">
      <c r="A76" s="10">
        <v>2</v>
      </c>
      <c r="B76" s="292" t="s">
        <v>5709</v>
      </c>
      <c r="C76" s="292" t="s">
        <v>5718</v>
      </c>
      <c r="D76" s="11" t="s">
        <v>5719</v>
      </c>
      <c r="E76" s="10" t="s">
        <v>6</v>
      </c>
      <c r="F76" s="10">
        <v>2023</v>
      </c>
      <c r="G76" s="10">
        <v>2023</v>
      </c>
      <c r="H76" s="408" t="s">
        <v>6325</v>
      </c>
    </row>
    <row r="77" spans="1:11" ht="36">
      <c r="A77" s="10">
        <v>3</v>
      </c>
      <c r="B77" s="292" t="s">
        <v>5709</v>
      </c>
      <c r="C77" s="292" t="s">
        <v>5728</v>
      </c>
      <c r="D77" s="11" t="s">
        <v>5729</v>
      </c>
      <c r="E77" s="10" t="s">
        <v>6</v>
      </c>
      <c r="F77" s="10">
        <v>2023</v>
      </c>
      <c r="G77" s="10">
        <v>2023</v>
      </c>
      <c r="H77" s="408"/>
    </row>
    <row r="78" spans="1:11" ht="36">
      <c r="A78" s="512">
        <v>4</v>
      </c>
      <c r="B78" s="292" t="s">
        <v>5709</v>
      </c>
      <c r="C78" s="292" t="s">
        <v>5734</v>
      </c>
      <c r="D78" s="282" t="s">
        <v>5735</v>
      </c>
      <c r="E78" s="451" t="s">
        <v>6</v>
      </c>
      <c r="F78" s="451">
        <v>2023</v>
      </c>
      <c r="G78" s="451">
        <v>2023</v>
      </c>
      <c r="H78" s="465"/>
      <c r="I78" s="204"/>
      <c r="J78" s="204"/>
      <c r="K78" s="204"/>
    </row>
    <row r="79" spans="1:11" ht="36">
      <c r="A79" s="10">
        <v>5</v>
      </c>
      <c r="B79" s="292" t="s">
        <v>5709</v>
      </c>
      <c r="C79" s="292" t="s">
        <v>5739</v>
      </c>
      <c r="D79" s="11" t="s">
        <v>5740</v>
      </c>
      <c r="E79" s="10" t="s">
        <v>6</v>
      </c>
      <c r="F79" s="10">
        <v>2023</v>
      </c>
      <c r="G79" s="10">
        <v>2023</v>
      </c>
      <c r="H79" s="408"/>
    </row>
    <row r="80" spans="1:11" ht="36">
      <c r="A80" s="10">
        <v>6</v>
      </c>
      <c r="B80" s="292" t="s">
        <v>5709</v>
      </c>
      <c r="C80" s="292" t="s">
        <v>5746</v>
      </c>
      <c r="D80" s="11" t="s">
        <v>5747</v>
      </c>
      <c r="E80" s="10" t="s">
        <v>6</v>
      </c>
      <c r="F80" s="10">
        <v>2023</v>
      </c>
      <c r="G80" s="10">
        <v>2023</v>
      </c>
      <c r="H80" s="408"/>
    </row>
    <row r="81" spans="1:11" ht="36">
      <c r="A81" s="10">
        <v>7</v>
      </c>
      <c r="B81" s="292" t="s">
        <v>5709</v>
      </c>
      <c r="C81" s="292" t="s">
        <v>5750</v>
      </c>
      <c r="D81" s="11" t="s">
        <v>5751</v>
      </c>
      <c r="E81" s="10" t="s">
        <v>6</v>
      </c>
      <c r="F81" s="10">
        <v>2023</v>
      </c>
      <c r="G81" s="10">
        <v>2023</v>
      </c>
      <c r="H81" s="408"/>
    </row>
    <row r="82" spans="1:11" ht="36">
      <c r="A82" s="10">
        <v>8</v>
      </c>
      <c r="B82" s="292" t="s">
        <v>5709</v>
      </c>
      <c r="C82" s="292" t="s">
        <v>5753</v>
      </c>
      <c r="D82" s="11" t="s">
        <v>5754</v>
      </c>
      <c r="E82" s="10" t="s">
        <v>6</v>
      </c>
      <c r="F82" s="10">
        <v>2023</v>
      </c>
      <c r="G82" s="10">
        <v>2023</v>
      </c>
      <c r="H82" s="408"/>
    </row>
    <row r="83" spans="1:11" ht="36">
      <c r="A83" s="10">
        <v>9</v>
      </c>
      <c r="B83" s="292" t="s">
        <v>5709</v>
      </c>
      <c r="C83" s="292" t="s">
        <v>5758</v>
      </c>
      <c r="D83" s="11" t="s">
        <v>5759</v>
      </c>
      <c r="E83" s="10" t="s">
        <v>6</v>
      </c>
      <c r="F83" s="10">
        <v>2023</v>
      </c>
      <c r="G83" s="10">
        <v>2023</v>
      </c>
      <c r="H83" s="408" t="s">
        <v>6325</v>
      </c>
    </row>
    <row r="84" spans="1:11" ht="36">
      <c r="A84" s="10">
        <v>10</v>
      </c>
      <c r="B84" s="292" t="s">
        <v>5709</v>
      </c>
      <c r="C84" s="292" t="s">
        <v>5764</v>
      </c>
      <c r="D84" s="11" t="s">
        <v>5765</v>
      </c>
      <c r="E84" s="10" t="s">
        <v>6</v>
      </c>
      <c r="F84" s="10">
        <v>2023</v>
      </c>
      <c r="G84" s="10">
        <v>2023</v>
      </c>
      <c r="H84" s="408"/>
    </row>
    <row r="85" spans="1:11" ht="36">
      <c r="A85" s="451">
        <v>11</v>
      </c>
      <c r="B85" s="292" t="s">
        <v>5709</v>
      </c>
      <c r="C85" s="292" t="s">
        <v>5770</v>
      </c>
      <c r="D85" s="282" t="s">
        <v>5771</v>
      </c>
      <c r="E85" s="451" t="s">
        <v>6</v>
      </c>
      <c r="F85" s="451">
        <v>2023</v>
      </c>
      <c r="G85" s="451">
        <v>2023</v>
      </c>
      <c r="H85" s="465"/>
      <c r="I85" s="204"/>
      <c r="J85" s="204"/>
      <c r="K85" s="204"/>
    </row>
    <row r="86" spans="1:11" ht="36">
      <c r="A86" s="10">
        <v>12</v>
      </c>
      <c r="B86" s="292" t="s">
        <v>5709</v>
      </c>
      <c r="C86" s="292" t="s">
        <v>5775</v>
      </c>
      <c r="D86" s="11" t="s">
        <v>5776</v>
      </c>
      <c r="E86" s="10" t="s">
        <v>6</v>
      </c>
      <c r="F86" s="10">
        <v>2023</v>
      </c>
      <c r="G86" s="10">
        <v>2023</v>
      </c>
      <c r="H86" s="408"/>
    </row>
    <row r="87" spans="1:11" ht="36">
      <c r="A87" s="10">
        <v>13</v>
      </c>
      <c r="B87" s="292" t="s">
        <v>5709</v>
      </c>
      <c r="C87" s="292" t="s">
        <v>5782</v>
      </c>
      <c r="D87" s="11" t="s">
        <v>2437</v>
      </c>
      <c r="E87" s="10" t="s">
        <v>6</v>
      </c>
      <c r="F87" s="10">
        <v>2023</v>
      </c>
      <c r="G87" s="10">
        <v>2023</v>
      </c>
      <c r="H87" s="408"/>
    </row>
    <row r="88" spans="1:11" ht="36">
      <c r="A88" s="10">
        <v>14</v>
      </c>
      <c r="B88" s="292" t="s">
        <v>5709</v>
      </c>
      <c r="C88" s="292" t="s">
        <v>5783</v>
      </c>
      <c r="D88" s="11" t="s">
        <v>2716</v>
      </c>
      <c r="E88" s="10" t="s">
        <v>6</v>
      </c>
      <c r="F88" s="10">
        <v>2023</v>
      </c>
      <c r="G88" s="10">
        <v>2023</v>
      </c>
      <c r="H88" s="408"/>
    </row>
    <row r="89" spans="1:11" ht="36">
      <c r="A89" s="451">
        <v>15</v>
      </c>
      <c r="B89" s="292" t="s">
        <v>5709</v>
      </c>
      <c r="C89" s="292" t="s">
        <v>5787</v>
      </c>
      <c r="D89" s="282" t="s">
        <v>5788</v>
      </c>
      <c r="E89" s="451" t="s">
        <v>6</v>
      </c>
      <c r="F89" s="451">
        <v>2023</v>
      </c>
      <c r="G89" s="451">
        <v>2023</v>
      </c>
      <c r="H89" s="465"/>
      <c r="I89" s="204"/>
      <c r="J89" s="204"/>
      <c r="K89" s="204"/>
    </row>
    <row r="90" spans="1:11" ht="36">
      <c r="A90" s="10">
        <v>16</v>
      </c>
      <c r="B90" s="292" t="s">
        <v>5709</v>
      </c>
      <c r="C90" s="292" t="s">
        <v>5793</v>
      </c>
      <c r="D90" s="11" t="s">
        <v>5794</v>
      </c>
      <c r="E90" s="8" t="s">
        <v>5455</v>
      </c>
      <c r="F90" s="10">
        <v>2023</v>
      </c>
      <c r="G90" s="10">
        <v>2023</v>
      </c>
      <c r="H90" s="408"/>
    </row>
    <row r="91" spans="1:11" ht="48">
      <c r="A91" s="10">
        <v>17</v>
      </c>
      <c r="B91" s="292" t="s">
        <v>5799</v>
      </c>
      <c r="C91" s="425" t="s">
        <v>4674</v>
      </c>
      <c r="D91" s="11" t="s">
        <v>5800</v>
      </c>
      <c r="E91" s="8" t="s">
        <v>5556</v>
      </c>
      <c r="F91" s="10">
        <v>2023</v>
      </c>
      <c r="G91" s="10">
        <v>2023</v>
      </c>
      <c r="H91" s="408"/>
    </row>
    <row r="92" spans="1:11" ht="36">
      <c r="A92" s="10">
        <v>18</v>
      </c>
      <c r="B92" s="292" t="s">
        <v>5804</v>
      </c>
      <c r="C92" s="293" t="s">
        <v>5805</v>
      </c>
      <c r="D92" s="11" t="s">
        <v>3489</v>
      </c>
      <c r="E92" s="8" t="s">
        <v>5491</v>
      </c>
      <c r="F92" s="10">
        <v>2023</v>
      </c>
      <c r="G92" s="10">
        <v>2023</v>
      </c>
      <c r="H92" s="408"/>
    </row>
    <row r="93" spans="1:11" ht="36">
      <c r="A93" s="10">
        <v>19</v>
      </c>
      <c r="B93" s="292" t="s">
        <v>5804</v>
      </c>
      <c r="C93" s="293" t="s">
        <v>5816</v>
      </c>
      <c r="D93" s="11" t="s">
        <v>5817</v>
      </c>
      <c r="E93" s="8" t="s">
        <v>5491</v>
      </c>
      <c r="F93" s="10">
        <v>2023</v>
      </c>
      <c r="G93" s="10">
        <v>2023</v>
      </c>
      <c r="H93" s="408"/>
    </row>
    <row r="94" spans="1:11" s="7" customFormat="1" ht="36">
      <c r="A94" s="10">
        <v>20</v>
      </c>
      <c r="B94" s="292" t="s">
        <v>5824</v>
      </c>
      <c r="C94" s="292" t="s">
        <v>5825</v>
      </c>
      <c r="D94" s="11" t="s">
        <v>5826</v>
      </c>
      <c r="E94" s="8" t="s">
        <v>5827</v>
      </c>
      <c r="F94" s="10">
        <v>2023</v>
      </c>
      <c r="G94" s="10">
        <v>2023</v>
      </c>
      <c r="H94" s="10"/>
    </row>
    <row r="95" spans="1:11" ht="36">
      <c r="A95" s="10">
        <v>21</v>
      </c>
      <c r="B95" s="292" t="s">
        <v>5824</v>
      </c>
      <c r="C95" s="292" t="s">
        <v>5831</v>
      </c>
      <c r="D95" s="11" t="s">
        <v>5832</v>
      </c>
      <c r="E95" s="8" t="s">
        <v>5827</v>
      </c>
      <c r="F95" s="10">
        <v>2023</v>
      </c>
      <c r="G95" s="10">
        <v>2023</v>
      </c>
      <c r="H95" s="408"/>
    </row>
    <row r="96" spans="1:11" ht="36">
      <c r="A96" s="10">
        <v>22</v>
      </c>
      <c r="B96" s="292" t="s">
        <v>5824</v>
      </c>
      <c r="C96" s="292" t="s">
        <v>5835</v>
      </c>
      <c r="D96" s="11" t="s">
        <v>5836</v>
      </c>
      <c r="E96" s="8" t="s">
        <v>5827</v>
      </c>
      <c r="F96" s="10">
        <v>2023</v>
      </c>
      <c r="G96" s="10">
        <v>2023</v>
      </c>
      <c r="H96" s="408"/>
    </row>
    <row r="97" spans="1:11" ht="36">
      <c r="A97" s="10">
        <v>23</v>
      </c>
      <c r="B97" s="292" t="s">
        <v>5824</v>
      </c>
      <c r="C97" s="292" t="s">
        <v>5839</v>
      </c>
      <c r="D97" s="11" t="s">
        <v>5840</v>
      </c>
      <c r="E97" s="8" t="s">
        <v>5827</v>
      </c>
      <c r="F97" s="10">
        <v>2023</v>
      </c>
      <c r="G97" s="10">
        <v>2023</v>
      </c>
      <c r="H97" s="408"/>
    </row>
    <row r="98" spans="1:11" ht="36">
      <c r="A98" s="10">
        <v>24</v>
      </c>
      <c r="B98" s="292" t="s">
        <v>5824</v>
      </c>
      <c r="C98" s="292" t="s">
        <v>5847</v>
      </c>
      <c r="D98" s="11" t="s">
        <v>5848</v>
      </c>
      <c r="E98" s="8" t="s">
        <v>5827</v>
      </c>
      <c r="F98" s="10">
        <v>2023</v>
      </c>
      <c r="G98" s="10">
        <v>2023</v>
      </c>
      <c r="H98" s="408"/>
    </row>
    <row r="99" spans="1:11" ht="36">
      <c r="A99" s="10">
        <v>25</v>
      </c>
      <c r="B99" s="292" t="s">
        <v>5824</v>
      </c>
      <c r="C99" s="292" t="s">
        <v>5852</v>
      </c>
      <c r="D99" s="11" t="s">
        <v>5853</v>
      </c>
      <c r="E99" s="8" t="s">
        <v>5827</v>
      </c>
      <c r="F99" s="10">
        <v>2023</v>
      </c>
      <c r="G99" s="10">
        <v>2023</v>
      </c>
      <c r="H99" s="408"/>
    </row>
    <row r="100" spans="1:11" ht="36">
      <c r="A100" s="517">
        <v>26</v>
      </c>
      <c r="B100" s="292" t="s">
        <v>5824</v>
      </c>
      <c r="C100" s="292" t="s">
        <v>5857</v>
      </c>
      <c r="D100" s="327" t="s">
        <v>5858</v>
      </c>
      <c r="E100" s="326" t="s">
        <v>5827</v>
      </c>
      <c r="F100" s="259">
        <v>2023</v>
      </c>
      <c r="G100" s="259">
        <v>2023</v>
      </c>
      <c r="H100" s="413"/>
      <c r="I100" s="260"/>
      <c r="J100" s="260"/>
      <c r="K100" s="260"/>
    </row>
    <row r="101" spans="1:11" ht="36">
      <c r="A101" s="10">
        <v>27</v>
      </c>
      <c r="B101" s="292" t="s">
        <v>5824</v>
      </c>
      <c r="C101" s="292" t="s">
        <v>5862</v>
      </c>
      <c r="D101" s="11" t="s">
        <v>5863</v>
      </c>
      <c r="E101" s="8" t="s">
        <v>5827</v>
      </c>
      <c r="F101" s="10">
        <v>2023</v>
      </c>
      <c r="G101" s="10">
        <v>2023</v>
      </c>
      <c r="H101" s="408"/>
    </row>
    <row r="102" spans="1:11" ht="36">
      <c r="A102" s="10">
        <v>28</v>
      </c>
      <c r="B102" s="292" t="s">
        <v>5824</v>
      </c>
      <c r="C102" s="292" t="s">
        <v>5867</v>
      </c>
      <c r="D102" s="11" t="s">
        <v>5868</v>
      </c>
      <c r="E102" s="8" t="s">
        <v>5827</v>
      </c>
      <c r="F102" s="10">
        <v>2023</v>
      </c>
      <c r="G102" s="10">
        <v>2023</v>
      </c>
      <c r="H102" s="408"/>
    </row>
    <row r="103" spans="1:11" ht="36">
      <c r="A103" s="508">
        <v>29</v>
      </c>
      <c r="B103" s="292" t="s">
        <v>5824</v>
      </c>
      <c r="C103" s="292" t="s">
        <v>5872</v>
      </c>
      <c r="D103" s="11" t="s">
        <v>5873</v>
      </c>
      <c r="E103" s="8" t="s">
        <v>5827</v>
      </c>
      <c r="F103" s="10">
        <v>2023</v>
      </c>
      <c r="G103" s="10">
        <v>2023</v>
      </c>
      <c r="H103" s="408"/>
    </row>
    <row r="104" spans="1:11" ht="36">
      <c r="A104" s="10">
        <v>30</v>
      </c>
      <c r="B104" s="292" t="s">
        <v>5824</v>
      </c>
      <c r="C104" s="292" t="s">
        <v>5876</v>
      </c>
      <c r="D104" s="11" t="s">
        <v>5877</v>
      </c>
      <c r="E104" s="8" t="s">
        <v>5563</v>
      </c>
      <c r="F104" s="10">
        <v>2023</v>
      </c>
      <c r="G104" s="10">
        <v>2023</v>
      </c>
      <c r="H104" s="408"/>
    </row>
    <row r="105" spans="1:11" ht="36">
      <c r="A105" s="10">
        <v>31</v>
      </c>
      <c r="B105" s="292" t="s">
        <v>5880</v>
      </c>
      <c r="C105" s="292" t="s">
        <v>5881</v>
      </c>
      <c r="D105" s="11" t="s">
        <v>5882</v>
      </c>
      <c r="E105" s="8" t="s">
        <v>5883</v>
      </c>
      <c r="F105" s="10">
        <v>2023</v>
      </c>
      <c r="G105" s="10">
        <v>2023</v>
      </c>
      <c r="H105" s="408"/>
    </row>
    <row r="106" spans="1:11" ht="36">
      <c r="A106" s="330">
        <v>32</v>
      </c>
      <c r="B106" s="292" t="s">
        <v>5880</v>
      </c>
      <c r="C106" s="446" t="s">
        <v>5885</v>
      </c>
      <c r="D106" s="327" t="s">
        <v>5886</v>
      </c>
      <c r="E106" s="326" t="s">
        <v>5883</v>
      </c>
      <c r="F106" s="259">
        <v>2023</v>
      </c>
      <c r="G106" s="259">
        <v>2023</v>
      </c>
      <c r="H106" s="413"/>
      <c r="I106" s="260"/>
      <c r="J106" s="260"/>
      <c r="K106" s="260"/>
    </row>
    <row r="107" spans="1:11" ht="36">
      <c r="A107" s="10">
        <v>33</v>
      </c>
      <c r="B107" s="292" t="s">
        <v>5880</v>
      </c>
      <c r="C107" s="295" t="s">
        <v>5888</v>
      </c>
      <c r="D107" s="11" t="s">
        <v>5889</v>
      </c>
      <c r="E107" s="8" t="s">
        <v>5883</v>
      </c>
      <c r="F107" s="10">
        <v>2023</v>
      </c>
      <c r="G107" s="10">
        <v>2023</v>
      </c>
      <c r="H107" s="408"/>
    </row>
    <row r="108" spans="1:11" ht="36">
      <c r="A108" s="10">
        <v>34</v>
      </c>
      <c r="B108" s="292" t="s">
        <v>5880</v>
      </c>
      <c r="C108" s="292" t="s">
        <v>5890</v>
      </c>
      <c r="D108" s="11" t="s">
        <v>5891</v>
      </c>
      <c r="E108" s="8" t="s">
        <v>5883</v>
      </c>
      <c r="F108" s="10">
        <v>2023</v>
      </c>
      <c r="G108" s="10">
        <v>2023</v>
      </c>
      <c r="H108" s="408"/>
    </row>
    <row r="109" spans="1:11" ht="36">
      <c r="A109" s="10">
        <v>35</v>
      </c>
      <c r="B109" s="292" t="s">
        <v>5894</v>
      </c>
      <c r="C109" s="346" t="s">
        <v>5895</v>
      </c>
      <c r="D109" s="11" t="s">
        <v>5896</v>
      </c>
      <c r="E109" s="8" t="s">
        <v>5883</v>
      </c>
      <c r="F109" s="10">
        <v>2023</v>
      </c>
      <c r="G109" s="10">
        <v>2023</v>
      </c>
      <c r="H109" s="41"/>
      <c r="I109" s="34"/>
      <c r="J109" s="34"/>
      <c r="K109" s="34"/>
    </row>
    <row r="110" spans="1:11" ht="36">
      <c r="A110" s="330">
        <v>36</v>
      </c>
      <c r="B110" s="292" t="s">
        <v>5894</v>
      </c>
      <c r="C110" s="559" t="s">
        <v>5900</v>
      </c>
      <c r="D110" t="s">
        <v>5901</v>
      </c>
      <c r="E110" s="326" t="s">
        <v>5883</v>
      </c>
      <c r="F110" s="259">
        <v>2023</v>
      </c>
      <c r="G110" s="259">
        <v>2023</v>
      </c>
      <c r="H110" s="328"/>
      <c r="I110" s="296"/>
      <c r="J110" s="296"/>
      <c r="K110" s="296"/>
    </row>
    <row r="111" spans="1:11" ht="36">
      <c r="A111" s="10">
        <v>37</v>
      </c>
      <c r="B111" s="8" t="s">
        <v>1230</v>
      </c>
      <c r="C111" s="8" t="s">
        <v>1230</v>
      </c>
      <c r="D111" s="11" t="s">
        <v>5906</v>
      </c>
      <c r="E111" s="10" t="s">
        <v>5699</v>
      </c>
      <c r="F111" s="259">
        <v>2023</v>
      </c>
      <c r="G111" s="259">
        <v>2023</v>
      </c>
      <c r="H111" s="10"/>
      <c r="I111" s="241"/>
      <c r="J111" s="241"/>
      <c r="K111" s="241"/>
    </row>
    <row r="112" spans="1:11" ht="36">
      <c r="A112" s="330">
        <v>38</v>
      </c>
      <c r="B112" s="292" t="s">
        <v>5909</v>
      </c>
      <c r="C112" s="8" t="s">
        <v>1230</v>
      </c>
      <c r="D112" s="327" t="s">
        <v>5910</v>
      </c>
      <c r="E112" s="326" t="s">
        <v>5699</v>
      </c>
      <c r="F112" s="259">
        <v>2023</v>
      </c>
      <c r="G112" s="259" t="s">
        <v>6326</v>
      </c>
      <c r="H112" s="328"/>
      <c r="I112" s="296"/>
      <c r="J112" s="296"/>
      <c r="K112" s="296"/>
    </row>
    <row r="113" spans="1:11" ht="36">
      <c r="A113" s="330">
        <v>39</v>
      </c>
      <c r="B113" s="292" t="s">
        <v>5911</v>
      </c>
      <c r="C113" s="8" t="s">
        <v>1230</v>
      </c>
      <c r="D113" s="327" t="s">
        <v>5912</v>
      </c>
      <c r="E113" s="326" t="s">
        <v>5699</v>
      </c>
      <c r="F113" s="259">
        <v>2023</v>
      </c>
      <c r="G113" s="259" t="s">
        <v>6326</v>
      </c>
      <c r="H113" s="328"/>
      <c r="I113" s="296"/>
      <c r="J113" s="296"/>
      <c r="K113" s="296"/>
    </row>
    <row r="114" spans="1:11" ht="36">
      <c r="A114" s="330">
        <v>40</v>
      </c>
      <c r="B114" s="292" t="s">
        <v>5913</v>
      </c>
      <c r="C114" s="8" t="s">
        <v>1230</v>
      </c>
      <c r="D114" s="327" t="s">
        <v>5914</v>
      </c>
      <c r="E114" s="326" t="s">
        <v>5699</v>
      </c>
      <c r="F114" s="259">
        <v>2023</v>
      </c>
      <c r="G114" s="259" t="s">
        <v>6326</v>
      </c>
      <c r="H114" s="328"/>
      <c r="I114" s="296"/>
      <c r="J114" s="296"/>
      <c r="K114" s="296"/>
    </row>
    <row r="115" spans="1:11" ht="36">
      <c r="A115" s="330">
        <v>41</v>
      </c>
      <c r="B115" s="292" t="s">
        <v>5915</v>
      </c>
      <c r="C115" s="8" t="s">
        <v>1230</v>
      </c>
      <c r="D115" s="327" t="s">
        <v>5916</v>
      </c>
      <c r="E115" s="326" t="s">
        <v>5699</v>
      </c>
      <c r="F115" s="259">
        <v>2023</v>
      </c>
      <c r="G115" s="259" t="s">
        <v>6326</v>
      </c>
      <c r="H115" s="328"/>
      <c r="I115" s="296"/>
      <c r="J115" s="296"/>
      <c r="K115" s="296"/>
    </row>
    <row r="116" spans="1:11" ht="36">
      <c r="A116" s="330">
        <v>42</v>
      </c>
      <c r="B116" s="292" t="s">
        <v>5917</v>
      </c>
      <c r="C116" s="8" t="s">
        <v>1230</v>
      </c>
      <c r="D116" s="327" t="s">
        <v>5918</v>
      </c>
      <c r="E116" s="326" t="s">
        <v>5699</v>
      </c>
      <c r="F116" s="259">
        <v>2023</v>
      </c>
      <c r="G116" s="259" t="s">
        <v>6326</v>
      </c>
      <c r="H116" s="328"/>
      <c r="I116" s="296"/>
      <c r="J116" s="296"/>
      <c r="K116" s="296"/>
    </row>
    <row r="117" spans="1:11" ht="36">
      <c r="A117" s="330">
        <v>43</v>
      </c>
      <c r="B117" s="292" t="s">
        <v>5919</v>
      </c>
      <c r="C117" s="8" t="s">
        <v>1230</v>
      </c>
      <c r="D117" s="327" t="s">
        <v>5920</v>
      </c>
      <c r="E117" s="326" t="s">
        <v>5699</v>
      </c>
      <c r="F117" s="259">
        <v>2023</v>
      </c>
      <c r="G117" s="259" t="s">
        <v>6326</v>
      </c>
      <c r="H117" s="328"/>
      <c r="I117" s="296"/>
      <c r="J117" s="296"/>
      <c r="K117" s="296"/>
    </row>
    <row r="118" spans="1:11" ht="36">
      <c r="A118" s="330">
        <v>44</v>
      </c>
      <c r="B118" s="292" t="s">
        <v>5921</v>
      </c>
      <c r="C118" s="8" t="s">
        <v>1230</v>
      </c>
      <c r="D118" s="327" t="s">
        <v>5922</v>
      </c>
      <c r="E118" s="326" t="s">
        <v>5699</v>
      </c>
      <c r="F118" s="259">
        <v>2023</v>
      </c>
      <c r="G118" s="259" t="s">
        <v>6326</v>
      </c>
      <c r="H118" s="328"/>
      <c r="I118" s="296"/>
      <c r="J118" s="296"/>
      <c r="K118" s="296"/>
    </row>
    <row r="119" spans="1:11" ht="36">
      <c r="A119" s="10">
        <v>1</v>
      </c>
      <c r="B119" s="292" t="s">
        <v>5923</v>
      </c>
      <c r="C119" s="326" t="s">
        <v>1230</v>
      </c>
      <c r="D119" s="11" t="s">
        <v>5924</v>
      </c>
      <c r="E119" s="8" t="s">
        <v>5925</v>
      </c>
      <c r="F119" s="10">
        <v>2024</v>
      </c>
      <c r="G119" s="10">
        <v>2024</v>
      </c>
      <c r="H119" s="408"/>
    </row>
    <row r="120" spans="1:11" ht="24">
      <c r="A120" s="10">
        <v>2</v>
      </c>
      <c r="B120" s="292" t="s">
        <v>5923</v>
      </c>
      <c r="C120" s="326" t="s">
        <v>1230</v>
      </c>
      <c r="D120" s="11" t="s">
        <v>5926</v>
      </c>
      <c r="E120" s="8" t="s">
        <v>5925</v>
      </c>
      <c r="F120" s="10">
        <v>2024</v>
      </c>
      <c r="G120" s="10">
        <v>2024</v>
      </c>
      <c r="H120" s="408"/>
    </row>
    <row r="121" spans="1:11" ht="36">
      <c r="A121" s="259">
        <v>3</v>
      </c>
      <c r="B121" s="292" t="s">
        <v>5923</v>
      </c>
      <c r="C121" s="326" t="s">
        <v>1230</v>
      </c>
      <c r="D121" s="327" t="s">
        <v>5927</v>
      </c>
      <c r="E121" s="8" t="s">
        <v>5925</v>
      </c>
      <c r="F121" s="259">
        <v>2024</v>
      </c>
      <c r="G121" s="259">
        <v>2024</v>
      </c>
      <c r="H121" s="413"/>
      <c r="I121" s="260"/>
      <c r="J121" s="260"/>
      <c r="K121" s="260"/>
    </row>
    <row r="122" spans="1:11" ht="24">
      <c r="A122" s="10">
        <v>4</v>
      </c>
      <c r="B122" s="292" t="s">
        <v>5923</v>
      </c>
      <c r="C122" s="326" t="s">
        <v>1230</v>
      </c>
      <c r="D122" s="11" t="s">
        <v>5928</v>
      </c>
      <c r="E122" s="8" t="s">
        <v>5925</v>
      </c>
      <c r="F122" s="10">
        <v>2024</v>
      </c>
      <c r="G122" s="10">
        <v>2024</v>
      </c>
      <c r="H122" s="408"/>
    </row>
    <row r="123" spans="1:11" ht="36">
      <c r="A123" s="10">
        <v>5</v>
      </c>
      <c r="B123" s="292" t="s">
        <v>5923</v>
      </c>
      <c r="C123" s="326" t="s">
        <v>1230</v>
      </c>
      <c r="D123" s="11" t="s">
        <v>5929</v>
      </c>
      <c r="E123" s="8" t="s">
        <v>5925</v>
      </c>
      <c r="F123" s="10">
        <v>2024</v>
      </c>
      <c r="G123" s="10">
        <v>2024</v>
      </c>
      <c r="H123" s="408"/>
    </row>
    <row r="124" spans="1:11" ht="24">
      <c r="A124" s="259">
        <v>6</v>
      </c>
      <c r="B124" s="292" t="s">
        <v>5923</v>
      </c>
      <c r="C124" s="326" t="s">
        <v>1230</v>
      </c>
      <c r="D124" s="11" t="s">
        <v>5932</v>
      </c>
      <c r="E124" s="8" t="s">
        <v>5925</v>
      </c>
      <c r="F124" s="10">
        <v>2024</v>
      </c>
      <c r="G124" s="10">
        <v>2024</v>
      </c>
      <c r="H124" s="41"/>
      <c r="I124" s="34"/>
      <c r="J124" s="34"/>
      <c r="K124" s="34"/>
    </row>
    <row r="125" spans="1:11" ht="24">
      <c r="A125" s="10">
        <v>7</v>
      </c>
      <c r="B125" s="292" t="s">
        <v>5923</v>
      </c>
      <c r="C125" s="326" t="s">
        <v>1230</v>
      </c>
      <c r="D125" s="327" t="s">
        <v>3506</v>
      </c>
      <c r="E125" s="8" t="s">
        <v>5925</v>
      </c>
      <c r="F125" s="259">
        <v>2024</v>
      </c>
      <c r="G125" s="259">
        <v>2024</v>
      </c>
      <c r="H125" s="328"/>
      <c r="I125" s="296"/>
      <c r="J125" s="296"/>
      <c r="K125" s="296"/>
    </row>
    <row r="126" spans="1:11" ht="36">
      <c r="A126" s="10">
        <v>8</v>
      </c>
      <c r="B126" s="292"/>
      <c r="C126" s="556" t="s">
        <v>5934</v>
      </c>
      <c r="D126" s="327" t="s">
        <v>5935</v>
      </c>
      <c r="E126" s="326" t="s">
        <v>6253</v>
      </c>
      <c r="F126" s="259">
        <v>2024</v>
      </c>
      <c r="G126" s="259">
        <v>2024</v>
      </c>
      <c r="H126" s="328"/>
      <c r="I126" s="296"/>
      <c r="J126" s="296"/>
      <c r="K126" s="296"/>
    </row>
    <row r="127" spans="1:11" ht="36">
      <c r="A127" s="10">
        <v>9</v>
      </c>
      <c r="B127" s="292"/>
      <c r="C127" s="556" t="s">
        <v>5940</v>
      </c>
      <c r="D127" s="327" t="s">
        <v>5941</v>
      </c>
      <c r="E127" s="326" t="s">
        <v>6253</v>
      </c>
      <c r="F127" s="259">
        <v>2024</v>
      </c>
      <c r="G127" s="259">
        <v>2024</v>
      </c>
      <c r="H127" s="328"/>
      <c r="I127" s="296"/>
      <c r="J127" s="296"/>
      <c r="K127" s="296"/>
    </row>
    <row r="128" spans="1:11" ht="24">
      <c r="A128" s="259">
        <v>10</v>
      </c>
      <c r="B128" s="292"/>
      <c r="C128" s="292" t="s">
        <v>5944</v>
      </c>
      <c r="D128" s="327" t="s">
        <v>5945</v>
      </c>
      <c r="E128" s="326" t="s">
        <v>6253</v>
      </c>
      <c r="F128" s="259">
        <v>2024</v>
      </c>
      <c r="G128" s="259">
        <v>2024</v>
      </c>
      <c r="H128" s="328"/>
      <c r="I128" s="296"/>
      <c r="J128" s="296"/>
      <c r="K128" s="296"/>
    </row>
    <row r="129" spans="1:11" ht="24">
      <c r="A129" s="10">
        <v>11</v>
      </c>
      <c r="B129" s="292"/>
      <c r="C129" s="292" t="s">
        <v>5947</v>
      </c>
      <c r="D129" s="327" t="s">
        <v>5948</v>
      </c>
      <c r="E129" s="326" t="s">
        <v>6253</v>
      </c>
      <c r="F129" s="259">
        <v>2024</v>
      </c>
      <c r="G129" s="259">
        <v>2024</v>
      </c>
      <c r="H129" s="328"/>
      <c r="I129" s="296"/>
      <c r="J129" s="296"/>
      <c r="K129" s="296"/>
    </row>
    <row r="130" spans="1:11" ht="24">
      <c r="A130" s="10">
        <v>12</v>
      </c>
      <c r="B130" s="292"/>
      <c r="C130" s="556" t="s">
        <v>5949</v>
      </c>
      <c r="D130" s="327" t="s">
        <v>5950</v>
      </c>
      <c r="E130" s="326" t="s">
        <v>6077</v>
      </c>
      <c r="F130" s="259">
        <v>2024</v>
      </c>
      <c r="G130" s="259">
        <v>2024</v>
      </c>
      <c r="H130" s="328"/>
      <c r="I130" s="296"/>
      <c r="J130" s="296"/>
      <c r="K130" s="296"/>
    </row>
    <row r="131" spans="1:11" ht="24">
      <c r="A131" s="10">
        <v>13</v>
      </c>
      <c r="B131" s="292"/>
      <c r="C131" s="556" t="s">
        <v>5951</v>
      </c>
      <c r="D131" s="327" t="s">
        <v>5952</v>
      </c>
      <c r="E131" s="326" t="s">
        <v>6253</v>
      </c>
      <c r="F131" s="259">
        <v>2024</v>
      </c>
      <c r="G131" s="259">
        <v>2024</v>
      </c>
      <c r="H131" s="328"/>
      <c r="I131" s="296"/>
      <c r="J131" s="296"/>
      <c r="K131" s="296"/>
    </row>
    <row r="132" spans="1:11" ht="24">
      <c r="A132" s="259">
        <v>14</v>
      </c>
      <c r="B132" s="292"/>
      <c r="C132" s="556" t="s">
        <v>5954</v>
      </c>
      <c r="D132" s="327" t="s">
        <v>5955</v>
      </c>
      <c r="E132" s="326" t="s">
        <v>6077</v>
      </c>
      <c r="F132" s="259">
        <v>2024</v>
      </c>
      <c r="G132" s="259">
        <v>2024</v>
      </c>
      <c r="H132" s="328"/>
      <c r="I132" s="296"/>
      <c r="J132" s="296"/>
      <c r="K132" s="296"/>
    </row>
    <row r="133" spans="1:11" ht="36">
      <c r="A133" s="10">
        <v>15</v>
      </c>
      <c r="B133" s="292"/>
      <c r="C133" s="556" t="s">
        <v>5956</v>
      </c>
      <c r="D133" s="327" t="s">
        <v>5957</v>
      </c>
      <c r="E133" s="326" t="s">
        <v>6077</v>
      </c>
      <c r="F133" s="259">
        <v>2024</v>
      </c>
      <c r="G133" s="259">
        <v>2024</v>
      </c>
      <c r="H133" s="328"/>
      <c r="I133" s="296"/>
      <c r="J133" s="296"/>
      <c r="K133" s="296"/>
    </row>
    <row r="134" spans="1:11" ht="36">
      <c r="A134" s="10">
        <v>16</v>
      </c>
      <c r="B134" s="292"/>
      <c r="C134" s="292" t="s">
        <v>5959</v>
      </c>
      <c r="D134" s="327" t="s">
        <v>5960</v>
      </c>
      <c r="E134" s="326" t="s">
        <v>6253</v>
      </c>
      <c r="F134" s="259">
        <v>2024</v>
      </c>
      <c r="G134" s="259">
        <v>2024</v>
      </c>
      <c r="H134" s="328"/>
      <c r="I134" s="296"/>
      <c r="J134" s="296"/>
      <c r="K134" s="296"/>
    </row>
    <row r="135" spans="1:11" ht="36">
      <c r="A135" s="10">
        <v>17</v>
      </c>
      <c r="B135" s="292"/>
      <c r="C135" s="556" t="s">
        <v>5961</v>
      </c>
      <c r="D135" s="327" t="s">
        <v>5962</v>
      </c>
      <c r="E135" s="326" t="s">
        <v>6253</v>
      </c>
      <c r="F135" s="259">
        <v>2024</v>
      </c>
      <c r="G135" s="259">
        <v>2024</v>
      </c>
      <c r="H135" s="328"/>
      <c r="I135" s="296"/>
      <c r="J135" s="296"/>
      <c r="K135" s="296"/>
    </row>
    <row r="136" spans="1:11" ht="24">
      <c r="A136" s="259">
        <v>18</v>
      </c>
      <c r="B136" s="292"/>
      <c r="C136" s="292" t="s">
        <v>5964</v>
      </c>
      <c r="D136" s="327" t="s">
        <v>5965</v>
      </c>
      <c r="E136" s="326" t="s">
        <v>6253</v>
      </c>
      <c r="F136" s="259">
        <v>2024</v>
      </c>
      <c r="G136" s="259">
        <v>2024</v>
      </c>
      <c r="H136" s="328"/>
      <c r="I136" s="296"/>
      <c r="J136" s="296"/>
      <c r="K136" s="296"/>
    </row>
    <row r="137" spans="1:11" ht="24">
      <c r="A137" s="10">
        <v>19</v>
      </c>
      <c r="B137" s="292"/>
      <c r="C137" s="292" t="s">
        <v>5966</v>
      </c>
      <c r="D137" s="327" t="s">
        <v>5967</v>
      </c>
      <c r="E137" s="326" t="s">
        <v>6253</v>
      </c>
      <c r="F137" s="259">
        <v>2024</v>
      </c>
      <c r="G137" s="259">
        <v>2024</v>
      </c>
      <c r="H137" s="328"/>
      <c r="I137" s="296"/>
      <c r="J137" s="296"/>
      <c r="K137" s="296"/>
    </row>
    <row r="138" spans="1:11" ht="36">
      <c r="A138" s="10">
        <v>20</v>
      </c>
      <c r="B138" s="292"/>
      <c r="C138" s="556" t="s">
        <v>5969</v>
      </c>
      <c r="D138" s="327" t="s">
        <v>5970</v>
      </c>
      <c r="E138" s="326" t="s">
        <v>6253</v>
      </c>
      <c r="F138" s="259">
        <v>2024</v>
      </c>
      <c r="G138" s="259">
        <v>2024</v>
      </c>
      <c r="H138" s="328"/>
      <c r="I138" s="296"/>
      <c r="J138" s="296"/>
      <c r="K138" s="296"/>
    </row>
    <row r="139" spans="1:11" ht="48">
      <c r="A139" s="10">
        <v>21</v>
      </c>
      <c r="B139" s="292"/>
      <c r="C139" s="292" t="s">
        <v>5971</v>
      </c>
      <c r="D139" s="327" t="s">
        <v>5972</v>
      </c>
      <c r="E139" s="326" t="s">
        <v>6253</v>
      </c>
      <c r="F139" s="259">
        <v>2024</v>
      </c>
      <c r="G139" s="259">
        <v>2024</v>
      </c>
      <c r="H139" s="328"/>
      <c r="I139" s="296"/>
      <c r="J139" s="296"/>
      <c r="K139" s="296"/>
    </row>
    <row r="140" spans="1:11" ht="48" customHeight="1">
      <c r="A140" s="259">
        <v>22</v>
      </c>
      <c r="B140" s="292"/>
      <c r="C140" s="292" t="s">
        <v>5974</v>
      </c>
      <c r="D140" s="327" t="s">
        <v>5975</v>
      </c>
      <c r="E140" s="326" t="s">
        <v>6253</v>
      </c>
      <c r="F140" s="259">
        <v>2024</v>
      </c>
      <c r="G140" s="259">
        <v>2024</v>
      </c>
      <c r="H140" s="328"/>
      <c r="I140" s="296"/>
      <c r="J140" s="296"/>
      <c r="K140" s="296"/>
    </row>
    <row r="141" spans="1:11" ht="24">
      <c r="A141" s="10">
        <v>23</v>
      </c>
      <c r="B141" s="292"/>
      <c r="C141" s="556" t="s">
        <v>5978</v>
      </c>
      <c r="D141" s="327" t="s">
        <v>5979</v>
      </c>
      <c r="E141" s="326" t="s">
        <v>6253</v>
      </c>
      <c r="F141" s="259">
        <v>2024</v>
      </c>
      <c r="G141" s="259">
        <v>2024</v>
      </c>
      <c r="H141" s="328"/>
      <c r="I141" s="296"/>
      <c r="J141" s="296"/>
      <c r="K141" s="296"/>
    </row>
    <row r="142" spans="1:11" ht="24">
      <c r="A142" s="10">
        <v>24</v>
      </c>
      <c r="B142" s="292"/>
      <c r="C142" s="556" t="s">
        <v>5981</v>
      </c>
      <c r="D142" s="327" t="s">
        <v>5982</v>
      </c>
      <c r="E142" s="326" t="s">
        <v>6077</v>
      </c>
      <c r="F142" s="259">
        <v>2024</v>
      </c>
      <c r="G142" s="259">
        <v>2024</v>
      </c>
      <c r="H142" s="328"/>
      <c r="I142" s="296"/>
      <c r="J142" s="296"/>
      <c r="K142" s="296"/>
    </row>
    <row r="143" spans="1:11" ht="24">
      <c r="A143" s="10">
        <v>25</v>
      </c>
      <c r="B143" s="292"/>
      <c r="C143" s="556" t="s">
        <v>5983</v>
      </c>
      <c r="D143" s="327" t="s">
        <v>5984</v>
      </c>
      <c r="E143" s="326" t="s">
        <v>6253</v>
      </c>
      <c r="F143" s="259">
        <v>2024</v>
      </c>
      <c r="G143" s="259">
        <v>2024</v>
      </c>
      <c r="H143" s="328"/>
      <c r="I143" s="296"/>
      <c r="J143" s="296"/>
      <c r="K143" s="296"/>
    </row>
    <row r="144" spans="1:11" ht="36">
      <c r="A144" s="259">
        <v>26</v>
      </c>
      <c r="B144" s="292"/>
      <c r="C144" s="292" t="s">
        <v>5986</v>
      </c>
      <c r="D144" s="327" t="s">
        <v>5987</v>
      </c>
      <c r="E144" s="326" t="s">
        <v>6253</v>
      </c>
      <c r="F144" s="259">
        <v>2024</v>
      </c>
      <c r="G144" s="259">
        <v>2024</v>
      </c>
      <c r="H144" s="328"/>
      <c r="I144" s="296"/>
      <c r="J144" s="296"/>
      <c r="K144" s="296"/>
    </row>
    <row r="145" spans="1:11" ht="36">
      <c r="A145" s="10">
        <v>27</v>
      </c>
      <c r="B145" s="292"/>
      <c r="C145" s="556" t="s">
        <v>5988</v>
      </c>
      <c r="D145" s="327" t="s">
        <v>5989</v>
      </c>
      <c r="E145" s="326" t="s">
        <v>6253</v>
      </c>
      <c r="F145" s="259">
        <v>2024</v>
      </c>
      <c r="G145" s="259">
        <v>2024</v>
      </c>
      <c r="H145" s="328"/>
      <c r="I145" s="296"/>
      <c r="J145" s="296"/>
      <c r="K145" s="296"/>
    </row>
    <row r="146" spans="1:11" ht="24">
      <c r="A146" s="10">
        <v>28</v>
      </c>
      <c r="B146" s="292"/>
      <c r="C146" s="292" t="s">
        <v>5990</v>
      </c>
      <c r="D146" s="327" t="s">
        <v>5991</v>
      </c>
      <c r="E146" s="326" t="s">
        <v>6077</v>
      </c>
      <c r="F146" s="259">
        <v>2024</v>
      </c>
      <c r="G146" s="259">
        <v>2024</v>
      </c>
      <c r="H146" s="328"/>
      <c r="I146" s="296"/>
      <c r="J146" s="296"/>
      <c r="K146" s="296"/>
    </row>
    <row r="147" spans="1:11" ht="24">
      <c r="A147" s="10">
        <v>29</v>
      </c>
      <c r="B147" s="292"/>
      <c r="C147" s="326"/>
      <c r="D147" s="327" t="s">
        <v>6004</v>
      </c>
      <c r="E147" s="326" t="s">
        <v>5491</v>
      </c>
      <c r="F147" s="259">
        <v>2024</v>
      </c>
      <c r="G147" s="259">
        <v>2024</v>
      </c>
      <c r="H147" s="328"/>
      <c r="I147" s="296"/>
      <c r="J147" s="296"/>
      <c r="K147" s="296"/>
    </row>
    <row r="148" spans="1:11" ht="36">
      <c r="A148" s="10"/>
      <c r="B148" s="292"/>
      <c r="C148" s="326"/>
      <c r="D148" s="327" t="s">
        <v>6007</v>
      </c>
      <c r="E148" s="326" t="s">
        <v>5491</v>
      </c>
      <c r="F148" s="259">
        <v>2024</v>
      </c>
      <c r="G148" s="259">
        <v>2024</v>
      </c>
      <c r="H148" s="328"/>
      <c r="I148" s="296"/>
      <c r="J148" s="296"/>
      <c r="K148" s="296"/>
    </row>
    <row r="149" spans="1:11" ht="36">
      <c r="A149" s="10"/>
      <c r="B149" s="292"/>
      <c r="C149" s="326"/>
      <c r="D149" s="327" t="s">
        <v>6009</v>
      </c>
      <c r="E149" s="326" t="s">
        <v>5491</v>
      </c>
      <c r="F149" s="259">
        <v>2024</v>
      </c>
      <c r="G149" s="259">
        <v>2024</v>
      </c>
      <c r="H149" s="328"/>
      <c r="I149" s="296"/>
      <c r="J149" s="296"/>
      <c r="K149" s="296"/>
    </row>
    <row r="150" spans="1:11">
      <c r="A150" s="10"/>
      <c r="B150" s="292"/>
      <c r="C150" s="326"/>
      <c r="D150" s="327"/>
      <c r="E150" s="326"/>
      <c r="F150" s="259"/>
      <c r="G150" s="259"/>
      <c r="H150" s="328"/>
      <c r="I150" s="296"/>
      <c r="J150" s="296"/>
      <c r="K150" s="296"/>
    </row>
    <row r="151" spans="1:11">
      <c r="A151" s="10"/>
      <c r="B151" s="292"/>
      <c r="C151" s="326"/>
      <c r="D151" s="327"/>
      <c r="E151" s="326"/>
      <c r="F151" s="259"/>
      <c r="G151" s="259"/>
      <c r="H151" s="328"/>
      <c r="I151" s="296"/>
      <c r="J151" s="296"/>
      <c r="K151" s="296"/>
    </row>
    <row r="152" spans="1:11">
      <c r="A152" s="10"/>
      <c r="B152" s="292"/>
      <c r="C152" s="326"/>
      <c r="D152" s="327"/>
      <c r="E152" s="326"/>
      <c r="F152" s="259"/>
      <c r="G152" s="259"/>
      <c r="H152" s="328"/>
      <c r="I152" s="296"/>
      <c r="J152" s="296"/>
      <c r="K152" s="296"/>
    </row>
    <row r="153" spans="1:11">
      <c r="A153" s="10"/>
      <c r="B153" s="292"/>
      <c r="C153" s="326"/>
      <c r="D153" s="327"/>
      <c r="E153" s="326"/>
      <c r="F153" s="259"/>
      <c r="G153" s="259"/>
      <c r="H153" s="328"/>
      <c r="I153" s="296"/>
      <c r="J153" s="296"/>
      <c r="K153" s="296"/>
    </row>
    <row r="154" spans="1:11">
      <c r="A154" s="10"/>
      <c r="B154" s="292"/>
      <c r="C154" s="326"/>
      <c r="D154" s="327"/>
      <c r="E154" s="326"/>
      <c r="F154" s="259"/>
      <c r="G154" s="259"/>
      <c r="H154" s="328"/>
      <c r="I154" s="296"/>
      <c r="J154" s="296"/>
      <c r="K154" s="296"/>
    </row>
    <row r="155" spans="1:11">
      <c r="A155" s="10"/>
      <c r="B155" s="292"/>
      <c r="C155" s="326"/>
      <c r="D155" s="327"/>
      <c r="E155" s="326"/>
      <c r="F155" s="259"/>
      <c r="G155" s="259"/>
      <c r="H155" s="328"/>
      <c r="I155" s="296"/>
      <c r="J155" s="296"/>
      <c r="K155" s="296"/>
    </row>
    <row r="156" spans="1:11">
      <c r="A156" s="10"/>
      <c r="B156" s="292"/>
      <c r="C156" s="326"/>
      <c r="D156" s="327"/>
      <c r="E156" s="326"/>
      <c r="F156" s="259"/>
      <c r="G156" s="259"/>
      <c r="H156" s="328"/>
      <c r="I156" s="296"/>
      <c r="J156" s="296"/>
      <c r="K156" s="296"/>
    </row>
    <row r="157" spans="1:11">
      <c r="A157" s="10"/>
      <c r="B157" s="292"/>
      <c r="C157" s="326"/>
      <c r="D157" s="327"/>
      <c r="E157" s="326"/>
      <c r="F157" s="259"/>
      <c r="G157" s="259"/>
      <c r="H157" s="328"/>
      <c r="I157" s="296"/>
      <c r="J157" s="296"/>
      <c r="K157" s="296"/>
    </row>
    <row r="158" spans="1:11">
      <c r="A158" s="10"/>
      <c r="B158" s="292"/>
      <c r="C158" s="326"/>
      <c r="D158" s="327"/>
      <c r="E158" s="326"/>
      <c r="F158" s="259"/>
      <c r="G158" s="259"/>
      <c r="H158" s="328"/>
      <c r="I158" s="296"/>
      <c r="J158" s="296"/>
      <c r="K158" s="296"/>
    </row>
    <row r="159" spans="1:11">
      <c r="A159" s="10"/>
      <c r="B159" s="292"/>
      <c r="C159" s="326"/>
      <c r="D159" s="327"/>
      <c r="E159" s="326"/>
      <c r="F159" s="259"/>
      <c r="G159" s="259"/>
      <c r="H159" s="328"/>
      <c r="I159" s="296"/>
      <c r="J159" s="296"/>
      <c r="K159" s="296"/>
    </row>
    <row r="160" spans="1:11">
      <c r="A160" s="10"/>
      <c r="B160" s="292"/>
      <c r="C160" s="326"/>
      <c r="D160" s="327"/>
      <c r="E160" s="326"/>
      <c r="F160" s="259"/>
      <c r="G160" s="259"/>
      <c r="H160" s="328"/>
      <c r="I160" s="296"/>
      <c r="J160" s="296"/>
      <c r="K160" s="296"/>
    </row>
    <row r="161" spans="1:11">
      <c r="A161" s="10"/>
      <c r="B161" s="292"/>
      <c r="C161" s="326"/>
      <c r="D161" s="327"/>
      <c r="E161" s="326"/>
      <c r="F161" s="259"/>
      <c r="G161" s="259"/>
      <c r="H161" s="328"/>
      <c r="I161" s="296"/>
      <c r="J161" s="296"/>
      <c r="K161" s="296"/>
    </row>
    <row r="162" spans="1:11">
      <c r="A162" s="10"/>
      <c r="B162" s="292"/>
      <c r="C162" s="326"/>
      <c r="D162" s="327"/>
      <c r="E162" s="326"/>
      <c r="F162" s="259"/>
      <c r="G162" s="259"/>
      <c r="H162" s="328"/>
      <c r="I162" s="296"/>
      <c r="J162" s="296"/>
      <c r="K162" s="296"/>
    </row>
    <row r="163" spans="1:11">
      <c r="A163" s="10"/>
      <c r="B163" s="292"/>
      <c r="C163" s="326"/>
      <c r="D163" s="327"/>
      <c r="E163" s="326"/>
      <c r="F163" s="259"/>
      <c r="G163" s="259"/>
      <c r="H163" s="328"/>
      <c r="I163" s="296"/>
      <c r="J163" s="296"/>
      <c r="K163" s="296"/>
    </row>
    <row r="164" spans="1:11">
      <c r="A164" s="10"/>
      <c r="B164" s="292"/>
      <c r="C164" s="326"/>
      <c r="D164" s="327"/>
      <c r="E164" s="326"/>
      <c r="F164" s="259"/>
      <c r="G164" s="259"/>
      <c r="H164" s="328"/>
      <c r="I164" s="296"/>
      <c r="J164" s="296"/>
      <c r="K164" s="296"/>
    </row>
    <row r="165" spans="1:11">
      <c r="A165" s="10"/>
      <c r="B165" s="292"/>
      <c r="C165" s="326"/>
      <c r="D165" s="327"/>
      <c r="E165" s="326"/>
      <c r="F165" s="259"/>
      <c r="G165" s="259"/>
      <c r="H165" s="328"/>
      <c r="I165" s="296"/>
      <c r="J165" s="296"/>
      <c r="K165" s="296"/>
    </row>
    <row r="166" spans="1:11">
      <c r="A166" s="10"/>
      <c r="B166" s="292"/>
      <c r="C166" s="326"/>
      <c r="D166" s="327"/>
      <c r="E166" s="326"/>
      <c r="F166" s="259"/>
      <c r="G166" s="259"/>
      <c r="H166" s="328"/>
      <c r="I166" s="296"/>
      <c r="J166" s="296"/>
      <c r="K166" s="296"/>
    </row>
    <row r="167" spans="1:11">
      <c r="A167" s="10"/>
      <c r="B167" s="292"/>
      <c r="C167" s="326"/>
      <c r="D167" s="327"/>
      <c r="E167" s="326"/>
      <c r="F167" s="259"/>
      <c r="G167" s="259"/>
      <c r="H167" s="328"/>
      <c r="I167" s="296"/>
      <c r="J167" s="296"/>
      <c r="K167" s="296"/>
    </row>
    <row r="168" spans="1:11">
      <c r="A168" s="10"/>
      <c r="B168" s="292"/>
      <c r="C168" s="326"/>
      <c r="D168" s="327"/>
      <c r="E168" s="326"/>
      <c r="F168" s="259"/>
      <c r="G168" s="259"/>
      <c r="H168" s="328"/>
      <c r="I168" s="296"/>
      <c r="J168" s="296"/>
      <c r="K168" s="296"/>
    </row>
  </sheetData>
  <phoneticPr fontId="7" type="noConversion"/>
  <hyperlinks>
    <hyperlink ref="B75" r:id="rId1" xr:uid="{00000000-0004-0000-1B00-000000000000}"/>
    <hyperlink ref="B76:B90" r:id="rId2" display="REK. 025/ABDI1/REK/II/2023" xr:uid="{00000000-0004-0000-1B00-000001000000}"/>
    <hyperlink ref="B91" r:id="rId3" xr:uid="{00000000-0004-0000-1B00-000002000000}"/>
    <hyperlink ref="B92" r:id="rId4" xr:uid="{00000000-0004-0000-1B00-000003000000}"/>
    <hyperlink ref="B93" r:id="rId5" xr:uid="{00000000-0004-0000-1B00-000004000000}"/>
    <hyperlink ref="B94" r:id="rId6" xr:uid="{00000000-0004-0000-1B00-000005000000}"/>
    <hyperlink ref="B95:B104" r:id="rId7" display="REK. 117/ABDI1/REK/VIII/2023" xr:uid="{00000000-0004-0000-1B00-000006000000}"/>
    <hyperlink ref="B105" r:id="rId8" xr:uid="{00000000-0004-0000-1B00-000007000000}"/>
    <hyperlink ref="B107" r:id="rId9" xr:uid="{00000000-0004-0000-1B00-000008000000}"/>
    <hyperlink ref="B37" r:id="rId10" xr:uid="{00000000-0004-0000-1B00-000009000000}"/>
    <hyperlink ref="B38:B53" r:id="rId11" display="REK.070/ABDI1/REK/II/2022" xr:uid="{00000000-0004-0000-1B00-00000A000000}"/>
    <hyperlink ref="B7" r:id="rId12" xr:uid="{00000000-0004-0000-1B00-00000B000000}"/>
    <hyperlink ref="B8:B17" r:id="rId13" display="REK.091/ABDI1/REK/III/2021" xr:uid="{00000000-0004-0000-1B00-00000C000000}"/>
    <hyperlink ref="B18" r:id="rId14" xr:uid="{00000000-0004-0000-1B00-00000D000000}"/>
    <hyperlink ref="B19" r:id="rId15" xr:uid="{00000000-0004-0000-1B00-00000E000000}"/>
    <hyperlink ref="B20:B23" r:id="rId16" display="REK.119/ABDI1/REK/V/2021" xr:uid="{00000000-0004-0000-1B00-00000F000000}"/>
    <hyperlink ref="B24" r:id="rId17" xr:uid="{00000000-0004-0000-1B00-000010000000}"/>
    <hyperlink ref="B25" r:id="rId18" xr:uid="{00000000-0004-0000-1B00-000011000000}"/>
    <hyperlink ref="B26:B34" r:id="rId19" display="REK.150/SAM4/REK/VIII/2021" xr:uid="{00000000-0004-0000-1B00-000012000000}"/>
    <hyperlink ref="B35" r:id="rId20" xr:uid="{00000000-0004-0000-1B00-000013000000}"/>
    <hyperlink ref="C75" r:id="rId21" xr:uid="{00000000-0004-0000-1B00-000014000000}"/>
    <hyperlink ref="C76" r:id="rId22" xr:uid="{00000000-0004-0000-1B00-000015000000}"/>
    <hyperlink ref="C77" r:id="rId23" xr:uid="{00000000-0004-0000-1B00-000016000000}"/>
    <hyperlink ref="C78" r:id="rId24" xr:uid="{00000000-0004-0000-1B00-000017000000}"/>
    <hyperlink ref="C79" r:id="rId25" xr:uid="{00000000-0004-0000-1B00-000018000000}"/>
    <hyperlink ref="C80" r:id="rId26" xr:uid="{00000000-0004-0000-1B00-000019000000}"/>
    <hyperlink ref="C81" r:id="rId27" xr:uid="{00000000-0004-0000-1B00-00001A000000}"/>
    <hyperlink ref="C82" r:id="rId28" xr:uid="{00000000-0004-0000-1B00-00001B000000}"/>
    <hyperlink ref="C83" r:id="rId29" xr:uid="{00000000-0004-0000-1B00-00001C000000}"/>
    <hyperlink ref="C84" r:id="rId30" xr:uid="{00000000-0004-0000-1B00-00001D000000}"/>
    <hyperlink ref="C85" r:id="rId31" xr:uid="{00000000-0004-0000-1B00-00001E000000}"/>
    <hyperlink ref="C86" r:id="rId32" xr:uid="{00000000-0004-0000-1B00-00001F000000}"/>
    <hyperlink ref="C87" r:id="rId33" xr:uid="{00000000-0004-0000-1B00-000020000000}"/>
    <hyperlink ref="C88" r:id="rId34" xr:uid="{00000000-0004-0000-1B00-000021000000}"/>
    <hyperlink ref="C89" r:id="rId35" xr:uid="{00000000-0004-0000-1B00-000022000000}"/>
    <hyperlink ref="C94" r:id="rId36" xr:uid="{00000000-0004-0000-1B00-000023000000}"/>
    <hyperlink ref="C95" r:id="rId37" xr:uid="{00000000-0004-0000-1B00-000024000000}"/>
    <hyperlink ref="C96" r:id="rId38" xr:uid="{00000000-0004-0000-1B00-000025000000}"/>
    <hyperlink ref="C97" r:id="rId39" xr:uid="{00000000-0004-0000-1B00-000026000000}"/>
    <hyperlink ref="C98" r:id="rId40" xr:uid="{00000000-0004-0000-1B00-000027000000}"/>
    <hyperlink ref="C99" r:id="rId41" xr:uid="{00000000-0004-0000-1B00-000028000000}"/>
    <hyperlink ref="C100" r:id="rId42" xr:uid="{00000000-0004-0000-1B00-000029000000}"/>
    <hyperlink ref="C101" r:id="rId43" xr:uid="{00000000-0004-0000-1B00-00002A000000}"/>
    <hyperlink ref="C102" r:id="rId44" xr:uid="{00000000-0004-0000-1B00-00002B000000}"/>
    <hyperlink ref="C103" r:id="rId45" xr:uid="{00000000-0004-0000-1B00-00002C000000}"/>
    <hyperlink ref="C90" r:id="rId46" xr:uid="{00000000-0004-0000-1B00-00002D000000}"/>
    <hyperlink ref="C104" r:id="rId47" xr:uid="{00000000-0004-0000-1B00-00002E000000}"/>
    <hyperlink ref="C105" r:id="rId48" xr:uid="{00000000-0004-0000-1B00-00002F000000}"/>
    <hyperlink ref="C38" r:id="rId49" xr:uid="{00000000-0004-0000-1B00-000030000000}"/>
    <hyperlink ref="C39" r:id="rId50" xr:uid="{00000000-0004-0000-1B00-000031000000}"/>
    <hyperlink ref="C40" r:id="rId51" xr:uid="{00000000-0004-0000-1B00-000032000000}"/>
    <hyperlink ref="C41" r:id="rId52" xr:uid="{00000000-0004-0000-1B00-000033000000}"/>
    <hyperlink ref="C42" r:id="rId53" xr:uid="{00000000-0004-0000-1B00-000034000000}"/>
    <hyperlink ref="C43" r:id="rId54" xr:uid="{00000000-0004-0000-1B00-000035000000}"/>
    <hyperlink ref="C44" r:id="rId55" xr:uid="{00000000-0004-0000-1B00-000036000000}"/>
    <hyperlink ref="C45" r:id="rId56" xr:uid="{00000000-0004-0000-1B00-000037000000}"/>
    <hyperlink ref="C46" r:id="rId57" xr:uid="{00000000-0004-0000-1B00-000038000000}"/>
    <hyperlink ref="C47" r:id="rId58" xr:uid="{00000000-0004-0000-1B00-000039000000}"/>
    <hyperlink ref="C48" r:id="rId59" xr:uid="{00000000-0004-0000-1B00-00003A000000}"/>
    <hyperlink ref="C49" r:id="rId60" xr:uid="{00000000-0004-0000-1B00-00003B000000}"/>
    <hyperlink ref="C50" r:id="rId61" xr:uid="{00000000-0004-0000-1B00-00003C000000}"/>
    <hyperlink ref="C51" r:id="rId62" xr:uid="{00000000-0004-0000-1B00-00003D000000}"/>
    <hyperlink ref="C53" r:id="rId63" xr:uid="{00000000-0004-0000-1B00-00003E000000}"/>
    <hyperlink ref="C54" r:id="rId64" xr:uid="{00000000-0004-0000-1B00-00003F000000}"/>
    <hyperlink ref="C55" r:id="rId65" xr:uid="{00000000-0004-0000-1B00-000040000000}"/>
    <hyperlink ref="C56" r:id="rId66" xr:uid="{00000000-0004-0000-1B00-000041000000}"/>
    <hyperlink ref="C57" r:id="rId67" xr:uid="{00000000-0004-0000-1B00-000042000000}"/>
    <hyperlink ref="C58" r:id="rId68" xr:uid="{00000000-0004-0000-1B00-000043000000}"/>
    <hyperlink ref="C59" r:id="rId69" xr:uid="{00000000-0004-0000-1B00-000044000000}"/>
    <hyperlink ref="C60" r:id="rId70" xr:uid="{00000000-0004-0000-1B00-000045000000}"/>
    <hyperlink ref="C63" r:id="rId71" xr:uid="{00000000-0004-0000-1B00-000046000000}"/>
    <hyperlink ref="C64" r:id="rId72" xr:uid="{00000000-0004-0000-1B00-000047000000}"/>
    <hyperlink ref="C7" r:id="rId73" xr:uid="{00000000-0004-0000-1B00-000048000000}"/>
    <hyperlink ref="C8" r:id="rId74" xr:uid="{00000000-0004-0000-1B00-000049000000}"/>
    <hyperlink ref="C9" r:id="rId75" xr:uid="{00000000-0004-0000-1B00-00004A000000}"/>
    <hyperlink ref="C10" r:id="rId76" xr:uid="{00000000-0004-0000-1B00-00004B000000}"/>
    <hyperlink ref="C11" r:id="rId77" xr:uid="{00000000-0004-0000-1B00-00004C000000}"/>
    <hyperlink ref="C12" r:id="rId78" xr:uid="{00000000-0004-0000-1B00-00004D000000}"/>
    <hyperlink ref="C13" r:id="rId79" xr:uid="{00000000-0004-0000-1B00-00004E000000}"/>
    <hyperlink ref="C14" r:id="rId80" xr:uid="{00000000-0004-0000-1B00-00004F000000}"/>
    <hyperlink ref="C15" r:id="rId81" xr:uid="{00000000-0004-0000-1B00-000050000000}"/>
    <hyperlink ref="C25" r:id="rId82" xr:uid="{00000000-0004-0000-1B00-000051000000}"/>
    <hyperlink ref="C26" r:id="rId83" xr:uid="{00000000-0004-0000-1B00-000052000000}"/>
    <hyperlink ref="C18" r:id="rId84" xr:uid="{00000000-0004-0000-1B00-000053000000}"/>
    <hyperlink ref="C19" r:id="rId85" xr:uid="{00000000-0004-0000-1B00-000054000000}"/>
    <hyperlink ref="C20" r:id="rId86" xr:uid="{00000000-0004-0000-1B00-000055000000}"/>
    <hyperlink ref="C21" r:id="rId87" xr:uid="{00000000-0004-0000-1B00-000056000000}"/>
    <hyperlink ref="C22" r:id="rId88" xr:uid="{00000000-0004-0000-1B00-000057000000}"/>
    <hyperlink ref="C16" r:id="rId89" xr:uid="{00000000-0004-0000-1B00-000058000000}"/>
    <hyperlink ref="C17" r:id="rId90" xr:uid="{00000000-0004-0000-1B00-000059000000}"/>
    <hyperlink ref="C91" r:id="rId91" xr:uid="{00000000-0004-0000-1B00-00005A000000}"/>
    <hyperlink ref="B36" r:id="rId92" xr:uid="{00000000-0004-0000-1B00-00005B000000}"/>
    <hyperlink ref="C37" r:id="rId93" xr:uid="{00000000-0004-0000-1B00-00005C000000}"/>
    <hyperlink ref="B68" r:id="rId94" xr:uid="{00000000-0004-0000-1B00-00005D000000}"/>
    <hyperlink ref="C33" r:id="rId95" xr:uid="{00000000-0004-0000-1B00-00005E000000}"/>
    <hyperlink ref="C28" r:id="rId96" xr:uid="{00000000-0004-0000-1B00-00005F000000}"/>
    <hyperlink ref="C29" r:id="rId97" xr:uid="{00000000-0004-0000-1B00-000060000000}"/>
    <hyperlink ref="C23" r:id="rId98" display="1821/ABDI1/LPPM/VIII/2021" xr:uid="{00000000-0004-0000-1B00-000061000000}"/>
    <hyperlink ref="C68" r:id="rId99" xr:uid="{00000000-0004-0000-1B00-000062000000}"/>
    <hyperlink ref="B70" r:id="rId100" xr:uid="{00000000-0004-0000-1B00-000063000000}"/>
    <hyperlink ref="C70" r:id="rId101" xr:uid="{00000000-0004-0000-1B00-000064000000}"/>
    <hyperlink ref="C92" r:id="rId102" xr:uid="{00000000-0004-0000-1B00-000065000000}"/>
    <hyperlink ref="C93" r:id="rId103" xr:uid="{00000000-0004-0000-1B00-000066000000}"/>
    <hyperlink ref="B106" r:id="rId104" xr:uid="{00000000-0004-0000-1B00-000067000000}"/>
    <hyperlink ref="C106" r:id="rId105" xr:uid="{00000000-0004-0000-1B00-000068000000}"/>
    <hyperlink ref="B119" r:id="rId106" display="https://yptorid-my.sharepoint.com/:b:/g/personal/lppm_ittelkom-sby_ac_id/EVmf0qXQaO1LvsHj6UcKHsMBOOYQB9GtgAeVzl_2orTDPg?e=9fZAvL" xr:uid="{00000000-0004-0000-1B00-000069000000}"/>
    <hyperlink ref="B120:B125" r:id="rId107" display="https://yptorid-my.sharepoint.com/:b:/g/personal/lppm_ittelkom-sby_ac_id/EVmf0qXQaO1LvsHj6UcKHsMBOOYQB9GtgAeVzl_2orTDPg?e=9fZAvL" xr:uid="{00000000-0004-0000-1B00-00006A000000}"/>
    <hyperlink ref="C128" r:id="rId108" xr:uid="{00000000-0004-0000-1B00-00006B000000}"/>
    <hyperlink ref="C129" r:id="rId109" xr:uid="{00000000-0004-0000-1B00-00006C000000}"/>
    <hyperlink ref="C134" r:id="rId110" xr:uid="{00000000-0004-0000-1B00-00006D000000}"/>
    <hyperlink ref="C136" r:id="rId111" xr:uid="{00000000-0004-0000-1B00-00006E000000}"/>
    <hyperlink ref="C137" r:id="rId112" xr:uid="{00000000-0004-0000-1B00-00006F000000}"/>
    <hyperlink ref="C139" r:id="rId113" xr:uid="{00000000-0004-0000-1B00-000070000000}"/>
    <hyperlink ref="C140" r:id="rId114" xr:uid="{00000000-0004-0000-1B00-000071000000}"/>
    <hyperlink ref="C144" r:id="rId115" xr:uid="{00000000-0004-0000-1B00-000072000000}"/>
    <hyperlink ref="C146" r:id="rId116" xr:uid="{00000000-0004-0000-1B00-000073000000}"/>
    <hyperlink ref="C126" r:id="rId117" xr:uid="{00000000-0004-0000-1B00-000074000000}"/>
    <hyperlink ref="C127" r:id="rId118" xr:uid="{00000000-0004-0000-1B00-000075000000}"/>
    <hyperlink ref="C130" r:id="rId119" xr:uid="{00000000-0004-0000-1B00-000076000000}"/>
    <hyperlink ref="C131" r:id="rId120" xr:uid="{00000000-0004-0000-1B00-000077000000}"/>
    <hyperlink ref="C132" r:id="rId121" xr:uid="{00000000-0004-0000-1B00-000078000000}"/>
    <hyperlink ref="C133" r:id="rId122" xr:uid="{00000000-0004-0000-1B00-000079000000}"/>
    <hyperlink ref="C135" r:id="rId123" xr:uid="{00000000-0004-0000-1B00-00007A000000}"/>
    <hyperlink ref="C138" r:id="rId124" xr:uid="{00000000-0004-0000-1B00-00007B000000}"/>
    <hyperlink ref="C141" r:id="rId125" xr:uid="{00000000-0004-0000-1B00-00007C000000}"/>
    <hyperlink ref="C142" r:id="rId126" xr:uid="{00000000-0004-0000-1B00-00007D000000}"/>
    <hyperlink ref="C143" r:id="rId127" xr:uid="{00000000-0004-0000-1B00-00007E000000}"/>
    <hyperlink ref="C145" r:id="rId128" xr:uid="{00000000-0004-0000-1B00-00007F000000}"/>
    <hyperlink ref="B110" r:id="rId129" xr:uid="{00000000-0004-0000-1B00-000080000000}"/>
    <hyperlink ref="C108" r:id="rId130" xr:uid="{00000000-0004-0000-1B00-000081000000}"/>
    <hyperlink ref="B109" r:id="rId131" xr:uid="{00000000-0004-0000-1B00-000082000000}"/>
    <hyperlink ref="B108" r:id="rId132" xr:uid="{00000000-0004-0000-1B00-000083000000}"/>
    <hyperlink ref="B112" r:id="rId133" xr:uid="{00000000-0004-0000-1B00-000084000000}"/>
    <hyperlink ref="B113:B118" r:id="rId134" display="REK.259_ABDI1_REK_XII_2023" xr:uid="{00000000-0004-0000-1B00-000085000000}"/>
  </hyperlinks>
  <pageMargins left="0.7" right="0.7" top="0.75" bottom="0.75" header="0.3" footer="0.3"/>
  <legacyDrawing r:id="rId13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1"/>
  <dimension ref="A1:AT111"/>
  <sheetViews>
    <sheetView workbookViewId="0">
      <selection activeCell="J168" sqref="J168"/>
    </sheetView>
  </sheetViews>
  <sheetFormatPr defaultColWidth="8.6640625" defaultRowHeight="13.2"/>
  <cols>
    <col min="1" max="1" width="17.109375" style="82" customWidth="1"/>
    <col min="2" max="2" width="5.6640625" style="82" customWidth="1"/>
    <col min="3" max="3" width="34.109375" style="127" customWidth="1"/>
    <col min="4" max="6" width="16.44140625" style="127" customWidth="1"/>
    <col min="7" max="7" width="14.88671875" style="149" customWidth="1"/>
    <col min="8" max="8" width="16.5546875" style="127" bestFit="1" customWidth="1"/>
    <col min="9" max="9" width="14.88671875" style="149" customWidth="1"/>
    <col min="10" max="10" width="16.5546875" style="149" bestFit="1" customWidth="1"/>
    <col min="11" max="11" width="14.88671875" style="149" customWidth="1"/>
    <col min="12" max="12" width="22.6640625" style="127" customWidth="1"/>
    <col min="13" max="13" width="4.109375" style="127" customWidth="1"/>
    <col min="14" max="14" width="15.5546875" style="127" customWidth="1"/>
    <col min="15" max="15" width="4.6640625" style="127" customWidth="1"/>
    <col min="16" max="16" width="29.5546875" style="127" customWidth="1"/>
    <col min="17" max="17" width="15.5546875" style="149" customWidth="1"/>
    <col min="18" max="18" width="16.44140625" style="127" customWidth="1"/>
    <col min="19" max="19" width="16.5546875" style="127" customWidth="1"/>
    <col min="20" max="20" width="15.88671875" style="149" customWidth="1"/>
    <col min="21" max="21" width="15.88671875" style="127" customWidth="1"/>
    <col min="22" max="22" width="15.88671875" style="149" customWidth="1"/>
    <col min="23" max="23" width="8.6640625" style="127" customWidth="1"/>
    <col min="24" max="24" width="4.88671875" style="82" customWidth="1"/>
    <col min="25" max="25" width="10.109375" style="127" customWidth="1"/>
    <col min="26" max="26" width="20.33203125" style="127" customWidth="1"/>
    <col min="27" max="27" width="16.44140625" style="149" customWidth="1"/>
    <col min="28" max="28" width="16.6640625" style="149" customWidth="1"/>
    <col min="29" max="30" width="16.88671875" style="149" customWidth="1"/>
    <col min="31" max="33" width="18.109375" style="127" customWidth="1"/>
    <col min="34" max="34" width="16.88671875" style="127" customWidth="1"/>
    <col min="35" max="35" width="8.6640625" style="127" customWidth="1"/>
    <col min="36" max="36" width="8.6640625" style="127"/>
    <col min="37" max="37" width="13.6640625" style="127" customWidth="1"/>
    <col min="38" max="38" width="20.109375" style="127" customWidth="1"/>
    <col min="39" max="46" width="16.109375" style="127" customWidth="1"/>
    <col min="47" max="16384" width="8.6640625" style="127"/>
  </cols>
  <sheetData>
    <row r="1" spans="1:46">
      <c r="A1" s="136" t="s">
        <v>6236</v>
      </c>
      <c r="B1" s="137"/>
      <c r="C1" s="138"/>
      <c r="D1" s="138"/>
      <c r="E1" s="138"/>
      <c r="F1" s="138"/>
      <c r="G1" s="147"/>
      <c r="H1" s="138"/>
      <c r="I1" s="147"/>
      <c r="J1" s="147"/>
      <c r="K1" s="147"/>
      <c r="N1" s="136" t="s">
        <v>6237</v>
      </c>
      <c r="O1" s="137"/>
      <c r="P1" s="138"/>
      <c r="Q1" s="147"/>
      <c r="R1" s="138"/>
      <c r="S1" s="138"/>
      <c r="T1" s="147"/>
      <c r="U1" s="138"/>
      <c r="V1" s="147"/>
      <c r="X1" s="1432" t="s">
        <v>6238</v>
      </c>
      <c r="Y1" s="1432"/>
      <c r="Z1" s="1432"/>
      <c r="AA1" s="1432"/>
      <c r="AB1" s="1432"/>
      <c r="AC1" s="1432"/>
      <c r="AD1" s="1432"/>
      <c r="AE1" s="1432"/>
      <c r="AF1" s="1432"/>
      <c r="AG1" s="1432"/>
      <c r="AH1" s="1432"/>
      <c r="AJ1" s="1432" t="s">
        <v>6239</v>
      </c>
      <c r="AK1" s="1432"/>
      <c r="AL1" s="1432"/>
      <c r="AM1" s="1432"/>
      <c r="AN1" s="1432"/>
      <c r="AO1" s="1432"/>
      <c r="AP1" s="1432"/>
      <c r="AQ1" s="1432"/>
      <c r="AR1" s="1432"/>
      <c r="AS1" s="1432"/>
      <c r="AT1" s="1432"/>
    </row>
    <row r="2" spans="1:46" ht="14.4" customHeight="1">
      <c r="A2" s="1433" t="s">
        <v>528</v>
      </c>
      <c r="B2" s="1433" t="s">
        <v>153</v>
      </c>
      <c r="C2" s="1433" t="s">
        <v>6240</v>
      </c>
      <c r="D2" s="1430">
        <v>2020</v>
      </c>
      <c r="E2" s="1430"/>
      <c r="F2" s="1435">
        <v>2021</v>
      </c>
      <c r="G2" s="1431"/>
      <c r="H2" s="1431">
        <v>2022</v>
      </c>
      <c r="I2" s="1431"/>
      <c r="J2" s="1431">
        <v>2023</v>
      </c>
      <c r="K2" s="1431"/>
      <c r="N2" s="1430" t="s">
        <v>528</v>
      </c>
      <c r="O2" s="1430" t="s">
        <v>153</v>
      </c>
      <c r="P2" s="1430" t="s">
        <v>6240</v>
      </c>
      <c r="Q2" s="1431">
        <v>2021</v>
      </c>
      <c r="R2" s="1431"/>
      <c r="S2" s="1431">
        <v>2022</v>
      </c>
      <c r="T2" s="1431"/>
      <c r="U2" s="1431">
        <v>2023</v>
      </c>
      <c r="V2" s="1431"/>
      <c r="X2" s="159"/>
      <c r="Y2" s="159"/>
      <c r="Z2" s="159"/>
      <c r="AA2" s="1427" t="s">
        <v>2563</v>
      </c>
      <c r="AB2" s="1428"/>
      <c r="AC2" s="1428"/>
      <c r="AD2" s="1428"/>
      <c r="AE2" s="1429" t="s">
        <v>6241</v>
      </c>
      <c r="AF2" s="1429"/>
      <c r="AG2" s="1429"/>
      <c r="AH2" s="1429"/>
      <c r="AJ2" s="159"/>
      <c r="AK2" s="159"/>
      <c r="AL2" s="159"/>
      <c r="AM2" s="1427" t="s">
        <v>2563</v>
      </c>
      <c r="AN2" s="1428"/>
      <c r="AO2" s="1428"/>
      <c r="AP2" s="1428"/>
      <c r="AQ2" s="1429" t="s">
        <v>6241</v>
      </c>
      <c r="AR2" s="1429"/>
      <c r="AS2" s="1429"/>
      <c r="AT2" s="1429"/>
    </row>
    <row r="3" spans="1:46" s="81" customFormat="1" ht="14.4" customHeight="1">
      <c r="A3" s="1433"/>
      <c r="B3" s="1433"/>
      <c r="C3" s="1433"/>
      <c r="D3" s="146" t="s">
        <v>2563</v>
      </c>
      <c r="E3" s="148" t="s">
        <v>6241</v>
      </c>
      <c r="F3" s="146" t="s">
        <v>2563</v>
      </c>
      <c r="G3" s="148" t="s">
        <v>6241</v>
      </c>
      <c r="H3" s="146" t="s">
        <v>2563</v>
      </c>
      <c r="I3" s="148" t="s">
        <v>6241</v>
      </c>
      <c r="J3" s="148" t="s">
        <v>2563</v>
      </c>
      <c r="K3" s="148" t="s">
        <v>6241</v>
      </c>
      <c r="N3" s="1430"/>
      <c r="O3" s="1430"/>
      <c r="P3" s="1430"/>
      <c r="Q3" s="148" t="s">
        <v>2563</v>
      </c>
      <c r="R3" s="146" t="s">
        <v>6241</v>
      </c>
      <c r="S3" s="146" t="s">
        <v>2563</v>
      </c>
      <c r="T3" s="148" t="s">
        <v>6241</v>
      </c>
      <c r="U3" s="146" t="s">
        <v>2563</v>
      </c>
      <c r="V3" s="148" t="s">
        <v>6241</v>
      </c>
      <c r="X3" s="1421" t="s">
        <v>153</v>
      </c>
      <c r="Y3" s="1421" t="s">
        <v>3628</v>
      </c>
      <c r="Z3" s="1421" t="s">
        <v>528</v>
      </c>
      <c r="AA3" s="1423" t="s">
        <v>6242</v>
      </c>
      <c r="AB3" s="1424"/>
      <c r="AC3" s="1424"/>
      <c r="AD3" s="1424"/>
      <c r="AE3" s="1425" t="s">
        <v>6242</v>
      </c>
      <c r="AF3" s="1425"/>
      <c r="AG3" s="1425"/>
      <c r="AH3" s="1425"/>
      <c r="AJ3" s="1421" t="s">
        <v>153</v>
      </c>
      <c r="AK3" s="1421" t="s">
        <v>3628</v>
      </c>
      <c r="AL3" s="1421" t="s">
        <v>528</v>
      </c>
      <c r="AM3" s="1423" t="s">
        <v>6242</v>
      </c>
      <c r="AN3" s="1424"/>
      <c r="AO3" s="1424"/>
      <c r="AP3" s="1424"/>
      <c r="AQ3" s="1425" t="s">
        <v>6242</v>
      </c>
      <c r="AR3" s="1425"/>
      <c r="AS3" s="1425"/>
      <c r="AT3" s="1425"/>
    </row>
    <row r="4" spans="1:46" s="145" customFormat="1">
      <c r="A4" s="1434"/>
      <c r="B4" s="1434"/>
      <c r="C4" s="1434"/>
      <c r="D4" s="146" t="s">
        <v>6243</v>
      </c>
      <c r="E4" s="148" t="s">
        <v>6243</v>
      </c>
      <c r="F4" s="146" t="s">
        <v>6243</v>
      </c>
      <c r="G4" s="148" t="s">
        <v>6243</v>
      </c>
      <c r="H4" s="146" t="s">
        <v>6243</v>
      </c>
      <c r="I4" s="148" t="s">
        <v>6243</v>
      </c>
      <c r="J4" s="148" t="s">
        <v>6243</v>
      </c>
      <c r="K4" s="148" t="s">
        <v>6243</v>
      </c>
      <c r="N4" s="1430"/>
      <c r="O4" s="1430"/>
      <c r="P4" s="1430"/>
      <c r="Q4" s="148" t="s">
        <v>6243</v>
      </c>
      <c r="R4" s="146" t="s">
        <v>6243</v>
      </c>
      <c r="S4" s="146" t="s">
        <v>6243</v>
      </c>
      <c r="T4" s="148" t="s">
        <v>6243</v>
      </c>
      <c r="U4" s="146" t="s">
        <v>6243</v>
      </c>
      <c r="V4" s="148" t="s">
        <v>6243</v>
      </c>
      <c r="X4" s="1422"/>
      <c r="Y4" s="1422"/>
      <c r="Z4" s="1422"/>
      <c r="AA4" s="160">
        <v>2021</v>
      </c>
      <c r="AB4" s="156">
        <v>2022</v>
      </c>
      <c r="AC4" s="156">
        <v>2023</v>
      </c>
      <c r="AD4" s="160" t="s">
        <v>4</v>
      </c>
      <c r="AE4" s="162">
        <v>2021</v>
      </c>
      <c r="AF4" s="163">
        <v>2022</v>
      </c>
      <c r="AG4" s="163">
        <v>2023</v>
      </c>
      <c r="AH4" s="161" t="s">
        <v>4</v>
      </c>
      <c r="AJ4" s="1422"/>
      <c r="AK4" s="1422"/>
      <c r="AL4" s="1422"/>
      <c r="AM4" s="160">
        <v>2021</v>
      </c>
      <c r="AN4" s="156">
        <v>2022</v>
      </c>
      <c r="AO4" s="156">
        <v>2023</v>
      </c>
      <c r="AP4" s="160" t="s">
        <v>4</v>
      </c>
      <c r="AQ4" s="162">
        <v>2021</v>
      </c>
      <c r="AR4" s="163">
        <v>2022</v>
      </c>
      <c r="AS4" s="163">
        <v>2023</v>
      </c>
      <c r="AT4" s="161" t="s">
        <v>4</v>
      </c>
    </row>
    <row r="5" spans="1:46">
      <c r="A5" s="1453" t="s">
        <v>169</v>
      </c>
      <c r="B5" s="128">
        <v>1</v>
      </c>
      <c r="C5" s="129" t="s">
        <v>17</v>
      </c>
      <c r="D5" s="199" t="e">
        <f>SUMIF(#REF!,VLOOKUP(C5,#REF!,1,FALSE),#REF!)+SUMIF(#REF!,VLOOKUP(C5,#REF!,1,FALSE),#REF!)+SUMIF(#REF!,VLOOKUP(C5,#REF!,1,FALSE),#REF!)+SUMIF(#REF!,VLOOKUP(C5,#REF!,1,FALSE),#REF!)+SUMIF(#REF!,VLOOKUP(C5,#REF!,1,FALSE),#REF!)</f>
        <v>#REF!</v>
      </c>
      <c r="E5" s="199" t="e">
        <f>SUMIF(#REF!,VLOOKUP(C5,#REF!,1,FALSE),#REF!)+SUMIF(#REF!,VLOOKUP(C5,#REF!,1,FALSE),#REF!)+SUMIF(#REF!,VLOOKUP(C5,#REF!,1,FALSE),#REF!)+SUMIF(#REF!,VLOOKUP('SPM-D.DOSEN (2)'!C5,#REF!,1,FALSE),#REF!)+SUMIF(#REF!,VLOOKUP(C5,#REF!,1,FALSE),#REF!)</f>
        <v>#REF!</v>
      </c>
      <c r="F5" s="151" t="e">
        <f>SUMIF(#REF!,VLOOKUP(C5,#REF!,1,FALSE),#REF!)+SUMIF(#REF!,VLOOKUP(C5,#REF!,1,FALSE),#REF!)+SUMIF(#REF!,VLOOKUP(C5,#REF!,1,FALSE),#REF!)+SUMIF(#REF!,VLOOKUP(C5,#REF!,1,FALSE),#REF!)+SUMIF(#REF!,VLOOKUP(C5,#REF!,1,FALSE),#REF!)</f>
        <v>#REF!</v>
      </c>
      <c r="G5" s="152" t="e">
        <f>SUMIF(#REF!,VLOOKUP(C5,#REF!,1,FALSE),#REF!)+SUMIF(#REF!,VLOOKUP(C5,#REF!,1,FALSE),#REF!)+SUMIF(#REF!,VLOOKUP(C5,#REF!,1,FALSE),#REF!)+SUMIF(#REF!,VLOOKUP('SPM-D.DOSEN (2)'!C5,#REF!,1,FALSE),#REF!)+SUMIF(#REF!,VLOOKUP(C5,#REF!,1,FALSE),#REF!)</f>
        <v>#REF!</v>
      </c>
      <c r="H5" s="152" t="e">
        <f>SUMIF(#REF!,VLOOKUP(C5,#REF!,1,FALSE),#REF!)+SUMIF(#REF!,VLOOKUP(C5,#REF!,1,FALSE),#REF!)+SUMIF(#REF!,VLOOKUP(C5,#REF!,1,FALSE),#REF!)+SUMIF(#REF!,VLOOKUP(C5,#REF!,1,FALSE),#REF!)+SUMIF(#REF!,VLOOKUP(C5,#REF!,1,FALSE),#REF!)</f>
        <v>#REF!</v>
      </c>
      <c r="I5" s="152" t="e">
        <f>SUMIF(#REF!,VLOOKUP(C5,#REF!,1,FALSE),#REF!)+SUMIF(#REF!,VLOOKUP(C5,#REF!,1,FALSE),#REF!)+SUMIF(#REF!,VLOOKUP(C5,#REF!,1,FALSE),#REF!)+SUMIF(#REF!,VLOOKUP('SPM-D.DOSEN (2)'!C5,#REF!,1,FALSE),#REF!)+SUMIF(#REF!,VLOOKUP(C5,#REF!,1,FALSE),#REF!)</f>
        <v>#REF!</v>
      </c>
      <c r="J5" s="152" t="e">
        <f>SUMIF(#REF!,VLOOKUP(C5,#REF!,1,FALSE),#REF!)+SUMIF(#REF!,VLOOKUP(C5,#REF!,1,FALSE),#REF!)+SUMIF(#REF!,VLOOKUP(C5,#REF!,1,FALSE),#REF!)+SUMIF(#REF!,VLOOKUP(C5,#REF!,1,FALSE),#REF!)+SUMIF(#REF!,VLOOKUP(C5,#REF!,1,FALSE),#REF!)</f>
        <v>#REF!</v>
      </c>
      <c r="K5" s="152" t="e">
        <f>SUMIF(#REF!,VLOOKUP(C5,#REF!,1,FALSE),#REF!)+SUMIF(#REF!,VLOOKUP(C5,#REF!,1,FALSE),#REF!)+SUMIF(#REF!,VLOOKUP(C5,#REF!,1,FALSE),#REF!)+SUMIF(#REF!,VLOOKUP('SPM-D.DOSEN (2)'!C5,#REF!,1,FALSE),#REF!)+SUMIF(#REF!,VLOOKUP(C5,#REF!,1,FALSE),#REF!)</f>
        <v>#REF!</v>
      </c>
      <c r="L5" s="149" t="e">
        <f>SUM(F5:K5)</f>
        <v>#REF!</v>
      </c>
      <c r="N5" s="1426" t="s">
        <v>269</v>
      </c>
      <c r="O5" s="139">
        <v>1</v>
      </c>
      <c r="P5" s="140" t="s">
        <v>15</v>
      </c>
      <c r="Q5" s="152" t="e">
        <f>SUMIF(#REF!,VLOOKUP(P5,#REF!,1,FALSE),#REF!)+SUMIF(#REF!,VLOOKUP(P5,#REF!,1,FALSE),#REF!)+SUMIF(#REF!,VLOOKUP(P5,#REF!,1,FALSE),#REF!)+SUMIF(#REF!,VLOOKUP(P5,#REF!,1,FALSE),#REF!)+SUMIF(#REF!,VLOOKUP(P5,#REF!,1,FALSE),#REF!)</f>
        <v>#REF!</v>
      </c>
      <c r="R5" s="152" t="e">
        <f>SUMIF(#REF!,VLOOKUP(P5,#REF!,1,FALSE),#REF!)+SUMIF(#REF!,VLOOKUP(P5,#REF!,1,FALSE),#REF!)+SUMIF(#REF!,VLOOKUP(P5,#REF!,1,FALSE),#REF!)+SUMIF(#REF!,VLOOKUP('SPM-D.DOSEN (2)'!P5,#REF!,1,FALSE),#REF!)+SUMIF(#REF!,VLOOKUP(P5,#REF!,1,FALSE),#REF!)</f>
        <v>#REF!</v>
      </c>
      <c r="S5" s="152" t="e">
        <f>SUMIF(#REF!,VLOOKUP(P5,#REF!,1,FALSE),#REF!)+SUMIF(#REF!,VLOOKUP(P5,#REF!,1,FALSE),#REF!)+SUMIF(#REF!,VLOOKUP(P5,#REF!,1,FALSE),#REF!)+SUMIF(#REF!,VLOOKUP(P5,#REF!,1,FALSE),#REF!)+SUMIF(#REF!,VLOOKUP(P5,#REF!,1,FALSE),#REF!)</f>
        <v>#REF!</v>
      </c>
      <c r="T5" s="152" t="e">
        <f>SUMIF(#REF!,VLOOKUP(P5,#REF!,1,FALSE),#REF!)+SUMIF(#REF!,VLOOKUP(P5,#REF!,1,FALSE),#REF!)+SUMIF(#REF!,VLOOKUP(P5,#REF!,1,FALSE),#REF!)+SUMIF(#REF!,VLOOKUP('SPM-D.DOSEN (2)'!P5,#REF!,1,FALSE),#REF!)+SUMIF(#REF!,VLOOKUP(P5,#REF!,1,FALSE),#REF!)</f>
        <v>#REF!</v>
      </c>
      <c r="U5" s="152" t="e">
        <f>SUMIF(#REF!,VLOOKUP(P5,#REF!,1,FALSE),#REF!)+SUMIF(#REF!,VLOOKUP(P5,#REF!,1,FALSE),#REF!)+SUMIF(#REF!,VLOOKUP(P5,#REF!,1,FALSE),#REF!)+SUMIF(#REF!,VLOOKUP(P5,#REF!,1,FALSE),#REF!)+SUMIF(#REF!,VLOOKUP(P5,#REF!,1,FALSE),#REF!)</f>
        <v>#REF!</v>
      </c>
      <c r="V5" s="152" t="e">
        <f>SUMIF(#REF!,VLOOKUP(P5,#REF!,1,FALSE),#REF!)+SUMIF(#REF!,VLOOKUP(P5,#REF!,1,FALSE),#REF!)+SUMIF(#REF!,VLOOKUP(C5,#REF!,1,FALSE),#REF!)+SUMIF(#REF!,VLOOKUP('SPM-D.DOSEN (2)'!P5,#REF!,1,FALSE),#REF!)+SUMIF(#REF!,VLOOKUP(P5,#REF!,1,FALSE),#REF!)</f>
        <v>#REF!</v>
      </c>
      <c r="X5" s="154">
        <v>1</v>
      </c>
      <c r="Y5" s="155" t="s">
        <v>3756</v>
      </c>
      <c r="Z5" s="155" t="s">
        <v>217</v>
      </c>
      <c r="AA5" s="152" t="e">
        <f>SUM(F44:F65)</f>
        <v>#REF!</v>
      </c>
      <c r="AB5" s="152" t="e">
        <f>SUM(H44:H65)</f>
        <v>#REF!</v>
      </c>
      <c r="AC5" s="152" t="e">
        <f>SUM(K44:K65)</f>
        <v>#REF!</v>
      </c>
      <c r="AD5" s="152" t="e">
        <f>SUM(AA5:AC5)</f>
        <v>#REF!</v>
      </c>
      <c r="AE5" s="152" t="e">
        <f>SUM(G44:G65)</f>
        <v>#REF!</v>
      </c>
      <c r="AF5" s="152" t="e">
        <f>SUM(I44:I65)</f>
        <v>#REF!</v>
      </c>
      <c r="AG5" s="152" t="e">
        <f>SUM(K44:K65)</f>
        <v>#REF!</v>
      </c>
      <c r="AH5" s="152" t="e">
        <f>SUM(AE5:AG5)</f>
        <v>#REF!</v>
      </c>
      <c r="AJ5" s="154">
        <v>1</v>
      </c>
      <c r="AK5" s="155" t="s">
        <v>3756</v>
      </c>
      <c r="AL5" s="155" t="s">
        <v>256</v>
      </c>
      <c r="AM5" s="152" t="e">
        <f>SUM(Q13:Q23)</f>
        <v>#REF!</v>
      </c>
      <c r="AN5" s="152" t="e">
        <f>SUM(S13:S23)</f>
        <v>#REF!</v>
      </c>
      <c r="AO5" s="152" t="e">
        <f>SUM(U13:U23)</f>
        <v>#REF!</v>
      </c>
      <c r="AP5" s="152" t="e">
        <f>SUM(AM5:AO5)</f>
        <v>#REF!</v>
      </c>
      <c r="AQ5" s="152" t="e">
        <f>SUM(R13:R23)</f>
        <v>#REF!</v>
      </c>
      <c r="AR5" s="152" t="e">
        <f>SUM(T13:T23)</f>
        <v>#REF!</v>
      </c>
      <c r="AS5" s="152" t="e">
        <f>SUM(V13:V23)</f>
        <v>#REF!</v>
      </c>
      <c r="AT5" s="152" t="e">
        <f>SUM(AQ5:AS5)</f>
        <v>#REF!</v>
      </c>
    </row>
    <row r="6" spans="1:46">
      <c r="A6" s="1453"/>
      <c r="B6" s="128">
        <v>2</v>
      </c>
      <c r="C6" s="129" t="s">
        <v>34</v>
      </c>
      <c r="D6" s="199" t="e">
        <f>SUMIF(#REF!,VLOOKUP(C6,#REF!,1,FALSE),#REF!)+SUMIF(#REF!,VLOOKUP(C6,#REF!,1,FALSE),#REF!)+SUMIF(#REF!,VLOOKUP(C6,#REF!,1,FALSE),#REF!)+SUMIF(#REF!,VLOOKUP(C6,#REF!,1,FALSE),#REF!)+SUMIF(#REF!,VLOOKUP(C6,#REF!,1,FALSE),#REF!)</f>
        <v>#REF!</v>
      </c>
      <c r="E6" s="199" t="e">
        <f>SUMIF(#REF!,VLOOKUP(C6,#REF!,1,FALSE),#REF!)+SUMIF(#REF!,VLOOKUP(C6,#REF!,1,FALSE),#REF!)+SUMIF(#REF!,VLOOKUP(C6,#REF!,1,FALSE),#REF!)+SUMIF(#REF!,VLOOKUP('SPM-D.DOSEN (2)'!C6,#REF!,1,FALSE),#REF!)+SUMIF(#REF!,VLOOKUP(C6,#REF!,1,FALSE),#REF!)</f>
        <v>#REF!</v>
      </c>
      <c r="F6" s="151" t="e">
        <f>SUMIF(#REF!,VLOOKUP(C6,#REF!,1,FALSE),#REF!)+SUMIF(#REF!,VLOOKUP(C6,#REF!,1,FALSE),#REF!)+SUMIF(#REF!,VLOOKUP(C6,#REF!,1,FALSE),#REF!)+SUMIF(#REF!,VLOOKUP(C6,#REF!,1,FALSE),#REF!)+SUMIF(#REF!,VLOOKUP(C6,#REF!,1,FALSE),#REF!)</f>
        <v>#REF!</v>
      </c>
      <c r="G6" s="152" t="e">
        <f>SUMIF(#REF!,VLOOKUP(C6,#REF!,1,FALSE),#REF!)+SUMIF(#REF!,VLOOKUP(C6,#REF!,1,FALSE),#REF!)+SUMIF(#REF!,VLOOKUP(C6,#REF!,1,FALSE),#REF!)+SUMIF(#REF!,VLOOKUP('SPM-D.DOSEN (2)'!C6,#REF!,1,FALSE),#REF!)+SUMIF(#REF!,VLOOKUP(C6,#REF!,1,FALSE),#REF!)</f>
        <v>#REF!</v>
      </c>
      <c r="H6" s="152" t="e">
        <f>SUMIF(#REF!,VLOOKUP(C6,#REF!,1,FALSE),#REF!)+SUMIF(#REF!,VLOOKUP(C6,#REF!,1,FALSE),#REF!)+SUMIF(#REF!,VLOOKUP(C6,#REF!,1,FALSE),#REF!)+SUMIF(#REF!,VLOOKUP(C6,#REF!,1,FALSE),#REF!)+SUMIF(#REF!,VLOOKUP(C6,#REF!,1,FALSE),#REF!)</f>
        <v>#REF!</v>
      </c>
      <c r="I6" s="152" t="e">
        <f>SUMIF(#REF!,VLOOKUP(C6,#REF!,1,FALSE),#REF!)+SUMIF(#REF!,VLOOKUP(C6,#REF!,1,FALSE),#REF!)+SUMIF(#REF!,VLOOKUP(C6,#REF!,1,FALSE),#REF!)+SUMIF(#REF!,VLOOKUP('SPM-D.DOSEN (2)'!C6,#REF!,1,FALSE),#REF!)+SUMIF(#REF!,VLOOKUP(C6,#REF!,1,FALSE),#REF!)</f>
        <v>#REF!</v>
      </c>
      <c r="J6" s="152" t="e">
        <f>SUMIF(#REF!,VLOOKUP(C6,#REF!,1,FALSE),#REF!)+SUMIF(#REF!,VLOOKUP(C6,#REF!,1,FALSE),#REF!)+SUMIF(#REF!,VLOOKUP(C6,#REF!,1,FALSE),#REF!)+SUMIF(#REF!,VLOOKUP(C6,#REF!,1,FALSE),#REF!)+SUMIF(#REF!,VLOOKUP(C6,#REF!,1,FALSE),#REF!)</f>
        <v>#REF!</v>
      </c>
      <c r="K6" s="152" t="e">
        <f>SUMIF(#REF!,VLOOKUP(C6,#REF!,1,FALSE),#REF!)+SUMIF(#REF!,VLOOKUP(C6,#REF!,1,FALSE),#REF!)+SUMIF(#REF!,VLOOKUP(C6,#REF!,1,FALSE),#REF!)+SUMIF(#REF!,VLOOKUP('SPM-D.DOSEN (2)'!C6,#REF!,1,FALSE),#REF!)+SUMIF(#REF!,VLOOKUP(C6,#REF!,1,FALSE),#REF!)</f>
        <v>#REF!</v>
      </c>
      <c r="L6" s="149" t="e">
        <f t="shared" ref="L6:L69" si="0">SUM(F6:K6)</f>
        <v>#REF!</v>
      </c>
      <c r="N6" s="1426"/>
      <c r="O6" s="139">
        <v>2</v>
      </c>
      <c r="P6" s="140" t="s">
        <v>51</v>
      </c>
      <c r="Q6" s="152" t="e">
        <f>SUMIF(#REF!,VLOOKUP(P6,#REF!,1,FALSE),#REF!)+SUMIF(#REF!,VLOOKUP(P6,#REF!,1,FALSE),#REF!)+SUMIF(#REF!,VLOOKUP(P6,#REF!,1,FALSE),#REF!)+SUMIF(#REF!,VLOOKUP(P6,#REF!,1,FALSE),#REF!)+SUMIF(#REF!,VLOOKUP(P6,#REF!,1,FALSE),#REF!)</f>
        <v>#REF!</v>
      </c>
      <c r="R6" s="152" t="e">
        <f>SUMIF(#REF!,VLOOKUP(P6,#REF!,1,FALSE),#REF!)+SUMIF(#REF!,VLOOKUP(P6,#REF!,1,FALSE),#REF!)+SUMIF(#REF!,VLOOKUP(P6,#REF!,1,FALSE),#REF!)+SUMIF(#REF!,VLOOKUP('SPM-D.DOSEN (2)'!P6,#REF!,1,FALSE),#REF!)+SUMIF(#REF!,VLOOKUP(P6,#REF!,1,FALSE),#REF!)</f>
        <v>#REF!</v>
      </c>
      <c r="S6" s="152" t="e">
        <f>SUMIF(#REF!,VLOOKUP(P6,#REF!,1,FALSE),#REF!)+SUMIF(#REF!,VLOOKUP(P6,#REF!,1,FALSE),#REF!)+SUMIF(#REF!,VLOOKUP(P6,#REF!,1,FALSE),#REF!)+SUMIF(#REF!,VLOOKUP(P6,#REF!,1,FALSE),#REF!)+SUMIF(#REF!,VLOOKUP(P6,#REF!,1,FALSE),#REF!)</f>
        <v>#REF!</v>
      </c>
      <c r="T6" s="152" t="e">
        <f>SUMIF(#REF!,VLOOKUP(P6,#REF!,1,FALSE),#REF!)+SUMIF(#REF!,VLOOKUP(P6,#REF!,1,FALSE),#REF!)+SUMIF(#REF!,VLOOKUP(P6,#REF!,1,FALSE),#REF!)+SUMIF(#REF!,VLOOKUP('SPM-D.DOSEN (2)'!P6,#REF!,1,FALSE),#REF!)+SUMIF(#REF!,VLOOKUP(P6,#REF!,1,FALSE),#REF!)</f>
        <v>#REF!</v>
      </c>
      <c r="U6" s="152" t="e">
        <f>SUMIF(#REF!,VLOOKUP(P6,#REF!,1,FALSE),#REF!)+SUMIF(#REF!,VLOOKUP(P6,#REF!,1,FALSE),#REF!)+SUMIF(#REF!,VLOOKUP(P6,#REF!,1,FALSE),#REF!)+SUMIF(#REF!,VLOOKUP(P6,#REF!,1,FALSE),#REF!)+SUMIF(#REF!,VLOOKUP(P6,#REF!,1,FALSE),#REF!)</f>
        <v>#REF!</v>
      </c>
      <c r="V6" s="152" t="e">
        <f>SUMIF(#REF!,VLOOKUP(P6,#REF!,1,FALSE),#REF!)+SUMIF(#REF!,VLOOKUP(P6,#REF!,1,FALSE),#REF!)+SUMIF(#REF!,VLOOKUP(C6,#REF!,1,FALSE),#REF!)+SUMIF(#REF!,VLOOKUP('SPM-D.DOSEN (2)'!P6,#REF!,1,FALSE),#REF!)+SUMIF(#REF!,VLOOKUP(P6,#REF!,1,FALSE),#REF!)</f>
        <v>#REF!</v>
      </c>
      <c r="X6" s="144">
        <v>2</v>
      </c>
      <c r="Y6" s="153" t="s">
        <v>3756</v>
      </c>
      <c r="Z6" s="153" t="s">
        <v>179</v>
      </c>
      <c r="AA6" s="149" t="e">
        <f>SUM(F66:F76)</f>
        <v>#REF!</v>
      </c>
      <c r="AB6" s="152" t="e">
        <f>SUM(H66:H76)</f>
        <v>#REF!</v>
      </c>
      <c r="AC6" s="152" t="e">
        <f>SUM(J66:J76)</f>
        <v>#REF!</v>
      </c>
      <c r="AD6" s="152" t="e">
        <f t="shared" ref="AD6:AD15" si="1">SUM(AA6:AC6)</f>
        <v>#REF!</v>
      </c>
      <c r="AE6" s="175" t="e">
        <f>SUM(G66:G76)</f>
        <v>#REF!</v>
      </c>
      <c r="AF6" s="152" t="e">
        <f>SUM(I66:I76)</f>
        <v>#REF!</v>
      </c>
      <c r="AG6" s="152" t="e">
        <f>SUM(K66:K76)</f>
        <v>#REF!</v>
      </c>
      <c r="AH6" s="152" t="e">
        <f t="shared" ref="AH6:AH15" si="2">SUM(AE6:AG6)</f>
        <v>#REF!</v>
      </c>
      <c r="AJ6" s="144">
        <v>2</v>
      </c>
      <c r="AK6" s="153" t="s">
        <v>3756</v>
      </c>
      <c r="AL6" s="153" t="s">
        <v>311</v>
      </c>
      <c r="AM6" s="149" t="e">
        <f>SUM(Q24:Q31)</f>
        <v>#REF!</v>
      </c>
      <c r="AN6" s="152" t="e">
        <f>SUM(S24:S31)</f>
        <v>#REF!</v>
      </c>
      <c r="AO6" s="152" t="e">
        <f>SUM(U24:U31)</f>
        <v>#REF!</v>
      </c>
      <c r="AP6" s="152" t="e">
        <f t="shared" ref="AP6:AP8" si="3">SUM(AM6:AO6)</f>
        <v>#REF!</v>
      </c>
      <c r="AQ6" s="149" t="e">
        <f>SUM(R24:R31)</f>
        <v>#REF!</v>
      </c>
      <c r="AR6" s="152" t="e">
        <f>SUM(T24:T31)</f>
        <v>#REF!</v>
      </c>
      <c r="AS6" s="152" t="e">
        <f>SUM(V24:V31)</f>
        <v>#REF!</v>
      </c>
      <c r="AT6" s="152" t="e">
        <f t="shared" ref="AT6:AT8" si="4">SUM(AQ6:AS6)</f>
        <v>#REF!</v>
      </c>
    </row>
    <row r="7" spans="1:46">
      <c r="A7" s="1453"/>
      <c r="B7" s="128">
        <v>3</v>
      </c>
      <c r="C7" s="129" t="s">
        <v>21</v>
      </c>
      <c r="D7" s="199" t="e">
        <f>SUMIF(#REF!,VLOOKUP(C7,#REF!,1,FALSE),#REF!)+SUMIF(#REF!,VLOOKUP(C7,#REF!,1,FALSE),#REF!)+SUMIF(#REF!,VLOOKUP(C7,#REF!,1,FALSE),#REF!)+SUMIF(#REF!,VLOOKUP(C7,#REF!,1,FALSE),#REF!)+SUMIF(#REF!,VLOOKUP(C7,#REF!,1,FALSE),#REF!)</f>
        <v>#REF!</v>
      </c>
      <c r="E7" s="199" t="e">
        <f>SUMIF(#REF!,VLOOKUP(C7,#REF!,1,FALSE),#REF!)+SUMIF(#REF!,VLOOKUP(C7,#REF!,1,FALSE),#REF!)+SUMIF(#REF!,VLOOKUP(C7,#REF!,1,FALSE),#REF!)+SUMIF(#REF!,VLOOKUP('SPM-D.DOSEN (2)'!C7,#REF!,1,FALSE),#REF!)+SUMIF(#REF!,VLOOKUP(C7,#REF!,1,FALSE),#REF!)</f>
        <v>#REF!</v>
      </c>
      <c r="F7" s="151" t="e">
        <f>SUMIF(#REF!,VLOOKUP(C7,#REF!,1,FALSE),#REF!)+SUMIF(#REF!,VLOOKUP(C7,#REF!,1,FALSE),#REF!)+SUMIF(#REF!,VLOOKUP(C7,#REF!,1,FALSE),#REF!)+SUMIF(#REF!,VLOOKUP(C7,#REF!,1,FALSE),#REF!)+SUMIF(#REF!,VLOOKUP(C7,#REF!,1,FALSE),#REF!)</f>
        <v>#REF!</v>
      </c>
      <c r="G7" s="152" t="e">
        <f>SUMIF(#REF!,VLOOKUP(C7,#REF!,1,FALSE),#REF!)+SUMIF(#REF!,VLOOKUP(C7,#REF!,1,FALSE),#REF!)+SUMIF(#REF!,VLOOKUP(C7,#REF!,1,FALSE),#REF!)+SUMIF(#REF!,VLOOKUP('SPM-D.DOSEN (2)'!C7,#REF!,1,FALSE),#REF!)+SUMIF(#REF!,VLOOKUP(C7,#REF!,1,FALSE),#REF!)</f>
        <v>#REF!</v>
      </c>
      <c r="H7" s="152" t="e">
        <f>SUMIF(#REF!,VLOOKUP(C7,#REF!,1,FALSE),#REF!)+SUMIF(#REF!,VLOOKUP(C7,#REF!,1,FALSE),#REF!)+SUMIF(#REF!,VLOOKUP(C7,#REF!,1,FALSE),#REF!)+SUMIF(#REF!,VLOOKUP(C7,#REF!,1,FALSE),#REF!)+SUMIF(#REF!,VLOOKUP(C7,#REF!,1,FALSE),#REF!)</f>
        <v>#REF!</v>
      </c>
      <c r="I7" s="152" t="e">
        <f>SUMIF(#REF!,VLOOKUP(C7,#REF!,1,FALSE),#REF!)+SUMIF(#REF!,VLOOKUP(C7,#REF!,1,FALSE),#REF!)+SUMIF(#REF!,VLOOKUP(C7,#REF!,1,FALSE),#REF!)+SUMIF(#REF!,VLOOKUP('SPM-D.DOSEN (2)'!C7,#REF!,1,FALSE),#REF!)+SUMIF(#REF!,VLOOKUP(C7,#REF!,1,FALSE),#REF!)</f>
        <v>#REF!</v>
      </c>
      <c r="J7" s="152" t="e">
        <f>SUMIF(#REF!,VLOOKUP(C7,#REF!,1,FALSE),#REF!)+SUMIF(#REF!,VLOOKUP(C7,#REF!,1,FALSE),#REF!)+SUMIF(#REF!,VLOOKUP(C7,#REF!,1,FALSE),#REF!)+SUMIF(#REF!,VLOOKUP(C7,#REF!,1,FALSE),#REF!)+SUMIF(#REF!,VLOOKUP(C7,#REF!,1,FALSE),#REF!)</f>
        <v>#REF!</v>
      </c>
      <c r="K7" s="152" t="e">
        <f>SUMIF(#REF!,VLOOKUP(C7,#REF!,1,FALSE),#REF!)+SUMIF(#REF!,VLOOKUP(C7,#REF!,1,FALSE),#REF!)+SUMIF(#REF!,VLOOKUP(C7,#REF!,1,FALSE),#REF!)+SUMIF(#REF!,VLOOKUP('SPM-D.DOSEN (2)'!C7,#REF!,1,FALSE),#REF!)+SUMIF(#REF!,VLOOKUP(C7,#REF!,1,FALSE),#REF!)</f>
        <v>#REF!</v>
      </c>
      <c r="L7" s="149" t="e">
        <f t="shared" si="0"/>
        <v>#REF!</v>
      </c>
      <c r="N7" s="1426"/>
      <c r="O7" s="139">
        <v>3</v>
      </c>
      <c r="P7" s="140" t="s">
        <v>321</v>
      </c>
      <c r="Q7" s="152" t="e">
        <f>SUMIF(#REF!,VLOOKUP(P7,#REF!,1,FALSE),#REF!)+SUMIF(#REF!,VLOOKUP(P7,#REF!,1,FALSE),#REF!)+SUMIF(#REF!,VLOOKUP(P7,#REF!,1,FALSE),#REF!)+SUMIF(#REF!,VLOOKUP(P7,#REF!,1,FALSE),#REF!)+SUMIF(#REF!,VLOOKUP(P7,#REF!,1,FALSE),#REF!)</f>
        <v>#REF!</v>
      </c>
      <c r="R7" s="152" t="e">
        <f>SUMIF(#REF!,VLOOKUP(P7,#REF!,1,FALSE),#REF!)+SUMIF(#REF!,VLOOKUP(P7,#REF!,1,FALSE),#REF!)+SUMIF(#REF!,VLOOKUP(P7,#REF!,1,FALSE),#REF!)+SUMIF(#REF!,VLOOKUP('SPM-D.DOSEN (2)'!P7,#REF!,1,FALSE),#REF!)+SUMIF(#REF!,VLOOKUP(P7,#REF!,1,FALSE),#REF!)</f>
        <v>#REF!</v>
      </c>
      <c r="S7" s="152" t="e">
        <f>SUMIF(#REF!,VLOOKUP(P7,#REF!,1,FALSE),#REF!)+SUMIF(#REF!,VLOOKUP(P7,#REF!,1,FALSE),#REF!)+SUMIF(#REF!,VLOOKUP(P7,#REF!,1,FALSE),#REF!)+SUMIF(#REF!,VLOOKUP(P7,#REF!,1,FALSE),#REF!)+SUMIF(#REF!,VLOOKUP(P7,#REF!,1,FALSE),#REF!)</f>
        <v>#REF!</v>
      </c>
      <c r="T7" s="152" t="e">
        <f>SUMIF(#REF!,VLOOKUP(P7,#REF!,1,FALSE),#REF!)+SUMIF(#REF!,VLOOKUP(P7,#REF!,1,FALSE),#REF!)+SUMIF(#REF!,VLOOKUP(P7,#REF!,1,FALSE),#REF!)+SUMIF(#REF!,VLOOKUP('SPM-D.DOSEN (2)'!P7,#REF!,1,FALSE),#REF!)+SUMIF(#REF!,VLOOKUP(P7,#REF!,1,FALSE),#REF!)</f>
        <v>#REF!</v>
      </c>
      <c r="U7" s="152" t="e">
        <f>SUMIF(#REF!,VLOOKUP(P7,#REF!,1,FALSE),#REF!)+SUMIF(#REF!,VLOOKUP(P7,#REF!,1,FALSE),#REF!)+SUMIF(#REF!,VLOOKUP(P7,#REF!,1,FALSE),#REF!)+SUMIF(#REF!,VLOOKUP(P7,#REF!,1,FALSE),#REF!)+SUMIF(#REF!,VLOOKUP(P7,#REF!,1,FALSE),#REF!)</f>
        <v>#REF!</v>
      </c>
      <c r="V7" s="152" t="e">
        <f>SUMIF(#REF!,VLOOKUP(P7,#REF!,1,FALSE),#REF!)+SUMIF(#REF!,VLOOKUP(P7,#REF!,1,FALSE),#REF!)+SUMIF(#REF!,VLOOKUP(C7,#REF!,1,FALSE),#REF!)+SUMIF(#REF!,VLOOKUP('SPM-D.DOSEN (2)'!P7,#REF!,1,FALSE),#REF!)+SUMIF(#REF!,VLOOKUP(P7,#REF!,1,FALSE),#REF!)</f>
        <v>#REF!</v>
      </c>
      <c r="X7" s="144">
        <v>3</v>
      </c>
      <c r="Y7" s="153" t="s">
        <v>3756</v>
      </c>
      <c r="Z7" s="153" t="s">
        <v>202</v>
      </c>
      <c r="AA7" s="152" t="e">
        <f>SUM(F77:F82)</f>
        <v>#REF!</v>
      </c>
      <c r="AB7" s="152" t="e">
        <f>SUM(H77:H82)</f>
        <v>#REF!</v>
      </c>
      <c r="AC7" s="152" t="e">
        <f>SUM(J77:J82)</f>
        <v>#REF!</v>
      </c>
      <c r="AD7" s="152" t="e">
        <f t="shared" si="1"/>
        <v>#REF!</v>
      </c>
      <c r="AE7" s="152" t="e">
        <f>SUM(G77:G82)</f>
        <v>#REF!</v>
      </c>
      <c r="AF7" s="152" t="e">
        <f>SUM(I77:I82)</f>
        <v>#REF!</v>
      </c>
      <c r="AG7" s="152" t="e">
        <f>SUM(K77:K82)</f>
        <v>#REF!</v>
      </c>
      <c r="AH7" s="152" t="e">
        <f t="shared" si="2"/>
        <v>#REF!</v>
      </c>
      <c r="AJ7" s="144">
        <v>3</v>
      </c>
      <c r="AK7" s="153" t="s">
        <v>3756</v>
      </c>
      <c r="AL7" s="153" t="s">
        <v>242</v>
      </c>
      <c r="AM7" s="152" t="e">
        <f>SUM(Q32:Q40)</f>
        <v>#REF!</v>
      </c>
      <c r="AN7" s="152" t="e">
        <f>SUM(S32:S40)</f>
        <v>#REF!</v>
      </c>
      <c r="AO7" s="152" t="e">
        <f>SUM(U32:U40)</f>
        <v>#REF!</v>
      </c>
      <c r="AP7" s="152" t="e">
        <f t="shared" si="3"/>
        <v>#REF!</v>
      </c>
      <c r="AQ7" s="152" t="e">
        <f>SUM(R32:R40)</f>
        <v>#REF!</v>
      </c>
      <c r="AR7" s="152" t="e">
        <f>SUM(T32:T40)</f>
        <v>#REF!</v>
      </c>
      <c r="AS7" s="152" t="e">
        <f>SUM(V32:V40)</f>
        <v>#REF!</v>
      </c>
      <c r="AT7" s="152" t="e">
        <f t="shared" si="4"/>
        <v>#REF!</v>
      </c>
    </row>
    <row r="8" spans="1:46">
      <c r="A8" s="1453"/>
      <c r="B8" s="128">
        <v>4</v>
      </c>
      <c r="C8" s="129" t="s">
        <v>92</v>
      </c>
      <c r="D8" s="199" t="e">
        <f>SUMIF(#REF!,VLOOKUP(C8,#REF!,1,FALSE),#REF!)+SUMIF(#REF!,VLOOKUP(C8,#REF!,1,FALSE),#REF!)+SUMIF(#REF!,VLOOKUP(C8,#REF!,1,FALSE),#REF!)+SUMIF(#REF!,VLOOKUP(C8,#REF!,1,FALSE),#REF!)+SUMIF(#REF!,VLOOKUP(C8,#REF!,1,FALSE),#REF!)</f>
        <v>#REF!</v>
      </c>
      <c r="E8" s="199" t="e">
        <f>SUMIF(#REF!,VLOOKUP(C8,#REF!,1,FALSE),#REF!)+SUMIF(#REF!,VLOOKUP(C8,#REF!,1,FALSE),#REF!)+SUMIF(#REF!,VLOOKUP(C8,#REF!,1,FALSE),#REF!)+SUMIF(#REF!,VLOOKUP('SPM-D.DOSEN (2)'!C8,#REF!,1,FALSE),#REF!)+SUMIF(#REF!,VLOOKUP(C8,#REF!,1,FALSE),#REF!)</f>
        <v>#REF!</v>
      </c>
      <c r="F8" s="151" t="e">
        <f>SUMIF(#REF!,VLOOKUP(C8,#REF!,1,FALSE),#REF!)+SUMIF(#REF!,VLOOKUP(C8,#REF!,1,FALSE),#REF!)+SUMIF(#REF!,VLOOKUP(C8,#REF!,1,FALSE),#REF!)+SUMIF(#REF!,VLOOKUP(C8,#REF!,1,FALSE),#REF!)+SUMIF(#REF!,VLOOKUP(C8,#REF!,1,FALSE),#REF!)</f>
        <v>#REF!</v>
      </c>
      <c r="G8" s="152" t="e">
        <f>SUMIF(#REF!,VLOOKUP(C8,#REF!,1,FALSE),#REF!)+SUMIF(#REF!,VLOOKUP(C8,#REF!,1,FALSE),#REF!)+SUMIF(#REF!,VLOOKUP(C8,#REF!,1,FALSE),#REF!)+SUMIF(#REF!,VLOOKUP('SPM-D.DOSEN (2)'!C8,#REF!,1,FALSE),#REF!)+SUMIF(#REF!,VLOOKUP(C8,#REF!,1,FALSE),#REF!)</f>
        <v>#REF!</v>
      </c>
      <c r="H8" s="152" t="e">
        <f>SUMIF(#REF!,VLOOKUP(C8,#REF!,1,FALSE),#REF!)+SUMIF(#REF!,VLOOKUP(C8,#REF!,1,FALSE),#REF!)+SUMIF(#REF!,VLOOKUP(C8,#REF!,1,FALSE),#REF!)+SUMIF(#REF!,VLOOKUP(C8,#REF!,1,FALSE),#REF!)+SUMIF(#REF!,VLOOKUP(C8,#REF!,1,FALSE),#REF!)</f>
        <v>#REF!</v>
      </c>
      <c r="I8" s="152" t="e">
        <f>SUMIF(#REF!,VLOOKUP(C8,#REF!,1,FALSE),#REF!)+SUMIF(#REF!,VLOOKUP(C8,#REF!,1,FALSE),#REF!)+SUMIF(#REF!,VLOOKUP(C8,#REF!,1,FALSE),#REF!)+SUMIF(#REF!,VLOOKUP('SPM-D.DOSEN (2)'!C8,#REF!,1,FALSE),#REF!)+SUMIF(#REF!,VLOOKUP(C8,#REF!,1,FALSE),#REF!)</f>
        <v>#REF!</v>
      </c>
      <c r="J8" s="152" t="e">
        <f>SUMIF(#REF!,VLOOKUP(C8,#REF!,1,FALSE),#REF!)+SUMIF(#REF!,VLOOKUP(C8,#REF!,1,FALSE),#REF!)+SUMIF(#REF!,VLOOKUP(C8,#REF!,1,FALSE),#REF!)+SUMIF(#REF!,VLOOKUP(C8,#REF!,1,FALSE),#REF!)+SUMIF(#REF!,VLOOKUP(C8,#REF!,1,FALSE),#REF!)</f>
        <v>#REF!</v>
      </c>
      <c r="K8" s="152" t="e">
        <f>SUMIF(#REF!,VLOOKUP(C8,#REF!,1,FALSE),#REF!)+SUMIF(#REF!,VLOOKUP(C8,#REF!,1,FALSE),#REF!)+SUMIF(#REF!,VLOOKUP(C8,#REF!,1,FALSE),#REF!)+SUMIF(#REF!,VLOOKUP('SPM-D.DOSEN (2)'!C8,#REF!,1,FALSE),#REF!)+SUMIF(#REF!,VLOOKUP(C8,#REF!,1,FALSE),#REF!)</f>
        <v>#REF!</v>
      </c>
      <c r="L8" s="149" t="e">
        <f t="shared" si="0"/>
        <v>#REF!</v>
      </c>
      <c r="N8" s="1426"/>
      <c r="O8" s="139">
        <v>4</v>
      </c>
      <c r="P8" s="140" t="s">
        <v>50</v>
      </c>
      <c r="Q8" s="152" t="e">
        <f>SUMIF(#REF!,VLOOKUP(P8,#REF!,1,FALSE),#REF!)+SUMIF(#REF!,VLOOKUP(P8,#REF!,1,FALSE),#REF!)+SUMIF(#REF!,VLOOKUP(P8,#REF!,1,FALSE),#REF!)+SUMIF(#REF!,VLOOKUP(P8,#REF!,1,FALSE),#REF!)+SUMIF(#REF!,VLOOKUP(P8,#REF!,1,FALSE),#REF!)</f>
        <v>#REF!</v>
      </c>
      <c r="R8" s="152" t="e">
        <f>SUMIF(#REF!,VLOOKUP(P8,#REF!,1,FALSE),#REF!)+SUMIF(#REF!,VLOOKUP(P8,#REF!,1,FALSE),#REF!)+SUMIF(#REF!,VLOOKUP(P8,#REF!,1,FALSE),#REF!)+SUMIF(#REF!,VLOOKUP('SPM-D.DOSEN (2)'!P8,#REF!,1,FALSE),#REF!)+SUMIF(#REF!,VLOOKUP(P8,#REF!,1,FALSE),#REF!)</f>
        <v>#REF!</v>
      </c>
      <c r="S8" s="152" t="e">
        <f>SUMIF(#REF!,VLOOKUP(P8,#REF!,1,FALSE),#REF!)+SUMIF(#REF!,VLOOKUP(P8,#REF!,1,FALSE),#REF!)+SUMIF(#REF!,VLOOKUP(P8,#REF!,1,FALSE),#REF!)+SUMIF(#REF!,VLOOKUP(P8,#REF!,1,FALSE),#REF!)+SUMIF(#REF!,VLOOKUP(P8,#REF!,1,FALSE),#REF!)</f>
        <v>#REF!</v>
      </c>
      <c r="T8" s="152" t="e">
        <f>SUMIF(#REF!,VLOOKUP(P8,#REF!,1,FALSE),#REF!)+SUMIF(#REF!,VLOOKUP(P8,#REF!,1,FALSE),#REF!)+SUMIF(#REF!,VLOOKUP(P8,#REF!,1,FALSE),#REF!)+SUMIF(#REF!,VLOOKUP('SPM-D.DOSEN (2)'!P8,#REF!,1,FALSE),#REF!)+SUMIF(#REF!,VLOOKUP(P8,#REF!,1,FALSE),#REF!)</f>
        <v>#REF!</v>
      </c>
      <c r="U8" s="152" t="e">
        <f>SUMIF(#REF!,VLOOKUP(P8,#REF!,1,FALSE),#REF!)+SUMIF(#REF!,VLOOKUP(P8,#REF!,1,FALSE),#REF!)+SUMIF(#REF!,VLOOKUP(P8,#REF!,1,FALSE),#REF!)+SUMIF(#REF!,VLOOKUP(P8,#REF!,1,FALSE),#REF!)+SUMIF(#REF!,VLOOKUP(P8,#REF!,1,FALSE),#REF!)</f>
        <v>#REF!</v>
      </c>
      <c r="V8" s="152" t="e">
        <f>SUMIF(#REF!,VLOOKUP(P8,#REF!,1,FALSE),#REF!)+SUMIF(#REF!,VLOOKUP(P8,#REF!,1,FALSE),#REF!)+SUMIF(#REF!,VLOOKUP(C8,#REF!,1,FALSE),#REF!)+SUMIF(#REF!,VLOOKUP('SPM-D.DOSEN (2)'!P8,#REF!,1,FALSE),#REF!)+SUMIF(#REF!,VLOOKUP(P8,#REF!,1,FALSE),#REF!)</f>
        <v>#REF!</v>
      </c>
      <c r="X8" s="144">
        <v>4</v>
      </c>
      <c r="Y8" s="153" t="s">
        <v>3756</v>
      </c>
      <c r="Z8" s="153" t="s">
        <v>256</v>
      </c>
      <c r="AA8" s="152" t="e">
        <f>SUM(F83:F89)</f>
        <v>#REF!</v>
      </c>
      <c r="AB8" s="152" t="e">
        <f>SUM(H83:H89)</f>
        <v>#REF!</v>
      </c>
      <c r="AC8" s="152" t="e">
        <f>SUM(J83:J89)</f>
        <v>#REF!</v>
      </c>
      <c r="AD8" s="152" t="e">
        <f t="shared" si="1"/>
        <v>#REF!</v>
      </c>
      <c r="AE8" s="152" t="e">
        <f>SUM(G83:G89)</f>
        <v>#REF!</v>
      </c>
      <c r="AF8" s="152" t="e">
        <f>SUM(I83:I89)</f>
        <v>#REF!</v>
      </c>
      <c r="AG8" s="152" t="e">
        <f>SUM(K83:K89)</f>
        <v>#REF!</v>
      </c>
      <c r="AH8" s="152" t="e">
        <f t="shared" si="2"/>
        <v>#REF!</v>
      </c>
      <c r="AJ8" s="144">
        <v>4</v>
      </c>
      <c r="AK8" s="153" t="s">
        <v>3751</v>
      </c>
      <c r="AL8" s="153" t="s">
        <v>269</v>
      </c>
      <c r="AM8" s="152" t="e">
        <f>SUM(Q5:Q12)</f>
        <v>#REF!</v>
      </c>
      <c r="AN8" s="152" t="e">
        <f>SUM(S5:S12)</f>
        <v>#REF!</v>
      </c>
      <c r="AO8" s="152" t="e">
        <f>SUM(U5:U12)</f>
        <v>#REF!</v>
      </c>
      <c r="AP8" s="152" t="e">
        <f t="shared" si="3"/>
        <v>#REF!</v>
      </c>
      <c r="AQ8" s="152" t="e">
        <f>SUM(R5:R12)</f>
        <v>#REF!</v>
      </c>
      <c r="AR8" s="152" t="e">
        <f>SUM(T5:T12)</f>
        <v>#REF!</v>
      </c>
      <c r="AS8" s="152" t="e">
        <f>SUM(V5:V12)</f>
        <v>#REF!</v>
      </c>
      <c r="AT8" s="152" t="e">
        <f t="shared" si="4"/>
        <v>#REF!</v>
      </c>
    </row>
    <row r="9" spans="1:46">
      <c r="A9" s="1453"/>
      <c r="B9" s="128">
        <v>5</v>
      </c>
      <c r="C9" s="129" t="s">
        <v>221</v>
      </c>
      <c r="D9" s="199" t="e">
        <f>SUMIF(#REF!,VLOOKUP(C9,#REF!,1,FALSE),#REF!)+SUMIF(#REF!,VLOOKUP(C9,#REF!,1,FALSE),#REF!)+SUMIF(#REF!,VLOOKUP(C9,#REF!,1,FALSE),#REF!)+SUMIF(#REF!,VLOOKUP(C9,#REF!,1,FALSE),#REF!)+SUMIF(#REF!,VLOOKUP(C9,#REF!,1,FALSE),#REF!)</f>
        <v>#REF!</v>
      </c>
      <c r="E9" s="199" t="e">
        <f>SUMIF(#REF!,VLOOKUP(C9,#REF!,1,FALSE),#REF!)+SUMIF(#REF!,VLOOKUP(C9,#REF!,1,FALSE),#REF!)+SUMIF(#REF!,VLOOKUP(C9,#REF!,1,FALSE),#REF!)+SUMIF(#REF!,VLOOKUP('SPM-D.DOSEN (2)'!C9,#REF!,1,FALSE),#REF!)+SUMIF(#REF!,VLOOKUP(C9,#REF!,1,FALSE),#REF!)</f>
        <v>#REF!</v>
      </c>
      <c r="F9" s="151" t="e">
        <f>SUMIF(#REF!,VLOOKUP(C9,#REF!,1,FALSE),#REF!)+SUMIF(#REF!,VLOOKUP(C9,#REF!,1,FALSE),#REF!)+SUMIF(#REF!,VLOOKUP(C9,#REF!,1,FALSE),#REF!)+SUMIF(#REF!,VLOOKUP(C9,#REF!,1,FALSE),#REF!)+SUMIF(#REF!,VLOOKUP(C9,#REF!,1,FALSE),#REF!)</f>
        <v>#REF!</v>
      </c>
      <c r="G9" s="152" t="e">
        <f>SUMIF(#REF!,VLOOKUP(C9,#REF!,1,FALSE),#REF!)+SUMIF(#REF!,VLOOKUP(C9,#REF!,1,FALSE),#REF!)+SUMIF(#REF!,VLOOKUP(C9,#REF!,1,FALSE),#REF!)+SUMIF(#REF!,VLOOKUP('SPM-D.DOSEN (2)'!C9,#REF!,1,FALSE),#REF!)+SUMIF(#REF!,VLOOKUP(C9,#REF!,1,FALSE),#REF!)</f>
        <v>#REF!</v>
      </c>
      <c r="H9" s="152" t="e">
        <f>SUMIF(#REF!,VLOOKUP(C9,#REF!,1,FALSE),#REF!)+SUMIF(#REF!,VLOOKUP(C9,#REF!,1,FALSE),#REF!)+SUMIF(#REF!,VLOOKUP(C9,#REF!,1,FALSE),#REF!)+SUMIF(#REF!,VLOOKUP(C9,#REF!,1,FALSE),#REF!)+SUMIF(#REF!,VLOOKUP(C9,#REF!,1,FALSE),#REF!)</f>
        <v>#REF!</v>
      </c>
      <c r="I9" s="152" t="e">
        <f>SUMIF(#REF!,VLOOKUP(C9,#REF!,1,FALSE),#REF!)+SUMIF(#REF!,VLOOKUP(C9,#REF!,1,FALSE),#REF!)+SUMIF(#REF!,VLOOKUP(C9,#REF!,1,FALSE),#REF!)+SUMIF(#REF!,VLOOKUP('SPM-D.DOSEN (2)'!C9,#REF!,1,FALSE),#REF!)+SUMIF(#REF!,VLOOKUP(C9,#REF!,1,FALSE),#REF!)</f>
        <v>#REF!</v>
      </c>
      <c r="J9" s="152" t="e">
        <f>SUMIF(#REF!,VLOOKUP(C9,#REF!,1,FALSE),#REF!)+SUMIF(#REF!,VLOOKUP(C9,#REF!,1,FALSE),#REF!)+SUMIF(#REF!,VLOOKUP(C9,#REF!,1,FALSE),#REF!)+SUMIF(#REF!,VLOOKUP(C9,#REF!,1,FALSE),#REF!)+SUMIF(#REF!,VLOOKUP(C9,#REF!,1,FALSE),#REF!)</f>
        <v>#REF!</v>
      </c>
      <c r="K9" s="152" t="e">
        <f>SUMIF(#REF!,VLOOKUP(C9,#REF!,1,FALSE),#REF!)+SUMIF(#REF!,VLOOKUP(C9,#REF!,1,FALSE),#REF!)+SUMIF(#REF!,VLOOKUP(C9,#REF!,1,FALSE),#REF!)+SUMIF(#REF!,VLOOKUP('SPM-D.DOSEN (2)'!C9,#REF!,1,FALSE),#REF!)+SUMIF(#REF!,VLOOKUP(C9,#REF!,1,FALSE),#REF!)</f>
        <v>#REF!</v>
      </c>
      <c r="L9" s="149" t="e">
        <f t="shared" si="0"/>
        <v>#REF!</v>
      </c>
      <c r="N9" s="1426"/>
      <c r="O9" s="139">
        <v>5</v>
      </c>
      <c r="P9" s="140" t="s">
        <v>1089</v>
      </c>
      <c r="Q9" s="152" t="e">
        <f>SUMIF(#REF!,VLOOKUP(P9,#REF!,1,FALSE),#REF!)+SUMIF(#REF!,VLOOKUP(P9,#REF!,1,FALSE),#REF!)+SUMIF(#REF!,VLOOKUP(P9,#REF!,1,FALSE),#REF!)+SUMIF(#REF!,VLOOKUP(P9,#REF!,1,FALSE),#REF!)+SUMIF(#REF!,VLOOKUP(P9,#REF!,1,FALSE),#REF!)</f>
        <v>#REF!</v>
      </c>
      <c r="R9" s="152" t="e">
        <f>SUMIF(#REF!,VLOOKUP(P9,#REF!,1,FALSE),#REF!)+SUMIF(#REF!,VLOOKUP(P9,#REF!,1,FALSE),#REF!)+SUMIF(#REF!,VLOOKUP(P9,#REF!,1,FALSE),#REF!)+SUMIF(#REF!,VLOOKUP('SPM-D.DOSEN (2)'!P9,#REF!,1,FALSE),#REF!)+SUMIF(#REF!,VLOOKUP(P9,#REF!,1,FALSE),#REF!)</f>
        <v>#REF!</v>
      </c>
      <c r="S9" s="152" t="e">
        <f>SUMIF(#REF!,VLOOKUP(P9,#REF!,1,FALSE),#REF!)+SUMIF(#REF!,VLOOKUP(P9,#REF!,1,FALSE),#REF!)+SUMIF(#REF!,VLOOKUP(P9,#REF!,1,FALSE),#REF!)+SUMIF(#REF!,VLOOKUP(P9,#REF!,1,FALSE),#REF!)+SUMIF(#REF!,VLOOKUP(P9,#REF!,1,FALSE),#REF!)</f>
        <v>#REF!</v>
      </c>
      <c r="T9" s="152" t="e">
        <f>SUMIF(#REF!,VLOOKUP(P9,#REF!,1,FALSE),#REF!)+SUMIF(#REF!,VLOOKUP(P9,#REF!,1,FALSE),#REF!)+SUMIF(#REF!,VLOOKUP(P9,#REF!,1,FALSE),#REF!)+SUMIF(#REF!,VLOOKUP('SPM-D.DOSEN (2)'!P9,#REF!,1,FALSE),#REF!)+SUMIF(#REF!,VLOOKUP(P9,#REF!,1,FALSE),#REF!)</f>
        <v>#REF!</v>
      </c>
      <c r="U9" s="152" t="e">
        <f>SUMIF(#REF!,VLOOKUP(P9,#REF!,1,FALSE),#REF!)+SUMIF(#REF!,VLOOKUP(P9,#REF!,1,FALSE),#REF!)+SUMIF(#REF!,VLOOKUP(P9,#REF!,1,FALSE),#REF!)+SUMIF(#REF!,VLOOKUP(P9,#REF!,1,FALSE),#REF!)+SUMIF(#REF!,VLOOKUP(P9,#REF!,1,FALSE),#REF!)</f>
        <v>#REF!</v>
      </c>
      <c r="V9" s="152" t="e">
        <f>SUMIF(#REF!,VLOOKUP(P9,#REF!,1,FALSE),#REF!)+SUMIF(#REF!,VLOOKUP(P9,#REF!,1,FALSE),#REF!)+SUMIF(#REF!,VLOOKUP(C9,#REF!,1,FALSE),#REF!)+SUMIF(#REF!,VLOOKUP('SPM-D.DOSEN (2)'!P9,#REF!,1,FALSE),#REF!)+SUMIF(#REF!,VLOOKUP(P9,#REF!,1,FALSE),#REF!)</f>
        <v>#REF!</v>
      </c>
      <c r="X9" s="144">
        <v>5</v>
      </c>
      <c r="Y9" s="153" t="s">
        <v>3756</v>
      </c>
      <c r="Z9" s="153" t="s">
        <v>311</v>
      </c>
      <c r="AA9" s="152" t="e">
        <f>SUM(F90:F94)</f>
        <v>#REF!</v>
      </c>
      <c r="AB9" s="152" t="e">
        <f>SUM(H90:H94)</f>
        <v>#REF!</v>
      </c>
      <c r="AC9" s="152" t="e">
        <f>SUM(J90:J94)</f>
        <v>#REF!</v>
      </c>
      <c r="AD9" s="152" t="e">
        <f t="shared" si="1"/>
        <v>#REF!</v>
      </c>
      <c r="AE9" s="152" t="e">
        <f>SUM(G90:G94)</f>
        <v>#REF!</v>
      </c>
      <c r="AF9" s="152" t="e">
        <f>SUM(I90:I94)</f>
        <v>#REF!</v>
      </c>
      <c r="AG9" s="152" t="e">
        <f>SUM(K90:K94)</f>
        <v>#REF!</v>
      </c>
      <c r="AH9" s="152" t="e">
        <f t="shared" si="2"/>
        <v>#REF!</v>
      </c>
    </row>
    <row r="10" spans="1:46">
      <c r="A10" s="1453"/>
      <c r="B10" s="128">
        <v>6</v>
      </c>
      <c r="C10" s="129" t="s">
        <v>94</v>
      </c>
      <c r="D10" s="199" t="e">
        <f>SUMIF(#REF!,VLOOKUP(C10,#REF!,1,FALSE),#REF!)+SUMIF(#REF!,VLOOKUP(C10,#REF!,1,FALSE),#REF!)+SUMIF(#REF!,VLOOKUP(C10,#REF!,1,FALSE),#REF!)+SUMIF(#REF!,VLOOKUP(C10,#REF!,1,FALSE),#REF!)+SUMIF(#REF!,VLOOKUP(C10,#REF!,1,FALSE),#REF!)</f>
        <v>#REF!</v>
      </c>
      <c r="E10" s="199" t="e">
        <f>SUMIF(#REF!,VLOOKUP(C10,#REF!,1,FALSE),#REF!)+SUMIF(#REF!,VLOOKUP(C10,#REF!,1,FALSE),#REF!)+SUMIF(#REF!,VLOOKUP(C10,#REF!,1,FALSE),#REF!)+SUMIF(#REF!,VLOOKUP('SPM-D.DOSEN (2)'!C10,#REF!,1,FALSE),#REF!)+SUMIF(#REF!,VLOOKUP(C10,#REF!,1,FALSE),#REF!)</f>
        <v>#REF!</v>
      </c>
      <c r="F10" s="151" t="e">
        <f>SUMIF(#REF!,VLOOKUP(C10,#REF!,1,FALSE),#REF!)+SUMIF(#REF!,VLOOKUP(C10,#REF!,1,FALSE),#REF!)+SUMIF(#REF!,VLOOKUP(C10,#REF!,1,FALSE),#REF!)+SUMIF(#REF!,VLOOKUP(C10,#REF!,1,FALSE),#REF!)+SUMIF(#REF!,VLOOKUP(C10,#REF!,1,FALSE),#REF!)</f>
        <v>#REF!</v>
      </c>
      <c r="G10" s="152" t="e">
        <f>SUMIF(#REF!,VLOOKUP(C10,#REF!,1,FALSE),#REF!)+SUMIF(#REF!,VLOOKUP(C10,#REF!,1,FALSE),#REF!)+SUMIF(#REF!,VLOOKUP(C10,#REF!,1,FALSE),#REF!)+SUMIF(#REF!,VLOOKUP('SPM-D.DOSEN (2)'!C10,#REF!,1,FALSE),#REF!)+SUMIF(#REF!,VLOOKUP(C10,#REF!,1,FALSE),#REF!)</f>
        <v>#REF!</v>
      </c>
      <c r="H10" s="152" t="e">
        <f>SUMIF(#REF!,VLOOKUP(C10,#REF!,1,FALSE),#REF!)+SUMIF(#REF!,VLOOKUP(C10,#REF!,1,FALSE),#REF!)+SUMIF(#REF!,VLOOKUP(C10,#REF!,1,FALSE),#REF!)+SUMIF(#REF!,VLOOKUP(C10,#REF!,1,FALSE),#REF!)+SUMIF(#REF!,VLOOKUP(C10,#REF!,1,FALSE),#REF!)</f>
        <v>#REF!</v>
      </c>
      <c r="I10" s="152" t="e">
        <f>SUMIF(#REF!,VLOOKUP(C10,#REF!,1,FALSE),#REF!)+SUMIF(#REF!,VLOOKUP(C10,#REF!,1,FALSE),#REF!)+SUMIF(#REF!,VLOOKUP(C10,#REF!,1,FALSE),#REF!)+SUMIF(#REF!,VLOOKUP('SPM-D.DOSEN (2)'!C10,#REF!,1,FALSE),#REF!)+SUMIF(#REF!,VLOOKUP(C10,#REF!,1,FALSE),#REF!)</f>
        <v>#REF!</v>
      </c>
      <c r="J10" s="152" t="e">
        <f>SUMIF(#REF!,VLOOKUP(C10,#REF!,1,FALSE),#REF!)+SUMIF(#REF!,VLOOKUP(C10,#REF!,1,FALSE),#REF!)+SUMIF(#REF!,VLOOKUP(C10,#REF!,1,FALSE),#REF!)+SUMIF(#REF!,VLOOKUP(C10,#REF!,1,FALSE),#REF!)+SUMIF(#REF!,VLOOKUP(C10,#REF!,1,FALSE),#REF!)</f>
        <v>#REF!</v>
      </c>
      <c r="K10" s="152" t="e">
        <f>SUMIF(#REF!,VLOOKUP(C10,#REF!,1,FALSE),#REF!)+SUMIF(#REF!,VLOOKUP(C10,#REF!,1,FALSE),#REF!)+SUMIF(#REF!,VLOOKUP(C10,#REF!,1,FALSE),#REF!)+SUMIF(#REF!,VLOOKUP('SPM-D.DOSEN (2)'!C10,#REF!,1,FALSE),#REF!)+SUMIF(#REF!,VLOOKUP(C10,#REF!,1,FALSE),#REF!)</f>
        <v>#REF!</v>
      </c>
      <c r="L10" s="149" t="e">
        <f t="shared" si="0"/>
        <v>#REF!</v>
      </c>
      <c r="N10" s="1426"/>
      <c r="O10" s="139">
        <v>6</v>
      </c>
      <c r="P10" s="143" t="s">
        <v>1049</v>
      </c>
      <c r="Q10" s="152" t="e">
        <f>SUMIF(#REF!,VLOOKUP(P10,#REF!,1,FALSE),#REF!)+SUMIF(#REF!,VLOOKUP(P10,#REF!,1,FALSE),#REF!)+SUMIF(#REF!,VLOOKUP(P10,#REF!,1,FALSE),#REF!)+SUMIF(#REF!,VLOOKUP(P10,#REF!,1,FALSE),#REF!)+SUMIF(#REF!,VLOOKUP(P10,#REF!,1,FALSE),#REF!)</f>
        <v>#REF!</v>
      </c>
      <c r="R10" s="152" t="e">
        <f>SUMIF(#REF!,VLOOKUP(P10,#REF!,1,FALSE),#REF!)+SUMIF(#REF!,VLOOKUP(P10,#REF!,1,FALSE),#REF!)+SUMIF(#REF!,VLOOKUP(P10,#REF!,1,FALSE),#REF!)+SUMIF(#REF!,VLOOKUP('SPM-D.DOSEN (2)'!P10,#REF!,1,FALSE),#REF!)+SUMIF(#REF!,VLOOKUP(P10,#REF!,1,FALSE),#REF!)</f>
        <v>#REF!</v>
      </c>
      <c r="S10" s="152" t="e">
        <f>SUMIF(#REF!,VLOOKUP(P10,#REF!,1,FALSE),#REF!)+SUMIF(#REF!,VLOOKUP(P10,#REF!,1,FALSE),#REF!)+SUMIF(#REF!,VLOOKUP(P10,#REF!,1,FALSE),#REF!)+SUMIF(#REF!,VLOOKUP(P10,#REF!,1,FALSE),#REF!)+SUMIF(#REF!,VLOOKUP(P10,#REF!,1,FALSE),#REF!)</f>
        <v>#REF!</v>
      </c>
      <c r="T10" s="152" t="e">
        <f>SUMIF(#REF!,VLOOKUP(P10,#REF!,1,FALSE),#REF!)+SUMIF(#REF!,VLOOKUP(P10,#REF!,1,FALSE),#REF!)+SUMIF(#REF!,VLOOKUP(P10,#REF!,1,FALSE),#REF!)+SUMIF(#REF!,VLOOKUP('SPM-D.DOSEN (2)'!P10,#REF!,1,FALSE),#REF!)+SUMIF(#REF!,VLOOKUP(P10,#REF!,1,FALSE),#REF!)</f>
        <v>#REF!</v>
      </c>
      <c r="U10" s="152" t="e">
        <f>SUMIF(#REF!,VLOOKUP(P10,#REF!,1,FALSE),#REF!)+SUMIF(#REF!,VLOOKUP(P10,#REF!,1,FALSE),#REF!)+SUMIF(#REF!,VLOOKUP(P10,#REF!,1,FALSE),#REF!)+SUMIF(#REF!,VLOOKUP(P10,#REF!,1,FALSE),#REF!)+SUMIF(#REF!,VLOOKUP(P10,#REF!,1,FALSE),#REF!)</f>
        <v>#REF!</v>
      </c>
      <c r="V10" s="152" t="e">
        <f>SUMIF(#REF!,VLOOKUP(P10,#REF!,1,FALSE),#REF!)+SUMIF(#REF!,VLOOKUP(P10,#REF!,1,FALSE),#REF!)+SUMIF(#REF!,VLOOKUP(C10,#REF!,1,FALSE),#REF!)+SUMIF(#REF!,VLOOKUP('SPM-D.DOSEN (2)'!P10,#REF!,1,FALSE),#REF!)+SUMIF(#REF!,VLOOKUP(P10,#REF!,1,FALSE),#REF!)</f>
        <v>#REF!</v>
      </c>
      <c r="X10" s="144">
        <v>6</v>
      </c>
      <c r="Y10" s="153" t="s">
        <v>3756</v>
      </c>
      <c r="Z10" s="153" t="s">
        <v>242</v>
      </c>
      <c r="AA10" s="152" t="e">
        <f>SUM(F95:F102)</f>
        <v>#REF!</v>
      </c>
      <c r="AB10" s="152" t="e">
        <f>SUM(H95:H102)</f>
        <v>#REF!</v>
      </c>
      <c r="AC10" s="152" t="e">
        <f>SUM(J95:J102)</f>
        <v>#REF!</v>
      </c>
      <c r="AD10" s="152" t="e">
        <f t="shared" si="1"/>
        <v>#REF!</v>
      </c>
      <c r="AE10" s="152" t="e">
        <f>SUM(G95:G102)</f>
        <v>#REF!</v>
      </c>
      <c r="AF10" s="152" t="e">
        <f>SUM(I95:I102)</f>
        <v>#REF!</v>
      </c>
      <c r="AG10" s="152" t="e">
        <f>SUM(K95:K102)</f>
        <v>#REF!</v>
      </c>
      <c r="AH10" s="152" t="e">
        <f t="shared" si="2"/>
        <v>#REF!</v>
      </c>
    </row>
    <row r="11" spans="1:46">
      <c r="A11" s="1453"/>
      <c r="B11" s="128">
        <v>7</v>
      </c>
      <c r="C11" s="129" t="s">
        <v>992</v>
      </c>
      <c r="D11" s="199" t="e">
        <f>SUMIF(#REF!,VLOOKUP(C11,#REF!,1,FALSE),#REF!)+SUMIF(#REF!,VLOOKUP(C11,#REF!,1,FALSE),#REF!)+SUMIF(#REF!,VLOOKUP(C11,#REF!,1,FALSE),#REF!)+SUMIF(#REF!,VLOOKUP(C11,#REF!,1,FALSE),#REF!)+SUMIF(#REF!,VLOOKUP(C11,#REF!,1,FALSE),#REF!)</f>
        <v>#REF!</v>
      </c>
      <c r="E11" s="199" t="e">
        <f>SUMIF(#REF!,VLOOKUP(C11,#REF!,1,FALSE),#REF!)+SUMIF(#REF!,VLOOKUP(C11,#REF!,1,FALSE),#REF!)+SUMIF(#REF!,VLOOKUP(C11,#REF!,1,FALSE),#REF!)+SUMIF(#REF!,VLOOKUP('SPM-D.DOSEN (2)'!C11,#REF!,1,FALSE),#REF!)+SUMIF(#REF!,VLOOKUP(C11,#REF!,1,FALSE),#REF!)</f>
        <v>#REF!</v>
      </c>
      <c r="F11" s="151" t="e">
        <f>SUMIF(#REF!,VLOOKUP(C11,#REF!,1,FALSE),#REF!)+SUMIF(#REF!,VLOOKUP(C11,#REF!,1,FALSE),#REF!)+SUMIF(#REF!,VLOOKUP(C11,#REF!,1,FALSE),#REF!)+SUMIF(#REF!,VLOOKUP(C11,#REF!,1,FALSE),#REF!)+SUMIF(#REF!,VLOOKUP(C11,#REF!,1,FALSE),#REF!)</f>
        <v>#REF!</v>
      </c>
      <c r="G11" s="152" t="e">
        <f>SUMIF(#REF!,VLOOKUP(C11,#REF!,1,FALSE),#REF!)+SUMIF(#REF!,VLOOKUP(C11,#REF!,1,FALSE),#REF!)+SUMIF(#REF!,VLOOKUP(C11,#REF!,1,FALSE),#REF!)+SUMIF(#REF!,VLOOKUP('SPM-D.DOSEN (2)'!C11,#REF!,1,FALSE),#REF!)+SUMIF(#REF!,VLOOKUP(C11,#REF!,1,FALSE),#REF!)</f>
        <v>#REF!</v>
      </c>
      <c r="H11" s="152" t="e">
        <f>SUMIF(#REF!,VLOOKUP(C11,#REF!,1,FALSE),#REF!)+SUMIF(#REF!,VLOOKUP(C11,#REF!,1,FALSE),#REF!)+SUMIF(#REF!,VLOOKUP(C11,#REF!,1,FALSE),#REF!)+SUMIF(#REF!,VLOOKUP(C11,#REF!,1,FALSE),#REF!)+SUMIF(#REF!,VLOOKUP(C11,#REF!,1,FALSE),#REF!)</f>
        <v>#REF!</v>
      </c>
      <c r="I11" s="152" t="e">
        <f>SUMIF(#REF!,VLOOKUP(C11,#REF!,1,FALSE),#REF!)+SUMIF(#REF!,VLOOKUP(C11,#REF!,1,FALSE),#REF!)+SUMIF(#REF!,VLOOKUP(C11,#REF!,1,FALSE),#REF!)+SUMIF(#REF!,VLOOKUP('SPM-D.DOSEN (2)'!C11,#REF!,1,FALSE),#REF!)+SUMIF(#REF!,VLOOKUP(C11,#REF!,1,FALSE),#REF!)</f>
        <v>#REF!</v>
      </c>
      <c r="J11" s="152" t="e">
        <f>SUMIF(#REF!,VLOOKUP(C11,#REF!,1,FALSE),#REF!)+SUMIF(#REF!,VLOOKUP(C11,#REF!,1,FALSE),#REF!)+SUMIF(#REF!,VLOOKUP(C11,#REF!,1,FALSE),#REF!)+SUMIF(#REF!,VLOOKUP(C11,#REF!,1,FALSE),#REF!)+SUMIF(#REF!,VLOOKUP(C11,#REF!,1,FALSE),#REF!)</f>
        <v>#REF!</v>
      </c>
      <c r="K11" s="152" t="e">
        <f>SUMIF(#REF!,VLOOKUP(C11,#REF!,1,FALSE),#REF!)+SUMIF(#REF!,VLOOKUP(C11,#REF!,1,FALSE),#REF!)+SUMIF(#REF!,VLOOKUP(C11,#REF!,1,FALSE),#REF!)+SUMIF(#REF!,VLOOKUP('SPM-D.DOSEN (2)'!C11,#REF!,1,FALSE),#REF!)+SUMIF(#REF!,VLOOKUP(C11,#REF!,1,FALSE),#REF!)</f>
        <v>#REF!</v>
      </c>
      <c r="L11" s="149" t="e">
        <f t="shared" si="0"/>
        <v>#REF!</v>
      </c>
      <c r="N11" s="1426"/>
      <c r="O11" s="139">
        <v>7</v>
      </c>
      <c r="P11" s="143" t="s">
        <v>19</v>
      </c>
      <c r="Q11" s="152" t="e">
        <f>SUMIF(#REF!,VLOOKUP(P11,#REF!,1,FALSE),#REF!)+SUMIF(#REF!,VLOOKUP(P11,#REF!,1,FALSE),#REF!)+SUMIF(#REF!,VLOOKUP(P11,#REF!,1,FALSE),#REF!)+SUMIF(#REF!,VLOOKUP(P11,#REF!,1,FALSE),#REF!)+SUMIF(#REF!,VLOOKUP(P11,#REF!,1,FALSE),#REF!)</f>
        <v>#REF!</v>
      </c>
      <c r="R11" s="152" t="e">
        <f>SUMIF(#REF!,VLOOKUP(P11,#REF!,1,FALSE),#REF!)+SUMIF(#REF!,VLOOKUP(P11,#REF!,1,FALSE),#REF!)+SUMIF(#REF!,VLOOKUP(P11,#REF!,1,FALSE),#REF!)+SUMIF(#REF!,VLOOKUP('SPM-D.DOSEN (2)'!P11,#REF!,1,FALSE),#REF!)+SUMIF(#REF!,VLOOKUP(P11,#REF!,1,FALSE),#REF!)</f>
        <v>#REF!</v>
      </c>
      <c r="S11" s="152" t="e">
        <f>SUMIF(#REF!,VLOOKUP(P11,#REF!,1,FALSE),#REF!)+SUMIF(#REF!,VLOOKUP(P11,#REF!,1,FALSE),#REF!)+SUMIF(#REF!,VLOOKUP(P11,#REF!,1,FALSE),#REF!)+SUMIF(#REF!,VLOOKUP(P11,#REF!,1,FALSE),#REF!)+SUMIF(#REF!,VLOOKUP(P11,#REF!,1,FALSE),#REF!)</f>
        <v>#REF!</v>
      </c>
      <c r="T11" s="152" t="e">
        <f>SUMIF(#REF!,VLOOKUP(P11,#REF!,1,FALSE),#REF!)+SUMIF(#REF!,VLOOKUP(P11,#REF!,1,FALSE),#REF!)+SUMIF(#REF!,VLOOKUP(P11,#REF!,1,FALSE),#REF!)+SUMIF(#REF!,VLOOKUP('SPM-D.DOSEN (2)'!P11,#REF!,1,FALSE),#REF!)+SUMIF(#REF!,VLOOKUP(P11,#REF!,1,FALSE),#REF!)</f>
        <v>#REF!</v>
      </c>
      <c r="U11" s="152" t="e">
        <f>SUMIF(#REF!,VLOOKUP(P11,#REF!,1,FALSE),#REF!)+SUMIF(#REF!,VLOOKUP(P11,#REF!,1,FALSE),#REF!)+SUMIF(#REF!,VLOOKUP(P11,#REF!,1,FALSE),#REF!)+SUMIF(#REF!,VLOOKUP(P11,#REF!,1,FALSE),#REF!)+SUMIF(#REF!,VLOOKUP(P11,#REF!,1,FALSE),#REF!)</f>
        <v>#REF!</v>
      </c>
      <c r="V11" s="152" t="e">
        <f>SUMIF(#REF!,VLOOKUP(P11,#REF!,1,FALSE),#REF!)+SUMIF(#REF!,VLOOKUP(P11,#REF!,1,FALSE),#REF!)+SUMIF(#REF!,VLOOKUP(C11,#REF!,1,FALSE),#REF!)+SUMIF(#REF!,VLOOKUP('SPM-D.DOSEN (2)'!P11,#REF!,1,FALSE),#REF!)+SUMIF(#REF!,VLOOKUP(P11,#REF!,1,FALSE),#REF!)</f>
        <v>#REF!</v>
      </c>
      <c r="X11" s="144">
        <v>7</v>
      </c>
      <c r="Y11" s="153" t="s">
        <v>3751</v>
      </c>
      <c r="Z11" s="153" t="s">
        <v>169</v>
      </c>
      <c r="AA11" s="152" t="e">
        <f>SUM(F5:F13)</f>
        <v>#REF!</v>
      </c>
      <c r="AB11" s="152" t="e">
        <f>SUM(H5:H13)</f>
        <v>#REF!</v>
      </c>
      <c r="AC11" s="152" t="e">
        <f>SUM(J5:J13)</f>
        <v>#REF!</v>
      </c>
      <c r="AD11" s="152" t="e">
        <f t="shared" si="1"/>
        <v>#REF!</v>
      </c>
      <c r="AE11" s="152" t="e">
        <f>SUM(G5:G13)</f>
        <v>#REF!</v>
      </c>
      <c r="AF11" s="152" t="e">
        <f>SUM(I5:I13)</f>
        <v>#REF!</v>
      </c>
      <c r="AG11" s="152" t="e">
        <f>SUM(K5:K13)</f>
        <v>#REF!</v>
      </c>
      <c r="AH11" s="152" t="e">
        <f t="shared" si="2"/>
        <v>#REF!</v>
      </c>
    </row>
    <row r="12" spans="1:46">
      <c r="A12" s="1453"/>
      <c r="B12" s="128">
        <v>8</v>
      </c>
      <c r="C12" s="129" t="s">
        <v>96</v>
      </c>
      <c r="D12" s="199" t="e">
        <f>SUMIF(#REF!,VLOOKUP(C12,#REF!,1,FALSE),#REF!)+SUMIF(#REF!,VLOOKUP(C12,#REF!,1,FALSE),#REF!)+SUMIF(#REF!,VLOOKUP(C12,#REF!,1,FALSE),#REF!)+SUMIF(#REF!,VLOOKUP(C12,#REF!,1,FALSE),#REF!)+SUMIF(#REF!,VLOOKUP(C12,#REF!,1,FALSE),#REF!)</f>
        <v>#REF!</v>
      </c>
      <c r="E12" s="199" t="e">
        <f>SUMIF(#REF!,VLOOKUP(C12,#REF!,1,FALSE),#REF!)+SUMIF(#REF!,VLOOKUP(C12,#REF!,1,FALSE),#REF!)+SUMIF(#REF!,VLOOKUP(C12,#REF!,1,FALSE),#REF!)+SUMIF(#REF!,VLOOKUP('SPM-D.DOSEN (2)'!C12,#REF!,1,FALSE),#REF!)+SUMIF(#REF!,VLOOKUP(C12,#REF!,1,FALSE),#REF!)</f>
        <v>#REF!</v>
      </c>
      <c r="F12" s="151" t="e">
        <f>SUMIF(#REF!,VLOOKUP(C12,#REF!,1,FALSE),#REF!)+SUMIF(#REF!,VLOOKUP(C12,#REF!,1,FALSE),#REF!)+SUMIF(#REF!,VLOOKUP(C12,#REF!,1,FALSE),#REF!)+SUMIF(#REF!,VLOOKUP(C12,#REF!,1,FALSE),#REF!)+SUMIF(#REF!,VLOOKUP(C12,#REF!,1,FALSE),#REF!)</f>
        <v>#REF!</v>
      </c>
      <c r="G12" s="152" t="e">
        <f>SUMIF(#REF!,VLOOKUP(C12,#REF!,1,FALSE),#REF!)+SUMIF(#REF!,VLOOKUP(C12,#REF!,1,FALSE),#REF!)+SUMIF(#REF!,VLOOKUP(C12,#REF!,1,FALSE),#REF!)+SUMIF(#REF!,VLOOKUP('SPM-D.DOSEN (2)'!C12,#REF!,1,FALSE),#REF!)+SUMIF(#REF!,VLOOKUP(C12,#REF!,1,FALSE),#REF!)</f>
        <v>#REF!</v>
      </c>
      <c r="H12" s="152" t="e">
        <f>SUMIF(#REF!,VLOOKUP(C12,#REF!,1,FALSE),#REF!)+SUMIF(#REF!,VLOOKUP(C12,#REF!,1,FALSE),#REF!)+SUMIF(#REF!,VLOOKUP(C12,#REF!,1,FALSE),#REF!)+SUMIF(#REF!,VLOOKUP(C12,#REF!,1,FALSE),#REF!)+SUMIF(#REF!,VLOOKUP(C12,#REF!,1,FALSE),#REF!)</f>
        <v>#REF!</v>
      </c>
      <c r="I12" s="152" t="e">
        <f>SUMIF(#REF!,VLOOKUP(C12,#REF!,1,FALSE),#REF!)+SUMIF(#REF!,VLOOKUP(C12,#REF!,1,FALSE),#REF!)+SUMIF(#REF!,VLOOKUP(C12,#REF!,1,FALSE),#REF!)+SUMIF(#REF!,VLOOKUP('SPM-D.DOSEN (2)'!C12,#REF!,1,FALSE),#REF!)+SUMIF(#REF!,VLOOKUP(C12,#REF!,1,FALSE),#REF!)</f>
        <v>#REF!</v>
      </c>
      <c r="J12" s="152" t="e">
        <f>SUMIF(#REF!,VLOOKUP(C12,#REF!,1,FALSE),#REF!)+SUMIF(#REF!,VLOOKUP(C12,#REF!,1,FALSE),#REF!)+SUMIF(#REF!,VLOOKUP(C12,#REF!,1,FALSE),#REF!)+SUMIF(#REF!,VLOOKUP(C12,#REF!,1,FALSE),#REF!)+SUMIF(#REF!,VLOOKUP(C12,#REF!,1,FALSE),#REF!)</f>
        <v>#REF!</v>
      </c>
      <c r="K12" s="152" t="e">
        <f>SUMIF(#REF!,VLOOKUP(C12,#REF!,1,FALSE),#REF!)+SUMIF(#REF!,VLOOKUP(C12,#REF!,1,FALSE),#REF!)+SUMIF(#REF!,VLOOKUP(C12,#REF!,1,FALSE),#REF!)+SUMIF(#REF!,VLOOKUP('SPM-D.DOSEN (2)'!C12,#REF!,1,FALSE),#REF!)+SUMIF(#REF!,VLOOKUP(C12,#REF!,1,FALSE),#REF!)</f>
        <v>#REF!</v>
      </c>
      <c r="L12" s="149" t="e">
        <f t="shared" si="0"/>
        <v>#REF!</v>
      </c>
      <c r="N12" s="1426"/>
      <c r="O12" s="139">
        <v>8</v>
      </c>
      <c r="P12" s="143" t="s">
        <v>63</v>
      </c>
      <c r="Q12" s="152" t="e">
        <f>SUMIF(#REF!,VLOOKUP(P12,#REF!,1,FALSE),#REF!)+SUMIF(#REF!,VLOOKUP(P12,#REF!,1,FALSE),#REF!)+SUMIF(#REF!,VLOOKUP(P12,#REF!,1,FALSE),#REF!)+SUMIF(#REF!,VLOOKUP(P12,#REF!,1,FALSE),#REF!)+SUMIF(#REF!,VLOOKUP(P12,#REF!,1,FALSE),#REF!)</f>
        <v>#REF!</v>
      </c>
      <c r="R12" s="152" t="e">
        <f>SUMIF(#REF!,VLOOKUP(P12,#REF!,1,FALSE),#REF!)+SUMIF(#REF!,VLOOKUP(P12,#REF!,1,FALSE),#REF!)+SUMIF(#REF!,VLOOKUP(P12,#REF!,1,FALSE),#REF!)+SUMIF(#REF!,VLOOKUP('SPM-D.DOSEN (2)'!P12,#REF!,1,FALSE),#REF!)+SUMIF(#REF!,VLOOKUP(P12,#REF!,1,FALSE),#REF!)</f>
        <v>#REF!</v>
      </c>
      <c r="S12" s="152" t="e">
        <f>SUMIF(#REF!,VLOOKUP(P12,#REF!,1,FALSE),#REF!)+SUMIF(#REF!,VLOOKUP(P12,#REF!,1,FALSE),#REF!)+SUMIF(#REF!,VLOOKUP(P12,#REF!,1,FALSE),#REF!)+SUMIF(#REF!,VLOOKUP(P12,#REF!,1,FALSE),#REF!)+SUMIF(#REF!,VLOOKUP(P12,#REF!,1,FALSE),#REF!)</f>
        <v>#REF!</v>
      </c>
      <c r="T12" s="152" t="e">
        <f>SUMIF(#REF!,VLOOKUP(P12,#REF!,1,FALSE),#REF!)+SUMIF(#REF!,VLOOKUP(P12,#REF!,1,FALSE),#REF!)+SUMIF(#REF!,VLOOKUP(P12,#REF!,1,FALSE),#REF!)+SUMIF(#REF!,VLOOKUP('SPM-D.DOSEN (2)'!P12,#REF!,1,FALSE),#REF!)+SUMIF(#REF!,VLOOKUP(P12,#REF!,1,FALSE),#REF!)</f>
        <v>#REF!</v>
      </c>
      <c r="U12" s="152" t="e">
        <f>SUMIF(#REF!,VLOOKUP(P12,#REF!,1,FALSE),#REF!)+SUMIF(#REF!,VLOOKUP(P12,#REF!,1,FALSE),#REF!)+SUMIF(#REF!,VLOOKUP(P12,#REF!,1,FALSE),#REF!)+SUMIF(#REF!,VLOOKUP(P12,#REF!,1,FALSE),#REF!)+SUMIF(#REF!,VLOOKUP(P12,#REF!,1,FALSE),#REF!)</f>
        <v>#REF!</v>
      </c>
      <c r="V12" s="152" t="e">
        <f>SUMIF(#REF!,VLOOKUP(P12,#REF!,1,FALSE),#REF!)+SUMIF(#REF!,VLOOKUP(P12,#REF!,1,FALSE),#REF!)+SUMIF(#REF!,VLOOKUP(C12,#REF!,1,FALSE),#REF!)+SUMIF(#REF!,VLOOKUP('SPM-D.DOSEN (2)'!P12,#REF!,1,FALSE),#REF!)+SUMIF(#REF!,VLOOKUP(P12,#REF!,1,FALSE),#REF!)</f>
        <v>#REF!</v>
      </c>
      <c r="X12" s="144">
        <v>8</v>
      </c>
      <c r="Y12" s="153" t="s">
        <v>3751</v>
      </c>
      <c r="Z12" s="153" t="s">
        <v>176</v>
      </c>
      <c r="AA12" s="152" t="e">
        <f>SUM(F14:F21)</f>
        <v>#REF!</v>
      </c>
      <c r="AB12" s="152" t="e">
        <f>SUM(H14:H21)</f>
        <v>#REF!</v>
      </c>
      <c r="AC12" s="152" t="e">
        <f>SUM(J14:J21)</f>
        <v>#REF!</v>
      </c>
      <c r="AD12" s="152" t="e">
        <f t="shared" si="1"/>
        <v>#REF!</v>
      </c>
      <c r="AE12" s="152" t="e">
        <f>SUM(G14:G21)</f>
        <v>#REF!</v>
      </c>
      <c r="AF12" s="152" t="e">
        <f>SUM(I14:I21)</f>
        <v>#REF!</v>
      </c>
      <c r="AG12" s="152" t="e">
        <f>SUM(K14:K21)</f>
        <v>#REF!</v>
      </c>
      <c r="AH12" s="152" t="e">
        <f t="shared" si="2"/>
        <v>#REF!</v>
      </c>
    </row>
    <row r="13" spans="1:46" ht="11.1" customHeight="1">
      <c r="A13" s="1453"/>
      <c r="B13" s="128">
        <v>9</v>
      </c>
      <c r="C13" s="129" t="s">
        <v>404</v>
      </c>
      <c r="D13" s="199" t="e">
        <f>SUMIF(#REF!,VLOOKUP(C13,#REF!,1,FALSE),#REF!)+SUMIF(#REF!,VLOOKUP(C13,#REF!,1,FALSE),#REF!)+SUMIF(#REF!,VLOOKUP(C13,#REF!,1,FALSE),#REF!)+SUMIF(#REF!,VLOOKUP(C13,#REF!,1,FALSE),#REF!)+SUMIF(#REF!,VLOOKUP(C13,#REF!,1,FALSE),#REF!)</f>
        <v>#REF!</v>
      </c>
      <c r="E13" s="199" t="e">
        <f>SUMIF(#REF!,VLOOKUP(C13,#REF!,1,FALSE),#REF!)+SUMIF(#REF!,VLOOKUP(C13,#REF!,1,FALSE),#REF!)+SUMIF(#REF!,VLOOKUP(C13,#REF!,1,FALSE),#REF!)+SUMIF(#REF!,VLOOKUP('SPM-D.DOSEN (2)'!C13,#REF!,1,FALSE),#REF!)+SUMIF(#REF!,VLOOKUP(C13,#REF!,1,FALSE),#REF!)</f>
        <v>#REF!</v>
      </c>
      <c r="F13" s="151" t="e">
        <f>SUMIF(#REF!,VLOOKUP(C13,#REF!,1,FALSE),#REF!)+SUMIF(#REF!,VLOOKUP(C13,#REF!,1,FALSE),#REF!)+SUMIF(#REF!,VLOOKUP(C13,#REF!,1,FALSE),#REF!)+SUMIF(#REF!,VLOOKUP(C13,#REF!,1,FALSE),#REF!)+SUMIF(#REF!,VLOOKUP(C13,#REF!,1,FALSE),#REF!)</f>
        <v>#REF!</v>
      </c>
      <c r="G13" s="152" t="e">
        <f>SUMIF(#REF!,VLOOKUP(C13,#REF!,1,FALSE),#REF!)+SUMIF(#REF!,VLOOKUP(C13,#REF!,1,FALSE),#REF!)+SUMIF(#REF!,VLOOKUP(C13,#REF!,1,FALSE),#REF!)+SUMIF(#REF!,VLOOKUP('SPM-D.DOSEN (2)'!C13,#REF!,1,FALSE),#REF!)+SUMIF(#REF!,VLOOKUP(C13,#REF!,1,FALSE),#REF!)</f>
        <v>#REF!</v>
      </c>
      <c r="H13" s="152" t="e">
        <f>SUMIF(#REF!,VLOOKUP(C13,#REF!,1,FALSE),#REF!)+SUMIF(#REF!,VLOOKUP(C13,#REF!,1,FALSE),#REF!)+SUMIF(#REF!,VLOOKUP(C13,#REF!,1,FALSE),#REF!)+SUMIF(#REF!,VLOOKUP(C13,#REF!,1,FALSE),#REF!)+SUMIF(#REF!,VLOOKUP(C13,#REF!,1,FALSE),#REF!)</f>
        <v>#REF!</v>
      </c>
      <c r="I13" s="152" t="e">
        <f>SUMIF(#REF!,VLOOKUP(C13,#REF!,1,FALSE),#REF!)+SUMIF(#REF!,VLOOKUP(C13,#REF!,1,FALSE),#REF!)+SUMIF(#REF!,VLOOKUP(C13,#REF!,1,FALSE),#REF!)+SUMIF(#REF!,VLOOKUP('SPM-D.DOSEN (2)'!C13,#REF!,1,FALSE),#REF!)+SUMIF(#REF!,VLOOKUP(C13,#REF!,1,FALSE),#REF!)</f>
        <v>#REF!</v>
      </c>
      <c r="J13" s="152" t="e">
        <f>SUMIF(#REF!,VLOOKUP(C13,#REF!,1,FALSE),#REF!)+SUMIF(#REF!,VLOOKUP(C13,#REF!,1,FALSE),#REF!)+SUMIF(#REF!,VLOOKUP(C13,#REF!,1,FALSE),#REF!)+SUMIF(#REF!,VLOOKUP(C13,#REF!,1,FALSE),#REF!)+SUMIF(#REF!,VLOOKUP(C13,#REF!,1,FALSE),#REF!)</f>
        <v>#REF!</v>
      </c>
      <c r="K13" s="152" t="e">
        <f>SUMIF(#REF!,VLOOKUP(C13,#REF!,1,FALSE),#REF!)+SUMIF(#REF!,VLOOKUP(C13,#REF!,1,FALSE),#REF!)+SUMIF(#REF!,VLOOKUP(C13,#REF!,1,FALSE),#REF!)+SUMIF(#REF!,VLOOKUP('SPM-D.DOSEN (2)'!C13,#REF!,1,FALSE),#REF!)+SUMIF(#REF!,VLOOKUP(C13,#REF!,1,FALSE),#REF!)</f>
        <v>#REF!</v>
      </c>
      <c r="L13" s="149" t="e">
        <f t="shared" si="0"/>
        <v>#REF!</v>
      </c>
      <c r="N13" s="1420" t="s">
        <v>256</v>
      </c>
      <c r="O13" s="133">
        <v>1</v>
      </c>
      <c r="P13" s="134" t="s">
        <v>45</v>
      </c>
      <c r="Q13" s="152" t="e">
        <f>SUMIF(#REF!,VLOOKUP(P13,#REF!,1,FALSE),#REF!)+SUMIF(#REF!,VLOOKUP(P13,#REF!,1,FALSE),#REF!)+SUMIF(#REF!,VLOOKUP(P13,#REF!,1,FALSE),#REF!)+SUMIF(#REF!,VLOOKUP(P13,#REF!,1,FALSE),#REF!)+SUMIF(#REF!,VLOOKUP(P13,#REF!,1,FALSE),#REF!)</f>
        <v>#REF!</v>
      </c>
      <c r="R13" s="152" t="e">
        <f>SUMIF(#REF!,VLOOKUP(P13,#REF!,1,FALSE),#REF!)+SUMIF(#REF!,VLOOKUP(P13,#REF!,1,FALSE),#REF!)+SUMIF(#REF!,VLOOKUP(P13,#REF!,1,FALSE),#REF!)+SUMIF(#REF!,VLOOKUP('SPM-D.DOSEN (2)'!P13,#REF!,1,FALSE),#REF!)+SUMIF(#REF!,VLOOKUP(P13,#REF!,1,FALSE),#REF!)</f>
        <v>#REF!</v>
      </c>
      <c r="S13" s="152" t="e">
        <f>SUMIF(#REF!,VLOOKUP(P13,#REF!,1,FALSE),#REF!)+SUMIF(#REF!,VLOOKUP(P13,#REF!,1,FALSE),#REF!)+SUMIF(#REF!,VLOOKUP(P13,#REF!,1,FALSE),#REF!)+SUMIF(#REF!,VLOOKUP(P13,#REF!,1,FALSE),#REF!)+SUMIF(#REF!,VLOOKUP(P13,#REF!,1,FALSE),#REF!)</f>
        <v>#REF!</v>
      </c>
      <c r="T13" s="152" t="e">
        <f>SUMIF(#REF!,VLOOKUP(P13,#REF!,1,FALSE),#REF!)+SUMIF(#REF!,VLOOKUP(P13,#REF!,1,FALSE),#REF!)+SUMIF(#REF!,VLOOKUP(P13,#REF!,1,FALSE),#REF!)+SUMIF(#REF!,VLOOKUP('SPM-D.DOSEN (2)'!P13,#REF!,1,FALSE),#REF!)+SUMIF(#REF!,VLOOKUP(P13,#REF!,1,FALSE),#REF!)</f>
        <v>#REF!</v>
      </c>
      <c r="U13" s="152" t="e">
        <f>SUMIF(#REF!,VLOOKUP(P13,#REF!,1,FALSE),#REF!)+SUMIF(#REF!,VLOOKUP(P13,#REF!,1,FALSE),#REF!)+SUMIF(#REF!,VLOOKUP(P13,#REF!,1,FALSE),#REF!)+SUMIF(#REF!,VLOOKUP(P13,#REF!,1,FALSE),#REF!)+SUMIF(#REF!,VLOOKUP(P13,#REF!,1,FALSE),#REF!)</f>
        <v>#REF!</v>
      </c>
      <c r="V13" s="152" t="e">
        <f>SUMIF(#REF!,VLOOKUP(P13,#REF!,1,FALSE),#REF!)+SUMIF(#REF!,VLOOKUP(P13,#REF!,1,FALSE),#REF!)+SUMIF(#REF!,VLOOKUP(C13,#REF!,1,FALSE),#REF!)+SUMIF(#REF!,VLOOKUP('SPM-D.DOSEN (2)'!P13,#REF!,1,FALSE),#REF!)+SUMIF(#REF!,VLOOKUP(P13,#REF!,1,FALSE),#REF!)</f>
        <v>#REF!</v>
      </c>
      <c r="X13" s="144">
        <v>9</v>
      </c>
      <c r="Y13" s="153" t="s">
        <v>3751</v>
      </c>
      <c r="Z13" s="153" t="s">
        <v>172</v>
      </c>
      <c r="AA13" s="152" t="e">
        <f>SUM(F22:F30)</f>
        <v>#REF!</v>
      </c>
      <c r="AB13" s="152" t="e">
        <f>SUM(H22:H30)</f>
        <v>#REF!</v>
      </c>
      <c r="AC13" s="152" t="e">
        <f>SUM(J22:J30)</f>
        <v>#REF!</v>
      </c>
      <c r="AD13" s="152" t="e">
        <f t="shared" si="1"/>
        <v>#REF!</v>
      </c>
      <c r="AE13" s="152" t="e">
        <f>SUM(G22:G30)</f>
        <v>#REF!</v>
      </c>
      <c r="AF13" s="152" t="e">
        <f>SUM(I22:I30)</f>
        <v>#REF!</v>
      </c>
      <c r="AG13" s="152" t="e">
        <f>SUM(K22:K30)</f>
        <v>#REF!</v>
      </c>
      <c r="AH13" s="152" t="e">
        <f t="shared" si="2"/>
        <v>#REF!</v>
      </c>
    </row>
    <row r="14" spans="1:46" ht="11.1" customHeight="1">
      <c r="A14" s="1453" t="s">
        <v>176</v>
      </c>
      <c r="B14" s="128">
        <v>1</v>
      </c>
      <c r="C14" s="129" t="s">
        <v>28</v>
      </c>
      <c r="D14" s="199" t="e">
        <f>SUMIF(#REF!,VLOOKUP(C14,#REF!,1,FALSE),#REF!)+SUMIF(#REF!,VLOOKUP(C14,#REF!,1,FALSE),#REF!)+SUMIF(#REF!,VLOOKUP(C14,#REF!,1,FALSE),#REF!)+SUMIF(#REF!,VLOOKUP(C14,#REF!,1,FALSE),#REF!)+SUMIF(#REF!,VLOOKUP(C14,#REF!,1,FALSE),#REF!)</f>
        <v>#REF!</v>
      </c>
      <c r="E14" s="199" t="e">
        <f>SUMIF(#REF!,VLOOKUP(C14,#REF!,1,FALSE),#REF!)+SUMIF(#REF!,VLOOKUP(C14,#REF!,1,FALSE),#REF!)+SUMIF(#REF!,VLOOKUP(C14,#REF!,1,FALSE),#REF!)+SUMIF(#REF!,VLOOKUP('SPM-D.DOSEN (2)'!C14,#REF!,1,FALSE),#REF!)+SUMIF(#REF!,VLOOKUP(C14,#REF!,1,FALSE),#REF!)</f>
        <v>#REF!</v>
      </c>
      <c r="F14" s="151" t="e">
        <f>SUMIF(#REF!,VLOOKUP(C14,#REF!,1,FALSE),#REF!)+SUMIF(#REF!,VLOOKUP(C14,#REF!,1,FALSE),#REF!)+SUMIF(#REF!,VLOOKUP(C14,#REF!,1,FALSE),#REF!)+SUMIF(#REF!,VLOOKUP(C14,#REF!,1,FALSE),#REF!)+SUMIF(#REF!,VLOOKUP(C14,#REF!,1,FALSE),#REF!)</f>
        <v>#REF!</v>
      </c>
      <c r="G14" s="152" t="e">
        <f>SUMIF(#REF!,VLOOKUP(C14,#REF!,1,FALSE),#REF!)+SUMIF(#REF!,VLOOKUP(C14,#REF!,1,FALSE),#REF!)+SUMIF(#REF!,VLOOKUP(C14,#REF!,1,FALSE),#REF!)+SUMIF(#REF!,VLOOKUP('SPM-D.DOSEN (2)'!C14,#REF!,1,FALSE),#REF!)+SUMIF(#REF!,VLOOKUP(C14,#REF!,1,FALSE),#REF!)</f>
        <v>#REF!</v>
      </c>
      <c r="H14" s="152" t="e">
        <f>SUMIF(#REF!,VLOOKUP(C14,#REF!,1,FALSE),#REF!)+SUMIF(#REF!,VLOOKUP(C14,#REF!,1,FALSE),#REF!)+SUMIF(#REF!,VLOOKUP(C14,#REF!,1,FALSE),#REF!)+SUMIF(#REF!,VLOOKUP(C14,#REF!,1,FALSE),#REF!)+SUMIF(#REF!,VLOOKUP(C14,#REF!,1,FALSE),#REF!)</f>
        <v>#REF!</v>
      </c>
      <c r="I14" s="152" t="e">
        <f>SUMIF(#REF!,VLOOKUP(C14,#REF!,1,FALSE),#REF!)+SUMIF(#REF!,VLOOKUP(C14,#REF!,1,FALSE),#REF!)+SUMIF(#REF!,VLOOKUP(C14,#REF!,1,FALSE),#REF!)+SUMIF(#REF!,VLOOKUP('SPM-D.DOSEN (2)'!C14,#REF!,1,FALSE),#REF!)+SUMIF(#REF!,VLOOKUP(C14,#REF!,1,FALSE),#REF!)</f>
        <v>#REF!</v>
      </c>
      <c r="J14" s="152" t="e">
        <f>SUMIF(#REF!,VLOOKUP(C14,#REF!,1,FALSE),#REF!)+SUMIF(#REF!,VLOOKUP(C14,#REF!,1,FALSE),#REF!)+SUMIF(#REF!,VLOOKUP(C14,#REF!,1,FALSE),#REF!)+SUMIF(#REF!,VLOOKUP(C14,#REF!,1,FALSE),#REF!)+SUMIF(#REF!,VLOOKUP(C14,#REF!,1,FALSE),#REF!)</f>
        <v>#REF!</v>
      </c>
      <c r="K14" s="152" t="e">
        <f>SUMIF(#REF!,VLOOKUP(C14,#REF!,1,FALSE),#REF!)+SUMIF(#REF!,VLOOKUP(C14,#REF!,1,FALSE),#REF!)+SUMIF(#REF!,VLOOKUP(C14,#REF!,1,FALSE),#REF!)+SUMIF(#REF!,VLOOKUP('SPM-D.DOSEN (2)'!C14,#REF!,1,FALSE),#REF!)+SUMIF(#REF!,VLOOKUP(C14,#REF!,1,FALSE),#REF!)</f>
        <v>#REF!</v>
      </c>
      <c r="L14" s="149" t="e">
        <f t="shared" si="0"/>
        <v>#REF!</v>
      </c>
      <c r="N14" s="1420"/>
      <c r="O14" s="133">
        <v>2</v>
      </c>
      <c r="P14" s="134" t="s">
        <v>41</v>
      </c>
      <c r="Q14" s="152" t="e">
        <f>SUMIF(#REF!,VLOOKUP(P14,#REF!,1,FALSE),#REF!)+SUMIF(#REF!,VLOOKUP(P14,#REF!,1,FALSE),#REF!)+SUMIF(#REF!,VLOOKUP(P14,#REF!,1,FALSE),#REF!)+SUMIF(#REF!,VLOOKUP(P14,#REF!,1,FALSE),#REF!)+SUMIF(#REF!,VLOOKUP(P14,#REF!,1,FALSE),#REF!)</f>
        <v>#REF!</v>
      </c>
      <c r="R14" s="152" t="e">
        <f>SUMIF(#REF!,VLOOKUP(P14,#REF!,1,FALSE),#REF!)+SUMIF(#REF!,VLOOKUP(P14,#REF!,1,FALSE),#REF!)+SUMIF(#REF!,VLOOKUP(P14,#REF!,1,FALSE),#REF!)+SUMIF(#REF!,VLOOKUP('SPM-D.DOSEN (2)'!P14,#REF!,1,FALSE),#REF!)+SUMIF(#REF!,VLOOKUP(P14,#REF!,1,FALSE),#REF!)</f>
        <v>#REF!</v>
      </c>
      <c r="S14" s="152" t="e">
        <f>SUMIF(#REF!,VLOOKUP(P14,#REF!,1,FALSE),#REF!)+SUMIF(#REF!,VLOOKUP(P14,#REF!,1,FALSE),#REF!)+SUMIF(#REF!,VLOOKUP(P14,#REF!,1,FALSE),#REF!)+SUMIF(#REF!,VLOOKUP(P14,#REF!,1,FALSE),#REF!)+SUMIF(#REF!,VLOOKUP(P14,#REF!,1,FALSE),#REF!)</f>
        <v>#REF!</v>
      </c>
      <c r="T14" s="152" t="e">
        <f>SUMIF(#REF!,VLOOKUP(P14,#REF!,1,FALSE),#REF!)+SUMIF(#REF!,VLOOKUP(P14,#REF!,1,FALSE),#REF!)+SUMIF(#REF!,VLOOKUP(P14,#REF!,1,FALSE),#REF!)+SUMIF(#REF!,VLOOKUP('SPM-D.DOSEN (2)'!P14,#REF!,1,FALSE),#REF!)+SUMIF(#REF!,VLOOKUP(P14,#REF!,1,FALSE),#REF!)</f>
        <v>#REF!</v>
      </c>
      <c r="U14" s="152" t="e">
        <f>SUMIF(#REF!,VLOOKUP(P14,#REF!,1,FALSE),#REF!)+SUMIF(#REF!,VLOOKUP(P14,#REF!,1,FALSE),#REF!)+SUMIF(#REF!,VLOOKUP(P14,#REF!,1,FALSE),#REF!)+SUMIF(#REF!,VLOOKUP(P14,#REF!,1,FALSE),#REF!)+SUMIF(#REF!,VLOOKUP(P14,#REF!,1,FALSE),#REF!)</f>
        <v>#REF!</v>
      </c>
      <c r="V14" s="152" t="e">
        <f>SUMIF(#REF!,VLOOKUP(P14,#REF!,1,FALSE),#REF!)+SUMIF(#REF!,VLOOKUP(P14,#REF!,1,FALSE),#REF!)+SUMIF(#REF!,VLOOKUP(C14,#REF!,1,FALSE),#REF!)+SUMIF(#REF!,VLOOKUP('SPM-D.DOSEN (2)'!P14,#REF!,1,FALSE),#REF!)+SUMIF(#REF!,VLOOKUP(P14,#REF!,1,FALSE),#REF!)</f>
        <v>#REF!</v>
      </c>
      <c r="X14" s="144">
        <v>10</v>
      </c>
      <c r="Y14" s="153" t="s">
        <v>3751</v>
      </c>
      <c r="Z14" s="153" t="s">
        <v>197</v>
      </c>
      <c r="AA14" s="152" t="e">
        <f>SUM(F31:F38)</f>
        <v>#REF!</v>
      </c>
      <c r="AB14" s="152" t="e">
        <f>SUM(H31:H38)</f>
        <v>#REF!</v>
      </c>
      <c r="AC14" s="152" t="e">
        <f>SUM(J31:J38)</f>
        <v>#REF!</v>
      </c>
      <c r="AD14" s="152" t="e">
        <f t="shared" si="1"/>
        <v>#REF!</v>
      </c>
      <c r="AE14" s="152" t="e">
        <f>SUM(G31:G38)</f>
        <v>#REF!</v>
      </c>
      <c r="AF14" s="152" t="e">
        <f>SUM(I31:I38)</f>
        <v>#REF!</v>
      </c>
      <c r="AG14" s="152" t="e">
        <f>SUM(K31:K38)</f>
        <v>#REF!</v>
      </c>
      <c r="AH14" s="152" t="e">
        <f t="shared" si="2"/>
        <v>#REF!</v>
      </c>
    </row>
    <row r="15" spans="1:46" ht="11.1" customHeight="1">
      <c r="A15" s="1453"/>
      <c r="B15" s="128">
        <v>2</v>
      </c>
      <c r="C15" s="129" t="s">
        <v>19</v>
      </c>
      <c r="D15" s="199" t="e">
        <f>SUMIF(#REF!,VLOOKUP(C15,#REF!,1,FALSE),#REF!)+SUMIF(#REF!,VLOOKUP(C15,#REF!,1,FALSE),#REF!)+SUMIF(#REF!,VLOOKUP(C15,#REF!,1,FALSE),#REF!)+SUMIF(#REF!,VLOOKUP(C15,#REF!,1,FALSE),#REF!)+SUMIF(#REF!,VLOOKUP(C15,#REF!,1,FALSE),#REF!)</f>
        <v>#REF!</v>
      </c>
      <c r="E15" s="199" t="e">
        <f>SUMIF(#REF!,VLOOKUP(C15,#REF!,1,FALSE),#REF!)+SUMIF(#REF!,VLOOKUP(C15,#REF!,1,FALSE),#REF!)+SUMIF(#REF!,VLOOKUP(C15,#REF!,1,FALSE),#REF!)+SUMIF(#REF!,VLOOKUP('SPM-D.DOSEN (2)'!C15,#REF!,1,FALSE),#REF!)+SUMIF(#REF!,VLOOKUP(C15,#REF!,1,FALSE),#REF!)</f>
        <v>#REF!</v>
      </c>
      <c r="F15" s="151" t="e">
        <f>SUMIF(#REF!,VLOOKUP(C15,#REF!,1,FALSE),#REF!)+SUMIF(#REF!,VLOOKUP(C15,#REF!,1,FALSE),#REF!)+SUMIF(#REF!,VLOOKUP(C15,#REF!,1,FALSE),#REF!)+SUMIF(#REF!,VLOOKUP(C15,#REF!,1,FALSE),#REF!)+SUMIF(#REF!,VLOOKUP(C15,#REF!,1,FALSE),#REF!)</f>
        <v>#REF!</v>
      </c>
      <c r="G15" s="188" t="e">
        <f>SUMIF(#REF!,VLOOKUP(C15,#REF!,1,FALSE),#REF!)+SUMIF(#REF!,VLOOKUP(C15,#REF!,1,FALSE),#REF!)+SUMIF(#REF!,VLOOKUP(C15,#REF!,1,FALSE),#REF!)+SUMIF(#REF!,VLOOKUP('SPM-D.DOSEN (2)'!C15,#REF!,1,FALSE),#REF!)+SUMIF(#REF!,VLOOKUP(C15,#REF!,1,FALSE),#REF!)</f>
        <v>#REF!</v>
      </c>
      <c r="H15" s="152" t="e">
        <f>SUMIF(#REF!,VLOOKUP(C15,#REF!,1,FALSE),#REF!)+SUMIF(#REF!,VLOOKUP(C15,#REF!,1,FALSE),#REF!)+SUMIF(#REF!,VLOOKUP(C15,#REF!,1,FALSE),#REF!)+SUMIF(#REF!,VLOOKUP(C15,#REF!,1,FALSE),#REF!)+SUMIF(#REF!,VLOOKUP(C15,#REF!,1,FALSE),#REF!)</f>
        <v>#REF!</v>
      </c>
      <c r="I15" s="152" t="e">
        <f>SUMIF(#REF!,VLOOKUP(C15,#REF!,1,FALSE),#REF!)+SUMIF(#REF!,VLOOKUP(C15,#REF!,1,FALSE),#REF!)+SUMIF(#REF!,VLOOKUP(C15,#REF!,1,FALSE),#REF!)+SUMIF(#REF!,VLOOKUP('SPM-D.DOSEN (2)'!C15,#REF!,1,FALSE),#REF!)+SUMIF(#REF!,VLOOKUP(C15,#REF!,1,FALSE),#REF!)</f>
        <v>#REF!</v>
      </c>
      <c r="J15" s="152" t="e">
        <f>SUMIF(#REF!,VLOOKUP(C15,#REF!,1,FALSE),#REF!)+SUMIF(#REF!,VLOOKUP(C15,#REF!,1,FALSE),#REF!)+SUMIF(#REF!,VLOOKUP(C15,#REF!,1,FALSE),#REF!)+SUMIF(#REF!,VLOOKUP(C15,#REF!,1,FALSE),#REF!)+SUMIF(#REF!,VLOOKUP(C15,#REF!,1,FALSE),#REF!)</f>
        <v>#REF!</v>
      </c>
      <c r="K15" s="152" t="e">
        <f>SUMIF(#REF!,VLOOKUP(C15,#REF!,1,FALSE),#REF!)+SUMIF(#REF!,VLOOKUP(C15,#REF!,1,FALSE),#REF!)+SUMIF(#REF!,VLOOKUP(C15,#REF!,1,FALSE),#REF!)+SUMIF(#REF!,VLOOKUP('SPM-D.DOSEN (2)'!C15,#REF!,1,FALSE),#REF!)+SUMIF(#REF!,VLOOKUP(C15,#REF!,1,FALSE),#REF!)</f>
        <v>#REF!</v>
      </c>
      <c r="L15" s="149" t="e">
        <f t="shared" si="0"/>
        <v>#REF!</v>
      </c>
      <c r="N15" s="1420"/>
      <c r="O15" s="133">
        <v>3</v>
      </c>
      <c r="P15" s="134" t="s">
        <v>136</v>
      </c>
      <c r="Q15" s="152" t="e">
        <f>SUMIF(#REF!,VLOOKUP(P15,#REF!,1,FALSE),#REF!)+SUMIF(#REF!,VLOOKUP(P15,#REF!,1,FALSE),#REF!)+SUMIF(#REF!,VLOOKUP(P15,#REF!,1,FALSE),#REF!)+SUMIF(#REF!,VLOOKUP(P15,#REF!,1,FALSE),#REF!)+SUMIF(#REF!,VLOOKUP(P15,#REF!,1,FALSE),#REF!)</f>
        <v>#REF!</v>
      </c>
      <c r="R15" s="152" t="e">
        <f>SUMIF(#REF!,VLOOKUP(P15,#REF!,1,FALSE),#REF!)+SUMIF(#REF!,VLOOKUP(P15,#REF!,1,FALSE),#REF!)+SUMIF(#REF!,VLOOKUP(P15,#REF!,1,FALSE),#REF!)+SUMIF(#REF!,VLOOKUP('SPM-D.DOSEN (2)'!P15,#REF!,1,FALSE),#REF!)+SUMIF(#REF!,VLOOKUP(P15,#REF!,1,FALSE),#REF!)</f>
        <v>#REF!</v>
      </c>
      <c r="S15" s="152" t="e">
        <f>SUMIF(#REF!,VLOOKUP(P15,#REF!,1,FALSE),#REF!)+SUMIF(#REF!,VLOOKUP(P15,#REF!,1,FALSE),#REF!)+SUMIF(#REF!,VLOOKUP(P15,#REF!,1,FALSE),#REF!)+SUMIF(#REF!,VLOOKUP(P15,#REF!,1,FALSE),#REF!)+SUMIF(#REF!,VLOOKUP(P15,#REF!,1,FALSE),#REF!)</f>
        <v>#REF!</v>
      </c>
      <c r="T15" s="152" t="e">
        <f>SUMIF(#REF!,VLOOKUP(P15,#REF!,1,FALSE),#REF!)+SUMIF(#REF!,VLOOKUP(P15,#REF!,1,FALSE),#REF!)+SUMIF(#REF!,VLOOKUP(P15,#REF!,1,FALSE),#REF!)+SUMIF(#REF!,VLOOKUP('SPM-D.DOSEN (2)'!P15,#REF!,1,FALSE),#REF!)+SUMIF(#REF!,VLOOKUP(P15,#REF!,1,FALSE),#REF!)</f>
        <v>#REF!</v>
      </c>
      <c r="U15" s="152" t="e">
        <f>SUMIF(#REF!,VLOOKUP(P15,#REF!,1,FALSE),#REF!)+SUMIF(#REF!,VLOOKUP(P15,#REF!,1,FALSE),#REF!)+SUMIF(#REF!,VLOOKUP(P15,#REF!,1,FALSE),#REF!)+SUMIF(#REF!,VLOOKUP(P15,#REF!,1,FALSE),#REF!)+SUMIF(#REF!,VLOOKUP(P15,#REF!,1,FALSE),#REF!)</f>
        <v>#REF!</v>
      </c>
      <c r="V15" s="152" t="e">
        <f>SUMIF(#REF!,VLOOKUP(P15,#REF!,1,FALSE),#REF!)+SUMIF(#REF!,VLOOKUP(P15,#REF!,1,FALSE),#REF!)+SUMIF(#REF!,VLOOKUP(C15,#REF!,1,FALSE),#REF!)+SUMIF(#REF!,VLOOKUP('SPM-D.DOSEN (2)'!P15,#REF!,1,FALSE),#REF!)+SUMIF(#REF!,VLOOKUP(P15,#REF!,1,FALSE),#REF!)</f>
        <v>#REF!</v>
      </c>
      <c r="X15" s="144">
        <v>11</v>
      </c>
      <c r="Y15" s="153" t="s">
        <v>3751</v>
      </c>
      <c r="Z15" s="153" t="s">
        <v>269</v>
      </c>
      <c r="AA15" s="152" t="e">
        <f>SUM(F39:F43)</f>
        <v>#REF!</v>
      </c>
      <c r="AB15" s="152" t="e">
        <f>SUM(H39:H43)</f>
        <v>#REF!</v>
      </c>
      <c r="AC15" s="152" t="e">
        <f>SUM(J39:J43)</f>
        <v>#REF!</v>
      </c>
      <c r="AD15" s="152" t="e">
        <f t="shared" si="1"/>
        <v>#REF!</v>
      </c>
      <c r="AE15" s="152" t="e">
        <f>SUM(G39:G43)</f>
        <v>#REF!</v>
      </c>
      <c r="AF15" s="152" t="e">
        <f>SUM(I39:I43)</f>
        <v>#REF!</v>
      </c>
      <c r="AG15" s="152" t="e">
        <f>SUM(K39:K43)</f>
        <v>#REF!</v>
      </c>
      <c r="AH15" s="152" t="e">
        <f t="shared" si="2"/>
        <v>#REF!</v>
      </c>
    </row>
    <row r="16" spans="1:46" ht="11.1" customHeight="1">
      <c r="A16" s="1453"/>
      <c r="B16" s="128">
        <v>3</v>
      </c>
      <c r="C16" s="129" t="s">
        <v>76</v>
      </c>
      <c r="D16" s="199" t="e">
        <f>SUMIF(#REF!,VLOOKUP(C16,#REF!,1,FALSE),#REF!)+SUMIF(#REF!,VLOOKUP(C16,#REF!,1,FALSE),#REF!)+SUMIF(#REF!,VLOOKUP(C16,#REF!,1,FALSE),#REF!)+SUMIF(#REF!,VLOOKUP(C16,#REF!,1,FALSE),#REF!)+SUMIF(#REF!,VLOOKUP(C16,#REF!,1,FALSE),#REF!)</f>
        <v>#REF!</v>
      </c>
      <c r="E16" s="199" t="e">
        <f>SUMIF(#REF!,VLOOKUP(C16,#REF!,1,FALSE),#REF!)+SUMIF(#REF!,VLOOKUP(C16,#REF!,1,FALSE),#REF!)+SUMIF(#REF!,VLOOKUP(C16,#REF!,1,FALSE),#REF!)+SUMIF(#REF!,VLOOKUP('SPM-D.DOSEN (2)'!C16,#REF!,1,FALSE),#REF!)+SUMIF(#REF!,VLOOKUP(C16,#REF!,1,FALSE),#REF!)</f>
        <v>#REF!</v>
      </c>
      <c r="F16" s="151" t="e">
        <f>SUMIF(#REF!,VLOOKUP(C16,#REF!,1,FALSE),#REF!)+SUMIF(#REF!,VLOOKUP(C16,#REF!,1,FALSE),#REF!)+SUMIF(#REF!,VLOOKUP(C16,#REF!,1,FALSE),#REF!)+SUMIF(#REF!,VLOOKUP(C16,#REF!,1,FALSE),#REF!)+SUMIF(#REF!,VLOOKUP(C16,#REF!,1,FALSE),#REF!)</f>
        <v>#REF!</v>
      </c>
      <c r="G16" s="152" t="e">
        <f>SUMIF(#REF!,VLOOKUP(C16,#REF!,1,FALSE),#REF!)+SUMIF(#REF!,VLOOKUP(C16,#REF!,1,FALSE),#REF!)+SUMIF(#REF!,VLOOKUP(C16,#REF!,1,FALSE),#REF!)+SUMIF(#REF!,VLOOKUP('SPM-D.DOSEN (2)'!C16,#REF!,1,FALSE),#REF!)+SUMIF(#REF!,VLOOKUP(C16,#REF!,1,FALSE),#REF!)</f>
        <v>#REF!</v>
      </c>
      <c r="H16" s="152" t="e">
        <f>SUMIF(#REF!,VLOOKUP(C16,#REF!,1,FALSE),#REF!)+SUMIF(#REF!,VLOOKUP(C16,#REF!,1,FALSE),#REF!)+SUMIF(#REF!,VLOOKUP(C16,#REF!,1,FALSE),#REF!)+SUMIF(#REF!,VLOOKUP(C16,#REF!,1,FALSE),#REF!)+SUMIF(#REF!,VLOOKUP(C16,#REF!,1,FALSE),#REF!)</f>
        <v>#REF!</v>
      </c>
      <c r="I16" s="152" t="e">
        <f>SUMIF(#REF!,VLOOKUP(C16,#REF!,1,FALSE),#REF!)+SUMIF(#REF!,VLOOKUP(C16,#REF!,1,FALSE),#REF!)+SUMIF(#REF!,VLOOKUP(C16,#REF!,1,FALSE),#REF!)+SUMIF(#REF!,VLOOKUP('SPM-D.DOSEN (2)'!C16,#REF!,1,FALSE),#REF!)+SUMIF(#REF!,VLOOKUP(C16,#REF!,1,FALSE),#REF!)</f>
        <v>#REF!</v>
      </c>
      <c r="J16" s="152" t="e">
        <f>SUMIF(#REF!,VLOOKUP(C16,#REF!,1,FALSE),#REF!)+SUMIF(#REF!,VLOOKUP(C16,#REF!,1,FALSE),#REF!)+SUMIF(#REF!,VLOOKUP(C16,#REF!,1,FALSE),#REF!)+SUMIF(#REF!,VLOOKUP(C16,#REF!,1,FALSE),#REF!)+SUMIF(#REF!,VLOOKUP(C16,#REF!,1,FALSE),#REF!)</f>
        <v>#REF!</v>
      </c>
      <c r="K16" s="152" t="e">
        <f>SUMIF(#REF!,VLOOKUP(C16,#REF!,1,FALSE),#REF!)+SUMIF(#REF!,VLOOKUP(C16,#REF!,1,FALSE),#REF!)+SUMIF(#REF!,VLOOKUP(C16,#REF!,1,FALSE),#REF!)+SUMIF(#REF!,VLOOKUP('SPM-D.DOSEN (2)'!C16,#REF!,1,FALSE),#REF!)+SUMIF(#REF!,VLOOKUP(C16,#REF!,1,FALSE),#REF!)</f>
        <v>#REF!</v>
      </c>
      <c r="L16" s="149" t="e">
        <f t="shared" si="0"/>
        <v>#REF!</v>
      </c>
      <c r="N16" s="1420"/>
      <c r="O16" s="133">
        <v>4</v>
      </c>
      <c r="P16" s="134" t="s">
        <v>53</v>
      </c>
      <c r="Q16" s="152" t="e">
        <f>SUMIF(#REF!,VLOOKUP(P16,#REF!,1,FALSE),#REF!)+SUMIF(#REF!,VLOOKUP(P16,#REF!,1,FALSE),#REF!)+SUMIF(#REF!,VLOOKUP(P16,#REF!,1,FALSE),#REF!)+SUMIF(#REF!,VLOOKUP(P16,#REF!,1,FALSE),#REF!)+SUMIF(#REF!,VLOOKUP(P16,#REF!,1,FALSE),#REF!)</f>
        <v>#REF!</v>
      </c>
      <c r="R16" s="152" t="e">
        <f>SUMIF(#REF!,VLOOKUP(P16,#REF!,1,FALSE),#REF!)+SUMIF(#REF!,VLOOKUP(P16,#REF!,1,FALSE),#REF!)+SUMIF(#REF!,VLOOKUP(P16,#REF!,1,FALSE),#REF!)+SUMIF(#REF!,VLOOKUP('SPM-D.DOSEN (2)'!P16,#REF!,1,FALSE),#REF!)+SUMIF(#REF!,VLOOKUP(P16,#REF!,1,FALSE),#REF!)</f>
        <v>#REF!</v>
      </c>
      <c r="S16" s="152" t="e">
        <f>SUMIF(#REF!,VLOOKUP(P16,#REF!,1,FALSE),#REF!)+SUMIF(#REF!,VLOOKUP(P16,#REF!,1,FALSE),#REF!)+SUMIF(#REF!,VLOOKUP(P16,#REF!,1,FALSE),#REF!)+SUMIF(#REF!,VLOOKUP(P16,#REF!,1,FALSE),#REF!)+SUMIF(#REF!,VLOOKUP(P16,#REF!,1,FALSE),#REF!)</f>
        <v>#REF!</v>
      </c>
      <c r="T16" s="152" t="e">
        <f>SUMIF(#REF!,VLOOKUP(P16,#REF!,1,FALSE),#REF!)+SUMIF(#REF!,VLOOKUP(P16,#REF!,1,FALSE),#REF!)+SUMIF(#REF!,VLOOKUP(P16,#REF!,1,FALSE),#REF!)+SUMIF(#REF!,VLOOKUP('SPM-D.DOSEN (2)'!P16,#REF!,1,FALSE),#REF!)+SUMIF(#REF!,VLOOKUP(P16,#REF!,1,FALSE),#REF!)</f>
        <v>#REF!</v>
      </c>
      <c r="U16" s="152" t="e">
        <f>SUMIF(#REF!,VLOOKUP(P16,#REF!,1,FALSE),#REF!)+SUMIF(#REF!,VLOOKUP(P16,#REF!,1,FALSE),#REF!)+SUMIF(#REF!,VLOOKUP(P16,#REF!,1,FALSE),#REF!)+SUMIF(#REF!,VLOOKUP(P16,#REF!,1,FALSE),#REF!)+SUMIF(#REF!,VLOOKUP(P16,#REF!,1,FALSE),#REF!)</f>
        <v>#REF!</v>
      </c>
      <c r="V16" s="152" t="e">
        <f>SUMIF(#REF!,VLOOKUP(P16,#REF!,1,FALSE),#REF!)+SUMIF(#REF!,VLOOKUP(P16,#REF!,1,FALSE),#REF!)+SUMIF(#REF!,VLOOKUP(C16,#REF!,1,FALSE),#REF!)+SUMIF(#REF!,VLOOKUP('SPM-D.DOSEN (2)'!P16,#REF!,1,FALSE),#REF!)+SUMIF(#REF!,VLOOKUP(P16,#REF!,1,FALSE),#REF!)</f>
        <v>#REF!</v>
      </c>
    </row>
    <row r="17" spans="1:32" ht="11.1" customHeight="1">
      <c r="A17" s="1453"/>
      <c r="B17" s="128">
        <v>4</v>
      </c>
      <c r="C17" s="129" t="s">
        <v>85</v>
      </c>
      <c r="D17" s="199" t="e">
        <f>SUMIF(#REF!,VLOOKUP(C17,#REF!,1,FALSE),#REF!)+SUMIF(#REF!,VLOOKUP(C17,#REF!,1,FALSE),#REF!)+SUMIF(#REF!,VLOOKUP(C17,#REF!,1,FALSE),#REF!)+SUMIF(#REF!,VLOOKUP(C17,#REF!,1,FALSE),#REF!)+SUMIF(#REF!,VLOOKUP(C17,#REF!,1,FALSE),#REF!)</f>
        <v>#REF!</v>
      </c>
      <c r="E17" s="199" t="e">
        <f>SUMIF(#REF!,VLOOKUP(C17,#REF!,1,FALSE),#REF!)+SUMIF(#REF!,VLOOKUP(C17,#REF!,1,FALSE),#REF!)+SUMIF(#REF!,VLOOKUP(C17,#REF!,1,FALSE),#REF!)+SUMIF(#REF!,VLOOKUP('SPM-D.DOSEN (2)'!C17,#REF!,1,FALSE),#REF!)+SUMIF(#REF!,VLOOKUP(C17,#REF!,1,FALSE),#REF!)</f>
        <v>#REF!</v>
      </c>
      <c r="F17" s="151" t="e">
        <f>SUMIF(#REF!,VLOOKUP(C17,#REF!,1,FALSE),#REF!)+SUMIF(#REF!,VLOOKUP(C17,#REF!,1,FALSE),#REF!)+SUMIF(#REF!,VLOOKUP(C17,#REF!,1,FALSE),#REF!)+SUMIF(#REF!,VLOOKUP(C17,#REF!,1,FALSE),#REF!)+SUMIF(#REF!,VLOOKUP(C17,#REF!,1,FALSE),#REF!)</f>
        <v>#REF!</v>
      </c>
      <c r="G17" s="152" t="e">
        <f>SUMIF(#REF!,VLOOKUP(C17,#REF!,1,FALSE),#REF!)+SUMIF(#REF!,VLOOKUP(C17,#REF!,1,FALSE),#REF!)+SUMIF(#REF!,VLOOKUP(C17,#REF!,1,FALSE),#REF!)+SUMIF(#REF!,VLOOKUP('SPM-D.DOSEN (2)'!C17,#REF!,1,FALSE),#REF!)+SUMIF(#REF!,VLOOKUP(C17,#REF!,1,FALSE),#REF!)</f>
        <v>#REF!</v>
      </c>
      <c r="H17" s="152" t="e">
        <f>SUMIF(#REF!,VLOOKUP(C17,#REF!,1,FALSE),#REF!)+SUMIF(#REF!,VLOOKUP(C17,#REF!,1,FALSE),#REF!)+SUMIF(#REF!,VLOOKUP(C17,#REF!,1,FALSE),#REF!)+SUMIF(#REF!,VLOOKUP(C17,#REF!,1,FALSE),#REF!)+SUMIF(#REF!,VLOOKUP(C17,#REF!,1,FALSE),#REF!)</f>
        <v>#REF!</v>
      </c>
      <c r="I17" s="152" t="e">
        <f>SUMIF(#REF!,VLOOKUP(C17,#REF!,1,FALSE),#REF!)+SUMIF(#REF!,VLOOKUP(C17,#REF!,1,FALSE),#REF!)+SUMIF(#REF!,VLOOKUP(C17,#REF!,1,FALSE),#REF!)+SUMIF(#REF!,VLOOKUP('SPM-D.DOSEN (2)'!C17,#REF!,1,FALSE),#REF!)+SUMIF(#REF!,VLOOKUP(C17,#REF!,1,FALSE),#REF!)</f>
        <v>#REF!</v>
      </c>
      <c r="J17" s="152" t="e">
        <f>SUMIF(#REF!,VLOOKUP(C17,#REF!,1,FALSE),#REF!)+SUMIF(#REF!,VLOOKUP(C17,#REF!,1,FALSE),#REF!)+SUMIF(#REF!,VLOOKUP(C17,#REF!,1,FALSE),#REF!)+SUMIF(#REF!,VLOOKUP(C17,#REF!,1,FALSE),#REF!)+SUMIF(#REF!,VLOOKUP(C17,#REF!,1,FALSE),#REF!)</f>
        <v>#REF!</v>
      </c>
      <c r="K17" s="152" t="e">
        <f>SUMIF(#REF!,VLOOKUP(C17,#REF!,1,FALSE),#REF!)+SUMIF(#REF!,VLOOKUP(C17,#REF!,1,FALSE),#REF!)+SUMIF(#REF!,VLOOKUP(C17,#REF!,1,FALSE),#REF!)+SUMIF(#REF!,VLOOKUP('SPM-D.DOSEN (2)'!C17,#REF!,1,FALSE),#REF!)+SUMIF(#REF!,VLOOKUP(C17,#REF!,1,FALSE),#REF!)</f>
        <v>#REF!</v>
      </c>
      <c r="L17" s="149" t="e">
        <f t="shared" si="0"/>
        <v>#REF!</v>
      </c>
      <c r="N17" s="1420"/>
      <c r="O17" s="133">
        <v>5</v>
      </c>
      <c r="P17" s="134" t="s">
        <v>61</v>
      </c>
      <c r="Q17" s="152" t="e">
        <f>SUMIF(#REF!,VLOOKUP(P17,#REF!,1,FALSE),#REF!)+SUMIF(#REF!,VLOOKUP(P17,#REF!,1,FALSE),#REF!)+SUMIF(#REF!,VLOOKUP(P17,#REF!,1,FALSE),#REF!)+SUMIF(#REF!,VLOOKUP(P17,#REF!,1,FALSE),#REF!)+SUMIF(#REF!,VLOOKUP(P17,#REF!,1,FALSE),#REF!)</f>
        <v>#REF!</v>
      </c>
      <c r="R17" s="152" t="e">
        <f>SUMIF(#REF!,VLOOKUP(P17,#REF!,1,FALSE),#REF!)+SUMIF(#REF!,VLOOKUP(P17,#REF!,1,FALSE),#REF!)+SUMIF(#REF!,VLOOKUP(P17,#REF!,1,FALSE),#REF!)+SUMIF(#REF!,VLOOKUP('SPM-D.DOSEN (2)'!P17,#REF!,1,FALSE),#REF!)+SUMIF(#REF!,VLOOKUP(P17,#REF!,1,FALSE),#REF!)</f>
        <v>#REF!</v>
      </c>
      <c r="S17" s="152" t="e">
        <f>SUMIF(#REF!,VLOOKUP(P17,#REF!,1,FALSE),#REF!)+SUMIF(#REF!,VLOOKUP(P17,#REF!,1,FALSE),#REF!)+SUMIF(#REF!,VLOOKUP(P17,#REF!,1,FALSE),#REF!)+SUMIF(#REF!,VLOOKUP(P17,#REF!,1,FALSE),#REF!)+SUMIF(#REF!,VLOOKUP(P17,#REF!,1,FALSE),#REF!)</f>
        <v>#REF!</v>
      </c>
      <c r="T17" s="152" t="e">
        <f>SUMIF(#REF!,VLOOKUP(P17,#REF!,1,FALSE),#REF!)+SUMIF(#REF!,VLOOKUP(P17,#REF!,1,FALSE),#REF!)+SUMIF(#REF!,VLOOKUP(P17,#REF!,1,FALSE),#REF!)+SUMIF(#REF!,VLOOKUP('SPM-D.DOSEN (2)'!P17,#REF!,1,FALSE),#REF!)+SUMIF(#REF!,VLOOKUP(P17,#REF!,1,FALSE),#REF!)</f>
        <v>#REF!</v>
      </c>
      <c r="U17" s="152" t="e">
        <f>SUMIF(#REF!,VLOOKUP(P17,#REF!,1,FALSE),#REF!)+SUMIF(#REF!,VLOOKUP(P17,#REF!,1,FALSE),#REF!)+SUMIF(#REF!,VLOOKUP(P17,#REF!,1,FALSE),#REF!)+SUMIF(#REF!,VLOOKUP(P17,#REF!,1,FALSE),#REF!)+SUMIF(#REF!,VLOOKUP(P17,#REF!,1,FALSE),#REF!)</f>
        <v>#REF!</v>
      </c>
      <c r="V17" s="152" t="e">
        <f>SUMIF(#REF!,VLOOKUP(P17,#REF!,1,FALSE),#REF!)+SUMIF(#REF!,VLOOKUP(P17,#REF!,1,FALSE),#REF!)+SUMIF(#REF!,VLOOKUP(C17,#REF!,1,FALSE),#REF!)+SUMIF(#REF!,VLOOKUP('SPM-D.DOSEN (2)'!P17,#REF!,1,FALSE),#REF!)+SUMIF(#REF!,VLOOKUP(P17,#REF!,1,FALSE),#REF!)</f>
        <v>#REF!</v>
      </c>
    </row>
    <row r="18" spans="1:32" ht="11.1" customHeight="1">
      <c r="A18" s="1453"/>
      <c r="B18" s="128">
        <v>5</v>
      </c>
      <c r="C18" s="129" t="s">
        <v>26</v>
      </c>
      <c r="D18" s="199" t="e">
        <f>SUMIF(#REF!,VLOOKUP(C18,#REF!,1,FALSE),#REF!)+SUMIF(#REF!,VLOOKUP(C18,#REF!,1,FALSE),#REF!)+SUMIF(#REF!,VLOOKUP(C18,#REF!,1,FALSE),#REF!)+SUMIF(#REF!,VLOOKUP(C18,#REF!,1,FALSE),#REF!)+SUMIF(#REF!,VLOOKUP(C18,#REF!,1,FALSE),#REF!)</f>
        <v>#REF!</v>
      </c>
      <c r="E18" s="199" t="e">
        <f>SUMIF(#REF!,VLOOKUP(C18,#REF!,1,FALSE),#REF!)+SUMIF(#REF!,VLOOKUP(C18,#REF!,1,FALSE),#REF!)+SUMIF(#REF!,VLOOKUP(C18,#REF!,1,FALSE),#REF!)+SUMIF(#REF!,VLOOKUP('SPM-D.DOSEN (2)'!C18,#REF!,1,FALSE),#REF!)+SUMIF(#REF!,VLOOKUP(C18,#REF!,1,FALSE),#REF!)</f>
        <v>#REF!</v>
      </c>
      <c r="F18" s="151" t="e">
        <f>SUMIF(#REF!,VLOOKUP(C18,#REF!,1,FALSE),#REF!)+SUMIF(#REF!,VLOOKUP(C18,#REF!,1,FALSE),#REF!)+SUMIF(#REF!,VLOOKUP(C18,#REF!,1,FALSE),#REF!)+SUMIF(#REF!,VLOOKUP(C18,#REF!,1,FALSE),#REF!)+SUMIF(#REF!,VLOOKUP(C18,#REF!,1,FALSE),#REF!)</f>
        <v>#REF!</v>
      </c>
      <c r="G18" s="152" t="e">
        <f>SUMIF(#REF!,VLOOKUP(C18,#REF!,1,FALSE),#REF!)+SUMIF(#REF!,VLOOKUP(C18,#REF!,1,FALSE),#REF!)+SUMIF(#REF!,VLOOKUP(C18,#REF!,1,FALSE),#REF!)+SUMIF(#REF!,VLOOKUP('SPM-D.DOSEN (2)'!C18,#REF!,1,FALSE),#REF!)+SUMIF(#REF!,VLOOKUP(C18,#REF!,1,FALSE),#REF!)</f>
        <v>#REF!</v>
      </c>
      <c r="H18" s="152" t="e">
        <f>SUMIF(#REF!,VLOOKUP(C18,#REF!,1,FALSE),#REF!)+SUMIF(#REF!,VLOOKUP(C18,#REF!,1,FALSE),#REF!)+SUMIF(#REF!,VLOOKUP(C18,#REF!,1,FALSE),#REF!)+SUMIF(#REF!,VLOOKUP(C18,#REF!,1,FALSE),#REF!)+SUMIF(#REF!,VLOOKUP(C18,#REF!,1,FALSE),#REF!)</f>
        <v>#REF!</v>
      </c>
      <c r="I18" s="152" t="e">
        <f>SUMIF(#REF!,VLOOKUP(C18,#REF!,1,FALSE),#REF!)+SUMIF(#REF!,VLOOKUP(C18,#REF!,1,FALSE),#REF!)+SUMIF(#REF!,VLOOKUP(C18,#REF!,1,FALSE),#REF!)+SUMIF(#REF!,VLOOKUP('SPM-D.DOSEN (2)'!C18,#REF!,1,FALSE),#REF!)+SUMIF(#REF!,VLOOKUP(C18,#REF!,1,FALSE),#REF!)</f>
        <v>#REF!</v>
      </c>
      <c r="J18" s="152" t="e">
        <f>SUMIF(#REF!,VLOOKUP(C18,#REF!,1,FALSE),#REF!)+SUMIF(#REF!,VLOOKUP(C18,#REF!,1,FALSE),#REF!)+SUMIF(#REF!,VLOOKUP(C18,#REF!,1,FALSE),#REF!)+SUMIF(#REF!,VLOOKUP(C18,#REF!,1,FALSE),#REF!)+SUMIF(#REF!,VLOOKUP(C18,#REF!,1,FALSE),#REF!)</f>
        <v>#REF!</v>
      </c>
      <c r="K18" s="152" t="e">
        <f>SUMIF(#REF!,VLOOKUP(C18,#REF!,1,FALSE),#REF!)+SUMIF(#REF!,VLOOKUP(C18,#REF!,1,FALSE),#REF!)+SUMIF(#REF!,VLOOKUP(C18,#REF!,1,FALSE),#REF!)+SUMIF(#REF!,VLOOKUP('SPM-D.DOSEN (2)'!C18,#REF!,1,FALSE),#REF!)+SUMIF(#REF!,VLOOKUP(C18,#REF!,1,FALSE),#REF!)</f>
        <v>#REF!</v>
      </c>
      <c r="L18" s="149" t="e">
        <f t="shared" si="0"/>
        <v>#REF!</v>
      </c>
      <c r="N18" s="1420"/>
      <c r="O18" s="133">
        <v>6</v>
      </c>
      <c r="P18" s="134" t="s">
        <v>390</v>
      </c>
      <c r="Q18" s="152" t="e">
        <f>SUMIF(#REF!,VLOOKUP(P18,#REF!,1,FALSE),#REF!)+SUMIF(#REF!,VLOOKUP(P18,#REF!,1,FALSE),#REF!)+SUMIF(#REF!,VLOOKUP(P18,#REF!,1,FALSE),#REF!)+SUMIF(#REF!,VLOOKUP(P18,#REF!,1,FALSE),#REF!)+SUMIF(#REF!,VLOOKUP(P18,#REF!,1,FALSE),#REF!)</f>
        <v>#REF!</v>
      </c>
      <c r="R18" s="152" t="e">
        <f>SUMIF(#REF!,VLOOKUP(P18,#REF!,1,FALSE),#REF!)+SUMIF(#REF!,VLOOKUP(P18,#REF!,1,FALSE),#REF!)+SUMIF(#REF!,VLOOKUP(P18,#REF!,1,FALSE),#REF!)+SUMIF(#REF!,VLOOKUP('SPM-D.DOSEN (2)'!P18,#REF!,1,FALSE),#REF!)+SUMIF(#REF!,VLOOKUP(P18,#REF!,1,FALSE),#REF!)</f>
        <v>#REF!</v>
      </c>
      <c r="S18" s="152" t="e">
        <f>SUMIF(#REF!,VLOOKUP(P18,#REF!,1,FALSE),#REF!)+SUMIF(#REF!,VLOOKUP(P18,#REF!,1,FALSE),#REF!)+SUMIF(#REF!,VLOOKUP(P18,#REF!,1,FALSE),#REF!)+SUMIF(#REF!,VLOOKUP(P18,#REF!,1,FALSE),#REF!)+SUMIF(#REF!,VLOOKUP(P18,#REF!,1,FALSE),#REF!)</f>
        <v>#REF!</v>
      </c>
      <c r="T18" s="152" t="e">
        <f>SUMIF(#REF!,VLOOKUP(P18,#REF!,1,FALSE),#REF!)+SUMIF(#REF!,VLOOKUP(P18,#REF!,1,FALSE),#REF!)+SUMIF(#REF!,VLOOKUP(P18,#REF!,1,FALSE),#REF!)+SUMIF(#REF!,VLOOKUP('SPM-D.DOSEN (2)'!P18,#REF!,1,FALSE),#REF!)+SUMIF(#REF!,VLOOKUP(P18,#REF!,1,FALSE),#REF!)</f>
        <v>#REF!</v>
      </c>
      <c r="U18" s="152" t="e">
        <f>SUMIF(#REF!,VLOOKUP(P18,#REF!,1,FALSE),#REF!)+SUMIF(#REF!,VLOOKUP(P18,#REF!,1,FALSE),#REF!)+SUMIF(#REF!,VLOOKUP(P18,#REF!,1,FALSE),#REF!)+SUMIF(#REF!,VLOOKUP(P18,#REF!,1,FALSE),#REF!)+SUMIF(#REF!,VLOOKUP(P18,#REF!,1,FALSE),#REF!)</f>
        <v>#REF!</v>
      </c>
      <c r="V18" s="152" t="e">
        <f>SUMIF(#REF!,VLOOKUP(P18,#REF!,1,FALSE),#REF!)+SUMIF(#REF!,VLOOKUP(P18,#REF!,1,FALSE),#REF!)+SUMIF(#REF!,VLOOKUP(C18,#REF!,1,FALSE),#REF!)+SUMIF(#REF!,VLOOKUP('SPM-D.DOSEN (2)'!P18,#REF!,1,FALSE),#REF!)+SUMIF(#REF!,VLOOKUP(P18,#REF!,1,FALSE),#REF!)</f>
        <v>#REF!</v>
      </c>
      <c r="Z18" s="127" t="s">
        <v>3756</v>
      </c>
      <c r="AA18" s="149" t="e">
        <f>SUM(AA5:AA10)</f>
        <v>#REF!</v>
      </c>
      <c r="AB18" s="149" t="e">
        <f>SUM(AB5:AB10)</f>
        <v>#REF!</v>
      </c>
      <c r="AE18" s="149" t="e">
        <f>SUM(AE5:AE10)</f>
        <v>#REF!</v>
      </c>
      <c r="AF18" s="149" t="e">
        <f>SUM(AF5:AF10)</f>
        <v>#REF!</v>
      </c>
    </row>
    <row r="19" spans="1:32" ht="11.1" customHeight="1">
      <c r="A19" s="1453"/>
      <c r="B19" s="128">
        <v>6</v>
      </c>
      <c r="C19" s="129" t="s">
        <v>412</v>
      </c>
      <c r="D19" s="199" t="e">
        <f>SUMIF(#REF!,VLOOKUP(C19,#REF!,1,FALSE),#REF!)+SUMIF(#REF!,VLOOKUP(C19,#REF!,1,FALSE),#REF!)+SUMIF(#REF!,VLOOKUP(C19,#REF!,1,FALSE),#REF!)+SUMIF(#REF!,VLOOKUP(C19,#REF!,1,FALSE),#REF!)+SUMIF(#REF!,VLOOKUP(C19,#REF!,1,FALSE),#REF!)</f>
        <v>#REF!</v>
      </c>
      <c r="E19" s="199" t="e">
        <f>SUMIF(#REF!,VLOOKUP(C19,#REF!,1,FALSE),#REF!)+SUMIF(#REF!,VLOOKUP(C19,#REF!,1,FALSE),#REF!)+SUMIF(#REF!,VLOOKUP(C19,#REF!,1,FALSE),#REF!)+SUMIF(#REF!,VLOOKUP('SPM-D.DOSEN (2)'!C19,#REF!,1,FALSE),#REF!)+SUMIF(#REF!,VLOOKUP(C19,#REF!,1,FALSE),#REF!)</f>
        <v>#REF!</v>
      </c>
      <c r="F19" s="151" t="e">
        <f>SUMIF(#REF!,VLOOKUP(C19,#REF!,1,FALSE),#REF!)+SUMIF(#REF!,VLOOKUP(C19,#REF!,1,FALSE),#REF!)+SUMIF(#REF!,VLOOKUP(C19,#REF!,1,FALSE),#REF!)+SUMIF(#REF!,VLOOKUP(C19,#REF!,1,FALSE),#REF!)+SUMIF(#REF!,VLOOKUP(C19,#REF!,1,FALSE),#REF!)</f>
        <v>#REF!</v>
      </c>
      <c r="G19" s="152" t="e">
        <f>SUMIF(#REF!,VLOOKUP(C19,#REF!,1,FALSE),#REF!)+SUMIF(#REF!,VLOOKUP(C19,#REF!,1,FALSE),#REF!)+SUMIF(#REF!,VLOOKUP(C19,#REF!,1,FALSE),#REF!)+SUMIF(#REF!,VLOOKUP('SPM-D.DOSEN (2)'!C19,#REF!,1,FALSE),#REF!)+SUMIF(#REF!,VLOOKUP(C19,#REF!,1,FALSE),#REF!)</f>
        <v>#REF!</v>
      </c>
      <c r="H19" s="152" t="e">
        <f>SUMIF(#REF!,VLOOKUP(C19,#REF!,1,FALSE),#REF!)+SUMIF(#REF!,VLOOKUP(C19,#REF!,1,FALSE),#REF!)+SUMIF(#REF!,VLOOKUP(C19,#REF!,1,FALSE),#REF!)+SUMIF(#REF!,VLOOKUP(C19,#REF!,1,FALSE),#REF!)+SUMIF(#REF!,VLOOKUP(C19,#REF!,1,FALSE),#REF!)</f>
        <v>#REF!</v>
      </c>
      <c r="I19" s="152" t="e">
        <f>SUMIF(#REF!,VLOOKUP(C19,#REF!,1,FALSE),#REF!)+SUMIF(#REF!,VLOOKUP(C19,#REF!,1,FALSE),#REF!)+SUMIF(#REF!,VLOOKUP(C19,#REF!,1,FALSE),#REF!)+SUMIF(#REF!,VLOOKUP('SPM-D.DOSEN (2)'!C19,#REF!,1,FALSE),#REF!)+SUMIF(#REF!,VLOOKUP(C19,#REF!,1,FALSE),#REF!)</f>
        <v>#REF!</v>
      </c>
      <c r="J19" s="152" t="e">
        <f>SUMIF(#REF!,VLOOKUP(C19,#REF!,1,FALSE),#REF!)+SUMIF(#REF!,VLOOKUP(C19,#REF!,1,FALSE),#REF!)+SUMIF(#REF!,VLOOKUP(C19,#REF!,1,FALSE),#REF!)+SUMIF(#REF!,VLOOKUP(C19,#REF!,1,FALSE),#REF!)+SUMIF(#REF!,VLOOKUP(C19,#REF!,1,FALSE),#REF!)</f>
        <v>#REF!</v>
      </c>
      <c r="K19" s="152" t="e">
        <f>SUMIF(#REF!,VLOOKUP(C19,#REF!,1,FALSE),#REF!)+SUMIF(#REF!,VLOOKUP(C19,#REF!,1,FALSE),#REF!)+SUMIF(#REF!,VLOOKUP(C19,#REF!,1,FALSE),#REF!)+SUMIF(#REF!,VLOOKUP('SPM-D.DOSEN (2)'!C19,#REF!,1,FALSE),#REF!)+SUMIF(#REF!,VLOOKUP(C19,#REF!,1,FALSE),#REF!)</f>
        <v>#REF!</v>
      </c>
      <c r="L19" s="149" t="e">
        <f t="shared" si="0"/>
        <v>#REF!</v>
      </c>
      <c r="N19" s="1420"/>
      <c r="O19" s="133">
        <v>7</v>
      </c>
      <c r="P19" s="134" t="s">
        <v>43</v>
      </c>
      <c r="Q19" s="152" t="e">
        <f>SUMIF(#REF!,VLOOKUP(P19,#REF!,1,FALSE),#REF!)+SUMIF(#REF!,VLOOKUP(P19,#REF!,1,FALSE),#REF!)+SUMIF(#REF!,VLOOKUP(P19,#REF!,1,FALSE),#REF!)+SUMIF(#REF!,VLOOKUP(P19,#REF!,1,FALSE),#REF!)+SUMIF(#REF!,VLOOKUP(P19,#REF!,1,FALSE),#REF!)</f>
        <v>#REF!</v>
      </c>
      <c r="R19" s="152" t="e">
        <f>SUMIF(#REF!,VLOOKUP(P19,#REF!,1,FALSE),#REF!)+SUMIF(#REF!,VLOOKUP(P19,#REF!,1,FALSE),#REF!)+SUMIF(#REF!,VLOOKUP(P19,#REF!,1,FALSE),#REF!)+SUMIF(#REF!,VLOOKUP('SPM-D.DOSEN (2)'!P19,#REF!,1,FALSE),#REF!)+SUMIF(#REF!,VLOOKUP(P19,#REF!,1,FALSE),#REF!)</f>
        <v>#REF!</v>
      </c>
      <c r="S19" s="152" t="e">
        <f>SUMIF(#REF!,VLOOKUP(P19,#REF!,1,FALSE),#REF!)+SUMIF(#REF!,VLOOKUP(P19,#REF!,1,FALSE),#REF!)+SUMIF(#REF!,VLOOKUP(P19,#REF!,1,FALSE),#REF!)+SUMIF(#REF!,VLOOKUP(P19,#REF!,1,FALSE),#REF!)+SUMIF(#REF!,VLOOKUP(P19,#REF!,1,FALSE),#REF!)</f>
        <v>#REF!</v>
      </c>
      <c r="T19" s="152" t="e">
        <f>SUMIF(#REF!,VLOOKUP(P19,#REF!,1,FALSE),#REF!)+SUMIF(#REF!,VLOOKUP(P19,#REF!,1,FALSE),#REF!)+SUMIF(#REF!,VLOOKUP(P19,#REF!,1,FALSE),#REF!)+SUMIF(#REF!,VLOOKUP('SPM-D.DOSEN (2)'!P19,#REF!,1,FALSE),#REF!)+SUMIF(#REF!,VLOOKUP(P19,#REF!,1,FALSE),#REF!)</f>
        <v>#REF!</v>
      </c>
      <c r="U19" s="152" t="e">
        <f>SUMIF(#REF!,VLOOKUP(P19,#REF!,1,FALSE),#REF!)+SUMIF(#REF!,VLOOKUP(P19,#REF!,1,FALSE),#REF!)+SUMIF(#REF!,VLOOKUP(P19,#REF!,1,FALSE),#REF!)+SUMIF(#REF!,VLOOKUP(P19,#REF!,1,FALSE),#REF!)+SUMIF(#REF!,VLOOKUP(P19,#REF!,1,FALSE),#REF!)</f>
        <v>#REF!</v>
      </c>
      <c r="V19" s="152" t="e">
        <f>SUMIF(#REF!,VLOOKUP(P19,#REF!,1,FALSE),#REF!)+SUMIF(#REF!,VLOOKUP(P19,#REF!,1,FALSE),#REF!)+SUMIF(#REF!,VLOOKUP(C19,#REF!,1,FALSE),#REF!)+SUMIF(#REF!,VLOOKUP('SPM-D.DOSEN (2)'!P19,#REF!,1,FALSE),#REF!)+SUMIF(#REF!,VLOOKUP(P19,#REF!,1,FALSE),#REF!)</f>
        <v>#REF!</v>
      </c>
      <c r="Z19" s="127" t="s">
        <v>3751</v>
      </c>
      <c r="AA19" s="149" t="e">
        <f>SUM(AA11:AA15)</f>
        <v>#REF!</v>
      </c>
      <c r="AB19" s="149" t="e">
        <f>SUM(AB11:AB15)</f>
        <v>#REF!</v>
      </c>
      <c r="AE19" s="149" t="e">
        <f>SUM(AE11:AE15)</f>
        <v>#REF!</v>
      </c>
      <c r="AF19" s="149" t="e">
        <f>SUM(AF11:AF15)</f>
        <v>#REF!</v>
      </c>
    </row>
    <row r="20" spans="1:32" ht="11.1" customHeight="1">
      <c r="A20" s="1453"/>
      <c r="B20" s="128">
        <v>7</v>
      </c>
      <c r="C20" s="129" t="s">
        <v>67</v>
      </c>
      <c r="D20" s="199" t="e">
        <f>SUMIF(#REF!,VLOOKUP(C20,#REF!,1,FALSE),#REF!)+SUMIF(#REF!,VLOOKUP(C20,#REF!,1,FALSE),#REF!)+SUMIF(#REF!,VLOOKUP(C20,#REF!,1,FALSE),#REF!)+SUMIF(#REF!,VLOOKUP(C20,#REF!,1,FALSE),#REF!)+SUMIF(#REF!,VLOOKUP(C20,#REF!,1,FALSE),#REF!)</f>
        <v>#REF!</v>
      </c>
      <c r="E20" s="199" t="e">
        <f>SUMIF(#REF!,VLOOKUP(C20,#REF!,1,FALSE),#REF!)+SUMIF(#REF!,VLOOKUP(C20,#REF!,1,FALSE),#REF!)+SUMIF(#REF!,VLOOKUP(C20,#REF!,1,FALSE),#REF!)+SUMIF(#REF!,VLOOKUP('SPM-D.DOSEN (2)'!C20,#REF!,1,FALSE),#REF!)+SUMIF(#REF!,VLOOKUP(C20,#REF!,1,FALSE),#REF!)</f>
        <v>#REF!</v>
      </c>
      <c r="F20" s="151" t="e">
        <f>SUMIF(#REF!,VLOOKUP(C20,#REF!,1,FALSE),#REF!)+SUMIF(#REF!,VLOOKUP(C20,#REF!,1,FALSE),#REF!)+SUMIF(#REF!,VLOOKUP(C20,#REF!,1,FALSE),#REF!)+SUMIF(#REF!,VLOOKUP(C20,#REF!,1,FALSE),#REF!)+SUMIF(#REF!,VLOOKUP(C20,#REF!,1,FALSE),#REF!)</f>
        <v>#REF!</v>
      </c>
      <c r="G20" s="152" t="e">
        <f>SUMIF(#REF!,VLOOKUP(C20,#REF!,1,FALSE),#REF!)+SUMIF(#REF!,VLOOKUP(C20,#REF!,1,FALSE),#REF!)+SUMIF(#REF!,VLOOKUP(C20,#REF!,1,FALSE),#REF!)+SUMIF(#REF!,VLOOKUP('SPM-D.DOSEN (2)'!C20,#REF!,1,FALSE),#REF!)+SUMIF(#REF!,VLOOKUP(C20,#REF!,1,FALSE),#REF!)</f>
        <v>#REF!</v>
      </c>
      <c r="H20" s="152" t="e">
        <f>SUMIF(#REF!,VLOOKUP(C20,#REF!,1,FALSE),#REF!)+SUMIF(#REF!,VLOOKUP(C20,#REF!,1,FALSE),#REF!)+SUMIF(#REF!,VLOOKUP(C20,#REF!,1,FALSE),#REF!)+SUMIF(#REF!,VLOOKUP(C20,#REF!,1,FALSE),#REF!)+SUMIF(#REF!,VLOOKUP(C20,#REF!,1,FALSE),#REF!)</f>
        <v>#REF!</v>
      </c>
      <c r="I20" s="152" t="e">
        <f>SUMIF(#REF!,VLOOKUP(C20,#REF!,1,FALSE),#REF!)+SUMIF(#REF!,VLOOKUP(C20,#REF!,1,FALSE),#REF!)+SUMIF(#REF!,VLOOKUP(C20,#REF!,1,FALSE),#REF!)+SUMIF(#REF!,VLOOKUP('SPM-D.DOSEN (2)'!C20,#REF!,1,FALSE),#REF!)+SUMIF(#REF!,VLOOKUP(C20,#REF!,1,FALSE),#REF!)</f>
        <v>#REF!</v>
      </c>
      <c r="J20" s="152" t="e">
        <f>SUMIF(#REF!,VLOOKUP(C20,#REF!,1,FALSE),#REF!)+SUMIF(#REF!,VLOOKUP(C20,#REF!,1,FALSE),#REF!)+SUMIF(#REF!,VLOOKUP(C20,#REF!,1,FALSE),#REF!)+SUMIF(#REF!,VLOOKUP(C20,#REF!,1,FALSE),#REF!)+SUMIF(#REF!,VLOOKUP(C20,#REF!,1,FALSE),#REF!)</f>
        <v>#REF!</v>
      </c>
      <c r="K20" s="152" t="e">
        <f>SUMIF(#REF!,VLOOKUP(C20,#REF!,1,FALSE),#REF!)+SUMIF(#REF!,VLOOKUP(C20,#REF!,1,FALSE),#REF!)+SUMIF(#REF!,VLOOKUP(C20,#REF!,1,FALSE),#REF!)+SUMIF(#REF!,VLOOKUP('SPM-D.DOSEN (2)'!C20,#REF!,1,FALSE),#REF!)+SUMIF(#REF!,VLOOKUP(C20,#REF!,1,FALSE),#REF!)</f>
        <v>#REF!</v>
      </c>
      <c r="L20" s="149" t="e">
        <f t="shared" si="0"/>
        <v>#REF!</v>
      </c>
      <c r="N20" s="1420"/>
      <c r="O20" s="133">
        <v>8</v>
      </c>
      <c r="P20" s="134" t="s">
        <v>25</v>
      </c>
      <c r="Q20" s="152" t="e">
        <f>SUMIF(#REF!,VLOOKUP(P20,#REF!,1,FALSE),#REF!)+SUMIF(#REF!,VLOOKUP(P20,#REF!,1,FALSE),#REF!)+SUMIF(#REF!,VLOOKUP(P20,#REF!,1,FALSE),#REF!)+SUMIF(#REF!,VLOOKUP(P20,#REF!,1,FALSE),#REF!)+SUMIF(#REF!,VLOOKUP(P20,#REF!,1,FALSE),#REF!)</f>
        <v>#REF!</v>
      </c>
      <c r="R20" s="152" t="e">
        <f>SUMIF(#REF!,VLOOKUP(P20,#REF!,1,FALSE),#REF!)+SUMIF(#REF!,VLOOKUP(P20,#REF!,1,FALSE),#REF!)+SUMIF(#REF!,VLOOKUP(P20,#REF!,1,FALSE),#REF!)+SUMIF(#REF!,VLOOKUP('SPM-D.DOSEN (2)'!P20,#REF!,1,FALSE),#REF!)+SUMIF(#REF!,VLOOKUP(P20,#REF!,1,FALSE),#REF!)</f>
        <v>#REF!</v>
      </c>
      <c r="S20" s="152" t="e">
        <f>SUMIF(#REF!,VLOOKUP(P20,#REF!,1,FALSE),#REF!)+SUMIF(#REF!,VLOOKUP(P20,#REF!,1,FALSE),#REF!)+SUMIF(#REF!,VLOOKUP(P20,#REF!,1,FALSE),#REF!)+SUMIF(#REF!,VLOOKUP(P20,#REF!,1,FALSE),#REF!)+SUMIF(#REF!,VLOOKUP(P20,#REF!,1,FALSE),#REF!)</f>
        <v>#REF!</v>
      </c>
      <c r="T20" s="152" t="e">
        <f>SUMIF(#REF!,VLOOKUP(P20,#REF!,1,FALSE),#REF!)+SUMIF(#REF!,VLOOKUP(P20,#REF!,1,FALSE),#REF!)+SUMIF(#REF!,VLOOKUP(P20,#REF!,1,FALSE),#REF!)+SUMIF(#REF!,VLOOKUP('SPM-D.DOSEN (2)'!P20,#REF!,1,FALSE),#REF!)+SUMIF(#REF!,VLOOKUP(P20,#REF!,1,FALSE),#REF!)</f>
        <v>#REF!</v>
      </c>
      <c r="U20" s="152" t="e">
        <f>SUMIF(#REF!,VLOOKUP(P20,#REF!,1,FALSE),#REF!)+SUMIF(#REF!,VLOOKUP(P20,#REF!,1,FALSE),#REF!)+SUMIF(#REF!,VLOOKUP(P20,#REF!,1,FALSE),#REF!)+SUMIF(#REF!,VLOOKUP(P20,#REF!,1,FALSE),#REF!)+SUMIF(#REF!,VLOOKUP(P20,#REF!,1,FALSE),#REF!)</f>
        <v>#REF!</v>
      </c>
      <c r="V20" s="152" t="e">
        <f>SUMIF(#REF!,VLOOKUP(P20,#REF!,1,FALSE),#REF!)+SUMIF(#REF!,VLOOKUP(P20,#REF!,1,FALSE),#REF!)+SUMIF(#REF!,VLOOKUP(C20,#REF!,1,FALSE),#REF!)+SUMIF(#REF!,VLOOKUP('SPM-D.DOSEN (2)'!P20,#REF!,1,FALSE),#REF!)+SUMIF(#REF!,VLOOKUP(P20,#REF!,1,FALSE),#REF!)</f>
        <v>#REF!</v>
      </c>
    </row>
    <row r="21" spans="1:32" ht="11.1" customHeight="1">
      <c r="A21" s="1453"/>
      <c r="B21" s="128">
        <v>8</v>
      </c>
      <c r="C21" s="129" t="s">
        <v>60</v>
      </c>
      <c r="D21" s="199" t="e">
        <f>SUMIF(#REF!,VLOOKUP(C21,#REF!,1,FALSE),#REF!)+SUMIF(#REF!,VLOOKUP(C21,#REF!,1,FALSE),#REF!)+SUMIF(#REF!,VLOOKUP(C21,#REF!,1,FALSE),#REF!)+SUMIF(#REF!,VLOOKUP(C21,#REF!,1,FALSE),#REF!)+SUMIF(#REF!,VLOOKUP(C21,#REF!,1,FALSE),#REF!)</f>
        <v>#REF!</v>
      </c>
      <c r="E21" s="199" t="e">
        <f>SUMIF(#REF!,VLOOKUP(C21,#REF!,1,FALSE),#REF!)+SUMIF(#REF!,VLOOKUP(C21,#REF!,1,FALSE),#REF!)+SUMIF(#REF!,VLOOKUP(C21,#REF!,1,FALSE),#REF!)+SUMIF(#REF!,VLOOKUP('SPM-D.DOSEN (2)'!C21,#REF!,1,FALSE),#REF!)+SUMIF(#REF!,VLOOKUP(C21,#REF!,1,FALSE),#REF!)</f>
        <v>#REF!</v>
      </c>
      <c r="F21" s="151" t="e">
        <f>SUMIF(#REF!,VLOOKUP(C21,#REF!,1,FALSE),#REF!)+SUMIF(#REF!,VLOOKUP(C21,#REF!,1,FALSE),#REF!)+SUMIF(#REF!,VLOOKUP(C21,#REF!,1,FALSE),#REF!)+SUMIF(#REF!,VLOOKUP(C21,#REF!,1,FALSE),#REF!)+SUMIF(#REF!,VLOOKUP(C21,#REF!,1,FALSE),#REF!)</f>
        <v>#REF!</v>
      </c>
      <c r="G21" s="152" t="e">
        <f>SUMIF(#REF!,VLOOKUP(C21,#REF!,1,FALSE),#REF!)+SUMIF(#REF!,VLOOKUP(C21,#REF!,1,FALSE),#REF!)+SUMIF(#REF!,VLOOKUP(C21,#REF!,1,FALSE),#REF!)+SUMIF(#REF!,VLOOKUP('SPM-D.DOSEN (2)'!C21,#REF!,1,FALSE),#REF!)+SUMIF(#REF!,VLOOKUP(C21,#REF!,1,FALSE),#REF!)</f>
        <v>#REF!</v>
      </c>
      <c r="H21" s="152" t="e">
        <f>SUMIF(#REF!,VLOOKUP(C21,#REF!,1,FALSE),#REF!)+SUMIF(#REF!,VLOOKUP(C21,#REF!,1,FALSE),#REF!)+SUMIF(#REF!,VLOOKUP(C21,#REF!,1,FALSE),#REF!)+SUMIF(#REF!,VLOOKUP(C21,#REF!,1,FALSE),#REF!)+SUMIF(#REF!,VLOOKUP(C21,#REF!,1,FALSE),#REF!)</f>
        <v>#REF!</v>
      </c>
      <c r="I21" s="152" t="e">
        <f>SUMIF(#REF!,VLOOKUP(C21,#REF!,1,FALSE),#REF!)+SUMIF(#REF!,VLOOKUP(C21,#REF!,1,FALSE),#REF!)+SUMIF(#REF!,VLOOKUP(C21,#REF!,1,FALSE),#REF!)+SUMIF(#REF!,VLOOKUP('SPM-D.DOSEN (2)'!C21,#REF!,1,FALSE),#REF!)+SUMIF(#REF!,VLOOKUP(C21,#REF!,1,FALSE),#REF!)</f>
        <v>#REF!</v>
      </c>
      <c r="J21" s="152" t="e">
        <f>SUMIF(#REF!,VLOOKUP(C21,#REF!,1,FALSE),#REF!)+SUMIF(#REF!,VLOOKUP(C21,#REF!,1,FALSE),#REF!)+SUMIF(#REF!,VLOOKUP(C21,#REF!,1,FALSE),#REF!)+SUMIF(#REF!,VLOOKUP(C21,#REF!,1,FALSE),#REF!)+SUMIF(#REF!,VLOOKUP(C21,#REF!,1,FALSE),#REF!)</f>
        <v>#REF!</v>
      </c>
      <c r="K21" s="152" t="e">
        <f>SUMIF(#REF!,VLOOKUP(C21,#REF!,1,FALSE),#REF!)+SUMIF(#REF!,VLOOKUP(C21,#REF!,1,FALSE),#REF!)+SUMIF(#REF!,VLOOKUP(C21,#REF!,1,FALSE),#REF!)+SUMIF(#REF!,VLOOKUP('SPM-D.DOSEN (2)'!C21,#REF!,1,FALSE),#REF!)+SUMIF(#REF!,VLOOKUP(C21,#REF!,1,FALSE),#REF!)</f>
        <v>#REF!</v>
      </c>
      <c r="L21" s="149" t="e">
        <f>SUM(F21:K21)</f>
        <v>#REF!</v>
      </c>
      <c r="N21" s="1420"/>
      <c r="O21" s="133">
        <v>9</v>
      </c>
      <c r="P21" s="134" t="s">
        <v>27</v>
      </c>
      <c r="Q21" s="152" t="e">
        <f>SUMIF(#REF!,VLOOKUP(P21,#REF!,1,FALSE),#REF!)+SUMIF(#REF!,VLOOKUP(P21,#REF!,1,FALSE),#REF!)+SUMIF(#REF!,VLOOKUP(P21,#REF!,1,FALSE),#REF!)+SUMIF(#REF!,VLOOKUP(P21,#REF!,1,FALSE),#REF!)+SUMIF(#REF!,VLOOKUP(P21,#REF!,1,FALSE),#REF!)</f>
        <v>#REF!</v>
      </c>
      <c r="R21" s="152" t="e">
        <f>SUMIF(#REF!,VLOOKUP(P21,#REF!,1,FALSE),#REF!)+SUMIF(#REF!,VLOOKUP(P21,#REF!,1,FALSE),#REF!)+SUMIF(#REF!,VLOOKUP(P21,#REF!,1,FALSE),#REF!)+SUMIF(#REF!,VLOOKUP('SPM-D.DOSEN (2)'!P21,#REF!,1,FALSE),#REF!)+SUMIF(#REF!,VLOOKUP(P21,#REF!,1,FALSE),#REF!)</f>
        <v>#REF!</v>
      </c>
      <c r="S21" s="152" t="e">
        <f>SUMIF(#REF!,VLOOKUP(P21,#REF!,1,FALSE),#REF!)+SUMIF(#REF!,VLOOKUP(P21,#REF!,1,FALSE),#REF!)+SUMIF(#REF!,VLOOKUP(P21,#REF!,1,FALSE),#REF!)+SUMIF(#REF!,VLOOKUP(P21,#REF!,1,FALSE),#REF!)+SUMIF(#REF!,VLOOKUP(P21,#REF!,1,FALSE),#REF!)</f>
        <v>#REF!</v>
      </c>
      <c r="T21" s="152" t="e">
        <f>SUMIF(#REF!,VLOOKUP(P21,#REF!,1,FALSE),#REF!)+SUMIF(#REF!,VLOOKUP(P21,#REF!,1,FALSE),#REF!)+SUMIF(#REF!,VLOOKUP(P21,#REF!,1,FALSE),#REF!)+SUMIF(#REF!,VLOOKUP('SPM-D.DOSEN (2)'!P21,#REF!,1,FALSE),#REF!)+SUMIF(#REF!,VLOOKUP(P21,#REF!,1,FALSE),#REF!)</f>
        <v>#REF!</v>
      </c>
      <c r="U21" s="152" t="e">
        <f>SUMIF(#REF!,VLOOKUP(P21,#REF!,1,FALSE),#REF!)+SUMIF(#REF!,VLOOKUP(P21,#REF!,1,FALSE),#REF!)+SUMIF(#REF!,VLOOKUP(P21,#REF!,1,FALSE),#REF!)+SUMIF(#REF!,VLOOKUP(P21,#REF!,1,FALSE),#REF!)+SUMIF(#REF!,VLOOKUP(P21,#REF!,1,FALSE),#REF!)</f>
        <v>#REF!</v>
      </c>
      <c r="V21" s="152" t="e">
        <f>SUMIF(#REF!,VLOOKUP(P21,#REF!,1,FALSE),#REF!)+SUMIF(#REF!,VLOOKUP(P21,#REF!,1,FALSE),#REF!)+SUMIF(#REF!,VLOOKUP(C21,#REF!,1,FALSE),#REF!)+SUMIF(#REF!,VLOOKUP('SPM-D.DOSEN (2)'!P21,#REF!,1,FALSE),#REF!)+SUMIF(#REF!,VLOOKUP(P21,#REF!,1,FALSE),#REF!)</f>
        <v>#REF!</v>
      </c>
    </row>
    <row r="22" spans="1:32" ht="11.1" customHeight="1">
      <c r="A22" s="1458" t="s">
        <v>172</v>
      </c>
      <c r="B22" s="128">
        <v>1</v>
      </c>
      <c r="C22" s="129" t="s">
        <v>171</v>
      </c>
      <c r="D22" s="199" t="e">
        <f>SUMIF(#REF!,VLOOKUP(C22,#REF!,1,FALSE),#REF!)+SUMIF(#REF!,VLOOKUP(C22,#REF!,1,FALSE),#REF!)+SUMIF(#REF!,VLOOKUP(C22,#REF!,1,FALSE),#REF!)+SUMIF(#REF!,VLOOKUP(C22,#REF!,1,FALSE),#REF!)+SUMIF(#REF!,VLOOKUP(C22,#REF!,1,FALSE),#REF!)</f>
        <v>#REF!</v>
      </c>
      <c r="E22" s="199" t="e">
        <f>SUMIF(#REF!,VLOOKUP(C22,#REF!,1,FALSE),#REF!)+SUMIF(#REF!,VLOOKUP(C22,#REF!,1,FALSE),#REF!)+SUMIF(#REF!,VLOOKUP(C22,#REF!,1,FALSE),#REF!)+SUMIF(#REF!,VLOOKUP('SPM-D.DOSEN (2)'!C22,#REF!,1,FALSE),#REF!)+SUMIF(#REF!,VLOOKUP(C22,#REF!,1,FALSE),#REF!)</f>
        <v>#REF!</v>
      </c>
      <c r="F22" s="151" t="e">
        <f>SUMIF(#REF!,VLOOKUP(C22,#REF!,1,FALSE),#REF!)+SUMIF(#REF!,VLOOKUP(C22,#REF!,1,FALSE),#REF!)+SUMIF(#REF!,VLOOKUP(C22,#REF!,1,FALSE),#REF!)+SUMIF(#REF!,VLOOKUP(C22,#REF!,1,FALSE),#REF!)+SUMIF(#REF!,VLOOKUP(C22,#REF!,1,FALSE),#REF!)</f>
        <v>#REF!</v>
      </c>
      <c r="G22" s="152" t="e">
        <f>SUMIF(#REF!,VLOOKUP(C22,#REF!,1,FALSE),#REF!)+SUMIF(#REF!,VLOOKUP(C22,#REF!,1,FALSE),#REF!)+SUMIF(#REF!,VLOOKUP(C22,#REF!,1,FALSE),#REF!)+SUMIF(#REF!,VLOOKUP('SPM-D.DOSEN (2)'!C22,#REF!,1,FALSE),#REF!)+SUMIF(#REF!,VLOOKUP(C22,#REF!,1,FALSE),#REF!)</f>
        <v>#REF!</v>
      </c>
      <c r="H22" s="152" t="e">
        <f>SUMIF(#REF!,VLOOKUP(C22,#REF!,1,FALSE),#REF!)+SUMIF(#REF!,VLOOKUP(C22,#REF!,1,FALSE),#REF!)+SUMIF(#REF!,VLOOKUP(C22,#REF!,1,FALSE),#REF!)+SUMIF(#REF!,VLOOKUP(C22,#REF!,1,FALSE),#REF!)+SUMIF(#REF!,VLOOKUP(C22,#REF!,1,FALSE),#REF!)</f>
        <v>#REF!</v>
      </c>
      <c r="I22" s="152" t="e">
        <f>SUMIF(#REF!,VLOOKUP(C22,#REF!,1,FALSE),#REF!)+SUMIF(#REF!,VLOOKUP(C22,#REF!,1,FALSE),#REF!)+SUMIF(#REF!,VLOOKUP(C22,#REF!,1,FALSE),#REF!)+SUMIF(#REF!,VLOOKUP('SPM-D.DOSEN (2)'!C22,#REF!,1,FALSE),#REF!)+SUMIF(#REF!,VLOOKUP(C22,#REF!,1,FALSE),#REF!)</f>
        <v>#REF!</v>
      </c>
      <c r="J22" s="152" t="e">
        <f>SUMIF(#REF!,VLOOKUP(C22,#REF!,1,FALSE),#REF!)+SUMIF(#REF!,VLOOKUP(C22,#REF!,1,FALSE),#REF!)+SUMIF(#REF!,VLOOKUP(C22,#REF!,1,FALSE),#REF!)+SUMIF(#REF!,VLOOKUP(C22,#REF!,1,FALSE),#REF!)+SUMIF(#REF!,VLOOKUP(C22,#REF!,1,FALSE),#REF!)</f>
        <v>#REF!</v>
      </c>
      <c r="K22" s="152" t="e">
        <f>SUMIF(#REF!,VLOOKUP(C22,#REF!,1,FALSE),#REF!)+SUMIF(#REF!,VLOOKUP(C22,#REF!,1,FALSE),#REF!)+SUMIF(#REF!,VLOOKUP(C22,#REF!,1,FALSE),#REF!)+SUMIF(#REF!,VLOOKUP('SPM-D.DOSEN (2)'!C22,#REF!,1,FALSE),#REF!)+SUMIF(#REF!,VLOOKUP(C22,#REF!,1,FALSE),#REF!)</f>
        <v>#REF!</v>
      </c>
      <c r="L22" s="149" t="e">
        <f t="shared" si="0"/>
        <v>#REF!</v>
      </c>
      <c r="N22" s="1420"/>
      <c r="O22" s="133">
        <v>10</v>
      </c>
      <c r="P22" s="134" t="s">
        <v>78</v>
      </c>
      <c r="Q22" s="152" t="e">
        <f>SUMIF(#REF!,VLOOKUP(P22,#REF!,1,FALSE),#REF!)+SUMIF(#REF!,VLOOKUP(P22,#REF!,1,FALSE),#REF!)+SUMIF(#REF!,VLOOKUP(P22,#REF!,1,FALSE),#REF!)+SUMIF(#REF!,VLOOKUP(P22,#REF!,1,FALSE),#REF!)+SUMIF(#REF!,VLOOKUP(P22,#REF!,1,FALSE),#REF!)</f>
        <v>#REF!</v>
      </c>
      <c r="R22" s="152" t="e">
        <f>SUMIF(#REF!,VLOOKUP(P22,#REF!,1,FALSE),#REF!)+SUMIF(#REF!,VLOOKUP(P22,#REF!,1,FALSE),#REF!)+SUMIF(#REF!,VLOOKUP(P22,#REF!,1,FALSE),#REF!)+SUMIF(#REF!,VLOOKUP('SPM-D.DOSEN (2)'!P22,#REF!,1,FALSE),#REF!)+SUMIF(#REF!,VLOOKUP(P22,#REF!,1,FALSE),#REF!)</f>
        <v>#REF!</v>
      </c>
      <c r="S22" s="152" t="e">
        <f>SUMIF(#REF!,VLOOKUP(P22,#REF!,1,FALSE),#REF!)+SUMIF(#REF!,VLOOKUP(P22,#REF!,1,FALSE),#REF!)+SUMIF(#REF!,VLOOKUP(P22,#REF!,1,FALSE),#REF!)+SUMIF(#REF!,VLOOKUP(P22,#REF!,1,FALSE),#REF!)+SUMIF(#REF!,VLOOKUP(P22,#REF!,1,FALSE),#REF!)</f>
        <v>#REF!</v>
      </c>
      <c r="T22" s="152" t="e">
        <f>SUMIF(#REF!,VLOOKUP(P22,#REF!,1,FALSE),#REF!)+SUMIF(#REF!,VLOOKUP(P22,#REF!,1,FALSE),#REF!)+SUMIF(#REF!,VLOOKUP(P22,#REF!,1,FALSE),#REF!)+SUMIF(#REF!,VLOOKUP('SPM-D.DOSEN (2)'!P22,#REF!,1,FALSE),#REF!)+SUMIF(#REF!,VLOOKUP(P22,#REF!,1,FALSE),#REF!)</f>
        <v>#REF!</v>
      </c>
      <c r="U22" s="152" t="e">
        <f>SUMIF(#REF!,VLOOKUP(P22,#REF!,1,FALSE),#REF!)+SUMIF(#REF!,VLOOKUP(P22,#REF!,1,FALSE),#REF!)+SUMIF(#REF!,VLOOKUP(P22,#REF!,1,FALSE),#REF!)+SUMIF(#REF!,VLOOKUP(P22,#REF!,1,FALSE),#REF!)+SUMIF(#REF!,VLOOKUP(P22,#REF!,1,FALSE),#REF!)</f>
        <v>#REF!</v>
      </c>
      <c r="V22" s="152" t="e">
        <f>SUMIF(#REF!,VLOOKUP(P22,#REF!,1,FALSE),#REF!)+SUMIF(#REF!,VLOOKUP(P22,#REF!,1,FALSE),#REF!)+SUMIF(#REF!,VLOOKUP(C22,#REF!,1,FALSE),#REF!)+SUMIF(#REF!,VLOOKUP('SPM-D.DOSEN (2)'!P22,#REF!,1,FALSE),#REF!)+SUMIF(#REF!,VLOOKUP(P22,#REF!,1,FALSE),#REF!)</f>
        <v>#REF!</v>
      </c>
    </row>
    <row r="23" spans="1:32">
      <c r="A23" s="1458"/>
      <c r="B23" s="128">
        <v>2</v>
      </c>
      <c r="C23" s="129" t="s">
        <v>23</v>
      </c>
      <c r="D23" s="199" t="e">
        <f>SUMIF(#REF!,VLOOKUP(C23,#REF!,1,FALSE),#REF!)+SUMIF(#REF!,VLOOKUP(C23,#REF!,1,FALSE),#REF!)+SUMIF(#REF!,VLOOKUP(C23,#REF!,1,FALSE),#REF!)+SUMIF(#REF!,VLOOKUP(C23,#REF!,1,FALSE),#REF!)+SUMIF(#REF!,VLOOKUP(C23,#REF!,1,FALSE),#REF!)</f>
        <v>#REF!</v>
      </c>
      <c r="E23" s="199" t="e">
        <f>SUMIF(#REF!,VLOOKUP(C23,#REF!,1,FALSE),#REF!)+SUMIF(#REF!,VLOOKUP(C23,#REF!,1,FALSE),#REF!)+SUMIF(#REF!,VLOOKUP(C23,#REF!,1,FALSE),#REF!)+SUMIF(#REF!,VLOOKUP('SPM-D.DOSEN (2)'!C23,#REF!,1,FALSE),#REF!)+SUMIF(#REF!,VLOOKUP(C23,#REF!,1,FALSE),#REF!)</f>
        <v>#REF!</v>
      </c>
      <c r="F23" s="151" t="e">
        <f>SUMIF(#REF!,VLOOKUP(C23,#REF!,1,FALSE),#REF!)+SUMIF(#REF!,VLOOKUP(C23,#REF!,1,FALSE),#REF!)+SUMIF(#REF!,VLOOKUP(C23,#REF!,1,FALSE),#REF!)+SUMIF(#REF!,VLOOKUP(C23,#REF!,1,FALSE),#REF!)+SUMIF(#REF!,VLOOKUP(C23,#REF!,1,FALSE),#REF!)</f>
        <v>#REF!</v>
      </c>
      <c r="G23" s="152" t="e">
        <f>SUMIF(#REF!,VLOOKUP(C23,#REF!,1,FALSE),#REF!)+SUMIF(#REF!,VLOOKUP(C23,#REF!,1,FALSE),#REF!)+SUMIF(#REF!,VLOOKUP(C23,#REF!,1,FALSE),#REF!)+SUMIF(#REF!,VLOOKUP('SPM-D.DOSEN (2)'!C23,#REF!,1,FALSE),#REF!)+SUMIF(#REF!,VLOOKUP(C23,#REF!,1,FALSE),#REF!)</f>
        <v>#REF!</v>
      </c>
      <c r="H23" s="152" t="e">
        <f>SUMIF(#REF!,VLOOKUP(C23,#REF!,1,FALSE),#REF!)+SUMIF(#REF!,VLOOKUP(C23,#REF!,1,FALSE),#REF!)+SUMIF(#REF!,VLOOKUP(C23,#REF!,1,FALSE),#REF!)+SUMIF(#REF!,VLOOKUP(C23,#REF!,1,FALSE),#REF!)+SUMIF(#REF!,VLOOKUP(C23,#REF!,1,FALSE),#REF!)</f>
        <v>#REF!</v>
      </c>
      <c r="I23" s="152" t="e">
        <f>SUMIF(#REF!,VLOOKUP(C23,#REF!,1,FALSE),#REF!)+SUMIF(#REF!,VLOOKUP(C23,#REF!,1,FALSE),#REF!)+SUMIF(#REF!,VLOOKUP(C23,#REF!,1,FALSE),#REF!)+SUMIF(#REF!,VLOOKUP('SPM-D.DOSEN (2)'!C23,#REF!,1,FALSE),#REF!)+SUMIF(#REF!,VLOOKUP(C23,#REF!,1,FALSE),#REF!)</f>
        <v>#REF!</v>
      </c>
      <c r="J23" s="152" t="e">
        <f>SUMIF(#REF!,VLOOKUP(C23,#REF!,1,FALSE),#REF!)+SUMIF(#REF!,VLOOKUP(C23,#REF!,1,FALSE),#REF!)+SUMIF(#REF!,VLOOKUP(C23,#REF!,1,FALSE),#REF!)+SUMIF(#REF!,VLOOKUP(C23,#REF!,1,FALSE),#REF!)+SUMIF(#REF!,VLOOKUP(C23,#REF!,1,FALSE),#REF!)</f>
        <v>#REF!</v>
      </c>
      <c r="K23" s="152" t="e">
        <f>SUMIF(#REF!,VLOOKUP(C23,#REF!,1,FALSE),#REF!)+SUMIF(#REF!,VLOOKUP(C23,#REF!,1,FALSE),#REF!)+SUMIF(#REF!,VLOOKUP(C23,#REF!,1,FALSE),#REF!)+SUMIF(#REF!,VLOOKUP('SPM-D.DOSEN (2)'!C23,#REF!,1,FALSE),#REF!)+SUMIF(#REF!,VLOOKUP(C23,#REF!,1,FALSE),#REF!)</f>
        <v>#REF!</v>
      </c>
      <c r="L23" s="149" t="e">
        <f t="shared" si="0"/>
        <v>#REF!</v>
      </c>
      <c r="N23" s="1420"/>
      <c r="O23" s="133">
        <v>11</v>
      </c>
      <c r="P23" s="134" t="s">
        <v>82</v>
      </c>
      <c r="Q23" s="152" t="e">
        <f>SUMIF(#REF!,VLOOKUP(P23,#REF!,1,FALSE),#REF!)+SUMIF(#REF!,VLOOKUP(P23,#REF!,1,FALSE),#REF!)+SUMIF(#REF!,VLOOKUP(P23,#REF!,1,FALSE),#REF!)+SUMIF(#REF!,VLOOKUP(P23,#REF!,1,FALSE),#REF!)+SUMIF(#REF!,VLOOKUP(P23,#REF!,1,FALSE),#REF!)</f>
        <v>#REF!</v>
      </c>
      <c r="R23" s="152" t="e">
        <f>SUMIF(#REF!,VLOOKUP(P23,#REF!,1,FALSE),#REF!)+SUMIF(#REF!,VLOOKUP(P23,#REF!,1,FALSE),#REF!)+SUMIF(#REF!,VLOOKUP(P23,#REF!,1,FALSE),#REF!)+SUMIF(#REF!,VLOOKUP('SPM-D.DOSEN (2)'!P23,#REF!,1,FALSE),#REF!)+SUMIF(#REF!,VLOOKUP(P23,#REF!,1,FALSE),#REF!)</f>
        <v>#REF!</v>
      </c>
      <c r="S23" s="152" t="e">
        <f>SUMIF(#REF!,VLOOKUP(P23,#REF!,1,FALSE),#REF!)+SUMIF(#REF!,VLOOKUP(P23,#REF!,1,FALSE),#REF!)+SUMIF(#REF!,VLOOKUP(P23,#REF!,1,FALSE),#REF!)+SUMIF(#REF!,VLOOKUP(P23,#REF!,1,FALSE),#REF!)+SUMIF(#REF!,VLOOKUP(P23,#REF!,1,FALSE),#REF!)</f>
        <v>#REF!</v>
      </c>
      <c r="T23" s="152" t="e">
        <f>SUMIF(#REF!,VLOOKUP(P23,#REF!,1,FALSE),#REF!)+SUMIF(#REF!,VLOOKUP(P23,#REF!,1,FALSE),#REF!)+SUMIF(#REF!,VLOOKUP(P23,#REF!,1,FALSE),#REF!)+SUMIF(#REF!,VLOOKUP('SPM-D.DOSEN (2)'!P23,#REF!,1,FALSE),#REF!)+SUMIF(#REF!,VLOOKUP(P23,#REF!,1,FALSE),#REF!)</f>
        <v>#REF!</v>
      </c>
      <c r="U23" s="152" t="e">
        <f>SUMIF(#REF!,VLOOKUP(P23,#REF!,1,FALSE),#REF!)+SUMIF(#REF!,VLOOKUP(P23,#REF!,1,FALSE),#REF!)+SUMIF(#REF!,VLOOKUP(P23,#REF!,1,FALSE),#REF!)+SUMIF(#REF!,VLOOKUP(P23,#REF!,1,FALSE),#REF!)+SUMIF(#REF!,VLOOKUP(P23,#REF!,1,FALSE),#REF!)</f>
        <v>#REF!</v>
      </c>
      <c r="V23" s="152" t="e">
        <f>SUMIF(#REF!,VLOOKUP(P23,#REF!,1,FALSE),#REF!)+SUMIF(#REF!,VLOOKUP(P23,#REF!,1,FALSE),#REF!)+SUMIF(#REF!,VLOOKUP(C23,#REF!,1,FALSE),#REF!)+SUMIF(#REF!,VLOOKUP('SPM-D.DOSEN (2)'!P23,#REF!,1,FALSE),#REF!)+SUMIF(#REF!,VLOOKUP(P23,#REF!,1,FALSE),#REF!)</f>
        <v>#REF!</v>
      </c>
    </row>
    <row r="24" spans="1:32" ht="12.6" customHeight="1">
      <c r="A24" s="1458"/>
      <c r="B24" s="128">
        <v>3</v>
      </c>
      <c r="C24" s="129" t="s">
        <v>81</v>
      </c>
      <c r="D24" s="199" t="e">
        <f>SUMIF(#REF!,VLOOKUP(C24,#REF!,1,FALSE),#REF!)+SUMIF(#REF!,VLOOKUP(C24,#REF!,1,FALSE),#REF!)+SUMIF(#REF!,VLOOKUP(C24,#REF!,1,FALSE),#REF!)+SUMIF(#REF!,VLOOKUP(C24,#REF!,1,FALSE),#REF!)+SUMIF(#REF!,VLOOKUP(C24,#REF!,1,FALSE),#REF!)</f>
        <v>#REF!</v>
      </c>
      <c r="E24" s="199" t="e">
        <f>SUMIF(#REF!,VLOOKUP(C24,#REF!,1,FALSE),#REF!)+SUMIF(#REF!,VLOOKUP(C24,#REF!,1,FALSE),#REF!)+SUMIF(#REF!,VLOOKUP(C24,#REF!,1,FALSE),#REF!)+SUMIF(#REF!,VLOOKUP('SPM-D.DOSEN (2)'!C24,#REF!,1,FALSE),#REF!)+SUMIF(#REF!,VLOOKUP(C24,#REF!,1,FALSE),#REF!)</f>
        <v>#REF!</v>
      </c>
      <c r="F24" s="151" t="e">
        <f>SUMIF(#REF!,VLOOKUP(C24,#REF!,1,FALSE),#REF!)+SUMIF(#REF!,VLOOKUP(C24,#REF!,1,FALSE),#REF!)+SUMIF(#REF!,VLOOKUP(C24,#REF!,1,FALSE),#REF!)+SUMIF(#REF!,VLOOKUP(C24,#REF!,1,FALSE),#REF!)+SUMIF(#REF!,VLOOKUP(C24,#REF!,1,FALSE),#REF!)</f>
        <v>#REF!</v>
      </c>
      <c r="G24" s="152" t="e">
        <f>SUMIF(#REF!,VLOOKUP(C24,#REF!,1,FALSE),#REF!)+SUMIF(#REF!,VLOOKUP(C24,#REF!,1,FALSE),#REF!)+SUMIF(#REF!,VLOOKUP(C24,#REF!,1,FALSE),#REF!)+SUMIF(#REF!,VLOOKUP('SPM-D.DOSEN (2)'!C24,#REF!,1,FALSE),#REF!)+SUMIF(#REF!,VLOOKUP(C24,#REF!,1,FALSE),#REF!)</f>
        <v>#REF!</v>
      </c>
      <c r="H24" s="152" t="e">
        <f>SUMIF(#REF!,VLOOKUP(C24,#REF!,1,FALSE),#REF!)+SUMIF(#REF!,VLOOKUP(C24,#REF!,1,FALSE),#REF!)+SUMIF(#REF!,VLOOKUP(C24,#REF!,1,FALSE),#REF!)+SUMIF(#REF!,VLOOKUP(C24,#REF!,1,FALSE),#REF!)+SUMIF(#REF!,VLOOKUP(C24,#REF!,1,FALSE),#REF!)</f>
        <v>#REF!</v>
      </c>
      <c r="I24" s="152" t="e">
        <f>SUMIF(#REF!,VLOOKUP(C24,#REF!,1,FALSE),#REF!)+SUMIF(#REF!,VLOOKUP(C24,#REF!,1,FALSE),#REF!)+SUMIF(#REF!,VLOOKUP(C24,#REF!,1,FALSE),#REF!)+SUMIF(#REF!,VLOOKUP('SPM-D.DOSEN (2)'!C24,#REF!,1,FALSE),#REF!)+SUMIF(#REF!,VLOOKUP(C24,#REF!,1,FALSE),#REF!)</f>
        <v>#REF!</v>
      </c>
      <c r="J24" s="152" t="e">
        <f>SUMIF(#REF!,VLOOKUP(C24,#REF!,1,FALSE),#REF!)+SUMIF(#REF!,VLOOKUP(C24,#REF!,1,FALSE),#REF!)+SUMIF(#REF!,VLOOKUP(C24,#REF!,1,FALSE),#REF!)+SUMIF(#REF!,VLOOKUP(C24,#REF!,1,FALSE),#REF!)+SUMIF(#REF!,VLOOKUP(C24,#REF!,1,FALSE),#REF!)</f>
        <v>#REF!</v>
      </c>
      <c r="K24" s="152" t="e">
        <f>SUMIF(#REF!,VLOOKUP(C24,#REF!,1,FALSE),#REF!)+SUMIF(#REF!,VLOOKUP(C24,#REF!,1,FALSE),#REF!)+SUMIF(#REF!,VLOOKUP(C24,#REF!,1,FALSE),#REF!)+SUMIF(#REF!,VLOOKUP('SPM-D.DOSEN (2)'!C24,#REF!,1,FALSE),#REF!)+SUMIF(#REF!,VLOOKUP(C24,#REF!,1,FALSE),#REF!)</f>
        <v>#REF!</v>
      </c>
      <c r="L24" s="149" t="e">
        <f t="shared" si="0"/>
        <v>#REF!</v>
      </c>
      <c r="N24" s="1420" t="s">
        <v>311</v>
      </c>
      <c r="O24" s="133">
        <v>1</v>
      </c>
      <c r="P24" s="134" t="s">
        <v>74</v>
      </c>
      <c r="Q24" s="152" t="e">
        <f>SUMIF(#REF!,VLOOKUP(P24,#REF!,1,FALSE),#REF!)+SUMIF(#REF!,VLOOKUP(P24,#REF!,1,FALSE),#REF!)+SUMIF(#REF!,VLOOKUP(P24,#REF!,1,FALSE),#REF!)+SUMIF(#REF!,VLOOKUP(P24,#REF!,1,FALSE),#REF!)+SUMIF(#REF!,VLOOKUP(P24,#REF!,1,FALSE),#REF!)</f>
        <v>#REF!</v>
      </c>
      <c r="R24" s="152" t="e">
        <f>SUMIF(#REF!,VLOOKUP(P24,#REF!,1,FALSE),#REF!)+SUMIF(#REF!,VLOOKUP(P24,#REF!,1,FALSE),#REF!)+SUMIF(#REF!,VLOOKUP(P24,#REF!,1,FALSE),#REF!)+SUMIF(#REF!,VLOOKUP('SPM-D.DOSEN (2)'!P24,#REF!,1,FALSE),#REF!)+SUMIF(#REF!,VLOOKUP(P24,#REF!,1,FALSE),#REF!)</f>
        <v>#REF!</v>
      </c>
      <c r="S24" s="152" t="e">
        <f>SUMIF(#REF!,VLOOKUP(P24,#REF!,1,FALSE),#REF!)+SUMIF(#REF!,VLOOKUP(P24,#REF!,1,FALSE),#REF!)+SUMIF(#REF!,VLOOKUP(P24,#REF!,1,FALSE),#REF!)+SUMIF(#REF!,VLOOKUP(P24,#REF!,1,FALSE),#REF!)+SUMIF(#REF!,VLOOKUP(P24,#REF!,1,FALSE),#REF!)</f>
        <v>#REF!</v>
      </c>
      <c r="T24" s="152" t="e">
        <f>SUMIF(#REF!,VLOOKUP(P24,#REF!,1,FALSE),#REF!)+SUMIF(#REF!,VLOOKUP(P24,#REF!,1,FALSE),#REF!)+SUMIF(#REF!,VLOOKUP(P24,#REF!,1,FALSE),#REF!)+SUMIF(#REF!,VLOOKUP('SPM-D.DOSEN (2)'!P24,#REF!,1,FALSE),#REF!)+SUMIF(#REF!,VLOOKUP(P24,#REF!,1,FALSE),#REF!)</f>
        <v>#REF!</v>
      </c>
      <c r="U24" s="152" t="e">
        <f>SUMIF(#REF!,VLOOKUP(P24,#REF!,1,FALSE),#REF!)+SUMIF(#REF!,VLOOKUP(P24,#REF!,1,FALSE),#REF!)+SUMIF(#REF!,VLOOKUP(P24,#REF!,1,FALSE),#REF!)+SUMIF(#REF!,VLOOKUP(P24,#REF!,1,FALSE),#REF!)+SUMIF(#REF!,VLOOKUP(P24,#REF!,1,FALSE),#REF!)</f>
        <v>#REF!</v>
      </c>
      <c r="V24" s="152" t="e">
        <f>SUMIF(#REF!,VLOOKUP(P24,#REF!,1,FALSE),#REF!)+SUMIF(#REF!,VLOOKUP(P24,#REF!,1,FALSE),#REF!)+SUMIF(#REF!,VLOOKUP(C24,#REF!,1,FALSE),#REF!)+SUMIF(#REF!,VLOOKUP('SPM-D.DOSEN (2)'!P24,#REF!,1,FALSE),#REF!)+SUMIF(#REF!,VLOOKUP(P24,#REF!,1,FALSE),#REF!)</f>
        <v>#REF!</v>
      </c>
    </row>
    <row r="25" spans="1:32" ht="12.6" customHeight="1">
      <c r="A25" s="1458"/>
      <c r="B25" s="128">
        <v>4</v>
      </c>
      <c r="C25" s="129" t="s">
        <v>29</v>
      </c>
      <c r="D25" s="199" t="e">
        <f>SUMIF(#REF!,VLOOKUP(C25,#REF!,1,FALSE),#REF!)+SUMIF(#REF!,VLOOKUP(C25,#REF!,1,FALSE),#REF!)+SUMIF(#REF!,VLOOKUP(C25,#REF!,1,FALSE),#REF!)+SUMIF(#REF!,VLOOKUP(C25,#REF!,1,FALSE),#REF!)+SUMIF(#REF!,VLOOKUP(C25,#REF!,1,FALSE),#REF!)</f>
        <v>#REF!</v>
      </c>
      <c r="E25" s="199" t="e">
        <f>SUMIF(#REF!,VLOOKUP(C25,#REF!,1,FALSE),#REF!)+SUMIF(#REF!,VLOOKUP(C25,#REF!,1,FALSE),#REF!)+SUMIF(#REF!,VLOOKUP(C25,#REF!,1,FALSE),#REF!)+SUMIF(#REF!,VLOOKUP('SPM-D.DOSEN (2)'!C25,#REF!,1,FALSE),#REF!)+SUMIF(#REF!,VLOOKUP(C25,#REF!,1,FALSE),#REF!)</f>
        <v>#REF!</v>
      </c>
      <c r="F25" s="151" t="e">
        <f>SUMIF(#REF!,VLOOKUP(C25,#REF!,1,FALSE),#REF!)+SUMIF(#REF!,VLOOKUP(C25,#REF!,1,FALSE),#REF!)+SUMIF(#REF!,VLOOKUP(C25,#REF!,1,FALSE),#REF!)+SUMIF(#REF!,VLOOKUP(C25,#REF!,1,FALSE),#REF!)+SUMIF(#REF!,VLOOKUP(C25,#REF!,1,FALSE),#REF!)</f>
        <v>#REF!</v>
      </c>
      <c r="G25" s="152" t="e">
        <f>SUMIF(#REF!,VLOOKUP(C25,#REF!,1,FALSE),#REF!)+SUMIF(#REF!,VLOOKUP(C25,#REF!,1,FALSE),#REF!)+SUMIF(#REF!,VLOOKUP(C25,#REF!,1,FALSE),#REF!)+SUMIF(#REF!,VLOOKUP('SPM-D.DOSEN (2)'!C25,#REF!,1,FALSE),#REF!)+SUMIF(#REF!,VLOOKUP(C25,#REF!,1,FALSE),#REF!)</f>
        <v>#REF!</v>
      </c>
      <c r="H25" s="152" t="e">
        <f>SUMIF(#REF!,VLOOKUP(C25,#REF!,1,FALSE),#REF!)+SUMIF(#REF!,VLOOKUP(C25,#REF!,1,FALSE),#REF!)+SUMIF(#REF!,VLOOKUP(C25,#REF!,1,FALSE),#REF!)+SUMIF(#REF!,VLOOKUP(C25,#REF!,1,FALSE),#REF!)+SUMIF(#REF!,VLOOKUP(C25,#REF!,1,FALSE),#REF!)</f>
        <v>#REF!</v>
      </c>
      <c r="I25" s="152" t="e">
        <f>SUMIF(#REF!,VLOOKUP(C25,#REF!,1,FALSE),#REF!)+SUMIF(#REF!,VLOOKUP(C25,#REF!,1,FALSE),#REF!)+SUMIF(#REF!,VLOOKUP(C25,#REF!,1,FALSE),#REF!)+SUMIF(#REF!,VLOOKUP('SPM-D.DOSEN (2)'!C25,#REF!,1,FALSE),#REF!)+SUMIF(#REF!,VLOOKUP(C25,#REF!,1,FALSE),#REF!)</f>
        <v>#REF!</v>
      </c>
      <c r="J25" s="152" t="e">
        <f>SUMIF(#REF!,VLOOKUP(C25,#REF!,1,FALSE),#REF!)+SUMIF(#REF!,VLOOKUP(C25,#REF!,1,FALSE),#REF!)+SUMIF(#REF!,VLOOKUP(C25,#REF!,1,FALSE),#REF!)+SUMIF(#REF!,VLOOKUP(C25,#REF!,1,FALSE),#REF!)+SUMIF(#REF!,VLOOKUP(C25,#REF!,1,FALSE),#REF!)</f>
        <v>#REF!</v>
      </c>
      <c r="K25" s="152" t="e">
        <f>SUMIF(#REF!,VLOOKUP(C25,#REF!,1,FALSE),#REF!)+SUMIF(#REF!,VLOOKUP(C25,#REF!,1,FALSE),#REF!)+SUMIF(#REF!,VLOOKUP(C25,#REF!,1,FALSE),#REF!)+SUMIF(#REF!,VLOOKUP('SPM-D.DOSEN (2)'!C25,#REF!,1,FALSE),#REF!)+SUMIF(#REF!,VLOOKUP(C25,#REF!,1,FALSE),#REF!)</f>
        <v>#REF!</v>
      </c>
      <c r="L25" s="149" t="e">
        <f t="shared" si="0"/>
        <v>#REF!</v>
      </c>
      <c r="N25" s="1420"/>
      <c r="O25" s="133">
        <v>2</v>
      </c>
      <c r="P25" s="134" t="s">
        <v>78</v>
      </c>
      <c r="Q25" s="152" t="e">
        <f>SUMIF(#REF!,VLOOKUP(P25,#REF!,1,FALSE),#REF!)+SUMIF(#REF!,VLOOKUP(P25,#REF!,1,FALSE),#REF!)+SUMIF(#REF!,VLOOKUP(P25,#REF!,1,FALSE),#REF!)+SUMIF(#REF!,VLOOKUP(P25,#REF!,1,FALSE),#REF!)+SUMIF(#REF!,VLOOKUP(P25,#REF!,1,FALSE),#REF!)</f>
        <v>#REF!</v>
      </c>
      <c r="R25" s="152" t="e">
        <f>SUMIF(#REF!,VLOOKUP(P25,#REF!,1,FALSE),#REF!)+SUMIF(#REF!,VLOOKUP(P25,#REF!,1,FALSE),#REF!)+SUMIF(#REF!,VLOOKUP(P25,#REF!,1,FALSE),#REF!)+SUMIF(#REF!,VLOOKUP('SPM-D.DOSEN (2)'!P25,#REF!,1,FALSE),#REF!)+SUMIF(#REF!,VLOOKUP(P25,#REF!,1,FALSE),#REF!)</f>
        <v>#REF!</v>
      </c>
      <c r="S25" s="152" t="e">
        <f>SUMIF(#REF!,VLOOKUP(P25,#REF!,1,FALSE),#REF!)+SUMIF(#REF!,VLOOKUP(P25,#REF!,1,FALSE),#REF!)+SUMIF(#REF!,VLOOKUP(P25,#REF!,1,FALSE),#REF!)+SUMIF(#REF!,VLOOKUP(P25,#REF!,1,FALSE),#REF!)+SUMIF(#REF!,VLOOKUP(P25,#REF!,1,FALSE),#REF!)</f>
        <v>#REF!</v>
      </c>
      <c r="T25" s="152" t="e">
        <f>SUMIF(#REF!,VLOOKUP(P25,#REF!,1,FALSE),#REF!)+SUMIF(#REF!,VLOOKUP(P25,#REF!,1,FALSE),#REF!)+SUMIF(#REF!,VLOOKUP(P25,#REF!,1,FALSE),#REF!)+SUMIF(#REF!,VLOOKUP('SPM-D.DOSEN (2)'!P25,#REF!,1,FALSE),#REF!)+SUMIF(#REF!,VLOOKUP(P25,#REF!,1,FALSE),#REF!)</f>
        <v>#REF!</v>
      </c>
      <c r="U25" s="152" t="e">
        <f>SUMIF(#REF!,VLOOKUP(P25,#REF!,1,FALSE),#REF!)+SUMIF(#REF!,VLOOKUP(P25,#REF!,1,FALSE),#REF!)+SUMIF(#REF!,VLOOKUP(P25,#REF!,1,FALSE),#REF!)+SUMIF(#REF!,VLOOKUP(P25,#REF!,1,FALSE),#REF!)+SUMIF(#REF!,VLOOKUP(P25,#REF!,1,FALSE),#REF!)</f>
        <v>#REF!</v>
      </c>
      <c r="V25" s="152" t="e">
        <f>SUMIF(#REF!,VLOOKUP(P25,#REF!,1,FALSE),#REF!)+SUMIF(#REF!,VLOOKUP(P25,#REF!,1,FALSE),#REF!)+SUMIF(#REF!,VLOOKUP(C25,#REF!,1,FALSE),#REF!)+SUMIF(#REF!,VLOOKUP('SPM-D.DOSEN (2)'!P25,#REF!,1,FALSE),#REF!)+SUMIF(#REF!,VLOOKUP(P25,#REF!,1,FALSE),#REF!)</f>
        <v>#REF!</v>
      </c>
    </row>
    <row r="26" spans="1:32" ht="12.6" customHeight="1">
      <c r="A26" s="1458"/>
      <c r="B26" s="128">
        <v>5</v>
      </c>
      <c r="C26" s="129" t="s">
        <v>30</v>
      </c>
      <c r="D26" s="199" t="e">
        <f>SUMIF(#REF!,VLOOKUP(C26,#REF!,1,FALSE),#REF!)+SUMIF(#REF!,VLOOKUP(C26,#REF!,1,FALSE),#REF!)+SUMIF(#REF!,VLOOKUP(C26,#REF!,1,FALSE),#REF!)+SUMIF(#REF!,VLOOKUP(C26,#REF!,1,FALSE),#REF!)+SUMIF(#REF!,VLOOKUP(C26,#REF!,1,FALSE),#REF!)</f>
        <v>#REF!</v>
      </c>
      <c r="E26" s="199" t="e">
        <f>SUMIF(#REF!,VLOOKUP(C26,#REF!,1,FALSE),#REF!)+SUMIF(#REF!,VLOOKUP(C26,#REF!,1,FALSE),#REF!)+SUMIF(#REF!,VLOOKUP(C26,#REF!,1,FALSE),#REF!)+SUMIF(#REF!,VLOOKUP('SPM-D.DOSEN (2)'!C26,#REF!,1,FALSE),#REF!)+SUMIF(#REF!,VLOOKUP(C26,#REF!,1,FALSE),#REF!)</f>
        <v>#REF!</v>
      </c>
      <c r="F26" s="151" t="e">
        <f>SUMIF(#REF!,VLOOKUP(C26,#REF!,1,FALSE),#REF!)+SUMIF(#REF!,VLOOKUP(C26,#REF!,1,FALSE),#REF!)+SUMIF(#REF!,VLOOKUP(C26,#REF!,1,FALSE),#REF!)+SUMIF(#REF!,VLOOKUP(C26,#REF!,1,FALSE),#REF!)+SUMIF(#REF!,VLOOKUP(C26,#REF!,1,FALSE),#REF!)</f>
        <v>#REF!</v>
      </c>
      <c r="G26" s="152" t="e">
        <f>SUMIF(#REF!,VLOOKUP(C26,#REF!,1,FALSE),#REF!)+SUMIF(#REF!,VLOOKUP(C26,#REF!,1,FALSE),#REF!)+SUMIF(#REF!,VLOOKUP(C26,#REF!,1,FALSE),#REF!)+SUMIF(#REF!,VLOOKUP('SPM-D.DOSEN (2)'!C26,#REF!,1,FALSE),#REF!)+SUMIF(#REF!,VLOOKUP(C26,#REF!,1,FALSE),#REF!)</f>
        <v>#REF!</v>
      </c>
      <c r="H26" s="152" t="e">
        <f>SUMIF(#REF!,VLOOKUP(C26,#REF!,1,FALSE),#REF!)+SUMIF(#REF!,VLOOKUP(C26,#REF!,1,FALSE),#REF!)+SUMIF(#REF!,VLOOKUP(C26,#REF!,1,FALSE),#REF!)+SUMIF(#REF!,VLOOKUP(C26,#REF!,1,FALSE),#REF!)+SUMIF(#REF!,VLOOKUP(C26,#REF!,1,FALSE),#REF!)</f>
        <v>#REF!</v>
      </c>
      <c r="I26" s="152" t="e">
        <f>SUMIF(#REF!,VLOOKUP(C26,#REF!,1,FALSE),#REF!)+SUMIF(#REF!,VLOOKUP(C26,#REF!,1,FALSE),#REF!)+SUMIF(#REF!,VLOOKUP(C26,#REF!,1,FALSE),#REF!)+SUMIF(#REF!,VLOOKUP('SPM-D.DOSEN (2)'!C26,#REF!,1,FALSE),#REF!)+SUMIF(#REF!,VLOOKUP(C26,#REF!,1,FALSE),#REF!)</f>
        <v>#REF!</v>
      </c>
      <c r="J26" s="152" t="e">
        <f>SUMIF(#REF!,VLOOKUP(C26,#REF!,1,FALSE),#REF!)+SUMIF(#REF!,VLOOKUP(C26,#REF!,1,FALSE),#REF!)+SUMIF(#REF!,VLOOKUP(C26,#REF!,1,FALSE),#REF!)+SUMIF(#REF!,VLOOKUP(C26,#REF!,1,FALSE),#REF!)+SUMIF(#REF!,VLOOKUP(C26,#REF!,1,FALSE),#REF!)</f>
        <v>#REF!</v>
      </c>
      <c r="K26" s="152" t="e">
        <f>SUMIF(#REF!,VLOOKUP(C26,#REF!,1,FALSE),#REF!)+SUMIF(#REF!,VLOOKUP(C26,#REF!,1,FALSE),#REF!)+SUMIF(#REF!,VLOOKUP(C26,#REF!,1,FALSE),#REF!)+SUMIF(#REF!,VLOOKUP('SPM-D.DOSEN (2)'!C26,#REF!,1,FALSE),#REF!)+SUMIF(#REF!,VLOOKUP(C26,#REF!,1,FALSE),#REF!)</f>
        <v>#REF!</v>
      </c>
      <c r="L26" s="149" t="e">
        <f t="shared" si="0"/>
        <v>#REF!</v>
      </c>
      <c r="N26" s="1420"/>
      <c r="O26" s="133">
        <v>3</v>
      </c>
      <c r="P26" s="134" t="s">
        <v>82</v>
      </c>
      <c r="Q26" s="152" t="e">
        <f>SUMIF(#REF!,VLOOKUP(P26,#REF!,1,FALSE),#REF!)+SUMIF(#REF!,VLOOKUP(P26,#REF!,1,FALSE),#REF!)+SUMIF(#REF!,VLOOKUP(P26,#REF!,1,FALSE),#REF!)+SUMIF(#REF!,VLOOKUP(P26,#REF!,1,FALSE),#REF!)+SUMIF(#REF!,VLOOKUP(P26,#REF!,1,FALSE),#REF!)</f>
        <v>#REF!</v>
      </c>
      <c r="R26" s="152" t="e">
        <f>SUMIF(#REF!,VLOOKUP(P26,#REF!,1,FALSE),#REF!)+SUMIF(#REF!,VLOOKUP(P26,#REF!,1,FALSE),#REF!)+SUMIF(#REF!,VLOOKUP(P26,#REF!,1,FALSE),#REF!)+SUMIF(#REF!,VLOOKUP('SPM-D.DOSEN (2)'!P26,#REF!,1,FALSE),#REF!)+SUMIF(#REF!,VLOOKUP(P26,#REF!,1,FALSE),#REF!)</f>
        <v>#REF!</v>
      </c>
      <c r="S26" s="152" t="e">
        <f>SUMIF(#REF!,VLOOKUP(P26,#REF!,1,FALSE),#REF!)+SUMIF(#REF!,VLOOKUP(P26,#REF!,1,FALSE),#REF!)+SUMIF(#REF!,VLOOKUP(P26,#REF!,1,FALSE),#REF!)+SUMIF(#REF!,VLOOKUP(P26,#REF!,1,FALSE),#REF!)+SUMIF(#REF!,VLOOKUP(P26,#REF!,1,FALSE),#REF!)</f>
        <v>#REF!</v>
      </c>
      <c r="T26" s="152" t="e">
        <f>SUMIF(#REF!,VLOOKUP(P26,#REF!,1,FALSE),#REF!)+SUMIF(#REF!,VLOOKUP(P26,#REF!,1,FALSE),#REF!)+SUMIF(#REF!,VLOOKUP(P26,#REF!,1,FALSE),#REF!)+SUMIF(#REF!,VLOOKUP('SPM-D.DOSEN (2)'!P26,#REF!,1,FALSE),#REF!)+SUMIF(#REF!,VLOOKUP(P26,#REF!,1,FALSE),#REF!)</f>
        <v>#REF!</v>
      </c>
      <c r="U26" s="152" t="e">
        <f>SUMIF(#REF!,VLOOKUP(P26,#REF!,1,FALSE),#REF!)+SUMIF(#REF!,VLOOKUP(P26,#REF!,1,FALSE),#REF!)+SUMIF(#REF!,VLOOKUP(P26,#REF!,1,FALSE),#REF!)+SUMIF(#REF!,VLOOKUP(P26,#REF!,1,FALSE),#REF!)+SUMIF(#REF!,VLOOKUP(P26,#REF!,1,FALSE),#REF!)</f>
        <v>#REF!</v>
      </c>
      <c r="V26" s="152" t="e">
        <f>SUMIF(#REF!,VLOOKUP(P26,#REF!,1,FALSE),#REF!)+SUMIF(#REF!,VLOOKUP(P26,#REF!,1,FALSE),#REF!)+SUMIF(#REF!,VLOOKUP(C26,#REF!,1,FALSE),#REF!)+SUMIF(#REF!,VLOOKUP('SPM-D.DOSEN (2)'!P26,#REF!,1,FALSE),#REF!)+SUMIF(#REF!,VLOOKUP(P26,#REF!,1,FALSE),#REF!)</f>
        <v>#REF!</v>
      </c>
    </row>
    <row r="27" spans="1:32" ht="12.6" customHeight="1">
      <c r="A27" s="1458"/>
      <c r="B27" s="128">
        <v>6</v>
      </c>
      <c r="C27" s="129" t="s">
        <v>109</v>
      </c>
      <c r="D27" s="199" t="e">
        <f>SUMIF(#REF!,VLOOKUP(C27,#REF!,1,FALSE),#REF!)+SUMIF(#REF!,VLOOKUP(C27,#REF!,1,FALSE),#REF!)+SUMIF(#REF!,VLOOKUP(C27,#REF!,1,FALSE),#REF!)+SUMIF(#REF!,VLOOKUP(C27,#REF!,1,FALSE),#REF!)+SUMIF(#REF!,VLOOKUP(C27,#REF!,1,FALSE),#REF!)</f>
        <v>#REF!</v>
      </c>
      <c r="E27" s="199" t="e">
        <f>SUMIF(#REF!,VLOOKUP(C27,#REF!,1,FALSE),#REF!)+SUMIF(#REF!,VLOOKUP(C27,#REF!,1,FALSE),#REF!)+SUMIF(#REF!,VLOOKUP(C27,#REF!,1,FALSE),#REF!)+SUMIF(#REF!,VLOOKUP('SPM-D.DOSEN (2)'!C27,#REF!,1,FALSE),#REF!)+SUMIF(#REF!,VLOOKUP(C27,#REF!,1,FALSE),#REF!)</f>
        <v>#REF!</v>
      </c>
      <c r="F27" s="151" t="e">
        <f>SUMIF(#REF!,VLOOKUP(C27,#REF!,1,FALSE),#REF!)+SUMIF(#REF!,VLOOKUP(C27,#REF!,1,FALSE),#REF!)+SUMIF(#REF!,VLOOKUP(C27,#REF!,1,FALSE),#REF!)+SUMIF(#REF!,VLOOKUP(C27,#REF!,1,FALSE),#REF!)+SUMIF(#REF!,VLOOKUP(C27,#REF!,1,FALSE),#REF!)</f>
        <v>#REF!</v>
      </c>
      <c r="G27" s="152" t="e">
        <f>SUMIF(#REF!,VLOOKUP(C27,#REF!,1,FALSE),#REF!)+SUMIF(#REF!,VLOOKUP(C27,#REF!,1,FALSE),#REF!)+SUMIF(#REF!,VLOOKUP(C27,#REF!,1,FALSE),#REF!)+SUMIF(#REF!,VLOOKUP('SPM-D.DOSEN (2)'!C27,#REF!,1,FALSE),#REF!)+SUMIF(#REF!,VLOOKUP(C27,#REF!,1,FALSE),#REF!)</f>
        <v>#REF!</v>
      </c>
      <c r="H27" s="152" t="e">
        <f>SUMIF(#REF!,VLOOKUP(C27,#REF!,1,FALSE),#REF!)+SUMIF(#REF!,VLOOKUP(C27,#REF!,1,FALSE),#REF!)+SUMIF(#REF!,VLOOKUP(C27,#REF!,1,FALSE),#REF!)+SUMIF(#REF!,VLOOKUP(C27,#REF!,1,FALSE),#REF!)+SUMIF(#REF!,VLOOKUP(C27,#REF!,1,FALSE),#REF!)</f>
        <v>#REF!</v>
      </c>
      <c r="I27" s="152" t="e">
        <f>SUMIF(#REF!,VLOOKUP(C27,#REF!,1,FALSE),#REF!)+SUMIF(#REF!,VLOOKUP(C27,#REF!,1,FALSE),#REF!)+SUMIF(#REF!,VLOOKUP(C27,#REF!,1,FALSE),#REF!)+SUMIF(#REF!,VLOOKUP('SPM-D.DOSEN (2)'!C27,#REF!,1,FALSE),#REF!)+SUMIF(#REF!,VLOOKUP(C27,#REF!,1,FALSE),#REF!)</f>
        <v>#REF!</v>
      </c>
      <c r="J27" s="152" t="e">
        <f>SUMIF(#REF!,VLOOKUP(C27,#REF!,1,FALSE),#REF!)+SUMIF(#REF!,VLOOKUP(C27,#REF!,1,FALSE),#REF!)+SUMIF(#REF!,VLOOKUP(C27,#REF!,1,FALSE),#REF!)+SUMIF(#REF!,VLOOKUP(C27,#REF!,1,FALSE),#REF!)+SUMIF(#REF!,VLOOKUP(C27,#REF!,1,FALSE),#REF!)</f>
        <v>#REF!</v>
      </c>
      <c r="K27" s="152" t="e">
        <f>SUMIF(#REF!,VLOOKUP(C27,#REF!,1,FALSE),#REF!)+SUMIF(#REF!,VLOOKUP(C27,#REF!,1,FALSE),#REF!)+SUMIF(#REF!,VLOOKUP(C27,#REF!,1,FALSE),#REF!)+SUMIF(#REF!,VLOOKUP('SPM-D.DOSEN (2)'!C27,#REF!,1,FALSE),#REF!)+SUMIF(#REF!,VLOOKUP(C27,#REF!,1,FALSE),#REF!)</f>
        <v>#REF!</v>
      </c>
      <c r="L27" s="149" t="e">
        <f t="shared" si="0"/>
        <v>#REF!</v>
      </c>
      <c r="N27" s="1420"/>
      <c r="O27" s="133">
        <v>4</v>
      </c>
      <c r="P27" s="134" t="s">
        <v>120</v>
      </c>
      <c r="Q27" s="152" t="e">
        <f>SUMIF(#REF!,VLOOKUP(P27,#REF!,1,FALSE),#REF!)+SUMIF(#REF!,VLOOKUP(P27,#REF!,1,FALSE),#REF!)+SUMIF(#REF!,VLOOKUP(P27,#REF!,1,FALSE),#REF!)+SUMIF(#REF!,VLOOKUP(P27,#REF!,1,FALSE),#REF!)+SUMIF(#REF!,VLOOKUP(P27,#REF!,1,FALSE),#REF!)</f>
        <v>#REF!</v>
      </c>
      <c r="R27" s="152" t="e">
        <f>SUMIF(#REF!,VLOOKUP(P27,#REF!,1,FALSE),#REF!)+SUMIF(#REF!,VLOOKUP(P27,#REF!,1,FALSE),#REF!)+SUMIF(#REF!,VLOOKUP(P27,#REF!,1,FALSE),#REF!)+SUMIF(#REF!,VLOOKUP('SPM-D.DOSEN (2)'!P27,#REF!,1,FALSE),#REF!)+SUMIF(#REF!,VLOOKUP(P27,#REF!,1,FALSE),#REF!)</f>
        <v>#REF!</v>
      </c>
      <c r="S27" s="152" t="e">
        <f>SUMIF(#REF!,VLOOKUP(P27,#REF!,1,FALSE),#REF!)+SUMIF(#REF!,VLOOKUP(P27,#REF!,1,FALSE),#REF!)+SUMIF(#REF!,VLOOKUP(P27,#REF!,1,FALSE),#REF!)+SUMIF(#REF!,VLOOKUP(P27,#REF!,1,FALSE),#REF!)+SUMIF(#REF!,VLOOKUP(P27,#REF!,1,FALSE),#REF!)</f>
        <v>#REF!</v>
      </c>
      <c r="T27" s="152" t="e">
        <f>SUMIF(#REF!,VLOOKUP(P27,#REF!,1,FALSE),#REF!)+SUMIF(#REF!,VLOOKUP(P27,#REF!,1,FALSE),#REF!)+SUMIF(#REF!,VLOOKUP(P27,#REF!,1,FALSE),#REF!)+SUMIF(#REF!,VLOOKUP('SPM-D.DOSEN (2)'!P27,#REF!,1,FALSE),#REF!)+SUMIF(#REF!,VLOOKUP(P27,#REF!,1,FALSE),#REF!)</f>
        <v>#REF!</v>
      </c>
      <c r="U27" s="152" t="e">
        <f>SUMIF(#REF!,VLOOKUP(P27,#REF!,1,FALSE),#REF!)+SUMIF(#REF!,VLOOKUP(P27,#REF!,1,FALSE),#REF!)+SUMIF(#REF!,VLOOKUP(P27,#REF!,1,FALSE),#REF!)+SUMIF(#REF!,VLOOKUP(P27,#REF!,1,FALSE),#REF!)+SUMIF(#REF!,VLOOKUP(P27,#REF!,1,FALSE),#REF!)</f>
        <v>#REF!</v>
      </c>
      <c r="V27" s="152" t="e">
        <f>SUMIF(#REF!,VLOOKUP(P27,#REF!,1,FALSE),#REF!)+SUMIF(#REF!,VLOOKUP(P27,#REF!,1,FALSE),#REF!)+SUMIF(#REF!,VLOOKUP(C27,#REF!,1,FALSE),#REF!)+SUMIF(#REF!,VLOOKUP('SPM-D.DOSEN (2)'!P27,#REF!,1,FALSE),#REF!)+SUMIF(#REF!,VLOOKUP(P27,#REF!,1,FALSE),#REF!)</f>
        <v>#REF!</v>
      </c>
    </row>
    <row r="28" spans="1:32" ht="12.6" customHeight="1">
      <c r="A28" s="1458"/>
      <c r="B28" s="128">
        <v>7</v>
      </c>
      <c r="C28" s="129" t="s">
        <v>83</v>
      </c>
      <c r="D28" s="199" t="e">
        <f>SUMIF(#REF!,VLOOKUP(C28,#REF!,1,FALSE),#REF!)+SUMIF(#REF!,VLOOKUP(C28,#REF!,1,FALSE),#REF!)+SUMIF(#REF!,VLOOKUP(C28,#REF!,1,FALSE),#REF!)+SUMIF(#REF!,VLOOKUP(C28,#REF!,1,FALSE),#REF!)+SUMIF(#REF!,VLOOKUP(C28,#REF!,1,FALSE),#REF!)</f>
        <v>#REF!</v>
      </c>
      <c r="E28" s="199" t="e">
        <f>SUMIF(#REF!,VLOOKUP(C28,#REF!,1,FALSE),#REF!)+SUMIF(#REF!,VLOOKUP(C28,#REF!,1,FALSE),#REF!)+SUMIF(#REF!,VLOOKUP(C28,#REF!,1,FALSE),#REF!)+SUMIF(#REF!,VLOOKUP('SPM-D.DOSEN (2)'!C28,#REF!,1,FALSE),#REF!)+SUMIF(#REF!,VLOOKUP(C28,#REF!,1,FALSE),#REF!)</f>
        <v>#REF!</v>
      </c>
      <c r="F28" s="151" t="e">
        <f>SUMIF(#REF!,VLOOKUP(C28,#REF!,1,FALSE),#REF!)+SUMIF(#REF!,VLOOKUP(C28,#REF!,1,FALSE),#REF!)+SUMIF(#REF!,VLOOKUP(C28,#REF!,1,FALSE),#REF!)+SUMIF(#REF!,VLOOKUP(C28,#REF!,1,FALSE),#REF!)+SUMIF(#REF!,VLOOKUP(C28,#REF!,1,FALSE),#REF!)</f>
        <v>#REF!</v>
      </c>
      <c r="G28" s="152" t="e">
        <f>SUMIF(#REF!,VLOOKUP(C28,#REF!,1,FALSE),#REF!)+SUMIF(#REF!,VLOOKUP(C28,#REF!,1,FALSE),#REF!)+SUMIF(#REF!,VLOOKUP(C28,#REF!,1,FALSE),#REF!)+SUMIF(#REF!,VLOOKUP('SPM-D.DOSEN (2)'!C28,#REF!,1,FALSE),#REF!)+SUMIF(#REF!,VLOOKUP(C28,#REF!,1,FALSE),#REF!)</f>
        <v>#REF!</v>
      </c>
      <c r="H28" s="152" t="e">
        <f>SUMIF(#REF!,VLOOKUP(C28,#REF!,1,FALSE),#REF!)+SUMIF(#REF!,VLOOKUP(C28,#REF!,1,FALSE),#REF!)+SUMIF(#REF!,VLOOKUP(C28,#REF!,1,FALSE),#REF!)+SUMIF(#REF!,VLOOKUP(C28,#REF!,1,FALSE),#REF!)+SUMIF(#REF!,VLOOKUP(C28,#REF!,1,FALSE),#REF!)</f>
        <v>#REF!</v>
      </c>
      <c r="I28" s="152" t="e">
        <f>SUMIF(#REF!,VLOOKUP(C28,#REF!,1,FALSE),#REF!)+SUMIF(#REF!,VLOOKUP(C28,#REF!,1,FALSE),#REF!)+SUMIF(#REF!,VLOOKUP(C28,#REF!,1,FALSE),#REF!)+SUMIF(#REF!,VLOOKUP('SPM-D.DOSEN (2)'!C28,#REF!,1,FALSE),#REF!)+SUMIF(#REF!,VLOOKUP(C28,#REF!,1,FALSE),#REF!)</f>
        <v>#REF!</v>
      </c>
      <c r="J28" s="152" t="e">
        <f>SUMIF(#REF!,VLOOKUP(C28,#REF!,1,FALSE),#REF!)+SUMIF(#REF!,VLOOKUP(C28,#REF!,1,FALSE),#REF!)+SUMIF(#REF!,VLOOKUP(C28,#REF!,1,FALSE),#REF!)+SUMIF(#REF!,VLOOKUP(C28,#REF!,1,FALSE),#REF!)+SUMIF(#REF!,VLOOKUP(C28,#REF!,1,FALSE),#REF!)</f>
        <v>#REF!</v>
      </c>
      <c r="K28" s="152" t="e">
        <f>SUMIF(#REF!,VLOOKUP(C28,#REF!,1,FALSE),#REF!)+SUMIF(#REF!,VLOOKUP(C28,#REF!,1,FALSE),#REF!)+SUMIF(#REF!,VLOOKUP(C28,#REF!,1,FALSE),#REF!)+SUMIF(#REF!,VLOOKUP('SPM-D.DOSEN (2)'!C28,#REF!,1,FALSE),#REF!)+SUMIF(#REF!,VLOOKUP(C28,#REF!,1,FALSE),#REF!)</f>
        <v>#REF!</v>
      </c>
      <c r="L28" s="149" t="e">
        <f t="shared" si="0"/>
        <v>#REF!</v>
      </c>
      <c r="N28" s="1420"/>
      <c r="O28" s="133">
        <v>5</v>
      </c>
      <c r="P28" s="134" t="s">
        <v>59</v>
      </c>
      <c r="Q28" s="152" t="e">
        <f>SUMIF(#REF!,VLOOKUP(P28,#REF!,1,FALSE),#REF!)+SUMIF(#REF!,VLOOKUP(P28,#REF!,1,FALSE),#REF!)+SUMIF(#REF!,VLOOKUP(P28,#REF!,1,FALSE),#REF!)+SUMIF(#REF!,VLOOKUP(P28,#REF!,1,FALSE),#REF!)+SUMIF(#REF!,VLOOKUP(P28,#REF!,1,FALSE),#REF!)</f>
        <v>#REF!</v>
      </c>
      <c r="R28" s="152" t="e">
        <f>SUMIF(#REF!,VLOOKUP(P28,#REF!,1,FALSE),#REF!)+SUMIF(#REF!,VLOOKUP(P28,#REF!,1,FALSE),#REF!)+SUMIF(#REF!,VLOOKUP(P28,#REF!,1,FALSE),#REF!)+SUMIF(#REF!,VLOOKUP('SPM-D.DOSEN (2)'!P28,#REF!,1,FALSE),#REF!)+SUMIF(#REF!,VLOOKUP(P28,#REF!,1,FALSE),#REF!)</f>
        <v>#REF!</v>
      </c>
      <c r="S28" s="152" t="e">
        <f>SUMIF(#REF!,VLOOKUP(P28,#REF!,1,FALSE),#REF!)+SUMIF(#REF!,VLOOKUP(P28,#REF!,1,FALSE),#REF!)+SUMIF(#REF!,VLOOKUP(P28,#REF!,1,FALSE),#REF!)+SUMIF(#REF!,VLOOKUP(P28,#REF!,1,FALSE),#REF!)+SUMIF(#REF!,VLOOKUP(P28,#REF!,1,FALSE),#REF!)</f>
        <v>#REF!</v>
      </c>
      <c r="T28" s="152" t="e">
        <f>SUMIF(#REF!,VLOOKUP(P28,#REF!,1,FALSE),#REF!)+SUMIF(#REF!,VLOOKUP(P28,#REF!,1,FALSE),#REF!)+SUMIF(#REF!,VLOOKUP(P28,#REF!,1,FALSE),#REF!)+SUMIF(#REF!,VLOOKUP('SPM-D.DOSEN (2)'!P28,#REF!,1,FALSE),#REF!)+SUMIF(#REF!,VLOOKUP(P28,#REF!,1,FALSE),#REF!)</f>
        <v>#REF!</v>
      </c>
      <c r="U28" s="152" t="e">
        <f>SUMIF(#REF!,VLOOKUP(P28,#REF!,1,FALSE),#REF!)+SUMIF(#REF!,VLOOKUP(P28,#REF!,1,FALSE),#REF!)+SUMIF(#REF!,VLOOKUP(P28,#REF!,1,FALSE),#REF!)+SUMIF(#REF!,VLOOKUP(P28,#REF!,1,FALSE),#REF!)+SUMIF(#REF!,VLOOKUP(P28,#REF!,1,FALSE),#REF!)</f>
        <v>#REF!</v>
      </c>
      <c r="V28" s="152" t="e">
        <f>SUMIF(#REF!,VLOOKUP(P28,#REF!,1,FALSE),#REF!)+SUMIF(#REF!,VLOOKUP(P28,#REF!,1,FALSE),#REF!)+SUMIF(#REF!,VLOOKUP(C28,#REF!,1,FALSE),#REF!)+SUMIF(#REF!,VLOOKUP('SPM-D.DOSEN (2)'!P28,#REF!,1,FALSE),#REF!)+SUMIF(#REF!,VLOOKUP(P28,#REF!,1,FALSE),#REF!)</f>
        <v>#REF!</v>
      </c>
    </row>
    <row r="29" spans="1:32" ht="12.6" customHeight="1">
      <c r="A29" s="1458"/>
      <c r="B29" s="128">
        <v>8</v>
      </c>
      <c r="C29" s="129" t="s">
        <v>6244</v>
      </c>
      <c r="D29" s="199" t="e">
        <f>SUMIF(#REF!,VLOOKUP(C29,#REF!,1,FALSE),#REF!)+SUMIF(#REF!,VLOOKUP(C29,#REF!,1,FALSE),#REF!)+SUMIF(#REF!,VLOOKUP(C29,#REF!,1,FALSE),#REF!)+SUMIF(#REF!,VLOOKUP(C29,#REF!,1,FALSE),#REF!)+SUMIF(#REF!,VLOOKUP(C29,#REF!,1,FALSE),#REF!)</f>
        <v>#REF!</v>
      </c>
      <c r="E29" s="199" t="e">
        <f>SUMIF(#REF!,VLOOKUP(C29,#REF!,1,FALSE),#REF!)+SUMIF(#REF!,VLOOKUP(C29,#REF!,1,FALSE),#REF!)+SUMIF(#REF!,VLOOKUP(C29,#REF!,1,FALSE),#REF!)+SUMIF(#REF!,VLOOKUP('SPM-D.DOSEN (2)'!C29,#REF!,1,FALSE),#REF!)+SUMIF(#REF!,VLOOKUP(C29,#REF!,1,FALSE),#REF!)</f>
        <v>#REF!</v>
      </c>
      <c r="F29" s="151" t="e">
        <f>SUMIF(#REF!,VLOOKUP(C29,#REF!,1,FALSE),#REF!)+SUMIF(#REF!,VLOOKUP(C29,#REF!,1,FALSE),#REF!)+SUMIF(#REF!,VLOOKUP(C29,#REF!,1,FALSE),#REF!)+SUMIF(#REF!,VLOOKUP(C29,#REF!,1,FALSE),#REF!)+SUMIF(#REF!,VLOOKUP(C29,#REF!,1,FALSE),#REF!)</f>
        <v>#REF!</v>
      </c>
      <c r="G29" s="152" t="e">
        <f>SUMIF(#REF!,VLOOKUP(C29,#REF!,1,FALSE),#REF!)+SUMIF(#REF!,VLOOKUP(C29,#REF!,1,FALSE),#REF!)+SUMIF(#REF!,VLOOKUP(C29,#REF!,1,FALSE),#REF!)+SUMIF(#REF!,VLOOKUP('SPM-D.DOSEN (2)'!C29,#REF!,1,FALSE),#REF!)+SUMIF(#REF!,VLOOKUP(C29,#REF!,1,FALSE),#REF!)</f>
        <v>#REF!</v>
      </c>
      <c r="H29" s="152" t="e">
        <f>SUMIF(#REF!,VLOOKUP(C29,#REF!,1,FALSE),#REF!)+SUMIF(#REF!,VLOOKUP(C29,#REF!,1,FALSE),#REF!)+SUMIF(#REF!,VLOOKUP(C29,#REF!,1,FALSE),#REF!)+SUMIF(#REF!,VLOOKUP(C29,#REF!,1,FALSE),#REF!)+SUMIF(#REF!,VLOOKUP(C29,#REF!,1,FALSE),#REF!)</f>
        <v>#REF!</v>
      </c>
      <c r="I29" s="152" t="e">
        <f>SUMIF(#REF!,VLOOKUP(C29,#REF!,1,FALSE),#REF!)+SUMIF(#REF!,VLOOKUP(C29,#REF!,1,FALSE),#REF!)+SUMIF(#REF!,VLOOKUP(C29,#REF!,1,FALSE),#REF!)+SUMIF(#REF!,VLOOKUP('SPM-D.DOSEN (2)'!C29,#REF!,1,FALSE),#REF!)+SUMIF(#REF!,VLOOKUP(C29,#REF!,1,FALSE),#REF!)</f>
        <v>#REF!</v>
      </c>
      <c r="J29" s="152" t="e">
        <f>SUMIF(#REF!,VLOOKUP(C29,#REF!,1,FALSE),#REF!)+SUMIF(#REF!,VLOOKUP(C29,#REF!,1,FALSE),#REF!)+SUMIF(#REF!,VLOOKUP(C29,#REF!,1,FALSE),#REF!)+SUMIF(#REF!,VLOOKUP(C29,#REF!,1,FALSE),#REF!)+SUMIF(#REF!,VLOOKUP(C29,#REF!,1,FALSE),#REF!)</f>
        <v>#REF!</v>
      </c>
      <c r="K29" s="152" t="e">
        <f>SUMIF(#REF!,VLOOKUP(C29,#REF!,1,FALSE),#REF!)+SUMIF(#REF!,VLOOKUP(C29,#REF!,1,FALSE),#REF!)+SUMIF(#REF!,VLOOKUP(C29,#REF!,1,FALSE),#REF!)+SUMIF(#REF!,VLOOKUP('SPM-D.DOSEN (2)'!C29,#REF!,1,FALSE),#REF!)+SUMIF(#REF!,VLOOKUP(C29,#REF!,1,FALSE),#REF!)</f>
        <v>#REF!</v>
      </c>
      <c r="L29" s="149" t="e">
        <f t="shared" si="0"/>
        <v>#REF!</v>
      </c>
      <c r="N29" s="1420"/>
      <c r="O29" s="133">
        <v>6</v>
      </c>
      <c r="P29" s="134" t="s">
        <v>25</v>
      </c>
      <c r="Q29" s="152" t="e">
        <f>SUMIF(#REF!,VLOOKUP(P29,#REF!,1,FALSE),#REF!)+SUMIF(#REF!,VLOOKUP(P29,#REF!,1,FALSE),#REF!)+SUMIF(#REF!,VLOOKUP(P29,#REF!,1,FALSE),#REF!)+SUMIF(#REF!,VLOOKUP(P29,#REF!,1,FALSE),#REF!)+SUMIF(#REF!,VLOOKUP(P29,#REF!,1,FALSE),#REF!)</f>
        <v>#REF!</v>
      </c>
      <c r="R29" s="152" t="e">
        <f>SUMIF(#REF!,VLOOKUP(P29,#REF!,1,FALSE),#REF!)+SUMIF(#REF!,VLOOKUP(P29,#REF!,1,FALSE),#REF!)+SUMIF(#REF!,VLOOKUP(P29,#REF!,1,FALSE),#REF!)+SUMIF(#REF!,VLOOKUP('SPM-D.DOSEN (2)'!P29,#REF!,1,FALSE),#REF!)+SUMIF(#REF!,VLOOKUP(P29,#REF!,1,FALSE),#REF!)</f>
        <v>#REF!</v>
      </c>
      <c r="S29" s="152" t="e">
        <f>SUMIF(#REF!,VLOOKUP(P29,#REF!,1,FALSE),#REF!)+SUMIF(#REF!,VLOOKUP(P29,#REF!,1,FALSE),#REF!)+SUMIF(#REF!,VLOOKUP(P29,#REF!,1,FALSE),#REF!)+SUMIF(#REF!,VLOOKUP(P29,#REF!,1,FALSE),#REF!)+SUMIF(#REF!,VLOOKUP(P29,#REF!,1,FALSE),#REF!)</f>
        <v>#REF!</v>
      </c>
      <c r="T29" s="152" t="e">
        <f>SUMIF(#REF!,VLOOKUP(P29,#REF!,1,FALSE),#REF!)+SUMIF(#REF!,VLOOKUP(P29,#REF!,1,FALSE),#REF!)+SUMIF(#REF!,VLOOKUP(P29,#REF!,1,FALSE),#REF!)+SUMIF(#REF!,VLOOKUP('SPM-D.DOSEN (2)'!P29,#REF!,1,FALSE),#REF!)+SUMIF(#REF!,VLOOKUP(P29,#REF!,1,FALSE),#REF!)</f>
        <v>#REF!</v>
      </c>
      <c r="U29" s="152" t="e">
        <f>SUMIF(#REF!,VLOOKUP(P29,#REF!,1,FALSE),#REF!)+SUMIF(#REF!,VLOOKUP(P29,#REF!,1,FALSE),#REF!)+SUMIF(#REF!,VLOOKUP(P29,#REF!,1,FALSE),#REF!)+SUMIF(#REF!,VLOOKUP(P29,#REF!,1,FALSE),#REF!)+SUMIF(#REF!,VLOOKUP(P29,#REF!,1,FALSE),#REF!)</f>
        <v>#REF!</v>
      </c>
      <c r="V29" s="152" t="e">
        <f>SUMIF(#REF!,VLOOKUP(P29,#REF!,1,FALSE),#REF!)+SUMIF(#REF!,VLOOKUP(P29,#REF!,1,FALSE),#REF!)+SUMIF(#REF!,VLOOKUP(C29,#REF!,1,FALSE),#REF!)+SUMIF(#REF!,VLOOKUP('SPM-D.DOSEN (2)'!P29,#REF!,1,FALSE),#REF!)+SUMIF(#REF!,VLOOKUP(P29,#REF!,1,FALSE),#REF!)</f>
        <v>#REF!</v>
      </c>
    </row>
    <row r="30" spans="1:32" ht="12.6" customHeight="1">
      <c r="A30" s="1458"/>
      <c r="B30" s="128">
        <v>9</v>
      </c>
      <c r="C30" s="129" t="s">
        <v>87</v>
      </c>
      <c r="D30" s="199" t="e">
        <f>SUMIF(#REF!,VLOOKUP(C30,#REF!,1,FALSE),#REF!)+SUMIF(#REF!,VLOOKUP(C30,#REF!,1,FALSE),#REF!)+SUMIF(#REF!,VLOOKUP(C30,#REF!,1,FALSE),#REF!)+SUMIF(#REF!,VLOOKUP(C30,#REF!,1,FALSE),#REF!)+SUMIF(#REF!,VLOOKUP(C30,#REF!,1,FALSE),#REF!)</f>
        <v>#REF!</v>
      </c>
      <c r="E30" s="199" t="e">
        <f>SUMIF(#REF!,VLOOKUP(C30,#REF!,1,FALSE),#REF!)+SUMIF(#REF!,VLOOKUP(C30,#REF!,1,FALSE),#REF!)+SUMIF(#REF!,VLOOKUP(C30,#REF!,1,FALSE),#REF!)+SUMIF(#REF!,VLOOKUP('SPM-D.DOSEN (2)'!C30,#REF!,1,FALSE),#REF!)+SUMIF(#REF!,VLOOKUP(C30,#REF!,1,FALSE),#REF!)</f>
        <v>#REF!</v>
      </c>
      <c r="F30" s="151" t="e">
        <f>SUMIF(#REF!,VLOOKUP(C30,#REF!,1,FALSE),#REF!)+SUMIF(#REF!,VLOOKUP(C30,#REF!,1,FALSE),#REF!)+SUMIF(#REF!,VLOOKUP(C30,#REF!,1,FALSE),#REF!)+SUMIF(#REF!,VLOOKUP(C30,#REF!,1,FALSE),#REF!)+SUMIF(#REF!,VLOOKUP(C30,#REF!,1,FALSE),#REF!)</f>
        <v>#REF!</v>
      </c>
      <c r="G30" s="152" t="e">
        <f>SUMIF(#REF!,VLOOKUP(C30,#REF!,1,FALSE),#REF!)+SUMIF(#REF!,VLOOKUP(C30,#REF!,1,FALSE),#REF!)+SUMIF(#REF!,VLOOKUP(C30,#REF!,1,FALSE),#REF!)+SUMIF(#REF!,VLOOKUP('SPM-D.DOSEN (2)'!C30,#REF!,1,FALSE),#REF!)+SUMIF(#REF!,VLOOKUP(C30,#REF!,1,FALSE),#REF!)</f>
        <v>#REF!</v>
      </c>
      <c r="H30" s="152" t="e">
        <f>SUMIF(#REF!,VLOOKUP(C30,#REF!,1,FALSE),#REF!)+SUMIF(#REF!,VLOOKUP(C30,#REF!,1,FALSE),#REF!)+SUMIF(#REF!,VLOOKUP(C30,#REF!,1,FALSE),#REF!)+SUMIF(#REF!,VLOOKUP(C30,#REF!,1,FALSE),#REF!)+SUMIF(#REF!,VLOOKUP(C30,#REF!,1,FALSE),#REF!)</f>
        <v>#REF!</v>
      </c>
      <c r="I30" s="152" t="e">
        <f>SUMIF(#REF!,VLOOKUP(C30,#REF!,1,FALSE),#REF!)+SUMIF(#REF!,VLOOKUP(C30,#REF!,1,FALSE),#REF!)+SUMIF(#REF!,VLOOKUP(C30,#REF!,1,FALSE),#REF!)+SUMIF(#REF!,VLOOKUP('SPM-D.DOSEN (2)'!C30,#REF!,1,FALSE),#REF!)+SUMIF(#REF!,VLOOKUP(C30,#REF!,1,FALSE),#REF!)</f>
        <v>#REF!</v>
      </c>
      <c r="J30" s="152" t="e">
        <f>SUMIF(#REF!,VLOOKUP(C30,#REF!,1,FALSE),#REF!)+SUMIF(#REF!,VLOOKUP(C30,#REF!,1,FALSE),#REF!)+SUMIF(#REF!,VLOOKUP(C30,#REF!,1,FALSE),#REF!)+SUMIF(#REF!,VLOOKUP(C30,#REF!,1,FALSE),#REF!)+SUMIF(#REF!,VLOOKUP(C30,#REF!,1,FALSE),#REF!)</f>
        <v>#REF!</v>
      </c>
      <c r="K30" s="152" t="e">
        <f>SUMIF(#REF!,VLOOKUP(C30,#REF!,1,FALSE),#REF!)+SUMIF(#REF!,VLOOKUP(C30,#REF!,1,FALSE),#REF!)+SUMIF(#REF!,VLOOKUP(C30,#REF!,1,FALSE),#REF!)+SUMIF(#REF!,VLOOKUP('SPM-D.DOSEN (2)'!C30,#REF!,1,FALSE),#REF!)+SUMIF(#REF!,VLOOKUP(C30,#REF!,1,FALSE),#REF!)</f>
        <v>#REF!</v>
      </c>
      <c r="L30" s="149" t="e">
        <f t="shared" si="0"/>
        <v>#REF!</v>
      </c>
      <c r="N30" s="1420"/>
      <c r="O30" s="133">
        <v>7</v>
      </c>
      <c r="P30" s="134" t="s">
        <v>27</v>
      </c>
      <c r="Q30" s="152" t="e">
        <f>SUMIF(#REF!,VLOOKUP(P30,#REF!,1,FALSE),#REF!)+SUMIF(#REF!,VLOOKUP(P30,#REF!,1,FALSE),#REF!)+SUMIF(#REF!,VLOOKUP(P30,#REF!,1,FALSE),#REF!)+SUMIF(#REF!,VLOOKUP(P30,#REF!,1,FALSE),#REF!)+SUMIF(#REF!,VLOOKUP(P30,#REF!,1,FALSE),#REF!)</f>
        <v>#REF!</v>
      </c>
      <c r="R30" s="152" t="e">
        <f>SUMIF(#REF!,VLOOKUP(P30,#REF!,1,FALSE),#REF!)+SUMIF(#REF!,VLOOKUP(P30,#REF!,1,FALSE),#REF!)+SUMIF(#REF!,VLOOKUP(P30,#REF!,1,FALSE),#REF!)+SUMIF(#REF!,VLOOKUP('SPM-D.DOSEN (2)'!P30,#REF!,1,FALSE),#REF!)+SUMIF(#REF!,VLOOKUP(P30,#REF!,1,FALSE),#REF!)</f>
        <v>#REF!</v>
      </c>
      <c r="S30" s="152" t="e">
        <f>SUMIF(#REF!,VLOOKUP(P30,#REF!,1,FALSE),#REF!)+SUMIF(#REF!,VLOOKUP(P30,#REF!,1,FALSE),#REF!)+SUMIF(#REF!,VLOOKUP(P30,#REF!,1,FALSE),#REF!)+SUMIF(#REF!,VLOOKUP(P30,#REF!,1,FALSE),#REF!)+SUMIF(#REF!,VLOOKUP(P30,#REF!,1,FALSE),#REF!)</f>
        <v>#REF!</v>
      </c>
      <c r="T30" s="152" t="e">
        <f>SUMIF(#REF!,VLOOKUP(P30,#REF!,1,FALSE),#REF!)+SUMIF(#REF!,VLOOKUP(P30,#REF!,1,FALSE),#REF!)+SUMIF(#REF!,VLOOKUP(P30,#REF!,1,FALSE),#REF!)+SUMIF(#REF!,VLOOKUP('SPM-D.DOSEN (2)'!P30,#REF!,1,FALSE),#REF!)+SUMIF(#REF!,VLOOKUP(P30,#REF!,1,FALSE),#REF!)</f>
        <v>#REF!</v>
      </c>
      <c r="U30" s="152" t="e">
        <f>SUMIF(#REF!,VLOOKUP(P30,#REF!,1,FALSE),#REF!)+SUMIF(#REF!,VLOOKUP(P30,#REF!,1,FALSE),#REF!)+SUMIF(#REF!,VLOOKUP(P30,#REF!,1,FALSE),#REF!)+SUMIF(#REF!,VLOOKUP(P30,#REF!,1,FALSE),#REF!)+SUMIF(#REF!,VLOOKUP(P30,#REF!,1,FALSE),#REF!)</f>
        <v>#REF!</v>
      </c>
      <c r="V30" s="152" t="e">
        <f>SUMIF(#REF!,VLOOKUP(P30,#REF!,1,FALSE),#REF!)+SUMIF(#REF!,VLOOKUP(P30,#REF!,1,FALSE),#REF!)+SUMIF(#REF!,VLOOKUP(C30,#REF!,1,FALSE),#REF!)+SUMIF(#REF!,VLOOKUP('SPM-D.DOSEN (2)'!P30,#REF!,1,FALSE),#REF!)+SUMIF(#REF!,VLOOKUP(P30,#REF!,1,FALSE),#REF!)</f>
        <v>#REF!</v>
      </c>
    </row>
    <row r="31" spans="1:32" ht="12.6" customHeight="1">
      <c r="A31" s="1455" t="s">
        <v>197</v>
      </c>
      <c r="B31" s="128">
        <v>1</v>
      </c>
      <c r="C31" s="130" t="s">
        <v>31</v>
      </c>
      <c r="D31" s="199" t="e">
        <f>SUMIF(#REF!,VLOOKUP(C31,#REF!,1,FALSE),#REF!)+SUMIF(#REF!,VLOOKUP(C31,#REF!,1,FALSE),#REF!)+SUMIF(#REF!,VLOOKUP(C31,#REF!,1,FALSE),#REF!)+SUMIF(#REF!,VLOOKUP(C31,#REF!,1,FALSE),#REF!)+SUMIF(#REF!,VLOOKUP(C31,#REF!,1,FALSE),#REF!)</f>
        <v>#REF!</v>
      </c>
      <c r="E31" s="199" t="e">
        <f>SUMIF(#REF!,VLOOKUP(C31,#REF!,1,FALSE),#REF!)+SUMIF(#REF!,VLOOKUP(C31,#REF!,1,FALSE),#REF!)+SUMIF(#REF!,VLOOKUP(C31,#REF!,1,FALSE),#REF!)+SUMIF(#REF!,VLOOKUP('SPM-D.DOSEN (2)'!C31,#REF!,1,FALSE),#REF!)+SUMIF(#REF!,VLOOKUP(C31,#REF!,1,FALSE),#REF!)</f>
        <v>#REF!</v>
      </c>
      <c r="F31" s="151" t="e">
        <f>SUMIF(#REF!,VLOOKUP(C31,#REF!,1,FALSE),#REF!)+SUMIF(#REF!,VLOOKUP(C31,#REF!,1,FALSE),#REF!)+SUMIF(#REF!,VLOOKUP(C31,#REF!,1,FALSE),#REF!)+SUMIF(#REF!,VLOOKUP(C31,#REF!,1,FALSE),#REF!)+SUMIF(#REF!,VLOOKUP(C31,#REF!,1,FALSE),#REF!)</f>
        <v>#REF!</v>
      </c>
      <c r="G31" s="152" t="e">
        <f>SUMIF(#REF!,VLOOKUP(C31,#REF!,1,FALSE),#REF!)+SUMIF(#REF!,VLOOKUP(C31,#REF!,1,FALSE),#REF!)+SUMIF(#REF!,VLOOKUP(C31,#REF!,1,FALSE),#REF!)+SUMIF(#REF!,VLOOKUP('SPM-D.DOSEN (2)'!C31,#REF!,1,FALSE),#REF!)+SUMIF(#REF!,VLOOKUP(C31,#REF!,1,FALSE),#REF!)</f>
        <v>#REF!</v>
      </c>
      <c r="H31" s="152" t="e">
        <f>SUMIF(#REF!,VLOOKUP(C31,#REF!,1,FALSE),#REF!)+SUMIF(#REF!,VLOOKUP(C31,#REF!,1,FALSE),#REF!)+SUMIF(#REF!,VLOOKUP(C31,#REF!,1,FALSE),#REF!)+SUMIF(#REF!,VLOOKUP(C31,#REF!,1,FALSE),#REF!)+SUMIF(#REF!,VLOOKUP(C31,#REF!,1,FALSE),#REF!)</f>
        <v>#REF!</v>
      </c>
      <c r="I31" s="152" t="e">
        <f>SUMIF(#REF!,VLOOKUP(C31,#REF!,1,FALSE),#REF!)+SUMIF(#REF!,VLOOKUP(C31,#REF!,1,FALSE),#REF!)+SUMIF(#REF!,VLOOKUP(C31,#REF!,1,FALSE),#REF!)+SUMIF(#REF!,VLOOKUP('SPM-D.DOSEN (2)'!C31,#REF!,1,FALSE),#REF!)+SUMIF(#REF!,VLOOKUP(C31,#REF!,1,FALSE),#REF!)</f>
        <v>#REF!</v>
      </c>
      <c r="J31" s="152" t="e">
        <f>SUMIF(#REF!,VLOOKUP(C31,#REF!,1,FALSE),#REF!)+SUMIF(#REF!,VLOOKUP(C31,#REF!,1,FALSE),#REF!)+SUMIF(#REF!,VLOOKUP(C31,#REF!,1,FALSE),#REF!)+SUMIF(#REF!,VLOOKUP(C31,#REF!,1,FALSE),#REF!)+SUMIF(#REF!,VLOOKUP(C31,#REF!,1,FALSE),#REF!)</f>
        <v>#REF!</v>
      </c>
      <c r="K31" s="152" t="e">
        <f>SUMIF(#REF!,VLOOKUP(C31,#REF!,1,FALSE),#REF!)+SUMIF(#REF!,VLOOKUP(C31,#REF!,1,FALSE),#REF!)+SUMIF(#REF!,VLOOKUP(C31,#REF!,1,FALSE),#REF!)+SUMIF(#REF!,VLOOKUP('SPM-D.DOSEN (2)'!C31,#REF!,1,FALSE),#REF!)+SUMIF(#REF!,VLOOKUP(C31,#REF!,1,FALSE),#REF!)</f>
        <v>#REF!</v>
      </c>
      <c r="L31" s="149" t="e">
        <f t="shared" si="0"/>
        <v>#REF!</v>
      </c>
      <c r="N31" s="1420"/>
      <c r="O31" s="133">
        <v>8</v>
      </c>
      <c r="P31" s="134" t="s">
        <v>72</v>
      </c>
      <c r="Q31" s="152" t="e">
        <f>SUMIF(#REF!,VLOOKUP(P31,#REF!,1,FALSE),#REF!)+SUMIF(#REF!,VLOOKUP(P31,#REF!,1,FALSE),#REF!)+SUMIF(#REF!,VLOOKUP(P31,#REF!,1,FALSE),#REF!)+SUMIF(#REF!,VLOOKUP(P31,#REF!,1,FALSE),#REF!)+SUMIF(#REF!,VLOOKUP(P31,#REF!,1,FALSE),#REF!)</f>
        <v>#REF!</v>
      </c>
      <c r="R31" s="152" t="e">
        <f>SUMIF(#REF!,VLOOKUP(P31,#REF!,1,FALSE),#REF!)+SUMIF(#REF!,VLOOKUP(P31,#REF!,1,FALSE),#REF!)+SUMIF(#REF!,VLOOKUP(P31,#REF!,1,FALSE),#REF!)+SUMIF(#REF!,VLOOKUP('SPM-D.DOSEN (2)'!P31,#REF!,1,FALSE),#REF!)+SUMIF(#REF!,VLOOKUP(P31,#REF!,1,FALSE),#REF!)</f>
        <v>#REF!</v>
      </c>
      <c r="S31" s="152" t="e">
        <f>SUMIF(#REF!,VLOOKUP(P31,#REF!,1,FALSE),#REF!)+SUMIF(#REF!,VLOOKUP(P31,#REF!,1,FALSE),#REF!)+SUMIF(#REF!,VLOOKUP(P31,#REF!,1,FALSE),#REF!)+SUMIF(#REF!,VLOOKUP(P31,#REF!,1,FALSE),#REF!)+SUMIF(#REF!,VLOOKUP(P31,#REF!,1,FALSE),#REF!)</f>
        <v>#REF!</v>
      </c>
      <c r="T31" s="152" t="e">
        <f>SUMIF(#REF!,VLOOKUP(P31,#REF!,1,FALSE),#REF!)+SUMIF(#REF!,VLOOKUP(P31,#REF!,1,FALSE),#REF!)+SUMIF(#REF!,VLOOKUP(P31,#REF!,1,FALSE),#REF!)+SUMIF(#REF!,VLOOKUP('SPM-D.DOSEN (2)'!P31,#REF!,1,FALSE),#REF!)+SUMIF(#REF!,VLOOKUP(P31,#REF!,1,FALSE),#REF!)</f>
        <v>#REF!</v>
      </c>
      <c r="U31" s="152" t="e">
        <f>SUMIF(#REF!,VLOOKUP(P31,#REF!,1,FALSE),#REF!)+SUMIF(#REF!,VLOOKUP(P31,#REF!,1,FALSE),#REF!)+SUMIF(#REF!,VLOOKUP(P31,#REF!,1,FALSE),#REF!)+SUMIF(#REF!,VLOOKUP(P31,#REF!,1,FALSE),#REF!)+SUMIF(#REF!,VLOOKUP(P31,#REF!,1,FALSE),#REF!)</f>
        <v>#REF!</v>
      </c>
      <c r="V31" s="152" t="e">
        <f>SUMIF(#REF!,VLOOKUP(P31,#REF!,1,FALSE),#REF!)+SUMIF(#REF!,VLOOKUP(P31,#REF!,1,FALSE),#REF!)+SUMIF(#REF!,VLOOKUP(C31,#REF!,1,FALSE),#REF!)+SUMIF(#REF!,VLOOKUP('SPM-D.DOSEN (2)'!P31,#REF!,1,FALSE),#REF!)+SUMIF(#REF!,VLOOKUP(P31,#REF!,1,FALSE),#REF!)</f>
        <v>#REF!</v>
      </c>
    </row>
    <row r="32" spans="1:32" ht="14.1" customHeight="1">
      <c r="A32" s="1456"/>
      <c r="B32" s="128">
        <v>2</v>
      </c>
      <c r="C32" s="131" t="s">
        <v>88</v>
      </c>
      <c r="D32" s="199" t="e">
        <f>SUMIF(#REF!,VLOOKUP(C32,#REF!,1,FALSE),#REF!)+SUMIF(#REF!,VLOOKUP(C32,#REF!,1,FALSE),#REF!)+SUMIF(#REF!,VLOOKUP(C32,#REF!,1,FALSE),#REF!)+SUMIF(#REF!,VLOOKUP(C32,#REF!,1,FALSE),#REF!)+SUMIF(#REF!,VLOOKUP(C32,#REF!,1,FALSE),#REF!)</f>
        <v>#REF!</v>
      </c>
      <c r="E32" s="199" t="e">
        <f>SUMIF(#REF!,VLOOKUP(C32,#REF!,1,FALSE),#REF!)+SUMIF(#REF!,VLOOKUP(C32,#REF!,1,FALSE),#REF!)+SUMIF(#REF!,VLOOKUP(C32,#REF!,1,FALSE),#REF!)+SUMIF(#REF!,VLOOKUP('SPM-D.DOSEN (2)'!C32,#REF!,1,FALSE),#REF!)+SUMIF(#REF!,VLOOKUP(C32,#REF!,1,FALSE),#REF!)</f>
        <v>#REF!</v>
      </c>
      <c r="F32" s="151" t="e">
        <f>SUMIF(#REF!,VLOOKUP(C32,#REF!,1,FALSE),#REF!)+SUMIF(#REF!,VLOOKUP(C32,#REF!,1,FALSE),#REF!)+SUMIF(#REF!,VLOOKUP(C32,#REF!,1,FALSE),#REF!)+SUMIF(#REF!,VLOOKUP(C32,#REF!,1,FALSE),#REF!)+SUMIF(#REF!,VLOOKUP(C32,#REF!,1,FALSE),#REF!)</f>
        <v>#REF!</v>
      </c>
      <c r="G32" s="152" t="e">
        <f>SUMIF(#REF!,VLOOKUP(C32,#REF!,1,FALSE),#REF!)+SUMIF(#REF!,VLOOKUP(C32,#REF!,1,FALSE),#REF!)+SUMIF(#REF!,VLOOKUP(C32,#REF!,1,FALSE),#REF!)+SUMIF(#REF!,VLOOKUP('SPM-D.DOSEN (2)'!C32,#REF!,1,FALSE),#REF!)+SUMIF(#REF!,VLOOKUP(C32,#REF!,1,FALSE),#REF!)</f>
        <v>#REF!</v>
      </c>
      <c r="H32" s="152" t="e">
        <f>SUMIF(#REF!,VLOOKUP(C32,#REF!,1,FALSE),#REF!)+SUMIF(#REF!,VLOOKUP(C32,#REF!,1,FALSE),#REF!)+SUMIF(#REF!,VLOOKUP(C32,#REF!,1,FALSE),#REF!)+SUMIF(#REF!,VLOOKUP(C32,#REF!,1,FALSE),#REF!)+SUMIF(#REF!,VLOOKUP(C32,#REF!,1,FALSE),#REF!)</f>
        <v>#REF!</v>
      </c>
      <c r="I32" s="152" t="e">
        <f>SUMIF(#REF!,VLOOKUP(C32,#REF!,1,FALSE),#REF!)+SUMIF(#REF!,VLOOKUP(C32,#REF!,1,FALSE),#REF!)+SUMIF(#REF!,VLOOKUP(C32,#REF!,1,FALSE),#REF!)+SUMIF(#REF!,VLOOKUP('SPM-D.DOSEN (2)'!C32,#REF!,1,FALSE),#REF!)+SUMIF(#REF!,VLOOKUP(C32,#REF!,1,FALSE),#REF!)</f>
        <v>#REF!</v>
      </c>
      <c r="J32" s="152" t="e">
        <f>SUMIF(#REF!,VLOOKUP(C32,#REF!,1,FALSE),#REF!)+SUMIF(#REF!,VLOOKUP(C32,#REF!,1,FALSE),#REF!)+SUMIF(#REF!,VLOOKUP(C32,#REF!,1,FALSE),#REF!)+SUMIF(#REF!,VLOOKUP(C32,#REF!,1,FALSE),#REF!)+SUMIF(#REF!,VLOOKUP(C32,#REF!,1,FALSE),#REF!)</f>
        <v>#REF!</v>
      </c>
      <c r="K32" s="152" t="e">
        <f>SUMIF(#REF!,VLOOKUP(C32,#REF!,1,FALSE),#REF!)+SUMIF(#REF!,VLOOKUP(C32,#REF!,1,FALSE),#REF!)+SUMIF(#REF!,VLOOKUP(C32,#REF!,1,FALSE),#REF!)+SUMIF(#REF!,VLOOKUP('SPM-D.DOSEN (2)'!C32,#REF!,1,FALSE),#REF!)+SUMIF(#REF!,VLOOKUP(C32,#REF!,1,FALSE),#REF!)</f>
        <v>#REF!</v>
      </c>
      <c r="L32" s="149" t="e">
        <f t="shared" si="0"/>
        <v>#REF!</v>
      </c>
      <c r="N32" s="1420" t="s">
        <v>242</v>
      </c>
      <c r="O32" s="133">
        <v>1</v>
      </c>
      <c r="P32" s="134" t="s">
        <v>20</v>
      </c>
      <c r="Q32" s="152" t="e">
        <f>SUMIF(#REF!,VLOOKUP(P32,#REF!,1,FALSE),#REF!)+SUMIF(#REF!,VLOOKUP(P32,#REF!,1,FALSE),#REF!)+SUMIF(#REF!,VLOOKUP(P32,#REF!,1,FALSE),#REF!)+SUMIF(#REF!,VLOOKUP(P32,#REF!,1,FALSE),#REF!)+SUMIF(#REF!,VLOOKUP(P32,#REF!,1,FALSE),#REF!)</f>
        <v>#REF!</v>
      </c>
      <c r="R32" s="152" t="e">
        <f>SUMIF(#REF!,VLOOKUP(P32,#REF!,1,FALSE),#REF!)+SUMIF(#REF!,VLOOKUP(P32,#REF!,1,FALSE),#REF!)+SUMIF(#REF!,VLOOKUP(P32,#REF!,1,FALSE),#REF!)+SUMIF(#REF!,VLOOKUP('SPM-D.DOSEN (2)'!P32,#REF!,1,FALSE),#REF!)+SUMIF(#REF!,VLOOKUP(P32,#REF!,1,FALSE),#REF!)</f>
        <v>#REF!</v>
      </c>
      <c r="S32" s="152" t="e">
        <f>SUMIF(#REF!,VLOOKUP(P32,#REF!,1,FALSE),#REF!)+SUMIF(#REF!,VLOOKUP(P32,#REF!,1,FALSE),#REF!)+SUMIF(#REF!,VLOOKUP(P32,#REF!,1,FALSE),#REF!)+SUMIF(#REF!,VLOOKUP(P32,#REF!,1,FALSE),#REF!)+SUMIF(#REF!,VLOOKUP(P32,#REF!,1,FALSE),#REF!)</f>
        <v>#REF!</v>
      </c>
      <c r="T32" s="152" t="e">
        <f>SUMIF(#REF!,VLOOKUP(P32,#REF!,1,FALSE),#REF!)+SUMIF(#REF!,VLOOKUP(P32,#REF!,1,FALSE),#REF!)+SUMIF(#REF!,VLOOKUP(P32,#REF!,1,FALSE),#REF!)+SUMIF(#REF!,VLOOKUP('SPM-D.DOSEN (2)'!P32,#REF!,1,FALSE),#REF!)+SUMIF(#REF!,VLOOKUP(P32,#REF!,1,FALSE),#REF!)</f>
        <v>#REF!</v>
      </c>
      <c r="U32" s="152" t="e">
        <f>SUMIF(#REF!,VLOOKUP(P32,#REF!,1,FALSE),#REF!)+SUMIF(#REF!,VLOOKUP(P32,#REF!,1,FALSE),#REF!)+SUMIF(#REF!,VLOOKUP(P32,#REF!,1,FALSE),#REF!)+SUMIF(#REF!,VLOOKUP(P32,#REF!,1,FALSE),#REF!)+SUMIF(#REF!,VLOOKUP(P32,#REF!,1,FALSE),#REF!)</f>
        <v>#REF!</v>
      </c>
      <c r="V32" s="152" t="e">
        <f>SUMIF(#REF!,VLOOKUP(P32,#REF!,1,FALSE),#REF!)+SUMIF(#REF!,VLOOKUP(P32,#REF!,1,FALSE),#REF!)+SUMIF(#REF!,VLOOKUP(C32,#REF!,1,FALSE),#REF!)+SUMIF(#REF!,VLOOKUP('SPM-D.DOSEN (2)'!P32,#REF!,1,FALSE),#REF!)+SUMIF(#REF!,VLOOKUP(P32,#REF!,1,FALSE),#REF!)</f>
        <v>#REF!</v>
      </c>
    </row>
    <row r="33" spans="1:22" ht="14.1" customHeight="1">
      <c r="A33" s="1456"/>
      <c r="B33" s="128">
        <v>3</v>
      </c>
      <c r="C33" s="131" t="s">
        <v>13</v>
      </c>
      <c r="D33" s="199" t="e">
        <f>SUMIF(#REF!,VLOOKUP(C33,#REF!,1,FALSE),#REF!)+SUMIF(#REF!,VLOOKUP(C33,#REF!,1,FALSE),#REF!)+SUMIF(#REF!,VLOOKUP(C33,#REF!,1,FALSE),#REF!)+SUMIF(#REF!,VLOOKUP(C33,#REF!,1,FALSE),#REF!)+SUMIF(#REF!,VLOOKUP(C33,#REF!,1,FALSE),#REF!)</f>
        <v>#REF!</v>
      </c>
      <c r="E33" s="199" t="e">
        <f>SUMIF(#REF!,VLOOKUP(C33,#REF!,1,FALSE),#REF!)+SUMIF(#REF!,VLOOKUP(C33,#REF!,1,FALSE),#REF!)+SUMIF(#REF!,VLOOKUP(C33,#REF!,1,FALSE),#REF!)+SUMIF(#REF!,VLOOKUP('SPM-D.DOSEN (2)'!C33,#REF!,1,FALSE),#REF!)+SUMIF(#REF!,VLOOKUP(C33,#REF!,1,FALSE),#REF!)</f>
        <v>#REF!</v>
      </c>
      <c r="F33" s="151" t="e">
        <f>SUMIF(#REF!,VLOOKUP(C33,#REF!,1,FALSE),#REF!)+SUMIF(#REF!,VLOOKUP(C33,#REF!,1,FALSE),#REF!)+SUMIF(#REF!,VLOOKUP(C33,#REF!,1,FALSE),#REF!)+SUMIF(#REF!,VLOOKUP(C33,#REF!,1,FALSE),#REF!)+SUMIF(#REF!,VLOOKUP(C33,#REF!,1,FALSE),#REF!)</f>
        <v>#REF!</v>
      </c>
      <c r="G33" s="152" t="e">
        <f>SUMIF(#REF!,VLOOKUP(C33,#REF!,1,FALSE),#REF!)+SUMIF(#REF!,VLOOKUP(C33,#REF!,1,FALSE),#REF!)+SUMIF(#REF!,VLOOKUP(C33,#REF!,1,FALSE),#REF!)+SUMIF(#REF!,VLOOKUP('SPM-D.DOSEN (2)'!C33,#REF!,1,FALSE),#REF!)+SUMIF(#REF!,VLOOKUP(C33,#REF!,1,FALSE),#REF!)</f>
        <v>#REF!</v>
      </c>
      <c r="H33" s="152" t="e">
        <f>SUMIF(#REF!,VLOOKUP(C33,#REF!,1,FALSE),#REF!)+SUMIF(#REF!,VLOOKUP(C33,#REF!,1,FALSE),#REF!)+SUMIF(#REF!,VLOOKUP(C33,#REF!,1,FALSE),#REF!)+SUMIF(#REF!,VLOOKUP(C33,#REF!,1,FALSE),#REF!)+SUMIF(#REF!,VLOOKUP(C33,#REF!,1,FALSE),#REF!)</f>
        <v>#REF!</v>
      </c>
      <c r="I33" s="152" t="e">
        <f>SUMIF(#REF!,VLOOKUP(C33,#REF!,1,FALSE),#REF!)+SUMIF(#REF!,VLOOKUP(C33,#REF!,1,FALSE),#REF!)+SUMIF(#REF!,VLOOKUP(C33,#REF!,1,FALSE),#REF!)+SUMIF(#REF!,VLOOKUP('SPM-D.DOSEN (2)'!C33,#REF!,1,FALSE),#REF!)+SUMIF(#REF!,VLOOKUP(C33,#REF!,1,FALSE),#REF!)</f>
        <v>#REF!</v>
      </c>
      <c r="J33" s="152" t="e">
        <f>SUMIF(#REF!,VLOOKUP(C33,#REF!,1,FALSE),#REF!)+SUMIF(#REF!,VLOOKUP(C33,#REF!,1,FALSE),#REF!)+SUMIF(#REF!,VLOOKUP(C33,#REF!,1,FALSE),#REF!)+SUMIF(#REF!,VLOOKUP(C33,#REF!,1,FALSE),#REF!)+SUMIF(#REF!,VLOOKUP(C33,#REF!,1,FALSE),#REF!)</f>
        <v>#REF!</v>
      </c>
      <c r="K33" s="152" t="e">
        <f>SUMIF(#REF!,VLOOKUP(C33,#REF!,1,FALSE),#REF!)+SUMIF(#REF!,VLOOKUP(C33,#REF!,1,FALSE),#REF!)+SUMIF(#REF!,VLOOKUP(C33,#REF!,1,FALSE),#REF!)+SUMIF(#REF!,VLOOKUP('SPM-D.DOSEN (2)'!C33,#REF!,1,FALSE),#REF!)+SUMIF(#REF!,VLOOKUP(C33,#REF!,1,FALSE),#REF!)</f>
        <v>#REF!</v>
      </c>
      <c r="L33" s="149" t="e">
        <f t="shared" si="0"/>
        <v>#REF!</v>
      </c>
      <c r="N33" s="1420"/>
      <c r="O33" s="133">
        <v>2</v>
      </c>
      <c r="P33" s="134" t="s">
        <v>33</v>
      </c>
      <c r="Q33" s="152" t="e">
        <f>SUMIF(#REF!,VLOOKUP(P33,#REF!,1,FALSE),#REF!)+SUMIF(#REF!,VLOOKUP(P33,#REF!,1,FALSE),#REF!)+SUMIF(#REF!,VLOOKUP(P33,#REF!,1,FALSE),#REF!)+SUMIF(#REF!,VLOOKUP(P33,#REF!,1,FALSE),#REF!)+SUMIF(#REF!,VLOOKUP(P33,#REF!,1,FALSE),#REF!)</f>
        <v>#REF!</v>
      </c>
      <c r="R33" s="152" t="e">
        <f>SUMIF(#REF!,VLOOKUP(P33,#REF!,1,FALSE),#REF!)+SUMIF(#REF!,VLOOKUP(P33,#REF!,1,FALSE),#REF!)+SUMIF(#REF!,VLOOKUP(P33,#REF!,1,FALSE),#REF!)+SUMIF(#REF!,VLOOKUP('SPM-D.DOSEN (2)'!P33,#REF!,1,FALSE),#REF!)+SUMIF(#REF!,VLOOKUP(P33,#REF!,1,FALSE),#REF!)</f>
        <v>#REF!</v>
      </c>
      <c r="S33" s="152" t="e">
        <f>SUMIF(#REF!,VLOOKUP(P33,#REF!,1,FALSE),#REF!)+SUMIF(#REF!,VLOOKUP(P33,#REF!,1,FALSE),#REF!)+SUMIF(#REF!,VLOOKUP(P33,#REF!,1,FALSE),#REF!)+SUMIF(#REF!,VLOOKUP(P33,#REF!,1,FALSE),#REF!)+SUMIF(#REF!,VLOOKUP(P33,#REF!,1,FALSE),#REF!)</f>
        <v>#REF!</v>
      </c>
      <c r="T33" s="152" t="e">
        <f>SUMIF(#REF!,VLOOKUP(P33,#REF!,1,FALSE),#REF!)+SUMIF(#REF!,VLOOKUP(P33,#REF!,1,FALSE),#REF!)+SUMIF(#REF!,VLOOKUP(P33,#REF!,1,FALSE),#REF!)+SUMIF(#REF!,VLOOKUP('SPM-D.DOSEN (2)'!P33,#REF!,1,FALSE),#REF!)+SUMIF(#REF!,VLOOKUP(P33,#REF!,1,FALSE),#REF!)</f>
        <v>#REF!</v>
      </c>
      <c r="U33" s="152" t="e">
        <f>SUMIF(#REF!,VLOOKUP(P33,#REF!,1,FALSE),#REF!)+SUMIF(#REF!,VLOOKUP(P33,#REF!,1,FALSE),#REF!)+SUMIF(#REF!,VLOOKUP(P33,#REF!,1,FALSE),#REF!)+SUMIF(#REF!,VLOOKUP(P33,#REF!,1,FALSE),#REF!)+SUMIF(#REF!,VLOOKUP(P33,#REF!,1,FALSE),#REF!)</f>
        <v>#REF!</v>
      </c>
      <c r="V33" s="152" t="e">
        <f>SUMIF(#REF!,VLOOKUP(P33,#REF!,1,FALSE),#REF!)+SUMIF(#REF!,VLOOKUP(P33,#REF!,1,FALSE),#REF!)+SUMIF(#REF!,VLOOKUP(C33,#REF!,1,FALSE),#REF!)+SUMIF(#REF!,VLOOKUP('SPM-D.DOSEN (2)'!P33,#REF!,1,FALSE),#REF!)+SUMIF(#REF!,VLOOKUP(P33,#REF!,1,FALSE),#REF!)</f>
        <v>#REF!</v>
      </c>
    </row>
    <row r="34" spans="1:22" ht="14.1" customHeight="1">
      <c r="A34" s="1456"/>
      <c r="B34" s="128">
        <v>4</v>
      </c>
      <c r="C34" s="131" t="s">
        <v>36</v>
      </c>
      <c r="D34" s="199" t="e">
        <f>SUMIF(#REF!,VLOOKUP(C34,#REF!,1,FALSE),#REF!)+SUMIF(#REF!,VLOOKUP(C34,#REF!,1,FALSE),#REF!)+SUMIF(#REF!,VLOOKUP(C34,#REF!,1,FALSE),#REF!)+SUMIF(#REF!,VLOOKUP(C34,#REF!,1,FALSE),#REF!)+SUMIF(#REF!,VLOOKUP(C34,#REF!,1,FALSE),#REF!)</f>
        <v>#REF!</v>
      </c>
      <c r="E34" s="199" t="e">
        <f>SUMIF(#REF!,VLOOKUP(C34,#REF!,1,FALSE),#REF!)+SUMIF(#REF!,VLOOKUP(C34,#REF!,1,FALSE),#REF!)+SUMIF(#REF!,VLOOKUP(C34,#REF!,1,FALSE),#REF!)+SUMIF(#REF!,VLOOKUP('SPM-D.DOSEN (2)'!C34,#REF!,1,FALSE),#REF!)+SUMIF(#REF!,VLOOKUP(C34,#REF!,1,FALSE),#REF!)</f>
        <v>#REF!</v>
      </c>
      <c r="F34" s="151" t="e">
        <f>SUMIF(#REF!,VLOOKUP(C34,#REF!,1,FALSE),#REF!)+SUMIF(#REF!,VLOOKUP(C34,#REF!,1,FALSE),#REF!)+SUMIF(#REF!,VLOOKUP(C34,#REF!,1,FALSE),#REF!)+SUMIF(#REF!,VLOOKUP(C34,#REF!,1,FALSE),#REF!)+SUMIF(#REF!,VLOOKUP(C34,#REF!,1,FALSE),#REF!)</f>
        <v>#REF!</v>
      </c>
      <c r="G34" s="188" t="e">
        <f>SUMIF(#REF!,VLOOKUP(C34,#REF!,1,FALSE),#REF!)+SUMIF(#REF!,VLOOKUP(C34,#REF!,1,FALSE),#REF!)+SUMIF(#REF!,VLOOKUP(C34,#REF!,1,FALSE),#REF!)+SUMIF(#REF!,VLOOKUP('SPM-D.DOSEN (2)'!C34,#REF!,1,FALSE),#REF!)+SUMIF(#REF!,VLOOKUP(C34,#REF!,1,FALSE),#REF!)</f>
        <v>#REF!</v>
      </c>
      <c r="H34" s="152" t="e">
        <f>SUMIF(#REF!,VLOOKUP(C34,#REF!,1,FALSE),#REF!)+SUMIF(#REF!,VLOOKUP(C34,#REF!,1,FALSE),#REF!)+SUMIF(#REF!,VLOOKUP(C34,#REF!,1,FALSE),#REF!)+SUMIF(#REF!,VLOOKUP(C34,#REF!,1,FALSE),#REF!)+SUMIF(#REF!,VLOOKUP(C34,#REF!,1,FALSE),#REF!)</f>
        <v>#REF!</v>
      </c>
      <c r="I34" s="152" t="e">
        <f>SUMIF(#REF!,VLOOKUP(C34,#REF!,1,FALSE),#REF!)+SUMIF(#REF!,VLOOKUP(C34,#REF!,1,FALSE),#REF!)+SUMIF(#REF!,VLOOKUP(C34,#REF!,1,FALSE),#REF!)+SUMIF(#REF!,VLOOKUP('SPM-D.DOSEN (2)'!C34,#REF!,1,FALSE),#REF!)+SUMIF(#REF!,VLOOKUP(C34,#REF!,1,FALSE),#REF!)</f>
        <v>#REF!</v>
      </c>
      <c r="J34" s="152" t="e">
        <f>SUMIF(#REF!,VLOOKUP(C34,#REF!,1,FALSE),#REF!)+SUMIF(#REF!,VLOOKUP(C34,#REF!,1,FALSE),#REF!)+SUMIF(#REF!,VLOOKUP(C34,#REF!,1,FALSE),#REF!)+SUMIF(#REF!,VLOOKUP(C34,#REF!,1,FALSE),#REF!)+SUMIF(#REF!,VLOOKUP(C34,#REF!,1,FALSE),#REF!)</f>
        <v>#REF!</v>
      </c>
      <c r="K34" s="152" t="e">
        <f>SUMIF(#REF!,VLOOKUP(C34,#REF!,1,FALSE),#REF!)+SUMIF(#REF!,VLOOKUP(C34,#REF!,1,FALSE),#REF!)+SUMIF(#REF!,VLOOKUP(C34,#REF!,1,FALSE),#REF!)+SUMIF(#REF!,VLOOKUP('SPM-D.DOSEN (2)'!C34,#REF!,1,FALSE),#REF!)+SUMIF(#REF!,VLOOKUP(C34,#REF!,1,FALSE),#REF!)</f>
        <v>#REF!</v>
      </c>
      <c r="L34" s="149" t="e">
        <f t="shared" si="0"/>
        <v>#REF!</v>
      </c>
      <c r="N34" s="1420"/>
      <c r="O34" s="133">
        <v>3</v>
      </c>
      <c r="P34" s="135" t="s">
        <v>64</v>
      </c>
      <c r="Q34" s="152" t="e">
        <f>SUMIF(#REF!,VLOOKUP(P34,#REF!,1,FALSE),#REF!)+SUMIF(#REF!,VLOOKUP(P34,#REF!,1,FALSE),#REF!)+SUMIF(#REF!,VLOOKUP(P34,#REF!,1,FALSE),#REF!)+SUMIF(#REF!,VLOOKUP(P34,#REF!,1,FALSE),#REF!)+SUMIF(#REF!,VLOOKUP(P34,#REF!,1,FALSE),#REF!)</f>
        <v>#REF!</v>
      </c>
      <c r="R34" s="152" t="e">
        <f>SUMIF(#REF!,VLOOKUP(P34,#REF!,1,FALSE),#REF!)+SUMIF(#REF!,VLOOKUP(P34,#REF!,1,FALSE),#REF!)+SUMIF(#REF!,VLOOKUP(P34,#REF!,1,FALSE),#REF!)+SUMIF(#REF!,VLOOKUP('SPM-D.DOSEN (2)'!P34,#REF!,1,FALSE),#REF!)+SUMIF(#REF!,VLOOKUP(P34,#REF!,1,FALSE),#REF!)</f>
        <v>#REF!</v>
      </c>
      <c r="S34" s="152" t="e">
        <f>SUMIF(#REF!,VLOOKUP(P34,#REF!,1,FALSE),#REF!)+SUMIF(#REF!,VLOOKUP(P34,#REF!,1,FALSE),#REF!)+SUMIF(#REF!,VLOOKUP(P34,#REF!,1,FALSE),#REF!)+SUMIF(#REF!,VLOOKUP(P34,#REF!,1,FALSE),#REF!)+SUMIF(#REF!,VLOOKUP(P34,#REF!,1,FALSE),#REF!)</f>
        <v>#REF!</v>
      </c>
      <c r="T34" s="152" t="e">
        <f>SUMIF(#REF!,VLOOKUP(P34,#REF!,1,FALSE),#REF!)+SUMIF(#REF!,VLOOKUP(P34,#REF!,1,FALSE),#REF!)+SUMIF(#REF!,VLOOKUP(P34,#REF!,1,FALSE),#REF!)+SUMIF(#REF!,VLOOKUP('SPM-D.DOSEN (2)'!P34,#REF!,1,FALSE),#REF!)+SUMIF(#REF!,VLOOKUP(P34,#REF!,1,FALSE),#REF!)</f>
        <v>#REF!</v>
      </c>
      <c r="U34" s="152" t="e">
        <f>SUMIF(#REF!,VLOOKUP(P34,#REF!,1,FALSE),#REF!)+SUMIF(#REF!,VLOOKUP(P34,#REF!,1,FALSE),#REF!)+SUMIF(#REF!,VLOOKUP(P34,#REF!,1,FALSE),#REF!)+SUMIF(#REF!,VLOOKUP(P34,#REF!,1,FALSE),#REF!)+SUMIF(#REF!,VLOOKUP(P34,#REF!,1,FALSE),#REF!)</f>
        <v>#REF!</v>
      </c>
      <c r="V34" s="152" t="e">
        <f>SUMIF(#REF!,VLOOKUP(P34,#REF!,1,FALSE),#REF!)+SUMIF(#REF!,VLOOKUP(P34,#REF!,1,FALSE),#REF!)+SUMIF(#REF!,VLOOKUP(C34,#REF!,1,FALSE),#REF!)+SUMIF(#REF!,VLOOKUP('SPM-D.DOSEN (2)'!P34,#REF!,1,FALSE),#REF!)+SUMIF(#REF!,VLOOKUP(P34,#REF!,1,FALSE),#REF!)</f>
        <v>#REF!</v>
      </c>
    </row>
    <row r="35" spans="1:22" ht="14.1" customHeight="1">
      <c r="A35" s="1456"/>
      <c r="B35" s="128">
        <v>5</v>
      </c>
      <c r="C35" s="131" t="s">
        <v>47</v>
      </c>
      <c r="D35" s="199" t="e">
        <f>SUMIF(#REF!,VLOOKUP(C35,#REF!,1,FALSE),#REF!)+SUMIF(#REF!,VLOOKUP(C35,#REF!,1,FALSE),#REF!)+SUMIF(#REF!,VLOOKUP(C35,#REF!,1,FALSE),#REF!)+SUMIF(#REF!,VLOOKUP(C35,#REF!,1,FALSE),#REF!)+SUMIF(#REF!,VLOOKUP(C35,#REF!,1,FALSE),#REF!)</f>
        <v>#REF!</v>
      </c>
      <c r="E35" s="199" t="e">
        <f>SUMIF(#REF!,VLOOKUP(C35,#REF!,1,FALSE),#REF!)+SUMIF(#REF!,VLOOKUP(C35,#REF!,1,FALSE),#REF!)+SUMIF(#REF!,VLOOKUP(C35,#REF!,1,FALSE),#REF!)+SUMIF(#REF!,VLOOKUP('SPM-D.DOSEN (2)'!C35,#REF!,1,FALSE),#REF!)+SUMIF(#REF!,VLOOKUP(C35,#REF!,1,FALSE),#REF!)</f>
        <v>#REF!</v>
      </c>
      <c r="F35" s="151" t="e">
        <f>SUMIF(#REF!,VLOOKUP(C35,#REF!,1,FALSE),#REF!)+SUMIF(#REF!,VLOOKUP(C35,#REF!,1,FALSE),#REF!)+SUMIF(#REF!,VLOOKUP(C35,#REF!,1,FALSE),#REF!)+SUMIF(#REF!,VLOOKUP(C35,#REF!,1,FALSE),#REF!)+SUMIF(#REF!,VLOOKUP(C35,#REF!,1,FALSE),#REF!)</f>
        <v>#REF!</v>
      </c>
      <c r="G35" s="152" t="e">
        <f>SUMIF(#REF!,VLOOKUP(C35,#REF!,1,FALSE),#REF!)+SUMIF(#REF!,VLOOKUP(C35,#REF!,1,FALSE),#REF!)+SUMIF(#REF!,VLOOKUP(C35,#REF!,1,FALSE),#REF!)+SUMIF(#REF!,VLOOKUP('SPM-D.DOSEN (2)'!C35,#REF!,1,FALSE),#REF!)+SUMIF(#REF!,VLOOKUP(C35,#REF!,1,FALSE),#REF!)</f>
        <v>#REF!</v>
      </c>
      <c r="H35" s="152" t="e">
        <f>SUMIF(#REF!,VLOOKUP(C35,#REF!,1,FALSE),#REF!)+SUMIF(#REF!,VLOOKUP(C35,#REF!,1,FALSE),#REF!)+SUMIF(#REF!,VLOOKUP(C35,#REF!,1,FALSE),#REF!)+SUMIF(#REF!,VLOOKUP(C35,#REF!,1,FALSE),#REF!)+SUMIF(#REF!,VLOOKUP(C35,#REF!,1,FALSE),#REF!)</f>
        <v>#REF!</v>
      </c>
      <c r="I35" s="152" t="e">
        <f>SUMIF(#REF!,VLOOKUP(C35,#REF!,1,FALSE),#REF!)+SUMIF(#REF!,VLOOKUP(C35,#REF!,1,FALSE),#REF!)+SUMIF(#REF!,VLOOKUP(C35,#REF!,1,FALSE),#REF!)+SUMIF(#REF!,VLOOKUP('SPM-D.DOSEN (2)'!C35,#REF!,1,FALSE),#REF!)+SUMIF(#REF!,VLOOKUP(C35,#REF!,1,FALSE),#REF!)</f>
        <v>#REF!</v>
      </c>
      <c r="J35" s="152" t="e">
        <f>SUMIF(#REF!,VLOOKUP(C35,#REF!,1,FALSE),#REF!)+SUMIF(#REF!,VLOOKUP(C35,#REF!,1,FALSE),#REF!)+SUMIF(#REF!,VLOOKUP(C35,#REF!,1,FALSE),#REF!)+SUMIF(#REF!,VLOOKUP(C35,#REF!,1,FALSE),#REF!)+SUMIF(#REF!,VLOOKUP(C35,#REF!,1,FALSE),#REF!)</f>
        <v>#REF!</v>
      </c>
      <c r="K35" s="152" t="e">
        <f>SUMIF(#REF!,VLOOKUP(C35,#REF!,1,FALSE),#REF!)+SUMIF(#REF!,VLOOKUP(C35,#REF!,1,FALSE),#REF!)+SUMIF(#REF!,VLOOKUP(C35,#REF!,1,FALSE),#REF!)+SUMIF(#REF!,VLOOKUP('SPM-D.DOSEN (2)'!C35,#REF!,1,FALSE),#REF!)+SUMIF(#REF!,VLOOKUP(C35,#REF!,1,FALSE),#REF!)</f>
        <v>#REF!</v>
      </c>
      <c r="L35" s="149" t="e">
        <f t="shared" si="0"/>
        <v>#REF!</v>
      </c>
      <c r="N35" s="1420"/>
      <c r="O35" s="133">
        <v>4</v>
      </c>
      <c r="P35" s="134" t="s">
        <v>1063</v>
      </c>
      <c r="Q35" s="152" t="e">
        <f>SUMIF(#REF!,VLOOKUP(P35,#REF!,1,FALSE),#REF!)+SUMIF(#REF!,VLOOKUP(P35,#REF!,1,FALSE),#REF!)+SUMIF(#REF!,VLOOKUP(P35,#REF!,1,FALSE),#REF!)+SUMIF(#REF!,VLOOKUP(P35,#REF!,1,FALSE),#REF!)+SUMIF(#REF!,VLOOKUP(P35,#REF!,1,FALSE),#REF!)</f>
        <v>#REF!</v>
      </c>
      <c r="R35" s="152" t="e">
        <f>SUMIF(#REF!,VLOOKUP(P35,#REF!,1,FALSE),#REF!)+SUMIF(#REF!,VLOOKUP(P35,#REF!,1,FALSE),#REF!)+SUMIF(#REF!,VLOOKUP(P35,#REF!,1,FALSE),#REF!)+SUMIF(#REF!,VLOOKUP('SPM-D.DOSEN (2)'!P35,#REF!,1,FALSE),#REF!)+SUMIF(#REF!,VLOOKUP(P35,#REF!,1,FALSE),#REF!)</f>
        <v>#REF!</v>
      </c>
      <c r="S35" s="152" t="e">
        <f>SUMIF(#REF!,VLOOKUP(P35,#REF!,1,FALSE),#REF!)+SUMIF(#REF!,VLOOKUP(P35,#REF!,1,FALSE),#REF!)+SUMIF(#REF!,VLOOKUP(P35,#REF!,1,FALSE),#REF!)+SUMIF(#REF!,VLOOKUP(P35,#REF!,1,FALSE),#REF!)+SUMIF(#REF!,VLOOKUP(P35,#REF!,1,FALSE),#REF!)</f>
        <v>#REF!</v>
      </c>
      <c r="T35" s="152" t="e">
        <f>SUMIF(#REF!,VLOOKUP(P35,#REF!,1,FALSE),#REF!)+SUMIF(#REF!,VLOOKUP(P35,#REF!,1,FALSE),#REF!)+SUMIF(#REF!,VLOOKUP(P35,#REF!,1,FALSE),#REF!)+SUMIF(#REF!,VLOOKUP('SPM-D.DOSEN (2)'!P35,#REF!,1,FALSE),#REF!)+SUMIF(#REF!,VLOOKUP(P35,#REF!,1,FALSE),#REF!)</f>
        <v>#REF!</v>
      </c>
      <c r="U35" s="152" t="e">
        <f>SUMIF(#REF!,VLOOKUP(P35,#REF!,1,FALSE),#REF!)+SUMIF(#REF!,VLOOKUP(P35,#REF!,1,FALSE),#REF!)+SUMIF(#REF!,VLOOKUP(P35,#REF!,1,FALSE),#REF!)+SUMIF(#REF!,VLOOKUP(P35,#REF!,1,FALSE),#REF!)+SUMIF(#REF!,VLOOKUP(P35,#REF!,1,FALSE),#REF!)</f>
        <v>#REF!</v>
      </c>
      <c r="V35" s="152" t="e">
        <f>SUMIF(#REF!,VLOOKUP(P35,#REF!,1,FALSE),#REF!)+SUMIF(#REF!,VLOOKUP(P35,#REF!,1,FALSE),#REF!)+SUMIF(#REF!,VLOOKUP(C35,#REF!,1,FALSE),#REF!)+SUMIF(#REF!,VLOOKUP('SPM-D.DOSEN (2)'!P35,#REF!,1,FALSE),#REF!)+SUMIF(#REF!,VLOOKUP(P35,#REF!,1,FALSE),#REF!)</f>
        <v>#REF!</v>
      </c>
    </row>
    <row r="36" spans="1:22" ht="14.1" customHeight="1">
      <c r="A36" s="1456"/>
      <c r="B36" s="128">
        <v>6</v>
      </c>
      <c r="C36" s="131" t="s">
        <v>63</v>
      </c>
      <c r="D36" s="199" t="e">
        <f>SUMIF(#REF!,VLOOKUP(C36,#REF!,1,FALSE),#REF!)+SUMIF(#REF!,VLOOKUP(C36,#REF!,1,FALSE),#REF!)+SUMIF(#REF!,VLOOKUP(C36,#REF!,1,FALSE),#REF!)+SUMIF(#REF!,VLOOKUP(C36,#REF!,1,FALSE),#REF!)+SUMIF(#REF!,VLOOKUP(C36,#REF!,1,FALSE),#REF!)</f>
        <v>#REF!</v>
      </c>
      <c r="E36" s="199" t="e">
        <f>SUMIF(#REF!,VLOOKUP(C36,#REF!,1,FALSE),#REF!)+SUMIF(#REF!,VLOOKUP(C36,#REF!,1,FALSE),#REF!)+SUMIF(#REF!,VLOOKUP(C36,#REF!,1,FALSE),#REF!)+SUMIF(#REF!,VLOOKUP('SPM-D.DOSEN (2)'!C36,#REF!,1,FALSE),#REF!)+SUMIF(#REF!,VLOOKUP(C36,#REF!,1,FALSE),#REF!)</f>
        <v>#REF!</v>
      </c>
      <c r="F36" s="151" t="e">
        <f>SUMIF(#REF!,VLOOKUP(C36,#REF!,1,FALSE),#REF!)+SUMIF(#REF!,VLOOKUP(C36,#REF!,1,FALSE),#REF!)+SUMIF(#REF!,VLOOKUP(C36,#REF!,1,FALSE),#REF!)+SUMIF(#REF!,VLOOKUP(C36,#REF!,1,FALSE),#REF!)+SUMIF(#REF!,VLOOKUP(C36,#REF!,1,FALSE),#REF!)</f>
        <v>#REF!</v>
      </c>
      <c r="G36" s="152" t="e">
        <f>SUMIF(#REF!,VLOOKUP(C36,#REF!,1,FALSE),#REF!)+SUMIF(#REF!,VLOOKUP(C36,#REF!,1,FALSE),#REF!)+SUMIF(#REF!,VLOOKUP(C36,#REF!,1,FALSE),#REF!)+SUMIF(#REF!,VLOOKUP('SPM-D.DOSEN (2)'!C36,#REF!,1,FALSE),#REF!)+SUMIF(#REF!,VLOOKUP(C36,#REF!,1,FALSE),#REF!)</f>
        <v>#REF!</v>
      </c>
      <c r="H36" s="152" t="e">
        <f>SUMIF(#REF!,VLOOKUP(C36,#REF!,1,FALSE),#REF!)+SUMIF(#REF!,VLOOKUP(C36,#REF!,1,FALSE),#REF!)+SUMIF(#REF!,VLOOKUP(C36,#REF!,1,FALSE),#REF!)+SUMIF(#REF!,VLOOKUP(C36,#REF!,1,FALSE),#REF!)+SUMIF(#REF!,VLOOKUP(C36,#REF!,1,FALSE),#REF!)</f>
        <v>#REF!</v>
      </c>
      <c r="I36" s="152" t="e">
        <f>SUMIF(#REF!,VLOOKUP(C36,#REF!,1,FALSE),#REF!)+SUMIF(#REF!,VLOOKUP(C36,#REF!,1,FALSE),#REF!)+SUMIF(#REF!,VLOOKUP(C36,#REF!,1,FALSE),#REF!)+SUMIF(#REF!,VLOOKUP('SPM-D.DOSEN (2)'!C36,#REF!,1,FALSE),#REF!)+SUMIF(#REF!,VLOOKUP(C36,#REF!,1,FALSE),#REF!)</f>
        <v>#REF!</v>
      </c>
      <c r="J36" s="152" t="e">
        <f>SUMIF(#REF!,VLOOKUP(C36,#REF!,1,FALSE),#REF!)+SUMIF(#REF!,VLOOKUP(C36,#REF!,1,FALSE),#REF!)+SUMIF(#REF!,VLOOKUP(C36,#REF!,1,FALSE),#REF!)+SUMIF(#REF!,VLOOKUP(C36,#REF!,1,FALSE),#REF!)+SUMIF(#REF!,VLOOKUP(C36,#REF!,1,FALSE),#REF!)</f>
        <v>#REF!</v>
      </c>
      <c r="K36" s="152" t="e">
        <f>SUMIF(#REF!,VLOOKUP(C36,#REF!,1,FALSE),#REF!)+SUMIF(#REF!,VLOOKUP(C36,#REF!,1,FALSE),#REF!)+SUMIF(#REF!,VLOOKUP(C36,#REF!,1,FALSE),#REF!)+SUMIF(#REF!,VLOOKUP('SPM-D.DOSEN (2)'!C36,#REF!,1,FALSE),#REF!)+SUMIF(#REF!,VLOOKUP(C36,#REF!,1,FALSE),#REF!)</f>
        <v>#REF!</v>
      </c>
      <c r="L36" s="149" t="e">
        <f t="shared" si="0"/>
        <v>#REF!</v>
      </c>
      <c r="N36" s="1420"/>
      <c r="O36" s="133">
        <v>5</v>
      </c>
      <c r="P36" s="134" t="s">
        <v>49</v>
      </c>
      <c r="Q36" s="152" t="e">
        <f>SUMIF(#REF!,VLOOKUP(P36,#REF!,1,FALSE),#REF!)+SUMIF(#REF!,VLOOKUP(P36,#REF!,1,FALSE),#REF!)+SUMIF(#REF!,VLOOKUP(P36,#REF!,1,FALSE),#REF!)+SUMIF(#REF!,VLOOKUP(P36,#REF!,1,FALSE),#REF!)+SUMIF(#REF!,VLOOKUP(P36,#REF!,1,FALSE),#REF!)</f>
        <v>#REF!</v>
      </c>
      <c r="R36" s="152" t="e">
        <f>SUMIF(#REF!,VLOOKUP(P36,#REF!,1,FALSE),#REF!)+SUMIF(#REF!,VLOOKUP(P36,#REF!,1,FALSE),#REF!)+SUMIF(#REF!,VLOOKUP(P36,#REF!,1,FALSE),#REF!)+SUMIF(#REF!,VLOOKUP('SPM-D.DOSEN (2)'!P36,#REF!,1,FALSE),#REF!)+SUMIF(#REF!,VLOOKUP(P36,#REF!,1,FALSE),#REF!)</f>
        <v>#REF!</v>
      </c>
      <c r="S36" s="152" t="e">
        <f>SUMIF(#REF!,VLOOKUP(P36,#REF!,1,FALSE),#REF!)+SUMIF(#REF!,VLOOKUP(P36,#REF!,1,FALSE),#REF!)+SUMIF(#REF!,VLOOKUP(P36,#REF!,1,FALSE),#REF!)+SUMIF(#REF!,VLOOKUP(P36,#REF!,1,FALSE),#REF!)+SUMIF(#REF!,VLOOKUP(P36,#REF!,1,FALSE),#REF!)</f>
        <v>#REF!</v>
      </c>
      <c r="T36" s="152" t="e">
        <f>SUMIF(#REF!,VLOOKUP(P36,#REF!,1,FALSE),#REF!)+SUMIF(#REF!,VLOOKUP(P36,#REF!,1,FALSE),#REF!)+SUMIF(#REF!,VLOOKUP(P36,#REF!,1,FALSE),#REF!)+SUMIF(#REF!,VLOOKUP('SPM-D.DOSEN (2)'!P36,#REF!,1,FALSE),#REF!)+SUMIF(#REF!,VLOOKUP(P36,#REF!,1,FALSE),#REF!)</f>
        <v>#REF!</v>
      </c>
      <c r="U36" s="152" t="e">
        <f>SUMIF(#REF!,VLOOKUP(P36,#REF!,1,FALSE),#REF!)+SUMIF(#REF!,VLOOKUP(P36,#REF!,1,FALSE),#REF!)+SUMIF(#REF!,VLOOKUP(P36,#REF!,1,FALSE),#REF!)+SUMIF(#REF!,VLOOKUP(P36,#REF!,1,FALSE),#REF!)+SUMIF(#REF!,VLOOKUP(P36,#REF!,1,FALSE),#REF!)</f>
        <v>#REF!</v>
      </c>
      <c r="V36" s="152" t="e">
        <f>SUMIF(#REF!,VLOOKUP(P36,#REF!,1,FALSE),#REF!)+SUMIF(#REF!,VLOOKUP(P36,#REF!,1,FALSE),#REF!)+SUMIF(#REF!,VLOOKUP(C36,#REF!,1,FALSE),#REF!)+SUMIF(#REF!,VLOOKUP('SPM-D.DOSEN (2)'!P36,#REF!,1,FALSE),#REF!)+SUMIF(#REF!,VLOOKUP(P36,#REF!,1,FALSE),#REF!)</f>
        <v>#REF!</v>
      </c>
    </row>
    <row r="37" spans="1:22" ht="14.1" customHeight="1">
      <c r="A37" s="1456"/>
      <c r="B37" s="128">
        <v>7</v>
      </c>
      <c r="C37" s="131" t="s">
        <v>58</v>
      </c>
      <c r="D37" s="199" t="e">
        <f>SUMIF(#REF!,VLOOKUP(C37,#REF!,1,FALSE),#REF!)+SUMIF(#REF!,VLOOKUP(C37,#REF!,1,FALSE),#REF!)+SUMIF(#REF!,VLOOKUP(C37,#REF!,1,FALSE),#REF!)+SUMIF(#REF!,VLOOKUP(C37,#REF!,1,FALSE),#REF!)+SUMIF(#REF!,VLOOKUP(C37,#REF!,1,FALSE),#REF!)</f>
        <v>#REF!</v>
      </c>
      <c r="E37" s="199" t="e">
        <f>SUMIF(#REF!,VLOOKUP(C37,#REF!,1,FALSE),#REF!)+SUMIF(#REF!,VLOOKUP(C37,#REF!,1,FALSE),#REF!)+SUMIF(#REF!,VLOOKUP(C37,#REF!,1,FALSE),#REF!)+SUMIF(#REF!,VLOOKUP('SPM-D.DOSEN (2)'!C37,#REF!,1,FALSE),#REF!)+SUMIF(#REF!,VLOOKUP(C37,#REF!,1,FALSE),#REF!)</f>
        <v>#REF!</v>
      </c>
      <c r="F37" s="151" t="e">
        <f>SUMIF(#REF!,VLOOKUP(C37,#REF!,1,FALSE),#REF!)+SUMIF(#REF!,VLOOKUP(C37,#REF!,1,FALSE),#REF!)+SUMIF(#REF!,VLOOKUP(C37,#REF!,1,FALSE),#REF!)+SUMIF(#REF!,VLOOKUP(C37,#REF!,1,FALSE),#REF!)+SUMIF(#REF!,VLOOKUP(C37,#REF!,1,FALSE),#REF!)</f>
        <v>#REF!</v>
      </c>
      <c r="G37" s="152" t="e">
        <f>SUMIF(#REF!,VLOOKUP(C37,#REF!,1,FALSE),#REF!)+SUMIF(#REF!,VLOOKUP(C37,#REF!,1,FALSE),#REF!)+SUMIF(#REF!,VLOOKUP(C37,#REF!,1,FALSE),#REF!)+SUMIF(#REF!,VLOOKUP('SPM-D.DOSEN (2)'!C37,#REF!,1,FALSE),#REF!)+SUMIF(#REF!,VLOOKUP(C37,#REF!,1,FALSE),#REF!)</f>
        <v>#REF!</v>
      </c>
      <c r="H37" s="152" t="e">
        <f>SUMIF(#REF!,VLOOKUP(C37,#REF!,1,FALSE),#REF!)+SUMIF(#REF!,VLOOKUP(C37,#REF!,1,FALSE),#REF!)+SUMIF(#REF!,VLOOKUP(C37,#REF!,1,FALSE),#REF!)+SUMIF(#REF!,VLOOKUP(C37,#REF!,1,FALSE),#REF!)+SUMIF(#REF!,VLOOKUP(C37,#REF!,1,FALSE),#REF!)</f>
        <v>#REF!</v>
      </c>
      <c r="I37" s="152" t="e">
        <f>SUMIF(#REF!,VLOOKUP(C37,#REF!,1,FALSE),#REF!)+SUMIF(#REF!,VLOOKUP(C37,#REF!,1,FALSE),#REF!)+SUMIF(#REF!,VLOOKUP(C37,#REF!,1,FALSE),#REF!)+SUMIF(#REF!,VLOOKUP('SPM-D.DOSEN (2)'!C37,#REF!,1,FALSE),#REF!)+SUMIF(#REF!,VLOOKUP(C37,#REF!,1,FALSE),#REF!)</f>
        <v>#REF!</v>
      </c>
      <c r="J37" s="152" t="e">
        <f>SUMIF(#REF!,VLOOKUP(C37,#REF!,1,FALSE),#REF!)+SUMIF(#REF!,VLOOKUP(C37,#REF!,1,FALSE),#REF!)+SUMIF(#REF!,VLOOKUP(C37,#REF!,1,FALSE),#REF!)+SUMIF(#REF!,VLOOKUP(C37,#REF!,1,FALSE),#REF!)+SUMIF(#REF!,VLOOKUP(C37,#REF!,1,FALSE),#REF!)</f>
        <v>#REF!</v>
      </c>
      <c r="K37" s="152" t="e">
        <f>SUMIF(#REF!,VLOOKUP(C37,#REF!,1,FALSE),#REF!)+SUMIF(#REF!,VLOOKUP(C37,#REF!,1,FALSE),#REF!)+SUMIF(#REF!,VLOOKUP(C37,#REF!,1,FALSE),#REF!)+SUMIF(#REF!,VLOOKUP('SPM-D.DOSEN (2)'!C37,#REF!,1,FALSE),#REF!)+SUMIF(#REF!,VLOOKUP(C37,#REF!,1,FALSE),#REF!)</f>
        <v>#REF!</v>
      </c>
      <c r="L37" s="149" t="e">
        <f t="shared" si="0"/>
        <v>#REF!</v>
      </c>
      <c r="N37" s="1420"/>
      <c r="O37" s="133">
        <v>6</v>
      </c>
      <c r="P37" s="134" t="s">
        <v>95</v>
      </c>
      <c r="Q37" s="152" t="e">
        <f>SUMIF(#REF!,VLOOKUP(P37,#REF!,1,FALSE),#REF!)+SUMIF(#REF!,VLOOKUP(P37,#REF!,1,FALSE),#REF!)+SUMIF(#REF!,VLOOKUP(P37,#REF!,1,FALSE),#REF!)+SUMIF(#REF!,VLOOKUP(P37,#REF!,1,FALSE),#REF!)+SUMIF(#REF!,VLOOKUP(P37,#REF!,1,FALSE),#REF!)</f>
        <v>#REF!</v>
      </c>
      <c r="R37" s="152" t="e">
        <f>SUMIF(#REF!,VLOOKUP(P37,#REF!,1,FALSE),#REF!)+SUMIF(#REF!,VLOOKUP(P37,#REF!,1,FALSE),#REF!)+SUMIF(#REF!,VLOOKUP(P37,#REF!,1,FALSE),#REF!)+SUMIF(#REF!,VLOOKUP('SPM-D.DOSEN (2)'!P37,#REF!,1,FALSE),#REF!)+SUMIF(#REF!,VLOOKUP(P37,#REF!,1,FALSE),#REF!)</f>
        <v>#REF!</v>
      </c>
      <c r="S37" s="152" t="e">
        <f>SUMIF(#REF!,VLOOKUP(P37,#REF!,1,FALSE),#REF!)+SUMIF(#REF!,VLOOKUP(P37,#REF!,1,FALSE),#REF!)+SUMIF(#REF!,VLOOKUP(P37,#REF!,1,FALSE),#REF!)+SUMIF(#REF!,VLOOKUP(P37,#REF!,1,FALSE),#REF!)+SUMIF(#REF!,VLOOKUP(P37,#REF!,1,FALSE),#REF!)</f>
        <v>#REF!</v>
      </c>
      <c r="T37" s="152" t="e">
        <f>SUMIF(#REF!,VLOOKUP(P37,#REF!,1,FALSE),#REF!)+SUMIF(#REF!,VLOOKUP(P37,#REF!,1,FALSE),#REF!)+SUMIF(#REF!,VLOOKUP(P37,#REF!,1,FALSE),#REF!)+SUMIF(#REF!,VLOOKUP('SPM-D.DOSEN (2)'!P37,#REF!,1,FALSE),#REF!)+SUMIF(#REF!,VLOOKUP(P37,#REF!,1,FALSE),#REF!)</f>
        <v>#REF!</v>
      </c>
      <c r="U37" s="152" t="e">
        <f>SUMIF(#REF!,VLOOKUP(P37,#REF!,1,FALSE),#REF!)+SUMIF(#REF!,VLOOKUP(P37,#REF!,1,FALSE),#REF!)+SUMIF(#REF!,VLOOKUP(P37,#REF!,1,FALSE),#REF!)+SUMIF(#REF!,VLOOKUP(P37,#REF!,1,FALSE),#REF!)+SUMIF(#REF!,VLOOKUP(P37,#REF!,1,FALSE),#REF!)</f>
        <v>#REF!</v>
      </c>
      <c r="V37" s="152" t="e">
        <f>SUMIF(#REF!,VLOOKUP(P37,#REF!,1,FALSE),#REF!)+SUMIF(#REF!,VLOOKUP(P37,#REF!,1,FALSE),#REF!)+SUMIF(#REF!,VLOOKUP(C37,#REF!,1,FALSE),#REF!)+SUMIF(#REF!,VLOOKUP('SPM-D.DOSEN (2)'!P37,#REF!,1,FALSE),#REF!)+SUMIF(#REF!,VLOOKUP(P37,#REF!,1,FALSE),#REF!)</f>
        <v>#REF!</v>
      </c>
    </row>
    <row r="38" spans="1:22" ht="14.1" customHeight="1">
      <c r="A38" s="1457"/>
      <c r="B38" s="128">
        <v>8</v>
      </c>
      <c r="C38" s="132" t="s">
        <v>52</v>
      </c>
      <c r="D38" s="199" t="e">
        <f>SUMIF(#REF!,VLOOKUP(C38,#REF!,1,FALSE),#REF!)+SUMIF(#REF!,VLOOKUP(C38,#REF!,1,FALSE),#REF!)+SUMIF(#REF!,VLOOKUP(C38,#REF!,1,FALSE),#REF!)+SUMIF(#REF!,VLOOKUP(C38,#REF!,1,FALSE),#REF!)+SUMIF(#REF!,VLOOKUP(C38,#REF!,1,FALSE),#REF!)</f>
        <v>#REF!</v>
      </c>
      <c r="E38" s="199" t="e">
        <f>SUMIF(#REF!,VLOOKUP(C38,#REF!,1,FALSE),#REF!)+SUMIF(#REF!,VLOOKUP(C38,#REF!,1,FALSE),#REF!)+SUMIF(#REF!,VLOOKUP(C38,#REF!,1,FALSE),#REF!)+SUMIF(#REF!,VLOOKUP('SPM-D.DOSEN (2)'!C38,#REF!,1,FALSE),#REF!)+SUMIF(#REF!,VLOOKUP(C38,#REF!,1,FALSE),#REF!)</f>
        <v>#REF!</v>
      </c>
      <c r="F38" s="151" t="e">
        <f>SUMIF(#REF!,VLOOKUP(C38,#REF!,1,FALSE),#REF!)+SUMIF(#REF!,VLOOKUP(C38,#REF!,1,FALSE),#REF!)+SUMIF(#REF!,VLOOKUP(C38,#REF!,1,FALSE),#REF!)+SUMIF(#REF!,VLOOKUP(C38,#REF!,1,FALSE),#REF!)+SUMIF(#REF!,VLOOKUP(C38,#REF!,1,FALSE),#REF!)</f>
        <v>#REF!</v>
      </c>
      <c r="G38" s="152" t="e">
        <f>SUMIF(#REF!,VLOOKUP(C38,#REF!,1,FALSE),#REF!)+SUMIF(#REF!,VLOOKUP(C38,#REF!,1,FALSE),#REF!)+SUMIF(#REF!,VLOOKUP(C38,#REF!,1,FALSE),#REF!)+SUMIF(#REF!,VLOOKUP('SPM-D.DOSEN (2)'!C38,#REF!,1,FALSE),#REF!)+SUMIF(#REF!,VLOOKUP(C38,#REF!,1,FALSE),#REF!)</f>
        <v>#REF!</v>
      </c>
      <c r="H38" s="152" t="e">
        <f>SUMIF(#REF!,VLOOKUP(C38,#REF!,1,FALSE),#REF!)+SUMIF(#REF!,VLOOKUP(C38,#REF!,1,FALSE),#REF!)+SUMIF(#REF!,VLOOKUP(C38,#REF!,1,FALSE),#REF!)+SUMIF(#REF!,VLOOKUP(C38,#REF!,1,FALSE),#REF!)+SUMIF(#REF!,VLOOKUP(C38,#REF!,1,FALSE),#REF!)</f>
        <v>#REF!</v>
      </c>
      <c r="I38" s="152" t="e">
        <f>SUMIF(#REF!,VLOOKUP(C38,#REF!,1,FALSE),#REF!)+SUMIF(#REF!,VLOOKUP(C38,#REF!,1,FALSE),#REF!)+SUMIF(#REF!,VLOOKUP(C38,#REF!,1,FALSE),#REF!)+SUMIF(#REF!,VLOOKUP('SPM-D.DOSEN (2)'!C38,#REF!,1,FALSE),#REF!)+SUMIF(#REF!,VLOOKUP(C38,#REF!,1,FALSE),#REF!)</f>
        <v>#REF!</v>
      </c>
      <c r="J38" s="152" t="e">
        <f>SUMIF(#REF!,VLOOKUP(C38,#REF!,1,FALSE),#REF!)+SUMIF(#REF!,VLOOKUP(C38,#REF!,1,FALSE),#REF!)+SUMIF(#REF!,VLOOKUP(C38,#REF!,1,FALSE),#REF!)+SUMIF(#REF!,VLOOKUP(C38,#REF!,1,FALSE),#REF!)+SUMIF(#REF!,VLOOKUP(C38,#REF!,1,FALSE),#REF!)</f>
        <v>#REF!</v>
      </c>
      <c r="K38" s="152" t="e">
        <f>SUMIF(#REF!,VLOOKUP(C38,#REF!,1,FALSE),#REF!)+SUMIF(#REF!,VLOOKUP(C38,#REF!,1,FALSE),#REF!)+SUMIF(#REF!,VLOOKUP(C38,#REF!,1,FALSE),#REF!)+SUMIF(#REF!,VLOOKUP('SPM-D.DOSEN (2)'!C38,#REF!,1,FALSE),#REF!)+SUMIF(#REF!,VLOOKUP(C38,#REF!,1,FALSE),#REF!)</f>
        <v>#REF!</v>
      </c>
      <c r="L38" s="149" t="e">
        <f t="shared" si="0"/>
        <v>#REF!</v>
      </c>
      <c r="N38" s="1420"/>
      <c r="O38" s="133">
        <v>7</v>
      </c>
      <c r="P38" s="134" t="s">
        <v>137</v>
      </c>
      <c r="Q38" s="152" t="e">
        <f>SUMIF(#REF!,VLOOKUP(P38,#REF!,1,FALSE),#REF!)+SUMIF(#REF!,VLOOKUP(P38,#REF!,1,FALSE),#REF!)+SUMIF(#REF!,VLOOKUP(P38,#REF!,1,FALSE),#REF!)+SUMIF(#REF!,VLOOKUP(P38,#REF!,1,FALSE),#REF!)+SUMIF(#REF!,VLOOKUP(P38,#REF!,1,FALSE),#REF!)</f>
        <v>#REF!</v>
      </c>
      <c r="R38" s="152" t="e">
        <f>SUMIF(#REF!,VLOOKUP(P38,#REF!,1,FALSE),#REF!)+SUMIF(#REF!,VLOOKUP(P38,#REF!,1,FALSE),#REF!)+SUMIF(#REF!,VLOOKUP(P38,#REF!,1,FALSE),#REF!)+SUMIF(#REF!,VLOOKUP('SPM-D.DOSEN (2)'!P38,#REF!,1,FALSE),#REF!)+SUMIF(#REF!,VLOOKUP(P38,#REF!,1,FALSE),#REF!)</f>
        <v>#REF!</v>
      </c>
      <c r="S38" s="152" t="e">
        <f>SUMIF(#REF!,VLOOKUP(P38,#REF!,1,FALSE),#REF!)+SUMIF(#REF!,VLOOKUP(P38,#REF!,1,FALSE),#REF!)+SUMIF(#REF!,VLOOKUP(P38,#REF!,1,FALSE),#REF!)+SUMIF(#REF!,VLOOKUP(P38,#REF!,1,FALSE),#REF!)+SUMIF(#REF!,VLOOKUP(P38,#REF!,1,FALSE),#REF!)</f>
        <v>#REF!</v>
      </c>
      <c r="T38" s="152" t="e">
        <f>SUMIF(#REF!,VLOOKUP(P38,#REF!,1,FALSE),#REF!)+SUMIF(#REF!,VLOOKUP(P38,#REF!,1,FALSE),#REF!)+SUMIF(#REF!,VLOOKUP(P38,#REF!,1,FALSE),#REF!)+SUMIF(#REF!,VLOOKUP('SPM-D.DOSEN (2)'!P38,#REF!,1,FALSE),#REF!)+SUMIF(#REF!,VLOOKUP(P38,#REF!,1,FALSE),#REF!)</f>
        <v>#REF!</v>
      </c>
      <c r="U38" s="152" t="e">
        <f>SUMIF(#REF!,VLOOKUP(P38,#REF!,1,FALSE),#REF!)+SUMIF(#REF!,VLOOKUP(P38,#REF!,1,FALSE),#REF!)+SUMIF(#REF!,VLOOKUP(P38,#REF!,1,FALSE),#REF!)+SUMIF(#REF!,VLOOKUP(P38,#REF!,1,FALSE),#REF!)+SUMIF(#REF!,VLOOKUP(P38,#REF!,1,FALSE),#REF!)</f>
        <v>#REF!</v>
      </c>
      <c r="V38" s="152" t="e">
        <f>SUMIF(#REF!,VLOOKUP(P38,#REF!,1,FALSE),#REF!)+SUMIF(#REF!,VLOOKUP(P38,#REF!,1,FALSE),#REF!)+SUMIF(#REF!,VLOOKUP(C38,#REF!,1,FALSE),#REF!)+SUMIF(#REF!,VLOOKUP('SPM-D.DOSEN (2)'!P38,#REF!,1,FALSE),#REF!)+SUMIF(#REF!,VLOOKUP(P38,#REF!,1,FALSE),#REF!)</f>
        <v>#REF!</v>
      </c>
    </row>
    <row r="39" spans="1:22" ht="14.1" customHeight="1">
      <c r="A39" s="1453" t="s">
        <v>269</v>
      </c>
      <c r="B39" s="128">
        <v>1</v>
      </c>
      <c r="C39" s="129" t="s">
        <v>15</v>
      </c>
      <c r="D39" s="199" t="e">
        <f>SUMIF(#REF!,VLOOKUP(C39,#REF!,1,FALSE),#REF!)+SUMIF(#REF!,VLOOKUP(C39,#REF!,1,FALSE),#REF!)+SUMIF(#REF!,VLOOKUP(C39,#REF!,1,FALSE),#REF!)+SUMIF(#REF!,VLOOKUP(C39,#REF!,1,FALSE),#REF!)+SUMIF(#REF!,VLOOKUP(C39,#REF!,1,FALSE),#REF!)</f>
        <v>#REF!</v>
      </c>
      <c r="E39" s="199" t="e">
        <f>SUMIF(#REF!,VLOOKUP(C39,#REF!,1,FALSE),#REF!)+SUMIF(#REF!,VLOOKUP(C39,#REF!,1,FALSE),#REF!)+SUMIF(#REF!,VLOOKUP(C39,#REF!,1,FALSE),#REF!)+SUMIF(#REF!,VLOOKUP('SPM-D.DOSEN (2)'!C39,#REF!,1,FALSE),#REF!)+SUMIF(#REF!,VLOOKUP(C39,#REF!,1,FALSE),#REF!)</f>
        <v>#REF!</v>
      </c>
      <c r="F39" s="151" t="e">
        <f>SUMIF(#REF!,VLOOKUP(C39,#REF!,1,FALSE),#REF!)+SUMIF(#REF!,VLOOKUP(C39,#REF!,1,FALSE),#REF!)+SUMIF(#REF!,VLOOKUP(C39,#REF!,1,FALSE),#REF!)+SUMIF(#REF!,VLOOKUP(C39,#REF!,1,FALSE),#REF!)+SUMIF(#REF!,VLOOKUP(C39,#REF!,1,FALSE),#REF!)</f>
        <v>#REF!</v>
      </c>
      <c r="G39" s="152" t="e">
        <f>SUMIF(#REF!,VLOOKUP(C39,#REF!,1,FALSE),#REF!)+SUMIF(#REF!,VLOOKUP(C39,#REF!,1,FALSE),#REF!)+SUMIF(#REF!,VLOOKUP(C39,#REF!,1,FALSE),#REF!)+SUMIF(#REF!,VLOOKUP('SPM-D.DOSEN (2)'!C39,#REF!,1,FALSE),#REF!)+SUMIF(#REF!,VLOOKUP(C39,#REF!,1,FALSE),#REF!)</f>
        <v>#REF!</v>
      </c>
      <c r="H39" s="152" t="e">
        <f>SUMIF(#REF!,VLOOKUP(C39,#REF!,1,FALSE),#REF!)+SUMIF(#REF!,VLOOKUP(C39,#REF!,1,FALSE),#REF!)+SUMIF(#REF!,VLOOKUP(C39,#REF!,1,FALSE),#REF!)+SUMIF(#REF!,VLOOKUP(C39,#REF!,1,FALSE),#REF!)+SUMIF(#REF!,VLOOKUP(C39,#REF!,1,FALSE),#REF!)</f>
        <v>#REF!</v>
      </c>
      <c r="I39" s="152" t="e">
        <f>SUMIF(#REF!,VLOOKUP(C39,#REF!,1,FALSE),#REF!)+SUMIF(#REF!,VLOOKUP(C39,#REF!,1,FALSE),#REF!)+SUMIF(#REF!,VLOOKUP(C39,#REF!,1,FALSE),#REF!)+SUMIF(#REF!,VLOOKUP('SPM-D.DOSEN (2)'!C39,#REF!,1,FALSE),#REF!)+SUMIF(#REF!,VLOOKUP(C39,#REF!,1,FALSE),#REF!)</f>
        <v>#REF!</v>
      </c>
      <c r="J39" s="152" t="e">
        <f>SUMIF(#REF!,VLOOKUP(C39,#REF!,1,FALSE),#REF!)+SUMIF(#REF!,VLOOKUP(C39,#REF!,1,FALSE),#REF!)+SUMIF(#REF!,VLOOKUP(C39,#REF!,1,FALSE),#REF!)+SUMIF(#REF!,VLOOKUP(C39,#REF!,1,FALSE),#REF!)+SUMIF(#REF!,VLOOKUP(C39,#REF!,1,FALSE),#REF!)</f>
        <v>#REF!</v>
      </c>
      <c r="K39" s="152" t="e">
        <f>SUMIF(#REF!,VLOOKUP(C39,#REF!,1,FALSE),#REF!)+SUMIF(#REF!,VLOOKUP(C39,#REF!,1,FALSE),#REF!)+SUMIF(#REF!,VLOOKUP(C39,#REF!,1,FALSE),#REF!)+SUMIF(#REF!,VLOOKUP('SPM-D.DOSEN (2)'!C39,#REF!,1,FALSE),#REF!)+SUMIF(#REF!,VLOOKUP(C39,#REF!,1,FALSE),#REF!)</f>
        <v>#REF!</v>
      </c>
      <c r="L39" s="149" t="e">
        <f t="shared" si="0"/>
        <v>#REF!</v>
      </c>
      <c r="N39" s="1420"/>
      <c r="O39" s="133">
        <v>8</v>
      </c>
      <c r="P39" s="134" t="s">
        <v>25</v>
      </c>
      <c r="Q39" s="152" t="e">
        <f>SUMIF(#REF!,VLOOKUP(P39,#REF!,1,FALSE),#REF!)+SUMIF(#REF!,VLOOKUP(P39,#REF!,1,FALSE),#REF!)+SUMIF(#REF!,VLOOKUP(P39,#REF!,1,FALSE),#REF!)+SUMIF(#REF!,VLOOKUP(P39,#REF!,1,FALSE),#REF!)+SUMIF(#REF!,VLOOKUP(P39,#REF!,1,FALSE),#REF!)</f>
        <v>#REF!</v>
      </c>
      <c r="R39" s="152" t="e">
        <f>SUMIF(#REF!,VLOOKUP(P39,#REF!,1,FALSE),#REF!)+SUMIF(#REF!,VLOOKUP(P39,#REF!,1,FALSE),#REF!)+SUMIF(#REF!,VLOOKUP(P39,#REF!,1,FALSE),#REF!)+SUMIF(#REF!,VLOOKUP('SPM-D.DOSEN (2)'!P39,#REF!,1,FALSE),#REF!)+SUMIF(#REF!,VLOOKUP(P39,#REF!,1,FALSE),#REF!)</f>
        <v>#REF!</v>
      </c>
      <c r="S39" s="152" t="e">
        <f>SUMIF(#REF!,VLOOKUP(P39,#REF!,1,FALSE),#REF!)+SUMIF(#REF!,VLOOKUP(P39,#REF!,1,FALSE),#REF!)+SUMIF(#REF!,VLOOKUP(P39,#REF!,1,FALSE),#REF!)+SUMIF(#REF!,VLOOKUP(P39,#REF!,1,FALSE),#REF!)+SUMIF(#REF!,VLOOKUP(P39,#REF!,1,FALSE),#REF!)</f>
        <v>#REF!</v>
      </c>
      <c r="T39" s="152" t="e">
        <f>SUMIF(#REF!,VLOOKUP(P39,#REF!,1,FALSE),#REF!)+SUMIF(#REF!,VLOOKUP(P39,#REF!,1,FALSE),#REF!)+SUMIF(#REF!,VLOOKUP(P39,#REF!,1,FALSE),#REF!)+SUMIF(#REF!,VLOOKUP('SPM-D.DOSEN (2)'!P39,#REF!,1,FALSE),#REF!)+SUMIF(#REF!,VLOOKUP(P39,#REF!,1,FALSE),#REF!)</f>
        <v>#REF!</v>
      </c>
      <c r="U39" s="152" t="e">
        <f>SUMIF(#REF!,VLOOKUP(P39,#REF!,1,FALSE),#REF!)+SUMIF(#REF!,VLOOKUP(P39,#REF!,1,FALSE),#REF!)+SUMIF(#REF!,VLOOKUP(P39,#REF!,1,FALSE),#REF!)+SUMIF(#REF!,VLOOKUP(P39,#REF!,1,FALSE),#REF!)+SUMIF(#REF!,VLOOKUP(P39,#REF!,1,FALSE),#REF!)</f>
        <v>#REF!</v>
      </c>
      <c r="V39" s="152" t="e">
        <f>SUMIF(#REF!,VLOOKUP(P39,#REF!,1,FALSE),#REF!)+SUMIF(#REF!,VLOOKUP(P39,#REF!,1,FALSE),#REF!)+SUMIF(#REF!,VLOOKUP(C39,#REF!,1,FALSE),#REF!)+SUMIF(#REF!,VLOOKUP('SPM-D.DOSEN (2)'!P39,#REF!,1,FALSE),#REF!)+SUMIF(#REF!,VLOOKUP(P39,#REF!,1,FALSE),#REF!)</f>
        <v>#REF!</v>
      </c>
    </row>
    <row r="40" spans="1:22">
      <c r="A40" s="1453"/>
      <c r="B40" s="128">
        <v>2</v>
      </c>
      <c r="C40" s="129" t="s">
        <v>51</v>
      </c>
      <c r="D40" s="199" t="e">
        <f>SUMIF(#REF!,VLOOKUP(C40,#REF!,1,FALSE),#REF!)+SUMIF(#REF!,VLOOKUP(C40,#REF!,1,FALSE),#REF!)+SUMIF(#REF!,VLOOKUP(C40,#REF!,1,FALSE),#REF!)+SUMIF(#REF!,VLOOKUP(C40,#REF!,1,FALSE),#REF!)+SUMIF(#REF!,VLOOKUP(C40,#REF!,1,FALSE),#REF!)</f>
        <v>#REF!</v>
      </c>
      <c r="E40" s="199" t="e">
        <f>SUMIF(#REF!,VLOOKUP(C40,#REF!,1,FALSE),#REF!)+SUMIF(#REF!,VLOOKUP(C40,#REF!,1,FALSE),#REF!)+SUMIF(#REF!,VLOOKUP(C40,#REF!,1,FALSE),#REF!)+SUMIF(#REF!,VLOOKUP('SPM-D.DOSEN (2)'!C40,#REF!,1,FALSE),#REF!)+SUMIF(#REF!,VLOOKUP(C40,#REF!,1,FALSE),#REF!)</f>
        <v>#REF!</v>
      </c>
      <c r="F40" s="151" t="e">
        <f>SUMIF(#REF!,VLOOKUP(C40,#REF!,1,FALSE),#REF!)+SUMIF(#REF!,VLOOKUP(C40,#REF!,1,FALSE),#REF!)+SUMIF(#REF!,VLOOKUP(C40,#REF!,1,FALSE),#REF!)+SUMIF(#REF!,VLOOKUP(C40,#REF!,1,FALSE),#REF!)+SUMIF(#REF!,VLOOKUP(C40,#REF!,1,FALSE),#REF!)</f>
        <v>#REF!</v>
      </c>
      <c r="G40" s="152" t="e">
        <f>SUMIF(#REF!,VLOOKUP(C40,#REF!,1,FALSE),#REF!)+SUMIF(#REF!,VLOOKUP(C40,#REF!,1,FALSE),#REF!)+SUMIF(#REF!,VLOOKUP(C40,#REF!,1,FALSE),#REF!)+SUMIF(#REF!,VLOOKUP('SPM-D.DOSEN (2)'!C40,#REF!,1,FALSE),#REF!)+SUMIF(#REF!,VLOOKUP(C40,#REF!,1,FALSE),#REF!)</f>
        <v>#REF!</v>
      </c>
      <c r="H40" s="152" t="e">
        <f>SUMIF(#REF!,VLOOKUP(C40,#REF!,1,FALSE),#REF!)+SUMIF(#REF!,VLOOKUP(C40,#REF!,1,FALSE),#REF!)+SUMIF(#REF!,VLOOKUP(C40,#REF!,1,FALSE),#REF!)+SUMIF(#REF!,VLOOKUP(C40,#REF!,1,FALSE),#REF!)+SUMIF(#REF!,VLOOKUP(C40,#REF!,1,FALSE),#REF!)</f>
        <v>#REF!</v>
      </c>
      <c r="I40" s="152" t="e">
        <f>SUMIF(#REF!,VLOOKUP(C40,#REF!,1,FALSE),#REF!)+SUMIF(#REF!,VLOOKUP(C40,#REF!,1,FALSE),#REF!)+SUMIF(#REF!,VLOOKUP(C40,#REF!,1,FALSE),#REF!)+SUMIF(#REF!,VLOOKUP('SPM-D.DOSEN (2)'!C40,#REF!,1,FALSE),#REF!)+SUMIF(#REF!,VLOOKUP(C40,#REF!,1,FALSE),#REF!)</f>
        <v>#REF!</v>
      </c>
      <c r="J40" s="152" t="e">
        <f>SUMIF(#REF!,VLOOKUP(C40,#REF!,1,FALSE),#REF!)+SUMIF(#REF!,VLOOKUP(C40,#REF!,1,FALSE),#REF!)+SUMIF(#REF!,VLOOKUP(C40,#REF!,1,FALSE),#REF!)+SUMIF(#REF!,VLOOKUP(C40,#REF!,1,FALSE),#REF!)+SUMIF(#REF!,VLOOKUP(C40,#REF!,1,FALSE),#REF!)</f>
        <v>#REF!</v>
      </c>
      <c r="K40" s="152" t="e">
        <f>SUMIF(#REF!,VLOOKUP(C40,#REF!,1,FALSE),#REF!)+SUMIF(#REF!,VLOOKUP(C40,#REF!,1,FALSE),#REF!)+SUMIF(#REF!,VLOOKUP(C40,#REF!,1,FALSE),#REF!)+SUMIF(#REF!,VLOOKUP('SPM-D.DOSEN (2)'!C40,#REF!,1,FALSE),#REF!)+SUMIF(#REF!,VLOOKUP(C40,#REF!,1,FALSE),#REF!)</f>
        <v>#REF!</v>
      </c>
      <c r="L40" s="149" t="e">
        <f t="shared" si="0"/>
        <v>#REF!</v>
      </c>
      <c r="N40" s="1420"/>
      <c r="O40" s="133">
        <v>9</v>
      </c>
      <c r="P40" s="134" t="s">
        <v>27</v>
      </c>
      <c r="Q40" s="152" t="e">
        <f>SUMIF(#REF!,VLOOKUP(P40,#REF!,1,FALSE),#REF!)+SUMIF(#REF!,VLOOKUP(P40,#REF!,1,FALSE),#REF!)+SUMIF(#REF!,VLOOKUP(P40,#REF!,1,FALSE),#REF!)+SUMIF(#REF!,VLOOKUP(P40,#REF!,1,FALSE),#REF!)+SUMIF(#REF!,VLOOKUP(P40,#REF!,1,FALSE),#REF!)</f>
        <v>#REF!</v>
      </c>
      <c r="R40" s="152" t="e">
        <f>SUMIF(#REF!,VLOOKUP(P40,#REF!,1,FALSE),#REF!)+SUMIF(#REF!,VLOOKUP(P40,#REF!,1,FALSE),#REF!)+SUMIF(#REF!,VLOOKUP(P40,#REF!,1,FALSE),#REF!)+SUMIF(#REF!,VLOOKUP('SPM-D.DOSEN (2)'!P40,#REF!,1,FALSE),#REF!)+SUMIF(#REF!,VLOOKUP(P40,#REF!,1,FALSE),#REF!)</f>
        <v>#REF!</v>
      </c>
      <c r="S40" s="152" t="e">
        <f>SUMIF(#REF!,VLOOKUP(P40,#REF!,1,FALSE),#REF!)+SUMIF(#REF!,VLOOKUP(P40,#REF!,1,FALSE),#REF!)+SUMIF(#REF!,VLOOKUP(P40,#REF!,1,FALSE),#REF!)+SUMIF(#REF!,VLOOKUP(P40,#REF!,1,FALSE),#REF!)+SUMIF(#REF!,VLOOKUP(P40,#REF!,1,FALSE),#REF!)</f>
        <v>#REF!</v>
      </c>
      <c r="T40" s="152" t="e">
        <f>SUMIF(#REF!,VLOOKUP(P40,#REF!,1,FALSE),#REF!)+SUMIF(#REF!,VLOOKUP(P40,#REF!,1,FALSE),#REF!)+SUMIF(#REF!,VLOOKUP(P40,#REF!,1,FALSE),#REF!)+SUMIF(#REF!,VLOOKUP('SPM-D.DOSEN (2)'!P40,#REF!,1,FALSE),#REF!)+SUMIF(#REF!,VLOOKUP(P40,#REF!,1,FALSE),#REF!)</f>
        <v>#REF!</v>
      </c>
      <c r="U40" s="152" t="e">
        <f>SUMIF(#REF!,VLOOKUP(P40,#REF!,1,FALSE),#REF!)+SUMIF(#REF!,VLOOKUP(P40,#REF!,1,FALSE),#REF!)+SUMIF(#REF!,VLOOKUP(P40,#REF!,1,FALSE),#REF!)+SUMIF(#REF!,VLOOKUP(P40,#REF!,1,FALSE),#REF!)+SUMIF(#REF!,VLOOKUP(P40,#REF!,1,FALSE),#REF!)</f>
        <v>#REF!</v>
      </c>
      <c r="V40" s="152" t="e">
        <f>SUMIF(#REF!,VLOOKUP(P40,#REF!,1,FALSE),#REF!)+SUMIF(#REF!,VLOOKUP(P40,#REF!,1,FALSE),#REF!)+SUMIF(#REF!,VLOOKUP(C40,#REF!,1,FALSE),#REF!)+SUMIF(#REF!,VLOOKUP('SPM-D.DOSEN (2)'!P40,#REF!,1,FALSE),#REF!)+SUMIF(#REF!,VLOOKUP(P40,#REF!,1,FALSE),#REF!)</f>
        <v>#REF!</v>
      </c>
    </row>
    <row r="41" spans="1:22">
      <c r="A41" s="1453"/>
      <c r="B41" s="128">
        <v>3</v>
      </c>
      <c r="C41" s="129" t="s">
        <v>321</v>
      </c>
      <c r="D41" s="199" t="e">
        <f>SUMIF(#REF!,VLOOKUP(C41,#REF!,1,FALSE),#REF!)+SUMIF(#REF!,VLOOKUP(C41,#REF!,1,FALSE),#REF!)+SUMIF(#REF!,VLOOKUP(C41,#REF!,1,FALSE),#REF!)+SUMIF(#REF!,VLOOKUP(C41,#REF!,1,FALSE),#REF!)+SUMIF(#REF!,VLOOKUP(C41,#REF!,1,FALSE),#REF!)</f>
        <v>#REF!</v>
      </c>
      <c r="E41" s="199" t="e">
        <f>SUMIF(#REF!,VLOOKUP(C41,#REF!,1,FALSE),#REF!)+SUMIF(#REF!,VLOOKUP(C41,#REF!,1,FALSE),#REF!)+SUMIF(#REF!,VLOOKUP(C41,#REF!,1,FALSE),#REF!)+SUMIF(#REF!,VLOOKUP('SPM-D.DOSEN (2)'!C41,#REF!,1,FALSE),#REF!)+SUMIF(#REF!,VLOOKUP(C41,#REF!,1,FALSE),#REF!)</f>
        <v>#REF!</v>
      </c>
      <c r="F41" s="151" t="e">
        <f>SUMIF(#REF!,VLOOKUP(C41,#REF!,1,FALSE),#REF!)+SUMIF(#REF!,VLOOKUP(C41,#REF!,1,FALSE),#REF!)+SUMIF(#REF!,VLOOKUP(C41,#REF!,1,FALSE),#REF!)+SUMIF(#REF!,VLOOKUP(C41,#REF!,1,FALSE),#REF!)+SUMIF(#REF!,VLOOKUP(C41,#REF!,1,FALSE),#REF!)</f>
        <v>#REF!</v>
      </c>
      <c r="G41" s="152" t="e">
        <f>SUMIF(#REF!,VLOOKUP(C41,#REF!,1,FALSE),#REF!)+SUMIF(#REF!,VLOOKUP(C41,#REF!,1,FALSE),#REF!)+SUMIF(#REF!,VLOOKUP(C41,#REF!,1,FALSE),#REF!)+SUMIF(#REF!,VLOOKUP('SPM-D.DOSEN (2)'!C41,#REF!,1,FALSE),#REF!)+SUMIF(#REF!,VLOOKUP(C41,#REF!,1,FALSE),#REF!)</f>
        <v>#REF!</v>
      </c>
      <c r="H41" s="152" t="e">
        <f>SUMIF(#REF!,VLOOKUP(C41,#REF!,1,FALSE),#REF!)+SUMIF(#REF!,VLOOKUP(C41,#REF!,1,FALSE),#REF!)+SUMIF(#REF!,VLOOKUP(C41,#REF!,1,FALSE),#REF!)+SUMIF(#REF!,VLOOKUP(C41,#REF!,1,FALSE),#REF!)+SUMIF(#REF!,VLOOKUP(C41,#REF!,1,FALSE),#REF!)</f>
        <v>#REF!</v>
      </c>
      <c r="I41" s="152" t="e">
        <f>SUMIF(#REF!,VLOOKUP(C41,#REF!,1,FALSE),#REF!)+SUMIF(#REF!,VLOOKUP(C41,#REF!,1,FALSE),#REF!)+SUMIF(#REF!,VLOOKUP(C41,#REF!,1,FALSE),#REF!)+SUMIF(#REF!,VLOOKUP('SPM-D.DOSEN (2)'!C41,#REF!,1,FALSE),#REF!)+SUMIF(#REF!,VLOOKUP(C41,#REF!,1,FALSE),#REF!)</f>
        <v>#REF!</v>
      </c>
      <c r="J41" s="152" t="e">
        <f>SUMIF(#REF!,VLOOKUP(C41,#REF!,1,FALSE),#REF!)+SUMIF(#REF!,VLOOKUP(C41,#REF!,1,FALSE),#REF!)+SUMIF(#REF!,VLOOKUP(C41,#REF!,1,FALSE),#REF!)+SUMIF(#REF!,VLOOKUP(C41,#REF!,1,FALSE),#REF!)+SUMIF(#REF!,VLOOKUP(C41,#REF!,1,FALSE),#REF!)</f>
        <v>#REF!</v>
      </c>
      <c r="K41" s="152" t="e">
        <f>SUMIF(#REF!,VLOOKUP(C41,#REF!,1,FALSE),#REF!)+SUMIF(#REF!,VLOOKUP(C41,#REF!,1,FALSE),#REF!)+SUMIF(#REF!,VLOOKUP(C41,#REF!,1,FALSE),#REF!)+SUMIF(#REF!,VLOOKUP('SPM-D.DOSEN (2)'!C41,#REF!,1,FALSE),#REF!)+SUMIF(#REF!,VLOOKUP(C41,#REF!,1,FALSE),#REF!)</f>
        <v>#REF!</v>
      </c>
      <c r="L41" s="149" t="e">
        <f t="shared" si="0"/>
        <v>#REF!</v>
      </c>
      <c r="P41" s="127" t="s">
        <v>6245</v>
      </c>
    </row>
    <row r="42" spans="1:22">
      <c r="A42" s="1453"/>
      <c r="B42" s="128">
        <v>4</v>
      </c>
      <c r="C42" s="129" t="s">
        <v>50</v>
      </c>
      <c r="D42" s="199" t="e">
        <f>SUMIF(#REF!,VLOOKUP(C42,#REF!,1,FALSE),#REF!)+SUMIF(#REF!,VLOOKUP(C42,#REF!,1,FALSE),#REF!)+SUMIF(#REF!,VLOOKUP(C42,#REF!,1,FALSE),#REF!)+SUMIF(#REF!,VLOOKUP(C42,#REF!,1,FALSE),#REF!)+SUMIF(#REF!,VLOOKUP(C42,#REF!,1,FALSE),#REF!)</f>
        <v>#REF!</v>
      </c>
      <c r="E42" s="199" t="e">
        <f>SUMIF(#REF!,VLOOKUP(C42,#REF!,1,FALSE),#REF!)+SUMIF(#REF!,VLOOKUP(C42,#REF!,1,FALSE),#REF!)+SUMIF(#REF!,VLOOKUP(C42,#REF!,1,FALSE),#REF!)+SUMIF(#REF!,VLOOKUP('SPM-D.DOSEN (2)'!C42,#REF!,1,FALSE),#REF!)+SUMIF(#REF!,VLOOKUP(C42,#REF!,1,FALSE),#REF!)</f>
        <v>#REF!</v>
      </c>
      <c r="F42" s="151" t="e">
        <f>SUMIF(#REF!,VLOOKUP(C42,#REF!,1,FALSE),#REF!)+SUMIF(#REF!,VLOOKUP(C42,#REF!,1,FALSE),#REF!)+SUMIF(#REF!,VLOOKUP(C42,#REF!,1,FALSE),#REF!)+SUMIF(#REF!,VLOOKUP(C42,#REF!,1,FALSE),#REF!)+SUMIF(#REF!,VLOOKUP(C42,#REF!,1,FALSE),#REF!)</f>
        <v>#REF!</v>
      </c>
      <c r="G42" s="152" t="e">
        <f>SUMIF(#REF!,VLOOKUP(C42,#REF!,1,FALSE),#REF!)+SUMIF(#REF!,VLOOKUP(C42,#REF!,1,FALSE),#REF!)+SUMIF(#REF!,VLOOKUP(C42,#REF!,1,FALSE),#REF!)+SUMIF(#REF!,VLOOKUP('SPM-D.DOSEN (2)'!C42,#REF!,1,FALSE),#REF!)+SUMIF(#REF!,VLOOKUP(C42,#REF!,1,FALSE),#REF!)</f>
        <v>#REF!</v>
      </c>
      <c r="H42" s="152" t="e">
        <f>SUMIF(#REF!,VLOOKUP(C42,#REF!,1,FALSE),#REF!)+SUMIF(#REF!,VLOOKUP(C42,#REF!,1,FALSE),#REF!)+SUMIF(#REF!,VLOOKUP(C42,#REF!,1,FALSE),#REF!)+SUMIF(#REF!,VLOOKUP(C42,#REF!,1,FALSE),#REF!)+SUMIF(#REF!,VLOOKUP(C42,#REF!,1,FALSE),#REF!)</f>
        <v>#REF!</v>
      </c>
      <c r="I42" s="152" t="e">
        <f>SUMIF(#REF!,VLOOKUP(C42,#REF!,1,FALSE),#REF!)+SUMIF(#REF!,VLOOKUP(C42,#REF!,1,FALSE),#REF!)+SUMIF(#REF!,VLOOKUP(C42,#REF!,1,FALSE),#REF!)+SUMIF(#REF!,VLOOKUP('SPM-D.DOSEN (2)'!C42,#REF!,1,FALSE),#REF!)+SUMIF(#REF!,VLOOKUP(C42,#REF!,1,FALSE),#REF!)</f>
        <v>#REF!</v>
      </c>
      <c r="J42" s="152" t="e">
        <f>SUMIF(#REF!,VLOOKUP(C42,#REF!,1,FALSE),#REF!)+SUMIF(#REF!,VLOOKUP(C42,#REF!,1,FALSE),#REF!)+SUMIF(#REF!,VLOOKUP(C42,#REF!,1,FALSE),#REF!)+SUMIF(#REF!,VLOOKUP(C42,#REF!,1,FALSE),#REF!)+SUMIF(#REF!,VLOOKUP(C42,#REF!,1,FALSE),#REF!)</f>
        <v>#REF!</v>
      </c>
      <c r="K42" s="152" t="e">
        <f>SUMIF(#REF!,VLOOKUP(C42,#REF!,1,FALSE),#REF!)+SUMIF(#REF!,VLOOKUP(C42,#REF!,1,FALSE),#REF!)+SUMIF(#REF!,VLOOKUP(C42,#REF!,1,FALSE),#REF!)+SUMIF(#REF!,VLOOKUP('SPM-D.DOSEN (2)'!C42,#REF!,1,FALSE),#REF!)+SUMIF(#REF!,VLOOKUP(C42,#REF!,1,FALSE),#REF!)</f>
        <v>#REF!</v>
      </c>
      <c r="L42" s="149" t="e">
        <f t="shared" si="0"/>
        <v>#REF!</v>
      </c>
      <c r="P42" s="127" t="s">
        <v>737</v>
      </c>
      <c r="Q42" s="149" t="e">
        <f>SUM(Q20:Q21)</f>
        <v>#REF!</v>
      </c>
      <c r="R42" s="149" t="e">
        <f>SUM(R20:R21)</f>
        <v>#REF!</v>
      </c>
      <c r="S42" s="149" t="e">
        <f>SUM(S20:S21)</f>
        <v>#REF!</v>
      </c>
      <c r="T42" s="149" t="e">
        <f>SUM(T20:T21)</f>
        <v>#REF!</v>
      </c>
      <c r="U42" s="149"/>
    </row>
    <row r="43" spans="1:22">
      <c r="A43" s="1453"/>
      <c r="B43" s="128">
        <v>5</v>
      </c>
      <c r="C43" s="129" t="s">
        <v>1089</v>
      </c>
      <c r="D43" s="199" t="e">
        <f>SUMIF(#REF!,VLOOKUP(C43,#REF!,1,FALSE),#REF!)+SUMIF(#REF!,VLOOKUP(C43,#REF!,1,FALSE),#REF!)+SUMIF(#REF!,VLOOKUP(C43,#REF!,1,FALSE),#REF!)+SUMIF(#REF!,VLOOKUP(C43,#REF!,1,FALSE),#REF!)+SUMIF(#REF!,VLOOKUP(C43,#REF!,1,FALSE),#REF!)</f>
        <v>#REF!</v>
      </c>
      <c r="E43" s="199" t="e">
        <f>SUMIF(#REF!,VLOOKUP(C43,#REF!,1,FALSE),#REF!)+SUMIF(#REF!,VLOOKUP(C43,#REF!,1,FALSE),#REF!)+SUMIF(#REF!,VLOOKUP(C43,#REF!,1,FALSE),#REF!)+SUMIF(#REF!,VLOOKUP('SPM-D.DOSEN (2)'!C43,#REF!,1,FALSE),#REF!)+SUMIF(#REF!,VLOOKUP(C43,#REF!,1,FALSE),#REF!)</f>
        <v>#REF!</v>
      </c>
      <c r="F43" s="151" t="e">
        <f>SUMIF(#REF!,VLOOKUP(C43,#REF!,1,FALSE),#REF!)+SUMIF(#REF!,VLOOKUP(C43,#REF!,1,FALSE),#REF!)+SUMIF(#REF!,VLOOKUP(C43,#REF!,1,FALSE),#REF!)+SUMIF(#REF!,VLOOKUP(C43,#REF!,1,FALSE),#REF!)+SUMIF(#REF!,VLOOKUP(C43,#REF!,1,FALSE),#REF!)</f>
        <v>#REF!</v>
      </c>
      <c r="G43" s="152" t="e">
        <f>SUMIF(#REF!,VLOOKUP(C43,#REF!,1,FALSE),#REF!)+SUMIF(#REF!,VLOOKUP(C43,#REF!,1,FALSE),#REF!)+SUMIF(#REF!,VLOOKUP(C43,#REF!,1,FALSE),#REF!)+SUMIF(#REF!,VLOOKUP('SPM-D.DOSEN (2)'!C43,#REF!,1,FALSE),#REF!)+SUMIF(#REF!,VLOOKUP(C43,#REF!,1,FALSE),#REF!)</f>
        <v>#REF!</v>
      </c>
      <c r="H43" s="152" t="e">
        <f>SUMIF(#REF!,VLOOKUP(C43,#REF!,1,FALSE),#REF!)+SUMIF(#REF!,VLOOKUP(C43,#REF!,1,FALSE),#REF!)+SUMIF(#REF!,VLOOKUP(C43,#REF!,1,FALSE),#REF!)+SUMIF(#REF!,VLOOKUP(C43,#REF!,1,FALSE),#REF!)+SUMIF(#REF!,VLOOKUP(C43,#REF!,1,FALSE),#REF!)</f>
        <v>#REF!</v>
      </c>
      <c r="I43" s="152" t="e">
        <f>SUMIF(#REF!,VLOOKUP(C43,#REF!,1,FALSE),#REF!)+SUMIF(#REF!,VLOOKUP(C43,#REF!,1,FALSE),#REF!)+SUMIF(#REF!,VLOOKUP(C43,#REF!,1,FALSE),#REF!)+SUMIF(#REF!,VLOOKUP('SPM-D.DOSEN (2)'!C43,#REF!,1,FALSE),#REF!)+SUMIF(#REF!,VLOOKUP(C43,#REF!,1,FALSE),#REF!)</f>
        <v>#REF!</v>
      </c>
      <c r="J43" s="152" t="e">
        <f>SUMIF(#REF!,VLOOKUP(C43,#REF!,1,FALSE),#REF!)+SUMIF(#REF!,VLOOKUP(C43,#REF!,1,FALSE),#REF!)+SUMIF(#REF!,VLOOKUP(C43,#REF!,1,FALSE),#REF!)+SUMIF(#REF!,VLOOKUP(C43,#REF!,1,FALSE),#REF!)+SUMIF(#REF!,VLOOKUP(C43,#REF!,1,FALSE),#REF!)</f>
        <v>#REF!</v>
      </c>
      <c r="K43" s="152" t="e">
        <f>SUMIF(#REF!,VLOOKUP(C43,#REF!,1,FALSE),#REF!)+SUMIF(#REF!,VLOOKUP(C43,#REF!,1,FALSE),#REF!)+SUMIF(#REF!,VLOOKUP(C43,#REF!,1,FALSE),#REF!)+SUMIF(#REF!,VLOOKUP('SPM-D.DOSEN (2)'!C43,#REF!,1,FALSE),#REF!)+SUMIF(#REF!,VLOOKUP(C43,#REF!,1,FALSE),#REF!)</f>
        <v>#REF!</v>
      </c>
      <c r="L43" s="149" t="e">
        <f t="shared" si="0"/>
        <v>#REF!</v>
      </c>
      <c r="P43" s="127" t="s">
        <v>908</v>
      </c>
      <c r="Q43" s="149">
        <v>121833333.33333333</v>
      </c>
      <c r="R43" s="149">
        <v>72000000</v>
      </c>
      <c r="S43" s="149">
        <v>320630833.33333337</v>
      </c>
      <c r="T43" s="149">
        <v>23685458.333333336</v>
      </c>
      <c r="U43" s="149"/>
    </row>
    <row r="44" spans="1:22">
      <c r="A44" s="1454" t="s">
        <v>217</v>
      </c>
      <c r="B44" s="133">
        <v>1</v>
      </c>
      <c r="C44" s="134" t="s">
        <v>72</v>
      </c>
      <c r="D44" s="199" t="e">
        <f>SUMIF(#REF!,VLOOKUP(C44,#REF!,1,FALSE),#REF!)+SUMIF(#REF!,VLOOKUP(C44,#REF!,1,FALSE),#REF!)+SUMIF(#REF!,VLOOKUP(C44,#REF!,1,FALSE),#REF!)+SUMIF(#REF!,VLOOKUP(C44,#REF!,1,FALSE),#REF!)+SUMIF(#REF!,VLOOKUP(C44,#REF!,1,FALSE),#REF!)</f>
        <v>#REF!</v>
      </c>
      <c r="E44" s="199" t="e">
        <f>SUMIF(#REF!,VLOOKUP(C44,#REF!,1,FALSE),#REF!)+SUMIF(#REF!,VLOOKUP(C44,#REF!,1,FALSE),#REF!)+SUMIF(#REF!,VLOOKUP(C44,#REF!,1,FALSE),#REF!)+SUMIF(#REF!,VLOOKUP('SPM-D.DOSEN (2)'!C44,#REF!,1,FALSE),#REF!)+SUMIF(#REF!,VLOOKUP(C44,#REF!,1,FALSE),#REF!)</f>
        <v>#REF!</v>
      </c>
      <c r="F44" s="151" t="e">
        <f>SUMIF(#REF!,VLOOKUP(C44,#REF!,1,FALSE),#REF!)+SUMIF(#REF!,VLOOKUP(C44,#REF!,1,FALSE),#REF!)+SUMIF(#REF!,VLOOKUP(C44,#REF!,1,FALSE),#REF!)+SUMIF(#REF!,VLOOKUP(C44,#REF!,1,FALSE),#REF!)+SUMIF(#REF!,VLOOKUP(C44,#REF!,1,FALSE),#REF!)</f>
        <v>#REF!</v>
      </c>
      <c r="G44" s="152" t="e">
        <f>SUMIF(#REF!,VLOOKUP(C44,#REF!,1,FALSE),#REF!)+SUMIF(#REF!,VLOOKUP(C44,#REF!,1,FALSE),#REF!)+SUMIF(#REF!,VLOOKUP(C44,#REF!,1,FALSE),#REF!)+SUMIF(#REF!,VLOOKUP('SPM-D.DOSEN (2)'!C44,#REF!,1,FALSE),#REF!)+SUMIF(#REF!,VLOOKUP(C44,#REF!,1,FALSE),#REF!)</f>
        <v>#REF!</v>
      </c>
      <c r="H44" s="152" t="e">
        <f>SUMIF(#REF!,VLOOKUP(C44,#REF!,1,FALSE),#REF!)+SUMIF(#REF!,VLOOKUP(C44,#REF!,1,FALSE),#REF!)+SUMIF(#REF!,VLOOKUP(C44,#REF!,1,FALSE),#REF!)+SUMIF(#REF!,VLOOKUP(C44,#REF!,1,FALSE),#REF!)+SUMIF(#REF!,VLOOKUP(C44,#REF!,1,FALSE),#REF!)</f>
        <v>#REF!</v>
      </c>
      <c r="I44" s="152" t="e">
        <f>SUMIF(#REF!,VLOOKUP(C44,#REF!,1,FALSE),#REF!)+SUMIF(#REF!,VLOOKUP(C44,#REF!,1,FALSE),#REF!)+SUMIF(#REF!,VLOOKUP(C44,#REF!,1,FALSE),#REF!)+SUMIF(#REF!,VLOOKUP('SPM-D.DOSEN (2)'!C44,#REF!,1,FALSE),#REF!)+SUMIF(#REF!,VLOOKUP(C44,#REF!,1,FALSE),#REF!)</f>
        <v>#REF!</v>
      </c>
      <c r="J44" s="152" t="e">
        <f>SUMIF(#REF!,VLOOKUP(C44,#REF!,1,FALSE),#REF!)+SUMIF(#REF!,VLOOKUP(C44,#REF!,1,FALSE),#REF!)+SUMIF(#REF!,VLOOKUP(C44,#REF!,1,FALSE),#REF!)+SUMIF(#REF!,VLOOKUP(C44,#REF!,1,FALSE),#REF!)+SUMIF(#REF!,VLOOKUP(C44,#REF!,1,FALSE),#REF!)</f>
        <v>#REF!</v>
      </c>
      <c r="K44" s="152" t="e">
        <f>SUMIF(#REF!,VLOOKUP(C44,#REF!,1,FALSE),#REF!)+SUMIF(#REF!,VLOOKUP(C44,#REF!,1,FALSE),#REF!)+SUMIF(#REF!,VLOOKUP(C44,#REF!,1,FALSE),#REF!)+SUMIF(#REF!,VLOOKUP('SPM-D.DOSEN (2)'!C44,#REF!,1,FALSE),#REF!)+SUMIF(#REF!,VLOOKUP(C44,#REF!,1,FALSE),#REF!)</f>
        <v>#REF!</v>
      </c>
      <c r="L44" s="149" t="e">
        <f t="shared" si="0"/>
        <v>#REF!</v>
      </c>
      <c r="P44" s="127" t="s">
        <v>1097</v>
      </c>
      <c r="Q44" s="149">
        <v>121833333.33333333</v>
      </c>
      <c r="R44" s="149">
        <v>72000000</v>
      </c>
      <c r="S44" s="149">
        <v>320630833.33333337</v>
      </c>
      <c r="T44" s="149">
        <v>23685458.333333336</v>
      </c>
      <c r="U44" s="149"/>
    </row>
    <row r="45" spans="1:22">
      <c r="A45" s="1454"/>
      <c r="B45" s="133">
        <v>2</v>
      </c>
      <c r="C45" s="134" t="s">
        <v>35</v>
      </c>
      <c r="D45" s="199" t="e">
        <f>SUMIF(#REF!,VLOOKUP(C45,#REF!,1,FALSE),#REF!)+SUMIF(#REF!,VLOOKUP(C45,#REF!,1,FALSE),#REF!)+SUMIF(#REF!,VLOOKUP(C45,#REF!,1,FALSE),#REF!)+SUMIF(#REF!,VLOOKUP(C45,#REF!,1,FALSE),#REF!)+SUMIF(#REF!,VLOOKUP(C45,#REF!,1,FALSE),#REF!)</f>
        <v>#REF!</v>
      </c>
      <c r="E45" s="199" t="e">
        <f>SUMIF(#REF!,VLOOKUP(C45,#REF!,1,FALSE),#REF!)+SUMIF(#REF!,VLOOKUP(C45,#REF!,1,FALSE),#REF!)+SUMIF(#REF!,VLOOKUP(C45,#REF!,1,FALSE),#REF!)+SUMIF(#REF!,VLOOKUP('SPM-D.DOSEN (2)'!C45,#REF!,1,FALSE),#REF!)+SUMIF(#REF!,VLOOKUP(C45,#REF!,1,FALSE),#REF!)</f>
        <v>#REF!</v>
      </c>
      <c r="F45" s="151" t="e">
        <f>SUMIF(#REF!,VLOOKUP(C45,#REF!,1,FALSE),#REF!)+SUMIF(#REF!,VLOOKUP(C45,#REF!,1,FALSE),#REF!)+SUMIF(#REF!,VLOOKUP(C45,#REF!,1,FALSE),#REF!)+SUMIF(#REF!,VLOOKUP(C45,#REF!,1,FALSE),#REF!)+SUMIF(#REF!,VLOOKUP(C45,#REF!,1,FALSE),#REF!)</f>
        <v>#REF!</v>
      </c>
      <c r="G45" s="152" t="e">
        <f>SUMIF(#REF!,VLOOKUP(C45,#REF!,1,FALSE),#REF!)+SUMIF(#REF!,VLOOKUP(C45,#REF!,1,FALSE),#REF!)+SUMIF(#REF!,VLOOKUP(C45,#REF!,1,FALSE),#REF!)+SUMIF(#REF!,VLOOKUP('SPM-D.DOSEN (2)'!C45,#REF!,1,FALSE),#REF!)+SUMIF(#REF!,VLOOKUP(C45,#REF!,1,FALSE),#REF!)</f>
        <v>#REF!</v>
      </c>
      <c r="H45" s="152" t="e">
        <f>SUMIF(#REF!,VLOOKUP(C45,#REF!,1,FALSE),#REF!)+SUMIF(#REF!,VLOOKUP(C45,#REF!,1,FALSE),#REF!)+SUMIF(#REF!,VLOOKUP(C45,#REF!,1,FALSE),#REF!)+SUMIF(#REF!,VLOOKUP(C45,#REF!,1,FALSE),#REF!)+SUMIF(#REF!,VLOOKUP(C45,#REF!,1,FALSE),#REF!)</f>
        <v>#REF!</v>
      </c>
      <c r="I45" s="152" t="e">
        <f>SUMIF(#REF!,VLOOKUP(C45,#REF!,1,FALSE),#REF!)+SUMIF(#REF!,VLOOKUP(C45,#REF!,1,FALSE),#REF!)+SUMIF(#REF!,VLOOKUP(C45,#REF!,1,FALSE),#REF!)+SUMIF(#REF!,VLOOKUP('SPM-D.DOSEN (2)'!C45,#REF!,1,FALSE),#REF!)+SUMIF(#REF!,VLOOKUP(C45,#REF!,1,FALSE),#REF!)</f>
        <v>#REF!</v>
      </c>
      <c r="J45" s="152" t="e">
        <f>SUMIF(#REF!,VLOOKUP(C45,#REF!,1,FALSE),#REF!)+SUMIF(#REF!,VLOOKUP(C45,#REF!,1,FALSE),#REF!)+SUMIF(#REF!,VLOOKUP(C45,#REF!,1,FALSE),#REF!)+SUMIF(#REF!,VLOOKUP(C45,#REF!,1,FALSE),#REF!)+SUMIF(#REF!,VLOOKUP(C45,#REF!,1,FALSE),#REF!)</f>
        <v>#REF!</v>
      </c>
      <c r="K45" s="152" t="e">
        <f>SUMIF(#REF!,VLOOKUP(C45,#REF!,1,FALSE),#REF!)+SUMIF(#REF!,VLOOKUP(C45,#REF!,1,FALSE),#REF!)+SUMIF(#REF!,VLOOKUP(C45,#REF!,1,FALSE),#REF!)+SUMIF(#REF!,VLOOKUP('SPM-D.DOSEN (2)'!C45,#REF!,1,FALSE),#REF!)+SUMIF(#REF!,VLOOKUP(C45,#REF!,1,FALSE),#REF!)</f>
        <v>#REF!</v>
      </c>
      <c r="L45" s="149" t="e">
        <f t="shared" si="0"/>
        <v>#REF!</v>
      </c>
      <c r="P45" s="127" t="s">
        <v>974</v>
      </c>
      <c r="Q45" s="149">
        <v>121833333.33333333</v>
      </c>
      <c r="R45" s="149">
        <v>72000000</v>
      </c>
      <c r="S45" s="149">
        <v>320630833.33333337</v>
      </c>
      <c r="T45" s="149">
        <v>23685458.333333336</v>
      </c>
      <c r="U45" s="149"/>
    </row>
    <row r="46" spans="1:22">
      <c r="A46" s="1454"/>
      <c r="B46" s="133">
        <v>3</v>
      </c>
      <c r="C46" s="134" t="s">
        <v>37</v>
      </c>
      <c r="D46" s="199" t="e">
        <f>SUMIF(#REF!,VLOOKUP(C46,#REF!,1,FALSE),#REF!)+SUMIF(#REF!,VLOOKUP(C46,#REF!,1,FALSE),#REF!)+SUMIF(#REF!,VLOOKUP(C46,#REF!,1,FALSE),#REF!)+SUMIF(#REF!,VLOOKUP(C46,#REF!,1,FALSE),#REF!)+SUMIF(#REF!,VLOOKUP(C46,#REF!,1,FALSE),#REF!)</f>
        <v>#REF!</v>
      </c>
      <c r="E46" s="199" t="e">
        <f>SUMIF(#REF!,VLOOKUP(C46,#REF!,1,FALSE),#REF!)+SUMIF(#REF!,VLOOKUP(C46,#REF!,1,FALSE),#REF!)+SUMIF(#REF!,VLOOKUP(C46,#REF!,1,FALSE),#REF!)+SUMIF(#REF!,VLOOKUP('SPM-D.DOSEN (2)'!C46,#REF!,1,FALSE),#REF!)+SUMIF(#REF!,VLOOKUP(C46,#REF!,1,FALSE),#REF!)</f>
        <v>#REF!</v>
      </c>
      <c r="F46" s="151" t="e">
        <f>SUMIF(#REF!,VLOOKUP(C46,#REF!,1,FALSE),#REF!)+SUMIF(#REF!,VLOOKUP(C46,#REF!,1,FALSE),#REF!)+SUMIF(#REF!,VLOOKUP(C46,#REF!,1,FALSE),#REF!)+SUMIF(#REF!,VLOOKUP(C46,#REF!,1,FALSE),#REF!)+SUMIF(#REF!,VLOOKUP(C46,#REF!,1,FALSE),#REF!)</f>
        <v>#REF!</v>
      </c>
      <c r="G46" s="188" t="e">
        <f>SUMIF(#REF!,VLOOKUP(C46,#REF!,1,FALSE),#REF!)+SUMIF(#REF!,VLOOKUP(C46,#REF!,1,FALSE),#REF!)+SUMIF(#REF!,VLOOKUP(C46,#REF!,1,FALSE),#REF!)+SUMIF(#REF!,VLOOKUP('SPM-D.DOSEN (2)'!C46,#REF!,1,FALSE),#REF!)+SUMIF(#REF!,VLOOKUP(C46,#REF!,1,FALSE),#REF!)</f>
        <v>#REF!</v>
      </c>
      <c r="H46" s="152" t="e">
        <f>SUMIF(#REF!,VLOOKUP(C46,#REF!,1,FALSE),#REF!)+SUMIF(#REF!,VLOOKUP(C46,#REF!,1,FALSE),#REF!)+SUMIF(#REF!,VLOOKUP(C46,#REF!,1,FALSE),#REF!)+SUMIF(#REF!,VLOOKUP(C46,#REF!,1,FALSE),#REF!)+SUMIF(#REF!,VLOOKUP(C46,#REF!,1,FALSE),#REF!)</f>
        <v>#REF!</v>
      </c>
      <c r="I46" s="152" t="e">
        <f>SUMIF(#REF!,VLOOKUP(C46,#REF!,1,FALSE),#REF!)+SUMIF(#REF!,VLOOKUP(C46,#REF!,1,FALSE),#REF!)+SUMIF(#REF!,VLOOKUP(C46,#REF!,1,FALSE),#REF!)+SUMIF(#REF!,VLOOKUP('SPM-D.DOSEN (2)'!C46,#REF!,1,FALSE),#REF!)+SUMIF(#REF!,VLOOKUP(C46,#REF!,1,FALSE),#REF!)</f>
        <v>#REF!</v>
      </c>
      <c r="J46" s="152" t="e">
        <f>SUMIF(#REF!,VLOOKUP(C46,#REF!,1,FALSE),#REF!)+SUMIF(#REF!,VLOOKUP(C46,#REF!,1,FALSE),#REF!)+SUMIF(#REF!,VLOOKUP(C46,#REF!,1,FALSE),#REF!)+SUMIF(#REF!,VLOOKUP(C46,#REF!,1,FALSE),#REF!)+SUMIF(#REF!,VLOOKUP(C46,#REF!,1,FALSE),#REF!)</f>
        <v>#REF!</v>
      </c>
      <c r="K46" s="152" t="e">
        <f>SUMIF(#REF!,VLOOKUP(C46,#REF!,1,FALSE),#REF!)+SUMIF(#REF!,VLOOKUP(C46,#REF!,1,FALSE),#REF!)+SUMIF(#REF!,VLOOKUP(C46,#REF!,1,FALSE),#REF!)+SUMIF(#REF!,VLOOKUP('SPM-D.DOSEN (2)'!C46,#REF!,1,FALSE),#REF!)+SUMIF(#REF!,VLOOKUP(C46,#REF!,1,FALSE),#REF!)</f>
        <v>#REF!</v>
      </c>
      <c r="L46" s="149" t="e">
        <f t="shared" si="0"/>
        <v>#REF!</v>
      </c>
      <c r="Q46" s="181">
        <f>SUM(Q43:Q45)</f>
        <v>365500000</v>
      </c>
      <c r="R46" s="181">
        <f>SUM(R43:R45)</f>
        <v>216000000</v>
      </c>
      <c r="S46" s="181">
        <f>SUM(S43:S45)</f>
        <v>961892500.00000012</v>
      </c>
      <c r="T46" s="181">
        <f>SUM(T43:T45)</f>
        <v>71056375</v>
      </c>
      <c r="U46" s="181"/>
    </row>
    <row r="47" spans="1:22">
      <c r="A47" s="1454"/>
      <c r="B47" s="133">
        <v>4</v>
      </c>
      <c r="C47" s="134" t="s">
        <v>55</v>
      </c>
      <c r="D47" s="199" t="e">
        <f>SUMIF(#REF!,VLOOKUP(C47,#REF!,1,FALSE),#REF!)+SUMIF(#REF!,VLOOKUP(C47,#REF!,1,FALSE),#REF!)+SUMIF(#REF!,VLOOKUP(C47,#REF!,1,FALSE),#REF!)+SUMIF(#REF!,VLOOKUP(C47,#REF!,1,FALSE),#REF!)+SUMIF(#REF!,VLOOKUP(C47,#REF!,1,FALSE),#REF!)</f>
        <v>#REF!</v>
      </c>
      <c r="E47" s="199" t="e">
        <f>SUMIF(#REF!,VLOOKUP(C47,#REF!,1,FALSE),#REF!)+SUMIF(#REF!,VLOOKUP(C47,#REF!,1,FALSE),#REF!)+SUMIF(#REF!,VLOOKUP(C47,#REF!,1,FALSE),#REF!)+SUMIF(#REF!,VLOOKUP('SPM-D.DOSEN (2)'!C47,#REF!,1,FALSE),#REF!)+SUMIF(#REF!,VLOOKUP(C47,#REF!,1,FALSE),#REF!)</f>
        <v>#REF!</v>
      </c>
      <c r="F47" s="151" t="e">
        <f>SUMIF(#REF!,VLOOKUP(C47,#REF!,1,FALSE),#REF!)+SUMIF(#REF!,VLOOKUP(C47,#REF!,1,FALSE),#REF!)+SUMIF(#REF!,VLOOKUP(C47,#REF!,1,FALSE),#REF!)+SUMIF(#REF!,VLOOKUP(C47,#REF!,1,FALSE),#REF!)+SUMIF(#REF!,VLOOKUP(C47,#REF!,1,FALSE),#REF!)</f>
        <v>#REF!</v>
      </c>
      <c r="G47" s="152" t="e">
        <f>SUMIF(#REF!,VLOOKUP(C47,#REF!,1,FALSE),#REF!)+SUMIF(#REF!,VLOOKUP(C47,#REF!,1,FALSE),#REF!)+SUMIF(#REF!,VLOOKUP(C47,#REF!,1,FALSE),#REF!)+SUMIF(#REF!,VLOOKUP('SPM-D.DOSEN (2)'!C47,#REF!,1,FALSE),#REF!)+SUMIF(#REF!,VLOOKUP(C47,#REF!,1,FALSE),#REF!)</f>
        <v>#REF!</v>
      </c>
      <c r="H47" s="152" t="e">
        <f>SUMIF(#REF!,VLOOKUP(C47,#REF!,1,FALSE),#REF!)+SUMIF(#REF!,VLOOKUP(C47,#REF!,1,FALSE),#REF!)+SUMIF(#REF!,VLOOKUP(C47,#REF!,1,FALSE),#REF!)+SUMIF(#REF!,VLOOKUP(C47,#REF!,1,FALSE),#REF!)+SUMIF(#REF!,VLOOKUP(C47,#REF!,1,FALSE),#REF!)</f>
        <v>#REF!</v>
      </c>
      <c r="I47" s="152" t="e">
        <f>SUMIF(#REF!,VLOOKUP(C47,#REF!,1,FALSE),#REF!)+SUMIF(#REF!,VLOOKUP(C47,#REF!,1,FALSE),#REF!)+SUMIF(#REF!,VLOOKUP(C47,#REF!,1,FALSE),#REF!)+SUMIF(#REF!,VLOOKUP('SPM-D.DOSEN (2)'!C47,#REF!,1,FALSE),#REF!)+SUMIF(#REF!,VLOOKUP(C47,#REF!,1,FALSE),#REF!)</f>
        <v>#REF!</v>
      </c>
      <c r="J47" s="152" t="e">
        <f>SUMIF(#REF!,VLOOKUP(C47,#REF!,1,FALSE),#REF!)+SUMIF(#REF!,VLOOKUP(C47,#REF!,1,FALSE),#REF!)+SUMIF(#REF!,VLOOKUP(C47,#REF!,1,FALSE),#REF!)+SUMIF(#REF!,VLOOKUP(C47,#REF!,1,FALSE),#REF!)+SUMIF(#REF!,VLOOKUP(C47,#REF!,1,FALSE),#REF!)</f>
        <v>#REF!</v>
      </c>
      <c r="K47" s="152" t="e">
        <f>SUMIF(#REF!,VLOOKUP(C47,#REF!,1,FALSE),#REF!)+SUMIF(#REF!,VLOOKUP(C47,#REF!,1,FALSE),#REF!)+SUMIF(#REF!,VLOOKUP(C47,#REF!,1,FALSE),#REF!)+SUMIF(#REF!,VLOOKUP('SPM-D.DOSEN (2)'!C47,#REF!,1,FALSE),#REF!)+SUMIF(#REF!,VLOOKUP(C47,#REF!,1,FALSE),#REF!)</f>
        <v>#REF!</v>
      </c>
      <c r="L47" s="149" t="e">
        <f t="shared" si="0"/>
        <v>#REF!</v>
      </c>
      <c r="P47" s="127" t="s">
        <v>181</v>
      </c>
      <c r="U47" s="149"/>
    </row>
    <row r="48" spans="1:22">
      <c r="A48" s="1454"/>
      <c r="B48" s="133">
        <v>5</v>
      </c>
      <c r="C48" s="134" t="s">
        <v>75</v>
      </c>
      <c r="D48" s="199" t="e">
        <f>SUMIF(#REF!,VLOOKUP(C48,#REF!,1,FALSE),#REF!)+SUMIF(#REF!,VLOOKUP(C48,#REF!,1,FALSE),#REF!)+SUMIF(#REF!,VLOOKUP(C48,#REF!,1,FALSE),#REF!)+SUMIF(#REF!,VLOOKUP(C48,#REF!,1,FALSE),#REF!)+SUMIF(#REF!,VLOOKUP(C48,#REF!,1,FALSE),#REF!)</f>
        <v>#REF!</v>
      </c>
      <c r="E48" s="199" t="e">
        <f>SUMIF(#REF!,VLOOKUP(C48,#REF!,1,FALSE),#REF!)+SUMIF(#REF!,VLOOKUP(C48,#REF!,1,FALSE),#REF!)+SUMIF(#REF!,VLOOKUP(C48,#REF!,1,FALSE),#REF!)+SUMIF(#REF!,VLOOKUP('SPM-D.DOSEN (2)'!C48,#REF!,1,FALSE),#REF!)+SUMIF(#REF!,VLOOKUP(C48,#REF!,1,FALSE),#REF!)</f>
        <v>#REF!</v>
      </c>
      <c r="F48" s="151" t="e">
        <f>SUMIF(#REF!,VLOOKUP(C48,#REF!,1,FALSE),#REF!)+SUMIF(#REF!,VLOOKUP(C48,#REF!,1,FALSE),#REF!)+SUMIF(#REF!,VLOOKUP(C48,#REF!,1,FALSE),#REF!)+SUMIF(#REF!,VLOOKUP(C48,#REF!,1,FALSE),#REF!)+SUMIF(#REF!,VLOOKUP(C48,#REF!,1,FALSE),#REF!)</f>
        <v>#REF!</v>
      </c>
      <c r="G48" s="152" t="e">
        <f>SUMIF(#REF!,VLOOKUP(C48,#REF!,1,FALSE),#REF!)+SUMIF(#REF!,VLOOKUP(C48,#REF!,1,FALSE),#REF!)+SUMIF(#REF!,VLOOKUP(C48,#REF!,1,FALSE),#REF!)+SUMIF(#REF!,VLOOKUP('SPM-D.DOSEN (2)'!C48,#REF!,1,FALSE),#REF!)+SUMIF(#REF!,VLOOKUP(C48,#REF!,1,FALSE),#REF!)</f>
        <v>#REF!</v>
      </c>
      <c r="H48" s="152" t="e">
        <f>SUMIF(#REF!,VLOOKUP(C48,#REF!,1,FALSE),#REF!)+SUMIF(#REF!,VLOOKUP(C48,#REF!,1,FALSE),#REF!)+SUMIF(#REF!,VLOOKUP(C48,#REF!,1,FALSE),#REF!)+SUMIF(#REF!,VLOOKUP(C48,#REF!,1,FALSE),#REF!)+SUMIF(#REF!,VLOOKUP(C48,#REF!,1,FALSE),#REF!)</f>
        <v>#REF!</v>
      </c>
      <c r="I48" s="152" t="e">
        <f>SUMIF(#REF!,VLOOKUP(C48,#REF!,1,FALSE),#REF!)+SUMIF(#REF!,VLOOKUP(C48,#REF!,1,FALSE),#REF!)+SUMIF(#REF!,VLOOKUP(C48,#REF!,1,FALSE),#REF!)+SUMIF(#REF!,VLOOKUP('SPM-D.DOSEN (2)'!C48,#REF!,1,FALSE),#REF!)+SUMIF(#REF!,VLOOKUP(C48,#REF!,1,FALSE),#REF!)</f>
        <v>#REF!</v>
      </c>
      <c r="J48" s="152" t="e">
        <f>SUMIF(#REF!,VLOOKUP(C48,#REF!,1,FALSE),#REF!)+SUMIF(#REF!,VLOOKUP(C48,#REF!,1,FALSE),#REF!)+SUMIF(#REF!,VLOOKUP(C48,#REF!,1,FALSE),#REF!)+SUMIF(#REF!,VLOOKUP(C48,#REF!,1,FALSE),#REF!)+SUMIF(#REF!,VLOOKUP(C48,#REF!,1,FALSE),#REF!)</f>
        <v>#REF!</v>
      </c>
      <c r="K48" s="152" t="e">
        <f>SUMIF(#REF!,VLOOKUP(C48,#REF!,1,FALSE),#REF!)+SUMIF(#REF!,VLOOKUP(C48,#REF!,1,FALSE),#REF!)+SUMIF(#REF!,VLOOKUP(C48,#REF!,1,FALSE),#REF!)+SUMIF(#REF!,VLOOKUP('SPM-D.DOSEN (2)'!C48,#REF!,1,FALSE),#REF!)+SUMIF(#REF!,VLOOKUP(C48,#REF!,1,FALSE),#REF!)</f>
        <v>#REF!</v>
      </c>
      <c r="L48" s="149" t="e">
        <f t="shared" si="0"/>
        <v>#REF!</v>
      </c>
      <c r="P48" s="127" t="s">
        <v>355</v>
      </c>
    </row>
    <row r="49" spans="1:20">
      <c r="A49" s="1454"/>
      <c r="B49" s="133">
        <v>6</v>
      </c>
      <c r="C49" s="134" t="s">
        <v>24</v>
      </c>
      <c r="D49" s="199" t="e">
        <f>SUMIF(#REF!,VLOOKUP(C49,#REF!,1,FALSE),#REF!)+SUMIF(#REF!,VLOOKUP(C49,#REF!,1,FALSE),#REF!)+SUMIF(#REF!,VLOOKUP(C49,#REF!,1,FALSE),#REF!)+SUMIF(#REF!,VLOOKUP(C49,#REF!,1,FALSE),#REF!)+SUMIF(#REF!,VLOOKUP(C49,#REF!,1,FALSE),#REF!)</f>
        <v>#REF!</v>
      </c>
      <c r="E49" s="199" t="e">
        <f>SUMIF(#REF!,VLOOKUP(C49,#REF!,1,FALSE),#REF!)+SUMIF(#REF!,VLOOKUP(C49,#REF!,1,FALSE),#REF!)+SUMIF(#REF!,VLOOKUP(C49,#REF!,1,FALSE),#REF!)+SUMIF(#REF!,VLOOKUP('SPM-D.DOSEN (2)'!C49,#REF!,1,FALSE),#REF!)+SUMIF(#REF!,VLOOKUP(C49,#REF!,1,FALSE),#REF!)</f>
        <v>#REF!</v>
      </c>
      <c r="F49" s="151" t="e">
        <f>SUMIF(#REF!,VLOOKUP(C49,#REF!,1,FALSE),#REF!)+SUMIF(#REF!,VLOOKUP(C49,#REF!,1,FALSE),#REF!)+SUMIF(#REF!,VLOOKUP(C49,#REF!,1,FALSE),#REF!)+SUMIF(#REF!,VLOOKUP(C49,#REF!,1,FALSE),#REF!)+SUMIF(#REF!,VLOOKUP(C49,#REF!,1,FALSE),#REF!)</f>
        <v>#REF!</v>
      </c>
      <c r="G49" s="152" t="e">
        <f>SUMIF(#REF!,VLOOKUP(C49,#REF!,1,FALSE),#REF!)+SUMIF(#REF!,VLOOKUP(C49,#REF!,1,FALSE),#REF!)+SUMIF(#REF!,VLOOKUP(C49,#REF!,1,FALSE),#REF!)+SUMIF(#REF!,VLOOKUP('SPM-D.DOSEN (2)'!C49,#REF!,1,FALSE),#REF!)+SUMIF(#REF!,VLOOKUP(C49,#REF!,1,FALSE),#REF!)</f>
        <v>#REF!</v>
      </c>
      <c r="H49" s="152" t="e">
        <f>SUMIF(#REF!,VLOOKUP(C49,#REF!,1,FALSE),#REF!)+SUMIF(#REF!,VLOOKUP(C49,#REF!,1,FALSE),#REF!)+SUMIF(#REF!,VLOOKUP(C49,#REF!,1,FALSE),#REF!)+SUMIF(#REF!,VLOOKUP(C49,#REF!,1,FALSE),#REF!)+SUMIF(#REF!,VLOOKUP(C49,#REF!,1,FALSE),#REF!)</f>
        <v>#REF!</v>
      </c>
      <c r="I49" s="152" t="e">
        <f>SUMIF(#REF!,VLOOKUP(C49,#REF!,1,FALSE),#REF!)+SUMIF(#REF!,VLOOKUP(C49,#REF!,1,FALSE),#REF!)+SUMIF(#REF!,VLOOKUP(C49,#REF!,1,FALSE),#REF!)+SUMIF(#REF!,VLOOKUP('SPM-D.DOSEN (2)'!C49,#REF!,1,FALSE),#REF!)+SUMIF(#REF!,VLOOKUP(C49,#REF!,1,FALSE),#REF!)</f>
        <v>#REF!</v>
      </c>
      <c r="J49" s="152" t="e">
        <f>SUMIF(#REF!,VLOOKUP(C49,#REF!,1,FALSE),#REF!)+SUMIF(#REF!,VLOOKUP(C49,#REF!,1,FALSE),#REF!)+SUMIF(#REF!,VLOOKUP(C49,#REF!,1,FALSE),#REF!)+SUMIF(#REF!,VLOOKUP(C49,#REF!,1,FALSE),#REF!)+SUMIF(#REF!,VLOOKUP(C49,#REF!,1,FALSE),#REF!)</f>
        <v>#REF!</v>
      </c>
      <c r="K49" s="152" t="e">
        <f>SUMIF(#REF!,VLOOKUP(C49,#REF!,1,FALSE),#REF!)+SUMIF(#REF!,VLOOKUP(C49,#REF!,1,FALSE),#REF!)+SUMIF(#REF!,VLOOKUP(C49,#REF!,1,FALSE),#REF!)+SUMIF(#REF!,VLOOKUP('SPM-D.DOSEN (2)'!C49,#REF!,1,FALSE),#REF!)+SUMIF(#REF!,VLOOKUP(C49,#REF!,1,FALSE),#REF!)</f>
        <v>#REF!</v>
      </c>
      <c r="L49" s="149" t="e">
        <f t="shared" si="0"/>
        <v>#REF!</v>
      </c>
      <c r="P49" s="127" t="s">
        <v>598</v>
      </c>
      <c r="Q49" s="149" t="e">
        <f>Q11</f>
        <v>#REF!</v>
      </c>
      <c r="R49" s="149" t="e">
        <f>R11</f>
        <v>#REF!</v>
      </c>
      <c r="S49" s="149" t="e">
        <f>S11</f>
        <v>#REF!</v>
      </c>
      <c r="T49" s="149" t="e">
        <f>T11</f>
        <v>#REF!</v>
      </c>
    </row>
    <row r="50" spans="1:20">
      <c r="A50" s="1454"/>
      <c r="B50" s="133">
        <v>7</v>
      </c>
      <c r="C50" s="134" t="s">
        <v>32</v>
      </c>
      <c r="D50" s="199" t="e">
        <f>SUMIF(#REF!,VLOOKUP(C50,#REF!,1,FALSE),#REF!)+SUMIF(#REF!,VLOOKUP(C50,#REF!,1,FALSE),#REF!)+SUMIF(#REF!,VLOOKUP(C50,#REF!,1,FALSE),#REF!)+SUMIF(#REF!,VLOOKUP(C50,#REF!,1,FALSE),#REF!)+SUMIF(#REF!,VLOOKUP(C50,#REF!,1,FALSE),#REF!)</f>
        <v>#REF!</v>
      </c>
      <c r="E50" s="199" t="e">
        <f>SUMIF(#REF!,VLOOKUP(C50,#REF!,1,FALSE),#REF!)+SUMIF(#REF!,VLOOKUP(C50,#REF!,1,FALSE),#REF!)+SUMIF(#REF!,VLOOKUP(C50,#REF!,1,FALSE),#REF!)+SUMIF(#REF!,VLOOKUP('SPM-D.DOSEN (2)'!C50,#REF!,1,FALSE),#REF!)+SUMIF(#REF!,VLOOKUP(C50,#REF!,1,FALSE),#REF!)</f>
        <v>#REF!</v>
      </c>
      <c r="F50" s="151" t="e">
        <f>SUMIF(#REF!,VLOOKUP(C50,#REF!,1,FALSE),#REF!)+SUMIF(#REF!,VLOOKUP(C50,#REF!,1,FALSE),#REF!)+SUMIF(#REF!,VLOOKUP(C50,#REF!,1,FALSE),#REF!)+SUMIF(#REF!,VLOOKUP(C50,#REF!,1,FALSE),#REF!)+SUMIF(#REF!,VLOOKUP(C50,#REF!,1,FALSE),#REF!)</f>
        <v>#REF!</v>
      </c>
      <c r="G50" s="152" t="e">
        <f>SUMIF(#REF!,VLOOKUP(C50,#REF!,1,FALSE),#REF!)+SUMIF(#REF!,VLOOKUP(C50,#REF!,1,FALSE),#REF!)+SUMIF(#REF!,VLOOKUP(C50,#REF!,1,FALSE),#REF!)+SUMIF(#REF!,VLOOKUP('SPM-D.DOSEN (2)'!C50,#REF!,1,FALSE),#REF!)+SUMIF(#REF!,VLOOKUP(C50,#REF!,1,FALSE),#REF!)</f>
        <v>#REF!</v>
      </c>
      <c r="H50" s="152" t="e">
        <f>SUMIF(#REF!,VLOOKUP(C50,#REF!,1,FALSE),#REF!)+SUMIF(#REF!,VLOOKUP(C50,#REF!,1,FALSE),#REF!)+SUMIF(#REF!,VLOOKUP(C50,#REF!,1,FALSE),#REF!)+SUMIF(#REF!,VLOOKUP(C50,#REF!,1,FALSE),#REF!)+SUMIF(#REF!,VLOOKUP(C50,#REF!,1,FALSE),#REF!)</f>
        <v>#REF!</v>
      </c>
      <c r="I50" s="152" t="e">
        <f>SUMIF(#REF!,VLOOKUP(C50,#REF!,1,FALSE),#REF!)+SUMIF(#REF!,VLOOKUP(C50,#REF!,1,FALSE),#REF!)+SUMIF(#REF!,VLOOKUP(C50,#REF!,1,FALSE),#REF!)+SUMIF(#REF!,VLOOKUP('SPM-D.DOSEN (2)'!C50,#REF!,1,FALSE),#REF!)+SUMIF(#REF!,VLOOKUP(C50,#REF!,1,FALSE),#REF!)</f>
        <v>#REF!</v>
      </c>
      <c r="J50" s="152" t="e">
        <f>SUMIF(#REF!,VLOOKUP(C50,#REF!,1,FALSE),#REF!)+SUMIF(#REF!,VLOOKUP(C50,#REF!,1,FALSE),#REF!)+SUMIF(#REF!,VLOOKUP(C50,#REF!,1,FALSE),#REF!)+SUMIF(#REF!,VLOOKUP(C50,#REF!,1,FALSE),#REF!)+SUMIF(#REF!,VLOOKUP(C50,#REF!,1,FALSE),#REF!)</f>
        <v>#REF!</v>
      </c>
      <c r="K50" s="152" t="e">
        <f>SUMIF(#REF!,VLOOKUP(C50,#REF!,1,FALSE),#REF!)+SUMIF(#REF!,VLOOKUP(C50,#REF!,1,FALSE),#REF!)+SUMIF(#REF!,VLOOKUP(C50,#REF!,1,FALSE),#REF!)+SUMIF(#REF!,VLOOKUP('SPM-D.DOSEN (2)'!C50,#REF!,1,FALSE),#REF!)+SUMIF(#REF!,VLOOKUP(C50,#REF!,1,FALSE),#REF!)</f>
        <v>#REF!</v>
      </c>
      <c r="L50" s="149" t="e">
        <f t="shared" si="0"/>
        <v>#REF!</v>
      </c>
      <c r="P50" s="127" t="s">
        <v>1046</v>
      </c>
      <c r="Q50" s="149">
        <v>27608333.333333332</v>
      </c>
      <c r="R50" s="149">
        <v>154000000</v>
      </c>
      <c r="S50" s="149">
        <v>105333333.33333333</v>
      </c>
      <c r="T50" s="149">
        <v>14400000</v>
      </c>
    </row>
    <row r="51" spans="1:20">
      <c r="A51" s="1454"/>
      <c r="B51" s="133">
        <v>8</v>
      </c>
      <c r="C51" s="134" t="s">
        <v>290</v>
      </c>
      <c r="D51" s="199" t="e">
        <f>SUMIF(#REF!,VLOOKUP(C51,#REF!,1,FALSE),#REF!)+SUMIF(#REF!,VLOOKUP(C51,#REF!,1,FALSE),#REF!)+SUMIF(#REF!,VLOOKUP(C51,#REF!,1,FALSE),#REF!)+SUMIF(#REF!,VLOOKUP(C51,#REF!,1,FALSE),#REF!)+SUMIF(#REF!,VLOOKUP(C51,#REF!,1,FALSE),#REF!)</f>
        <v>#REF!</v>
      </c>
      <c r="E51" s="199" t="e">
        <f>SUMIF(#REF!,VLOOKUP(C51,#REF!,1,FALSE),#REF!)+SUMIF(#REF!,VLOOKUP(C51,#REF!,1,FALSE),#REF!)+SUMIF(#REF!,VLOOKUP(C51,#REF!,1,FALSE),#REF!)+SUMIF(#REF!,VLOOKUP('SPM-D.DOSEN (2)'!C51,#REF!,1,FALSE),#REF!)+SUMIF(#REF!,VLOOKUP(C51,#REF!,1,FALSE),#REF!)</f>
        <v>#REF!</v>
      </c>
      <c r="F51" s="151" t="e">
        <f>SUMIF(#REF!,VLOOKUP(C51,#REF!,1,FALSE),#REF!)+SUMIF(#REF!,VLOOKUP(C51,#REF!,1,FALSE),#REF!)+SUMIF(#REF!,VLOOKUP(C51,#REF!,1,FALSE),#REF!)+SUMIF(#REF!,VLOOKUP(C51,#REF!,1,FALSE),#REF!)+SUMIF(#REF!,VLOOKUP(C51,#REF!,1,FALSE),#REF!)</f>
        <v>#REF!</v>
      </c>
      <c r="G51" s="152" t="e">
        <f>SUMIF(#REF!,VLOOKUP(C51,#REF!,1,FALSE),#REF!)+SUMIF(#REF!,VLOOKUP(C51,#REF!,1,FALSE),#REF!)+SUMIF(#REF!,VLOOKUP(C51,#REF!,1,FALSE),#REF!)+SUMIF(#REF!,VLOOKUP('SPM-D.DOSEN (2)'!C51,#REF!,1,FALSE),#REF!)+SUMIF(#REF!,VLOOKUP(C51,#REF!,1,FALSE),#REF!)</f>
        <v>#REF!</v>
      </c>
      <c r="H51" s="152" t="e">
        <f>SUMIF(#REF!,VLOOKUP(C51,#REF!,1,FALSE),#REF!)+SUMIF(#REF!,VLOOKUP(C51,#REF!,1,FALSE),#REF!)+SUMIF(#REF!,VLOOKUP(C51,#REF!,1,FALSE),#REF!)+SUMIF(#REF!,VLOOKUP(C51,#REF!,1,FALSE),#REF!)+SUMIF(#REF!,VLOOKUP(C51,#REF!,1,FALSE),#REF!)</f>
        <v>#REF!</v>
      </c>
      <c r="I51" s="152" t="e">
        <f>SUMIF(#REF!,VLOOKUP(C51,#REF!,1,FALSE),#REF!)+SUMIF(#REF!,VLOOKUP(C51,#REF!,1,FALSE),#REF!)+SUMIF(#REF!,VLOOKUP(C51,#REF!,1,FALSE),#REF!)+SUMIF(#REF!,VLOOKUP('SPM-D.DOSEN (2)'!C51,#REF!,1,FALSE),#REF!)+SUMIF(#REF!,VLOOKUP(C51,#REF!,1,FALSE),#REF!)</f>
        <v>#REF!</v>
      </c>
      <c r="J51" s="152" t="e">
        <f>SUMIF(#REF!,VLOOKUP(C51,#REF!,1,FALSE),#REF!)+SUMIF(#REF!,VLOOKUP(C51,#REF!,1,FALSE),#REF!)+SUMIF(#REF!,VLOOKUP(C51,#REF!,1,FALSE),#REF!)+SUMIF(#REF!,VLOOKUP(C51,#REF!,1,FALSE),#REF!)+SUMIF(#REF!,VLOOKUP(C51,#REF!,1,FALSE),#REF!)</f>
        <v>#REF!</v>
      </c>
      <c r="K51" s="152" t="e">
        <f>SUMIF(#REF!,VLOOKUP(C51,#REF!,1,FALSE),#REF!)+SUMIF(#REF!,VLOOKUP(C51,#REF!,1,FALSE),#REF!)+SUMIF(#REF!,VLOOKUP(C51,#REF!,1,FALSE),#REF!)+SUMIF(#REF!,VLOOKUP('SPM-D.DOSEN (2)'!C51,#REF!,1,FALSE),#REF!)+SUMIF(#REF!,VLOOKUP(C51,#REF!,1,FALSE),#REF!)</f>
        <v>#REF!</v>
      </c>
      <c r="L51" s="149" t="e">
        <f t="shared" si="0"/>
        <v>#REF!</v>
      </c>
      <c r="Q51" s="149" t="e">
        <f>SUM(Q49:Q50)</f>
        <v>#REF!</v>
      </c>
      <c r="R51" s="149" t="e">
        <f>SUM(R49:R50)</f>
        <v>#REF!</v>
      </c>
      <c r="S51" s="149" t="e">
        <f>SUM(S49:S50)</f>
        <v>#REF!</v>
      </c>
      <c r="T51" s="149" t="e">
        <f>SUM(T49:T50)</f>
        <v>#REF!</v>
      </c>
    </row>
    <row r="52" spans="1:20">
      <c r="A52" s="1454"/>
      <c r="B52" s="133">
        <v>9</v>
      </c>
      <c r="C52" s="134" t="s">
        <v>46</v>
      </c>
      <c r="D52" s="199" t="e">
        <f>SUMIF(#REF!,VLOOKUP(C52,#REF!,1,FALSE),#REF!)+SUMIF(#REF!,VLOOKUP(C52,#REF!,1,FALSE),#REF!)+SUMIF(#REF!,VLOOKUP(C52,#REF!,1,FALSE),#REF!)+SUMIF(#REF!,VLOOKUP(C52,#REF!,1,FALSE),#REF!)+SUMIF(#REF!,VLOOKUP(C52,#REF!,1,FALSE),#REF!)</f>
        <v>#REF!</v>
      </c>
      <c r="E52" s="199" t="e">
        <f>SUMIF(#REF!,VLOOKUP(C52,#REF!,1,FALSE),#REF!)+SUMIF(#REF!,VLOOKUP(C52,#REF!,1,FALSE),#REF!)+SUMIF(#REF!,VLOOKUP(C52,#REF!,1,FALSE),#REF!)+SUMIF(#REF!,VLOOKUP('SPM-D.DOSEN (2)'!C52,#REF!,1,FALSE),#REF!)+SUMIF(#REF!,VLOOKUP(C52,#REF!,1,FALSE),#REF!)</f>
        <v>#REF!</v>
      </c>
      <c r="F52" s="151" t="e">
        <f>SUMIF(#REF!,VLOOKUP(C52,#REF!,1,FALSE),#REF!)+SUMIF(#REF!,VLOOKUP(C52,#REF!,1,FALSE),#REF!)+SUMIF(#REF!,VLOOKUP(C52,#REF!,1,FALSE),#REF!)+SUMIF(#REF!,VLOOKUP(C52,#REF!,1,FALSE),#REF!)+SUMIF(#REF!,VLOOKUP(C52,#REF!,1,FALSE),#REF!)</f>
        <v>#REF!</v>
      </c>
      <c r="G52" s="152" t="e">
        <f>SUMIF(#REF!,VLOOKUP(C52,#REF!,1,FALSE),#REF!)+SUMIF(#REF!,VLOOKUP(C52,#REF!,1,FALSE),#REF!)+SUMIF(#REF!,VLOOKUP(C52,#REF!,1,FALSE),#REF!)+SUMIF(#REF!,VLOOKUP('SPM-D.DOSEN (2)'!C52,#REF!,1,FALSE),#REF!)+SUMIF(#REF!,VLOOKUP(C52,#REF!,1,FALSE),#REF!)</f>
        <v>#REF!</v>
      </c>
      <c r="H52" s="152" t="e">
        <f>SUMIF(#REF!,VLOOKUP(C52,#REF!,1,FALSE),#REF!)+SUMIF(#REF!,VLOOKUP(C52,#REF!,1,FALSE),#REF!)+SUMIF(#REF!,VLOOKUP(C52,#REF!,1,FALSE),#REF!)+SUMIF(#REF!,VLOOKUP(C52,#REF!,1,FALSE),#REF!)+SUMIF(#REF!,VLOOKUP(C52,#REF!,1,FALSE),#REF!)</f>
        <v>#REF!</v>
      </c>
      <c r="I52" s="152" t="e">
        <f>SUMIF(#REF!,VLOOKUP(C52,#REF!,1,FALSE),#REF!)+SUMIF(#REF!,VLOOKUP(C52,#REF!,1,FALSE),#REF!)+SUMIF(#REF!,VLOOKUP(C52,#REF!,1,FALSE),#REF!)+SUMIF(#REF!,VLOOKUP('SPM-D.DOSEN (2)'!C52,#REF!,1,FALSE),#REF!)+SUMIF(#REF!,VLOOKUP(C52,#REF!,1,FALSE),#REF!)</f>
        <v>#REF!</v>
      </c>
      <c r="J52" s="152" t="e">
        <f>SUMIF(#REF!,VLOOKUP(C52,#REF!,1,FALSE),#REF!)+SUMIF(#REF!,VLOOKUP(C52,#REF!,1,FALSE),#REF!)+SUMIF(#REF!,VLOOKUP(C52,#REF!,1,FALSE),#REF!)+SUMIF(#REF!,VLOOKUP(C52,#REF!,1,FALSE),#REF!)+SUMIF(#REF!,VLOOKUP(C52,#REF!,1,FALSE),#REF!)</f>
        <v>#REF!</v>
      </c>
      <c r="K52" s="152" t="e">
        <f>SUMIF(#REF!,VLOOKUP(C52,#REF!,1,FALSE),#REF!)+SUMIF(#REF!,VLOOKUP(C52,#REF!,1,FALSE),#REF!)+SUMIF(#REF!,VLOOKUP(C52,#REF!,1,FALSE),#REF!)+SUMIF(#REF!,VLOOKUP('SPM-D.DOSEN (2)'!C52,#REF!,1,FALSE),#REF!)+SUMIF(#REF!,VLOOKUP(C52,#REF!,1,FALSE),#REF!)</f>
        <v>#REF!</v>
      </c>
      <c r="L52" s="149" t="e">
        <f t="shared" si="0"/>
        <v>#REF!</v>
      </c>
      <c r="Q52" s="181" t="e">
        <f>Q51-Q50</f>
        <v>#REF!</v>
      </c>
      <c r="R52" s="181" t="e">
        <f>R51-R50</f>
        <v>#REF!</v>
      </c>
      <c r="S52" s="181" t="e">
        <f>S51-S50</f>
        <v>#REF!</v>
      </c>
      <c r="T52" s="181" t="e">
        <f>T51-T50</f>
        <v>#REF!</v>
      </c>
    </row>
    <row r="53" spans="1:20">
      <c r="A53" s="1454"/>
      <c r="B53" s="133">
        <v>10</v>
      </c>
      <c r="C53" s="134" t="s">
        <v>98</v>
      </c>
      <c r="D53" s="199" t="e">
        <f>SUMIF(#REF!,VLOOKUP(C53,#REF!,1,FALSE),#REF!)+SUMIF(#REF!,VLOOKUP(C53,#REF!,1,FALSE),#REF!)+SUMIF(#REF!,VLOOKUP(C53,#REF!,1,FALSE),#REF!)+SUMIF(#REF!,VLOOKUP(C53,#REF!,1,FALSE),#REF!)+SUMIF(#REF!,VLOOKUP(C53,#REF!,1,FALSE),#REF!)</f>
        <v>#REF!</v>
      </c>
      <c r="E53" s="199" t="e">
        <f>SUMIF(#REF!,VLOOKUP(C53,#REF!,1,FALSE),#REF!)+SUMIF(#REF!,VLOOKUP(C53,#REF!,1,FALSE),#REF!)+SUMIF(#REF!,VLOOKUP(C53,#REF!,1,FALSE),#REF!)+SUMIF(#REF!,VLOOKUP('SPM-D.DOSEN (2)'!C53,#REF!,1,FALSE),#REF!)+SUMIF(#REF!,VLOOKUP(C53,#REF!,1,FALSE),#REF!)</f>
        <v>#REF!</v>
      </c>
      <c r="F53" s="151" t="e">
        <f>SUMIF(#REF!,VLOOKUP(C53,#REF!,1,FALSE),#REF!)+SUMIF(#REF!,VLOOKUP(C53,#REF!,1,FALSE),#REF!)+SUMIF(#REF!,VLOOKUP(C53,#REF!,1,FALSE),#REF!)+SUMIF(#REF!,VLOOKUP(C53,#REF!,1,FALSE),#REF!)+SUMIF(#REF!,VLOOKUP(C53,#REF!,1,FALSE),#REF!)</f>
        <v>#REF!</v>
      </c>
      <c r="G53" s="152" t="e">
        <f>SUMIF(#REF!,VLOOKUP(C53,#REF!,1,FALSE),#REF!)+SUMIF(#REF!,VLOOKUP(C53,#REF!,1,FALSE),#REF!)+SUMIF(#REF!,VLOOKUP(C53,#REF!,1,FALSE),#REF!)+SUMIF(#REF!,VLOOKUP('SPM-D.DOSEN (2)'!C53,#REF!,1,FALSE),#REF!)+SUMIF(#REF!,VLOOKUP(C53,#REF!,1,FALSE),#REF!)</f>
        <v>#REF!</v>
      </c>
      <c r="H53" s="152" t="e">
        <f>SUMIF(#REF!,VLOOKUP(C53,#REF!,1,FALSE),#REF!)+SUMIF(#REF!,VLOOKUP(C53,#REF!,1,FALSE),#REF!)+SUMIF(#REF!,VLOOKUP(C53,#REF!,1,FALSE),#REF!)+SUMIF(#REF!,VLOOKUP(C53,#REF!,1,FALSE),#REF!)+SUMIF(#REF!,VLOOKUP(C53,#REF!,1,FALSE),#REF!)</f>
        <v>#REF!</v>
      </c>
      <c r="I53" s="152" t="e">
        <f>SUMIF(#REF!,VLOOKUP(C53,#REF!,1,FALSE),#REF!)+SUMIF(#REF!,VLOOKUP(C53,#REF!,1,FALSE),#REF!)+SUMIF(#REF!,VLOOKUP(C53,#REF!,1,FALSE),#REF!)+SUMIF(#REF!,VLOOKUP('SPM-D.DOSEN (2)'!C53,#REF!,1,FALSE),#REF!)+SUMIF(#REF!,VLOOKUP(C53,#REF!,1,FALSE),#REF!)</f>
        <v>#REF!</v>
      </c>
      <c r="J53" s="152" t="e">
        <f>SUMIF(#REF!,VLOOKUP(C53,#REF!,1,FALSE),#REF!)+SUMIF(#REF!,VLOOKUP(C53,#REF!,1,FALSE),#REF!)+SUMIF(#REF!,VLOOKUP(C53,#REF!,1,FALSE),#REF!)+SUMIF(#REF!,VLOOKUP(C53,#REF!,1,FALSE),#REF!)+SUMIF(#REF!,VLOOKUP(C53,#REF!,1,FALSE),#REF!)</f>
        <v>#REF!</v>
      </c>
      <c r="K53" s="152" t="e">
        <f>SUMIF(#REF!,VLOOKUP(C53,#REF!,1,FALSE),#REF!)+SUMIF(#REF!,VLOOKUP(C53,#REF!,1,FALSE),#REF!)+SUMIF(#REF!,VLOOKUP(C53,#REF!,1,FALSE),#REF!)+SUMIF(#REF!,VLOOKUP('SPM-D.DOSEN (2)'!C53,#REF!,1,FALSE),#REF!)+SUMIF(#REF!,VLOOKUP(C53,#REF!,1,FALSE),#REF!)</f>
        <v>#REF!</v>
      </c>
      <c r="L53" s="149" t="e">
        <f t="shared" si="0"/>
        <v>#REF!</v>
      </c>
    </row>
    <row r="54" spans="1:20">
      <c r="A54" s="1454"/>
      <c r="B54" s="133">
        <v>11</v>
      </c>
      <c r="C54" s="134" t="s">
        <v>335</v>
      </c>
      <c r="D54" s="199" t="e">
        <f>SUMIF(#REF!,VLOOKUP(C54,#REF!,1,FALSE),#REF!)+SUMIF(#REF!,VLOOKUP(C54,#REF!,1,FALSE),#REF!)+SUMIF(#REF!,VLOOKUP(C54,#REF!,1,FALSE),#REF!)+SUMIF(#REF!,VLOOKUP(C54,#REF!,1,FALSE),#REF!)+SUMIF(#REF!,VLOOKUP(C54,#REF!,1,FALSE),#REF!)</f>
        <v>#REF!</v>
      </c>
      <c r="E54" s="199" t="e">
        <f>SUMIF(#REF!,VLOOKUP(C54,#REF!,1,FALSE),#REF!)+SUMIF(#REF!,VLOOKUP(C54,#REF!,1,FALSE),#REF!)+SUMIF(#REF!,VLOOKUP(C54,#REF!,1,FALSE),#REF!)+SUMIF(#REF!,VLOOKUP('SPM-D.DOSEN (2)'!C54,#REF!,1,FALSE),#REF!)+SUMIF(#REF!,VLOOKUP(C54,#REF!,1,FALSE),#REF!)</f>
        <v>#REF!</v>
      </c>
      <c r="F54" s="151" t="e">
        <f>SUMIF(#REF!,VLOOKUP(C54,#REF!,1,FALSE),#REF!)+SUMIF(#REF!,VLOOKUP(C54,#REF!,1,FALSE),#REF!)+SUMIF(#REF!,VLOOKUP(C54,#REF!,1,FALSE),#REF!)+SUMIF(#REF!,VLOOKUP(C54,#REF!,1,FALSE),#REF!)+SUMIF(#REF!,VLOOKUP(C54,#REF!,1,FALSE),#REF!)</f>
        <v>#REF!</v>
      </c>
      <c r="G54" s="152" t="e">
        <f>SUMIF(#REF!,VLOOKUP(C54,#REF!,1,FALSE),#REF!)+SUMIF(#REF!,VLOOKUP(C54,#REF!,1,FALSE),#REF!)+SUMIF(#REF!,VLOOKUP(C54,#REF!,1,FALSE),#REF!)+SUMIF(#REF!,VLOOKUP('SPM-D.DOSEN (2)'!C54,#REF!,1,FALSE),#REF!)+SUMIF(#REF!,VLOOKUP(C54,#REF!,1,FALSE),#REF!)</f>
        <v>#REF!</v>
      </c>
      <c r="H54" s="152" t="e">
        <f>SUMIF(#REF!,VLOOKUP(C54,#REF!,1,FALSE),#REF!)+SUMIF(#REF!,VLOOKUP(C54,#REF!,1,FALSE),#REF!)+SUMIF(#REF!,VLOOKUP(C54,#REF!,1,FALSE),#REF!)+SUMIF(#REF!,VLOOKUP(C54,#REF!,1,FALSE),#REF!)+SUMIF(#REF!,VLOOKUP(C54,#REF!,1,FALSE),#REF!)</f>
        <v>#REF!</v>
      </c>
      <c r="I54" s="152" t="e">
        <f>SUMIF(#REF!,VLOOKUP(C54,#REF!,1,FALSE),#REF!)+SUMIF(#REF!,VLOOKUP(C54,#REF!,1,FALSE),#REF!)+SUMIF(#REF!,VLOOKUP(C54,#REF!,1,FALSE),#REF!)+SUMIF(#REF!,VLOOKUP('SPM-D.DOSEN (2)'!C54,#REF!,1,FALSE),#REF!)+SUMIF(#REF!,VLOOKUP(C54,#REF!,1,FALSE),#REF!)</f>
        <v>#REF!</v>
      </c>
      <c r="J54" s="152" t="e">
        <f>SUMIF(#REF!,VLOOKUP(C54,#REF!,1,FALSE),#REF!)+SUMIF(#REF!,VLOOKUP(C54,#REF!,1,FALSE),#REF!)+SUMIF(#REF!,VLOOKUP(C54,#REF!,1,FALSE),#REF!)+SUMIF(#REF!,VLOOKUP(C54,#REF!,1,FALSE),#REF!)+SUMIF(#REF!,VLOOKUP(C54,#REF!,1,FALSE),#REF!)</f>
        <v>#REF!</v>
      </c>
      <c r="K54" s="152" t="e">
        <f>SUMIF(#REF!,VLOOKUP(C54,#REF!,1,FALSE),#REF!)+SUMIF(#REF!,VLOOKUP(C54,#REF!,1,FALSE),#REF!)+SUMIF(#REF!,VLOOKUP(C54,#REF!,1,FALSE),#REF!)+SUMIF(#REF!,VLOOKUP('SPM-D.DOSEN (2)'!C54,#REF!,1,FALSE),#REF!)+SUMIF(#REF!,VLOOKUP(C54,#REF!,1,FALSE),#REF!)</f>
        <v>#REF!</v>
      </c>
      <c r="L54" s="149" t="e">
        <f t="shared" si="0"/>
        <v>#REF!</v>
      </c>
      <c r="P54" s="127" t="s">
        <v>640</v>
      </c>
      <c r="Q54" s="149" t="e">
        <f>Q12</f>
        <v>#REF!</v>
      </c>
      <c r="R54" s="149" t="e">
        <f>R12</f>
        <v>#REF!</v>
      </c>
      <c r="S54" s="149" t="e">
        <f>S12</f>
        <v>#REF!</v>
      </c>
      <c r="T54" s="149" t="e">
        <f>T12</f>
        <v>#REF!</v>
      </c>
    </row>
    <row r="55" spans="1:20">
      <c r="A55" s="1454"/>
      <c r="B55" s="133">
        <v>12</v>
      </c>
      <c r="C55" s="134" t="s">
        <v>347</v>
      </c>
      <c r="D55" s="199" t="e">
        <f>SUMIF(#REF!,VLOOKUP(C55,#REF!,1,FALSE),#REF!)+SUMIF(#REF!,VLOOKUP(C55,#REF!,1,FALSE),#REF!)+SUMIF(#REF!,VLOOKUP(C55,#REF!,1,FALSE),#REF!)+SUMIF(#REF!,VLOOKUP(C55,#REF!,1,FALSE),#REF!)+SUMIF(#REF!,VLOOKUP(C55,#REF!,1,FALSE),#REF!)</f>
        <v>#REF!</v>
      </c>
      <c r="E55" s="199" t="e">
        <f>SUMIF(#REF!,VLOOKUP(C55,#REF!,1,FALSE),#REF!)+SUMIF(#REF!,VLOOKUP(C55,#REF!,1,FALSE),#REF!)+SUMIF(#REF!,VLOOKUP(C55,#REF!,1,FALSE),#REF!)+SUMIF(#REF!,VLOOKUP('SPM-D.DOSEN (2)'!C55,#REF!,1,FALSE),#REF!)+SUMIF(#REF!,VLOOKUP(C55,#REF!,1,FALSE),#REF!)</f>
        <v>#REF!</v>
      </c>
      <c r="F55" s="151" t="e">
        <f>SUMIF(#REF!,VLOOKUP(C55,#REF!,1,FALSE),#REF!)+SUMIF(#REF!,VLOOKUP(C55,#REF!,1,FALSE),#REF!)+SUMIF(#REF!,VLOOKUP(C55,#REF!,1,FALSE),#REF!)+SUMIF(#REF!,VLOOKUP(C55,#REF!,1,FALSE),#REF!)+SUMIF(#REF!,VLOOKUP(C55,#REF!,1,FALSE),#REF!)</f>
        <v>#REF!</v>
      </c>
      <c r="G55" s="152" t="e">
        <f>SUMIF(#REF!,VLOOKUP(C55,#REF!,1,FALSE),#REF!)+SUMIF(#REF!,VLOOKUP(C55,#REF!,1,FALSE),#REF!)+SUMIF(#REF!,VLOOKUP(C55,#REF!,1,FALSE),#REF!)+SUMIF(#REF!,VLOOKUP('SPM-D.DOSEN (2)'!C55,#REF!,1,FALSE),#REF!)+SUMIF(#REF!,VLOOKUP(C55,#REF!,1,FALSE),#REF!)</f>
        <v>#REF!</v>
      </c>
      <c r="H55" s="152" t="e">
        <f>SUMIF(#REF!,VLOOKUP(C55,#REF!,1,FALSE),#REF!)+SUMIF(#REF!,VLOOKUP(C55,#REF!,1,FALSE),#REF!)+SUMIF(#REF!,VLOOKUP(C55,#REF!,1,FALSE),#REF!)+SUMIF(#REF!,VLOOKUP(C55,#REF!,1,FALSE),#REF!)+SUMIF(#REF!,VLOOKUP(C55,#REF!,1,FALSE),#REF!)</f>
        <v>#REF!</v>
      </c>
      <c r="I55" s="152" t="e">
        <f>SUMIF(#REF!,VLOOKUP(C55,#REF!,1,FALSE),#REF!)+SUMIF(#REF!,VLOOKUP(C55,#REF!,1,FALSE),#REF!)+SUMIF(#REF!,VLOOKUP(C55,#REF!,1,FALSE),#REF!)+SUMIF(#REF!,VLOOKUP('SPM-D.DOSEN (2)'!C55,#REF!,1,FALSE),#REF!)+SUMIF(#REF!,VLOOKUP(C55,#REF!,1,FALSE),#REF!)</f>
        <v>#REF!</v>
      </c>
      <c r="J55" s="152" t="e">
        <f>SUMIF(#REF!,VLOOKUP(C55,#REF!,1,FALSE),#REF!)+SUMIF(#REF!,VLOOKUP(C55,#REF!,1,FALSE),#REF!)+SUMIF(#REF!,VLOOKUP(C55,#REF!,1,FALSE),#REF!)+SUMIF(#REF!,VLOOKUP(C55,#REF!,1,FALSE),#REF!)+SUMIF(#REF!,VLOOKUP(C55,#REF!,1,FALSE),#REF!)</f>
        <v>#REF!</v>
      </c>
      <c r="K55" s="152" t="e">
        <f>SUMIF(#REF!,VLOOKUP(C55,#REF!,1,FALSE),#REF!)+SUMIF(#REF!,VLOOKUP(C55,#REF!,1,FALSE),#REF!)+SUMIF(#REF!,VLOOKUP(C55,#REF!,1,FALSE),#REF!)+SUMIF(#REF!,VLOOKUP('SPM-D.DOSEN (2)'!C55,#REF!,1,FALSE),#REF!)+SUMIF(#REF!,VLOOKUP(C55,#REF!,1,FALSE),#REF!)</f>
        <v>#REF!</v>
      </c>
      <c r="L55" s="149" t="e">
        <f t="shared" si="0"/>
        <v>#REF!</v>
      </c>
      <c r="P55" s="127" t="s">
        <v>1046</v>
      </c>
      <c r="Q55" s="149">
        <v>0</v>
      </c>
      <c r="R55" s="149">
        <v>0</v>
      </c>
      <c r="S55" s="149">
        <v>0</v>
      </c>
      <c r="T55" s="149">
        <v>35333333.333333328</v>
      </c>
    </row>
    <row r="56" spans="1:20">
      <c r="A56" s="1454"/>
      <c r="B56" s="133">
        <v>13</v>
      </c>
      <c r="C56" s="134" t="s">
        <v>344</v>
      </c>
      <c r="D56" s="199" t="e">
        <f>SUMIF(#REF!,VLOOKUP(C56,#REF!,1,FALSE),#REF!)+SUMIF(#REF!,VLOOKUP(C56,#REF!,1,FALSE),#REF!)+SUMIF(#REF!,VLOOKUP(C56,#REF!,1,FALSE),#REF!)+SUMIF(#REF!,VLOOKUP(C56,#REF!,1,FALSE),#REF!)+SUMIF(#REF!,VLOOKUP(C56,#REF!,1,FALSE),#REF!)</f>
        <v>#REF!</v>
      </c>
      <c r="E56" s="199" t="e">
        <f>SUMIF(#REF!,VLOOKUP(C56,#REF!,1,FALSE),#REF!)+SUMIF(#REF!,VLOOKUP(C56,#REF!,1,FALSE),#REF!)+SUMIF(#REF!,VLOOKUP(C56,#REF!,1,FALSE),#REF!)+SUMIF(#REF!,VLOOKUP('SPM-D.DOSEN (2)'!C56,#REF!,1,FALSE),#REF!)+SUMIF(#REF!,VLOOKUP(C56,#REF!,1,FALSE),#REF!)</f>
        <v>#REF!</v>
      </c>
      <c r="F56" s="151" t="e">
        <f>SUMIF(#REF!,VLOOKUP(C56,#REF!,1,FALSE),#REF!)+SUMIF(#REF!,VLOOKUP(C56,#REF!,1,FALSE),#REF!)+SUMIF(#REF!,VLOOKUP(C56,#REF!,1,FALSE),#REF!)+SUMIF(#REF!,VLOOKUP(C56,#REF!,1,FALSE),#REF!)+SUMIF(#REF!,VLOOKUP(C56,#REF!,1,FALSE),#REF!)</f>
        <v>#REF!</v>
      </c>
      <c r="G56" s="152" t="e">
        <f>SUMIF(#REF!,VLOOKUP(C56,#REF!,1,FALSE),#REF!)+SUMIF(#REF!,VLOOKUP(C56,#REF!,1,FALSE),#REF!)+SUMIF(#REF!,VLOOKUP(C56,#REF!,1,FALSE),#REF!)+SUMIF(#REF!,VLOOKUP('SPM-D.DOSEN (2)'!C56,#REF!,1,FALSE),#REF!)+SUMIF(#REF!,VLOOKUP(C56,#REF!,1,FALSE),#REF!)</f>
        <v>#REF!</v>
      </c>
      <c r="H56" s="152" t="e">
        <f>SUMIF(#REF!,VLOOKUP(C56,#REF!,1,FALSE),#REF!)+SUMIF(#REF!,VLOOKUP(C56,#REF!,1,FALSE),#REF!)+SUMIF(#REF!,VLOOKUP(C56,#REF!,1,FALSE),#REF!)+SUMIF(#REF!,VLOOKUP(C56,#REF!,1,FALSE),#REF!)+SUMIF(#REF!,VLOOKUP(C56,#REF!,1,FALSE),#REF!)</f>
        <v>#REF!</v>
      </c>
      <c r="I56" s="152" t="e">
        <f>SUMIF(#REF!,VLOOKUP(C56,#REF!,1,FALSE),#REF!)+SUMIF(#REF!,VLOOKUP(C56,#REF!,1,FALSE),#REF!)+SUMIF(#REF!,VLOOKUP(C56,#REF!,1,FALSE),#REF!)+SUMIF(#REF!,VLOOKUP('SPM-D.DOSEN (2)'!C56,#REF!,1,FALSE),#REF!)+SUMIF(#REF!,VLOOKUP(C56,#REF!,1,FALSE),#REF!)</f>
        <v>#REF!</v>
      </c>
      <c r="J56" s="152" t="e">
        <f>SUMIF(#REF!,VLOOKUP(C56,#REF!,1,FALSE),#REF!)+SUMIF(#REF!,VLOOKUP(C56,#REF!,1,FALSE),#REF!)+SUMIF(#REF!,VLOOKUP(C56,#REF!,1,FALSE),#REF!)+SUMIF(#REF!,VLOOKUP(C56,#REF!,1,FALSE),#REF!)+SUMIF(#REF!,VLOOKUP(C56,#REF!,1,FALSE),#REF!)</f>
        <v>#REF!</v>
      </c>
      <c r="K56" s="152" t="e">
        <f>SUMIF(#REF!,VLOOKUP(C56,#REF!,1,FALSE),#REF!)+SUMIF(#REF!,VLOOKUP(C56,#REF!,1,FALSE),#REF!)+SUMIF(#REF!,VLOOKUP(C56,#REF!,1,FALSE),#REF!)+SUMIF(#REF!,VLOOKUP('SPM-D.DOSEN (2)'!C56,#REF!,1,FALSE),#REF!)+SUMIF(#REF!,VLOOKUP(C56,#REF!,1,FALSE),#REF!)</f>
        <v>#REF!</v>
      </c>
      <c r="L56" s="149" t="e">
        <f t="shared" si="0"/>
        <v>#REF!</v>
      </c>
      <c r="Q56" s="149" t="e">
        <f>SUM(Q54:Q55)</f>
        <v>#REF!</v>
      </c>
      <c r="R56" s="149" t="e">
        <f>SUM(R54:R55)</f>
        <v>#REF!</v>
      </c>
      <c r="S56" s="149" t="e">
        <f>SUM(S54:S55)</f>
        <v>#REF!</v>
      </c>
      <c r="T56" s="149" t="e">
        <f>SUM(T54:T55)</f>
        <v>#REF!</v>
      </c>
    </row>
    <row r="57" spans="1:20">
      <c r="A57" s="1454"/>
      <c r="B57" s="133">
        <v>14</v>
      </c>
      <c r="C57" s="134" t="s">
        <v>42</v>
      </c>
      <c r="D57" s="199" t="e">
        <f>SUMIF(#REF!,VLOOKUP(C57,#REF!,1,FALSE),#REF!)+SUMIF(#REF!,VLOOKUP(C57,#REF!,1,FALSE),#REF!)+SUMIF(#REF!,VLOOKUP(C57,#REF!,1,FALSE),#REF!)+SUMIF(#REF!,VLOOKUP(C57,#REF!,1,FALSE),#REF!)+SUMIF(#REF!,VLOOKUP(C57,#REF!,1,FALSE),#REF!)</f>
        <v>#REF!</v>
      </c>
      <c r="E57" s="199" t="e">
        <f>SUMIF(#REF!,VLOOKUP(C57,#REF!,1,FALSE),#REF!)+SUMIF(#REF!,VLOOKUP(C57,#REF!,1,FALSE),#REF!)+SUMIF(#REF!,VLOOKUP(C57,#REF!,1,FALSE),#REF!)+SUMIF(#REF!,VLOOKUP('SPM-D.DOSEN (2)'!C57,#REF!,1,FALSE),#REF!)+SUMIF(#REF!,VLOOKUP(C57,#REF!,1,FALSE),#REF!)</f>
        <v>#REF!</v>
      </c>
      <c r="F57" s="151" t="e">
        <f>SUMIF(#REF!,VLOOKUP(C57,#REF!,1,FALSE),#REF!)+SUMIF(#REF!,VLOOKUP(C57,#REF!,1,FALSE),#REF!)+SUMIF(#REF!,VLOOKUP(C57,#REF!,1,FALSE),#REF!)+SUMIF(#REF!,VLOOKUP(C57,#REF!,1,FALSE),#REF!)+SUMIF(#REF!,VLOOKUP(C57,#REF!,1,FALSE),#REF!)</f>
        <v>#REF!</v>
      </c>
      <c r="G57" s="152" t="e">
        <f>SUMIF(#REF!,VLOOKUP(C57,#REF!,1,FALSE),#REF!)+SUMIF(#REF!,VLOOKUP(C57,#REF!,1,FALSE),#REF!)+SUMIF(#REF!,VLOOKUP(C57,#REF!,1,FALSE),#REF!)+SUMIF(#REF!,VLOOKUP('SPM-D.DOSEN (2)'!C57,#REF!,1,FALSE),#REF!)+SUMIF(#REF!,VLOOKUP(C57,#REF!,1,FALSE),#REF!)</f>
        <v>#REF!</v>
      </c>
      <c r="H57" s="152" t="e">
        <f>SUMIF(#REF!,VLOOKUP(C57,#REF!,1,FALSE),#REF!)+SUMIF(#REF!,VLOOKUP(C57,#REF!,1,FALSE),#REF!)+SUMIF(#REF!,VLOOKUP(C57,#REF!,1,FALSE),#REF!)+SUMIF(#REF!,VLOOKUP(C57,#REF!,1,FALSE),#REF!)+SUMIF(#REF!,VLOOKUP(C57,#REF!,1,FALSE),#REF!)</f>
        <v>#REF!</v>
      </c>
      <c r="I57" s="152" t="e">
        <f>SUMIF(#REF!,VLOOKUP(C57,#REF!,1,FALSE),#REF!)+SUMIF(#REF!,VLOOKUP(C57,#REF!,1,FALSE),#REF!)+SUMIF(#REF!,VLOOKUP(C57,#REF!,1,FALSE),#REF!)+SUMIF(#REF!,VLOOKUP('SPM-D.DOSEN (2)'!C57,#REF!,1,FALSE),#REF!)+SUMIF(#REF!,VLOOKUP(C57,#REF!,1,FALSE),#REF!)</f>
        <v>#REF!</v>
      </c>
      <c r="J57" s="152" t="e">
        <f>SUMIF(#REF!,VLOOKUP(C57,#REF!,1,FALSE),#REF!)+SUMIF(#REF!,VLOOKUP(C57,#REF!,1,FALSE),#REF!)+SUMIF(#REF!,VLOOKUP(C57,#REF!,1,FALSE),#REF!)+SUMIF(#REF!,VLOOKUP(C57,#REF!,1,FALSE),#REF!)+SUMIF(#REF!,VLOOKUP(C57,#REF!,1,FALSE),#REF!)</f>
        <v>#REF!</v>
      </c>
      <c r="K57" s="152" t="e">
        <f>SUMIF(#REF!,VLOOKUP(C57,#REF!,1,FALSE),#REF!)+SUMIF(#REF!,VLOOKUP(C57,#REF!,1,FALSE),#REF!)+SUMIF(#REF!,VLOOKUP(C57,#REF!,1,FALSE),#REF!)+SUMIF(#REF!,VLOOKUP('SPM-D.DOSEN (2)'!C57,#REF!,1,FALSE),#REF!)+SUMIF(#REF!,VLOOKUP(C57,#REF!,1,FALSE),#REF!)</f>
        <v>#REF!</v>
      </c>
      <c r="L57" s="149" t="e">
        <f t="shared" si="0"/>
        <v>#REF!</v>
      </c>
      <c r="Q57" s="181" t="e">
        <f>Q56-Q55</f>
        <v>#REF!</v>
      </c>
      <c r="R57" s="181" t="e">
        <f>R56-R55</f>
        <v>#REF!</v>
      </c>
      <c r="S57" s="181" t="e">
        <f>S56-S55</f>
        <v>#REF!</v>
      </c>
      <c r="T57" s="181" t="e">
        <f>T56-T55</f>
        <v>#REF!</v>
      </c>
    </row>
    <row r="58" spans="1:20">
      <c r="A58" s="1454"/>
      <c r="B58" s="133">
        <v>15</v>
      </c>
      <c r="C58" s="134" t="s">
        <v>48</v>
      </c>
      <c r="D58" s="199" t="e">
        <f>SUMIF(#REF!,VLOOKUP(C58,#REF!,1,FALSE),#REF!)+SUMIF(#REF!,VLOOKUP(C58,#REF!,1,FALSE),#REF!)+SUMIF(#REF!,VLOOKUP(C58,#REF!,1,FALSE),#REF!)+SUMIF(#REF!,VLOOKUP(C58,#REF!,1,FALSE),#REF!)+SUMIF(#REF!,VLOOKUP(C58,#REF!,1,FALSE),#REF!)</f>
        <v>#REF!</v>
      </c>
      <c r="E58" s="199" t="e">
        <f>SUMIF(#REF!,VLOOKUP(C58,#REF!,1,FALSE),#REF!)+SUMIF(#REF!,VLOOKUP(C58,#REF!,1,FALSE),#REF!)+SUMIF(#REF!,VLOOKUP(C58,#REF!,1,FALSE),#REF!)+SUMIF(#REF!,VLOOKUP('SPM-D.DOSEN (2)'!C58,#REF!,1,FALSE),#REF!)+SUMIF(#REF!,VLOOKUP(C58,#REF!,1,FALSE),#REF!)</f>
        <v>#REF!</v>
      </c>
      <c r="F58" s="151" t="e">
        <f>SUMIF(#REF!,VLOOKUP(C58,#REF!,1,FALSE),#REF!)+SUMIF(#REF!,VLOOKUP(C58,#REF!,1,FALSE),#REF!)+SUMIF(#REF!,VLOOKUP(C58,#REF!,1,FALSE),#REF!)+SUMIF(#REF!,VLOOKUP(C58,#REF!,1,FALSE),#REF!)+SUMIF(#REF!,VLOOKUP(C58,#REF!,1,FALSE),#REF!)</f>
        <v>#REF!</v>
      </c>
      <c r="G58" s="152" t="e">
        <f>SUMIF(#REF!,VLOOKUP(C58,#REF!,1,FALSE),#REF!)+SUMIF(#REF!,VLOOKUP(C58,#REF!,1,FALSE),#REF!)+SUMIF(#REF!,VLOOKUP(C58,#REF!,1,FALSE),#REF!)+SUMIF(#REF!,VLOOKUP('SPM-D.DOSEN (2)'!C58,#REF!,1,FALSE),#REF!)+SUMIF(#REF!,VLOOKUP(C58,#REF!,1,FALSE),#REF!)</f>
        <v>#REF!</v>
      </c>
      <c r="H58" s="152" t="e">
        <f>SUMIF(#REF!,VLOOKUP(C58,#REF!,1,FALSE),#REF!)+SUMIF(#REF!,VLOOKUP(C58,#REF!,1,FALSE),#REF!)+SUMIF(#REF!,VLOOKUP(C58,#REF!,1,FALSE),#REF!)+SUMIF(#REF!,VLOOKUP(C58,#REF!,1,FALSE),#REF!)+SUMIF(#REF!,VLOOKUP(C58,#REF!,1,FALSE),#REF!)</f>
        <v>#REF!</v>
      </c>
      <c r="I58" s="152" t="e">
        <f>SUMIF(#REF!,VLOOKUP(C58,#REF!,1,FALSE),#REF!)+SUMIF(#REF!,VLOOKUP(C58,#REF!,1,FALSE),#REF!)+SUMIF(#REF!,VLOOKUP(C58,#REF!,1,FALSE),#REF!)+SUMIF(#REF!,VLOOKUP('SPM-D.DOSEN (2)'!C58,#REF!,1,FALSE),#REF!)+SUMIF(#REF!,VLOOKUP(C58,#REF!,1,FALSE),#REF!)</f>
        <v>#REF!</v>
      </c>
      <c r="J58" s="152" t="e">
        <f>SUMIF(#REF!,VLOOKUP(C58,#REF!,1,FALSE),#REF!)+SUMIF(#REF!,VLOOKUP(C58,#REF!,1,FALSE),#REF!)+SUMIF(#REF!,VLOOKUP(C58,#REF!,1,FALSE),#REF!)+SUMIF(#REF!,VLOOKUP(C58,#REF!,1,FALSE),#REF!)+SUMIF(#REF!,VLOOKUP(C58,#REF!,1,FALSE),#REF!)</f>
        <v>#REF!</v>
      </c>
      <c r="K58" s="152" t="e">
        <f>SUMIF(#REF!,VLOOKUP(C58,#REF!,1,FALSE),#REF!)+SUMIF(#REF!,VLOOKUP(C58,#REF!,1,FALSE),#REF!)+SUMIF(#REF!,VLOOKUP(C58,#REF!,1,FALSE),#REF!)+SUMIF(#REF!,VLOOKUP('SPM-D.DOSEN (2)'!C58,#REF!,1,FALSE),#REF!)+SUMIF(#REF!,VLOOKUP(C58,#REF!,1,FALSE),#REF!)</f>
        <v>#REF!</v>
      </c>
      <c r="L58" s="149" t="e">
        <f t="shared" si="0"/>
        <v>#REF!</v>
      </c>
    </row>
    <row r="59" spans="1:20">
      <c r="A59" s="1454"/>
      <c r="B59" s="133">
        <v>16</v>
      </c>
      <c r="C59" s="134" t="s">
        <v>40</v>
      </c>
      <c r="D59" s="199" t="e">
        <f>SUMIF(#REF!,VLOOKUP(C59,#REF!,1,FALSE),#REF!)+SUMIF(#REF!,VLOOKUP(C59,#REF!,1,FALSE),#REF!)+SUMIF(#REF!,VLOOKUP(C59,#REF!,1,FALSE),#REF!)+SUMIF(#REF!,VLOOKUP(C59,#REF!,1,FALSE),#REF!)+SUMIF(#REF!,VLOOKUP(C59,#REF!,1,FALSE),#REF!)</f>
        <v>#REF!</v>
      </c>
      <c r="E59" s="199" t="e">
        <f>SUMIF(#REF!,VLOOKUP(C59,#REF!,1,FALSE),#REF!)+SUMIF(#REF!,VLOOKUP(C59,#REF!,1,FALSE),#REF!)+SUMIF(#REF!,VLOOKUP(C59,#REF!,1,FALSE),#REF!)+SUMIF(#REF!,VLOOKUP('SPM-D.DOSEN (2)'!C59,#REF!,1,FALSE),#REF!)+SUMIF(#REF!,VLOOKUP(C59,#REF!,1,FALSE),#REF!)</f>
        <v>#REF!</v>
      </c>
      <c r="F59" s="151" t="e">
        <f>SUMIF(#REF!,VLOOKUP(C59,#REF!,1,FALSE),#REF!)+SUMIF(#REF!,VLOOKUP(C59,#REF!,1,FALSE),#REF!)+SUMIF(#REF!,VLOOKUP(C59,#REF!,1,FALSE),#REF!)+SUMIF(#REF!,VLOOKUP(C59,#REF!,1,FALSE),#REF!)+SUMIF(#REF!,VLOOKUP(C59,#REF!,1,FALSE),#REF!)</f>
        <v>#REF!</v>
      </c>
      <c r="G59" s="152" t="e">
        <f>SUMIF(#REF!,VLOOKUP(C59,#REF!,1,FALSE),#REF!)+SUMIF(#REF!,VLOOKUP(C59,#REF!,1,FALSE),#REF!)+SUMIF(#REF!,VLOOKUP(C59,#REF!,1,FALSE),#REF!)+SUMIF(#REF!,VLOOKUP('SPM-D.DOSEN (2)'!C59,#REF!,1,FALSE),#REF!)+SUMIF(#REF!,VLOOKUP(C59,#REF!,1,FALSE),#REF!)</f>
        <v>#REF!</v>
      </c>
      <c r="H59" s="152" t="e">
        <f>SUMIF(#REF!,VLOOKUP(C59,#REF!,1,FALSE),#REF!)+SUMIF(#REF!,VLOOKUP(C59,#REF!,1,FALSE),#REF!)+SUMIF(#REF!,VLOOKUP(C59,#REF!,1,FALSE),#REF!)+SUMIF(#REF!,VLOOKUP(C59,#REF!,1,FALSE),#REF!)+SUMIF(#REF!,VLOOKUP(C59,#REF!,1,FALSE),#REF!)</f>
        <v>#REF!</v>
      </c>
      <c r="I59" s="152" t="e">
        <f>SUMIF(#REF!,VLOOKUP(C59,#REF!,1,FALSE),#REF!)+SUMIF(#REF!,VLOOKUP(C59,#REF!,1,FALSE),#REF!)+SUMIF(#REF!,VLOOKUP(C59,#REF!,1,FALSE),#REF!)+SUMIF(#REF!,VLOOKUP('SPM-D.DOSEN (2)'!C59,#REF!,1,FALSE),#REF!)+SUMIF(#REF!,VLOOKUP(C59,#REF!,1,FALSE),#REF!)</f>
        <v>#REF!</v>
      </c>
      <c r="J59" s="152" t="e">
        <f>SUMIF(#REF!,VLOOKUP(C59,#REF!,1,FALSE),#REF!)+SUMIF(#REF!,VLOOKUP(C59,#REF!,1,FALSE),#REF!)+SUMIF(#REF!,VLOOKUP(C59,#REF!,1,FALSE),#REF!)+SUMIF(#REF!,VLOOKUP(C59,#REF!,1,FALSE),#REF!)+SUMIF(#REF!,VLOOKUP(C59,#REF!,1,FALSE),#REF!)</f>
        <v>#REF!</v>
      </c>
      <c r="K59" s="152" t="e">
        <f>SUMIF(#REF!,VLOOKUP(C59,#REF!,1,FALSE),#REF!)+SUMIF(#REF!,VLOOKUP(C59,#REF!,1,FALSE),#REF!)+SUMIF(#REF!,VLOOKUP(C59,#REF!,1,FALSE),#REF!)+SUMIF(#REF!,VLOOKUP('SPM-D.DOSEN (2)'!C59,#REF!,1,FALSE),#REF!)+SUMIF(#REF!,VLOOKUP(C59,#REF!,1,FALSE),#REF!)</f>
        <v>#REF!</v>
      </c>
      <c r="L59" s="149" t="e">
        <f t="shared" si="0"/>
        <v>#REF!</v>
      </c>
      <c r="Q59" s="181" t="e">
        <f>SUM(Q52,Q57)</f>
        <v>#REF!</v>
      </c>
      <c r="R59" s="181" t="e">
        <f>SUM(R52,R57)</f>
        <v>#REF!</v>
      </c>
      <c r="S59" s="181" t="e">
        <f>SUM(S52,S57)</f>
        <v>#REF!</v>
      </c>
      <c r="T59" s="181" t="e">
        <f>SUM(T52,T57)</f>
        <v>#REF!</v>
      </c>
    </row>
    <row r="60" spans="1:20">
      <c r="A60" s="1454"/>
      <c r="B60" s="133">
        <v>17</v>
      </c>
      <c r="C60" s="134" t="s">
        <v>62</v>
      </c>
      <c r="D60" s="199" t="e">
        <f>SUMIF(#REF!,VLOOKUP(C60,#REF!,1,FALSE),#REF!)+SUMIF(#REF!,VLOOKUP(C60,#REF!,1,FALSE),#REF!)+SUMIF(#REF!,VLOOKUP(C60,#REF!,1,FALSE),#REF!)+SUMIF(#REF!,VLOOKUP(C60,#REF!,1,FALSE),#REF!)+SUMIF(#REF!,VLOOKUP(C60,#REF!,1,FALSE),#REF!)</f>
        <v>#REF!</v>
      </c>
      <c r="E60" s="199" t="e">
        <f>SUMIF(#REF!,VLOOKUP(C60,#REF!,1,FALSE),#REF!)+SUMIF(#REF!,VLOOKUP(C60,#REF!,1,FALSE),#REF!)+SUMIF(#REF!,VLOOKUP(C60,#REF!,1,FALSE),#REF!)+SUMIF(#REF!,VLOOKUP('SPM-D.DOSEN (2)'!C60,#REF!,1,FALSE),#REF!)+SUMIF(#REF!,VLOOKUP(C60,#REF!,1,FALSE),#REF!)</f>
        <v>#REF!</v>
      </c>
      <c r="F60" s="151" t="e">
        <f>SUMIF(#REF!,VLOOKUP(C60,#REF!,1,FALSE),#REF!)+SUMIF(#REF!,VLOOKUP(C60,#REF!,1,FALSE),#REF!)+SUMIF(#REF!,VLOOKUP(C60,#REF!,1,FALSE),#REF!)+SUMIF(#REF!,VLOOKUP(C60,#REF!,1,FALSE),#REF!)+SUMIF(#REF!,VLOOKUP(C60,#REF!,1,FALSE),#REF!)</f>
        <v>#REF!</v>
      </c>
      <c r="G60" s="152" t="e">
        <f>SUMIF(#REF!,VLOOKUP(C60,#REF!,1,FALSE),#REF!)+SUMIF(#REF!,VLOOKUP(C60,#REF!,1,FALSE),#REF!)+SUMIF(#REF!,VLOOKUP(C60,#REF!,1,FALSE),#REF!)+SUMIF(#REF!,VLOOKUP('SPM-D.DOSEN (2)'!C60,#REF!,1,FALSE),#REF!)+SUMIF(#REF!,VLOOKUP(C60,#REF!,1,FALSE),#REF!)</f>
        <v>#REF!</v>
      </c>
      <c r="H60" s="152" t="e">
        <f>SUMIF(#REF!,VLOOKUP(C60,#REF!,1,FALSE),#REF!)+SUMIF(#REF!,VLOOKUP(C60,#REF!,1,FALSE),#REF!)+SUMIF(#REF!,VLOOKUP(C60,#REF!,1,FALSE),#REF!)+SUMIF(#REF!,VLOOKUP(C60,#REF!,1,FALSE),#REF!)+SUMIF(#REF!,VLOOKUP(C60,#REF!,1,FALSE),#REF!)</f>
        <v>#REF!</v>
      </c>
      <c r="I60" s="152" t="e">
        <f>SUMIF(#REF!,VLOOKUP(C60,#REF!,1,FALSE),#REF!)+SUMIF(#REF!,VLOOKUP(C60,#REF!,1,FALSE),#REF!)+SUMIF(#REF!,VLOOKUP(C60,#REF!,1,FALSE),#REF!)+SUMIF(#REF!,VLOOKUP('SPM-D.DOSEN (2)'!C60,#REF!,1,FALSE),#REF!)+SUMIF(#REF!,VLOOKUP(C60,#REF!,1,FALSE),#REF!)</f>
        <v>#REF!</v>
      </c>
      <c r="J60" s="152" t="e">
        <f>SUMIF(#REF!,VLOOKUP(C60,#REF!,1,FALSE),#REF!)+SUMIF(#REF!,VLOOKUP(C60,#REF!,1,FALSE),#REF!)+SUMIF(#REF!,VLOOKUP(C60,#REF!,1,FALSE),#REF!)+SUMIF(#REF!,VLOOKUP(C60,#REF!,1,FALSE),#REF!)+SUMIF(#REF!,VLOOKUP(C60,#REF!,1,FALSE),#REF!)</f>
        <v>#REF!</v>
      </c>
      <c r="K60" s="152" t="e">
        <f>SUMIF(#REF!,VLOOKUP(C60,#REF!,1,FALSE),#REF!)+SUMIF(#REF!,VLOOKUP(C60,#REF!,1,FALSE),#REF!)+SUMIF(#REF!,VLOOKUP(C60,#REF!,1,FALSE),#REF!)+SUMIF(#REF!,VLOOKUP('SPM-D.DOSEN (2)'!C60,#REF!,1,FALSE),#REF!)+SUMIF(#REF!,VLOOKUP(C60,#REF!,1,FALSE),#REF!)</f>
        <v>#REF!</v>
      </c>
      <c r="L60" s="149" t="e">
        <f t="shared" si="0"/>
        <v>#REF!</v>
      </c>
    </row>
    <row r="61" spans="1:20">
      <c r="A61" s="1454"/>
      <c r="B61" s="133">
        <v>18</v>
      </c>
      <c r="C61" s="134" t="s">
        <v>44</v>
      </c>
      <c r="D61" s="199" t="e">
        <f>SUMIF(#REF!,VLOOKUP(C61,#REF!,1,FALSE),#REF!)+SUMIF(#REF!,VLOOKUP(C61,#REF!,1,FALSE),#REF!)+SUMIF(#REF!,VLOOKUP(C61,#REF!,1,FALSE),#REF!)+SUMIF(#REF!,VLOOKUP(C61,#REF!,1,FALSE),#REF!)+SUMIF(#REF!,VLOOKUP(C61,#REF!,1,FALSE),#REF!)</f>
        <v>#REF!</v>
      </c>
      <c r="E61" s="199" t="e">
        <f>SUMIF(#REF!,VLOOKUP(C61,#REF!,1,FALSE),#REF!)+SUMIF(#REF!,VLOOKUP(C61,#REF!,1,FALSE),#REF!)+SUMIF(#REF!,VLOOKUP(C61,#REF!,1,FALSE),#REF!)+SUMIF(#REF!,VLOOKUP('SPM-D.DOSEN (2)'!C61,#REF!,1,FALSE),#REF!)+SUMIF(#REF!,VLOOKUP(C61,#REF!,1,FALSE),#REF!)</f>
        <v>#REF!</v>
      </c>
      <c r="F61" s="151" t="e">
        <f>SUMIF(#REF!,VLOOKUP(C61,#REF!,1,FALSE),#REF!)+SUMIF(#REF!,VLOOKUP(C61,#REF!,1,FALSE),#REF!)+SUMIF(#REF!,VLOOKUP(C61,#REF!,1,FALSE),#REF!)+SUMIF(#REF!,VLOOKUP(C61,#REF!,1,FALSE),#REF!)+SUMIF(#REF!,VLOOKUP(C61,#REF!,1,FALSE),#REF!)</f>
        <v>#REF!</v>
      </c>
      <c r="G61" s="152" t="e">
        <f>SUMIF(#REF!,VLOOKUP(C61,#REF!,1,FALSE),#REF!)+SUMIF(#REF!,VLOOKUP(C61,#REF!,1,FALSE),#REF!)+SUMIF(#REF!,VLOOKUP(C61,#REF!,1,FALSE),#REF!)+SUMIF(#REF!,VLOOKUP('SPM-D.DOSEN (2)'!C61,#REF!,1,FALSE),#REF!)+SUMIF(#REF!,VLOOKUP(C61,#REF!,1,FALSE),#REF!)</f>
        <v>#REF!</v>
      </c>
      <c r="H61" s="152" t="e">
        <f>SUMIF(#REF!,VLOOKUP(C61,#REF!,1,FALSE),#REF!)+SUMIF(#REF!,VLOOKUP(C61,#REF!,1,FALSE),#REF!)+SUMIF(#REF!,VLOOKUP(C61,#REF!,1,FALSE),#REF!)+SUMIF(#REF!,VLOOKUP(C61,#REF!,1,FALSE),#REF!)+SUMIF(#REF!,VLOOKUP(C61,#REF!,1,FALSE),#REF!)</f>
        <v>#REF!</v>
      </c>
      <c r="I61" s="152" t="e">
        <f>SUMIF(#REF!,VLOOKUP(C61,#REF!,1,FALSE),#REF!)+SUMIF(#REF!,VLOOKUP(C61,#REF!,1,FALSE),#REF!)+SUMIF(#REF!,VLOOKUP(C61,#REF!,1,FALSE),#REF!)+SUMIF(#REF!,VLOOKUP('SPM-D.DOSEN (2)'!C61,#REF!,1,FALSE),#REF!)+SUMIF(#REF!,VLOOKUP(C61,#REF!,1,FALSE),#REF!)</f>
        <v>#REF!</v>
      </c>
      <c r="J61" s="152" t="e">
        <f>SUMIF(#REF!,VLOOKUP(C61,#REF!,1,FALSE),#REF!)+SUMIF(#REF!,VLOOKUP(C61,#REF!,1,FALSE),#REF!)+SUMIF(#REF!,VLOOKUP(C61,#REF!,1,FALSE),#REF!)+SUMIF(#REF!,VLOOKUP(C61,#REF!,1,FALSE),#REF!)+SUMIF(#REF!,VLOOKUP(C61,#REF!,1,FALSE),#REF!)</f>
        <v>#REF!</v>
      </c>
      <c r="K61" s="152" t="e">
        <f>SUMIF(#REF!,VLOOKUP(C61,#REF!,1,FALSE),#REF!)+SUMIF(#REF!,VLOOKUP(C61,#REF!,1,FALSE),#REF!)+SUMIF(#REF!,VLOOKUP(C61,#REF!,1,FALSE),#REF!)+SUMIF(#REF!,VLOOKUP('SPM-D.DOSEN (2)'!C61,#REF!,1,FALSE),#REF!)+SUMIF(#REF!,VLOOKUP(C61,#REF!,1,FALSE),#REF!)</f>
        <v>#REF!</v>
      </c>
      <c r="L61" s="149" t="e">
        <f t="shared" si="0"/>
        <v>#REF!</v>
      </c>
    </row>
    <row r="62" spans="1:20">
      <c r="A62" s="1454"/>
      <c r="B62" s="133">
        <v>19</v>
      </c>
      <c r="C62" s="134" t="s">
        <v>377</v>
      </c>
      <c r="D62" s="199" t="e">
        <f>SUMIF(#REF!,VLOOKUP(C62,#REF!,1,FALSE),#REF!)+SUMIF(#REF!,VLOOKUP(C62,#REF!,1,FALSE),#REF!)+SUMIF(#REF!,VLOOKUP(C62,#REF!,1,FALSE),#REF!)+SUMIF(#REF!,VLOOKUP(C62,#REF!,1,FALSE),#REF!)+SUMIF(#REF!,VLOOKUP(C62,#REF!,1,FALSE),#REF!)</f>
        <v>#REF!</v>
      </c>
      <c r="E62" s="199" t="e">
        <f>SUMIF(#REF!,VLOOKUP(C62,#REF!,1,FALSE),#REF!)+SUMIF(#REF!,VLOOKUP(C62,#REF!,1,FALSE),#REF!)+SUMIF(#REF!,VLOOKUP(C62,#REF!,1,FALSE),#REF!)+SUMIF(#REF!,VLOOKUP('SPM-D.DOSEN (2)'!C62,#REF!,1,FALSE),#REF!)+SUMIF(#REF!,VLOOKUP(C62,#REF!,1,FALSE),#REF!)</f>
        <v>#REF!</v>
      </c>
      <c r="F62" s="151" t="e">
        <f>SUMIF(#REF!,VLOOKUP(C62,#REF!,1,FALSE),#REF!)+SUMIF(#REF!,VLOOKUP(C62,#REF!,1,FALSE),#REF!)+SUMIF(#REF!,VLOOKUP(C62,#REF!,1,FALSE),#REF!)+SUMIF(#REF!,VLOOKUP(C62,#REF!,1,FALSE),#REF!)+SUMIF(#REF!,VLOOKUP(C62,#REF!,1,FALSE),#REF!)</f>
        <v>#REF!</v>
      </c>
      <c r="G62" s="152" t="e">
        <f>SUMIF(#REF!,VLOOKUP(C62,#REF!,1,FALSE),#REF!)+SUMIF(#REF!,VLOOKUP(C62,#REF!,1,FALSE),#REF!)+SUMIF(#REF!,VLOOKUP(C62,#REF!,1,FALSE),#REF!)+SUMIF(#REF!,VLOOKUP('SPM-D.DOSEN (2)'!C62,#REF!,1,FALSE),#REF!)+SUMIF(#REF!,VLOOKUP(C62,#REF!,1,FALSE),#REF!)</f>
        <v>#REF!</v>
      </c>
      <c r="H62" s="152" t="e">
        <f>SUMIF(#REF!,VLOOKUP(C62,#REF!,1,FALSE),#REF!)+SUMIF(#REF!,VLOOKUP(C62,#REF!,1,FALSE),#REF!)+SUMIF(#REF!,VLOOKUP(C62,#REF!,1,FALSE),#REF!)+SUMIF(#REF!,VLOOKUP(C62,#REF!,1,FALSE),#REF!)+SUMIF(#REF!,VLOOKUP(C62,#REF!,1,FALSE),#REF!)</f>
        <v>#REF!</v>
      </c>
      <c r="I62" s="152" t="e">
        <f>SUMIF(#REF!,VLOOKUP(C62,#REF!,1,FALSE),#REF!)+SUMIF(#REF!,VLOOKUP(C62,#REF!,1,FALSE),#REF!)+SUMIF(#REF!,VLOOKUP(C62,#REF!,1,FALSE),#REF!)+SUMIF(#REF!,VLOOKUP('SPM-D.DOSEN (2)'!C62,#REF!,1,FALSE),#REF!)+SUMIF(#REF!,VLOOKUP(C62,#REF!,1,FALSE),#REF!)</f>
        <v>#REF!</v>
      </c>
      <c r="J62" s="152" t="e">
        <f>SUMIF(#REF!,VLOOKUP(C62,#REF!,1,FALSE),#REF!)+SUMIF(#REF!,VLOOKUP(C62,#REF!,1,FALSE),#REF!)+SUMIF(#REF!,VLOOKUP(C62,#REF!,1,FALSE),#REF!)+SUMIF(#REF!,VLOOKUP(C62,#REF!,1,FALSE),#REF!)+SUMIF(#REF!,VLOOKUP(C62,#REF!,1,FALSE),#REF!)</f>
        <v>#REF!</v>
      </c>
      <c r="K62" s="152" t="e">
        <f>SUMIF(#REF!,VLOOKUP(C62,#REF!,1,FALSE),#REF!)+SUMIF(#REF!,VLOOKUP(C62,#REF!,1,FALSE),#REF!)+SUMIF(#REF!,VLOOKUP(C62,#REF!,1,FALSE),#REF!)+SUMIF(#REF!,VLOOKUP('SPM-D.DOSEN (2)'!C62,#REF!,1,FALSE),#REF!)+SUMIF(#REF!,VLOOKUP(C62,#REF!,1,FALSE),#REF!)</f>
        <v>#REF!</v>
      </c>
      <c r="L62" s="149" t="e">
        <f t="shared" si="0"/>
        <v>#REF!</v>
      </c>
    </row>
    <row r="63" spans="1:20">
      <c r="A63" s="1454"/>
      <c r="B63" s="133">
        <v>20</v>
      </c>
      <c r="C63" s="134" t="s">
        <v>398</v>
      </c>
      <c r="D63" s="199" t="e">
        <f>SUMIF(#REF!,VLOOKUP(C63,#REF!,1,FALSE),#REF!)+SUMIF(#REF!,VLOOKUP(C63,#REF!,1,FALSE),#REF!)+SUMIF(#REF!,VLOOKUP(C63,#REF!,1,FALSE),#REF!)+SUMIF(#REF!,VLOOKUP(C63,#REF!,1,FALSE),#REF!)+SUMIF(#REF!,VLOOKUP(C63,#REF!,1,FALSE),#REF!)</f>
        <v>#REF!</v>
      </c>
      <c r="E63" s="199" t="e">
        <f>SUMIF(#REF!,VLOOKUP(C63,#REF!,1,FALSE),#REF!)+SUMIF(#REF!,VLOOKUP(C63,#REF!,1,FALSE),#REF!)+SUMIF(#REF!,VLOOKUP(C63,#REF!,1,FALSE),#REF!)+SUMIF(#REF!,VLOOKUP('SPM-D.DOSEN (2)'!C63,#REF!,1,FALSE),#REF!)+SUMIF(#REF!,VLOOKUP(C63,#REF!,1,FALSE),#REF!)</f>
        <v>#REF!</v>
      </c>
      <c r="F63" s="151" t="e">
        <f>SUMIF(#REF!,VLOOKUP(C63,#REF!,1,FALSE),#REF!)+SUMIF(#REF!,VLOOKUP(C63,#REF!,1,FALSE),#REF!)+SUMIF(#REF!,VLOOKUP(C63,#REF!,1,FALSE),#REF!)+SUMIF(#REF!,VLOOKUP(C63,#REF!,1,FALSE),#REF!)+SUMIF(#REF!,VLOOKUP(C63,#REF!,1,FALSE),#REF!)</f>
        <v>#REF!</v>
      </c>
      <c r="G63" s="152" t="e">
        <f>SUMIF(#REF!,VLOOKUP(C63,#REF!,1,FALSE),#REF!)+SUMIF(#REF!,VLOOKUP(C63,#REF!,1,FALSE),#REF!)+SUMIF(#REF!,VLOOKUP(C63,#REF!,1,FALSE),#REF!)+SUMIF(#REF!,VLOOKUP('SPM-D.DOSEN (2)'!C63,#REF!,1,FALSE),#REF!)+SUMIF(#REF!,VLOOKUP(C63,#REF!,1,FALSE),#REF!)</f>
        <v>#REF!</v>
      </c>
      <c r="H63" s="152" t="e">
        <f>SUMIF(#REF!,VLOOKUP(C63,#REF!,1,FALSE),#REF!)+SUMIF(#REF!,VLOOKUP(C63,#REF!,1,FALSE),#REF!)+SUMIF(#REF!,VLOOKUP(C63,#REF!,1,FALSE),#REF!)+SUMIF(#REF!,VLOOKUP(C63,#REF!,1,FALSE),#REF!)+SUMIF(#REF!,VLOOKUP(C63,#REF!,1,FALSE),#REF!)</f>
        <v>#REF!</v>
      </c>
      <c r="I63" s="152" t="e">
        <f>SUMIF(#REF!,VLOOKUP(C63,#REF!,1,FALSE),#REF!)+SUMIF(#REF!,VLOOKUP(C63,#REF!,1,FALSE),#REF!)+SUMIF(#REF!,VLOOKUP(C63,#REF!,1,FALSE),#REF!)+SUMIF(#REF!,VLOOKUP('SPM-D.DOSEN (2)'!C63,#REF!,1,FALSE),#REF!)+SUMIF(#REF!,VLOOKUP(C63,#REF!,1,FALSE),#REF!)</f>
        <v>#REF!</v>
      </c>
      <c r="J63" s="152" t="e">
        <f>SUMIF(#REF!,VLOOKUP(C63,#REF!,1,FALSE),#REF!)+SUMIF(#REF!,VLOOKUP(C63,#REF!,1,FALSE),#REF!)+SUMIF(#REF!,VLOOKUP(C63,#REF!,1,FALSE),#REF!)+SUMIF(#REF!,VLOOKUP(C63,#REF!,1,FALSE),#REF!)+SUMIF(#REF!,VLOOKUP(C63,#REF!,1,FALSE),#REF!)</f>
        <v>#REF!</v>
      </c>
      <c r="K63" s="152" t="e">
        <f>SUMIF(#REF!,VLOOKUP(C63,#REF!,1,FALSE),#REF!)+SUMIF(#REF!,VLOOKUP(C63,#REF!,1,FALSE),#REF!)+SUMIF(#REF!,VLOOKUP(C63,#REF!,1,FALSE),#REF!)+SUMIF(#REF!,VLOOKUP('SPM-D.DOSEN (2)'!C63,#REF!,1,FALSE),#REF!)+SUMIF(#REF!,VLOOKUP(C63,#REF!,1,FALSE),#REF!)</f>
        <v>#REF!</v>
      </c>
      <c r="L63" s="149" t="e">
        <f t="shared" si="0"/>
        <v>#REF!</v>
      </c>
    </row>
    <row r="64" spans="1:20">
      <c r="A64" s="1454"/>
      <c r="B64" s="133">
        <v>21</v>
      </c>
      <c r="C64" s="134" t="s">
        <v>365</v>
      </c>
      <c r="D64" s="199" t="e">
        <f>SUMIF(#REF!,VLOOKUP(C64,#REF!,1,FALSE),#REF!)+SUMIF(#REF!,VLOOKUP(C64,#REF!,1,FALSE),#REF!)+SUMIF(#REF!,VLOOKUP(C64,#REF!,1,FALSE),#REF!)+SUMIF(#REF!,VLOOKUP(C64,#REF!,1,FALSE),#REF!)+SUMIF(#REF!,VLOOKUP(C64,#REF!,1,FALSE),#REF!)</f>
        <v>#REF!</v>
      </c>
      <c r="E64" s="199" t="e">
        <f>SUMIF(#REF!,VLOOKUP(C64,#REF!,1,FALSE),#REF!)+SUMIF(#REF!,VLOOKUP(C64,#REF!,1,FALSE),#REF!)+SUMIF(#REF!,VLOOKUP(C64,#REF!,1,FALSE),#REF!)+SUMIF(#REF!,VLOOKUP('SPM-D.DOSEN (2)'!C64,#REF!,1,FALSE),#REF!)+SUMIF(#REF!,VLOOKUP(C64,#REF!,1,FALSE),#REF!)</f>
        <v>#REF!</v>
      </c>
      <c r="F64" s="151" t="e">
        <f>SUMIF(#REF!,VLOOKUP(C64,#REF!,1,FALSE),#REF!)+SUMIF(#REF!,VLOOKUP(C64,#REF!,1,FALSE),#REF!)+SUMIF(#REF!,VLOOKUP(C64,#REF!,1,FALSE),#REF!)+SUMIF(#REF!,VLOOKUP(C64,#REF!,1,FALSE),#REF!)+SUMIF(#REF!,VLOOKUP(C64,#REF!,1,FALSE),#REF!)</f>
        <v>#REF!</v>
      </c>
      <c r="G64" s="152" t="e">
        <f>SUMIF(#REF!,VLOOKUP(C64,#REF!,1,FALSE),#REF!)+SUMIF(#REF!,VLOOKUP(C64,#REF!,1,FALSE),#REF!)+SUMIF(#REF!,VLOOKUP(C64,#REF!,1,FALSE),#REF!)+SUMIF(#REF!,VLOOKUP('SPM-D.DOSEN (2)'!C64,#REF!,1,FALSE),#REF!)+SUMIF(#REF!,VLOOKUP(C64,#REF!,1,FALSE),#REF!)</f>
        <v>#REF!</v>
      </c>
      <c r="H64" s="152" t="e">
        <f>SUMIF(#REF!,VLOOKUP(C64,#REF!,1,FALSE),#REF!)+SUMIF(#REF!,VLOOKUP(C64,#REF!,1,FALSE),#REF!)+SUMIF(#REF!,VLOOKUP(C64,#REF!,1,FALSE),#REF!)+SUMIF(#REF!,VLOOKUP(C64,#REF!,1,FALSE),#REF!)+SUMIF(#REF!,VLOOKUP(C64,#REF!,1,FALSE),#REF!)</f>
        <v>#REF!</v>
      </c>
      <c r="I64" s="152" t="e">
        <f>SUMIF(#REF!,VLOOKUP(C64,#REF!,1,FALSE),#REF!)+SUMIF(#REF!,VLOOKUP(C64,#REF!,1,FALSE),#REF!)+SUMIF(#REF!,VLOOKUP(C64,#REF!,1,FALSE),#REF!)+SUMIF(#REF!,VLOOKUP('SPM-D.DOSEN (2)'!C64,#REF!,1,FALSE),#REF!)+SUMIF(#REF!,VLOOKUP(C64,#REF!,1,FALSE),#REF!)</f>
        <v>#REF!</v>
      </c>
      <c r="J64" s="152" t="e">
        <f>SUMIF(#REF!,VLOOKUP(C64,#REF!,1,FALSE),#REF!)+SUMIF(#REF!,VLOOKUP(C64,#REF!,1,FALSE),#REF!)+SUMIF(#REF!,VLOOKUP(C64,#REF!,1,FALSE),#REF!)+SUMIF(#REF!,VLOOKUP(C64,#REF!,1,FALSE),#REF!)+SUMIF(#REF!,VLOOKUP(C64,#REF!,1,FALSE),#REF!)</f>
        <v>#REF!</v>
      </c>
      <c r="K64" s="152" t="e">
        <f>SUMIF(#REF!,VLOOKUP(C64,#REF!,1,FALSE),#REF!)+SUMIF(#REF!,VLOOKUP(C64,#REF!,1,FALSE),#REF!)+SUMIF(#REF!,VLOOKUP(C64,#REF!,1,FALSE),#REF!)+SUMIF(#REF!,VLOOKUP('SPM-D.DOSEN (2)'!C64,#REF!,1,FALSE),#REF!)+SUMIF(#REF!,VLOOKUP(C64,#REF!,1,FALSE),#REF!)</f>
        <v>#REF!</v>
      </c>
      <c r="L64" s="149" t="e">
        <f t="shared" si="0"/>
        <v>#REF!</v>
      </c>
    </row>
    <row r="65" spans="1:12">
      <c r="A65" s="1454"/>
      <c r="B65" s="133">
        <v>22</v>
      </c>
      <c r="C65" s="134" t="s">
        <v>373</v>
      </c>
      <c r="D65" s="199" t="e">
        <f>SUMIF(#REF!,VLOOKUP(C65,#REF!,1,FALSE),#REF!)+SUMIF(#REF!,VLOOKUP(C65,#REF!,1,FALSE),#REF!)+SUMIF(#REF!,VLOOKUP(C65,#REF!,1,FALSE),#REF!)+SUMIF(#REF!,VLOOKUP(C65,#REF!,1,FALSE),#REF!)+SUMIF(#REF!,VLOOKUP(C65,#REF!,1,FALSE),#REF!)</f>
        <v>#REF!</v>
      </c>
      <c r="E65" s="199" t="e">
        <f>SUMIF(#REF!,VLOOKUP(C65,#REF!,1,FALSE),#REF!)+SUMIF(#REF!,VLOOKUP(C65,#REF!,1,FALSE),#REF!)+SUMIF(#REF!,VLOOKUP(C65,#REF!,1,FALSE),#REF!)+SUMIF(#REF!,VLOOKUP('SPM-D.DOSEN (2)'!C65,#REF!,1,FALSE),#REF!)+SUMIF(#REF!,VLOOKUP(C65,#REF!,1,FALSE),#REF!)</f>
        <v>#REF!</v>
      </c>
      <c r="F65" s="151" t="e">
        <f>SUMIF(#REF!,VLOOKUP(C65,#REF!,1,FALSE),#REF!)+SUMIF(#REF!,VLOOKUP(C65,#REF!,1,FALSE),#REF!)+SUMIF(#REF!,VLOOKUP(C65,#REF!,1,FALSE),#REF!)+SUMIF(#REF!,VLOOKUP(C65,#REF!,1,FALSE),#REF!)+SUMIF(#REF!,VLOOKUP(C65,#REF!,1,FALSE),#REF!)</f>
        <v>#REF!</v>
      </c>
      <c r="G65" s="152" t="e">
        <f>SUMIF(#REF!,VLOOKUP(C65,#REF!,1,FALSE),#REF!)+SUMIF(#REF!,VLOOKUP(C65,#REF!,1,FALSE),#REF!)+SUMIF(#REF!,VLOOKUP(C65,#REF!,1,FALSE),#REF!)+SUMIF(#REF!,VLOOKUP('SPM-D.DOSEN (2)'!C65,#REF!,1,FALSE),#REF!)+SUMIF(#REF!,VLOOKUP(C65,#REF!,1,FALSE),#REF!)</f>
        <v>#REF!</v>
      </c>
      <c r="H65" s="152" t="e">
        <f>SUMIF(#REF!,VLOOKUP(C65,#REF!,1,FALSE),#REF!)+SUMIF(#REF!,VLOOKUP(C65,#REF!,1,FALSE),#REF!)+SUMIF(#REF!,VLOOKUP(C65,#REF!,1,FALSE),#REF!)+SUMIF(#REF!,VLOOKUP(C65,#REF!,1,FALSE),#REF!)+SUMIF(#REF!,VLOOKUP(C65,#REF!,1,FALSE),#REF!)</f>
        <v>#REF!</v>
      </c>
      <c r="I65" s="152" t="e">
        <f>SUMIF(#REF!,VLOOKUP(C65,#REF!,1,FALSE),#REF!)+SUMIF(#REF!,VLOOKUP(C65,#REF!,1,FALSE),#REF!)+SUMIF(#REF!,VLOOKUP(C65,#REF!,1,FALSE),#REF!)+SUMIF(#REF!,VLOOKUP('SPM-D.DOSEN (2)'!C65,#REF!,1,FALSE),#REF!)+SUMIF(#REF!,VLOOKUP(C65,#REF!,1,FALSE),#REF!)</f>
        <v>#REF!</v>
      </c>
      <c r="J65" s="152" t="e">
        <f>SUMIF(#REF!,VLOOKUP(C65,#REF!,1,FALSE),#REF!)+SUMIF(#REF!,VLOOKUP(C65,#REF!,1,FALSE),#REF!)+SUMIF(#REF!,VLOOKUP(C65,#REF!,1,FALSE),#REF!)+SUMIF(#REF!,VLOOKUP(C65,#REF!,1,FALSE),#REF!)+SUMIF(#REF!,VLOOKUP(C65,#REF!,1,FALSE),#REF!)</f>
        <v>#REF!</v>
      </c>
      <c r="K65" s="152" t="e">
        <f>SUMIF(#REF!,VLOOKUP(C65,#REF!,1,FALSE),#REF!)+SUMIF(#REF!,VLOOKUP(C65,#REF!,1,FALSE),#REF!)+SUMIF(#REF!,VLOOKUP(C65,#REF!,1,FALSE),#REF!)+SUMIF(#REF!,VLOOKUP('SPM-D.DOSEN (2)'!C65,#REF!,1,FALSE),#REF!)+SUMIF(#REF!,VLOOKUP(C65,#REF!,1,FALSE),#REF!)</f>
        <v>#REF!</v>
      </c>
      <c r="L65" s="149" t="e">
        <f t="shared" si="0"/>
        <v>#REF!</v>
      </c>
    </row>
    <row r="66" spans="1:12">
      <c r="A66" s="1454" t="s">
        <v>179</v>
      </c>
      <c r="B66" s="133">
        <v>1</v>
      </c>
      <c r="C66" s="134" t="s">
        <v>25</v>
      </c>
      <c r="D66" s="199" t="e">
        <f>SUMIF(#REF!,VLOOKUP(C66,#REF!,1,FALSE),#REF!)+SUMIF(#REF!,VLOOKUP(C66,#REF!,1,FALSE),#REF!)+SUMIF(#REF!,VLOOKUP(C66,#REF!,1,FALSE),#REF!)+SUMIF(#REF!,VLOOKUP(C66,#REF!,1,FALSE),#REF!)+SUMIF(#REF!,VLOOKUP(C66,#REF!,1,FALSE),#REF!)</f>
        <v>#REF!</v>
      </c>
      <c r="E66" s="199" t="e">
        <f>SUMIF(#REF!,VLOOKUP(C66,#REF!,1,FALSE),#REF!)+SUMIF(#REF!,VLOOKUP(C66,#REF!,1,FALSE),#REF!)+SUMIF(#REF!,VLOOKUP(C66,#REF!,1,FALSE),#REF!)+SUMIF(#REF!,VLOOKUP('SPM-D.DOSEN (2)'!C66,#REF!,1,FALSE),#REF!)+SUMIF(#REF!,VLOOKUP(C66,#REF!,1,FALSE),#REF!)</f>
        <v>#REF!</v>
      </c>
      <c r="F66" s="151" t="e">
        <f>SUMIF(#REF!,VLOOKUP(C66,#REF!,1,FALSE),#REF!)+SUMIF(#REF!,VLOOKUP(C66,#REF!,1,FALSE),#REF!)+SUMIF(#REF!,VLOOKUP(C66,#REF!,1,FALSE),#REF!)+SUMIF(#REF!,VLOOKUP(C66,#REF!,1,FALSE),#REF!)+SUMIF(#REF!,VLOOKUP(C66,#REF!,1,FALSE),#REF!)</f>
        <v>#REF!</v>
      </c>
      <c r="G66" s="152" t="e">
        <f>SUMIF(#REF!,VLOOKUP(C66,#REF!,1,FALSE),#REF!)+SUMIF(#REF!,VLOOKUP(C66,#REF!,1,FALSE),#REF!)+SUMIF(#REF!,VLOOKUP(C66,#REF!,1,FALSE),#REF!)+SUMIF(#REF!,VLOOKUP('SPM-D.DOSEN (2)'!C66,#REF!,1,FALSE),#REF!)+SUMIF(#REF!,VLOOKUP(C66,#REF!,1,FALSE),#REF!)</f>
        <v>#REF!</v>
      </c>
      <c r="H66" s="152" t="e">
        <f>SUMIF(#REF!,VLOOKUP(C66,#REF!,1,FALSE),#REF!)+SUMIF(#REF!,VLOOKUP(C66,#REF!,1,FALSE),#REF!)+SUMIF(#REF!,VLOOKUP(C66,#REF!,1,FALSE),#REF!)+SUMIF(#REF!,VLOOKUP(C66,#REF!,1,FALSE),#REF!)+SUMIF(#REF!,VLOOKUP(C66,#REF!,1,FALSE),#REF!)</f>
        <v>#REF!</v>
      </c>
      <c r="I66" s="152" t="e">
        <f>SUMIF(#REF!,VLOOKUP(C66,#REF!,1,FALSE),#REF!)+SUMIF(#REF!,VLOOKUP(C66,#REF!,1,FALSE),#REF!)+SUMIF(#REF!,VLOOKUP(C66,#REF!,1,FALSE),#REF!)+SUMIF(#REF!,VLOOKUP('SPM-D.DOSEN (2)'!C66,#REF!,1,FALSE),#REF!)+SUMIF(#REF!,VLOOKUP(C66,#REF!,1,FALSE),#REF!)</f>
        <v>#REF!</v>
      </c>
      <c r="J66" s="152" t="e">
        <f>SUMIF(#REF!,VLOOKUP(C66,#REF!,1,FALSE),#REF!)+SUMIF(#REF!,VLOOKUP(C66,#REF!,1,FALSE),#REF!)+SUMIF(#REF!,VLOOKUP(C66,#REF!,1,FALSE),#REF!)+SUMIF(#REF!,VLOOKUP(C66,#REF!,1,FALSE),#REF!)+SUMIF(#REF!,VLOOKUP(C66,#REF!,1,FALSE),#REF!)</f>
        <v>#REF!</v>
      </c>
      <c r="K66" s="152" t="e">
        <f>SUMIF(#REF!,VLOOKUP(C66,#REF!,1,FALSE),#REF!)+SUMIF(#REF!,VLOOKUP(C66,#REF!,1,FALSE),#REF!)+SUMIF(#REF!,VLOOKUP(C66,#REF!,1,FALSE),#REF!)+SUMIF(#REF!,VLOOKUP('SPM-D.DOSEN (2)'!C66,#REF!,1,FALSE),#REF!)+SUMIF(#REF!,VLOOKUP(C66,#REF!,1,FALSE),#REF!)</f>
        <v>#REF!</v>
      </c>
      <c r="L66" s="149" t="e">
        <f t="shared" si="0"/>
        <v>#REF!</v>
      </c>
    </row>
    <row r="67" spans="1:12">
      <c r="A67" s="1454"/>
      <c r="B67" s="133">
        <v>2</v>
      </c>
      <c r="C67" s="134" t="s">
        <v>27</v>
      </c>
      <c r="D67" s="199" t="e">
        <f>SUMIF(#REF!,VLOOKUP(C67,#REF!,1,FALSE),#REF!)+SUMIF(#REF!,VLOOKUP(C67,#REF!,1,FALSE),#REF!)+SUMIF(#REF!,VLOOKUP(C67,#REF!,1,FALSE),#REF!)+SUMIF(#REF!,VLOOKUP(C67,#REF!,1,FALSE),#REF!)+SUMIF(#REF!,VLOOKUP(C67,#REF!,1,FALSE),#REF!)</f>
        <v>#REF!</v>
      </c>
      <c r="E67" s="199" t="e">
        <f>SUMIF(#REF!,VLOOKUP(C67,#REF!,1,FALSE),#REF!)+SUMIF(#REF!,VLOOKUP(C67,#REF!,1,FALSE),#REF!)+SUMIF(#REF!,VLOOKUP(C67,#REF!,1,FALSE),#REF!)+SUMIF(#REF!,VLOOKUP('SPM-D.DOSEN (2)'!C67,#REF!,1,FALSE),#REF!)+SUMIF(#REF!,VLOOKUP(C67,#REF!,1,FALSE),#REF!)</f>
        <v>#REF!</v>
      </c>
      <c r="F67" s="151" t="e">
        <f>SUMIF(#REF!,VLOOKUP(C67,#REF!,1,FALSE),#REF!)+SUMIF(#REF!,VLOOKUP(C67,#REF!,1,FALSE),#REF!)+SUMIF(#REF!,VLOOKUP(C67,#REF!,1,FALSE),#REF!)+SUMIF(#REF!,VLOOKUP(C67,#REF!,1,FALSE),#REF!)+SUMIF(#REF!,VLOOKUP(C67,#REF!,1,FALSE),#REF!)</f>
        <v>#REF!</v>
      </c>
      <c r="G67" s="152" t="e">
        <f>SUMIF(#REF!,VLOOKUP(C67,#REF!,1,FALSE),#REF!)+SUMIF(#REF!,VLOOKUP(C67,#REF!,1,FALSE),#REF!)+SUMIF(#REF!,VLOOKUP(C67,#REF!,1,FALSE),#REF!)+SUMIF(#REF!,VLOOKUP('SPM-D.DOSEN (2)'!C67,#REF!,1,FALSE),#REF!)+SUMIF(#REF!,VLOOKUP(C67,#REF!,1,FALSE),#REF!)</f>
        <v>#REF!</v>
      </c>
      <c r="H67" s="152" t="e">
        <f>SUMIF(#REF!,VLOOKUP(C67,#REF!,1,FALSE),#REF!)+SUMIF(#REF!,VLOOKUP(C67,#REF!,1,FALSE),#REF!)+SUMIF(#REF!,VLOOKUP(C67,#REF!,1,FALSE),#REF!)+SUMIF(#REF!,VLOOKUP(C67,#REF!,1,FALSE),#REF!)+SUMIF(#REF!,VLOOKUP(C67,#REF!,1,FALSE),#REF!)</f>
        <v>#REF!</v>
      </c>
      <c r="I67" s="152" t="e">
        <f>SUMIF(#REF!,VLOOKUP(C67,#REF!,1,FALSE),#REF!)+SUMIF(#REF!,VLOOKUP(C67,#REF!,1,FALSE),#REF!)+SUMIF(#REF!,VLOOKUP(C67,#REF!,1,FALSE),#REF!)+SUMIF(#REF!,VLOOKUP('SPM-D.DOSEN (2)'!C67,#REF!,1,FALSE),#REF!)+SUMIF(#REF!,VLOOKUP(C67,#REF!,1,FALSE),#REF!)</f>
        <v>#REF!</v>
      </c>
      <c r="J67" s="152" t="e">
        <f>SUMIF(#REF!,VLOOKUP(C67,#REF!,1,FALSE),#REF!)+SUMIF(#REF!,VLOOKUP(C67,#REF!,1,FALSE),#REF!)+SUMIF(#REF!,VLOOKUP(C67,#REF!,1,FALSE),#REF!)+SUMIF(#REF!,VLOOKUP(C67,#REF!,1,FALSE),#REF!)+SUMIF(#REF!,VLOOKUP(C67,#REF!,1,FALSE),#REF!)</f>
        <v>#REF!</v>
      </c>
      <c r="K67" s="152" t="e">
        <f>SUMIF(#REF!,VLOOKUP(C67,#REF!,1,FALSE),#REF!)+SUMIF(#REF!,VLOOKUP(C67,#REF!,1,FALSE),#REF!)+SUMIF(#REF!,VLOOKUP(C67,#REF!,1,FALSE),#REF!)+SUMIF(#REF!,VLOOKUP('SPM-D.DOSEN (2)'!C67,#REF!,1,FALSE),#REF!)+SUMIF(#REF!,VLOOKUP(C67,#REF!,1,FALSE),#REF!)</f>
        <v>#REF!</v>
      </c>
      <c r="L67" s="149" t="e">
        <f t="shared" si="0"/>
        <v>#REF!</v>
      </c>
    </row>
    <row r="68" spans="1:12">
      <c r="A68" s="1454"/>
      <c r="B68" s="133">
        <v>3</v>
      </c>
      <c r="C68" s="134" t="s">
        <v>22</v>
      </c>
      <c r="D68" s="199" t="e">
        <f>SUMIF(#REF!,VLOOKUP(C68,#REF!,1,FALSE),#REF!)+SUMIF(#REF!,VLOOKUP(C68,#REF!,1,FALSE),#REF!)+SUMIF(#REF!,VLOOKUP(C68,#REF!,1,FALSE),#REF!)+SUMIF(#REF!,VLOOKUP(C68,#REF!,1,FALSE),#REF!)+SUMIF(#REF!,VLOOKUP(C68,#REF!,1,FALSE),#REF!)</f>
        <v>#REF!</v>
      </c>
      <c r="E68" s="199" t="e">
        <f>SUMIF(#REF!,VLOOKUP(C68,#REF!,1,FALSE),#REF!)+SUMIF(#REF!,VLOOKUP(C68,#REF!,1,FALSE),#REF!)+SUMIF(#REF!,VLOOKUP(C68,#REF!,1,FALSE),#REF!)+SUMIF(#REF!,VLOOKUP('SPM-D.DOSEN (2)'!C68,#REF!,1,FALSE),#REF!)+SUMIF(#REF!,VLOOKUP(C68,#REF!,1,FALSE),#REF!)</f>
        <v>#REF!</v>
      </c>
      <c r="F68" s="151" t="e">
        <f>SUMIF(#REF!,VLOOKUP(C68,#REF!,1,FALSE),#REF!)+SUMIF(#REF!,VLOOKUP(C68,#REF!,1,FALSE),#REF!)+SUMIF(#REF!,VLOOKUP(C68,#REF!,1,FALSE),#REF!)+SUMIF(#REF!,VLOOKUP(C68,#REF!,1,FALSE),#REF!)+SUMIF(#REF!,VLOOKUP(C68,#REF!,1,FALSE),#REF!)</f>
        <v>#REF!</v>
      </c>
      <c r="G68" s="152" t="e">
        <f>SUMIF(#REF!,VLOOKUP(C68,#REF!,1,FALSE),#REF!)+SUMIF(#REF!,VLOOKUP(C68,#REF!,1,FALSE),#REF!)+SUMIF(#REF!,VLOOKUP(C68,#REF!,1,FALSE),#REF!)+SUMIF(#REF!,VLOOKUP('SPM-D.DOSEN (2)'!C68,#REF!,1,FALSE),#REF!)+SUMIF(#REF!,VLOOKUP(C68,#REF!,1,FALSE),#REF!)</f>
        <v>#REF!</v>
      </c>
      <c r="H68" s="152" t="e">
        <f>SUMIF(#REF!,VLOOKUP(C68,#REF!,1,FALSE),#REF!)+SUMIF(#REF!,VLOOKUP(C68,#REF!,1,FALSE),#REF!)+SUMIF(#REF!,VLOOKUP(C68,#REF!,1,FALSE),#REF!)+SUMIF(#REF!,VLOOKUP(C68,#REF!,1,FALSE),#REF!)+SUMIF(#REF!,VLOOKUP(C68,#REF!,1,FALSE),#REF!)</f>
        <v>#REF!</v>
      </c>
      <c r="I68" s="152" t="e">
        <f>SUMIF(#REF!,VLOOKUP(C68,#REF!,1,FALSE),#REF!)+SUMIF(#REF!,VLOOKUP(C68,#REF!,1,FALSE),#REF!)+SUMIF(#REF!,VLOOKUP(C68,#REF!,1,FALSE),#REF!)+SUMIF(#REF!,VLOOKUP('SPM-D.DOSEN (2)'!C68,#REF!,1,FALSE),#REF!)+SUMIF(#REF!,VLOOKUP(C68,#REF!,1,FALSE),#REF!)</f>
        <v>#REF!</v>
      </c>
      <c r="J68" s="152" t="e">
        <f>SUMIF(#REF!,VLOOKUP(C68,#REF!,1,FALSE),#REF!)+SUMIF(#REF!,VLOOKUP(C68,#REF!,1,FALSE),#REF!)+SUMIF(#REF!,VLOOKUP(C68,#REF!,1,FALSE),#REF!)+SUMIF(#REF!,VLOOKUP(C68,#REF!,1,FALSE),#REF!)+SUMIF(#REF!,VLOOKUP(C68,#REF!,1,FALSE),#REF!)</f>
        <v>#REF!</v>
      </c>
      <c r="K68" s="152" t="e">
        <f>SUMIF(#REF!,VLOOKUP(C68,#REF!,1,FALSE),#REF!)+SUMIF(#REF!,VLOOKUP(C68,#REF!,1,FALSE),#REF!)+SUMIF(#REF!,VLOOKUP(C68,#REF!,1,FALSE),#REF!)+SUMIF(#REF!,VLOOKUP('SPM-D.DOSEN (2)'!C68,#REF!,1,FALSE),#REF!)+SUMIF(#REF!,VLOOKUP(C68,#REF!,1,FALSE),#REF!)</f>
        <v>#REF!</v>
      </c>
      <c r="L68" s="149" t="e">
        <f t="shared" si="0"/>
        <v>#REF!</v>
      </c>
    </row>
    <row r="69" spans="1:12">
      <c r="A69" s="1454"/>
      <c r="B69" s="133">
        <v>4</v>
      </c>
      <c r="C69" s="134" t="s">
        <v>93</v>
      </c>
      <c r="D69" s="199" t="e">
        <f>SUMIF(#REF!,VLOOKUP(C69,#REF!,1,FALSE),#REF!)+SUMIF(#REF!,VLOOKUP(C69,#REF!,1,FALSE),#REF!)+SUMIF(#REF!,VLOOKUP(C69,#REF!,1,FALSE),#REF!)+SUMIF(#REF!,VLOOKUP(C69,#REF!,1,FALSE),#REF!)+SUMIF(#REF!,VLOOKUP(C69,#REF!,1,FALSE),#REF!)</f>
        <v>#REF!</v>
      </c>
      <c r="E69" s="199" t="e">
        <f>SUMIF(#REF!,VLOOKUP(C69,#REF!,1,FALSE),#REF!)+SUMIF(#REF!,VLOOKUP(C69,#REF!,1,FALSE),#REF!)+SUMIF(#REF!,VLOOKUP(C69,#REF!,1,FALSE),#REF!)+SUMIF(#REF!,VLOOKUP('SPM-D.DOSEN (2)'!C69,#REF!,1,FALSE),#REF!)+SUMIF(#REF!,VLOOKUP(C69,#REF!,1,FALSE),#REF!)</f>
        <v>#REF!</v>
      </c>
      <c r="F69" s="151" t="e">
        <f>SUMIF(#REF!,VLOOKUP(C69,#REF!,1,FALSE),#REF!)+SUMIF(#REF!,VLOOKUP(C69,#REF!,1,FALSE),#REF!)+SUMIF(#REF!,VLOOKUP(C69,#REF!,1,FALSE),#REF!)+SUMIF(#REF!,VLOOKUP(C69,#REF!,1,FALSE),#REF!)+SUMIF(#REF!,VLOOKUP(C69,#REF!,1,FALSE),#REF!)</f>
        <v>#REF!</v>
      </c>
      <c r="G69" s="152" t="e">
        <f>SUMIF(#REF!,VLOOKUP(C69,#REF!,1,FALSE),#REF!)+SUMIF(#REF!,VLOOKUP(C69,#REF!,1,FALSE),#REF!)+SUMIF(#REF!,VLOOKUP(C69,#REF!,1,FALSE),#REF!)+SUMIF(#REF!,VLOOKUP('SPM-D.DOSEN (2)'!C69,#REF!,1,FALSE),#REF!)+SUMIF(#REF!,VLOOKUP(C69,#REF!,1,FALSE),#REF!)</f>
        <v>#REF!</v>
      </c>
      <c r="H69" s="152" t="e">
        <f>SUMIF(#REF!,VLOOKUP(C69,#REF!,1,FALSE),#REF!)+SUMIF(#REF!,VLOOKUP(C69,#REF!,1,FALSE),#REF!)+SUMIF(#REF!,VLOOKUP(C69,#REF!,1,FALSE),#REF!)+SUMIF(#REF!,VLOOKUP(C69,#REF!,1,FALSE),#REF!)+SUMIF(#REF!,VLOOKUP(C69,#REF!,1,FALSE),#REF!)</f>
        <v>#REF!</v>
      </c>
      <c r="I69" s="152" t="e">
        <f>SUMIF(#REF!,VLOOKUP(C69,#REF!,1,FALSE),#REF!)+SUMIF(#REF!,VLOOKUP(C69,#REF!,1,FALSE),#REF!)+SUMIF(#REF!,VLOOKUP(C69,#REF!,1,FALSE),#REF!)+SUMIF(#REF!,VLOOKUP('SPM-D.DOSEN (2)'!C69,#REF!,1,FALSE),#REF!)+SUMIF(#REF!,VLOOKUP(C69,#REF!,1,FALSE),#REF!)</f>
        <v>#REF!</v>
      </c>
      <c r="J69" s="152" t="e">
        <f>SUMIF(#REF!,VLOOKUP(C69,#REF!,1,FALSE),#REF!)+SUMIF(#REF!,VLOOKUP(C69,#REF!,1,FALSE),#REF!)+SUMIF(#REF!,VLOOKUP(C69,#REF!,1,FALSE),#REF!)+SUMIF(#REF!,VLOOKUP(C69,#REF!,1,FALSE),#REF!)+SUMIF(#REF!,VLOOKUP(C69,#REF!,1,FALSE),#REF!)</f>
        <v>#REF!</v>
      </c>
      <c r="K69" s="152" t="e">
        <f>SUMIF(#REF!,VLOOKUP(C69,#REF!,1,FALSE),#REF!)+SUMIF(#REF!,VLOOKUP(C69,#REF!,1,FALSE),#REF!)+SUMIF(#REF!,VLOOKUP(C69,#REF!,1,FALSE),#REF!)+SUMIF(#REF!,VLOOKUP('SPM-D.DOSEN (2)'!C69,#REF!,1,FALSE),#REF!)+SUMIF(#REF!,VLOOKUP(C69,#REF!,1,FALSE),#REF!)</f>
        <v>#REF!</v>
      </c>
      <c r="L69" s="149" t="e">
        <f t="shared" si="0"/>
        <v>#REF!</v>
      </c>
    </row>
    <row r="70" spans="1:12">
      <c r="A70" s="1454"/>
      <c r="B70" s="133">
        <v>5</v>
      </c>
      <c r="C70" s="134" t="s">
        <v>203</v>
      </c>
      <c r="D70" s="199" t="e">
        <f>SUMIF(#REF!,VLOOKUP(C70,#REF!,1,FALSE),#REF!)+SUMIF(#REF!,VLOOKUP(C70,#REF!,1,FALSE),#REF!)+SUMIF(#REF!,VLOOKUP(C70,#REF!,1,FALSE),#REF!)+SUMIF(#REF!,VLOOKUP(C70,#REF!,1,FALSE),#REF!)+SUMIF(#REF!,VLOOKUP(C70,#REF!,1,FALSE),#REF!)</f>
        <v>#REF!</v>
      </c>
      <c r="E70" s="199" t="e">
        <f>SUMIF(#REF!,VLOOKUP(C70,#REF!,1,FALSE),#REF!)+SUMIF(#REF!,VLOOKUP(C70,#REF!,1,FALSE),#REF!)+SUMIF(#REF!,VLOOKUP(C70,#REF!,1,FALSE),#REF!)+SUMIF(#REF!,VLOOKUP('SPM-D.DOSEN (2)'!C70,#REF!,1,FALSE),#REF!)+SUMIF(#REF!,VLOOKUP(C70,#REF!,1,FALSE),#REF!)</f>
        <v>#REF!</v>
      </c>
      <c r="F70" s="151" t="e">
        <f>SUMIF(#REF!,VLOOKUP(C70,#REF!,1,FALSE),#REF!)+SUMIF(#REF!,VLOOKUP(C70,#REF!,1,FALSE),#REF!)+SUMIF(#REF!,VLOOKUP(C70,#REF!,1,FALSE),#REF!)+SUMIF(#REF!,VLOOKUP(C70,#REF!,1,FALSE),#REF!)+SUMIF(#REF!,VLOOKUP(C70,#REF!,1,FALSE),#REF!)</f>
        <v>#REF!</v>
      </c>
      <c r="G70" s="152" t="e">
        <f>SUMIF(#REF!,VLOOKUP(C70,#REF!,1,FALSE),#REF!)+SUMIF(#REF!,VLOOKUP(C70,#REF!,1,FALSE),#REF!)+SUMIF(#REF!,VLOOKUP(C70,#REF!,1,FALSE),#REF!)+SUMIF(#REF!,VLOOKUP('SPM-D.DOSEN (2)'!C70,#REF!,1,FALSE),#REF!)+SUMIF(#REF!,VLOOKUP(C70,#REF!,1,FALSE),#REF!)</f>
        <v>#REF!</v>
      </c>
      <c r="H70" s="152" t="e">
        <f>SUMIF(#REF!,VLOOKUP(C70,#REF!,1,FALSE),#REF!)+SUMIF(#REF!,VLOOKUP(C70,#REF!,1,FALSE),#REF!)+SUMIF(#REF!,VLOOKUP(C70,#REF!,1,FALSE),#REF!)+SUMIF(#REF!,VLOOKUP(C70,#REF!,1,FALSE),#REF!)+SUMIF(#REF!,VLOOKUP(C70,#REF!,1,FALSE),#REF!)</f>
        <v>#REF!</v>
      </c>
      <c r="I70" s="152" t="e">
        <f>SUMIF(#REF!,VLOOKUP(C70,#REF!,1,FALSE),#REF!)+SUMIF(#REF!,VLOOKUP(C70,#REF!,1,FALSE),#REF!)+SUMIF(#REF!,VLOOKUP(C70,#REF!,1,FALSE),#REF!)+SUMIF(#REF!,VLOOKUP('SPM-D.DOSEN (2)'!C70,#REF!,1,FALSE),#REF!)+SUMIF(#REF!,VLOOKUP(C70,#REF!,1,FALSE),#REF!)</f>
        <v>#REF!</v>
      </c>
      <c r="J70" s="152" t="e">
        <f>SUMIF(#REF!,VLOOKUP(C70,#REF!,1,FALSE),#REF!)+SUMIF(#REF!,VLOOKUP(C70,#REF!,1,FALSE),#REF!)+SUMIF(#REF!,VLOOKUP(C70,#REF!,1,FALSE),#REF!)+SUMIF(#REF!,VLOOKUP(C70,#REF!,1,FALSE),#REF!)+SUMIF(#REF!,VLOOKUP(C70,#REF!,1,FALSE),#REF!)</f>
        <v>#REF!</v>
      </c>
      <c r="K70" s="152" t="e">
        <f>SUMIF(#REF!,VLOOKUP(C70,#REF!,1,FALSE),#REF!)+SUMIF(#REF!,VLOOKUP(C70,#REF!,1,FALSE),#REF!)+SUMIF(#REF!,VLOOKUP(C70,#REF!,1,FALSE),#REF!)+SUMIF(#REF!,VLOOKUP('SPM-D.DOSEN (2)'!C70,#REF!,1,FALSE),#REF!)+SUMIF(#REF!,VLOOKUP(C70,#REF!,1,FALSE),#REF!)</f>
        <v>#REF!</v>
      </c>
      <c r="L70" s="149" t="e">
        <f t="shared" ref="L70:L102" si="5">SUM(F70:K70)</f>
        <v>#REF!</v>
      </c>
    </row>
    <row r="71" spans="1:12">
      <c r="A71" s="1454"/>
      <c r="B71" s="133">
        <v>6</v>
      </c>
      <c r="C71" s="134" t="s">
        <v>56</v>
      </c>
      <c r="D71" s="199" t="e">
        <f>SUMIF(#REF!,VLOOKUP(C71,#REF!,1,FALSE),#REF!)+SUMIF(#REF!,VLOOKUP(C71,#REF!,1,FALSE),#REF!)+SUMIF(#REF!,VLOOKUP(C71,#REF!,1,FALSE),#REF!)+SUMIF(#REF!,VLOOKUP(C71,#REF!,1,FALSE),#REF!)+SUMIF(#REF!,VLOOKUP(C71,#REF!,1,FALSE),#REF!)</f>
        <v>#REF!</v>
      </c>
      <c r="E71" s="199" t="e">
        <f>SUMIF(#REF!,VLOOKUP(C71,#REF!,1,FALSE),#REF!)+SUMIF(#REF!,VLOOKUP(C71,#REF!,1,FALSE),#REF!)+SUMIF(#REF!,VLOOKUP(C71,#REF!,1,FALSE),#REF!)+SUMIF(#REF!,VLOOKUP('SPM-D.DOSEN (2)'!C71,#REF!,1,FALSE),#REF!)+SUMIF(#REF!,VLOOKUP(C71,#REF!,1,FALSE),#REF!)</f>
        <v>#REF!</v>
      </c>
      <c r="F71" s="151" t="e">
        <f>SUMIF(#REF!,VLOOKUP(C71,#REF!,1,FALSE),#REF!)+SUMIF(#REF!,VLOOKUP(C71,#REF!,1,FALSE),#REF!)+SUMIF(#REF!,VLOOKUP(C71,#REF!,1,FALSE),#REF!)+SUMIF(#REF!,VLOOKUP(C71,#REF!,1,FALSE),#REF!)+SUMIF(#REF!,VLOOKUP(C71,#REF!,1,FALSE),#REF!)</f>
        <v>#REF!</v>
      </c>
      <c r="G71" s="152" t="e">
        <f>SUMIF(#REF!,VLOOKUP(C71,#REF!,1,FALSE),#REF!)+SUMIF(#REF!,VLOOKUP(C71,#REF!,1,FALSE),#REF!)+SUMIF(#REF!,VLOOKUP(C71,#REF!,1,FALSE),#REF!)+SUMIF(#REF!,VLOOKUP('SPM-D.DOSEN (2)'!C71,#REF!,1,FALSE),#REF!)+SUMIF(#REF!,VLOOKUP(C71,#REF!,1,FALSE),#REF!)</f>
        <v>#REF!</v>
      </c>
      <c r="H71" s="152" t="e">
        <f>SUMIF(#REF!,VLOOKUP(C71,#REF!,1,FALSE),#REF!)+SUMIF(#REF!,VLOOKUP(C71,#REF!,1,FALSE),#REF!)+SUMIF(#REF!,VLOOKUP(C71,#REF!,1,FALSE),#REF!)+SUMIF(#REF!,VLOOKUP(C71,#REF!,1,FALSE),#REF!)+SUMIF(#REF!,VLOOKUP(C71,#REF!,1,FALSE),#REF!)</f>
        <v>#REF!</v>
      </c>
      <c r="I71" s="152" t="e">
        <f>SUMIF(#REF!,VLOOKUP(C71,#REF!,1,FALSE),#REF!)+SUMIF(#REF!,VLOOKUP(C71,#REF!,1,FALSE),#REF!)+SUMIF(#REF!,VLOOKUP(C71,#REF!,1,FALSE),#REF!)+SUMIF(#REF!,VLOOKUP('SPM-D.DOSEN (2)'!C71,#REF!,1,FALSE),#REF!)+SUMIF(#REF!,VLOOKUP(C71,#REF!,1,FALSE),#REF!)</f>
        <v>#REF!</v>
      </c>
      <c r="J71" s="152" t="e">
        <f>SUMIF(#REF!,VLOOKUP(C71,#REF!,1,FALSE),#REF!)+SUMIF(#REF!,VLOOKUP(C71,#REF!,1,FALSE),#REF!)+SUMIF(#REF!,VLOOKUP(C71,#REF!,1,FALSE),#REF!)+SUMIF(#REF!,VLOOKUP(C71,#REF!,1,FALSE),#REF!)+SUMIF(#REF!,VLOOKUP(C71,#REF!,1,FALSE),#REF!)</f>
        <v>#REF!</v>
      </c>
      <c r="K71" s="152" t="e">
        <f>SUMIF(#REF!,VLOOKUP(C71,#REF!,1,FALSE),#REF!)+SUMIF(#REF!,VLOOKUP(C71,#REF!,1,FALSE),#REF!)+SUMIF(#REF!,VLOOKUP(C71,#REF!,1,FALSE),#REF!)+SUMIF(#REF!,VLOOKUP('SPM-D.DOSEN (2)'!C71,#REF!,1,FALSE),#REF!)+SUMIF(#REF!,VLOOKUP(C71,#REF!,1,FALSE),#REF!)</f>
        <v>#REF!</v>
      </c>
      <c r="L71" s="149" t="e">
        <f t="shared" si="5"/>
        <v>#REF!</v>
      </c>
    </row>
    <row r="72" spans="1:12">
      <c r="A72" s="1454"/>
      <c r="B72" s="133">
        <v>7</v>
      </c>
      <c r="C72" s="134" t="s">
        <v>16</v>
      </c>
      <c r="D72" s="199" t="e">
        <f>SUMIF(#REF!,VLOOKUP(C72,#REF!,1,FALSE),#REF!)+SUMIF(#REF!,VLOOKUP(C72,#REF!,1,FALSE),#REF!)+SUMIF(#REF!,VLOOKUP(C72,#REF!,1,FALSE),#REF!)+SUMIF(#REF!,VLOOKUP(C72,#REF!,1,FALSE),#REF!)+SUMIF(#REF!,VLOOKUP(C72,#REF!,1,FALSE),#REF!)</f>
        <v>#REF!</v>
      </c>
      <c r="E72" s="199" t="e">
        <f>SUMIF(#REF!,VLOOKUP(C72,#REF!,1,FALSE),#REF!)+SUMIF(#REF!,VLOOKUP(C72,#REF!,1,FALSE),#REF!)+SUMIF(#REF!,VLOOKUP(C72,#REF!,1,FALSE),#REF!)+SUMIF(#REF!,VLOOKUP('SPM-D.DOSEN (2)'!C72,#REF!,1,FALSE),#REF!)+SUMIF(#REF!,VLOOKUP(C72,#REF!,1,FALSE),#REF!)</f>
        <v>#REF!</v>
      </c>
      <c r="F72" s="151" t="e">
        <f>SUMIF(#REF!,VLOOKUP(C72,#REF!,1,FALSE),#REF!)+SUMIF(#REF!,VLOOKUP(C72,#REF!,1,FALSE),#REF!)+SUMIF(#REF!,VLOOKUP(C72,#REF!,1,FALSE),#REF!)+SUMIF(#REF!,VLOOKUP(C72,#REF!,1,FALSE),#REF!)+SUMIF(#REF!,VLOOKUP(C72,#REF!,1,FALSE),#REF!)</f>
        <v>#REF!</v>
      </c>
      <c r="G72" s="152" t="e">
        <f>SUMIF(#REF!,VLOOKUP(C72,#REF!,1,FALSE),#REF!)+SUMIF(#REF!,VLOOKUP(C72,#REF!,1,FALSE),#REF!)+SUMIF(#REF!,VLOOKUP(C72,#REF!,1,FALSE),#REF!)+SUMIF(#REF!,VLOOKUP('SPM-D.DOSEN (2)'!C72,#REF!,1,FALSE),#REF!)+SUMIF(#REF!,VLOOKUP(C72,#REF!,1,FALSE),#REF!)</f>
        <v>#REF!</v>
      </c>
      <c r="H72" s="152" t="e">
        <f>SUMIF(#REF!,VLOOKUP(C72,#REF!,1,FALSE),#REF!)+SUMIF(#REF!,VLOOKUP(C72,#REF!,1,FALSE),#REF!)+SUMIF(#REF!,VLOOKUP(C72,#REF!,1,FALSE),#REF!)+SUMIF(#REF!,VLOOKUP(C72,#REF!,1,FALSE),#REF!)+SUMIF(#REF!,VLOOKUP(C72,#REF!,1,FALSE),#REF!)</f>
        <v>#REF!</v>
      </c>
      <c r="I72" s="152" t="e">
        <f>SUMIF(#REF!,VLOOKUP(C72,#REF!,1,FALSE),#REF!)+SUMIF(#REF!,VLOOKUP(C72,#REF!,1,FALSE),#REF!)+SUMIF(#REF!,VLOOKUP(C72,#REF!,1,FALSE),#REF!)+SUMIF(#REF!,VLOOKUP('SPM-D.DOSEN (2)'!C72,#REF!,1,FALSE),#REF!)+SUMIF(#REF!,VLOOKUP(C72,#REF!,1,FALSE),#REF!)</f>
        <v>#REF!</v>
      </c>
      <c r="J72" s="152" t="e">
        <f>SUMIF(#REF!,VLOOKUP(C72,#REF!,1,FALSE),#REF!)+SUMIF(#REF!,VLOOKUP(C72,#REF!,1,FALSE),#REF!)+SUMIF(#REF!,VLOOKUP(C72,#REF!,1,FALSE),#REF!)+SUMIF(#REF!,VLOOKUP(C72,#REF!,1,FALSE),#REF!)+SUMIF(#REF!,VLOOKUP(C72,#REF!,1,FALSE),#REF!)</f>
        <v>#REF!</v>
      </c>
      <c r="K72" s="152" t="e">
        <f>SUMIF(#REF!,VLOOKUP(C72,#REF!,1,FALSE),#REF!)+SUMIF(#REF!,VLOOKUP(C72,#REF!,1,FALSE),#REF!)+SUMIF(#REF!,VLOOKUP(C72,#REF!,1,FALSE),#REF!)+SUMIF(#REF!,VLOOKUP('SPM-D.DOSEN (2)'!C72,#REF!,1,FALSE),#REF!)+SUMIF(#REF!,VLOOKUP(C72,#REF!,1,FALSE),#REF!)</f>
        <v>#REF!</v>
      </c>
      <c r="L72" s="149" t="e">
        <f t="shared" si="5"/>
        <v>#REF!</v>
      </c>
    </row>
    <row r="73" spans="1:12">
      <c r="A73" s="1454"/>
      <c r="B73" s="133">
        <v>8</v>
      </c>
      <c r="C73" s="134" t="s">
        <v>131</v>
      </c>
      <c r="D73" s="199" t="e">
        <f>SUMIF(#REF!,VLOOKUP(C73,#REF!,1,FALSE),#REF!)+SUMIF(#REF!,VLOOKUP(C73,#REF!,1,FALSE),#REF!)+SUMIF(#REF!,VLOOKUP(C73,#REF!,1,FALSE),#REF!)+SUMIF(#REF!,VLOOKUP(C73,#REF!,1,FALSE),#REF!)+SUMIF(#REF!,VLOOKUP(C73,#REF!,1,FALSE),#REF!)</f>
        <v>#REF!</v>
      </c>
      <c r="E73" s="199" t="e">
        <f>SUMIF(#REF!,VLOOKUP(C73,#REF!,1,FALSE),#REF!)+SUMIF(#REF!,VLOOKUP(C73,#REF!,1,FALSE),#REF!)+SUMIF(#REF!,VLOOKUP(C73,#REF!,1,FALSE),#REF!)+SUMIF(#REF!,VLOOKUP('SPM-D.DOSEN (2)'!C73,#REF!,1,FALSE),#REF!)+SUMIF(#REF!,VLOOKUP(C73,#REF!,1,FALSE),#REF!)</f>
        <v>#REF!</v>
      </c>
      <c r="F73" s="151" t="e">
        <f>SUMIF(#REF!,VLOOKUP(C73,#REF!,1,FALSE),#REF!)+SUMIF(#REF!,VLOOKUP(C73,#REF!,1,FALSE),#REF!)+SUMIF(#REF!,VLOOKUP(C73,#REF!,1,FALSE),#REF!)+SUMIF(#REF!,VLOOKUP(C73,#REF!,1,FALSE),#REF!)+SUMIF(#REF!,VLOOKUP(C73,#REF!,1,FALSE),#REF!)</f>
        <v>#REF!</v>
      </c>
      <c r="G73" s="152" t="e">
        <f>SUMIF(#REF!,VLOOKUP(C73,#REF!,1,FALSE),#REF!)+SUMIF(#REF!,VLOOKUP(C73,#REF!,1,FALSE),#REF!)+SUMIF(#REF!,VLOOKUP(C73,#REF!,1,FALSE),#REF!)+SUMIF(#REF!,VLOOKUP('SPM-D.DOSEN (2)'!C73,#REF!,1,FALSE),#REF!)+SUMIF(#REF!,VLOOKUP(C73,#REF!,1,FALSE),#REF!)</f>
        <v>#REF!</v>
      </c>
      <c r="H73" s="152" t="e">
        <f>SUMIF(#REF!,VLOOKUP(C73,#REF!,1,FALSE),#REF!)+SUMIF(#REF!,VLOOKUP(C73,#REF!,1,FALSE),#REF!)+SUMIF(#REF!,VLOOKUP(C73,#REF!,1,FALSE),#REF!)+SUMIF(#REF!,VLOOKUP(C73,#REF!,1,FALSE),#REF!)+SUMIF(#REF!,VLOOKUP(C73,#REF!,1,FALSE),#REF!)</f>
        <v>#REF!</v>
      </c>
      <c r="I73" s="152" t="e">
        <f>SUMIF(#REF!,VLOOKUP(C73,#REF!,1,FALSE),#REF!)+SUMIF(#REF!,VLOOKUP(C73,#REF!,1,FALSE),#REF!)+SUMIF(#REF!,VLOOKUP(C73,#REF!,1,FALSE),#REF!)+SUMIF(#REF!,VLOOKUP('SPM-D.DOSEN (2)'!C73,#REF!,1,FALSE),#REF!)+SUMIF(#REF!,VLOOKUP(C73,#REF!,1,FALSE),#REF!)</f>
        <v>#REF!</v>
      </c>
      <c r="J73" s="152" t="e">
        <f>SUMIF(#REF!,VLOOKUP(C73,#REF!,1,FALSE),#REF!)+SUMIF(#REF!,VLOOKUP(C73,#REF!,1,FALSE),#REF!)+SUMIF(#REF!,VLOOKUP(C73,#REF!,1,FALSE),#REF!)+SUMIF(#REF!,VLOOKUP(C73,#REF!,1,FALSE),#REF!)+SUMIF(#REF!,VLOOKUP(C73,#REF!,1,FALSE),#REF!)</f>
        <v>#REF!</v>
      </c>
      <c r="K73" s="152" t="e">
        <f>SUMIF(#REF!,VLOOKUP(C73,#REF!,1,FALSE),#REF!)+SUMIF(#REF!,VLOOKUP(C73,#REF!,1,FALSE),#REF!)+SUMIF(#REF!,VLOOKUP(C73,#REF!,1,FALSE),#REF!)+SUMIF(#REF!,VLOOKUP('SPM-D.DOSEN (2)'!C73,#REF!,1,FALSE),#REF!)+SUMIF(#REF!,VLOOKUP(C73,#REF!,1,FALSE),#REF!)</f>
        <v>#REF!</v>
      </c>
      <c r="L73" s="149" t="e">
        <f t="shared" si="5"/>
        <v>#REF!</v>
      </c>
    </row>
    <row r="74" spans="1:12">
      <c r="A74" s="1454"/>
      <c r="B74" s="133">
        <v>9</v>
      </c>
      <c r="C74" s="134" t="s">
        <v>2411</v>
      </c>
      <c r="D74" s="199" t="e">
        <f>SUMIF(#REF!,VLOOKUP(C74,#REF!,1,FALSE),#REF!)+SUMIF(#REF!,VLOOKUP(C74,#REF!,1,FALSE),#REF!)+SUMIF(#REF!,VLOOKUP(C74,#REF!,1,FALSE),#REF!)+SUMIF(#REF!,VLOOKUP(C74,#REF!,1,FALSE),#REF!)+SUMIF(#REF!,VLOOKUP(C74,#REF!,1,FALSE),#REF!)</f>
        <v>#REF!</v>
      </c>
      <c r="E74" s="199" t="e">
        <f>SUMIF(#REF!,VLOOKUP(C74,#REF!,1,FALSE),#REF!)+SUMIF(#REF!,VLOOKUP(C74,#REF!,1,FALSE),#REF!)+SUMIF(#REF!,VLOOKUP(C74,#REF!,1,FALSE),#REF!)+SUMIF(#REF!,VLOOKUP('SPM-D.DOSEN (2)'!C74,#REF!,1,FALSE),#REF!)+SUMIF(#REF!,VLOOKUP(C74,#REF!,1,FALSE),#REF!)</f>
        <v>#REF!</v>
      </c>
      <c r="F74" s="151" t="e">
        <f>SUMIF(#REF!,VLOOKUP(C74,#REF!,1,FALSE),#REF!)+SUMIF(#REF!,VLOOKUP(C74,#REF!,1,FALSE),#REF!)+SUMIF(#REF!,VLOOKUP(C74,#REF!,1,FALSE),#REF!)+SUMIF(#REF!,VLOOKUP(C74,#REF!,1,FALSE),#REF!)+SUMIF(#REF!,VLOOKUP(C74,#REF!,1,FALSE),#REF!)</f>
        <v>#REF!</v>
      </c>
      <c r="G74" s="152" t="e">
        <f>SUMIF(#REF!,VLOOKUP(C74,#REF!,1,FALSE),#REF!)+SUMIF(#REF!,VLOOKUP(C74,#REF!,1,FALSE),#REF!)+SUMIF(#REF!,VLOOKUP(C74,#REF!,1,FALSE),#REF!)+SUMIF(#REF!,VLOOKUP('SPM-D.DOSEN (2)'!C74,#REF!,1,FALSE),#REF!)+SUMIF(#REF!,VLOOKUP(C74,#REF!,1,FALSE),#REF!)</f>
        <v>#REF!</v>
      </c>
      <c r="H74" s="152" t="e">
        <f>SUMIF(#REF!,VLOOKUP(C74,#REF!,1,FALSE),#REF!)+SUMIF(#REF!,VLOOKUP(C74,#REF!,1,FALSE),#REF!)+SUMIF(#REF!,VLOOKUP(C74,#REF!,1,FALSE),#REF!)+SUMIF(#REF!,VLOOKUP(C74,#REF!,1,FALSE),#REF!)+SUMIF(#REF!,VLOOKUP(C74,#REF!,1,FALSE),#REF!)</f>
        <v>#REF!</v>
      </c>
      <c r="I74" s="152" t="e">
        <f>SUMIF(#REF!,VLOOKUP(C74,#REF!,1,FALSE),#REF!)+SUMIF(#REF!,VLOOKUP(C74,#REF!,1,FALSE),#REF!)+SUMIF(#REF!,VLOOKUP(C74,#REF!,1,FALSE),#REF!)+SUMIF(#REF!,VLOOKUP('SPM-D.DOSEN (2)'!C74,#REF!,1,FALSE),#REF!)+SUMIF(#REF!,VLOOKUP(C74,#REF!,1,FALSE),#REF!)</f>
        <v>#REF!</v>
      </c>
      <c r="J74" s="152" t="e">
        <f>SUMIF(#REF!,VLOOKUP(C74,#REF!,1,FALSE),#REF!)+SUMIF(#REF!,VLOOKUP(C74,#REF!,1,FALSE),#REF!)+SUMIF(#REF!,VLOOKUP(C74,#REF!,1,FALSE),#REF!)+SUMIF(#REF!,VLOOKUP(C74,#REF!,1,FALSE),#REF!)+SUMIF(#REF!,VLOOKUP(C74,#REF!,1,FALSE),#REF!)</f>
        <v>#REF!</v>
      </c>
      <c r="K74" s="152" t="e">
        <f>SUMIF(#REF!,VLOOKUP(C74,#REF!,1,FALSE),#REF!)+SUMIF(#REF!,VLOOKUP(C74,#REF!,1,FALSE),#REF!)+SUMIF(#REF!,VLOOKUP(C74,#REF!,1,FALSE),#REF!)+SUMIF(#REF!,VLOOKUP('SPM-D.DOSEN (2)'!C74,#REF!,1,FALSE),#REF!)+SUMIF(#REF!,VLOOKUP(C74,#REF!,1,FALSE),#REF!)</f>
        <v>#REF!</v>
      </c>
      <c r="L74" s="149" t="e">
        <f t="shared" si="5"/>
        <v>#REF!</v>
      </c>
    </row>
    <row r="75" spans="1:12">
      <c r="A75" s="1454"/>
      <c r="B75" s="133">
        <v>10</v>
      </c>
      <c r="C75" s="134" t="s">
        <v>113</v>
      </c>
      <c r="D75" s="199" t="e">
        <f>SUMIF(#REF!,VLOOKUP(C75,#REF!,1,FALSE),#REF!)+SUMIF(#REF!,VLOOKUP(C75,#REF!,1,FALSE),#REF!)+SUMIF(#REF!,VLOOKUP(C75,#REF!,1,FALSE),#REF!)+SUMIF(#REF!,VLOOKUP(C75,#REF!,1,FALSE),#REF!)+SUMIF(#REF!,VLOOKUP(C75,#REF!,1,FALSE),#REF!)</f>
        <v>#REF!</v>
      </c>
      <c r="E75" s="199" t="e">
        <f>SUMIF(#REF!,VLOOKUP(C75,#REF!,1,FALSE),#REF!)+SUMIF(#REF!,VLOOKUP(C75,#REF!,1,FALSE),#REF!)+SUMIF(#REF!,VLOOKUP(C75,#REF!,1,FALSE),#REF!)+SUMIF(#REF!,VLOOKUP('SPM-D.DOSEN (2)'!C75,#REF!,1,FALSE),#REF!)+SUMIF(#REF!,VLOOKUP(C75,#REF!,1,FALSE),#REF!)</f>
        <v>#REF!</v>
      </c>
      <c r="F75" s="151" t="e">
        <f>SUMIF(#REF!,VLOOKUP(C75,#REF!,1,FALSE),#REF!)+SUMIF(#REF!,VLOOKUP(C75,#REF!,1,FALSE),#REF!)+SUMIF(#REF!,VLOOKUP(C75,#REF!,1,FALSE),#REF!)+SUMIF(#REF!,VLOOKUP(C75,#REF!,1,FALSE),#REF!)+SUMIF(#REF!,VLOOKUP(C75,#REF!,1,FALSE),#REF!)</f>
        <v>#REF!</v>
      </c>
      <c r="G75" s="152" t="e">
        <f>SUMIF(#REF!,VLOOKUP(C75,#REF!,1,FALSE),#REF!)+SUMIF(#REF!,VLOOKUP(C75,#REF!,1,FALSE),#REF!)+SUMIF(#REF!,VLOOKUP(C75,#REF!,1,FALSE),#REF!)+SUMIF(#REF!,VLOOKUP('SPM-D.DOSEN (2)'!C75,#REF!,1,FALSE),#REF!)+SUMIF(#REF!,VLOOKUP(C75,#REF!,1,FALSE),#REF!)</f>
        <v>#REF!</v>
      </c>
      <c r="H75" s="152" t="e">
        <f>SUMIF(#REF!,VLOOKUP(C75,#REF!,1,FALSE),#REF!)+SUMIF(#REF!,VLOOKUP(C75,#REF!,1,FALSE),#REF!)+SUMIF(#REF!,VLOOKUP(C75,#REF!,1,FALSE),#REF!)+SUMIF(#REF!,VLOOKUP(C75,#REF!,1,FALSE),#REF!)+SUMIF(#REF!,VLOOKUP(C75,#REF!,1,FALSE),#REF!)</f>
        <v>#REF!</v>
      </c>
      <c r="I75" s="152" t="e">
        <f>SUMIF(#REF!,VLOOKUP(C75,#REF!,1,FALSE),#REF!)+SUMIF(#REF!,VLOOKUP(C75,#REF!,1,FALSE),#REF!)+SUMIF(#REF!,VLOOKUP(C75,#REF!,1,FALSE),#REF!)+SUMIF(#REF!,VLOOKUP('SPM-D.DOSEN (2)'!C75,#REF!,1,FALSE),#REF!)+SUMIF(#REF!,VLOOKUP(C75,#REF!,1,FALSE),#REF!)</f>
        <v>#REF!</v>
      </c>
      <c r="J75" s="152" t="e">
        <f>SUMIF(#REF!,VLOOKUP(C75,#REF!,1,FALSE),#REF!)+SUMIF(#REF!,VLOOKUP(C75,#REF!,1,FALSE),#REF!)+SUMIF(#REF!,VLOOKUP(C75,#REF!,1,FALSE),#REF!)+SUMIF(#REF!,VLOOKUP(C75,#REF!,1,FALSE),#REF!)+SUMIF(#REF!,VLOOKUP(C75,#REF!,1,FALSE),#REF!)</f>
        <v>#REF!</v>
      </c>
      <c r="K75" s="152" t="e">
        <f>SUMIF(#REF!,VLOOKUP(C75,#REF!,1,FALSE),#REF!)+SUMIF(#REF!,VLOOKUP(C75,#REF!,1,FALSE),#REF!)+SUMIF(#REF!,VLOOKUP(C75,#REF!,1,FALSE),#REF!)+SUMIF(#REF!,VLOOKUP('SPM-D.DOSEN (2)'!C75,#REF!,1,FALSE),#REF!)+SUMIF(#REF!,VLOOKUP(C75,#REF!,1,FALSE),#REF!)</f>
        <v>#REF!</v>
      </c>
      <c r="L75" s="149" t="e">
        <f t="shared" si="5"/>
        <v>#REF!</v>
      </c>
    </row>
    <row r="76" spans="1:12">
      <c r="A76" s="1454"/>
      <c r="B76" s="133">
        <v>11</v>
      </c>
      <c r="C76" s="134" t="s">
        <v>385</v>
      </c>
      <c r="D76" s="199" t="e">
        <f>SUMIF(#REF!,VLOOKUP(C76,#REF!,1,FALSE),#REF!)+SUMIF(#REF!,VLOOKUP(C76,#REF!,1,FALSE),#REF!)+SUMIF(#REF!,VLOOKUP(C76,#REF!,1,FALSE),#REF!)+SUMIF(#REF!,VLOOKUP(C76,#REF!,1,FALSE),#REF!)+SUMIF(#REF!,VLOOKUP(C76,#REF!,1,FALSE),#REF!)</f>
        <v>#REF!</v>
      </c>
      <c r="E76" s="199" t="e">
        <f>SUMIF(#REF!,VLOOKUP(C76,#REF!,1,FALSE),#REF!)+SUMIF(#REF!,VLOOKUP(C76,#REF!,1,FALSE),#REF!)+SUMIF(#REF!,VLOOKUP(C76,#REF!,1,FALSE),#REF!)+SUMIF(#REF!,VLOOKUP('SPM-D.DOSEN (2)'!C76,#REF!,1,FALSE),#REF!)+SUMIF(#REF!,VLOOKUP(C76,#REF!,1,FALSE),#REF!)</f>
        <v>#REF!</v>
      </c>
      <c r="F76" s="151" t="e">
        <f>SUMIF(#REF!,VLOOKUP(C76,#REF!,1,FALSE),#REF!)+SUMIF(#REF!,VLOOKUP(C76,#REF!,1,FALSE),#REF!)+SUMIF(#REF!,VLOOKUP(C76,#REF!,1,FALSE),#REF!)+SUMIF(#REF!,VLOOKUP(C76,#REF!,1,FALSE),#REF!)+SUMIF(#REF!,VLOOKUP(C76,#REF!,1,FALSE),#REF!)</f>
        <v>#REF!</v>
      </c>
      <c r="G76" s="152" t="e">
        <f>SUMIF(#REF!,VLOOKUP(C76,#REF!,1,FALSE),#REF!)+SUMIF(#REF!,VLOOKUP(C76,#REF!,1,FALSE),#REF!)+SUMIF(#REF!,VLOOKUP(C76,#REF!,1,FALSE),#REF!)+SUMIF(#REF!,VLOOKUP('SPM-D.DOSEN (2)'!C76,#REF!,1,FALSE),#REF!)+SUMIF(#REF!,VLOOKUP(C76,#REF!,1,FALSE),#REF!)</f>
        <v>#REF!</v>
      </c>
      <c r="H76" s="152" t="e">
        <f>SUMIF(#REF!,VLOOKUP(C76,#REF!,1,FALSE),#REF!)+SUMIF(#REF!,VLOOKUP(C76,#REF!,1,FALSE),#REF!)+SUMIF(#REF!,VLOOKUP(C76,#REF!,1,FALSE),#REF!)+SUMIF(#REF!,VLOOKUP(C76,#REF!,1,FALSE),#REF!)+SUMIF(#REF!,VLOOKUP(C76,#REF!,1,FALSE),#REF!)</f>
        <v>#REF!</v>
      </c>
      <c r="I76" s="152" t="e">
        <f>SUMIF(#REF!,VLOOKUP(C76,#REF!,1,FALSE),#REF!)+SUMIF(#REF!,VLOOKUP(C76,#REF!,1,FALSE),#REF!)+SUMIF(#REF!,VLOOKUP(C76,#REF!,1,FALSE),#REF!)+SUMIF(#REF!,VLOOKUP('SPM-D.DOSEN (2)'!C76,#REF!,1,FALSE),#REF!)+SUMIF(#REF!,VLOOKUP(C76,#REF!,1,FALSE),#REF!)</f>
        <v>#REF!</v>
      </c>
      <c r="J76" s="152" t="e">
        <f>SUMIF(#REF!,VLOOKUP(C76,#REF!,1,FALSE),#REF!)+SUMIF(#REF!,VLOOKUP(C76,#REF!,1,FALSE),#REF!)+SUMIF(#REF!,VLOOKUP(C76,#REF!,1,FALSE),#REF!)+SUMIF(#REF!,VLOOKUP(C76,#REF!,1,FALSE),#REF!)+SUMIF(#REF!,VLOOKUP(C76,#REF!,1,FALSE),#REF!)</f>
        <v>#REF!</v>
      </c>
      <c r="K76" s="152" t="e">
        <f>SUMIF(#REF!,VLOOKUP(C76,#REF!,1,FALSE),#REF!)+SUMIF(#REF!,VLOOKUP(C76,#REF!,1,FALSE),#REF!)+SUMIF(#REF!,VLOOKUP(C76,#REF!,1,FALSE),#REF!)+SUMIF(#REF!,VLOOKUP('SPM-D.DOSEN (2)'!C76,#REF!,1,FALSE),#REF!)+SUMIF(#REF!,VLOOKUP(C76,#REF!,1,FALSE),#REF!)</f>
        <v>#REF!</v>
      </c>
      <c r="L76" s="149" t="e">
        <f t="shared" si="5"/>
        <v>#REF!</v>
      </c>
    </row>
    <row r="77" spans="1:12">
      <c r="A77" s="1420" t="s">
        <v>202</v>
      </c>
      <c r="B77" s="133">
        <v>1</v>
      </c>
      <c r="C77" s="134" t="s">
        <v>89</v>
      </c>
      <c r="D77" s="199" t="e">
        <f>SUMIF(#REF!,VLOOKUP(C77,#REF!,1,FALSE),#REF!)+SUMIF(#REF!,VLOOKUP(C77,#REF!,1,FALSE),#REF!)+SUMIF(#REF!,VLOOKUP(C77,#REF!,1,FALSE),#REF!)+SUMIF(#REF!,VLOOKUP(C77,#REF!,1,FALSE),#REF!)+SUMIF(#REF!,VLOOKUP(C77,#REF!,1,FALSE),#REF!)</f>
        <v>#REF!</v>
      </c>
      <c r="E77" s="199" t="e">
        <f>SUMIF(#REF!,VLOOKUP(C77,#REF!,1,FALSE),#REF!)+SUMIF(#REF!,VLOOKUP(C77,#REF!,1,FALSE),#REF!)+SUMIF(#REF!,VLOOKUP(C77,#REF!,1,FALSE),#REF!)+SUMIF(#REF!,VLOOKUP('SPM-D.DOSEN (2)'!C77,#REF!,1,FALSE),#REF!)+SUMIF(#REF!,VLOOKUP(C77,#REF!,1,FALSE),#REF!)</f>
        <v>#REF!</v>
      </c>
      <c r="F77" s="151" t="e">
        <f>SUMIF(#REF!,VLOOKUP(C77,#REF!,1,FALSE),#REF!)+SUMIF(#REF!,VLOOKUP(C77,#REF!,1,FALSE),#REF!)+SUMIF(#REF!,VLOOKUP(C77,#REF!,1,FALSE),#REF!)+SUMIF(#REF!,VLOOKUP(C77,#REF!,1,FALSE),#REF!)+SUMIF(#REF!,VLOOKUP(C77,#REF!,1,FALSE),#REF!)</f>
        <v>#REF!</v>
      </c>
      <c r="G77" s="152" t="e">
        <f>SUMIF(#REF!,VLOOKUP(C77,#REF!,1,FALSE),#REF!)+SUMIF(#REF!,VLOOKUP(C77,#REF!,1,FALSE),#REF!)+SUMIF(#REF!,VLOOKUP(C77,#REF!,1,FALSE),#REF!)+SUMIF(#REF!,VLOOKUP('SPM-D.DOSEN (2)'!C77,#REF!,1,FALSE),#REF!)+SUMIF(#REF!,VLOOKUP(C77,#REF!,1,FALSE),#REF!)</f>
        <v>#REF!</v>
      </c>
      <c r="H77" s="152" t="e">
        <f>SUMIF(#REF!,VLOOKUP(C77,#REF!,1,FALSE),#REF!)+SUMIF(#REF!,VLOOKUP(C77,#REF!,1,FALSE),#REF!)+SUMIF(#REF!,VLOOKUP(C77,#REF!,1,FALSE),#REF!)+SUMIF(#REF!,VLOOKUP(C77,#REF!,1,FALSE),#REF!)+SUMIF(#REF!,VLOOKUP(C77,#REF!,1,FALSE),#REF!)</f>
        <v>#REF!</v>
      </c>
      <c r="I77" s="152" t="e">
        <f>SUMIF(#REF!,VLOOKUP(C77,#REF!,1,FALSE),#REF!)+SUMIF(#REF!,VLOOKUP(C77,#REF!,1,FALSE),#REF!)+SUMIF(#REF!,VLOOKUP(C77,#REF!,1,FALSE),#REF!)+SUMIF(#REF!,VLOOKUP('SPM-D.DOSEN (2)'!C77,#REF!,1,FALSE),#REF!)+SUMIF(#REF!,VLOOKUP(C77,#REF!,1,FALSE),#REF!)</f>
        <v>#REF!</v>
      </c>
      <c r="J77" s="152" t="e">
        <f>SUMIF(#REF!,VLOOKUP(C77,#REF!,1,FALSE),#REF!)+SUMIF(#REF!,VLOOKUP(C77,#REF!,1,FALSE),#REF!)+SUMIF(#REF!,VLOOKUP(C77,#REF!,1,FALSE),#REF!)+SUMIF(#REF!,VLOOKUP(C77,#REF!,1,FALSE),#REF!)+SUMIF(#REF!,VLOOKUP(C77,#REF!,1,FALSE),#REF!)</f>
        <v>#REF!</v>
      </c>
      <c r="K77" s="152" t="e">
        <f>SUMIF(#REF!,VLOOKUP(C77,#REF!,1,FALSE),#REF!)+SUMIF(#REF!,VLOOKUP(C77,#REF!,1,FALSE),#REF!)+SUMIF(#REF!,VLOOKUP(C77,#REF!,1,FALSE),#REF!)+SUMIF(#REF!,VLOOKUP('SPM-D.DOSEN (2)'!C77,#REF!,1,FALSE),#REF!)+SUMIF(#REF!,VLOOKUP(C77,#REF!,1,FALSE),#REF!)</f>
        <v>#REF!</v>
      </c>
      <c r="L77" s="149" t="e">
        <f t="shared" si="5"/>
        <v>#REF!</v>
      </c>
    </row>
    <row r="78" spans="1:12">
      <c r="A78" s="1420"/>
      <c r="B78" s="133">
        <v>2</v>
      </c>
      <c r="C78" s="134" t="s">
        <v>211</v>
      </c>
      <c r="D78" s="199" t="e">
        <f>SUMIF(#REF!,VLOOKUP(C78,#REF!,1,FALSE),#REF!)+SUMIF(#REF!,VLOOKUP(C78,#REF!,1,FALSE),#REF!)+SUMIF(#REF!,VLOOKUP(C78,#REF!,1,FALSE),#REF!)+SUMIF(#REF!,VLOOKUP(C78,#REF!,1,FALSE),#REF!)+SUMIF(#REF!,VLOOKUP(C78,#REF!,1,FALSE),#REF!)</f>
        <v>#REF!</v>
      </c>
      <c r="E78" s="199" t="e">
        <f>SUMIF(#REF!,VLOOKUP(C78,#REF!,1,FALSE),#REF!)+SUMIF(#REF!,VLOOKUP(C78,#REF!,1,FALSE),#REF!)+SUMIF(#REF!,VLOOKUP(C78,#REF!,1,FALSE),#REF!)+SUMIF(#REF!,VLOOKUP('SPM-D.DOSEN (2)'!C78,#REF!,1,FALSE),#REF!)+SUMIF(#REF!,VLOOKUP(C78,#REF!,1,FALSE),#REF!)</f>
        <v>#REF!</v>
      </c>
      <c r="F78" s="151" t="e">
        <f>SUMIF(#REF!,VLOOKUP(C78,#REF!,1,FALSE),#REF!)+SUMIF(#REF!,VLOOKUP(C78,#REF!,1,FALSE),#REF!)+SUMIF(#REF!,VLOOKUP(C78,#REF!,1,FALSE),#REF!)+SUMIF(#REF!,VLOOKUP(C78,#REF!,1,FALSE),#REF!)+SUMIF(#REF!,VLOOKUP(C78,#REF!,1,FALSE),#REF!)</f>
        <v>#REF!</v>
      </c>
      <c r="G78" s="152" t="e">
        <f>SUMIF(#REF!,VLOOKUP(C78,#REF!,1,FALSE),#REF!)+SUMIF(#REF!,VLOOKUP(C78,#REF!,1,FALSE),#REF!)+SUMIF(#REF!,VLOOKUP(C78,#REF!,1,FALSE),#REF!)+SUMIF(#REF!,VLOOKUP('SPM-D.DOSEN (2)'!C78,#REF!,1,FALSE),#REF!)+SUMIF(#REF!,VLOOKUP(C78,#REF!,1,FALSE),#REF!)</f>
        <v>#REF!</v>
      </c>
      <c r="H78" s="152" t="e">
        <f>SUMIF(#REF!,VLOOKUP(C78,#REF!,1,FALSE),#REF!)+SUMIF(#REF!,VLOOKUP(C78,#REF!,1,FALSE),#REF!)+SUMIF(#REF!,VLOOKUP(C78,#REF!,1,FALSE),#REF!)+SUMIF(#REF!,VLOOKUP(C78,#REF!,1,FALSE),#REF!)+SUMIF(#REF!,VLOOKUP(C78,#REF!,1,FALSE),#REF!)</f>
        <v>#REF!</v>
      </c>
      <c r="I78" s="152" t="e">
        <f>SUMIF(#REF!,VLOOKUP(C78,#REF!,1,FALSE),#REF!)+SUMIF(#REF!,VLOOKUP(C78,#REF!,1,FALSE),#REF!)+SUMIF(#REF!,VLOOKUP(C78,#REF!,1,FALSE),#REF!)+SUMIF(#REF!,VLOOKUP('SPM-D.DOSEN (2)'!C78,#REF!,1,FALSE),#REF!)+SUMIF(#REF!,VLOOKUP(C78,#REF!,1,FALSE),#REF!)</f>
        <v>#REF!</v>
      </c>
      <c r="J78" s="152" t="e">
        <f>SUMIF(#REF!,VLOOKUP(C78,#REF!,1,FALSE),#REF!)+SUMIF(#REF!,VLOOKUP(C78,#REF!,1,FALSE),#REF!)+SUMIF(#REF!,VLOOKUP(C78,#REF!,1,FALSE),#REF!)+SUMIF(#REF!,VLOOKUP(C78,#REF!,1,FALSE),#REF!)+SUMIF(#REF!,VLOOKUP(C78,#REF!,1,FALSE),#REF!)</f>
        <v>#REF!</v>
      </c>
      <c r="K78" s="152" t="e">
        <f>SUMIF(#REF!,VLOOKUP(C78,#REF!,1,FALSE),#REF!)+SUMIF(#REF!,VLOOKUP(C78,#REF!,1,FALSE),#REF!)+SUMIF(#REF!,VLOOKUP(C78,#REF!,1,FALSE),#REF!)+SUMIF(#REF!,VLOOKUP('SPM-D.DOSEN (2)'!C78,#REF!,1,FALSE),#REF!)+SUMIF(#REF!,VLOOKUP(C78,#REF!,1,FALSE),#REF!)</f>
        <v>#REF!</v>
      </c>
      <c r="L78" s="149" t="e">
        <f t="shared" si="5"/>
        <v>#REF!</v>
      </c>
    </row>
    <row r="79" spans="1:12">
      <c r="A79" s="1420"/>
      <c r="B79" s="133">
        <v>3</v>
      </c>
      <c r="C79" s="134" t="s">
        <v>18</v>
      </c>
      <c r="D79" s="199" t="e">
        <f>SUMIF(#REF!,VLOOKUP(C79,#REF!,1,FALSE),#REF!)+SUMIF(#REF!,VLOOKUP(C79,#REF!,1,FALSE),#REF!)+SUMIF(#REF!,VLOOKUP(C79,#REF!,1,FALSE),#REF!)+SUMIF(#REF!,VLOOKUP(C79,#REF!,1,FALSE),#REF!)+SUMIF(#REF!,VLOOKUP(C79,#REF!,1,FALSE),#REF!)</f>
        <v>#REF!</v>
      </c>
      <c r="E79" s="199" t="e">
        <f>SUMIF(#REF!,VLOOKUP(C79,#REF!,1,FALSE),#REF!)+SUMIF(#REF!,VLOOKUP(C79,#REF!,1,FALSE),#REF!)+SUMIF(#REF!,VLOOKUP(C79,#REF!,1,FALSE),#REF!)+SUMIF(#REF!,VLOOKUP('SPM-D.DOSEN (2)'!C79,#REF!,1,FALSE),#REF!)+SUMIF(#REF!,VLOOKUP(C79,#REF!,1,FALSE),#REF!)</f>
        <v>#REF!</v>
      </c>
      <c r="F79" s="151" t="e">
        <f>SUMIF(#REF!,VLOOKUP(C79,#REF!,1,FALSE),#REF!)+SUMIF(#REF!,VLOOKUP(C79,#REF!,1,FALSE),#REF!)+SUMIF(#REF!,VLOOKUP(C79,#REF!,1,FALSE),#REF!)+SUMIF(#REF!,VLOOKUP(C79,#REF!,1,FALSE),#REF!)+SUMIF(#REF!,VLOOKUP(C79,#REF!,1,FALSE),#REF!)</f>
        <v>#REF!</v>
      </c>
      <c r="G79" s="152" t="e">
        <f>SUMIF(#REF!,VLOOKUP(C79,#REF!,1,FALSE),#REF!)+SUMIF(#REF!,VLOOKUP(C79,#REF!,1,FALSE),#REF!)+SUMIF(#REF!,VLOOKUP(C79,#REF!,1,FALSE),#REF!)+SUMIF(#REF!,VLOOKUP('SPM-D.DOSEN (2)'!C79,#REF!,1,FALSE),#REF!)+SUMIF(#REF!,VLOOKUP(C79,#REF!,1,FALSE),#REF!)</f>
        <v>#REF!</v>
      </c>
      <c r="H79" s="152" t="e">
        <f>SUMIF(#REF!,VLOOKUP(C79,#REF!,1,FALSE),#REF!)+SUMIF(#REF!,VLOOKUP(C79,#REF!,1,FALSE),#REF!)+SUMIF(#REF!,VLOOKUP(C79,#REF!,1,FALSE),#REF!)+SUMIF(#REF!,VLOOKUP(C79,#REF!,1,FALSE),#REF!)+SUMIF(#REF!,VLOOKUP(C79,#REF!,1,FALSE),#REF!)</f>
        <v>#REF!</v>
      </c>
      <c r="I79" s="152" t="e">
        <f>SUMIF(#REF!,VLOOKUP(C79,#REF!,1,FALSE),#REF!)+SUMIF(#REF!,VLOOKUP(C79,#REF!,1,FALSE),#REF!)+SUMIF(#REF!,VLOOKUP(C79,#REF!,1,FALSE),#REF!)+SUMIF(#REF!,VLOOKUP('SPM-D.DOSEN (2)'!C79,#REF!,1,FALSE),#REF!)+SUMIF(#REF!,VLOOKUP(C79,#REF!,1,FALSE),#REF!)</f>
        <v>#REF!</v>
      </c>
      <c r="J79" s="152" t="e">
        <f>SUMIF(#REF!,VLOOKUP(C79,#REF!,1,FALSE),#REF!)+SUMIF(#REF!,VLOOKUP(C79,#REF!,1,FALSE),#REF!)+SUMIF(#REF!,VLOOKUP(C79,#REF!,1,FALSE),#REF!)+SUMIF(#REF!,VLOOKUP(C79,#REF!,1,FALSE),#REF!)+SUMIF(#REF!,VLOOKUP(C79,#REF!,1,FALSE),#REF!)</f>
        <v>#REF!</v>
      </c>
      <c r="K79" s="152" t="e">
        <f>SUMIF(#REF!,VLOOKUP(C79,#REF!,1,FALSE),#REF!)+SUMIF(#REF!,VLOOKUP(C79,#REF!,1,FALSE),#REF!)+SUMIF(#REF!,VLOOKUP(C79,#REF!,1,FALSE),#REF!)+SUMIF(#REF!,VLOOKUP('SPM-D.DOSEN (2)'!C79,#REF!,1,FALSE),#REF!)+SUMIF(#REF!,VLOOKUP(C79,#REF!,1,FALSE),#REF!)</f>
        <v>#REF!</v>
      </c>
      <c r="L79" s="149" t="e">
        <f t="shared" si="5"/>
        <v>#REF!</v>
      </c>
    </row>
    <row r="80" spans="1:12">
      <c r="A80" s="1420"/>
      <c r="B80" s="133">
        <v>4</v>
      </c>
      <c r="C80" s="134" t="s">
        <v>57</v>
      </c>
      <c r="D80" s="199" t="e">
        <f>SUMIF(#REF!,VLOOKUP(C80,#REF!,1,FALSE),#REF!)+SUMIF(#REF!,VLOOKUP(C80,#REF!,1,FALSE),#REF!)+SUMIF(#REF!,VLOOKUP(C80,#REF!,1,FALSE),#REF!)+SUMIF(#REF!,VLOOKUP(C80,#REF!,1,FALSE),#REF!)+SUMIF(#REF!,VLOOKUP(C80,#REF!,1,FALSE),#REF!)</f>
        <v>#REF!</v>
      </c>
      <c r="E80" s="199" t="e">
        <f>SUMIF(#REF!,VLOOKUP(C80,#REF!,1,FALSE),#REF!)+SUMIF(#REF!,VLOOKUP(C80,#REF!,1,FALSE),#REF!)+SUMIF(#REF!,VLOOKUP(C80,#REF!,1,FALSE),#REF!)+SUMIF(#REF!,VLOOKUP('SPM-D.DOSEN (2)'!C80,#REF!,1,FALSE),#REF!)+SUMIF(#REF!,VLOOKUP(C80,#REF!,1,FALSE),#REF!)</f>
        <v>#REF!</v>
      </c>
      <c r="F80" s="151" t="e">
        <f>SUMIF(#REF!,VLOOKUP(C80,#REF!,1,FALSE),#REF!)+SUMIF(#REF!,VLOOKUP(C80,#REF!,1,FALSE),#REF!)+SUMIF(#REF!,VLOOKUP(C80,#REF!,1,FALSE),#REF!)+SUMIF(#REF!,VLOOKUP(C80,#REF!,1,FALSE),#REF!)+SUMIF(#REF!,VLOOKUP(C80,#REF!,1,FALSE),#REF!)</f>
        <v>#REF!</v>
      </c>
      <c r="G80" s="152" t="e">
        <f>SUMIF(#REF!,VLOOKUP(C80,#REF!,1,FALSE),#REF!)+SUMIF(#REF!,VLOOKUP(C80,#REF!,1,FALSE),#REF!)+SUMIF(#REF!,VLOOKUP(C80,#REF!,1,FALSE),#REF!)+SUMIF(#REF!,VLOOKUP('SPM-D.DOSEN (2)'!C80,#REF!,1,FALSE),#REF!)+SUMIF(#REF!,VLOOKUP(C80,#REF!,1,FALSE),#REF!)</f>
        <v>#REF!</v>
      </c>
      <c r="H80" s="152" t="e">
        <f>SUMIF(#REF!,VLOOKUP(C80,#REF!,1,FALSE),#REF!)+SUMIF(#REF!,VLOOKUP(C80,#REF!,1,FALSE),#REF!)+SUMIF(#REF!,VLOOKUP(C80,#REF!,1,FALSE),#REF!)+SUMIF(#REF!,VLOOKUP(C80,#REF!,1,FALSE),#REF!)+SUMIF(#REF!,VLOOKUP(C80,#REF!,1,FALSE),#REF!)</f>
        <v>#REF!</v>
      </c>
      <c r="I80" s="152" t="e">
        <f>SUMIF(#REF!,VLOOKUP(C80,#REF!,1,FALSE),#REF!)+SUMIF(#REF!,VLOOKUP(C80,#REF!,1,FALSE),#REF!)+SUMIF(#REF!,VLOOKUP(C80,#REF!,1,FALSE),#REF!)+SUMIF(#REF!,VLOOKUP('SPM-D.DOSEN (2)'!C80,#REF!,1,FALSE),#REF!)+SUMIF(#REF!,VLOOKUP(C80,#REF!,1,FALSE),#REF!)</f>
        <v>#REF!</v>
      </c>
      <c r="J80" s="152" t="e">
        <f>SUMIF(#REF!,VLOOKUP(C80,#REF!,1,FALSE),#REF!)+SUMIF(#REF!,VLOOKUP(C80,#REF!,1,FALSE),#REF!)+SUMIF(#REF!,VLOOKUP(C80,#REF!,1,FALSE),#REF!)+SUMIF(#REF!,VLOOKUP(C80,#REF!,1,FALSE),#REF!)+SUMIF(#REF!,VLOOKUP(C80,#REF!,1,FALSE),#REF!)</f>
        <v>#REF!</v>
      </c>
      <c r="K80" s="152" t="e">
        <f>SUMIF(#REF!,VLOOKUP(C80,#REF!,1,FALSE),#REF!)+SUMIF(#REF!,VLOOKUP(C80,#REF!,1,FALSE),#REF!)+SUMIF(#REF!,VLOOKUP(C80,#REF!,1,FALSE),#REF!)+SUMIF(#REF!,VLOOKUP('SPM-D.DOSEN (2)'!C80,#REF!,1,FALSE),#REF!)+SUMIF(#REF!,VLOOKUP(C80,#REF!,1,FALSE),#REF!)</f>
        <v>#REF!</v>
      </c>
      <c r="L80" s="149" t="e">
        <f t="shared" si="5"/>
        <v>#REF!</v>
      </c>
    </row>
    <row r="81" spans="1:12">
      <c r="A81" s="1420"/>
      <c r="B81" s="133">
        <v>5</v>
      </c>
      <c r="C81" s="134" t="s">
        <v>39</v>
      </c>
      <c r="D81" s="199" t="e">
        <f>SUMIF(#REF!,VLOOKUP(C81,#REF!,1,FALSE),#REF!)+SUMIF(#REF!,VLOOKUP(C81,#REF!,1,FALSE),#REF!)+SUMIF(#REF!,VLOOKUP(C81,#REF!,1,FALSE),#REF!)+SUMIF(#REF!,VLOOKUP(C81,#REF!,1,FALSE),#REF!)+SUMIF(#REF!,VLOOKUP(C81,#REF!,1,FALSE),#REF!)</f>
        <v>#REF!</v>
      </c>
      <c r="E81" s="199" t="e">
        <f>SUMIF(#REF!,VLOOKUP(C81,#REF!,1,FALSE),#REF!)+SUMIF(#REF!,VLOOKUP(C81,#REF!,1,FALSE),#REF!)+SUMIF(#REF!,VLOOKUP(C81,#REF!,1,FALSE),#REF!)+SUMIF(#REF!,VLOOKUP('SPM-D.DOSEN (2)'!C81,#REF!,1,FALSE),#REF!)+SUMIF(#REF!,VLOOKUP(C81,#REF!,1,FALSE),#REF!)</f>
        <v>#REF!</v>
      </c>
      <c r="F81" s="151" t="e">
        <f>SUMIF(#REF!,VLOOKUP(C81,#REF!,1,FALSE),#REF!)+SUMIF(#REF!,VLOOKUP(C81,#REF!,1,FALSE),#REF!)+SUMIF(#REF!,VLOOKUP(C81,#REF!,1,FALSE),#REF!)+SUMIF(#REF!,VLOOKUP(C81,#REF!,1,FALSE),#REF!)+SUMIF(#REF!,VLOOKUP(C81,#REF!,1,FALSE),#REF!)</f>
        <v>#REF!</v>
      </c>
      <c r="G81" s="152" t="e">
        <f>SUMIF(#REF!,VLOOKUP(C81,#REF!,1,FALSE),#REF!)+SUMIF(#REF!,VLOOKUP(C81,#REF!,1,FALSE),#REF!)+SUMIF(#REF!,VLOOKUP(C81,#REF!,1,FALSE),#REF!)+SUMIF(#REF!,VLOOKUP('SPM-D.DOSEN (2)'!C81,#REF!,1,FALSE),#REF!)+SUMIF(#REF!,VLOOKUP(C81,#REF!,1,FALSE),#REF!)</f>
        <v>#REF!</v>
      </c>
      <c r="H81" s="152" t="e">
        <f>SUMIF(#REF!,VLOOKUP(C81,#REF!,1,FALSE),#REF!)+SUMIF(#REF!,VLOOKUP(C81,#REF!,1,FALSE),#REF!)+SUMIF(#REF!,VLOOKUP(C81,#REF!,1,FALSE),#REF!)+SUMIF(#REF!,VLOOKUP(C81,#REF!,1,FALSE),#REF!)+SUMIF(#REF!,VLOOKUP(C81,#REF!,1,FALSE),#REF!)</f>
        <v>#REF!</v>
      </c>
      <c r="I81" s="152" t="e">
        <f>SUMIF(#REF!,VLOOKUP(C81,#REF!,1,FALSE),#REF!)+SUMIF(#REF!,VLOOKUP(C81,#REF!,1,FALSE),#REF!)+SUMIF(#REF!,VLOOKUP(C81,#REF!,1,FALSE),#REF!)+SUMIF(#REF!,VLOOKUP('SPM-D.DOSEN (2)'!C81,#REF!,1,FALSE),#REF!)+SUMIF(#REF!,VLOOKUP(C81,#REF!,1,FALSE),#REF!)</f>
        <v>#REF!</v>
      </c>
      <c r="J81" s="152" t="e">
        <f>SUMIF(#REF!,VLOOKUP(C81,#REF!,1,FALSE),#REF!)+SUMIF(#REF!,VLOOKUP(C81,#REF!,1,FALSE),#REF!)+SUMIF(#REF!,VLOOKUP(C81,#REF!,1,FALSE),#REF!)+SUMIF(#REF!,VLOOKUP(C81,#REF!,1,FALSE),#REF!)+SUMIF(#REF!,VLOOKUP(C81,#REF!,1,FALSE),#REF!)</f>
        <v>#REF!</v>
      </c>
      <c r="K81" s="152" t="e">
        <f>SUMIF(#REF!,VLOOKUP(C81,#REF!,1,FALSE),#REF!)+SUMIF(#REF!,VLOOKUP(C81,#REF!,1,FALSE),#REF!)+SUMIF(#REF!,VLOOKUP(C81,#REF!,1,FALSE),#REF!)+SUMIF(#REF!,VLOOKUP('SPM-D.DOSEN (2)'!C81,#REF!,1,FALSE),#REF!)+SUMIF(#REF!,VLOOKUP(C81,#REF!,1,FALSE),#REF!)</f>
        <v>#REF!</v>
      </c>
      <c r="L81" s="149" t="e">
        <f t="shared" si="5"/>
        <v>#REF!</v>
      </c>
    </row>
    <row r="82" spans="1:12">
      <c r="A82" s="1420"/>
      <c r="B82" s="133">
        <v>6</v>
      </c>
      <c r="C82" s="134" t="s">
        <v>401</v>
      </c>
      <c r="D82" s="199" t="e">
        <f>SUMIF(#REF!,VLOOKUP(C82,#REF!,1,FALSE),#REF!)+SUMIF(#REF!,VLOOKUP(C82,#REF!,1,FALSE),#REF!)+SUMIF(#REF!,VLOOKUP(C82,#REF!,1,FALSE),#REF!)+SUMIF(#REF!,VLOOKUP(C82,#REF!,1,FALSE),#REF!)+SUMIF(#REF!,VLOOKUP(C82,#REF!,1,FALSE),#REF!)</f>
        <v>#REF!</v>
      </c>
      <c r="E82" s="199" t="e">
        <f>SUMIF(#REF!,VLOOKUP(C82,#REF!,1,FALSE),#REF!)+SUMIF(#REF!,VLOOKUP(C82,#REF!,1,FALSE),#REF!)+SUMIF(#REF!,VLOOKUP(C82,#REF!,1,FALSE),#REF!)+SUMIF(#REF!,VLOOKUP('SPM-D.DOSEN (2)'!C82,#REF!,1,FALSE),#REF!)+SUMIF(#REF!,VLOOKUP(C82,#REF!,1,FALSE),#REF!)</f>
        <v>#REF!</v>
      </c>
      <c r="F82" s="151" t="e">
        <f>SUMIF(#REF!,VLOOKUP(C82,#REF!,1,FALSE),#REF!)+SUMIF(#REF!,VLOOKUP(C82,#REF!,1,FALSE),#REF!)+SUMIF(#REF!,VLOOKUP(C82,#REF!,1,FALSE),#REF!)+SUMIF(#REF!,VLOOKUP(C82,#REF!,1,FALSE),#REF!)+SUMIF(#REF!,VLOOKUP(C82,#REF!,1,FALSE),#REF!)</f>
        <v>#REF!</v>
      </c>
      <c r="G82" s="152" t="e">
        <f>SUMIF(#REF!,VLOOKUP(C82,#REF!,1,FALSE),#REF!)+SUMIF(#REF!,VLOOKUP(C82,#REF!,1,FALSE),#REF!)+SUMIF(#REF!,VLOOKUP(C82,#REF!,1,FALSE),#REF!)+SUMIF(#REF!,VLOOKUP('SPM-D.DOSEN (2)'!C82,#REF!,1,FALSE),#REF!)+SUMIF(#REF!,VLOOKUP(C82,#REF!,1,FALSE),#REF!)</f>
        <v>#REF!</v>
      </c>
      <c r="H82" s="152" t="e">
        <f>SUMIF(#REF!,VLOOKUP(C82,#REF!,1,FALSE),#REF!)+SUMIF(#REF!,VLOOKUP(C82,#REF!,1,FALSE),#REF!)+SUMIF(#REF!,VLOOKUP(C82,#REF!,1,FALSE),#REF!)+SUMIF(#REF!,VLOOKUP(C82,#REF!,1,FALSE),#REF!)+SUMIF(#REF!,VLOOKUP(C82,#REF!,1,FALSE),#REF!)</f>
        <v>#REF!</v>
      </c>
      <c r="I82" s="152" t="e">
        <f>SUMIF(#REF!,VLOOKUP(C82,#REF!,1,FALSE),#REF!)+SUMIF(#REF!,VLOOKUP(C82,#REF!,1,FALSE),#REF!)+SUMIF(#REF!,VLOOKUP(C82,#REF!,1,FALSE),#REF!)+SUMIF(#REF!,VLOOKUP('SPM-D.DOSEN (2)'!C82,#REF!,1,FALSE),#REF!)+SUMIF(#REF!,VLOOKUP(C82,#REF!,1,FALSE),#REF!)</f>
        <v>#REF!</v>
      </c>
      <c r="J82" s="152" t="e">
        <f>SUMIF(#REF!,VLOOKUP(C82,#REF!,1,FALSE),#REF!)+SUMIF(#REF!,VLOOKUP(C82,#REF!,1,FALSE),#REF!)+SUMIF(#REF!,VLOOKUP(C82,#REF!,1,FALSE),#REF!)+SUMIF(#REF!,VLOOKUP(C82,#REF!,1,FALSE),#REF!)+SUMIF(#REF!,VLOOKUP(C82,#REF!,1,FALSE),#REF!)</f>
        <v>#REF!</v>
      </c>
      <c r="K82" s="152" t="e">
        <f>SUMIF(#REF!,VLOOKUP(C82,#REF!,1,FALSE),#REF!)+SUMIF(#REF!,VLOOKUP(C82,#REF!,1,FALSE),#REF!)+SUMIF(#REF!,VLOOKUP(C82,#REF!,1,FALSE),#REF!)+SUMIF(#REF!,VLOOKUP('SPM-D.DOSEN (2)'!C82,#REF!,1,FALSE),#REF!)+SUMIF(#REF!,VLOOKUP(C82,#REF!,1,FALSE),#REF!)</f>
        <v>#REF!</v>
      </c>
      <c r="L82" s="149" t="e">
        <f t="shared" si="5"/>
        <v>#REF!</v>
      </c>
    </row>
    <row r="83" spans="1:12">
      <c r="A83" s="1420" t="s">
        <v>256</v>
      </c>
      <c r="B83" s="133">
        <v>1</v>
      </c>
      <c r="C83" s="134" t="s">
        <v>45</v>
      </c>
      <c r="D83" s="199" t="e">
        <f>SUMIF(#REF!,VLOOKUP(C83,#REF!,1,FALSE),#REF!)+SUMIF(#REF!,VLOOKUP(C83,#REF!,1,FALSE),#REF!)+SUMIF(#REF!,VLOOKUP(C83,#REF!,1,FALSE),#REF!)+SUMIF(#REF!,VLOOKUP(C83,#REF!,1,FALSE),#REF!)+SUMIF(#REF!,VLOOKUP(C83,#REF!,1,FALSE),#REF!)</f>
        <v>#REF!</v>
      </c>
      <c r="E83" s="199" t="e">
        <f>SUMIF(#REF!,VLOOKUP(C83,#REF!,1,FALSE),#REF!)+SUMIF(#REF!,VLOOKUP(C83,#REF!,1,FALSE),#REF!)+SUMIF(#REF!,VLOOKUP(C83,#REF!,1,FALSE),#REF!)+SUMIF(#REF!,VLOOKUP('SPM-D.DOSEN (2)'!C83,#REF!,1,FALSE),#REF!)+SUMIF(#REF!,VLOOKUP(C83,#REF!,1,FALSE),#REF!)</f>
        <v>#REF!</v>
      </c>
      <c r="F83" s="151" t="e">
        <f>SUMIF(#REF!,VLOOKUP(C83,#REF!,1,FALSE),#REF!)+SUMIF(#REF!,VLOOKUP(C83,#REF!,1,FALSE),#REF!)+SUMIF(#REF!,VLOOKUP(C83,#REF!,1,FALSE),#REF!)+SUMIF(#REF!,VLOOKUP(C83,#REF!,1,FALSE),#REF!)+SUMIF(#REF!,VLOOKUP(C83,#REF!,1,FALSE),#REF!)</f>
        <v>#REF!</v>
      </c>
      <c r="G83" s="152" t="e">
        <f>SUMIF(#REF!,VLOOKUP(C83,#REF!,1,FALSE),#REF!)+SUMIF(#REF!,VLOOKUP(C83,#REF!,1,FALSE),#REF!)+SUMIF(#REF!,VLOOKUP(C83,#REF!,1,FALSE),#REF!)+SUMIF(#REF!,VLOOKUP('SPM-D.DOSEN (2)'!C83,#REF!,1,FALSE),#REF!)+SUMIF(#REF!,VLOOKUP(C83,#REF!,1,FALSE),#REF!)</f>
        <v>#REF!</v>
      </c>
      <c r="H83" s="152" t="e">
        <f>SUMIF(#REF!,VLOOKUP(C83,#REF!,1,FALSE),#REF!)+SUMIF(#REF!,VLOOKUP(C83,#REF!,1,FALSE),#REF!)+SUMIF(#REF!,VLOOKUP(C83,#REF!,1,FALSE),#REF!)+SUMIF(#REF!,VLOOKUP(C83,#REF!,1,FALSE),#REF!)+SUMIF(#REF!,VLOOKUP(C83,#REF!,1,FALSE),#REF!)</f>
        <v>#REF!</v>
      </c>
      <c r="I83" s="152" t="e">
        <f>SUMIF(#REF!,VLOOKUP(C83,#REF!,1,FALSE),#REF!)+SUMIF(#REF!,VLOOKUP(C83,#REF!,1,FALSE),#REF!)+SUMIF(#REF!,VLOOKUP(C83,#REF!,1,FALSE),#REF!)+SUMIF(#REF!,VLOOKUP('SPM-D.DOSEN (2)'!C83,#REF!,1,FALSE),#REF!)+SUMIF(#REF!,VLOOKUP(C83,#REF!,1,FALSE),#REF!)</f>
        <v>#REF!</v>
      </c>
      <c r="J83" s="152" t="e">
        <f>SUMIF(#REF!,VLOOKUP(C83,#REF!,1,FALSE),#REF!)+SUMIF(#REF!,VLOOKUP(C83,#REF!,1,FALSE),#REF!)+SUMIF(#REF!,VLOOKUP(C83,#REF!,1,FALSE),#REF!)+SUMIF(#REF!,VLOOKUP(C83,#REF!,1,FALSE),#REF!)+SUMIF(#REF!,VLOOKUP(C83,#REF!,1,FALSE),#REF!)</f>
        <v>#REF!</v>
      </c>
      <c r="K83" s="152" t="e">
        <f>SUMIF(#REF!,VLOOKUP(C83,#REF!,1,FALSE),#REF!)+SUMIF(#REF!,VLOOKUP(C83,#REF!,1,FALSE),#REF!)+SUMIF(#REF!,VLOOKUP(C83,#REF!,1,FALSE),#REF!)+SUMIF(#REF!,VLOOKUP('SPM-D.DOSEN (2)'!C83,#REF!,1,FALSE),#REF!)+SUMIF(#REF!,VLOOKUP(C83,#REF!,1,FALSE),#REF!)</f>
        <v>#REF!</v>
      </c>
      <c r="L83" s="149" t="e">
        <f t="shared" si="5"/>
        <v>#REF!</v>
      </c>
    </row>
    <row r="84" spans="1:12">
      <c r="A84" s="1420"/>
      <c r="B84" s="133">
        <v>2</v>
      </c>
      <c r="C84" s="134" t="s">
        <v>41</v>
      </c>
      <c r="D84" s="199" t="e">
        <f>SUMIF(#REF!,VLOOKUP(C84,#REF!,1,FALSE),#REF!)+SUMIF(#REF!,VLOOKUP(C84,#REF!,1,FALSE),#REF!)+SUMIF(#REF!,VLOOKUP(C84,#REF!,1,FALSE),#REF!)+SUMIF(#REF!,VLOOKUP(C84,#REF!,1,FALSE),#REF!)+SUMIF(#REF!,VLOOKUP(C84,#REF!,1,FALSE),#REF!)</f>
        <v>#REF!</v>
      </c>
      <c r="E84" s="199" t="e">
        <f>SUMIF(#REF!,VLOOKUP(C84,#REF!,1,FALSE),#REF!)+SUMIF(#REF!,VLOOKUP(C84,#REF!,1,FALSE),#REF!)+SUMIF(#REF!,VLOOKUP(C84,#REF!,1,FALSE),#REF!)+SUMIF(#REF!,VLOOKUP('SPM-D.DOSEN (2)'!C84,#REF!,1,FALSE),#REF!)+SUMIF(#REF!,VLOOKUP(C84,#REF!,1,FALSE),#REF!)</f>
        <v>#REF!</v>
      </c>
      <c r="F84" s="151" t="e">
        <f>SUMIF(#REF!,VLOOKUP(C84,#REF!,1,FALSE),#REF!)+SUMIF(#REF!,VLOOKUP(C84,#REF!,1,FALSE),#REF!)+SUMIF(#REF!,VLOOKUP(C84,#REF!,1,FALSE),#REF!)+SUMIF(#REF!,VLOOKUP(C84,#REF!,1,FALSE),#REF!)+SUMIF(#REF!,VLOOKUP(C84,#REF!,1,FALSE),#REF!)</f>
        <v>#REF!</v>
      </c>
      <c r="G84" s="152" t="e">
        <f>SUMIF(#REF!,VLOOKUP(C84,#REF!,1,FALSE),#REF!)+SUMIF(#REF!,VLOOKUP(C84,#REF!,1,FALSE),#REF!)+SUMIF(#REF!,VLOOKUP(C84,#REF!,1,FALSE),#REF!)+SUMIF(#REF!,VLOOKUP('SPM-D.DOSEN (2)'!C84,#REF!,1,FALSE),#REF!)+SUMIF(#REF!,VLOOKUP(C84,#REF!,1,FALSE),#REF!)</f>
        <v>#REF!</v>
      </c>
      <c r="H84" s="152" t="e">
        <f>SUMIF(#REF!,VLOOKUP(C84,#REF!,1,FALSE),#REF!)+SUMIF(#REF!,VLOOKUP(C84,#REF!,1,FALSE),#REF!)+SUMIF(#REF!,VLOOKUP(C84,#REF!,1,FALSE),#REF!)+SUMIF(#REF!,VLOOKUP(C84,#REF!,1,FALSE),#REF!)+SUMIF(#REF!,VLOOKUP(C84,#REF!,1,FALSE),#REF!)</f>
        <v>#REF!</v>
      </c>
      <c r="I84" s="152" t="e">
        <f>SUMIF(#REF!,VLOOKUP(C84,#REF!,1,FALSE),#REF!)+SUMIF(#REF!,VLOOKUP(C84,#REF!,1,FALSE),#REF!)+SUMIF(#REF!,VLOOKUP(C84,#REF!,1,FALSE),#REF!)+SUMIF(#REF!,VLOOKUP('SPM-D.DOSEN (2)'!C84,#REF!,1,FALSE),#REF!)+SUMIF(#REF!,VLOOKUP(C84,#REF!,1,FALSE),#REF!)</f>
        <v>#REF!</v>
      </c>
      <c r="J84" s="152" t="e">
        <f>SUMIF(#REF!,VLOOKUP(C84,#REF!,1,FALSE),#REF!)+SUMIF(#REF!,VLOOKUP(C84,#REF!,1,FALSE),#REF!)+SUMIF(#REF!,VLOOKUP(C84,#REF!,1,FALSE),#REF!)+SUMIF(#REF!,VLOOKUP(C84,#REF!,1,FALSE),#REF!)+SUMIF(#REF!,VLOOKUP(C84,#REF!,1,FALSE),#REF!)</f>
        <v>#REF!</v>
      </c>
      <c r="K84" s="152" t="e">
        <f>SUMIF(#REF!,VLOOKUP(C84,#REF!,1,FALSE),#REF!)+SUMIF(#REF!,VLOOKUP(C84,#REF!,1,FALSE),#REF!)+SUMIF(#REF!,VLOOKUP(C84,#REF!,1,FALSE),#REF!)+SUMIF(#REF!,VLOOKUP('SPM-D.DOSEN (2)'!C84,#REF!,1,FALSE),#REF!)+SUMIF(#REF!,VLOOKUP(C84,#REF!,1,FALSE),#REF!)</f>
        <v>#REF!</v>
      </c>
      <c r="L84" s="149" t="e">
        <f t="shared" si="5"/>
        <v>#REF!</v>
      </c>
    </row>
    <row r="85" spans="1:12">
      <c r="A85" s="1420"/>
      <c r="B85" s="133">
        <v>3</v>
      </c>
      <c r="C85" s="134" t="s">
        <v>136</v>
      </c>
      <c r="D85" s="199" t="e">
        <f>SUMIF(#REF!,VLOOKUP(C85,#REF!,1,FALSE),#REF!)+SUMIF(#REF!,VLOOKUP(C85,#REF!,1,FALSE),#REF!)+SUMIF(#REF!,VLOOKUP(C85,#REF!,1,FALSE),#REF!)+SUMIF(#REF!,VLOOKUP(C85,#REF!,1,FALSE),#REF!)+SUMIF(#REF!,VLOOKUP(C85,#REF!,1,FALSE),#REF!)</f>
        <v>#REF!</v>
      </c>
      <c r="E85" s="199" t="e">
        <f>SUMIF(#REF!,VLOOKUP(C85,#REF!,1,FALSE),#REF!)+SUMIF(#REF!,VLOOKUP(C85,#REF!,1,FALSE),#REF!)+SUMIF(#REF!,VLOOKUP(C85,#REF!,1,FALSE),#REF!)+SUMIF(#REF!,VLOOKUP('SPM-D.DOSEN (2)'!C85,#REF!,1,FALSE),#REF!)+SUMIF(#REF!,VLOOKUP(C85,#REF!,1,FALSE),#REF!)</f>
        <v>#REF!</v>
      </c>
      <c r="F85" s="151" t="e">
        <f>SUMIF(#REF!,VLOOKUP(C85,#REF!,1,FALSE),#REF!)+SUMIF(#REF!,VLOOKUP(C85,#REF!,1,FALSE),#REF!)+SUMIF(#REF!,VLOOKUP(C85,#REF!,1,FALSE),#REF!)+SUMIF(#REF!,VLOOKUP(C85,#REF!,1,FALSE),#REF!)+SUMIF(#REF!,VLOOKUP(C85,#REF!,1,FALSE),#REF!)</f>
        <v>#REF!</v>
      </c>
      <c r="G85" s="152" t="e">
        <f>SUMIF(#REF!,VLOOKUP(C85,#REF!,1,FALSE),#REF!)+SUMIF(#REF!,VLOOKUP(C85,#REF!,1,FALSE),#REF!)+SUMIF(#REF!,VLOOKUP(C85,#REF!,1,FALSE),#REF!)+SUMIF(#REF!,VLOOKUP('SPM-D.DOSEN (2)'!C85,#REF!,1,FALSE),#REF!)+SUMIF(#REF!,VLOOKUP(C85,#REF!,1,FALSE),#REF!)</f>
        <v>#REF!</v>
      </c>
      <c r="H85" s="152" t="e">
        <f>SUMIF(#REF!,VLOOKUP(C85,#REF!,1,FALSE),#REF!)+SUMIF(#REF!,VLOOKUP(C85,#REF!,1,FALSE),#REF!)+SUMIF(#REF!,VLOOKUP(C85,#REF!,1,FALSE),#REF!)+SUMIF(#REF!,VLOOKUP(C85,#REF!,1,FALSE),#REF!)+SUMIF(#REF!,VLOOKUP(C85,#REF!,1,FALSE),#REF!)</f>
        <v>#REF!</v>
      </c>
      <c r="I85" s="152" t="e">
        <f>SUMIF(#REF!,VLOOKUP(C85,#REF!,1,FALSE),#REF!)+SUMIF(#REF!,VLOOKUP(C85,#REF!,1,FALSE),#REF!)+SUMIF(#REF!,VLOOKUP(C85,#REF!,1,FALSE),#REF!)+SUMIF(#REF!,VLOOKUP('SPM-D.DOSEN (2)'!C85,#REF!,1,FALSE),#REF!)+SUMIF(#REF!,VLOOKUP(C85,#REF!,1,FALSE),#REF!)</f>
        <v>#REF!</v>
      </c>
      <c r="J85" s="152" t="e">
        <f>SUMIF(#REF!,VLOOKUP(C85,#REF!,1,FALSE),#REF!)+SUMIF(#REF!,VLOOKUP(C85,#REF!,1,FALSE),#REF!)+SUMIF(#REF!,VLOOKUP(C85,#REF!,1,FALSE),#REF!)+SUMIF(#REF!,VLOOKUP(C85,#REF!,1,FALSE),#REF!)+SUMIF(#REF!,VLOOKUP(C85,#REF!,1,FALSE),#REF!)</f>
        <v>#REF!</v>
      </c>
      <c r="K85" s="152" t="e">
        <f>SUMIF(#REF!,VLOOKUP(C85,#REF!,1,FALSE),#REF!)+SUMIF(#REF!,VLOOKUP(C85,#REF!,1,FALSE),#REF!)+SUMIF(#REF!,VLOOKUP(C85,#REF!,1,FALSE),#REF!)+SUMIF(#REF!,VLOOKUP('SPM-D.DOSEN (2)'!C85,#REF!,1,FALSE),#REF!)+SUMIF(#REF!,VLOOKUP(C85,#REF!,1,FALSE),#REF!)</f>
        <v>#REF!</v>
      </c>
      <c r="L85" s="149" t="e">
        <f t="shared" si="5"/>
        <v>#REF!</v>
      </c>
    </row>
    <row r="86" spans="1:12">
      <c r="A86" s="1420"/>
      <c r="B86" s="133">
        <v>4</v>
      </c>
      <c r="C86" s="134" t="s">
        <v>53</v>
      </c>
      <c r="D86" s="199" t="e">
        <f>SUMIF(#REF!,VLOOKUP(C86,#REF!,1,FALSE),#REF!)+SUMIF(#REF!,VLOOKUP(C86,#REF!,1,FALSE),#REF!)+SUMIF(#REF!,VLOOKUP(C86,#REF!,1,FALSE),#REF!)+SUMIF(#REF!,VLOOKUP(C86,#REF!,1,FALSE),#REF!)+SUMIF(#REF!,VLOOKUP(C86,#REF!,1,FALSE),#REF!)</f>
        <v>#REF!</v>
      </c>
      <c r="E86" s="199" t="e">
        <f>SUMIF(#REF!,VLOOKUP(C86,#REF!,1,FALSE),#REF!)+SUMIF(#REF!,VLOOKUP(C86,#REF!,1,FALSE),#REF!)+SUMIF(#REF!,VLOOKUP(C86,#REF!,1,FALSE),#REF!)+SUMIF(#REF!,VLOOKUP('SPM-D.DOSEN (2)'!C86,#REF!,1,FALSE),#REF!)+SUMIF(#REF!,VLOOKUP(C86,#REF!,1,FALSE),#REF!)</f>
        <v>#REF!</v>
      </c>
      <c r="F86" s="151" t="e">
        <f>SUMIF(#REF!,VLOOKUP(C86,#REF!,1,FALSE),#REF!)+SUMIF(#REF!,VLOOKUP(C86,#REF!,1,FALSE),#REF!)+SUMIF(#REF!,VLOOKUP(C86,#REF!,1,FALSE),#REF!)+SUMIF(#REF!,VLOOKUP(C86,#REF!,1,FALSE),#REF!)+SUMIF(#REF!,VLOOKUP(C86,#REF!,1,FALSE),#REF!)</f>
        <v>#REF!</v>
      </c>
      <c r="G86" s="152" t="e">
        <f>SUMIF(#REF!,VLOOKUP(C86,#REF!,1,FALSE),#REF!)+SUMIF(#REF!,VLOOKUP(C86,#REF!,1,FALSE),#REF!)+SUMIF(#REF!,VLOOKUP(C86,#REF!,1,FALSE),#REF!)+SUMIF(#REF!,VLOOKUP('SPM-D.DOSEN (2)'!C86,#REF!,1,FALSE),#REF!)+SUMIF(#REF!,VLOOKUP(C86,#REF!,1,FALSE),#REF!)</f>
        <v>#REF!</v>
      </c>
      <c r="H86" s="152" t="e">
        <f>SUMIF(#REF!,VLOOKUP(C86,#REF!,1,FALSE),#REF!)+SUMIF(#REF!,VLOOKUP(C86,#REF!,1,FALSE),#REF!)+SUMIF(#REF!,VLOOKUP(C86,#REF!,1,FALSE),#REF!)+SUMIF(#REF!,VLOOKUP(C86,#REF!,1,FALSE),#REF!)+SUMIF(#REF!,VLOOKUP(C86,#REF!,1,FALSE),#REF!)</f>
        <v>#REF!</v>
      </c>
      <c r="I86" s="152" t="e">
        <f>SUMIF(#REF!,VLOOKUP(C86,#REF!,1,FALSE),#REF!)+SUMIF(#REF!,VLOOKUP(C86,#REF!,1,FALSE),#REF!)+SUMIF(#REF!,VLOOKUP(C86,#REF!,1,FALSE),#REF!)+SUMIF(#REF!,VLOOKUP('SPM-D.DOSEN (2)'!C86,#REF!,1,FALSE),#REF!)+SUMIF(#REF!,VLOOKUP(C86,#REF!,1,FALSE),#REF!)</f>
        <v>#REF!</v>
      </c>
      <c r="J86" s="152" t="e">
        <f>SUMIF(#REF!,VLOOKUP(C86,#REF!,1,FALSE),#REF!)+SUMIF(#REF!,VLOOKUP(C86,#REF!,1,FALSE),#REF!)+SUMIF(#REF!,VLOOKUP(C86,#REF!,1,FALSE),#REF!)+SUMIF(#REF!,VLOOKUP(C86,#REF!,1,FALSE),#REF!)+SUMIF(#REF!,VLOOKUP(C86,#REF!,1,FALSE),#REF!)</f>
        <v>#REF!</v>
      </c>
      <c r="K86" s="152" t="e">
        <f>SUMIF(#REF!,VLOOKUP(C86,#REF!,1,FALSE),#REF!)+SUMIF(#REF!,VLOOKUP(C86,#REF!,1,FALSE),#REF!)+SUMIF(#REF!,VLOOKUP(C86,#REF!,1,FALSE),#REF!)+SUMIF(#REF!,VLOOKUP('SPM-D.DOSEN (2)'!C86,#REF!,1,FALSE),#REF!)+SUMIF(#REF!,VLOOKUP(C86,#REF!,1,FALSE),#REF!)</f>
        <v>#REF!</v>
      </c>
      <c r="L86" s="149" t="e">
        <f t="shared" si="5"/>
        <v>#REF!</v>
      </c>
    </row>
    <row r="87" spans="1:12">
      <c r="A87" s="1420"/>
      <c r="B87" s="133">
        <v>5</v>
      </c>
      <c r="C87" s="134" t="s">
        <v>61</v>
      </c>
      <c r="D87" s="199" t="e">
        <f>SUMIF(#REF!,VLOOKUP(C87,#REF!,1,FALSE),#REF!)+SUMIF(#REF!,VLOOKUP(C87,#REF!,1,FALSE),#REF!)+SUMIF(#REF!,VLOOKUP(C87,#REF!,1,FALSE),#REF!)+SUMIF(#REF!,VLOOKUP(C87,#REF!,1,FALSE),#REF!)+SUMIF(#REF!,VLOOKUP(C87,#REF!,1,FALSE),#REF!)</f>
        <v>#REF!</v>
      </c>
      <c r="E87" s="199" t="e">
        <f>SUMIF(#REF!,VLOOKUP(C87,#REF!,1,FALSE),#REF!)+SUMIF(#REF!,VLOOKUP(C87,#REF!,1,FALSE),#REF!)+SUMIF(#REF!,VLOOKUP(C87,#REF!,1,FALSE),#REF!)+SUMIF(#REF!,VLOOKUP('SPM-D.DOSEN (2)'!C87,#REF!,1,FALSE),#REF!)+SUMIF(#REF!,VLOOKUP(C87,#REF!,1,FALSE),#REF!)</f>
        <v>#REF!</v>
      </c>
      <c r="F87" s="151" t="e">
        <f>SUMIF(#REF!,VLOOKUP(C87,#REF!,1,FALSE),#REF!)+SUMIF(#REF!,VLOOKUP(C87,#REF!,1,FALSE),#REF!)+SUMIF(#REF!,VLOOKUP(C87,#REF!,1,FALSE),#REF!)+SUMIF(#REF!,VLOOKUP(C87,#REF!,1,FALSE),#REF!)+SUMIF(#REF!,VLOOKUP(C87,#REF!,1,FALSE),#REF!)</f>
        <v>#REF!</v>
      </c>
      <c r="G87" s="152" t="e">
        <f>SUMIF(#REF!,VLOOKUP(C87,#REF!,1,FALSE),#REF!)+SUMIF(#REF!,VLOOKUP(C87,#REF!,1,FALSE),#REF!)+SUMIF(#REF!,VLOOKUP(C87,#REF!,1,FALSE),#REF!)+SUMIF(#REF!,VLOOKUP('SPM-D.DOSEN (2)'!C87,#REF!,1,FALSE),#REF!)+SUMIF(#REF!,VLOOKUP(C87,#REF!,1,FALSE),#REF!)</f>
        <v>#REF!</v>
      </c>
      <c r="H87" s="152" t="e">
        <f>SUMIF(#REF!,VLOOKUP(C87,#REF!,1,FALSE),#REF!)+SUMIF(#REF!,VLOOKUP(C87,#REF!,1,FALSE),#REF!)+SUMIF(#REF!,VLOOKUP(C87,#REF!,1,FALSE),#REF!)+SUMIF(#REF!,VLOOKUP(C87,#REF!,1,FALSE),#REF!)+SUMIF(#REF!,VLOOKUP(C87,#REF!,1,FALSE),#REF!)</f>
        <v>#REF!</v>
      </c>
      <c r="I87" s="152" t="e">
        <f>SUMIF(#REF!,VLOOKUP(C87,#REF!,1,FALSE),#REF!)+SUMIF(#REF!,VLOOKUP(C87,#REF!,1,FALSE),#REF!)+SUMIF(#REF!,VLOOKUP(C87,#REF!,1,FALSE),#REF!)+SUMIF(#REF!,VLOOKUP('SPM-D.DOSEN (2)'!C87,#REF!,1,FALSE),#REF!)+SUMIF(#REF!,VLOOKUP(C87,#REF!,1,FALSE),#REF!)</f>
        <v>#REF!</v>
      </c>
      <c r="J87" s="152" t="e">
        <f>SUMIF(#REF!,VLOOKUP(C87,#REF!,1,FALSE),#REF!)+SUMIF(#REF!,VLOOKUP(C87,#REF!,1,FALSE),#REF!)+SUMIF(#REF!,VLOOKUP(C87,#REF!,1,FALSE),#REF!)+SUMIF(#REF!,VLOOKUP(C87,#REF!,1,FALSE),#REF!)+SUMIF(#REF!,VLOOKUP(C87,#REF!,1,FALSE),#REF!)</f>
        <v>#REF!</v>
      </c>
      <c r="K87" s="152" t="e">
        <f>SUMIF(#REF!,VLOOKUP(C87,#REF!,1,FALSE),#REF!)+SUMIF(#REF!,VLOOKUP(C87,#REF!,1,FALSE),#REF!)+SUMIF(#REF!,VLOOKUP(C87,#REF!,1,FALSE),#REF!)+SUMIF(#REF!,VLOOKUP('SPM-D.DOSEN (2)'!C87,#REF!,1,FALSE),#REF!)+SUMIF(#REF!,VLOOKUP(C87,#REF!,1,FALSE),#REF!)</f>
        <v>#REF!</v>
      </c>
      <c r="L87" s="149" t="e">
        <f t="shared" si="5"/>
        <v>#REF!</v>
      </c>
    </row>
    <row r="88" spans="1:12">
      <c r="A88" s="1420"/>
      <c r="B88" s="133">
        <v>6</v>
      </c>
      <c r="C88" s="134" t="s">
        <v>390</v>
      </c>
      <c r="D88" s="199" t="e">
        <f>SUMIF(#REF!,VLOOKUP(C88,#REF!,1,FALSE),#REF!)+SUMIF(#REF!,VLOOKUP(C88,#REF!,1,FALSE),#REF!)+SUMIF(#REF!,VLOOKUP(C88,#REF!,1,FALSE),#REF!)+SUMIF(#REF!,VLOOKUP(C88,#REF!,1,FALSE),#REF!)+SUMIF(#REF!,VLOOKUP(C88,#REF!,1,FALSE),#REF!)</f>
        <v>#REF!</v>
      </c>
      <c r="E88" s="199" t="e">
        <f>SUMIF(#REF!,VLOOKUP(C88,#REF!,1,FALSE),#REF!)+SUMIF(#REF!,VLOOKUP(C88,#REF!,1,FALSE),#REF!)+SUMIF(#REF!,VLOOKUP(C88,#REF!,1,FALSE),#REF!)+SUMIF(#REF!,VLOOKUP('SPM-D.DOSEN (2)'!C88,#REF!,1,FALSE),#REF!)+SUMIF(#REF!,VLOOKUP(C88,#REF!,1,FALSE),#REF!)</f>
        <v>#REF!</v>
      </c>
      <c r="F88" s="151" t="e">
        <f>SUMIF(#REF!,VLOOKUP(C88,#REF!,1,FALSE),#REF!)+SUMIF(#REF!,VLOOKUP(C88,#REF!,1,FALSE),#REF!)+SUMIF(#REF!,VLOOKUP(C88,#REF!,1,FALSE),#REF!)+SUMIF(#REF!,VLOOKUP(C88,#REF!,1,FALSE),#REF!)+SUMIF(#REF!,VLOOKUP(C88,#REF!,1,FALSE),#REF!)</f>
        <v>#REF!</v>
      </c>
      <c r="G88" s="152" t="e">
        <f>SUMIF(#REF!,VLOOKUP(C88,#REF!,1,FALSE),#REF!)+SUMIF(#REF!,VLOOKUP(C88,#REF!,1,FALSE),#REF!)+SUMIF(#REF!,VLOOKUP(C88,#REF!,1,FALSE),#REF!)+SUMIF(#REF!,VLOOKUP('SPM-D.DOSEN (2)'!C88,#REF!,1,FALSE),#REF!)+SUMIF(#REF!,VLOOKUP(C88,#REF!,1,FALSE),#REF!)</f>
        <v>#REF!</v>
      </c>
      <c r="H88" s="152" t="e">
        <f>SUMIF(#REF!,VLOOKUP(C88,#REF!,1,FALSE),#REF!)+SUMIF(#REF!,VLOOKUP(C88,#REF!,1,FALSE),#REF!)+SUMIF(#REF!,VLOOKUP(C88,#REF!,1,FALSE),#REF!)+SUMIF(#REF!,VLOOKUP(C88,#REF!,1,FALSE),#REF!)+SUMIF(#REF!,VLOOKUP(C88,#REF!,1,FALSE),#REF!)</f>
        <v>#REF!</v>
      </c>
      <c r="I88" s="152" t="e">
        <f>SUMIF(#REF!,VLOOKUP(C88,#REF!,1,FALSE),#REF!)+SUMIF(#REF!,VLOOKUP(C88,#REF!,1,FALSE),#REF!)+SUMIF(#REF!,VLOOKUP(C88,#REF!,1,FALSE),#REF!)+SUMIF(#REF!,VLOOKUP('SPM-D.DOSEN (2)'!C88,#REF!,1,FALSE),#REF!)+SUMIF(#REF!,VLOOKUP(C88,#REF!,1,FALSE),#REF!)</f>
        <v>#REF!</v>
      </c>
      <c r="J88" s="152" t="e">
        <f>SUMIF(#REF!,VLOOKUP(C88,#REF!,1,FALSE),#REF!)+SUMIF(#REF!,VLOOKUP(C88,#REF!,1,FALSE),#REF!)+SUMIF(#REF!,VLOOKUP(C88,#REF!,1,FALSE),#REF!)+SUMIF(#REF!,VLOOKUP(C88,#REF!,1,FALSE),#REF!)+SUMIF(#REF!,VLOOKUP(C88,#REF!,1,FALSE),#REF!)</f>
        <v>#REF!</v>
      </c>
      <c r="K88" s="152" t="e">
        <f>SUMIF(#REF!,VLOOKUP(C88,#REF!,1,FALSE),#REF!)+SUMIF(#REF!,VLOOKUP(C88,#REF!,1,FALSE),#REF!)+SUMIF(#REF!,VLOOKUP(C88,#REF!,1,FALSE),#REF!)+SUMIF(#REF!,VLOOKUP('SPM-D.DOSEN (2)'!C88,#REF!,1,FALSE),#REF!)+SUMIF(#REF!,VLOOKUP(C88,#REF!,1,FALSE),#REF!)</f>
        <v>#REF!</v>
      </c>
      <c r="L88" s="149" t="e">
        <f t="shared" si="5"/>
        <v>#REF!</v>
      </c>
    </row>
    <row r="89" spans="1:12">
      <c r="A89" s="1420"/>
      <c r="B89" s="133">
        <v>7</v>
      </c>
      <c r="C89" s="134" t="s">
        <v>43</v>
      </c>
      <c r="D89" s="199" t="e">
        <f>SUMIF(#REF!,VLOOKUP(C89,#REF!,1,FALSE),#REF!)+SUMIF(#REF!,VLOOKUP(C89,#REF!,1,FALSE),#REF!)+SUMIF(#REF!,VLOOKUP(C89,#REF!,1,FALSE),#REF!)+SUMIF(#REF!,VLOOKUP(C89,#REF!,1,FALSE),#REF!)+SUMIF(#REF!,VLOOKUP(C89,#REF!,1,FALSE),#REF!)</f>
        <v>#REF!</v>
      </c>
      <c r="E89" s="199" t="e">
        <f>SUMIF(#REF!,VLOOKUP(C89,#REF!,1,FALSE),#REF!)+SUMIF(#REF!,VLOOKUP(C89,#REF!,1,FALSE),#REF!)+SUMIF(#REF!,VLOOKUP(C89,#REF!,1,FALSE),#REF!)+SUMIF(#REF!,VLOOKUP('SPM-D.DOSEN (2)'!C89,#REF!,1,FALSE),#REF!)+SUMIF(#REF!,VLOOKUP(C89,#REF!,1,FALSE),#REF!)</f>
        <v>#REF!</v>
      </c>
      <c r="F89" s="151" t="e">
        <f>SUMIF(#REF!,VLOOKUP(C89,#REF!,1,FALSE),#REF!)+SUMIF(#REF!,VLOOKUP(C89,#REF!,1,FALSE),#REF!)+SUMIF(#REF!,VLOOKUP(C89,#REF!,1,FALSE),#REF!)+SUMIF(#REF!,VLOOKUP(C89,#REF!,1,FALSE),#REF!)+SUMIF(#REF!,VLOOKUP(C89,#REF!,1,FALSE),#REF!)</f>
        <v>#REF!</v>
      </c>
      <c r="G89" s="152" t="e">
        <f>SUMIF(#REF!,VLOOKUP(C89,#REF!,1,FALSE),#REF!)+SUMIF(#REF!,VLOOKUP(C89,#REF!,1,FALSE),#REF!)+SUMIF(#REF!,VLOOKUP(C89,#REF!,1,FALSE),#REF!)+SUMIF(#REF!,VLOOKUP('SPM-D.DOSEN (2)'!C89,#REF!,1,FALSE),#REF!)+SUMIF(#REF!,VLOOKUP(C89,#REF!,1,FALSE),#REF!)</f>
        <v>#REF!</v>
      </c>
      <c r="H89" s="152" t="e">
        <f>SUMIF(#REF!,VLOOKUP(C89,#REF!,1,FALSE),#REF!)+SUMIF(#REF!,VLOOKUP(C89,#REF!,1,FALSE),#REF!)+SUMIF(#REF!,VLOOKUP(C89,#REF!,1,FALSE),#REF!)+SUMIF(#REF!,VLOOKUP(C89,#REF!,1,FALSE),#REF!)+SUMIF(#REF!,VLOOKUP(C89,#REF!,1,FALSE),#REF!)</f>
        <v>#REF!</v>
      </c>
      <c r="I89" s="152" t="e">
        <f>SUMIF(#REF!,VLOOKUP(C89,#REF!,1,FALSE),#REF!)+SUMIF(#REF!,VLOOKUP(C89,#REF!,1,FALSE),#REF!)+SUMIF(#REF!,VLOOKUP(C89,#REF!,1,FALSE),#REF!)+SUMIF(#REF!,VLOOKUP('SPM-D.DOSEN (2)'!C89,#REF!,1,FALSE),#REF!)+SUMIF(#REF!,VLOOKUP(C89,#REF!,1,FALSE),#REF!)</f>
        <v>#REF!</v>
      </c>
      <c r="J89" s="152" t="e">
        <f>SUMIF(#REF!,VLOOKUP(C89,#REF!,1,FALSE),#REF!)+SUMIF(#REF!,VLOOKUP(C89,#REF!,1,FALSE),#REF!)+SUMIF(#REF!,VLOOKUP(C89,#REF!,1,FALSE),#REF!)+SUMIF(#REF!,VLOOKUP(C89,#REF!,1,FALSE),#REF!)+SUMIF(#REF!,VLOOKUP(C89,#REF!,1,FALSE),#REF!)</f>
        <v>#REF!</v>
      </c>
      <c r="K89" s="152" t="e">
        <f>SUMIF(#REF!,VLOOKUP(C89,#REF!,1,FALSE),#REF!)+SUMIF(#REF!,VLOOKUP(C89,#REF!,1,FALSE),#REF!)+SUMIF(#REF!,VLOOKUP(C89,#REF!,1,FALSE),#REF!)+SUMIF(#REF!,VLOOKUP('SPM-D.DOSEN (2)'!C89,#REF!,1,FALSE),#REF!)+SUMIF(#REF!,VLOOKUP(C89,#REF!,1,FALSE),#REF!)</f>
        <v>#REF!</v>
      </c>
      <c r="L89" s="149" t="e">
        <f t="shared" si="5"/>
        <v>#REF!</v>
      </c>
    </row>
    <row r="90" spans="1:12">
      <c r="A90" s="1420" t="s">
        <v>311</v>
      </c>
      <c r="B90" s="133">
        <v>1</v>
      </c>
      <c r="C90" s="134" t="s">
        <v>74</v>
      </c>
      <c r="D90" s="199" t="e">
        <f>SUMIF(#REF!,VLOOKUP(C90,#REF!,1,FALSE),#REF!)+SUMIF(#REF!,VLOOKUP(C90,#REF!,1,FALSE),#REF!)+SUMIF(#REF!,VLOOKUP(C90,#REF!,1,FALSE),#REF!)+SUMIF(#REF!,VLOOKUP(C90,#REF!,1,FALSE),#REF!)+SUMIF(#REF!,VLOOKUP(C90,#REF!,1,FALSE),#REF!)</f>
        <v>#REF!</v>
      </c>
      <c r="E90" s="199" t="e">
        <f>SUMIF(#REF!,VLOOKUP(C90,#REF!,1,FALSE),#REF!)+SUMIF(#REF!,VLOOKUP(C90,#REF!,1,FALSE),#REF!)+SUMIF(#REF!,VLOOKUP(C90,#REF!,1,FALSE),#REF!)+SUMIF(#REF!,VLOOKUP('SPM-D.DOSEN (2)'!C90,#REF!,1,FALSE),#REF!)+SUMIF(#REF!,VLOOKUP(C90,#REF!,1,FALSE),#REF!)</f>
        <v>#REF!</v>
      </c>
      <c r="F90" s="151" t="e">
        <f>SUMIF(#REF!,VLOOKUP(C90,#REF!,1,FALSE),#REF!)+SUMIF(#REF!,VLOOKUP(C90,#REF!,1,FALSE),#REF!)+SUMIF(#REF!,VLOOKUP(C90,#REF!,1,FALSE),#REF!)+SUMIF(#REF!,VLOOKUP(C90,#REF!,1,FALSE),#REF!)+SUMIF(#REF!,VLOOKUP(C90,#REF!,1,FALSE),#REF!)</f>
        <v>#REF!</v>
      </c>
      <c r="G90" s="152" t="e">
        <f>SUMIF(#REF!,VLOOKUP(C90,#REF!,1,FALSE),#REF!)+SUMIF(#REF!,VLOOKUP(C90,#REF!,1,FALSE),#REF!)+SUMIF(#REF!,VLOOKUP(C90,#REF!,1,FALSE),#REF!)+SUMIF(#REF!,VLOOKUP('SPM-D.DOSEN (2)'!C90,#REF!,1,FALSE),#REF!)+SUMIF(#REF!,VLOOKUP(C90,#REF!,1,FALSE),#REF!)</f>
        <v>#REF!</v>
      </c>
      <c r="H90" s="152" t="e">
        <f>SUMIF(#REF!,VLOOKUP(C90,#REF!,1,FALSE),#REF!)+SUMIF(#REF!,VLOOKUP(C90,#REF!,1,FALSE),#REF!)+SUMIF(#REF!,VLOOKUP(C90,#REF!,1,FALSE),#REF!)+SUMIF(#REF!,VLOOKUP(C90,#REF!,1,FALSE),#REF!)+SUMIF(#REF!,VLOOKUP(C90,#REF!,1,FALSE),#REF!)</f>
        <v>#REF!</v>
      </c>
      <c r="I90" s="152" t="e">
        <f>SUMIF(#REF!,VLOOKUP(C90,#REF!,1,FALSE),#REF!)+SUMIF(#REF!,VLOOKUP(C90,#REF!,1,FALSE),#REF!)+SUMIF(#REF!,VLOOKUP(C90,#REF!,1,FALSE),#REF!)+SUMIF(#REF!,VLOOKUP('SPM-D.DOSEN (2)'!C90,#REF!,1,FALSE),#REF!)+SUMIF(#REF!,VLOOKUP(C90,#REF!,1,FALSE),#REF!)</f>
        <v>#REF!</v>
      </c>
      <c r="J90" s="152" t="e">
        <f>SUMIF(#REF!,VLOOKUP(C90,#REF!,1,FALSE),#REF!)+SUMIF(#REF!,VLOOKUP(C90,#REF!,1,FALSE),#REF!)+SUMIF(#REF!,VLOOKUP(C90,#REF!,1,FALSE),#REF!)+SUMIF(#REF!,VLOOKUP(C90,#REF!,1,FALSE),#REF!)+SUMIF(#REF!,VLOOKUP(C90,#REF!,1,FALSE),#REF!)</f>
        <v>#REF!</v>
      </c>
      <c r="K90" s="152" t="e">
        <f>SUMIF(#REF!,VLOOKUP(C90,#REF!,1,FALSE),#REF!)+SUMIF(#REF!,VLOOKUP(C90,#REF!,1,FALSE),#REF!)+SUMIF(#REF!,VLOOKUP(C90,#REF!,1,FALSE),#REF!)+SUMIF(#REF!,VLOOKUP('SPM-D.DOSEN (2)'!C90,#REF!,1,FALSE),#REF!)+SUMIF(#REF!,VLOOKUP(C90,#REF!,1,FALSE),#REF!)</f>
        <v>#REF!</v>
      </c>
      <c r="L90" s="149" t="e">
        <f t="shared" si="5"/>
        <v>#REF!</v>
      </c>
    </row>
    <row r="91" spans="1:12">
      <c r="A91" s="1420"/>
      <c r="B91" s="133">
        <v>2</v>
      </c>
      <c r="C91" s="134" t="s">
        <v>78</v>
      </c>
      <c r="D91" s="199" t="e">
        <f>SUMIF(#REF!,VLOOKUP(C91,#REF!,1,FALSE),#REF!)+SUMIF(#REF!,VLOOKUP(C91,#REF!,1,FALSE),#REF!)+SUMIF(#REF!,VLOOKUP(C91,#REF!,1,FALSE),#REF!)+SUMIF(#REF!,VLOOKUP(C91,#REF!,1,FALSE),#REF!)+SUMIF(#REF!,VLOOKUP(C91,#REF!,1,FALSE),#REF!)</f>
        <v>#REF!</v>
      </c>
      <c r="E91" s="199" t="e">
        <f>SUMIF(#REF!,VLOOKUP(C91,#REF!,1,FALSE),#REF!)+SUMIF(#REF!,VLOOKUP(C91,#REF!,1,FALSE),#REF!)+SUMIF(#REF!,VLOOKUP(C91,#REF!,1,FALSE),#REF!)+SUMIF(#REF!,VLOOKUP('SPM-D.DOSEN (2)'!C91,#REF!,1,FALSE),#REF!)+SUMIF(#REF!,VLOOKUP(C91,#REF!,1,FALSE),#REF!)</f>
        <v>#REF!</v>
      </c>
      <c r="F91" s="151" t="e">
        <f>SUMIF(#REF!,VLOOKUP(C91,#REF!,1,FALSE),#REF!)+SUMIF(#REF!,VLOOKUP(C91,#REF!,1,FALSE),#REF!)+SUMIF(#REF!,VLOOKUP(C91,#REF!,1,FALSE),#REF!)+SUMIF(#REF!,VLOOKUP(C91,#REF!,1,FALSE),#REF!)+SUMIF(#REF!,VLOOKUP(C91,#REF!,1,FALSE),#REF!)</f>
        <v>#REF!</v>
      </c>
      <c r="G91" s="152" t="e">
        <f>SUMIF(#REF!,VLOOKUP(C91,#REF!,1,FALSE),#REF!)+SUMIF(#REF!,VLOOKUP(C91,#REF!,1,FALSE),#REF!)+SUMIF(#REF!,VLOOKUP(C91,#REF!,1,FALSE),#REF!)+SUMIF(#REF!,VLOOKUP('SPM-D.DOSEN (2)'!C91,#REF!,1,FALSE),#REF!)+SUMIF(#REF!,VLOOKUP(C91,#REF!,1,FALSE),#REF!)</f>
        <v>#REF!</v>
      </c>
      <c r="H91" s="152" t="e">
        <f>SUMIF(#REF!,VLOOKUP(C91,#REF!,1,FALSE),#REF!)+SUMIF(#REF!,VLOOKUP(C91,#REF!,1,FALSE),#REF!)+SUMIF(#REF!,VLOOKUP(C91,#REF!,1,FALSE),#REF!)+SUMIF(#REF!,VLOOKUP(C91,#REF!,1,FALSE),#REF!)+SUMIF(#REF!,VLOOKUP(C91,#REF!,1,FALSE),#REF!)</f>
        <v>#REF!</v>
      </c>
      <c r="I91" s="152" t="e">
        <f>SUMIF(#REF!,VLOOKUP(C91,#REF!,1,FALSE),#REF!)+SUMIF(#REF!,VLOOKUP(C91,#REF!,1,FALSE),#REF!)+SUMIF(#REF!,VLOOKUP(C91,#REF!,1,FALSE),#REF!)+SUMIF(#REF!,VLOOKUP('SPM-D.DOSEN (2)'!C91,#REF!,1,FALSE),#REF!)+SUMIF(#REF!,VLOOKUP(C91,#REF!,1,FALSE),#REF!)</f>
        <v>#REF!</v>
      </c>
      <c r="J91" s="152" t="e">
        <f>SUMIF(#REF!,VLOOKUP(C91,#REF!,1,FALSE),#REF!)+SUMIF(#REF!,VLOOKUP(C91,#REF!,1,FALSE),#REF!)+SUMIF(#REF!,VLOOKUP(C91,#REF!,1,FALSE),#REF!)+SUMIF(#REF!,VLOOKUP(C91,#REF!,1,FALSE),#REF!)+SUMIF(#REF!,VLOOKUP(C91,#REF!,1,FALSE),#REF!)</f>
        <v>#REF!</v>
      </c>
      <c r="K91" s="152" t="e">
        <f>SUMIF(#REF!,VLOOKUP(C91,#REF!,1,FALSE),#REF!)+SUMIF(#REF!,VLOOKUP(C91,#REF!,1,FALSE),#REF!)+SUMIF(#REF!,VLOOKUP(C91,#REF!,1,FALSE),#REF!)+SUMIF(#REF!,VLOOKUP('SPM-D.DOSEN (2)'!C91,#REF!,1,FALSE),#REF!)+SUMIF(#REF!,VLOOKUP(C91,#REF!,1,FALSE),#REF!)</f>
        <v>#REF!</v>
      </c>
      <c r="L91" s="149" t="e">
        <f t="shared" si="5"/>
        <v>#REF!</v>
      </c>
    </row>
    <row r="92" spans="1:12">
      <c r="A92" s="1420"/>
      <c r="B92" s="133">
        <v>3</v>
      </c>
      <c r="C92" s="134" t="s">
        <v>82</v>
      </c>
      <c r="D92" s="199" t="e">
        <f>SUMIF(#REF!,VLOOKUP(C92,#REF!,1,FALSE),#REF!)+SUMIF(#REF!,VLOOKUP(C92,#REF!,1,FALSE),#REF!)+SUMIF(#REF!,VLOOKUP(C92,#REF!,1,FALSE),#REF!)+SUMIF(#REF!,VLOOKUP(C92,#REF!,1,FALSE),#REF!)+SUMIF(#REF!,VLOOKUP(C92,#REF!,1,FALSE),#REF!)</f>
        <v>#REF!</v>
      </c>
      <c r="E92" s="199" t="e">
        <f>SUMIF(#REF!,VLOOKUP(C92,#REF!,1,FALSE),#REF!)+SUMIF(#REF!,VLOOKUP(C92,#REF!,1,FALSE),#REF!)+SUMIF(#REF!,VLOOKUP(C92,#REF!,1,FALSE),#REF!)+SUMIF(#REF!,VLOOKUP('SPM-D.DOSEN (2)'!C92,#REF!,1,FALSE),#REF!)+SUMIF(#REF!,VLOOKUP(C92,#REF!,1,FALSE),#REF!)</f>
        <v>#REF!</v>
      </c>
      <c r="F92" s="151" t="e">
        <f>SUMIF(#REF!,VLOOKUP(C92,#REF!,1,FALSE),#REF!)+SUMIF(#REF!,VLOOKUP(C92,#REF!,1,FALSE),#REF!)+SUMIF(#REF!,VLOOKUP(C92,#REF!,1,FALSE),#REF!)+SUMIF(#REF!,VLOOKUP(C92,#REF!,1,FALSE),#REF!)+SUMIF(#REF!,VLOOKUP(C92,#REF!,1,FALSE),#REF!)</f>
        <v>#REF!</v>
      </c>
      <c r="G92" s="152" t="e">
        <f>SUMIF(#REF!,VLOOKUP(C92,#REF!,1,FALSE),#REF!)+SUMIF(#REF!,VLOOKUP(C92,#REF!,1,FALSE),#REF!)+SUMIF(#REF!,VLOOKUP(C92,#REF!,1,FALSE),#REF!)+SUMIF(#REF!,VLOOKUP('SPM-D.DOSEN (2)'!C92,#REF!,1,FALSE),#REF!)+SUMIF(#REF!,VLOOKUP(C92,#REF!,1,FALSE),#REF!)</f>
        <v>#REF!</v>
      </c>
      <c r="H92" s="152" t="e">
        <f>SUMIF(#REF!,VLOOKUP(C92,#REF!,1,FALSE),#REF!)+SUMIF(#REF!,VLOOKUP(C92,#REF!,1,FALSE),#REF!)+SUMIF(#REF!,VLOOKUP(C92,#REF!,1,FALSE),#REF!)+SUMIF(#REF!,VLOOKUP(C92,#REF!,1,FALSE),#REF!)+SUMIF(#REF!,VLOOKUP(C92,#REF!,1,FALSE),#REF!)</f>
        <v>#REF!</v>
      </c>
      <c r="I92" s="152" t="e">
        <f>SUMIF(#REF!,VLOOKUP(C92,#REF!,1,FALSE),#REF!)+SUMIF(#REF!,VLOOKUP(C92,#REF!,1,FALSE),#REF!)+SUMIF(#REF!,VLOOKUP(C92,#REF!,1,FALSE),#REF!)+SUMIF(#REF!,VLOOKUP('SPM-D.DOSEN (2)'!C92,#REF!,1,FALSE),#REF!)+SUMIF(#REF!,VLOOKUP(C92,#REF!,1,FALSE),#REF!)</f>
        <v>#REF!</v>
      </c>
      <c r="J92" s="152" t="e">
        <f>SUMIF(#REF!,VLOOKUP(C92,#REF!,1,FALSE),#REF!)+SUMIF(#REF!,VLOOKUP(C92,#REF!,1,FALSE),#REF!)+SUMIF(#REF!,VLOOKUP(C92,#REF!,1,FALSE),#REF!)+SUMIF(#REF!,VLOOKUP(C92,#REF!,1,FALSE),#REF!)+SUMIF(#REF!,VLOOKUP(C92,#REF!,1,FALSE),#REF!)</f>
        <v>#REF!</v>
      </c>
      <c r="K92" s="152" t="e">
        <f>SUMIF(#REF!,VLOOKUP(C92,#REF!,1,FALSE),#REF!)+SUMIF(#REF!,VLOOKUP(C92,#REF!,1,FALSE),#REF!)+SUMIF(#REF!,VLOOKUP(C92,#REF!,1,FALSE),#REF!)+SUMIF(#REF!,VLOOKUP('SPM-D.DOSEN (2)'!C92,#REF!,1,FALSE),#REF!)+SUMIF(#REF!,VLOOKUP(C92,#REF!,1,FALSE),#REF!)</f>
        <v>#REF!</v>
      </c>
      <c r="L92" s="149" t="e">
        <f t="shared" si="5"/>
        <v>#REF!</v>
      </c>
    </row>
    <row r="93" spans="1:12">
      <c r="A93" s="1420"/>
      <c r="B93" s="133">
        <v>4</v>
      </c>
      <c r="C93" s="134" t="s">
        <v>120</v>
      </c>
      <c r="D93" s="199" t="e">
        <f>SUMIF(#REF!,VLOOKUP(C93,#REF!,1,FALSE),#REF!)+SUMIF(#REF!,VLOOKUP(C93,#REF!,1,FALSE),#REF!)+SUMIF(#REF!,VLOOKUP(C93,#REF!,1,FALSE),#REF!)+SUMIF(#REF!,VLOOKUP(C93,#REF!,1,FALSE),#REF!)+SUMIF(#REF!,VLOOKUP(C93,#REF!,1,FALSE),#REF!)</f>
        <v>#REF!</v>
      </c>
      <c r="E93" s="199" t="e">
        <f>SUMIF(#REF!,VLOOKUP(C93,#REF!,1,FALSE),#REF!)+SUMIF(#REF!,VLOOKUP(C93,#REF!,1,FALSE),#REF!)+SUMIF(#REF!,VLOOKUP(C93,#REF!,1,FALSE),#REF!)+SUMIF(#REF!,VLOOKUP('SPM-D.DOSEN (2)'!C93,#REF!,1,FALSE),#REF!)+SUMIF(#REF!,VLOOKUP(C93,#REF!,1,FALSE),#REF!)</f>
        <v>#REF!</v>
      </c>
      <c r="F93" s="151" t="e">
        <f>SUMIF(#REF!,VLOOKUP(C93,#REF!,1,FALSE),#REF!)+SUMIF(#REF!,VLOOKUP(C93,#REF!,1,FALSE),#REF!)+SUMIF(#REF!,VLOOKUP(C93,#REF!,1,FALSE),#REF!)+SUMIF(#REF!,VLOOKUP(C93,#REF!,1,FALSE),#REF!)+SUMIF(#REF!,VLOOKUP(C93,#REF!,1,FALSE),#REF!)</f>
        <v>#REF!</v>
      </c>
      <c r="G93" s="152" t="e">
        <f>SUMIF(#REF!,VLOOKUP(C93,#REF!,1,FALSE),#REF!)+SUMIF(#REF!,VLOOKUP(C93,#REF!,1,FALSE),#REF!)+SUMIF(#REF!,VLOOKUP(C93,#REF!,1,FALSE),#REF!)+SUMIF(#REF!,VLOOKUP('SPM-D.DOSEN (2)'!C93,#REF!,1,FALSE),#REF!)+SUMIF(#REF!,VLOOKUP(C93,#REF!,1,FALSE),#REF!)</f>
        <v>#REF!</v>
      </c>
      <c r="H93" s="152" t="e">
        <f>SUMIF(#REF!,VLOOKUP(C93,#REF!,1,FALSE),#REF!)+SUMIF(#REF!,VLOOKUP(C93,#REF!,1,FALSE),#REF!)+SUMIF(#REF!,VLOOKUP(C93,#REF!,1,FALSE),#REF!)+SUMIF(#REF!,VLOOKUP(C93,#REF!,1,FALSE),#REF!)+SUMIF(#REF!,VLOOKUP(C93,#REF!,1,FALSE),#REF!)</f>
        <v>#REF!</v>
      </c>
      <c r="I93" s="152" t="e">
        <f>SUMIF(#REF!,VLOOKUP(C93,#REF!,1,FALSE),#REF!)+SUMIF(#REF!,VLOOKUP(C93,#REF!,1,FALSE),#REF!)+SUMIF(#REF!,VLOOKUP(C93,#REF!,1,FALSE),#REF!)+SUMIF(#REF!,VLOOKUP('SPM-D.DOSEN (2)'!C93,#REF!,1,FALSE),#REF!)+SUMIF(#REF!,VLOOKUP(C93,#REF!,1,FALSE),#REF!)</f>
        <v>#REF!</v>
      </c>
      <c r="J93" s="152" t="e">
        <f>SUMIF(#REF!,VLOOKUP(C93,#REF!,1,FALSE),#REF!)+SUMIF(#REF!,VLOOKUP(C93,#REF!,1,FALSE),#REF!)+SUMIF(#REF!,VLOOKUP(C93,#REF!,1,FALSE),#REF!)+SUMIF(#REF!,VLOOKUP(C93,#REF!,1,FALSE),#REF!)+SUMIF(#REF!,VLOOKUP(C93,#REF!,1,FALSE),#REF!)</f>
        <v>#REF!</v>
      </c>
      <c r="K93" s="152" t="e">
        <f>SUMIF(#REF!,VLOOKUP(C93,#REF!,1,FALSE),#REF!)+SUMIF(#REF!,VLOOKUP(C93,#REF!,1,FALSE),#REF!)+SUMIF(#REF!,VLOOKUP(C93,#REF!,1,FALSE),#REF!)+SUMIF(#REF!,VLOOKUP('SPM-D.DOSEN (2)'!C93,#REF!,1,FALSE),#REF!)+SUMIF(#REF!,VLOOKUP(C93,#REF!,1,FALSE),#REF!)</f>
        <v>#REF!</v>
      </c>
      <c r="L93" s="149" t="e">
        <f t="shared" si="5"/>
        <v>#REF!</v>
      </c>
    </row>
    <row r="94" spans="1:12">
      <c r="A94" s="1420"/>
      <c r="B94" s="133">
        <v>5</v>
      </c>
      <c r="C94" s="134" t="s">
        <v>59</v>
      </c>
      <c r="D94" s="199" t="e">
        <f>SUMIF(#REF!,VLOOKUP(C94,#REF!,1,FALSE),#REF!)+SUMIF(#REF!,VLOOKUP(C94,#REF!,1,FALSE),#REF!)+SUMIF(#REF!,VLOOKUP(C94,#REF!,1,FALSE),#REF!)+SUMIF(#REF!,VLOOKUP(C94,#REF!,1,FALSE),#REF!)+SUMIF(#REF!,VLOOKUP(C94,#REF!,1,FALSE),#REF!)</f>
        <v>#REF!</v>
      </c>
      <c r="E94" s="199" t="e">
        <f>SUMIF(#REF!,VLOOKUP(C94,#REF!,1,FALSE),#REF!)+SUMIF(#REF!,VLOOKUP(C94,#REF!,1,FALSE),#REF!)+SUMIF(#REF!,VLOOKUP(C94,#REF!,1,FALSE),#REF!)+SUMIF(#REF!,VLOOKUP('SPM-D.DOSEN (2)'!C94,#REF!,1,FALSE),#REF!)+SUMIF(#REF!,VLOOKUP(C94,#REF!,1,FALSE),#REF!)</f>
        <v>#REF!</v>
      </c>
      <c r="F94" s="151" t="e">
        <f>SUMIF(#REF!,VLOOKUP(C94,#REF!,1,FALSE),#REF!)+SUMIF(#REF!,VLOOKUP(C94,#REF!,1,FALSE),#REF!)+SUMIF(#REF!,VLOOKUP(C94,#REF!,1,FALSE),#REF!)+SUMIF(#REF!,VLOOKUP(C94,#REF!,1,FALSE),#REF!)+SUMIF(#REF!,VLOOKUP(C94,#REF!,1,FALSE),#REF!)</f>
        <v>#REF!</v>
      </c>
      <c r="G94" s="152" t="e">
        <f>SUMIF(#REF!,VLOOKUP(C94,#REF!,1,FALSE),#REF!)+SUMIF(#REF!,VLOOKUP(C94,#REF!,1,FALSE),#REF!)+SUMIF(#REF!,VLOOKUP(C94,#REF!,1,FALSE),#REF!)+SUMIF(#REF!,VLOOKUP('SPM-D.DOSEN (2)'!C94,#REF!,1,FALSE),#REF!)+SUMIF(#REF!,VLOOKUP(C94,#REF!,1,FALSE),#REF!)</f>
        <v>#REF!</v>
      </c>
      <c r="H94" s="152" t="e">
        <f>SUMIF(#REF!,VLOOKUP(C94,#REF!,1,FALSE),#REF!)+SUMIF(#REF!,VLOOKUP(C94,#REF!,1,FALSE),#REF!)+SUMIF(#REF!,VLOOKUP(C94,#REF!,1,FALSE),#REF!)+SUMIF(#REF!,VLOOKUP(C94,#REF!,1,FALSE),#REF!)+SUMIF(#REF!,VLOOKUP(C94,#REF!,1,FALSE),#REF!)</f>
        <v>#REF!</v>
      </c>
      <c r="I94" s="152" t="e">
        <f>SUMIF(#REF!,VLOOKUP(C94,#REF!,1,FALSE),#REF!)+SUMIF(#REF!,VLOOKUP(C94,#REF!,1,FALSE),#REF!)+SUMIF(#REF!,VLOOKUP(C94,#REF!,1,FALSE),#REF!)+SUMIF(#REF!,VLOOKUP('SPM-D.DOSEN (2)'!C94,#REF!,1,FALSE),#REF!)+SUMIF(#REF!,VLOOKUP(C94,#REF!,1,FALSE),#REF!)</f>
        <v>#REF!</v>
      </c>
      <c r="J94" s="152" t="e">
        <f>SUMIF(#REF!,VLOOKUP(C94,#REF!,1,FALSE),#REF!)+SUMIF(#REF!,VLOOKUP(C94,#REF!,1,FALSE),#REF!)+SUMIF(#REF!,VLOOKUP(C94,#REF!,1,FALSE),#REF!)+SUMIF(#REF!,VLOOKUP(C94,#REF!,1,FALSE),#REF!)+SUMIF(#REF!,VLOOKUP(C94,#REF!,1,FALSE),#REF!)</f>
        <v>#REF!</v>
      </c>
      <c r="K94" s="152" t="e">
        <f>SUMIF(#REF!,VLOOKUP(C94,#REF!,1,FALSE),#REF!)+SUMIF(#REF!,VLOOKUP(C94,#REF!,1,FALSE),#REF!)+SUMIF(#REF!,VLOOKUP(C94,#REF!,1,FALSE),#REF!)+SUMIF(#REF!,VLOOKUP('SPM-D.DOSEN (2)'!C94,#REF!,1,FALSE),#REF!)+SUMIF(#REF!,VLOOKUP(C94,#REF!,1,FALSE),#REF!)</f>
        <v>#REF!</v>
      </c>
      <c r="L94" s="149" t="e">
        <f t="shared" si="5"/>
        <v>#REF!</v>
      </c>
    </row>
    <row r="95" spans="1:12">
      <c r="A95" s="1420" t="s">
        <v>242</v>
      </c>
      <c r="B95" s="133">
        <v>1</v>
      </c>
      <c r="C95" s="134" t="s">
        <v>364</v>
      </c>
      <c r="D95" s="199" t="e">
        <f>SUMIF(#REF!,VLOOKUP(C95,#REF!,1,FALSE),#REF!)+SUMIF(#REF!,VLOOKUP(C95,#REF!,1,FALSE),#REF!)+SUMIF(#REF!,VLOOKUP(C95,#REF!,1,FALSE),#REF!)+SUMIF(#REF!,VLOOKUP(C95,#REF!,1,FALSE),#REF!)+SUMIF(#REF!,VLOOKUP(C95,#REF!,1,FALSE),#REF!)</f>
        <v>#REF!</v>
      </c>
      <c r="E95" s="199" t="e">
        <f>SUMIF(#REF!,VLOOKUP(C95,#REF!,1,FALSE),#REF!)+SUMIF(#REF!,VLOOKUP(C95,#REF!,1,FALSE),#REF!)+SUMIF(#REF!,VLOOKUP(C95,#REF!,1,FALSE),#REF!)+SUMIF(#REF!,VLOOKUP('SPM-D.DOSEN (2)'!C95,#REF!,1,FALSE),#REF!)+SUMIF(#REF!,VLOOKUP(C95,#REF!,1,FALSE),#REF!)</f>
        <v>#REF!</v>
      </c>
      <c r="F95" s="151" t="e">
        <f>SUMIF(#REF!,VLOOKUP(C95,#REF!,1,FALSE),#REF!)+SUMIF(#REF!,VLOOKUP(C95,#REF!,1,FALSE),#REF!)+SUMIF(#REF!,VLOOKUP(C95,#REF!,1,FALSE),#REF!)+SUMIF(#REF!,VLOOKUP(C95,#REF!,1,FALSE),#REF!)+SUMIF(#REF!,VLOOKUP(C95,#REF!,1,FALSE),#REF!)</f>
        <v>#REF!</v>
      </c>
      <c r="G95" s="152" t="e">
        <f>SUMIF(#REF!,VLOOKUP(C95,#REF!,1,FALSE),#REF!)+SUMIF(#REF!,VLOOKUP(C95,#REF!,1,FALSE),#REF!)+SUMIF(#REF!,VLOOKUP(C95,#REF!,1,FALSE),#REF!)+SUMIF(#REF!,VLOOKUP('SPM-D.DOSEN (2)'!C95,#REF!,1,FALSE),#REF!)+SUMIF(#REF!,VLOOKUP(C95,#REF!,1,FALSE),#REF!)</f>
        <v>#REF!</v>
      </c>
      <c r="H95" s="152" t="e">
        <f>SUMIF(#REF!,VLOOKUP(C95,#REF!,1,FALSE),#REF!)+SUMIF(#REF!,VLOOKUP(C95,#REF!,1,FALSE),#REF!)+SUMIF(#REF!,VLOOKUP(C95,#REF!,1,FALSE),#REF!)+SUMIF(#REF!,VLOOKUP(C95,#REF!,1,FALSE),#REF!)+SUMIF(#REF!,VLOOKUP(C95,#REF!,1,FALSE),#REF!)</f>
        <v>#REF!</v>
      </c>
      <c r="I95" s="152" t="e">
        <f>SUMIF(#REF!,VLOOKUP(C95,#REF!,1,FALSE),#REF!)+SUMIF(#REF!,VLOOKUP(C95,#REF!,1,FALSE),#REF!)+SUMIF(#REF!,VLOOKUP(C95,#REF!,1,FALSE),#REF!)+SUMIF(#REF!,VLOOKUP('SPM-D.DOSEN (2)'!C95,#REF!,1,FALSE),#REF!)+SUMIF(#REF!,VLOOKUP(C95,#REF!,1,FALSE),#REF!)</f>
        <v>#REF!</v>
      </c>
      <c r="J95" s="152" t="e">
        <f>SUMIF(#REF!,VLOOKUP(C95,#REF!,1,FALSE),#REF!)+SUMIF(#REF!,VLOOKUP(C95,#REF!,1,FALSE),#REF!)+SUMIF(#REF!,VLOOKUP(C95,#REF!,1,FALSE),#REF!)+SUMIF(#REF!,VLOOKUP(C95,#REF!,1,FALSE),#REF!)+SUMIF(#REF!,VLOOKUP(C95,#REF!,1,FALSE),#REF!)</f>
        <v>#REF!</v>
      </c>
      <c r="K95" s="152" t="e">
        <f>SUMIF(#REF!,VLOOKUP(C95,#REF!,1,FALSE),#REF!)+SUMIF(#REF!,VLOOKUP(C95,#REF!,1,FALSE),#REF!)+SUMIF(#REF!,VLOOKUP(C95,#REF!,1,FALSE),#REF!)+SUMIF(#REF!,VLOOKUP('SPM-D.DOSEN (2)'!C95,#REF!,1,FALSE),#REF!)+SUMIF(#REF!,VLOOKUP(C95,#REF!,1,FALSE),#REF!)</f>
        <v>#REF!</v>
      </c>
      <c r="L95" s="149" t="e">
        <f t="shared" si="5"/>
        <v>#REF!</v>
      </c>
    </row>
    <row r="96" spans="1:12">
      <c r="A96" s="1420"/>
      <c r="B96" s="133">
        <v>2</v>
      </c>
      <c r="C96" s="200" t="s">
        <v>20</v>
      </c>
      <c r="D96" s="199" t="e">
        <f>SUMIF(#REF!,VLOOKUP(C96,#REF!,1,FALSE),#REF!)+SUMIF(#REF!,VLOOKUP(C96,#REF!,1,FALSE),#REF!)+SUMIF(#REF!,VLOOKUP(C96,#REF!,1,FALSE),#REF!)+SUMIF(#REF!,VLOOKUP(C96,#REF!,1,FALSE),#REF!)+SUMIF(#REF!,VLOOKUP(C96,#REF!,1,FALSE),#REF!)</f>
        <v>#REF!</v>
      </c>
      <c r="E96" s="199" t="e">
        <f>SUMIF(#REF!,VLOOKUP(C96,#REF!,1,FALSE),#REF!)+SUMIF(#REF!,VLOOKUP(C96,#REF!,1,FALSE),#REF!)+SUMIF(#REF!,VLOOKUP(C96,#REF!,1,FALSE),#REF!)+SUMIF(#REF!,VLOOKUP('SPM-D.DOSEN (2)'!C96,#REF!,1,FALSE),#REF!)+SUMIF(#REF!,VLOOKUP(C96,#REF!,1,FALSE),#REF!)</f>
        <v>#REF!</v>
      </c>
      <c r="F96" s="151" t="e">
        <f>SUMIF(#REF!,VLOOKUP(C96,#REF!,1,FALSE),#REF!)+SUMIF(#REF!,VLOOKUP(C96,#REF!,1,FALSE),#REF!)+SUMIF(#REF!,VLOOKUP(C96,#REF!,1,FALSE),#REF!)+SUMIF(#REF!,VLOOKUP(C96,#REF!,1,FALSE),#REF!)+SUMIF(#REF!,VLOOKUP(C96,#REF!,1,FALSE),#REF!)</f>
        <v>#REF!</v>
      </c>
      <c r="G96" s="152" t="e">
        <f>SUMIF(#REF!,VLOOKUP(C96,#REF!,1,FALSE),#REF!)+SUMIF(#REF!,VLOOKUP(C96,#REF!,1,FALSE),#REF!)+SUMIF(#REF!,VLOOKUP(C96,#REF!,1,FALSE),#REF!)+SUMIF(#REF!,VLOOKUP('SPM-D.DOSEN (2)'!C96,#REF!,1,FALSE),#REF!)+SUMIF(#REF!,VLOOKUP(C96,#REF!,1,FALSE),#REF!)</f>
        <v>#REF!</v>
      </c>
      <c r="H96" s="152" t="e">
        <f>SUMIF(#REF!,VLOOKUP(C96,#REF!,1,FALSE),#REF!)+SUMIF(#REF!,VLOOKUP(C96,#REF!,1,FALSE),#REF!)+SUMIF(#REF!,VLOOKUP(C96,#REF!,1,FALSE),#REF!)+SUMIF(#REF!,VLOOKUP(C96,#REF!,1,FALSE),#REF!)+SUMIF(#REF!,VLOOKUP(C96,#REF!,1,FALSE),#REF!)</f>
        <v>#REF!</v>
      </c>
      <c r="I96" s="152" t="e">
        <f>SUMIF(#REF!,VLOOKUP(C96,#REF!,1,FALSE),#REF!)+SUMIF(#REF!,VLOOKUP(C96,#REF!,1,FALSE),#REF!)+SUMIF(#REF!,VLOOKUP(C96,#REF!,1,FALSE),#REF!)+SUMIF(#REF!,VLOOKUP('SPM-D.DOSEN (2)'!C96,#REF!,1,FALSE),#REF!)+SUMIF(#REF!,VLOOKUP(C96,#REF!,1,FALSE),#REF!)</f>
        <v>#REF!</v>
      </c>
      <c r="J96" s="152" t="e">
        <f>SUMIF(#REF!,VLOOKUP(C96,#REF!,1,FALSE),#REF!)+SUMIF(#REF!,VLOOKUP(C96,#REF!,1,FALSE),#REF!)+SUMIF(#REF!,VLOOKUP(C96,#REF!,1,FALSE),#REF!)+SUMIF(#REF!,VLOOKUP(C96,#REF!,1,FALSE),#REF!)+SUMIF(#REF!,VLOOKUP(C96,#REF!,1,FALSE),#REF!)</f>
        <v>#REF!</v>
      </c>
      <c r="K96" s="152" t="e">
        <f>SUMIF(#REF!,VLOOKUP(C96,#REF!,1,FALSE),#REF!)+SUMIF(#REF!,VLOOKUP(C96,#REF!,1,FALSE),#REF!)+SUMIF(#REF!,VLOOKUP(C96,#REF!,1,FALSE),#REF!)+SUMIF(#REF!,VLOOKUP('SPM-D.DOSEN (2)'!C96,#REF!,1,FALSE),#REF!)+SUMIF(#REF!,VLOOKUP(C96,#REF!,1,FALSE),#REF!)</f>
        <v>#REF!</v>
      </c>
      <c r="L96" s="149" t="e">
        <f t="shared" si="5"/>
        <v>#REF!</v>
      </c>
    </row>
    <row r="97" spans="1:12">
      <c r="A97" s="1420"/>
      <c r="B97" s="133">
        <v>3</v>
      </c>
      <c r="C97" s="134" t="s">
        <v>33</v>
      </c>
      <c r="D97" s="199" t="e">
        <f>SUMIF(#REF!,VLOOKUP(C97,#REF!,1,FALSE),#REF!)+SUMIF(#REF!,VLOOKUP(C97,#REF!,1,FALSE),#REF!)+SUMIF(#REF!,VLOOKUP(C97,#REF!,1,FALSE),#REF!)+SUMIF(#REF!,VLOOKUP(C97,#REF!,1,FALSE),#REF!)+SUMIF(#REF!,VLOOKUP(C97,#REF!,1,FALSE),#REF!)</f>
        <v>#REF!</v>
      </c>
      <c r="E97" s="199" t="e">
        <f>SUMIF(#REF!,VLOOKUP(C97,#REF!,1,FALSE),#REF!)+SUMIF(#REF!,VLOOKUP(C97,#REF!,1,FALSE),#REF!)+SUMIF(#REF!,VLOOKUP(C97,#REF!,1,FALSE),#REF!)+SUMIF(#REF!,VLOOKUP('SPM-D.DOSEN (2)'!C97,#REF!,1,FALSE),#REF!)+SUMIF(#REF!,VLOOKUP(C97,#REF!,1,FALSE),#REF!)</f>
        <v>#REF!</v>
      </c>
      <c r="F97" s="151" t="e">
        <f>SUMIF(#REF!,VLOOKUP(C97,#REF!,1,FALSE),#REF!)+SUMIF(#REF!,VLOOKUP(C97,#REF!,1,FALSE),#REF!)+SUMIF(#REF!,VLOOKUP(C97,#REF!,1,FALSE),#REF!)+SUMIF(#REF!,VLOOKUP(C97,#REF!,1,FALSE),#REF!)+SUMIF(#REF!,VLOOKUP(C97,#REF!,1,FALSE),#REF!)</f>
        <v>#REF!</v>
      </c>
      <c r="G97" s="152" t="e">
        <f>SUMIF(#REF!,VLOOKUP(C97,#REF!,1,FALSE),#REF!)+SUMIF(#REF!,VLOOKUP(C97,#REF!,1,FALSE),#REF!)+SUMIF(#REF!,VLOOKUP(C97,#REF!,1,FALSE),#REF!)+SUMIF(#REF!,VLOOKUP('SPM-D.DOSEN (2)'!C97,#REF!,1,FALSE),#REF!)+SUMIF(#REF!,VLOOKUP(C97,#REF!,1,FALSE),#REF!)</f>
        <v>#REF!</v>
      </c>
      <c r="H97" s="152" t="e">
        <f>SUMIF(#REF!,VLOOKUP(C97,#REF!,1,FALSE),#REF!)+SUMIF(#REF!,VLOOKUP(C97,#REF!,1,FALSE),#REF!)+SUMIF(#REF!,VLOOKUP(C97,#REF!,1,FALSE),#REF!)+SUMIF(#REF!,VLOOKUP(C97,#REF!,1,FALSE),#REF!)+SUMIF(#REF!,VLOOKUP(C97,#REF!,1,FALSE),#REF!)</f>
        <v>#REF!</v>
      </c>
      <c r="I97" s="152" t="e">
        <f>SUMIF(#REF!,VLOOKUP(C97,#REF!,1,FALSE),#REF!)+SUMIF(#REF!,VLOOKUP(C97,#REF!,1,FALSE),#REF!)+SUMIF(#REF!,VLOOKUP(C97,#REF!,1,FALSE),#REF!)+SUMIF(#REF!,VLOOKUP('SPM-D.DOSEN (2)'!C97,#REF!,1,FALSE),#REF!)+SUMIF(#REF!,VLOOKUP(C97,#REF!,1,FALSE),#REF!)</f>
        <v>#REF!</v>
      </c>
      <c r="J97" s="152" t="e">
        <f>SUMIF(#REF!,VLOOKUP(C97,#REF!,1,FALSE),#REF!)+SUMIF(#REF!,VLOOKUP(C97,#REF!,1,FALSE),#REF!)+SUMIF(#REF!,VLOOKUP(C97,#REF!,1,FALSE),#REF!)+SUMIF(#REF!,VLOOKUP(C97,#REF!,1,FALSE),#REF!)+SUMIF(#REF!,VLOOKUP(C97,#REF!,1,FALSE),#REF!)</f>
        <v>#REF!</v>
      </c>
      <c r="K97" s="152" t="e">
        <f>SUMIF(#REF!,VLOOKUP(C97,#REF!,1,FALSE),#REF!)+SUMIF(#REF!,VLOOKUP(C97,#REF!,1,FALSE),#REF!)+SUMIF(#REF!,VLOOKUP(C97,#REF!,1,FALSE),#REF!)+SUMIF(#REF!,VLOOKUP('SPM-D.DOSEN (2)'!C97,#REF!,1,FALSE),#REF!)+SUMIF(#REF!,VLOOKUP(C97,#REF!,1,FALSE),#REF!)</f>
        <v>#REF!</v>
      </c>
      <c r="L97" s="149" t="e">
        <f t="shared" si="5"/>
        <v>#REF!</v>
      </c>
    </row>
    <row r="98" spans="1:12">
      <c r="A98" s="1420"/>
      <c r="B98" s="133">
        <v>4</v>
      </c>
      <c r="C98" s="135" t="s">
        <v>64</v>
      </c>
      <c r="D98" s="199" t="e">
        <f>SUMIF(#REF!,VLOOKUP(C98,#REF!,1,FALSE),#REF!)+SUMIF(#REF!,VLOOKUP(C98,#REF!,1,FALSE),#REF!)+SUMIF(#REF!,VLOOKUP(C98,#REF!,1,FALSE),#REF!)+SUMIF(#REF!,VLOOKUP(C98,#REF!,1,FALSE),#REF!)+SUMIF(#REF!,VLOOKUP(C98,#REF!,1,FALSE),#REF!)</f>
        <v>#REF!</v>
      </c>
      <c r="E98" s="199" t="e">
        <f>SUMIF(#REF!,VLOOKUP(C98,#REF!,1,FALSE),#REF!)+SUMIF(#REF!,VLOOKUP(C98,#REF!,1,FALSE),#REF!)+SUMIF(#REF!,VLOOKUP(C98,#REF!,1,FALSE),#REF!)+SUMIF(#REF!,VLOOKUP('SPM-D.DOSEN (2)'!C98,#REF!,1,FALSE),#REF!)+SUMIF(#REF!,VLOOKUP(C98,#REF!,1,FALSE),#REF!)</f>
        <v>#REF!</v>
      </c>
      <c r="F98" s="151" t="e">
        <f>SUMIF(#REF!,VLOOKUP(C98,#REF!,1,FALSE),#REF!)+SUMIF(#REF!,VLOOKUP(C98,#REF!,1,FALSE),#REF!)+SUMIF(#REF!,VLOOKUP(C98,#REF!,1,FALSE),#REF!)+SUMIF(#REF!,VLOOKUP(C98,#REF!,1,FALSE),#REF!)+SUMIF(#REF!,VLOOKUP(C98,#REF!,1,FALSE),#REF!)</f>
        <v>#REF!</v>
      </c>
      <c r="G98" s="152" t="e">
        <f>SUMIF(#REF!,VLOOKUP(C98,#REF!,1,FALSE),#REF!)+SUMIF(#REF!,VLOOKUP(C98,#REF!,1,FALSE),#REF!)+SUMIF(#REF!,VLOOKUP(C98,#REF!,1,FALSE),#REF!)+SUMIF(#REF!,VLOOKUP('SPM-D.DOSEN (2)'!C98,#REF!,1,FALSE),#REF!)+SUMIF(#REF!,VLOOKUP(C98,#REF!,1,FALSE),#REF!)</f>
        <v>#REF!</v>
      </c>
      <c r="H98" s="152" t="e">
        <f>SUMIF(#REF!,VLOOKUP(C98,#REF!,1,FALSE),#REF!)+SUMIF(#REF!,VLOOKUP(C98,#REF!,1,FALSE),#REF!)+SUMIF(#REF!,VLOOKUP(C98,#REF!,1,FALSE),#REF!)+SUMIF(#REF!,VLOOKUP(C98,#REF!,1,FALSE),#REF!)+SUMIF(#REF!,VLOOKUP(C98,#REF!,1,FALSE),#REF!)</f>
        <v>#REF!</v>
      </c>
      <c r="I98" s="152" t="e">
        <f>SUMIF(#REF!,VLOOKUP(C98,#REF!,1,FALSE),#REF!)+SUMIF(#REF!,VLOOKUP(C98,#REF!,1,FALSE),#REF!)+SUMIF(#REF!,VLOOKUP(C98,#REF!,1,FALSE),#REF!)+SUMIF(#REF!,VLOOKUP('SPM-D.DOSEN (2)'!C98,#REF!,1,FALSE),#REF!)+SUMIF(#REF!,VLOOKUP(C98,#REF!,1,FALSE),#REF!)</f>
        <v>#REF!</v>
      </c>
      <c r="J98" s="152" t="e">
        <f>SUMIF(#REF!,VLOOKUP(C98,#REF!,1,FALSE),#REF!)+SUMIF(#REF!,VLOOKUP(C98,#REF!,1,FALSE),#REF!)+SUMIF(#REF!,VLOOKUP(C98,#REF!,1,FALSE),#REF!)+SUMIF(#REF!,VLOOKUP(C98,#REF!,1,FALSE),#REF!)+SUMIF(#REF!,VLOOKUP(C98,#REF!,1,FALSE),#REF!)</f>
        <v>#REF!</v>
      </c>
      <c r="K98" s="152" t="e">
        <f>SUMIF(#REF!,VLOOKUP(C98,#REF!,1,FALSE),#REF!)+SUMIF(#REF!,VLOOKUP(C98,#REF!,1,FALSE),#REF!)+SUMIF(#REF!,VLOOKUP(C98,#REF!,1,FALSE),#REF!)+SUMIF(#REF!,VLOOKUP('SPM-D.DOSEN (2)'!C98,#REF!,1,FALSE),#REF!)+SUMIF(#REF!,VLOOKUP(C98,#REF!,1,FALSE),#REF!)</f>
        <v>#REF!</v>
      </c>
      <c r="L98" s="149" t="e">
        <f t="shared" si="5"/>
        <v>#REF!</v>
      </c>
    </row>
    <row r="99" spans="1:12">
      <c r="A99" s="1420"/>
      <c r="B99" s="133">
        <v>5</v>
      </c>
      <c r="C99" s="134" t="s">
        <v>1063</v>
      </c>
      <c r="D99" s="199" t="e">
        <f>SUMIF(#REF!,VLOOKUP(C99,#REF!,1,FALSE),#REF!)+SUMIF(#REF!,VLOOKUP(C99,#REF!,1,FALSE),#REF!)+SUMIF(#REF!,VLOOKUP(C99,#REF!,1,FALSE),#REF!)+SUMIF(#REF!,VLOOKUP(C99,#REF!,1,FALSE),#REF!)+SUMIF(#REF!,VLOOKUP(C99,#REF!,1,FALSE),#REF!)</f>
        <v>#REF!</v>
      </c>
      <c r="E99" s="199" t="e">
        <f>SUMIF(#REF!,VLOOKUP(C99,#REF!,1,FALSE),#REF!)+SUMIF(#REF!,VLOOKUP(C99,#REF!,1,FALSE),#REF!)+SUMIF(#REF!,VLOOKUP(C99,#REF!,1,FALSE),#REF!)+SUMIF(#REF!,VLOOKUP('SPM-D.DOSEN (2)'!C99,#REF!,1,FALSE),#REF!)+SUMIF(#REF!,VLOOKUP(C99,#REF!,1,FALSE),#REF!)</f>
        <v>#REF!</v>
      </c>
      <c r="F99" s="151" t="e">
        <f>SUMIF(#REF!,VLOOKUP(C99,#REF!,1,FALSE),#REF!)+SUMIF(#REF!,VLOOKUP(C99,#REF!,1,FALSE),#REF!)+SUMIF(#REF!,VLOOKUP(C99,#REF!,1,FALSE),#REF!)+SUMIF(#REF!,VLOOKUP(C99,#REF!,1,FALSE),#REF!)+SUMIF(#REF!,VLOOKUP(C99,#REF!,1,FALSE),#REF!)</f>
        <v>#REF!</v>
      </c>
      <c r="G99" s="152" t="e">
        <f>SUMIF(#REF!,VLOOKUP(C99,#REF!,1,FALSE),#REF!)+SUMIF(#REF!,VLOOKUP(C99,#REF!,1,FALSE),#REF!)+SUMIF(#REF!,VLOOKUP(C99,#REF!,1,FALSE),#REF!)+SUMIF(#REF!,VLOOKUP('SPM-D.DOSEN (2)'!C99,#REF!,1,FALSE),#REF!)+SUMIF(#REF!,VLOOKUP(C99,#REF!,1,FALSE),#REF!)</f>
        <v>#REF!</v>
      </c>
      <c r="H99" s="152" t="e">
        <f>SUMIF(#REF!,VLOOKUP(C99,#REF!,1,FALSE),#REF!)+SUMIF(#REF!,VLOOKUP(C99,#REF!,1,FALSE),#REF!)+SUMIF(#REF!,VLOOKUP(C99,#REF!,1,FALSE),#REF!)+SUMIF(#REF!,VLOOKUP(C99,#REF!,1,FALSE),#REF!)+SUMIF(#REF!,VLOOKUP(C99,#REF!,1,FALSE),#REF!)</f>
        <v>#REF!</v>
      </c>
      <c r="I99" s="152" t="e">
        <f>SUMIF(#REF!,VLOOKUP(C99,#REF!,1,FALSE),#REF!)+SUMIF(#REF!,VLOOKUP(C99,#REF!,1,FALSE),#REF!)+SUMIF(#REF!,VLOOKUP(C99,#REF!,1,FALSE),#REF!)+SUMIF(#REF!,VLOOKUP('SPM-D.DOSEN (2)'!C99,#REF!,1,FALSE),#REF!)+SUMIF(#REF!,VLOOKUP(C99,#REF!,1,FALSE),#REF!)</f>
        <v>#REF!</v>
      </c>
      <c r="J99" s="152" t="e">
        <f>SUMIF(#REF!,VLOOKUP(C99,#REF!,1,FALSE),#REF!)+SUMIF(#REF!,VLOOKUP(C99,#REF!,1,FALSE),#REF!)+SUMIF(#REF!,VLOOKUP(C99,#REF!,1,FALSE),#REF!)+SUMIF(#REF!,VLOOKUP(C99,#REF!,1,FALSE),#REF!)+SUMIF(#REF!,VLOOKUP(C99,#REF!,1,FALSE),#REF!)</f>
        <v>#REF!</v>
      </c>
      <c r="K99" s="152" t="e">
        <f>SUMIF(#REF!,VLOOKUP(C99,#REF!,1,FALSE),#REF!)+SUMIF(#REF!,VLOOKUP(C99,#REF!,1,FALSE),#REF!)+SUMIF(#REF!,VLOOKUP(C99,#REF!,1,FALSE),#REF!)+SUMIF(#REF!,VLOOKUP('SPM-D.DOSEN (2)'!C99,#REF!,1,FALSE),#REF!)+SUMIF(#REF!,VLOOKUP(C99,#REF!,1,FALSE),#REF!)</f>
        <v>#REF!</v>
      </c>
      <c r="L99" s="149" t="e">
        <f t="shared" si="5"/>
        <v>#REF!</v>
      </c>
    </row>
    <row r="100" spans="1:12">
      <c r="A100" s="1420"/>
      <c r="B100" s="133">
        <v>6</v>
      </c>
      <c r="C100" s="134" t="s">
        <v>49</v>
      </c>
      <c r="D100" s="199" t="e">
        <f>SUMIF(#REF!,VLOOKUP(C100,#REF!,1,FALSE),#REF!)+SUMIF(#REF!,VLOOKUP(C100,#REF!,1,FALSE),#REF!)+SUMIF(#REF!,VLOOKUP(C100,#REF!,1,FALSE),#REF!)+SUMIF(#REF!,VLOOKUP(C100,#REF!,1,FALSE),#REF!)+SUMIF(#REF!,VLOOKUP(C100,#REF!,1,FALSE),#REF!)</f>
        <v>#REF!</v>
      </c>
      <c r="E100" s="199" t="e">
        <f>SUMIF(#REF!,VLOOKUP(C100,#REF!,1,FALSE),#REF!)+SUMIF(#REF!,VLOOKUP(C100,#REF!,1,FALSE),#REF!)+SUMIF(#REF!,VLOOKUP(C100,#REF!,1,FALSE),#REF!)+SUMIF(#REF!,VLOOKUP('SPM-D.DOSEN (2)'!C100,#REF!,1,FALSE),#REF!)+SUMIF(#REF!,VLOOKUP(C100,#REF!,1,FALSE),#REF!)</f>
        <v>#REF!</v>
      </c>
      <c r="F100" s="151" t="e">
        <f>SUMIF(#REF!,VLOOKUP(C100,#REF!,1,FALSE),#REF!)+SUMIF(#REF!,VLOOKUP(C100,#REF!,1,FALSE),#REF!)+SUMIF(#REF!,VLOOKUP(C100,#REF!,1,FALSE),#REF!)+SUMIF(#REF!,VLOOKUP(C100,#REF!,1,FALSE),#REF!)+SUMIF(#REF!,VLOOKUP(C100,#REF!,1,FALSE),#REF!)</f>
        <v>#REF!</v>
      </c>
      <c r="G100" s="152" t="e">
        <f>SUMIF(#REF!,VLOOKUP(C100,#REF!,1,FALSE),#REF!)+SUMIF(#REF!,VLOOKUP(C100,#REF!,1,FALSE),#REF!)+SUMIF(#REF!,VLOOKUP(C100,#REF!,1,FALSE),#REF!)+SUMIF(#REF!,VLOOKUP('SPM-D.DOSEN (2)'!C100,#REF!,1,FALSE),#REF!)+SUMIF(#REF!,VLOOKUP(C100,#REF!,1,FALSE),#REF!)</f>
        <v>#REF!</v>
      </c>
      <c r="H100" s="152" t="e">
        <f>SUMIF(#REF!,VLOOKUP(C100,#REF!,1,FALSE),#REF!)+SUMIF(#REF!,VLOOKUP(C100,#REF!,1,FALSE),#REF!)+SUMIF(#REF!,VLOOKUP(C100,#REF!,1,FALSE),#REF!)+SUMIF(#REF!,VLOOKUP(C100,#REF!,1,FALSE),#REF!)+SUMIF(#REF!,VLOOKUP(C100,#REF!,1,FALSE),#REF!)</f>
        <v>#REF!</v>
      </c>
      <c r="I100" s="152" t="e">
        <f>SUMIF(#REF!,VLOOKUP(C100,#REF!,1,FALSE),#REF!)+SUMIF(#REF!,VLOOKUP(C100,#REF!,1,FALSE),#REF!)+SUMIF(#REF!,VLOOKUP(C100,#REF!,1,FALSE),#REF!)+SUMIF(#REF!,VLOOKUP('SPM-D.DOSEN (2)'!C100,#REF!,1,FALSE),#REF!)+SUMIF(#REF!,VLOOKUP(C100,#REF!,1,FALSE),#REF!)</f>
        <v>#REF!</v>
      </c>
      <c r="J100" s="152" t="e">
        <f>SUMIF(#REF!,VLOOKUP(C100,#REF!,1,FALSE),#REF!)+SUMIF(#REF!,VLOOKUP(C100,#REF!,1,FALSE),#REF!)+SUMIF(#REF!,VLOOKUP(C100,#REF!,1,FALSE),#REF!)+SUMIF(#REF!,VLOOKUP(C100,#REF!,1,FALSE),#REF!)+SUMIF(#REF!,VLOOKUP(C100,#REF!,1,FALSE),#REF!)</f>
        <v>#REF!</v>
      </c>
      <c r="K100" s="152" t="e">
        <f>SUMIF(#REF!,VLOOKUP(C100,#REF!,1,FALSE),#REF!)+SUMIF(#REF!,VLOOKUP(C100,#REF!,1,FALSE),#REF!)+SUMIF(#REF!,VLOOKUP(C100,#REF!,1,FALSE),#REF!)+SUMIF(#REF!,VLOOKUP('SPM-D.DOSEN (2)'!C100,#REF!,1,FALSE),#REF!)+SUMIF(#REF!,VLOOKUP(C100,#REF!,1,FALSE),#REF!)</f>
        <v>#REF!</v>
      </c>
      <c r="L100" s="149" t="e">
        <f t="shared" si="5"/>
        <v>#REF!</v>
      </c>
    </row>
    <row r="101" spans="1:12">
      <c r="A101" s="1420"/>
      <c r="B101" s="133">
        <v>7</v>
      </c>
      <c r="C101" s="134" t="s">
        <v>95</v>
      </c>
      <c r="D101" s="199" t="e">
        <f>SUMIF(#REF!,VLOOKUP(C101,#REF!,1,FALSE),#REF!)+SUMIF(#REF!,VLOOKUP(C101,#REF!,1,FALSE),#REF!)+SUMIF(#REF!,VLOOKUP(C101,#REF!,1,FALSE),#REF!)+SUMIF(#REF!,VLOOKUP(C101,#REF!,1,FALSE),#REF!)+SUMIF(#REF!,VLOOKUP(C101,#REF!,1,FALSE),#REF!)</f>
        <v>#REF!</v>
      </c>
      <c r="E101" s="199" t="e">
        <f>SUMIF(#REF!,VLOOKUP(C101,#REF!,1,FALSE),#REF!)+SUMIF(#REF!,VLOOKUP(C101,#REF!,1,FALSE),#REF!)+SUMIF(#REF!,VLOOKUP(C101,#REF!,1,FALSE),#REF!)+SUMIF(#REF!,VLOOKUP('SPM-D.DOSEN (2)'!C101,#REF!,1,FALSE),#REF!)+SUMIF(#REF!,VLOOKUP(C101,#REF!,1,FALSE),#REF!)</f>
        <v>#REF!</v>
      </c>
      <c r="F101" s="151" t="e">
        <f>SUMIF(#REF!,VLOOKUP(C101,#REF!,1,FALSE),#REF!)+SUMIF(#REF!,VLOOKUP(C101,#REF!,1,FALSE),#REF!)+SUMIF(#REF!,VLOOKUP(C101,#REF!,1,FALSE),#REF!)+SUMIF(#REF!,VLOOKUP(C101,#REF!,1,FALSE),#REF!)+SUMIF(#REF!,VLOOKUP(C101,#REF!,1,FALSE),#REF!)</f>
        <v>#REF!</v>
      </c>
      <c r="G101" s="152" t="e">
        <f>SUMIF(#REF!,VLOOKUP(C101,#REF!,1,FALSE),#REF!)+SUMIF(#REF!,VLOOKUP(C101,#REF!,1,FALSE),#REF!)+SUMIF(#REF!,VLOOKUP(C101,#REF!,1,FALSE),#REF!)+SUMIF(#REF!,VLOOKUP('SPM-D.DOSEN (2)'!C101,#REF!,1,FALSE),#REF!)+SUMIF(#REF!,VLOOKUP(C101,#REF!,1,FALSE),#REF!)</f>
        <v>#REF!</v>
      </c>
      <c r="H101" s="152" t="e">
        <f>SUMIF(#REF!,VLOOKUP(C101,#REF!,1,FALSE),#REF!)+SUMIF(#REF!,VLOOKUP(C101,#REF!,1,FALSE),#REF!)+SUMIF(#REF!,VLOOKUP(C101,#REF!,1,FALSE),#REF!)+SUMIF(#REF!,VLOOKUP(C101,#REF!,1,FALSE),#REF!)+SUMIF(#REF!,VLOOKUP(C101,#REF!,1,FALSE),#REF!)</f>
        <v>#REF!</v>
      </c>
      <c r="I101" s="152" t="e">
        <f>SUMIF(#REF!,VLOOKUP(C101,#REF!,1,FALSE),#REF!)+SUMIF(#REF!,VLOOKUP(C101,#REF!,1,FALSE),#REF!)+SUMIF(#REF!,VLOOKUP(C101,#REF!,1,FALSE),#REF!)+SUMIF(#REF!,VLOOKUP('SPM-D.DOSEN (2)'!C101,#REF!,1,FALSE),#REF!)+SUMIF(#REF!,VLOOKUP(C101,#REF!,1,FALSE),#REF!)</f>
        <v>#REF!</v>
      </c>
      <c r="J101" s="152" t="e">
        <f>SUMIF(#REF!,VLOOKUP(C101,#REF!,1,FALSE),#REF!)+SUMIF(#REF!,VLOOKUP(C101,#REF!,1,FALSE),#REF!)+SUMIF(#REF!,VLOOKUP(C101,#REF!,1,FALSE),#REF!)+SUMIF(#REF!,VLOOKUP(C101,#REF!,1,FALSE),#REF!)+SUMIF(#REF!,VLOOKUP(C101,#REF!,1,FALSE),#REF!)</f>
        <v>#REF!</v>
      </c>
      <c r="K101" s="152" t="e">
        <f>SUMIF(#REF!,VLOOKUP(C101,#REF!,1,FALSE),#REF!)+SUMIF(#REF!,VLOOKUP(C101,#REF!,1,FALSE),#REF!)+SUMIF(#REF!,VLOOKUP(C101,#REF!,1,FALSE),#REF!)+SUMIF(#REF!,VLOOKUP('SPM-D.DOSEN (2)'!C101,#REF!,1,FALSE),#REF!)+SUMIF(#REF!,VLOOKUP(C101,#REF!,1,FALSE),#REF!)</f>
        <v>#REF!</v>
      </c>
      <c r="L101" s="149" t="e">
        <f t="shared" si="5"/>
        <v>#REF!</v>
      </c>
    </row>
    <row r="102" spans="1:12">
      <c r="A102" s="1420"/>
      <c r="B102" s="133">
        <v>8</v>
      </c>
      <c r="C102" s="134" t="s">
        <v>137</v>
      </c>
      <c r="D102" s="199" t="e">
        <f>SUMIF(#REF!,VLOOKUP(C102,#REF!,1,FALSE),#REF!)+SUMIF(#REF!,VLOOKUP(C102,#REF!,1,FALSE),#REF!)+SUMIF(#REF!,VLOOKUP(C102,#REF!,1,FALSE),#REF!)+SUMIF(#REF!,VLOOKUP(C102,#REF!,1,FALSE),#REF!)+SUMIF(#REF!,VLOOKUP(C102,#REF!,1,FALSE),#REF!)</f>
        <v>#REF!</v>
      </c>
      <c r="E102" s="199" t="e">
        <f>SUMIF(#REF!,VLOOKUP(C102,#REF!,1,FALSE),#REF!)+SUMIF(#REF!,VLOOKUP(C102,#REF!,1,FALSE),#REF!)+SUMIF(#REF!,VLOOKUP(C102,#REF!,1,FALSE),#REF!)+SUMIF(#REF!,VLOOKUP('SPM-D.DOSEN (2)'!C102,#REF!,1,FALSE),#REF!)+SUMIF(#REF!,VLOOKUP(C102,#REF!,1,FALSE),#REF!)</f>
        <v>#REF!</v>
      </c>
      <c r="F102" s="151" t="e">
        <f>SUMIF(#REF!,VLOOKUP(C102,#REF!,1,FALSE),#REF!)+SUMIF(#REF!,VLOOKUP(C102,#REF!,1,FALSE),#REF!)+SUMIF(#REF!,VLOOKUP(C102,#REF!,1,FALSE),#REF!)+SUMIF(#REF!,VLOOKUP(C102,#REF!,1,FALSE),#REF!)+SUMIF(#REF!,VLOOKUP(C102,#REF!,1,FALSE),#REF!)</f>
        <v>#REF!</v>
      </c>
      <c r="G102" s="152" t="e">
        <f>SUMIF(#REF!,VLOOKUP(C102,#REF!,1,FALSE),#REF!)+SUMIF(#REF!,VLOOKUP(C102,#REF!,1,FALSE),#REF!)+SUMIF(#REF!,VLOOKUP(C102,#REF!,1,FALSE),#REF!)+SUMIF(#REF!,VLOOKUP('SPM-D.DOSEN (2)'!C102,#REF!,1,FALSE),#REF!)+SUMIF(#REF!,VLOOKUP(C102,#REF!,1,FALSE),#REF!)</f>
        <v>#REF!</v>
      </c>
      <c r="H102" s="152" t="e">
        <f>SUMIF(#REF!,VLOOKUP(C102,#REF!,1,FALSE),#REF!)+SUMIF(#REF!,VLOOKUP(C102,#REF!,1,FALSE),#REF!)+SUMIF(#REF!,VLOOKUP(C102,#REF!,1,FALSE),#REF!)+SUMIF(#REF!,VLOOKUP(C102,#REF!,1,FALSE),#REF!)+SUMIF(#REF!,VLOOKUP(C102,#REF!,1,FALSE),#REF!)</f>
        <v>#REF!</v>
      </c>
      <c r="I102" s="152" t="e">
        <f>SUMIF(#REF!,VLOOKUP(C102,#REF!,1,FALSE),#REF!)+SUMIF(#REF!,VLOOKUP(C102,#REF!,1,FALSE),#REF!)+SUMIF(#REF!,VLOOKUP(C102,#REF!,1,FALSE),#REF!)+SUMIF(#REF!,VLOOKUP('SPM-D.DOSEN (2)'!C102,#REF!,1,FALSE),#REF!)+SUMIF(#REF!,VLOOKUP(C102,#REF!,1,FALSE),#REF!)</f>
        <v>#REF!</v>
      </c>
      <c r="J102" s="152" t="e">
        <f>SUMIF(#REF!,VLOOKUP(C102,#REF!,1,FALSE),#REF!)+SUMIF(#REF!,VLOOKUP(C102,#REF!,1,FALSE),#REF!)+SUMIF(#REF!,VLOOKUP(C102,#REF!,1,FALSE),#REF!)+SUMIF(#REF!,VLOOKUP(C102,#REF!,1,FALSE),#REF!)+SUMIF(#REF!,VLOOKUP(C102,#REF!,1,FALSE),#REF!)</f>
        <v>#REF!</v>
      </c>
      <c r="K102" s="152" t="e">
        <f>SUMIF(#REF!,VLOOKUP(C102,#REF!,1,FALSE),#REF!)+SUMIF(#REF!,VLOOKUP(C102,#REF!,1,FALSE),#REF!)+SUMIF(#REF!,VLOOKUP(C102,#REF!,1,FALSE),#REF!)+SUMIF(#REF!,VLOOKUP('SPM-D.DOSEN (2)'!C102,#REF!,1,FALSE),#REF!)+SUMIF(#REF!,VLOOKUP(C102,#REF!,1,FALSE),#REF!)</f>
        <v>#REF!</v>
      </c>
      <c r="L102" s="149" t="e">
        <f t="shared" si="5"/>
        <v>#REF!</v>
      </c>
    </row>
    <row r="103" spans="1:12">
      <c r="D103" s="149" t="e">
        <f t="shared" ref="D103:K103" si="6">SUM(D5:D102)</f>
        <v>#REF!</v>
      </c>
      <c r="E103" s="149" t="e">
        <f t="shared" si="6"/>
        <v>#REF!</v>
      </c>
      <c r="F103" s="149" t="e">
        <f t="shared" si="6"/>
        <v>#REF!</v>
      </c>
      <c r="G103" s="149" t="e">
        <f t="shared" si="6"/>
        <v>#REF!</v>
      </c>
      <c r="H103" s="149" t="e">
        <f t="shared" si="6"/>
        <v>#REF!</v>
      </c>
      <c r="I103" s="149" t="e">
        <f t="shared" si="6"/>
        <v>#REF!</v>
      </c>
      <c r="J103" s="149" t="e">
        <f t="shared" si="6"/>
        <v>#REF!</v>
      </c>
      <c r="K103" s="149" t="e">
        <f t="shared" si="6"/>
        <v>#REF!</v>
      </c>
    </row>
    <row r="104" spans="1:12">
      <c r="D104" s="149"/>
    </row>
    <row r="105" spans="1:12">
      <c r="C105" s="127" t="s">
        <v>3751</v>
      </c>
      <c r="D105" s="181" t="e">
        <f t="shared" ref="D105:K105" si="7">SUM(D5:D43)</f>
        <v>#REF!</v>
      </c>
      <c r="E105" s="181" t="e">
        <f t="shared" si="7"/>
        <v>#REF!</v>
      </c>
      <c r="F105" s="181" t="e">
        <f t="shared" si="7"/>
        <v>#REF!</v>
      </c>
      <c r="G105" s="181" t="e">
        <f t="shared" si="7"/>
        <v>#REF!</v>
      </c>
      <c r="H105" s="181" t="e">
        <f t="shared" si="7"/>
        <v>#REF!</v>
      </c>
      <c r="I105" s="181" t="e">
        <f t="shared" si="7"/>
        <v>#REF!</v>
      </c>
      <c r="J105" s="149" t="e">
        <f t="shared" si="7"/>
        <v>#REF!</v>
      </c>
      <c r="K105" s="149" t="e">
        <f t="shared" si="7"/>
        <v>#REF!</v>
      </c>
    </row>
    <row r="106" spans="1:12">
      <c r="C106" s="127" t="s">
        <v>3756</v>
      </c>
      <c r="D106" s="181" t="e">
        <f t="shared" ref="D106:K106" si="8">SUM(D44:D102)</f>
        <v>#REF!</v>
      </c>
      <c r="E106" s="181" t="e">
        <f t="shared" si="8"/>
        <v>#REF!</v>
      </c>
      <c r="F106" s="181" t="e">
        <f t="shared" si="8"/>
        <v>#REF!</v>
      </c>
      <c r="G106" s="181" t="e">
        <f t="shared" si="8"/>
        <v>#REF!</v>
      </c>
      <c r="H106" s="181" t="e">
        <f t="shared" si="8"/>
        <v>#REF!</v>
      </c>
      <c r="I106" s="181" t="e">
        <f t="shared" si="8"/>
        <v>#REF!</v>
      </c>
      <c r="J106" s="149" t="e">
        <f t="shared" si="8"/>
        <v>#REF!</v>
      </c>
      <c r="K106" s="149" t="e">
        <f t="shared" si="8"/>
        <v>#REF!</v>
      </c>
    </row>
    <row r="107" spans="1:12">
      <c r="D107" s="149"/>
      <c r="E107" s="149"/>
      <c r="F107" s="149"/>
      <c r="H107" s="149"/>
    </row>
    <row r="108" spans="1:12">
      <c r="C108" s="127" t="s">
        <v>6246</v>
      </c>
      <c r="D108" s="149">
        <v>998699579</v>
      </c>
      <c r="E108" s="149">
        <v>25952607</v>
      </c>
      <c r="F108" s="149">
        <v>1364544451</v>
      </c>
      <c r="G108" s="149">
        <v>282507798</v>
      </c>
      <c r="H108" s="149">
        <v>1715298755</v>
      </c>
      <c r="I108" s="149">
        <v>508621302</v>
      </c>
    </row>
    <row r="109" spans="1:12">
      <c r="D109" s="149" t="e">
        <f>D103-D108</f>
        <v>#REF!</v>
      </c>
      <c r="E109" s="149" t="e">
        <f t="shared" ref="E109:I109" si="9">E103-E108</f>
        <v>#REF!</v>
      </c>
      <c r="F109" s="149" t="e">
        <f t="shared" si="9"/>
        <v>#REF!</v>
      </c>
      <c r="G109" s="149" t="e">
        <f t="shared" si="9"/>
        <v>#REF!</v>
      </c>
      <c r="H109" s="149" t="e">
        <f t="shared" si="9"/>
        <v>#REF!</v>
      </c>
      <c r="I109" s="149" t="e">
        <f t="shared" si="9"/>
        <v>#REF!</v>
      </c>
    </row>
    <row r="111" spans="1:12">
      <c r="A111" s="201" t="s">
        <v>6247</v>
      </c>
    </row>
  </sheetData>
  <mergeCells count="44">
    <mergeCell ref="A5:A13"/>
    <mergeCell ref="N5:N12"/>
    <mergeCell ref="N13:N23"/>
    <mergeCell ref="A14:A21"/>
    <mergeCell ref="A22:A30"/>
    <mergeCell ref="N24:N31"/>
    <mergeCell ref="A90:A94"/>
    <mergeCell ref="A95:A102"/>
    <mergeCell ref="N32:N40"/>
    <mergeCell ref="A39:A43"/>
    <mergeCell ref="A44:A65"/>
    <mergeCell ref="A66:A76"/>
    <mergeCell ref="A77:A82"/>
    <mergeCell ref="A83:A89"/>
    <mergeCell ref="A31:A38"/>
    <mergeCell ref="X1:AH1"/>
    <mergeCell ref="AJ1:AT1"/>
    <mergeCell ref="AQ2:AT2"/>
    <mergeCell ref="AL3:AL4"/>
    <mergeCell ref="AM3:AP3"/>
    <mergeCell ref="AQ3:AT3"/>
    <mergeCell ref="AM2:AP2"/>
    <mergeCell ref="AJ3:AJ4"/>
    <mergeCell ref="AK3:AK4"/>
    <mergeCell ref="A2:A4"/>
    <mergeCell ref="B2:B4"/>
    <mergeCell ref="C2:C4"/>
    <mergeCell ref="D2:E2"/>
    <mergeCell ref="F2:G2"/>
    <mergeCell ref="H2:I2"/>
    <mergeCell ref="J2:K2"/>
    <mergeCell ref="N2:N4"/>
    <mergeCell ref="AE2:AH2"/>
    <mergeCell ref="O2:O4"/>
    <mergeCell ref="P2:P4"/>
    <mergeCell ref="Q2:R2"/>
    <mergeCell ref="S2:T2"/>
    <mergeCell ref="X3:X4"/>
    <mergeCell ref="Y3:Y4"/>
    <mergeCell ref="Z3:Z4"/>
    <mergeCell ref="AE3:AH3"/>
    <mergeCell ref="AA2:AD2"/>
    <mergeCell ref="U2:V2"/>
    <mergeCell ref="AA3:AD3"/>
  </mergeCells>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5"/>
  <dimension ref="A1:CC46"/>
  <sheetViews>
    <sheetView topLeftCell="A4" workbookViewId="0">
      <selection activeCell="J168" sqref="J168"/>
    </sheetView>
  </sheetViews>
  <sheetFormatPr defaultColWidth="9.109375" defaultRowHeight="14.4"/>
  <cols>
    <col min="1" max="1" width="6.6640625" style="5" customWidth="1"/>
    <col min="2" max="2" width="24.88671875" style="6" customWidth="1"/>
    <col min="3" max="3" width="21.88671875" style="294" customWidth="1"/>
    <col min="4" max="4" width="34.33203125" style="195" customWidth="1"/>
    <col min="5" max="5" width="17" style="5" customWidth="1"/>
    <col min="6" max="6" width="17.5546875" style="5" customWidth="1"/>
    <col min="7" max="7" width="17.44140625" style="4" bestFit="1" customWidth="1"/>
    <col min="8" max="8" width="10.44140625" style="5" customWidth="1"/>
    <col min="9" max="9" width="21.44140625" style="417" customWidth="1"/>
    <col min="10" max="10" width="20.44140625" style="224" customWidth="1"/>
    <col min="11" max="11" width="7.88671875" style="4" hidden="1" customWidth="1"/>
    <col min="12" max="13" width="7.88671875" style="5" hidden="1" customWidth="1"/>
    <col min="14" max="14" width="13.109375" style="5" hidden="1" customWidth="1"/>
    <col min="15" max="15" width="12.109375" style="4" hidden="1" customWidth="1"/>
    <col min="16" max="16" width="17" style="5" hidden="1" customWidth="1"/>
    <col min="17" max="17" width="9.5546875" style="5" hidden="1" customWidth="1"/>
    <col min="18" max="18" width="15.44140625" style="5" customWidth="1"/>
    <col min="19" max="19" width="13.109375" style="5" customWidth="1"/>
    <col min="20" max="20" width="15.109375" style="225" customWidth="1"/>
    <col min="21" max="21" width="13.5546875" style="5" hidden="1" customWidth="1"/>
    <col min="22" max="22" width="14.88671875" style="5" hidden="1" customWidth="1"/>
    <col min="23" max="23" width="11.44140625" style="5" hidden="1" customWidth="1"/>
    <col min="24" max="24" width="10.5546875" style="4" hidden="1" customWidth="1"/>
    <col min="25" max="25" width="13.44140625" style="56" hidden="1" customWidth="1"/>
    <col min="26" max="26" width="9.109375" style="4" hidden="1" customWidth="1"/>
    <col min="27" max="27" width="14.109375" style="56" hidden="1" customWidth="1"/>
    <col min="28" max="28" width="14.6640625" style="5" hidden="1" customWidth="1"/>
    <col min="29" max="29" width="18.109375" style="113" hidden="1" customWidth="1"/>
    <col min="30" max="30" width="10.44140625" style="5" hidden="1" customWidth="1"/>
    <col min="31" max="31" width="11" style="5" hidden="1" customWidth="1"/>
    <col min="32" max="32" width="12.5546875" style="4" hidden="1" customWidth="1"/>
    <col min="33" max="33" width="9.109375" style="4" hidden="1" customWidth="1"/>
    <col min="34" max="34" width="12.5546875" style="5" hidden="1" customWidth="1"/>
    <col min="35" max="35" width="17.109375" style="5" hidden="1" customWidth="1"/>
    <col min="36" max="36" width="15.44140625" style="113" hidden="1" customWidth="1"/>
    <col min="37" max="37" width="12.88671875" style="4" hidden="1" customWidth="1"/>
    <col min="38" max="38" width="11" style="4" hidden="1" customWidth="1"/>
    <col min="39" max="39" width="13.44140625" style="4" hidden="1" customWidth="1"/>
    <col min="40" max="40" width="9.109375" style="4" hidden="1" customWidth="1"/>
    <col min="41" max="41" width="13.44140625" style="4" hidden="1" customWidth="1"/>
    <col min="42" max="42" width="10.88671875" style="4" hidden="1" customWidth="1"/>
    <col min="43" max="43" width="15.33203125" style="226" hidden="1" customWidth="1"/>
    <col min="44" max="44" width="13.109375" style="4" hidden="1" customWidth="1"/>
    <col min="45" max="45" width="10.5546875" style="4" hidden="1" customWidth="1"/>
    <col min="46" max="46" width="11.5546875" style="4" hidden="1" customWidth="1"/>
    <col min="47" max="47" width="11.88671875" style="4" hidden="1" customWidth="1"/>
    <col min="48" max="48" width="9.5546875" style="4" hidden="1" customWidth="1"/>
    <col min="49" max="49" width="11" style="4" hidden="1" customWidth="1"/>
    <col min="50" max="50" width="10.109375" style="226" hidden="1" customWidth="1"/>
    <col min="51" max="51" width="6.44140625" style="4" hidden="1" customWidth="1"/>
    <col min="52" max="52" width="7.33203125" style="4" hidden="1" customWidth="1"/>
    <col min="53" max="53" width="8.44140625" style="4" hidden="1" customWidth="1"/>
    <col min="54" max="54" width="10.33203125" style="4" hidden="1" customWidth="1"/>
    <col min="55" max="55" width="9.6640625" style="4" hidden="1" customWidth="1"/>
    <col min="56" max="56" width="12.5546875" style="4" hidden="1" customWidth="1"/>
    <col min="57" max="57" width="13.6640625" style="4" hidden="1" customWidth="1"/>
    <col min="58" max="58" width="15.109375" style="4" hidden="1" customWidth="1"/>
    <col min="59" max="59" width="16" style="4" hidden="1" customWidth="1"/>
    <col min="60" max="60" width="10.5546875" style="4" hidden="1" customWidth="1"/>
    <col min="61" max="62" width="12.109375" style="294" hidden="1" customWidth="1"/>
    <col min="63" max="63" width="12.44140625" style="4" hidden="1" customWidth="1"/>
    <col min="64" max="64" width="10.44140625" style="4" hidden="1" customWidth="1"/>
    <col min="65" max="65" width="11.88671875" style="4" hidden="1" customWidth="1"/>
    <col min="66" max="66" width="11.44140625" style="4" hidden="1" customWidth="1"/>
    <col min="67" max="67" width="13.109375" style="4" hidden="1" customWidth="1"/>
    <col min="68" max="68" width="11" style="4" hidden="1" customWidth="1"/>
    <col min="69" max="69" width="12" style="4" hidden="1" customWidth="1"/>
    <col min="70" max="72" width="0" style="4" hidden="1" customWidth="1"/>
    <col min="73" max="73" width="11.88671875" style="4" hidden="1" customWidth="1"/>
    <col min="74" max="74" width="0" style="4" hidden="1" customWidth="1"/>
    <col min="75" max="75" width="11.88671875" style="4" hidden="1" customWidth="1"/>
    <col min="76" max="76" width="0" style="4" hidden="1" customWidth="1"/>
    <col min="77" max="78" width="18.109375" style="4" hidden="1" customWidth="1"/>
    <col min="79" max="79" width="21.109375" style="4" hidden="1" customWidth="1"/>
    <col min="80" max="80" width="18.109375" style="4" hidden="1" customWidth="1"/>
    <col min="81" max="81" width="54.33203125" style="4" customWidth="1"/>
    <col min="82" max="16384" width="9.109375" style="4"/>
  </cols>
  <sheetData>
    <row r="1" spans="1:81" s="208" customFormat="1">
      <c r="A1" s="238"/>
      <c r="B1" s="1460" t="s">
        <v>6327</v>
      </c>
      <c r="C1" s="1460"/>
      <c r="D1" s="1460"/>
      <c r="E1" s="1460"/>
      <c r="F1" s="1460"/>
      <c r="G1" s="1460"/>
      <c r="H1" s="1460"/>
      <c r="I1" s="1460"/>
      <c r="J1" s="1460"/>
      <c r="K1" s="1460"/>
      <c r="L1" s="1460"/>
      <c r="M1" s="1460"/>
      <c r="N1" s="1460"/>
      <c r="O1" s="1460"/>
      <c r="P1" s="1460"/>
      <c r="Q1" s="1459" t="s">
        <v>6328</v>
      </c>
      <c r="R1" s="1459"/>
      <c r="S1" s="1459"/>
      <c r="T1" s="1459"/>
      <c r="U1" s="1461" t="s">
        <v>6329</v>
      </c>
      <c r="V1" s="1461"/>
      <c r="W1" s="1461"/>
      <c r="X1" s="1461"/>
      <c r="Y1" s="1461"/>
      <c r="Z1" s="1459" t="s">
        <v>6330</v>
      </c>
      <c r="AA1" s="1459"/>
      <c r="AB1" s="1459"/>
      <c r="AC1" s="1459"/>
      <c r="AD1" s="1461" t="s">
        <v>6331</v>
      </c>
      <c r="AE1" s="1461"/>
      <c r="AF1" s="1461"/>
      <c r="AG1" s="1459" t="s">
        <v>6332</v>
      </c>
      <c r="AH1" s="1459"/>
      <c r="AI1" s="1459"/>
      <c r="AJ1" s="1459"/>
      <c r="AK1" s="1461" t="s">
        <v>6333</v>
      </c>
      <c r="AL1" s="1461"/>
      <c r="AM1" s="1461"/>
      <c r="AN1" s="1459" t="s">
        <v>6334</v>
      </c>
      <c r="AO1" s="1459"/>
      <c r="AP1" s="1459"/>
      <c r="AQ1" s="1459"/>
      <c r="AR1" s="1461" t="s">
        <v>6335</v>
      </c>
      <c r="AS1" s="1461"/>
      <c r="AT1" s="1461"/>
      <c r="AU1" s="1459" t="s">
        <v>6336</v>
      </c>
      <c r="AV1" s="1459"/>
      <c r="AW1" s="1459"/>
      <c r="AX1" s="1459"/>
      <c r="AY1" s="1461" t="s">
        <v>6337</v>
      </c>
      <c r="AZ1" s="1461"/>
      <c r="BA1" s="1461"/>
      <c r="BB1" s="1459" t="s">
        <v>6338</v>
      </c>
      <c r="BC1" s="1459"/>
      <c r="BD1" s="1459"/>
      <c r="BE1" s="232"/>
      <c r="BF1" s="1463" t="s">
        <v>6339</v>
      </c>
      <c r="BG1" s="1463"/>
      <c r="BH1" s="1463"/>
      <c r="BI1" s="1464" t="s">
        <v>3661</v>
      </c>
      <c r="BJ1" s="1464" t="s">
        <v>3662</v>
      </c>
      <c r="BK1" s="1466" t="s">
        <v>6340</v>
      </c>
      <c r="BL1" s="1467"/>
      <c r="BM1" s="1462" t="s">
        <v>6341</v>
      </c>
      <c r="BN1" s="1462"/>
      <c r="BO1" s="1462" t="s">
        <v>6342</v>
      </c>
      <c r="BP1" s="1462"/>
      <c r="BQ1" s="1462" t="s">
        <v>6343</v>
      </c>
      <c r="BR1" s="1462"/>
      <c r="BS1" s="1462" t="s">
        <v>6344</v>
      </c>
      <c r="BT1" s="1462"/>
      <c r="BU1" s="1462" t="s">
        <v>6345</v>
      </c>
      <c r="BV1" s="1462"/>
      <c r="BW1" s="1462" t="s">
        <v>6346</v>
      </c>
      <c r="BX1" s="1462"/>
      <c r="BY1" s="1472" t="s">
        <v>3677</v>
      </c>
      <c r="BZ1" s="1470" t="s">
        <v>3678</v>
      </c>
      <c r="CA1" s="1468" t="s">
        <v>3679</v>
      </c>
      <c r="CB1" s="1470" t="s">
        <v>3680</v>
      </c>
    </row>
    <row r="2" spans="1:81" s="3" customFormat="1" ht="41.4" customHeight="1">
      <c r="A2" s="238" t="s">
        <v>153</v>
      </c>
      <c r="B2" s="289" t="s">
        <v>3600</v>
      </c>
      <c r="C2" s="289" t="s">
        <v>3601</v>
      </c>
      <c r="D2" s="485" t="s">
        <v>3602</v>
      </c>
      <c r="E2" s="486" t="s">
        <v>476</v>
      </c>
      <c r="F2" s="486" t="s">
        <v>2</v>
      </c>
      <c r="G2" s="486" t="s">
        <v>507</v>
      </c>
      <c r="H2" s="486" t="s">
        <v>3603</v>
      </c>
      <c r="I2" s="418" t="s">
        <v>3604</v>
      </c>
      <c r="J2" s="487" t="s">
        <v>3605</v>
      </c>
      <c r="K2" s="486" t="s">
        <v>3606</v>
      </c>
      <c r="L2" s="486" t="s">
        <v>3607</v>
      </c>
      <c r="M2" s="486" t="s">
        <v>3608</v>
      </c>
      <c r="N2" s="486" t="s">
        <v>0</v>
      </c>
      <c r="O2" s="486" t="s">
        <v>3609</v>
      </c>
      <c r="P2" s="486" t="s">
        <v>8</v>
      </c>
      <c r="Q2" s="488" t="s">
        <v>3610</v>
      </c>
      <c r="R2" s="488" t="s">
        <v>3611</v>
      </c>
      <c r="S2" s="488" t="s">
        <v>3612</v>
      </c>
      <c r="T2" s="489" t="s">
        <v>3613</v>
      </c>
      <c r="U2" s="490"/>
      <c r="V2" s="490"/>
      <c r="W2" s="490"/>
      <c r="X2" s="490"/>
      <c r="Y2" s="490"/>
      <c r="Z2" s="488" t="s">
        <v>3621</v>
      </c>
      <c r="AA2" s="488" t="s">
        <v>3622</v>
      </c>
      <c r="AB2" s="488" t="s">
        <v>5340</v>
      </c>
      <c r="AC2" s="491" t="s">
        <v>6300</v>
      </c>
      <c r="AD2" s="492" t="s">
        <v>528</v>
      </c>
      <c r="AE2" s="492" t="s">
        <v>3628</v>
      </c>
      <c r="AF2" s="492" t="s">
        <v>3629</v>
      </c>
      <c r="AG2" s="488" t="s">
        <v>3630</v>
      </c>
      <c r="AH2" s="488" t="s">
        <v>3631</v>
      </c>
      <c r="AI2" s="488" t="s">
        <v>5342</v>
      </c>
      <c r="AJ2" s="491" t="s">
        <v>6301</v>
      </c>
      <c r="AK2" s="492" t="s">
        <v>528</v>
      </c>
      <c r="AL2" s="492" t="s">
        <v>3628</v>
      </c>
      <c r="AM2" s="492" t="s">
        <v>3629</v>
      </c>
      <c r="AN2" s="488" t="s">
        <v>3639</v>
      </c>
      <c r="AO2" s="488" t="s">
        <v>3640</v>
      </c>
      <c r="AP2" s="488" t="s">
        <v>5346</v>
      </c>
      <c r="AQ2" s="491" t="s">
        <v>6347</v>
      </c>
      <c r="AR2" s="492" t="s">
        <v>528</v>
      </c>
      <c r="AS2" s="492" t="s">
        <v>3628</v>
      </c>
      <c r="AT2" s="492" t="s">
        <v>3629</v>
      </c>
      <c r="AU2" s="488" t="s">
        <v>3647</v>
      </c>
      <c r="AV2" s="488" t="s">
        <v>3648</v>
      </c>
      <c r="AW2" s="488" t="s">
        <v>3649</v>
      </c>
      <c r="AX2" s="491" t="s">
        <v>6348</v>
      </c>
      <c r="AY2" s="492" t="s">
        <v>528</v>
      </c>
      <c r="AZ2" s="492" t="s">
        <v>3628</v>
      </c>
      <c r="BA2" s="492" t="s">
        <v>3629</v>
      </c>
      <c r="BB2" s="488" t="s">
        <v>3655</v>
      </c>
      <c r="BC2" s="488" t="s">
        <v>3656</v>
      </c>
      <c r="BD2" s="488" t="s">
        <v>3657</v>
      </c>
      <c r="BE2" s="239"/>
      <c r="BF2" s="18" t="s">
        <v>528</v>
      </c>
      <c r="BG2" s="18" t="s">
        <v>3628</v>
      </c>
      <c r="BH2" s="18" t="s">
        <v>3629</v>
      </c>
      <c r="BI2" s="1465"/>
      <c r="BJ2" s="1465"/>
      <c r="BK2" s="87" t="s">
        <v>5365</v>
      </c>
      <c r="BL2" s="19" t="s">
        <v>3664</v>
      </c>
      <c r="BM2" s="19" t="s">
        <v>3665</v>
      </c>
      <c r="BN2" s="19" t="s">
        <v>3666</v>
      </c>
      <c r="BO2" s="19" t="s">
        <v>3667</v>
      </c>
      <c r="BP2" s="19" t="s">
        <v>3668</v>
      </c>
      <c r="BQ2" s="19" t="s">
        <v>3669</v>
      </c>
      <c r="BR2" s="19" t="s">
        <v>3670</v>
      </c>
      <c r="BS2" s="19" t="s">
        <v>3671</v>
      </c>
      <c r="BT2" s="19" t="s">
        <v>3672</v>
      </c>
      <c r="BU2" s="19" t="s">
        <v>3673</v>
      </c>
      <c r="BV2" s="19" t="s">
        <v>3674</v>
      </c>
      <c r="BW2" s="19" t="s">
        <v>3675</v>
      </c>
      <c r="BX2" s="19" t="s">
        <v>3676</v>
      </c>
      <c r="BY2" s="1473"/>
      <c r="BZ2" s="1471"/>
      <c r="CA2" s="1469"/>
      <c r="CB2" s="1471"/>
    </row>
    <row r="3" spans="1:81" s="6" customFormat="1" ht="48">
      <c r="A3" s="8">
        <v>1</v>
      </c>
      <c r="B3" s="290" t="s">
        <v>3806</v>
      </c>
      <c r="C3" s="178" t="s">
        <v>3807</v>
      </c>
      <c r="D3" s="194" t="s">
        <v>3808</v>
      </c>
      <c r="E3" s="8" t="s">
        <v>3809</v>
      </c>
      <c r="F3" s="8">
        <v>2020</v>
      </c>
      <c r="G3" s="8">
        <v>2020</v>
      </c>
      <c r="H3" s="8">
        <v>10</v>
      </c>
      <c r="I3" s="8" t="s">
        <v>3763</v>
      </c>
      <c r="J3" s="209">
        <v>19765000</v>
      </c>
      <c r="K3" s="8" t="s">
        <v>3472</v>
      </c>
      <c r="L3" s="8">
        <v>2</v>
      </c>
      <c r="M3" s="8" t="s">
        <v>3810</v>
      </c>
      <c r="N3" s="8" t="s">
        <v>3811</v>
      </c>
      <c r="O3" s="8" t="s">
        <v>3686</v>
      </c>
      <c r="P3" s="8"/>
      <c r="Q3" s="8">
        <v>6680629</v>
      </c>
      <c r="R3" s="8" t="s">
        <v>34</v>
      </c>
      <c r="S3" s="88" t="s">
        <v>2712</v>
      </c>
      <c r="T3" s="108">
        <f>J3/2</f>
        <v>9882500</v>
      </c>
      <c r="U3" s="8" t="s">
        <v>169</v>
      </c>
      <c r="V3" s="8" t="s">
        <v>3751</v>
      </c>
      <c r="W3" s="8"/>
      <c r="X3" s="8"/>
      <c r="Y3" s="210"/>
      <c r="Z3" s="8">
        <v>6680633</v>
      </c>
      <c r="AA3" s="88" t="s">
        <v>3791</v>
      </c>
      <c r="AB3" s="8" t="s">
        <v>25</v>
      </c>
      <c r="AC3" s="111">
        <f t="shared" ref="AC3:AC13" si="0">T3</f>
        <v>9882500</v>
      </c>
      <c r="AD3" s="8" t="s">
        <v>179</v>
      </c>
      <c r="AE3" s="8" t="s">
        <v>3756</v>
      </c>
      <c r="AF3" s="8" t="s">
        <v>3687</v>
      </c>
      <c r="AG3" s="211"/>
      <c r="AH3" s="178"/>
      <c r="AI3" s="8"/>
      <c r="AJ3" s="111"/>
      <c r="AK3" s="8"/>
      <c r="AL3" s="8"/>
      <c r="AM3" s="8"/>
      <c r="AN3" s="9"/>
      <c r="AO3" s="9"/>
      <c r="AP3" s="9"/>
      <c r="AQ3" s="213"/>
      <c r="AR3" s="9"/>
      <c r="AS3" s="9"/>
      <c r="AT3" s="9"/>
      <c r="AU3" s="9"/>
      <c r="AV3" s="9"/>
      <c r="AW3" s="9"/>
      <c r="AX3" s="213"/>
      <c r="AY3" s="9"/>
      <c r="AZ3" s="9"/>
      <c r="BA3" s="9"/>
      <c r="BB3" s="9"/>
      <c r="BC3" s="9"/>
      <c r="BD3" s="9"/>
      <c r="BE3" s="180"/>
      <c r="BF3" s="9"/>
      <c r="BG3" s="9"/>
      <c r="BH3" s="9"/>
      <c r="BI3" s="347" t="s">
        <v>3661</v>
      </c>
      <c r="BJ3" s="295" t="s">
        <v>3662</v>
      </c>
      <c r="BK3" s="9"/>
      <c r="BL3" s="11"/>
      <c r="BM3" s="9"/>
      <c r="BN3" s="9"/>
      <c r="BO3" s="9"/>
      <c r="BP3" s="11"/>
      <c r="BQ3" s="9"/>
      <c r="BR3" s="9"/>
      <c r="BS3" s="9"/>
      <c r="BT3" s="9"/>
      <c r="BU3" s="9"/>
      <c r="BV3" s="9"/>
      <c r="BW3" s="9"/>
      <c r="BX3" s="9"/>
      <c r="BY3" s="9" t="s">
        <v>3764</v>
      </c>
      <c r="BZ3" s="9"/>
      <c r="CA3" s="9" t="s">
        <v>3765</v>
      </c>
      <c r="CB3" s="9"/>
    </row>
    <row r="4" spans="1:81" s="6" customFormat="1" ht="48">
      <c r="A4" s="8">
        <v>2</v>
      </c>
      <c r="B4" s="290" t="s">
        <v>3806</v>
      </c>
      <c r="C4" s="178" t="s">
        <v>3812</v>
      </c>
      <c r="D4" s="194" t="s">
        <v>3813</v>
      </c>
      <c r="E4" s="8" t="s">
        <v>3809</v>
      </c>
      <c r="F4" s="8">
        <v>2020</v>
      </c>
      <c r="G4" s="8">
        <v>2020</v>
      </c>
      <c r="H4" s="178">
        <v>12</v>
      </c>
      <c r="I4" s="178"/>
      <c r="J4" s="209">
        <v>19355000</v>
      </c>
      <c r="K4" s="8" t="s">
        <v>3472</v>
      </c>
      <c r="L4" s="8">
        <v>2</v>
      </c>
      <c r="M4" s="8"/>
      <c r="N4" s="8" t="s">
        <v>3811</v>
      </c>
      <c r="O4" s="8" t="s">
        <v>3686</v>
      </c>
      <c r="P4" s="8"/>
      <c r="Q4" s="8">
        <v>6681051</v>
      </c>
      <c r="R4" s="8" t="s">
        <v>13</v>
      </c>
      <c r="S4" s="88" t="s">
        <v>3814</v>
      </c>
      <c r="T4" s="108">
        <f>J4/2</f>
        <v>9677500</v>
      </c>
      <c r="U4" s="8" t="s">
        <v>197</v>
      </c>
      <c r="V4" s="8" t="s">
        <v>3751</v>
      </c>
      <c r="W4" s="8"/>
      <c r="X4" s="8"/>
      <c r="Y4" s="210"/>
      <c r="Z4" s="8">
        <v>6680687</v>
      </c>
      <c r="AA4" s="88" t="s">
        <v>1981</v>
      </c>
      <c r="AB4" s="8" t="s">
        <v>36</v>
      </c>
      <c r="AC4" s="111">
        <f t="shared" si="0"/>
        <v>9677500</v>
      </c>
      <c r="AD4" s="8" t="s">
        <v>197</v>
      </c>
      <c r="AE4" s="8" t="s">
        <v>3751</v>
      </c>
      <c r="AF4" s="8" t="s">
        <v>3687</v>
      </c>
      <c r="AG4" s="211"/>
      <c r="AH4" s="178"/>
      <c r="AI4" s="8"/>
      <c r="AJ4" s="111"/>
      <c r="AK4" s="8"/>
      <c r="AL4" s="8"/>
      <c r="AM4" s="8"/>
      <c r="AN4" s="9"/>
      <c r="AO4" s="9"/>
      <c r="AP4" s="9"/>
      <c r="AQ4" s="213"/>
      <c r="AR4" s="9"/>
      <c r="AS4" s="9"/>
      <c r="AT4" s="9"/>
      <c r="AU4" s="9"/>
      <c r="AV4" s="9"/>
      <c r="AW4" s="9"/>
      <c r="AX4" s="213"/>
      <c r="AY4" s="9"/>
      <c r="AZ4" s="9"/>
      <c r="BA4" s="9"/>
      <c r="BB4" s="9"/>
      <c r="BC4" s="9"/>
      <c r="BD4" s="9"/>
      <c r="BE4" s="180"/>
      <c r="BF4" s="9"/>
      <c r="BG4" s="9"/>
      <c r="BH4" s="9"/>
      <c r="BI4" s="347" t="s">
        <v>3661</v>
      </c>
      <c r="BJ4" s="295" t="s">
        <v>3662</v>
      </c>
      <c r="BK4" s="9"/>
      <c r="BL4" s="11"/>
      <c r="BM4" s="9"/>
      <c r="BN4" s="9"/>
      <c r="BO4" s="9"/>
      <c r="BP4" s="11"/>
      <c r="BQ4" s="9"/>
      <c r="BR4" s="9"/>
      <c r="BS4" s="9"/>
      <c r="BT4" s="9"/>
      <c r="BU4" s="9"/>
      <c r="BV4" s="9"/>
      <c r="BW4" s="9"/>
      <c r="BX4" s="9"/>
      <c r="BY4" s="9" t="s">
        <v>3721</v>
      </c>
      <c r="BZ4" s="9"/>
      <c r="CA4" s="9" t="s">
        <v>3815</v>
      </c>
      <c r="CB4" s="9"/>
    </row>
    <row r="5" spans="1:81" s="6" customFormat="1" ht="48">
      <c r="A5" s="8">
        <v>3</v>
      </c>
      <c r="B5" s="290" t="s">
        <v>3806</v>
      </c>
      <c r="C5" s="178" t="s">
        <v>3816</v>
      </c>
      <c r="D5" s="194" t="s">
        <v>3817</v>
      </c>
      <c r="E5" s="8" t="s">
        <v>3809</v>
      </c>
      <c r="F5" s="8">
        <v>2020</v>
      </c>
      <c r="G5" s="8">
        <v>2020</v>
      </c>
      <c r="H5" s="178">
        <v>12</v>
      </c>
      <c r="I5" s="178"/>
      <c r="J5" s="209">
        <v>18860000</v>
      </c>
      <c r="K5" s="8" t="s">
        <v>3472</v>
      </c>
      <c r="L5" s="8">
        <v>2</v>
      </c>
      <c r="M5" s="8"/>
      <c r="N5" s="8" t="s">
        <v>3811</v>
      </c>
      <c r="O5" s="8" t="s">
        <v>3686</v>
      </c>
      <c r="P5" s="8"/>
      <c r="Q5" s="8">
        <v>6680634</v>
      </c>
      <c r="R5" s="8" t="s">
        <v>55</v>
      </c>
      <c r="S5" s="88" t="s">
        <v>3818</v>
      </c>
      <c r="T5" s="108">
        <f>J5/2</f>
        <v>9430000</v>
      </c>
      <c r="U5" s="8" t="s">
        <v>217</v>
      </c>
      <c r="V5" s="8" t="s">
        <v>3756</v>
      </c>
      <c r="W5" s="8"/>
      <c r="X5" s="8"/>
      <c r="Y5" s="210"/>
      <c r="Z5" s="8">
        <v>6680622</v>
      </c>
      <c r="AA5" s="88" t="s">
        <v>1271</v>
      </c>
      <c r="AB5" s="8" t="s">
        <v>18</v>
      </c>
      <c r="AC5" s="111">
        <f t="shared" si="0"/>
        <v>9430000</v>
      </c>
      <c r="AD5" s="8" t="s">
        <v>207</v>
      </c>
      <c r="AE5" s="8" t="s">
        <v>3756</v>
      </c>
      <c r="AF5" s="8" t="s">
        <v>3687</v>
      </c>
      <c r="AG5" s="211"/>
      <c r="AH5" s="178"/>
      <c r="AI5" s="8"/>
      <c r="AJ5" s="111"/>
      <c r="AK5" s="8"/>
      <c r="AL5" s="8"/>
      <c r="AM5" s="8"/>
      <c r="AN5" s="9"/>
      <c r="AO5" s="9"/>
      <c r="AP5" s="9"/>
      <c r="AQ5" s="213"/>
      <c r="AR5" s="9"/>
      <c r="AS5" s="9"/>
      <c r="AT5" s="9"/>
      <c r="AU5" s="9"/>
      <c r="AV5" s="9"/>
      <c r="AW5" s="9"/>
      <c r="AX5" s="213"/>
      <c r="AY5" s="9"/>
      <c r="AZ5" s="9"/>
      <c r="BA5" s="9"/>
      <c r="BB5" s="9"/>
      <c r="BC5" s="9"/>
      <c r="BD5" s="9"/>
      <c r="BE5" s="180"/>
      <c r="BF5" s="9"/>
      <c r="BG5" s="9"/>
      <c r="BH5" s="9"/>
      <c r="BI5" s="295" t="s">
        <v>3661</v>
      </c>
      <c r="BJ5" s="295" t="s">
        <v>3662</v>
      </c>
      <c r="BK5" s="9"/>
      <c r="BL5" s="11"/>
      <c r="BM5" s="9"/>
      <c r="BN5" s="9"/>
      <c r="BO5" s="9"/>
      <c r="BP5" s="11"/>
      <c r="BQ5" s="9"/>
      <c r="BR5" s="9"/>
      <c r="BS5" s="9"/>
      <c r="BT5" s="9"/>
      <c r="BU5" s="9"/>
      <c r="BV5" s="9"/>
      <c r="BW5" s="9"/>
      <c r="BX5" s="9"/>
      <c r="BY5" s="9" t="s">
        <v>3721</v>
      </c>
      <c r="BZ5" s="9"/>
      <c r="CA5" s="9"/>
      <c r="CB5" s="9"/>
    </row>
    <row r="6" spans="1:81" s="6" customFormat="1" ht="48">
      <c r="A6" s="8">
        <v>4</v>
      </c>
      <c r="B6" s="290" t="s">
        <v>3806</v>
      </c>
      <c r="C6" s="178" t="s">
        <v>3819</v>
      </c>
      <c r="D6" s="194" t="s">
        <v>3820</v>
      </c>
      <c r="E6" s="8" t="s">
        <v>3809</v>
      </c>
      <c r="F6" s="8">
        <v>2020</v>
      </c>
      <c r="G6" s="8">
        <v>2020</v>
      </c>
      <c r="H6" s="178">
        <v>12</v>
      </c>
      <c r="I6" s="178"/>
      <c r="J6" s="209">
        <v>19721000</v>
      </c>
      <c r="K6" s="8" t="s">
        <v>3472</v>
      </c>
      <c r="L6" s="8">
        <v>2</v>
      </c>
      <c r="M6" s="8"/>
      <c r="N6" s="8" t="s">
        <v>3811</v>
      </c>
      <c r="O6" s="8" t="s">
        <v>3686</v>
      </c>
      <c r="P6" s="8"/>
      <c r="Q6" s="8">
        <v>259781</v>
      </c>
      <c r="R6" s="8" t="s">
        <v>33</v>
      </c>
      <c r="S6" s="88" t="s">
        <v>3781</v>
      </c>
      <c r="T6" s="108">
        <f>J6/2</f>
        <v>9860500</v>
      </c>
      <c r="U6" s="8" t="s">
        <v>242</v>
      </c>
      <c r="V6" s="8" t="s">
        <v>3756</v>
      </c>
      <c r="W6" s="8"/>
      <c r="X6" s="8"/>
      <c r="Y6" s="210"/>
      <c r="Z6" s="8">
        <v>6680645</v>
      </c>
      <c r="AA6" s="88" t="s">
        <v>3137</v>
      </c>
      <c r="AB6" s="8" t="s">
        <v>81</v>
      </c>
      <c r="AC6" s="111">
        <f t="shared" si="0"/>
        <v>9860500</v>
      </c>
      <c r="AD6" s="8" t="s">
        <v>172</v>
      </c>
      <c r="AE6" s="8" t="s">
        <v>3751</v>
      </c>
      <c r="AF6" s="8" t="s">
        <v>3687</v>
      </c>
      <c r="AG6" s="211"/>
      <c r="AH6" s="178"/>
      <c r="AI6" s="8"/>
      <c r="AJ6" s="111"/>
      <c r="AK6" s="8"/>
      <c r="AL6" s="8"/>
      <c r="AM6" s="8"/>
      <c r="AN6" s="9"/>
      <c r="AO6" s="9"/>
      <c r="AP6" s="9"/>
      <c r="AQ6" s="213"/>
      <c r="AR6" s="9"/>
      <c r="AS6" s="9"/>
      <c r="AT6" s="9"/>
      <c r="AU6" s="9"/>
      <c r="AV6" s="9"/>
      <c r="AW6" s="9"/>
      <c r="AX6" s="213"/>
      <c r="AY6" s="9"/>
      <c r="AZ6" s="9"/>
      <c r="BA6" s="9"/>
      <c r="BB6" s="9"/>
      <c r="BC6" s="9"/>
      <c r="BD6" s="9"/>
      <c r="BE6" s="180"/>
      <c r="BF6" s="9"/>
      <c r="BG6" s="9"/>
      <c r="BH6" s="9"/>
      <c r="BI6" s="295" t="s">
        <v>3661</v>
      </c>
      <c r="BJ6" s="295" t="s">
        <v>3662</v>
      </c>
      <c r="BK6" s="9"/>
      <c r="BL6" s="11"/>
      <c r="BM6" s="9"/>
      <c r="BN6" s="9"/>
      <c r="BO6" s="9"/>
      <c r="BP6" s="11"/>
      <c r="BQ6" s="9"/>
      <c r="BR6" s="9"/>
      <c r="BS6" s="9"/>
      <c r="BT6" s="9"/>
      <c r="BU6" s="9"/>
      <c r="BV6" s="9"/>
      <c r="BW6" s="9"/>
      <c r="BX6" s="9"/>
      <c r="BY6" s="9" t="s">
        <v>3721</v>
      </c>
      <c r="BZ6" s="9"/>
      <c r="CA6" s="9" t="s">
        <v>3821</v>
      </c>
      <c r="CB6" s="9"/>
    </row>
    <row r="7" spans="1:81" s="6" customFormat="1" ht="48">
      <c r="A7" s="8">
        <v>5</v>
      </c>
      <c r="B7" s="290" t="s">
        <v>3806</v>
      </c>
      <c r="C7" s="178" t="s">
        <v>3822</v>
      </c>
      <c r="D7" s="194" t="s">
        <v>3823</v>
      </c>
      <c r="E7" s="8" t="s">
        <v>3809</v>
      </c>
      <c r="F7" s="8">
        <v>2020</v>
      </c>
      <c r="G7" s="8">
        <v>2020</v>
      </c>
      <c r="H7" s="178"/>
      <c r="I7" s="178"/>
      <c r="J7" s="209">
        <v>16000000</v>
      </c>
      <c r="K7" s="8" t="s">
        <v>3472</v>
      </c>
      <c r="L7" s="8"/>
      <c r="M7" s="8"/>
      <c r="N7" s="8" t="s">
        <v>3811</v>
      </c>
      <c r="O7" s="8" t="s">
        <v>3686</v>
      </c>
      <c r="P7" s="8"/>
      <c r="Q7" s="8">
        <v>6680628</v>
      </c>
      <c r="R7" s="8" t="s">
        <v>89</v>
      </c>
      <c r="S7" s="88" t="s">
        <v>3825</v>
      </c>
      <c r="T7" s="108">
        <f>J7/3</f>
        <v>5333333.333333333</v>
      </c>
      <c r="U7" s="8" t="s">
        <v>207</v>
      </c>
      <c r="V7" s="8" t="s">
        <v>3756</v>
      </c>
      <c r="W7" s="8"/>
      <c r="X7" s="8"/>
      <c r="Y7" s="210"/>
      <c r="Z7" s="8">
        <v>6680626</v>
      </c>
      <c r="AA7" s="88" t="s">
        <v>1296</v>
      </c>
      <c r="AB7" s="8" t="s">
        <v>45</v>
      </c>
      <c r="AC7" s="111">
        <f t="shared" si="0"/>
        <v>5333333.333333333</v>
      </c>
      <c r="AD7" s="8" t="s">
        <v>256</v>
      </c>
      <c r="AE7" s="8" t="s">
        <v>3756</v>
      </c>
      <c r="AF7" s="8" t="s">
        <v>3687</v>
      </c>
      <c r="AG7" s="211">
        <v>6680698</v>
      </c>
      <c r="AH7" s="212" t="s">
        <v>1290</v>
      </c>
      <c r="AI7" s="8" t="s">
        <v>211</v>
      </c>
      <c r="AJ7" s="111">
        <f>T7</f>
        <v>5333333.333333333</v>
      </c>
      <c r="AK7" s="8" t="s">
        <v>207</v>
      </c>
      <c r="AL7" s="8" t="s">
        <v>3756</v>
      </c>
      <c r="AM7" s="8" t="s">
        <v>3687</v>
      </c>
      <c r="AN7" s="9"/>
      <c r="AO7" s="9"/>
      <c r="AP7" s="9"/>
      <c r="AQ7" s="213"/>
      <c r="AR7" s="9"/>
      <c r="AS7" s="9"/>
      <c r="AT7" s="9"/>
      <c r="AU7" s="9"/>
      <c r="AV7" s="9"/>
      <c r="AW7" s="9"/>
      <c r="AX7" s="213"/>
      <c r="AY7" s="9"/>
      <c r="AZ7" s="9"/>
      <c r="BA7" s="9"/>
      <c r="BB7" s="9"/>
      <c r="BC7" s="9"/>
      <c r="BD7" s="9"/>
      <c r="BE7" s="180"/>
      <c r="BF7" s="9"/>
      <c r="BG7" s="9"/>
      <c r="BH7" s="9"/>
      <c r="BI7" s="295" t="s">
        <v>3661</v>
      </c>
      <c r="BJ7" s="295" t="s">
        <v>3662</v>
      </c>
      <c r="BK7" s="9"/>
      <c r="BL7" s="11"/>
      <c r="BM7" s="9"/>
      <c r="BN7" s="9"/>
      <c r="BO7" s="9"/>
      <c r="BP7" s="11"/>
      <c r="BQ7" s="9"/>
      <c r="BR7" s="9"/>
      <c r="BS7" s="9"/>
      <c r="BT7" s="9"/>
      <c r="BU7" s="9"/>
      <c r="BV7" s="9"/>
      <c r="BW7" s="9"/>
      <c r="BX7" s="9"/>
      <c r="BY7" s="9"/>
      <c r="BZ7" s="9"/>
      <c r="CA7" s="9"/>
      <c r="CB7" s="9"/>
    </row>
    <row r="8" spans="1:81" s="6" customFormat="1" ht="48">
      <c r="A8" s="8">
        <v>6</v>
      </c>
      <c r="B8" s="290" t="s">
        <v>3806</v>
      </c>
      <c r="C8" s="178" t="s">
        <v>3826</v>
      </c>
      <c r="D8" s="194" t="s">
        <v>3827</v>
      </c>
      <c r="E8" s="8" t="s">
        <v>3809</v>
      </c>
      <c r="F8" s="8">
        <v>2020</v>
      </c>
      <c r="G8" s="8">
        <v>2020</v>
      </c>
      <c r="H8" s="178"/>
      <c r="I8" s="178"/>
      <c r="J8" s="209">
        <v>19770000</v>
      </c>
      <c r="K8" s="8" t="s">
        <v>3472</v>
      </c>
      <c r="L8" s="8"/>
      <c r="M8" s="8"/>
      <c r="N8" s="8" t="s">
        <v>3811</v>
      </c>
      <c r="O8" s="8" t="s">
        <v>3686</v>
      </c>
      <c r="P8" s="8"/>
      <c r="Q8" s="8">
        <v>6681205</v>
      </c>
      <c r="R8" s="8" t="s">
        <v>56</v>
      </c>
      <c r="S8" s="88" t="s">
        <v>3828</v>
      </c>
      <c r="T8" s="108">
        <f>J8/2</f>
        <v>9885000</v>
      </c>
      <c r="U8" s="8" t="s">
        <v>179</v>
      </c>
      <c r="V8" s="8" t="s">
        <v>3756</v>
      </c>
      <c r="W8" s="8"/>
      <c r="X8" s="8"/>
      <c r="Y8" s="210"/>
      <c r="Z8" s="8">
        <v>6682174</v>
      </c>
      <c r="AA8" s="88" t="s">
        <v>2573</v>
      </c>
      <c r="AB8" s="8" t="s">
        <v>27</v>
      </c>
      <c r="AC8" s="111">
        <f t="shared" si="0"/>
        <v>9885000</v>
      </c>
      <c r="AD8" s="8" t="s">
        <v>179</v>
      </c>
      <c r="AE8" s="8" t="s">
        <v>3756</v>
      </c>
      <c r="AF8" s="8" t="s">
        <v>3687</v>
      </c>
      <c r="AG8" s="211"/>
      <c r="AH8" s="178"/>
      <c r="AI8" s="8"/>
      <c r="AJ8" s="111"/>
      <c r="AK8" s="8"/>
      <c r="AL8" s="8"/>
      <c r="AM8" s="8"/>
      <c r="AN8" s="9"/>
      <c r="AO8" s="9"/>
      <c r="AP8" s="9"/>
      <c r="AQ8" s="213"/>
      <c r="AR8" s="9"/>
      <c r="AS8" s="9"/>
      <c r="AT8" s="9"/>
      <c r="AU8" s="9"/>
      <c r="AV8" s="9"/>
      <c r="AW8" s="9"/>
      <c r="AX8" s="213"/>
      <c r="AY8" s="9"/>
      <c r="AZ8" s="9"/>
      <c r="BA8" s="9"/>
      <c r="BB8" s="9"/>
      <c r="BC8" s="9"/>
      <c r="BD8" s="9"/>
      <c r="BE8" s="180"/>
      <c r="BF8" s="9"/>
      <c r="BG8" s="9"/>
      <c r="BH8" s="9"/>
      <c r="BI8" s="295" t="s">
        <v>3661</v>
      </c>
      <c r="BJ8" s="295" t="s">
        <v>3662</v>
      </c>
      <c r="BK8" s="9"/>
      <c r="BL8" s="11"/>
      <c r="BM8" s="9"/>
      <c r="BN8" s="9"/>
      <c r="BO8" s="9"/>
      <c r="BP8" s="11"/>
      <c r="BQ8" s="9"/>
      <c r="BR8" s="9"/>
      <c r="BS8" s="9"/>
      <c r="BT8" s="9"/>
      <c r="BU8" s="9"/>
      <c r="BV8" s="9"/>
      <c r="BW8" s="9"/>
      <c r="BX8" s="9"/>
      <c r="BY8" s="9"/>
      <c r="BZ8" s="9"/>
      <c r="CA8" s="9"/>
      <c r="CB8" s="9"/>
    </row>
    <row r="9" spans="1:81" s="6" customFormat="1" ht="48">
      <c r="A9" s="8">
        <v>7</v>
      </c>
      <c r="B9" s="290" t="s">
        <v>3806</v>
      </c>
      <c r="C9" s="178" t="s">
        <v>3829</v>
      </c>
      <c r="D9" s="194" t="s">
        <v>3830</v>
      </c>
      <c r="E9" s="8" t="s">
        <v>3809</v>
      </c>
      <c r="F9" s="8">
        <v>2020</v>
      </c>
      <c r="G9" s="8">
        <v>2020</v>
      </c>
      <c r="H9" s="178">
        <v>12</v>
      </c>
      <c r="I9" s="178" t="s">
        <v>3685</v>
      </c>
      <c r="J9" s="209">
        <v>16097000</v>
      </c>
      <c r="K9" s="8" t="s">
        <v>3472</v>
      </c>
      <c r="L9" s="8">
        <v>2</v>
      </c>
      <c r="M9" s="8"/>
      <c r="N9" s="8" t="s">
        <v>3811</v>
      </c>
      <c r="O9" s="8" t="s">
        <v>3686</v>
      </c>
      <c r="P9" s="8"/>
      <c r="Q9" s="8">
        <v>6680683</v>
      </c>
      <c r="R9" s="8" t="s">
        <v>17</v>
      </c>
      <c r="S9" s="88" t="s">
        <v>3831</v>
      </c>
      <c r="T9" s="108">
        <f>J9/2</f>
        <v>8048500</v>
      </c>
      <c r="U9" s="8" t="s">
        <v>207</v>
      </c>
      <c r="V9" s="8" t="s">
        <v>3756</v>
      </c>
      <c r="W9" s="8"/>
      <c r="X9" s="8"/>
      <c r="Y9" s="210"/>
      <c r="Z9" s="8">
        <v>6680741</v>
      </c>
      <c r="AA9" s="88" t="s">
        <v>3832</v>
      </c>
      <c r="AB9" s="8" t="s">
        <v>23</v>
      </c>
      <c r="AC9" s="111">
        <f t="shared" si="0"/>
        <v>8048500</v>
      </c>
      <c r="AD9" s="8" t="s">
        <v>172</v>
      </c>
      <c r="AE9" s="8" t="s">
        <v>3751</v>
      </c>
      <c r="AF9" s="8" t="s">
        <v>3687</v>
      </c>
      <c r="AG9" s="211"/>
      <c r="AH9" s="178"/>
      <c r="AI9" s="8"/>
      <c r="AJ9" s="111"/>
      <c r="AK9" s="8"/>
      <c r="AL9" s="8"/>
      <c r="AM9" s="8"/>
      <c r="AN9" s="9"/>
      <c r="AO9" s="9"/>
      <c r="AP9" s="9"/>
      <c r="AQ9" s="213"/>
      <c r="AR9" s="9"/>
      <c r="AS9" s="9"/>
      <c r="AT9" s="9"/>
      <c r="AU9" s="9"/>
      <c r="AV9" s="9"/>
      <c r="AW9" s="9"/>
      <c r="AX9" s="213"/>
      <c r="AY9" s="9"/>
      <c r="AZ9" s="9"/>
      <c r="BA9" s="9"/>
      <c r="BB9" s="9"/>
      <c r="BC9" s="9"/>
      <c r="BD9" s="9"/>
      <c r="BE9" s="180"/>
      <c r="BF9" s="9"/>
      <c r="BG9" s="9"/>
      <c r="BH9" s="9"/>
      <c r="BI9" s="295" t="s">
        <v>3661</v>
      </c>
      <c r="BJ9" s="295" t="s">
        <v>3662</v>
      </c>
      <c r="BK9" s="9"/>
      <c r="BL9" s="11"/>
      <c r="BM9" s="9"/>
      <c r="BN9" s="9"/>
      <c r="BO9" s="9"/>
      <c r="BP9" s="11"/>
      <c r="BQ9" s="9"/>
      <c r="BR9" s="9"/>
      <c r="BS9" s="9"/>
      <c r="BT9" s="9"/>
      <c r="BU9" s="9"/>
      <c r="BV9" s="9"/>
      <c r="BW9" s="9"/>
      <c r="BX9" s="9"/>
      <c r="BY9" s="9" t="s">
        <v>3721</v>
      </c>
      <c r="BZ9" s="9"/>
      <c r="CA9" s="9"/>
      <c r="CB9" s="9"/>
    </row>
    <row r="10" spans="1:81" s="6" customFormat="1" ht="48">
      <c r="A10" s="8">
        <v>8</v>
      </c>
      <c r="B10" s="290" t="s">
        <v>3806</v>
      </c>
      <c r="C10" s="178" t="s">
        <v>3833</v>
      </c>
      <c r="D10" s="194" t="s">
        <v>3834</v>
      </c>
      <c r="E10" s="8" t="s">
        <v>3809</v>
      </c>
      <c r="F10" s="8">
        <v>2020</v>
      </c>
      <c r="G10" s="8">
        <v>2020</v>
      </c>
      <c r="H10" s="178">
        <v>12</v>
      </c>
      <c r="I10" s="178" t="s">
        <v>3763</v>
      </c>
      <c r="J10" s="209">
        <v>19431000</v>
      </c>
      <c r="K10" s="8" t="s">
        <v>3472</v>
      </c>
      <c r="L10" s="8">
        <v>3</v>
      </c>
      <c r="M10" s="8"/>
      <c r="N10" s="8" t="s">
        <v>3811</v>
      </c>
      <c r="O10" s="8" t="s">
        <v>3686</v>
      </c>
      <c r="P10" s="8"/>
      <c r="Q10" s="8">
        <v>6680627</v>
      </c>
      <c r="R10" s="8" t="s">
        <v>88</v>
      </c>
      <c r="S10" s="88" t="s">
        <v>3835</v>
      </c>
      <c r="T10" s="108">
        <f>J10/3</f>
        <v>6477000</v>
      </c>
      <c r="U10" s="8" t="s">
        <v>197</v>
      </c>
      <c r="V10" s="8" t="s">
        <v>3751</v>
      </c>
      <c r="W10" s="8"/>
      <c r="X10" s="8"/>
      <c r="Y10" s="210"/>
      <c r="Z10" s="8">
        <v>6665306</v>
      </c>
      <c r="AA10" s="88" t="s">
        <v>3805</v>
      </c>
      <c r="AB10" s="8" t="s">
        <v>35</v>
      </c>
      <c r="AC10" s="111">
        <f t="shared" si="0"/>
        <v>6477000</v>
      </c>
      <c r="AD10" s="8" t="s">
        <v>217</v>
      </c>
      <c r="AE10" s="8" t="s">
        <v>3756</v>
      </c>
      <c r="AF10" s="8" t="s">
        <v>3687</v>
      </c>
      <c r="AG10" s="211">
        <v>6680648</v>
      </c>
      <c r="AH10" s="178">
        <v>724089201</v>
      </c>
      <c r="AI10" s="8" t="s">
        <v>24</v>
      </c>
      <c r="AJ10" s="111">
        <f>T10</f>
        <v>6477000</v>
      </c>
      <c r="AK10" s="8" t="s">
        <v>217</v>
      </c>
      <c r="AL10" s="8" t="s">
        <v>3756</v>
      </c>
      <c r="AM10" s="8" t="s">
        <v>3687</v>
      </c>
      <c r="AN10" s="9"/>
      <c r="AO10" s="9"/>
      <c r="AP10" s="9"/>
      <c r="AQ10" s="213"/>
      <c r="AR10" s="9"/>
      <c r="AS10" s="9"/>
      <c r="AT10" s="9"/>
      <c r="AU10" s="9"/>
      <c r="AV10" s="9"/>
      <c r="AW10" s="9"/>
      <c r="AX10" s="213"/>
      <c r="AY10" s="9"/>
      <c r="AZ10" s="9"/>
      <c r="BA10" s="9"/>
      <c r="BB10" s="9"/>
      <c r="BC10" s="9"/>
      <c r="BD10" s="9"/>
      <c r="BE10" s="180"/>
      <c r="BF10" s="9"/>
      <c r="BG10" s="9"/>
      <c r="BH10" s="9"/>
      <c r="BI10" s="295" t="s">
        <v>3661</v>
      </c>
      <c r="BJ10" s="295" t="s">
        <v>3662</v>
      </c>
      <c r="BK10" s="9"/>
      <c r="BL10" s="11"/>
      <c r="BM10" s="9"/>
      <c r="BN10" s="9"/>
      <c r="BO10" s="9"/>
      <c r="BP10" s="11"/>
      <c r="BQ10" s="9"/>
      <c r="BR10" s="9"/>
      <c r="BS10" s="9"/>
      <c r="BT10" s="9"/>
      <c r="BU10" s="9"/>
      <c r="BV10" s="9"/>
      <c r="BW10" s="9"/>
      <c r="BX10" s="9"/>
      <c r="BY10" s="9" t="s">
        <v>3721</v>
      </c>
      <c r="BZ10" s="9"/>
      <c r="CA10" s="9" t="s">
        <v>3836</v>
      </c>
      <c r="CB10" s="9"/>
    </row>
    <row r="11" spans="1:81" s="6" customFormat="1" ht="48">
      <c r="A11" s="8">
        <v>9</v>
      </c>
      <c r="B11" s="290" t="s">
        <v>3806</v>
      </c>
      <c r="C11" s="178" t="s">
        <v>3837</v>
      </c>
      <c r="D11" s="194" t="s">
        <v>3838</v>
      </c>
      <c r="E11" s="8" t="s">
        <v>3809</v>
      </c>
      <c r="F11" s="8">
        <v>2020</v>
      </c>
      <c r="G11" s="8">
        <v>2020</v>
      </c>
      <c r="H11" s="178">
        <v>12</v>
      </c>
      <c r="I11" s="178" t="s">
        <v>3776</v>
      </c>
      <c r="J11" s="209">
        <v>19990000</v>
      </c>
      <c r="K11" s="8" t="s">
        <v>3472</v>
      </c>
      <c r="L11" s="8">
        <v>2</v>
      </c>
      <c r="M11" s="8"/>
      <c r="N11" s="8" t="s">
        <v>3811</v>
      </c>
      <c r="O11" s="8" t="s">
        <v>3686</v>
      </c>
      <c r="P11" s="8"/>
      <c r="Q11" s="8">
        <v>6680726</v>
      </c>
      <c r="R11" s="8" t="s">
        <v>93</v>
      </c>
      <c r="S11" s="88" t="s">
        <v>3839</v>
      </c>
      <c r="T11" s="108">
        <f>J11/3</f>
        <v>6663333.333333333</v>
      </c>
      <c r="U11" s="8" t="s">
        <v>179</v>
      </c>
      <c r="V11" s="8" t="s">
        <v>3756</v>
      </c>
      <c r="W11" s="8"/>
      <c r="X11" s="8"/>
      <c r="Y11" s="210"/>
      <c r="Z11" s="8">
        <v>6680680</v>
      </c>
      <c r="AA11" s="88" t="s">
        <v>3840</v>
      </c>
      <c r="AB11" s="8" t="s">
        <v>1246</v>
      </c>
      <c r="AC11" s="111">
        <f t="shared" si="0"/>
        <v>6663333.333333333</v>
      </c>
      <c r="AD11" s="8" t="s">
        <v>179</v>
      </c>
      <c r="AE11" s="8" t="s">
        <v>3756</v>
      </c>
      <c r="AF11" s="8" t="s">
        <v>3687</v>
      </c>
      <c r="AG11" s="211">
        <v>6680623</v>
      </c>
      <c r="AH11" s="178">
        <v>721088602</v>
      </c>
      <c r="AI11" s="8" t="s">
        <v>37</v>
      </c>
      <c r="AJ11" s="111">
        <f>T11</f>
        <v>6663333.333333333</v>
      </c>
      <c r="AK11" s="8" t="s">
        <v>217</v>
      </c>
      <c r="AL11" s="8" t="s">
        <v>3756</v>
      </c>
      <c r="AM11" s="8" t="s">
        <v>3687</v>
      </c>
      <c r="AN11" s="9"/>
      <c r="AO11" s="9"/>
      <c r="AP11" s="9"/>
      <c r="AQ11" s="213"/>
      <c r="AR11" s="9"/>
      <c r="AS11" s="9"/>
      <c r="AT11" s="9"/>
      <c r="AU11" s="9"/>
      <c r="AV11" s="9"/>
      <c r="AW11" s="9"/>
      <c r="AX11" s="213"/>
      <c r="AY11" s="9"/>
      <c r="AZ11" s="9"/>
      <c r="BA11" s="9"/>
      <c r="BB11" s="9"/>
      <c r="BC11" s="9"/>
      <c r="BD11" s="9"/>
      <c r="BE11" s="180"/>
      <c r="BF11" s="9"/>
      <c r="BG11" s="9"/>
      <c r="BH11" s="9"/>
      <c r="BI11" s="295" t="s">
        <v>3661</v>
      </c>
      <c r="BJ11" s="295" t="s">
        <v>3662</v>
      </c>
      <c r="BK11" s="9"/>
      <c r="BL11" s="11"/>
      <c r="BM11" s="9"/>
      <c r="BN11" s="9"/>
      <c r="BO11" s="9"/>
      <c r="BP11" s="11"/>
      <c r="BQ11" s="9"/>
      <c r="BR11" s="9"/>
      <c r="BS11" s="9"/>
      <c r="BT11" s="9"/>
      <c r="BU11" s="9"/>
      <c r="BV11" s="9"/>
      <c r="BW11" s="9"/>
      <c r="BX11" s="9"/>
      <c r="BY11" s="9" t="s">
        <v>3721</v>
      </c>
      <c r="BZ11" s="9"/>
      <c r="CA11" s="9"/>
      <c r="CB11" s="9"/>
    </row>
    <row r="12" spans="1:81" s="6" customFormat="1" ht="48">
      <c r="A12" s="8">
        <v>10</v>
      </c>
      <c r="B12" s="290" t="s">
        <v>3806</v>
      </c>
      <c r="C12" s="178" t="s">
        <v>3841</v>
      </c>
      <c r="D12" s="194" t="s">
        <v>3842</v>
      </c>
      <c r="E12" s="8" t="s">
        <v>3809</v>
      </c>
      <c r="F12" s="8">
        <v>2020</v>
      </c>
      <c r="G12" s="8">
        <v>2020</v>
      </c>
      <c r="H12" s="178">
        <v>12</v>
      </c>
      <c r="I12" s="178"/>
      <c r="J12" s="209">
        <v>19800000</v>
      </c>
      <c r="K12" s="8" t="s">
        <v>3472</v>
      </c>
      <c r="L12" s="8">
        <v>3</v>
      </c>
      <c r="M12" s="8"/>
      <c r="N12" s="8" t="s">
        <v>3811</v>
      </c>
      <c r="O12" s="8" t="s">
        <v>3686</v>
      </c>
      <c r="P12" s="8"/>
      <c r="Q12" s="8">
        <v>6680641</v>
      </c>
      <c r="R12" s="8" t="s">
        <v>92</v>
      </c>
      <c r="S12" s="88" t="s">
        <v>3843</v>
      </c>
      <c r="T12" s="108">
        <f>J12/2</f>
        <v>9900000</v>
      </c>
      <c r="U12" s="8" t="s">
        <v>169</v>
      </c>
      <c r="V12" s="8" t="s">
        <v>3751</v>
      </c>
      <c r="W12" s="8"/>
      <c r="X12" s="8"/>
      <c r="Y12" s="210"/>
      <c r="Z12" s="8">
        <v>6680685</v>
      </c>
      <c r="AA12" s="88" t="s">
        <v>3797</v>
      </c>
      <c r="AB12" s="8" t="s">
        <v>3844</v>
      </c>
      <c r="AC12" s="111">
        <f t="shared" si="0"/>
        <v>9900000</v>
      </c>
      <c r="AD12" s="8" t="s">
        <v>176</v>
      </c>
      <c r="AE12" s="8" t="s">
        <v>3751</v>
      </c>
      <c r="AF12" s="8" t="s">
        <v>3687</v>
      </c>
      <c r="AG12" s="211"/>
      <c r="AH12" s="178"/>
      <c r="AI12" s="8"/>
      <c r="AJ12" s="111"/>
      <c r="AK12" s="8"/>
      <c r="AL12" s="8"/>
      <c r="AM12" s="8"/>
      <c r="AN12" s="9"/>
      <c r="AO12" s="9"/>
      <c r="AP12" s="9"/>
      <c r="AQ12" s="213"/>
      <c r="AR12" s="9"/>
      <c r="AS12" s="9"/>
      <c r="AT12" s="9"/>
      <c r="AU12" s="9"/>
      <c r="AV12" s="9"/>
      <c r="AW12" s="9"/>
      <c r="AX12" s="213"/>
      <c r="AY12" s="9"/>
      <c r="AZ12" s="9"/>
      <c r="BA12" s="9"/>
      <c r="BB12" s="9"/>
      <c r="BC12" s="9"/>
      <c r="BD12" s="9"/>
      <c r="BE12" s="180"/>
      <c r="BF12" s="9"/>
      <c r="BG12" s="9"/>
      <c r="BH12" s="9"/>
      <c r="BI12" s="295" t="s">
        <v>3661</v>
      </c>
      <c r="BJ12" s="295" t="s">
        <v>3662</v>
      </c>
      <c r="BK12" s="9"/>
      <c r="BL12" s="11"/>
      <c r="BM12" s="9"/>
      <c r="BN12" s="9"/>
      <c r="BO12" s="9"/>
      <c r="BP12" s="11"/>
      <c r="BQ12" s="9"/>
      <c r="BR12" s="9"/>
      <c r="BS12" s="9"/>
      <c r="BT12" s="9"/>
      <c r="BU12" s="9"/>
      <c r="BV12" s="9"/>
      <c r="BW12" s="9"/>
      <c r="BX12" s="9"/>
      <c r="BY12" s="9" t="s">
        <v>3721</v>
      </c>
      <c r="BZ12" s="9"/>
      <c r="CA12" s="9" t="s">
        <v>3845</v>
      </c>
      <c r="CB12" s="9"/>
    </row>
    <row r="13" spans="1:81" s="6" customFormat="1" ht="48">
      <c r="A13" s="8">
        <v>11</v>
      </c>
      <c r="B13" s="291" t="s">
        <v>3870</v>
      </c>
      <c r="C13" s="8"/>
      <c r="D13" s="194" t="s">
        <v>3871</v>
      </c>
      <c r="E13" s="8" t="s">
        <v>3872</v>
      </c>
      <c r="F13" s="8">
        <v>2020</v>
      </c>
      <c r="G13" s="8">
        <v>2020</v>
      </c>
      <c r="H13" s="8"/>
      <c r="I13" s="8"/>
      <c r="J13" s="261">
        <v>100000000</v>
      </c>
      <c r="K13" s="8" t="s">
        <v>3472</v>
      </c>
      <c r="L13" s="8"/>
      <c r="M13" s="8"/>
      <c r="N13" s="8" t="s">
        <v>3811</v>
      </c>
      <c r="O13" s="8" t="s">
        <v>3686</v>
      </c>
      <c r="P13" s="8"/>
      <c r="Q13" s="8">
        <v>6680651</v>
      </c>
      <c r="R13" s="8" t="s">
        <v>19</v>
      </c>
      <c r="S13" s="88" t="s">
        <v>3865</v>
      </c>
      <c r="T13" s="450">
        <f>J13/3</f>
        <v>33333333.333333332</v>
      </c>
      <c r="U13" s="8" t="s">
        <v>176</v>
      </c>
      <c r="V13" s="8" t="s">
        <v>3751</v>
      </c>
      <c r="W13" s="8"/>
      <c r="X13" s="8"/>
      <c r="Y13" s="210"/>
      <c r="Z13" s="8">
        <v>6805206</v>
      </c>
      <c r="AA13" s="214">
        <v>8920230021</v>
      </c>
      <c r="AB13" s="8" t="s">
        <v>72</v>
      </c>
      <c r="AC13" s="530">
        <f t="shared" si="0"/>
        <v>33333333.333333332</v>
      </c>
      <c r="AD13" s="8" t="s">
        <v>217</v>
      </c>
      <c r="AE13" s="8" t="s">
        <v>3756</v>
      </c>
      <c r="AF13" s="8" t="s">
        <v>3687</v>
      </c>
      <c r="AG13" s="9"/>
      <c r="AH13" s="8"/>
      <c r="AI13" s="8"/>
      <c r="AJ13" s="530"/>
      <c r="AK13" s="8"/>
      <c r="AL13" s="8"/>
      <c r="AM13" s="8"/>
      <c r="AN13" s="9">
        <v>6859016</v>
      </c>
      <c r="AO13" s="13" t="s">
        <v>2785</v>
      </c>
      <c r="AP13" s="9" t="s">
        <v>60</v>
      </c>
      <c r="AQ13" s="531">
        <f>AC13</f>
        <v>33333333.333333332</v>
      </c>
      <c r="AR13" s="8" t="s">
        <v>176</v>
      </c>
      <c r="AS13" s="8" t="s">
        <v>3751</v>
      </c>
      <c r="AT13" s="8" t="s">
        <v>3687</v>
      </c>
      <c r="AU13" s="9"/>
      <c r="AV13" s="9"/>
      <c r="AW13" s="9"/>
      <c r="AX13" s="531"/>
      <c r="AY13" s="9"/>
      <c r="AZ13" s="9"/>
      <c r="BA13" s="9"/>
      <c r="BB13" s="9"/>
      <c r="BC13" s="9"/>
      <c r="BD13" s="9"/>
      <c r="BE13" s="180"/>
      <c r="BF13" s="9"/>
      <c r="BG13" s="9"/>
      <c r="BH13" s="9"/>
      <c r="BI13" s="8" t="s">
        <v>3661</v>
      </c>
      <c r="BJ13" s="8" t="s">
        <v>3662</v>
      </c>
      <c r="BK13" s="9"/>
      <c r="BL13" s="11"/>
      <c r="BM13" s="9"/>
      <c r="BN13" s="9"/>
      <c r="BO13" s="9"/>
      <c r="BP13" s="11"/>
      <c r="BQ13" s="9"/>
      <c r="BR13" s="9"/>
      <c r="BS13" s="9"/>
      <c r="BT13" s="9"/>
      <c r="BU13" s="9"/>
      <c r="BV13" s="9"/>
      <c r="BW13" s="9"/>
      <c r="BX13" s="9"/>
      <c r="BY13" s="9"/>
      <c r="BZ13" s="9"/>
      <c r="CA13" s="9"/>
      <c r="CB13" s="9"/>
      <c r="CC13" s="424"/>
    </row>
    <row r="14" spans="1:81" s="6" customFormat="1" ht="48">
      <c r="A14" s="8">
        <v>12</v>
      </c>
      <c r="B14" s="291" t="s">
        <v>3880</v>
      </c>
      <c r="C14" s="8"/>
      <c r="D14" s="194" t="s">
        <v>3881</v>
      </c>
      <c r="E14" s="8" t="s">
        <v>3872</v>
      </c>
      <c r="F14" s="8">
        <v>2020</v>
      </c>
      <c r="G14" s="8">
        <v>2020</v>
      </c>
      <c r="H14" s="8"/>
      <c r="I14" s="8"/>
      <c r="J14" s="261">
        <v>86400000</v>
      </c>
      <c r="K14" s="8" t="s">
        <v>3472</v>
      </c>
      <c r="L14" s="8"/>
      <c r="M14" s="8"/>
      <c r="N14" s="8" t="s">
        <v>3811</v>
      </c>
      <c r="O14" s="8" t="s">
        <v>3686</v>
      </c>
      <c r="P14" s="8"/>
      <c r="Q14" s="8">
        <v>6665306</v>
      </c>
      <c r="R14" s="8" t="s">
        <v>35</v>
      </c>
      <c r="S14" s="88" t="s">
        <v>3805</v>
      </c>
      <c r="T14" s="450">
        <f>J14/2</f>
        <v>43200000</v>
      </c>
      <c r="U14" s="8" t="s">
        <v>217</v>
      </c>
      <c r="V14" s="8" t="s">
        <v>3756</v>
      </c>
      <c r="W14" s="8"/>
      <c r="X14" s="8"/>
      <c r="Y14" s="210"/>
      <c r="Z14" s="8"/>
      <c r="AA14" s="214"/>
      <c r="AB14" s="8"/>
      <c r="AC14" s="530"/>
      <c r="AD14" s="8"/>
      <c r="AE14" s="8"/>
      <c r="AF14" s="8"/>
      <c r="AG14" s="9">
        <v>6859016</v>
      </c>
      <c r="AH14" s="13" t="s">
        <v>2785</v>
      </c>
      <c r="AI14" s="8" t="s">
        <v>60</v>
      </c>
      <c r="AJ14" s="530">
        <f>T14</f>
        <v>43200000</v>
      </c>
      <c r="AK14" s="8" t="s">
        <v>176</v>
      </c>
      <c r="AL14" s="8" t="s">
        <v>3751</v>
      </c>
      <c r="AM14" s="8" t="s">
        <v>3687</v>
      </c>
      <c r="AN14" s="9"/>
      <c r="AO14" s="9"/>
      <c r="AP14" s="9"/>
      <c r="AQ14" s="531"/>
      <c r="AR14" s="9"/>
      <c r="AS14" s="9"/>
      <c r="AT14" s="9"/>
      <c r="AU14" s="9"/>
      <c r="AV14" s="9"/>
      <c r="AW14" s="9"/>
      <c r="AX14" s="531"/>
      <c r="AY14" s="9"/>
      <c r="AZ14" s="9"/>
      <c r="BA14" s="9"/>
      <c r="BB14" s="9"/>
      <c r="BC14" s="9"/>
      <c r="BD14" s="9"/>
      <c r="BE14" s="180"/>
      <c r="BF14" s="9"/>
      <c r="BG14" s="9"/>
      <c r="BH14" s="9"/>
      <c r="BI14" s="8" t="s">
        <v>3661</v>
      </c>
      <c r="BJ14" s="8" t="s">
        <v>3662</v>
      </c>
      <c r="BK14" s="9"/>
      <c r="BL14" s="11"/>
      <c r="BM14" s="9"/>
      <c r="BN14" s="9"/>
      <c r="BO14" s="9"/>
      <c r="BP14" s="11"/>
      <c r="BQ14" s="9"/>
      <c r="BR14" s="9"/>
      <c r="BS14" s="9"/>
      <c r="BT14" s="9"/>
      <c r="BU14" s="9"/>
      <c r="BV14" s="9"/>
      <c r="BW14" s="9"/>
      <c r="BX14" s="9"/>
      <c r="BY14" s="9"/>
      <c r="BZ14" s="9"/>
      <c r="CA14" s="9"/>
      <c r="CB14" s="9"/>
    </row>
    <row r="15" spans="1:81" s="6" customFormat="1" ht="48">
      <c r="A15" s="8">
        <v>13</v>
      </c>
      <c r="B15" s="291" t="s">
        <v>3882</v>
      </c>
      <c r="C15" s="8"/>
      <c r="D15" s="194" t="s">
        <v>3883</v>
      </c>
      <c r="E15" s="8" t="s">
        <v>3872</v>
      </c>
      <c r="F15" s="8">
        <v>2020</v>
      </c>
      <c r="G15" s="8">
        <v>2020</v>
      </c>
      <c r="H15" s="8"/>
      <c r="I15" s="8"/>
      <c r="J15" s="261">
        <v>200000000</v>
      </c>
      <c r="K15" s="8" t="s">
        <v>3472</v>
      </c>
      <c r="L15" s="8"/>
      <c r="M15" s="8"/>
      <c r="N15" s="8" t="s">
        <v>3811</v>
      </c>
      <c r="O15" s="8" t="s">
        <v>3686</v>
      </c>
      <c r="P15" s="8"/>
      <c r="Q15" s="8">
        <v>6680633</v>
      </c>
      <c r="R15" s="8" t="s">
        <v>25</v>
      </c>
      <c r="S15" s="88" t="s">
        <v>3791</v>
      </c>
      <c r="T15" s="450">
        <f>J15/2</f>
        <v>100000000</v>
      </c>
      <c r="U15" s="8" t="s">
        <v>179</v>
      </c>
      <c r="V15" s="8" t="s">
        <v>3756</v>
      </c>
      <c r="W15" s="8"/>
      <c r="X15" s="8"/>
      <c r="Y15" s="210"/>
      <c r="Z15" s="8">
        <v>6665306</v>
      </c>
      <c r="AA15" s="88" t="s">
        <v>3805</v>
      </c>
      <c r="AB15" s="9" t="s">
        <v>35</v>
      </c>
      <c r="AC15" s="530">
        <f>T15</f>
        <v>100000000</v>
      </c>
      <c r="AD15" s="8" t="s">
        <v>217</v>
      </c>
      <c r="AE15" s="8" t="s">
        <v>3756</v>
      </c>
      <c r="AF15" s="8" t="s">
        <v>3687</v>
      </c>
      <c r="AG15" s="9"/>
      <c r="AH15" s="8"/>
      <c r="AI15" s="8"/>
      <c r="AJ15" s="530"/>
      <c r="AK15" s="8"/>
      <c r="AL15" s="8"/>
      <c r="AM15" s="8"/>
      <c r="AN15" s="8">
        <v>6665306</v>
      </c>
      <c r="AO15" s="88" t="s">
        <v>3805</v>
      </c>
      <c r="AP15" s="9" t="s">
        <v>35</v>
      </c>
      <c r="AQ15" s="531"/>
      <c r="AR15" s="8" t="s">
        <v>217</v>
      </c>
      <c r="AS15" s="8" t="s">
        <v>3756</v>
      </c>
      <c r="AT15" s="8" t="s">
        <v>3687</v>
      </c>
      <c r="AU15" s="9"/>
      <c r="AV15" s="9"/>
      <c r="AW15" s="9"/>
      <c r="AX15" s="531"/>
      <c r="AY15" s="9"/>
      <c r="AZ15" s="9"/>
      <c r="BA15" s="9"/>
      <c r="BB15" s="9"/>
      <c r="BC15" s="9"/>
      <c r="BD15" s="9"/>
      <c r="BE15" s="180"/>
      <c r="BF15" s="9"/>
      <c r="BG15" s="9"/>
      <c r="BH15" s="9"/>
      <c r="BI15" s="8" t="s">
        <v>3661</v>
      </c>
      <c r="BJ15" s="8" t="s">
        <v>3662</v>
      </c>
      <c r="BK15" s="9"/>
      <c r="BL15" s="11"/>
      <c r="BM15" s="9"/>
      <c r="BN15" s="9"/>
      <c r="BO15" s="9"/>
      <c r="BP15" s="11"/>
      <c r="BQ15" s="9"/>
      <c r="BR15" s="9"/>
      <c r="BS15" s="9"/>
      <c r="BT15" s="9"/>
      <c r="BU15" s="9"/>
      <c r="BV15" s="9"/>
      <c r="BW15" s="9"/>
      <c r="BX15" s="9"/>
      <c r="BY15" s="9"/>
      <c r="BZ15" s="9"/>
      <c r="CA15" s="9"/>
      <c r="CB15" s="9"/>
      <c r="CC15" s="424"/>
    </row>
    <row r="16" spans="1:81" s="6" customFormat="1" ht="60">
      <c r="A16" s="8">
        <v>14</v>
      </c>
      <c r="B16" s="290" t="s">
        <v>4011</v>
      </c>
      <c r="C16" s="292" t="s">
        <v>4012</v>
      </c>
      <c r="D16" s="194" t="s">
        <v>4013</v>
      </c>
      <c r="E16" s="8" t="s">
        <v>66</v>
      </c>
      <c r="F16" s="8">
        <v>2021</v>
      </c>
      <c r="G16" s="8">
        <v>2021</v>
      </c>
      <c r="H16" s="8">
        <v>8</v>
      </c>
      <c r="I16" s="8" t="s">
        <v>4014</v>
      </c>
      <c r="J16" s="209">
        <v>40000000</v>
      </c>
      <c r="K16" s="8" t="s">
        <v>3472</v>
      </c>
      <c r="L16" s="8">
        <v>4</v>
      </c>
      <c r="M16" s="8" t="s">
        <v>4015</v>
      </c>
      <c r="N16" s="8" t="s">
        <v>9</v>
      </c>
      <c r="O16" s="8" t="s">
        <v>3686</v>
      </c>
      <c r="P16" s="8" t="s">
        <v>3687</v>
      </c>
      <c r="Q16" s="8">
        <v>258471</v>
      </c>
      <c r="R16" s="8" t="s">
        <v>67</v>
      </c>
      <c r="S16" s="88" t="s">
        <v>3972</v>
      </c>
      <c r="T16" s="108">
        <f>J16/1</f>
        <v>40000000</v>
      </c>
      <c r="U16" s="8" t="s">
        <v>176</v>
      </c>
      <c r="V16" s="8" t="s">
        <v>3694</v>
      </c>
      <c r="W16" s="8" t="s">
        <v>3687</v>
      </c>
      <c r="X16" s="8">
        <v>8140</v>
      </c>
      <c r="Y16" s="210" t="s">
        <v>3760</v>
      </c>
      <c r="Z16" s="8"/>
      <c r="AA16" s="210"/>
      <c r="AB16" s="8"/>
      <c r="AC16" s="111"/>
      <c r="AD16" s="8"/>
      <c r="AE16" s="8"/>
      <c r="AF16" s="8"/>
      <c r="AG16" s="211"/>
      <c r="AH16" s="178"/>
      <c r="AI16" s="8"/>
      <c r="AJ16" s="111"/>
      <c r="AK16" s="8"/>
      <c r="AL16" s="8"/>
      <c r="AM16" s="8"/>
      <c r="AN16" s="9"/>
      <c r="AO16" s="9"/>
      <c r="AP16" s="9"/>
      <c r="AQ16" s="213"/>
      <c r="AR16" s="9"/>
      <c r="AS16" s="9"/>
      <c r="AT16" s="9"/>
      <c r="AU16" s="180"/>
      <c r="AV16" s="9"/>
      <c r="AW16" s="9"/>
      <c r="AX16" s="213"/>
      <c r="AY16" s="9"/>
      <c r="AZ16" s="9"/>
      <c r="BA16" s="9"/>
      <c r="BB16" s="9"/>
      <c r="BC16" s="9"/>
      <c r="BD16" s="9"/>
      <c r="BE16" s="9"/>
      <c r="BF16" s="9"/>
      <c r="BG16" s="9"/>
      <c r="BH16" s="9"/>
      <c r="BI16" s="292" t="s">
        <v>3661</v>
      </c>
      <c r="BJ16" s="292" t="s">
        <v>3662</v>
      </c>
      <c r="BK16" s="9" t="s">
        <v>4016</v>
      </c>
      <c r="BL16" s="9" t="s">
        <v>3955</v>
      </c>
      <c r="BM16" s="9" t="s">
        <v>612</v>
      </c>
      <c r="BN16" s="9" t="s">
        <v>3955</v>
      </c>
      <c r="BO16" s="9" t="s">
        <v>1371</v>
      </c>
      <c r="BP16" s="9" t="s">
        <v>3955</v>
      </c>
      <c r="BQ16" s="9" t="s">
        <v>1448</v>
      </c>
      <c r="BR16" s="9" t="s">
        <v>3955</v>
      </c>
      <c r="BS16" s="9" t="s">
        <v>4017</v>
      </c>
      <c r="BT16" s="9" t="s">
        <v>3955</v>
      </c>
      <c r="BU16" s="9" t="s">
        <v>1370</v>
      </c>
      <c r="BV16" s="9" t="s">
        <v>3955</v>
      </c>
      <c r="BW16" s="9"/>
      <c r="BX16" s="9"/>
      <c r="BY16" s="9" t="s">
        <v>4018</v>
      </c>
      <c r="BZ16" s="9" t="s">
        <v>3911</v>
      </c>
      <c r="CA16" s="9" t="s">
        <v>4019</v>
      </c>
      <c r="CB16" s="9" t="s">
        <v>4020</v>
      </c>
    </row>
    <row r="17" spans="1:81" s="6" customFormat="1" ht="72" customHeight="1">
      <c r="A17" s="8">
        <v>15</v>
      </c>
      <c r="B17" s="290" t="s">
        <v>4011</v>
      </c>
      <c r="C17" s="8" t="s">
        <v>1230</v>
      </c>
      <c r="D17" s="194" t="s">
        <v>4021</v>
      </c>
      <c r="E17" s="8" t="s">
        <v>66</v>
      </c>
      <c r="F17" s="8">
        <v>2021</v>
      </c>
      <c r="G17" s="8">
        <v>2021</v>
      </c>
      <c r="H17" s="8">
        <v>12</v>
      </c>
      <c r="I17" s="8" t="s">
        <v>4014</v>
      </c>
      <c r="J17" s="209">
        <v>40000000</v>
      </c>
      <c r="K17" s="8" t="s">
        <v>3472</v>
      </c>
      <c r="L17" s="8">
        <v>4</v>
      </c>
      <c r="M17" s="8" t="s">
        <v>4015</v>
      </c>
      <c r="N17" s="8" t="s">
        <v>9</v>
      </c>
      <c r="O17" s="8" t="s">
        <v>3686</v>
      </c>
      <c r="P17" s="8" t="s">
        <v>3687</v>
      </c>
      <c r="Q17" s="8">
        <v>6680683</v>
      </c>
      <c r="R17" s="8" t="s">
        <v>17</v>
      </c>
      <c r="S17" s="88" t="s">
        <v>2742</v>
      </c>
      <c r="T17" s="108">
        <f>J17/3</f>
        <v>13333333.333333334</v>
      </c>
      <c r="U17" s="8" t="s">
        <v>169</v>
      </c>
      <c r="V17" s="8" t="s">
        <v>3694</v>
      </c>
      <c r="W17" s="8" t="s">
        <v>3687</v>
      </c>
      <c r="X17" s="8">
        <v>8140</v>
      </c>
      <c r="Y17" s="210" t="s">
        <v>3760</v>
      </c>
      <c r="Z17" s="8">
        <v>6778837</v>
      </c>
      <c r="AA17" s="8" t="s">
        <v>1267</v>
      </c>
      <c r="AB17" s="8" t="s">
        <v>136</v>
      </c>
      <c r="AC17" s="111">
        <f>T17</f>
        <v>13333333.333333334</v>
      </c>
      <c r="AD17" s="8" t="s">
        <v>256</v>
      </c>
      <c r="AE17" s="8" t="s">
        <v>3688</v>
      </c>
      <c r="AF17" s="8" t="s">
        <v>3687</v>
      </c>
      <c r="AG17" s="8">
        <v>6767777</v>
      </c>
      <c r="AH17" s="8" t="s">
        <v>2961</v>
      </c>
      <c r="AI17" s="8" t="s">
        <v>4022</v>
      </c>
      <c r="AJ17" s="111">
        <f>T17</f>
        <v>13333333.333333334</v>
      </c>
      <c r="AK17" s="8" t="s">
        <v>256</v>
      </c>
      <c r="AL17" s="8" t="s">
        <v>3688</v>
      </c>
      <c r="AM17" s="8" t="s">
        <v>3687</v>
      </c>
      <c r="AN17" s="9"/>
      <c r="AO17" s="9"/>
      <c r="AP17" s="9"/>
      <c r="AQ17" s="213"/>
      <c r="AR17" s="9"/>
      <c r="AS17" s="9"/>
      <c r="AT17" s="9"/>
      <c r="AU17" s="180"/>
      <c r="AV17" s="9"/>
      <c r="AW17" s="9"/>
      <c r="AX17" s="213"/>
      <c r="AY17" s="9"/>
      <c r="AZ17" s="9"/>
      <c r="BA17" s="9"/>
      <c r="BB17" s="9"/>
      <c r="BC17" s="9"/>
      <c r="BD17" s="9"/>
      <c r="BE17" s="9"/>
      <c r="BF17" s="9"/>
      <c r="BG17" s="9"/>
      <c r="BH17" s="9"/>
      <c r="BI17" s="292" t="s">
        <v>3661</v>
      </c>
      <c r="BJ17" s="292" t="s">
        <v>3662</v>
      </c>
      <c r="BK17" s="9" t="s">
        <v>2392</v>
      </c>
      <c r="BL17" s="9" t="s">
        <v>3955</v>
      </c>
      <c r="BM17" s="9" t="s">
        <v>3745</v>
      </c>
      <c r="BN17" s="9" t="s">
        <v>3955</v>
      </c>
      <c r="BO17" s="9" t="s">
        <v>1451</v>
      </c>
      <c r="BP17" s="9" t="s">
        <v>3955</v>
      </c>
      <c r="BQ17" s="9" t="s">
        <v>4023</v>
      </c>
      <c r="BR17" s="9" t="s">
        <v>3955</v>
      </c>
      <c r="BS17" s="9" t="s">
        <v>4024</v>
      </c>
      <c r="BT17" s="9" t="s">
        <v>3955</v>
      </c>
      <c r="BU17" s="9"/>
      <c r="BV17" s="9" t="s">
        <v>3955</v>
      </c>
      <c r="BW17" s="9"/>
      <c r="BX17" s="9"/>
      <c r="BY17" s="9" t="s">
        <v>4025</v>
      </c>
      <c r="BZ17" s="9" t="s">
        <v>1230</v>
      </c>
      <c r="CA17" s="9" t="s">
        <v>4026</v>
      </c>
      <c r="CB17" s="9"/>
    </row>
    <row r="18" spans="1:81" s="6" customFormat="1" ht="48">
      <c r="A18" s="8">
        <v>16</v>
      </c>
      <c r="B18" s="290" t="s">
        <v>4027</v>
      </c>
      <c r="C18" s="292" t="s">
        <v>4028</v>
      </c>
      <c r="D18" s="194" t="s">
        <v>4029</v>
      </c>
      <c r="E18" s="8" t="s">
        <v>68</v>
      </c>
      <c r="F18" s="8">
        <v>2021</v>
      </c>
      <c r="G18" s="8">
        <v>2021</v>
      </c>
      <c r="H18" s="8">
        <v>8</v>
      </c>
      <c r="I18" s="8" t="s">
        <v>3685</v>
      </c>
      <c r="J18" s="209">
        <f>8103000+12474000</f>
        <v>20577000</v>
      </c>
      <c r="K18" s="8" t="s">
        <v>3472</v>
      </c>
      <c r="L18" s="8">
        <v>2</v>
      </c>
      <c r="M18" s="8"/>
      <c r="N18" s="8"/>
      <c r="O18" s="9"/>
      <c r="P18" s="9"/>
      <c r="Q18" s="101">
        <v>6070770</v>
      </c>
      <c r="R18" s="101" t="s">
        <v>69</v>
      </c>
      <c r="S18" s="215" t="s">
        <v>4030</v>
      </c>
      <c r="T18" s="108"/>
      <c r="U18" s="8" t="s">
        <v>197</v>
      </c>
      <c r="V18" s="8"/>
      <c r="W18" s="8" t="s">
        <v>4031</v>
      </c>
      <c r="X18" s="8">
        <v>228</v>
      </c>
      <c r="Y18" s="210" t="s">
        <v>4032</v>
      </c>
      <c r="Z18" s="14">
        <v>6699792</v>
      </c>
      <c r="AA18" s="216" t="s">
        <v>4033</v>
      </c>
      <c r="AB18" s="101" t="s">
        <v>864</v>
      </c>
      <c r="AC18" s="111"/>
      <c r="AD18" s="101" t="s">
        <v>197</v>
      </c>
      <c r="AE18" s="101"/>
      <c r="AF18" s="8" t="s">
        <v>4031</v>
      </c>
      <c r="AG18" s="14">
        <v>6753293</v>
      </c>
      <c r="AH18" s="217" t="s">
        <v>4034</v>
      </c>
      <c r="AI18" s="101" t="s">
        <v>865</v>
      </c>
      <c r="AJ18" s="108"/>
      <c r="AK18" s="101" t="s">
        <v>197</v>
      </c>
      <c r="AL18" s="101"/>
      <c r="AM18" s="101" t="s">
        <v>4031</v>
      </c>
      <c r="AN18" s="8">
        <v>6680648</v>
      </c>
      <c r="AO18" s="88" t="s">
        <v>1324</v>
      </c>
      <c r="AP18" s="11" t="s">
        <v>24</v>
      </c>
      <c r="AQ18" s="108">
        <f>J18</f>
        <v>20577000</v>
      </c>
      <c r="AR18" s="8" t="s">
        <v>217</v>
      </c>
      <c r="AS18" s="8" t="s">
        <v>3688</v>
      </c>
      <c r="AT18" s="8" t="s">
        <v>3687</v>
      </c>
      <c r="AU18" s="180"/>
      <c r="AV18" s="9"/>
      <c r="AW18" s="9"/>
      <c r="AX18" s="213"/>
      <c r="AY18" s="9"/>
      <c r="AZ18" s="9"/>
      <c r="BA18" s="9"/>
      <c r="BB18" s="9"/>
      <c r="BC18" s="9"/>
      <c r="BD18" s="9"/>
      <c r="BE18" s="9"/>
      <c r="BF18" s="9"/>
      <c r="BG18" s="9"/>
      <c r="BH18" s="9"/>
      <c r="BI18" s="292" t="s">
        <v>3661</v>
      </c>
      <c r="BJ18" s="292" t="s">
        <v>3662</v>
      </c>
      <c r="BK18" s="9"/>
      <c r="BL18" s="9"/>
      <c r="BM18" s="9"/>
      <c r="BN18" s="9"/>
      <c r="BO18" s="9"/>
      <c r="BP18" s="9"/>
      <c r="BQ18" s="9"/>
      <c r="BR18" s="9"/>
      <c r="BS18" s="9"/>
      <c r="BT18" s="9"/>
      <c r="BU18" s="9"/>
      <c r="BV18" s="9"/>
      <c r="BW18" s="9"/>
      <c r="BX18" s="9"/>
      <c r="BY18" s="9" t="s">
        <v>4035</v>
      </c>
      <c r="BZ18" s="9" t="s">
        <v>4036</v>
      </c>
      <c r="CA18" s="9" t="s">
        <v>3752</v>
      </c>
      <c r="CB18" s="9" t="s">
        <v>4037</v>
      </c>
    </row>
    <row r="19" spans="1:81" s="6" customFormat="1" ht="48">
      <c r="A19" s="8">
        <v>17</v>
      </c>
      <c r="B19" s="290" t="s">
        <v>4038</v>
      </c>
      <c r="C19" s="292" t="s">
        <v>4039</v>
      </c>
      <c r="D19" s="194" t="s">
        <v>4040</v>
      </c>
      <c r="E19" s="8" t="s">
        <v>68</v>
      </c>
      <c r="F19" s="8">
        <v>2021</v>
      </c>
      <c r="G19" s="8">
        <v>2021</v>
      </c>
      <c r="H19" s="8">
        <v>12</v>
      </c>
      <c r="I19" s="8" t="s">
        <v>1230</v>
      </c>
      <c r="J19" s="209">
        <v>40000000</v>
      </c>
      <c r="K19" s="8" t="s">
        <v>3472</v>
      </c>
      <c r="L19" s="8">
        <v>4</v>
      </c>
      <c r="M19" s="8"/>
      <c r="N19" s="8"/>
      <c r="O19" s="8"/>
      <c r="P19" s="8"/>
      <c r="Q19" s="8">
        <v>6680622</v>
      </c>
      <c r="R19" s="8" t="s">
        <v>4041</v>
      </c>
      <c r="S19" s="88" t="s">
        <v>1271</v>
      </c>
      <c r="T19" s="108">
        <f>J19/1</f>
        <v>40000000</v>
      </c>
      <c r="U19" s="8" t="s">
        <v>207</v>
      </c>
      <c r="V19" s="8" t="s">
        <v>3688</v>
      </c>
      <c r="W19" s="8" t="s">
        <v>3687</v>
      </c>
      <c r="X19" s="8">
        <v>8140</v>
      </c>
      <c r="Y19" s="210" t="s">
        <v>3760</v>
      </c>
      <c r="Z19" s="8"/>
      <c r="AA19" s="210"/>
      <c r="AB19" s="8"/>
      <c r="AC19" s="111"/>
      <c r="AD19" s="8"/>
      <c r="AE19" s="8"/>
      <c r="AF19" s="8"/>
      <c r="AG19" s="211"/>
      <c r="AH19" s="178"/>
      <c r="AI19" s="8"/>
      <c r="AJ19" s="111"/>
      <c r="AK19" s="8"/>
      <c r="AL19" s="8"/>
      <c r="AM19" s="8"/>
      <c r="AN19" s="9"/>
      <c r="AO19" s="9"/>
      <c r="AP19" s="9"/>
      <c r="AQ19" s="213"/>
      <c r="AR19" s="9"/>
      <c r="AS19" s="9"/>
      <c r="AT19" s="9"/>
      <c r="AU19" s="180"/>
      <c r="AV19" s="9"/>
      <c r="AW19" s="9"/>
      <c r="AX19" s="213"/>
      <c r="AY19" s="9"/>
      <c r="AZ19" s="9"/>
      <c r="BA19" s="9"/>
      <c r="BB19" s="9"/>
      <c r="BC19" s="9"/>
      <c r="BD19" s="9"/>
      <c r="BE19" s="9"/>
      <c r="BF19" s="9"/>
      <c r="BG19" s="9"/>
      <c r="BH19" s="9"/>
      <c r="BI19" s="292" t="s">
        <v>3661</v>
      </c>
      <c r="BJ19" s="295" t="s">
        <v>3662</v>
      </c>
      <c r="BK19" s="9" t="s">
        <v>4042</v>
      </c>
      <c r="BL19" s="11"/>
      <c r="BM19" s="9" t="s">
        <v>4043</v>
      </c>
      <c r="BN19" s="9"/>
      <c r="BO19" s="9" t="s">
        <v>4044</v>
      </c>
      <c r="BP19" s="11"/>
      <c r="BQ19" s="9"/>
      <c r="BR19" s="9"/>
      <c r="BS19" s="9"/>
      <c r="BT19" s="9"/>
      <c r="BU19" s="9"/>
      <c r="BV19" s="9"/>
      <c r="BW19" s="9"/>
      <c r="BX19" s="9"/>
      <c r="BY19" s="9" t="s">
        <v>3399</v>
      </c>
      <c r="BZ19" s="9" t="s">
        <v>1230</v>
      </c>
      <c r="CA19" s="9" t="s">
        <v>566</v>
      </c>
      <c r="CB19" s="9"/>
    </row>
    <row r="20" spans="1:81" s="6" customFormat="1" ht="36">
      <c r="A20" s="8">
        <v>18</v>
      </c>
      <c r="B20" s="290" t="s">
        <v>4045</v>
      </c>
      <c r="C20" s="292" t="s">
        <v>4046</v>
      </c>
      <c r="D20" s="194" t="s">
        <v>4047</v>
      </c>
      <c r="E20" s="8" t="s">
        <v>68</v>
      </c>
      <c r="F20" s="8">
        <v>2021</v>
      </c>
      <c r="G20" s="8">
        <v>2021</v>
      </c>
      <c r="H20" s="8">
        <v>11</v>
      </c>
      <c r="I20" s="8" t="s">
        <v>1230</v>
      </c>
      <c r="J20" s="209">
        <f>16750000*2</f>
        <v>33500000</v>
      </c>
      <c r="K20" s="8"/>
      <c r="L20" s="8">
        <v>6</v>
      </c>
      <c r="M20" s="8"/>
      <c r="N20" s="8"/>
      <c r="O20" s="8"/>
      <c r="P20" s="8"/>
      <c r="Q20" s="101"/>
      <c r="R20" s="101" t="s">
        <v>70</v>
      </c>
      <c r="S20" s="419"/>
      <c r="T20" s="108"/>
      <c r="U20" s="8"/>
      <c r="V20" s="8"/>
      <c r="W20" s="8"/>
      <c r="X20" s="8"/>
      <c r="Y20" s="210"/>
      <c r="Z20" s="101"/>
      <c r="AA20" s="420"/>
      <c r="AB20" s="101" t="s">
        <v>4048</v>
      </c>
      <c r="AC20" s="111"/>
      <c r="AD20" s="8"/>
      <c r="AE20" s="8"/>
      <c r="AF20" s="8"/>
      <c r="AG20" s="211"/>
      <c r="AH20" s="178"/>
      <c r="AI20" s="8" t="s">
        <v>72</v>
      </c>
      <c r="AJ20" s="111"/>
      <c r="AK20" s="8"/>
      <c r="AL20" s="8"/>
      <c r="AM20" s="8"/>
      <c r="AN20" s="9"/>
      <c r="AO20" s="9"/>
      <c r="AP20" s="11" t="s">
        <v>1063</v>
      </c>
      <c r="AQ20" s="213"/>
      <c r="AR20" s="9"/>
      <c r="AS20" s="9"/>
      <c r="AT20" s="9"/>
      <c r="AU20" s="180"/>
      <c r="AV20" s="9"/>
      <c r="AW20" s="9"/>
      <c r="AX20" s="213"/>
      <c r="AY20" s="9"/>
      <c r="AZ20" s="9"/>
      <c r="BA20" s="9"/>
      <c r="BB20" s="9"/>
      <c r="BC20" s="9"/>
      <c r="BD20" s="9"/>
      <c r="BE20" s="9"/>
      <c r="BF20" s="9"/>
      <c r="BG20" s="9"/>
      <c r="BH20" s="9"/>
      <c r="BI20" s="292" t="s">
        <v>3661</v>
      </c>
      <c r="BJ20" s="295" t="s">
        <v>3662</v>
      </c>
      <c r="BK20" s="9" t="s">
        <v>4049</v>
      </c>
      <c r="BL20" s="11"/>
      <c r="BM20" s="9"/>
      <c r="BN20" s="9"/>
      <c r="BO20" s="9"/>
      <c r="BP20" s="11"/>
      <c r="BQ20" s="9"/>
      <c r="BR20" s="9"/>
      <c r="BS20" s="9"/>
      <c r="BT20" s="9"/>
      <c r="BU20" s="9"/>
      <c r="BV20" s="9"/>
      <c r="BW20" s="9"/>
      <c r="BX20" s="9"/>
      <c r="BY20" s="9" t="s">
        <v>4050</v>
      </c>
      <c r="BZ20" s="9" t="s">
        <v>1230</v>
      </c>
      <c r="CA20" s="9" t="s">
        <v>1230</v>
      </c>
      <c r="CB20" s="9"/>
    </row>
    <row r="21" spans="1:81" ht="24">
      <c r="A21" s="8">
        <v>19</v>
      </c>
      <c r="B21" s="9" t="s">
        <v>1230</v>
      </c>
      <c r="C21" s="8" t="s">
        <v>1230</v>
      </c>
      <c r="D21" s="194" t="s">
        <v>4201</v>
      </c>
      <c r="E21" s="8" t="s">
        <v>66</v>
      </c>
      <c r="F21" s="8">
        <v>2021</v>
      </c>
      <c r="G21" s="8">
        <v>2021</v>
      </c>
      <c r="H21" s="8"/>
      <c r="I21" s="8"/>
      <c r="J21" s="209"/>
      <c r="K21" s="8"/>
      <c r="L21" s="8"/>
      <c r="M21" s="8"/>
      <c r="N21" s="8"/>
      <c r="O21" s="8"/>
      <c r="P21" s="8"/>
      <c r="Q21" s="8"/>
      <c r="R21" s="8"/>
      <c r="S21" s="214"/>
      <c r="T21" s="108"/>
      <c r="U21" s="8"/>
      <c r="V21" s="8"/>
      <c r="W21" s="8"/>
      <c r="X21" s="8"/>
      <c r="Y21" s="210"/>
      <c r="Z21" s="8"/>
      <c r="AA21" s="210"/>
      <c r="AB21" s="8"/>
      <c r="AC21" s="111"/>
      <c r="AD21" s="8"/>
      <c r="AE21" s="8"/>
      <c r="AF21" s="8"/>
      <c r="AG21" s="211"/>
      <c r="AH21" s="178"/>
      <c r="AI21" s="8"/>
      <c r="AJ21" s="111"/>
      <c r="AK21" s="8"/>
      <c r="AL21" s="8"/>
      <c r="AM21" s="8"/>
      <c r="AN21" s="9"/>
      <c r="AO21" s="9"/>
      <c r="AP21" s="9"/>
      <c r="AQ21" s="213"/>
      <c r="AR21" s="9"/>
      <c r="AS21" s="9"/>
      <c r="AT21" s="9"/>
      <c r="AU21" s="180"/>
      <c r="AV21" s="9"/>
      <c r="AW21" s="9"/>
      <c r="AX21" s="213"/>
      <c r="AY21" s="9"/>
      <c r="AZ21" s="9"/>
      <c r="BA21" s="180"/>
      <c r="BB21" s="9"/>
      <c r="BC21" s="9"/>
      <c r="BD21" s="9"/>
      <c r="BE21" s="9"/>
      <c r="BF21" s="9"/>
      <c r="BG21" s="9"/>
      <c r="BH21" s="9"/>
      <c r="BI21" s="292"/>
      <c r="BJ21" s="8"/>
      <c r="BK21" s="9"/>
      <c r="BL21" s="11"/>
      <c r="BM21" s="9"/>
      <c r="BN21" s="9"/>
      <c r="BO21" s="9"/>
      <c r="BP21" s="11"/>
      <c r="BQ21" s="9"/>
      <c r="BR21" s="9"/>
      <c r="BS21" s="9"/>
      <c r="BT21" s="9"/>
      <c r="BU21" s="9"/>
      <c r="BV21" s="9"/>
      <c r="BW21" s="9"/>
      <c r="BX21" s="9"/>
      <c r="BY21" s="9"/>
      <c r="BZ21" s="9"/>
      <c r="CA21" s="9"/>
      <c r="CB21" s="9"/>
    </row>
    <row r="22" spans="1:81" s="6" customFormat="1" ht="48">
      <c r="A22" s="8">
        <v>20</v>
      </c>
      <c r="B22" s="290" t="s">
        <v>4290</v>
      </c>
      <c r="C22" s="8" t="s">
        <v>1230</v>
      </c>
      <c r="D22" s="11" t="s">
        <v>4337</v>
      </c>
      <c r="E22" s="8" t="s">
        <v>68</v>
      </c>
      <c r="F22" s="8">
        <v>2022</v>
      </c>
      <c r="G22" s="8">
        <v>2022</v>
      </c>
      <c r="H22" s="8" t="s">
        <v>1230</v>
      </c>
      <c r="I22" s="98" t="s">
        <v>4172</v>
      </c>
      <c r="J22" s="209">
        <v>40000000</v>
      </c>
      <c r="K22" s="8" t="s">
        <v>3472</v>
      </c>
      <c r="L22" s="8">
        <v>3</v>
      </c>
      <c r="M22" s="9" t="s">
        <v>4338</v>
      </c>
      <c r="N22" s="9" t="s">
        <v>4339</v>
      </c>
      <c r="O22" s="8" t="s">
        <v>3686</v>
      </c>
      <c r="P22" s="8" t="s">
        <v>3406</v>
      </c>
      <c r="Q22" s="8">
        <v>6680629</v>
      </c>
      <c r="R22" s="8" t="s">
        <v>34</v>
      </c>
      <c r="S22" s="88" t="s">
        <v>2712</v>
      </c>
      <c r="T22" s="108">
        <f>J22/2</f>
        <v>20000000</v>
      </c>
      <c r="U22" s="8" t="s">
        <v>169</v>
      </c>
      <c r="V22" s="8" t="s">
        <v>3751</v>
      </c>
      <c r="W22" s="8" t="s">
        <v>3687</v>
      </c>
      <c r="X22" s="8">
        <v>8140</v>
      </c>
      <c r="Y22" s="210" t="s">
        <v>3760</v>
      </c>
      <c r="Z22" s="8">
        <v>6764236</v>
      </c>
      <c r="AA22" s="88" t="s">
        <v>1972</v>
      </c>
      <c r="AB22" s="8" t="s">
        <v>32</v>
      </c>
      <c r="AC22" s="111">
        <f>T22</f>
        <v>20000000</v>
      </c>
      <c r="AD22" s="8" t="s">
        <v>217</v>
      </c>
      <c r="AE22" s="8" t="s">
        <v>3756</v>
      </c>
      <c r="AF22" s="8" t="s">
        <v>3687</v>
      </c>
      <c r="AG22" s="211"/>
      <c r="AH22" s="178"/>
      <c r="AI22" s="8"/>
      <c r="AJ22" s="111"/>
      <c r="AK22" s="8"/>
      <c r="AL22" s="8"/>
      <c r="AM22" s="8"/>
      <c r="AN22" s="9"/>
      <c r="AO22" s="9"/>
      <c r="AP22" s="9"/>
      <c r="AQ22" s="213"/>
      <c r="AR22" s="9"/>
      <c r="AS22" s="9"/>
      <c r="AT22" s="9"/>
      <c r="AU22" s="9"/>
      <c r="AV22" s="9"/>
      <c r="AW22" s="9"/>
      <c r="AX22" s="213"/>
      <c r="AY22" s="9"/>
      <c r="AZ22" s="9"/>
      <c r="BA22" s="180"/>
      <c r="BB22" s="9"/>
      <c r="BC22" s="9"/>
      <c r="BD22" s="9"/>
      <c r="BE22" s="9"/>
      <c r="BF22" s="9"/>
      <c r="BG22" s="9"/>
      <c r="BH22" s="9"/>
      <c r="BI22" s="292" t="s">
        <v>3661</v>
      </c>
      <c r="BJ22" s="292" t="s">
        <v>3662</v>
      </c>
      <c r="BK22" s="9" t="s">
        <v>4340</v>
      </c>
      <c r="BL22" s="11"/>
      <c r="BM22" s="9" t="s">
        <v>4341</v>
      </c>
      <c r="BN22" s="9"/>
      <c r="BO22" s="9"/>
      <c r="BP22" s="11"/>
      <c r="BQ22" s="9"/>
      <c r="BR22" s="9"/>
      <c r="BS22" s="9"/>
      <c r="BT22" s="9"/>
      <c r="BU22" s="9"/>
      <c r="BV22" s="9"/>
      <c r="BW22" s="9"/>
      <c r="BX22" s="9"/>
      <c r="BY22" s="9"/>
      <c r="BZ22" s="229"/>
      <c r="CA22" s="9"/>
      <c r="CB22" s="9"/>
    </row>
    <row r="23" spans="1:81" s="6" customFormat="1" ht="48">
      <c r="A23" s="8">
        <v>21</v>
      </c>
      <c r="B23" s="290" t="s">
        <v>4342</v>
      </c>
      <c r="C23" s="8" t="s">
        <v>1230</v>
      </c>
      <c r="D23" s="11" t="s">
        <v>4343</v>
      </c>
      <c r="E23" s="8" t="s">
        <v>68</v>
      </c>
      <c r="F23" s="8">
        <v>2022</v>
      </c>
      <c r="G23" s="8">
        <v>2022</v>
      </c>
      <c r="H23" s="8">
        <v>9</v>
      </c>
      <c r="I23" s="98" t="s">
        <v>4064</v>
      </c>
      <c r="J23" s="209">
        <v>13860000</v>
      </c>
      <c r="K23" s="8" t="s">
        <v>3472</v>
      </c>
      <c r="L23" s="8">
        <v>3</v>
      </c>
      <c r="M23" s="9" t="s">
        <v>4338</v>
      </c>
      <c r="N23" s="9" t="s">
        <v>4339</v>
      </c>
      <c r="O23" s="8" t="s">
        <v>3686</v>
      </c>
      <c r="P23" s="11" t="s">
        <v>2362</v>
      </c>
      <c r="Q23" s="8">
        <v>6778837</v>
      </c>
      <c r="R23" s="8" t="s">
        <v>136</v>
      </c>
      <c r="S23" s="13" t="s">
        <v>1267</v>
      </c>
      <c r="T23" s="108">
        <f>J23/1</f>
        <v>13860000</v>
      </c>
      <c r="U23" s="8" t="s">
        <v>256</v>
      </c>
      <c r="V23" s="8" t="s">
        <v>3756</v>
      </c>
      <c r="W23" s="8" t="s">
        <v>3687</v>
      </c>
      <c r="X23" s="8">
        <v>8140</v>
      </c>
      <c r="Y23" s="210" t="s">
        <v>3760</v>
      </c>
      <c r="Z23" s="101"/>
      <c r="AA23" s="420"/>
      <c r="AB23" s="101" t="s">
        <v>1764</v>
      </c>
      <c r="AC23" s="111"/>
      <c r="AD23" s="101"/>
      <c r="AE23" s="101"/>
      <c r="AF23" s="101" t="s">
        <v>2362</v>
      </c>
      <c r="AG23" s="211"/>
      <c r="AH23" s="101"/>
      <c r="AI23" s="101" t="s">
        <v>1762</v>
      </c>
      <c r="AJ23" s="111"/>
      <c r="AK23" s="101"/>
      <c r="AL23" s="101"/>
      <c r="AM23" s="101" t="s">
        <v>2362</v>
      </c>
      <c r="AN23" s="14"/>
      <c r="AO23" s="14"/>
      <c r="AP23" s="101" t="s">
        <v>1763</v>
      </c>
      <c r="AQ23" s="111"/>
      <c r="AR23" s="14"/>
      <c r="AS23" s="14"/>
      <c r="AT23" s="8" t="s">
        <v>2362</v>
      </c>
      <c r="AU23" s="9"/>
      <c r="AV23" s="9"/>
      <c r="AW23" s="9"/>
      <c r="AX23" s="213"/>
      <c r="AY23" s="9"/>
      <c r="AZ23" s="9"/>
      <c r="BA23" s="180"/>
      <c r="BB23" s="9"/>
      <c r="BC23" s="9"/>
      <c r="BD23" s="9"/>
      <c r="BE23" s="9"/>
      <c r="BF23" s="9"/>
      <c r="BG23" s="9"/>
      <c r="BH23" s="9"/>
      <c r="BI23" s="292" t="s">
        <v>3661</v>
      </c>
      <c r="BJ23" s="292" t="s">
        <v>3662</v>
      </c>
      <c r="BK23" s="9"/>
      <c r="BL23" s="11"/>
      <c r="BM23" s="9"/>
      <c r="BN23" s="9"/>
      <c r="BO23" s="9"/>
      <c r="BP23" s="11"/>
      <c r="BQ23" s="9"/>
      <c r="BR23" s="9"/>
      <c r="BS23" s="9"/>
      <c r="BT23" s="9"/>
      <c r="BU23" s="9"/>
      <c r="BV23" s="9"/>
      <c r="BW23" s="9"/>
      <c r="BX23" s="9"/>
      <c r="BY23" s="9"/>
      <c r="BZ23" s="229"/>
      <c r="CA23" s="9"/>
      <c r="CB23" s="9"/>
    </row>
    <row r="24" spans="1:81" s="6" customFormat="1" ht="48">
      <c r="A24" s="8">
        <v>22</v>
      </c>
      <c r="B24" s="290" t="s">
        <v>4342</v>
      </c>
      <c r="C24" s="8" t="s">
        <v>1230</v>
      </c>
      <c r="D24" s="11" t="s">
        <v>4344</v>
      </c>
      <c r="E24" s="8" t="s">
        <v>68</v>
      </c>
      <c r="F24" s="8">
        <v>2022</v>
      </c>
      <c r="G24" s="8">
        <v>2022</v>
      </c>
      <c r="H24" s="8">
        <v>12</v>
      </c>
      <c r="I24" s="98" t="s">
        <v>4172</v>
      </c>
      <c r="J24" s="209">
        <v>17840000</v>
      </c>
      <c r="K24" s="8" t="s">
        <v>3472</v>
      </c>
      <c r="L24" s="8">
        <v>3</v>
      </c>
      <c r="M24" s="9" t="s">
        <v>4338</v>
      </c>
      <c r="N24" s="9" t="s">
        <v>4339</v>
      </c>
      <c r="O24" s="8" t="s">
        <v>3686</v>
      </c>
      <c r="P24" s="11" t="s">
        <v>2362</v>
      </c>
      <c r="Q24" s="210">
        <v>6680678</v>
      </c>
      <c r="R24" s="8" t="s">
        <v>21</v>
      </c>
      <c r="S24" s="8" t="s">
        <v>2013</v>
      </c>
      <c r="T24" s="108">
        <f>J24/2</f>
        <v>8920000</v>
      </c>
      <c r="U24" s="8" t="s">
        <v>4148</v>
      </c>
      <c r="V24" s="8" t="s">
        <v>3751</v>
      </c>
      <c r="W24" s="8" t="s">
        <v>3687</v>
      </c>
      <c r="X24" s="8">
        <v>8140</v>
      </c>
      <c r="Y24" s="210" t="s">
        <v>3760</v>
      </c>
      <c r="Z24" s="240">
        <v>6786182</v>
      </c>
      <c r="AA24" s="240">
        <v>714029601</v>
      </c>
      <c r="AB24" s="8" t="s">
        <v>87</v>
      </c>
      <c r="AC24" s="111">
        <f>T24</f>
        <v>8920000</v>
      </c>
      <c r="AD24" s="8" t="s">
        <v>172</v>
      </c>
      <c r="AE24" s="8" t="s">
        <v>3751</v>
      </c>
      <c r="AF24" s="8" t="s">
        <v>3472</v>
      </c>
      <c r="AG24" s="211"/>
      <c r="AH24" s="101"/>
      <c r="AI24" s="101" t="s">
        <v>1791</v>
      </c>
      <c r="AJ24" s="111"/>
      <c r="AK24" s="101"/>
      <c r="AL24" s="101"/>
      <c r="AM24" s="101" t="s">
        <v>2362</v>
      </c>
      <c r="AN24" s="14"/>
      <c r="AO24" s="14"/>
      <c r="AP24" s="14" t="s">
        <v>1790</v>
      </c>
      <c r="AQ24" s="111"/>
      <c r="AR24" s="14"/>
      <c r="AS24" s="14"/>
      <c r="AT24" s="8" t="s">
        <v>2362</v>
      </c>
      <c r="AU24" s="9"/>
      <c r="AV24" s="9"/>
      <c r="AW24" s="9"/>
      <c r="AX24" s="213"/>
      <c r="AY24" s="9"/>
      <c r="AZ24" s="9"/>
      <c r="BA24" s="180"/>
      <c r="BB24" s="9"/>
      <c r="BC24" s="9"/>
      <c r="BD24" s="9"/>
      <c r="BE24" s="9"/>
      <c r="BF24" s="9"/>
      <c r="BG24" s="9"/>
      <c r="BH24" s="9"/>
      <c r="BI24" s="292" t="s">
        <v>3661</v>
      </c>
      <c r="BJ24" s="295" t="s">
        <v>3662</v>
      </c>
      <c r="BK24" s="9"/>
      <c r="BL24" s="11"/>
      <c r="BM24" s="9"/>
      <c r="BN24" s="9"/>
      <c r="BO24" s="9"/>
      <c r="BP24" s="11"/>
      <c r="BQ24" s="9"/>
      <c r="BR24" s="9"/>
      <c r="BS24" s="9"/>
      <c r="BT24" s="9"/>
      <c r="BU24" s="9"/>
      <c r="BV24" s="9"/>
      <c r="BW24" s="9"/>
      <c r="BX24" s="9"/>
      <c r="BY24" s="230" t="s">
        <v>4345</v>
      </c>
      <c r="BZ24" s="231" t="s">
        <v>4208</v>
      </c>
      <c r="CA24" s="231" t="s">
        <v>3432</v>
      </c>
      <c r="CB24" s="9"/>
    </row>
    <row r="25" spans="1:81" s="6" customFormat="1" ht="48">
      <c r="A25" s="8">
        <v>23</v>
      </c>
      <c r="B25" s="290" t="s">
        <v>4290</v>
      </c>
      <c r="C25" s="292" t="s">
        <v>6349</v>
      </c>
      <c r="D25" s="11" t="s">
        <v>4347</v>
      </c>
      <c r="E25" s="8" t="s">
        <v>4348</v>
      </c>
      <c r="F25" s="8">
        <v>2022</v>
      </c>
      <c r="G25" s="8">
        <v>2022</v>
      </c>
      <c r="H25" s="8">
        <v>12</v>
      </c>
      <c r="I25" s="98" t="s">
        <v>4014</v>
      </c>
      <c r="J25" s="209">
        <v>11000000</v>
      </c>
      <c r="K25" s="8" t="s">
        <v>3472</v>
      </c>
      <c r="L25" s="8">
        <v>3</v>
      </c>
      <c r="M25" s="8" t="s">
        <v>4349</v>
      </c>
      <c r="N25" s="9" t="s">
        <v>4339</v>
      </c>
      <c r="O25" s="8" t="s">
        <v>3686</v>
      </c>
      <c r="P25" s="11" t="s">
        <v>4350</v>
      </c>
      <c r="Q25" s="8">
        <v>6756318</v>
      </c>
      <c r="R25" s="8" t="s">
        <v>4123</v>
      </c>
      <c r="S25" s="88" t="s">
        <v>1238</v>
      </c>
      <c r="T25" s="108">
        <f>J25/2</f>
        <v>5500000</v>
      </c>
      <c r="U25" s="8" t="s">
        <v>311</v>
      </c>
      <c r="V25" s="8" t="s">
        <v>3756</v>
      </c>
      <c r="W25" s="8" t="s">
        <v>3687</v>
      </c>
      <c r="X25" s="8">
        <v>8140</v>
      </c>
      <c r="Y25" s="210" t="s">
        <v>3760</v>
      </c>
      <c r="Z25" s="101"/>
      <c r="AA25" s="420"/>
      <c r="AB25" s="101" t="s">
        <v>1674</v>
      </c>
      <c r="AC25" s="111"/>
      <c r="AD25" s="101"/>
      <c r="AE25" s="101"/>
      <c r="AF25" s="101" t="s">
        <v>4350</v>
      </c>
      <c r="AG25" s="8">
        <v>6680680</v>
      </c>
      <c r="AH25" s="88" t="s">
        <v>1247</v>
      </c>
      <c r="AI25" s="8" t="s">
        <v>16</v>
      </c>
      <c r="AJ25" s="111">
        <f>T25</f>
        <v>5500000</v>
      </c>
      <c r="AK25" s="8" t="s">
        <v>179</v>
      </c>
      <c r="AL25" s="8" t="s">
        <v>3756</v>
      </c>
      <c r="AM25" s="8" t="s">
        <v>3687</v>
      </c>
      <c r="AN25" s="9"/>
      <c r="AO25" s="9"/>
      <c r="AP25" s="9"/>
      <c r="AQ25" s="213"/>
      <c r="AR25" s="9"/>
      <c r="AS25" s="9"/>
      <c r="AT25" s="9"/>
      <c r="AU25" s="9"/>
      <c r="AV25" s="9"/>
      <c r="AW25" s="9"/>
      <c r="AX25" s="213"/>
      <c r="AY25" s="9"/>
      <c r="AZ25" s="9"/>
      <c r="BA25" s="180"/>
      <c r="BB25" s="9"/>
      <c r="BC25" s="9"/>
      <c r="BD25" s="9"/>
      <c r="BE25" s="9"/>
      <c r="BF25" s="9"/>
      <c r="BG25" s="9"/>
      <c r="BH25" s="9"/>
      <c r="BI25" s="292" t="s">
        <v>3661</v>
      </c>
      <c r="BJ25" s="292" t="s">
        <v>3662</v>
      </c>
      <c r="BK25" s="9" t="s">
        <v>4351</v>
      </c>
      <c r="BL25" s="11"/>
      <c r="BM25" s="9" t="s">
        <v>1688</v>
      </c>
      <c r="BN25" s="9"/>
      <c r="BO25" s="9" t="s">
        <v>1572</v>
      </c>
      <c r="BP25" s="11"/>
      <c r="BQ25" s="9"/>
      <c r="BR25" s="9"/>
      <c r="BS25" s="9"/>
      <c r="BT25" s="9"/>
      <c r="BU25" s="9"/>
      <c r="BV25" s="9"/>
      <c r="BW25" s="9"/>
      <c r="BX25" s="9"/>
      <c r="BY25" s="230" t="s">
        <v>4352</v>
      </c>
      <c r="BZ25" s="231" t="s">
        <v>3995</v>
      </c>
      <c r="CA25" s="9"/>
      <c r="CB25" s="9"/>
    </row>
    <row r="26" spans="1:81" s="6" customFormat="1" ht="48">
      <c r="A26" s="8">
        <v>24</v>
      </c>
      <c r="B26" s="290" t="s">
        <v>4375</v>
      </c>
      <c r="C26" s="9" t="s">
        <v>1230</v>
      </c>
      <c r="D26" s="11" t="s">
        <v>4376</v>
      </c>
      <c r="E26" s="8" t="s">
        <v>4377</v>
      </c>
      <c r="F26" s="8">
        <v>2022</v>
      </c>
      <c r="G26" s="8">
        <v>2022</v>
      </c>
      <c r="H26" s="8" t="s">
        <v>1230</v>
      </c>
      <c r="I26" s="98" t="s">
        <v>1230</v>
      </c>
      <c r="J26" s="209">
        <v>346210000</v>
      </c>
      <c r="K26" s="8" t="s">
        <v>3472</v>
      </c>
      <c r="L26" s="8" t="s">
        <v>1230</v>
      </c>
      <c r="M26" s="8" t="s">
        <v>4378</v>
      </c>
      <c r="N26" s="8" t="s">
        <v>3811</v>
      </c>
      <c r="O26" s="8" t="s">
        <v>3686</v>
      </c>
      <c r="P26" s="8" t="s">
        <v>4379</v>
      </c>
      <c r="Q26" s="8">
        <v>6680633</v>
      </c>
      <c r="R26" s="8" t="s">
        <v>25</v>
      </c>
      <c r="S26" s="88" t="s">
        <v>3791</v>
      </c>
      <c r="T26" s="108">
        <f>J26/4</f>
        <v>86552500</v>
      </c>
      <c r="U26" s="8" t="s">
        <v>179</v>
      </c>
      <c r="V26" s="8" t="s">
        <v>3756</v>
      </c>
      <c r="W26" s="8" t="s">
        <v>3687</v>
      </c>
      <c r="X26" s="8">
        <v>8140</v>
      </c>
      <c r="Y26" s="210" t="s">
        <v>3760</v>
      </c>
      <c r="Z26" s="8">
        <v>6682174</v>
      </c>
      <c r="AA26" s="8" t="s">
        <v>2573</v>
      </c>
      <c r="AB26" s="8" t="s">
        <v>27</v>
      </c>
      <c r="AC26" s="111">
        <f>T26</f>
        <v>86552500</v>
      </c>
      <c r="AD26" s="8" t="s">
        <v>179</v>
      </c>
      <c r="AE26" s="8" t="s">
        <v>3756</v>
      </c>
      <c r="AF26" s="8" t="s">
        <v>3687</v>
      </c>
      <c r="AG26" s="8">
        <v>6681205</v>
      </c>
      <c r="AH26" s="88" t="s">
        <v>1993</v>
      </c>
      <c r="AI26" s="8" t="s">
        <v>56</v>
      </c>
      <c r="AJ26" s="111">
        <f>T26</f>
        <v>86552500</v>
      </c>
      <c r="AK26" s="8" t="s">
        <v>179</v>
      </c>
      <c r="AL26" s="8" t="s">
        <v>3756</v>
      </c>
      <c r="AM26" s="8" t="s">
        <v>3687</v>
      </c>
      <c r="AN26" s="8">
        <v>6773159</v>
      </c>
      <c r="AO26" s="8" t="s">
        <v>4152</v>
      </c>
      <c r="AP26" s="8" t="s">
        <v>53</v>
      </c>
      <c r="AQ26" s="111">
        <f>T26</f>
        <v>86552500</v>
      </c>
      <c r="AR26" s="8" t="s">
        <v>256</v>
      </c>
      <c r="AS26" s="9" t="s">
        <v>3756</v>
      </c>
      <c r="AT26" s="8" t="s">
        <v>3687</v>
      </c>
      <c r="AU26" s="9"/>
      <c r="AV26" s="9"/>
      <c r="AW26" s="9"/>
      <c r="AX26" s="213"/>
      <c r="AY26" s="9"/>
      <c r="AZ26" s="9"/>
      <c r="BA26" s="180"/>
      <c r="BB26" s="9"/>
      <c r="BC26" s="9"/>
      <c r="BD26" s="9"/>
      <c r="BE26" s="9"/>
      <c r="BF26" s="9"/>
      <c r="BG26" s="9"/>
      <c r="BH26" s="9"/>
      <c r="BI26" s="295" t="s">
        <v>3661</v>
      </c>
      <c r="BJ26" s="295" t="s">
        <v>3662</v>
      </c>
      <c r="BK26" s="9"/>
      <c r="BL26" s="11"/>
      <c r="BM26" s="9"/>
      <c r="BN26" s="9"/>
      <c r="BO26" s="9"/>
      <c r="BP26" s="11"/>
      <c r="BQ26" s="9"/>
      <c r="BR26" s="9"/>
      <c r="BS26" s="9"/>
      <c r="BT26" s="9"/>
      <c r="BU26" s="9"/>
      <c r="BV26" s="9"/>
      <c r="BW26" s="9"/>
      <c r="BX26" s="9"/>
      <c r="BY26" s="9"/>
      <c r="BZ26" s="229"/>
      <c r="CA26" s="9"/>
      <c r="CB26" s="9"/>
      <c r="CC26" s="424"/>
    </row>
    <row r="27" spans="1:81" s="6" customFormat="1" ht="66" customHeight="1">
      <c r="A27" s="8">
        <v>25</v>
      </c>
      <c r="B27" s="9" t="s">
        <v>1230</v>
      </c>
      <c r="C27" s="9" t="s">
        <v>1230</v>
      </c>
      <c r="D27" s="11" t="s">
        <v>4380</v>
      </c>
      <c r="E27" s="8" t="s">
        <v>4381</v>
      </c>
      <c r="F27" s="8">
        <v>2022</v>
      </c>
      <c r="G27" s="8">
        <v>2022</v>
      </c>
      <c r="H27" s="8">
        <v>6</v>
      </c>
      <c r="I27" s="98" t="s">
        <v>4064</v>
      </c>
      <c r="J27" s="261">
        <v>170110000</v>
      </c>
      <c r="K27" s="8" t="s">
        <v>3472</v>
      </c>
      <c r="L27" s="8">
        <v>7</v>
      </c>
      <c r="M27" s="8" t="s">
        <v>4382</v>
      </c>
      <c r="N27" s="8" t="s">
        <v>3811</v>
      </c>
      <c r="O27" s="8" t="s">
        <v>3686</v>
      </c>
      <c r="P27" s="8" t="s">
        <v>4383</v>
      </c>
      <c r="Q27" s="8">
        <v>6778837</v>
      </c>
      <c r="R27" s="8" t="s">
        <v>136</v>
      </c>
      <c r="S27" s="13" t="s">
        <v>1267</v>
      </c>
      <c r="T27" s="450">
        <f>J27/6</f>
        <v>28351666.666666668</v>
      </c>
      <c r="U27" s="8" t="s">
        <v>256</v>
      </c>
      <c r="V27" s="8" t="s">
        <v>3756</v>
      </c>
      <c r="W27" s="8" t="s">
        <v>3687</v>
      </c>
      <c r="X27" s="8">
        <v>8140</v>
      </c>
      <c r="Y27" s="210" t="s">
        <v>3760</v>
      </c>
      <c r="Z27" s="8">
        <v>6680633</v>
      </c>
      <c r="AA27" s="13" t="s">
        <v>3791</v>
      </c>
      <c r="AB27" s="8" t="s">
        <v>25</v>
      </c>
      <c r="AC27" s="530">
        <f>T27</f>
        <v>28351666.666666668</v>
      </c>
      <c r="AD27" s="8" t="s">
        <v>179</v>
      </c>
      <c r="AE27" s="8" t="s">
        <v>3756</v>
      </c>
      <c r="AF27" s="8" t="s">
        <v>3687</v>
      </c>
      <c r="AG27" s="9">
        <v>258471</v>
      </c>
      <c r="AH27" s="13" t="s">
        <v>3972</v>
      </c>
      <c r="AI27" s="8" t="s">
        <v>67</v>
      </c>
      <c r="AJ27" s="530">
        <f>T27</f>
        <v>28351666.666666668</v>
      </c>
      <c r="AK27" s="8" t="s">
        <v>176</v>
      </c>
      <c r="AL27" s="8" t="s">
        <v>3751</v>
      </c>
      <c r="AM27" s="8" t="s">
        <v>3687</v>
      </c>
      <c r="AN27" s="8">
        <v>6680683</v>
      </c>
      <c r="AO27" s="150" t="s">
        <v>2742</v>
      </c>
      <c r="AP27" s="8" t="s">
        <v>17</v>
      </c>
      <c r="AQ27" s="530">
        <f>T27</f>
        <v>28351666.666666668</v>
      </c>
      <c r="AR27" s="8" t="s">
        <v>3945</v>
      </c>
      <c r="AS27" s="9" t="s">
        <v>3751</v>
      </c>
      <c r="AT27" s="8" t="s">
        <v>3687</v>
      </c>
      <c r="AU27" s="9">
        <v>6682174</v>
      </c>
      <c r="AV27" s="9">
        <v>708069202</v>
      </c>
      <c r="AW27" s="9" t="s">
        <v>27</v>
      </c>
      <c r="AX27" s="531">
        <f>AQ27</f>
        <v>28351666.666666668</v>
      </c>
      <c r="AY27" s="8" t="s">
        <v>179</v>
      </c>
      <c r="AZ27" s="8" t="s">
        <v>3756</v>
      </c>
      <c r="BA27" s="8" t="s">
        <v>3687</v>
      </c>
      <c r="BB27" s="9">
        <v>6681205</v>
      </c>
      <c r="BC27" s="9">
        <v>705109002</v>
      </c>
      <c r="BD27" s="9" t="s">
        <v>56</v>
      </c>
      <c r="BE27" s="9"/>
      <c r="BF27" s="9"/>
      <c r="BG27" s="9"/>
      <c r="BH27" s="9"/>
      <c r="BI27" s="293" t="s">
        <v>3661</v>
      </c>
      <c r="BJ27" s="8" t="s">
        <v>3662</v>
      </c>
      <c r="BK27" s="9"/>
      <c r="BL27" s="11"/>
      <c r="BM27" s="9"/>
      <c r="BN27" s="9"/>
      <c r="BO27" s="9"/>
      <c r="BP27" s="11"/>
      <c r="BQ27" s="9"/>
      <c r="BR27" s="9"/>
      <c r="BS27" s="9"/>
      <c r="BT27" s="9"/>
      <c r="BU27" s="9"/>
      <c r="BV27" s="9"/>
      <c r="BW27" s="9"/>
      <c r="BX27" s="9"/>
      <c r="BY27" s="9" t="s">
        <v>1230</v>
      </c>
      <c r="BZ27" s="228"/>
      <c r="CA27" s="9" t="s">
        <v>1230</v>
      </c>
      <c r="CB27" s="9"/>
    </row>
    <row r="28" spans="1:81" s="6" customFormat="1" ht="48">
      <c r="A28" s="8">
        <v>26</v>
      </c>
      <c r="B28" s="9" t="s">
        <v>1230</v>
      </c>
      <c r="C28" s="9" t="s">
        <v>1230</v>
      </c>
      <c r="D28" s="11" t="s">
        <v>4384</v>
      </c>
      <c r="E28" s="8" t="s">
        <v>4385</v>
      </c>
      <c r="F28" s="8">
        <v>2022</v>
      </c>
      <c r="G28" s="8">
        <v>2022</v>
      </c>
      <c r="H28" s="8">
        <v>12</v>
      </c>
      <c r="I28" s="98" t="s">
        <v>1230</v>
      </c>
      <c r="J28" s="261">
        <v>100000000</v>
      </c>
      <c r="K28" s="8" t="s">
        <v>3472</v>
      </c>
      <c r="L28" s="8" t="s">
        <v>1230</v>
      </c>
      <c r="M28" s="32" t="s">
        <v>3810</v>
      </c>
      <c r="N28" s="8" t="s">
        <v>3811</v>
      </c>
      <c r="O28" s="8" t="s">
        <v>3686</v>
      </c>
      <c r="P28" s="8" t="s">
        <v>4379</v>
      </c>
      <c r="Q28" s="8">
        <v>6680651</v>
      </c>
      <c r="R28" s="8" t="s">
        <v>19</v>
      </c>
      <c r="S28" s="88" t="s">
        <v>1304</v>
      </c>
      <c r="T28" s="450">
        <f>J28/1</f>
        <v>100000000</v>
      </c>
      <c r="U28" s="8" t="s">
        <v>176</v>
      </c>
      <c r="V28" s="8" t="s">
        <v>3751</v>
      </c>
      <c r="W28" s="8" t="s">
        <v>3687</v>
      </c>
      <c r="X28" s="8">
        <v>8140</v>
      </c>
      <c r="Y28" s="210" t="s">
        <v>3760</v>
      </c>
      <c r="Z28" s="8"/>
      <c r="AA28" s="210"/>
      <c r="AB28" s="8"/>
      <c r="AC28" s="530"/>
      <c r="AD28" s="8"/>
      <c r="AE28" s="8"/>
      <c r="AF28" s="8"/>
      <c r="AG28" s="9"/>
      <c r="AH28" s="8"/>
      <c r="AI28" s="8"/>
      <c r="AJ28" s="530"/>
      <c r="AK28" s="8"/>
      <c r="AL28" s="8"/>
      <c r="AM28" s="8"/>
      <c r="AN28" s="9"/>
      <c r="AO28" s="9"/>
      <c r="AP28" s="9"/>
      <c r="AQ28" s="531"/>
      <c r="AR28" s="9"/>
      <c r="AS28" s="9"/>
      <c r="AT28" s="9"/>
      <c r="AU28" s="9"/>
      <c r="AV28" s="9"/>
      <c r="AW28" s="9"/>
      <c r="AX28" s="531"/>
      <c r="AY28" s="9"/>
      <c r="AZ28" s="9"/>
      <c r="BA28" s="180"/>
      <c r="BB28" s="9"/>
      <c r="BC28" s="9"/>
      <c r="BD28" s="9"/>
      <c r="BE28" s="9"/>
      <c r="BF28" s="9"/>
      <c r="BG28" s="9"/>
      <c r="BH28" s="9"/>
      <c r="BI28" s="293" t="s">
        <v>3661</v>
      </c>
      <c r="BJ28" s="8" t="s">
        <v>3662</v>
      </c>
      <c r="BK28" s="9"/>
      <c r="BL28" s="11"/>
      <c r="BM28" s="9"/>
      <c r="BN28" s="9"/>
      <c r="BO28" s="9"/>
      <c r="BP28" s="11"/>
      <c r="BQ28" s="9"/>
      <c r="BR28" s="9"/>
      <c r="BS28" s="9"/>
      <c r="BT28" s="9"/>
      <c r="BU28" s="9"/>
      <c r="BV28" s="9"/>
      <c r="BW28" s="9"/>
      <c r="BX28" s="9"/>
      <c r="BY28" s="9"/>
      <c r="BZ28" s="228"/>
      <c r="CA28" s="9"/>
      <c r="CB28" s="9"/>
    </row>
    <row r="29" spans="1:81" s="6" customFormat="1" ht="51.75" customHeight="1">
      <c r="A29" s="8">
        <v>27</v>
      </c>
      <c r="B29" s="9" t="s">
        <v>1230</v>
      </c>
      <c r="C29" s="9" t="s">
        <v>1230</v>
      </c>
      <c r="D29" s="11" t="s">
        <v>4386</v>
      </c>
      <c r="E29" s="8" t="s">
        <v>4385</v>
      </c>
      <c r="F29" s="8">
        <v>2022</v>
      </c>
      <c r="G29" s="8">
        <v>2022</v>
      </c>
      <c r="H29" s="8">
        <v>12</v>
      </c>
      <c r="I29" s="98" t="s">
        <v>1230</v>
      </c>
      <c r="J29" s="261">
        <v>95000000</v>
      </c>
      <c r="K29" s="8" t="s">
        <v>3472</v>
      </c>
      <c r="L29" s="8" t="s">
        <v>1230</v>
      </c>
      <c r="M29" s="32" t="s">
        <v>3810</v>
      </c>
      <c r="N29" s="8" t="s">
        <v>3811</v>
      </c>
      <c r="O29" s="8" t="s">
        <v>3686</v>
      </c>
      <c r="P29" s="8" t="s">
        <v>4379</v>
      </c>
      <c r="Q29" s="8">
        <v>258471</v>
      </c>
      <c r="R29" s="8" t="s">
        <v>67</v>
      </c>
      <c r="S29" s="88" t="s">
        <v>3972</v>
      </c>
      <c r="T29" s="450">
        <f>J29/1</f>
        <v>95000000</v>
      </c>
      <c r="U29" s="8" t="s">
        <v>176</v>
      </c>
      <c r="V29" s="8" t="s">
        <v>3751</v>
      </c>
      <c r="W29" s="8" t="s">
        <v>3687</v>
      </c>
      <c r="X29" s="8">
        <v>8140</v>
      </c>
      <c r="Y29" s="210" t="s">
        <v>3760</v>
      </c>
      <c r="Z29" s="8"/>
      <c r="AA29" s="210"/>
      <c r="AB29" s="8"/>
      <c r="AC29" s="530"/>
      <c r="AD29" s="8"/>
      <c r="AE29" s="8"/>
      <c r="AF29" s="8"/>
      <c r="AG29" s="9"/>
      <c r="AH29" s="8"/>
      <c r="AI29" s="8"/>
      <c r="AJ29" s="530"/>
      <c r="AK29" s="8"/>
      <c r="AL29" s="8"/>
      <c r="AM29" s="8"/>
      <c r="AN29" s="9"/>
      <c r="AO29" s="9"/>
      <c r="AP29" s="9"/>
      <c r="AQ29" s="531"/>
      <c r="AR29" s="9"/>
      <c r="AS29" s="9"/>
      <c r="AT29" s="9"/>
      <c r="AU29" s="9"/>
      <c r="AV29" s="9"/>
      <c r="AW29" s="9"/>
      <c r="AX29" s="531"/>
      <c r="AY29" s="9"/>
      <c r="AZ29" s="9"/>
      <c r="BA29" s="180"/>
      <c r="BB29" s="9"/>
      <c r="BC29" s="9"/>
      <c r="BD29" s="9"/>
      <c r="BE29" s="9"/>
      <c r="BF29" s="9"/>
      <c r="BG29" s="9"/>
      <c r="BH29" s="9"/>
      <c r="BI29" s="293" t="s">
        <v>3661</v>
      </c>
      <c r="BJ29" s="8" t="s">
        <v>3662</v>
      </c>
      <c r="BK29" s="9"/>
      <c r="BL29" s="11"/>
      <c r="BM29" s="9"/>
      <c r="BN29" s="9"/>
      <c r="BO29" s="9"/>
      <c r="BP29" s="11"/>
      <c r="BQ29" s="9"/>
      <c r="BR29" s="9"/>
      <c r="BS29" s="9"/>
      <c r="BT29" s="9"/>
      <c r="BU29" s="9"/>
      <c r="BV29" s="9"/>
      <c r="BW29" s="9"/>
      <c r="BX29" s="9"/>
      <c r="BY29" s="9"/>
      <c r="BZ29" s="228"/>
      <c r="CA29" s="9"/>
      <c r="CB29" s="9"/>
    </row>
    <row r="30" spans="1:81" s="6" customFormat="1" ht="48">
      <c r="A30" s="8">
        <v>28</v>
      </c>
      <c r="B30" s="290" t="s">
        <v>4511</v>
      </c>
      <c r="C30" s="8" t="s">
        <v>4512</v>
      </c>
      <c r="D30" s="11" t="s">
        <v>4513</v>
      </c>
      <c r="E30" s="8" t="s">
        <v>4377</v>
      </c>
      <c r="F30" s="8">
        <v>2023</v>
      </c>
      <c r="G30" s="8">
        <v>2023</v>
      </c>
      <c r="H30" s="8">
        <v>8</v>
      </c>
      <c r="I30" s="8" t="s">
        <v>4514</v>
      </c>
      <c r="J30" s="209">
        <v>698056500</v>
      </c>
      <c r="K30" s="178" t="s">
        <v>3472</v>
      </c>
      <c r="L30" s="8" t="s">
        <v>1230</v>
      </c>
      <c r="M30" s="8" t="s">
        <v>4378</v>
      </c>
      <c r="N30" s="8" t="s">
        <v>6350</v>
      </c>
      <c r="O30" s="8" t="s">
        <v>3686</v>
      </c>
      <c r="P30" s="8" t="s">
        <v>4515</v>
      </c>
      <c r="Q30" s="8">
        <v>6724784</v>
      </c>
      <c r="R30" s="8" t="s">
        <v>109</v>
      </c>
      <c r="S30" s="150" t="s">
        <v>2069</v>
      </c>
      <c r="T30" s="108">
        <f>J30/4</f>
        <v>174514125</v>
      </c>
      <c r="U30" s="8" t="s">
        <v>172</v>
      </c>
      <c r="V30" s="8" t="s">
        <v>3751</v>
      </c>
      <c r="W30" s="8" t="s">
        <v>3687</v>
      </c>
      <c r="X30" s="8">
        <v>8140</v>
      </c>
      <c r="Y30" s="210">
        <v>72019</v>
      </c>
      <c r="Z30" s="211">
        <v>6680741</v>
      </c>
      <c r="AA30" s="212" t="s">
        <v>2126</v>
      </c>
      <c r="AB30" s="8" t="s">
        <v>23</v>
      </c>
      <c r="AC30" s="111">
        <f>T30</f>
        <v>174514125</v>
      </c>
      <c r="AD30" s="8" t="s">
        <v>172</v>
      </c>
      <c r="AE30" s="8" t="s">
        <v>3751</v>
      </c>
      <c r="AF30" s="8" t="s">
        <v>3687</v>
      </c>
      <c r="AG30" s="8">
        <v>6829130</v>
      </c>
      <c r="AH30" s="150" t="s">
        <v>3308</v>
      </c>
      <c r="AI30" s="8" t="s">
        <v>83</v>
      </c>
      <c r="AJ30" s="111">
        <f>T30</f>
        <v>174514125</v>
      </c>
      <c r="AK30" s="9" t="s">
        <v>172</v>
      </c>
      <c r="AL30" s="8" t="s">
        <v>3751</v>
      </c>
      <c r="AM30" s="8" t="s">
        <v>3687</v>
      </c>
      <c r="AN30" s="8" t="s">
        <v>4409</v>
      </c>
      <c r="AO30" s="210">
        <v>8950850022</v>
      </c>
      <c r="AP30" s="9" t="s">
        <v>404</v>
      </c>
      <c r="AQ30" s="111">
        <f>T30</f>
        <v>174514125</v>
      </c>
      <c r="AR30" s="9" t="s">
        <v>169</v>
      </c>
      <c r="AS30" s="8" t="s">
        <v>3751</v>
      </c>
      <c r="AT30" s="8" t="s">
        <v>3687</v>
      </c>
      <c r="AU30" s="9"/>
      <c r="AV30" s="9"/>
      <c r="AW30" s="9"/>
      <c r="AX30" s="213"/>
      <c r="AY30" s="9"/>
      <c r="AZ30" s="9"/>
      <c r="BA30" s="9"/>
      <c r="BB30" s="223"/>
      <c r="BC30" s="31"/>
      <c r="BD30" s="31"/>
      <c r="BE30" s="31"/>
      <c r="BF30" s="31"/>
      <c r="BG30" s="31"/>
      <c r="BH30" s="31"/>
      <c r="BI30" s="292" t="s">
        <v>3661</v>
      </c>
      <c r="BJ30" s="295" t="s">
        <v>3662</v>
      </c>
      <c r="BK30" s="31" t="s">
        <v>4516</v>
      </c>
      <c r="BL30" s="31"/>
      <c r="BM30" s="31" t="s">
        <v>4517</v>
      </c>
      <c r="BN30" s="31"/>
      <c r="BO30" s="31" t="s">
        <v>4518</v>
      </c>
      <c r="BP30" s="31"/>
      <c r="BQ30" s="31" t="s">
        <v>4519</v>
      </c>
      <c r="BR30" s="31"/>
      <c r="BS30" s="31" t="s">
        <v>4520</v>
      </c>
      <c r="BT30" s="31"/>
      <c r="BU30" s="6" t="s">
        <v>3409</v>
      </c>
      <c r="BV30" s="31"/>
      <c r="BX30" s="31"/>
      <c r="BY30" s="31"/>
      <c r="BZ30" s="31"/>
      <c r="CA30" s="31"/>
      <c r="CB30" s="31"/>
    </row>
    <row r="31" spans="1:81" s="255" customFormat="1" ht="48">
      <c r="A31" s="8">
        <v>29</v>
      </c>
      <c r="B31" s="291" t="s">
        <v>4521</v>
      </c>
      <c r="C31" s="293" t="s">
        <v>4522</v>
      </c>
      <c r="D31" s="194" t="s">
        <v>4523</v>
      </c>
      <c r="E31" s="247" t="s">
        <v>4524</v>
      </c>
      <c r="F31" s="247">
        <v>2023</v>
      </c>
      <c r="G31" s="247">
        <v>2023</v>
      </c>
      <c r="H31" s="247">
        <v>7</v>
      </c>
      <c r="I31" s="247" t="s">
        <v>4479</v>
      </c>
      <c r="J31" s="264">
        <v>100000000</v>
      </c>
      <c r="K31" s="247" t="s">
        <v>3472</v>
      </c>
      <c r="L31" s="247">
        <v>5</v>
      </c>
      <c r="M31" s="247" t="s">
        <v>4525</v>
      </c>
      <c r="N31" s="247" t="s">
        <v>6351</v>
      </c>
      <c r="O31" s="247" t="s">
        <v>3686</v>
      </c>
      <c r="P31" s="247" t="s">
        <v>4526</v>
      </c>
      <c r="Q31" s="247"/>
      <c r="R31" s="247" t="s">
        <v>4527</v>
      </c>
      <c r="S31" s="247"/>
      <c r="T31" s="528">
        <f>J31/1</f>
        <v>100000000</v>
      </c>
      <c r="U31" s="247"/>
      <c r="V31" s="247"/>
      <c r="W31" s="247" t="s">
        <v>708</v>
      </c>
      <c r="X31" s="253"/>
      <c r="Y31" s="529"/>
      <c r="Z31" s="247">
        <v>6724784</v>
      </c>
      <c r="AA31" s="249" t="s">
        <v>2069</v>
      </c>
      <c r="AB31" s="253" t="s">
        <v>109</v>
      </c>
      <c r="AC31" s="283"/>
      <c r="AD31" s="247" t="s">
        <v>172</v>
      </c>
      <c r="AE31" s="247" t="s">
        <v>3751</v>
      </c>
      <c r="AF31" s="247" t="s">
        <v>3687</v>
      </c>
      <c r="AG31" s="253">
        <v>6843797</v>
      </c>
      <c r="AH31" s="247">
        <v>8950850022</v>
      </c>
      <c r="AI31" s="247" t="s">
        <v>404</v>
      </c>
      <c r="AJ31" s="283"/>
      <c r="AK31" s="253" t="s">
        <v>169</v>
      </c>
      <c r="AL31" s="247" t="s">
        <v>3751</v>
      </c>
      <c r="AM31" s="247" t="s">
        <v>3687</v>
      </c>
      <c r="AN31" s="253"/>
      <c r="AO31" s="253"/>
      <c r="AP31" s="253"/>
      <c r="AQ31" s="284"/>
      <c r="AR31" s="253"/>
      <c r="AS31" s="253"/>
      <c r="AT31" s="253"/>
      <c r="AU31" s="253"/>
      <c r="AV31" s="253"/>
      <c r="AW31" s="253"/>
      <c r="AX31" s="284"/>
      <c r="AY31" s="253"/>
      <c r="AZ31" s="253"/>
      <c r="BA31" s="253"/>
      <c r="BB31" s="246"/>
      <c r="BC31" s="256"/>
      <c r="BD31" s="256"/>
      <c r="BE31" s="256"/>
      <c r="BF31" s="256"/>
      <c r="BG31" s="256"/>
      <c r="BH31" s="256"/>
      <c r="BI31" s="293" t="s">
        <v>3661</v>
      </c>
      <c r="BJ31" s="8" t="s">
        <v>3662</v>
      </c>
      <c r="BK31" s="256" t="s">
        <v>4528</v>
      </c>
      <c r="BL31" s="256"/>
      <c r="BM31" s="256" t="s">
        <v>4529</v>
      </c>
      <c r="BN31" s="256"/>
      <c r="BO31" s="256" t="s">
        <v>4530</v>
      </c>
      <c r="BP31" s="256"/>
      <c r="BQ31" s="256"/>
      <c r="BR31" s="256"/>
      <c r="BS31" s="256"/>
      <c r="BT31" s="256"/>
      <c r="BU31" s="256"/>
      <c r="BV31" s="256"/>
      <c r="BW31" s="256"/>
      <c r="BX31" s="256"/>
      <c r="BY31" s="256" t="s">
        <v>3399</v>
      </c>
      <c r="BZ31" s="256"/>
      <c r="CA31" s="256"/>
      <c r="CB31" s="256"/>
      <c r="CC31" s="255" t="s">
        <v>6352</v>
      </c>
    </row>
    <row r="32" spans="1:81" s="255" customFormat="1" ht="48">
      <c r="A32" s="8">
        <v>30</v>
      </c>
      <c r="B32" s="290" t="s">
        <v>4521</v>
      </c>
      <c r="C32" s="292" t="s">
        <v>4531</v>
      </c>
      <c r="D32" s="194" t="s">
        <v>4532</v>
      </c>
      <c r="E32" s="247" t="s">
        <v>4524</v>
      </c>
      <c r="F32" s="247">
        <v>2023</v>
      </c>
      <c r="G32" s="247">
        <v>2023</v>
      </c>
      <c r="H32" s="247">
        <v>8</v>
      </c>
      <c r="I32" s="247" t="s">
        <v>4496</v>
      </c>
      <c r="J32" s="248">
        <v>56740000</v>
      </c>
      <c r="K32" s="265" t="s">
        <v>3472</v>
      </c>
      <c r="L32" s="247">
        <v>7</v>
      </c>
      <c r="M32" s="247" t="s">
        <v>4525</v>
      </c>
      <c r="N32" s="247" t="s">
        <v>6351</v>
      </c>
      <c r="O32" s="247" t="s">
        <v>3686</v>
      </c>
      <c r="P32" s="247" t="s">
        <v>4526</v>
      </c>
      <c r="Q32" s="268"/>
      <c r="R32" s="268"/>
      <c r="S32" s="268"/>
      <c r="T32" s="269">
        <f>J32/1</f>
        <v>56740000</v>
      </c>
      <c r="U32" s="268"/>
      <c r="V32" s="268"/>
      <c r="W32" s="247" t="s">
        <v>708</v>
      </c>
      <c r="X32" s="270"/>
      <c r="Y32" s="271"/>
      <c r="Z32" s="267" t="s">
        <v>4483</v>
      </c>
      <c r="AA32" s="267" t="s">
        <v>1265</v>
      </c>
      <c r="AB32" s="253" t="s">
        <v>98</v>
      </c>
      <c r="AC32" s="250"/>
      <c r="AD32" s="247" t="s">
        <v>217</v>
      </c>
      <c r="AE32" s="247" t="s">
        <v>3756</v>
      </c>
      <c r="AF32" s="247" t="s">
        <v>3687</v>
      </c>
      <c r="AG32" s="253">
        <v>6778519</v>
      </c>
      <c r="AH32" s="267" t="s">
        <v>2164</v>
      </c>
      <c r="AI32" s="247" t="s">
        <v>4533</v>
      </c>
      <c r="AJ32" s="250"/>
      <c r="AK32" s="253" t="s">
        <v>269</v>
      </c>
      <c r="AL32" s="253" t="s">
        <v>3751</v>
      </c>
      <c r="AM32" s="247" t="s">
        <v>3687</v>
      </c>
      <c r="AN32" s="270"/>
      <c r="AO32" s="270"/>
      <c r="AP32" s="270" t="s">
        <v>4534</v>
      </c>
      <c r="AQ32" s="254"/>
      <c r="AR32" s="270"/>
      <c r="AS32" s="270"/>
      <c r="AT32" s="270" t="s">
        <v>191</v>
      </c>
      <c r="AU32" s="270"/>
      <c r="AV32" s="270"/>
      <c r="AW32" s="270" t="s">
        <v>4535</v>
      </c>
      <c r="AX32" s="254"/>
      <c r="AY32" s="270"/>
      <c r="AZ32" s="270"/>
      <c r="BA32" s="270" t="s">
        <v>4536</v>
      </c>
      <c r="BB32" s="246"/>
      <c r="BC32" s="256"/>
      <c r="BD32" s="256"/>
      <c r="BE32" s="256"/>
      <c r="BF32" s="256"/>
      <c r="BG32" s="256"/>
      <c r="BH32" s="256"/>
      <c r="BI32" s="292" t="s">
        <v>3661</v>
      </c>
      <c r="BJ32" s="295" t="s">
        <v>3662</v>
      </c>
      <c r="BK32" s="256" t="s">
        <v>4537</v>
      </c>
      <c r="BL32" s="256"/>
      <c r="BM32" s="256" t="s">
        <v>4538</v>
      </c>
      <c r="BN32" s="256"/>
      <c r="BO32" s="256" t="s">
        <v>4539</v>
      </c>
      <c r="BP32" s="256"/>
      <c r="BQ32" s="256" t="s">
        <v>4540</v>
      </c>
      <c r="BR32" s="256"/>
      <c r="BS32" s="256"/>
      <c r="BT32" s="256"/>
      <c r="BU32" s="256"/>
      <c r="BV32" s="256"/>
      <c r="BW32" s="256"/>
      <c r="BX32" s="256"/>
      <c r="BY32" s="256" t="s">
        <v>4541</v>
      </c>
      <c r="BZ32" s="256"/>
      <c r="CA32" s="256" t="s">
        <v>3752</v>
      </c>
      <c r="CB32" s="256"/>
    </row>
    <row r="33" spans="1:80" s="6" customFormat="1" ht="48">
      <c r="A33" s="8">
        <v>31</v>
      </c>
      <c r="B33" s="290" t="s">
        <v>4543</v>
      </c>
      <c r="C33" s="8" t="s">
        <v>4544</v>
      </c>
      <c r="D33" s="11" t="s">
        <v>4545</v>
      </c>
      <c r="E33" s="8" t="s">
        <v>4546</v>
      </c>
      <c r="F33" s="8">
        <v>2023</v>
      </c>
      <c r="G33" s="8">
        <v>2023</v>
      </c>
      <c r="H33" s="8">
        <v>12</v>
      </c>
      <c r="I33" s="8" t="s">
        <v>4547</v>
      </c>
      <c r="J33" s="209">
        <v>18200000</v>
      </c>
      <c r="K33" s="178" t="s">
        <v>3472</v>
      </c>
      <c r="L33" s="8">
        <v>3</v>
      </c>
      <c r="M33" s="8" t="s">
        <v>3810</v>
      </c>
      <c r="N33" s="8" t="s">
        <v>3423</v>
      </c>
      <c r="O33" s="8" t="s">
        <v>3686</v>
      </c>
      <c r="P33" s="8" t="s">
        <v>4548</v>
      </c>
      <c r="Q33" s="13" t="s">
        <v>4454</v>
      </c>
      <c r="R33" s="8" t="s">
        <v>137</v>
      </c>
      <c r="S33" s="13" t="s">
        <v>2319</v>
      </c>
      <c r="T33" s="272">
        <f>J33/2</f>
        <v>9100000</v>
      </c>
      <c r="U33" s="8" t="s">
        <v>3486</v>
      </c>
      <c r="V33" s="8" t="s">
        <v>3756</v>
      </c>
      <c r="W33" s="8" t="s">
        <v>3687</v>
      </c>
      <c r="X33" s="8">
        <v>8140</v>
      </c>
      <c r="Y33" s="210">
        <v>72019</v>
      </c>
      <c r="Z33" s="8">
        <v>6727245</v>
      </c>
      <c r="AA33" s="88" t="s">
        <v>2177</v>
      </c>
      <c r="AB33" s="8" t="s">
        <v>95</v>
      </c>
      <c r="AC33" s="111">
        <f t="shared" ref="AC33:AC38" si="1">T33</f>
        <v>9100000</v>
      </c>
      <c r="AD33" s="8" t="s">
        <v>3486</v>
      </c>
      <c r="AE33" s="8" t="s">
        <v>3756</v>
      </c>
      <c r="AF33" s="8" t="s">
        <v>3687</v>
      </c>
      <c r="AG33" s="9"/>
      <c r="AH33" s="8"/>
      <c r="AI33" s="8"/>
      <c r="AJ33" s="111"/>
      <c r="AK33" s="9"/>
      <c r="AL33" s="9"/>
      <c r="AM33" s="9"/>
      <c r="AN33" s="9"/>
      <c r="AO33" s="9"/>
      <c r="AP33" s="9"/>
      <c r="AQ33" s="213"/>
      <c r="AR33" s="9"/>
      <c r="AS33" s="9"/>
      <c r="AT33" s="9"/>
      <c r="AU33" s="9"/>
      <c r="AV33" s="9"/>
      <c r="AW33" s="9"/>
      <c r="AX33" s="213"/>
      <c r="AY33" s="9"/>
      <c r="AZ33" s="9"/>
      <c r="BA33" s="9"/>
      <c r="BB33" s="221"/>
      <c r="BC33" s="30"/>
      <c r="BD33" s="30"/>
      <c r="BE33" s="30"/>
      <c r="BF33" s="30"/>
      <c r="BG33" s="30"/>
      <c r="BH33" s="30"/>
      <c r="BI33" s="292" t="s">
        <v>3661</v>
      </c>
      <c r="BJ33" s="295" t="s">
        <v>3662</v>
      </c>
      <c r="BK33" s="30" t="s">
        <v>4549</v>
      </c>
      <c r="BL33" s="21" t="s">
        <v>4458</v>
      </c>
      <c r="BM33" s="30" t="s">
        <v>4550</v>
      </c>
      <c r="BN33" s="21" t="s">
        <v>4458</v>
      </c>
      <c r="BO33" s="30"/>
      <c r="BP33" s="30"/>
      <c r="BQ33" s="30"/>
      <c r="BR33" s="30"/>
      <c r="BS33" s="30"/>
      <c r="BT33" s="30"/>
      <c r="BU33" s="30"/>
      <c r="BV33" s="30"/>
      <c r="BW33" s="30"/>
      <c r="BX33" s="30"/>
      <c r="BY33" s="30" t="s">
        <v>3375</v>
      </c>
      <c r="BZ33" s="30"/>
      <c r="CA33" s="30"/>
      <c r="CB33" s="30"/>
    </row>
    <row r="34" spans="1:80" s="6" customFormat="1" ht="48">
      <c r="A34" s="8">
        <v>32</v>
      </c>
      <c r="B34" s="290" t="s">
        <v>4543</v>
      </c>
      <c r="C34" s="8" t="s">
        <v>4552</v>
      </c>
      <c r="D34" s="11" t="s">
        <v>4553</v>
      </c>
      <c r="E34" s="8" t="s">
        <v>4546</v>
      </c>
      <c r="F34" s="8">
        <v>2023</v>
      </c>
      <c r="G34" s="8">
        <v>2023</v>
      </c>
      <c r="H34" s="8">
        <v>12</v>
      </c>
      <c r="I34" s="8" t="s">
        <v>3685</v>
      </c>
      <c r="J34" s="209">
        <v>16300000</v>
      </c>
      <c r="K34" s="178" t="s">
        <v>3472</v>
      </c>
      <c r="L34" s="8">
        <v>3</v>
      </c>
      <c r="M34" s="8" t="s">
        <v>3810</v>
      </c>
      <c r="N34" s="8" t="s">
        <v>3423</v>
      </c>
      <c r="O34" s="8" t="s">
        <v>3686</v>
      </c>
      <c r="P34" s="8" t="s">
        <v>4548</v>
      </c>
      <c r="Q34" s="13" t="s">
        <v>4554</v>
      </c>
      <c r="R34" s="8" t="s">
        <v>39</v>
      </c>
      <c r="S34" s="13" t="s">
        <v>2189</v>
      </c>
      <c r="T34" s="272">
        <f>J34/3</f>
        <v>5433333.333333333</v>
      </c>
      <c r="U34" s="8" t="s">
        <v>207</v>
      </c>
      <c r="V34" s="8" t="s">
        <v>3756</v>
      </c>
      <c r="W34" s="8" t="s">
        <v>3687</v>
      </c>
      <c r="X34" s="8">
        <v>8140</v>
      </c>
      <c r="Y34" s="210">
        <v>72019</v>
      </c>
      <c r="Z34" s="14"/>
      <c r="AA34" s="273"/>
      <c r="AB34" s="101" t="s">
        <v>2657</v>
      </c>
      <c r="AC34" s="111">
        <f t="shared" si="1"/>
        <v>5433333.333333333</v>
      </c>
      <c r="AD34" s="101" t="s">
        <v>2153</v>
      </c>
      <c r="AE34" s="101"/>
      <c r="AF34" s="14" t="s">
        <v>4555</v>
      </c>
      <c r="AG34" s="8">
        <v>6744406</v>
      </c>
      <c r="AH34" s="88" t="s">
        <v>1273</v>
      </c>
      <c r="AI34" s="8" t="s">
        <v>54</v>
      </c>
      <c r="AJ34" s="111">
        <f>T34</f>
        <v>5433333.333333333</v>
      </c>
      <c r="AK34" s="8" t="s">
        <v>217</v>
      </c>
      <c r="AL34" s="9" t="s">
        <v>3756</v>
      </c>
      <c r="AM34" s="8" t="s">
        <v>3687</v>
      </c>
      <c r="AN34" s="9"/>
      <c r="AO34" s="9"/>
      <c r="AP34" s="9"/>
      <c r="AQ34" s="213"/>
      <c r="AR34" s="9"/>
      <c r="AS34" s="9"/>
      <c r="AT34" s="9"/>
      <c r="AU34" s="9"/>
      <c r="AV34" s="9"/>
      <c r="AW34" s="9"/>
      <c r="AX34" s="213"/>
      <c r="AY34" s="9"/>
      <c r="AZ34" s="9"/>
      <c r="BA34" s="9"/>
      <c r="BB34" s="221"/>
      <c r="BC34" s="30"/>
      <c r="BD34" s="30"/>
      <c r="BE34" s="30"/>
      <c r="BF34" s="30"/>
      <c r="BG34" s="30"/>
      <c r="BH34" s="30"/>
      <c r="BI34" s="292" t="s">
        <v>3661</v>
      </c>
      <c r="BJ34" s="295" t="s">
        <v>3662</v>
      </c>
      <c r="BK34" s="30" t="s">
        <v>4556</v>
      </c>
      <c r="BL34" s="21" t="s">
        <v>4557</v>
      </c>
      <c r="BM34" s="30" t="s">
        <v>4558</v>
      </c>
      <c r="BN34" s="21" t="s">
        <v>4557</v>
      </c>
      <c r="BO34" s="30"/>
      <c r="BP34" s="30"/>
      <c r="BQ34" s="30"/>
      <c r="BR34" s="30"/>
      <c r="BS34" s="30"/>
      <c r="BT34" s="30"/>
      <c r="BU34" s="30"/>
      <c r="BV34" s="30"/>
      <c r="BW34" s="30"/>
      <c r="BX34" s="30"/>
      <c r="BY34" s="30" t="s">
        <v>3373</v>
      </c>
      <c r="BZ34" s="30"/>
      <c r="CA34" s="30"/>
      <c r="CB34" s="30"/>
    </row>
    <row r="35" spans="1:80" s="6" customFormat="1" ht="48">
      <c r="A35" s="8">
        <v>33</v>
      </c>
      <c r="B35" s="290" t="s">
        <v>4543</v>
      </c>
      <c r="C35" s="8" t="s">
        <v>4559</v>
      </c>
      <c r="D35" s="11" t="s">
        <v>4560</v>
      </c>
      <c r="E35" s="8" t="s">
        <v>4546</v>
      </c>
      <c r="F35" s="8">
        <v>2023</v>
      </c>
      <c r="G35" s="8">
        <v>2023</v>
      </c>
      <c r="H35" s="8">
        <v>12</v>
      </c>
      <c r="I35" s="8" t="s">
        <v>4561</v>
      </c>
      <c r="J35" s="209">
        <v>19000000</v>
      </c>
      <c r="K35" s="178" t="s">
        <v>3472</v>
      </c>
      <c r="L35" s="8">
        <v>3</v>
      </c>
      <c r="M35" s="8" t="s">
        <v>3810</v>
      </c>
      <c r="N35" s="8" t="s">
        <v>3423</v>
      </c>
      <c r="O35" s="8" t="s">
        <v>3686</v>
      </c>
      <c r="P35" s="8" t="s">
        <v>4548</v>
      </c>
      <c r="Q35" s="8">
        <v>6756318</v>
      </c>
      <c r="R35" s="8" t="s">
        <v>4123</v>
      </c>
      <c r="S35" s="88" t="s">
        <v>1238</v>
      </c>
      <c r="T35" s="272">
        <f>J35/2</f>
        <v>9500000</v>
      </c>
      <c r="U35" s="8" t="s">
        <v>311</v>
      </c>
      <c r="V35" s="8" t="s">
        <v>3756</v>
      </c>
      <c r="W35" s="8" t="s">
        <v>3687</v>
      </c>
      <c r="X35" s="8">
        <v>8140</v>
      </c>
      <c r="Y35" s="210">
        <v>72019</v>
      </c>
      <c r="Z35" s="8">
        <v>6778837</v>
      </c>
      <c r="AA35" s="13" t="s">
        <v>1267</v>
      </c>
      <c r="AB35" s="8" t="s">
        <v>136</v>
      </c>
      <c r="AC35" s="111">
        <f t="shared" si="1"/>
        <v>9500000</v>
      </c>
      <c r="AD35" s="8" t="s">
        <v>256</v>
      </c>
      <c r="AE35" s="8" t="s">
        <v>3756</v>
      </c>
      <c r="AF35" s="8" t="s">
        <v>3687</v>
      </c>
      <c r="AG35" s="9"/>
      <c r="AH35" s="8"/>
      <c r="AI35" s="8"/>
      <c r="AJ35" s="111"/>
      <c r="AK35" s="9"/>
      <c r="AL35" s="9"/>
      <c r="AM35" s="9"/>
      <c r="AN35" s="9"/>
      <c r="AO35" s="9"/>
      <c r="AP35" s="9"/>
      <c r="AQ35" s="213"/>
      <c r="AR35" s="9"/>
      <c r="AS35" s="9"/>
      <c r="AT35" s="9"/>
      <c r="AU35" s="9"/>
      <c r="AV35" s="9"/>
      <c r="AW35" s="9"/>
      <c r="AX35" s="213"/>
      <c r="AY35" s="9"/>
      <c r="AZ35" s="9"/>
      <c r="BA35" s="9"/>
      <c r="BB35" s="221"/>
      <c r="BC35" s="30"/>
      <c r="BD35" s="30"/>
      <c r="BE35" s="30"/>
      <c r="BF35" s="30"/>
      <c r="BG35" s="30"/>
      <c r="BH35" s="30"/>
      <c r="BI35" s="292" t="s">
        <v>3661</v>
      </c>
      <c r="BJ35" s="295" t="s">
        <v>3662</v>
      </c>
      <c r="BK35" s="30" t="s">
        <v>4562</v>
      </c>
      <c r="BL35" s="21" t="s">
        <v>4563</v>
      </c>
      <c r="BM35" s="30" t="s">
        <v>4564</v>
      </c>
      <c r="BN35" s="21" t="s">
        <v>4563</v>
      </c>
      <c r="BO35" s="30"/>
      <c r="BP35" s="30"/>
      <c r="BQ35" s="30"/>
      <c r="BR35" s="30"/>
      <c r="BS35" s="30"/>
      <c r="BT35" s="30"/>
      <c r="BU35" s="30"/>
      <c r="BV35" s="30"/>
      <c r="BW35" s="30"/>
      <c r="BX35" s="30"/>
      <c r="BY35" s="30" t="s">
        <v>3367</v>
      </c>
      <c r="BZ35" s="30"/>
      <c r="CA35" s="30"/>
      <c r="CB35" s="30"/>
    </row>
    <row r="36" spans="1:80" s="6" customFormat="1" ht="48">
      <c r="A36" s="8">
        <v>34</v>
      </c>
      <c r="B36" s="290" t="s">
        <v>4543</v>
      </c>
      <c r="C36" s="8" t="s">
        <v>4565</v>
      </c>
      <c r="D36" s="11" t="s">
        <v>4566</v>
      </c>
      <c r="E36" s="8" t="s">
        <v>4546</v>
      </c>
      <c r="F36" s="8">
        <v>2023</v>
      </c>
      <c r="G36" s="8">
        <v>2023</v>
      </c>
      <c r="H36" s="8">
        <v>12</v>
      </c>
      <c r="I36" s="8" t="s">
        <v>3685</v>
      </c>
      <c r="J36" s="209">
        <v>15200000</v>
      </c>
      <c r="K36" s="178" t="s">
        <v>3472</v>
      </c>
      <c r="L36" s="8">
        <v>3</v>
      </c>
      <c r="M36" s="8" t="s">
        <v>3810</v>
      </c>
      <c r="N36" s="8" t="s">
        <v>3423</v>
      </c>
      <c r="O36" s="8" t="s">
        <v>3686</v>
      </c>
      <c r="P36" s="8" t="s">
        <v>4548</v>
      </c>
      <c r="Q36" s="13" t="s">
        <v>4567</v>
      </c>
      <c r="R36" s="8" t="s">
        <v>2411</v>
      </c>
      <c r="S36" s="13" t="s">
        <v>4568</v>
      </c>
      <c r="T36" s="272">
        <f>J36/2</f>
        <v>7600000</v>
      </c>
      <c r="U36" s="8" t="s">
        <v>179</v>
      </c>
      <c r="V36" s="8" t="s">
        <v>3756</v>
      </c>
      <c r="W36" s="8" t="s">
        <v>3687</v>
      </c>
      <c r="X36" s="8">
        <v>8140</v>
      </c>
      <c r="Y36" s="210">
        <v>72019</v>
      </c>
      <c r="Z36" s="8" t="s">
        <v>4569</v>
      </c>
      <c r="AA36" s="13" t="s">
        <v>2192</v>
      </c>
      <c r="AB36" s="8" t="s">
        <v>1063</v>
      </c>
      <c r="AC36" s="111">
        <f t="shared" si="1"/>
        <v>7600000</v>
      </c>
      <c r="AD36" s="8" t="s">
        <v>217</v>
      </c>
      <c r="AE36" s="8" t="s">
        <v>3756</v>
      </c>
      <c r="AF36" s="8" t="s">
        <v>3687</v>
      </c>
      <c r="AG36" s="9"/>
      <c r="AH36" s="8"/>
      <c r="AI36" s="8"/>
      <c r="AJ36" s="111"/>
      <c r="AK36" s="9"/>
      <c r="AL36" s="9"/>
      <c r="AM36" s="9"/>
      <c r="AN36" s="9"/>
      <c r="AO36" s="9"/>
      <c r="AP36" s="9"/>
      <c r="AQ36" s="213"/>
      <c r="AR36" s="9"/>
      <c r="AS36" s="9"/>
      <c r="AT36" s="9"/>
      <c r="AU36" s="9"/>
      <c r="AV36" s="9"/>
      <c r="AW36" s="9"/>
      <c r="AX36" s="213"/>
      <c r="AY36" s="9"/>
      <c r="AZ36" s="9"/>
      <c r="BA36" s="9"/>
      <c r="BB36" s="221"/>
      <c r="BC36" s="30"/>
      <c r="BD36" s="30"/>
      <c r="BE36" s="30"/>
      <c r="BF36" s="30"/>
      <c r="BG36" s="30"/>
      <c r="BH36" s="30"/>
      <c r="BI36" s="292" t="s">
        <v>3661</v>
      </c>
      <c r="BJ36" s="295" t="s">
        <v>3662</v>
      </c>
      <c r="BK36" s="30"/>
      <c r="BL36" s="30"/>
      <c r="BM36" s="30"/>
      <c r="BN36" s="30"/>
      <c r="BO36" s="30"/>
      <c r="BP36" s="30"/>
      <c r="BQ36" s="30"/>
      <c r="BR36" s="30"/>
      <c r="BS36" s="30"/>
      <c r="BT36" s="30"/>
      <c r="BU36" s="30"/>
      <c r="BV36" s="30"/>
      <c r="BW36" s="30"/>
      <c r="BX36" s="30"/>
      <c r="BY36" s="30" t="s">
        <v>4570</v>
      </c>
      <c r="BZ36" s="30"/>
      <c r="CA36" s="30"/>
      <c r="CB36" s="30"/>
    </row>
    <row r="37" spans="1:80" s="6" customFormat="1" ht="48">
      <c r="A37" s="8">
        <v>35</v>
      </c>
      <c r="B37" s="290" t="s">
        <v>4543</v>
      </c>
      <c r="C37" s="8" t="s">
        <v>4571</v>
      </c>
      <c r="D37" s="11" t="s">
        <v>4572</v>
      </c>
      <c r="E37" s="8" t="s">
        <v>4546</v>
      </c>
      <c r="F37" s="8">
        <v>2023</v>
      </c>
      <c r="G37" s="8">
        <v>2023</v>
      </c>
      <c r="H37" s="8">
        <v>12</v>
      </c>
      <c r="I37" s="8" t="s">
        <v>4573</v>
      </c>
      <c r="J37" s="209">
        <v>15000000</v>
      </c>
      <c r="K37" s="178" t="s">
        <v>3472</v>
      </c>
      <c r="L37" s="8">
        <v>3</v>
      </c>
      <c r="M37" s="8" t="s">
        <v>3810</v>
      </c>
      <c r="N37" s="8" t="s">
        <v>3423</v>
      </c>
      <c r="O37" s="8" t="s">
        <v>3686</v>
      </c>
      <c r="P37" s="8" t="s">
        <v>4548</v>
      </c>
      <c r="Q37" s="13" t="s">
        <v>4574</v>
      </c>
      <c r="R37" s="8" t="s">
        <v>78</v>
      </c>
      <c r="S37" s="13" t="s">
        <v>1235</v>
      </c>
      <c r="T37" s="272">
        <f>J37/3</f>
        <v>5000000</v>
      </c>
      <c r="U37" s="8" t="s">
        <v>311</v>
      </c>
      <c r="V37" s="8" t="s">
        <v>3756</v>
      </c>
      <c r="W37" s="8" t="s">
        <v>3687</v>
      </c>
      <c r="X37" s="8">
        <v>8140</v>
      </c>
      <c r="Y37" s="210">
        <v>72019</v>
      </c>
      <c r="Z37" s="8">
        <v>6760392</v>
      </c>
      <c r="AA37" s="88" t="s">
        <v>1236</v>
      </c>
      <c r="AB37" s="8" t="s">
        <v>74</v>
      </c>
      <c r="AC37" s="111">
        <f t="shared" si="1"/>
        <v>5000000</v>
      </c>
      <c r="AD37" s="8" t="s">
        <v>311</v>
      </c>
      <c r="AE37" s="8" t="s">
        <v>3756</v>
      </c>
      <c r="AF37" s="8" t="s">
        <v>3687</v>
      </c>
      <c r="AG37" s="212" t="s">
        <v>4393</v>
      </c>
      <c r="AH37" s="222" t="s">
        <v>2960</v>
      </c>
      <c r="AI37" s="8" t="s">
        <v>390</v>
      </c>
      <c r="AJ37" s="111">
        <f>T37</f>
        <v>5000000</v>
      </c>
      <c r="AK37" s="9" t="s">
        <v>256</v>
      </c>
      <c r="AL37" s="9" t="s">
        <v>3756</v>
      </c>
      <c r="AM37" s="8" t="s">
        <v>3687</v>
      </c>
      <c r="AN37" s="9"/>
      <c r="AO37" s="9"/>
      <c r="AP37" s="9"/>
      <c r="AQ37" s="213"/>
      <c r="AR37" s="9"/>
      <c r="AS37" s="9"/>
      <c r="AT37" s="9"/>
      <c r="AU37" s="9"/>
      <c r="AV37" s="9"/>
      <c r="AW37" s="9"/>
      <c r="AX37" s="213"/>
      <c r="AY37" s="9"/>
      <c r="AZ37" s="9"/>
      <c r="BA37" s="9"/>
      <c r="BB37" s="221"/>
      <c r="BC37" s="30"/>
      <c r="BD37" s="30"/>
      <c r="BE37" s="30"/>
      <c r="BF37" s="30"/>
      <c r="BG37" s="30"/>
      <c r="BH37" s="30"/>
      <c r="BI37" s="292" t="s">
        <v>3661</v>
      </c>
      <c r="BJ37" s="295" t="s">
        <v>3662</v>
      </c>
      <c r="BK37" s="30"/>
      <c r="BL37" s="30"/>
      <c r="BM37" s="30"/>
      <c r="BN37" s="30"/>
      <c r="BO37" s="30"/>
      <c r="BP37" s="30"/>
      <c r="BQ37" s="30"/>
      <c r="BR37" s="30"/>
      <c r="BS37" s="30"/>
      <c r="BT37" s="30"/>
      <c r="BU37" s="30"/>
      <c r="BV37" s="30"/>
      <c r="BW37" s="30"/>
      <c r="BX37" s="30"/>
      <c r="BY37" s="30" t="s">
        <v>4107</v>
      </c>
      <c r="BZ37" s="30"/>
      <c r="CA37" s="30"/>
      <c r="CB37" s="30"/>
    </row>
    <row r="38" spans="1:80" s="6" customFormat="1" ht="48">
      <c r="A38" s="8">
        <v>36</v>
      </c>
      <c r="B38" s="290" t="s">
        <v>4543</v>
      </c>
      <c r="C38" s="8" t="s">
        <v>4575</v>
      </c>
      <c r="D38" s="11" t="s">
        <v>4576</v>
      </c>
      <c r="E38" s="8" t="s">
        <v>4546</v>
      </c>
      <c r="F38" s="8">
        <v>2023</v>
      </c>
      <c r="G38" s="8">
        <v>2023</v>
      </c>
      <c r="H38" s="8">
        <v>12</v>
      </c>
      <c r="I38" s="8" t="s">
        <v>4547</v>
      </c>
      <c r="J38" s="209">
        <v>16900000</v>
      </c>
      <c r="K38" s="178" t="s">
        <v>3472</v>
      </c>
      <c r="L38" s="8">
        <v>3</v>
      </c>
      <c r="M38" s="8" t="s">
        <v>3810</v>
      </c>
      <c r="N38" s="8" t="s">
        <v>3423</v>
      </c>
      <c r="O38" s="8" t="s">
        <v>3686</v>
      </c>
      <c r="P38" s="8" t="s">
        <v>4548</v>
      </c>
      <c r="Q38" s="8">
        <v>6727245</v>
      </c>
      <c r="R38" s="8" t="s">
        <v>95</v>
      </c>
      <c r="S38" s="88" t="s">
        <v>2177</v>
      </c>
      <c r="T38" s="272">
        <f>J38/2</f>
        <v>8450000</v>
      </c>
      <c r="U38" s="8" t="s">
        <v>3486</v>
      </c>
      <c r="V38" s="8" t="s">
        <v>3756</v>
      </c>
      <c r="W38" s="8" t="s">
        <v>3687</v>
      </c>
      <c r="X38" s="8">
        <v>8140</v>
      </c>
      <c r="Y38" s="210">
        <v>72019</v>
      </c>
      <c r="Z38" s="13" t="s">
        <v>4454</v>
      </c>
      <c r="AA38" s="13" t="s">
        <v>2319</v>
      </c>
      <c r="AB38" s="8" t="s">
        <v>137</v>
      </c>
      <c r="AC38" s="111">
        <f t="shared" si="1"/>
        <v>8450000</v>
      </c>
      <c r="AD38" s="8" t="s">
        <v>3486</v>
      </c>
      <c r="AE38" s="8" t="s">
        <v>3756</v>
      </c>
      <c r="AF38" s="8" t="s">
        <v>3687</v>
      </c>
      <c r="AG38" s="9"/>
      <c r="AH38" s="8"/>
      <c r="AI38" s="8"/>
      <c r="AJ38" s="111"/>
      <c r="AK38" s="9"/>
      <c r="AL38" s="9"/>
      <c r="AM38" s="9"/>
      <c r="AN38" s="9"/>
      <c r="AO38" s="9"/>
      <c r="AP38" s="9"/>
      <c r="AQ38" s="213"/>
      <c r="AR38" s="9"/>
      <c r="AS38" s="9"/>
      <c r="AT38" s="9"/>
      <c r="AU38" s="9"/>
      <c r="AV38" s="9"/>
      <c r="AW38" s="9"/>
      <c r="AX38" s="213"/>
      <c r="AY38" s="9"/>
      <c r="AZ38" s="9"/>
      <c r="BA38" s="9"/>
      <c r="BB38" s="221"/>
      <c r="BC38" s="30"/>
      <c r="BD38" s="30"/>
      <c r="BE38" s="30"/>
      <c r="BF38" s="30"/>
      <c r="BG38" s="30"/>
      <c r="BH38" s="30"/>
      <c r="BI38" s="292" t="s">
        <v>3661</v>
      </c>
      <c r="BJ38" s="295" t="s">
        <v>3662</v>
      </c>
      <c r="BK38" s="30" t="s">
        <v>4577</v>
      </c>
      <c r="BL38" s="21" t="s">
        <v>4458</v>
      </c>
      <c r="BM38" s="30" t="s">
        <v>4578</v>
      </c>
      <c r="BN38" s="21" t="s">
        <v>4458</v>
      </c>
      <c r="BO38" s="30"/>
      <c r="BP38" s="30"/>
      <c r="BQ38" s="30"/>
      <c r="BR38" s="30"/>
      <c r="BS38" s="30"/>
      <c r="BT38" s="30"/>
      <c r="BU38" s="30"/>
      <c r="BV38" s="30"/>
      <c r="BW38" s="30"/>
      <c r="BX38" s="30"/>
      <c r="BY38" s="30" t="s">
        <v>3367</v>
      </c>
      <c r="BZ38" s="30"/>
      <c r="CA38" s="30"/>
      <c r="CB38" s="30"/>
    </row>
    <row r="39" spans="1:80" s="6" customFormat="1" ht="60">
      <c r="A39" s="8">
        <v>37</v>
      </c>
      <c r="B39" s="290" t="s">
        <v>4543</v>
      </c>
      <c r="C39" s="8" t="s">
        <v>4579</v>
      </c>
      <c r="D39" s="11" t="s">
        <v>4580</v>
      </c>
      <c r="E39" s="8" t="s">
        <v>4546</v>
      </c>
      <c r="F39" s="8">
        <v>2023</v>
      </c>
      <c r="G39" s="8">
        <v>2023</v>
      </c>
      <c r="H39" s="8">
        <v>12</v>
      </c>
      <c r="I39" s="8" t="s">
        <v>3685</v>
      </c>
      <c r="J39" s="209">
        <v>18500000</v>
      </c>
      <c r="K39" s="178" t="s">
        <v>3472</v>
      </c>
      <c r="L39" s="8">
        <v>3</v>
      </c>
      <c r="M39" s="8" t="s">
        <v>3810</v>
      </c>
      <c r="N39" s="8" t="s">
        <v>3423</v>
      </c>
      <c r="O39" s="8" t="s">
        <v>3686</v>
      </c>
      <c r="P39" s="8" t="s">
        <v>4548</v>
      </c>
      <c r="Q39" s="13" t="s">
        <v>4581</v>
      </c>
      <c r="R39" s="8" t="s">
        <v>113</v>
      </c>
      <c r="S39" s="13" t="s">
        <v>2564</v>
      </c>
      <c r="T39" s="272">
        <f>J39/2</f>
        <v>9250000</v>
      </c>
      <c r="U39" s="8" t="s">
        <v>179</v>
      </c>
      <c r="V39" s="8" t="s">
        <v>3756</v>
      </c>
      <c r="W39" s="8" t="s">
        <v>3687</v>
      </c>
      <c r="X39" s="8">
        <v>8140</v>
      </c>
      <c r="Y39" s="210">
        <v>72019</v>
      </c>
      <c r="Z39" s="14"/>
      <c r="AA39" s="273"/>
      <c r="AB39" s="101" t="s">
        <v>4582</v>
      </c>
      <c r="AC39" s="111">
        <v>0</v>
      </c>
      <c r="AD39" s="101" t="s">
        <v>4583</v>
      </c>
      <c r="AE39" s="101"/>
      <c r="AF39" s="101" t="s">
        <v>4584</v>
      </c>
      <c r="AG39" s="9"/>
      <c r="AH39" s="8"/>
      <c r="AI39" s="8"/>
      <c r="AJ39" s="111"/>
      <c r="AK39" s="9"/>
      <c r="AL39" s="9"/>
      <c r="AM39" s="9"/>
      <c r="AN39" s="251" t="s">
        <v>4423</v>
      </c>
      <c r="AO39" s="252" t="s">
        <v>2298</v>
      </c>
      <c r="AP39" s="9" t="s">
        <v>4585</v>
      </c>
      <c r="AQ39" s="213">
        <f>T39</f>
        <v>9250000</v>
      </c>
      <c r="AR39" s="9"/>
      <c r="AS39" s="9"/>
      <c r="AT39" s="9"/>
      <c r="AU39" s="9"/>
      <c r="AV39" s="9"/>
      <c r="AW39" s="9"/>
      <c r="AX39" s="213"/>
      <c r="AY39" s="9"/>
      <c r="AZ39" s="9"/>
      <c r="BA39" s="9"/>
      <c r="BB39" s="221"/>
      <c r="BC39" s="30"/>
      <c r="BD39" s="30"/>
      <c r="BE39" s="30"/>
      <c r="BF39" s="30"/>
      <c r="BG39" s="30"/>
      <c r="BH39" s="30"/>
      <c r="BI39" s="292" t="s">
        <v>3661</v>
      </c>
      <c r="BJ39" s="295" t="s">
        <v>3662</v>
      </c>
      <c r="BK39" s="30" t="s">
        <v>4586</v>
      </c>
      <c r="BL39" s="21" t="s">
        <v>4326</v>
      </c>
      <c r="BM39" s="30" t="s">
        <v>4587</v>
      </c>
      <c r="BN39" s="21" t="s">
        <v>4326</v>
      </c>
      <c r="BO39" s="30" t="s">
        <v>4588</v>
      </c>
      <c r="BP39" s="21" t="s">
        <v>4326</v>
      </c>
      <c r="BQ39" s="30"/>
      <c r="BR39" s="30"/>
      <c r="BS39" s="30"/>
      <c r="BT39" s="30"/>
      <c r="BU39" s="30"/>
      <c r="BV39" s="30"/>
      <c r="BW39" s="30"/>
      <c r="BX39" s="30"/>
      <c r="BY39" s="30" t="s">
        <v>3367</v>
      </c>
      <c r="BZ39" s="30"/>
      <c r="CA39" s="30"/>
      <c r="CB39" s="30"/>
    </row>
    <row r="40" spans="1:80" s="6" customFormat="1" ht="48">
      <c r="A40" s="8">
        <v>38</v>
      </c>
      <c r="B40" s="290" t="s">
        <v>4543</v>
      </c>
      <c r="C40" s="8" t="s">
        <v>4589</v>
      </c>
      <c r="D40" s="11" t="s">
        <v>4590</v>
      </c>
      <c r="E40" s="8" t="s">
        <v>4546</v>
      </c>
      <c r="F40" s="8">
        <v>2023</v>
      </c>
      <c r="G40" s="8">
        <v>2023</v>
      </c>
      <c r="H40" s="8">
        <v>12</v>
      </c>
      <c r="I40" s="8" t="s">
        <v>3685</v>
      </c>
      <c r="J40" s="209">
        <v>18300000</v>
      </c>
      <c r="K40" s="178" t="s">
        <v>3472</v>
      </c>
      <c r="L40" s="8">
        <v>3</v>
      </c>
      <c r="M40" s="8" t="s">
        <v>3810</v>
      </c>
      <c r="N40" s="8" t="s">
        <v>3423</v>
      </c>
      <c r="O40" s="8" t="s">
        <v>3686</v>
      </c>
      <c r="P40" s="8" t="s">
        <v>4548</v>
      </c>
      <c r="Q40" s="8">
        <v>258471</v>
      </c>
      <c r="R40" s="8" t="s">
        <v>67</v>
      </c>
      <c r="S40" s="88" t="s">
        <v>3972</v>
      </c>
      <c r="T40" s="272">
        <f>J40/3</f>
        <v>6100000</v>
      </c>
      <c r="U40" s="8" t="s">
        <v>176</v>
      </c>
      <c r="V40" s="8" t="s">
        <v>3751</v>
      </c>
      <c r="W40" s="8" t="s">
        <v>3687</v>
      </c>
      <c r="X40" s="8">
        <v>8140</v>
      </c>
      <c r="Y40" s="210">
        <v>72019</v>
      </c>
      <c r="Z40" s="13" t="s">
        <v>4591</v>
      </c>
      <c r="AA40" s="13" t="s">
        <v>2961</v>
      </c>
      <c r="AB40" s="8" t="s">
        <v>41</v>
      </c>
      <c r="AC40" s="111">
        <f>T40</f>
        <v>6100000</v>
      </c>
      <c r="AD40" s="8" t="s">
        <v>256</v>
      </c>
      <c r="AE40" s="8" t="s">
        <v>3756</v>
      </c>
      <c r="AF40" s="8" t="s">
        <v>3687</v>
      </c>
      <c r="AG40" s="8">
        <v>6680626</v>
      </c>
      <c r="AH40" s="88" t="s">
        <v>1296</v>
      </c>
      <c r="AI40" s="8" t="s">
        <v>45</v>
      </c>
      <c r="AJ40" s="111">
        <f>T40</f>
        <v>6100000</v>
      </c>
      <c r="AK40" s="8" t="s">
        <v>256</v>
      </c>
      <c r="AL40" s="9" t="s">
        <v>3756</v>
      </c>
      <c r="AM40" s="8" t="s">
        <v>3687</v>
      </c>
      <c r="AN40" s="9"/>
      <c r="AO40" s="9"/>
      <c r="AP40" s="9"/>
      <c r="AQ40" s="213"/>
      <c r="AR40" s="9"/>
      <c r="AS40" s="9"/>
      <c r="AT40" s="9"/>
      <c r="AU40" s="9"/>
      <c r="AV40" s="9"/>
      <c r="AW40" s="9"/>
      <c r="AX40" s="213"/>
      <c r="AY40" s="9"/>
      <c r="AZ40" s="9"/>
      <c r="BA40" s="9"/>
      <c r="BB40" s="221"/>
      <c r="BC40" s="30"/>
      <c r="BD40" s="30"/>
      <c r="BE40" s="30"/>
      <c r="BF40" s="30"/>
      <c r="BG40" s="30"/>
      <c r="BH40" s="30"/>
      <c r="BI40" s="292" t="s">
        <v>3661</v>
      </c>
      <c r="BJ40" s="295" t="s">
        <v>3662</v>
      </c>
      <c r="BK40" s="30" t="s">
        <v>4592</v>
      </c>
      <c r="BL40" s="21" t="s">
        <v>4310</v>
      </c>
      <c r="BM40" s="30" t="s">
        <v>4593</v>
      </c>
      <c r="BN40" s="21" t="s">
        <v>4310</v>
      </c>
      <c r="BO40" s="30" t="s">
        <v>4594</v>
      </c>
      <c r="BP40" s="21" t="s">
        <v>4310</v>
      </c>
      <c r="BQ40" s="30"/>
      <c r="BR40" s="30"/>
      <c r="BS40" s="30"/>
      <c r="BT40" s="30"/>
      <c r="BU40" s="30"/>
      <c r="BV40" s="30"/>
      <c r="BW40" s="30"/>
      <c r="BX40" s="30"/>
      <c r="BY40" s="30" t="s">
        <v>3367</v>
      </c>
      <c r="BZ40" s="30"/>
      <c r="CA40" s="30"/>
      <c r="CB40" s="30"/>
    </row>
    <row r="41" spans="1:80" s="6" customFormat="1" ht="60">
      <c r="A41" s="8">
        <v>39</v>
      </c>
      <c r="B41" s="290" t="s">
        <v>4543</v>
      </c>
      <c r="C41" s="8" t="s">
        <v>4595</v>
      </c>
      <c r="D41" s="11" t="s">
        <v>4596</v>
      </c>
      <c r="E41" s="8" t="s">
        <v>4546</v>
      </c>
      <c r="F41" s="8">
        <v>2023</v>
      </c>
      <c r="G41" s="8">
        <v>2023</v>
      </c>
      <c r="H41" s="8">
        <v>12</v>
      </c>
      <c r="I41" s="8" t="s">
        <v>3685</v>
      </c>
      <c r="J41" s="209">
        <v>17400000</v>
      </c>
      <c r="K41" s="178" t="s">
        <v>3472</v>
      </c>
      <c r="L41" s="8">
        <v>3</v>
      </c>
      <c r="M41" s="8" t="s">
        <v>3810</v>
      </c>
      <c r="N41" s="8" t="s">
        <v>3423</v>
      </c>
      <c r="O41" s="8" t="s">
        <v>3686</v>
      </c>
      <c r="P41" s="8" t="s">
        <v>4548</v>
      </c>
      <c r="Q41" s="13" t="s">
        <v>4597</v>
      </c>
      <c r="R41" s="8" t="s">
        <v>120</v>
      </c>
      <c r="S41" s="212" t="s">
        <v>2621</v>
      </c>
      <c r="T41" s="272">
        <f>J41/3</f>
        <v>5800000</v>
      </c>
      <c r="U41" s="8" t="s">
        <v>311</v>
      </c>
      <c r="V41" s="8" t="s">
        <v>3756</v>
      </c>
      <c r="W41" s="8" t="s">
        <v>3687</v>
      </c>
      <c r="X41" s="8">
        <v>8140</v>
      </c>
      <c r="Y41" s="210">
        <v>72019</v>
      </c>
      <c r="Z41" s="14"/>
      <c r="AA41" s="273"/>
      <c r="AB41" s="101" t="s">
        <v>1865</v>
      </c>
      <c r="AC41" s="111">
        <f>T41</f>
        <v>5800000</v>
      </c>
      <c r="AD41" s="101"/>
      <c r="AE41" s="101"/>
      <c r="AF41" s="101" t="s">
        <v>4598</v>
      </c>
      <c r="AG41" s="218" t="s">
        <v>4599</v>
      </c>
      <c r="AH41" s="13" t="s">
        <v>1964</v>
      </c>
      <c r="AI41" s="8" t="s">
        <v>347</v>
      </c>
      <c r="AJ41" s="111">
        <f>T41</f>
        <v>5800000</v>
      </c>
      <c r="AK41" s="9" t="s">
        <v>217</v>
      </c>
      <c r="AL41" s="9" t="s">
        <v>3756</v>
      </c>
      <c r="AM41" s="8" t="s">
        <v>3687</v>
      </c>
      <c r="AN41" s="9"/>
      <c r="AO41" s="9"/>
      <c r="AP41" s="9"/>
      <c r="AQ41" s="213"/>
      <c r="AR41" s="9"/>
      <c r="AS41" s="9"/>
      <c r="AT41" s="9"/>
      <c r="AU41" s="9"/>
      <c r="AV41" s="9"/>
      <c r="AW41" s="9"/>
      <c r="AX41" s="213"/>
      <c r="AY41" s="9"/>
      <c r="AZ41" s="9"/>
      <c r="BA41" s="9"/>
      <c r="BB41" s="221"/>
      <c r="BC41" s="30"/>
      <c r="BD41" s="30"/>
      <c r="BE41" s="30"/>
      <c r="BF41" s="30"/>
      <c r="BG41" s="30"/>
      <c r="BH41" s="30"/>
      <c r="BI41" s="292" t="s">
        <v>3661</v>
      </c>
      <c r="BJ41" s="295" t="s">
        <v>3662</v>
      </c>
      <c r="BK41" s="30" t="s">
        <v>4586</v>
      </c>
      <c r="BL41" s="21" t="s">
        <v>4326</v>
      </c>
      <c r="BM41" s="30" t="s">
        <v>4587</v>
      </c>
      <c r="BN41" s="21" t="s">
        <v>4326</v>
      </c>
      <c r="BO41" s="30" t="s">
        <v>4564</v>
      </c>
      <c r="BP41" s="21" t="s">
        <v>4563</v>
      </c>
      <c r="BQ41" s="30"/>
      <c r="BR41" s="30"/>
      <c r="BS41" s="30"/>
      <c r="BT41" s="30"/>
      <c r="BU41" s="30"/>
      <c r="BV41" s="30"/>
      <c r="BW41" s="30"/>
      <c r="BX41" s="30"/>
      <c r="BY41" s="30" t="s">
        <v>3367</v>
      </c>
      <c r="BZ41" s="30"/>
      <c r="CA41" s="30"/>
      <c r="CB41" s="30"/>
    </row>
    <row r="42" spans="1:80" s="6" customFormat="1" ht="48">
      <c r="A42" s="8">
        <v>40</v>
      </c>
      <c r="B42" s="290" t="s">
        <v>4543</v>
      </c>
      <c r="C42" s="8" t="s">
        <v>4600</v>
      </c>
      <c r="D42" s="11" t="s">
        <v>4601</v>
      </c>
      <c r="E42" s="8" t="s">
        <v>4546</v>
      </c>
      <c r="F42" s="8">
        <v>2023</v>
      </c>
      <c r="G42" s="8">
        <v>2023</v>
      </c>
      <c r="H42" s="8">
        <v>12</v>
      </c>
      <c r="I42" s="8" t="s">
        <v>3685</v>
      </c>
      <c r="J42" s="209">
        <v>18900000</v>
      </c>
      <c r="K42" s="178" t="s">
        <v>3472</v>
      </c>
      <c r="L42" s="8">
        <v>3</v>
      </c>
      <c r="M42" s="8" t="s">
        <v>3810</v>
      </c>
      <c r="N42" s="8" t="s">
        <v>3423</v>
      </c>
      <c r="O42" s="8" t="s">
        <v>3686</v>
      </c>
      <c r="P42" s="8" t="s">
        <v>4548</v>
      </c>
      <c r="Q42" s="263" t="s">
        <v>2011</v>
      </c>
      <c r="R42" s="8" t="s">
        <v>131</v>
      </c>
      <c r="S42" s="150" t="s">
        <v>2011</v>
      </c>
      <c r="T42" s="272">
        <f>J42/2</f>
        <v>9450000</v>
      </c>
      <c r="U42" s="8" t="s">
        <v>179</v>
      </c>
      <c r="V42" s="8" t="s">
        <v>3756</v>
      </c>
      <c r="W42" s="8" t="s">
        <v>3687</v>
      </c>
      <c r="X42" s="8">
        <v>8140</v>
      </c>
      <c r="Y42" s="210">
        <v>72019</v>
      </c>
      <c r="Z42" s="218" t="s">
        <v>4483</v>
      </c>
      <c r="AA42" s="263" t="s">
        <v>1265</v>
      </c>
      <c r="AB42" s="8" t="s">
        <v>98</v>
      </c>
      <c r="AC42" s="111">
        <f>T42</f>
        <v>9450000</v>
      </c>
      <c r="AD42" s="8" t="s">
        <v>217</v>
      </c>
      <c r="AE42" s="8" t="s">
        <v>3756</v>
      </c>
      <c r="AF42" s="8" t="s">
        <v>3687</v>
      </c>
      <c r="AG42" s="9"/>
      <c r="AH42" s="8"/>
      <c r="AI42" s="8"/>
      <c r="AJ42" s="111"/>
      <c r="AK42" s="9"/>
      <c r="AL42" s="9"/>
      <c r="AM42" s="9"/>
      <c r="AN42" s="9"/>
      <c r="AO42" s="9"/>
      <c r="AP42" s="9"/>
      <c r="AQ42" s="213"/>
      <c r="AR42" s="9"/>
      <c r="AS42" s="9"/>
      <c r="AT42" s="9"/>
      <c r="AU42" s="9"/>
      <c r="AV42" s="9"/>
      <c r="AW42" s="9"/>
      <c r="AX42" s="213"/>
      <c r="AY42" s="9"/>
      <c r="AZ42" s="9"/>
      <c r="BA42" s="9"/>
      <c r="BB42" s="223"/>
      <c r="BC42" s="31"/>
      <c r="BD42" s="31"/>
      <c r="BE42" s="31"/>
      <c r="BF42" s="31"/>
      <c r="BG42" s="31"/>
      <c r="BH42" s="31"/>
      <c r="BI42" s="292" t="s">
        <v>3661</v>
      </c>
      <c r="BJ42" s="295" t="s">
        <v>3662</v>
      </c>
      <c r="BK42" s="31" t="s">
        <v>4602</v>
      </c>
      <c r="BL42" s="36" t="s">
        <v>4326</v>
      </c>
      <c r="BM42" s="31" t="s">
        <v>4603</v>
      </c>
      <c r="BN42" s="36" t="s">
        <v>4326</v>
      </c>
      <c r="BO42" s="31"/>
      <c r="BP42" s="31"/>
      <c r="BQ42" s="31"/>
      <c r="BR42" s="31"/>
      <c r="BS42" s="31"/>
      <c r="BT42" s="31"/>
      <c r="BU42" s="31"/>
      <c r="BV42" s="31"/>
      <c r="BW42" s="31"/>
      <c r="BX42" s="31"/>
      <c r="BY42" s="30" t="s">
        <v>3367</v>
      </c>
      <c r="BZ42" s="31"/>
      <c r="CA42" s="31"/>
      <c r="CB42" s="31"/>
    </row>
    <row r="43" spans="1:80" s="6" customFormat="1" ht="48">
      <c r="A43" s="8">
        <v>41</v>
      </c>
      <c r="B43" s="290" t="s">
        <v>4604</v>
      </c>
      <c r="C43" s="8" t="s">
        <v>4605</v>
      </c>
      <c r="D43" s="11" t="s">
        <v>4606</v>
      </c>
      <c r="E43" s="8" t="s">
        <v>4377</v>
      </c>
      <c r="F43" s="8">
        <v>2023</v>
      </c>
      <c r="G43" s="8">
        <v>2023</v>
      </c>
      <c r="H43" s="8">
        <v>8</v>
      </c>
      <c r="I43" s="8" t="s">
        <v>4514</v>
      </c>
      <c r="J43" s="209">
        <v>554749600</v>
      </c>
      <c r="K43" s="178" t="s">
        <v>3472</v>
      </c>
      <c r="L43" s="8">
        <v>3</v>
      </c>
      <c r="M43" s="8" t="s">
        <v>3810</v>
      </c>
      <c r="N43" s="8" t="s">
        <v>3423</v>
      </c>
      <c r="O43" s="8" t="s">
        <v>3686</v>
      </c>
      <c r="P43" s="8" t="s">
        <v>4548</v>
      </c>
      <c r="Q43" s="8">
        <v>6680641</v>
      </c>
      <c r="R43" s="8" t="s">
        <v>92</v>
      </c>
      <c r="S43" s="88" t="s">
        <v>2082</v>
      </c>
      <c r="T43" s="272">
        <f>J43/4</f>
        <v>138687400</v>
      </c>
      <c r="U43" s="8" t="s">
        <v>169</v>
      </c>
      <c r="V43" s="8" t="s">
        <v>3751</v>
      </c>
      <c r="W43" s="8" t="s">
        <v>3687</v>
      </c>
      <c r="X43" s="8">
        <v>8140</v>
      </c>
      <c r="Y43" s="210">
        <v>72019</v>
      </c>
      <c r="Z43" s="13" t="s">
        <v>4607</v>
      </c>
      <c r="AA43" s="421">
        <v>1001017601</v>
      </c>
      <c r="AB43" s="8" t="s">
        <v>96</v>
      </c>
      <c r="AC43" s="111">
        <f>T43</f>
        <v>138687400</v>
      </c>
      <c r="AD43" s="8" t="s">
        <v>169</v>
      </c>
      <c r="AE43" s="8" t="s">
        <v>3751</v>
      </c>
      <c r="AF43" s="8" t="s">
        <v>3687</v>
      </c>
      <c r="AG43" s="8">
        <v>6680708</v>
      </c>
      <c r="AH43" s="88" t="s">
        <v>2724</v>
      </c>
      <c r="AI43" s="11" t="s">
        <v>85</v>
      </c>
      <c r="AJ43" s="114">
        <f>T43</f>
        <v>138687400</v>
      </c>
      <c r="AK43" s="9" t="s">
        <v>176</v>
      </c>
      <c r="AL43" s="9" t="s">
        <v>3751</v>
      </c>
      <c r="AM43" s="8" t="s">
        <v>3687</v>
      </c>
      <c r="AN43" s="211">
        <v>6859016</v>
      </c>
      <c r="AO43" s="212" t="s">
        <v>2785</v>
      </c>
      <c r="AP43" s="8" t="s">
        <v>60</v>
      </c>
      <c r="AQ43" s="111">
        <f>T43</f>
        <v>138687400</v>
      </c>
      <c r="AR43" s="9" t="s">
        <v>176</v>
      </c>
      <c r="AS43" s="9" t="s">
        <v>3751</v>
      </c>
      <c r="AT43" s="8" t="s">
        <v>3687</v>
      </c>
      <c r="AU43" s="9"/>
      <c r="AV43" s="9"/>
      <c r="AW43" s="9"/>
      <c r="AX43" s="213"/>
      <c r="AY43" s="9"/>
      <c r="AZ43" s="9"/>
      <c r="BA43" s="9"/>
      <c r="BB43" s="223"/>
      <c r="BC43" s="31"/>
      <c r="BD43" s="31"/>
      <c r="BE43" s="31"/>
      <c r="BF43" s="31"/>
      <c r="BG43" s="31"/>
      <c r="BH43" s="31"/>
      <c r="BI43" s="292" t="s">
        <v>3661</v>
      </c>
      <c r="BJ43" s="295" t="s">
        <v>3662</v>
      </c>
      <c r="BK43" s="31" t="s">
        <v>4403</v>
      </c>
      <c r="BL43" s="36"/>
      <c r="BM43" s="31" t="s">
        <v>4608</v>
      </c>
      <c r="BN43" s="36"/>
      <c r="BO43" s="31" t="s">
        <v>4404</v>
      </c>
      <c r="BP43" s="31"/>
      <c r="BQ43" s="31" t="s">
        <v>4609</v>
      </c>
      <c r="BR43" s="31"/>
      <c r="BS43" s="31" t="s">
        <v>4610</v>
      </c>
      <c r="BT43" s="31"/>
      <c r="BU43" s="31" t="s">
        <v>4611</v>
      </c>
      <c r="BV43" s="31"/>
      <c r="BW43" s="31"/>
      <c r="BX43" s="31"/>
      <c r="BY43" s="30"/>
      <c r="BZ43" s="31"/>
      <c r="CA43" s="31"/>
      <c r="CB43" s="31"/>
    </row>
    <row r="44" spans="1:80" s="258" customFormat="1" ht="48">
      <c r="A44" s="8">
        <v>42</v>
      </c>
      <c r="B44" s="290" t="s">
        <v>4683</v>
      </c>
      <c r="C44" s="292" t="s">
        <v>4684</v>
      </c>
      <c r="D44" s="194" t="s">
        <v>4685</v>
      </c>
      <c r="E44" s="247" t="s">
        <v>4686</v>
      </c>
      <c r="F44" s="247">
        <v>2023</v>
      </c>
      <c r="G44" s="247">
        <v>2023</v>
      </c>
      <c r="H44" s="247">
        <v>7</v>
      </c>
      <c r="I44" s="247" t="s">
        <v>4391</v>
      </c>
      <c r="J44" s="248">
        <v>12120000</v>
      </c>
      <c r="K44" s="247" t="s">
        <v>3472</v>
      </c>
      <c r="L44" s="247">
        <v>3</v>
      </c>
      <c r="M44" s="253" t="s">
        <v>4686</v>
      </c>
      <c r="N44" s="247" t="s">
        <v>6351</v>
      </c>
      <c r="O44" s="8" t="s">
        <v>3686</v>
      </c>
      <c r="P44" s="247" t="s">
        <v>4526</v>
      </c>
      <c r="Q44" s="268"/>
      <c r="R44" s="247" t="s">
        <v>6353</v>
      </c>
      <c r="S44" s="422"/>
      <c r="T44" s="286"/>
      <c r="U44" s="268"/>
      <c r="V44" s="268"/>
      <c r="W44" s="247"/>
      <c r="X44" s="247"/>
      <c r="Y44" s="253"/>
      <c r="Z44" s="253">
        <v>6099359</v>
      </c>
      <c r="AA44" s="266" t="s">
        <v>1265</v>
      </c>
      <c r="AB44" s="253" t="s">
        <v>146</v>
      </c>
      <c r="AC44" s="111">
        <f>J44/2</f>
        <v>6060000</v>
      </c>
      <c r="AD44" s="247" t="s">
        <v>217</v>
      </c>
      <c r="AE44" s="247" t="s">
        <v>3756</v>
      </c>
      <c r="AF44" s="247" t="s">
        <v>3687</v>
      </c>
      <c r="AG44" s="253">
        <v>6802117</v>
      </c>
      <c r="AH44" s="247">
        <v>724098701</v>
      </c>
      <c r="AI44" s="247" t="s">
        <v>335</v>
      </c>
      <c r="AJ44" s="111">
        <f>AC44</f>
        <v>6060000</v>
      </c>
      <c r="AK44" s="247" t="s">
        <v>217</v>
      </c>
      <c r="AL44" s="247" t="s">
        <v>3756</v>
      </c>
      <c r="AM44" s="247" t="s">
        <v>3687</v>
      </c>
      <c r="AN44" s="276"/>
      <c r="AO44" s="276"/>
      <c r="AP44" s="276"/>
      <c r="AQ44" s="219"/>
      <c r="AR44" s="276"/>
      <c r="AS44" s="276"/>
      <c r="AT44" s="276"/>
      <c r="AU44" s="276"/>
      <c r="AV44" s="276"/>
      <c r="AW44" s="276"/>
      <c r="AX44" s="219"/>
      <c r="AY44" s="276"/>
      <c r="AZ44" s="276"/>
      <c r="BA44" s="276"/>
      <c r="BB44" s="279"/>
      <c r="BC44" s="257"/>
      <c r="BD44" s="257"/>
      <c r="BE44" s="257"/>
      <c r="BF44" s="257"/>
      <c r="BG44" s="257"/>
      <c r="BH44" s="257"/>
      <c r="BI44" s="292" t="s">
        <v>3661</v>
      </c>
      <c r="BJ44" s="8" t="s">
        <v>3662</v>
      </c>
      <c r="BK44" s="256" t="s">
        <v>4687</v>
      </c>
      <c r="BL44" s="256" t="s">
        <v>4301</v>
      </c>
      <c r="BM44" s="256" t="s">
        <v>4537</v>
      </c>
      <c r="BN44" s="256" t="s">
        <v>4301</v>
      </c>
      <c r="BO44" s="256" t="s">
        <v>4688</v>
      </c>
      <c r="BP44" s="257"/>
      <c r="BQ44" s="257"/>
      <c r="BR44" s="257"/>
      <c r="BS44" s="257"/>
      <c r="BT44" s="257"/>
      <c r="BU44" s="257"/>
      <c r="BV44" s="257"/>
      <c r="BW44" s="257"/>
      <c r="BX44" s="257"/>
      <c r="BY44" s="256" t="s">
        <v>3390</v>
      </c>
      <c r="BZ44" s="257"/>
      <c r="CA44" s="256" t="s">
        <v>4689</v>
      </c>
      <c r="CB44" s="257"/>
    </row>
    <row r="45" spans="1:80" ht="72">
      <c r="A45" s="8">
        <v>43</v>
      </c>
      <c r="B45" s="290" t="s">
        <v>4690</v>
      </c>
      <c r="C45" s="101"/>
      <c r="D45" s="11" t="s">
        <v>4691</v>
      </c>
      <c r="E45" s="8" t="s">
        <v>4692</v>
      </c>
      <c r="F45" s="8">
        <v>2023</v>
      </c>
      <c r="G45" s="8">
        <v>2023</v>
      </c>
      <c r="H45" s="8"/>
      <c r="I45" s="101"/>
      <c r="J45" s="423">
        <v>99130000</v>
      </c>
      <c r="K45" s="178" t="s">
        <v>3472</v>
      </c>
      <c r="L45" s="8"/>
      <c r="M45" s="9"/>
      <c r="N45" s="8" t="s">
        <v>4693</v>
      </c>
      <c r="O45" s="8" t="s">
        <v>3686</v>
      </c>
      <c r="P45" s="8" t="s">
        <v>4548</v>
      </c>
      <c r="Q45" s="8">
        <v>6680633</v>
      </c>
      <c r="R45" s="8" t="s">
        <v>6354</v>
      </c>
      <c r="S45" s="214">
        <v>717017902</v>
      </c>
      <c r="T45" s="111">
        <f>J45/4</f>
        <v>24782500</v>
      </c>
      <c r="U45" s="8" t="s">
        <v>179</v>
      </c>
      <c r="V45" s="8" t="s">
        <v>3756</v>
      </c>
      <c r="W45" s="8"/>
      <c r="X45" s="8"/>
      <c r="Y45" s="9"/>
      <c r="Z45" s="9">
        <v>6682174</v>
      </c>
      <c r="AA45" s="9">
        <v>708069202</v>
      </c>
      <c r="AB45" s="9" t="s">
        <v>27</v>
      </c>
      <c r="AC45" s="277">
        <f>T45</f>
        <v>24782500</v>
      </c>
      <c r="AD45" s="8" t="s">
        <v>179</v>
      </c>
      <c r="AE45" s="8" t="s">
        <v>3756</v>
      </c>
      <c r="AF45" s="8" t="s">
        <v>3687</v>
      </c>
      <c r="AG45" s="274"/>
      <c r="AH45" s="275"/>
      <c r="AI45" s="8" t="s">
        <v>612</v>
      </c>
      <c r="AJ45" s="277">
        <v>0</v>
      </c>
      <c r="AK45" s="101"/>
      <c r="AL45" s="101"/>
      <c r="AM45" s="101"/>
      <c r="AN45" s="9">
        <v>6767777</v>
      </c>
      <c r="AO45" s="9">
        <v>713059501</v>
      </c>
      <c r="AP45" s="9" t="s">
        <v>41</v>
      </c>
      <c r="AQ45" s="219">
        <f>T45</f>
        <v>24782500</v>
      </c>
      <c r="AR45" s="8" t="s">
        <v>179</v>
      </c>
      <c r="AS45" s="8" t="s">
        <v>3756</v>
      </c>
      <c r="AT45" s="8" t="s">
        <v>3687</v>
      </c>
      <c r="AU45" s="9">
        <v>6801945</v>
      </c>
      <c r="AV45" s="9">
        <v>713029701</v>
      </c>
      <c r="AW45" s="9" t="s">
        <v>131</v>
      </c>
      <c r="AX45" s="219">
        <f>T45</f>
        <v>24782500</v>
      </c>
      <c r="AY45" s="158"/>
      <c r="AZ45" s="158"/>
      <c r="BA45" s="158"/>
      <c r="BB45" s="280"/>
      <c r="BC45" s="198"/>
      <c r="BD45" s="198"/>
      <c r="BE45" s="198"/>
      <c r="BF45" s="198"/>
      <c r="BG45" s="198"/>
      <c r="BH45" s="198"/>
      <c r="BI45" s="292" t="s">
        <v>3661</v>
      </c>
      <c r="BJ45" s="295" t="s">
        <v>3662</v>
      </c>
      <c r="BK45" s="31" t="s">
        <v>2106</v>
      </c>
      <c r="BL45" s="31" t="s">
        <v>4326</v>
      </c>
      <c r="BM45" s="31" t="s">
        <v>3494</v>
      </c>
      <c r="BN45" s="31" t="s">
        <v>4331</v>
      </c>
      <c r="BO45" s="31" t="s">
        <v>4694</v>
      </c>
      <c r="BP45" s="31" t="s">
        <v>4326</v>
      </c>
      <c r="BQ45" s="31" t="s">
        <v>1709</v>
      </c>
      <c r="BR45" s="31" t="s">
        <v>4326</v>
      </c>
      <c r="BS45" s="31" t="s">
        <v>4695</v>
      </c>
      <c r="BT45" s="31"/>
      <c r="BU45" s="31" t="s">
        <v>4696</v>
      </c>
      <c r="BV45" s="198"/>
      <c r="BW45" s="198"/>
      <c r="BX45" s="198"/>
      <c r="BY45" s="31" t="s">
        <v>6355</v>
      </c>
      <c r="BZ45" s="198"/>
      <c r="CA45" s="198"/>
      <c r="CB45" s="198"/>
    </row>
    <row r="46" spans="1:80" s="6" customFormat="1" ht="48">
      <c r="A46" s="8">
        <v>44</v>
      </c>
      <c r="B46" s="290" t="s">
        <v>4697</v>
      </c>
      <c r="C46" s="8" t="s">
        <v>4698</v>
      </c>
      <c r="D46" s="11" t="s">
        <v>4699</v>
      </c>
      <c r="E46" s="8" t="s">
        <v>86</v>
      </c>
      <c r="F46" s="8">
        <v>2023</v>
      </c>
      <c r="G46" s="8">
        <v>2023</v>
      </c>
      <c r="H46" s="8">
        <v>3</v>
      </c>
      <c r="I46" s="98" t="s">
        <v>3999</v>
      </c>
      <c r="J46" s="209">
        <v>45000000</v>
      </c>
      <c r="K46" s="178" t="s">
        <v>3472</v>
      </c>
      <c r="L46" s="8">
        <v>7</v>
      </c>
      <c r="M46" s="8" t="s">
        <v>3693</v>
      </c>
      <c r="N46" s="8" t="s">
        <v>4693</v>
      </c>
      <c r="O46" s="8" t="s">
        <v>3686</v>
      </c>
      <c r="P46" s="8" t="s">
        <v>4392</v>
      </c>
      <c r="Q46" s="243">
        <v>6859016</v>
      </c>
      <c r="R46" s="243" t="s">
        <v>60</v>
      </c>
      <c r="S46" s="244" t="s">
        <v>4401</v>
      </c>
      <c r="T46" s="272">
        <f>J46/3</f>
        <v>15000000</v>
      </c>
      <c r="U46" s="8" t="s">
        <v>176</v>
      </c>
      <c r="V46" s="8" t="s">
        <v>3751</v>
      </c>
      <c r="W46" s="8"/>
      <c r="X46" s="9"/>
      <c r="Y46" s="262"/>
      <c r="Z46" s="9">
        <v>6680612</v>
      </c>
      <c r="AA46" s="218" t="s">
        <v>1248</v>
      </c>
      <c r="AB46" s="9" t="s">
        <v>26</v>
      </c>
      <c r="AC46" s="111">
        <f>T46</f>
        <v>15000000</v>
      </c>
      <c r="AD46" s="8" t="s">
        <v>197</v>
      </c>
      <c r="AE46" s="8" t="s">
        <v>3751</v>
      </c>
      <c r="AF46" s="8" t="s">
        <v>3687</v>
      </c>
      <c r="AG46" s="207">
        <v>258471</v>
      </c>
      <c r="AH46" s="473" t="s">
        <v>3972</v>
      </c>
      <c r="AI46" s="8" t="s">
        <v>67</v>
      </c>
      <c r="AJ46" s="111">
        <f>AC46</f>
        <v>15000000</v>
      </c>
      <c r="AK46" s="9" t="s">
        <v>176</v>
      </c>
      <c r="AL46" s="9" t="s">
        <v>3751</v>
      </c>
      <c r="AM46" s="247" t="s">
        <v>3687</v>
      </c>
      <c r="AN46" s="9"/>
      <c r="AO46" s="9"/>
      <c r="AP46" s="9"/>
      <c r="AQ46" s="213"/>
      <c r="AR46" s="9"/>
      <c r="AS46" s="9"/>
      <c r="AT46" s="9"/>
      <c r="AU46" s="9"/>
      <c r="AV46" s="9"/>
      <c r="AW46" s="9"/>
      <c r="AX46" s="213"/>
      <c r="AY46" s="9"/>
      <c r="AZ46" s="9"/>
      <c r="BA46" s="179"/>
      <c r="BB46" s="9"/>
      <c r="BC46" s="9"/>
      <c r="BD46" s="9"/>
      <c r="BE46" s="9"/>
      <c r="BF46" s="9"/>
      <c r="BG46" s="9"/>
      <c r="BH46" s="9"/>
      <c r="BI46" s="292" t="s">
        <v>3661</v>
      </c>
      <c r="BJ46" s="8" t="s">
        <v>3662</v>
      </c>
      <c r="BK46" s="9" t="s">
        <v>4700</v>
      </c>
      <c r="BL46" s="9"/>
      <c r="BM46" s="9"/>
      <c r="BN46" s="9"/>
      <c r="BO46" s="9"/>
      <c r="BP46" s="9"/>
      <c r="BQ46" s="9"/>
      <c r="BR46" s="9"/>
      <c r="BS46" s="9"/>
      <c r="BT46" s="9"/>
      <c r="BU46" s="9"/>
      <c r="BV46" s="9"/>
      <c r="BW46" s="9"/>
      <c r="BX46" s="9"/>
      <c r="BY46" s="9" t="s">
        <v>6356</v>
      </c>
      <c r="BZ46" s="9"/>
      <c r="CA46" s="9"/>
      <c r="CB46" s="9"/>
    </row>
  </sheetData>
  <autoFilter ref="B2:CB46" xr:uid="{00000000-0009-0000-0000-00001D000000}"/>
  <mergeCells count="26">
    <mergeCell ref="CA1:CA2"/>
    <mergeCell ref="CB1:CB2"/>
    <mergeCell ref="BQ1:BR1"/>
    <mergeCell ref="BS1:BT1"/>
    <mergeCell ref="BU1:BV1"/>
    <mergeCell ref="BW1:BX1"/>
    <mergeCell ref="BY1:BY2"/>
    <mergeCell ref="BZ1:BZ2"/>
    <mergeCell ref="BO1:BP1"/>
    <mergeCell ref="AK1:AM1"/>
    <mergeCell ref="AN1:AQ1"/>
    <mergeCell ref="AR1:AT1"/>
    <mergeCell ref="AU1:AX1"/>
    <mergeCell ref="AY1:BA1"/>
    <mergeCell ref="BB1:BD1"/>
    <mergeCell ref="BF1:BH1"/>
    <mergeCell ref="BI1:BI2"/>
    <mergeCell ref="BJ1:BJ2"/>
    <mergeCell ref="BK1:BL1"/>
    <mergeCell ref="BM1:BN1"/>
    <mergeCell ref="AG1:AJ1"/>
    <mergeCell ref="B1:P1"/>
    <mergeCell ref="Q1:T1"/>
    <mergeCell ref="U1:Y1"/>
    <mergeCell ref="Z1:AC1"/>
    <mergeCell ref="AD1:AF1"/>
  </mergeCells>
  <phoneticPr fontId="7" type="noConversion"/>
  <hyperlinks>
    <hyperlink ref="B46" r:id="rId1" xr:uid="{00000000-0004-0000-1D00-000000000000}"/>
    <hyperlink ref="B45" r:id="rId2" xr:uid="{00000000-0004-0000-1D00-000001000000}"/>
    <hyperlink ref="B44" r:id="rId3" xr:uid="{00000000-0004-0000-1D00-000002000000}"/>
    <hyperlink ref="B43" r:id="rId4" xr:uid="{00000000-0004-0000-1D00-000003000000}"/>
    <hyperlink ref="B42" r:id="rId5" xr:uid="{00000000-0004-0000-1D00-000004000000}"/>
    <hyperlink ref="B41" r:id="rId6" xr:uid="{00000000-0004-0000-1D00-000005000000}"/>
    <hyperlink ref="B40" r:id="rId7" xr:uid="{00000000-0004-0000-1D00-000006000000}"/>
    <hyperlink ref="B39" r:id="rId8" xr:uid="{00000000-0004-0000-1D00-000007000000}"/>
    <hyperlink ref="B38" r:id="rId9" xr:uid="{00000000-0004-0000-1D00-000008000000}"/>
    <hyperlink ref="B33" r:id="rId10" xr:uid="{00000000-0004-0000-1D00-000009000000}"/>
    <hyperlink ref="B34" r:id="rId11" xr:uid="{00000000-0004-0000-1D00-00000A000000}"/>
    <hyperlink ref="B35" r:id="rId12" xr:uid="{00000000-0004-0000-1D00-00000B000000}"/>
    <hyperlink ref="B36" r:id="rId13" xr:uid="{00000000-0004-0000-1D00-00000C000000}"/>
    <hyperlink ref="B37" r:id="rId14" xr:uid="{00000000-0004-0000-1D00-00000D000000}"/>
    <hyperlink ref="B31" r:id="rId15" xr:uid="{00000000-0004-0000-1D00-00000E000000}"/>
    <hyperlink ref="B32" r:id="rId16" xr:uid="{00000000-0004-0000-1D00-00000F000000}"/>
    <hyperlink ref="B30" r:id="rId17" xr:uid="{00000000-0004-0000-1D00-000010000000}"/>
    <hyperlink ref="C31" r:id="rId18" xr:uid="{00000000-0004-0000-1D00-000011000000}"/>
    <hyperlink ref="C32" r:id="rId19" xr:uid="{00000000-0004-0000-1D00-000012000000}"/>
    <hyperlink ref="BI46" r:id="rId20" xr:uid="{00000000-0004-0000-1D00-000013000000}"/>
    <hyperlink ref="B22" r:id="rId21" xr:uid="{00000000-0004-0000-1D00-000014000000}"/>
    <hyperlink ref="B23" r:id="rId22" xr:uid="{00000000-0004-0000-1D00-000015000000}"/>
    <hyperlink ref="B24" r:id="rId23" xr:uid="{00000000-0004-0000-1D00-000016000000}"/>
    <hyperlink ref="B25" r:id="rId24" xr:uid="{00000000-0004-0000-1D00-000017000000}"/>
    <hyperlink ref="B26" r:id="rId25" xr:uid="{00000000-0004-0000-1D00-000018000000}"/>
    <hyperlink ref="B16" r:id="rId26" xr:uid="{00000000-0004-0000-1D00-000019000000}"/>
    <hyperlink ref="B17" r:id="rId27" xr:uid="{00000000-0004-0000-1D00-00001A000000}"/>
    <hyperlink ref="B18" r:id="rId28" xr:uid="{00000000-0004-0000-1D00-00001B000000}"/>
    <hyperlink ref="B19" r:id="rId29" xr:uid="{00000000-0004-0000-1D00-00001C000000}"/>
    <hyperlink ref="B20" r:id="rId30" xr:uid="{00000000-0004-0000-1D00-00001D000000}"/>
    <hyperlink ref="B3" r:id="rId31" xr:uid="{00000000-0004-0000-1D00-00001E000000}"/>
    <hyperlink ref="B4:B12" r:id="rId32" display="REK.661/PNLT3/PPM/III/2020" xr:uid="{00000000-0004-0000-1D00-00001F000000}"/>
    <hyperlink ref="B13" r:id="rId33" xr:uid="{00000000-0004-0000-1D00-000020000000}"/>
    <hyperlink ref="B14" r:id="rId34" xr:uid="{00000000-0004-0000-1D00-000021000000}"/>
    <hyperlink ref="B15" r:id="rId35" xr:uid="{00000000-0004-0000-1D00-000022000000}"/>
    <hyperlink ref="BI31" r:id="rId36" xr:uid="{00000000-0004-0000-1D00-000023000000}"/>
    <hyperlink ref="BI32" r:id="rId37" xr:uid="{00000000-0004-0000-1D00-000024000000}"/>
    <hyperlink ref="C44" r:id="rId38" xr:uid="{00000000-0004-0000-1D00-000025000000}"/>
    <hyperlink ref="C25" r:id="rId39" xr:uid="{00000000-0004-0000-1D00-000026000000}"/>
    <hyperlink ref="C20" r:id="rId40" xr:uid="{00000000-0004-0000-1D00-000027000000}"/>
    <hyperlink ref="C19" r:id="rId41" xr:uid="{00000000-0004-0000-1D00-000028000000}"/>
    <hyperlink ref="C18" r:id="rId42" xr:uid="{00000000-0004-0000-1D00-000029000000}"/>
    <hyperlink ref="C16" r:id="rId43" xr:uid="{00000000-0004-0000-1D00-00002A000000}"/>
    <hyperlink ref="BJ16" r:id="rId44" xr:uid="{00000000-0004-0000-1D00-00002B000000}"/>
    <hyperlink ref="BI16" r:id="rId45" xr:uid="{00000000-0004-0000-1D00-00002C000000}"/>
    <hyperlink ref="BI17" r:id="rId46" xr:uid="{00000000-0004-0000-1D00-00002D000000}"/>
    <hyperlink ref="BJ17" r:id="rId47" xr:uid="{00000000-0004-0000-1D00-00002E000000}"/>
    <hyperlink ref="BI18" r:id="rId48" xr:uid="{00000000-0004-0000-1D00-00002F000000}"/>
    <hyperlink ref="BJ18" r:id="rId49" xr:uid="{00000000-0004-0000-1D00-000030000000}"/>
    <hyperlink ref="BI19" r:id="rId50" xr:uid="{00000000-0004-0000-1D00-000031000000}"/>
    <hyperlink ref="BI20" r:id="rId51" xr:uid="{00000000-0004-0000-1D00-000032000000}"/>
    <hyperlink ref="BJ22" r:id="rId52" xr:uid="{00000000-0004-0000-1D00-000033000000}"/>
    <hyperlink ref="BI22" r:id="rId53" xr:uid="{00000000-0004-0000-1D00-000034000000}"/>
    <hyperlink ref="BI23" r:id="rId54" xr:uid="{00000000-0004-0000-1D00-000035000000}"/>
    <hyperlink ref="BJ23" r:id="rId55" xr:uid="{00000000-0004-0000-1D00-000036000000}"/>
    <hyperlink ref="BI24" r:id="rId56" xr:uid="{00000000-0004-0000-1D00-000037000000}"/>
    <hyperlink ref="BI25" r:id="rId57" xr:uid="{00000000-0004-0000-1D00-000038000000}"/>
    <hyperlink ref="BJ25" r:id="rId58" xr:uid="{00000000-0004-0000-1D00-000039000000}"/>
    <hyperlink ref="BI27" r:id="rId59" xr:uid="{00000000-0004-0000-1D00-00003A000000}"/>
    <hyperlink ref="BI44" r:id="rId60" xr:uid="{00000000-0004-0000-1D00-00003B000000}"/>
    <hyperlink ref="BI33" r:id="rId61" xr:uid="{00000000-0004-0000-1D00-00003C000000}"/>
    <hyperlink ref="BI34" r:id="rId62" xr:uid="{00000000-0004-0000-1D00-00003D000000}"/>
    <hyperlink ref="BI35" r:id="rId63" xr:uid="{00000000-0004-0000-1D00-00003E000000}"/>
    <hyperlink ref="BI36" r:id="rId64" xr:uid="{00000000-0004-0000-1D00-00003F000000}"/>
    <hyperlink ref="BI37" r:id="rId65" xr:uid="{00000000-0004-0000-1D00-000040000000}"/>
    <hyperlink ref="BI38" r:id="rId66" xr:uid="{00000000-0004-0000-1D00-000041000000}"/>
    <hyperlink ref="BI39" r:id="rId67" xr:uid="{00000000-0004-0000-1D00-000042000000}"/>
    <hyperlink ref="BI40" r:id="rId68" xr:uid="{00000000-0004-0000-1D00-000043000000}"/>
    <hyperlink ref="BI41" r:id="rId69" xr:uid="{00000000-0004-0000-1D00-000044000000}"/>
    <hyperlink ref="BI42" r:id="rId70" xr:uid="{00000000-0004-0000-1D00-000045000000}"/>
    <hyperlink ref="BI43" r:id="rId71" xr:uid="{00000000-0004-0000-1D00-000046000000}"/>
    <hyperlink ref="BI30" r:id="rId72" xr:uid="{00000000-0004-0000-1D00-000047000000}"/>
    <hyperlink ref="BI45" r:id="rId73" xr:uid="{00000000-0004-0000-1D00-000048000000}"/>
    <hyperlink ref="BI28" r:id="rId74" xr:uid="{00000000-0004-0000-1D00-000049000000}"/>
    <hyperlink ref="BI29" r:id="rId75" xr:uid="{00000000-0004-0000-1D00-00004A000000}"/>
    <hyperlink ref="BI3" r:id="rId76" xr:uid="{00000000-0004-0000-1D00-00004B000000}"/>
    <hyperlink ref="BI4" r:id="rId77" xr:uid="{00000000-0004-0000-1D00-00004C000000}"/>
  </hyperlinks>
  <pageMargins left="0.7" right="0.7" top="0.75" bottom="0.75" header="0.3" footer="0.3"/>
  <pageSetup paperSize="9" orientation="portrait" r:id="rId7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6"/>
  <dimension ref="A1:AG321"/>
  <sheetViews>
    <sheetView workbookViewId="0">
      <selection activeCell="J168" sqref="J168"/>
    </sheetView>
  </sheetViews>
  <sheetFormatPr defaultRowHeight="14.4"/>
  <cols>
    <col min="3" max="3" width="38.5546875" customWidth="1"/>
    <col min="5" max="5" width="22.6640625" customWidth="1"/>
    <col min="6" max="6" width="16.33203125" style="440" bestFit="1" customWidth="1"/>
    <col min="12" max="12" width="14.6640625" style="442" bestFit="1" customWidth="1"/>
    <col min="16" max="16" width="14.6640625" style="442" bestFit="1" customWidth="1"/>
    <col min="19" max="19" width="15.44140625" style="51" customWidth="1"/>
    <col min="20" max="20" width="14.6640625" style="442" bestFit="1" customWidth="1"/>
    <col min="24" max="24" width="14.6640625" style="442" bestFit="1" customWidth="1"/>
  </cols>
  <sheetData>
    <row r="1" spans="1:33" s="438" customFormat="1" ht="77.25" customHeight="1">
      <c r="A1" s="437" t="s">
        <v>153</v>
      </c>
      <c r="B1" s="428" t="s">
        <v>3602</v>
      </c>
      <c r="C1" s="429" t="s">
        <v>476</v>
      </c>
      <c r="D1" s="429" t="s">
        <v>507</v>
      </c>
      <c r="E1" s="429" t="s">
        <v>3604</v>
      </c>
      <c r="F1" s="439" t="s">
        <v>3605</v>
      </c>
      <c r="G1" s="429" t="s">
        <v>3607</v>
      </c>
      <c r="H1" s="429" t="s">
        <v>3608</v>
      </c>
      <c r="I1" s="429" t="s">
        <v>0</v>
      </c>
      <c r="J1" s="429" t="s">
        <v>8</v>
      </c>
      <c r="K1" s="430" t="s">
        <v>3611</v>
      </c>
      <c r="L1" s="441" t="s">
        <v>3613</v>
      </c>
      <c r="M1" s="431" t="s">
        <v>3614</v>
      </c>
      <c r="N1" s="431" t="s">
        <v>3617</v>
      </c>
      <c r="O1" s="430" t="s">
        <v>5340</v>
      </c>
      <c r="P1" s="441" t="s">
        <v>3624</v>
      </c>
      <c r="Q1" s="433" t="s">
        <v>6357</v>
      </c>
      <c r="R1" s="433" t="s">
        <v>6358</v>
      </c>
      <c r="S1" s="430" t="s">
        <v>3632</v>
      </c>
      <c r="T1" s="441" t="s">
        <v>3633</v>
      </c>
      <c r="U1" s="433" t="s">
        <v>3634</v>
      </c>
      <c r="V1" s="433" t="s">
        <v>6359</v>
      </c>
      <c r="W1" s="430" t="s">
        <v>3641</v>
      </c>
      <c r="X1" s="441" t="s">
        <v>3642</v>
      </c>
      <c r="Y1" s="433" t="s">
        <v>3643</v>
      </c>
      <c r="Z1" s="433" t="s">
        <v>6360</v>
      </c>
      <c r="AA1" s="430" t="s">
        <v>6361</v>
      </c>
      <c r="AB1" s="432" t="s">
        <v>3650</v>
      </c>
      <c r="AC1" s="433" t="s">
        <v>3651</v>
      </c>
      <c r="AD1" s="433" t="s">
        <v>3653</v>
      </c>
      <c r="AE1" s="430" t="s">
        <v>6362</v>
      </c>
      <c r="AF1" s="434" t="s">
        <v>3658</v>
      </c>
      <c r="AG1" s="434" t="s">
        <v>3659</v>
      </c>
    </row>
    <row r="2" spans="1:33">
      <c r="B2" t="e">
        <f t="array" ref="B2:B321">#REF!</f>
        <v>#REF!</v>
      </c>
      <c r="C2" t="e">
        <f t="array" ref="C2:C321">#REF!</f>
        <v>#REF!</v>
      </c>
      <c r="D2" t="e">
        <f t="array" ref="D2:D321">#REF!</f>
        <v>#REF!</v>
      </c>
      <c r="E2" t="e">
        <f t="array" ref="E2:E321">#REF!</f>
        <v>#REF!</v>
      </c>
      <c r="F2" s="440" t="e">
        <f t="array" ref="F2:F321">#REF!</f>
        <v>#REF!</v>
      </c>
      <c r="G2" t="e">
        <f t="array" ref="G2:G321">#REF!</f>
        <v>#REF!</v>
      </c>
      <c r="H2" t="e">
        <f t="array" ref="H2:H321">#REF!</f>
        <v>#REF!</v>
      </c>
      <c r="I2" t="e">
        <f t="array" ref="I2:I321">#REF!</f>
        <v>#REF!</v>
      </c>
      <c r="J2" t="e">
        <f t="array" ref="J2:J321">#REF!</f>
        <v>#REF!</v>
      </c>
      <c r="K2" t="e">
        <f t="array" ref="K2:K321">#REF!</f>
        <v>#REF!</v>
      </c>
      <c r="L2" s="442" t="e">
        <f t="array" ref="L2:L321">#REF!</f>
        <v>#REF!</v>
      </c>
      <c r="M2" t="e">
        <f t="array" ref="M2:M321">#REF!</f>
        <v>#REF!</v>
      </c>
      <c r="N2" t="e">
        <f t="array" ref="N2:N321">#REF!</f>
        <v>#REF!</v>
      </c>
      <c r="O2" t="e">
        <f t="array" ref="O2:O321">#REF!</f>
        <v>#REF!</v>
      </c>
      <c r="P2" s="442" t="e">
        <f t="array" ref="P2:P321">#REF!</f>
        <v>#REF!</v>
      </c>
      <c r="Q2" t="e">
        <f t="array" ref="Q2:Q321">#REF!</f>
        <v>#REF!</v>
      </c>
      <c r="R2" t="e">
        <f t="array" ref="R2:R321">#REF!</f>
        <v>#REF!</v>
      </c>
      <c r="S2" s="51" t="e">
        <f t="array" ref="S2:S321">#REF!</f>
        <v>#REF!</v>
      </c>
      <c r="T2" s="442" t="e">
        <f t="array" ref="T2:T321">#REF!</f>
        <v>#REF!</v>
      </c>
      <c r="U2" t="e">
        <f t="array" ref="U2:U321">#REF!</f>
        <v>#REF!</v>
      </c>
      <c r="V2" t="e">
        <f t="array" ref="V2:V321">#REF!</f>
        <v>#REF!</v>
      </c>
      <c r="W2" t="e">
        <f t="array" ref="W2:W321">#REF!</f>
        <v>#REF!</v>
      </c>
      <c r="X2" s="442" t="e">
        <f t="array" ref="X2:X321">#REF!</f>
        <v>#REF!</v>
      </c>
    </row>
    <row r="3" spans="1:33">
      <c r="B3" t="e">
        <v>#REF!</v>
      </c>
      <c r="C3" t="e">
        <v>#REF!</v>
      </c>
      <c r="D3" t="e">
        <v>#REF!</v>
      </c>
      <c r="E3" t="e">
        <v>#REF!</v>
      </c>
      <c r="F3" s="440" t="e">
        <v>#REF!</v>
      </c>
      <c r="G3" t="e">
        <v>#REF!</v>
      </c>
      <c r="H3" t="e">
        <v>#REF!</v>
      </c>
      <c r="I3" t="e">
        <v>#REF!</v>
      </c>
      <c r="J3" t="e">
        <v>#REF!</v>
      </c>
      <c r="K3" t="e">
        <v>#REF!</v>
      </c>
      <c r="L3" s="442" t="e">
        <v>#REF!</v>
      </c>
      <c r="M3" t="e">
        <v>#REF!</v>
      </c>
      <c r="N3" t="e">
        <v>#REF!</v>
      </c>
      <c r="O3" t="e">
        <v>#REF!</v>
      </c>
      <c r="P3" s="442" t="e">
        <v>#REF!</v>
      </c>
      <c r="Q3" t="e">
        <v>#REF!</v>
      </c>
      <c r="R3" t="e">
        <v>#REF!</v>
      </c>
      <c r="S3" s="51" t="e">
        <v>#REF!</v>
      </c>
      <c r="T3" s="442" t="e">
        <v>#REF!</v>
      </c>
      <c r="U3" t="e">
        <v>#REF!</v>
      </c>
      <c r="V3" t="e">
        <v>#REF!</v>
      </c>
      <c r="W3" t="e">
        <v>#REF!</v>
      </c>
      <c r="X3" s="442" t="e">
        <v>#REF!</v>
      </c>
    </row>
    <row r="4" spans="1:33">
      <c r="B4" t="e">
        <v>#REF!</v>
      </c>
      <c r="C4" t="e">
        <v>#REF!</v>
      </c>
      <c r="D4" t="e">
        <v>#REF!</v>
      </c>
      <c r="E4" t="e">
        <v>#REF!</v>
      </c>
      <c r="F4" s="440" t="e">
        <v>#REF!</v>
      </c>
      <c r="G4" t="e">
        <v>#REF!</v>
      </c>
      <c r="H4" t="e">
        <v>#REF!</v>
      </c>
      <c r="I4" t="e">
        <v>#REF!</v>
      </c>
      <c r="J4" t="e">
        <v>#REF!</v>
      </c>
      <c r="K4" t="e">
        <v>#REF!</v>
      </c>
      <c r="L4" s="442" t="e">
        <v>#REF!</v>
      </c>
      <c r="M4" t="e">
        <v>#REF!</v>
      </c>
      <c r="N4" t="e">
        <v>#REF!</v>
      </c>
      <c r="O4" t="e">
        <v>#REF!</v>
      </c>
      <c r="P4" s="442" t="e">
        <v>#REF!</v>
      </c>
      <c r="Q4" t="e">
        <v>#REF!</v>
      </c>
      <c r="R4" t="e">
        <v>#REF!</v>
      </c>
      <c r="S4" s="51" t="e">
        <v>#REF!</v>
      </c>
      <c r="T4" s="442" t="e">
        <v>#REF!</v>
      </c>
      <c r="U4" t="e">
        <v>#REF!</v>
      </c>
      <c r="V4" t="e">
        <v>#REF!</v>
      </c>
      <c r="W4" t="e">
        <v>#REF!</v>
      </c>
      <c r="X4" s="442" t="e">
        <v>#REF!</v>
      </c>
    </row>
    <row r="5" spans="1:33">
      <c r="B5" t="e">
        <v>#REF!</v>
      </c>
      <c r="C5" t="e">
        <v>#REF!</v>
      </c>
      <c r="D5" t="e">
        <v>#REF!</v>
      </c>
      <c r="E5" t="e">
        <v>#REF!</v>
      </c>
      <c r="F5" s="440" t="e">
        <v>#REF!</v>
      </c>
      <c r="G5" t="e">
        <v>#REF!</v>
      </c>
      <c r="H5" t="e">
        <v>#REF!</v>
      </c>
      <c r="I5" t="e">
        <v>#REF!</v>
      </c>
      <c r="J5" t="e">
        <v>#REF!</v>
      </c>
      <c r="K5" t="e">
        <v>#REF!</v>
      </c>
      <c r="L5" s="442" t="e">
        <v>#REF!</v>
      </c>
      <c r="M5" t="e">
        <v>#REF!</v>
      </c>
      <c r="N5" t="e">
        <v>#REF!</v>
      </c>
      <c r="O5" t="e">
        <v>#REF!</v>
      </c>
      <c r="P5" s="442" t="e">
        <v>#REF!</v>
      </c>
      <c r="Q5" t="e">
        <v>#REF!</v>
      </c>
      <c r="R5" t="e">
        <v>#REF!</v>
      </c>
      <c r="S5" s="51" t="e">
        <v>#REF!</v>
      </c>
      <c r="T5" s="442" t="e">
        <v>#REF!</v>
      </c>
      <c r="U5" t="e">
        <v>#REF!</v>
      </c>
      <c r="V5" t="e">
        <v>#REF!</v>
      </c>
      <c r="W5" t="e">
        <v>#REF!</v>
      </c>
      <c r="X5" s="442" t="e">
        <v>#REF!</v>
      </c>
    </row>
    <row r="6" spans="1:33">
      <c r="B6" t="e">
        <v>#REF!</v>
      </c>
      <c r="C6" t="e">
        <v>#REF!</v>
      </c>
      <c r="D6" t="e">
        <v>#REF!</v>
      </c>
      <c r="E6" t="e">
        <v>#REF!</v>
      </c>
      <c r="F6" s="440" t="e">
        <v>#REF!</v>
      </c>
      <c r="G6" t="e">
        <v>#REF!</v>
      </c>
      <c r="H6" t="e">
        <v>#REF!</v>
      </c>
      <c r="I6" t="e">
        <v>#REF!</v>
      </c>
      <c r="J6" t="e">
        <v>#REF!</v>
      </c>
      <c r="K6" t="e">
        <v>#REF!</v>
      </c>
      <c r="L6" s="442" t="e">
        <v>#REF!</v>
      </c>
      <c r="M6" t="e">
        <v>#REF!</v>
      </c>
      <c r="N6" t="e">
        <v>#REF!</v>
      </c>
      <c r="O6" t="e">
        <v>#REF!</v>
      </c>
      <c r="P6" s="442" t="e">
        <v>#REF!</v>
      </c>
      <c r="Q6" t="e">
        <v>#REF!</v>
      </c>
      <c r="R6" t="e">
        <v>#REF!</v>
      </c>
      <c r="S6" s="51" t="e">
        <v>#REF!</v>
      </c>
      <c r="T6" s="442" t="e">
        <v>#REF!</v>
      </c>
      <c r="U6" t="e">
        <v>#REF!</v>
      </c>
      <c r="V6" t="e">
        <v>#REF!</v>
      </c>
      <c r="W6" t="e">
        <v>#REF!</v>
      </c>
      <c r="X6" s="442" t="e">
        <v>#REF!</v>
      </c>
    </row>
    <row r="7" spans="1:33">
      <c r="B7" t="e">
        <v>#REF!</v>
      </c>
      <c r="C7" t="e">
        <v>#REF!</v>
      </c>
      <c r="D7" t="e">
        <v>#REF!</v>
      </c>
      <c r="E7" t="e">
        <v>#REF!</v>
      </c>
      <c r="F7" s="440" t="e">
        <v>#REF!</v>
      </c>
      <c r="G7" t="e">
        <v>#REF!</v>
      </c>
      <c r="H7" t="e">
        <v>#REF!</v>
      </c>
      <c r="I7" t="e">
        <v>#REF!</v>
      </c>
      <c r="J7" t="e">
        <v>#REF!</v>
      </c>
      <c r="K7" t="e">
        <v>#REF!</v>
      </c>
      <c r="L7" s="442" t="e">
        <v>#REF!</v>
      </c>
      <c r="M7" t="e">
        <v>#REF!</v>
      </c>
      <c r="N7" t="e">
        <v>#REF!</v>
      </c>
      <c r="O7" t="e">
        <v>#REF!</v>
      </c>
      <c r="P7" s="442" t="e">
        <v>#REF!</v>
      </c>
      <c r="Q7" t="e">
        <v>#REF!</v>
      </c>
      <c r="R7" t="e">
        <v>#REF!</v>
      </c>
      <c r="S7" s="51" t="e">
        <v>#REF!</v>
      </c>
      <c r="T7" s="442" t="e">
        <v>#REF!</v>
      </c>
      <c r="U7" t="e">
        <v>#REF!</v>
      </c>
      <c r="V7" t="e">
        <v>#REF!</v>
      </c>
      <c r="W7" t="e">
        <v>#REF!</v>
      </c>
      <c r="X7" s="442" t="e">
        <v>#REF!</v>
      </c>
    </row>
    <row r="8" spans="1:33">
      <c r="B8" t="e">
        <v>#REF!</v>
      </c>
      <c r="C8" t="e">
        <v>#REF!</v>
      </c>
      <c r="D8" t="e">
        <v>#REF!</v>
      </c>
      <c r="E8" t="e">
        <v>#REF!</v>
      </c>
      <c r="F8" s="440" t="e">
        <v>#REF!</v>
      </c>
      <c r="G8" t="e">
        <v>#REF!</v>
      </c>
      <c r="H8" t="e">
        <v>#REF!</v>
      </c>
      <c r="I8" t="e">
        <v>#REF!</v>
      </c>
      <c r="J8" t="e">
        <v>#REF!</v>
      </c>
      <c r="K8" t="e">
        <v>#REF!</v>
      </c>
      <c r="L8" s="442" t="e">
        <v>#REF!</v>
      </c>
      <c r="M8" t="e">
        <v>#REF!</v>
      </c>
      <c r="N8" t="e">
        <v>#REF!</v>
      </c>
      <c r="O8" t="e">
        <v>#REF!</v>
      </c>
      <c r="P8" s="442" t="e">
        <v>#REF!</v>
      </c>
      <c r="Q8" t="e">
        <v>#REF!</v>
      </c>
      <c r="R8" t="e">
        <v>#REF!</v>
      </c>
      <c r="S8" s="51" t="e">
        <v>#REF!</v>
      </c>
      <c r="T8" s="442" t="e">
        <v>#REF!</v>
      </c>
      <c r="U8" t="e">
        <v>#REF!</v>
      </c>
      <c r="V8" t="e">
        <v>#REF!</v>
      </c>
      <c r="W8" t="e">
        <v>#REF!</v>
      </c>
      <c r="X8" s="442" t="e">
        <v>#REF!</v>
      </c>
    </row>
    <row r="9" spans="1:33">
      <c r="B9" t="e">
        <v>#REF!</v>
      </c>
      <c r="C9" t="e">
        <v>#REF!</v>
      </c>
      <c r="D9" t="e">
        <v>#REF!</v>
      </c>
      <c r="E9" t="e">
        <v>#REF!</v>
      </c>
      <c r="F9" s="440" t="e">
        <v>#REF!</v>
      </c>
      <c r="G9" t="e">
        <v>#REF!</v>
      </c>
      <c r="H9" t="e">
        <v>#REF!</v>
      </c>
      <c r="I9" t="e">
        <v>#REF!</v>
      </c>
      <c r="J9" t="e">
        <v>#REF!</v>
      </c>
      <c r="K9" t="e">
        <v>#REF!</v>
      </c>
      <c r="L9" s="442" t="e">
        <v>#REF!</v>
      </c>
      <c r="M9" t="e">
        <v>#REF!</v>
      </c>
      <c r="N9" t="e">
        <v>#REF!</v>
      </c>
      <c r="O9" t="e">
        <v>#REF!</v>
      </c>
      <c r="P9" s="442" t="e">
        <v>#REF!</v>
      </c>
      <c r="Q9" t="e">
        <v>#REF!</v>
      </c>
      <c r="R9" t="e">
        <v>#REF!</v>
      </c>
      <c r="S9" s="51" t="e">
        <v>#REF!</v>
      </c>
      <c r="T9" s="442" t="e">
        <v>#REF!</v>
      </c>
      <c r="U9" t="e">
        <v>#REF!</v>
      </c>
      <c r="V9" t="e">
        <v>#REF!</v>
      </c>
      <c r="W9" t="e">
        <v>#REF!</v>
      </c>
      <c r="X9" s="442" t="e">
        <v>#REF!</v>
      </c>
    </row>
    <row r="10" spans="1:33">
      <c r="B10" t="e">
        <v>#REF!</v>
      </c>
      <c r="C10" t="e">
        <v>#REF!</v>
      </c>
      <c r="D10" t="e">
        <v>#REF!</v>
      </c>
      <c r="E10" t="e">
        <v>#REF!</v>
      </c>
      <c r="F10" s="440" t="e">
        <v>#REF!</v>
      </c>
      <c r="G10" t="e">
        <v>#REF!</v>
      </c>
      <c r="H10" t="e">
        <v>#REF!</v>
      </c>
      <c r="I10" t="e">
        <v>#REF!</v>
      </c>
      <c r="J10" t="e">
        <v>#REF!</v>
      </c>
      <c r="K10" t="e">
        <v>#REF!</v>
      </c>
      <c r="L10" s="442" t="e">
        <v>#REF!</v>
      </c>
      <c r="M10" t="e">
        <v>#REF!</v>
      </c>
      <c r="N10" t="e">
        <v>#REF!</v>
      </c>
      <c r="O10" t="e">
        <v>#REF!</v>
      </c>
      <c r="P10" s="442" t="e">
        <v>#REF!</v>
      </c>
      <c r="Q10" t="e">
        <v>#REF!</v>
      </c>
      <c r="R10" t="e">
        <v>#REF!</v>
      </c>
      <c r="S10" s="51" t="e">
        <v>#REF!</v>
      </c>
      <c r="T10" s="442" t="e">
        <v>#REF!</v>
      </c>
      <c r="U10" t="e">
        <v>#REF!</v>
      </c>
      <c r="V10" t="e">
        <v>#REF!</v>
      </c>
      <c r="W10" t="e">
        <v>#REF!</v>
      </c>
      <c r="X10" s="442" t="e">
        <v>#REF!</v>
      </c>
    </row>
    <row r="11" spans="1:33">
      <c r="B11" t="e">
        <v>#REF!</v>
      </c>
      <c r="C11" t="e">
        <v>#REF!</v>
      </c>
      <c r="D11" t="e">
        <v>#REF!</v>
      </c>
      <c r="E11" t="e">
        <v>#REF!</v>
      </c>
      <c r="F11" s="440" t="e">
        <v>#REF!</v>
      </c>
      <c r="G11" t="e">
        <v>#REF!</v>
      </c>
      <c r="H11" t="e">
        <v>#REF!</v>
      </c>
      <c r="I11" t="e">
        <v>#REF!</v>
      </c>
      <c r="J11" t="e">
        <v>#REF!</v>
      </c>
      <c r="K11" t="e">
        <v>#REF!</v>
      </c>
      <c r="L11" s="442" t="e">
        <v>#REF!</v>
      </c>
      <c r="M11" t="e">
        <v>#REF!</v>
      </c>
      <c r="N11" t="e">
        <v>#REF!</v>
      </c>
      <c r="O11" t="e">
        <v>#REF!</v>
      </c>
      <c r="P11" s="442" t="e">
        <v>#REF!</v>
      </c>
      <c r="Q11" t="e">
        <v>#REF!</v>
      </c>
      <c r="R11" t="e">
        <v>#REF!</v>
      </c>
      <c r="S11" s="51" t="e">
        <v>#REF!</v>
      </c>
      <c r="T11" s="442" t="e">
        <v>#REF!</v>
      </c>
      <c r="U11" t="e">
        <v>#REF!</v>
      </c>
      <c r="V11" t="e">
        <v>#REF!</v>
      </c>
      <c r="W11" t="e">
        <v>#REF!</v>
      </c>
      <c r="X11" s="442" t="e">
        <v>#REF!</v>
      </c>
    </row>
    <row r="12" spans="1:33">
      <c r="B12" t="e">
        <v>#REF!</v>
      </c>
      <c r="C12" t="e">
        <v>#REF!</v>
      </c>
      <c r="D12" t="e">
        <v>#REF!</v>
      </c>
      <c r="E12" t="e">
        <v>#REF!</v>
      </c>
      <c r="F12" s="440" t="e">
        <v>#REF!</v>
      </c>
      <c r="G12" t="e">
        <v>#REF!</v>
      </c>
      <c r="H12" t="e">
        <v>#REF!</v>
      </c>
      <c r="I12" t="e">
        <v>#REF!</v>
      </c>
      <c r="J12" t="e">
        <v>#REF!</v>
      </c>
      <c r="K12" t="e">
        <v>#REF!</v>
      </c>
      <c r="L12" s="442" t="e">
        <v>#REF!</v>
      </c>
      <c r="M12" t="e">
        <v>#REF!</v>
      </c>
      <c r="N12" t="e">
        <v>#REF!</v>
      </c>
      <c r="O12" t="e">
        <v>#REF!</v>
      </c>
      <c r="P12" s="442" t="e">
        <v>#REF!</v>
      </c>
      <c r="Q12" t="e">
        <v>#REF!</v>
      </c>
      <c r="R12" t="e">
        <v>#REF!</v>
      </c>
      <c r="S12" s="51" t="e">
        <v>#REF!</v>
      </c>
      <c r="T12" s="442" t="e">
        <v>#REF!</v>
      </c>
      <c r="U12" t="e">
        <v>#REF!</v>
      </c>
      <c r="V12" t="e">
        <v>#REF!</v>
      </c>
      <c r="W12" t="e">
        <v>#REF!</v>
      </c>
      <c r="X12" s="442" t="e">
        <v>#REF!</v>
      </c>
    </row>
    <row r="13" spans="1:33">
      <c r="B13" t="e">
        <v>#REF!</v>
      </c>
      <c r="C13" t="e">
        <v>#REF!</v>
      </c>
      <c r="D13" t="e">
        <v>#REF!</v>
      </c>
      <c r="E13" t="e">
        <v>#REF!</v>
      </c>
      <c r="F13" s="440" t="e">
        <v>#REF!</v>
      </c>
      <c r="G13" t="e">
        <v>#REF!</v>
      </c>
      <c r="H13" t="e">
        <v>#REF!</v>
      </c>
      <c r="I13" t="e">
        <v>#REF!</v>
      </c>
      <c r="J13" t="e">
        <v>#REF!</v>
      </c>
      <c r="K13" t="e">
        <v>#REF!</v>
      </c>
      <c r="L13" s="442" t="e">
        <v>#REF!</v>
      </c>
      <c r="M13" t="e">
        <v>#REF!</v>
      </c>
      <c r="N13" t="e">
        <v>#REF!</v>
      </c>
      <c r="O13" t="e">
        <v>#REF!</v>
      </c>
      <c r="P13" s="442" t="e">
        <v>#REF!</v>
      </c>
      <c r="Q13" t="e">
        <v>#REF!</v>
      </c>
      <c r="R13" t="e">
        <v>#REF!</v>
      </c>
      <c r="S13" s="51" t="e">
        <v>#REF!</v>
      </c>
      <c r="T13" s="442" t="e">
        <v>#REF!</v>
      </c>
      <c r="U13" t="e">
        <v>#REF!</v>
      </c>
      <c r="V13" t="e">
        <v>#REF!</v>
      </c>
      <c r="W13" t="e">
        <v>#REF!</v>
      </c>
      <c r="X13" s="442" t="e">
        <v>#REF!</v>
      </c>
    </row>
    <row r="14" spans="1:33">
      <c r="B14" t="e">
        <v>#REF!</v>
      </c>
      <c r="C14" t="e">
        <v>#REF!</v>
      </c>
      <c r="D14" t="e">
        <v>#REF!</v>
      </c>
      <c r="E14" t="e">
        <v>#REF!</v>
      </c>
      <c r="F14" s="440" t="e">
        <v>#REF!</v>
      </c>
      <c r="G14" t="e">
        <v>#REF!</v>
      </c>
      <c r="H14" t="e">
        <v>#REF!</v>
      </c>
      <c r="I14" t="e">
        <v>#REF!</v>
      </c>
      <c r="J14" t="e">
        <v>#REF!</v>
      </c>
      <c r="K14" t="e">
        <v>#REF!</v>
      </c>
      <c r="L14" s="442" t="e">
        <v>#REF!</v>
      </c>
      <c r="M14" t="e">
        <v>#REF!</v>
      </c>
      <c r="N14" t="e">
        <v>#REF!</v>
      </c>
      <c r="O14" t="e">
        <v>#REF!</v>
      </c>
      <c r="P14" s="442" t="e">
        <v>#REF!</v>
      </c>
      <c r="Q14" t="e">
        <v>#REF!</v>
      </c>
      <c r="R14" t="e">
        <v>#REF!</v>
      </c>
      <c r="S14" s="51" t="e">
        <v>#REF!</v>
      </c>
      <c r="T14" s="442" t="e">
        <v>#REF!</v>
      </c>
      <c r="U14" t="e">
        <v>#REF!</v>
      </c>
      <c r="V14" t="e">
        <v>#REF!</v>
      </c>
      <c r="W14" t="e">
        <v>#REF!</v>
      </c>
      <c r="X14" s="442" t="e">
        <v>#REF!</v>
      </c>
    </row>
    <row r="15" spans="1:33">
      <c r="B15" t="e">
        <v>#REF!</v>
      </c>
      <c r="C15" t="e">
        <v>#REF!</v>
      </c>
      <c r="D15" t="e">
        <v>#REF!</v>
      </c>
      <c r="E15" t="e">
        <v>#REF!</v>
      </c>
      <c r="F15" s="440" t="e">
        <v>#REF!</v>
      </c>
      <c r="G15" t="e">
        <v>#REF!</v>
      </c>
      <c r="H15" t="e">
        <v>#REF!</v>
      </c>
      <c r="I15" t="e">
        <v>#REF!</v>
      </c>
      <c r="J15" t="e">
        <v>#REF!</v>
      </c>
      <c r="K15" t="e">
        <v>#REF!</v>
      </c>
      <c r="L15" s="442" t="e">
        <v>#REF!</v>
      </c>
      <c r="M15" t="e">
        <v>#REF!</v>
      </c>
      <c r="N15" t="e">
        <v>#REF!</v>
      </c>
      <c r="O15" t="e">
        <v>#REF!</v>
      </c>
      <c r="P15" s="442" t="e">
        <v>#REF!</v>
      </c>
      <c r="Q15" t="e">
        <v>#REF!</v>
      </c>
      <c r="R15" t="e">
        <v>#REF!</v>
      </c>
      <c r="S15" s="51" t="e">
        <v>#REF!</v>
      </c>
      <c r="T15" s="442" t="e">
        <v>#REF!</v>
      </c>
      <c r="U15" t="e">
        <v>#REF!</v>
      </c>
      <c r="V15" t="e">
        <v>#REF!</v>
      </c>
      <c r="W15" t="e">
        <v>#REF!</v>
      </c>
      <c r="X15" s="442" t="e">
        <v>#REF!</v>
      </c>
    </row>
    <row r="16" spans="1:33">
      <c r="B16" t="e">
        <v>#REF!</v>
      </c>
      <c r="C16" t="e">
        <v>#REF!</v>
      </c>
      <c r="D16" t="e">
        <v>#REF!</v>
      </c>
      <c r="E16" t="e">
        <v>#REF!</v>
      </c>
      <c r="F16" s="440" t="e">
        <v>#REF!</v>
      </c>
      <c r="G16" t="e">
        <v>#REF!</v>
      </c>
      <c r="H16" t="e">
        <v>#REF!</v>
      </c>
      <c r="I16" t="e">
        <v>#REF!</v>
      </c>
      <c r="J16" t="e">
        <v>#REF!</v>
      </c>
      <c r="K16" t="e">
        <v>#REF!</v>
      </c>
      <c r="L16" s="442" t="e">
        <v>#REF!</v>
      </c>
      <c r="M16" t="e">
        <v>#REF!</v>
      </c>
      <c r="N16" t="e">
        <v>#REF!</v>
      </c>
      <c r="O16" t="e">
        <v>#REF!</v>
      </c>
      <c r="P16" s="442" t="e">
        <v>#REF!</v>
      </c>
      <c r="Q16" t="e">
        <v>#REF!</v>
      </c>
      <c r="R16" t="e">
        <v>#REF!</v>
      </c>
      <c r="S16" s="51" t="e">
        <v>#REF!</v>
      </c>
      <c r="T16" s="442" t="e">
        <v>#REF!</v>
      </c>
      <c r="U16" t="e">
        <v>#REF!</v>
      </c>
      <c r="V16" t="e">
        <v>#REF!</v>
      </c>
      <c r="W16" t="e">
        <v>#REF!</v>
      </c>
      <c r="X16" s="442" t="e">
        <v>#REF!</v>
      </c>
    </row>
    <row r="17" spans="2:24">
      <c r="B17" t="e">
        <v>#REF!</v>
      </c>
      <c r="C17" t="e">
        <v>#REF!</v>
      </c>
      <c r="D17" t="e">
        <v>#REF!</v>
      </c>
      <c r="E17" t="e">
        <v>#REF!</v>
      </c>
      <c r="F17" s="440" t="e">
        <v>#REF!</v>
      </c>
      <c r="G17" t="e">
        <v>#REF!</v>
      </c>
      <c r="H17" t="e">
        <v>#REF!</v>
      </c>
      <c r="I17" t="e">
        <v>#REF!</v>
      </c>
      <c r="J17" t="e">
        <v>#REF!</v>
      </c>
      <c r="K17" t="e">
        <v>#REF!</v>
      </c>
      <c r="L17" s="442" t="e">
        <v>#REF!</v>
      </c>
      <c r="M17" t="e">
        <v>#REF!</v>
      </c>
      <c r="N17" t="e">
        <v>#REF!</v>
      </c>
      <c r="O17" t="e">
        <v>#REF!</v>
      </c>
      <c r="P17" s="442" t="e">
        <v>#REF!</v>
      </c>
      <c r="Q17" t="e">
        <v>#REF!</v>
      </c>
      <c r="R17" t="e">
        <v>#REF!</v>
      </c>
      <c r="S17" s="51" t="e">
        <v>#REF!</v>
      </c>
      <c r="T17" s="442" t="e">
        <v>#REF!</v>
      </c>
      <c r="U17" t="e">
        <v>#REF!</v>
      </c>
      <c r="V17" t="e">
        <v>#REF!</v>
      </c>
      <c r="W17" t="e">
        <v>#REF!</v>
      </c>
      <c r="X17" s="442" t="e">
        <v>#REF!</v>
      </c>
    </row>
    <row r="18" spans="2:24">
      <c r="B18" t="e">
        <v>#REF!</v>
      </c>
      <c r="C18" t="e">
        <v>#REF!</v>
      </c>
      <c r="D18" t="e">
        <v>#REF!</v>
      </c>
      <c r="E18" t="e">
        <v>#REF!</v>
      </c>
      <c r="F18" s="440" t="e">
        <v>#REF!</v>
      </c>
      <c r="G18" t="e">
        <v>#REF!</v>
      </c>
      <c r="H18" t="e">
        <v>#REF!</v>
      </c>
      <c r="I18" t="e">
        <v>#REF!</v>
      </c>
      <c r="J18" t="e">
        <v>#REF!</v>
      </c>
      <c r="K18" t="e">
        <v>#REF!</v>
      </c>
      <c r="L18" s="442" t="e">
        <v>#REF!</v>
      </c>
      <c r="M18" t="e">
        <v>#REF!</v>
      </c>
      <c r="N18" t="e">
        <v>#REF!</v>
      </c>
      <c r="O18" t="e">
        <v>#REF!</v>
      </c>
      <c r="P18" s="442" t="e">
        <v>#REF!</v>
      </c>
      <c r="Q18" t="e">
        <v>#REF!</v>
      </c>
      <c r="R18" t="e">
        <v>#REF!</v>
      </c>
      <c r="S18" s="51" t="e">
        <v>#REF!</v>
      </c>
      <c r="T18" s="442" t="e">
        <v>#REF!</v>
      </c>
      <c r="U18" t="e">
        <v>#REF!</v>
      </c>
      <c r="V18" t="e">
        <v>#REF!</v>
      </c>
      <c r="W18" t="e">
        <v>#REF!</v>
      </c>
      <c r="X18" s="442" t="e">
        <v>#REF!</v>
      </c>
    </row>
    <row r="19" spans="2:24">
      <c r="B19" t="e">
        <v>#REF!</v>
      </c>
      <c r="C19" t="e">
        <v>#REF!</v>
      </c>
      <c r="D19" t="e">
        <v>#REF!</v>
      </c>
      <c r="E19" t="e">
        <v>#REF!</v>
      </c>
      <c r="F19" s="440" t="e">
        <v>#REF!</v>
      </c>
      <c r="G19" t="e">
        <v>#REF!</v>
      </c>
      <c r="H19" t="e">
        <v>#REF!</v>
      </c>
      <c r="I19" t="e">
        <v>#REF!</v>
      </c>
      <c r="J19" t="e">
        <v>#REF!</v>
      </c>
      <c r="K19" t="e">
        <v>#REF!</v>
      </c>
      <c r="L19" s="442" t="e">
        <v>#REF!</v>
      </c>
      <c r="M19" t="e">
        <v>#REF!</v>
      </c>
      <c r="N19" t="e">
        <v>#REF!</v>
      </c>
      <c r="O19" t="e">
        <v>#REF!</v>
      </c>
      <c r="P19" s="442" t="e">
        <v>#REF!</v>
      </c>
      <c r="Q19" t="e">
        <v>#REF!</v>
      </c>
      <c r="R19" t="e">
        <v>#REF!</v>
      </c>
      <c r="S19" s="51" t="e">
        <v>#REF!</v>
      </c>
      <c r="T19" s="442" t="e">
        <v>#REF!</v>
      </c>
      <c r="U19" t="e">
        <v>#REF!</v>
      </c>
      <c r="V19" t="e">
        <v>#REF!</v>
      </c>
      <c r="W19" t="e">
        <v>#REF!</v>
      </c>
      <c r="X19" s="442" t="e">
        <v>#REF!</v>
      </c>
    </row>
    <row r="20" spans="2:24">
      <c r="B20" t="e">
        <v>#REF!</v>
      </c>
      <c r="C20" t="e">
        <v>#REF!</v>
      </c>
      <c r="D20" t="e">
        <v>#REF!</v>
      </c>
      <c r="E20" t="e">
        <v>#REF!</v>
      </c>
      <c r="F20" s="440" t="e">
        <v>#REF!</v>
      </c>
      <c r="G20" t="e">
        <v>#REF!</v>
      </c>
      <c r="H20" t="e">
        <v>#REF!</v>
      </c>
      <c r="I20" t="e">
        <v>#REF!</v>
      </c>
      <c r="J20" t="e">
        <v>#REF!</v>
      </c>
      <c r="K20" t="e">
        <v>#REF!</v>
      </c>
      <c r="L20" s="442" t="e">
        <v>#REF!</v>
      </c>
      <c r="M20" t="e">
        <v>#REF!</v>
      </c>
      <c r="N20" t="e">
        <v>#REF!</v>
      </c>
      <c r="O20" t="e">
        <v>#REF!</v>
      </c>
      <c r="P20" s="442" t="e">
        <v>#REF!</v>
      </c>
      <c r="Q20" t="e">
        <v>#REF!</v>
      </c>
      <c r="R20" t="e">
        <v>#REF!</v>
      </c>
      <c r="S20" s="51" t="e">
        <v>#REF!</v>
      </c>
      <c r="T20" s="442" t="e">
        <v>#REF!</v>
      </c>
      <c r="U20" t="e">
        <v>#REF!</v>
      </c>
      <c r="V20" t="e">
        <v>#REF!</v>
      </c>
      <c r="W20" t="e">
        <v>#REF!</v>
      </c>
      <c r="X20" s="442" t="e">
        <v>#REF!</v>
      </c>
    </row>
    <row r="21" spans="2:24">
      <c r="B21" t="e">
        <v>#REF!</v>
      </c>
      <c r="C21" t="e">
        <v>#REF!</v>
      </c>
      <c r="D21" t="e">
        <v>#REF!</v>
      </c>
      <c r="E21" t="e">
        <v>#REF!</v>
      </c>
      <c r="F21" s="440" t="e">
        <v>#REF!</v>
      </c>
      <c r="G21" t="e">
        <v>#REF!</v>
      </c>
      <c r="H21" t="e">
        <v>#REF!</v>
      </c>
      <c r="I21" t="e">
        <v>#REF!</v>
      </c>
      <c r="J21" t="e">
        <v>#REF!</v>
      </c>
      <c r="K21" t="e">
        <v>#REF!</v>
      </c>
      <c r="L21" s="442" t="e">
        <v>#REF!</v>
      </c>
      <c r="M21" t="e">
        <v>#REF!</v>
      </c>
      <c r="N21" t="e">
        <v>#REF!</v>
      </c>
      <c r="O21" t="e">
        <v>#REF!</v>
      </c>
      <c r="P21" s="442" t="e">
        <v>#REF!</v>
      </c>
      <c r="Q21" t="e">
        <v>#REF!</v>
      </c>
      <c r="R21" t="e">
        <v>#REF!</v>
      </c>
      <c r="S21" s="51" t="e">
        <v>#REF!</v>
      </c>
      <c r="T21" s="442" t="e">
        <v>#REF!</v>
      </c>
      <c r="U21" t="e">
        <v>#REF!</v>
      </c>
      <c r="V21" t="e">
        <v>#REF!</v>
      </c>
      <c r="W21" t="e">
        <v>#REF!</v>
      </c>
      <c r="X21" s="442" t="e">
        <v>#REF!</v>
      </c>
    </row>
    <row r="22" spans="2:24">
      <c r="B22" t="e">
        <v>#REF!</v>
      </c>
      <c r="C22" t="e">
        <v>#REF!</v>
      </c>
      <c r="D22" t="e">
        <v>#REF!</v>
      </c>
      <c r="E22" t="e">
        <v>#REF!</v>
      </c>
      <c r="F22" s="440" t="e">
        <v>#REF!</v>
      </c>
      <c r="G22" t="e">
        <v>#REF!</v>
      </c>
      <c r="H22" t="e">
        <v>#REF!</v>
      </c>
      <c r="I22" t="e">
        <v>#REF!</v>
      </c>
      <c r="J22" t="e">
        <v>#REF!</v>
      </c>
      <c r="K22" t="e">
        <v>#REF!</v>
      </c>
      <c r="L22" s="442" t="e">
        <v>#REF!</v>
      </c>
      <c r="M22" t="e">
        <v>#REF!</v>
      </c>
      <c r="N22" t="e">
        <v>#REF!</v>
      </c>
      <c r="O22" t="e">
        <v>#REF!</v>
      </c>
      <c r="P22" s="442" t="e">
        <v>#REF!</v>
      </c>
      <c r="Q22" t="e">
        <v>#REF!</v>
      </c>
      <c r="R22" t="e">
        <v>#REF!</v>
      </c>
      <c r="S22" s="51" t="e">
        <v>#REF!</v>
      </c>
      <c r="T22" s="442" t="e">
        <v>#REF!</v>
      </c>
      <c r="U22" t="e">
        <v>#REF!</v>
      </c>
      <c r="V22" t="e">
        <v>#REF!</v>
      </c>
      <c r="W22" t="e">
        <v>#REF!</v>
      </c>
      <c r="X22" s="442" t="e">
        <v>#REF!</v>
      </c>
    </row>
    <row r="23" spans="2:24">
      <c r="B23" t="e">
        <v>#REF!</v>
      </c>
      <c r="C23" t="e">
        <v>#REF!</v>
      </c>
      <c r="D23" t="e">
        <v>#REF!</v>
      </c>
      <c r="E23" t="e">
        <v>#REF!</v>
      </c>
      <c r="F23" s="440" t="e">
        <v>#REF!</v>
      </c>
      <c r="G23" t="e">
        <v>#REF!</v>
      </c>
      <c r="H23" t="e">
        <v>#REF!</v>
      </c>
      <c r="I23" t="e">
        <v>#REF!</v>
      </c>
      <c r="J23" t="e">
        <v>#REF!</v>
      </c>
      <c r="K23" t="e">
        <v>#REF!</v>
      </c>
      <c r="L23" s="442" t="e">
        <v>#REF!</v>
      </c>
      <c r="M23" t="e">
        <v>#REF!</v>
      </c>
      <c r="N23" t="e">
        <v>#REF!</v>
      </c>
      <c r="O23" t="e">
        <v>#REF!</v>
      </c>
      <c r="P23" s="442" t="e">
        <v>#REF!</v>
      </c>
      <c r="Q23" t="e">
        <v>#REF!</v>
      </c>
      <c r="R23" t="e">
        <v>#REF!</v>
      </c>
      <c r="S23" s="51" t="e">
        <v>#REF!</v>
      </c>
      <c r="T23" s="442" t="e">
        <v>#REF!</v>
      </c>
      <c r="U23" t="e">
        <v>#REF!</v>
      </c>
      <c r="V23" t="e">
        <v>#REF!</v>
      </c>
      <c r="W23" t="e">
        <v>#REF!</v>
      </c>
      <c r="X23" s="442" t="e">
        <v>#REF!</v>
      </c>
    </row>
    <row r="24" spans="2:24">
      <c r="B24" t="e">
        <v>#REF!</v>
      </c>
      <c r="C24" t="e">
        <v>#REF!</v>
      </c>
      <c r="D24" t="e">
        <v>#REF!</v>
      </c>
      <c r="E24" t="e">
        <v>#REF!</v>
      </c>
      <c r="F24" s="440" t="e">
        <v>#REF!</v>
      </c>
      <c r="G24" t="e">
        <v>#REF!</v>
      </c>
      <c r="H24" t="e">
        <v>#REF!</v>
      </c>
      <c r="I24" t="e">
        <v>#REF!</v>
      </c>
      <c r="J24" t="e">
        <v>#REF!</v>
      </c>
      <c r="K24" t="e">
        <v>#REF!</v>
      </c>
      <c r="L24" s="442" t="e">
        <v>#REF!</v>
      </c>
      <c r="M24" t="e">
        <v>#REF!</v>
      </c>
      <c r="N24" t="e">
        <v>#REF!</v>
      </c>
      <c r="O24" t="e">
        <v>#REF!</v>
      </c>
      <c r="P24" s="442" t="e">
        <v>#REF!</v>
      </c>
      <c r="Q24" t="e">
        <v>#REF!</v>
      </c>
      <c r="R24" t="e">
        <v>#REF!</v>
      </c>
      <c r="S24" s="51" t="e">
        <v>#REF!</v>
      </c>
      <c r="T24" s="442" t="e">
        <v>#REF!</v>
      </c>
      <c r="U24" t="e">
        <v>#REF!</v>
      </c>
      <c r="V24" t="e">
        <v>#REF!</v>
      </c>
      <c r="W24" t="e">
        <v>#REF!</v>
      </c>
      <c r="X24" s="442" t="e">
        <v>#REF!</v>
      </c>
    </row>
    <row r="25" spans="2:24">
      <c r="B25" t="e">
        <v>#REF!</v>
      </c>
      <c r="C25" t="e">
        <v>#REF!</v>
      </c>
      <c r="D25" t="e">
        <v>#REF!</v>
      </c>
      <c r="E25" t="e">
        <v>#REF!</v>
      </c>
      <c r="F25" s="440" t="e">
        <v>#REF!</v>
      </c>
      <c r="G25" t="e">
        <v>#REF!</v>
      </c>
      <c r="H25" t="e">
        <v>#REF!</v>
      </c>
      <c r="I25" t="e">
        <v>#REF!</v>
      </c>
      <c r="J25" t="e">
        <v>#REF!</v>
      </c>
      <c r="K25" t="e">
        <v>#REF!</v>
      </c>
      <c r="L25" s="442" t="e">
        <v>#REF!</v>
      </c>
      <c r="M25" t="e">
        <v>#REF!</v>
      </c>
      <c r="N25" t="e">
        <v>#REF!</v>
      </c>
      <c r="O25" t="e">
        <v>#REF!</v>
      </c>
      <c r="P25" s="442" t="e">
        <v>#REF!</v>
      </c>
      <c r="Q25" t="e">
        <v>#REF!</v>
      </c>
      <c r="R25" t="e">
        <v>#REF!</v>
      </c>
      <c r="S25" s="51" t="e">
        <v>#REF!</v>
      </c>
      <c r="T25" s="442" t="e">
        <v>#REF!</v>
      </c>
      <c r="U25" t="e">
        <v>#REF!</v>
      </c>
      <c r="V25" t="e">
        <v>#REF!</v>
      </c>
      <c r="W25" t="e">
        <v>#REF!</v>
      </c>
      <c r="X25" s="442" t="e">
        <v>#REF!</v>
      </c>
    </row>
    <row r="26" spans="2:24">
      <c r="B26" t="e">
        <v>#REF!</v>
      </c>
      <c r="C26" t="e">
        <v>#REF!</v>
      </c>
      <c r="D26" t="e">
        <v>#REF!</v>
      </c>
      <c r="E26" t="e">
        <v>#REF!</v>
      </c>
      <c r="F26" s="440" t="e">
        <v>#REF!</v>
      </c>
      <c r="G26" t="e">
        <v>#REF!</v>
      </c>
      <c r="H26" t="e">
        <v>#REF!</v>
      </c>
      <c r="I26" t="e">
        <v>#REF!</v>
      </c>
      <c r="J26" t="e">
        <v>#REF!</v>
      </c>
      <c r="K26" t="e">
        <v>#REF!</v>
      </c>
      <c r="L26" s="442" t="e">
        <v>#REF!</v>
      </c>
      <c r="M26" t="e">
        <v>#REF!</v>
      </c>
      <c r="N26" t="e">
        <v>#REF!</v>
      </c>
      <c r="O26" t="e">
        <v>#REF!</v>
      </c>
      <c r="P26" s="442" t="e">
        <v>#REF!</v>
      </c>
      <c r="Q26" t="e">
        <v>#REF!</v>
      </c>
      <c r="R26" t="e">
        <v>#REF!</v>
      </c>
      <c r="S26" s="51" t="e">
        <v>#REF!</v>
      </c>
      <c r="T26" s="442" t="e">
        <v>#REF!</v>
      </c>
      <c r="U26" t="e">
        <v>#REF!</v>
      </c>
      <c r="V26" t="e">
        <v>#REF!</v>
      </c>
      <c r="W26" t="e">
        <v>#REF!</v>
      </c>
      <c r="X26" s="442" t="e">
        <v>#REF!</v>
      </c>
    </row>
    <row r="27" spans="2:24">
      <c r="B27" t="e">
        <v>#REF!</v>
      </c>
      <c r="C27" t="e">
        <v>#REF!</v>
      </c>
      <c r="D27" t="e">
        <v>#REF!</v>
      </c>
      <c r="E27" t="e">
        <v>#REF!</v>
      </c>
      <c r="F27" s="440" t="e">
        <v>#REF!</v>
      </c>
      <c r="G27" t="e">
        <v>#REF!</v>
      </c>
      <c r="H27" t="e">
        <v>#REF!</v>
      </c>
      <c r="I27" t="e">
        <v>#REF!</v>
      </c>
      <c r="J27" t="e">
        <v>#REF!</v>
      </c>
      <c r="K27" t="e">
        <v>#REF!</v>
      </c>
      <c r="L27" s="442" t="e">
        <v>#REF!</v>
      </c>
      <c r="M27" t="e">
        <v>#REF!</v>
      </c>
      <c r="N27" t="e">
        <v>#REF!</v>
      </c>
      <c r="O27" t="e">
        <v>#REF!</v>
      </c>
      <c r="P27" s="442" t="e">
        <v>#REF!</v>
      </c>
      <c r="Q27" t="e">
        <v>#REF!</v>
      </c>
      <c r="R27" t="e">
        <v>#REF!</v>
      </c>
      <c r="S27" s="51" t="e">
        <v>#REF!</v>
      </c>
      <c r="T27" s="442" t="e">
        <v>#REF!</v>
      </c>
      <c r="U27" t="e">
        <v>#REF!</v>
      </c>
      <c r="V27" t="e">
        <v>#REF!</v>
      </c>
      <c r="W27" t="e">
        <v>#REF!</v>
      </c>
      <c r="X27" s="442" t="e">
        <v>#REF!</v>
      </c>
    </row>
    <row r="28" spans="2:24">
      <c r="B28" t="e">
        <v>#REF!</v>
      </c>
      <c r="C28" t="e">
        <v>#REF!</v>
      </c>
      <c r="D28" t="e">
        <v>#REF!</v>
      </c>
      <c r="E28" t="e">
        <v>#REF!</v>
      </c>
      <c r="F28" s="440" t="e">
        <v>#REF!</v>
      </c>
      <c r="G28" t="e">
        <v>#REF!</v>
      </c>
      <c r="H28" t="e">
        <v>#REF!</v>
      </c>
      <c r="I28" t="e">
        <v>#REF!</v>
      </c>
      <c r="J28" t="e">
        <v>#REF!</v>
      </c>
      <c r="K28" t="e">
        <v>#REF!</v>
      </c>
      <c r="L28" s="442" t="e">
        <v>#REF!</v>
      </c>
      <c r="M28" t="e">
        <v>#REF!</v>
      </c>
      <c r="N28" t="e">
        <v>#REF!</v>
      </c>
      <c r="O28" t="e">
        <v>#REF!</v>
      </c>
      <c r="P28" s="442" t="e">
        <v>#REF!</v>
      </c>
      <c r="Q28" t="e">
        <v>#REF!</v>
      </c>
      <c r="R28" t="e">
        <v>#REF!</v>
      </c>
      <c r="S28" s="51" t="e">
        <v>#REF!</v>
      </c>
      <c r="T28" s="442" t="e">
        <v>#REF!</v>
      </c>
      <c r="U28" t="e">
        <v>#REF!</v>
      </c>
      <c r="V28" t="e">
        <v>#REF!</v>
      </c>
      <c r="W28" t="e">
        <v>#REF!</v>
      </c>
      <c r="X28" s="442" t="e">
        <v>#REF!</v>
      </c>
    </row>
    <row r="29" spans="2:24">
      <c r="B29" t="e">
        <v>#REF!</v>
      </c>
      <c r="C29" t="e">
        <v>#REF!</v>
      </c>
      <c r="D29" t="e">
        <v>#REF!</v>
      </c>
      <c r="E29" t="e">
        <v>#REF!</v>
      </c>
      <c r="F29" s="440" t="e">
        <v>#REF!</v>
      </c>
      <c r="G29" t="e">
        <v>#REF!</v>
      </c>
      <c r="H29" t="e">
        <v>#REF!</v>
      </c>
      <c r="I29" t="e">
        <v>#REF!</v>
      </c>
      <c r="J29" t="e">
        <v>#REF!</v>
      </c>
      <c r="K29" t="e">
        <v>#REF!</v>
      </c>
      <c r="L29" s="442" t="e">
        <v>#REF!</v>
      </c>
      <c r="M29" t="e">
        <v>#REF!</v>
      </c>
      <c r="N29" t="e">
        <v>#REF!</v>
      </c>
      <c r="O29" t="e">
        <v>#REF!</v>
      </c>
      <c r="P29" s="442" t="e">
        <v>#REF!</v>
      </c>
      <c r="Q29" t="e">
        <v>#REF!</v>
      </c>
      <c r="R29" t="e">
        <v>#REF!</v>
      </c>
      <c r="S29" s="51" t="e">
        <v>#REF!</v>
      </c>
      <c r="T29" s="442" t="e">
        <v>#REF!</v>
      </c>
      <c r="U29" t="e">
        <v>#REF!</v>
      </c>
      <c r="V29" t="e">
        <v>#REF!</v>
      </c>
      <c r="W29" t="e">
        <v>#REF!</v>
      </c>
      <c r="X29" s="442" t="e">
        <v>#REF!</v>
      </c>
    </row>
    <row r="30" spans="2:24">
      <c r="B30" t="e">
        <v>#REF!</v>
      </c>
      <c r="C30" t="e">
        <v>#REF!</v>
      </c>
      <c r="D30" t="e">
        <v>#REF!</v>
      </c>
      <c r="E30" t="e">
        <v>#REF!</v>
      </c>
      <c r="F30" s="440" t="e">
        <v>#REF!</v>
      </c>
      <c r="G30" t="e">
        <v>#REF!</v>
      </c>
      <c r="H30" t="e">
        <v>#REF!</v>
      </c>
      <c r="I30" t="e">
        <v>#REF!</v>
      </c>
      <c r="J30" t="e">
        <v>#REF!</v>
      </c>
      <c r="K30" t="e">
        <v>#REF!</v>
      </c>
      <c r="L30" s="442" t="e">
        <v>#REF!</v>
      </c>
      <c r="M30" t="e">
        <v>#REF!</v>
      </c>
      <c r="N30" t="e">
        <v>#REF!</v>
      </c>
      <c r="O30" t="e">
        <v>#REF!</v>
      </c>
      <c r="P30" s="442" t="e">
        <v>#REF!</v>
      </c>
      <c r="Q30" t="e">
        <v>#REF!</v>
      </c>
      <c r="R30" t="e">
        <v>#REF!</v>
      </c>
      <c r="S30" s="51" t="e">
        <v>#REF!</v>
      </c>
      <c r="T30" s="442" t="e">
        <v>#REF!</v>
      </c>
      <c r="U30" t="e">
        <v>#REF!</v>
      </c>
      <c r="V30" t="e">
        <v>#REF!</v>
      </c>
      <c r="W30" t="e">
        <v>#REF!</v>
      </c>
      <c r="X30" s="442" t="e">
        <v>#REF!</v>
      </c>
    </row>
    <row r="31" spans="2:24">
      <c r="B31" t="e">
        <v>#REF!</v>
      </c>
      <c r="C31" t="e">
        <v>#REF!</v>
      </c>
      <c r="D31" t="e">
        <v>#REF!</v>
      </c>
      <c r="E31" t="e">
        <v>#REF!</v>
      </c>
      <c r="F31" s="440" t="e">
        <v>#REF!</v>
      </c>
      <c r="G31" t="e">
        <v>#REF!</v>
      </c>
      <c r="H31" t="e">
        <v>#REF!</v>
      </c>
      <c r="I31" t="e">
        <v>#REF!</v>
      </c>
      <c r="J31" t="e">
        <v>#REF!</v>
      </c>
      <c r="K31" t="e">
        <v>#REF!</v>
      </c>
      <c r="L31" s="442" t="e">
        <v>#REF!</v>
      </c>
      <c r="M31" t="e">
        <v>#REF!</v>
      </c>
      <c r="N31" t="e">
        <v>#REF!</v>
      </c>
      <c r="O31" t="e">
        <v>#REF!</v>
      </c>
      <c r="P31" s="442" t="e">
        <v>#REF!</v>
      </c>
      <c r="Q31" t="e">
        <v>#REF!</v>
      </c>
      <c r="R31" t="e">
        <v>#REF!</v>
      </c>
      <c r="S31" s="51" t="e">
        <v>#REF!</v>
      </c>
      <c r="T31" s="442" t="e">
        <v>#REF!</v>
      </c>
      <c r="U31" t="e">
        <v>#REF!</v>
      </c>
      <c r="V31" t="e">
        <v>#REF!</v>
      </c>
      <c r="W31" t="e">
        <v>#REF!</v>
      </c>
      <c r="X31" s="442" t="e">
        <v>#REF!</v>
      </c>
    </row>
    <row r="32" spans="2:24">
      <c r="B32" t="e">
        <v>#REF!</v>
      </c>
      <c r="C32" t="e">
        <v>#REF!</v>
      </c>
      <c r="D32" t="e">
        <v>#REF!</v>
      </c>
      <c r="E32" t="e">
        <v>#REF!</v>
      </c>
      <c r="F32" s="440" t="e">
        <v>#REF!</v>
      </c>
      <c r="G32" t="e">
        <v>#REF!</v>
      </c>
      <c r="H32" t="e">
        <v>#REF!</v>
      </c>
      <c r="I32" t="e">
        <v>#REF!</v>
      </c>
      <c r="J32" t="e">
        <v>#REF!</v>
      </c>
      <c r="K32" t="e">
        <v>#REF!</v>
      </c>
      <c r="L32" s="442" t="e">
        <v>#REF!</v>
      </c>
      <c r="M32" t="e">
        <v>#REF!</v>
      </c>
      <c r="N32" t="e">
        <v>#REF!</v>
      </c>
      <c r="O32" t="e">
        <v>#REF!</v>
      </c>
      <c r="P32" s="442" t="e">
        <v>#REF!</v>
      </c>
      <c r="Q32" t="e">
        <v>#REF!</v>
      </c>
      <c r="R32" t="e">
        <v>#REF!</v>
      </c>
      <c r="S32" s="51" t="e">
        <v>#REF!</v>
      </c>
      <c r="T32" s="442" t="e">
        <v>#REF!</v>
      </c>
      <c r="U32" t="e">
        <v>#REF!</v>
      </c>
      <c r="V32" t="e">
        <v>#REF!</v>
      </c>
      <c r="W32" t="e">
        <v>#REF!</v>
      </c>
      <c r="X32" s="442" t="e">
        <v>#REF!</v>
      </c>
    </row>
    <row r="33" spans="2:24">
      <c r="B33" t="e">
        <v>#REF!</v>
      </c>
      <c r="C33" t="e">
        <v>#REF!</v>
      </c>
      <c r="D33" t="e">
        <v>#REF!</v>
      </c>
      <c r="E33" t="e">
        <v>#REF!</v>
      </c>
      <c r="F33" s="440" t="e">
        <v>#REF!</v>
      </c>
      <c r="G33" t="e">
        <v>#REF!</v>
      </c>
      <c r="H33" t="e">
        <v>#REF!</v>
      </c>
      <c r="I33" t="e">
        <v>#REF!</v>
      </c>
      <c r="J33" t="e">
        <v>#REF!</v>
      </c>
      <c r="K33" t="e">
        <v>#REF!</v>
      </c>
      <c r="L33" s="442" t="e">
        <v>#REF!</v>
      </c>
      <c r="M33" t="e">
        <v>#REF!</v>
      </c>
      <c r="N33" t="e">
        <v>#REF!</v>
      </c>
      <c r="O33" t="e">
        <v>#REF!</v>
      </c>
      <c r="P33" s="442" t="e">
        <v>#REF!</v>
      </c>
      <c r="Q33" t="e">
        <v>#REF!</v>
      </c>
      <c r="R33" t="e">
        <v>#REF!</v>
      </c>
      <c r="S33" s="51" t="e">
        <v>#REF!</v>
      </c>
      <c r="T33" s="442" t="e">
        <v>#REF!</v>
      </c>
      <c r="U33" t="e">
        <v>#REF!</v>
      </c>
      <c r="V33" t="e">
        <v>#REF!</v>
      </c>
      <c r="W33" t="e">
        <v>#REF!</v>
      </c>
      <c r="X33" s="442" t="e">
        <v>#REF!</v>
      </c>
    </row>
    <row r="34" spans="2:24">
      <c r="B34" t="e">
        <v>#REF!</v>
      </c>
      <c r="C34" t="e">
        <v>#REF!</v>
      </c>
      <c r="D34" t="e">
        <v>#REF!</v>
      </c>
      <c r="E34" t="e">
        <v>#REF!</v>
      </c>
      <c r="F34" s="440" t="e">
        <v>#REF!</v>
      </c>
      <c r="G34" t="e">
        <v>#REF!</v>
      </c>
      <c r="H34" t="e">
        <v>#REF!</v>
      </c>
      <c r="I34" t="e">
        <v>#REF!</v>
      </c>
      <c r="J34" t="e">
        <v>#REF!</v>
      </c>
      <c r="K34" t="e">
        <v>#REF!</v>
      </c>
      <c r="L34" s="442" t="e">
        <v>#REF!</v>
      </c>
      <c r="M34" t="e">
        <v>#REF!</v>
      </c>
      <c r="N34" t="e">
        <v>#REF!</v>
      </c>
      <c r="O34" t="e">
        <v>#REF!</v>
      </c>
      <c r="P34" s="442" t="e">
        <v>#REF!</v>
      </c>
      <c r="Q34" t="e">
        <v>#REF!</v>
      </c>
      <c r="R34" t="e">
        <v>#REF!</v>
      </c>
      <c r="S34" s="51" t="e">
        <v>#REF!</v>
      </c>
      <c r="T34" s="442" t="e">
        <v>#REF!</v>
      </c>
      <c r="U34" t="e">
        <v>#REF!</v>
      </c>
      <c r="V34" t="e">
        <v>#REF!</v>
      </c>
      <c r="W34" t="e">
        <v>#REF!</v>
      </c>
      <c r="X34" s="442" t="e">
        <v>#REF!</v>
      </c>
    </row>
    <row r="35" spans="2:24">
      <c r="B35" t="e">
        <v>#REF!</v>
      </c>
      <c r="C35" t="e">
        <v>#REF!</v>
      </c>
      <c r="D35" t="e">
        <v>#REF!</v>
      </c>
      <c r="E35" t="e">
        <v>#REF!</v>
      </c>
      <c r="F35" s="440" t="e">
        <v>#REF!</v>
      </c>
      <c r="G35" t="e">
        <v>#REF!</v>
      </c>
      <c r="H35" t="e">
        <v>#REF!</v>
      </c>
      <c r="I35" t="e">
        <v>#REF!</v>
      </c>
      <c r="J35" t="e">
        <v>#REF!</v>
      </c>
      <c r="K35" t="e">
        <v>#REF!</v>
      </c>
      <c r="L35" s="442" t="e">
        <v>#REF!</v>
      </c>
      <c r="M35" t="e">
        <v>#REF!</v>
      </c>
      <c r="N35" t="e">
        <v>#REF!</v>
      </c>
      <c r="O35" t="e">
        <v>#REF!</v>
      </c>
      <c r="P35" s="442" t="e">
        <v>#REF!</v>
      </c>
      <c r="Q35" t="e">
        <v>#REF!</v>
      </c>
      <c r="R35" t="e">
        <v>#REF!</v>
      </c>
      <c r="S35" s="51" t="e">
        <v>#REF!</v>
      </c>
      <c r="T35" s="442" t="e">
        <v>#REF!</v>
      </c>
      <c r="U35" t="e">
        <v>#REF!</v>
      </c>
      <c r="V35" t="e">
        <v>#REF!</v>
      </c>
      <c r="W35" t="e">
        <v>#REF!</v>
      </c>
      <c r="X35" s="442" t="e">
        <v>#REF!</v>
      </c>
    </row>
    <row r="36" spans="2:24">
      <c r="B36" t="e">
        <v>#REF!</v>
      </c>
      <c r="C36" t="e">
        <v>#REF!</v>
      </c>
      <c r="D36" t="e">
        <v>#REF!</v>
      </c>
      <c r="E36" t="e">
        <v>#REF!</v>
      </c>
      <c r="F36" s="440" t="e">
        <v>#REF!</v>
      </c>
      <c r="G36" t="e">
        <v>#REF!</v>
      </c>
      <c r="H36" t="e">
        <v>#REF!</v>
      </c>
      <c r="I36" t="e">
        <v>#REF!</v>
      </c>
      <c r="J36" t="e">
        <v>#REF!</v>
      </c>
      <c r="K36" t="e">
        <v>#REF!</v>
      </c>
      <c r="L36" s="442" t="e">
        <v>#REF!</v>
      </c>
      <c r="M36" t="e">
        <v>#REF!</v>
      </c>
      <c r="N36" t="e">
        <v>#REF!</v>
      </c>
      <c r="O36" t="e">
        <v>#REF!</v>
      </c>
      <c r="P36" s="442" t="e">
        <v>#REF!</v>
      </c>
      <c r="Q36" t="e">
        <v>#REF!</v>
      </c>
      <c r="R36" t="e">
        <v>#REF!</v>
      </c>
      <c r="S36" s="51" t="e">
        <v>#REF!</v>
      </c>
      <c r="T36" s="442" t="e">
        <v>#REF!</v>
      </c>
      <c r="U36" t="e">
        <v>#REF!</v>
      </c>
      <c r="V36" t="e">
        <v>#REF!</v>
      </c>
      <c r="W36" t="e">
        <v>#REF!</v>
      </c>
      <c r="X36" s="442" t="e">
        <v>#REF!</v>
      </c>
    </row>
    <row r="37" spans="2:24">
      <c r="B37" t="e">
        <v>#REF!</v>
      </c>
      <c r="C37" t="e">
        <v>#REF!</v>
      </c>
      <c r="D37" t="e">
        <v>#REF!</v>
      </c>
      <c r="E37" t="e">
        <v>#REF!</v>
      </c>
      <c r="F37" s="440" t="e">
        <v>#REF!</v>
      </c>
      <c r="G37" t="e">
        <v>#REF!</v>
      </c>
      <c r="H37" t="e">
        <v>#REF!</v>
      </c>
      <c r="I37" t="e">
        <v>#REF!</v>
      </c>
      <c r="J37" t="e">
        <v>#REF!</v>
      </c>
      <c r="K37" t="e">
        <v>#REF!</v>
      </c>
      <c r="L37" s="442" t="e">
        <v>#REF!</v>
      </c>
      <c r="M37" t="e">
        <v>#REF!</v>
      </c>
      <c r="N37" t="e">
        <v>#REF!</v>
      </c>
      <c r="O37" t="e">
        <v>#REF!</v>
      </c>
      <c r="P37" s="442" t="e">
        <v>#REF!</v>
      </c>
      <c r="Q37" t="e">
        <v>#REF!</v>
      </c>
      <c r="R37" t="e">
        <v>#REF!</v>
      </c>
      <c r="S37" s="51" t="e">
        <v>#REF!</v>
      </c>
      <c r="T37" s="442" t="e">
        <v>#REF!</v>
      </c>
      <c r="U37" t="e">
        <v>#REF!</v>
      </c>
      <c r="V37" t="e">
        <v>#REF!</v>
      </c>
      <c r="W37" t="e">
        <v>#REF!</v>
      </c>
      <c r="X37" s="442" t="e">
        <v>#REF!</v>
      </c>
    </row>
    <row r="38" spans="2:24">
      <c r="B38" t="e">
        <v>#REF!</v>
      </c>
      <c r="C38" t="e">
        <v>#REF!</v>
      </c>
      <c r="D38" t="e">
        <v>#REF!</v>
      </c>
      <c r="E38" t="e">
        <v>#REF!</v>
      </c>
      <c r="F38" s="440" t="e">
        <v>#REF!</v>
      </c>
      <c r="G38" t="e">
        <v>#REF!</v>
      </c>
      <c r="H38" t="e">
        <v>#REF!</v>
      </c>
      <c r="I38" t="e">
        <v>#REF!</v>
      </c>
      <c r="J38" t="e">
        <v>#REF!</v>
      </c>
      <c r="K38" t="e">
        <v>#REF!</v>
      </c>
      <c r="L38" s="442" t="e">
        <v>#REF!</v>
      </c>
      <c r="M38" t="e">
        <v>#REF!</v>
      </c>
      <c r="N38" t="e">
        <v>#REF!</v>
      </c>
      <c r="O38" t="e">
        <v>#REF!</v>
      </c>
      <c r="P38" s="442" t="e">
        <v>#REF!</v>
      </c>
      <c r="Q38" t="e">
        <v>#REF!</v>
      </c>
      <c r="R38" t="e">
        <v>#REF!</v>
      </c>
      <c r="S38" s="51" t="e">
        <v>#REF!</v>
      </c>
      <c r="T38" s="442" t="e">
        <v>#REF!</v>
      </c>
      <c r="U38" t="e">
        <v>#REF!</v>
      </c>
      <c r="V38" t="e">
        <v>#REF!</v>
      </c>
      <c r="W38" t="e">
        <v>#REF!</v>
      </c>
      <c r="X38" s="442" t="e">
        <v>#REF!</v>
      </c>
    </row>
    <row r="39" spans="2:24">
      <c r="B39" t="e">
        <v>#REF!</v>
      </c>
      <c r="C39" t="e">
        <v>#REF!</v>
      </c>
      <c r="D39" t="e">
        <v>#REF!</v>
      </c>
      <c r="E39" t="e">
        <v>#REF!</v>
      </c>
      <c r="F39" s="440" t="e">
        <v>#REF!</v>
      </c>
      <c r="G39" t="e">
        <v>#REF!</v>
      </c>
      <c r="H39" t="e">
        <v>#REF!</v>
      </c>
      <c r="I39" t="e">
        <v>#REF!</v>
      </c>
      <c r="J39" t="e">
        <v>#REF!</v>
      </c>
      <c r="K39" t="e">
        <v>#REF!</v>
      </c>
      <c r="L39" s="442" t="e">
        <v>#REF!</v>
      </c>
      <c r="M39" t="e">
        <v>#REF!</v>
      </c>
      <c r="N39" t="e">
        <v>#REF!</v>
      </c>
      <c r="O39" t="e">
        <v>#REF!</v>
      </c>
      <c r="P39" s="442" t="e">
        <v>#REF!</v>
      </c>
      <c r="Q39" t="e">
        <v>#REF!</v>
      </c>
      <c r="R39" t="e">
        <v>#REF!</v>
      </c>
      <c r="S39" s="51" t="e">
        <v>#REF!</v>
      </c>
      <c r="T39" s="442" t="e">
        <v>#REF!</v>
      </c>
      <c r="U39" t="e">
        <v>#REF!</v>
      </c>
      <c r="V39" t="e">
        <v>#REF!</v>
      </c>
      <c r="W39" t="e">
        <v>#REF!</v>
      </c>
      <c r="X39" s="442" t="e">
        <v>#REF!</v>
      </c>
    </row>
    <row r="40" spans="2:24">
      <c r="B40" t="e">
        <v>#REF!</v>
      </c>
      <c r="C40" t="e">
        <v>#REF!</v>
      </c>
      <c r="D40" t="e">
        <v>#REF!</v>
      </c>
      <c r="E40" t="e">
        <v>#REF!</v>
      </c>
      <c r="F40" s="440" t="e">
        <v>#REF!</v>
      </c>
      <c r="G40" t="e">
        <v>#REF!</v>
      </c>
      <c r="H40" t="e">
        <v>#REF!</v>
      </c>
      <c r="I40" t="e">
        <v>#REF!</v>
      </c>
      <c r="J40" t="e">
        <v>#REF!</v>
      </c>
      <c r="K40" t="e">
        <v>#REF!</v>
      </c>
      <c r="L40" s="442" t="e">
        <v>#REF!</v>
      </c>
      <c r="M40" t="e">
        <v>#REF!</v>
      </c>
      <c r="N40" t="e">
        <v>#REF!</v>
      </c>
      <c r="O40" t="e">
        <v>#REF!</v>
      </c>
      <c r="P40" s="442" t="e">
        <v>#REF!</v>
      </c>
      <c r="Q40" t="e">
        <v>#REF!</v>
      </c>
      <c r="R40" t="e">
        <v>#REF!</v>
      </c>
      <c r="S40" s="51" t="e">
        <v>#REF!</v>
      </c>
      <c r="T40" s="442" t="e">
        <v>#REF!</v>
      </c>
      <c r="U40" t="e">
        <v>#REF!</v>
      </c>
      <c r="V40" t="e">
        <v>#REF!</v>
      </c>
      <c r="W40" t="e">
        <v>#REF!</v>
      </c>
      <c r="X40" s="442" t="e">
        <v>#REF!</v>
      </c>
    </row>
    <row r="41" spans="2:24">
      <c r="B41" t="e">
        <v>#REF!</v>
      </c>
      <c r="C41" t="e">
        <v>#REF!</v>
      </c>
      <c r="D41" t="e">
        <v>#REF!</v>
      </c>
      <c r="E41" t="e">
        <v>#REF!</v>
      </c>
      <c r="F41" s="440" t="e">
        <v>#REF!</v>
      </c>
      <c r="G41" t="e">
        <v>#REF!</v>
      </c>
      <c r="H41" t="e">
        <v>#REF!</v>
      </c>
      <c r="I41" t="e">
        <v>#REF!</v>
      </c>
      <c r="J41" t="e">
        <v>#REF!</v>
      </c>
      <c r="K41" t="e">
        <v>#REF!</v>
      </c>
      <c r="L41" s="442" t="e">
        <v>#REF!</v>
      </c>
      <c r="M41" t="e">
        <v>#REF!</v>
      </c>
      <c r="N41" t="e">
        <v>#REF!</v>
      </c>
      <c r="O41" t="e">
        <v>#REF!</v>
      </c>
      <c r="P41" s="442" t="e">
        <v>#REF!</v>
      </c>
      <c r="Q41" t="e">
        <v>#REF!</v>
      </c>
      <c r="R41" t="e">
        <v>#REF!</v>
      </c>
      <c r="S41" s="51" t="e">
        <v>#REF!</v>
      </c>
      <c r="T41" s="442" t="e">
        <v>#REF!</v>
      </c>
      <c r="U41" t="e">
        <v>#REF!</v>
      </c>
      <c r="V41" t="e">
        <v>#REF!</v>
      </c>
      <c r="W41" t="e">
        <v>#REF!</v>
      </c>
      <c r="X41" s="442" t="e">
        <v>#REF!</v>
      </c>
    </row>
    <row r="42" spans="2:24">
      <c r="B42" t="e">
        <v>#REF!</v>
      </c>
      <c r="C42" t="e">
        <v>#REF!</v>
      </c>
      <c r="D42" t="e">
        <v>#REF!</v>
      </c>
      <c r="E42" t="e">
        <v>#REF!</v>
      </c>
      <c r="F42" s="440" t="e">
        <v>#REF!</v>
      </c>
      <c r="G42" t="e">
        <v>#REF!</v>
      </c>
      <c r="H42" t="e">
        <v>#REF!</v>
      </c>
      <c r="I42" t="e">
        <v>#REF!</v>
      </c>
      <c r="J42" t="e">
        <v>#REF!</v>
      </c>
      <c r="K42" t="e">
        <v>#REF!</v>
      </c>
      <c r="L42" s="442" t="e">
        <v>#REF!</v>
      </c>
      <c r="M42" t="e">
        <v>#REF!</v>
      </c>
      <c r="N42" t="e">
        <v>#REF!</v>
      </c>
      <c r="O42" t="e">
        <v>#REF!</v>
      </c>
      <c r="P42" s="442" t="e">
        <v>#REF!</v>
      </c>
      <c r="Q42" t="e">
        <v>#REF!</v>
      </c>
      <c r="R42" t="e">
        <v>#REF!</v>
      </c>
      <c r="S42" s="51" t="e">
        <v>#REF!</v>
      </c>
      <c r="T42" s="442" t="e">
        <v>#REF!</v>
      </c>
      <c r="U42" t="e">
        <v>#REF!</v>
      </c>
      <c r="V42" t="e">
        <v>#REF!</v>
      </c>
      <c r="W42" t="e">
        <v>#REF!</v>
      </c>
      <c r="X42" s="442" t="e">
        <v>#REF!</v>
      </c>
    </row>
    <row r="43" spans="2:24">
      <c r="B43" t="e">
        <v>#REF!</v>
      </c>
      <c r="C43" t="e">
        <v>#REF!</v>
      </c>
      <c r="D43" t="e">
        <v>#REF!</v>
      </c>
      <c r="E43" t="e">
        <v>#REF!</v>
      </c>
      <c r="F43" s="440" t="e">
        <v>#REF!</v>
      </c>
      <c r="G43" t="e">
        <v>#REF!</v>
      </c>
      <c r="H43" t="e">
        <v>#REF!</v>
      </c>
      <c r="I43" t="e">
        <v>#REF!</v>
      </c>
      <c r="J43" t="e">
        <v>#REF!</v>
      </c>
      <c r="K43" t="e">
        <v>#REF!</v>
      </c>
      <c r="L43" s="442" t="e">
        <v>#REF!</v>
      </c>
      <c r="M43" t="e">
        <v>#REF!</v>
      </c>
      <c r="N43" t="e">
        <v>#REF!</v>
      </c>
      <c r="O43" t="e">
        <v>#REF!</v>
      </c>
      <c r="P43" s="442" t="e">
        <v>#REF!</v>
      </c>
      <c r="Q43" t="e">
        <v>#REF!</v>
      </c>
      <c r="R43" t="e">
        <v>#REF!</v>
      </c>
      <c r="S43" s="51" t="e">
        <v>#REF!</v>
      </c>
      <c r="T43" s="442" t="e">
        <v>#REF!</v>
      </c>
      <c r="U43" t="e">
        <v>#REF!</v>
      </c>
      <c r="V43" t="e">
        <v>#REF!</v>
      </c>
      <c r="W43" t="e">
        <v>#REF!</v>
      </c>
      <c r="X43" s="442" t="e">
        <v>#REF!</v>
      </c>
    </row>
    <row r="44" spans="2:24">
      <c r="B44" t="e">
        <v>#REF!</v>
      </c>
      <c r="C44" t="e">
        <v>#REF!</v>
      </c>
      <c r="D44" t="e">
        <v>#REF!</v>
      </c>
      <c r="E44" t="e">
        <v>#REF!</v>
      </c>
      <c r="F44" s="440" t="e">
        <v>#REF!</v>
      </c>
      <c r="G44" t="e">
        <v>#REF!</v>
      </c>
      <c r="H44" t="e">
        <v>#REF!</v>
      </c>
      <c r="I44" t="e">
        <v>#REF!</v>
      </c>
      <c r="J44" t="e">
        <v>#REF!</v>
      </c>
      <c r="K44" t="e">
        <v>#REF!</v>
      </c>
      <c r="L44" s="442" t="e">
        <v>#REF!</v>
      </c>
      <c r="M44" t="e">
        <v>#REF!</v>
      </c>
      <c r="N44" t="e">
        <v>#REF!</v>
      </c>
      <c r="O44" t="e">
        <v>#REF!</v>
      </c>
      <c r="P44" s="442" t="e">
        <v>#REF!</v>
      </c>
      <c r="Q44" t="e">
        <v>#REF!</v>
      </c>
      <c r="R44" t="e">
        <v>#REF!</v>
      </c>
      <c r="S44" s="51" t="e">
        <v>#REF!</v>
      </c>
      <c r="T44" s="442" t="e">
        <v>#REF!</v>
      </c>
      <c r="U44" t="e">
        <v>#REF!</v>
      </c>
      <c r="V44" t="e">
        <v>#REF!</v>
      </c>
      <c r="W44" t="e">
        <v>#REF!</v>
      </c>
      <c r="X44" s="442" t="e">
        <v>#REF!</v>
      </c>
    </row>
    <row r="45" spans="2:24">
      <c r="B45" t="e">
        <v>#REF!</v>
      </c>
      <c r="C45" t="e">
        <v>#REF!</v>
      </c>
      <c r="D45" t="e">
        <v>#REF!</v>
      </c>
      <c r="E45" t="e">
        <v>#REF!</v>
      </c>
      <c r="F45" s="440" t="e">
        <v>#REF!</v>
      </c>
      <c r="G45" t="e">
        <v>#REF!</v>
      </c>
      <c r="H45" t="e">
        <v>#REF!</v>
      </c>
      <c r="I45" t="e">
        <v>#REF!</v>
      </c>
      <c r="J45" t="e">
        <v>#REF!</v>
      </c>
      <c r="K45" t="e">
        <v>#REF!</v>
      </c>
      <c r="L45" s="442" t="e">
        <v>#REF!</v>
      </c>
      <c r="M45" t="e">
        <v>#REF!</v>
      </c>
      <c r="N45" t="e">
        <v>#REF!</v>
      </c>
      <c r="O45" t="e">
        <v>#REF!</v>
      </c>
      <c r="P45" s="442" t="e">
        <v>#REF!</v>
      </c>
      <c r="Q45" t="e">
        <v>#REF!</v>
      </c>
      <c r="R45" t="e">
        <v>#REF!</v>
      </c>
      <c r="S45" s="51" t="e">
        <v>#REF!</v>
      </c>
      <c r="T45" s="442" t="e">
        <v>#REF!</v>
      </c>
      <c r="U45" t="e">
        <v>#REF!</v>
      </c>
      <c r="V45" t="e">
        <v>#REF!</v>
      </c>
      <c r="W45" t="e">
        <v>#REF!</v>
      </c>
      <c r="X45" s="442" t="e">
        <v>#REF!</v>
      </c>
    </row>
    <row r="46" spans="2:24">
      <c r="B46" t="e">
        <v>#REF!</v>
      </c>
      <c r="C46" t="e">
        <v>#REF!</v>
      </c>
      <c r="D46" t="e">
        <v>#REF!</v>
      </c>
      <c r="E46" t="e">
        <v>#REF!</v>
      </c>
      <c r="F46" s="440" t="e">
        <v>#REF!</v>
      </c>
      <c r="G46" t="e">
        <v>#REF!</v>
      </c>
      <c r="H46" t="e">
        <v>#REF!</v>
      </c>
      <c r="I46" t="e">
        <v>#REF!</v>
      </c>
      <c r="J46" t="e">
        <v>#REF!</v>
      </c>
      <c r="K46" t="e">
        <v>#REF!</v>
      </c>
      <c r="L46" s="442" t="e">
        <v>#REF!</v>
      </c>
      <c r="M46" t="e">
        <v>#REF!</v>
      </c>
      <c r="N46" t="e">
        <v>#REF!</v>
      </c>
      <c r="O46" t="e">
        <v>#REF!</v>
      </c>
      <c r="P46" s="442" t="e">
        <v>#REF!</v>
      </c>
      <c r="Q46" t="e">
        <v>#REF!</v>
      </c>
      <c r="R46" t="e">
        <v>#REF!</v>
      </c>
      <c r="S46" s="51" t="e">
        <v>#REF!</v>
      </c>
      <c r="T46" s="442" t="e">
        <v>#REF!</v>
      </c>
      <c r="U46" t="e">
        <v>#REF!</v>
      </c>
      <c r="V46" t="e">
        <v>#REF!</v>
      </c>
      <c r="W46" t="e">
        <v>#REF!</v>
      </c>
      <c r="X46" s="442" t="e">
        <v>#REF!</v>
      </c>
    </row>
    <row r="47" spans="2:24">
      <c r="B47" t="e">
        <v>#REF!</v>
      </c>
      <c r="C47" t="e">
        <v>#REF!</v>
      </c>
      <c r="D47" t="e">
        <v>#REF!</v>
      </c>
      <c r="E47" t="e">
        <v>#REF!</v>
      </c>
      <c r="F47" s="440" t="e">
        <v>#REF!</v>
      </c>
      <c r="G47" t="e">
        <v>#REF!</v>
      </c>
      <c r="H47" t="e">
        <v>#REF!</v>
      </c>
      <c r="I47" t="e">
        <v>#REF!</v>
      </c>
      <c r="J47" t="e">
        <v>#REF!</v>
      </c>
      <c r="K47" t="e">
        <v>#REF!</v>
      </c>
      <c r="L47" s="442" t="e">
        <v>#REF!</v>
      </c>
      <c r="M47" t="e">
        <v>#REF!</v>
      </c>
      <c r="N47" t="e">
        <v>#REF!</v>
      </c>
      <c r="O47" t="e">
        <v>#REF!</v>
      </c>
      <c r="P47" s="442" t="e">
        <v>#REF!</v>
      </c>
      <c r="Q47" t="e">
        <v>#REF!</v>
      </c>
      <c r="R47" t="e">
        <v>#REF!</v>
      </c>
      <c r="S47" s="51" t="e">
        <v>#REF!</v>
      </c>
      <c r="T47" s="442" t="e">
        <v>#REF!</v>
      </c>
      <c r="U47" t="e">
        <v>#REF!</v>
      </c>
      <c r="V47" t="e">
        <v>#REF!</v>
      </c>
      <c r="W47" t="e">
        <v>#REF!</v>
      </c>
      <c r="X47" s="442" t="e">
        <v>#REF!</v>
      </c>
    </row>
    <row r="48" spans="2:24">
      <c r="B48" t="e">
        <v>#REF!</v>
      </c>
      <c r="C48" t="e">
        <v>#REF!</v>
      </c>
      <c r="D48" t="e">
        <v>#REF!</v>
      </c>
      <c r="E48" t="e">
        <v>#REF!</v>
      </c>
      <c r="F48" s="440" t="e">
        <v>#REF!</v>
      </c>
      <c r="G48" t="e">
        <v>#REF!</v>
      </c>
      <c r="H48" t="e">
        <v>#REF!</v>
      </c>
      <c r="I48" t="e">
        <v>#REF!</v>
      </c>
      <c r="J48" t="e">
        <v>#REF!</v>
      </c>
      <c r="K48" t="e">
        <v>#REF!</v>
      </c>
      <c r="L48" s="442" t="e">
        <v>#REF!</v>
      </c>
      <c r="M48" t="e">
        <v>#REF!</v>
      </c>
      <c r="N48" t="e">
        <v>#REF!</v>
      </c>
      <c r="O48" t="e">
        <v>#REF!</v>
      </c>
      <c r="P48" s="442" t="e">
        <v>#REF!</v>
      </c>
      <c r="Q48" t="e">
        <v>#REF!</v>
      </c>
      <c r="R48" t="e">
        <v>#REF!</v>
      </c>
      <c r="S48" s="51" t="e">
        <v>#REF!</v>
      </c>
      <c r="T48" s="442" t="e">
        <v>#REF!</v>
      </c>
      <c r="U48" t="e">
        <v>#REF!</v>
      </c>
      <c r="V48" t="e">
        <v>#REF!</v>
      </c>
      <c r="W48" t="e">
        <v>#REF!</v>
      </c>
      <c r="X48" s="442" t="e">
        <v>#REF!</v>
      </c>
    </row>
    <row r="49" spans="2:24">
      <c r="B49" t="e">
        <v>#REF!</v>
      </c>
      <c r="C49" t="e">
        <v>#REF!</v>
      </c>
      <c r="D49" t="e">
        <v>#REF!</v>
      </c>
      <c r="E49" t="e">
        <v>#REF!</v>
      </c>
      <c r="F49" s="440" t="e">
        <v>#REF!</v>
      </c>
      <c r="G49" t="e">
        <v>#REF!</v>
      </c>
      <c r="H49" t="e">
        <v>#REF!</v>
      </c>
      <c r="I49" t="e">
        <v>#REF!</v>
      </c>
      <c r="J49" t="e">
        <v>#REF!</v>
      </c>
      <c r="K49" t="e">
        <v>#REF!</v>
      </c>
      <c r="L49" s="442" t="e">
        <v>#REF!</v>
      </c>
      <c r="M49" t="e">
        <v>#REF!</v>
      </c>
      <c r="N49" t="e">
        <v>#REF!</v>
      </c>
      <c r="O49" t="e">
        <v>#REF!</v>
      </c>
      <c r="P49" s="442" t="e">
        <v>#REF!</v>
      </c>
      <c r="Q49" t="e">
        <v>#REF!</v>
      </c>
      <c r="R49" t="e">
        <v>#REF!</v>
      </c>
      <c r="S49" s="51" t="e">
        <v>#REF!</v>
      </c>
      <c r="T49" s="442" t="e">
        <v>#REF!</v>
      </c>
      <c r="U49" t="e">
        <v>#REF!</v>
      </c>
      <c r="V49" t="e">
        <v>#REF!</v>
      </c>
      <c r="W49" t="e">
        <v>#REF!</v>
      </c>
      <c r="X49" s="442" t="e">
        <v>#REF!</v>
      </c>
    </row>
    <row r="50" spans="2:24">
      <c r="B50" t="e">
        <v>#REF!</v>
      </c>
      <c r="C50" t="e">
        <v>#REF!</v>
      </c>
      <c r="D50" t="e">
        <v>#REF!</v>
      </c>
      <c r="E50" t="e">
        <v>#REF!</v>
      </c>
      <c r="F50" s="440" t="e">
        <v>#REF!</v>
      </c>
      <c r="G50" t="e">
        <v>#REF!</v>
      </c>
      <c r="H50" t="e">
        <v>#REF!</v>
      </c>
      <c r="I50" t="e">
        <v>#REF!</v>
      </c>
      <c r="J50" t="e">
        <v>#REF!</v>
      </c>
      <c r="K50" t="e">
        <v>#REF!</v>
      </c>
      <c r="L50" s="442" t="e">
        <v>#REF!</v>
      </c>
      <c r="M50" t="e">
        <v>#REF!</v>
      </c>
      <c r="N50" t="e">
        <v>#REF!</v>
      </c>
      <c r="O50" t="e">
        <v>#REF!</v>
      </c>
      <c r="P50" s="442" t="e">
        <v>#REF!</v>
      </c>
      <c r="Q50" t="e">
        <v>#REF!</v>
      </c>
      <c r="R50" t="e">
        <v>#REF!</v>
      </c>
      <c r="S50" s="51" t="e">
        <v>#REF!</v>
      </c>
      <c r="T50" s="442" t="e">
        <v>#REF!</v>
      </c>
      <c r="U50" t="e">
        <v>#REF!</v>
      </c>
      <c r="V50" t="e">
        <v>#REF!</v>
      </c>
      <c r="W50" t="e">
        <v>#REF!</v>
      </c>
      <c r="X50" s="442" t="e">
        <v>#REF!</v>
      </c>
    </row>
    <row r="51" spans="2:24">
      <c r="B51" t="e">
        <v>#REF!</v>
      </c>
      <c r="C51" t="e">
        <v>#REF!</v>
      </c>
      <c r="D51" t="e">
        <v>#REF!</v>
      </c>
      <c r="E51" t="e">
        <v>#REF!</v>
      </c>
      <c r="F51" s="440" t="e">
        <v>#REF!</v>
      </c>
      <c r="G51" t="e">
        <v>#REF!</v>
      </c>
      <c r="H51" t="e">
        <v>#REF!</v>
      </c>
      <c r="I51" t="e">
        <v>#REF!</v>
      </c>
      <c r="J51" t="e">
        <v>#REF!</v>
      </c>
      <c r="K51" t="e">
        <v>#REF!</v>
      </c>
      <c r="L51" s="442" t="e">
        <v>#REF!</v>
      </c>
      <c r="M51" t="e">
        <v>#REF!</v>
      </c>
      <c r="N51" t="e">
        <v>#REF!</v>
      </c>
      <c r="O51" t="e">
        <v>#REF!</v>
      </c>
      <c r="P51" s="442" t="e">
        <v>#REF!</v>
      </c>
      <c r="Q51" t="e">
        <v>#REF!</v>
      </c>
      <c r="R51" t="e">
        <v>#REF!</v>
      </c>
      <c r="S51" s="51" t="e">
        <v>#REF!</v>
      </c>
      <c r="T51" s="442" t="e">
        <v>#REF!</v>
      </c>
      <c r="U51" t="e">
        <v>#REF!</v>
      </c>
      <c r="V51" t="e">
        <v>#REF!</v>
      </c>
      <c r="W51" t="e">
        <v>#REF!</v>
      </c>
      <c r="X51" s="442" t="e">
        <v>#REF!</v>
      </c>
    </row>
    <row r="52" spans="2:24">
      <c r="B52" t="e">
        <v>#REF!</v>
      </c>
      <c r="C52" t="e">
        <v>#REF!</v>
      </c>
      <c r="D52" t="e">
        <v>#REF!</v>
      </c>
      <c r="E52" t="e">
        <v>#REF!</v>
      </c>
      <c r="F52" s="440" t="e">
        <v>#REF!</v>
      </c>
      <c r="G52" t="e">
        <v>#REF!</v>
      </c>
      <c r="H52" t="e">
        <v>#REF!</v>
      </c>
      <c r="I52" t="e">
        <v>#REF!</v>
      </c>
      <c r="J52" t="e">
        <v>#REF!</v>
      </c>
      <c r="K52" t="e">
        <v>#REF!</v>
      </c>
      <c r="L52" s="442" t="e">
        <v>#REF!</v>
      </c>
      <c r="M52" t="e">
        <v>#REF!</v>
      </c>
      <c r="N52" t="e">
        <v>#REF!</v>
      </c>
      <c r="O52" t="e">
        <v>#REF!</v>
      </c>
      <c r="P52" s="442" t="e">
        <v>#REF!</v>
      </c>
      <c r="Q52" t="e">
        <v>#REF!</v>
      </c>
      <c r="R52" t="e">
        <v>#REF!</v>
      </c>
      <c r="S52" s="51" t="e">
        <v>#REF!</v>
      </c>
      <c r="T52" s="442" t="e">
        <v>#REF!</v>
      </c>
      <c r="U52" t="e">
        <v>#REF!</v>
      </c>
      <c r="V52" t="e">
        <v>#REF!</v>
      </c>
      <c r="W52" t="e">
        <v>#REF!</v>
      </c>
      <c r="X52" s="442" t="e">
        <v>#REF!</v>
      </c>
    </row>
    <row r="53" spans="2:24">
      <c r="B53" t="e">
        <v>#REF!</v>
      </c>
      <c r="C53" t="e">
        <v>#REF!</v>
      </c>
      <c r="D53" t="e">
        <v>#REF!</v>
      </c>
      <c r="E53" t="e">
        <v>#REF!</v>
      </c>
      <c r="F53" s="440" t="e">
        <v>#REF!</v>
      </c>
      <c r="G53" t="e">
        <v>#REF!</v>
      </c>
      <c r="H53" t="e">
        <v>#REF!</v>
      </c>
      <c r="I53" t="e">
        <v>#REF!</v>
      </c>
      <c r="J53" t="e">
        <v>#REF!</v>
      </c>
      <c r="K53" t="e">
        <v>#REF!</v>
      </c>
      <c r="L53" s="442" t="e">
        <v>#REF!</v>
      </c>
      <c r="M53" t="e">
        <v>#REF!</v>
      </c>
      <c r="N53" t="e">
        <v>#REF!</v>
      </c>
      <c r="O53" t="e">
        <v>#REF!</v>
      </c>
      <c r="P53" s="442" t="e">
        <v>#REF!</v>
      </c>
      <c r="Q53" t="e">
        <v>#REF!</v>
      </c>
      <c r="R53" t="e">
        <v>#REF!</v>
      </c>
      <c r="S53" s="51" t="e">
        <v>#REF!</v>
      </c>
      <c r="T53" s="442" t="e">
        <v>#REF!</v>
      </c>
      <c r="U53" t="e">
        <v>#REF!</v>
      </c>
      <c r="V53" t="e">
        <v>#REF!</v>
      </c>
      <c r="W53" t="e">
        <v>#REF!</v>
      </c>
      <c r="X53" s="442" t="e">
        <v>#REF!</v>
      </c>
    </row>
    <row r="54" spans="2:24">
      <c r="B54" t="e">
        <v>#REF!</v>
      </c>
      <c r="C54" t="e">
        <v>#REF!</v>
      </c>
      <c r="D54" t="e">
        <v>#REF!</v>
      </c>
      <c r="E54" t="e">
        <v>#REF!</v>
      </c>
      <c r="F54" s="440" t="e">
        <v>#REF!</v>
      </c>
      <c r="G54" t="e">
        <v>#REF!</v>
      </c>
      <c r="H54" t="e">
        <v>#REF!</v>
      </c>
      <c r="I54" t="e">
        <v>#REF!</v>
      </c>
      <c r="J54" t="e">
        <v>#REF!</v>
      </c>
      <c r="K54" t="e">
        <v>#REF!</v>
      </c>
      <c r="L54" s="442" t="e">
        <v>#REF!</v>
      </c>
      <c r="M54" t="e">
        <v>#REF!</v>
      </c>
      <c r="N54" t="e">
        <v>#REF!</v>
      </c>
      <c r="O54" t="e">
        <v>#REF!</v>
      </c>
      <c r="P54" s="442" t="e">
        <v>#REF!</v>
      </c>
      <c r="Q54" t="e">
        <v>#REF!</v>
      </c>
      <c r="R54" t="e">
        <v>#REF!</v>
      </c>
      <c r="S54" s="51" t="e">
        <v>#REF!</v>
      </c>
      <c r="T54" s="442" t="e">
        <v>#REF!</v>
      </c>
      <c r="U54" t="e">
        <v>#REF!</v>
      </c>
      <c r="V54" t="e">
        <v>#REF!</v>
      </c>
      <c r="W54" t="e">
        <v>#REF!</v>
      </c>
      <c r="X54" s="442" t="e">
        <v>#REF!</v>
      </c>
    </row>
    <row r="55" spans="2:24">
      <c r="B55" t="e">
        <v>#REF!</v>
      </c>
      <c r="C55" t="e">
        <v>#REF!</v>
      </c>
      <c r="D55" t="e">
        <v>#REF!</v>
      </c>
      <c r="E55" t="e">
        <v>#REF!</v>
      </c>
      <c r="F55" s="440" t="e">
        <v>#REF!</v>
      </c>
      <c r="G55" t="e">
        <v>#REF!</v>
      </c>
      <c r="H55" t="e">
        <v>#REF!</v>
      </c>
      <c r="I55" t="e">
        <v>#REF!</v>
      </c>
      <c r="J55" t="e">
        <v>#REF!</v>
      </c>
      <c r="K55" t="e">
        <v>#REF!</v>
      </c>
      <c r="L55" s="442" t="e">
        <v>#REF!</v>
      </c>
      <c r="M55" t="e">
        <v>#REF!</v>
      </c>
      <c r="N55" t="e">
        <v>#REF!</v>
      </c>
      <c r="O55" t="e">
        <v>#REF!</v>
      </c>
      <c r="P55" s="442" t="e">
        <v>#REF!</v>
      </c>
      <c r="Q55" t="e">
        <v>#REF!</v>
      </c>
      <c r="R55" t="e">
        <v>#REF!</v>
      </c>
      <c r="S55" s="51" t="e">
        <v>#REF!</v>
      </c>
      <c r="T55" s="442" t="e">
        <v>#REF!</v>
      </c>
      <c r="U55" t="e">
        <v>#REF!</v>
      </c>
      <c r="V55" t="e">
        <v>#REF!</v>
      </c>
      <c r="W55" t="e">
        <v>#REF!</v>
      </c>
      <c r="X55" s="442" t="e">
        <v>#REF!</v>
      </c>
    </row>
    <row r="56" spans="2:24">
      <c r="B56" t="e">
        <v>#REF!</v>
      </c>
      <c r="C56" t="e">
        <v>#REF!</v>
      </c>
      <c r="D56" t="e">
        <v>#REF!</v>
      </c>
      <c r="E56" t="e">
        <v>#REF!</v>
      </c>
      <c r="F56" s="440" t="e">
        <v>#REF!</v>
      </c>
      <c r="G56" t="e">
        <v>#REF!</v>
      </c>
      <c r="H56" t="e">
        <v>#REF!</v>
      </c>
      <c r="I56" t="e">
        <v>#REF!</v>
      </c>
      <c r="J56" t="e">
        <v>#REF!</v>
      </c>
      <c r="K56" t="e">
        <v>#REF!</v>
      </c>
      <c r="L56" s="442" t="e">
        <v>#REF!</v>
      </c>
      <c r="M56" t="e">
        <v>#REF!</v>
      </c>
      <c r="N56" t="e">
        <v>#REF!</v>
      </c>
      <c r="O56" t="e">
        <v>#REF!</v>
      </c>
      <c r="P56" s="442" t="e">
        <v>#REF!</v>
      </c>
      <c r="Q56" t="e">
        <v>#REF!</v>
      </c>
      <c r="R56" t="e">
        <v>#REF!</v>
      </c>
      <c r="S56" s="51" t="e">
        <v>#REF!</v>
      </c>
      <c r="T56" s="442" t="e">
        <v>#REF!</v>
      </c>
      <c r="U56" t="e">
        <v>#REF!</v>
      </c>
      <c r="V56" t="e">
        <v>#REF!</v>
      </c>
      <c r="W56" t="e">
        <v>#REF!</v>
      </c>
      <c r="X56" s="442" t="e">
        <v>#REF!</v>
      </c>
    </row>
    <row r="57" spans="2:24">
      <c r="B57" t="e">
        <v>#REF!</v>
      </c>
      <c r="C57" t="e">
        <v>#REF!</v>
      </c>
      <c r="D57" t="e">
        <v>#REF!</v>
      </c>
      <c r="E57" t="e">
        <v>#REF!</v>
      </c>
      <c r="F57" s="440" t="e">
        <v>#REF!</v>
      </c>
      <c r="G57" t="e">
        <v>#REF!</v>
      </c>
      <c r="H57" t="e">
        <v>#REF!</v>
      </c>
      <c r="I57" t="e">
        <v>#REF!</v>
      </c>
      <c r="J57" t="e">
        <v>#REF!</v>
      </c>
      <c r="K57" t="e">
        <v>#REF!</v>
      </c>
      <c r="L57" s="442" t="e">
        <v>#REF!</v>
      </c>
      <c r="M57" t="e">
        <v>#REF!</v>
      </c>
      <c r="N57" t="e">
        <v>#REF!</v>
      </c>
      <c r="O57" t="e">
        <v>#REF!</v>
      </c>
      <c r="P57" s="442" t="e">
        <v>#REF!</v>
      </c>
      <c r="Q57" t="e">
        <v>#REF!</v>
      </c>
      <c r="R57" t="e">
        <v>#REF!</v>
      </c>
      <c r="S57" s="51" t="e">
        <v>#REF!</v>
      </c>
      <c r="T57" s="442" t="e">
        <v>#REF!</v>
      </c>
      <c r="U57" t="e">
        <v>#REF!</v>
      </c>
      <c r="V57" t="e">
        <v>#REF!</v>
      </c>
      <c r="W57" t="e">
        <v>#REF!</v>
      </c>
      <c r="X57" s="442" t="e">
        <v>#REF!</v>
      </c>
    </row>
    <row r="58" spans="2:24">
      <c r="B58" t="e">
        <v>#REF!</v>
      </c>
      <c r="C58" t="e">
        <v>#REF!</v>
      </c>
      <c r="D58" t="e">
        <v>#REF!</v>
      </c>
      <c r="E58" t="e">
        <v>#REF!</v>
      </c>
      <c r="F58" s="440" t="e">
        <v>#REF!</v>
      </c>
      <c r="G58" t="e">
        <v>#REF!</v>
      </c>
      <c r="H58" t="e">
        <v>#REF!</v>
      </c>
      <c r="I58" t="e">
        <v>#REF!</v>
      </c>
      <c r="J58" t="e">
        <v>#REF!</v>
      </c>
      <c r="K58" t="e">
        <v>#REF!</v>
      </c>
      <c r="L58" s="442" t="e">
        <v>#REF!</v>
      </c>
      <c r="M58" t="e">
        <v>#REF!</v>
      </c>
      <c r="N58" t="e">
        <v>#REF!</v>
      </c>
      <c r="O58" t="e">
        <v>#REF!</v>
      </c>
      <c r="P58" s="442" t="e">
        <v>#REF!</v>
      </c>
      <c r="Q58" t="e">
        <v>#REF!</v>
      </c>
      <c r="R58" t="e">
        <v>#REF!</v>
      </c>
      <c r="S58" s="51" t="e">
        <v>#REF!</v>
      </c>
      <c r="T58" s="442" t="e">
        <v>#REF!</v>
      </c>
      <c r="U58" t="e">
        <v>#REF!</v>
      </c>
      <c r="V58" t="e">
        <v>#REF!</v>
      </c>
      <c r="W58" t="e">
        <v>#REF!</v>
      </c>
      <c r="X58" s="442" t="e">
        <v>#REF!</v>
      </c>
    </row>
    <row r="59" spans="2:24">
      <c r="B59" t="e">
        <v>#REF!</v>
      </c>
      <c r="C59" t="e">
        <v>#REF!</v>
      </c>
      <c r="D59" t="e">
        <v>#REF!</v>
      </c>
      <c r="E59" t="e">
        <v>#REF!</v>
      </c>
      <c r="F59" s="440" t="e">
        <v>#REF!</v>
      </c>
      <c r="G59" t="e">
        <v>#REF!</v>
      </c>
      <c r="H59" t="e">
        <v>#REF!</v>
      </c>
      <c r="I59" t="e">
        <v>#REF!</v>
      </c>
      <c r="J59" t="e">
        <v>#REF!</v>
      </c>
      <c r="K59" t="e">
        <v>#REF!</v>
      </c>
      <c r="L59" s="442" t="e">
        <v>#REF!</v>
      </c>
      <c r="M59" t="e">
        <v>#REF!</v>
      </c>
      <c r="N59" t="e">
        <v>#REF!</v>
      </c>
      <c r="O59" t="e">
        <v>#REF!</v>
      </c>
      <c r="P59" s="442" t="e">
        <v>#REF!</v>
      </c>
      <c r="Q59" t="e">
        <v>#REF!</v>
      </c>
      <c r="R59" t="e">
        <v>#REF!</v>
      </c>
      <c r="S59" s="51" t="e">
        <v>#REF!</v>
      </c>
      <c r="T59" s="442" t="e">
        <v>#REF!</v>
      </c>
      <c r="U59" t="e">
        <v>#REF!</v>
      </c>
      <c r="V59" t="e">
        <v>#REF!</v>
      </c>
      <c r="W59" t="e">
        <v>#REF!</v>
      </c>
      <c r="X59" s="442" t="e">
        <v>#REF!</v>
      </c>
    </row>
    <row r="60" spans="2:24">
      <c r="B60" t="e">
        <v>#REF!</v>
      </c>
      <c r="C60" t="e">
        <v>#REF!</v>
      </c>
      <c r="D60" t="e">
        <v>#REF!</v>
      </c>
      <c r="E60" t="e">
        <v>#REF!</v>
      </c>
      <c r="F60" s="440" t="e">
        <v>#REF!</v>
      </c>
      <c r="G60" t="e">
        <v>#REF!</v>
      </c>
      <c r="H60" t="e">
        <v>#REF!</v>
      </c>
      <c r="I60" t="e">
        <v>#REF!</v>
      </c>
      <c r="J60" t="e">
        <v>#REF!</v>
      </c>
      <c r="K60" t="e">
        <v>#REF!</v>
      </c>
      <c r="L60" s="442" t="e">
        <v>#REF!</v>
      </c>
      <c r="M60" t="e">
        <v>#REF!</v>
      </c>
      <c r="N60" t="e">
        <v>#REF!</v>
      </c>
      <c r="O60" t="e">
        <v>#REF!</v>
      </c>
      <c r="P60" s="442" t="e">
        <v>#REF!</v>
      </c>
      <c r="Q60" t="e">
        <v>#REF!</v>
      </c>
      <c r="R60" t="e">
        <v>#REF!</v>
      </c>
      <c r="S60" s="51" t="e">
        <v>#REF!</v>
      </c>
      <c r="T60" s="442" t="e">
        <v>#REF!</v>
      </c>
      <c r="U60" t="e">
        <v>#REF!</v>
      </c>
      <c r="V60" t="e">
        <v>#REF!</v>
      </c>
      <c r="W60" t="e">
        <v>#REF!</v>
      </c>
      <c r="X60" s="442" t="e">
        <v>#REF!</v>
      </c>
    </row>
    <row r="61" spans="2:24">
      <c r="B61" t="e">
        <v>#REF!</v>
      </c>
      <c r="C61" t="e">
        <v>#REF!</v>
      </c>
      <c r="D61" t="e">
        <v>#REF!</v>
      </c>
      <c r="E61" t="e">
        <v>#REF!</v>
      </c>
      <c r="F61" s="440" t="e">
        <v>#REF!</v>
      </c>
      <c r="G61" t="e">
        <v>#REF!</v>
      </c>
      <c r="H61" t="e">
        <v>#REF!</v>
      </c>
      <c r="I61" t="e">
        <v>#REF!</v>
      </c>
      <c r="J61" t="e">
        <v>#REF!</v>
      </c>
      <c r="K61" t="e">
        <v>#REF!</v>
      </c>
      <c r="L61" s="442" t="e">
        <v>#REF!</v>
      </c>
      <c r="M61" t="e">
        <v>#REF!</v>
      </c>
      <c r="N61" t="e">
        <v>#REF!</v>
      </c>
      <c r="O61" t="e">
        <v>#REF!</v>
      </c>
      <c r="P61" s="442" t="e">
        <v>#REF!</v>
      </c>
      <c r="Q61" t="e">
        <v>#REF!</v>
      </c>
      <c r="R61" t="e">
        <v>#REF!</v>
      </c>
      <c r="S61" s="51" t="e">
        <v>#REF!</v>
      </c>
      <c r="T61" s="442" t="e">
        <v>#REF!</v>
      </c>
      <c r="U61" t="e">
        <v>#REF!</v>
      </c>
      <c r="V61" t="e">
        <v>#REF!</v>
      </c>
      <c r="W61" t="e">
        <v>#REF!</v>
      </c>
      <c r="X61" s="442" t="e">
        <v>#REF!</v>
      </c>
    </row>
    <row r="62" spans="2:24">
      <c r="B62" t="e">
        <v>#REF!</v>
      </c>
      <c r="C62" t="e">
        <v>#REF!</v>
      </c>
      <c r="D62" t="e">
        <v>#REF!</v>
      </c>
      <c r="E62" t="e">
        <v>#REF!</v>
      </c>
      <c r="F62" s="440" t="e">
        <v>#REF!</v>
      </c>
      <c r="G62" t="e">
        <v>#REF!</v>
      </c>
      <c r="H62" t="e">
        <v>#REF!</v>
      </c>
      <c r="I62" t="e">
        <v>#REF!</v>
      </c>
      <c r="J62" t="e">
        <v>#REF!</v>
      </c>
      <c r="K62" t="e">
        <v>#REF!</v>
      </c>
      <c r="L62" s="442" t="e">
        <v>#REF!</v>
      </c>
      <c r="M62" t="e">
        <v>#REF!</v>
      </c>
      <c r="N62" t="e">
        <v>#REF!</v>
      </c>
      <c r="O62" t="e">
        <v>#REF!</v>
      </c>
      <c r="P62" s="442" t="e">
        <v>#REF!</v>
      </c>
      <c r="Q62" t="e">
        <v>#REF!</v>
      </c>
      <c r="R62" t="e">
        <v>#REF!</v>
      </c>
      <c r="S62" s="51" t="e">
        <v>#REF!</v>
      </c>
      <c r="T62" s="442" t="e">
        <v>#REF!</v>
      </c>
      <c r="U62" t="e">
        <v>#REF!</v>
      </c>
      <c r="V62" t="e">
        <v>#REF!</v>
      </c>
      <c r="W62" t="e">
        <v>#REF!</v>
      </c>
      <c r="X62" s="442" t="e">
        <v>#REF!</v>
      </c>
    </row>
    <row r="63" spans="2:24">
      <c r="B63" t="e">
        <v>#REF!</v>
      </c>
      <c r="C63" t="e">
        <v>#REF!</v>
      </c>
      <c r="D63" t="e">
        <v>#REF!</v>
      </c>
      <c r="E63" t="e">
        <v>#REF!</v>
      </c>
      <c r="F63" s="440" t="e">
        <v>#REF!</v>
      </c>
      <c r="G63" t="e">
        <v>#REF!</v>
      </c>
      <c r="H63" t="e">
        <v>#REF!</v>
      </c>
      <c r="I63" t="e">
        <v>#REF!</v>
      </c>
      <c r="J63" t="e">
        <v>#REF!</v>
      </c>
      <c r="K63" t="e">
        <v>#REF!</v>
      </c>
      <c r="L63" s="442" t="e">
        <v>#REF!</v>
      </c>
      <c r="M63" t="e">
        <v>#REF!</v>
      </c>
      <c r="N63" t="e">
        <v>#REF!</v>
      </c>
      <c r="O63" t="e">
        <v>#REF!</v>
      </c>
      <c r="P63" s="442" t="e">
        <v>#REF!</v>
      </c>
      <c r="Q63" t="e">
        <v>#REF!</v>
      </c>
      <c r="R63" t="e">
        <v>#REF!</v>
      </c>
      <c r="S63" s="51" t="e">
        <v>#REF!</v>
      </c>
      <c r="T63" s="442" t="e">
        <v>#REF!</v>
      </c>
      <c r="U63" t="e">
        <v>#REF!</v>
      </c>
      <c r="V63" t="e">
        <v>#REF!</v>
      </c>
      <c r="W63" t="e">
        <v>#REF!</v>
      </c>
      <c r="X63" s="442" t="e">
        <v>#REF!</v>
      </c>
    </row>
    <row r="64" spans="2:24">
      <c r="B64" t="e">
        <v>#REF!</v>
      </c>
      <c r="C64" t="e">
        <v>#REF!</v>
      </c>
      <c r="D64" t="e">
        <v>#REF!</v>
      </c>
      <c r="E64" t="e">
        <v>#REF!</v>
      </c>
      <c r="F64" s="440" t="e">
        <v>#REF!</v>
      </c>
      <c r="G64" t="e">
        <v>#REF!</v>
      </c>
      <c r="H64" t="e">
        <v>#REF!</v>
      </c>
      <c r="I64" t="e">
        <v>#REF!</v>
      </c>
      <c r="J64" t="e">
        <v>#REF!</v>
      </c>
      <c r="K64" t="e">
        <v>#REF!</v>
      </c>
      <c r="L64" s="442" t="e">
        <v>#REF!</v>
      </c>
      <c r="M64" t="e">
        <v>#REF!</v>
      </c>
      <c r="N64" t="e">
        <v>#REF!</v>
      </c>
      <c r="O64" t="e">
        <v>#REF!</v>
      </c>
      <c r="P64" s="442" t="e">
        <v>#REF!</v>
      </c>
      <c r="Q64" t="e">
        <v>#REF!</v>
      </c>
      <c r="R64" t="e">
        <v>#REF!</v>
      </c>
      <c r="S64" s="51" t="e">
        <v>#REF!</v>
      </c>
      <c r="T64" s="442" t="e">
        <v>#REF!</v>
      </c>
      <c r="U64" t="e">
        <v>#REF!</v>
      </c>
      <c r="V64" t="e">
        <v>#REF!</v>
      </c>
      <c r="W64" t="e">
        <v>#REF!</v>
      </c>
      <c r="X64" s="442" t="e">
        <v>#REF!</v>
      </c>
    </row>
    <row r="65" spans="2:24">
      <c r="B65" t="e">
        <v>#REF!</v>
      </c>
      <c r="C65" t="e">
        <v>#REF!</v>
      </c>
      <c r="D65" t="e">
        <v>#REF!</v>
      </c>
      <c r="E65" t="e">
        <v>#REF!</v>
      </c>
      <c r="F65" s="440" t="e">
        <v>#REF!</v>
      </c>
      <c r="G65" t="e">
        <v>#REF!</v>
      </c>
      <c r="H65" t="e">
        <v>#REF!</v>
      </c>
      <c r="I65" t="e">
        <v>#REF!</v>
      </c>
      <c r="J65" t="e">
        <v>#REF!</v>
      </c>
      <c r="K65" t="e">
        <v>#REF!</v>
      </c>
      <c r="L65" s="442" t="e">
        <v>#REF!</v>
      </c>
      <c r="M65" t="e">
        <v>#REF!</v>
      </c>
      <c r="N65" t="e">
        <v>#REF!</v>
      </c>
      <c r="O65" t="e">
        <v>#REF!</v>
      </c>
      <c r="P65" s="442" t="e">
        <v>#REF!</v>
      </c>
      <c r="Q65" t="e">
        <v>#REF!</v>
      </c>
      <c r="R65" t="e">
        <v>#REF!</v>
      </c>
      <c r="S65" s="51" t="e">
        <v>#REF!</v>
      </c>
      <c r="T65" s="442" t="e">
        <v>#REF!</v>
      </c>
      <c r="U65" t="e">
        <v>#REF!</v>
      </c>
      <c r="V65" t="e">
        <v>#REF!</v>
      </c>
      <c r="W65" t="e">
        <v>#REF!</v>
      </c>
      <c r="X65" s="442" t="e">
        <v>#REF!</v>
      </c>
    </row>
    <row r="66" spans="2:24">
      <c r="B66" t="e">
        <v>#REF!</v>
      </c>
      <c r="C66" t="e">
        <v>#REF!</v>
      </c>
      <c r="D66" t="e">
        <v>#REF!</v>
      </c>
      <c r="E66" t="e">
        <v>#REF!</v>
      </c>
      <c r="F66" s="440" t="e">
        <v>#REF!</v>
      </c>
      <c r="G66" t="e">
        <v>#REF!</v>
      </c>
      <c r="H66" t="e">
        <v>#REF!</v>
      </c>
      <c r="I66" t="e">
        <v>#REF!</v>
      </c>
      <c r="J66" t="e">
        <v>#REF!</v>
      </c>
      <c r="K66" t="e">
        <v>#REF!</v>
      </c>
      <c r="L66" s="442" t="e">
        <v>#REF!</v>
      </c>
      <c r="M66" t="e">
        <v>#REF!</v>
      </c>
      <c r="N66" t="e">
        <v>#REF!</v>
      </c>
      <c r="O66" t="e">
        <v>#REF!</v>
      </c>
      <c r="P66" s="442" t="e">
        <v>#REF!</v>
      </c>
      <c r="Q66" t="e">
        <v>#REF!</v>
      </c>
      <c r="R66" t="e">
        <v>#REF!</v>
      </c>
      <c r="S66" s="51" t="e">
        <v>#REF!</v>
      </c>
      <c r="T66" s="442" t="e">
        <v>#REF!</v>
      </c>
      <c r="U66" t="e">
        <v>#REF!</v>
      </c>
      <c r="V66" t="e">
        <v>#REF!</v>
      </c>
      <c r="W66" t="e">
        <v>#REF!</v>
      </c>
      <c r="X66" s="442" t="e">
        <v>#REF!</v>
      </c>
    </row>
    <row r="67" spans="2:24">
      <c r="B67" t="e">
        <v>#REF!</v>
      </c>
      <c r="C67" t="e">
        <v>#REF!</v>
      </c>
      <c r="D67" t="e">
        <v>#REF!</v>
      </c>
      <c r="E67" t="e">
        <v>#REF!</v>
      </c>
      <c r="F67" s="440" t="e">
        <v>#REF!</v>
      </c>
      <c r="G67" t="e">
        <v>#REF!</v>
      </c>
      <c r="H67" t="e">
        <v>#REF!</v>
      </c>
      <c r="I67" t="e">
        <v>#REF!</v>
      </c>
      <c r="J67" t="e">
        <v>#REF!</v>
      </c>
      <c r="K67" t="e">
        <v>#REF!</v>
      </c>
      <c r="L67" s="442" t="e">
        <v>#REF!</v>
      </c>
      <c r="M67" t="e">
        <v>#REF!</v>
      </c>
      <c r="N67" t="e">
        <v>#REF!</v>
      </c>
      <c r="O67" t="e">
        <v>#REF!</v>
      </c>
      <c r="P67" s="442" t="e">
        <v>#REF!</v>
      </c>
      <c r="Q67" t="e">
        <v>#REF!</v>
      </c>
      <c r="R67" t="e">
        <v>#REF!</v>
      </c>
      <c r="S67" s="51" t="e">
        <v>#REF!</v>
      </c>
      <c r="T67" s="442" t="e">
        <v>#REF!</v>
      </c>
      <c r="U67" t="e">
        <v>#REF!</v>
      </c>
      <c r="V67" t="e">
        <v>#REF!</v>
      </c>
      <c r="W67" t="e">
        <v>#REF!</v>
      </c>
      <c r="X67" s="442" t="e">
        <v>#REF!</v>
      </c>
    </row>
    <row r="68" spans="2:24">
      <c r="B68" t="e">
        <v>#REF!</v>
      </c>
      <c r="C68" t="e">
        <v>#REF!</v>
      </c>
      <c r="D68" t="e">
        <v>#REF!</v>
      </c>
      <c r="E68" t="e">
        <v>#REF!</v>
      </c>
      <c r="F68" s="440" t="e">
        <v>#REF!</v>
      </c>
      <c r="G68" t="e">
        <v>#REF!</v>
      </c>
      <c r="H68" t="e">
        <v>#REF!</v>
      </c>
      <c r="I68" t="e">
        <v>#REF!</v>
      </c>
      <c r="J68" t="e">
        <v>#REF!</v>
      </c>
      <c r="K68" t="e">
        <v>#REF!</v>
      </c>
      <c r="L68" s="442" t="e">
        <v>#REF!</v>
      </c>
      <c r="M68" t="e">
        <v>#REF!</v>
      </c>
      <c r="N68" t="e">
        <v>#REF!</v>
      </c>
      <c r="O68" t="e">
        <v>#REF!</v>
      </c>
      <c r="P68" s="442" t="e">
        <v>#REF!</v>
      </c>
      <c r="Q68" t="e">
        <v>#REF!</v>
      </c>
      <c r="R68" t="e">
        <v>#REF!</v>
      </c>
      <c r="S68" s="51" t="e">
        <v>#REF!</v>
      </c>
      <c r="T68" s="442" t="e">
        <v>#REF!</v>
      </c>
      <c r="U68" t="e">
        <v>#REF!</v>
      </c>
      <c r="V68" t="e">
        <v>#REF!</v>
      </c>
      <c r="W68" t="e">
        <v>#REF!</v>
      </c>
      <c r="X68" s="442" t="e">
        <v>#REF!</v>
      </c>
    </row>
    <row r="69" spans="2:24">
      <c r="B69" t="e">
        <v>#REF!</v>
      </c>
      <c r="C69" t="e">
        <v>#REF!</v>
      </c>
      <c r="D69" t="e">
        <v>#REF!</v>
      </c>
      <c r="E69" t="e">
        <v>#REF!</v>
      </c>
      <c r="F69" s="440" t="e">
        <v>#REF!</v>
      </c>
      <c r="G69" t="e">
        <v>#REF!</v>
      </c>
      <c r="H69" t="e">
        <v>#REF!</v>
      </c>
      <c r="I69" t="e">
        <v>#REF!</v>
      </c>
      <c r="J69" t="e">
        <v>#REF!</v>
      </c>
      <c r="K69" t="e">
        <v>#REF!</v>
      </c>
      <c r="L69" s="442" t="e">
        <v>#REF!</v>
      </c>
      <c r="M69" t="e">
        <v>#REF!</v>
      </c>
      <c r="N69" t="e">
        <v>#REF!</v>
      </c>
      <c r="O69" t="e">
        <v>#REF!</v>
      </c>
      <c r="P69" s="442" t="e">
        <v>#REF!</v>
      </c>
      <c r="Q69" t="e">
        <v>#REF!</v>
      </c>
      <c r="R69" t="e">
        <v>#REF!</v>
      </c>
      <c r="S69" s="51" t="e">
        <v>#REF!</v>
      </c>
      <c r="T69" s="442" t="e">
        <v>#REF!</v>
      </c>
      <c r="U69" t="e">
        <v>#REF!</v>
      </c>
      <c r="V69" t="e">
        <v>#REF!</v>
      </c>
      <c r="W69" t="e">
        <v>#REF!</v>
      </c>
      <c r="X69" s="442" t="e">
        <v>#REF!</v>
      </c>
    </row>
    <row r="70" spans="2:24">
      <c r="B70" t="e">
        <v>#REF!</v>
      </c>
      <c r="C70" t="e">
        <v>#REF!</v>
      </c>
      <c r="D70" t="e">
        <v>#REF!</v>
      </c>
      <c r="E70" t="e">
        <v>#REF!</v>
      </c>
      <c r="F70" s="440" t="e">
        <v>#REF!</v>
      </c>
      <c r="G70" t="e">
        <v>#REF!</v>
      </c>
      <c r="H70" t="e">
        <v>#REF!</v>
      </c>
      <c r="I70" t="e">
        <v>#REF!</v>
      </c>
      <c r="J70" t="e">
        <v>#REF!</v>
      </c>
      <c r="K70" t="e">
        <v>#REF!</v>
      </c>
      <c r="L70" s="442" t="e">
        <v>#REF!</v>
      </c>
      <c r="M70" t="e">
        <v>#REF!</v>
      </c>
      <c r="N70" t="e">
        <v>#REF!</v>
      </c>
      <c r="O70" t="e">
        <v>#REF!</v>
      </c>
      <c r="P70" s="442" t="e">
        <v>#REF!</v>
      </c>
      <c r="Q70" t="e">
        <v>#REF!</v>
      </c>
      <c r="R70" t="e">
        <v>#REF!</v>
      </c>
      <c r="S70" s="51" t="e">
        <v>#REF!</v>
      </c>
      <c r="T70" s="442" t="e">
        <v>#REF!</v>
      </c>
      <c r="U70" t="e">
        <v>#REF!</v>
      </c>
      <c r="V70" t="e">
        <v>#REF!</v>
      </c>
      <c r="W70" t="e">
        <v>#REF!</v>
      </c>
      <c r="X70" s="442" t="e">
        <v>#REF!</v>
      </c>
    </row>
    <row r="71" spans="2:24">
      <c r="B71" t="e">
        <v>#REF!</v>
      </c>
      <c r="C71" t="e">
        <v>#REF!</v>
      </c>
      <c r="D71" t="e">
        <v>#REF!</v>
      </c>
      <c r="E71" t="e">
        <v>#REF!</v>
      </c>
      <c r="F71" s="440" t="e">
        <v>#REF!</v>
      </c>
      <c r="G71" t="e">
        <v>#REF!</v>
      </c>
      <c r="H71" t="e">
        <v>#REF!</v>
      </c>
      <c r="I71" t="e">
        <v>#REF!</v>
      </c>
      <c r="J71" t="e">
        <v>#REF!</v>
      </c>
      <c r="K71" t="e">
        <v>#REF!</v>
      </c>
      <c r="L71" s="442" t="e">
        <v>#REF!</v>
      </c>
      <c r="M71" t="e">
        <v>#REF!</v>
      </c>
      <c r="N71" t="e">
        <v>#REF!</v>
      </c>
      <c r="O71" t="e">
        <v>#REF!</v>
      </c>
      <c r="P71" s="442" t="e">
        <v>#REF!</v>
      </c>
      <c r="Q71" t="e">
        <v>#REF!</v>
      </c>
      <c r="R71" t="e">
        <v>#REF!</v>
      </c>
      <c r="S71" s="51" t="e">
        <v>#REF!</v>
      </c>
      <c r="T71" s="442" t="e">
        <v>#REF!</v>
      </c>
      <c r="U71" t="e">
        <v>#REF!</v>
      </c>
      <c r="V71" t="e">
        <v>#REF!</v>
      </c>
      <c r="W71" t="e">
        <v>#REF!</v>
      </c>
      <c r="X71" s="442" t="e">
        <v>#REF!</v>
      </c>
    </row>
    <row r="72" spans="2:24">
      <c r="B72" t="e">
        <v>#REF!</v>
      </c>
      <c r="C72" t="e">
        <v>#REF!</v>
      </c>
      <c r="D72" t="e">
        <v>#REF!</v>
      </c>
      <c r="E72" t="e">
        <v>#REF!</v>
      </c>
      <c r="F72" s="440" t="e">
        <v>#REF!</v>
      </c>
      <c r="G72" t="e">
        <v>#REF!</v>
      </c>
      <c r="H72" t="e">
        <v>#REF!</v>
      </c>
      <c r="I72" t="e">
        <v>#REF!</v>
      </c>
      <c r="J72" t="e">
        <v>#REF!</v>
      </c>
      <c r="K72" t="e">
        <v>#REF!</v>
      </c>
      <c r="L72" s="442" t="e">
        <v>#REF!</v>
      </c>
      <c r="M72" t="e">
        <v>#REF!</v>
      </c>
      <c r="N72" t="e">
        <v>#REF!</v>
      </c>
      <c r="O72" t="e">
        <v>#REF!</v>
      </c>
      <c r="P72" s="442" t="e">
        <v>#REF!</v>
      </c>
      <c r="Q72" t="e">
        <v>#REF!</v>
      </c>
      <c r="R72" t="e">
        <v>#REF!</v>
      </c>
      <c r="S72" s="51" t="e">
        <v>#REF!</v>
      </c>
      <c r="T72" s="442" t="e">
        <v>#REF!</v>
      </c>
      <c r="U72" t="e">
        <v>#REF!</v>
      </c>
      <c r="V72" t="e">
        <v>#REF!</v>
      </c>
      <c r="W72" t="e">
        <v>#REF!</v>
      </c>
      <c r="X72" s="442" t="e">
        <v>#REF!</v>
      </c>
    </row>
    <row r="73" spans="2:24">
      <c r="B73" t="e">
        <v>#REF!</v>
      </c>
      <c r="C73" t="e">
        <v>#REF!</v>
      </c>
      <c r="D73" t="e">
        <v>#REF!</v>
      </c>
      <c r="E73" t="e">
        <v>#REF!</v>
      </c>
      <c r="F73" s="440" t="e">
        <v>#REF!</v>
      </c>
      <c r="G73" t="e">
        <v>#REF!</v>
      </c>
      <c r="H73" t="e">
        <v>#REF!</v>
      </c>
      <c r="I73" t="e">
        <v>#REF!</v>
      </c>
      <c r="J73" t="e">
        <v>#REF!</v>
      </c>
      <c r="K73" t="e">
        <v>#REF!</v>
      </c>
      <c r="L73" s="442" t="e">
        <v>#REF!</v>
      </c>
      <c r="M73" t="e">
        <v>#REF!</v>
      </c>
      <c r="N73" t="e">
        <v>#REF!</v>
      </c>
      <c r="O73" t="e">
        <v>#REF!</v>
      </c>
      <c r="P73" s="442" t="e">
        <v>#REF!</v>
      </c>
      <c r="Q73" t="e">
        <v>#REF!</v>
      </c>
      <c r="R73" t="e">
        <v>#REF!</v>
      </c>
      <c r="S73" s="51" t="e">
        <v>#REF!</v>
      </c>
      <c r="T73" s="442" t="e">
        <v>#REF!</v>
      </c>
      <c r="U73" t="e">
        <v>#REF!</v>
      </c>
      <c r="V73" t="e">
        <v>#REF!</v>
      </c>
      <c r="W73" t="e">
        <v>#REF!</v>
      </c>
      <c r="X73" s="442" t="e">
        <v>#REF!</v>
      </c>
    </row>
    <row r="74" spans="2:24">
      <c r="B74" t="e">
        <v>#REF!</v>
      </c>
      <c r="C74" t="e">
        <v>#REF!</v>
      </c>
      <c r="D74" t="e">
        <v>#REF!</v>
      </c>
      <c r="E74" t="e">
        <v>#REF!</v>
      </c>
      <c r="F74" s="440" t="e">
        <v>#REF!</v>
      </c>
      <c r="G74" t="e">
        <v>#REF!</v>
      </c>
      <c r="H74" t="e">
        <v>#REF!</v>
      </c>
      <c r="I74" t="e">
        <v>#REF!</v>
      </c>
      <c r="J74" t="e">
        <v>#REF!</v>
      </c>
      <c r="K74" t="e">
        <v>#REF!</v>
      </c>
      <c r="L74" s="442" t="e">
        <v>#REF!</v>
      </c>
      <c r="M74" t="e">
        <v>#REF!</v>
      </c>
      <c r="N74" t="e">
        <v>#REF!</v>
      </c>
      <c r="O74" t="e">
        <v>#REF!</v>
      </c>
      <c r="P74" s="442" t="e">
        <v>#REF!</v>
      </c>
      <c r="Q74" t="e">
        <v>#REF!</v>
      </c>
      <c r="R74" t="e">
        <v>#REF!</v>
      </c>
      <c r="S74" s="51" t="e">
        <v>#REF!</v>
      </c>
      <c r="T74" s="442" t="e">
        <v>#REF!</v>
      </c>
      <c r="U74" t="e">
        <v>#REF!</v>
      </c>
      <c r="V74" t="e">
        <v>#REF!</v>
      </c>
      <c r="W74" t="e">
        <v>#REF!</v>
      </c>
      <c r="X74" s="442" t="e">
        <v>#REF!</v>
      </c>
    </row>
    <row r="75" spans="2:24">
      <c r="B75" t="e">
        <v>#REF!</v>
      </c>
      <c r="C75" t="e">
        <v>#REF!</v>
      </c>
      <c r="D75" t="e">
        <v>#REF!</v>
      </c>
      <c r="E75" t="e">
        <v>#REF!</v>
      </c>
      <c r="F75" s="440" t="e">
        <v>#REF!</v>
      </c>
      <c r="G75" t="e">
        <v>#REF!</v>
      </c>
      <c r="H75" t="e">
        <v>#REF!</v>
      </c>
      <c r="I75" t="e">
        <v>#REF!</v>
      </c>
      <c r="J75" t="e">
        <v>#REF!</v>
      </c>
      <c r="K75" t="e">
        <v>#REF!</v>
      </c>
      <c r="L75" s="442" t="e">
        <v>#REF!</v>
      </c>
      <c r="M75" t="e">
        <v>#REF!</v>
      </c>
      <c r="N75" t="e">
        <v>#REF!</v>
      </c>
      <c r="O75" t="e">
        <v>#REF!</v>
      </c>
      <c r="P75" s="442" t="e">
        <v>#REF!</v>
      </c>
      <c r="Q75" t="e">
        <v>#REF!</v>
      </c>
      <c r="R75" t="e">
        <v>#REF!</v>
      </c>
      <c r="S75" s="51" t="e">
        <v>#REF!</v>
      </c>
      <c r="T75" s="442" t="e">
        <v>#REF!</v>
      </c>
      <c r="U75" t="e">
        <v>#REF!</v>
      </c>
      <c r="V75" t="e">
        <v>#REF!</v>
      </c>
      <c r="W75" t="e">
        <v>#REF!</v>
      </c>
      <c r="X75" s="442" t="e">
        <v>#REF!</v>
      </c>
    </row>
    <row r="76" spans="2:24">
      <c r="B76" t="e">
        <v>#REF!</v>
      </c>
      <c r="C76" t="e">
        <v>#REF!</v>
      </c>
      <c r="D76" t="e">
        <v>#REF!</v>
      </c>
      <c r="E76" t="e">
        <v>#REF!</v>
      </c>
      <c r="F76" s="440" t="e">
        <v>#REF!</v>
      </c>
      <c r="G76" t="e">
        <v>#REF!</v>
      </c>
      <c r="H76" t="e">
        <v>#REF!</v>
      </c>
      <c r="I76" t="e">
        <v>#REF!</v>
      </c>
      <c r="J76" t="e">
        <v>#REF!</v>
      </c>
      <c r="K76" t="e">
        <v>#REF!</v>
      </c>
      <c r="L76" s="442" t="e">
        <v>#REF!</v>
      </c>
      <c r="M76" t="e">
        <v>#REF!</v>
      </c>
      <c r="N76" t="e">
        <v>#REF!</v>
      </c>
      <c r="O76" t="e">
        <v>#REF!</v>
      </c>
      <c r="P76" s="442" t="e">
        <v>#REF!</v>
      </c>
      <c r="Q76" t="e">
        <v>#REF!</v>
      </c>
      <c r="R76" t="e">
        <v>#REF!</v>
      </c>
      <c r="S76" s="51" t="e">
        <v>#REF!</v>
      </c>
      <c r="T76" s="442" t="e">
        <v>#REF!</v>
      </c>
      <c r="U76" t="e">
        <v>#REF!</v>
      </c>
      <c r="V76" t="e">
        <v>#REF!</v>
      </c>
      <c r="W76" t="e">
        <v>#REF!</v>
      </c>
      <c r="X76" s="442" t="e">
        <v>#REF!</v>
      </c>
    </row>
    <row r="77" spans="2:24">
      <c r="B77" t="e">
        <v>#REF!</v>
      </c>
      <c r="C77" t="e">
        <v>#REF!</v>
      </c>
      <c r="D77" t="e">
        <v>#REF!</v>
      </c>
      <c r="E77" t="e">
        <v>#REF!</v>
      </c>
      <c r="F77" s="440" t="e">
        <v>#REF!</v>
      </c>
      <c r="G77" t="e">
        <v>#REF!</v>
      </c>
      <c r="H77" t="e">
        <v>#REF!</v>
      </c>
      <c r="I77" t="e">
        <v>#REF!</v>
      </c>
      <c r="J77" t="e">
        <v>#REF!</v>
      </c>
      <c r="K77" t="e">
        <v>#REF!</v>
      </c>
      <c r="L77" s="442" t="e">
        <v>#REF!</v>
      </c>
      <c r="M77" t="e">
        <v>#REF!</v>
      </c>
      <c r="N77" t="e">
        <v>#REF!</v>
      </c>
      <c r="O77" t="e">
        <v>#REF!</v>
      </c>
      <c r="P77" s="442" t="e">
        <v>#REF!</v>
      </c>
      <c r="Q77" t="e">
        <v>#REF!</v>
      </c>
      <c r="R77" t="e">
        <v>#REF!</v>
      </c>
      <c r="S77" s="51" t="e">
        <v>#REF!</v>
      </c>
      <c r="T77" s="442" t="e">
        <v>#REF!</v>
      </c>
      <c r="U77" t="e">
        <v>#REF!</v>
      </c>
      <c r="V77" t="e">
        <v>#REF!</v>
      </c>
      <c r="W77" t="e">
        <v>#REF!</v>
      </c>
      <c r="X77" s="442" t="e">
        <v>#REF!</v>
      </c>
    </row>
    <row r="78" spans="2:24">
      <c r="B78" t="e">
        <v>#REF!</v>
      </c>
      <c r="C78" t="e">
        <v>#REF!</v>
      </c>
      <c r="D78" t="e">
        <v>#REF!</v>
      </c>
      <c r="E78" t="e">
        <v>#REF!</v>
      </c>
      <c r="F78" s="440" t="e">
        <v>#REF!</v>
      </c>
      <c r="G78" t="e">
        <v>#REF!</v>
      </c>
      <c r="H78" t="e">
        <v>#REF!</v>
      </c>
      <c r="I78" t="e">
        <v>#REF!</v>
      </c>
      <c r="J78" t="e">
        <v>#REF!</v>
      </c>
      <c r="K78" t="e">
        <v>#REF!</v>
      </c>
      <c r="L78" s="442" t="e">
        <v>#REF!</v>
      </c>
      <c r="M78" t="e">
        <v>#REF!</v>
      </c>
      <c r="N78" t="e">
        <v>#REF!</v>
      </c>
      <c r="O78" t="e">
        <v>#REF!</v>
      </c>
      <c r="P78" s="442" t="e">
        <v>#REF!</v>
      </c>
      <c r="Q78" t="e">
        <v>#REF!</v>
      </c>
      <c r="R78" t="e">
        <v>#REF!</v>
      </c>
      <c r="S78" s="51" t="e">
        <v>#REF!</v>
      </c>
      <c r="T78" s="442" t="e">
        <v>#REF!</v>
      </c>
      <c r="U78" t="e">
        <v>#REF!</v>
      </c>
      <c r="V78" t="e">
        <v>#REF!</v>
      </c>
      <c r="W78" t="e">
        <v>#REF!</v>
      </c>
      <c r="X78" s="442" t="e">
        <v>#REF!</v>
      </c>
    </row>
    <row r="79" spans="2:24">
      <c r="B79" t="e">
        <v>#REF!</v>
      </c>
      <c r="C79" t="e">
        <v>#REF!</v>
      </c>
      <c r="D79" t="e">
        <v>#REF!</v>
      </c>
      <c r="E79" t="e">
        <v>#REF!</v>
      </c>
      <c r="F79" s="440" t="e">
        <v>#REF!</v>
      </c>
      <c r="G79" t="e">
        <v>#REF!</v>
      </c>
      <c r="H79" t="e">
        <v>#REF!</v>
      </c>
      <c r="I79" t="e">
        <v>#REF!</v>
      </c>
      <c r="J79" t="e">
        <v>#REF!</v>
      </c>
      <c r="K79" t="e">
        <v>#REF!</v>
      </c>
      <c r="L79" s="442" t="e">
        <v>#REF!</v>
      </c>
      <c r="M79" t="e">
        <v>#REF!</v>
      </c>
      <c r="N79" t="e">
        <v>#REF!</v>
      </c>
      <c r="O79" t="e">
        <v>#REF!</v>
      </c>
      <c r="P79" s="442" t="e">
        <v>#REF!</v>
      </c>
      <c r="Q79" t="e">
        <v>#REF!</v>
      </c>
      <c r="R79" t="e">
        <v>#REF!</v>
      </c>
      <c r="S79" s="51" t="e">
        <v>#REF!</v>
      </c>
      <c r="T79" s="442" t="e">
        <v>#REF!</v>
      </c>
      <c r="U79" t="e">
        <v>#REF!</v>
      </c>
      <c r="V79" t="e">
        <v>#REF!</v>
      </c>
      <c r="W79" t="e">
        <v>#REF!</v>
      </c>
      <c r="X79" s="442" t="e">
        <v>#REF!</v>
      </c>
    </row>
    <row r="80" spans="2:24">
      <c r="B80" t="e">
        <v>#REF!</v>
      </c>
      <c r="C80" t="e">
        <v>#REF!</v>
      </c>
      <c r="D80" t="e">
        <v>#REF!</v>
      </c>
      <c r="E80" t="e">
        <v>#REF!</v>
      </c>
      <c r="F80" s="440" t="e">
        <v>#REF!</v>
      </c>
      <c r="G80" t="e">
        <v>#REF!</v>
      </c>
      <c r="H80" t="e">
        <v>#REF!</v>
      </c>
      <c r="I80" t="e">
        <v>#REF!</v>
      </c>
      <c r="J80" t="e">
        <v>#REF!</v>
      </c>
      <c r="K80" t="e">
        <v>#REF!</v>
      </c>
      <c r="L80" s="442" t="e">
        <v>#REF!</v>
      </c>
      <c r="M80" t="e">
        <v>#REF!</v>
      </c>
      <c r="N80" t="e">
        <v>#REF!</v>
      </c>
      <c r="O80" t="e">
        <v>#REF!</v>
      </c>
      <c r="P80" s="442" t="e">
        <v>#REF!</v>
      </c>
      <c r="Q80" t="e">
        <v>#REF!</v>
      </c>
      <c r="R80" t="e">
        <v>#REF!</v>
      </c>
      <c r="S80" s="51" t="e">
        <v>#REF!</v>
      </c>
      <c r="T80" s="442" t="e">
        <v>#REF!</v>
      </c>
      <c r="U80" t="e">
        <v>#REF!</v>
      </c>
      <c r="V80" t="e">
        <v>#REF!</v>
      </c>
      <c r="W80" t="e">
        <v>#REF!</v>
      </c>
      <c r="X80" s="442" t="e">
        <v>#REF!</v>
      </c>
    </row>
    <row r="81" spans="2:24">
      <c r="B81" t="e">
        <v>#REF!</v>
      </c>
      <c r="C81" t="e">
        <v>#REF!</v>
      </c>
      <c r="D81" t="e">
        <v>#REF!</v>
      </c>
      <c r="E81" t="e">
        <v>#REF!</v>
      </c>
      <c r="F81" s="440" t="e">
        <v>#REF!</v>
      </c>
      <c r="G81" t="e">
        <v>#REF!</v>
      </c>
      <c r="H81" t="e">
        <v>#REF!</v>
      </c>
      <c r="I81" t="e">
        <v>#REF!</v>
      </c>
      <c r="J81" t="e">
        <v>#REF!</v>
      </c>
      <c r="K81" t="e">
        <v>#REF!</v>
      </c>
      <c r="L81" s="442" t="e">
        <v>#REF!</v>
      </c>
      <c r="M81" t="e">
        <v>#REF!</v>
      </c>
      <c r="N81" t="e">
        <v>#REF!</v>
      </c>
      <c r="O81" t="e">
        <v>#REF!</v>
      </c>
      <c r="P81" s="442" t="e">
        <v>#REF!</v>
      </c>
      <c r="Q81" t="e">
        <v>#REF!</v>
      </c>
      <c r="R81" t="e">
        <v>#REF!</v>
      </c>
      <c r="S81" s="51" t="e">
        <v>#REF!</v>
      </c>
      <c r="T81" s="442" t="e">
        <v>#REF!</v>
      </c>
      <c r="U81" t="e">
        <v>#REF!</v>
      </c>
      <c r="V81" t="e">
        <v>#REF!</v>
      </c>
      <c r="W81" t="e">
        <v>#REF!</v>
      </c>
      <c r="X81" s="442" t="e">
        <v>#REF!</v>
      </c>
    </row>
    <row r="82" spans="2:24">
      <c r="B82" t="e">
        <v>#REF!</v>
      </c>
      <c r="C82" t="e">
        <v>#REF!</v>
      </c>
      <c r="D82" t="e">
        <v>#REF!</v>
      </c>
      <c r="E82" t="e">
        <v>#REF!</v>
      </c>
      <c r="F82" s="440" t="e">
        <v>#REF!</v>
      </c>
      <c r="G82" t="e">
        <v>#REF!</v>
      </c>
      <c r="H82" t="e">
        <v>#REF!</v>
      </c>
      <c r="I82" t="e">
        <v>#REF!</v>
      </c>
      <c r="J82" t="e">
        <v>#REF!</v>
      </c>
      <c r="K82" t="e">
        <v>#REF!</v>
      </c>
      <c r="L82" s="442" t="e">
        <v>#REF!</v>
      </c>
      <c r="M82" t="e">
        <v>#REF!</v>
      </c>
      <c r="N82" t="e">
        <v>#REF!</v>
      </c>
      <c r="O82" t="e">
        <v>#REF!</v>
      </c>
      <c r="P82" s="442" t="e">
        <v>#REF!</v>
      </c>
      <c r="Q82" t="e">
        <v>#REF!</v>
      </c>
      <c r="R82" t="e">
        <v>#REF!</v>
      </c>
      <c r="S82" s="51" t="e">
        <v>#REF!</v>
      </c>
      <c r="T82" s="442" t="e">
        <v>#REF!</v>
      </c>
      <c r="U82" t="e">
        <v>#REF!</v>
      </c>
      <c r="V82" t="e">
        <v>#REF!</v>
      </c>
      <c r="W82" t="e">
        <v>#REF!</v>
      </c>
      <c r="X82" s="442" t="e">
        <v>#REF!</v>
      </c>
    </row>
    <row r="83" spans="2:24">
      <c r="B83" t="e">
        <v>#REF!</v>
      </c>
      <c r="C83" t="e">
        <v>#REF!</v>
      </c>
      <c r="D83" t="e">
        <v>#REF!</v>
      </c>
      <c r="E83" t="e">
        <v>#REF!</v>
      </c>
      <c r="F83" s="440" t="e">
        <v>#REF!</v>
      </c>
      <c r="G83" t="e">
        <v>#REF!</v>
      </c>
      <c r="H83" t="e">
        <v>#REF!</v>
      </c>
      <c r="I83" t="e">
        <v>#REF!</v>
      </c>
      <c r="J83" t="e">
        <v>#REF!</v>
      </c>
      <c r="K83" t="e">
        <v>#REF!</v>
      </c>
      <c r="L83" s="442" t="e">
        <v>#REF!</v>
      </c>
      <c r="M83" t="e">
        <v>#REF!</v>
      </c>
      <c r="N83" t="e">
        <v>#REF!</v>
      </c>
      <c r="O83" t="e">
        <v>#REF!</v>
      </c>
      <c r="P83" s="442" t="e">
        <v>#REF!</v>
      </c>
      <c r="Q83" t="e">
        <v>#REF!</v>
      </c>
      <c r="R83" t="e">
        <v>#REF!</v>
      </c>
      <c r="S83" s="51" t="e">
        <v>#REF!</v>
      </c>
      <c r="T83" s="442" t="e">
        <v>#REF!</v>
      </c>
      <c r="U83" t="e">
        <v>#REF!</v>
      </c>
      <c r="V83" t="e">
        <v>#REF!</v>
      </c>
      <c r="W83" t="e">
        <v>#REF!</v>
      </c>
      <c r="X83" s="442" t="e">
        <v>#REF!</v>
      </c>
    </row>
    <row r="84" spans="2:24">
      <c r="B84" t="e">
        <v>#REF!</v>
      </c>
      <c r="C84" t="e">
        <v>#REF!</v>
      </c>
      <c r="D84" t="e">
        <v>#REF!</v>
      </c>
      <c r="E84" t="e">
        <v>#REF!</v>
      </c>
      <c r="F84" s="440" t="e">
        <v>#REF!</v>
      </c>
      <c r="G84" t="e">
        <v>#REF!</v>
      </c>
      <c r="H84" t="e">
        <v>#REF!</v>
      </c>
      <c r="I84" t="e">
        <v>#REF!</v>
      </c>
      <c r="J84" t="e">
        <v>#REF!</v>
      </c>
      <c r="K84" t="e">
        <v>#REF!</v>
      </c>
      <c r="L84" s="442" t="e">
        <v>#REF!</v>
      </c>
      <c r="M84" t="e">
        <v>#REF!</v>
      </c>
      <c r="N84" t="e">
        <v>#REF!</v>
      </c>
      <c r="O84" t="e">
        <v>#REF!</v>
      </c>
      <c r="P84" s="442" t="e">
        <v>#REF!</v>
      </c>
      <c r="Q84" t="e">
        <v>#REF!</v>
      </c>
      <c r="R84" t="e">
        <v>#REF!</v>
      </c>
      <c r="S84" s="51" t="e">
        <v>#REF!</v>
      </c>
      <c r="T84" s="442" t="e">
        <v>#REF!</v>
      </c>
      <c r="U84" t="e">
        <v>#REF!</v>
      </c>
      <c r="V84" t="e">
        <v>#REF!</v>
      </c>
      <c r="W84" t="e">
        <v>#REF!</v>
      </c>
      <c r="X84" s="442" t="e">
        <v>#REF!</v>
      </c>
    </row>
    <row r="85" spans="2:24">
      <c r="B85" t="e">
        <v>#REF!</v>
      </c>
      <c r="C85" t="e">
        <v>#REF!</v>
      </c>
      <c r="D85" t="e">
        <v>#REF!</v>
      </c>
      <c r="E85" t="e">
        <v>#REF!</v>
      </c>
      <c r="F85" s="440" t="e">
        <v>#REF!</v>
      </c>
      <c r="G85" t="e">
        <v>#REF!</v>
      </c>
      <c r="H85" t="e">
        <v>#REF!</v>
      </c>
      <c r="I85" t="e">
        <v>#REF!</v>
      </c>
      <c r="J85" t="e">
        <v>#REF!</v>
      </c>
      <c r="K85" t="e">
        <v>#REF!</v>
      </c>
      <c r="L85" s="442" t="e">
        <v>#REF!</v>
      </c>
      <c r="M85" t="e">
        <v>#REF!</v>
      </c>
      <c r="N85" t="e">
        <v>#REF!</v>
      </c>
      <c r="O85" t="e">
        <v>#REF!</v>
      </c>
      <c r="P85" s="442" t="e">
        <v>#REF!</v>
      </c>
      <c r="Q85" t="e">
        <v>#REF!</v>
      </c>
      <c r="R85" t="e">
        <v>#REF!</v>
      </c>
      <c r="S85" s="51" t="e">
        <v>#REF!</v>
      </c>
      <c r="T85" s="442" t="e">
        <v>#REF!</v>
      </c>
      <c r="U85" t="e">
        <v>#REF!</v>
      </c>
      <c r="V85" t="e">
        <v>#REF!</v>
      </c>
      <c r="W85" t="e">
        <v>#REF!</v>
      </c>
      <c r="X85" s="442" t="e">
        <v>#REF!</v>
      </c>
    </row>
    <row r="86" spans="2:24">
      <c r="B86" t="e">
        <v>#REF!</v>
      </c>
      <c r="C86" t="e">
        <v>#REF!</v>
      </c>
      <c r="D86" t="e">
        <v>#REF!</v>
      </c>
      <c r="E86" t="e">
        <v>#REF!</v>
      </c>
      <c r="F86" s="440" t="e">
        <v>#REF!</v>
      </c>
      <c r="G86" t="e">
        <v>#REF!</v>
      </c>
      <c r="H86" t="e">
        <v>#REF!</v>
      </c>
      <c r="I86" t="e">
        <v>#REF!</v>
      </c>
      <c r="J86" t="e">
        <v>#REF!</v>
      </c>
      <c r="K86" t="e">
        <v>#REF!</v>
      </c>
      <c r="L86" s="442" t="e">
        <v>#REF!</v>
      </c>
      <c r="M86" t="e">
        <v>#REF!</v>
      </c>
      <c r="N86" t="e">
        <v>#REF!</v>
      </c>
      <c r="O86" t="e">
        <v>#REF!</v>
      </c>
      <c r="P86" s="442" t="e">
        <v>#REF!</v>
      </c>
      <c r="Q86" t="e">
        <v>#REF!</v>
      </c>
      <c r="R86" t="e">
        <v>#REF!</v>
      </c>
      <c r="S86" s="51" t="e">
        <v>#REF!</v>
      </c>
      <c r="T86" s="442" t="e">
        <v>#REF!</v>
      </c>
      <c r="U86" t="e">
        <v>#REF!</v>
      </c>
      <c r="V86" t="e">
        <v>#REF!</v>
      </c>
      <c r="W86" t="e">
        <v>#REF!</v>
      </c>
      <c r="X86" s="442" t="e">
        <v>#REF!</v>
      </c>
    </row>
    <row r="87" spans="2:24">
      <c r="B87" t="e">
        <v>#REF!</v>
      </c>
      <c r="C87" t="e">
        <v>#REF!</v>
      </c>
      <c r="D87" t="e">
        <v>#REF!</v>
      </c>
      <c r="E87" t="e">
        <v>#REF!</v>
      </c>
      <c r="F87" s="440" t="e">
        <v>#REF!</v>
      </c>
      <c r="G87" t="e">
        <v>#REF!</v>
      </c>
      <c r="H87" t="e">
        <v>#REF!</v>
      </c>
      <c r="I87" t="e">
        <v>#REF!</v>
      </c>
      <c r="J87" t="e">
        <v>#REF!</v>
      </c>
      <c r="K87" t="e">
        <v>#REF!</v>
      </c>
      <c r="L87" s="442" t="e">
        <v>#REF!</v>
      </c>
      <c r="M87" t="e">
        <v>#REF!</v>
      </c>
      <c r="N87" t="e">
        <v>#REF!</v>
      </c>
      <c r="O87" t="e">
        <v>#REF!</v>
      </c>
      <c r="P87" s="442" t="e">
        <v>#REF!</v>
      </c>
      <c r="Q87" t="e">
        <v>#REF!</v>
      </c>
      <c r="R87" t="e">
        <v>#REF!</v>
      </c>
      <c r="S87" s="51" t="e">
        <v>#REF!</v>
      </c>
      <c r="T87" s="442" t="e">
        <v>#REF!</v>
      </c>
      <c r="U87" t="e">
        <v>#REF!</v>
      </c>
      <c r="V87" t="e">
        <v>#REF!</v>
      </c>
      <c r="W87" t="e">
        <v>#REF!</v>
      </c>
      <c r="X87" s="442" t="e">
        <v>#REF!</v>
      </c>
    </row>
    <row r="88" spans="2:24">
      <c r="B88" t="e">
        <v>#REF!</v>
      </c>
      <c r="C88" t="e">
        <v>#REF!</v>
      </c>
      <c r="D88" t="e">
        <v>#REF!</v>
      </c>
      <c r="E88" t="e">
        <v>#REF!</v>
      </c>
      <c r="F88" s="440" t="e">
        <v>#REF!</v>
      </c>
      <c r="G88" t="e">
        <v>#REF!</v>
      </c>
      <c r="H88" t="e">
        <v>#REF!</v>
      </c>
      <c r="I88" t="e">
        <v>#REF!</v>
      </c>
      <c r="J88" t="e">
        <v>#REF!</v>
      </c>
      <c r="K88" t="e">
        <v>#REF!</v>
      </c>
      <c r="L88" s="442" t="e">
        <v>#REF!</v>
      </c>
      <c r="M88" t="e">
        <v>#REF!</v>
      </c>
      <c r="N88" t="e">
        <v>#REF!</v>
      </c>
      <c r="O88" t="e">
        <v>#REF!</v>
      </c>
      <c r="P88" s="442" t="e">
        <v>#REF!</v>
      </c>
      <c r="Q88" t="e">
        <v>#REF!</v>
      </c>
      <c r="R88" t="e">
        <v>#REF!</v>
      </c>
      <c r="S88" s="51" t="e">
        <v>#REF!</v>
      </c>
      <c r="T88" s="442" t="e">
        <v>#REF!</v>
      </c>
      <c r="U88" t="e">
        <v>#REF!</v>
      </c>
      <c r="V88" t="e">
        <v>#REF!</v>
      </c>
      <c r="W88" t="e">
        <v>#REF!</v>
      </c>
      <c r="X88" s="442" t="e">
        <v>#REF!</v>
      </c>
    </row>
    <row r="89" spans="2:24">
      <c r="B89" t="e">
        <v>#REF!</v>
      </c>
      <c r="C89" t="e">
        <v>#REF!</v>
      </c>
      <c r="D89" t="e">
        <v>#REF!</v>
      </c>
      <c r="E89" t="e">
        <v>#REF!</v>
      </c>
      <c r="F89" s="440" t="e">
        <v>#REF!</v>
      </c>
      <c r="G89" t="e">
        <v>#REF!</v>
      </c>
      <c r="H89" t="e">
        <v>#REF!</v>
      </c>
      <c r="I89" t="e">
        <v>#REF!</v>
      </c>
      <c r="J89" t="e">
        <v>#REF!</v>
      </c>
      <c r="K89" t="e">
        <v>#REF!</v>
      </c>
      <c r="L89" s="442" t="e">
        <v>#REF!</v>
      </c>
      <c r="M89" t="e">
        <v>#REF!</v>
      </c>
      <c r="N89" t="e">
        <v>#REF!</v>
      </c>
      <c r="O89" t="e">
        <v>#REF!</v>
      </c>
      <c r="P89" s="442" t="e">
        <v>#REF!</v>
      </c>
      <c r="Q89" t="e">
        <v>#REF!</v>
      </c>
      <c r="R89" t="e">
        <v>#REF!</v>
      </c>
      <c r="S89" s="51" t="e">
        <v>#REF!</v>
      </c>
      <c r="T89" s="442" t="e">
        <v>#REF!</v>
      </c>
      <c r="U89" t="e">
        <v>#REF!</v>
      </c>
      <c r="V89" t="e">
        <v>#REF!</v>
      </c>
      <c r="W89" t="e">
        <v>#REF!</v>
      </c>
      <c r="X89" s="442" t="e">
        <v>#REF!</v>
      </c>
    </row>
    <row r="90" spans="2:24">
      <c r="B90" t="e">
        <v>#REF!</v>
      </c>
      <c r="C90" t="e">
        <v>#REF!</v>
      </c>
      <c r="D90" t="e">
        <v>#REF!</v>
      </c>
      <c r="E90" t="e">
        <v>#REF!</v>
      </c>
      <c r="F90" s="440" t="e">
        <v>#REF!</v>
      </c>
      <c r="G90" t="e">
        <v>#REF!</v>
      </c>
      <c r="H90" t="e">
        <v>#REF!</v>
      </c>
      <c r="I90" t="e">
        <v>#REF!</v>
      </c>
      <c r="J90" t="e">
        <v>#REF!</v>
      </c>
      <c r="K90" t="e">
        <v>#REF!</v>
      </c>
      <c r="L90" s="442" t="e">
        <v>#REF!</v>
      </c>
      <c r="M90" t="e">
        <v>#REF!</v>
      </c>
      <c r="N90" t="e">
        <v>#REF!</v>
      </c>
      <c r="O90" t="e">
        <v>#REF!</v>
      </c>
      <c r="P90" s="442" t="e">
        <v>#REF!</v>
      </c>
      <c r="Q90" t="e">
        <v>#REF!</v>
      </c>
      <c r="R90" t="e">
        <v>#REF!</v>
      </c>
      <c r="S90" s="51" t="e">
        <v>#REF!</v>
      </c>
      <c r="T90" s="442" t="e">
        <v>#REF!</v>
      </c>
      <c r="U90" t="e">
        <v>#REF!</v>
      </c>
      <c r="V90" t="e">
        <v>#REF!</v>
      </c>
      <c r="W90" t="e">
        <v>#REF!</v>
      </c>
      <c r="X90" s="442" t="e">
        <v>#REF!</v>
      </c>
    </row>
    <row r="91" spans="2:24">
      <c r="B91" t="e">
        <v>#REF!</v>
      </c>
      <c r="C91" t="e">
        <v>#REF!</v>
      </c>
      <c r="D91" t="e">
        <v>#REF!</v>
      </c>
      <c r="E91" t="e">
        <v>#REF!</v>
      </c>
      <c r="F91" s="440" t="e">
        <v>#REF!</v>
      </c>
      <c r="G91" t="e">
        <v>#REF!</v>
      </c>
      <c r="H91" t="e">
        <v>#REF!</v>
      </c>
      <c r="I91" t="e">
        <v>#REF!</v>
      </c>
      <c r="J91" t="e">
        <v>#REF!</v>
      </c>
      <c r="K91" t="e">
        <v>#REF!</v>
      </c>
      <c r="L91" s="442" t="e">
        <v>#REF!</v>
      </c>
      <c r="M91" t="e">
        <v>#REF!</v>
      </c>
      <c r="N91" t="e">
        <v>#REF!</v>
      </c>
      <c r="O91" t="e">
        <v>#REF!</v>
      </c>
      <c r="P91" s="442" t="e">
        <v>#REF!</v>
      </c>
      <c r="Q91" t="e">
        <v>#REF!</v>
      </c>
      <c r="R91" t="e">
        <v>#REF!</v>
      </c>
      <c r="S91" s="51" t="e">
        <v>#REF!</v>
      </c>
      <c r="T91" s="442" t="e">
        <v>#REF!</v>
      </c>
      <c r="U91" t="e">
        <v>#REF!</v>
      </c>
      <c r="V91" t="e">
        <v>#REF!</v>
      </c>
      <c r="W91" t="e">
        <v>#REF!</v>
      </c>
      <c r="X91" s="442" t="e">
        <v>#REF!</v>
      </c>
    </row>
    <row r="92" spans="2:24">
      <c r="B92" t="e">
        <v>#REF!</v>
      </c>
      <c r="C92" t="e">
        <v>#REF!</v>
      </c>
      <c r="D92" t="e">
        <v>#REF!</v>
      </c>
      <c r="E92" t="e">
        <v>#REF!</v>
      </c>
      <c r="F92" s="440" t="e">
        <v>#REF!</v>
      </c>
      <c r="G92" t="e">
        <v>#REF!</v>
      </c>
      <c r="H92" t="e">
        <v>#REF!</v>
      </c>
      <c r="I92" t="e">
        <v>#REF!</v>
      </c>
      <c r="J92" t="e">
        <v>#REF!</v>
      </c>
      <c r="K92" t="e">
        <v>#REF!</v>
      </c>
      <c r="L92" s="442" t="e">
        <v>#REF!</v>
      </c>
      <c r="M92" t="e">
        <v>#REF!</v>
      </c>
      <c r="N92" t="e">
        <v>#REF!</v>
      </c>
      <c r="O92" t="e">
        <v>#REF!</v>
      </c>
      <c r="P92" s="442" t="e">
        <v>#REF!</v>
      </c>
      <c r="Q92" t="e">
        <v>#REF!</v>
      </c>
      <c r="R92" t="e">
        <v>#REF!</v>
      </c>
      <c r="S92" s="51" t="e">
        <v>#REF!</v>
      </c>
      <c r="T92" s="442" t="e">
        <v>#REF!</v>
      </c>
      <c r="U92" t="e">
        <v>#REF!</v>
      </c>
      <c r="V92" t="e">
        <v>#REF!</v>
      </c>
      <c r="W92" t="e">
        <v>#REF!</v>
      </c>
      <c r="X92" s="442" t="e">
        <v>#REF!</v>
      </c>
    </row>
    <row r="93" spans="2:24">
      <c r="B93" t="e">
        <v>#REF!</v>
      </c>
      <c r="C93" t="e">
        <v>#REF!</v>
      </c>
      <c r="D93" t="e">
        <v>#REF!</v>
      </c>
      <c r="E93" t="e">
        <v>#REF!</v>
      </c>
      <c r="F93" s="440" t="e">
        <v>#REF!</v>
      </c>
      <c r="G93" t="e">
        <v>#REF!</v>
      </c>
      <c r="H93" t="e">
        <v>#REF!</v>
      </c>
      <c r="I93" t="e">
        <v>#REF!</v>
      </c>
      <c r="J93" t="e">
        <v>#REF!</v>
      </c>
      <c r="K93" t="e">
        <v>#REF!</v>
      </c>
      <c r="L93" s="442" t="e">
        <v>#REF!</v>
      </c>
      <c r="M93" t="e">
        <v>#REF!</v>
      </c>
      <c r="N93" t="e">
        <v>#REF!</v>
      </c>
      <c r="O93" t="e">
        <v>#REF!</v>
      </c>
      <c r="P93" s="442" t="e">
        <v>#REF!</v>
      </c>
      <c r="Q93" t="e">
        <v>#REF!</v>
      </c>
      <c r="R93" t="e">
        <v>#REF!</v>
      </c>
      <c r="S93" s="51" t="e">
        <v>#REF!</v>
      </c>
      <c r="T93" s="442" t="e">
        <v>#REF!</v>
      </c>
      <c r="U93" t="e">
        <v>#REF!</v>
      </c>
      <c r="V93" t="e">
        <v>#REF!</v>
      </c>
      <c r="W93" t="e">
        <v>#REF!</v>
      </c>
      <c r="X93" s="442" t="e">
        <v>#REF!</v>
      </c>
    </row>
    <row r="94" spans="2:24">
      <c r="B94" t="e">
        <v>#REF!</v>
      </c>
      <c r="C94" t="e">
        <v>#REF!</v>
      </c>
      <c r="D94" t="e">
        <v>#REF!</v>
      </c>
      <c r="E94" t="e">
        <v>#REF!</v>
      </c>
      <c r="F94" s="440" t="e">
        <v>#REF!</v>
      </c>
      <c r="G94" t="e">
        <v>#REF!</v>
      </c>
      <c r="H94" t="e">
        <v>#REF!</v>
      </c>
      <c r="I94" t="e">
        <v>#REF!</v>
      </c>
      <c r="J94" t="e">
        <v>#REF!</v>
      </c>
      <c r="K94" t="e">
        <v>#REF!</v>
      </c>
      <c r="L94" s="442" t="e">
        <v>#REF!</v>
      </c>
      <c r="M94" t="e">
        <v>#REF!</v>
      </c>
      <c r="N94" t="e">
        <v>#REF!</v>
      </c>
      <c r="O94" t="e">
        <v>#REF!</v>
      </c>
      <c r="P94" s="442" t="e">
        <v>#REF!</v>
      </c>
      <c r="Q94" t="e">
        <v>#REF!</v>
      </c>
      <c r="R94" t="e">
        <v>#REF!</v>
      </c>
      <c r="S94" s="51" t="e">
        <v>#REF!</v>
      </c>
      <c r="T94" s="442" t="e">
        <v>#REF!</v>
      </c>
      <c r="U94" t="e">
        <v>#REF!</v>
      </c>
      <c r="V94" t="e">
        <v>#REF!</v>
      </c>
      <c r="W94" t="e">
        <v>#REF!</v>
      </c>
      <c r="X94" s="442" t="e">
        <v>#REF!</v>
      </c>
    </row>
    <row r="95" spans="2:24">
      <c r="B95" t="e">
        <v>#REF!</v>
      </c>
      <c r="C95" t="e">
        <v>#REF!</v>
      </c>
      <c r="D95" t="e">
        <v>#REF!</v>
      </c>
      <c r="E95" t="e">
        <v>#REF!</v>
      </c>
      <c r="F95" s="440" t="e">
        <v>#REF!</v>
      </c>
      <c r="G95" t="e">
        <v>#REF!</v>
      </c>
      <c r="H95" t="e">
        <v>#REF!</v>
      </c>
      <c r="I95" t="e">
        <v>#REF!</v>
      </c>
      <c r="J95" t="e">
        <v>#REF!</v>
      </c>
      <c r="K95" t="e">
        <v>#REF!</v>
      </c>
      <c r="L95" s="442" t="e">
        <v>#REF!</v>
      </c>
      <c r="M95" t="e">
        <v>#REF!</v>
      </c>
      <c r="N95" t="e">
        <v>#REF!</v>
      </c>
      <c r="O95" t="e">
        <v>#REF!</v>
      </c>
      <c r="P95" s="442" t="e">
        <v>#REF!</v>
      </c>
      <c r="Q95" t="e">
        <v>#REF!</v>
      </c>
      <c r="R95" t="e">
        <v>#REF!</v>
      </c>
      <c r="S95" s="51" t="e">
        <v>#REF!</v>
      </c>
      <c r="T95" s="442" t="e">
        <v>#REF!</v>
      </c>
      <c r="U95" t="e">
        <v>#REF!</v>
      </c>
      <c r="V95" t="e">
        <v>#REF!</v>
      </c>
      <c r="W95" t="e">
        <v>#REF!</v>
      </c>
      <c r="X95" s="442" t="e">
        <v>#REF!</v>
      </c>
    </row>
    <row r="96" spans="2:24">
      <c r="B96" t="e">
        <v>#REF!</v>
      </c>
      <c r="C96" t="e">
        <v>#REF!</v>
      </c>
      <c r="D96" t="e">
        <v>#REF!</v>
      </c>
      <c r="E96" t="e">
        <v>#REF!</v>
      </c>
      <c r="F96" s="440" t="e">
        <v>#REF!</v>
      </c>
      <c r="G96" t="e">
        <v>#REF!</v>
      </c>
      <c r="H96" t="e">
        <v>#REF!</v>
      </c>
      <c r="I96" t="e">
        <v>#REF!</v>
      </c>
      <c r="J96" t="e">
        <v>#REF!</v>
      </c>
      <c r="K96" t="e">
        <v>#REF!</v>
      </c>
      <c r="L96" s="442" t="e">
        <v>#REF!</v>
      </c>
      <c r="M96" t="e">
        <v>#REF!</v>
      </c>
      <c r="N96" t="e">
        <v>#REF!</v>
      </c>
      <c r="O96" t="e">
        <v>#REF!</v>
      </c>
      <c r="P96" s="442" t="e">
        <v>#REF!</v>
      </c>
      <c r="Q96" t="e">
        <v>#REF!</v>
      </c>
      <c r="R96" t="e">
        <v>#REF!</v>
      </c>
      <c r="S96" s="51" t="e">
        <v>#REF!</v>
      </c>
      <c r="T96" s="442" t="e">
        <v>#REF!</v>
      </c>
      <c r="U96" t="e">
        <v>#REF!</v>
      </c>
      <c r="V96" t="e">
        <v>#REF!</v>
      </c>
      <c r="W96" t="e">
        <v>#REF!</v>
      </c>
      <c r="X96" s="442" t="e">
        <v>#REF!</v>
      </c>
    </row>
    <row r="97" spans="2:24">
      <c r="B97" t="e">
        <v>#REF!</v>
      </c>
      <c r="C97" t="e">
        <v>#REF!</v>
      </c>
      <c r="D97" t="e">
        <v>#REF!</v>
      </c>
      <c r="E97" t="e">
        <v>#REF!</v>
      </c>
      <c r="F97" s="440" t="e">
        <v>#REF!</v>
      </c>
      <c r="G97" t="e">
        <v>#REF!</v>
      </c>
      <c r="H97" t="e">
        <v>#REF!</v>
      </c>
      <c r="I97" t="e">
        <v>#REF!</v>
      </c>
      <c r="J97" t="e">
        <v>#REF!</v>
      </c>
      <c r="K97" t="e">
        <v>#REF!</v>
      </c>
      <c r="L97" s="442" t="e">
        <v>#REF!</v>
      </c>
      <c r="M97" t="e">
        <v>#REF!</v>
      </c>
      <c r="N97" t="e">
        <v>#REF!</v>
      </c>
      <c r="O97" t="e">
        <v>#REF!</v>
      </c>
      <c r="P97" s="442" t="e">
        <v>#REF!</v>
      </c>
      <c r="Q97" t="e">
        <v>#REF!</v>
      </c>
      <c r="R97" t="e">
        <v>#REF!</v>
      </c>
      <c r="S97" s="51" t="e">
        <v>#REF!</v>
      </c>
      <c r="T97" s="442" t="e">
        <v>#REF!</v>
      </c>
      <c r="U97" t="e">
        <v>#REF!</v>
      </c>
      <c r="V97" t="e">
        <v>#REF!</v>
      </c>
      <c r="W97" t="e">
        <v>#REF!</v>
      </c>
      <c r="X97" s="442" t="e">
        <v>#REF!</v>
      </c>
    </row>
    <row r="98" spans="2:24">
      <c r="B98" t="e">
        <v>#REF!</v>
      </c>
      <c r="C98" t="e">
        <v>#REF!</v>
      </c>
      <c r="D98" t="e">
        <v>#REF!</v>
      </c>
      <c r="E98" t="e">
        <v>#REF!</v>
      </c>
      <c r="F98" s="440" t="e">
        <v>#REF!</v>
      </c>
      <c r="G98" t="e">
        <v>#REF!</v>
      </c>
      <c r="H98" t="e">
        <v>#REF!</v>
      </c>
      <c r="I98" t="e">
        <v>#REF!</v>
      </c>
      <c r="J98" t="e">
        <v>#REF!</v>
      </c>
      <c r="K98" t="e">
        <v>#REF!</v>
      </c>
      <c r="L98" s="442" t="e">
        <v>#REF!</v>
      </c>
      <c r="M98" t="e">
        <v>#REF!</v>
      </c>
      <c r="N98" t="e">
        <v>#REF!</v>
      </c>
      <c r="O98" t="e">
        <v>#REF!</v>
      </c>
      <c r="P98" s="442" t="e">
        <v>#REF!</v>
      </c>
      <c r="Q98" t="e">
        <v>#REF!</v>
      </c>
      <c r="R98" t="e">
        <v>#REF!</v>
      </c>
      <c r="S98" s="51" t="e">
        <v>#REF!</v>
      </c>
      <c r="T98" s="442" t="e">
        <v>#REF!</v>
      </c>
      <c r="U98" t="e">
        <v>#REF!</v>
      </c>
      <c r="V98" t="e">
        <v>#REF!</v>
      </c>
      <c r="W98" t="e">
        <v>#REF!</v>
      </c>
      <c r="X98" s="442" t="e">
        <v>#REF!</v>
      </c>
    </row>
    <row r="99" spans="2:24">
      <c r="B99" t="e">
        <v>#REF!</v>
      </c>
      <c r="C99" t="e">
        <v>#REF!</v>
      </c>
      <c r="D99" t="e">
        <v>#REF!</v>
      </c>
      <c r="E99" t="e">
        <v>#REF!</v>
      </c>
      <c r="F99" s="440" t="e">
        <v>#REF!</v>
      </c>
      <c r="G99" t="e">
        <v>#REF!</v>
      </c>
      <c r="H99" t="e">
        <v>#REF!</v>
      </c>
      <c r="I99" t="e">
        <v>#REF!</v>
      </c>
      <c r="J99" t="e">
        <v>#REF!</v>
      </c>
      <c r="K99" t="e">
        <v>#REF!</v>
      </c>
      <c r="L99" s="442" t="e">
        <v>#REF!</v>
      </c>
      <c r="M99" t="e">
        <v>#REF!</v>
      </c>
      <c r="N99" t="e">
        <v>#REF!</v>
      </c>
      <c r="O99" t="e">
        <v>#REF!</v>
      </c>
      <c r="P99" s="442" t="e">
        <v>#REF!</v>
      </c>
      <c r="Q99" t="e">
        <v>#REF!</v>
      </c>
      <c r="R99" t="e">
        <v>#REF!</v>
      </c>
      <c r="S99" s="51" t="e">
        <v>#REF!</v>
      </c>
      <c r="T99" s="442" t="e">
        <v>#REF!</v>
      </c>
      <c r="U99" t="e">
        <v>#REF!</v>
      </c>
      <c r="V99" t="e">
        <v>#REF!</v>
      </c>
      <c r="W99" t="e">
        <v>#REF!</v>
      </c>
      <c r="X99" s="442" t="e">
        <v>#REF!</v>
      </c>
    </row>
    <row r="100" spans="2:24">
      <c r="B100" t="e">
        <v>#REF!</v>
      </c>
      <c r="C100" t="e">
        <v>#REF!</v>
      </c>
      <c r="D100" t="e">
        <v>#REF!</v>
      </c>
      <c r="E100" t="e">
        <v>#REF!</v>
      </c>
      <c r="F100" s="440" t="e">
        <v>#REF!</v>
      </c>
      <c r="G100" t="e">
        <v>#REF!</v>
      </c>
      <c r="H100" t="e">
        <v>#REF!</v>
      </c>
      <c r="I100" t="e">
        <v>#REF!</v>
      </c>
      <c r="J100" t="e">
        <v>#REF!</v>
      </c>
      <c r="K100" t="e">
        <v>#REF!</v>
      </c>
      <c r="L100" s="442" t="e">
        <v>#REF!</v>
      </c>
      <c r="M100" t="e">
        <v>#REF!</v>
      </c>
      <c r="N100" t="e">
        <v>#REF!</v>
      </c>
      <c r="O100" t="e">
        <v>#REF!</v>
      </c>
      <c r="P100" s="442" t="e">
        <v>#REF!</v>
      </c>
      <c r="Q100" t="e">
        <v>#REF!</v>
      </c>
      <c r="R100" t="e">
        <v>#REF!</v>
      </c>
      <c r="S100" s="51" t="e">
        <v>#REF!</v>
      </c>
      <c r="T100" s="442" t="e">
        <v>#REF!</v>
      </c>
      <c r="U100" t="e">
        <v>#REF!</v>
      </c>
      <c r="V100" t="e">
        <v>#REF!</v>
      </c>
      <c r="W100" t="e">
        <v>#REF!</v>
      </c>
      <c r="X100" s="442" t="e">
        <v>#REF!</v>
      </c>
    </row>
    <row r="101" spans="2:24">
      <c r="B101" t="e">
        <v>#REF!</v>
      </c>
      <c r="C101" t="e">
        <v>#REF!</v>
      </c>
      <c r="D101" t="e">
        <v>#REF!</v>
      </c>
      <c r="E101" t="e">
        <v>#REF!</v>
      </c>
      <c r="F101" s="440" t="e">
        <v>#REF!</v>
      </c>
      <c r="G101" t="e">
        <v>#REF!</v>
      </c>
      <c r="H101" t="e">
        <v>#REF!</v>
      </c>
      <c r="I101" t="e">
        <v>#REF!</v>
      </c>
      <c r="J101" t="e">
        <v>#REF!</v>
      </c>
      <c r="K101" t="e">
        <v>#REF!</v>
      </c>
      <c r="L101" s="442" t="e">
        <v>#REF!</v>
      </c>
      <c r="M101" t="e">
        <v>#REF!</v>
      </c>
      <c r="N101" t="e">
        <v>#REF!</v>
      </c>
      <c r="O101" t="e">
        <v>#REF!</v>
      </c>
      <c r="P101" s="442" t="e">
        <v>#REF!</v>
      </c>
      <c r="Q101" t="e">
        <v>#REF!</v>
      </c>
      <c r="R101" t="e">
        <v>#REF!</v>
      </c>
      <c r="S101" s="51" t="e">
        <v>#REF!</v>
      </c>
      <c r="T101" s="442" t="e">
        <v>#REF!</v>
      </c>
      <c r="U101" t="e">
        <v>#REF!</v>
      </c>
      <c r="V101" t="e">
        <v>#REF!</v>
      </c>
      <c r="W101" t="e">
        <v>#REF!</v>
      </c>
      <c r="X101" s="442" t="e">
        <v>#REF!</v>
      </c>
    </row>
    <row r="102" spans="2:24">
      <c r="B102" t="e">
        <v>#REF!</v>
      </c>
      <c r="C102" t="e">
        <v>#REF!</v>
      </c>
      <c r="D102" t="e">
        <v>#REF!</v>
      </c>
      <c r="E102" t="e">
        <v>#REF!</v>
      </c>
      <c r="F102" s="440" t="e">
        <v>#REF!</v>
      </c>
      <c r="G102" t="e">
        <v>#REF!</v>
      </c>
      <c r="H102" t="e">
        <v>#REF!</v>
      </c>
      <c r="I102" t="e">
        <v>#REF!</v>
      </c>
      <c r="J102" t="e">
        <v>#REF!</v>
      </c>
      <c r="K102" t="e">
        <v>#REF!</v>
      </c>
      <c r="L102" s="442" t="e">
        <v>#REF!</v>
      </c>
      <c r="M102" t="e">
        <v>#REF!</v>
      </c>
      <c r="N102" t="e">
        <v>#REF!</v>
      </c>
      <c r="O102" t="e">
        <v>#REF!</v>
      </c>
      <c r="P102" s="442" t="e">
        <v>#REF!</v>
      </c>
      <c r="Q102" t="e">
        <v>#REF!</v>
      </c>
      <c r="R102" t="e">
        <v>#REF!</v>
      </c>
      <c r="S102" s="51" t="e">
        <v>#REF!</v>
      </c>
      <c r="T102" s="442" t="e">
        <v>#REF!</v>
      </c>
      <c r="U102" t="e">
        <v>#REF!</v>
      </c>
      <c r="V102" t="e">
        <v>#REF!</v>
      </c>
      <c r="W102" t="e">
        <v>#REF!</v>
      </c>
      <c r="X102" s="442" t="e">
        <v>#REF!</v>
      </c>
    </row>
    <row r="103" spans="2:24">
      <c r="B103" t="e">
        <v>#REF!</v>
      </c>
      <c r="C103" t="e">
        <v>#REF!</v>
      </c>
      <c r="D103" t="e">
        <v>#REF!</v>
      </c>
      <c r="E103" t="e">
        <v>#REF!</v>
      </c>
      <c r="F103" s="440" t="e">
        <v>#REF!</v>
      </c>
      <c r="G103" t="e">
        <v>#REF!</v>
      </c>
      <c r="H103" t="e">
        <v>#REF!</v>
      </c>
      <c r="I103" t="e">
        <v>#REF!</v>
      </c>
      <c r="J103" t="e">
        <v>#REF!</v>
      </c>
      <c r="K103" t="e">
        <v>#REF!</v>
      </c>
      <c r="L103" s="442" t="e">
        <v>#REF!</v>
      </c>
      <c r="M103" t="e">
        <v>#REF!</v>
      </c>
      <c r="N103" t="e">
        <v>#REF!</v>
      </c>
      <c r="O103" t="e">
        <v>#REF!</v>
      </c>
      <c r="P103" s="442" t="e">
        <v>#REF!</v>
      </c>
      <c r="Q103" t="e">
        <v>#REF!</v>
      </c>
      <c r="R103" t="e">
        <v>#REF!</v>
      </c>
      <c r="S103" s="51" t="e">
        <v>#REF!</v>
      </c>
      <c r="T103" s="442" t="e">
        <v>#REF!</v>
      </c>
      <c r="U103" t="e">
        <v>#REF!</v>
      </c>
      <c r="V103" t="e">
        <v>#REF!</v>
      </c>
      <c r="W103" t="e">
        <v>#REF!</v>
      </c>
      <c r="X103" s="442" t="e">
        <v>#REF!</v>
      </c>
    </row>
    <row r="104" spans="2:24">
      <c r="B104" t="e">
        <v>#REF!</v>
      </c>
      <c r="C104" t="e">
        <v>#REF!</v>
      </c>
      <c r="D104" t="e">
        <v>#REF!</v>
      </c>
      <c r="E104" t="e">
        <v>#REF!</v>
      </c>
      <c r="F104" s="440" t="e">
        <v>#REF!</v>
      </c>
      <c r="G104" t="e">
        <v>#REF!</v>
      </c>
      <c r="H104" t="e">
        <v>#REF!</v>
      </c>
      <c r="I104" t="e">
        <v>#REF!</v>
      </c>
      <c r="J104" t="e">
        <v>#REF!</v>
      </c>
      <c r="K104" t="e">
        <v>#REF!</v>
      </c>
      <c r="L104" s="442" t="e">
        <v>#REF!</v>
      </c>
      <c r="M104" t="e">
        <v>#REF!</v>
      </c>
      <c r="N104" t="e">
        <v>#REF!</v>
      </c>
      <c r="O104" t="e">
        <v>#REF!</v>
      </c>
      <c r="P104" s="442" t="e">
        <v>#REF!</v>
      </c>
      <c r="Q104" t="e">
        <v>#REF!</v>
      </c>
      <c r="R104" t="e">
        <v>#REF!</v>
      </c>
      <c r="S104" s="51" t="e">
        <v>#REF!</v>
      </c>
      <c r="T104" s="442" t="e">
        <v>#REF!</v>
      </c>
      <c r="U104" t="e">
        <v>#REF!</v>
      </c>
      <c r="V104" t="e">
        <v>#REF!</v>
      </c>
      <c r="W104" t="e">
        <v>#REF!</v>
      </c>
      <c r="X104" s="442" t="e">
        <v>#REF!</v>
      </c>
    </row>
    <row r="105" spans="2:24">
      <c r="B105" t="e">
        <v>#REF!</v>
      </c>
      <c r="C105" t="e">
        <v>#REF!</v>
      </c>
      <c r="D105" t="e">
        <v>#REF!</v>
      </c>
      <c r="E105" t="e">
        <v>#REF!</v>
      </c>
      <c r="F105" s="440" t="e">
        <v>#REF!</v>
      </c>
      <c r="G105" t="e">
        <v>#REF!</v>
      </c>
      <c r="H105" t="e">
        <v>#REF!</v>
      </c>
      <c r="I105" t="e">
        <v>#REF!</v>
      </c>
      <c r="J105" t="e">
        <v>#REF!</v>
      </c>
      <c r="K105" t="e">
        <v>#REF!</v>
      </c>
      <c r="L105" s="442" t="e">
        <v>#REF!</v>
      </c>
      <c r="M105" t="e">
        <v>#REF!</v>
      </c>
      <c r="N105" t="e">
        <v>#REF!</v>
      </c>
      <c r="O105" t="e">
        <v>#REF!</v>
      </c>
      <c r="P105" s="442" t="e">
        <v>#REF!</v>
      </c>
      <c r="Q105" t="e">
        <v>#REF!</v>
      </c>
      <c r="R105" t="e">
        <v>#REF!</v>
      </c>
      <c r="S105" s="51" t="e">
        <v>#REF!</v>
      </c>
      <c r="T105" s="442" t="e">
        <v>#REF!</v>
      </c>
      <c r="U105" t="e">
        <v>#REF!</v>
      </c>
      <c r="V105" t="e">
        <v>#REF!</v>
      </c>
      <c r="W105" t="e">
        <v>#REF!</v>
      </c>
      <c r="X105" s="442" t="e">
        <v>#REF!</v>
      </c>
    </row>
    <row r="106" spans="2:24">
      <c r="B106" t="e">
        <v>#REF!</v>
      </c>
      <c r="C106" t="e">
        <v>#REF!</v>
      </c>
      <c r="D106" t="e">
        <v>#REF!</v>
      </c>
      <c r="E106" t="e">
        <v>#REF!</v>
      </c>
      <c r="F106" s="440" t="e">
        <v>#REF!</v>
      </c>
      <c r="G106" t="e">
        <v>#REF!</v>
      </c>
      <c r="H106" t="e">
        <v>#REF!</v>
      </c>
      <c r="I106" t="e">
        <v>#REF!</v>
      </c>
      <c r="J106" t="e">
        <v>#REF!</v>
      </c>
      <c r="K106" t="e">
        <v>#REF!</v>
      </c>
      <c r="L106" s="442" t="e">
        <v>#REF!</v>
      </c>
      <c r="M106" t="e">
        <v>#REF!</v>
      </c>
      <c r="N106" t="e">
        <v>#REF!</v>
      </c>
      <c r="O106" t="e">
        <v>#REF!</v>
      </c>
      <c r="P106" s="442" t="e">
        <v>#REF!</v>
      </c>
      <c r="Q106" t="e">
        <v>#REF!</v>
      </c>
      <c r="R106" t="e">
        <v>#REF!</v>
      </c>
      <c r="S106" s="51" t="e">
        <v>#REF!</v>
      </c>
      <c r="T106" s="442" t="e">
        <v>#REF!</v>
      </c>
      <c r="U106" t="e">
        <v>#REF!</v>
      </c>
      <c r="V106" t="e">
        <v>#REF!</v>
      </c>
      <c r="W106" t="e">
        <v>#REF!</v>
      </c>
      <c r="X106" s="442" t="e">
        <v>#REF!</v>
      </c>
    </row>
    <row r="107" spans="2:24">
      <c r="B107" t="e">
        <v>#REF!</v>
      </c>
      <c r="C107" t="e">
        <v>#REF!</v>
      </c>
      <c r="D107" t="e">
        <v>#REF!</v>
      </c>
      <c r="E107" t="e">
        <v>#REF!</v>
      </c>
      <c r="F107" s="440" t="e">
        <v>#REF!</v>
      </c>
      <c r="G107" t="e">
        <v>#REF!</v>
      </c>
      <c r="H107" t="e">
        <v>#REF!</v>
      </c>
      <c r="I107" t="e">
        <v>#REF!</v>
      </c>
      <c r="J107" t="e">
        <v>#REF!</v>
      </c>
      <c r="K107" t="e">
        <v>#REF!</v>
      </c>
      <c r="L107" s="442" t="e">
        <v>#REF!</v>
      </c>
      <c r="M107" t="e">
        <v>#REF!</v>
      </c>
      <c r="N107" t="e">
        <v>#REF!</v>
      </c>
      <c r="O107" t="e">
        <v>#REF!</v>
      </c>
      <c r="P107" s="442" t="e">
        <v>#REF!</v>
      </c>
      <c r="Q107" t="e">
        <v>#REF!</v>
      </c>
      <c r="R107" t="e">
        <v>#REF!</v>
      </c>
      <c r="S107" s="51" t="e">
        <v>#REF!</v>
      </c>
      <c r="T107" s="442" t="e">
        <v>#REF!</v>
      </c>
      <c r="U107" t="e">
        <v>#REF!</v>
      </c>
      <c r="V107" t="e">
        <v>#REF!</v>
      </c>
      <c r="W107" t="e">
        <v>#REF!</v>
      </c>
      <c r="X107" s="442" t="e">
        <v>#REF!</v>
      </c>
    </row>
    <row r="108" spans="2:24">
      <c r="B108" t="e">
        <v>#REF!</v>
      </c>
      <c r="C108" t="e">
        <v>#REF!</v>
      </c>
      <c r="D108" t="e">
        <v>#REF!</v>
      </c>
      <c r="E108" t="e">
        <v>#REF!</v>
      </c>
      <c r="F108" s="440" t="e">
        <v>#REF!</v>
      </c>
      <c r="G108" t="e">
        <v>#REF!</v>
      </c>
      <c r="H108" t="e">
        <v>#REF!</v>
      </c>
      <c r="I108" t="e">
        <v>#REF!</v>
      </c>
      <c r="J108" t="e">
        <v>#REF!</v>
      </c>
      <c r="K108" t="e">
        <v>#REF!</v>
      </c>
      <c r="L108" s="442" t="e">
        <v>#REF!</v>
      </c>
      <c r="M108" t="e">
        <v>#REF!</v>
      </c>
      <c r="N108" t="e">
        <v>#REF!</v>
      </c>
      <c r="O108" t="e">
        <v>#REF!</v>
      </c>
      <c r="P108" s="442" t="e">
        <v>#REF!</v>
      </c>
      <c r="Q108" t="e">
        <v>#REF!</v>
      </c>
      <c r="R108" t="e">
        <v>#REF!</v>
      </c>
      <c r="S108" s="51" t="e">
        <v>#REF!</v>
      </c>
      <c r="T108" s="442" t="e">
        <v>#REF!</v>
      </c>
      <c r="U108" t="e">
        <v>#REF!</v>
      </c>
      <c r="V108" t="e">
        <v>#REF!</v>
      </c>
      <c r="W108" t="e">
        <v>#REF!</v>
      </c>
      <c r="X108" s="442" t="e">
        <v>#REF!</v>
      </c>
    </row>
    <row r="109" spans="2:24">
      <c r="B109" t="e">
        <v>#REF!</v>
      </c>
      <c r="C109" t="e">
        <v>#REF!</v>
      </c>
      <c r="D109" t="e">
        <v>#REF!</v>
      </c>
      <c r="E109" t="e">
        <v>#REF!</v>
      </c>
      <c r="F109" s="440" t="e">
        <v>#REF!</v>
      </c>
      <c r="G109" t="e">
        <v>#REF!</v>
      </c>
      <c r="H109" t="e">
        <v>#REF!</v>
      </c>
      <c r="I109" t="e">
        <v>#REF!</v>
      </c>
      <c r="J109" t="e">
        <v>#REF!</v>
      </c>
      <c r="K109" t="e">
        <v>#REF!</v>
      </c>
      <c r="L109" s="442" t="e">
        <v>#REF!</v>
      </c>
      <c r="M109" t="e">
        <v>#REF!</v>
      </c>
      <c r="N109" t="e">
        <v>#REF!</v>
      </c>
      <c r="O109" t="e">
        <v>#REF!</v>
      </c>
      <c r="P109" s="442" t="e">
        <v>#REF!</v>
      </c>
      <c r="Q109" t="e">
        <v>#REF!</v>
      </c>
      <c r="R109" t="e">
        <v>#REF!</v>
      </c>
      <c r="S109" s="51" t="e">
        <v>#REF!</v>
      </c>
      <c r="T109" s="442" t="e">
        <v>#REF!</v>
      </c>
      <c r="U109" t="e">
        <v>#REF!</v>
      </c>
      <c r="V109" t="e">
        <v>#REF!</v>
      </c>
      <c r="W109" t="e">
        <v>#REF!</v>
      </c>
      <c r="X109" s="442" t="e">
        <v>#REF!</v>
      </c>
    </row>
    <row r="110" spans="2:24">
      <c r="B110" t="e">
        <v>#REF!</v>
      </c>
      <c r="C110" t="e">
        <v>#REF!</v>
      </c>
      <c r="D110" t="e">
        <v>#REF!</v>
      </c>
      <c r="E110" t="e">
        <v>#REF!</v>
      </c>
      <c r="F110" s="440" t="e">
        <v>#REF!</v>
      </c>
      <c r="G110" t="e">
        <v>#REF!</v>
      </c>
      <c r="H110" t="e">
        <v>#REF!</v>
      </c>
      <c r="I110" t="e">
        <v>#REF!</v>
      </c>
      <c r="J110" t="e">
        <v>#REF!</v>
      </c>
      <c r="K110" t="e">
        <v>#REF!</v>
      </c>
      <c r="L110" s="442" t="e">
        <v>#REF!</v>
      </c>
      <c r="M110" t="e">
        <v>#REF!</v>
      </c>
      <c r="N110" t="e">
        <v>#REF!</v>
      </c>
      <c r="O110" t="e">
        <v>#REF!</v>
      </c>
      <c r="P110" s="442" t="e">
        <v>#REF!</v>
      </c>
      <c r="Q110" t="e">
        <v>#REF!</v>
      </c>
      <c r="R110" t="e">
        <v>#REF!</v>
      </c>
      <c r="S110" s="51" t="e">
        <v>#REF!</v>
      </c>
      <c r="T110" s="442" t="e">
        <v>#REF!</v>
      </c>
      <c r="U110" t="e">
        <v>#REF!</v>
      </c>
      <c r="V110" t="e">
        <v>#REF!</v>
      </c>
      <c r="W110" t="e">
        <v>#REF!</v>
      </c>
      <c r="X110" s="442" t="e">
        <v>#REF!</v>
      </c>
    </row>
    <row r="111" spans="2:24">
      <c r="B111" t="e">
        <v>#REF!</v>
      </c>
      <c r="C111" t="e">
        <v>#REF!</v>
      </c>
      <c r="D111" t="e">
        <v>#REF!</v>
      </c>
      <c r="E111" t="e">
        <v>#REF!</v>
      </c>
      <c r="F111" s="440" t="e">
        <v>#REF!</v>
      </c>
      <c r="G111" t="e">
        <v>#REF!</v>
      </c>
      <c r="H111" t="e">
        <v>#REF!</v>
      </c>
      <c r="I111" t="e">
        <v>#REF!</v>
      </c>
      <c r="J111" t="e">
        <v>#REF!</v>
      </c>
      <c r="K111" t="e">
        <v>#REF!</v>
      </c>
      <c r="L111" s="442" t="e">
        <v>#REF!</v>
      </c>
      <c r="M111" t="e">
        <v>#REF!</v>
      </c>
      <c r="N111" t="e">
        <v>#REF!</v>
      </c>
      <c r="O111" t="e">
        <v>#REF!</v>
      </c>
      <c r="P111" s="442" t="e">
        <v>#REF!</v>
      </c>
      <c r="Q111" t="e">
        <v>#REF!</v>
      </c>
      <c r="R111" t="e">
        <v>#REF!</v>
      </c>
      <c r="S111" s="51" t="e">
        <v>#REF!</v>
      </c>
      <c r="T111" s="442" t="e">
        <v>#REF!</v>
      </c>
      <c r="U111" t="e">
        <v>#REF!</v>
      </c>
      <c r="V111" t="e">
        <v>#REF!</v>
      </c>
      <c r="W111" t="e">
        <v>#REF!</v>
      </c>
      <c r="X111" s="442" t="e">
        <v>#REF!</v>
      </c>
    </row>
    <row r="112" spans="2:24">
      <c r="B112" t="e">
        <v>#REF!</v>
      </c>
      <c r="C112" t="e">
        <v>#REF!</v>
      </c>
      <c r="D112" t="e">
        <v>#REF!</v>
      </c>
      <c r="E112" t="e">
        <v>#REF!</v>
      </c>
      <c r="F112" s="440" t="e">
        <v>#REF!</v>
      </c>
      <c r="G112" t="e">
        <v>#REF!</v>
      </c>
      <c r="H112" t="e">
        <v>#REF!</v>
      </c>
      <c r="I112" t="e">
        <v>#REF!</v>
      </c>
      <c r="J112" t="e">
        <v>#REF!</v>
      </c>
      <c r="K112" t="e">
        <v>#REF!</v>
      </c>
      <c r="L112" s="442" t="e">
        <v>#REF!</v>
      </c>
      <c r="M112" t="e">
        <v>#REF!</v>
      </c>
      <c r="N112" t="e">
        <v>#REF!</v>
      </c>
      <c r="O112" t="e">
        <v>#REF!</v>
      </c>
      <c r="P112" s="442" t="e">
        <v>#REF!</v>
      </c>
      <c r="Q112" t="e">
        <v>#REF!</v>
      </c>
      <c r="R112" t="e">
        <v>#REF!</v>
      </c>
      <c r="S112" s="51" t="e">
        <v>#REF!</v>
      </c>
      <c r="T112" s="442" t="e">
        <v>#REF!</v>
      </c>
      <c r="U112" t="e">
        <v>#REF!</v>
      </c>
      <c r="V112" t="e">
        <v>#REF!</v>
      </c>
      <c r="W112" t="e">
        <v>#REF!</v>
      </c>
      <c r="X112" s="442" t="e">
        <v>#REF!</v>
      </c>
    </row>
    <row r="113" spans="2:24">
      <c r="B113" t="e">
        <v>#REF!</v>
      </c>
      <c r="C113" t="e">
        <v>#REF!</v>
      </c>
      <c r="D113" t="e">
        <v>#REF!</v>
      </c>
      <c r="E113" t="e">
        <v>#REF!</v>
      </c>
      <c r="F113" s="440" t="e">
        <v>#REF!</v>
      </c>
      <c r="G113" t="e">
        <v>#REF!</v>
      </c>
      <c r="H113" t="e">
        <v>#REF!</v>
      </c>
      <c r="I113" t="e">
        <v>#REF!</v>
      </c>
      <c r="J113" t="e">
        <v>#REF!</v>
      </c>
      <c r="K113" t="e">
        <v>#REF!</v>
      </c>
      <c r="L113" s="442" t="e">
        <v>#REF!</v>
      </c>
      <c r="M113" t="e">
        <v>#REF!</v>
      </c>
      <c r="N113" t="e">
        <v>#REF!</v>
      </c>
      <c r="O113" t="e">
        <v>#REF!</v>
      </c>
      <c r="P113" s="442" t="e">
        <v>#REF!</v>
      </c>
      <c r="Q113" t="e">
        <v>#REF!</v>
      </c>
      <c r="R113" t="e">
        <v>#REF!</v>
      </c>
      <c r="S113" s="51" t="e">
        <v>#REF!</v>
      </c>
      <c r="T113" s="442" t="e">
        <v>#REF!</v>
      </c>
      <c r="U113" t="e">
        <v>#REF!</v>
      </c>
      <c r="V113" t="e">
        <v>#REF!</v>
      </c>
      <c r="W113" t="e">
        <v>#REF!</v>
      </c>
      <c r="X113" s="442" t="e">
        <v>#REF!</v>
      </c>
    </row>
    <row r="114" spans="2:24">
      <c r="B114" t="e">
        <v>#REF!</v>
      </c>
      <c r="C114" t="e">
        <v>#REF!</v>
      </c>
      <c r="D114" t="e">
        <v>#REF!</v>
      </c>
      <c r="E114" t="e">
        <v>#REF!</v>
      </c>
      <c r="F114" s="440" t="e">
        <v>#REF!</v>
      </c>
      <c r="G114" t="e">
        <v>#REF!</v>
      </c>
      <c r="H114" t="e">
        <v>#REF!</v>
      </c>
      <c r="I114" t="e">
        <v>#REF!</v>
      </c>
      <c r="J114" t="e">
        <v>#REF!</v>
      </c>
      <c r="K114" t="e">
        <v>#REF!</v>
      </c>
      <c r="L114" s="442" t="e">
        <v>#REF!</v>
      </c>
      <c r="M114" t="e">
        <v>#REF!</v>
      </c>
      <c r="N114" t="e">
        <v>#REF!</v>
      </c>
      <c r="O114" t="e">
        <v>#REF!</v>
      </c>
      <c r="P114" s="442" t="e">
        <v>#REF!</v>
      </c>
      <c r="Q114" t="e">
        <v>#REF!</v>
      </c>
      <c r="R114" t="e">
        <v>#REF!</v>
      </c>
      <c r="S114" s="51" t="e">
        <v>#REF!</v>
      </c>
      <c r="T114" s="442" t="e">
        <v>#REF!</v>
      </c>
      <c r="U114" t="e">
        <v>#REF!</v>
      </c>
      <c r="V114" t="e">
        <v>#REF!</v>
      </c>
      <c r="W114" t="e">
        <v>#REF!</v>
      </c>
      <c r="X114" s="442" t="e">
        <v>#REF!</v>
      </c>
    </row>
    <row r="115" spans="2:24">
      <c r="B115" t="e">
        <v>#REF!</v>
      </c>
      <c r="C115" t="e">
        <v>#REF!</v>
      </c>
      <c r="D115" t="e">
        <v>#REF!</v>
      </c>
      <c r="E115" t="e">
        <v>#REF!</v>
      </c>
      <c r="F115" s="440" t="e">
        <v>#REF!</v>
      </c>
      <c r="G115" t="e">
        <v>#REF!</v>
      </c>
      <c r="H115" t="e">
        <v>#REF!</v>
      </c>
      <c r="I115" t="e">
        <v>#REF!</v>
      </c>
      <c r="J115" t="e">
        <v>#REF!</v>
      </c>
      <c r="K115" t="e">
        <v>#REF!</v>
      </c>
      <c r="L115" s="442" t="e">
        <v>#REF!</v>
      </c>
      <c r="M115" t="e">
        <v>#REF!</v>
      </c>
      <c r="N115" t="e">
        <v>#REF!</v>
      </c>
      <c r="O115" t="e">
        <v>#REF!</v>
      </c>
      <c r="P115" s="442" t="e">
        <v>#REF!</v>
      </c>
      <c r="Q115" t="e">
        <v>#REF!</v>
      </c>
      <c r="R115" t="e">
        <v>#REF!</v>
      </c>
      <c r="S115" s="51" t="e">
        <v>#REF!</v>
      </c>
      <c r="T115" s="442" t="e">
        <v>#REF!</v>
      </c>
      <c r="U115" t="e">
        <v>#REF!</v>
      </c>
      <c r="V115" t="e">
        <v>#REF!</v>
      </c>
      <c r="W115" t="e">
        <v>#REF!</v>
      </c>
      <c r="X115" s="442" t="e">
        <v>#REF!</v>
      </c>
    </row>
    <row r="116" spans="2:24">
      <c r="B116" t="e">
        <v>#REF!</v>
      </c>
      <c r="C116" t="e">
        <v>#REF!</v>
      </c>
      <c r="D116" t="e">
        <v>#REF!</v>
      </c>
      <c r="E116" t="e">
        <v>#REF!</v>
      </c>
      <c r="F116" s="440" t="e">
        <v>#REF!</v>
      </c>
      <c r="G116" t="e">
        <v>#REF!</v>
      </c>
      <c r="H116" t="e">
        <v>#REF!</v>
      </c>
      <c r="I116" t="e">
        <v>#REF!</v>
      </c>
      <c r="J116" t="e">
        <v>#REF!</v>
      </c>
      <c r="K116" t="e">
        <v>#REF!</v>
      </c>
      <c r="L116" s="442" t="e">
        <v>#REF!</v>
      </c>
      <c r="M116" t="e">
        <v>#REF!</v>
      </c>
      <c r="N116" t="e">
        <v>#REF!</v>
      </c>
      <c r="O116" t="e">
        <v>#REF!</v>
      </c>
      <c r="P116" s="442" t="e">
        <v>#REF!</v>
      </c>
      <c r="Q116" t="e">
        <v>#REF!</v>
      </c>
      <c r="R116" t="e">
        <v>#REF!</v>
      </c>
      <c r="S116" s="51" t="e">
        <v>#REF!</v>
      </c>
      <c r="T116" s="442" t="e">
        <v>#REF!</v>
      </c>
      <c r="U116" t="e">
        <v>#REF!</v>
      </c>
      <c r="V116" t="e">
        <v>#REF!</v>
      </c>
      <c r="W116" t="e">
        <v>#REF!</v>
      </c>
      <c r="X116" s="442" t="e">
        <v>#REF!</v>
      </c>
    </row>
    <row r="117" spans="2:24">
      <c r="B117" t="e">
        <v>#REF!</v>
      </c>
      <c r="C117" t="e">
        <v>#REF!</v>
      </c>
      <c r="D117" t="e">
        <v>#REF!</v>
      </c>
      <c r="E117" t="e">
        <v>#REF!</v>
      </c>
      <c r="F117" s="440" t="e">
        <v>#REF!</v>
      </c>
      <c r="G117" t="e">
        <v>#REF!</v>
      </c>
      <c r="H117" t="e">
        <v>#REF!</v>
      </c>
      <c r="I117" t="e">
        <v>#REF!</v>
      </c>
      <c r="J117" t="e">
        <v>#REF!</v>
      </c>
      <c r="K117" t="e">
        <v>#REF!</v>
      </c>
      <c r="L117" s="442" t="e">
        <v>#REF!</v>
      </c>
      <c r="M117" t="e">
        <v>#REF!</v>
      </c>
      <c r="N117" t="e">
        <v>#REF!</v>
      </c>
      <c r="O117" t="e">
        <v>#REF!</v>
      </c>
      <c r="P117" s="442" t="e">
        <v>#REF!</v>
      </c>
      <c r="Q117" t="e">
        <v>#REF!</v>
      </c>
      <c r="R117" t="e">
        <v>#REF!</v>
      </c>
      <c r="S117" s="51" t="e">
        <v>#REF!</v>
      </c>
      <c r="T117" s="442" t="e">
        <v>#REF!</v>
      </c>
      <c r="U117" t="e">
        <v>#REF!</v>
      </c>
      <c r="V117" t="e">
        <v>#REF!</v>
      </c>
      <c r="W117" t="e">
        <v>#REF!</v>
      </c>
      <c r="X117" s="442" t="e">
        <v>#REF!</v>
      </c>
    </row>
    <row r="118" spans="2:24">
      <c r="B118" t="e">
        <v>#REF!</v>
      </c>
      <c r="C118" t="e">
        <v>#REF!</v>
      </c>
      <c r="D118" t="e">
        <v>#REF!</v>
      </c>
      <c r="E118" t="e">
        <v>#REF!</v>
      </c>
      <c r="F118" s="440" t="e">
        <v>#REF!</v>
      </c>
      <c r="G118" t="e">
        <v>#REF!</v>
      </c>
      <c r="H118" t="e">
        <v>#REF!</v>
      </c>
      <c r="I118" t="e">
        <v>#REF!</v>
      </c>
      <c r="J118" t="e">
        <v>#REF!</v>
      </c>
      <c r="K118" t="e">
        <v>#REF!</v>
      </c>
      <c r="L118" s="442" t="e">
        <v>#REF!</v>
      </c>
      <c r="M118" t="e">
        <v>#REF!</v>
      </c>
      <c r="N118" t="e">
        <v>#REF!</v>
      </c>
      <c r="O118" t="e">
        <v>#REF!</v>
      </c>
      <c r="P118" s="442" t="e">
        <v>#REF!</v>
      </c>
      <c r="Q118" t="e">
        <v>#REF!</v>
      </c>
      <c r="R118" t="e">
        <v>#REF!</v>
      </c>
      <c r="S118" s="51" t="e">
        <v>#REF!</v>
      </c>
      <c r="T118" s="442" t="e">
        <v>#REF!</v>
      </c>
      <c r="U118" t="e">
        <v>#REF!</v>
      </c>
      <c r="V118" t="e">
        <v>#REF!</v>
      </c>
      <c r="W118" t="e">
        <v>#REF!</v>
      </c>
      <c r="X118" s="442" t="e">
        <v>#REF!</v>
      </c>
    </row>
    <row r="119" spans="2:24">
      <c r="B119" t="e">
        <v>#REF!</v>
      </c>
      <c r="C119" t="e">
        <v>#REF!</v>
      </c>
      <c r="D119" t="e">
        <v>#REF!</v>
      </c>
      <c r="E119" t="e">
        <v>#REF!</v>
      </c>
      <c r="F119" s="440" t="e">
        <v>#REF!</v>
      </c>
      <c r="G119" t="e">
        <v>#REF!</v>
      </c>
      <c r="H119" t="e">
        <v>#REF!</v>
      </c>
      <c r="I119" t="e">
        <v>#REF!</v>
      </c>
      <c r="J119" t="e">
        <v>#REF!</v>
      </c>
      <c r="K119" t="e">
        <v>#REF!</v>
      </c>
      <c r="L119" s="442" t="e">
        <v>#REF!</v>
      </c>
      <c r="M119" t="e">
        <v>#REF!</v>
      </c>
      <c r="N119" t="e">
        <v>#REF!</v>
      </c>
      <c r="O119" t="e">
        <v>#REF!</v>
      </c>
      <c r="P119" s="442" t="e">
        <v>#REF!</v>
      </c>
      <c r="Q119" t="e">
        <v>#REF!</v>
      </c>
      <c r="R119" t="e">
        <v>#REF!</v>
      </c>
      <c r="S119" s="51" t="e">
        <v>#REF!</v>
      </c>
      <c r="T119" s="442" t="e">
        <v>#REF!</v>
      </c>
      <c r="U119" t="e">
        <v>#REF!</v>
      </c>
      <c r="V119" t="e">
        <v>#REF!</v>
      </c>
      <c r="W119" t="e">
        <v>#REF!</v>
      </c>
      <c r="X119" s="442" t="e">
        <v>#REF!</v>
      </c>
    </row>
    <row r="120" spans="2:24">
      <c r="B120" t="e">
        <v>#REF!</v>
      </c>
      <c r="C120" t="e">
        <v>#REF!</v>
      </c>
      <c r="D120" t="e">
        <v>#REF!</v>
      </c>
      <c r="E120" t="e">
        <v>#REF!</v>
      </c>
      <c r="F120" s="440" t="e">
        <v>#REF!</v>
      </c>
      <c r="G120" t="e">
        <v>#REF!</v>
      </c>
      <c r="H120" t="e">
        <v>#REF!</v>
      </c>
      <c r="I120" t="e">
        <v>#REF!</v>
      </c>
      <c r="J120" t="e">
        <v>#REF!</v>
      </c>
      <c r="K120" t="e">
        <v>#REF!</v>
      </c>
      <c r="L120" s="442" t="e">
        <v>#REF!</v>
      </c>
      <c r="M120" t="e">
        <v>#REF!</v>
      </c>
      <c r="N120" t="e">
        <v>#REF!</v>
      </c>
      <c r="O120" t="e">
        <v>#REF!</v>
      </c>
      <c r="P120" s="442" t="e">
        <v>#REF!</v>
      </c>
      <c r="Q120" t="e">
        <v>#REF!</v>
      </c>
      <c r="R120" t="e">
        <v>#REF!</v>
      </c>
      <c r="S120" s="51" t="e">
        <v>#REF!</v>
      </c>
      <c r="T120" s="442" t="e">
        <v>#REF!</v>
      </c>
      <c r="U120" t="e">
        <v>#REF!</v>
      </c>
      <c r="V120" t="e">
        <v>#REF!</v>
      </c>
      <c r="W120" t="e">
        <v>#REF!</v>
      </c>
      <c r="X120" s="442" t="e">
        <v>#REF!</v>
      </c>
    </row>
    <row r="121" spans="2:24">
      <c r="B121" t="e">
        <v>#REF!</v>
      </c>
      <c r="C121" t="e">
        <v>#REF!</v>
      </c>
      <c r="D121" t="e">
        <v>#REF!</v>
      </c>
      <c r="E121" t="e">
        <v>#REF!</v>
      </c>
      <c r="F121" s="440" t="e">
        <v>#REF!</v>
      </c>
      <c r="G121" t="e">
        <v>#REF!</v>
      </c>
      <c r="H121" t="e">
        <v>#REF!</v>
      </c>
      <c r="I121" t="e">
        <v>#REF!</v>
      </c>
      <c r="J121" t="e">
        <v>#REF!</v>
      </c>
      <c r="K121" t="e">
        <v>#REF!</v>
      </c>
      <c r="L121" s="442" t="e">
        <v>#REF!</v>
      </c>
      <c r="M121" t="e">
        <v>#REF!</v>
      </c>
      <c r="N121" t="e">
        <v>#REF!</v>
      </c>
      <c r="O121" t="e">
        <v>#REF!</v>
      </c>
      <c r="P121" s="442" t="e">
        <v>#REF!</v>
      </c>
      <c r="Q121" t="e">
        <v>#REF!</v>
      </c>
      <c r="R121" t="e">
        <v>#REF!</v>
      </c>
      <c r="S121" s="51" t="e">
        <v>#REF!</v>
      </c>
      <c r="T121" s="442" t="e">
        <v>#REF!</v>
      </c>
      <c r="U121" t="e">
        <v>#REF!</v>
      </c>
      <c r="V121" t="e">
        <v>#REF!</v>
      </c>
      <c r="W121" t="e">
        <v>#REF!</v>
      </c>
      <c r="X121" s="442" t="e">
        <v>#REF!</v>
      </c>
    </row>
    <row r="122" spans="2:24">
      <c r="B122" t="e">
        <v>#REF!</v>
      </c>
      <c r="C122" t="e">
        <v>#REF!</v>
      </c>
      <c r="D122" t="e">
        <v>#REF!</v>
      </c>
      <c r="E122" t="e">
        <v>#REF!</v>
      </c>
      <c r="F122" s="440" t="e">
        <v>#REF!</v>
      </c>
      <c r="G122" t="e">
        <v>#REF!</v>
      </c>
      <c r="H122" t="e">
        <v>#REF!</v>
      </c>
      <c r="I122" t="e">
        <v>#REF!</v>
      </c>
      <c r="J122" t="e">
        <v>#REF!</v>
      </c>
      <c r="K122" t="e">
        <v>#REF!</v>
      </c>
      <c r="L122" s="442" t="e">
        <v>#REF!</v>
      </c>
      <c r="M122" t="e">
        <v>#REF!</v>
      </c>
      <c r="N122" t="e">
        <v>#REF!</v>
      </c>
      <c r="O122" t="e">
        <v>#REF!</v>
      </c>
      <c r="P122" s="442" t="e">
        <v>#REF!</v>
      </c>
      <c r="Q122" t="e">
        <v>#REF!</v>
      </c>
      <c r="R122" t="e">
        <v>#REF!</v>
      </c>
      <c r="S122" s="51" t="e">
        <v>#REF!</v>
      </c>
      <c r="T122" s="442" t="e">
        <v>#REF!</v>
      </c>
      <c r="U122" t="e">
        <v>#REF!</v>
      </c>
      <c r="V122" t="e">
        <v>#REF!</v>
      </c>
      <c r="W122" t="e">
        <v>#REF!</v>
      </c>
      <c r="X122" s="442" t="e">
        <v>#REF!</v>
      </c>
    </row>
    <row r="123" spans="2:24">
      <c r="B123" t="e">
        <v>#REF!</v>
      </c>
      <c r="C123" t="e">
        <v>#REF!</v>
      </c>
      <c r="D123" t="e">
        <v>#REF!</v>
      </c>
      <c r="E123" t="e">
        <v>#REF!</v>
      </c>
      <c r="F123" s="440" t="e">
        <v>#REF!</v>
      </c>
      <c r="G123" t="e">
        <v>#REF!</v>
      </c>
      <c r="H123" t="e">
        <v>#REF!</v>
      </c>
      <c r="I123" t="e">
        <v>#REF!</v>
      </c>
      <c r="J123" t="e">
        <v>#REF!</v>
      </c>
      <c r="K123" t="e">
        <v>#REF!</v>
      </c>
      <c r="L123" s="442" t="e">
        <v>#REF!</v>
      </c>
      <c r="M123" t="e">
        <v>#REF!</v>
      </c>
      <c r="N123" t="e">
        <v>#REF!</v>
      </c>
      <c r="O123" t="e">
        <v>#REF!</v>
      </c>
      <c r="P123" s="442" t="e">
        <v>#REF!</v>
      </c>
      <c r="Q123" t="e">
        <v>#REF!</v>
      </c>
      <c r="R123" t="e">
        <v>#REF!</v>
      </c>
      <c r="S123" s="51" t="e">
        <v>#REF!</v>
      </c>
      <c r="T123" s="442" t="e">
        <v>#REF!</v>
      </c>
      <c r="U123" t="e">
        <v>#REF!</v>
      </c>
      <c r="V123" t="e">
        <v>#REF!</v>
      </c>
      <c r="W123" t="e">
        <v>#REF!</v>
      </c>
      <c r="X123" s="442" t="e">
        <v>#REF!</v>
      </c>
    </row>
    <row r="124" spans="2:24">
      <c r="B124" t="e">
        <v>#REF!</v>
      </c>
      <c r="C124" t="e">
        <v>#REF!</v>
      </c>
      <c r="D124" t="e">
        <v>#REF!</v>
      </c>
      <c r="E124" t="e">
        <v>#REF!</v>
      </c>
      <c r="F124" s="440" t="e">
        <v>#REF!</v>
      </c>
      <c r="G124" t="e">
        <v>#REF!</v>
      </c>
      <c r="H124" t="e">
        <v>#REF!</v>
      </c>
      <c r="I124" t="e">
        <v>#REF!</v>
      </c>
      <c r="J124" t="e">
        <v>#REF!</v>
      </c>
      <c r="K124" t="e">
        <v>#REF!</v>
      </c>
      <c r="L124" s="442" t="e">
        <v>#REF!</v>
      </c>
      <c r="M124" t="e">
        <v>#REF!</v>
      </c>
      <c r="N124" t="e">
        <v>#REF!</v>
      </c>
      <c r="O124" t="e">
        <v>#REF!</v>
      </c>
      <c r="P124" s="442" t="e">
        <v>#REF!</v>
      </c>
      <c r="Q124" t="e">
        <v>#REF!</v>
      </c>
      <c r="R124" t="e">
        <v>#REF!</v>
      </c>
      <c r="S124" s="51" t="e">
        <v>#REF!</v>
      </c>
      <c r="T124" s="442" t="e">
        <v>#REF!</v>
      </c>
      <c r="U124" t="e">
        <v>#REF!</v>
      </c>
      <c r="V124" t="e">
        <v>#REF!</v>
      </c>
      <c r="W124" t="e">
        <v>#REF!</v>
      </c>
      <c r="X124" s="442" t="e">
        <v>#REF!</v>
      </c>
    </row>
    <row r="125" spans="2:24">
      <c r="B125" t="e">
        <v>#REF!</v>
      </c>
      <c r="C125" t="e">
        <v>#REF!</v>
      </c>
      <c r="D125" t="e">
        <v>#REF!</v>
      </c>
      <c r="E125" t="e">
        <v>#REF!</v>
      </c>
      <c r="F125" s="440" t="e">
        <v>#REF!</v>
      </c>
      <c r="G125" t="e">
        <v>#REF!</v>
      </c>
      <c r="H125" t="e">
        <v>#REF!</v>
      </c>
      <c r="I125" t="e">
        <v>#REF!</v>
      </c>
      <c r="J125" t="e">
        <v>#REF!</v>
      </c>
      <c r="K125" t="e">
        <v>#REF!</v>
      </c>
      <c r="L125" s="442" t="e">
        <v>#REF!</v>
      </c>
      <c r="M125" t="e">
        <v>#REF!</v>
      </c>
      <c r="N125" t="e">
        <v>#REF!</v>
      </c>
      <c r="O125" t="e">
        <v>#REF!</v>
      </c>
      <c r="P125" s="442" t="e">
        <v>#REF!</v>
      </c>
      <c r="Q125" t="e">
        <v>#REF!</v>
      </c>
      <c r="R125" t="e">
        <v>#REF!</v>
      </c>
      <c r="S125" s="51" t="e">
        <v>#REF!</v>
      </c>
      <c r="T125" s="442" t="e">
        <v>#REF!</v>
      </c>
      <c r="U125" t="e">
        <v>#REF!</v>
      </c>
      <c r="V125" t="e">
        <v>#REF!</v>
      </c>
      <c r="W125" t="e">
        <v>#REF!</v>
      </c>
      <c r="X125" s="442" t="e">
        <v>#REF!</v>
      </c>
    </row>
    <row r="126" spans="2:24">
      <c r="B126" t="e">
        <v>#REF!</v>
      </c>
      <c r="C126" t="e">
        <v>#REF!</v>
      </c>
      <c r="D126" t="e">
        <v>#REF!</v>
      </c>
      <c r="E126" t="e">
        <v>#REF!</v>
      </c>
      <c r="F126" s="440" t="e">
        <v>#REF!</v>
      </c>
      <c r="G126" t="e">
        <v>#REF!</v>
      </c>
      <c r="H126" t="e">
        <v>#REF!</v>
      </c>
      <c r="I126" t="e">
        <v>#REF!</v>
      </c>
      <c r="J126" t="e">
        <v>#REF!</v>
      </c>
      <c r="K126" t="e">
        <v>#REF!</v>
      </c>
      <c r="L126" s="442" t="e">
        <v>#REF!</v>
      </c>
      <c r="M126" t="e">
        <v>#REF!</v>
      </c>
      <c r="N126" t="e">
        <v>#REF!</v>
      </c>
      <c r="O126" t="e">
        <v>#REF!</v>
      </c>
      <c r="P126" s="442" t="e">
        <v>#REF!</v>
      </c>
      <c r="Q126" t="e">
        <v>#REF!</v>
      </c>
      <c r="R126" t="e">
        <v>#REF!</v>
      </c>
      <c r="S126" s="51" t="e">
        <v>#REF!</v>
      </c>
      <c r="T126" s="442" t="e">
        <v>#REF!</v>
      </c>
      <c r="U126" t="e">
        <v>#REF!</v>
      </c>
      <c r="V126" t="e">
        <v>#REF!</v>
      </c>
      <c r="W126" t="e">
        <v>#REF!</v>
      </c>
      <c r="X126" s="442" t="e">
        <v>#REF!</v>
      </c>
    </row>
    <row r="127" spans="2:24">
      <c r="B127" t="e">
        <v>#REF!</v>
      </c>
      <c r="C127" t="e">
        <v>#REF!</v>
      </c>
      <c r="D127" t="e">
        <v>#REF!</v>
      </c>
      <c r="E127" t="e">
        <v>#REF!</v>
      </c>
      <c r="F127" s="440" t="e">
        <v>#REF!</v>
      </c>
      <c r="G127" t="e">
        <v>#REF!</v>
      </c>
      <c r="H127" t="e">
        <v>#REF!</v>
      </c>
      <c r="I127" t="e">
        <v>#REF!</v>
      </c>
      <c r="J127" t="e">
        <v>#REF!</v>
      </c>
      <c r="K127" t="e">
        <v>#REF!</v>
      </c>
      <c r="L127" s="442" t="e">
        <v>#REF!</v>
      </c>
      <c r="M127" t="e">
        <v>#REF!</v>
      </c>
      <c r="N127" t="e">
        <v>#REF!</v>
      </c>
      <c r="O127" t="e">
        <v>#REF!</v>
      </c>
      <c r="P127" s="442" t="e">
        <v>#REF!</v>
      </c>
      <c r="Q127" t="e">
        <v>#REF!</v>
      </c>
      <c r="R127" t="e">
        <v>#REF!</v>
      </c>
      <c r="S127" s="51" t="e">
        <v>#REF!</v>
      </c>
      <c r="T127" s="442" t="e">
        <v>#REF!</v>
      </c>
      <c r="U127" t="e">
        <v>#REF!</v>
      </c>
      <c r="V127" t="e">
        <v>#REF!</v>
      </c>
      <c r="W127" t="e">
        <v>#REF!</v>
      </c>
      <c r="X127" s="442" t="e">
        <v>#REF!</v>
      </c>
    </row>
    <row r="128" spans="2:24">
      <c r="B128" t="e">
        <v>#REF!</v>
      </c>
      <c r="C128" t="e">
        <v>#REF!</v>
      </c>
      <c r="D128" t="e">
        <v>#REF!</v>
      </c>
      <c r="E128" t="e">
        <v>#REF!</v>
      </c>
      <c r="F128" s="440" t="e">
        <v>#REF!</v>
      </c>
      <c r="G128" t="e">
        <v>#REF!</v>
      </c>
      <c r="H128" t="e">
        <v>#REF!</v>
      </c>
      <c r="I128" t="e">
        <v>#REF!</v>
      </c>
      <c r="J128" t="e">
        <v>#REF!</v>
      </c>
      <c r="K128" t="e">
        <v>#REF!</v>
      </c>
      <c r="L128" s="442" t="e">
        <v>#REF!</v>
      </c>
      <c r="M128" t="e">
        <v>#REF!</v>
      </c>
      <c r="N128" t="e">
        <v>#REF!</v>
      </c>
      <c r="O128" t="e">
        <v>#REF!</v>
      </c>
      <c r="P128" s="442" t="e">
        <v>#REF!</v>
      </c>
      <c r="Q128" t="e">
        <v>#REF!</v>
      </c>
      <c r="R128" t="e">
        <v>#REF!</v>
      </c>
      <c r="S128" s="51" t="e">
        <v>#REF!</v>
      </c>
      <c r="T128" s="442" t="e">
        <v>#REF!</v>
      </c>
      <c r="U128" t="e">
        <v>#REF!</v>
      </c>
      <c r="V128" t="e">
        <v>#REF!</v>
      </c>
      <c r="W128" t="e">
        <v>#REF!</v>
      </c>
      <c r="X128" s="442" t="e">
        <v>#REF!</v>
      </c>
    </row>
    <row r="129" spans="2:24">
      <c r="B129" t="e">
        <v>#REF!</v>
      </c>
      <c r="C129" t="e">
        <v>#REF!</v>
      </c>
      <c r="D129" t="e">
        <v>#REF!</v>
      </c>
      <c r="E129" t="e">
        <v>#REF!</v>
      </c>
      <c r="F129" s="440" t="e">
        <v>#REF!</v>
      </c>
      <c r="G129" t="e">
        <v>#REF!</v>
      </c>
      <c r="H129" t="e">
        <v>#REF!</v>
      </c>
      <c r="I129" t="e">
        <v>#REF!</v>
      </c>
      <c r="J129" t="e">
        <v>#REF!</v>
      </c>
      <c r="K129" t="e">
        <v>#REF!</v>
      </c>
      <c r="L129" s="442" t="e">
        <v>#REF!</v>
      </c>
      <c r="M129" t="e">
        <v>#REF!</v>
      </c>
      <c r="N129" t="e">
        <v>#REF!</v>
      </c>
      <c r="O129" t="e">
        <v>#REF!</v>
      </c>
      <c r="P129" s="442" t="e">
        <v>#REF!</v>
      </c>
      <c r="Q129" t="e">
        <v>#REF!</v>
      </c>
      <c r="R129" t="e">
        <v>#REF!</v>
      </c>
      <c r="S129" s="51" t="e">
        <v>#REF!</v>
      </c>
      <c r="T129" s="442" t="e">
        <v>#REF!</v>
      </c>
      <c r="U129" t="e">
        <v>#REF!</v>
      </c>
      <c r="V129" t="e">
        <v>#REF!</v>
      </c>
      <c r="W129" t="e">
        <v>#REF!</v>
      </c>
      <c r="X129" s="442" t="e">
        <v>#REF!</v>
      </c>
    </row>
    <row r="130" spans="2:24">
      <c r="B130" t="e">
        <v>#REF!</v>
      </c>
      <c r="C130" t="e">
        <v>#REF!</v>
      </c>
      <c r="D130" t="e">
        <v>#REF!</v>
      </c>
      <c r="E130" t="e">
        <v>#REF!</v>
      </c>
      <c r="F130" s="440" t="e">
        <v>#REF!</v>
      </c>
      <c r="G130" t="e">
        <v>#REF!</v>
      </c>
      <c r="H130" t="e">
        <v>#REF!</v>
      </c>
      <c r="I130" t="e">
        <v>#REF!</v>
      </c>
      <c r="J130" t="e">
        <v>#REF!</v>
      </c>
      <c r="K130" t="e">
        <v>#REF!</v>
      </c>
      <c r="L130" s="442" t="e">
        <v>#REF!</v>
      </c>
      <c r="M130" t="e">
        <v>#REF!</v>
      </c>
      <c r="N130" t="e">
        <v>#REF!</v>
      </c>
      <c r="O130" t="e">
        <v>#REF!</v>
      </c>
      <c r="P130" s="442" t="e">
        <v>#REF!</v>
      </c>
      <c r="Q130" t="e">
        <v>#REF!</v>
      </c>
      <c r="R130" t="e">
        <v>#REF!</v>
      </c>
      <c r="S130" s="51" t="e">
        <v>#REF!</v>
      </c>
      <c r="T130" s="442" t="e">
        <v>#REF!</v>
      </c>
      <c r="U130" t="e">
        <v>#REF!</v>
      </c>
      <c r="V130" t="e">
        <v>#REF!</v>
      </c>
      <c r="W130" t="e">
        <v>#REF!</v>
      </c>
      <c r="X130" s="442" t="e">
        <v>#REF!</v>
      </c>
    </row>
    <row r="131" spans="2:24">
      <c r="B131" t="e">
        <v>#REF!</v>
      </c>
      <c r="C131" t="e">
        <v>#REF!</v>
      </c>
      <c r="D131" t="e">
        <v>#REF!</v>
      </c>
      <c r="E131" t="e">
        <v>#REF!</v>
      </c>
      <c r="F131" s="440" t="e">
        <v>#REF!</v>
      </c>
      <c r="G131" t="e">
        <v>#REF!</v>
      </c>
      <c r="H131" t="e">
        <v>#REF!</v>
      </c>
      <c r="I131" t="e">
        <v>#REF!</v>
      </c>
      <c r="J131" t="e">
        <v>#REF!</v>
      </c>
      <c r="K131" t="e">
        <v>#REF!</v>
      </c>
      <c r="L131" s="442" t="e">
        <v>#REF!</v>
      </c>
      <c r="M131" t="e">
        <v>#REF!</v>
      </c>
      <c r="N131" t="e">
        <v>#REF!</v>
      </c>
      <c r="O131" t="e">
        <v>#REF!</v>
      </c>
      <c r="P131" s="442" t="e">
        <v>#REF!</v>
      </c>
      <c r="Q131" t="e">
        <v>#REF!</v>
      </c>
      <c r="R131" t="e">
        <v>#REF!</v>
      </c>
      <c r="S131" s="51" t="e">
        <v>#REF!</v>
      </c>
      <c r="T131" s="442" t="e">
        <v>#REF!</v>
      </c>
      <c r="U131" t="e">
        <v>#REF!</v>
      </c>
      <c r="V131" t="e">
        <v>#REF!</v>
      </c>
      <c r="W131" t="e">
        <v>#REF!</v>
      </c>
      <c r="X131" s="442" t="e">
        <v>#REF!</v>
      </c>
    </row>
    <row r="132" spans="2:24">
      <c r="B132" t="e">
        <v>#REF!</v>
      </c>
      <c r="C132" t="e">
        <v>#REF!</v>
      </c>
      <c r="D132" t="e">
        <v>#REF!</v>
      </c>
      <c r="E132" t="e">
        <v>#REF!</v>
      </c>
      <c r="F132" s="440" t="e">
        <v>#REF!</v>
      </c>
      <c r="G132" t="e">
        <v>#REF!</v>
      </c>
      <c r="H132" t="e">
        <v>#REF!</v>
      </c>
      <c r="I132" t="e">
        <v>#REF!</v>
      </c>
      <c r="J132" t="e">
        <v>#REF!</v>
      </c>
      <c r="K132" t="e">
        <v>#REF!</v>
      </c>
      <c r="L132" s="442" t="e">
        <v>#REF!</v>
      </c>
      <c r="M132" t="e">
        <v>#REF!</v>
      </c>
      <c r="N132" t="e">
        <v>#REF!</v>
      </c>
      <c r="O132" t="e">
        <v>#REF!</v>
      </c>
      <c r="P132" s="442" t="e">
        <v>#REF!</v>
      </c>
      <c r="Q132" t="e">
        <v>#REF!</v>
      </c>
      <c r="R132" t="e">
        <v>#REF!</v>
      </c>
      <c r="S132" s="51" t="e">
        <v>#REF!</v>
      </c>
      <c r="T132" s="442" t="e">
        <v>#REF!</v>
      </c>
      <c r="U132" t="e">
        <v>#REF!</v>
      </c>
      <c r="V132" t="e">
        <v>#REF!</v>
      </c>
      <c r="W132" t="e">
        <v>#REF!</v>
      </c>
      <c r="X132" s="442" t="e">
        <v>#REF!</v>
      </c>
    </row>
    <row r="133" spans="2:24">
      <c r="B133" t="e">
        <v>#REF!</v>
      </c>
      <c r="C133" t="e">
        <v>#REF!</v>
      </c>
      <c r="D133" t="e">
        <v>#REF!</v>
      </c>
      <c r="E133" t="e">
        <v>#REF!</v>
      </c>
      <c r="F133" s="440" t="e">
        <v>#REF!</v>
      </c>
      <c r="G133" t="e">
        <v>#REF!</v>
      </c>
      <c r="H133" t="e">
        <v>#REF!</v>
      </c>
      <c r="I133" t="e">
        <v>#REF!</v>
      </c>
      <c r="J133" t="e">
        <v>#REF!</v>
      </c>
      <c r="K133" t="e">
        <v>#REF!</v>
      </c>
      <c r="L133" s="442" t="e">
        <v>#REF!</v>
      </c>
      <c r="M133" t="e">
        <v>#REF!</v>
      </c>
      <c r="N133" t="e">
        <v>#REF!</v>
      </c>
      <c r="O133" t="e">
        <v>#REF!</v>
      </c>
      <c r="P133" s="442" t="e">
        <v>#REF!</v>
      </c>
      <c r="Q133" t="e">
        <v>#REF!</v>
      </c>
      <c r="R133" t="e">
        <v>#REF!</v>
      </c>
      <c r="S133" s="51" t="e">
        <v>#REF!</v>
      </c>
      <c r="T133" s="442" t="e">
        <v>#REF!</v>
      </c>
      <c r="U133" t="e">
        <v>#REF!</v>
      </c>
      <c r="V133" t="e">
        <v>#REF!</v>
      </c>
      <c r="W133" t="e">
        <v>#REF!</v>
      </c>
      <c r="X133" s="442" t="e">
        <v>#REF!</v>
      </c>
    </row>
    <row r="134" spans="2:24">
      <c r="B134" t="e">
        <v>#REF!</v>
      </c>
      <c r="C134" t="e">
        <v>#REF!</v>
      </c>
      <c r="D134" t="e">
        <v>#REF!</v>
      </c>
      <c r="E134" t="e">
        <v>#REF!</v>
      </c>
      <c r="F134" s="440" t="e">
        <v>#REF!</v>
      </c>
      <c r="G134" t="e">
        <v>#REF!</v>
      </c>
      <c r="H134" t="e">
        <v>#REF!</v>
      </c>
      <c r="I134" t="e">
        <v>#REF!</v>
      </c>
      <c r="J134" t="e">
        <v>#REF!</v>
      </c>
      <c r="K134" t="e">
        <v>#REF!</v>
      </c>
      <c r="L134" s="442" t="e">
        <v>#REF!</v>
      </c>
      <c r="M134" t="e">
        <v>#REF!</v>
      </c>
      <c r="N134" t="e">
        <v>#REF!</v>
      </c>
      <c r="O134" t="e">
        <v>#REF!</v>
      </c>
      <c r="P134" s="442" t="e">
        <v>#REF!</v>
      </c>
      <c r="Q134" t="e">
        <v>#REF!</v>
      </c>
      <c r="R134" t="e">
        <v>#REF!</v>
      </c>
      <c r="S134" s="51" t="e">
        <v>#REF!</v>
      </c>
      <c r="T134" s="442" t="e">
        <v>#REF!</v>
      </c>
      <c r="U134" t="e">
        <v>#REF!</v>
      </c>
      <c r="V134" t="e">
        <v>#REF!</v>
      </c>
      <c r="W134" t="e">
        <v>#REF!</v>
      </c>
      <c r="X134" s="442" t="e">
        <v>#REF!</v>
      </c>
    </row>
    <row r="135" spans="2:24">
      <c r="B135" t="e">
        <v>#REF!</v>
      </c>
      <c r="C135" t="e">
        <v>#REF!</v>
      </c>
      <c r="D135" t="e">
        <v>#REF!</v>
      </c>
      <c r="E135" t="e">
        <v>#REF!</v>
      </c>
      <c r="F135" s="440" t="e">
        <v>#REF!</v>
      </c>
      <c r="G135" t="e">
        <v>#REF!</v>
      </c>
      <c r="H135" t="e">
        <v>#REF!</v>
      </c>
      <c r="I135" t="e">
        <v>#REF!</v>
      </c>
      <c r="J135" t="e">
        <v>#REF!</v>
      </c>
      <c r="K135" t="e">
        <v>#REF!</v>
      </c>
      <c r="L135" s="442" t="e">
        <v>#REF!</v>
      </c>
      <c r="M135" t="e">
        <v>#REF!</v>
      </c>
      <c r="N135" t="e">
        <v>#REF!</v>
      </c>
      <c r="O135" t="e">
        <v>#REF!</v>
      </c>
      <c r="P135" s="442" t="e">
        <v>#REF!</v>
      </c>
      <c r="Q135" t="e">
        <v>#REF!</v>
      </c>
      <c r="R135" t="e">
        <v>#REF!</v>
      </c>
      <c r="S135" s="51" t="e">
        <v>#REF!</v>
      </c>
      <c r="T135" s="442" t="e">
        <v>#REF!</v>
      </c>
      <c r="U135" t="e">
        <v>#REF!</v>
      </c>
      <c r="V135" t="e">
        <v>#REF!</v>
      </c>
      <c r="W135" t="e">
        <v>#REF!</v>
      </c>
      <c r="X135" s="442" t="e">
        <v>#REF!</v>
      </c>
    </row>
    <row r="136" spans="2:24">
      <c r="B136" t="e">
        <v>#REF!</v>
      </c>
      <c r="C136" t="e">
        <v>#REF!</v>
      </c>
      <c r="D136" t="e">
        <v>#REF!</v>
      </c>
      <c r="E136" t="e">
        <v>#REF!</v>
      </c>
      <c r="F136" s="440" t="e">
        <v>#REF!</v>
      </c>
      <c r="G136" t="e">
        <v>#REF!</v>
      </c>
      <c r="H136" t="e">
        <v>#REF!</v>
      </c>
      <c r="I136" t="e">
        <v>#REF!</v>
      </c>
      <c r="J136" t="e">
        <v>#REF!</v>
      </c>
      <c r="K136" t="e">
        <v>#REF!</v>
      </c>
      <c r="L136" s="442" t="e">
        <v>#REF!</v>
      </c>
      <c r="M136" t="e">
        <v>#REF!</v>
      </c>
      <c r="N136" t="e">
        <v>#REF!</v>
      </c>
      <c r="O136" t="e">
        <v>#REF!</v>
      </c>
      <c r="P136" s="442" t="e">
        <v>#REF!</v>
      </c>
      <c r="Q136" t="e">
        <v>#REF!</v>
      </c>
      <c r="R136" t="e">
        <v>#REF!</v>
      </c>
      <c r="S136" s="51" t="e">
        <v>#REF!</v>
      </c>
      <c r="T136" s="442" t="e">
        <v>#REF!</v>
      </c>
      <c r="U136" t="e">
        <v>#REF!</v>
      </c>
      <c r="V136" t="e">
        <v>#REF!</v>
      </c>
      <c r="W136" t="e">
        <v>#REF!</v>
      </c>
      <c r="X136" s="442" t="e">
        <v>#REF!</v>
      </c>
    </row>
    <row r="137" spans="2:24">
      <c r="B137" t="e">
        <v>#REF!</v>
      </c>
      <c r="C137" t="e">
        <v>#REF!</v>
      </c>
      <c r="D137" t="e">
        <v>#REF!</v>
      </c>
      <c r="E137" t="e">
        <v>#REF!</v>
      </c>
      <c r="F137" s="440" t="e">
        <v>#REF!</v>
      </c>
      <c r="G137" t="e">
        <v>#REF!</v>
      </c>
      <c r="H137" t="e">
        <v>#REF!</v>
      </c>
      <c r="I137" t="e">
        <v>#REF!</v>
      </c>
      <c r="J137" t="e">
        <v>#REF!</v>
      </c>
      <c r="K137" t="e">
        <v>#REF!</v>
      </c>
      <c r="L137" s="442" t="e">
        <v>#REF!</v>
      </c>
      <c r="M137" t="e">
        <v>#REF!</v>
      </c>
      <c r="N137" t="e">
        <v>#REF!</v>
      </c>
      <c r="O137" t="e">
        <v>#REF!</v>
      </c>
      <c r="P137" s="442" t="e">
        <v>#REF!</v>
      </c>
      <c r="Q137" t="e">
        <v>#REF!</v>
      </c>
      <c r="R137" t="e">
        <v>#REF!</v>
      </c>
      <c r="S137" s="51" t="e">
        <v>#REF!</v>
      </c>
      <c r="T137" s="442" t="e">
        <v>#REF!</v>
      </c>
      <c r="U137" t="e">
        <v>#REF!</v>
      </c>
      <c r="V137" t="e">
        <v>#REF!</v>
      </c>
      <c r="W137" t="e">
        <v>#REF!</v>
      </c>
      <c r="X137" s="442" t="e">
        <v>#REF!</v>
      </c>
    </row>
    <row r="138" spans="2:24">
      <c r="B138" t="e">
        <v>#REF!</v>
      </c>
      <c r="C138" t="e">
        <v>#REF!</v>
      </c>
      <c r="D138" t="e">
        <v>#REF!</v>
      </c>
      <c r="E138" t="e">
        <v>#REF!</v>
      </c>
      <c r="F138" s="440" t="e">
        <v>#REF!</v>
      </c>
      <c r="G138" t="e">
        <v>#REF!</v>
      </c>
      <c r="H138" t="e">
        <v>#REF!</v>
      </c>
      <c r="I138" t="e">
        <v>#REF!</v>
      </c>
      <c r="J138" t="e">
        <v>#REF!</v>
      </c>
      <c r="K138" t="e">
        <v>#REF!</v>
      </c>
      <c r="L138" s="442" t="e">
        <v>#REF!</v>
      </c>
      <c r="M138" t="e">
        <v>#REF!</v>
      </c>
      <c r="N138" t="e">
        <v>#REF!</v>
      </c>
      <c r="O138" t="e">
        <v>#REF!</v>
      </c>
      <c r="P138" s="442" t="e">
        <v>#REF!</v>
      </c>
      <c r="Q138" t="e">
        <v>#REF!</v>
      </c>
      <c r="R138" t="e">
        <v>#REF!</v>
      </c>
      <c r="S138" s="51" t="e">
        <v>#REF!</v>
      </c>
      <c r="T138" s="442" t="e">
        <v>#REF!</v>
      </c>
      <c r="U138" t="e">
        <v>#REF!</v>
      </c>
      <c r="V138" t="e">
        <v>#REF!</v>
      </c>
      <c r="W138" t="e">
        <v>#REF!</v>
      </c>
      <c r="X138" s="442" t="e">
        <v>#REF!</v>
      </c>
    </row>
    <row r="139" spans="2:24">
      <c r="B139" t="e">
        <v>#REF!</v>
      </c>
      <c r="C139" t="e">
        <v>#REF!</v>
      </c>
      <c r="D139" t="e">
        <v>#REF!</v>
      </c>
      <c r="E139" t="e">
        <v>#REF!</v>
      </c>
      <c r="F139" s="440" t="e">
        <v>#REF!</v>
      </c>
      <c r="G139" t="e">
        <v>#REF!</v>
      </c>
      <c r="H139" t="e">
        <v>#REF!</v>
      </c>
      <c r="I139" t="e">
        <v>#REF!</v>
      </c>
      <c r="J139" t="e">
        <v>#REF!</v>
      </c>
      <c r="K139" t="e">
        <v>#REF!</v>
      </c>
      <c r="L139" s="442" t="e">
        <v>#REF!</v>
      </c>
      <c r="M139" t="e">
        <v>#REF!</v>
      </c>
      <c r="N139" t="e">
        <v>#REF!</v>
      </c>
      <c r="O139" t="e">
        <v>#REF!</v>
      </c>
      <c r="P139" s="442" t="e">
        <v>#REF!</v>
      </c>
      <c r="Q139" t="e">
        <v>#REF!</v>
      </c>
      <c r="R139" t="e">
        <v>#REF!</v>
      </c>
      <c r="S139" s="51" t="e">
        <v>#REF!</v>
      </c>
      <c r="T139" s="442" t="e">
        <v>#REF!</v>
      </c>
      <c r="U139" t="e">
        <v>#REF!</v>
      </c>
      <c r="V139" t="e">
        <v>#REF!</v>
      </c>
      <c r="W139" t="e">
        <v>#REF!</v>
      </c>
      <c r="X139" s="442" t="e">
        <v>#REF!</v>
      </c>
    </row>
    <row r="140" spans="2:24">
      <c r="B140" t="e">
        <v>#REF!</v>
      </c>
      <c r="C140" t="e">
        <v>#REF!</v>
      </c>
      <c r="D140" t="e">
        <v>#REF!</v>
      </c>
      <c r="E140" t="e">
        <v>#REF!</v>
      </c>
      <c r="F140" s="440" t="e">
        <v>#REF!</v>
      </c>
      <c r="G140" t="e">
        <v>#REF!</v>
      </c>
      <c r="H140" t="e">
        <v>#REF!</v>
      </c>
      <c r="I140" t="e">
        <v>#REF!</v>
      </c>
      <c r="J140" t="e">
        <v>#REF!</v>
      </c>
      <c r="K140" t="e">
        <v>#REF!</v>
      </c>
      <c r="L140" s="442" t="e">
        <v>#REF!</v>
      </c>
      <c r="M140" t="e">
        <v>#REF!</v>
      </c>
      <c r="N140" t="e">
        <v>#REF!</v>
      </c>
      <c r="O140" t="e">
        <v>#REF!</v>
      </c>
      <c r="P140" s="442" t="e">
        <v>#REF!</v>
      </c>
      <c r="Q140" t="e">
        <v>#REF!</v>
      </c>
      <c r="R140" t="e">
        <v>#REF!</v>
      </c>
      <c r="S140" s="51" t="e">
        <v>#REF!</v>
      </c>
      <c r="T140" s="442" t="e">
        <v>#REF!</v>
      </c>
      <c r="U140" t="e">
        <v>#REF!</v>
      </c>
      <c r="V140" t="e">
        <v>#REF!</v>
      </c>
      <c r="W140" t="e">
        <v>#REF!</v>
      </c>
      <c r="X140" s="442" t="e">
        <v>#REF!</v>
      </c>
    </row>
    <row r="141" spans="2:24">
      <c r="B141" t="e">
        <v>#REF!</v>
      </c>
      <c r="C141" t="e">
        <v>#REF!</v>
      </c>
      <c r="D141" t="e">
        <v>#REF!</v>
      </c>
      <c r="E141" t="e">
        <v>#REF!</v>
      </c>
      <c r="F141" s="440" t="e">
        <v>#REF!</v>
      </c>
      <c r="G141" t="e">
        <v>#REF!</v>
      </c>
      <c r="H141" t="e">
        <v>#REF!</v>
      </c>
      <c r="I141" t="e">
        <v>#REF!</v>
      </c>
      <c r="J141" t="e">
        <v>#REF!</v>
      </c>
      <c r="K141" t="e">
        <v>#REF!</v>
      </c>
      <c r="L141" s="442" t="e">
        <v>#REF!</v>
      </c>
      <c r="M141" t="e">
        <v>#REF!</v>
      </c>
      <c r="N141" t="e">
        <v>#REF!</v>
      </c>
      <c r="O141" t="e">
        <v>#REF!</v>
      </c>
      <c r="P141" s="442" t="e">
        <v>#REF!</v>
      </c>
      <c r="Q141" t="e">
        <v>#REF!</v>
      </c>
      <c r="R141" t="e">
        <v>#REF!</v>
      </c>
      <c r="S141" s="51" t="e">
        <v>#REF!</v>
      </c>
      <c r="T141" s="442" t="e">
        <v>#REF!</v>
      </c>
      <c r="U141" t="e">
        <v>#REF!</v>
      </c>
      <c r="V141" t="e">
        <v>#REF!</v>
      </c>
      <c r="W141" t="e">
        <v>#REF!</v>
      </c>
      <c r="X141" s="442" t="e">
        <v>#REF!</v>
      </c>
    </row>
    <row r="142" spans="2:24">
      <c r="B142" t="e">
        <v>#REF!</v>
      </c>
      <c r="C142" t="e">
        <v>#REF!</v>
      </c>
      <c r="D142" t="e">
        <v>#REF!</v>
      </c>
      <c r="E142" t="e">
        <v>#REF!</v>
      </c>
      <c r="F142" s="440" t="e">
        <v>#REF!</v>
      </c>
      <c r="G142" t="e">
        <v>#REF!</v>
      </c>
      <c r="H142" t="e">
        <v>#REF!</v>
      </c>
      <c r="I142" t="e">
        <v>#REF!</v>
      </c>
      <c r="J142" t="e">
        <v>#REF!</v>
      </c>
      <c r="K142" t="e">
        <v>#REF!</v>
      </c>
      <c r="L142" s="442" t="e">
        <v>#REF!</v>
      </c>
      <c r="M142" t="e">
        <v>#REF!</v>
      </c>
      <c r="N142" t="e">
        <v>#REF!</v>
      </c>
      <c r="O142" t="e">
        <v>#REF!</v>
      </c>
      <c r="P142" s="442" t="e">
        <v>#REF!</v>
      </c>
      <c r="Q142" t="e">
        <v>#REF!</v>
      </c>
      <c r="R142" t="e">
        <v>#REF!</v>
      </c>
      <c r="S142" s="51" t="e">
        <v>#REF!</v>
      </c>
      <c r="T142" s="442" t="e">
        <v>#REF!</v>
      </c>
      <c r="U142" t="e">
        <v>#REF!</v>
      </c>
      <c r="V142" t="e">
        <v>#REF!</v>
      </c>
      <c r="W142" t="e">
        <v>#REF!</v>
      </c>
      <c r="X142" s="442" t="e">
        <v>#REF!</v>
      </c>
    </row>
    <row r="143" spans="2:24">
      <c r="B143" t="e">
        <v>#REF!</v>
      </c>
      <c r="C143" t="e">
        <v>#REF!</v>
      </c>
      <c r="D143" t="e">
        <v>#REF!</v>
      </c>
      <c r="E143" t="e">
        <v>#REF!</v>
      </c>
      <c r="F143" s="440" t="e">
        <v>#REF!</v>
      </c>
      <c r="G143" t="e">
        <v>#REF!</v>
      </c>
      <c r="H143" t="e">
        <v>#REF!</v>
      </c>
      <c r="I143" t="e">
        <v>#REF!</v>
      </c>
      <c r="J143" t="e">
        <v>#REF!</v>
      </c>
      <c r="K143" t="e">
        <v>#REF!</v>
      </c>
      <c r="L143" s="442" t="e">
        <v>#REF!</v>
      </c>
      <c r="M143" t="e">
        <v>#REF!</v>
      </c>
      <c r="N143" t="e">
        <v>#REF!</v>
      </c>
      <c r="O143" t="e">
        <v>#REF!</v>
      </c>
      <c r="P143" s="442" t="e">
        <v>#REF!</v>
      </c>
      <c r="Q143" t="e">
        <v>#REF!</v>
      </c>
      <c r="R143" t="e">
        <v>#REF!</v>
      </c>
      <c r="S143" s="51" t="e">
        <v>#REF!</v>
      </c>
      <c r="T143" s="442" t="e">
        <v>#REF!</v>
      </c>
      <c r="U143" t="e">
        <v>#REF!</v>
      </c>
      <c r="V143" t="e">
        <v>#REF!</v>
      </c>
      <c r="W143" t="e">
        <v>#REF!</v>
      </c>
      <c r="X143" s="442" t="e">
        <v>#REF!</v>
      </c>
    </row>
    <row r="144" spans="2:24">
      <c r="B144" t="e">
        <v>#REF!</v>
      </c>
      <c r="C144" t="e">
        <v>#REF!</v>
      </c>
      <c r="D144" t="e">
        <v>#REF!</v>
      </c>
      <c r="E144" t="e">
        <v>#REF!</v>
      </c>
      <c r="F144" s="440" t="e">
        <v>#REF!</v>
      </c>
      <c r="G144" t="e">
        <v>#REF!</v>
      </c>
      <c r="H144" t="e">
        <v>#REF!</v>
      </c>
      <c r="I144" t="e">
        <v>#REF!</v>
      </c>
      <c r="J144" t="e">
        <v>#REF!</v>
      </c>
      <c r="K144" t="e">
        <v>#REF!</v>
      </c>
      <c r="L144" s="442" t="e">
        <v>#REF!</v>
      </c>
      <c r="M144" t="e">
        <v>#REF!</v>
      </c>
      <c r="N144" t="e">
        <v>#REF!</v>
      </c>
      <c r="O144" t="e">
        <v>#REF!</v>
      </c>
      <c r="P144" s="442" t="e">
        <v>#REF!</v>
      </c>
      <c r="Q144" t="e">
        <v>#REF!</v>
      </c>
      <c r="R144" t="e">
        <v>#REF!</v>
      </c>
      <c r="S144" s="51" t="e">
        <v>#REF!</v>
      </c>
      <c r="T144" s="442" t="e">
        <v>#REF!</v>
      </c>
      <c r="U144" t="e">
        <v>#REF!</v>
      </c>
      <c r="V144" t="e">
        <v>#REF!</v>
      </c>
      <c r="W144" t="e">
        <v>#REF!</v>
      </c>
      <c r="X144" s="442" t="e">
        <v>#REF!</v>
      </c>
    </row>
    <row r="145" spans="2:24">
      <c r="B145" t="e">
        <v>#REF!</v>
      </c>
      <c r="C145" t="e">
        <v>#REF!</v>
      </c>
      <c r="D145" t="e">
        <v>#REF!</v>
      </c>
      <c r="E145" t="e">
        <v>#REF!</v>
      </c>
      <c r="F145" s="440" t="e">
        <v>#REF!</v>
      </c>
      <c r="G145" t="e">
        <v>#REF!</v>
      </c>
      <c r="H145" t="e">
        <v>#REF!</v>
      </c>
      <c r="I145" t="e">
        <v>#REF!</v>
      </c>
      <c r="J145" t="e">
        <v>#REF!</v>
      </c>
      <c r="K145" t="e">
        <v>#REF!</v>
      </c>
      <c r="L145" s="442" t="e">
        <v>#REF!</v>
      </c>
      <c r="M145" t="e">
        <v>#REF!</v>
      </c>
      <c r="N145" t="e">
        <v>#REF!</v>
      </c>
      <c r="O145" t="e">
        <v>#REF!</v>
      </c>
      <c r="P145" s="442" t="e">
        <v>#REF!</v>
      </c>
      <c r="Q145" t="e">
        <v>#REF!</v>
      </c>
      <c r="R145" t="e">
        <v>#REF!</v>
      </c>
      <c r="S145" s="51" t="e">
        <v>#REF!</v>
      </c>
      <c r="T145" s="442" t="e">
        <v>#REF!</v>
      </c>
      <c r="U145" t="e">
        <v>#REF!</v>
      </c>
      <c r="V145" t="e">
        <v>#REF!</v>
      </c>
      <c r="W145" t="e">
        <v>#REF!</v>
      </c>
      <c r="X145" s="442" t="e">
        <v>#REF!</v>
      </c>
    </row>
    <row r="146" spans="2:24">
      <c r="B146" t="e">
        <v>#REF!</v>
      </c>
      <c r="C146" t="e">
        <v>#REF!</v>
      </c>
      <c r="D146" t="e">
        <v>#REF!</v>
      </c>
      <c r="E146" t="e">
        <v>#REF!</v>
      </c>
      <c r="F146" s="440" t="e">
        <v>#REF!</v>
      </c>
      <c r="G146" t="e">
        <v>#REF!</v>
      </c>
      <c r="H146" t="e">
        <v>#REF!</v>
      </c>
      <c r="I146" t="e">
        <v>#REF!</v>
      </c>
      <c r="J146" t="e">
        <v>#REF!</v>
      </c>
      <c r="K146" t="e">
        <v>#REF!</v>
      </c>
      <c r="L146" s="442" t="e">
        <v>#REF!</v>
      </c>
      <c r="M146" t="e">
        <v>#REF!</v>
      </c>
      <c r="N146" t="e">
        <v>#REF!</v>
      </c>
      <c r="O146" t="e">
        <v>#REF!</v>
      </c>
      <c r="P146" s="442" t="e">
        <v>#REF!</v>
      </c>
      <c r="Q146" t="e">
        <v>#REF!</v>
      </c>
      <c r="R146" t="e">
        <v>#REF!</v>
      </c>
      <c r="S146" s="51" t="e">
        <v>#REF!</v>
      </c>
      <c r="T146" s="442" t="e">
        <v>#REF!</v>
      </c>
      <c r="U146" t="e">
        <v>#REF!</v>
      </c>
      <c r="V146" t="e">
        <v>#REF!</v>
      </c>
      <c r="W146" t="e">
        <v>#REF!</v>
      </c>
      <c r="X146" s="442" t="e">
        <v>#REF!</v>
      </c>
    </row>
    <row r="147" spans="2:24">
      <c r="B147" t="e">
        <v>#REF!</v>
      </c>
      <c r="C147" t="e">
        <v>#REF!</v>
      </c>
      <c r="D147" t="e">
        <v>#REF!</v>
      </c>
      <c r="E147" t="e">
        <v>#REF!</v>
      </c>
      <c r="F147" s="440" t="e">
        <v>#REF!</v>
      </c>
      <c r="G147" t="e">
        <v>#REF!</v>
      </c>
      <c r="H147" t="e">
        <v>#REF!</v>
      </c>
      <c r="I147" t="e">
        <v>#REF!</v>
      </c>
      <c r="J147" t="e">
        <v>#REF!</v>
      </c>
      <c r="K147" t="e">
        <v>#REF!</v>
      </c>
      <c r="L147" s="442" t="e">
        <v>#REF!</v>
      </c>
      <c r="M147" t="e">
        <v>#REF!</v>
      </c>
      <c r="N147" t="e">
        <v>#REF!</v>
      </c>
      <c r="O147" t="e">
        <v>#REF!</v>
      </c>
      <c r="P147" s="442" t="e">
        <v>#REF!</v>
      </c>
      <c r="Q147" t="e">
        <v>#REF!</v>
      </c>
      <c r="R147" t="e">
        <v>#REF!</v>
      </c>
      <c r="S147" s="51" t="e">
        <v>#REF!</v>
      </c>
      <c r="T147" s="442" t="e">
        <v>#REF!</v>
      </c>
      <c r="U147" t="e">
        <v>#REF!</v>
      </c>
      <c r="V147" t="e">
        <v>#REF!</v>
      </c>
      <c r="W147" t="e">
        <v>#REF!</v>
      </c>
      <c r="X147" s="442" t="e">
        <v>#REF!</v>
      </c>
    </row>
    <row r="148" spans="2:24">
      <c r="B148" t="e">
        <v>#REF!</v>
      </c>
      <c r="C148" t="e">
        <v>#REF!</v>
      </c>
      <c r="D148" t="e">
        <v>#REF!</v>
      </c>
      <c r="E148" t="e">
        <v>#REF!</v>
      </c>
      <c r="F148" s="440" t="e">
        <v>#REF!</v>
      </c>
      <c r="G148" t="e">
        <v>#REF!</v>
      </c>
      <c r="H148" t="e">
        <v>#REF!</v>
      </c>
      <c r="I148" t="e">
        <v>#REF!</v>
      </c>
      <c r="J148" t="e">
        <v>#REF!</v>
      </c>
      <c r="K148" t="e">
        <v>#REF!</v>
      </c>
      <c r="L148" s="442" t="e">
        <v>#REF!</v>
      </c>
      <c r="M148" t="e">
        <v>#REF!</v>
      </c>
      <c r="N148" t="e">
        <v>#REF!</v>
      </c>
      <c r="O148" t="e">
        <v>#REF!</v>
      </c>
      <c r="P148" s="442" t="e">
        <v>#REF!</v>
      </c>
      <c r="Q148" t="e">
        <v>#REF!</v>
      </c>
      <c r="R148" t="e">
        <v>#REF!</v>
      </c>
      <c r="S148" s="51" t="e">
        <v>#REF!</v>
      </c>
      <c r="T148" s="442" t="e">
        <v>#REF!</v>
      </c>
      <c r="U148" t="e">
        <v>#REF!</v>
      </c>
      <c r="V148" t="e">
        <v>#REF!</v>
      </c>
      <c r="W148" t="e">
        <v>#REF!</v>
      </c>
      <c r="X148" s="442" t="e">
        <v>#REF!</v>
      </c>
    </row>
    <row r="149" spans="2:24">
      <c r="B149" t="e">
        <v>#REF!</v>
      </c>
      <c r="C149" t="e">
        <v>#REF!</v>
      </c>
      <c r="D149" t="e">
        <v>#REF!</v>
      </c>
      <c r="E149" t="e">
        <v>#REF!</v>
      </c>
      <c r="F149" s="440" t="e">
        <v>#REF!</v>
      </c>
      <c r="G149" t="e">
        <v>#REF!</v>
      </c>
      <c r="H149" t="e">
        <v>#REF!</v>
      </c>
      <c r="I149" t="e">
        <v>#REF!</v>
      </c>
      <c r="J149" t="e">
        <v>#REF!</v>
      </c>
      <c r="K149" t="e">
        <v>#REF!</v>
      </c>
      <c r="L149" s="442" t="e">
        <v>#REF!</v>
      </c>
      <c r="M149" t="e">
        <v>#REF!</v>
      </c>
      <c r="N149" t="e">
        <v>#REF!</v>
      </c>
      <c r="O149" t="e">
        <v>#REF!</v>
      </c>
      <c r="P149" s="442" t="e">
        <v>#REF!</v>
      </c>
      <c r="Q149" t="e">
        <v>#REF!</v>
      </c>
      <c r="R149" t="e">
        <v>#REF!</v>
      </c>
      <c r="S149" s="51" t="e">
        <v>#REF!</v>
      </c>
      <c r="T149" s="442" t="e">
        <v>#REF!</v>
      </c>
      <c r="U149" t="e">
        <v>#REF!</v>
      </c>
      <c r="V149" t="e">
        <v>#REF!</v>
      </c>
      <c r="W149" t="e">
        <v>#REF!</v>
      </c>
      <c r="X149" s="442" t="e">
        <v>#REF!</v>
      </c>
    </row>
    <row r="150" spans="2:24">
      <c r="B150" t="e">
        <v>#REF!</v>
      </c>
      <c r="C150" t="e">
        <v>#REF!</v>
      </c>
      <c r="D150" t="e">
        <v>#REF!</v>
      </c>
      <c r="E150" t="e">
        <v>#REF!</v>
      </c>
      <c r="F150" s="440" t="e">
        <v>#REF!</v>
      </c>
      <c r="G150" t="e">
        <v>#REF!</v>
      </c>
      <c r="H150" t="e">
        <v>#REF!</v>
      </c>
      <c r="I150" t="e">
        <v>#REF!</v>
      </c>
      <c r="J150" t="e">
        <v>#REF!</v>
      </c>
      <c r="K150" t="e">
        <v>#REF!</v>
      </c>
      <c r="L150" s="442" t="e">
        <v>#REF!</v>
      </c>
      <c r="M150" t="e">
        <v>#REF!</v>
      </c>
      <c r="N150" t="e">
        <v>#REF!</v>
      </c>
      <c r="O150" t="e">
        <v>#REF!</v>
      </c>
      <c r="P150" s="442" t="e">
        <v>#REF!</v>
      </c>
      <c r="Q150" t="e">
        <v>#REF!</v>
      </c>
      <c r="R150" t="e">
        <v>#REF!</v>
      </c>
      <c r="S150" s="51" t="e">
        <v>#REF!</v>
      </c>
      <c r="T150" s="442" t="e">
        <v>#REF!</v>
      </c>
      <c r="U150" t="e">
        <v>#REF!</v>
      </c>
      <c r="V150" t="e">
        <v>#REF!</v>
      </c>
      <c r="W150" t="e">
        <v>#REF!</v>
      </c>
      <c r="X150" s="442" t="e">
        <v>#REF!</v>
      </c>
    </row>
    <row r="151" spans="2:24">
      <c r="B151" t="e">
        <v>#REF!</v>
      </c>
      <c r="C151" t="e">
        <v>#REF!</v>
      </c>
      <c r="D151" t="e">
        <v>#REF!</v>
      </c>
      <c r="E151" t="e">
        <v>#REF!</v>
      </c>
      <c r="F151" s="440" t="e">
        <v>#REF!</v>
      </c>
      <c r="G151" t="e">
        <v>#REF!</v>
      </c>
      <c r="H151" t="e">
        <v>#REF!</v>
      </c>
      <c r="I151" t="e">
        <v>#REF!</v>
      </c>
      <c r="J151" t="e">
        <v>#REF!</v>
      </c>
      <c r="K151" t="e">
        <v>#REF!</v>
      </c>
      <c r="L151" s="442" t="e">
        <v>#REF!</v>
      </c>
      <c r="M151" t="e">
        <v>#REF!</v>
      </c>
      <c r="N151" t="e">
        <v>#REF!</v>
      </c>
      <c r="O151" t="e">
        <v>#REF!</v>
      </c>
      <c r="P151" s="442" t="e">
        <v>#REF!</v>
      </c>
      <c r="Q151" t="e">
        <v>#REF!</v>
      </c>
      <c r="R151" t="e">
        <v>#REF!</v>
      </c>
      <c r="S151" s="51" t="e">
        <v>#REF!</v>
      </c>
      <c r="T151" s="442" t="e">
        <v>#REF!</v>
      </c>
      <c r="U151" t="e">
        <v>#REF!</v>
      </c>
      <c r="V151" t="e">
        <v>#REF!</v>
      </c>
      <c r="W151" t="e">
        <v>#REF!</v>
      </c>
      <c r="X151" s="442" t="e">
        <v>#REF!</v>
      </c>
    </row>
    <row r="152" spans="2:24">
      <c r="B152" t="e">
        <v>#REF!</v>
      </c>
      <c r="C152" t="e">
        <v>#REF!</v>
      </c>
      <c r="D152" t="e">
        <v>#REF!</v>
      </c>
      <c r="E152" t="e">
        <v>#REF!</v>
      </c>
      <c r="F152" s="440" t="e">
        <v>#REF!</v>
      </c>
      <c r="G152" t="e">
        <v>#REF!</v>
      </c>
      <c r="H152" t="e">
        <v>#REF!</v>
      </c>
      <c r="I152" t="e">
        <v>#REF!</v>
      </c>
      <c r="J152" t="e">
        <v>#REF!</v>
      </c>
      <c r="K152" t="e">
        <v>#REF!</v>
      </c>
      <c r="L152" s="442" t="e">
        <v>#REF!</v>
      </c>
      <c r="M152" t="e">
        <v>#REF!</v>
      </c>
      <c r="N152" t="e">
        <v>#REF!</v>
      </c>
      <c r="O152" t="e">
        <v>#REF!</v>
      </c>
      <c r="P152" s="442" t="e">
        <v>#REF!</v>
      </c>
      <c r="Q152" t="e">
        <v>#REF!</v>
      </c>
      <c r="R152" t="e">
        <v>#REF!</v>
      </c>
      <c r="S152" s="51" t="e">
        <v>#REF!</v>
      </c>
      <c r="T152" s="442" t="e">
        <v>#REF!</v>
      </c>
      <c r="U152" t="e">
        <v>#REF!</v>
      </c>
      <c r="V152" t="e">
        <v>#REF!</v>
      </c>
      <c r="W152" t="e">
        <v>#REF!</v>
      </c>
      <c r="X152" s="442" t="e">
        <v>#REF!</v>
      </c>
    </row>
    <row r="153" spans="2:24">
      <c r="B153" t="e">
        <v>#REF!</v>
      </c>
      <c r="C153" t="e">
        <v>#REF!</v>
      </c>
      <c r="D153" t="e">
        <v>#REF!</v>
      </c>
      <c r="E153" t="e">
        <v>#REF!</v>
      </c>
      <c r="F153" s="440" t="e">
        <v>#REF!</v>
      </c>
      <c r="G153" t="e">
        <v>#REF!</v>
      </c>
      <c r="H153" t="e">
        <v>#REF!</v>
      </c>
      <c r="I153" t="e">
        <v>#REF!</v>
      </c>
      <c r="J153" t="e">
        <v>#REF!</v>
      </c>
      <c r="K153" t="e">
        <v>#REF!</v>
      </c>
      <c r="L153" s="442" t="e">
        <v>#REF!</v>
      </c>
      <c r="M153" t="e">
        <v>#REF!</v>
      </c>
      <c r="N153" t="e">
        <v>#REF!</v>
      </c>
      <c r="O153" t="e">
        <v>#REF!</v>
      </c>
      <c r="P153" s="442" t="e">
        <v>#REF!</v>
      </c>
      <c r="Q153" t="e">
        <v>#REF!</v>
      </c>
      <c r="R153" t="e">
        <v>#REF!</v>
      </c>
      <c r="S153" s="51" t="e">
        <v>#REF!</v>
      </c>
      <c r="T153" s="442" t="e">
        <v>#REF!</v>
      </c>
      <c r="U153" t="e">
        <v>#REF!</v>
      </c>
      <c r="V153" t="e">
        <v>#REF!</v>
      </c>
      <c r="W153" t="e">
        <v>#REF!</v>
      </c>
      <c r="X153" s="442" t="e">
        <v>#REF!</v>
      </c>
    </row>
    <row r="154" spans="2:24">
      <c r="B154" t="e">
        <v>#REF!</v>
      </c>
      <c r="C154" t="e">
        <v>#REF!</v>
      </c>
      <c r="D154" t="e">
        <v>#REF!</v>
      </c>
      <c r="E154" t="e">
        <v>#REF!</v>
      </c>
      <c r="F154" s="440" t="e">
        <v>#REF!</v>
      </c>
      <c r="G154" t="e">
        <v>#REF!</v>
      </c>
      <c r="H154" t="e">
        <v>#REF!</v>
      </c>
      <c r="I154" t="e">
        <v>#REF!</v>
      </c>
      <c r="J154" t="e">
        <v>#REF!</v>
      </c>
      <c r="K154" t="e">
        <v>#REF!</v>
      </c>
      <c r="L154" s="442" t="e">
        <v>#REF!</v>
      </c>
      <c r="M154" t="e">
        <v>#REF!</v>
      </c>
      <c r="N154" t="e">
        <v>#REF!</v>
      </c>
      <c r="O154" t="e">
        <v>#REF!</v>
      </c>
      <c r="P154" s="442" t="e">
        <v>#REF!</v>
      </c>
      <c r="Q154" t="e">
        <v>#REF!</v>
      </c>
      <c r="R154" t="e">
        <v>#REF!</v>
      </c>
      <c r="S154" s="51" t="e">
        <v>#REF!</v>
      </c>
      <c r="T154" s="442" t="e">
        <v>#REF!</v>
      </c>
      <c r="U154" t="e">
        <v>#REF!</v>
      </c>
      <c r="V154" t="e">
        <v>#REF!</v>
      </c>
      <c r="W154" t="e">
        <v>#REF!</v>
      </c>
      <c r="X154" s="442" t="e">
        <v>#REF!</v>
      </c>
    </row>
    <row r="155" spans="2:24">
      <c r="B155" t="e">
        <v>#REF!</v>
      </c>
      <c r="C155" t="e">
        <v>#REF!</v>
      </c>
      <c r="D155" t="e">
        <v>#REF!</v>
      </c>
      <c r="E155" t="e">
        <v>#REF!</v>
      </c>
      <c r="F155" s="440" t="e">
        <v>#REF!</v>
      </c>
      <c r="G155" t="e">
        <v>#REF!</v>
      </c>
      <c r="H155" t="e">
        <v>#REF!</v>
      </c>
      <c r="I155" t="e">
        <v>#REF!</v>
      </c>
      <c r="J155" t="e">
        <v>#REF!</v>
      </c>
      <c r="K155" t="e">
        <v>#REF!</v>
      </c>
      <c r="L155" s="442" t="e">
        <v>#REF!</v>
      </c>
      <c r="M155" t="e">
        <v>#REF!</v>
      </c>
      <c r="N155" t="e">
        <v>#REF!</v>
      </c>
      <c r="O155" t="e">
        <v>#REF!</v>
      </c>
      <c r="P155" s="442" t="e">
        <v>#REF!</v>
      </c>
      <c r="Q155" t="e">
        <v>#REF!</v>
      </c>
      <c r="R155" t="e">
        <v>#REF!</v>
      </c>
      <c r="S155" s="51" t="e">
        <v>#REF!</v>
      </c>
      <c r="T155" s="442" t="e">
        <v>#REF!</v>
      </c>
      <c r="U155" t="e">
        <v>#REF!</v>
      </c>
      <c r="V155" t="e">
        <v>#REF!</v>
      </c>
      <c r="W155" t="e">
        <v>#REF!</v>
      </c>
      <c r="X155" s="442" t="e">
        <v>#REF!</v>
      </c>
    </row>
    <row r="156" spans="2:24">
      <c r="B156" t="e">
        <v>#REF!</v>
      </c>
      <c r="C156" t="e">
        <v>#REF!</v>
      </c>
      <c r="D156" t="e">
        <v>#REF!</v>
      </c>
      <c r="E156" t="e">
        <v>#REF!</v>
      </c>
      <c r="F156" s="440" t="e">
        <v>#REF!</v>
      </c>
      <c r="G156" t="e">
        <v>#REF!</v>
      </c>
      <c r="H156" t="e">
        <v>#REF!</v>
      </c>
      <c r="I156" t="e">
        <v>#REF!</v>
      </c>
      <c r="J156" t="e">
        <v>#REF!</v>
      </c>
      <c r="K156" t="e">
        <v>#REF!</v>
      </c>
      <c r="L156" s="442" t="e">
        <v>#REF!</v>
      </c>
      <c r="M156" t="e">
        <v>#REF!</v>
      </c>
      <c r="N156" t="e">
        <v>#REF!</v>
      </c>
      <c r="O156" t="e">
        <v>#REF!</v>
      </c>
      <c r="P156" s="442" t="e">
        <v>#REF!</v>
      </c>
      <c r="Q156" t="e">
        <v>#REF!</v>
      </c>
      <c r="R156" t="e">
        <v>#REF!</v>
      </c>
      <c r="S156" s="51" t="e">
        <v>#REF!</v>
      </c>
      <c r="T156" s="442" t="e">
        <v>#REF!</v>
      </c>
      <c r="U156" t="e">
        <v>#REF!</v>
      </c>
      <c r="V156" t="e">
        <v>#REF!</v>
      </c>
      <c r="W156" t="e">
        <v>#REF!</v>
      </c>
      <c r="X156" s="442" t="e">
        <v>#REF!</v>
      </c>
    </row>
    <row r="157" spans="2:24">
      <c r="B157" t="e">
        <v>#REF!</v>
      </c>
      <c r="C157" t="e">
        <v>#REF!</v>
      </c>
      <c r="D157" t="e">
        <v>#REF!</v>
      </c>
      <c r="E157" t="e">
        <v>#REF!</v>
      </c>
      <c r="F157" s="440" t="e">
        <v>#REF!</v>
      </c>
      <c r="G157" t="e">
        <v>#REF!</v>
      </c>
      <c r="H157" t="e">
        <v>#REF!</v>
      </c>
      <c r="I157" t="e">
        <v>#REF!</v>
      </c>
      <c r="J157" t="e">
        <v>#REF!</v>
      </c>
      <c r="K157" t="e">
        <v>#REF!</v>
      </c>
      <c r="L157" s="442" t="e">
        <v>#REF!</v>
      </c>
      <c r="M157" t="e">
        <v>#REF!</v>
      </c>
      <c r="N157" t="e">
        <v>#REF!</v>
      </c>
      <c r="O157" t="e">
        <v>#REF!</v>
      </c>
      <c r="P157" s="442" t="e">
        <v>#REF!</v>
      </c>
      <c r="Q157" t="e">
        <v>#REF!</v>
      </c>
      <c r="R157" t="e">
        <v>#REF!</v>
      </c>
      <c r="S157" s="51" t="e">
        <v>#REF!</v>
      </c>
      <c r="T157" s="442" t="e">
        <v>#REF!</v>
      </c>
      <c r="U157" t="e">
        <v>#REF!</v>
      </c>
      <c r="V157" t="e">
        <v>#REF!</v>
      </c>
      <c r="W157" t="e">
        <v>#REF!</v>
      </c>
      <c r="X157" s="442" t="e">
        <v>#REF!</v>
      </c>
    </row>
    <row r="158" spans="2:24">
      <c r="B158" t="e">
        <v>#REF!</v>
      </c>
      <c r="C158" t="e">
        <v>#REF!</v>
      </c>
      <c r="D158" t="e">
        <v>#REF!</v>
      </c>
      <c r="E158" t="e">
        <v>#REF!</v>
      </c>
      <c r="F158" s="440" t="e">
        <v>#REF!</v>
      </c>
      <c r="G158" t="e">
        <v>#REF!</v>
      </c>
      <c r="H158" t="e">
        <v>#REF!</v>
      </c>
      <c r="I158" t="e">
        <v>#REF!</v>
      </c>
      <c r="J158" t="e">
        <v>#REF!</v>
      </c>
      <c r="K158" t="e">
        <v>#REF!</v>
      </c>
      <c r="L158" s="442" t="e">
        <v>#REF!</v>
      </c>
      <c r="M158" t="e">
        <v>#REF!</v>
      </c>
      <c r="N158" t="e">
        <v>#REF!</v>
      </c>
      <c r="O158" t="e">
        <v>#REF!</v>
      </c>
      <c r="P158" s="442" t="e">
        <v>#REF!</v>
      </c>
      <c r="Q158" t="e">
        <v>#REF!</v>
      </c>
      <c r="R158" t="e">
        <v>#REF!</v>
      </c>
      <c r="S158" s="51" t="e">
        <v>#REF!</v>
      </c>
      <c r="T158" s="442" t="e">
        <v>#REF!</v>
      </c>
      <c r="U158" t="e">
        <v>#REF!</v>
      </c>
      <c r="V158" t="e">
        <v>#REF!</v>
      </c>
      <c r="W158" t="e">
        <v>#REF!</v>
      </c>
      <c r="X158" s="442" t="e">
        <v>#REF!</v>
      </c>
    </row>
    <row r="159" spans="2:24">
      <c r="B159" t="e">
        <v>#REF!</v>
      </c>
      <c r="C159" t="e">
        <v>#REF!</v>
      </c>
      <c r="D159" t="e">
        <v>#REF!</v>
      </c>
      <c r="E159" t="e">
        <v>#REF!</v>
      </c>
      <c r="F159" s="440" t="e">
        <v>#REF!</v>
      </c>
      <c r="G159" t="e">
        <v>#REF!</v>
      </c>
      <c r="H159" t="e">
        <v>#REF!</v>
      </c>
      <c r="I159" t="e">
        <v>#REF!</v>
      </c>
      <c r="J159" t="e">
        <v>#REF!</v>
      </c>
      <c r="K159" t="e">
        <v>#REF!</v>
      </c>
      <c r="L159" s="442" t="e">
        <v>#REF!</v>
      </c>
      <c r="M159" t="e">
        <v>#REF!</v>
      </c>
      <c r="N159" t="e">
        <v>#REF!</v>
      </c>
      <c r="O159" t="e">
        <v>#REF!</v>
      </c>
      <c r="P159" s="442" t="e">
        <v>#REF!</v>
      </c>
      <c r="Q159" t="e">
        <v>#REF!</v>
      </c>
      <c r="R159" t="e">
        <v>#REF!</v>
      </c>
      <c r="S159" s="51" t="e">
        <v>#REF!</v>
      </c>
      <c r="T159" s="442" t="e">
        <v>#REF!</v>
      </c>
      <c r="U159" t="e">
        <v>#REF!</v>
      </c>
      <c r="V159" t="e">
        <v>#REF!</v>
      </c>
      <c r="W159" t="e">
        <v>#REF!</v>
      </c>
      <c r="X159" s="442" t="e">
        <v>#REF!</v>
      </c>
    </row>
    <row r="160" spans="2:24">
      <c r="B160" t="e">
        <v>#REF!</v>
      </c>
      <c r="C160" t="e">
        <v>#REF!</v>
      </c>
      <c r="D160" t="e">
        <v>#REF!</v>
      </c>
      <c r="E160" t="e">
        <v>#REF!</v>
      </c>
      <c r="F160" s="440" t="e">
        <v>#REF!</v>
      </c>
      <c r="G160" t="e">
        <v>#REF!</v>
      </c>
      <c r="H160" t="e">
        <v>#REF!</v>
      </c>
      <c r="I160" t="e">
        <v>#REF!</v>
      </c>
      <c r="J160" t="e">
        <v>#REF!</v>
      </c>
      <c r="K160" t="e">
        <v>#REF!</v>
      </c>
      <c r="L160" s="442" t="e">
        <v>#REF!</v>
      </c>
      <c r="M160" t="e">
        <v>#REF!</v>
      </c>
      <c r="N160" t="e">
        <v>#REF!</v>
      </c>
      <c r="O160" t="e">
        <v>#REF!</v>
      </c>
      <c r="P160" s="442" t="e">
        <v>#REF!</v>
      </c>
      <c r="Q160" t="e">
        <v>#REF!</v>
      </c>
      <c r="R160" t="e">
        <v>#REF!</v>
      </c>
      <c r="S160" s="51" t="e">
        <v>#REF!</v>
      </c>
      <c r="T160" s="442" t="e">
        <v>#REF!</v>
      </c>
      <c r="U160" t="e">
        <v>#REF!</v>
      </c>
      <c r="V160" t="e">
        <v>#REF!</v>
      </c>
      <c r="W160" t="e">
        <v>#REF!</v>
      </c>
      <c r="X160" s="442" t="e">
        <v>#REF!</v>
      </c>
    </row>
    <row r="161" spans="2:24">
      <c r="B161" t="e">
        <v>#REF!</v>
      </c>
      <c r="C161" t="e">
        <v>#REF!</v>
      </c>
      <c r="D161" t="e">
        <v>#REF!</v>
      </c>
      <c r="E161" t="e">
        <v>#REF!</v>
      </c>
      <c r="F161" s="440" t="e">
        <v>#REF!</v>
      </c>
      <c r="G161" t="e">
        <v>#REF!</v>
      </c>
      <c r="H161" t="e">
        <v>#REF!</v>
      </c>
      <c r="I161" t="e">
        <v>#REF!</v>
      </c>
      <c r="J161" t="e">
        <v>#REF!</v>
      </c>
      <c r="K161" t="e">
        <v>#REF!</v>
      </c>
      <c r="L161" s="442" t="e">
        <v>#REF!</v>
      </c>
      <c r="M161" t="e">
        <v>#REF!</v>
      </c>
      <c r="N161" t="e">
        <v>#REF!</v>
      </c>
      <c r="O161" t="e">
        <v>#REF!</v>
      </c>
      <c r="P161" s="442" t="e">
        <v>#REF!</v>
      </c>
      <c r="Q161" t="e">
        <v>#REF!</v>
      </c>
      <c r="R161" t="e">
        <v>#REF!</v>
      </c>
      <c r="S161" s="51" t="e">
        <v>#REF!</v>
      </c>
      <c r="T161" s="442" t="e">
        <v>#REF!</v>
      </c>
      <c r="U161" t="e">
        <v>#REF!</v>
      </c>
      <c r="V161" t="e">
        <v>#REF!</v>
      </c>
      <c r="W161" t="e">
        <v>#REF!</v>
      </c>
      <c r="X161" s="442" t="e">
        <v>#REF!</v>
      </c>
    </row>
    <row r="162" spans="2:24">
      <c r="B162" t="e">
        <v>#REF!</v>
      </c>
      <c r="C162" t="e">
        <v>#REF!</v>
      </c>
      <c r="D162" t="e">
        <v>#REF!</v>
      </c>
      <c r="E162" t="e">
        <v>#REF!</v>
      </c>
      <c r="F162" s="440" t="e">
        <v>#REF!</v>
      </c>
      <c r="G162" t="e">
        <v>#REF!</v>
      </c>
      <c r="H162" t="e">
        <v>#REF!</v>
      </c>
      <c r="I162" t="e">
        <v>#REF!</v>
      </c>
      <c r="J162" t="e">
        <v>#REF!</v>
      </c>
      <c r="K162" t="e">
        <v>#REF!</v>
      </c>
      <c r="L162" s="442" t="e">
        <v>#REF!</v>
      </c>
      <c r="M162" t="e">
        <v>#REF!</v>
      </c>
      <c r="N162" t="e">
        <v>#REF!</v>
      </c>
      <c r="O162" t="e">
        <v>#REF!</v>
      </c>
      <c r="P162" s="442" t="e">
        <v>#REF!</v>
      </c>
      <c r="Q162" t="e">
        <v>#REF!</v>
      </c>
      <c r="R162" t="e">
        <v>#REF!</v>
      </c>
      <c r="S162" s="51" t="e">
        <v>#REF!</v>
      </c>
      <c r="T162" s="442" t="e">
        <v>#REF!</v>
      </c>
      <c r="U162" t="e">
        <v>#REF!</v>
      </c>
      <c r="V162" t="e">
        <v>#REF!</v>
      </c>
      <c r="W162" t="e">
        <v>#REF!</v>
      </c>
      <c r="X162" s="442" t="e">
        <v>#REF!</v>
      </c>
    </row>
    <row r="163" spans="2:24">
      <c r="B163" t="e">
        <v>#REF!</v>
      </c>
      <c r="C163" t="e">
        <v>#REF!</v>
      </c>
      <c r="D163" t="e">
        <v>#REF!</v>
      </c>
      <c r="E163" t="e">
        <v>#REF!</v>
      </c>
      <c r="F163" s="440" t="e">
        <v>#REF!</v>
      </c>
      <c r="G163" t="e">
        <v>#REF!</v>
      </c>
      <c r="H163" t="e">
        <v>#REF!</v>
      </c>
      <c r="I163" t="e">
        <v>#REF!</v>
      </c>
      <c r="J163" t="e">
        <v>#REF!</v>
      </c>
      <c r="K163" t="e">
        <v>#REF!</v>
      </c>
      <c r="L163" s="442" t="e">
        <v>#REF!</v>
      </c>
      <c r="M163" t="e">
        <v>#REF!</v>
      </c>
      <c r="N163" t="e">
        <v>#REF!</v>
      </c>
      <c r="O163" t="e">
        <v>#REF!</v>
      </c>
      <c r="P163" s="442" t="e">
        <v>#REF!</v>
      </c>
      <c r="Q163" t="e">
        <v>#REF!</v>
      </c>
      <c r="R163" t="e">
        <v>#REF!</v>
      </c>
      <c r="S163" s="51" t="e">
        <v>#REF!</v>
      </c>
      <c r="T163" s="442" t="e">
        <v>#REF!</v>
      </c>
      <c r="U163" t="e">
        <v>#REF!</v>
      </c>
      <c r="V163" t="e">
        <v>#REF!</v>
      </c>
      <c r="W163" t="e">
        <v>#REF!</v>
      </c>
      <c r="X163" s="442" t="e">
        <v>#REF!</v>
      </c>
    </row>
    <row r="164" spans="2:24">
      <c r="B164" t="e">
        <v>#REF!</v>
      </c>
      <c r="C164" t="e">
        <v>#REF!</v>
      </c>
      <c r="D164" t="e">
        <v>#REF!</v>
      </c>
      <c r="E164" t="e">
        <v>#REF!</v>
      </c>
      <c r="F164" s="440" t="e">
        <v>#REF!</v>
      </c>
      <c r="G164" t="e">
        <v>#REF!</v>
      </c>
      <c r="H164" t="e">
        <v>#REF!</v>
      </c>
      <c r="I164" t="e">
        <v>#REF!</v>
      </c>
      <c r="J164" t="e">
        <v>#REF!</v>
      </c>
      <c r="K164" t="e">
        <v>#REF!</v>
      </c>
      <c r="L164" s="442" t="e">
        <v>#REF!</v>
      </c>
      <c r="M164" t="e">
        <v>#REF!</v>
      </c>
      <c r="N164" t="e">
        <v>#REF!</v>
      </c>
      <c r="O164" t="e">
        <v>#REF!</v>
      </c>
      <c r="P164" s="442" t="e">
        <v>#REF!</v>
      </c>
      <c r="Q164" t="e">
        <v>#REF!</v>
      </c>
      <c r="R164" t="e">
        <v>#REF!</v>
      </c>
      <c r="S164" s="51" t="e">
        <v>#REF!</v>
      </c>
      <c r="T164" s="442" t="e">
        <v>#REF!</v>
      </c>
      <c r="U164" t="e">
        <v>#REF!</v>
      </c>
      <c r="V164" t="e">
        <v>#REF!</v>
      </c>
      <c r="W164" t="e">
        <v>#REF!</v>
      </c>
      <c r="X164" s="442" t="e">
        <v>#REF!</v>
      </c>
    </row>
    <row r="165" spans="2:24">
      <c r="B165" t="e">
        <v>#REF!</v>
      </c>
      <c r="C165" t="e">
        <v>#REF!</v>
      </c>
      <c r="D165" t="e">
        <v>#REF!</v>
      </c>
      <c r="E165" t="e">
        <v>#REF!</v>
      </c>
      <c r="F165" s="440" t="e">
        <v>#REF!</v>
      </c>
      <c r="G165" t="e">
        <v>#REF!</v>
      </c>
      <c r="H165" t="e">
        <v>#REF!</v>
      </c>
      <c r="I165" t="e">
        <v>#REF!</v>
      </c>
      <c r="J165" t="e">
        <v>#REF!</v>
      </c>
      <c r="K165" t="e">
        <v>#REF!</v>
      </c>
      <c r="L165" s="442" t="e">
        <v>#REF!</v>
      </c>
      <c r="M165" t="e">
        <v>#REF!</v>
      </c>
      <c r="N165" t="e">
        <v>#REF!</v>
      </c>
      <c r="O165" t="e">
        <v>#REF!</v>
      </c>
      <c r="P165" s="442" t="e">
        <v>#REF!</v>
      </c>
      <c r="Q165" t="e">
        <v>#REF!</v>
      </c>
      <c r="R165" t="e">
        <v>#REF!</v>
      </c>
      <c r="S165" s="51" t="e">
        <v>#REF!</v>
      </c>
      <c r="T165" s="442" t="e">
        <v>#REF!</v>
      </c>
      <c r="U165" t="e">
        <v>#REF!</v>
      </c>
      <c r="V165" t="e">
        <v>#REF!</v>
      </c>
      <c r="W165" t="e">
        <v>#REF!</v>
      </c>
      <c r="X165" s="442" t="e">
        <v>#REF!</v>
      </c>
    </row>
    <row r="166" spans="2:24">
      <c r="B166" t="e">
        <v>#REF!</v>
      </c>
      <c r="C166" t="e">
        <v>#REF!</v>
      </c>
      <c r="D166" t="e">
        <v>#REF!</v>
      </c>
      <c r="E166" t="e">
        <v>#REF!</v>
      </c>
      <c r="F166" s="440" t="e">
        <v>#REF!</v>
      </c>
      <c r="G166" t="e">
        <v>#REF!</v>
      </c>
      <c r="H166" t="e">
        <v>#REF!</v>
      </c>
      <c r="I166" t="e">
        <v>#REF!</v>
      </c>
      <c r="J166" t="e">
        <v>#REF!</v>
      </c>
      <c r="K166" t="e">
        <v>#REF!</v>
      </c>
      <c r="L166" s="442" t="e">
        <v>#REF!</v>
      </c>
      <c r="M166" t="e">
        <v>#REF!</v>
      </c>
      <c r="N166" t="e">
        <v>#REF!</v>
      </c>
      <c r="O166" t="e">
        <v>#REF!</v>
      </c>
      <c r="P166" s="442" t="e">
        <v>#REF!</v>
      </c>
      <c r="Q166" t="e">
        <v>#REF!</v>
      </c>
      <c r="R166" t="e">
        <v>#REF!</v>
      </c>
      <c r="S166" s="51" t="e">
        <v>#REF!</v>
      </c>
      <c r="T166" s="442" t="e">
        <v>#REF!</v>
      </c>
      <c r="U166" t="e">
        <v>#REF!</v>
      </c>
      <c r="V166" t="e">
        <v>#REF!</v>
      </c>
      <c r="W166" t="e">
        <v>#REF!</v>
      </c>
      <c r="X166" s="442" t="e">
        <v>#REF!</v>
      </c>
    </row>
    <row r="167" spans="2:24">
      <c r="B167" t="e">
        <v>#REF!</v>
      </c>
      <c r="C167" t="e">
        <v>#REF!</v>
      </c>
      <c r="D167" t="e">
        <v>#REF!</v>
      </c>
      <c r="E167" t="e">
        <v>#REF!</v>
      </c>
      <c r="F167" s="440" t="e">
        <v>#REF!</v>
      </c>
      <c r="G167" t="e">
        <v>#REF!</v>
      </c>
      <c r="H167" t="e">
        <v>#REF!</v>
      </c>
      <c r="I167" t="e">
        <v>#REF!</v>
      </c>
      <c r="J167" t="e">
        <v>#REF!</v>
      </c>
      <c r="K167" t="e">
        <v>#REF!</v>
      </c>
      <c r="L167" s="442" t="e">
        <v>#REF!</v>
      </c>
      <c r="M167" t="e">
        <v>#REF!</v>
      </c>
      <c r="N167" t="e">
        <v>#REF!</v>
      </c>
      <c r="O167" t="e">
        <v>#REF!</v>
      </c>
      <c r="P167" s="442" t="e">
        <v>#REF!</v>
      </c>
      <c r="Q167" t="e">
        <v>#REF!</v>
      </c>
      <c r="R167" t="e">
        <v>#REF!</v>
      </c>
      <c r="S167" s="51" t="e">
        <v>#REF!</v>
      </c>
      <c r="T167" s="442" t="e">
        <v>#REF!</v>
      </c>
      <c r="U167" t="e">
        <v>#REF!</v>
      </c>
      <c r="V167" t="e">
        <v>#REF!</v>
      </c>
      <c r="W167" t="e">
        <v>#REF!</v>
      </c>
      <c r="X167" s="442" t="e">
        <v>#REF!</v>
      </c>
    </row>
    <row r="168" spans="2:24">
      <c r="B168" t="e">
        <v>#REF!</v>
      </c>
      <c r="C168" t="e">
        <v>#REF!</v>
      </c>
      <c r="D168" t="e">
        <v>#REF!</v>
      </c>
      <c r="E168" t="e">
        <v>#REF!</v>
      </c>
      <c r="F168" s="440" t="e">
        <v>#REF!</v>
      </c>
      <c r="G168" t="e">
        <v>#REF!</v>
      </c>
      <c r="H168" t="e">
        <v>#REF!</v>
      </c>
      <c r="I168" t="e">
        <v>#REF!</v>
      </c>
      <c r="J168" t="e">
        <v>#REF!</v>
      </c>
      <c r="K168" t="e">
        <v>#REF!</v>
      </c>
      <c r="L168" s="442" t="e">
        <v>#REF!</v>
      </c>
      <c r="M168" t="e">
        <v>#REF!</v>
      </c>
      <c r="N168" t="e">
        <v>#REF!</v>
      </c>
      <c r="O168" t="e">
        <v>#REF!</v>
      </c>
      <c r="P168" s="442" t="e">
        <v>#REF!</v>
      </c>
      <c r="Q168" t="e">
        <v>#REF!</v>
      </c>
      <c r="R168" t="e">
        <v>#REF!</v>
      </c>
      <c r="S168" s="51" t="e">
        <v>#REF!</v>
      </c>
      <c r="T168" s="442" t="e">
        <v>#REF!</v>
      </c>
      <c r="U168" t="e">
        <v>#REF!</v>
      </c>
      <c r="V168" t="e">
        <v>#REF!</v>
      </c>
      <c r="W168" t="e">
        <v>#REF!</v>
      </c>
      <c r="X168" s="442" t="e">
        <v>#REF!</v>
      </c>
    </row>
    <row r="169" spans="2:24">
      <c r="B169" t="e">
        <v>#REF!</v>
      </c>
      <c r="C169" t="e">
        <v>#REF!</v>
      </c>
      <c r="D169" t="e">
        <v>#REF!</v>
      </c>
      <c r="E169" t="e">
        <v>#REF!</v>
      </c>
      <c r="F169" s="440" t="e">
        <v>#REF!</v>
      </c>
      <c r="G169" t="e">
        <v>#REF!</v>
      </c>
      <c r="H169" t="e">
        <v>#REF!</v>
      </c>
      <c r="I169" t="e">
        <v>#REF!</v>
      </c>
      <c r="J169" t="e">
        <v>#REF!</v>
      </c>
      <c r="K169" t="e">
        <v>#REF!</v>
      </c>
      <c r="L169" s="442" t="e">
        <v>#REF!</v>
      </c>
      <c r="M169" t="e">
        <v>#REF!</v>
      </c>
      <c r="N169" t="e">
        <v>#REF!</v>
      </c>
      <c r="O169" t="e">
        <v>#REF!</v>
      </c>
      <c r="P169" s="442" t="e">
        <v>#REF!</v>
      </c>
      <c r="Q169" t="e">
        <v>#REF!</v>
      </c>
      <c r="R169" t="e">
        <v>#REF!</v>
      </c>
      <c r="S169" s="51" t="e">
        <v>#REF!</v>
      </c>
      <c r="T169" s="442" t="e">
        <v>#REF!</v>
      </c>
      <c r="U169" t="e">
        <v>#REF!</v>
      </c>
      <c r="V169" t="e">
        <v>#REF!</v>
      </c>
      <c r="W169" t="e">
        <v>#REF!</v>
      </c>
      <c r="X169" s="442" t="e">
        <v>#REF!</v>
      </c>
    </row>
    <row r="170" spans="2:24">
      <c r="B170" t="e">
        <v>#REF!</v>
      </c>
      <c r="C170" t="e">
        <v>#REF!</v>
      </c>
      <c r="D170" t="e">
        <v>#REF!</v>
      </c>
      <c r="E170" t="e">
        <v>#REF!</v>
      </c>
      <c r="F170" s="440" t="e">
        <v>#REF!</v>
      </c>
      <c r="G170" t="e">
        <v>#REF!</v>
      </c>
      <c r="H170" t="e">
        <v>#REF!</v>
      </c>
      <c r="I170" t="e">
        <v>#REF!</v>
      </c>
      <c r="J170" t="e">
        <v>#REF!</v>
      </c>
      <c r="K170" t="e">
        <v>#REF!</v>
      </c>
      <c r="L170" s="442" t="e">
        <v>#REF!</v>
      </c>
      <c r="M170" t="e">
        <v>#REF!</v>
      </c>
      <c r="N170" t="e">
        <v>#REF!</v>
      </c>
      <c r="O170" t="e">
        <v>#REF!</v>
      </c>
      <c r="P170" s="442" t="e">
        <v>#REF!</v>
      </c>
      <c r="Q170" t="e">
        <v>#REF!</v>
      </c>
      <c r="R170" t="e">
        <v>#REF!</v>
      </c>
      <c r="S170" s="51" t="e">
        <v>#REF!</v>
      </c>
      <c r="T170" s="442" t="e">
        <v>#REF!</v>
      </c>
      <c r="U170" t="e">
        <v>#REF!</v>
      </c>
      <c r="V170" t="e">
        <v>#REF!</v>
      </c>
      <c r="W170" t="e">
        <v>#REF!</v>
      </c>
      <c r="X170" s="442" t="e">
        <v>#REF!</v>
      </c>
    </row>
    <row r="171" spans="2:24">
      <c r="B171" t="e">
        <v>#REF!</v>
      </c>
      <c r="C171" t="e">
        <v>#REF!</v>
      </c>
      <c r="D171" t="e">
        <v>#REF!</v>
      </c>
      <c r="E171" t="e">
        <v>#REF!</v>
      </c>
      <c r="F171" s="440" t="e">
        <v>#REF!</v>
      </c>
      <c r="G171" t="e">
        <v>#REF!</v>
      </c>
      <c r="H171" t="e">
        <v>#REF!</v>
      </c>
      <c r="I171" t="e">
        <v>#REF!</v>
      </c>
      <c r="J171" t="e">
        <v>#REF!</v>
      </c>
      <c r="K171" t="e">
        <v>#REF!</v>
      </c>
      <c r="L171" s="442" t="e">
        <v>#REF!</v>
      </c>
      <c r="M171" t="e">
        <v>#REF!</v>
      </c>
      <c r="N171" t="e">
        <v>#REF!</v>
      </c>
      <c r="O171" t="e">
        <v>#REF!</v>
      </c>
      <c r="P171" s="442" t="e">
        <v>#REF!</v>
      </c>
      <c r="Q171" t="e">
        <v>#REF!</v>
      </c>
      <c r="R171" t="e">
        <v>#REF!</v>
      </c>
      <c r="S171" s="51" t="e">
        <v>#REF!</v>
      </c>
      <c r="T171" s="442" t="e">
        <v>#REF!</v>
      </c>
      <c r="U171" t="e">
        <v>#REF!</v>
      </c>
      <c r="V171" t="e">
        <v>#REF!</v>
      </c>
      <c r="W171" t="e">
        <v>#REF!</v>
      </c>
      <c r="X171" s="442" t="e">
        <v>#REF!</v>
      </c>
    </row>
    <row r="172" spans="2:24">
      <c r="B172" t="e">
        <v>#REF!</v>
      </c>
      <c r="C172" t="e">
        <v>#REF!</v>
      </c>
      <c r="D172" t="e">
        <v>#REF!</v>
      </c>
      <c r="E172" t="e">
        <v>#REF!</v>
      </c>
      <c r="F172" s="440" t="e">
        <v>#REF!</v>
      </c>
      <c r="G172" t="e">
        <v>#REF!</v>
      </c>
      <c r="H172" t="e">
        <v>#REF!</v>
      </c>
      <c r="I172" t="e">
        <v>#REF!</v>
      </c>
      <c r="J172" t="e">
        <v>#REF!</v>
      </c>
      <c r="K172" t="e">
        <v>#REF!</v>
      </c>
      <c r="L172" s="442" t="e">
        <v>#REF!</v>
      </c>
      <c r="M172" t="e">
        <v>#REF!</v>
      </c>
      <c r="N172" t="e">
        <v>#REF!</v>
      </c>
      <c r="O172" t="e">
        <v>#REF!</v>
      </c>
      <c r="P172" s="442" t="e">
        <v>#REF!</v>
      </c>
      <c r="Q172" t="e">
        <v>#REF!</v>
      </c>
      <c r="R172" t="e">
        <v>#REF!</v>
      </c>
      <c r="S172" s="51" t="e">
        <v>#REF!</v>
      </c>
      <c r="T172" s="442" t="e">
        <v>#REF!</v>
      </c>
      <c r="U172" t="e">
        <v>#REF!</v>
      </c>
      <c r="V172" t="e">
        <v>#REF!</v>
      </c>
      <c r="W172" t="e">
        <v>#REF!</v>
      </c>
      <c r="X172" s="442" t="e">
        <v>#REF!</v>
      </c>
    </row>
    <row r="173" spans="2:24">
      <c r="B173" t="e">
        <v>#REF!</v>
      </c>
      <c r="C173" t="e">
        <v>#REF!</v>
      </c>
      <c r="D173" t="e">
        <v>#REF!</v>
      </c>
      <c r="E173" t="e">
        <v>#REF!</v>
      </c>
      <c r="F173" s="440" t="e">
        <v>#REF!</v>
      </c>
      <c r="G173" t="e">
        <v>#REF!</v>
      </c>
      <c r="H173" t="e">
        <v>#REF!</v>
      </c>
      <c r="I173" t="e">
        <v>#REF!</v>
      </c>
      <c r="J173" t="e">
        <v>#REF!</v>
      </c>
      <c r="K173" t="e">
        <v>#REF!</v>
      </c>
      <c r="L173" s="442" t="e">
        <v>#REF!</v>
      </c>
      <c r="M173" t="e">
        <v>#REF!</v>
      </c>
      <c r="N173" t="e">
        <v>#REF!</v>
      </c>
      <c r="O173" t="e">
        <v>#REF!</v>
      </c>
      <c r="P173" s="442" t="e">
        <v>#REF!</v>
      </c>
      <c r="Q173" t="e">
        <v>#REF!</v>
      </c>
      <c r="R173" t="e">
        <v>#REF!</v>
      </c>
      <c r="S173" s="51" t="e">
        <v>#REF!</v>
      </c>
      <c r="T173" s="442" t="e">
        <v>#REF!</v>
      </c>
      <c r="U173" t="e">
        <v>#REF!</v>
      </c>
      <c r="V173" t="e">
        <v>#REF!</v>
      </c>
      <c r="W173" t="e">
        <v>#REF!</v>
      </c>
      <c r="X173" s="442" t="e">
        <v>#REF!</v>
      </c>
    </row>
    <row r="174" spans="2:24">
      <c r="B174" t="e">
        <v>#REF!</v>
      </c>
      <c r="C174" t="e">
        <v>#REF!</v>
      </c>
      <c r="D174" t="e">
        <v>#REF!</v>
      </c>
      <c r="E174" t="e">
        <v>#REF!</v>
      </c>
      <c r="F174" s="440" t="e">
        <v>#REF!</v>
      </c>
      <c r="G174" t="e">
        <v>#REF!</v>
      </c>
      <c r="H174" t="e">
        <v>#REF!</v>
      </c>
      <c r="I174" t="e">
        <v>#REF!</v>
      </c>
      <c r="J174" t="e">
        <v>#REF!</v>
      </c>
      <c r="K174" t="e">
        <v>#REF!</v>
      </c>
      <c r="L174" s="442" t="e">
        <v>#REF!</v>
      </c>
      <c r="M174" t="e">
        <v>#REF!</v>
      </c>
      <c r="N174" t="e">
        <v>#REF!</v>
      </c>
      <c r="O174" t="e">
        <v>#REF!</v>
      </c>
      <c r="P174" s="442" t="e">
        <v>#REF!</v>
      </c>
      <c r="Q174" t="e">
        <v>#REF!</v>
      </c>
      <c r="R174" t="e">
        <v>#REF!</v>
      </c>
      <c r="S174" s="51" t="e">
        <v>#REF!</v>
      </c>
      <c r="T174" s="442" t="e">
        <v>#REF!</v>
      </c>
      <c r="U174" t="e">
        <v>#REF!</v>
      </c>
      <c r="V174" t="e">
        <v>#REF!</v>
      </c>
      <c r="W174" t="e">
        <v>#REF!</v>
      </c>
      <c r="X174" s="442" t="e">
        <v>#REF!</v>
      </c>
    </row>
    <row r="175" spans="2:24">
      <c r="B175" t="e">
        <v>#REF!</v>
      </c>
      <c r="C175" t="e">
        <v>#REF!</v>
      </c>
      <c r="D175" t="e">
        <v>#REF!</v>
      </c>
      <c r="E175" t="e">
        <v>#REF!</v>
      </c>
      <c r="F175" s="440" t="e">
        <v>#REF!</v>
      </c>
      <c r="G175" t="e">
        <v>#REF!</v>
      </c>
      <c r="H175" t="e">
        <v>#REF!</v>
      </c>
      <c r="I175" t="e">
        <v>#REF!</v>
      </c>
      <c r="J175" t="e">
        <v>#REF!</v>
      </c>
      <c r="K175" t="e">
        <v>#REF!</v>
      </c>
      <c r="L175" s="442" t="e">
        <v>#REF!</v>
      </c>
      <c r="M175" t="e">
        <v>#REF!</v>
      </c>
      <c r="N175" t="e">
        <v>#REF!</v>
      </c>
      <c r="O175" t="e">
        <v>#REF!</v>
      </c>
      <c r="P175" s="442" t="e">
        <v>#REF!</v>
      </c>
      <c r="Q175" t="e">
        <v>#REF!</v>
      </c>
      <c r="R175" t="e">
        <v>#REF!</v>
      </c>
      <c r="S175" s="51" t="e">
        <v>#REF!</v>
      </c>
      <c r="T175" s="442" t="e">
        <v>#REF!</v>
      </c>
      <c r="U175" t="e">
        <v>#REF!</v>
      </c>
      <c r="V175" t="e">
        <v>#REF!</v>
      </c>
      <c r="W175" t="e">
        <v>#REF!</v>
      </c>
      <c r="X175" s="442" t="e">
        <v>#REF!</v>
      </c>
    </row>
    <row r="176" spans="2:24">
      <c r="B176" t="e">
        <v>#REF!</v>
      </c>
      <c r="C176" t="e">
        <v>#REF!</v>
      </c>
      <c r="D176" t="e">
        <v>#REF!</v>
      </c>
      <c r="E176" t="e">
        <v>#REF!</v>
      </c>
      <c r="F176" s="440" t="e">
        <v>#REF!</v>
      </c>
      <c r="G176" t="e">
        <v>#REF!</v>
      </c>
      <c r="H176" t="e">
        <v>#REF!</v>
      </c>
      <c r="I176" t="e">
        <v>#REF!</v>
      </c>
      <c r="J176" t="e">
        <v>#REF!</v>
      </c>
      <c r="K176" t="e">
        <v>#REF!</v>
      </c>
      <c r="L176" s="442" t="e">
        <v>#REF!</v>
      </c>
      <c r="M176" t="e">
        <v>#REF!</v>
      </c>
      <c r="N176" t="e">
        <v>#REF!</v>
      </c>
      <c r="O176" t="e">
        <v>#REF!</v>
      </c>
      <c r="P176" s="442" t="e">
        <v>#REF!</v>
      </c>
      <c r="Q176" t="e">
        <v>#REF!</v>
      </c>
      <c r="R176" t="e">
        <v>#REF!</v>
      </c>
      <c r="S176" s="51" t="e">
        <v>#REF!</v>
      </c>
      <c r="T176" s="442" t="e">
        <v>#REF!</v>
      </c>
      <c r="U176" t="e">
        <v>#REF!</v>
      </c>
      <c r="V176" t="e">
        <v>#REF!</v>
      </c>
      <c r="W176" t="e">
        <v>#REF!</v>
      </c>
      <c r="X176" s="442" t="e">
        <v>#REF!</v>
      </c>
    </row>
    <row r="177" spans="2:24">
      <c r="B177" t="e">
        <v>#REF!</v>
      </c>
      <c r="C177" t="e">
        <v>#REF!</v>
      </c>
      <c r="D177" t="e">
        <v>#REF!</v>
      </c>
      <c r="E177" t="e">
        <v>#REF!</v>
      </c>
      <c r="F177" s="440" t="e">
        <v>#REF!</v>
      </c>
      <c r="G177" t="e">
        <v>#REF!</v>
      </c>
      <c r="H177" t="e">
        <v>#REF!</v>
      </c>
      <c r="I177" t="e">
        <v>#REF!</v>
      </c>
      <c r="J177" t="e">
        <v>#REF!</v>
      </c>
      <c r="K177" t="e">
        <v>#REF!</v>
      </c>
      <c r="L177" s="442" t="e">
        <v>#REF!</v>
      </c>
      <c r="M177" t="e">
        <v>#REF!</v>
      </c>
      <c r="N177" t="e">
        <v>#REF!</v>
      </c>
      <c r="O177" t="e">
        <v>#REF!</v>
      </c>
      <c r="P177" s="442" t="e">
        <v>#REF!</v>
      </c>
      <c r="Q177" t="e">
        <v>#REF!</v>
      </c>
      <c r="R177" t="e">
        <v>#REF!</v>
      </c>
      <c r="S177" s="51" t="e">
        <v>#REF!</v>
      </c>
      <c r="T177" s="442" t="e">
        <v>#REF!</v>
      </c>
      <c r="U177" t="e">
        <v>#REF!</v>
      </c>
      <c r="V177" t="e">
        <v>#REF!</v>
      </c>
      <c r="W177" t="e">
        <v>#REF!</v>
      </c>
      <c r="X177" s="442" t="e">
        <v>#REF!</v>
      </c>
    </row>
    <row r="178" spans="2:24">
      <c r="B178" t="e">
        <v>#REF!</v>
      </c>
      <c r="C178" t="e">
        <v>#REF!</v>
      </c>
      <c r="D178" t="e">
        <v>#REF!</v>
      </c>
      <c r="E178" t="e">
        <v>#REF!</v>
      </c>
      <c r="F178" s="440" t="e">
        <v>#REF!</v>
      </c>
      <c r="G178" t="e">
        <v>#REF!</v>
      </c>
      <c r="H178" t="e">
        <v>#REF!</v>
      </c>
      <c r="I178" t="e">
        <v>#REF!</v>
      </c>
      <c r="J178" t="e">
        <v>#REF!</v>
      </c>
      <c r="K178" t="e">
        <v>#REF!</v>
      </c>
      <c r="L178" s="442" t="e">
        <v>#REF!</v>
      </c>
      <c r="M178" t="e">
        <v>#REF!</v>
      </c>
      <c r="N178" t="e">
        <v>#REF!</v>
      </c>
      <c r="O178" t="e">
        <v>#REF!</v>
      </c>
      <c r="P178" s="442" t="e">
        <v>#REF!</v>
      </c>
      <c r="Q178" t="e">
        <v>#REF!</v>
      </c>
      <c r="R178" t="e">
        <v>#REF!</v>
      </c>
      <c r="S178" s="51" t="e">
        <v>#REF!</v>
      </c>
      <c r="T178" s="442" t="e">
        <v>#REF!</v>
      </c>
      <c r="U178" t="e">
        <v>#REF!</v>
      </c>
      <c r="V178" t="e">
        <v>#REF!</v>
      </c>
      <c r="W178" t="e">
        <v>#REF!</v>
      </c>
      <c r="X178" s="442" t="e">
        <v>#REF!</v>
      </c>
    </row>
    <row r="179" spans="2:24">
      <c r="B179" t="e">
        <v>#REF!</v>
      </c>
      <c r="C179" t="e">
        <v>#REF!</v>
      </c>
      <c r="D179" t="e">
        <v>#REF!</v>
      </c>
      <c r="E179" t="e">
        <v>#REF!</v>
      </c>
      <c r="F179" s="440" t="e">
        <v>#REF!</v>
      </c>
      <c r="G179" t="e">
        <v>#REF!</v>
      </c>
      <c r="H179" t="e">
        <v>#REF!</v>
      </c>
      <c r="I179" t="e">
        <v>#REF!</v>
      </c>
      <c r="J179" t="e">
        <v>#REF!</v>
      </c>
      <c r="K179" t="e">
        <v>#REF!</v>
      </c>
      <c r="L179" s="442" t="e">
        <v>#REF!</v>
      </c>
      <c r="M179" t="e">
        <v>#REF!</v>
      </c>
      <c r="N179" t="e">
        <v>#REF!</v>
      </c>
      <c r="O179" t="e">
        <v>#REF!</v>
      </c>
      <c r="P179" s="442" t="e">
        <v>#REF!</v>
      </c>
      <c r="Q179" t="e">
        <v>#REF!</v>
      </c>
      <c r="R179" t="e">
        <v>#REF!</v>
      </c>
      <c r="S179" s="51" t="e">
        <v>#REF!</v>
      </c>
      <c r="T179" s="442" t="e">
        <v>#REF!</v>
      </c>
      <c r="U179" t="e">
        <v>#REF!</v>
      </c>
      <c r="V179" t="e">
        <v>#REF!</v>
      </c>
      <c r="W179" t="e">
        <v>#REF!</v>
      </c>
      <c r="X179" s="442" t="e">
        <v>#REF!</v>
      </c>
    </row>
    <row r="180" spans="2:24">
      <c r="B180" t="e">
        <v>#REF!</v>
      </c>
      <c r="C180" t="e">
        <v>#REF!</v>
      </c>
      <c r="D180" t="e">
        <v>#REF!</v>
      </c>
      <c r="E180" t="e">
        <v>#REF!</v>
      </c>
      <c r="F180" s="440" t="e">
        <v>#REF!</v>
      </c>
      <c r="G180" t="e">
        <v>#REF!</v>
      </c>
      <c r="H180" t="e">
        <v>#REF!</v>
      </c>
      <c r="I180" t="e">
        <v>#REF!</v>
      </c>
      <c r="J180" t="e">
        <v>#REF!</v>
      </c>
      <c r="K180" t="e">
        <v>#REF!</v>
      </c>
      <c r="L180" s="442" t="e">
        <v>#REF!</v>
      </c>
      <c r="M180" t="e">
        <v>#REF!</v>
      </c>
      <c r="N180" t="e">
        <v>#REF!</v>
      </c>
      <c r="O180" t="e">
        <v>#REF!</v>
      </c>
      <c r="P180" s="442" t="e">
        <v>#REF!</v>
      </c>
      <c r="Q180" t="e">
        <v>#REF!</v>
      </c>
      <c r="R180" t="e">
        <v>#REF!</v>
      </c>
      <c r="S180" s="51" t="e">
        <v>#REF!</v>
      </c>
      <c r="T180" s="442" t="e">
        <v>#REF!</v>
      </c>
      <c r="U180" t="e">
        <v>#REF!</v>
      </c>
      <c r="V180" t="e">
        <v>#REF!</v>
      </c>
      <c r="W180" t="e">
        <v>#REF!</v>
      </c>
      <c r="X180" s="442" t="e">
        <v>#REF!</v>
      </c>
    </row>
    <row r="181" spans="2:24">
      <c r="B181" t="e">
        <v>#REF!</v>
      </c>
      <c r="C181" t="e">
        <v>#REF!</v>
      </c>
      <c r="D181" t="e">
        <v>#REF!</v>
      </c>
      <c r="E181" t="e">
        <v>#REF!</v>
      </c>
      <c r="F181" s="440" t="e">
        <v>#REF!</v>
      </c>
      <c r="G181" t="e">
        <v>#REF!</v>
      </c>
      <c r="H181" t="e">
        <v>#REF!</v>
      </c>
      <c r="I181" t="e">
        <v>#REF!</v>
      </c>
      <c r="J181" t="e">
        <v>#REF!</v>
      </c>
      <c r="K181" t="e">
        <v>#REF!</v>
      </c>
      <c r="L181" s="442" t="e">
        <v>#REF!</v>
      </c>
      <c r="M181" t="e">
        <v>#REF!</v>
      </c>
      <c r="N181" t="e">
        <v>#REF!</v>
      </c>
      <c r="O181" t="e">
        <v>#REF!</v>
      </c>
      <c r="P181" s="442" t="e">
        <v>#REF!</v>
      </c>
      <c r="Q181" t="e">
        <v>#REF!</v>
      </c>
      <c r="R181" t="e">
        <v>#REF!</v>
      </c>
      <c r="S181" s="51" t="e">
        <v>#REF!</v>
      </c>
      <c r="T181" s="442" t="e">
        <v>#REF!</v>
      </c>
      <c r="U181" t="e">
        <v>#REF!</v>
      </c>
      <c r="V181" t="e">
        <v>#REF!</v>
      </c>
      <c r="W181" t="e">
        <v>#REF!</v>
      </c>
      <c r="X181" s="442" t="e">
        <v>#REF!</v>
      </c>
    </row>
    <row r="182" spans="2:24">
      <c r="B182" t="e">
        <v>#REF!</v>
      </c>
      <c r="C182" t="e">
        <v>#REF!</v>
      </c>
      <c r="D182" t="e">
        <v>#REF!</v>
      </c>
      <c r="E182" t="e">
        <v>#REF!</v>
      </c>
      <c r="F182" s="440" t="e">
        <v>#REF!</v>
      </c>
      <c r="G182" t="e">
        <v>#REF!</v>
      </c>
      <c r="H182" t="e">
        <v>#REF!</v>
      </c>
      <c r="I182" t="e">
        <v>#REF!</v>
      </c>
      <c r="J182" t="e">
        <v>#REF!</v>
      </c>
      <c r="K182" t="e">
        <v>#REF!</v>
      </c>
      <c r="L182" s="442" t="e">
        <v>#REF!</v>
      </c>
      <c r="M182" t="e">
        <v>#REF!</v>
      </c>
      <c r="N182" t="e">
        <v>#REF!</v>
      </c>
      <c r="O182" t="e">
        <v>#REF!</v>
      </c>
      <c r="P182" s="442" t="e">
        <v>#REF!</v>
      </c>
      <c r="Q182" t="e">
        <v>#REF!</v>
      </c>
      <c r="R182" t="e">
        <v>#REF!</v>
      </c>
      <c r="S182" s="51" t="e">
        <v>#REF!</v>
      </c>
      <c r="T182" s="442" t="e">
        <v>#REF!</v>
      </c>
      <c r="U182" t="e">
        <v>#REF!</v>
      </c>
      <c r="V182" t="e">
        <v>#REF!</v>
      </c>
      <c r="W182" t="e">
        <v>#REF!</v>
      </c>
      <c r="X182" s="442" t="e">
        <v>#REF!</v>
      </c>
    </row>
    <row r="183" spans="2:24">
      <c r="B183" t="e">
        <v>#REF!</v>
      </c>
      <c r="C183" t="e">
        <v>#REF!</v>
      </c>
      <c r="D183" t="e">
        <v>#REF!</v>
      </c>
      <c r="E183" t="e">
        <v>#REF!</v>
      </c>
      <c r="F183" s="440" t="e">
        <v>#REF!</v>
      </c>
      <c r="G183" t="e">
        <v>#REF!</v>
      </c>
      <c r="H183" t="e">
        <v>#REF!</v>
      </c>
      <c r="I183" t="e">
        <v>#REF!</v>
      </c>
      <c r="J183" t="e">
        <v>#REF!</v>
      </c>
      <c r="K183" t="e">
        <v>#REF!</v>
      </c>
      <c r="L183" s="442" t="e">
        <v>#REF!</v>
      </c>
      <c r="M183" t="e">
        <v>#REF!</v>
      </c>
      <c r="N183" t="e">
        <v>#REF!</v>
      </c>
      <c r="O183" t="e">
        <v>#REF!</v>
      </c>
      <c r="P183" s="442" t="e">
        <v>#REF!</v>
      </c>
      <c r="Q183" t="e">
        <v>#REF!</v>
      </c>
      <c r="R183" t="e">
        <v>#REF!</v>
      </c>
      <c r="S183" s="51" t="e">
        <v>#REF!</v>
      </c>
      <c r="T183" s="442" t="e">
        <v>#REF!</v>
      </c>
      <c r="U183" t="e">
        <v>#REF!</v>
      </c>
      <c r="V183" t="e">
        <v>#REF!</v>
      </c>
      <c r="W183" t="e">
        <v>#REF!</v>
      </c>
      <c r="X183" s="442" t="e">
        <v>#REF!</v>
      </c>
    </row>
    <row r="184" spans="2:24">
      <c r="B184" t="e">
        <v>#REF!</v>
      </c>
      <c r="C184" t="e">
        <v>#REF!</v>
      </c>
      <c r="D184" t="e">
        <v>#REF!</v>
      </c>
      <c r="E184" t="e">
        <v>#REF!</v>
      </c>
      <c r="F184" s="440" t="e">
        <v>#REF!</v>
      </c>
      <c r="G184" t="e">
        <v>#REF!</v>
      </c>
      <c r="H184" t="e">
        <v>#REF!</v>
      </c>
      <c r="I184" t="e">
        <v>#REF!</v>
      </c>
      <c r="J184" t="e">
        <v>#REF!</v>
      </c>
      <c r="K184" t="e">
        <v>#REF!</v>
      </c>
      <c r="L184" s="442" t="e">
        <v>#REF!</v>
      </c>
      <c r="M184" t="e">
        <v>#REF!</v>
      </c>
      <c r="N184" t="e">
        <v>#REF!</v>
      </c>
      <c r="O184" t="e">
        <v>#REF!</v>
      </c>
      <c r="P184" s="442" t="e">
        <v>#REF!</v>
      </c>
      <c r="Q184" t="e">
        <v>#REF!</v>
      </c>
      <c r="R184" t="e">
        <v>#REF!</v>
      </c>
      <c r="S184" s="51" t="e">
        <v>#REF!</v>
      </c>
      <c r="T184" s="442" t="e">
        <v>#REF!</v>
      </c>
      <c r="U184" t="e">
        <v>#REF!</v>
      </c>
      <c r="V184" t="e">
        <v>#REF!</v>
      </c>
      <c r="W184" t="e">
        <v>#REF!</v>
      </c>
      <c r="X184" s="442" t="e">
        <v>#REF!</v>
      </c>
    </row>
    <row r="185" spans="2:24">
      <c r="B185" t="e">
        <v>#REF!</v>
      </c>
      <c r="C185" t="e">
        <v>#REF!</v>
      </c>
      <c r="D185" t="e">
        <v>#REF!</v>
      </c>
      <c r="E185" t="e">
        <v>#REF!</v>
      </c>
      <c r="F185" s="440" t="e">
        <v>#REF!</v>
      </c>
      <c r="G185" t="e">
        <v>#REF!</v>
      </c>
      <c r="H185" t="e">
        <v>#REF!</v>
      </c>
      <c r="I185" t="e">
        <v>#REF!</v>
      </c>
      <c r="J185" t="e">
        <v>#REF!</v>
      </c>
      <c r="K185" t="e">
        <v>#REF!</v>
      </c>
      <c r="L185" s="442" t="e">
        <v>#REF!</v>
      </c>
      <c r="M185" t="e">
        <v>#REF!</v>
      </c>
      <c r="N185" t="e">
        <v>#REF!</v>
      </c>
      <c r="O185" t="e">
        <v>#REF!</v>
      </c>
      <c r="P185" s="442" t="e">
        <v>#REF!</v>
      </c>
      <c r="Q185" t="e">
        <v>#REF!</v>
      </c>
      <c r="R185" t="e">
        <v>#REF!</v>
      </c>
      <c r="S185" s="51" t="e">
        <v>#REF!</v>
      </c>
      <c r="T185" s="442" t="e">
        <v>#REF!</v>
      </c>
      <c r="U185" t="e">
        <v>#REF!</v>
      </c>
      <c r="V185" t="e">
        <v>#REF!</v>
      </c>
      <c r="W185" t="e">
        <v>#REF!</v>
      </c>
      <c r="X185" s="442" t="e">
        <v>#REF!</v>
      </c>
    </row>
    <row r="186" spans="2:24">
      <c r="B186" t="e">
        <v>#REF!</v>
      </c>
      <c r="C186" t="e">
        <v>#REF!</v>
      </c>
      <c r="D186" t="e">
        <v>#REF!</v>
      </c>
      <c r="E186" t="e">
        <v>#REF!</v>
      </c>
      <c r="F186" s="440" t="e">
        <v>#REF!</v>
      </c>
      <c r="G186" t="e">
        <v>#REF!</v>
      </c>
      <c r="H186" t="e">
        <v>#REF!</v>
      </c>
      <c r="I186" t="e">
        <v>#REF!</v>
      </c>
      <c r="J186" t="e">
        <v>#REF!</v>
      </c>
      <c r="K186" t="e">
        <v>#REF!</v>
      </c>
      <c r="L186" s="442" t="e">
        <v>#REF!</v>
      </c>
      <c r="M186" t="e">
        <v>#REF!</v>
      </c>
      <c r="N186" t="e">
        <v>#REF!</v>
      </c>
      <c r="O186" t="e">
        <v>#REF!</v>
      </c>
      <c r="P186" s="442" t="e">
        <v>#REF!</v>
      </c>
      <c r="Q186" t="e">
        <v>#REF!</v>
      </c>
      <c r="R186" t="e">
        <v>#REF!</v>
      </c>
      <c r="S186" s="51" t="e">
        <v>#REF!</v>
      </c>
      <c r="T186" s="442" t="e">
        <v>#REF!</v>
      </c>
      <c r="U186" t="e">
        <v>#REF!</v>
      </c>
      <c r="V186" t="e">
        <v>#REF!</v>
      </c>
      <c r="W186" t="e">
        <v>#REF!</v>
      </c>
      <c r="X186" s="442" t="e">
        <v>#REF!</v>
      </c>
    </row>
    <row r="187" spans="2:24">
      <c r="B187" t="e">
        <v>#REF!</v>
      </c>
      <c r="C187" t="e">
        <v>#REF!</v>
      </c>
      <c r="D187" t="e">
        <v>#REF!</v>
      </c>
      <c r="E187" t="e">
        <v>#REF!</v>
      </c>
      <c r="F187" s="440" t="e">
        <v>#REF!</v>
      </c>
      <c r="G187" t="e">
        <v>#REF!</v>
      </c>
      <c r="H187" t="e">
        <v>#REF!</v>
      </c>
      <c r="I187" t="e">
        <v>#REF!</v>
      </c>
      <c r="J187" t="e">
        <v>#REF!</v>
      </c>
      <c r="K187" t="e">
        <v>#REF!</v>
      </c>
      <c r="L187" s="442" t="e">
        <v>#REF!</v>
      </c>
      <c r="M187" t="e">
        <v>#REF!</v>
      </c>
      <c r="N187" t="e">
        <v>#REF!</v>
      </c>
      <c r="O187" t="e">
        <v>#REF!</v>
      </c>
      <c r="P187" s="442" t="e">
        <v>#REF!</v>
      </c>
      <c r="Q187" t="e">
        <v>#REF!</v>
      </c>
      <c r="R187" t="e">
        <v>#REF!</v>
      </c>
      <c r="S187" s="51" t="e">
        <v>#REF!</v>
      </c>
      <c r="T187" s="442" t="e">
        <v>#REF!</v>
      </c>
      <c r="U187" t="e">
        <v>#REF!</v>
      </c>
      <c r="V187" t="e">
        <v>#REF!</v>
      </c>
      <c r="W187" t="e">
        <v>#REF!</v>
      </c>
      <c r="X187" s="442" t="e">
        <v>#REF!</v>
      </c>
    </row>
    <row r="188" spans="2:24">
      <c r="B188" t="e">
        <v>#REF!</v>
      </c>
      <c r="C188" t="e">
        <v>#REF!</v>
      </c>
      <c r="D188" t="e">
        <v>#REF!</v>
      </c>
      <c r="E188" t="e">
        <v>#REF!</v>
      </c>
      <c r="F188" s="440" t="e">
        <v>#REF!</v>
      </c>
      <c r="G188" t="e">
        <v>#REF!</v>
      </c>
      <c r="H188" t="e">
        <v>#REF!</v>
      </c>
      <c r="I188" t="e">
        <v>#REF!</v>
      </c>
      <c r="J188" t="e">
        <v>#REF!</v>
      </c>
      <c r="K188" t="e">
        <v>#REF!</v>
      </c>
      <c r="L188" s="442" t="e">
        <v>#REF!</v>
      </c>
      <c r="M188" t="e">
        <v>#REF!</v>
      </c>
      <c r="N188" t="e">
        <v>#REF!</v>
      </c>
      <c r="O188" t="e">
        <v>#REF!</v>
      </c>
      <c r="P188" s="442" t="e">
        <v>#REF!</v>
      </c>
      <c r="Q188" t="e">
        <v>#REF!</v>
      </c>
      <c r="R188" t="e">
        <v>#REF!</v>
      </c>
      <c r="S188" s="51" t="e">
        <v>#REF!</v>
      </c>
      <c r="T188" s="442" t="e">
        <v>#REF!</v>
      </c>
      <c r="U188" t="e">
        <v>#REF!</v>
      </c>
      <c r="V188" t="e">
        <v>#REF!</v>
      </c>
      <c r="W188" t="e">
        <v>#REF!</v>
      </c>
      <c r="X188" s="442" t="e">
        <v>#REF!</v>
      </c>
    </row>
    <row r="189" spans="2:24">
      <c r="B189" t="e">
        <v>#REF!</v>
      </c>
      <c r="C189" t="e">
        <v>#REF!</v>
      </c>
      <c r="D189" t="e">
        <v>#REF!</v>
      </c>
      <c r="E189" t="e">
        <v>#REF!</v>
      </c>
      <c r="F189" s="440" t="e">
        <v>#REF!</v>
      </c>
      <c r="G189" t="e">
        <v>#REF!</v>
      </c>
      <c r="H189" t="e">
        <v>#REF!</v>
      </c>
      <c r="I189" t="e">
        <v>#REF!</v>
      </c>
      <c r="J189" t="e">
        <v>#REF!</v>
      </c>
      <c r="K189" t="e">
        <v>#REF!</v>
      </c>
      <c r="L189" s="442" t="e">
        <v>#REF!</v>
      </c>
      <c r="M189" t="e">
        <v>#REF!</v>
      </c>
      <c r="N189" t="e">
        <v>#REF!</v>
      </c>
      <c r="O189" t="e">
        <v>#REF!</v>
      </c>
      <c r="P189" s="442" t="e">
        <v>#REF!</v>
      </c>
      <c r="Q189" t="e">
        <v>#REF!</v>
      </c>
      <c r="R189" t="e">
        <v>#REF!</v>
      </c>
      <c r="S189" s="51" t="e">
        <v>#REF!</v>
      </c>
      <c r="T189" s="442" t="e">
        <v>#REF!</v>
      </c>
      <c r="U189" t="e">
        <v>#REF!</v>
      </c>
      <c r="V189" t="e">
        <v>#REF!</v>
      </c>
      <c r="W189" t="e">
        <v>#REF!</v>
      </c>
      <c r="X189" s="442" t="e">
        <v>#REF!</v>
      </c>
    </row>
    <row r="190" spans="2:24">
      <c r="B190" t="e">
        <v>#REF!</v>
      </c>
      <c r="C190" t="e">
        <v>#REF!</v>
      </c>
      <c r="D190" t="e">
        <v>#REF!</v>
      </c>
      <c r="E190" t="e">
        <v>#REF!</v>
      </c>
      <c r="F190" s="440" t="e">
        <v>#REF!</v>
      </c>
      <c r="G190" t="e">
        <v>#REF!</v>
      </c>
      <c r="H190" t="e">
        <v>#REF!</v>
      </c>
      <c r="I190" t="e">
        <v>#REF!</v>
      </c>
      <c r="J190" t="e">
        <v>#REF!</v>
      </c>
      <c r="K190" t="e">
        <v>#REF!</v>
      </c>
      <c r="L190" s="442" t="e">
        <v>#REF!</v>
      </c>
      <c r="M190" t="e">
        <v>#REF!</v>
      </c>
      <c r="N190" t="e">
        <v>#REF!</v>
      </c>
      <c r="O190" t="e">
        <v>#REF!</v>
      </c>
      <c r="P190" s="442" t="e">
        <v>#REF!</v>
      </c>
      <c r="Q190" t="e">
        <v>#REF!</v>
      </c>
      <c r="R190" t="e">
        <v>#REF!</v>
      </c>
      <c r="S190" s="51" t="e">
        <v>#REF!</v>
      </c>
      <c r="T190" s="442" t="e">
        <v>#REF!</v>
      </c>
      <c r="U190" t="e">
        <v>#REF!</v>
      </c>
      <c r="V190" t="e">
        <v>#REF!</v>
      </c>
      <c r="W190" t="e">
        <v>#REF!</v>
      </c>
      <c r="X190" s="442" t="e">
        <v>#REF!</v>
      </c>
    </row>
    <row r="191" spans="2:24">
      <c r="B191" t="e">
        <v>#REF!</v>
      </c>
      <c r="C191" t="e">
        <v>#REF!</v>
      </c>
      <c r="D191" t="e">
        <v>#REF!</v>
      </c>
      <c r="E191" t="e">
        <v>#REF!</v>
      </c>
      <c r="F191" s="440" t="e">
        <v>#REF!</v>
      </c>
      <c r="G191" t="e">
        <v>#REF!</v>
      </c>
      <c r="H191" t="e">
        <v>#REF!</v>
      </c>
      <c r="I191" t="e">
        <v>#REF!</v>
      </c>
      <c r="J191" t="e">
        <v>#REF!</v>
      </c>
      <c r="K191" t="e">
        <v>#REF!</v>
      </c>
      <c r="L191" s="442" t="e">
        <v>#REF!</v>
      </c>
      <c r="M191" t="e">
        <v>#REF!</v>
      </c>
      <c r="N191" t="e">
        <v>#REF!</v>
      </c>
      <c r="O191" t="e">
        <v>#REF!</v>
      </c>
      <c r="P191" s="442" t="e">
        <v>#REF!</v>
      </c>
      <c r="Q191" t="e">
        <v>#REF!</v>
      </c>
      <c r="R191" t="e">
        <v>#REF!</v>
      </c>
      <c r="S191" s="51" t="e">
        <v>#REF!</v>
      </c>
      <c r="T191" s="442" t="e">
        <v>#REF!</v>
      </c>
      <c r="U191" t="e">
        <v>#REF!</v>
      </c>
      <c r="V191" t="e">
        <v>#REF!</v>
      </c>
      <c r="W191" t="e">
        <v>#REF!</v>
      </c>
      <c r="X191" s="442" t="e">
        <v>#REF!</v>
      </c>
    </row>
    <row r="192" spans="2:24">
      <c r="B192" t="e">
        <v>#REF!</v>
      </c>
      <c r="C192" t="e">
        <v>#REF!</v>
      </c>
      <c r="D192" t="e">
        <v>#REF!</v>
      </c>
      <c r="E192" t="e">
        <v>#REF!</v>
      </c>
      <c r="F192" s="440" t="e">
        <v>#REF!</v>
      </c>
      <c r="G192" t="e">
        <v>#REF!</v>
      </c>
      <c r="H192" t="e">
        <v>#REF!</v>
      </c>
      <c r="I192" t="e">
        <v>#REF!</v>
      </c>
      <c r="J192" t="e">
        <v>#REF!</v>
      </c>
      <c r="K192" t="e">
        <v>#REF!</v>
      </c>
      <c r="L192" s="442" t="e">
        <v>#REF!</v>
      </c>
      <c r="M192" t="e">
        <v>#REF!</v>
      </c>
      <c r="N192" t="e">
        <v>#REF!</v>
      </c>
      <c r="O192" t="e">
        <v>#REF!</v>
      </c>
      <c r="P192" s="442" t="e">
        <v>#REF!</v>
      </c>
      <c r="Q192" t="e">
        <v>#REF!</v>
      </c>
      <c r="R192" t="e">
        <v>#REF!</v>
      </c>
      <c r="S192" s="51" t="e">
        <v>#REF!</v>
      </c>
      <c r="T192" s="442" t="e">
        <v>#REF!</v>
      </c>
      <c r="U192" t="e">
        <v>#REF!</v>
      </c>
      <c r="V192" t="e">
        <v>#REF!</v>
      </c>
      <c r="W192" t="e">
        <v>#REF!</v>
      </c>
      <c r="X192" s="442" t="e">
        <v>#REF!</v>
      </c>
    </row>
    <row r="193" spans="2:24">
      <c r="B193" t="e">
        <v>#REF!</v>
      </c>
      <c r="C193" t="e">
        <v>#REF!</v>
      </c>
      <c r="D193" t="e">
        <v>#REF!</v>
      </c>
      <c r="E193" t="e">
        <v>#REF!</v>
      </c>
      <c r="F193" s="440" t="e">
        <v>#REF!</v>
      </c>
      <c r="G193" t="e">
        <v>#REF!</v>
      </c>
      <c r="H193" t="e">
        <v>#REF!</v>
      </c>
      <c r="I193" t="e">
        <v>#REF!</v>
      </c>
      <c r="J193" t="e">
        <v>#REF!</v>
      </c>
      <c r="K193" t="e">
        <v>#REF!</v>
      </c>
      <c r="L193" s="442" t="e">
        <v>#REF!</v>
      </c>
      <c r="M193" t="e">
        <v>#REF!</v>
      </c>
      <c r="N193" t="e">
        <v>#REF!</v>
      </c>
      <c r="O193" t="e">
        <v>#REF!</v>
      </c>
      <c r="P193" s="442" t="e">
        <v>#REF!</v>
      </c>
      <c r="Q193" t="e">
        <v>#REF!</v>
      </c>
      <c r="R193" t="e">
        <v>#REF!</v>
      </c>
      <c r="S193" s="51" t="e">
        <v>#REF!</v>
      </c>
      <c r="T193" s="442" t="e">
        <v>#REF!</v>
      </c>
      <c r="U193" t="e">
        <v>#REF!</v>
      </c>
      <c r="V193" t="e">
        <v>#REF!</v>
      </c>
      <c r="W193" t="e">
        <v>#REF!</v>
      </c>
      <c r="X193" s="442" t="e">
        <v>#REF!</v>
      </c>
    </row>
    <row r="194" spans="2:24">
      <c r="B194" t="e">
        <v>#REF!</v>
      </c>
      <c r="C194" t="e">
        <v>#REF!</v>
      </c>
      <c r="D194" t="e">
        <v>#REF!</v>
      </c>
      <c r="E194" t="e">
        <v>#REF!</v>
      </c>
      <c r="F194" s="440" t="e">
        <v>#REF!</v>
      </c>
      <c r="G194" t="e">
        <v>#REF!</v>
      </c>
      <c r="H194" t="e">
        <v>#REF!</v>
      </c>
      <c r="I194" t="e">
        <v>#REF!</v>
      </c>
      <c r="J194" t="e">
        <v>#REF!</v>
      </c>
      <c r="K194" t="e">
        <v>#REF!</v>
      </c>
      <c r="L194" s="442" t="e">
        <v>#REF!</v>
      </c>
      <c r="M194" t="e">
        <v>#REF!</v>
      </c>
      <c r="N194" t="e">
        <v>#REF!</v>
      </c>
      <c r="O194" t="e">
        <v>#REF!</v>
      </c>
      <c r="P194" s="442" t="e">
        <v>#REF!</v>
      </c>
      <c r="Q194" t="e">
        <v>#REF!</v>
      </c>
      <c r="R194" t="e">
        <v>#REF!</v>
      </c>
      <c r="S194" s="51" t="e">
        <v>#REF!</v>
      </c>
      <c r="T194" s="442" t="e">
        <v>#REF!</v>
      </c>
      <c r="U194" t="e">
        <v>#REF!</v>
      </c>
      <c r="V194" t="e">
        <v>#REF!</v>
      </c>
      <c r="W194" t="e">
        <v>#REF!</v>
      </c>
      <c r="X194" s="442" t="e">
        <v>#REF!</v>
      </c>
    </row>
    <row r="195" spans="2:24">
      <c r="B195" t="e">
        <v>#REF!</v>
      </c>
      <c r="C195" t="e">
        <v>#REF!</v>
      </c>
      <c r="D195" t="e">
        <v>#REF!</v>
      </c>
      <c r="E195" t="e">
        <v>#REF!</v>
      </c>
      <c r="F195" s="440" t="e">
        <v>#REF!</v>
      </c>
      <c r="G195" t="e">
        <v>#REF!</v>
      </c>
      <c r="H195" t="e">
        <v>#REF!</v>
      </c>
      <c r="I195" t="e">
        <v>#REF!</v>
      </c>
      <c r="J195" t="e">
        <v>#REF!</v>
      </c>
      <c r="K195" t="e">
        <v>#REF!</v>
      </c>
      <c r="L195" s="442" t="e">
        <v>#REF!</v>
      </c>
      <c r="M195" t="e">
        <v>#REF!</v>
      </c>
      <c r="N195" t="e">
        <v>#REF!</v>
      </c>
      <c r="O195" t="e">
        <v>#REF!</v>
      </c>
      <c r="P195" s="442" t="e">
        <v>#REF!</v>
      </c>
      <c r="Q195" t="e">
        <v>#REF!</v>
      </c>
      <c r="R195" t="e">
        <v>#REF!</v>
      </c>
      <c r="S195" s="51" t="e">
        <v>#REF!</v>
      </c>
      <c r="T195" s="442" t="e">
        <v>#REF!</v>
      </c>
      <c r="U195" t="e">
        <v>#REF!</v>
      </c>
      <c r="V195" t="e">
        <v>#REF!</v>
      </c>
      <c r="W195" t="e">
        <v>#REF!</v>
      </c>
      <c r="X195" s="442" t="e">
        <v>#REF!</v>
      </c>
    </row>
    <row r="196" spans="2:24">
      <c r="B196" t="e">
        <v>#REF!</v>
      </c>
      <c r="C196" t="e">
        <v>#REF!</v>
      </c>
      <c r="D196" t="e">
        <v>#REF!</v>
      </c>
      <c r="E196" t="e">
        <v>#REF!</v>
      </c>
      <c r="F196" s="440" t="e">
        <v>#REF!</v>
      </c>
      <c r="G196" t="e">
        <v>#REF!</v>
      </c>
      <c r="H196" t="e">
        <v>#REF!</v>
      </c>
      <c r="I196" t="e">
        <v>#REF!</v>
      </c>
      <c r="J196" t="e">
        <v>#REF!</v>
      </c>
      <c r="K196" t="e">
        <v>#REF!</v>
      </c>
      <c r="L196" s="442" t="e">
        <v>#REF!</v>
      </c>
      <c r="M196" t="e">
        <v>#REF!</v>
      </c>
      <c r="N196" t="e">
        <v>#REF!</v>
      </c>
      <c r="O196" t="e">
        <v>#REF!</v>
      </c>
      <c r="P196" s="442" t="e">
        <v>#REF!</v>
      </c>
      <c r="Q196" t="e">
        <v>#REF!</v>
      </c>
      <c r="R196" t="e">
        <v>#REF!</v>
      </c>
      <c r="S196" s="51" t="e">
        <v>#REF!</v>
      </c>
      <c r="T196" s="442" t="e">
        <v>#REF!</v>
      </c>
      <c r="U196" t="e">
        <v>#REF!</v>
      </c>
      <c r="V196" t="e">
        <v>#REF!</v>
      </c>
      <c r="W196" t="e">
        <v>#REF!</v>
      </c>
      <c r="X196" s="442" t="e">
        <v>#REF!</v>
      </c>
    </row>
    <row r="197" spans="2:24">
      <c r="B197" t="e">
        <v>#REF!</v>
      </c>
      <c r="C197" t="e">
        <v>#REF!</v>
      </c>
      <c r="D197" t="e">
        <v>#REF!</v>
      </c>
      <c r="E197" t="e">
        <v>#REF!</v>
      </c>
      <c r="F197" s="440" t="e">
        <v>#REF!</v>
      </c>
      <c r="G197" t="e">
        <v>#REF!</v>
      </c>
      <c r="H197" t="e">
        <v>#REF!</v>
      </c>
      <c r="I197" t="e">
        <v>#REF!</v>
      </c>
      <c r="J197" t="e">
        <v>#REF!</v>
      </c>
      <c r="K197" t="e">
        <v>#REF!</v>
      </c>
      <c r="L197" s="442" t="e">
        <v>#REF!</v>
      </c>
      <c r="M197" t="e">
        <v>#REF!</v>
      </c>
      <c r="N197" t="e">
        <v>#REF!</v>
      </c>
      <c r="O197" t="e">
        <v>#REF!</v>
      </c>
      <c r="P197" s="442" t="e">
        <v>#REF!</v>
      </c>
      <c r="Q197" t="e">
        <v>#REF!</v>
      </c>
      <c r="R197" t="e">
        <v>#REF!</v>
      </c>
      <c r="S197" s="51" t="e">
        <v>#REF!</v>
      </c>
      <c r="T197" s="442" t="e">
        <v>#REF!</v>
      </c>
      <c r="U197" t="e">
        <v>#REF!</v>
      </c>
      <c r="V197" t="e">
        <v>#REF!</v>
      </c>
      <c r="W197" t="e">
        <v>#REF!</v>
      </c>
      <c r="X197" s="442" t="e">
        <v>#REF!</v>
      </c>
    </row>
    <row r="198" spans="2:24">
      <c r="B198" t="e">
        <v>#REF!</v>
      </c>
      <c r="C198" t="e">
        <v>#REF!</v>
      </c>
      <c r="D198" t="e">
        <v>#REF!</v>
      </c>
      <c r="E198" t="e">
        <v>#REF!</v>
      </c>
      <c r="F198" s="440" t="e">
        <v>#REF!</v>
      </c>
      <c r="G198" t="e">
        <v>#REF!</v>
      </c>
      <c r="H198" t="e">
        <v>#REF!</v>
      </c>
      <c r="I198" t="e">
        <v>#REF!</v>
      </c>
      <c r="J198" t="e">
        <v>#REF!</v>
      </c>
      <c r="K198" t="e">
        <v>#REF!</v>
      </c>
      <c r="L198" s="442" t="e">
        <v>#REF!</v>
      </c>
      <c r="M198" t="e">
        <v>#REF!</v>
      </c>
      <c r="N198" t="e">
        <v>#REF!</v>
      </c>
      <c r="O198" t="e">
        <v>#REF!</v>
      </c>
      <c r="P198" s="442" t="e">
        <v>#REF!</v>
      </c>
      <c r="Q198" t="e">
        <v>#REF!</v>
      </c>
      <c r="R198" t="e">
        <v>#REF!</v>
      </c>
      <c r="S198" s="51" t="e">
        <v>#REF!</v>
      </c>
      <c r="T198" s="442" t="e">
        <v>#REF!</v>
      </c>
      <c r="U198" t="e">
        <v>#REF!</v>
      </c>
      <c r="V198" t="e">
        <v>#REF!</v>
      </c>
      <c r="W198" t="e">
        <v>#REF!</v>
      </c>
      <c r="X198" s="442" t="e">
        <v>#REF!</v>
      </c>
    </row>
    <row r="199" spans="2:24">
      <c r="B199" t="e">
        <v>#REF!</v>
      </c>
      <c r="C199" t="e">
        <v>#REF!</v>
      </c>
      <c r="D199" t="e">
        <v>#REF!</v>
      </c>
      <c r="E199" t="e">
        <v>#REF!</v>
      </c>
      <c r="F199" s="440" t="e">
        <v>#REF!</v>
      </c>
      <c r="G199" t="e">
        <v>#REF!</v>
      </c>
      <c r="H199" t="e">
        <v>#REF!</v>
      </c>
      <c r="I199" t="e">
        <v>#REF!</v>
      </c>
      <c r="J199" t="e">
        <v>#REF!</v>
      </c>
      <c r="K199" t="e">
        <v>#REF!</v>
      </c>
      <c r="L199" s="442" t="e">
        <v>#REF!</v>
      </c>
      <c r="M199" t="e">
        <v>#REF!</v>
      </c>
      <c r="N199" t="e">
        <v>#REF!</v>
      </c>
      <c r="O199" t="e">
        <v>#REF!</v>
      </c>
      <c r="P199" s="442" t="e">
        <v>#REF!</v>
      </c>
      <c r="Q199" t="e">
        <v>#REF!</v>
      </c>
      <c r="R199" t="e">
        <v>#REF!</v>
      </c>
      <c r="S199" s="51" t="e">
        <v>#REF!</v>
      </c>
      <c r="T199" s="442" t="e">
        <v>#REF!</v>
      </c>
      <c r="U199" t="e">
        <v>#REF!</v>
      </c>
      <c r="V199" t="e">
        <v>#REF!</v>
      </c>
      <c r="W199" t="e">
        <v>#REF!</v>
      </c>
      <c r="X199" s="442" t="e">
        <v>#REF!</v>
      </c>
    </row>
    <row r="200" spans="2:24">
      <c r="B200" t="e">
        <v>#REF!</v>
      </c>
      <c r="C200" t="e">
        <v>#REF!</v>
      </c>
      <c r="D200" t="e">
        <v>#REF!</v>
      </c>
      <c r="E200" t="e">
        <v>#REF!</v>
      </c>
      <c r="F200" s="440" t="e">
        <v>#REF!</v>
      </c>
      <c r="G200" t="e">
        <v>#REF!</v>
      </c>
      <c r="H200" t="e">
        <v>#REF!</v>
      </c>
      <c r="I200" t="e">
        <v>#REF!</v>
      </c>
      <c r="J200" t="e">
        <v>#REF!</v>
      </c>
      <c r="K200" t="e">
        <v>#REF!</v>
      </c>
      <c r="L200" s="442" t="e">
        <v>#REF!</v>
      </c>
      <c r="M200" t="e">
        <v>#REF!</v>
      </c>
      <c r="N200" t="e">
        <v>#REF!</v>
      </c>
      <c r="O200" t="e">
        <v>#REF!</v>
      </c>
      <c r="P200" s="442" t="e">
        <v>#REF!</v>
      </c>
      <c r="Q200" t="e">
        <v>#REF!</v>
      </c>
      <c r="R200" t="e">
        <v>#REF!</v>
      </c>
      <c r="S200" s="51" t="e">
        <v>#REF!</v>
      </c>
      <c r="T200" s="442" t="e">
        <v>#REF!</v>
      </c>
      <c r="U200" t="e">
        <v>#REF!</v>
      </c>
      <c r="V200" t="e">
        <v>#REF!</v>
      </c>
      <c r="W200" t="e">
        <v>#REF!</v>
      </c>
      <c r="X200" s="442" t="e">
        <v>#REF!</v>
      </c>
    </row>
    <row r="201" spans="2:24">
      <c r="B201" t="e">
        <v>#REF!</v>
      </c>
      <c r="C201" t="e">
        <v>#REF!</v>
      </c>
      <c r="D201" t="e">
        <v>#REF!</v>
      </c>
      <c r="E201" t="e">
        <v>#REF!</v>
      </c>
      <c r="F201" s="440" t="e">
        <v>#REF!</v>
      </c>
      <c r="G201" t="e">
        <v>#REF!</v>
      </c>
      <c r="H201" t="e">
        <v>#REF!</v>
      </c>
      <c r="I201" t="e">
        <v>#REF!</v>
      </c>
      <c r="J201" t="e">
        <v>#REF!</v>
      </c>
      <c r="K201" t="e">
        <v>#REF!</v>
      </c>
      <c r="L201" s="442" t="e">
        <v>#REF!</v>
      </c>
      <c r="M201" t="e">
        <v>#REF!</v>
      </c>
      <c r="N201" t="e">
        <v>#REF!</v>
      </c>
      <c r="O201" t="e">
        <v>#REF!</v>
      </c>
      <c r="P201" s="442" t="e">
        <v>#REF!</v>
      </c>
      <c r="Q201" t="e">
        <v>#REF!</v>
      </c>
      <c r="R201" t="e">
        <v>#REF!</v>
      </c>
      <c r="S201" s="51" t="e">
        <v>#REF!</v>
      </c>
      <c r="T201" s="442" t="e">
        <v>#REF!</v>
      </c>
      <c r="U201" t="e">
        <v>#REF!</v>
      </c>
      <c r="V201" t="e">
        <v>#REF!</v>
      </c>
      <c r="W201" t="e">
        <v>#REF!</v>
      </c>
      <c r="X201" s="442" t="e">
        <v>#REF!</v>
      </c>
    </row>
    <row r="202" spans="2:24">
      <c r="B202" t="e">
        <v>#REF!</v>
      </c>
      <c r="C202" t="e">
        <v>#REF!</v>
      </c>
      <c r="D202" t="e">
        <v>#REF!</v>
      </c>
      <c r="E202" t="e">
        <v>#REF!</v>
      </c>
      <c r="F202" s="440" t="e">
        <v>#REF!</v>
      </c>
      <c r="G202" t="e">
        <v>#REF!</v>
      </c>
      <c r="H202" t="e">
        <v>#REF!</v>
      </c>
      <c r="I202" t="e">
        <v>#REF!</v>
      </c>
      <c r="J202" t="e">
        <v>#REF!</v>
      </c>
      <c r="K202" t="e">
        <v>#REF!</v>
      </c>
      <c r="L202" s="442" t="e">
        <v>#REF!</v>
      </c>
      <c r="M202" t="e">
        <v>#REF!</v>
      </c>
      <c r="N202" t="e">
        <v>#REF!</v>
      </c>
      <c r="O202" t="e">
        <v>#REF!</v>
      </c>
      <c r="P202" s="442" t="e">
        <v>#REF!</v>
      </c>
      <c r="Q202" t="e">
        <v>#REF!</v>
      </c>
      <c r="R202" t="e">
        <v>#REF!</v>
      </c>
      <c r="S202" s="51" t="e">
        <v>#REF!</v>
      </c>
      <c r="T202" s="442" t="e">
        <v>#REF!</v>
      </c>
      <c r="U202" t="e">
        <v>#REF!</v>
      </c>
      <c r="V202" t="e">
        <v>#REF!</v>
      </c>
      <c r="W202" t="e">
        <v>#REF!</v>
      </c>
      <c r="X202" s="442" t="e">
        <v>#REF!</v>
      </c>
    </row>
    <row r="203" spans="2:24">
      <c r="B203" t="e">
        <v>#REF!</v>
      </c>
      <c r="C203" t="e">
        <v>#REF!</v>
      </c>
      <c r="D203" t="e">
        <v>#REF!</v>
      </c>
      <c r="E203" t="e">
        <v>#REF!</v>
      </c>
      <c r="F203" s="440" t="e">
        <v>#REF!</v>
      </c>
      <c r="G203" t="e">
        <v>#REF!</v>
      </c>
      <c r="H203" t="e">
        <v>#REF!</v>
      </c>
      <c r="I203" t="e">
        <v>#REF!</v>
      </c>
      <c r="J203" t="e">
        <v>#REF!</v>
      </c>
      <c r="K203" t="e">
        <v>#REF!</v>
      </c>
      <c r="L203" s="442" t="e">
        <v>#REF!</v>
      </c>
      <c r="M203" t="e">
        <v>#REF!</v>
      </c>
      <c r="N203" t="e">
        <v>#REF!</v>
      </c>
      <c r="O203" t="e">
        <v>#REF!</v>
      </c>
      <c r="P203" s="442" t="e">
        <v>#REF!</v>
      </c>
      <c r="Q203" t="e">
        <v>#REF!</v>
      </c>
      <c r="R203" t="e">
        <v>#REF!</v>
      </c>
      <c r="S203" s="51" t="e">
        <v>#REF!</v>
      </c>
      <c r="T203" s="442" t="e">
        <v>#REF!</v>
      </c>
      <c r="U203" t="e">
        <v>#REF!</v>
      </c>
      <c r="V203" t="e">
        <v>#REF!</v>
      </c>
      <c r="W203" t="e">
        <v>#REF!</v>
      </c>
      <c r="X203" s="442" t="e">
        <v>#REF!</v>
      </c>
    </row>
    <row r="204" spans="2:24">
      <c r="B204" t="e">
        <v>#REF!</v>
      </c>
      <c r="C204" t="e">
        <v>#REF!</v>
      </c>
      <c r="D204" t="e">
        <v>#REF!</v>
      </c>
      <c r="E204" t="e">
        <v>#REF!</v>
      </c>
      <c r="F204" s="440" t="e">
        <v>#REF!</v>
      </c>
      <c r="G204" t="e">
        <v>#REF!</v>
      </c>
      <c r="H204" t="e">
        <v>#REF!</v>
      </c>
      <c r="I204" t="e">
        <v>#REF!</v>
      </c>
      <c r="J204" t="e">
        <v>#REF!</v>
      </c>
      <c r="K204" t="e">
        <v>#REF!</v>
      </c>
      <c r="L204" s="442" t="e">
        <v>#REF!</v>
      </c>
      <c r="M204" t="e">
        <v>#REF!</v>
      </c>
      <c r="N204" t="e">
        <v>#REF!</v>
      </c>
      <c r="O204" t="e">
        <v>#REF!</v>
      </c>
      <c r="P204" s="442" t="e">
        <v>#REF!</v>
      </c>
      <c r="Q204" t="e">
        <v>#REF!</v>
      </c>
      <c r="R204" t="e">
        <v>#REF!</v>
      </c>
      <c r="S204" s="51" t="e">
        <v>#REF!</v>
      </c>
      <c r="T204" s="442" t="e">
        <v>#REF!</v>
      </c>
      <c r="U204" t="e">
        <v>#REF!</v>
      </c>
      <c r="V204" t="e">
        <v>#REF!</v>
      </c>
      <c r="W204" t="e">
        <v>#REF!</v>
      </c>
      <c r="X204" s="442" t="e">
        <v>#REF!</v>
      </c>
    </row>
    <row r="205" spans="2:24">
      <c r="B205" t="e">
        <v>#REF!</v>
      </c>
      <c r="C205" t="e">
        <v>#REF!</v>
      </c>
      <c r="D205" t="e">
        <v>#REF!</v>
      </c>
      <c r="E205" t="e">
        <v>#REF!</v>
      </c>
      <c r="F205" s="440" t="e">
        <v>#REF!</v>
      </c>
      <c r="G205" t="e">
        <v>#REF!</v>
      </c>
      <c r="H205" t="e">
        <v>#REF!</v>
      </c>
      <c r="I205" t="e">
        <v>#REF!</v>
      </c>
      <c r="J205" t="e">
        <v>#REF!</v>
      </c>
      <c r="K205" t="e">
        <v>#REF!</v>
      </c>
      <c r="L205" s="442" t="e">
        <v>#REF!</v>
      </c>
      <c r="M205" t="e">
        <v>#REF!</v>
      </c>
      <c r="N205" t="e">
        <v>#REF!</v>
      </c>
      <c r="O205" t="e">
        <v>#REF!</v>
      </c>
      <c r="P205" s="442" t="e">
        <v>#REF!</v>
      </c>
      <c r="Q205" t="e">
        <v>#REF!</v>
      </c>
      <c r="R205" t="e">
        <v>#REF!</v>
      </c>
      <c r="S205" s="51" t="e">
        <v>#REF!</v>
      </c>
      <c r="T205" s="442" t="e">
        <v>#REF!</v>
      </c>
      <c r="U205" t="e">
        <v>#REF!</v>
      </c>
      <c r="V205" t="e">
        <v>#REF!</v>
      </c>
      <c r="W205" t="e">
        <v>#REF!</v>
      </c>
      <c r="X205" s="442" t="e">
        <v>#REF!</v>
      </c>
    </row>
    <row r="206" spans="2:24">
      <c r="B206" t="e">
        <v>#REF!</v>
      </c>
      <c r="C206" t="e">
        <v>#REF!</v>
      </c>
      <c r="D206" t="e">
        <v>#REF!</v>
      </c>
      <c r="E206" t="e">
        <v>#REF!</v>
      </c>
      <c r="F206" s="440" t="e">
        <v>#REF!</v>
      </c>
      <c r="G206" t="e">
        <v>#REF!</v>
      </c>
      <c r="H206" t="e">
        <v>#REF!</v>
      </c>
      <c r="I206" t="e">
        <v>#REF!</v>
      </c>
      <c r="J206" t="e">
        <v>#REF!</v>
      </c>
      <c r="K206" t="e">
        <v>#REF!</v>
      </c>
      <c r="L206" s="442" t="e">
        <v>#REF!</v>
      </c>
      <c r="M206" t="e">
        <v>#REF!</v>
      </c>
      <c r="N206" t="e">
        <v>#REF!</v>
      </c>
      <c r="O206" t="e">
        <v>#REF!</v>
      </c>
      <c r="P206" s="442" t="e">
        <v>#REF!</v>
      </c>
      <c r="Q206" t="e">
        <v>#REF!</v>
      </c>
      <c r="R206" t="e">
        <v>#REF!</v>
      </c>
      <c r="S206" s="51" t="e">
        <v>#REF!</v>
      </c>
      <c r="T206" s="442" t="e">
        <v>#REF!</v>
      </c>
      <c r="U206" t="e">
        <v>#REF!</v>
      </c>
      <c r="V206" t="e">
        <v>#REF!</v>
      </c>
      <c r="W206" t="e">
        <v>#REF!</v>
      </c>
      <c r="X206" s="442" t="e">
        <v>#REF!</v>
      </c>
    </row>
    <row r="207" spans="2:24">
      <c r="B207" t="e">
        <v>#REF!</v>
      </c>
      <c r="C207" t="e">
        <v>#REF!</v>
      </c>
      <c r="D207" t="e">
        <v>#REF!</v>
      </c>
      <c r="E207" t="e">
        <v>#REF!</v>
      </c>
      <c r="F207" s="440" t="e">
        <v>#REF!</v>
      </c>
      <c r="G207" t="e">
        <v>#REF!</v>
      </c>
      <c r="H207" t="e">
        <v>#REF!</v>
      </c>
      <c r="I207" t="e">
        <v>#REF!</v>
      </c>
      <c r="J207" t="e">
        <v>#REF!</v>
      </c>
      <c r="K207" t="e">
        <v>#REF!</v>
      </c>
      <c r="L207" s="442" t="e">
        <v>#REF!</v>
      </c>
      <c r="M207" t="e">
        <v>#REF!</v>
      </c>
      <c r="N207" t="e">
        <v>#REF!</v>
      </c>
      <c r="O207" t="e">
        <v>#REF!</v>
      </c>
      <c r="P207" s="442" t="e">
        <v>#REF!</v>
      </c>
      <c r="Q207" t="e">
        <v>#REF!</v>
      </c>
      <c r="R207" t="e">
        <v>#REF!</v>
      </c>
      <c r="S207" s="51" t="e">
        <v>#REF!</v>
      </c>
      <c r="T207" s="442" t="e">
        <v>#REF!</v>
      </c>
      <c r="U207" t="e">
        <v>#REF!</v>
      </c>
      <c r="V207" t="e">
        <v>#REF!</v>
      </c>
      <c r="W207" t="e">
        <v>#REF!</v>
      </c>
      <c r="X207" s="442" t="e">
        <v>#REF!</v>
      </c>
    </row>
    <row r="208" spans="2:24">
      <c r="B208" t="e">
        <v>#REF!</v>
      </c>
      <c r="C208" t="e">
        <v>#REF!</v>
      </c>
      <c r="D208" t="e">
        <v>#REF!</v>
      </c>
      <c r="E208" t="e">
        <v>#REF!</v>
      </c>
      <c r="F208" s="440" t="e">
        <v>#REF!</v>
      </c>
      <c r="G208" t="e">
        <v>#REF!</v>
      </c>
      <c r="H208" t="e">
        <v>#REF!</v>
      </c>
      <c r="I208" t="e">
        <v>#REF!</v>
      </c>
      <c r="J208" t="e">
        <v>#REF!</v>
      </c>
      <c r="K208" t="e">
        <v>#REF!</v>
      </c>
      <c r="L208" s="442" t="e">
        <v>#REF!</v>
      </c>
      <c r="M208" t="e">
        <v>#REF!</v>
      </c>
      <c r="N208" t="e">
        <v>#REF!</v>
      </c>
      <c r="O208" t="e">
        <v>#REF!</v>
      </c>
      <c r="P208" s="442" t="e">
        <v>#REF!</v>
      </c>
      <c r="Q208" t="e">
        <v>#REF!</v>
      </c>
      <c r="R208" t="e">
        <v>#REF!</v>
      </c>
      <c r="S208" s="51" t="e">
        <v>#REF!</v>
      </c>
      <c r="T208" s="442" t="e">
        <v>#REF!</v>
      </c>
      <c r="U208" t="e">
        <v>#REF!</v>
      </c>
      <c r="V208" t="e">
        <v>#REF!</v>
      </c>
      <c r="W208" t="e">
        <v>#REF!</v>
      </c>
      <c r="X208" s="442" t="e">
        <v>#REF!</v>
      </c>
    </row>
    <row r="209" spans="2:24">
      <c r="B209" t="e">
        <v>#REF!</v>
      </c>
      <c r="C209" t="e">
        <v>#REF!</v>
      </c>
      <c r="D209" t="e">
        <v>#REF!</v>
      </c>
      <c r="E209" t="e">
        <v>#REF!</v>
      </c>
      <c r="F209" s="440" t="e">
        <v>#REF!</v>
      </c>
      <c r="G209" t="e">
        <v>#REF!</v>
      </c>
      <c r="H209" t="e">
        <v>#REF!</v>
      </c>
      <c r="I209" t="e">
        <v>#REF!</v>
      </c>
      <c r="J209" t="e">
        <v>#REF!</v>
      </c>
      <c r="K209" t="e">
        <v>#REF!</v>
      </c>
      <c r="L209" s="442" t="e">
        <v>#REF!</v>
      </c>
      <c r="M209" t="e">
        <v>#REF!</v>
      </c>
      <c r="N209" t="e">
        <v>#REF!</v>
      </c>
      <c r="O209" t="e">
        <v>#REF!</v>
      </c>
      <c r="P209" s="442" t="e">
        <v>#REF!</v>
      </c>
      <c r="Q209" t="e">
        <v>#REF!</v>
      </c>
      <c r="R209" t="e">
        <v>#REF!</v>
      </c>
      <c r="S209" s="51" t="e">
        <v>#REF!</v>
      </c>
      <c r="T209" s="442" t="e">
        <v>#REF!</v>
      </c>
      <c r="U209" t="e">
        <v>#REF!</v>
      </c>
      <c r="V209" t="e">
        <v>#REF!</v>
      </c>
      <c r="W209" t="e">
        <v>#REF!</v>
      </c>
      <c r="X209" s="442" t="e">
        <v>#REF!</v>
      </c>
    </row>
    <row r="210" spans="2:24">
      <c r="B210" t="e">
        <v>#REF!</v>
      </c>
      <c r="C210" t="e">
        <v>#REF!</v>
      </c>
      <c r="D210" t="e">
        <v>#REF!</v>
      </c>
      <c r="E210" t="e">
        <v>#REF!</v>
      </c>
      <c r="F210" s="440" t="e">
        <v>#REF!</v>
      </c>
      <c r="G210" t="e">
        <v>#REF!</v>
      </c>
      <c r="H210" t="e">
        <v>#REF!</v>
      </c>
      <c r="I210" t="e">
        <v>#REF!</v>
      </c>
      <c r="J210" t="e">
        <v>#REF!</v>
      </c>
      <c r="K210" t="e">
        <v>#REF!</v>
      </c>
      <c r="L210" s="442" t="e">
        <v>#REF!</v>
      </c>
      <c r="M210" t="e">
        <v>#REF!</v>
      </c>
      <c r="N210" t="e">
        <v>#REF!</v>
      </c>
      <c r="O210" t="e">
        <v>#REF!</v>
      </c>
      <c r="P210" s="442" t="e">
        <v>#REF!</v>
      </c>
      <c r="Q210" t="e">
        <v>#REF!</v>
      </c>
      <c r="R210" t="e">
        <v>#REF!</v>
      </c>
      <c r="S210" s="51" t="e">
        <v>#REF!</v>
      </c>
      <c r="T210" s="442" t="e">
        <v>#REF!</v>
      </c>
      <c r="U210" t="e">
        <v>#REF!</v>
      </c>
      <c r="V210" t="e">
        <v>#REF!</v>
      </c>
      <c r="W210" t="e">
        <v>#REF!</v>
      </c>
      <c r="X210" s="442" t="e">
        <v>#REF!</v>
      </c>
    </row>
    <row r="211" spans="2:24">
      <c r="B211" t="e">
        <v>#REF!</v>
      </c>
      <c r="C211" t="e">
        <v>#REF!</v>
      </c>
      <c r="D211" t="e">
        <v>#REF!</v>
      </c>
      <c r="E211" t="e">
        <v>#REF!</v>
      </c>
      <c r="F211" s="440" t="e">
        <v>#REF!</v>
      </c>
      <c r="G211" t="e">
        <v>#REF!</v>
      </c>
      <c r="H211" t="e">
        <v>#REF!</v>
      </c>
      <c r="I211" t="e">
        <v>#REF!</v>
      </c>
      <c r="J211" t="e">
        <v>#REF!</v>
      </c>
      <c r="K211" t="e">
        <v>#REF!</v>
      </c>
      <c r="L211" s="442" t="e">
        <v>#REF!</v>
      </c>
      <c r="M211" t="e">
        <v>#REF!</v>
      </c>
      <c r="N211" t="e">
        <v>#REF!</v>
      </c>
      <c r="O211" t="e">
        <v>#REF!</v>
      </c>
      <c r="P211" s="442" t="e">
        <v>#REF!</v>
      </c>
      <c r="Q211" t="e">
        <v>#REF!</v>
      </c>
      <c r="R211" t="e">
        <v>#REF!</v>
      </c>
      <c r="S211" s="51" t="e">
        <v>#REF!</v>
      </c>
      <c r="T211" s="442" t="e">
        <v>#REF!</v>
      </c>
      <c r="U211" t="e">
        <v>#REF!</v>
      </c>
      <c r="V211" t="e">
        <v>#REF!</v>
      </c>
      <c r="W211" t="e">
        <v>#REF!</v>
      </c>
      <c r="X211" s="442" t="e">
        <v>#REF!</v>
      </c>
    </row>
    <row r="212" spans="2:24">
      <c r="B212" t="e">
        <v>#REF!</v>
      </c>
      <c r="C212" t="e">
        <v>#REF!</v>
      </c>
      <c r="D212" t="e">
        <v>#REF!</v>
      </c>
      <c r="E212" t="e">
        <v>#REF!</v>
      </c>
      <c r="F212" s="440" t="e">
        <v>#REF!</v>
      </c>
      <c r="G212" t="e">
        <v>#REF!</v>
      </c>
      <c r="H212" t="e">
        <v>#REF!</v>
      </c>
      <c r="I212" t="e">
        <v>#REF!</v>
      </c>
      <c r="J212" t="e">
        <v>#REF!</v>
      </c>
      <c r="K212" t="e">
        <v>#REF!</v>
      </c>
      <c r="L212" s="442" t="e">
        <v>#REF!</v>
      </c>
      <c r="M212" t="e">
        <v>#REF!</v>
      </c>
      <c r="N212" t="e">
        <v>#REF!</v>
      </c>
      <c r="O212" t="e">
        <v>#REF!</v>
      </c>
      <c r="P212" s="442" t="e">
        <v>#REF!</v>
      </c>
      <c r="Q212" t="e">
        <v>#REF!</v>
      </c>
      <c r="R212" t="e">
        <v>#REF!</v>
      </c>
      <c r="S212" s="51" t="e">
        <v>#REF!</v>
      </c>
      <c r="T212" s="442" t="e">
        <v>#REF!</v>
      </c>
      <c r="U212" t="e">
        <v>#REF!</v>
      </c>
      <c r="V212" t="e">
        <v>#REF!</v>
      </c>
      <c r="W212" t="e">
        <v>#REF!</v>
      </c>
      <c r="X212" s="442" t="e">
        <v>#REF!</v>
      </c>
    </row>
    <row r="213" spans="2:24">
      <c r="B213" t="e">
        <v>#REF!</v>
      </c>
      <c r="C213" t="e">
        <v>#REF!</v>
      </c>
      <c r="D213" t="e">
        <v>#REF!</v>
      </c>
      <c r="E213" t="e">
        <v>#REF!</v>
      </c>
      <c r="F213" s="440" t="e">
        <v>#REF!</v>
      </c>
      <c r="G213" t="e">
        <v>#REF!</v>
      </c>
      <c r="H213" t="e">
        <v>#REF!</v>
      </c>
      <c r="I213" t="e">
        <v>#REF!</v>
      </c>
      <c r="J213" t="e">
        <v>#REF!</v>
      </c>
      <c r="K213" t="e">
        <v>#REF!</v>
      </c>
      <c r="L213" s="442" t="e">
        <v>#REF!</v>
      </c>
      <c r="M213" t="e">
        <v>#REF!</v>
      </c>
      <c r="N213" t="e">
        <v>#REF!</v>
      </c>
      <c r="O213" t="e">
        <v>#REF!</v>
      </c>
      <c r="P213" s="442" t="e">
        <v>#REF!</v>
      </c>
      <c r="Q213" t="e">
        <v>#REF!</v>
      </c>
      <c r="R213" t="e">
        <v>#REF!</v>
      </c>
      <c r="S213" s="51" t="e">
        <v>#REF!</v>
      </c>
      <c r="T213" s="442" t="e">
        <v>#REF!</v>
      </c>
      <c r="U213" t="e">
        <v>#REF!</v>
      </c>
      <c r="V213" t="e">
        <v>#REF!</v>
      </c>
      <c r="W213" t="e">
        <v>#REF!</v>
      </c>
      <c r="X213" s="442" t="e">
        <v>#REF!</v>
      </c>
    </row>
    <row r="214" spans="2:24">
      <c r="B214" t="e">
        <v>#REF!</v>
      </c>
      <c r="C214" t="e">
        <v>#REF!</v>
      </c>
      <c r="D214" t="e">
        <v>#REF!</v>
      </c>
      <c r="E214" t="e">
        <v>#REF!</v>
      </c>
      <c r="F214" s="440" t="e">
        <v>#REF!</v>
      </c>
      <c r="G214" t="e">
        <v>#REF!</v>
      </c>
      <c r="H214" t="e">
        <v>#REF!</v>
      </c>
      <c r="I214" t="e">
        <v>#REF!</v>
      </c>
      <c r="J214" t="e">
        <v>#REF!</v>
      </c>
      <c r="K214" t="e">
        <v>#REF!</v>
      </c>
      <c r="L214" s="442" t="e">
        <v>#REF!</v>
      </c>
      <c r="M214" t="e">
        <v>#REF!</v>
      </c>
      <c r="N214" t="e">
        <v>#REF!</v>
      </c>
      <c r="O214" t="e">
        <v>#REF!</v>
      </c>
      <c r="P214" s="442" t="e">
        <v>#REF!</v>
      </c>
      <c r="Q214" t="e">
        <v>#REF!</v>
      </c>
      <c r="R214" t="e">
        <v>#REF!</v>
      </c>
      <c r="S214" s="51" t="e">
        <v>#REF!</v>
      </c>
      <c r="T214" s="442" t="e">
        <v>#REF!</v>
      </c>
      <c r="U214" t="e">
        <v>#REF!</v>
      </c>
      <c r="V214" t="e">
        <v>#REF!</v>
      </c>
      <c r="W214" t="e">
        <v>#REF!</v>
      </c>
      <c r="X214" s="442" t="e">
        <v>#REF!</v>
      </c>
    </row>
    <row r="215" spans="2:24">
      <c r="B215" t="e">
        <v>#REF!</v>
      </c>
      <c r="C215" t="e">
        <v>#REF!</v>
      </c>
      <c r="D215" t="e">
        <v>#REF!</v>
      </c>
      <c r="E215" t="e">
        <v>#REF!</v>
      </c>
      <c r="F215" s="440" t="e">
        <v>#REF!</v>
      </c>
      <c r="G215" t="e">
        <v>#REF!</v>
      </c>
      <c r="H215" t="e">
        <v>#REF!</v>
      </c>
      <c r="I215" t="e">
        <v>#REF!</v>
      </c>
      <c r="J215" t="e">
        <v>#REF!</v>
      </c>
      <c r="K215" t="e">
        <v>#REF!</v>
      </c>
      <c r="L215" s="442" t="e">
        <v>#REF!</v>
      </c>
      <c r="M215" t="e">
        <v>#REF!</v>
      </c>
      <c r="N215" t="e">
        <v>#REF!</v>
      </c>
      <c r="O215" t="e">
        <v>#REF!</v>
      </c>
      <c r="P215" s="442" t="e">
        <v>#REF!</v>
      </c>
      <c r="Q215" t="e">
        <v>#REF!</v>
      </c>
      <c r="R215" t="e">
        <v>#REF!</v>
      </c>
      <c r="S215" s="51" t="e">
        <v>#REF!</v>
      </c>
      <c r="T215" s="442" t="e">
        <v>#REF!</v>
      </c>
      <c r="U215" t="e">
        <v>#REF!</v>
      </c>
      <c r="V215" t="e">
        <v>#REF!</v>
      </c>
      <c r="W215" t="e">
        <v>#REF!</v>
      </c>
      <c r="X215" s="442" t="e">
        <v>#REF!</v>
      </c>
    </row>
    <row r="216" spans="2:24">
      <c r="B216" t="e">
        <v>#REF!</v>
      </c>
      <c r="C216" t="e">
        <v>#REF!</v>
      </c>
      <c r="D216" t="e">
        <v>#REF!</v>
      </c>
      <c r="E216" t="e">
        <v>#REF!</v>
      </c>
      <c r="F216" s="440" t="e">
        <v>#REF!</v>
      </c>
      <c r="G216" t="e">
        <v>#REF!</v>
      </c>
      <c r="H216" t="e">
        <v>#REF!</v>
      </c>
      <c r="I216" t="e">
        <v>#REF!</v>
      </c>
      <c r="J216" t="e">
        <v>#REF!</v>
      </c>
      <c r="K216" t="e">
        <v>#REF!</v>
      </c>
      <c r="L216" s="442" t="e">
        <v>#REF!</v>
      </c>
      <c r="M216" t="e">
        <v>#REF!</v>
      </c>
      <c r="N216" t="e">
        <v>#REF!</v>
      </c>
      <c r="O216" t="e">
        <v>#REF!</v>
      </c>
      <c r="P216" s="442" t="e">
        <v>#REF!</v>
      </c>
      <c r="Q216" t="e">
        <v>#REF!</v>
      </c>
      <c r="R216" t="e">
        <v>#REF!</v>
      </c>
      <c r="S216" s="51" t="e">
        <v>#REF!</v>
      </c>
      <c r="T216" s="442" t="e">
        <v>#REF!</v>
      </c>
      <c r="U216" t="e">
        <v>#REF!</v>
      </c>
      <c r="V216" t="e">
        <v>#REF!</v>
      </c>
      <c r="W216" t="e">
        <v>#REF!</v>
      </c>
      <c r="X216" s="442" t="e">
        <v>#REF!</v>
      </c>
    </row>
    <row r="217" spans="2:24">
      <c r="B217" t="e">
        <v>#REF!</v>
      </c>
      <c r="C217" t="e">
        <v>#REF!</v>
      </c>
      <c r="D217" t="e">
        <v>#REF!</v>
      </c>
      <c r="E217" t="e">
        <v>#REF!</v>
      </c>
      <c r="F217" s="440" t="e">
        <v>#REF!</v>
      </c>
      <c r="G217" t="e">
        <v>#REF!</v>
      </c>
      <c r="H217" t="e">
        <v>#REF!</v>
      </c>
      <c r="I217" t="e">
        <v>#REF!</v>
      </c>
      <c r="J217" t="e">
        <v>#REF!</v>
      </c>
      <c r="K217" t="e">
        <v>#REF!</v>
      </c>
      <c r="L217" s="442" t="e">
        <v>#REF!</v>
      </c>
      <c r="M217" t="e">
        <v>#REF!</v>
      </c>
      <c r="N217" t="e">
        <v>#REF!</v>
      </c>
      <c r="O217" t="e">
        <v>#REF!</v>
      </c>
      <c r="P217" s="442" t="e">
        <v>#REF!</v>
      </c>
      <c r="Q217" t="e">
        <v>#REF!</v>
      </c>
      <c r="R217" t="e">
        <v>#REF!</v>
      </c>
      <c r="S217" s="51" t="e">
        <v>#REF!</v>
      </c>
      <c r="T217" s="442" t="e">
        <v>#REF!</v>
      </c>
      <c r="U217" t="e">
        <v>#REF!</v>
      </c>
      <c r="V217" t="e">
        <v>#REF!</v>
      </c>
      <c r="W217" t="e">
        <v>#REF!</v>
      </c>
      <c r="X217" s="442" t="e">
        <v>#REF!</v>
      </c>
    </row>
    <row r="218" spans="2:24">
      <c r="B218" t="e">
        <v>#REF!</v>
      </c>
      <c r="C218" t="e">
        <v>#REF!</v>
      </c>
      <c r="D218" t="e">
        <v>#REF!</v>
      </c>
      <c r="E218" t="e">
        <v>#REF!</v>
      </c>
      <c r="F218" s="440" t="e">
        <v>#REF!</v>
      </c>
      <c r="G218" t="e">
        <v>#REF!</v>
      </c>
      <c r="H218" t="e">
        <v>#REF!</v>
      </c>
      <c r="I218" t="e">
        <v>#REF!</v>
      </c>
      <c r="J218" t="e">
        <v>#REF!</v>
      </c>
      <c r="K218" t="e">
        <v>#REF!</v>
      </c>
      <c r="L218" s="442" t="e">
        <v>#REF!</v>
      </c>
      <c r="M218" t="e">
        <v>#REF!</v>
      </c>
      <c r="N218" t="e">
        <v>#REF!</v>
      </c>
      <c r="O218" t="e">
        <v>#REF!</v>
      </c>
      <c r="P218" s="442" t="e">
        <v>#REF!</v>
      </c>
      <c r="Q218" t="e">
        <v>#REF!</v>
      </c>
      <c r="R218" t="e">
        <v>#REF!</v>
      </c>
      <c r="S218" s="51" t="e">
        <v>#REF!</v>
      </c>
      <c r="T218" s="442" t="e">
        <v>#REF!</v>
      </c>
      <c r="U218" t="e">
        <v>#REF!</v>
      </c>
      <c r="V218" t="e">
        <v>#REF!</v>
      </c>
      <c r="W218" t="e">
        <v>#REF!</v>
      </c>
      <c r="X218" s="442" t="e">
        <v>#REF!</v>
      </c>
    </row>
    <row r="219" spans="2:24">
      <c r="B219" t="e">
        <v>#REF!</v>
      </c>
      <c r="C219" t="e">
        <v>#REF!</v>
      </c>
      <c r="D219" t="e">
        <v>#REF!</v>
      </c>
      <c r="E219" t="e">
        <v>#REF!</v>
      </c>
      <c r="F219" s="440" t="e">
        <v>#REF!</v>
      </c>
      <c r="G219" t="e">
        <v>#REF!</v>
      </c>
      <c r="H219" t="e">
        <v>#REF!</v>
      </c>
      <c r="I219" t="e">
        <v>#REF!</v>
      </c>
      <c r="J219" t="e">
        <v>#REF!</v>
      </c>
      <c r="K219" t="e">
        <v>#REF!</v>
      </c>
      <c r="L219" s="442" t="e">
        <v>#REF!</v>
      </c>
      <c r="M219" t="e">
        <v>#REF!</v>
      </c>
      <c r="N219" t="e">
        <v>#REF!</v>
      </c>
      <c r="O219" t="e">
        <v>#REF!</v>
      </c>
      <c r="P219" s="442" t="e">
        <v>#REF!</v>
      </c>
      <c r="Q219" t="e">
        <v>#REF!</v>
      </c>
      <c r="R219" t="e">
        <v>#REF!</v>
      </c>
      <c r="S219" s="51" t="e">
        <v>#REF!</v>
      </c>
      <c r="T219" s="442" t="e">
        <v>#REF!</v>
      </c>
      <c r="U219" t="e">
        <v>#REF!</v>
      </c>
      <c r="V219" t="e">
        <v>#REF!</v>
      </c>
      <c r="W219" t="e">
        <v>#REF!</v>
      </c>
      <c r="X219" s="442" t="e">
        <v>#REF!</v>
      </c>
    </row>
    <row r="220" spans="2:24">
      <c r="B220" t="e">
        <v>#REF!</v>
      </c>
      <c r="C220" t="e">
        <v>#REF!</v>
      </c>
      <c r="D220" t="e">
        <v>#REF!</v>
      </c>
      <c r="E220" t="e">
        <v>#REF!</v>
      </c>
      <c r="F220" s="440" t="e">
        <v>#REF!</v>
      </c>
      <c r="G220" t="e">
        <v>#REF!</v>
      </c>
      <c r="H220" t="e">
        <v>#REF!</v>
      </c>
      <c r="I220" t="e">
        <v>#REF!</v>
      </c>
      <c r="J220" t="e">
        <v>#REF!</v>
      </c>
      <c r="K220" t="e">
        <v>#REF!</v>
      </c>
      <c r="L220" s="442" t="e">
        <v>#REF!</v>
      </c>
      <c r="M220" t="e">
        <v>#REF!</v>
      </c>
      <c r="N220" t="e">
        <v>#REF!</v>
      </c>
      <c r="O220" t="e">
        <v>#REF!</v>
      </c>
      <c r="P220" s="442" t="e">
        <v>#REF!</v>
      </c>
      <c r="Q220" t="e">
        <v>#REF!</v>
      </c>
      <c r="R220" t="e">
        <v>#REF!</v>
      </c>
      <c r="S220" s="51" t="e">
        <v>#REF!</v>
      </c>
      <c r="T220" s="442" t="e">
        <v>#REF!</v>
      </c>
      <c r="U220" t="e">
        <v>#REF!</v>
      </c>
      <c r="V220" t="e">
        <v>#REF!</v>
      </c>
      <c r="W220" t="e">
        <v>#REF!</v>
      </c>
      <c r="X220" s="442" t="e">
        <v>#REF!</v>
      </c>
    </row>
    <row r="221" spans="2:24">
      <c r="B221" t="e">
        <v>#REF!</v>
      </c>
      <c r="C221" t="e">
        <v>#REF!</v>
      </c>
      <c r="D221" t="e">
        <v>#REF!</v>
      </c>
      <c r="E221" t="e">
        <v>#REF!</v>
      </c>
      <c r="F221" s="440" t="e">
        <v>#REF!</v>
      </c>
      <c r="G221" t="e">
        <v>#REF!</v>
      </c>
      <c r="H221" t="e">
        <v>#REF!</v>
      </c>
      <c r="I221" t="e">
        <v>#REF!</v>
      </c>
      <c r="J221" t="e">
        <v>#REF!</v>
      </c>
      <c r="K221" t="e">
        <v>#REF!</v>
      </c>
      <c r="L221" s="442" t="e">
        <v>#REF!</v>
      </c>
      <c r="M221" t="e">
        <v>#REF!</v>
      </c>
      <c r="N221" t="e">
        <v>#REF!</v>
      </c>
      <c r="O221" t="e">
        <v>#REF!</v>
      </c>
      <c r="P221" s="442" t="e">
        <v>#REF!</v>
      </c>
      <c r="Q221" t="e">
        <v>#REF!</v>
      </c>
      <c r="R221" t="e">
        <v>#REF!</v>
      </c>
      <c r="S221" s="51" t="e">
        <v>#REF!</v>
      </c>
      <c r="T221" s="442" t="e">
        <v>#REF!</v>
      </c>
      <c r="U221" t="e">
        <v>#REF!</v>
      </c>
      <c r="V221" t="e">
        <v>#REF!</v>
      </c>
      <c r="W221" t="e">
        <v>#REF!</v>
      </c>
      <c r="X221" s="442" t="e">
        <v>#REF!</v>
      </c>
    </row>
    <row r="222" spans="2:24">
      <c r="B222" t="e">
        <v>#REF!</v>
      </c>
      <c r="C222" t="e">
        <v>#REF!</v>
      </c>
      <c r="D222" t="e">
        <v>#REF!</v>
      </c>
      <c r="E222" t="e">
        <v>#REF!</v>
      </c>
      <c r="F222" s="440" t="e">
        <v>#REF!</v>
      </c>
      <c r="G222" t="e">
        <v>#REF!</v>
      </c>
      <c r="H222" t="e">
        <v>#REF!</v>
      </c>
      <c r="I222" t="e">
        <v>#REF!</v>
      </c>
      <c r="J222" t="e">
        <v>#REF!</v>
      </c>
      <c r="K222" t="e">
        <v>#REF!</v>
      </c>
      <c r="L222" s="442" t="e">
        <v>#REF!</v>
      </c>
      <c r="M222" t="e">
        <v>#REF!</v>
      </c>
      <c r="N222" t="e">
        <v>#REF!</v>
      </c>
      <c r="O222" t="e">
        <v>#REF!</v>
      </c>
      <c r="P222" s="442" t="e">
        <v>#REF!</v>
      </c>
      <c r="Q222" t="e">
        <v>#REF!</v>
      </c>
      <c r="R222" t="e">
        <v>#REF!</v>
      </c>
      <c r="S222" s="51" t="e">
        <v>#REF!</v>
      </c>
      <c r="T222" s="442" t="e">
        <v>#REF!</v>
      </c>
      <c r="U222" t="e">
        <v>#REF!</v>
      </c>
      <c r="V222" t="e">
        <v>#REF!</v>
      </c>
      <c r="W222" t="e">
        <v>#REF!</v>
      </c>
      <c r="X222" s="442" t="e">
        <v>#REF!</v>
      </c>
    </row>
    <row r="223" spans="2:24">
      <c r="B223" t="e">
        <v>#REF!</v>
      </c>
      <c r="C223" t="e">
        <v>#REF!</v>
      </c>
      <c r="D223" t="e">
        <v>#REF!</v>
      </c>
      <c r="E223" t="e">
        <v>#REF!</v>
      </c>
      <c r="F223" s="440" t="e">
        <v>#REF!</v>
      </c>
      <c r="G223" t="e">
        <v>#REF!</v>
      </c>
      <c r="H223" t="e">
        <v>#REF!</v>
      </c>
      <c r="I223" t="e">
        <v>#REF!</v>
      </c>
      <c r="J223" t="e">
        <v>#REF!</v>
      </c>
      <c r="K223" t="e">
        <v>#REF!</v>
      </c>
      <c r="L223" s="442" t="e">
        <v>#REF!</v>
      </c>
      <c r="M223" t="e">
        <v>#REF!</v>
      </c>
      <c r="N223" t="e">
        <v>#REF!</v>
      </c>
      <c r="O223" t="e">
        <v>#REF!</v>
      </c>
      <c r="P223" s="442" t="e">
        <v>#REF!</v>
      </c>
      <c r="Q223" t="e">
        <v>#REF!</v>
      </c>
      <c r="R223" t="e">
        <v>#REF!</v>
      </c>
      <c r="S223" s="51" t="e">
        <v>#REF!</v>
      </c>
      <c r="T223" s="442" t="e">
        <v>#REF!</v>
      </c>
      <c r="U223" t="e">
        <v>#REF!</v>
      </c>
      <c r="V223" t="e">
        <v>#REF!</v>
      </c>
      <c r="W223" t="e">
        <v>#REF!</v>
      </c>
      <c r="X223" s="442" t="e">
        <v>#REF!</v>
      </c>
    </row>
    <row r="224" spans="2:24">
      <c r="B224" t="e">
        <v>#REF!</v>
      </c>
      <c r="C224" t="e">
        <v>#REF!</v>
      </c>
      <c r="D224" t="e">
        <v>#REF!</v>
      </c>
      <c r="E224" t="e">
        <v>#REF!</v>
      </c>
      <c r="F224" s="440" t="e">
        <v>#REF!</v>
      </c>
      <c r="G224" t="e">
        <v>#REF!</v>
      </c>
      <c r="H224" t="e">
        <v>#REF!</v>
      </c>
      <c r="I224" t="e">
        <v>#REF!</v>
      </c>
      <c r="J224" t="e">
        <v>#REF!</v>
      </c>
      <c r="K224" t="e">
        <v>#REF!</v>
      </c>
      <c r="L224" s="442" t="e">
        <v>#REF!</v>
      </c>
      <c r="M224" t="e">
        <v>#REF!</v>
      </c>
      <c r="N224" t="e">
        <v>#REF!</v>
      </c>
      <c r="O224" t="e">
        <v>#REF!</v>
      </c>
      <c r="P224" s="442" t="e">
        <v>#REF!</v>
      </c>
      <c r="Q224" t="e">
        <v>#REF!</v>
      </c>
      <c r="R224" t="e">
        <v>#REF!</v>
      </c>
      <c r="S224" s="51" t="e">
        <v>#REF!</v>
      </c>
      <c r="T224" s="442" t="e">
        <v>#REF!</v>
      </c>
      <c r="U224" t="e">
        <v>#REF!</v>
      </c>
      <c r="V224" t="e">
        <v>#REF!</v>
      </c>
      <c r="W224" t="e">
        <v>#REF!</v>
      </c>
      <c r="X224" s="442" t="e">
        <v>#REF!</v>
      </c>
    </row>
    <row r="225" spans="2:24">
      <c r="B225" t="e">
        <v>#REF!</v>
      </c>
      <c r="C225" t="e">
        <v>#REF!</v>
      </c>
      <c r="D225" t="e">
        <v>#REF!</v>
      </c>
      <c r="E225" t="e">
        <v>#REF!</v>
      </c>
      <c r="F225" s="440" t="e">
        <v>#REF!</v>
      </c>
      <c r="G225" t="e">
        <v>#REF!</v>
      </c>
      <c r="H225" t="e">
        <v>#REF!</v>
      </c>
      <c r="I225" t="e">
        <v>#REF!</v>
      </c>
      <c r="J225" t="e">
        <v>#REF!</v>
      </c>
      <c r="K225" t="e">
        <v>#REF!</v>
      </c>
      <c r="L225" s="442" t="e">
        <v>#REF!</v>
      </c>
      <c r="M225" t="e">
        <v>#REF!</v>
      </c>
      <c r="N225" t="e">
        <v>#REF!</v>
      </c>
      <c r="O225" t="e">
        <v>#REF!</v>
      </c>
      <c r="P225" s="442" t="e">
        <v>#REF!</v>
      </c>
      <c r="Q225" t="e">
        <v>#REF!</v>
      </c>
      <c r="R225" t="e">
        <v>#REF!</v>
      </c>
      <c r="S225" s="51" t="e">
        <v>#REF!</v>
      </c>
      <c r="T225" s="442" t="e">
        <v>#REF!</v>
      </c>
      <c r="U225" t="e">
        <v>#REF!</v>
      </c>
      <c r="V225" t="e">
        <v>#REF!</v>
      </c>
      <c r="W225" t="e">
        <v>#REF!</v>
      </c>
      <c r="X225" s="442" t="e">
        <v>#REF!</v>
      </c>
    </row>
    <row r="226" spans="2:24">
      <c r="B226" t="e">
        <v>#REF!</v>
      </c>
      <c r="C226" t="e">
        <v>#REF!</v>
      </c>
      <c r="D226" t="e">
        <v>#REF!</v>
      </c>
      <c r="E226" t="e">
        <v>#REF!</v>
      </c>
      <c r="F226" s="440" t="e">
        <v>#REF!</v>
      </c>
      <c r="G226" t="e">
        <v>#REF!</v>
      </c>
      <c r="H226" t="e">
        <v>#REF!</v>
      </c>
      <c r="I226" t="e">
        <v>#REF!</v>
      </c>
      <c r="J226" t="e">
        <v>#REF!</v>
      </c>
      <c r="K226" t="e">
        <v>#REF!</v>
      </c>
      <c r="L226" s="442" t="e">
        <v>#REF!</v>
      </c>
      <c r="M226" t="e">
        <v>#REF!</v>
      </c>
      <c r="N226" t="e">
        <v>#REF!</v>
      </c>
      <c r="O226" t="e">
        <v>#REF!</v>
      </c>
      <c r="P226" s="442" t="e">
        <v>#REF!</v>
      </c>
      <c r="Q226" t="e">
        <v>#REF!</v>
      </c>
      <c r="R226" t="e">
        <v>#REF!</v>
      </c>
      <c r="S226" s="51" t="e">
        <v>#REF!</v>
      </c>
      <c r="T226" s="442" t="e">
        <v>#REF!</v>
      </c>
      <c r="U226" t="e">
        <v>#REF!</v>
      </c>
      <c r="V226" t="e">
        <v>#REF!</v>
      </c>
      <c r="W226" t="e">
        <v>#REF!</v>
      </c>
      <c r="X226" s="442" t="e">
        <v>#REF!</v>
      </c>
    </row>
    <row r="227" spans="2:24">
      <c r="B227" t="e">
        <v>#REF!</v>
      </c>
      <c r="C227" t="e">
        <v>#REF!</v>
      </c>
      <c r="D227" t="e">
        <v>#REF!</v>
      </c>
      <c r="E227" t="e">
        <v>#REF!</v>
      </c>
      <c r="F227" s="440" t="e">
        <v>#REF!</v>
      </c>
      <c r="G227" t="e">
        <v>#REF!</v>
      </c>
      <c r="H227" t="e">
        <v>#REF!</v>
      </c>
      <c r="I227" t="e">
        <v>#REF!</v>
      </c>
      <c r="J227" t="e">
        <v>#REF!</v>
      </c>
      <c r="K227" t="e">
        <v>#REF!</v>
      </c>
      <c r="L227" s="442" t="e">
        <v>#REF!</v>
      </c>
      <c r="M227" t="e">
        <v>#REF!</v>
      </c>
      <c r="N227" t="e">
        <v>#REF!</v>
      </c>
      <c r="O227" t="e">
        <v>#REF!</v>
      </c>
      <c r="P227" s="442" t="e">
        <v>#REF!</v>
      </c>
      <c r="Q227" t="e">
        <v>#REF!</v>
      </c>
      <c r="R227" t="e">
        <v>#REF!</v>
      </c>
      <c r="S227" s="51" t="e">
        <v>#REF!</v>
      </c>
      <c r="T227" s="442" t="e">
        <v>#REF!</v>
      </c>
      <c r="U227" t="e">
        <v>#REF!</v>
      </c>
      <c r="V227" t="e">
        <v>#REF!</v>
      </c>
      <c r="W227" t="e">
        <v>#REF!</v>
      </c>
      <c r="X227" s="442" t="e">
        <v>#REF!</v>
      </c>
    </row>
    <row r="228" spans="2:24">
      <c r="B228" t="e">
        <v>#REF!</v>
      </c>
      <c r="C228" t="e">
        <v>#REF!</v>
      </c>
      <c r="D228" t="e">
        <v>#REF!</v>
      </c>
      <c r="E228" t="e">
        <v>#REF!</v>
      </c>
      <c r="F228" s="440" t="e">
        <v>#REF!</v>
      </c>
      <c r="G228" t="e">
        <v>#REF!</v>
      </c>
      <c r="H228" t="e">
        <v>#REF!</v>
      </c>
      <c r="I228" t="e">
        <v>#REF!</v>
      </c>
      <c r="J228" t="e">
        <v>#REF!</v>
      </c>
      <c r="K228" t="e">
        <v>#REF!</v>
      </c>
      <c r="L228" s="442" t="e">
        <v>#REF!</v>
      </c>
      <c r="M228" t="e">
        <v>#REF!</v>
      </c>
      <c r="N228" t="e">
        <v>#REF!</v>
      </c>
      <c r="O228" t="e">
        <v>#REF!</v>
      </c>
      <c r="P228" s="442" t="e">
        <v>#REF!</v>
      </c>
      <c r="Q228" t="e">
        <v>#REF!</v>
      </c>
      <c r="R228" t="e">
        <v>#REF!</v>
      </c>
      <c r="S228" s="51" t="e">
        <v>#REF!</v>
      </c>
      <c r="T228" s="442" t="e">
        <v>#REF!</v>
      </c>
      <c r="U228" t="e">
        <v>#REF!</v>
      </c>
      <c r="V228" t="e">
        <v>#REF!</v>
      </c>
      <c r="W228" t="e">
        <v>#REF!</v>
      </c>
      <c r="X228" s="442" t="e">
        <v>#REF!</v>
      </c>
    </row>
    <row r="229" spans="2:24">
      <c r="B229" t="e">
        <v>#REF!</v>
      </c>
      <c r="C229" t="e">
        <v>#REF!</v>
      </c>
      <c r="D229" t="e">
        <v>#REF!</v>
      </c>
      <c r="E229" t="e">
        <v>#REF!</v>
      </c>
      <c r="F229" s="440" t="e">
        <v>#REF!</v>
      </c>
      <c r="G229" t="e">
        <v>#REF!</v>
      </c>
      <c r="H229" t="e">
        <v>#REF!</v>
      </c>
      <c r="I229" t="e">
        <v>#REF!</v>
      </c>
      <c r="J229" t="e">
        <v>#REF!</v>
      </c>
      <c r="K229" t="e">
        <v>#REF!</v>
      </c>
      <c r="L229" s="442" t="e">
        <v>#REF!</v>
      </c>
      <c r="M229" t="e">
        <v>#REF!</v>
      </c>
      <c r="N229" t="e">
        <v>#REF!</v>
      </c>
      <c r="O229" t="e">
        <v>#REF!</v>
      </c>
      <c r="P229" s="442" t="e">
        <v>#REF!</v>
      </c>
      <c r="Q229" t="e">
        <v>#REF!</v>
      </c>
      <c r="R229" t="e">
        <v>#REF!</v>
      </c>
      <c r="S229" s="51" t="e">
        <v>#REF!</v>
      </c>
      <c r="T229" s="442" t="e">
        <v>#REF!</v>
      </c>
      <c r="U229" t="e">
        <v>#REF!</v>
      </c>
      <c r="V229" t="e">
        <v>#REF!</v>
      </c>
      <c r="W229" t="e">
        <v>#REF!</v>
      </c>
      <c r="X229" s="442" t="e">
        <v>#REF!</v>
      </c>
    </row>
    <row r="230" spans="2:24">
      <c r="B230" t="e">
        <v>#REF!</v>
      </c>
      <c r="C230" t="e">
        <v>#REF!</v>
      </c>
      <c r="D230" t="e">
        <v>#REF!</v>
      </c>
      <c r="E230" t="e">
        <v>#REF!</v>
      </c>
      <c r="F230" s="440" t="e">
        <v>#REF!</v>
      </c>
      <c r="G230" t="e">
        <v>#REF!</v>
      </c>
      <c r="H230" t="e">
        <v>#REF!</v>
      </c>
      <c r="I230" t="e">
        <v>#REF!</v>
      </c>
      <c r="J230" t="e">
        <v>#REF!</v>
      </c>
      <c r="K230" t="e">
        <v>#REF!</v>
      </c>
      <c r="L230" s="442" t="e">
        <v>#REF!</v>
      </c>
      <c r="M230" t="e">
        <v>#REF!</v>
      </c>
      <c r="N230" t="e">
        <v>#REF!</v>
      </c>
      <c r="O230" t="e">
        <v>#REF!</v>
      </c>
      <c r="P230" s="442" t="e">
        <v>#REF!</v>
      </c>
      <c r="Q230" t="e">
        <v>#REF!</v>
      </c>
      <c r="R230" t="e">
        <v>#REF!</v>
      </c>
      <c r="S230" s="51" t="e">
        <v>#REF!</v>
      </c>
      <c r="T230" s="442" t="e">
        <v>#REF!</v>
      </c>
      <c r="U230" t="e">
        <v>#REF!</v>
      </c>
      <c r="V230" t="e">
        <v>#REF!</v>
      </c>
      <c r="W230" t="e">
        <v>#REF!</v>
      </c>
      <c r="X230" s="442" t="e">
        <v>#REF!</v>
      </c>
    </row>
    <row r="231" spans="2:24">
      <c r="B231" t="e">
        <v>#REF!</v>
      </c>
      <c r="C231" t="e">
        <v>#REF!</v>
      </c>
      <c r="D231" t="e">
        <v>#REF!</v>
      </c>
      <c r="E231" t="e">
        <v>#REF!</v>
      </c>
      <c r="F231" s="440" t="e">
        <v>#REF!</v>
      </c>
      <c r="G231" t="e">
        <v>#REF!</v>
      </c>
      <c r="H231" t="e">
        <v>#REF!</v>
      </c>
      <c r="I231" t="e">
        <v>#REF!</v>
      </c>
      <c r="J231" t="e">
        <v>#REF!</v>
      </c>
      <c r="K231" t="e">
        <v>#REF!</v>
      </c>
      <c r="L231" s="442" t="e">
        <v>#REF!</v>
      </c>
      <c r="M231" t="e">
        <v>#REF!</v>
      </c>
      <c r="N231" t="e">
        <v>#REF!</v>
      </c>
      <c r="O231" t="e">
        <v>#REF!</v>
      </c>
      <c r="P231" s="442" t="e">
        <v>#REF!</v>
      </c>
      <c r="Q231" t="e">
        <v>#REF!</v>
      </c>
      <c r="R231" t="e">
        <v>#REF!</v>
      </c>
      <c r="S231" s="51" t="e">
        <v>#REF!</v>
      </c>
      <c r="T231" s="442" t="e">
        <v>#REF!</v>
      </c>
      <c r="U231" t="e">
        <v>#REF!</v>
      </c>
      <c r="V231" t="e">
        <v>#REF!</v>
      </c>
      <c r="W231" t="e">
        <v>#REF!</v>
      </c>
      <c r="X231" s="442" t="e">
        <v>#REF!</v>
      </c>
    </row>
    <row r="232" spans="2:24">
      <c r="B232" t="e">
        <v>#REF!</v>
      </c>
      <c r="C232" t="e">
        <v>#REF!</v>
      </c>
      <c r="D232" t="e">
        <v>#REF!</v>
      </c>
      <c r="E232" t="e">
        <v>#REF!</v>
      </c>
      <c r="F232" s="440" t="e">
        <v>#REF!</v>
      </c>
      <c r="G232" t="e">
        <v>#REF!</v>
      </c>
      <c r="H232" t="e">
        <v>#REF!</v>
      </c>
      <c r="I232" t="e">
        <v>#REF!</v>
      </c>
      <c r="J232" t="e">
        <v>#REF!</v>
      </c>
      <c r="K232" t="e">
        <v>#REF!</v>
      </c>
      <c r="L232" s="442" t="e">
        <v>#REF!</v>
      </c>
      <c r="M232" t="e">
        <v>#REF!</v>
      </c>
      <c r="N232" t="e">
        <v>#REF!</v>
      </c>
      <c r="O232" t="e">
        <v>#REF!</v>
      </c>
      <c r="P232" s="442" t="e">
        <v>#REF!</v>
      </c>
      <c r="Q232" t="e">
        <v>#REF!</v>
      </c>
      <c r="R232" t="e">
        <v>#REF!</v>
      </c>
      <c r="S232" s="51" t="e">
        <v>#REF!</v>
      </c>
      <c r="T232" s="442" t="e">
        <v>#REF!</v>
      </c>
      <c r="U232" t="e">
        <v>#REF!</v>
      </c>
      <c r="V232" t="e">
        <v>#REF!</v>
      </c>
      <c r="W232" t="e">
        <v>#REF!</v>
      </c>
      <c r="X232" s="442" t="e">
        <v>#REF!</v>
      </c>
    </row>
    <row r="233" spans="2:24">
      <c r="B233" t="e">
        <v>#REF!</v>
      </c>
      <c r="C233" t="e">
        <v>#REF!</v>
      </c>
      <c r="D233" t="e">
        <v>#REF!</v>
      </c>
      <c r="E233" t="e">
        <v>#REF!</v>
      </c>
      <c r="F233" s="440" t="e">
        <v>#REF!</v>
      </c>
      <c r="G233" t="e">
        <v>#REF!</v>
      </c>
      <c r="H233" t="e">
        <v>#REF!</v>
      </c>
      <c r="I233" t="e">
        <v>#REF!</v>
      </c>
      <c r="J233" t="e">
        <v>#REF!</v>
      </c>
      <c r="K233" t="e">
        <v>#REF!</v>
      </c>
      <c r="L233" s="442" t="e">
        <v>#REF!</v>
      </c>
      <c r="M233" t="e">
        <v>#REF!</v>
      </c>
      <c r="N233" t="e">
        <v>#REF!</v>
      </c>
      <c r="O233" t="e">
        <v>#REF!</v>
      </c>
      <c r="P233" s="442" t="e">
        <v>#REF!</v>
      </c>
      <c r="Q233" t="e">
        <v>#REF!</v>
      </c>
      <c r="R233" t="e">
        <v>#REF!</v>
      </c>
      <c r="S233" s="51" t="e">
        <v>#REF!</v>
      </c>
      <c r="T233" s="442" t="e">
        <v>#REF!</v>
      </c>
      <c r="U233" t="e">
        <v>#REF!</v>
      </c>
      <c r="V233" t="e">
        <v>#REF!</v>
      </c>
      <c r="W233" t="e">
        <v>#REF!</v>
      </c>
      <c r="X233" s="442" t="e">
        <v>#REF!</v>
      </c>
    </row>
    <row r="234" spans="2:24">
      <c r="B234" t="e">
        <v>#REF!</v>
      </c>
      <c r="C234" t="e">
        <v>#REF!</v>
      </c>
      <c r="D234" t="e">
        <v>#REF!</v>
      </c>
      <c r="E234" t="e">
        <v>#REF!</v>
      </c>
      <c r="F234" s="440" t="e">
        <v>#REF!</v>
      </c>
      <c r="G234" t="e">
        <v>#REF!</v>
      </c>
      <c r="H234" t="e">
        <v>#REF!</v>
      </c>
      <c r="I234" t="e">
        <v>#REF!</v>
      </c>
      <c r="J234" t="e">
        <v>#REF!</v>
      </c>
      <c r="K234" t="e">
        <v>#REF!</v>
      </c>
      <c r="L234" s="442" t="e">
        <v>#REF!</v>
      </c>
      <c r="M234" t="e">
        <v>#REF!</v>
      </c>
      <c r="N234" t="e">
        <v>#REF!</v>
      </c>
      <c r="O234" t="e">
        <v>#REF!</v>
      </c>
      <c r="P234" s="442" t="e">
        <v>#REF!</v>
      </c>
      <c r="Q234" t="e">
        <v>#REF!</v>
      </c>
      <c r="R234" t="e">
        <v>#REF!</v>
      </c>
      <c r="S234" s="51" t="e">
        <v>#REF!</v>
      </c>
      <c r="T234" s="442" t="e">
        <v>#REF!</v>
      </c>
      <c r="U234" t="e">
        <v>#REF!</v>
      </c>
      <c r="V234" t="e">
        <v>#REF!</v>
      </c>
      <c r="W234" t="e">
        <v>#REF!</v>
      </c>
      <c r="X234" s="442" t="e">
        <v>#REF!</v>
      </c>
    </row>
    <row r="235" spans="2:24">
      <c r="B235" t="e">
        <v>#REF!</v>
      </c>
      <c r="C235" t="e">
        <v>#REF!</v>
      </c>
      <c r="D235" t="e">
        <v>#REF!</v>
      </c>
      <c r="E235" t="e">
        <v>#REF!</v>
      </c>
      <c r="F235" s="440" t="e">
        <v>#REF!</v>
      </c>
      <c r="G235" t="e">
        <v>#REF!</v>
      </c>
      <c r="H235" t="e">
        <v>#REF!</v>
      </c>
      <c r="I235" t="e">
        <v>#REF!</v>
      </c>
      <c r="J235" t="e">
        <v>#REF!</v>
      </c>
      <c r="K235" t="e">
        <v>#REF!</v>
      </c>
      <c r="L235" s="442" t="e">
        <v>#REF!</v>
      </c>
      <c r="M235" t="e">
        <v>#REF!</v>
      </c>
      <c r="N235" t="e">
        <v>#REF!</v>
      </c>
      <c r="O235" t="e">
        <v>#REF!</v>
      </c>
      <c r="P235" s="442" t="e">
        <v>#REF!</v>
      </c>
      <c r="Q235" t="e">
        <v>#REF!</v>
      </c>
      <c r="R235" t="e">
        <v>#REF!</v>
      </c>
      <c r="S235" s="51" t="e">
        <v>#REF!</v>
      </c>
      <c r="T235" s="442" t="e">
        <v>#REF!</v>
      </c>
      <c r="U235" t="e">
        <v>#REF!</v>
      </c>
      <c r="V235" t="e">
        <v>#REF!</v>
      </c>
      <c r="W235" t="e">
        <v>#REF!</v>
      </c>
      <c r="X235" s="442" t="e">
        <v>#REF!</v>
      </c>
    </row>
    <row r="236" spans="2:24">
      <c r="B236" t="e">
        <v>#REF!</v>
      </c>
      <c r="C236" t="e">
        <v>#REF!</v>
      </c>
      <c r="D236" t="e">
        <v>#REF!</v>
      </c>
      <c r="E236" t="e">
        <v>#REF!</v>
      </c>
      <c r="F236" s="440" t="e">
        <v>#REF!</v>
      </c>
      <c r="G236" t="e">
        <v>#REF!</v>
      </c>
      <c r="H236" t="e">
        <v>#REF!</v>
      </c>
      <c r="I236" t="e">
        <v>#REF!</v>
      </c>
      <c r="J236" t="e">
        <v>#REF!</v>
      </c>
      <c r="K236" t="e">
        <v>#REF!</v>
      </c>
      <c r="L236" s="442" t="e">
        <v>#REF!</v>
      </c>
      <c r="M236" t="e">
        <v>#REF!</v>
      </c>
      <c r="N236" t="e">
        <v>#REF!</v>
      </c>
      <c r="O236" t="e">
        <v>#REF!</v>
      </c>
      <c r="P236" s="442" t="e">
        <v>#REF!</v>
      </c>
      <c r="Q236" t="e">
        <v>#REF!</v>
      </c>
      <c r="R236" t="e">
        <v>#REF!</v>
      </c>
      <c r="S236" s="51" t="e">
        <v>#REF!</v>
      </c>
      <c r="T236" s="442" t="e">
        <v>#REF!</v>
      </c>
      <c r="U236" t="e">
        <v>#REF!</v>
      </c>
      <c r="V236" t="e">
        <v>#REF!</v>
      </c>
      <c r="W236" t="e">
        <v>#REF!</v>
      </c>
      <c r="X236" s="442" t="e">
        <v>#REF!</v>
      </c>
    </row>
    <row r="237" spans="2:24">
      <c r="B237" t="e">
        <v>#REF!</v>
      </c>
      <c r="C237" t="e">
        <v>#REF!</v>
      </c>
      <c r="D237" t="e">
        <v>#REF!</v>
      </c>
      <c r="E237" t="e">
        <v>#REF!</v>
      </c>
      <c r="F237" s="440" t="e">
        <v>#REF!</v>
      </c>
      <c r="G237" t="e">
        <v>#REF!</v>
      </c>
      <c r="H237" t="e">
        <v>#REF!</v>
      </c>
      <c r="I237" t="e">
        <v>#REF!</v>
      </c>
      <c r="J237" t="e">
        <v>#REF!</v>
      </c>
      <c r="K237" t="e">
        <v>#REF!</v>
      </c>
      <c r="L237" s="442" t="e">
        <v>#REF!</v>
      </c>
      <c r="M237" t="e">
        <v>#REF!</v>
      </c>
      <c r="N237" t="e">
        <v>#REF!</v>
      </c>
      <c r="O237" t="e">
        <v>#REF!</v>
      </c>
      <c r="P237" s="442" t="e">
        <v>#REF!</v>
      </c>
      <c r="Q237" t="e">
        <v>#REF!</v>
      </c>
      <c r="R237" t="e">
        <v>#REF!</v>
      </c>
      <c r="S237" s="51" t="e">
        <v>#REF!</v>
      </c>
      <c r="T237" s="442" t="e">
        <v>#REF!</v>
      </c>
      <c r="U237" t="e">
        <v>#REF!</v>
      </c>
      <c r="V237" t="e">
        <v>#REF!</v>
      </c>
      <c r="W237" t="e">
        <v>#REF!</v>
      </c>
      <c r="X237" s="442" t="e">
        <v>#REF!</v>
      </c>
    </row>
    <row r="238" spans="2:24">
      <c r="B238" t="e">
        <v>#REF!</v>
      </c>
      <c r="C238" t="e">
        <v>#REF!</v>
      </c>
      <c r="D238" t="e">
        <v>#REF!</v>
      </c>
      <c r="E238" t="e">
        <v>#REF!</v>
      </c>
      <c r="F238" s="440" t="e">
        <v>#REF!</v>
      </c>
      <c r="G238" t="e">
        <v>#REF!</v>
      </c>
      <c r="H238" t="e">
        <v>#REF!</v>
      </c>
      <c r="I238" t="e">
        <v>#REF!</v>
      </c>
      <c r="J238" t="e">
        <v>#REF!</v>
      </c>
      <c r="K238" t="e">
        <v>#REF!</v>
      </c>
      <c r="L238" s="442" t="e">
        <v>#REF!</v>
      </c>
      <c r="M238" t="e">
        <v>#REF!</v>
      </c>
      <c r="N238" t="e">
        <v>#REF!</v>
      </c>
      <c r="O238" t="e">
        <v>#REF!</v>
      </c>
      <c r="P238" s="442" t="e">
        <v>#REF!</v>
      </c>
      <c r="Q238" t="e">
        <v>#REF!</v>
      </c>
      <c r="R238" t="e">
        <v>#REF!</v>
      </c>
      <c r="S238" s="51" t="e">
        <v>#REF!</v>
      </c>
      <c r="T238" s="442" t="e">
        <v>#REF!</v>
      </c>
      <c r="U238" t="e">
        <v>#REF!</v>
      </c>
      <c r="V238" t="e">
        <v>#REF!</v>
      </c>
      <c r="W238" t="e">
        <v>#REF!</v>
      </c>
      <c r="X238" s="442" t="e">
        <v>#REF!</v>
      </c>
    </row>
    <row r="239" spans="2:24">
      <c r="B239" t="e">
        <v>#REF!</v>
      </c>
      <c r="C239" t="e">
        <v>#REF!</v>
      </c>
      <c r="D239" t="e">
        <v>#REF!</v>
      </c>
      <c r="E239" t="e">
        <v>#REF!</v>
      </c>
      <c r="F239" s="440" t="e">
        <v>#REF!</v>
      </c>
      <c r="G239" t="e">
        <v>#REF!</v>
      </c>
      <c r="H239" t="e">
        <v>#REF!</v>
      </c>
      <c r="I239" t="e">
        <v>#REF!</v>
      </c>
      <c r="J239" t="e">
        <v>#REF!</v>
      </c>
      <c r="K239" t="e">
        <v>#REF!</v>
      </c>
      <c r="L239" s="442" t="e">
        <v>#REF!</v>
      </c>
      <c r="M239" t="e">
        <v>#REF!</v>
      </c>
      <c r="N239" t="e">
        <v>#REF!</v>
      </c>
      <c r="O239" t="e">
        <v>#REF!</v>
      </c>
      <c r="P239" s="442" t="e">
        <v>#REF!</v>
      </c>
      <c r="Q239" t="e">
        <v>#REF!</v>
      </c>
      <c r="R239" t="e">
        <v>#REF!</v>
      </c>
      <c r="S239" s="51" t="e">
        <v>#REF!</v>
      </c>
      <c r="T239" s="442" t="e">
        <v>#REF!</v>
      </c>
      <c r="U239" t="e">
        <v>#REF!</v>
      </c>
      <c r="V239" t="e">
        <v>#REF!</v>
      </c>
      <c r="W239" t="e">
        <v>#REF!</v>
      </c>
      <c r="X239" s="442" t="e">
        <v>#REF!</v>
      </c>
    </row>
    <row r="240" spans="2:24">
      <c r="B240" t="e">
        <v>#REF!</v>
      </c>
      <c r="C240" t="e">
        <v>#REF!</v>
      </c>
      <c r="D240" t="e">
        <v>#REF!</v>
      </c>
      <c r="E240" t="e">
        <v>#REF!</v>
      </c>
      <c r="F240" s="440" t="e">
        <v>#REF!</v>
      </c>
      <c r="G240" t="e">
        <v>#REF!</v>
      </c>
      <c r="H240" t="e">
        <v>#REF!</v>
      </c>
      <c r="I240" t="e">
        <v>#REF!</v>
      </c>
      <c r="J240" t="e">
        <v>#REF!</v>
      </c>
      <c r="K240" t="e">
        <v>#REF!</v>
      </c>
      <c r="L240" s="442" t="e">
        <v>#REF!</v>
      </c>
      <c r="M240" t="e">
        <v>#REF!</v>
      </c>
      <c r="N240" t="e">
        <v>#REF!</v>
      </c>
      <c r="O240" t="e">
        <v>#REF!</v>
      </c>
      <c r="P240" s="442" t="e">
        <v>#REF!</v>
      </c>
      <c r="Q240" t="e">
        <v>#REF!</v>
      </c>
      <c r="R240" t="e">
        <v>#REF!</v>
      </c>
      <c r="S240" s="51" t="e">
        <v>#REF!</v>
      </c>
      <c r="T240" s="442" t="e">
        <v>#REF!</v>
      </c>
      <c r="U240" t="e">
        <v>#REF!</v>
      </c>
      <c r="V240" t="e">
        <v>#REF!</v>
      </c>
      <c r="W240" t="e">
        <v>#REF!</v>
      </c>
      <c r="X240" s="442" t="e">
        <v>#REF!</v>
      </c>
    </row>
    <row r="241" spans="2:24">
      <c r="B241" t="e">
        <v>#REF!</v>
      </c>
      <c r="C241" t="e">
        <v>#REF!</v>
      </c>
      <c r="D241" t="e">
        <v>#REF!</v>
      </c>
      <c r="E241" t="e">
        <v>#REF!</v>
      </c>
      <c r="F241" s="440" t="e">
        <v>#REF!</v>
      </c>
      <c r="G241" t="e">
        <v>#REF!</v>
      </c>
      <c r="H241" t="e">
        <v>#REF!</v>
      </c>
      <c r="I241" t="e">
        <v>#REF!</v>
      </c>
      <c r="J241" t="e">
        <v>#REF!</v>
      </c>
      <c r="K241" t="e">
        <v>#REF!</v>
      </c>
      <c r="L241" s="442" t="e">
        <v>#REF!</v>
      </c>
      <c r="M241" t="e">
        <v>#REF!</v>
      </c>
      <c r="N241" t="e">
        <v>#REF!</v>
      </c>
      <c r="O241" t="e">
        <v>#REF!</v>
      </c>
      <c r="P241" s="442" t="e">
        <v>#REF!</v>
      </c>
      <c r="Q241" t="e">
        <v>#REF!</v>
      </c>
      <c r="R241" t="e">
        <v>#REF!</v>
      </c>
      <c r="S241" s="51" t="e">
        <v>#REF!</v>
      </c>
      <c r="T241" s="442" t="e">
        <v>#REF!</v>
      </c>
      <c r="U241" t="e">
        <v>#REF!</v>
      </c>
      <c r="V241" t="e">
        <v>#REF!</v>
      </c>
      <c r="W241" t="e">
        <v>#REF!</v>
      </c>
      <c r="X241" s="442" t="e">
        <v>#REF!</v>
      </c>
    </row>
    <row r="242" spans="2:24">
      <c r="B242" t="e">
        <v>#REF!</v>
      </c>
      <c r="C242" t="e">
        <v>#REF!</v>
      </c>
      <c r="D242" t="e">
        <v>#REF!</v>
      </c>
      <c r="E242" t="e">
        <v>#REF!</v>
      </c>
      <c r="F242" s="440" t="e">
        <v>#REF!</v>
      </c>
      <c r="G242" t="e">
        <v>#REF!</v>
      </c>
      <c r="H242" t="e">
        <v>#REF!</v>
      </c>
      <c r="I242" t="e">
        <v>#REF!</v>
      </c>
      <c r="J242" t="e">
        <v>#REF!</v>
      </c>
      <c r="K242" t="e">
        <v>#REF!</v>
      </c>
      <c r="L242" s="442" t="e">
        <v>#REF!</v>
      </c>
      <c r="M242" t="e">
        <v>#REF!</v>
      </c>
      <c r="N242" t="e">
        <v>#REF!</v>
      </c>
      <c r="O242" t="e">
        <v>#REF!</v>
      </c>
      <c r="P242" s="442" t="e">
        <v>#REF!</v>
      </c>
      <c r="Q242" t="e">
        <v>#REF!</v>
      </c>
      <c r="R242" t="e">
        <v>#REF!</v>
      </c>
      <c r="S242" s="51" t="e">
        <v>#REF!</v>
      </c>
      <c r="T242" s="442" t="e">
        <v>#REF!</v>
      </c>
      <c r="U242" t="e">
        <v>#REF!</v>
      </c>
      <c r="V242" t="e">
        <v>#REF!</v>
      </c>
      <c r="W242" t="e">
        <v>#REF!</v>
      </c>
      <c r="X242" s="442" t="e">
        <v>#REF!</v>
      </c>
    </row>
    <row r="243" spans="2:24">
      <c r="B243" t="e">
        <v>#REF!</v>
      </c>
      <c r="C243" t="e">
        <v>#REF!</v>
      </c>
      <c r="D243" t="e">
        <v>#REF!</v>
      </c>
      <c r="E243" t="e">
        <v>#REF!</v>
      </c>
      <c r="F243" s="440" t="e">
        <v>#REF!</v>
      </c>
      <c r="G243" t="e">
        <v>#REF!</v>
      </c>
      <c r="H243" t="e">
        <v>#REF!</v>
      </c>
      <c r="I243" t="e">
        <v>#REF!</v>
      </c>
      <c r="J243" t="e">
        <v>#REF!</v>
      </c>
      <c r="K243" t="e">
        <v>#REF!</v>
      </c>
      <c r="L243" s="442" t="e">
        <v>#REF!</v>
      </c>
      <c r="M243" t="e">
        <v>#REF!</v>
      </c>
      <c r="N243" t="e">
        <v>#REF!</v>
      </c>
      <c r="O243" t="e">
        <v>#REF!</v>
      </c>
      <c r="P243" s="442" t="e">
        <v>#REF!</v>
      </c>
      <c r="Q243" t="e">
        <v>#REF!</v>
      </c>
      <c r="R243" t="e">
        <v>#REF!</v>
      </c>
      <c r="S243" s="51" t="e">
        <v>#REF!</v>
      </c>
      <c r="T243" s="442" t="e">
        <v>#REF!</v>
      </c>
      <c r="U243" t="e">
        <v>#REF!</v>
      </c>
      <c r="V243" t="e">
        <v>#REF!</v>
      </c>
      <c r="W243" t="e">
        <v>#REF!</v>
      </c>
      <c r="X243" s="442" t="e">
        <v>#REF!</v>
      </c>
    </row>
    <row r="244" spans="2:24">
      <c r="B244" t="e">
        <v>#REF!</v>
      </c>
      <c r="C244" t="e">
        <v>#REF!</v>
      </c>
      <c r="D244" t="e">
        <v>#REF!</v>
      </c>
      <c r="E244" t="e">
        <v>#REF!</v>
      </c>
      <c r="F244" s="440" t="e">
        <v>#REF!</v>
      </c>
      <c r="G244" t="e">
        <v>#REF!</v>
      </c>
      <c r="H244" t="e">
        <v>#REF!</v>
      </c>
      <c r="I244" t="e">
        <v>#REF!</v>
      </c>
      <c r="J244" t="e">
        <v>#REF!</v>
      </c>
      <c r="K244" t="e">
        <v>#REF!</v>
      </c>
      <c r="L244" s="442" t="e">
        <v>#REF!</v>
      </c>
      <c r="M244" t="e">
        <v>#REF!</v>
      </c>
      <c r="N244" t="e">
        <v>#REF!</v>
      </c>
      <c r="O244" t="e">
        <v>#REF!</v>
      </c>
      <c r="P244" s="442" t="e">
        <v>#REF!</v>
      </c>
      <c r="Q244" t="e">
        <v>#REF!</v>
      </c>
      <c r="R244" t="e">
        <v>#REF!</v>
      </c>
      <c r="S244" s="51" t="e">
        <v>#REF!</v>
      </c>
      <c r="T244" s="442" t="e">
        <v>#REF!</v>
      </c>
      <c r="U244" t="e">
        <v>#REF!</v>
      </c>
      <c r="V244" t="e">
        <v>#REF!</v>
      </c>
      <c r="W244" t="e">
        <v>#REF!</v>
      </c>
      <c r="X244" s="442" t="e">
        <v>#REF!</v>
      </c>
    </row>
    <row r="245" spans="2:24">
      <c r="B245" t="e">
        <v>#REF!</v>
      </c>
      <c r="C245" t="e">
        <v>#REF!</v>
      </c>
      <c r="D245" t="e">
        <v>#REF!</v>
      </c>
      <c r="E245" t="e">
        <v>#REF!</v>
      </c>
      <c r="F245" s="440" t="e">
        <v>#REF!</v>
      </c>
      <c r="G245" t="e">
        <v>#REF!</v>
      </c>
      <c r="H245" t="e">
        <v>#REF!</v>
      </c>
      <c r="I245" t="e">
        <v>#REF!</v>
      </c>
      <c r="J245" t="e">
        <v>#REF!</v>
      </c>
      <c r="K245" t="e">
        <v>#REF!</v>
      </c>
      <c r="L245" s="442" t="e">
        <v>#REF!</v>
      </c>
      <c r="M245" t="e">
        <v>#REF!</v>
      </c>
      <c r="N245" t="e">
        <v>#REF!</v>
      </c>
      <c r="O245" t="e">
        <v>#REF!</v>
      </c>
      <c r="P245" s="442" t="e">
        <v>#REF!</v>
      </c>
      <c r="Q245" t="e">
        <v>#REF!</v>
      </c>
      <c r="R245" t="e">
        <v>#REF!</v>
      </c>
      <c r="S245" s="51" t="e">
        <v>#REF!</v>
      </c>
      <c r="T245" s="442" t="e">
        <v>#REF!</v>
      </c>
      <c r="U245" t="e">
        <v>#REF!</v>
      </c>
      <c r="V245" t="e">
        <v>#REF!</v>
      </c>
      <c r="W245" t="e">
        <v>#REF!</v>
      </c>
      <c r="X245" s="442" t="e">
        <v>#REF!</v>
      </c>
    </row>
    <row r="246" spans="2:24">
      <c r="B246" t="e">
        <v>#REF!</v>
      </c>
      <c r="C246" t="e">
        <v>#REF!</v>
      </c>
      <c r="D246" t="e">
        <v>#REF!</v>
      </c>
      <c r="E246" t="e">
        <v>#REF!</v>
      </c>
      <c r="F246" s="440" t="e">
        <v>#REF!</v>
      </c>
      <c r="G246" t="e">
        <v>#REF!</v>
      </c>
      <c r="H246" t="e">
        <v>#REF!</v>
      </c>
      <c r="I246" t="e">
        <v>#REF!</v>
      </c>
      <c r="J246" t="e">
        <v>#REF!</v>
      </c>
      <c r="K246" t="e">
        <v>#REF!</v>
      </c>
      <c r="L246" s="442" t="e">
        <v>#REF!</v>
      </c>
      <c r="M246" t="e">
        <v>#REF!</v>
      </c>
      <c r="N246" t="e">
        <v>#REF!</v>
      </c>
      <c r="O246" t="e">
        <v>#REF!</v>
      </c>
      <c r="P246" s="442" t="e">
        <v>#REF!</v>
      </c>
      <c r="Q246" t="e">
        <v>#REF!</v>
      </c>
      <c r="R246" t="e">
        <v>#REF!</v>
      </c>
      <c r="S246" s="51" t="e">
        <v>#REF!</v>
      </c>
      <c r="T246" s="442" t="e">
        <v>#REF!</v>
      </c>
      <c r="U246" t="e">
        <v>#REF!</v>
      </c>
      <c r="V246" t="e">
        <v>#REF!</v>
      </c>
      <c r="W246" t="e">
        <v>#REF!</v>
      </c>
      <c r="X246" s="442" t="e">
        <v>#REF!</v>
      </c>
    </row>
    <row r="247" spans="2:24">
      <c r="B247" t="e">
        <v>#REF!</v>
      </c>
      <c r="C247" t="e">
        <v>#REF!</v>
      </c>
      <c r="D247" t="e">
        <v>#REF!</v>
      </c>
      <c r="E247" t="e">
        <v>#REF!</v>
      </c>
      <c r="F247" s="440" t="e">
        <v>#REF!</v>
      </c>
      <c r="G247" t="e">
        <v>#REF!</v>
      </c>
      <c r="H247" t="e">
        <v>#REF!</v>
      </c>
      <c r="I247" t="e">
        <v>#REF!</v>
      </c>
      <c r="J247" t="e">
        <v>#REF!</v>
      </c>
      <c r="K247" t="e">
        <v>#REF!</v>
      </c>
      <c r="L247" s="442" t="e">
        <v>#REF!</v>
      </c>
      <c r="M247" t="e">
        <v>#REF!</v>
      </c>
      <c r="N247" t="e">
        <v>#REF!</v>
      </c>
      <c r="O247" t="e">
        <v>#REF!</v>
      </c>
      <c r="P247" s="442" t="e">
        <v>#REF!</v>
      </c>
      <c r="Q247" t="e">
        <v>#REF!</v>
      </c>
      <c r="R247" t="e">
        <v>#REF!</v>
      </c>
      <c r="S247" s="51" t="e">
        <v>#REF!</v>
      </c>
      <c r="T247" s="442" t="e">
        <v>#REF!</v>
      </c>
      <c r="U247" t="e">
        <v>#REF!</v>
      </c>
      <c r="V247" t="e">
        <v>#REF!</v>
      </c>
      <c r="W247" t="e">
        <v>#REF!</v>
      </c>
      <c r="X247" s="442" t="e">
        <v>#REF!</v>
      </c>
    </row>
    <row r="248" spans="2:24">
      <c r="B248" t="e">
        <v>#REF!</v>
      </c>
      <c r="C248" t="e">
        <v>#REF!</v>
      </c>
      <c r="D248" t="e">
        <v>#REF!</v>
      </c>
      <c r="E248" t="e">
        <v>#REF!</v>
      </c>
      <c r="F248" s="440" t="e">
        <v>#REF!</v>
      </c>
      <c r="G248" t="e">
        <v>#REF!</v>
      </c>
      <c r="H248" t="e">
        <v>#REF!</v>
      </c>
      <c r="I248" t="e">
        <v>#REF!</v>
      </c>
      <c r="J248" t="e">
        <v>#REF!</v>
      </c>
      <c r="K248" t="e">
        <v>#REF!</v>
      </c>
      <c r="L248" s="442" t="e">
        <v>#REF!</v>
      </c>
      <c r="M248" t="e">
        <v>#REF!</v>
      </c>
      <c r="N248" t="e">
        <v>#REF!</v>
      </c>
      <c r="O248" t="e">
        <v>#REF!</v>
      </c>
      <c r="P248" s="442" t="e">
        <v>#REF!</v>
      </c>
      <c r="Q248" t="e">
        <v>#REF!</v>
      </c>
      <c r="R248" t="e">
        <v>#REF!</v>
      </c>
      <c r="S248" s="51" t="e">
        <v>#REF!</v>
      </c>
      <c r="T248" s="442" t="e">
        <v>#REF!</v>
      </c>
      <c r="U248" t="e">
        <v>#REF!</v>
      </c>
      <c r="V248" t="e">
        <v>#REF!</v>
      </c>
      <c r="W248" t="e">
        <v>#REF!</v>
      </c>
      <c r="X248" s="442" t="e">
        <v>#REF!</v>
      </c>
    </row>
    <row r="249" spans="2:24">
      <c r="B249" t="e">
        <v>#REF!</v>
      </c>
      <c r="C249" t="e">
        <v>#REF!</v>
      </c>
      <c r="D249" t="e">
        <v>#REF!</v>
      </c>
      <c r="E249" t="e">
        <v>#REF!</v>
      </c>
      <c r="F249" s="440" t="e">
        <v>#REF!</v>
      </c>
      <c r="G249" t="e">
        <v>#REF!</v>
      </c>
      <c r="H249" t="e">
        <v>#REF!</v>
      </c>
      <c r="I249" t="e">
        <v>#REF!</v>
      </c>
      <c r="J249" t="e">
        <v>#REF!</v>
      </c>
      <c r="K249" t="e">
        <v>#REF!</v>
      </c>
      <c r="L249" s="442" t="e">
        <v>#REF!</v>
      </c>
      <c r="M249" t="e">
        <v>#REF!</v>
      </c>
      <c r="N249" t="e">
        <v>#REF!</v>
      </c>
      <c r="O249" t="e">
        <v>#REF!</v>
      </c>
      <c r="P249" s="442" t="e">
        <v>#REF!</v>
      </c>
      <c r="Q249" t="e">
        <v>#REF!</v>
      </c>
      <c r="R249" t="e">
        <v>#REF!</v>
      </c>
      <c r="S249" s="51" t="e">
        <v>#REF!</v>
      </c>
      <c r="T249" s="442" t="e">
        <v>#REF!</v>
      </c>
      <c r="U249" t="e">
        <v>#REF!</v>
      </c>
      <c r="V249" t="e">
        <v>#REF!</v>
      </c>
      <c r="W249" t="e">
        <v>#REF!</v>
      </c>
      <c r="X249" s="442" t="e">
        <v>#REF!</v>
      </c>
    </row>
    <row r="250" spans="2:24">
      <c r="B250" t="e">
        <v>#REF!</v>
      </c>
      <c r="C250" t="e">
        <v>#REF!</v>
      </c>
      <c r="D250" t="e">
        <v>#REF!</v>
      </c>
      <c r="E250" t="e">
        <v>#REF!</v>
      </c>
      <c r="F250" s="440" t="e">
        <v>#REF!</v>
      </c>
      <c r="G250" t="e">
        <v>#REF!</v>
      </c>
      <c r="H250" t="e">
        <v>#REF!</v>
      </c>
      <c r="I250" t="e">
        <v>#REF!</v>
      </c>
      <c r="J250" t="e">
        <v>#REF!</v>
      </c>
      <c r="K250" t="e">
        <v>#REF!</v>
      </c>
      <c r="L250" s="442" t="e">
        <v>#REF!</v>
      </c>
      <c r="M250" t="e">
        <v>#REF!</v>
      </c>
      <c r="N250" t="e">
        <v>#REF!</v>
      </c>
      <c r="O250" t="e">
        <v>#REF!</v>
      </c>
      <c r="P250" s="442" t="e">
        <v>#REF!</v>
      </c>
      <c r="Q250" t="e">
        <v>#REF!</v>
      </c>
      <c r="R250" t="e">
        <v>#REF!</v>
      </c>
      <c r="S250" s="51" t="e">
        <v>#REF!</v>
      </c>
      <c r="T250" s="442" t="e">
        <v>#REF!</v>
      </c>
      <c r="U250" t="e">
        <v>#REF!</v>
      </c>
      <c r="V250" t="e">
        <v>#REF!</v>
      </c>
      <c r="W250" t="e">
        <v>#REF!</v>
      </c>
      <c r="X250" s="442" t="e">
        <v>#REF!</v>
      </c>
    </row>
    <row r="251" spans="2:24">
      <c r="B251" t="e">
        <v>#REF!</v>
      </c>
      <c r="C251" t="e">
        <v>#REF!</v>
      </c>
      <c r="D251" t="e">
        <v>#REF!</v>
      </c>
      <c r="E251" t="e">
        <v>#REF!</v>
      </c>
      <c r="F251" s="440" t="e">
        <v>#REF!</v>
      </c>
      <c r="G251" t="e">
        <v>#REF!</v>
      </c>
      <c r="H251" t="e">
        <v>#REF!</v>
      </c>
      <c r="I251" t="e">
        <v>#REF!</v>
      </c>
      <c r="J251" t="e">
        <v>#REF!</v>
      </c>
      <c r="K251" t="e">
        <v>#REF!</v>
      </c>
      <c r="L251" s="442" t="e">
        <v>#REF!</v>
      </c>
      <c r="M251" t="e">
        <v>#REF!</v>
      </c>
      <c r="N251" t="e">
        <v>#REF!</v>
      </c>
      <c r="O251" t="e">
        <v>#REF!</v>
      </c>
      <c r="P251" s="442" t="e">
        <v>#REF!</v>
      </c>
      <c r="Q251" t="e">
        <v>#REF!</v>
      </c>
      <c r="R251" t="e">
        <v>#REF!</v>
      </c>
      <c r="S251" s="51" t="e">
        <v>#REF!</v>
      </c>
      <c r="T251" s="442" t="e">
        <v>#REF!</v>
      </c>
      <c r="U251" t="e">
        <v>#REF!</v>
      </c>
      <c r="V251" t="e">
        <v>#REF!</v>
      </c>
      <c r="W251" t="e">
        <v>#REF!</v>
      </c>
      <c r="X251" s="442" t="e">
        <v>#REF!</v>
      </c>
    </row>
    <row r="252" spans="2:24">
      <c r="B252" t="e">
        <v>#REF!</v>
      </c>
      <c r="C252" t="e">
        <v>#REF!</v>
      </c>
      <c r="D252" t="e">
        <v>#REF!</v>
      </c>
      <c r="E252" t="e">
        <v>#REF!</v>
      </c>
      <c r="F252" s="440" t="e">
        <v>#REF!</v>
      </c>
      <c r="G252" t="e">
        <v>#REF!</v>
      </c>
      <c r="H252" t="e">
        <v>#REF!</v>
      </c>
      <c r="I252" t="e">
        <v>#REF!</v>
      </c>
      <c r="J252" t="e">
        <v>#REF!</v>
      </c>
      <c r="K252" t="e">
        <v>#REF!</v>
      </c>
      <c r="L252" s="442" t="e">
        <v>#REF!</v>
      </c>
      <c r="M252" t="e">
        <v>#REF!</v>
      </c>
      <c r="N252" t="e">
        <v>#REF!</v>
      </c>
      <c r="O252" t="e">
        <v>#REF!</v>
      </c>
      <c r="P252" s="442" t="e">
        <v>#REF!</v>
      </c>
      <c r="Q252" t="e">
        <v>#REF!</v>
      </c>
      <c r="R252" t="e">
        <v>#REF!</v>
      </c>
      <c r="S252" s="51" t="e">
        <v>#REF!</v>
      </c>
      <c r="T252" s="442" t="e">
        <v>#REF!</v>
      </c>
      <c r="U252" t="e">
        <v>#REF!</v>
      </c>
      <c r="V252" t="e">
        <v>#REF!</v>
      </c>
      <c r="W252" t="e">
        <v>#REF!</v>
      </c>
      <c r="X252" s="442" t="e">
        <v>#REF!</v>
      </c>
    </row>
    <row r="253" spans="2:24">
      <c r="B253" t="e">
        <v>#REF!</v>
      </c>
      <c r="C253" t="e">
        <v>#REF!</v>
      </c>
      <c r="D253" t="e">
        <v>#REF!</v>
      </c>
      <c r="E253" t="e">
        <v>#REF!</v>
      </c>
      <c r="F253" s="440" t="e">
        <v>#REF!</v>
      </c>
      <c r="G253" t="e">
        <v>#REF!</v>
      </c>
      <c r="H253" t="e">
        <v>#REF!</v>
      </c>
      <c r="I253" t="e">
        <v>#REF!</v>
      </c>
      <c r="J253" t="e">
        <v>#REF!</v>
      </c>
      <c r="K253" t="e">
        <v>#REF!</v>
      </c>
      <c r="L253" s="442" t="e">
        <v>#REF!</v>
      </c>
      <c r="M253" t="e">
        <v>#REF!</v>
      </c>
      <c r="N253" t="e">
        <v>#REF!</v>
      </c>
      <c r="O253" t="e">
        <v>#REF!</v>
      </c>
      <c r="P253" s="442" t="e">
        <v>#REF!</v>
      </c>
      <c r="Q253" t="e">
        <v>#REF!</v>
      </c>
      <c r="R253" t="e">
        <v>#REF!</v>
      </c>
      <c r="S253" s="51" t="e">
        <v>#REF!</v>
      </c>
      <c r="T253" s="442" t="e">
        <v>#REF!</v>
      </c>
      <c r="U253" t="e">
        <v>#REF!</v>
      </c>
      <c r="V253" t="e">
        <v>#REF!</v>
      </c>
      <c r="W253" t="e">
        <v>#REF!</v>
      </c>
      <c r="X253" s="442" t="e">
        <v>#REF!</v>
      </c>
    </row>
    <row r="254" spans="2:24">
      <c r="B254" t="e">
        <v>#REF!</v>
      </c>
      <c r="C254" t="e">
        <v>#REF!</v>
      </c>
      <c r="D254" t="e">
        <v>#REF!</v>
      </c>
      <c r="E254" t="e">
        <v>#REF!</v>
      </c>
      <c r="F254" s="440" t="e">
        <v>#REF!</v>
      </c>
      <c r="G254" t="e">
        <v>#REF!</v>
      </c>
      <c r="H254" t="e">
        <v>#REF!</v>
      </c>
      <c r="I254" t="e">
        <v>#REF!</v>
      </c>
      <c r="J254" t="e">
        <v>#REF!</v>
      </c>
      <c r="K254" t="e">
        <v>#REF!</v>
      </c>
      <c r="L254" s="442" t="e">
        <v>#REF!</v>
      </c>
      <c r="M254" t="e">
        <v>#REF!</v>
      </c>
      <c r="N254" t="e">
        <v>#REF!</v>
      </c>
      <c r="O254" t="e">
        <v>#REF!</v>
      </c>
      <c r="P254" s="442" t="e">
        <v>#REF!</v>
      </c>
      <c r="Q254" t="e">
        <v>#REF!</v>
      </c>
      <c r="R254" t="e">
        <v>#REF!</v>
      </c>
      <c r="S254" s="51" t="e">
        <v>#REF!</v>
      </c>
      <c r="T254" s="442" t="e">
        <v>#REF!</v>
      </c>
      <c r="U254" t="e">
        <v>#REF!</v>
      </c>
      <c r="V254" t="e">
        <v>#REF!</v>
      </c>
      <c r="W254" t="e">
        <v>#REF!</v>
      </c>
      <c r="X254" s="442" t="e">
        <v>#REF!</v>
      </c>
    </row>
    <row r="255" spans="2:24">
      <c r="B255" t="e">
        <v>#REF!</v>
      </c>
      <c r="C255" t="e">
        <v>#REF!</v>
      </c>
      <c r="D255" t="e">
        <v>#REF!</v>
      </c>
      <c r="E255" t="e">
        <v>#REF!</v>
      </c>
      <c r="F255" s="440" t="e">
        <v>#REF!</v>
      </c>
      <c r="G255" t="e">
        <v>#REF!</v>
      </c>
      <c r="H255" t="e">
        <v>#REF!</v>
      </c>
      <c r="I255" t="e">
        <v>#REF!</v>
      </c>
      <c r="J255" t="e">
        <v>#REF!</v>
      </c>
      <c r="K255" t="e">
        <v>#REF!</v>
      </c>
      <c r="L255" s="442" t="e">
        <v>#REF!</v>
      </c>
      <c r="M255" t="e">
        <v>#REF!</v>
      </c>
      <c r="N255" t="e">
        <v>#REF!</v>
      </c>
      <c r="O255" t="e">
        <v>#REF!</v>
      </c>
      <c r="P255" s="442" t="e">
        <v>#REF!</v>
      </c>
      <c r="Q255" t="e">
        <v>#REF!</v>
      </c>
      <c r="R255" t="e">
        <v>#REF!</v>
      </c>
      <c r="S255" s="51" t="e">
        <v>#REF!</v>
      </c>
      <c r="T255" s="442" t="e">
        <v>#REF!</v>
      </c>
      <c r="U255" t="e">
        <v>#REF!</v>
      </c>
      <c r="V255" t="e">
        <v>#REF!</v>
      </c>
      <c r="W255" t="e">
        <v>#REF!</v>
      </c>
      <c r="X255" s="442" t="e">
        <v>#REF!</v>
      </c>
    </row>
    <row r="256" spans="2:24">
      <c r="B256" t="e">
        <v>#REF!</v>
      </c>
      <c r="C256" t="e">
        <v>#REF!</v>
      </c>
      <c r="D256" t="e">
        <v>#REF!</v>
      </c>
      <c r="E256" t="e">
        <v>#REF!</v>
      </c>
      <c r="F256" s="440" t="e">
        <v>#REF!</v>
      </c>
      <c r="G256" t="e">
        <v>#REF!</v>
      </c>
      <c r="H256" t="e">
        <v>#REF!</v>
      </c>
      <c r="I256" t="e">
        <v>#REF!</v>
      </c>
      <c r="J256" t="e">
        <v>#REF!</v>
      </c>
      <c r="K256" t="e">
        <v>#REF!</v>
      </c>
      <c r="L256" s="442" t="e">
        <v>#REF!</v>
      </c>
      <c r="M256" t="e">
        <v>#REF!</v>
      </c>
      <c r="N256" t="e">
        <v>#REF!</v>
      </c>
      <c r="O256" t="e">
        <v>#REF!</v>
      </c>
      <c r="P256" s="442" t="e">
        <v>#REF!</v>
      </c>
      <c r="Q256" t="e">
        <v>#REF!</v>
      </c>
      <c r="R256" t="e">
        <v>#REF!</v>
      </c>
      <c r="S256" s="51" t="e">
        <v>#REF!</v>
      </c>
      <c r="T256" s="442" t="e">
        <v>#REF!</v>
      </c>
      <c r="U256" t="e">
        <v>#REF!</v>
      </c>
      <c r="V256" t="e">
        <v>#REF!</v>
      </c>
      <c r="W256" t="e">
        <v>#REF!</v>
      </c>
      <c r="X256" s="442" t="e">
        <v>#REF!</v>
      </c>
    </row>
    <row r="257" spans="2:24">
      <c r="B257" t="e">
        <v>#REF!</v>
      </c>
      <c r="C257" t="e">
        <v>#REF!</v>
      </c>
      <c r="D257" t="e">
        <v>#REF!</v>
      </c>
      <c r="E257" t="e">
        <v>#REF!</v>
      </c>
      <c r="F257" s="440" t="e">
        <v>#REF!</v>
      </c>
      <c r="G257" t="e">
        <v>#REF!</v>
      </c>
      <c r="H257" t="e">
        <v>#REF!</v>
      </c>
      <c r="I257" t="e">
        <v>#REF!</v>
      </c>
      <c r="J257" t="e">
        <v>#REF!</v>
      </c>
      <c r="K257" t="e">
        <v>#REF!</v>
      </c>
      <c r="L257" s="442" t="e">
        <v>#REF!</v>
      </c>
      <c r="M257" t="e">
        <v>#REF!</v>
      </c>
      <c r="N257" t="e">
        <v>#REF!</v>
      </c>
      <c r="O257" t="e">
        <v>#REF!</v>
      </c>
      <c r="P257" s="442" t="e">
        <v>#REF!</v>
      </c>
      <c r="Q257" t="e">
        <v>#REF!</v>
      </c>
      <c r="R257" t="e">
        <v>#REF!</v>
      </c>
      <c r="S257" s="51" t="e">
        <v>#REF!</v>
      </c>
      <c r="T257" s="442" t="e">
        <v>#REF!</v>
      </c>
      <c r="U257" t="e">
        <v>#REF!</v>
      </c>
      <c r="V257" t="e">
        <v>#REF!</v>
      </c>
      <c r="W257" t="e">
        <v>#REF!</v>
      </c>
      <c r="X257" s="442" t="e">
        <v>#REF!</v>
      </c>
    </row>
    <row r="258" spans="2:24">
      <c r="B258" t="e">
        <v>#REF!</v>
      </c>
      <c r="C258" t="e">
        <v>#REF!</v>
      </c>
      <c r="D258" t="e">
        <v>#REF!</v>
      </c>
      <c r="E258" t="e">
        <v>#REF!</v>
      </c>
      <c r="F258" s="440" t="e">
        <v>#REF!</v>
      </c>
      <c r="G258" t="e">
        <v>#REF!</v>
      </c>
      <c r="H258" t="e">
        <v>#REF!</v>
      </c>
      <c r="I258" t="e">
        <v>#REF!</v>
      </c>
      <c r="J258" t="e">
        <v>#REF!</v>
      </c>
      <c r="K258" t="e">
        <v>#REF!</v>
      </c>
      <c r="L258" s="442" t="e">
        <v>#REF!</v>
      </c>
      <c r="M258" t="e">
        <v>#REF!</v>
      </c>
      <c r="N258" t="e">
        <v>#REF!</v>
      </c>
      <c r="O258" t="e">
        <v>#REF!</v>
      </c>
      <c r="P258" s="442" t="e">
        <v>#REF!</v>
      </c>
      <c r="Q258" t="e">
        <v>#REF!</v>
      </c>
      <c r="R258" t="e">
        <v>#REF!</v>
      </c>
      <c r="S258" s="51" t="e">
        <v>#REF!</v>
      </c>
      <c r="T258" s="442" t="e">
        <v>#REF!</v>
      </c>
      <c r="U258" t="e">
        <v>#REF!</v>
      </c>
      <c r="V258" t="e">
        <v>#REF!</v>
      </c>
      <c r="W258" t="e">
        <v>#REF!</v>
      </c>
      <c r="X258" s="442" t="e">
        <v>#REF!</v>
      </c>
    </row>
    <row r="259" spans="2:24">
      <c r="B259" t="e">
        <v>#REF!</v>
      </c>
      <c r="C259" t="e">
        <v>#REF!</v>
      </c>
      <c r="D259" t="e">
        <v>#REF!</v>
      </c>
      <c r="E259" t="e">
        <v>#REF!</v>
      </c>
      <c r="F259" s="440" t="e">
        <v>#REF!</v>
      </c>
      <c r="G259" t="e">
        <v>#REF!</v>
      </c>
      <c r="H259" t="e">
        <v>#REF!</v>
      </c>
      <c r="I259" t="e">
        <v>#REF!</v>
      </c>
      <c r="J259" t="e">
        <v>#REF!</v>
      </c>
      <c r="K259" t="e">
        <v>#REF!</v>
      </c>
      <c r="L259" s="442" t="e">
        <v>#REF!</v>
      </c>
      <c r="M259" t="e">
        <v>#REF!</v>
      </c>
      <c r="N259" t="e">
        <v>#REF!</v>
      </c>
      <c r="O259" t="e">
        <v>#REF!</v>
      </c>
      <c r="P259" s="442" t="e">
        <v>#REF!</v>
      </c>
      <c r="Q259" t="e">
        <v>#REF!</v>
      </c>
      <c r="R259" t="e">
        <v>#REF!</v>
      </c>
      <c r="S259" s="51" t="e">
        <v>#REF!</v>
      </c>
      <c r="T259" s="442" t="e">
        <v>#REF!</v>
      </c>
      <c r="U259" t="e">
        <v>#REF!</v>
      </c>
      <c r="V259" t="e">
        <v>#REF!</v>
      </c>
      <c r="W259" t="e">
        <v>#REF!</v>
      </c>
      <c r="X259" s="442" t="e">
        <v>#REF!</v>
      </c>
    </row>
    <row r="260" spans="2:24">
      <c r="B260" t="e">
        <v>#REF!</v>
      </c>
      <c r="C260" t="e">
        <v>#REF!</v>
      </c>
      <c r="D260" t="e">
        <v>#REF!</v>
      </c>
      <c r="E260" t="e">
        <v>#REF!</v>
      </c>
      <c r="F260" s="440" t="e">
        <v>#REF!</v>
      </c>
      <c r="G260" t="e">
        <v>#REF!</v>
      </c>
      <c r="H260" t="e">
        <v>#REF!</v>
      </c>
      <c r="I260" t="e">
        <v>#REF!</v>
      </c>
      <c r="J260" t="e">
        <v>#REF!</v>
      </c>
      <c r="K260" t="e">
        <v>#REF!</v>
      </c>
      <c r="L260" s="442" t="e">
        <v>#REF!</v>
      </c>
      <c r="M260" t="e">
        <v>#REF!</v>
      </c>
      <c r="N260" t="e">
        <v>#REF!</v>
      </c>
      <c r="O260" t="e">
        <v>#REF!</v>
      </c>
      <c r="P260" s="442" t="e">
        <v>#REF!</v>
      </c>
      <c r="Q260" t="e">
        <v>#REF!</v>
      </c>
      <c r="R260" t="e">
        <v>#REF!</v>
      </c>
      <c r="S260" s="51" t="e">
        <v>#REF!</v>
      </c>
      <c r="T260" s="442" t="e">
        <v>#REF!</v>
      </c>
      <c r="U260" t="e">
        <v>#REF!</v>
      </c>
      <c r="V260" t="e">
        <v>#REF!</v>
      </c>
      <c r="W260" t="e">
        <v>#REF!</v>
      </c>
      <c r="X260" s="442" t="e">
        <v>#REF!</v>
      </c>
    </row>
    <row r="261" spans="2:24">
      <c r="B261" t="e">
        <v>#REF!</v>
      </c>
      <c r="C261" t="e">
        <v>#REF!</v>
      </c>
      <c r="D261" t="e">
        <v>#REF!</v>
      </c>
      <c r="E261" t="e">
        <v>#REF!</v>
      </c>
      <c r="F261" s="440" t="e">
        <v>#REF!</v>
      </c>
      <c r="G261" t="e">
        <v>#REF!</v>
      </c>
      <c r="H261" t="e">
        <v>#REF!</v>
      </c>
      <c r="I261" t="e">
        <v>#REF!</v>
      </c>
      <c r="J261" t="e">
        <v>#REF!</v>
      </c>
      <c r="K261" t="e">
        <v>#REF!</v>
      </c>
      <c r="L261" s="442" t="e">
        <v>#REF!</v>
      </c>
      <c r="M261" t="e">
        <v>#REF!</v>
      </c>
      <c r="N261" t="e">
        <v>#REF!</v>
      </c>
      <c r="O261" t="e">
        <v>#REF!</v>
      </c>
      <c r="P261" s="442" t="e">
        <v>#REF!</v>
      </c>
      <c r="Q261" t="e">
        <v>#REF!</v>
      </c>
      <c r="R261" t="e">
        <v>#REF!</v>
      </c>
      <c r="S261" s="51" t="e">
        <v>#REF!</v>
      </c>
      <c r="T261" s="442" t="e">
        <v>#REF!</v>
      </c>
      <c r="U261" t="e">
        <v>#REF!</v>
      </c>
      <c r="V261" t="e">
        <v>#REF!</v>
      </c>
      <c r="W261" t="e">
        <v>#REF!</v>
      </c>
      <c r="X261" s="442" t="e">
        <v>#REF!</v>
      </c>
    </row>
    <row r="262" spans="2:24">
      <c r="B262" t="e">
        <v>#REF!</v>
      </c>
      <c r="C262" t="e">
        <v>#REF!</v>
      </c>
      <c r="D262" t="e">
        <v>#REF!</v>
      </c>
      <c r="E262" t="e">
        <v>#REF!</v>
      </c>
      <c r="F262" s="440" t="e">
        <v>#REF!</v>
      </c>
      <c r="G262" t="e">
        <v>#REF!</v>
      </c>
      <c r="H262" t="e">
        <v>#REF!</v>
      </c>
      <c r="I262" t="e">
        <v>#REF!</v>
      </c>
      <c r="J262" t="e">
        <v>#REF!</v>
      </c>
      <c r="K262" t="e">
        <v>#REF!</v>
      </c>
      <c r="L262" s="442" t="e">
        <v>#REF!</v>
      </c>
      <c r="M262" t="e">
        <v>#REF!</v>
      </c>
      <c r="N262" t="e">
        <v>#REF!</v>
      </c>
      <c r="O262" t="e">
        <v>#REF!</v>
      </c>
      <c r="P262" s="442" t="e">
        <v>#REF!</v>
      </c>
      <c r="Q262" t="e">
        <v>#REF!</v>
      </c>
      <c r="R262" t="e">
        <v>#REF!</v>
      </c>
      <c r="S262" s="51" t="e">
        <v>#REF!</v>
      </c>
      <c r="T262" s="442" t="e">
        <v>#REF!</v>
      </c>
      <c r="U262" t="e">
        <v>#REF!</v>
      </c>
      <c r="V262" t="e">
        <v>#REF!</v>
      </c>
      <c r="W262" t="e">
        <v>#REF!</v>
      </c>
      <c r="X262" s="442" t="e">
        <v>#REF!</v>
      </c>
    </row>
    <row r="263" spans="2:24">
      <c r="B263" t="e">
        <v>#REF!</v>
      </c>
      <c r="C263" t="e">
        <v>#REF!</v>
      </c>
      <c r="D263" t="e">
        <v>#REF!</v>
      </c>
      <c r="E263" t="e">
        <v>#REF!</v>
      </c>
      <c r="F263" s="440" t="e">
        <v>#REF!</v>
      </c>
      <c r="G263" t="e">
        <v>#REF!</v>
      </c>
      <c r="H263" t="e">
        <v>#REF!</v>
      </c>
      <c r="I263" t="e">
        <v>#REF!</v>
      </c>
      <c r="J263" t="e">
        <v>#REF!</v>
      </c>
      <c r="K263" t="e">
        <v>#REF!</v>
      </c>
      <c r="L263" s="442" t="e">
        <v>#REF!</v>
      </c>
      <c r="M263" t="e">
        <v>#REF!</v>
      </c>
      <c r="N263" t="e">
        <v>#REF!</v>
      </c>
      <c r="O263" t="e">
        <v>#REF!</v>
      </c>
      <c r="P263" s="442" t="e">
        <v>#REF!</v>
      </c>
      <c r="Q263" t="e">
        <v>#REF!</v>
      </c>
      <c r="R263" t="e">
        <v>#REF!</v>
      </c>
      <c r="S263" s="51" t="e">
        <v>#REF!</v>
      </c>
      <c r="T263" s="442" t="e">
        <v>#REF!</v>
      </c>
      <c r="U263" t="e">
        <v>#REF!</v>
      </c>
      <c r="V263" t="e">
        <v>#REF!</v>
      </c>
      <c r="W263" t="e">
        <v>#REF!</v>
      </c>
      <c r="X263" s="442" t="e">
        <v>#REF!</v>
      </c>
    </row>
    <row r="264" spans="2:24">
      <c r="B264" t="e">
        <v>#REF!</v>
      </c>
      <c r="C264" t="e">
        <v>#REF!</v>
      </c>
      <c r="D264" t="e">
        <v>#REF!</v>
      </c>
      <c r="E264" t="e">
        <v>#REF!</v>
      </c>
      <c r="F264" s="440" t="e">
        <v>#REF!</v>
      </c>
      <c r="G264" t="e">
        <v>#REF!</v>
      </c>
      <c r="H264" t="e">
        <v>#REF!</v>
      </c>
      <c r="I264" t="e">
        <v>#REF!</v>
      </c>
      <c r="J264" t="e">
        <v>#REF!</v>
      </c>
      <c r="K264" t="e">
        <v>#REF!</v>
      </c>
      <c r="L264" s="442" t="e">
        <v>#REF!</v>
      </c>
      <c r="M264" t="e">
        <v>#REF!</v>
      </c>
      <c r="N264" t="e">
        <v>#REF!</v>
      </c>
      <c r="O264" t="e">
        <v>#REF!</v>
      </c>
      <c r="P264" s="442" t="e">
        <v>#REF!</v>
      </c>
      <c r="Q264" t="e">
        <v>#REF!</v>
      </c>
      <c r="R264" t="e">
        <v>#REF!</v>
      </c>
      <c r="S264" s="51" t="e">
        <v>#REF!</v>
      </c>
      <c r="T264" s="442" t="e">
        <v>#REF!</v>
      </c>
      <c r="U264" t="e">
        <v>#REF!</v>
      </c>
      <c r="V264" t="e">
        <v>#REF!</v>
      </c>
      <c r="W264" t="e">
        <v>#REF!</v>
      </c>
      <c r="X264" s="442" t="e">
        <v>#REF!</v>
      </c>
    </row>
    <row r="265" spans="2:24">
      <c r="B265" t="e">
        <v>#REF!</v>
      </c>
      <c r="C265" t="e">
        <v>#REF!</v>
      </c>
      <c r="D265" t="e">
        <v>#REF!</v>
      </c>
      <c r="E265" t="e">
        <v>#REF!</v>
      </c>
      <c r="F265" s="440" t="e">
        <v>#REF!</v>
      </c>
      <c r="G265" t="e">
        <v>#REF!</v>
      </c>
      <c r="H265" t="e">
        <v>#REF!</v>
      </c>
      <c r="I265" t="e">
        <v>#REF!</v>
      </c>
      <c r="J265" t="e">
        <v>#REF!</v>
      </c>
      <c r="K265" t="e">
        <v>#REF!</v>
      </c>
      <c r="L265" s="442" t="e">
        <v>#REF!</v>
      </c>
      <c r="M265" t="e">
        <v>#REF!</v>
      </c>
      <c r="N265" t="e">
        <v>#REF!</v>
      </c>
      <c r="O265" t="e">
        <v>#REF!</v>
      </c>
      <c r="P265" s="442" t="e">
        <v>#REF!</v>
      </c>
      <c r="Q265" t="e">
        <v>#REF!</v>
      </c>
      <c r="R265" t="e">
        <v>#REF!</v>
      </c>
      <c r="S265" s="51" t="e">
        <v>#REF!</v>
      </c>
      <c r="T265" s="442" t="e">
        <v>#REF!</v>
      </c>
      <c r="U265" t="e">
        <v>#REF!</v>
      </c>
      <c r="V265" t="e">
        <v>#REF!</v>
      </c>
      <c r="W265" t="e">
        <v>#REF!</v>
      </c>
      <c r="X265" s="442" t="e">
        <v>#REF!</v>
      </c>
    </row>
    <row r="266" spans="2:24">
      <c r="B266" t="e">
        <v>#REF!</v>
      </c>
      <c r="C266" t="e">
        <v>#REF!</v>
      </c>
      <c r="D266" t="e">
        <v>#REF!</v>
      </c>
      <c r="E266" t="e">
        <v>#REF!</v>
      </c>
      <c r="F266" s="440" t="e">
        <v>#REF!</v>
      </c>
      <c r="G266" t="e">
        <v>#REF!</v>
      </c>
      <c r="H266" t="e">
        <v>#REF!</v>
      </c>
      <c r="I266" t="e">
        <v>#REF!</v>
      </c>
      <c r="J266" t="e">
        <v>#REF!</v>
      </c>
      <c r="K266" t="e">
        <v>#REF!</v>
      </c>
      <c r="L266" s="442" t="e">
        <v>#REF!</v>
      </c>
      <c r="M266" t="e">
        <v>#REF!</v>
      </c>
      <c r="N266" t="e">
        <v>#REF!</v>
      </c>
      <c r="O266" t="e">
        <v>#REF!</v>
      </c>
      <c r="P266" s="442" t="e">
        <v>#REF!</v>
      </c>
      <c r="Q266" t="e">
        <v>#REF!</v>
      </c>
      <c r="R266" t="e">
        <v>#REF!</v>
      </c>
      <c r="S266" s="51" t="e">
        <v>#REF!</v>
      </c>
      <c r="T266" s="442" t="e">
        <v>#REF!</v>
      </c>
      <c r="U266" t="e">
        <v>#REF!</v>
      </c>
      <c r="V266" t="e">
        <v>#REF!</v>
      </c>
      <c r="W266" t="e">
        <v>#REF!</v>
      </c>
      <c r="X266" s="442" t="e">
        <v>#REF!</v>
      </c>
    </row>
    <row r="267" spans="2:24">
      <c r="B267" t="e">
        <v>#REF!</v>
      </c>
      <c r="C267" t="e">
        <v>#REF!</v>
      </c>
      <c r="D267" t="e">
        <v>#REF!</v>
      </c>
      <c r="E267" t="e">
        <v>#REF!</v>
      </c>
      <c r="F267" s="440" t="e">
        <v>#REF!</v>
      </c>
      <c r="G267" t="e">
        <v>#REF!</v>
      </c>
      <c r="H267" t="e">
        <v>#REF!</v>
      </c>
      <c r="I267" t="e">
        <v>#REF!</v>
      </c>
      <c r="J267" t="e">
        <v>#REF!</v>
      </c>
      <c r="K267" t="e">
        <v>#REF!</v>
      </c>
      <c r="L267" s="442" t="e">
        <v>#REF!</v>
      </c>
      <c r="M267" t="e">
        <v>#REF!</v>
      </c>
      <c r="N267" t="e">
        <v>#REF!</v>
      </c>
      <c r="O267" t="e">
        <v>#REF!</v>
      </c>
      <c r="P267" s="442" t="e">
        <v>#REF!</v>
      </c>
      <c r="Q267" t="e">
        <v>#REF!</v>
      </c>
      <c r="R267" t="e">
        <v>#REF!</v>
      </c>
      <c r="S267" s="51" t="e">
        <v>#REF!</v>
      </c>
      <c r="T267" s="442" t="e">
        <v>#REF!</v>
      </c>
      <c r="U267" t="e">
        <v>#REF!</v>
      </c>
      <c r="V267" t="e">
        <v>#REF!</v>
      </c>
      <c r="W267" t="e">
        <v>#REF!</v>
      </c>
      <c r="X267" s="442" t="e">
        <v>#REF!</v>
      </c>
    </row>
    <row r="268" spans="2:24">
      <c r="B268" t="e">
        <v>#REF!</v>
      </c>
      <c r="C268" t="e">
        <v>#REF!</v>
      </c>
      <c r="D268" t="e">
        <v>#REF!</v>
      </c>
      <c r="E268" t="e">
        <v>#REF!</v>
      </c>
      <c r="F268" s="440" t="e">
        <v>#REF!</v>
      </c>
      <c r="G268" t="e">
        <v>#REF!</v>
      </c>
      <c r="H268" t="e">
        <v>#REF!</v>
      </c>
      <c r="I268" t="e">
        <v>#REF!</v>
      </c>
      <c r="J268" t="e">
        <v>#REF!</v>
      </c>
      <c r="K268" t="e">
        <v>#REF!</v>
      </c>
      <c r="L268" s="442" t="e">
        <v>#REF!</v>
      </c>
      <c r="M268" t="e">
        <v>#REF!</v>
      </c>
      <c r="N268" t="e">
        <v>#REF!</v>
      </c>
      <c r="O268" t="e">
        <v>#REF!</v>
      </c>
      <c r="P268" s="442" t="e">
        <v>#REF!</v>
      </c>
      <c r="Q268" t="e">
        <v>#REF!</v>
      </c>
      <c r="R268" t="e">
        <v>#REF!</v>
      </c>
      <c r="S268" s="51" t="e">
        <v>#REF!</v>
      </c>
      <c r="T268" s="442" t="e">
        <v>#REF!</v>
      </c>
      <c r="U268" t="e">
        <v>#REF!</v>
      </c>
      <c r="V268" t="e">
        <v>#REF!</v>
      </c>
      <c r="W268" t="e">
        <v>#REF!</v>
      </c>
      <c r="X268" s="442" t="e">
        <v>#REF!</v>
      </c>
    </row>
    <row r="269" spans="2:24">
      <c r="B269" t="e">
        <v>#REF!</v>
      </c>
      <c r="C269" t="e">
        <v>#REF!</v>
      </c>
      <c r="D269" t="e">
        <v>#REF!</v>
      </c>
      <c r="E269" t="e">
        <v>#REF!</v>
      </c>
      <c r="F269" s="440" t="e">
        <v>#REF!</v>
      </c>
      <c r="G269" t="e">
        <v>#REF!</v>
      </c>
      <c r="H269" t="e">
        <v>#REF!</v>
      </c>
      <c r="I269" t="e">
        <v>#REF!</v>
      </c>
      <c r="J269" t="e">
        <v>#REF!</v>
      </c>
      <c r="K269" t="e">
        <v>#REF!</v>
      </c>
      <c r="L269" s="442" t="e">
        <v>#REF!</v>
      </c>
      <c r="M269" t="e">
        <v>#REF!</v>
      </c>
      <c r="N269" t="e">
        <v>#REF!</v>
      </c>
      <c r="O269" t="e">
        <v>#REF!</v>
      </c>
      <c r="P269" s="442" t="e">
        <v>#REF!</v>
      </c>
      <c r="Q269" t="e">
        <v>#REF!</v>
      </c>
      <c r="R269" t="e">
        <v>#REF!</v>
      </c>
      <c r="S269" s="51" t="e">
        <v>#REF!</v>
      </c>
      <c r="T269" s="442" t="e">
        <v>#REF!</v>
      </c>
      <c r="U269" t="e">
        <v>#REF!</v>
      </c>
      <c r="V269" t="e">
        <v>#REF!</v>
      </c>
      <c r="W269" t="e">
        <v>#REF!</v>
      </c>
      <c r="X269" s="442" t="e">
        <v>#REF!</v>
      </c>
    </row>
    <row r="270" spans="2:24">
      <c r="B270" t="e">
        <v>#REF!</v>
      </c>
      <c r="C270" t="e">
        <v>#REF!</v>
      </c>
      <c r="D270" t="e">
        <v>#REF!</v>
      </c>
      <c r="E270" t="e">
        <v>#REF!</v>
      </c>
      <c r="F270" s="440" t="e">
        <v>#REF!</v>
      </c>
      <c r="G270" t="e">
        <v>#REF!</v>
      </c>
      <c r="H270" t="e">
        <v>#REF!</v>
      </c>
      <c r="I270" t="e">
        <v>#REF!</v>
      </c>
      <c r="J270" t="e">
        <v>#REF!</v>
      </c>
      <c r="K270" t="e">
        <v>#REF!</v>
      </c>
      <c r="L270" s="442" t="e">
        <v>#REF!</v>
      </c>
      <c r="M270" t="e">
        <v>#REF!</v>
      </c>
      <c r="N270" t="e">
        <v>#REF!</v>
      </c>
      <c r="O270" t="e">
        <v>#REF!</v>
      </c>
      <c r="P270" s="442" t="e">
        <v>#REF!</v>
      </c>
      <c r="Q270" t="e">
        <v>#REF!</v>
      </c>
      <c r="R270" t="e">
        <v>#REF!</v>
      </c>
      <c r="S270" s="51" t="e">
        <v>#REF!</v>
      </c>
      <c r="T270" s="442" t="e">
        <v>#REF!</v>
      </c>
      <c r="U270" t="e">
        <v>#REF!</v>
      </c>
      <c r="V270" t="e">
        <v>#REF!</v>
      </c>
      <c r="W270" t="e">
        <v>#REF!</v>
      </c>
      <c r="X270" s="442" t="e">
        <v>#REF!</v>
      </c>
    </row>
    <row r="271" spans="2:24">
      <c r="B271" t="e">
        <v>#REF!</v>
      </c>
      <c r="C271" t="e">
        <v>#REF!</v>
      </c>
      <c r="D271" t="e">
        <v>#REF!</v>
      </c>
      <c r="E271" t="e">
        <v>#REF!</v>
      </c>
      <c r="F271" s="440" t="e">
        <v>#REF!</v>
      </c>
      <c r="G271" t="e">
        <v>#REF!</v>
      </c>
      <c r="H271" t="e">
        <v>#REF!</v>
      </c>
      <c r="I271" t="e">
        <v>#REF!</v>
      </c>
      <c r="J271" t="e">
        <v>#REF!</v>
      </c>
      <c r="K271" t="e">
        <v>#REF!</v>
      </c>
      <c r="L271" s="442" t="e">
        <v>#REF!</v>
      </c>
      <c r="M271" t="e">
        <v>#REF!</v>
      </c>
      <c r="N271" t="e">
        <v>#REF!</v>
      </c>
      <c r="O271" t="e">
        <v>#REF!</v>
      </c>
      <c r="P271" s="442" t="e">
        <v>#REF!</v>
      </c>
      <c r="Q271" t="e">
        <v>#REF!</v>
      </c>
      <c r="R271" t="e">
        <v>#REF!</v>
      </c>
      <c r="S271" s="51" t="e">
        <v>#REF!</v>
      </c>
      <c r="T271" s="442" t="e">
        <v>#REF!</v>
      </c>
      <c r="U271" t="e">
        <v>#REF!</v>
      </c>
      <c r="V271" t="e">
        <v>#REF!</v>
      </c>
      <c r="W271" t="e">
        <v>#REF!</v>
      </c>
      <c r="X271" s="442" t="e">
        <v>#REF!</v>
      </c>
    </row>
    <row r="272" spans="2:24">
      <c r="B272" t="e">
        <v>#REF!</v>
      </c>
      <c r="C272" t="e">
        <v>#REF!</v>
      </c>
      <c r="D272" t="e">
        <v>#REF!</v>
      </c>
      <c r="E272" t="e">
        <v>#REF!</v>
      </c>
      <c r="F272" s="440" t="e">
        <v>#REF!</v>
      </c>
      <c r="G272" t="e">
        <v>#REF!</v>
      </c>
      <c r="H272" t="e">
        <v>#REF!</v>
      </c>
      <c r="I272" t="e">
        <v>#REF!</v>
      </c>
      <c r="J272" t="e">
        <v>#REF!</v>
      </c>
      <c r="K272" t="e">
        <v>#REF!</v>
      </c>
      <c r="L272" s="442" t="e">
        <v>#REF!</v>
      </c>
      <c r="M272" t="e">
        <v>#REF!</v>
      </c>
      <c r="N272" t="e">
        <v>#REF!</v>
      </c>
      <c r="O272" t="e">
        <v>#REF!</v>
      </c>
      <c r="P272" s="442" t="e">
        <v>#REF!</v>
      </c>
      <c r="Q272" t="e">
        <v>#REF!</v>
      </c>
      <c r="R272" t="e">
        <v>#REF!</v>
      </c>
      <c r="S272" s="51" t="e">
        <v>#REF!</v>
      </c>
      <c r="T272" s="442" t="e">
        <v>#REF!</v>
      </c>
      <c r="U272" t="e">
        <v>#REF!</v>
      </c>
      <c r="V272" t="e">
        <v>#REF!</v>
      </c>
      <c r="W272" t="e">
        <v>#REF!</v>
      </c>
      <c r="X272" s="442" t="e">
        <v>#REF!</v>
      </c>
    </row>
    <row r="273" spans="2:24">
      <c r="B273" t="e">
        <v>#REF!</v>
      </c>
      <c r="C273" t="e">
        <v>#REF!</v>
      </c>
      <c r="D273" t="e">
        <v>#REF!</v>
      </c>
      <c r="E273" t="e">
        <v>#REF!</v>
      </c>
      <c r="F273" s="440" t="e">
        <v>#REF!</v>
      </c>
      <c r="G273" t="e">
        <v>#REF!</v>
      </c>
      <c r="H273" t="e">
        <v>#REF!</v>
      </c>
      <c r="I273" t="e">
        <v>#REF!</v>
      </c>
      <c r="J273" t="e">
        <v>#REF!</v>
      </c>
      <c r="K273" t="e">
        <v>#REF!</v>
      </c>
      <c r="L273" s="442" t="e">
        <v>#REF!</v>
      </c>
      <c r="M273" t="e">
        <v>#REF!</v>
      </c>
      <c r="N273" t="e">
        <v>#REF!</v>
      </c>
      <c r="O273" t="e">
        <v>#REF!</v>
      </c>
      <c r="P273" s="442" t="e">
        <v>#REF!</v>
      </c>
      <c r="Q273" t="e">
        <v>#REF!</v>
      </c>
      <c r="R273" t="e">
        <v>#REF!</v>
      </c>
      <c r="S273" s="51" t="e">
        <v>#REF!</v>
      </c>
      <c r="T273" s="442" t="e">
        <v>#REF!</v>
      </c>
      <c r="U273" t="e">
        <v>#REF!</v>
      </c>
      <c r="V273" t="e">
        <v>#REF!</v>
      </c>
      <c r="W273" t="e">
        <v>#REF!</v>
      </c>
      <c r="X273" s="442" t="e">
        <v>#REF!</v>
      </c>
    </row>
    <row r="274" spans="2:24">
      <c r="B274" t="e">
        <v>#REF!</v>
      </c>
      <c r="C274" t="e">
        <v>#REF!</v>
      </c>
      <c r="D274" t="e">
        <v>#REF!</v>
      </c>
      <c r="E274" t="e">
        <v>#REF!</v>
      </c>
      <c r="F274" s="440" t="e">
        <v>#REF!</v>
      </c>
      <c r="G274" t="e">
        <v>#REF!</v>
      </c>
      <c r="H274" t="e">
        <v>#REF!</v>
      </c>
      <c r="I274" t="e">
        <v>#REF!</v>
      </c>
      <c r="J274" t="e">
        <v>#REF!</v>
      </c>
      <c r="K274" t="e">
        <v>#REF!</v>
      </c>
      <c r="L274" s="442" t="e">
        <v>#REF!</v>
      </c>
      <c r="M274" t="e">
        <v>#REF!</v>
      </c>
      <c r="N274" t="e">
        <v>#REF!</v>
      </c>
      <c r="O274" t="e">
        <v>#REF!</v>
      </c>
      <c r="P274" s="442" t="e">
        <v>#REF!</v>
      </c>
      <c r="Q274" t="e">
        <v>#REF!</v>
      </c>
      <c r="R274" t="e">
        <v>#REF!</v>
      </c>
      <c r="S274" s="51" t="e">
        <v>#REF!</v>
      </c>
      <c r="T274" s="442" t="e">
        <v>#REF!</v>
      </c>
      <c r="U274" t="e">
        <v>#REF!</v>
      </c>
      <c r="V274" t="e">
        <v>#REF!</v>
      </c>
      <c r="W274" t="e">
        <v>#REF!</v>
      </c>
      <c r="X274" s="442" t="e">
        <v>#REF!</v>
      </c>
    </row>
    <row r="275" spans="2:24">
      <c r="B275" t="e">
        <v>#REF!</v>
      </c>
      <c r="C275" t="e">
        <v>#REF!</v>
      </c>
      <c r="D275" t="e">
        <v>#REF!</v>
      </c>
      <c r="E275" t="e">
        <v>#REF!</v>
      </c>
      <c r="F275" s="440" t="e">
        <v>#REF!</v>
      </c>
      <c r="G275" t="e">
        <v>#REF!</v>
      </c>
      <c r="H275" t="e">
        <v>#REF!</v>
      </c>
      <c r="I275" t="e">
        <v>#REF!</v>
      </c>
      <c r="J275" t="e">
        <v>#REF!</v>
      </c>
      <c r="K275" t="e">
        <v>#REF!</v>
      </c>
      <c r="L275" s="442" t="e">
        <v>#REF!</v>
      </c>
      <c r="M275" t="e">
        <v>#REF!</v>
      </c>
      <c r="N275" t="e">
        <v>#REF!</v>
      </c>
      <c r="O275" t="e">
        <v>#REF!</v>
      </c>
      <c r="P275" s="442" t="e">
        <v>#REF!</v>
      </c>
      <c r="Q275" t="e">
        <v>#REF!</v>
      </c>
      <c r="R275" t="e">
        <v>#REF!</v>
      </c>
      <c r="S275" s="51" t="e">
        <v>#REF!</v>
      </c>
      <c r="T275" s="442" t="e">
        <v>#REF!</v>
      </c>
      <c r="U275" t="e">
        <v>#REF!</v>
      </c>
      <c r="V275" t="e">
        <v>#REF!</v>
      </c>
      <c r="W275" t="e">
        <v>#REF!</v>
      </c>
      <c r="X275" s="442" t="e">
        <v>#REF!</v>
      </c>
    </row>
    <row r="276" spans="2:24">
      <c r="B276" t="e">
        <v>#REF!</v>
      </c>
      <c r="C276" t="e">
        <v>#REF!</v>
      </c>
      <c r="D276" t="e">
        <v>#REF!</v>
      </c>
      <c r="E276" t="e">
        <v>#REF!</v>
      </c>
      <c r="F276" s="440" t="e">
        <v>#REF!</v>
      </c>
      <c r="G276" t="e">
        <v>#REF!</v>
      </c>
      <c r="H276" t="e">
        <v>#REF!</v>
      </c>
      <c r="I276" t="e">
        <v>#REF!</v>
      </c>
      <c r="J276" t="e">
        <v>#REF!</v>
      </c>
      <c r="K276" t="e">
        <v>#REF!</v>
      </c>
      <c r="L276" s="442" t="e">
        <v>#REF!</v>
      </c>
      <c r="M276" t="e">
        <v>#REF!</v>
      </c>
      <c r="N276" t="e">
        <v>#REF!</v>
      </c>
      <c r="O276" t="e">
        <v>#REF!</v>
      </c>
      <c r="P276" s="442" t="e">
        <v>#REF!</v>
      </c>
      <c r="Q276" t="e">
        <v>#REF!</v>
      </c>
      <c r="R276" t="e">
        <v>#REF!</v>
      </c>
      <c r="S276" s="51" t="e">
        <v>#REF!</v>
      </c>
      <c r="T276" s="442" t="e">
        <v>#REF!</v>
      </c>
      <c r="U276" t="e">
        <v>#REF!</v>
      </c>
      <c r="V276" t="e">
        <v>#REF!</v>
      </c>
      <c r="W276" t="e">
        <v>#REF!</v>
      </c>
      <c r="X276" s="442" t="e">
        <v>#REF!</v>
      </c>
    </row>
    <row r="277" spans="2:24">
      <c r="B277" t="e">
        <v>#REF!</v>
      </c>
      <c r="C277" t="e">
        <v>#REF!</v>
      </c>
      <c r="D277" t="e">
        <v>#REF!</v>
      </c>
      <c r="E277" t="e">
        <v>#REF!</v>
      </c>
      <c r="F277" s="440" t="e">
        <v>#REF!</v>
      </c>
      <c r="G277" t="e">
        <v>#REF!</v>
      </c>
      <c r="H277" t="e">
        <v>#REF!</v>
      </c>
      <c r="I277" t="e">
        <v>#REF!</v>
      </c>
      <c r="J277" t="e">
        <v>#REF!</v>
      </c>
      <c r="K277" t="e">
        <v>#REF!</v>
      </c>
      <c r="L277" s="442" t="e">
        <v>#REF!</v>
      </c>
      <c r="M277" t="e">
        <v>#REF!</v>
      </c>
      <c r="N277" t="e">
        <v>#REF!</v>
      </c>
      <c r="O277" t="e">
        <v>#REF!</v>
      </c>
      <c r="P277" s="442" t="e">
        <v>#REF!</v>
      </c>
      <c r="Q277" t="e">
        <v>#REF!</v>
      </c>
      <c r="R277" t="e">
        <v>#REF!</v>
      </c>
      <c r="S277" s="51" t="e">
        <v>#REF!</v>
      </c>
      <c r="T277" s="442" t="e">
        <v>#REF!</v>
      </c>
      <c r="U277" t="e">
        <v>#REF!</v>
      </c>
      <c r="V277" t="e">
        <v>#REF!</v>
      </c>
      <c r="W277" t="e">
        <v>#REF!</v>
      </c>
      <c r="X277" s="442" t="e">
        <v>#REF!</v>
      </c>
    </row>
    <row r="278" spans="2:24">
      <c r="B278" t="e">
        <v>#REF!</v>
      </c>
      <c r="C278" t="e">
        <v>#REF!</v>
      </c>
      <c r="D278" t="e">
        <v>#REF!</v>
      </c>
      <c r="E278" t="e">
        <v>#REF!</v>
      </c>
      <c r="F278" s="440" t="e">
        <v>#REF!</v>
      </c>
      <c r="G278" t="e">
        <v>#REF!</v>
      </c>
      <c r="H278" t="e">
        <v>#REF!</v>
      </c>
      <c r="I278" t="e">
        <v>#REF!</v>
      </c>
      <c r="J278" t="e">
        <v>#REF!</v>
      </c>
      <c r="K278" t="e">
        <v>#REF!</v>
      </c>
      <c r="L278" s="442" t="e">
        <v>#REF!</v>
      </c>
      <c r="M278" t="e">
        <v>#REF!</v>
      </c>
      <c r="N278" t="e">
        <v>#REF!</v>
      </c>
      <c r="O278" t="e">
        <v>#REF!</v>
      </c>
      <c r="P278" s="442" t="e">
        <v>#REF!</v>
      </c>
      <c r="Q278" t="e">
        <v>#REF!</v>
      </c>
      <c r="R278" t="e">
        <v>#REF!</v>
      </c>
      <c r="S278" s="51" t="e">
        <v>#REF!</v>
      </c>
      <c r="T278" s="442" t="e">
        <v>#REF!</v>
      </c>
      <c r="U278" t="e">
        <v>#REF!</v>
      </c>
      <c r="V278" t="e">
        <v>#REF!</v>
      </c>
      <c r="W278" t="e">
        <v>#REF!</v>
      </c>
      <c r="X278" s="442" t="e">
        <v>#REF!</v>
      </c>
    </row>
    <row r="279" spans="2:24">
      <c r="B279" t="e">
        <v>#REF!</v>
      </c>
      <c r="C279" t="e">
        <v>#REF!</v>
      </c>
      <c r="D279" t="e">
        <v>#REF!</v>
      </c>
      <c r="E279" t="e">
        <v>#REF!</v>
      </c>
      <c r="F279" s="440" t="e">
        <v>#REF!</v>
      </c>
      <c r="G279" t="e">
        <v>#REF!</v>
      </c>
      <c r="H279" t="e">
        <v>#REF!</v>
      </c>
      <c r="I279" t="e">
        <v>#REF!</v>
      </c>
      <c r="J279" t="e">
        <v>#REF!</v>
      </c>
      <c r="K279" t="e">
        <v>#REF!</v>
      </c>
      <c r="L279" s="442" t="e">
        <v>#REF!</v>
      </c>
      <c r="M279" t="e">
        <v>#REF!</v>
      </c>
      <c r="N279" t="e">
        <v>#REF!</v>
      </c>
      <c r="O279" t="e">
        <v>#REF!</v>
      </c>
      <c r="P279" s="442" t="e">
        <v>#REF!</v>
      </c>
      <c r="Q279" t="e">
        <v>#REF!</v>
      </c>
      <c r="R279" t="e">
        <v>#REF!</v>
      </c>
      <c r="S279" s="51" t="e">
        <v>#REF!</v>
      </c>
      <c r="T279" s="442" t="e">
        <v>#REF!</v>
      </c>
      <c r="U279" t="e">
        <v>#REF!</v>
      </c>
      <c r="V279" t="e">
        <v>#REF!</v>
      </c>
      <c r="W279" t="e">
        <v>#REF!</v>
      </c>
      <c r="X279" s="442" t="e">
        <v>#REF!</v>
      </c>
    </row>
    <row r="280" spans="2:24">
      <c r="B280" t="e">
        <v>#REF!</v>
      </c>
      <c r="C280" t="e">
        <v>#REF!</v>
      </c>
      <c r="D280" t="e">
        <v>#REF!</v>
      </c>
      <c r="E280" t="e">
        <v>#REF!</v>
      </c>
      <c r="F280" s="440" t="e">
        <v>#REF!</v>
      </c>
      <c r="G280" t="e">
        <v>#REF!</v>
      </c>
      <c r="H280" t="e">
        <v>#REF!</v>
      </c>
      <c r="I280" t="e">
        <v>#REF!</v>
      </c>
      <c r="J280" t="e">
        <v>#REF!</v>
      </c>
      <c r="K280" t="e">
        <v>#REF!</v>
      </c>
      <c r="L280" s="442" t="e">
        <v>#REF!</v>
      </c>
      <c r="M280" t="e">
        <v>#REF!</v>
      </c>
      <c r="N280" t="e">
        <v>#REF!</v>
      </c>
      <c r="O280" t="e">
        <v>#REF!</v>
      </c>
      <c r="P280" s="442" t="e">
        <v>#REF!</v>
      </c>
      <c r="Q280" t="e">
        <v>#REF!</v>
      </c>
      <c r="R280" t="e">
        <v>#REF!</v>
      </c>
      <c r="S280" s="51" t="e">
        <v>#REF!</v>
      </c>
      <c r="T280" s="442" t="e">
        <v>#REF!</v>
      </c>
      <c r="U280" t="e">
        <v>#REF!</v>
      </c>
      <c r="V280" t="e">
        <v>#REF!</v>
      </c>
      <c r="W280" t="e">
        <v>#REF!</v>
      </c>
      <c r="X280" s="442" t="e">
        <v>#REF!</v>
      </c>
    </row>
    <row r="281" spans="2:24">
      <c r="B281" t="e">
        <v>#REF!</v>
      </c>
      <c r="C281" t="e">
        <v>#REF!</v>
      </c>
      <c r="D281" t="e">
        <v>#REF!</v>
      </c>
      <c r="E281" t="e">
        <v>#REF!</v>
      </c>
      <c r="F281" s="440" t="e">
        <v>#REF!</v>
      </c>
      <c r="G281" t="e">
        <v>#REF!</v>
      </c>
      <c r="H281" t="e">
        <v>#REF!</v>
      </c>
      <c r="I281" t="e">
        <v>#REF!</v>
      </c>
      <c r="J281" t="e">
        <v>#REF!</v>
      </c>
      <c r="K281" t="e">
        <v>#REF!</v>
      </c>
      <c r="L281" s="442" t="e">
        <v>#REF!</v>
      </c>
      <c r="M281" t="e">
        <v>#REF!</v>
      </c>
      <c r="N281" t="e">
        <v>#REF!</v>
      </c>
      <c r="O281" t="e">
        <v>#REF!</v>
      </c>
      <c r="P281" s="442" t="e">
        <v>#REF!</v>
      </c>
      <c r="Q281" t="e">
        <v>#REF!</v>
      </c>
      <c r="R281" t="e">
        <v>#REF!</v>
      </c>
      <c r="S281" s="51" t="e">
        <v>#REF!</v>
      </c>
      <c r="T281" s="442" t="e">
        <v>#REF!</v>
      </c>
      <c r="U281" t="e">
        <v>#REF!</v>
      </c>
      <c r="V281" t="e">
        <v>#REF!</v>
      </c>
      <c r="W281" t="e">
        <v>#REF!</v>
      </c>
      <c r="X281" s="442" t="e">
        <v>#REF!</v>
      </c>
    </row>
    <row r="282" spans="2:24">
      <c r="B282" t="e">
        <v>#REF!</v>
      </c>
      <c r="C282" t="e">
        <v>#REF!</v>
      </c>
      <c r="D282" t="e">
        <v>#REF!</v>
      </c>
      <c r="E282" t="e">
        <v>#REF!</v>
      </c>
      <c r="F282" s="440" t="e">
        <v>#REF!</v>
      </c>
      <c r="G282" t="e">
        <v>#REF!</v>
      </c>
      <c r="H282" t="e">
        <v>#REF!</v>
      </c>
      <c r="I282" t="e">
        <v>#REF!</v>
      </c>
      <c r="J282" t="e">
        <v>#REF!</v>
      </c>
      <c r="K282" t="e">
        <v>#REF!</v>
      </c>
      <c r="L282" s="442" t="e">
        <v>#REF!</v>
      </c>
      <c r="M282" t="e">
        <v>#REF!</v>
      </c>
      <c r="N282" t="e">
        <v>#REF!</v>
      </c>
      <c r="O282" t="e">
        <v>#REF!</v>
      </c>
      <c r="P282" s="442" t="e">
        <v>#REF!</v>
      </c>
      <c r="Q282" t="e">
        <v>#REF!</v>
      </c>
      <c r="R282" t="e">
        <v>#REF!</v>
      </c>
      <c r="S282" s="51" t="e">
        <v>#REF!</v>
      </c>
      <c r="T282" s="442" t="e">
        <v>#REF!</v>
      </c>
      <c r="U282" t="e">
        <v>#REF!</v>
      </c>
      <c r="V282" t="e">
        <v>#REF!</v>
      </c>
      <c r="W282" t="e">
        <v>#REF!</v>
      </c>
      <c r="X282" s="442" t="e">
        <v>#REF!</v>
      </c>
    </row>
    <row r="283" spans="2:24">
      <c r="B283" t="e">
        <v>#REF!</v>
      </c>
      <c r="C283" t="e">
        <v>#REF!</v>
      </c>
      <c r="D283" t="e">
        <v>#REF!</v>
      </c>
      <c r="E283" t="e">
        <v>#REF!</v>
      </c>
      <c r="F283" s="440" t="e">
        <v>#REF!</v>
      </c>
      <c r="G283" t="e">
        <v>#REF!</v>
      </c>
      <c r="H283" t="e">
        <v>#REF!</v>
      </c>
      <c r="I283" t="e">
        <v>#REF!</v>
      </c>
      <c r="J283" t="e">
        <v>#REF!</v>
      </c>
      <c r="K283" t="e">
        <v>#REF!</v>
      </c>
      <c r="L283" s="442" t="e">
        <v>#REF!</v>
      </c>
      <c r="M283" t="e">
        <v>#REF!</v>
      </c>
      <c r="N283" t="e">
        <v>#REF!</v>
      </c>
      <c r="O283" t="e">
        <v>#REF!</v>
      </c>
      <c r="P283" s="442" t="e">
        <v>#REF!</v>
      </c>
      <c r="Q283" t="e">
        <v>#REF!</v>
      </c>
      <c r="R283" t="e">
        <v>#REF!</v>
      </c>
      <c r="S283" s="51" t="e">
        <v>#REF!</v>
      </c>
      <c r="T283" s="442" t="e">
        <v>#REF!</v>
      </c>
      <c r="U283" t="e">
        <v>#REF!</v>
      </c>
      <c r="V283" t="e">
        <v>#REF!</v>
      </c>
      <c r="W283" t="e">
        <v>#REF!</v>
      </c>
      <c r="X283" s="442" t="e">
        <v>#REF!</v>
      </c>
    </row>
    <row r="284" spans="2:24">
      <c r="B284" t="e">
        <v>#REF!</v>
      </c>
      <c r="C284" t="e">
        <v>#REF!</v>
      </c>
      <c r="D284" t="e">
        <v>#REF!</v>
      </c>
      <c r="E284" t="e">
        <v>#REF!</v>
      </c>
      <c r="F284" s="440" t="e">
        <v>#REF!</v>
      </c>
      <c r="G284" t="e">
        <v>#REF!</v>
      </c>
      <c r="H284" t="e">
        <v>#REF!</v>
      </c>
      <c r="I284" t="e">
        <v>#REF!</v>
      </c>
      <c r="J284" t="e">
        <v>#REF!</v>
      </c>
      <c r="K284" t="e">
        <v>#REF!</v>
      </c>
      <c r="L284" s="442" t="e">
        <v>#REF!</v>
      </c>
      <c r="M284" t="e">
        <v>#REF!</v>
      </c>
      <c r="N284" t="e">
        <v>#REF!</v>
      </c>
      <c r="O284" t="e">
        <v>#REF!</v>
      </c>
      <c r="P284" s="442" t="e">
        <v>#REF!</v>
      </c>
      <c r="Q284" t="e">
        <v>#REF!</v>
      </c>
      <c r="R284" t="e">
        <v>#REF!</v>
      </c>
      <c r="S284" s="51" t="e">
        <v>#REF!</v>
      </c>
      <c r="T284" s="442" t="e">
        <v>#REF!</v>
      </c>
      <c r="U284" t="e">
        <v>#REF!</v>
      </c>
      <c r="V284" t="e">
        <v>#REF!</v>
      </c>
      <c r="W284" t="e">
        <v>#REF!</v>
      </c>
      <c r="X284" s="442" t="e">
        <v>#REF!</v>
      </c>
    </row>
    <row r="285" spans="2:24">
      <c r="B285" t="e">
        <v>#REF!</v>
      </c>
      <c r="C285" t="e">
        <v>#REF!</v>
      </c>
      <c r="D285" t="e">
        <v>#REF!</v>
      </c>
      <c r="E285" t="e">
        <v>#REF!</v>
      </c>
      <c r="F285" s="440" t="e">
        <v>#REF!</v>
      </c>
      <c r="G285" t="e">
        <v>#REF!</v>
      </c>
      <c r="H285" t="e">
        <v>#REF!</v>
      </c>
      <c r="I285" t="e">
        <v>#REF!</v>
      </c>
      <c r="J285" t="e">
        <v>#REF!</v>
      </c>
      <c r="K285" t="e">
        <v>#REF!</v>
      </c>
      <c r="L285" s="442" t="e">
        <v>#REF!</v>
      </c>
      <c r="M285" t="e">
        <v>#REF!</v>
      </c>
      <c r="N285" t="e">
        <v>#REF!</v>
      </c>
      <c r="O285" t="e">
        <v>#REF!</v>
      </c>
      <c r="P285" s="442" t="e">
        <v>#REF!</v>
      </c>
      <c r="Q285" t="e">
        <v>#REF!</v>
      </c>
      <c r="R285" t="e">
        <v>#REF!</v>
      </c>
      <c r="S285" s="51" t="e">
        <v>#REF!</v>
      </c>
      <c r="T285" s="442" t="e">
        <v>#REF!</v>
      </c>
      <c r="U285" t="e">
        <v>#REF!</v>
      </c>
      <c r="V285" t="e">
        <v>#REF!</v>
      </c>
      <c r="W285" t="e">
        <v>#REF!</v>
      </c>
      <c r="X285" s="442" t="e">
        <v>#REF!</v>
      </c>
    </row>
    <row r="286" spans="2:24">
      <c r="B286" t="e">
        <v>#REF!</v>
      </c>
      <c r="C286" t="e">
        <v>#REF!</v>
      </c>
      <c r="D286" t="e">
        <v>#REF!</v>
      </c>
      <c r="E286" t="e">
        <v>#REF!</v>
      </c>
      <c r="F286" s="440" t="e">
        <v>#REF!</v>
      </c>
      <c r="G286" t="e">
        <v>#REF!</v>
      </c>
      <c r="H286" t="e">
        <v>#REF!</v>
      </c>
      <c r="I286" t="e">
        <v>#REF!</v>
      </c>
      <c r="J286" t="e">
        <v>#REF!</v>
      </c>
      <c r="K286" t="e">
        <v>#REF!</v>
      </c>
      <c r="L286" s="442" t="e">
        <v>#REF!</v>
      </c>
      <c r="M286" t="e">
        <v>#REF!</v>
      </c>
      <c r="N286" t="e">
        <v>#REF!</v>
      </c>
      <c r="O286" t="e">
        <v>#REF!</v>
      </c>
      <c r="P286" s="442" t="e">
        <v>#REF!</v>
      </c>
      <c r="Q286" t="e">
        <v>#REF!</v>
      </c>
      <c r="R286" t="e">
        <v>#REF!</v>
      </c>
      <c r="S286" s="51" t="e">
        <v>#REF!</v>
      </c>
      <c r="T286" s="442" t="e">
        <v>#REF!</v>
      </c>
      <c r="U286" t="e">
        <v>#REF!</v>
      </c>
      <c r="V286" t="e">
        <v>#REF!</v>
      </c>
      <c r="W286" t="e">
        <v>#REF!</v>
      </c>
      <c r="X286" s="442" t="e">
        <v>#REF!</v>
      </c>
    </row>
    <row r="287" spans="2:24">
      <c r="B287" t="e">
        <v>#REF!</v>
      </c>
      <c r="C287" t="e">
        <v>#REF!</v>
      </c>
      <c r="D287" t="e">
        <v>#REF!</v>
      </c>
      <c r="E287" t="e">
        <v>#REF!</v>
      </c>
      <c r="F287" s="440" t="e">
        <v>#REF!</v>
      </c>
      <c r="G287" t="e">
        <v>#REF!</v>
      </c>
      <c r="H287" t="e">
        <v>#REF!</v>
      </c>
      <c r="I287" t="e">
        <v>#REF!</v>
      </c>
      <c r="J287" t="e">
        <v>#REF!</v>
      </c>
      <c r="K287" t="e">
        <v>#REF!</v>
      </c>
      <c r="L287" s="442" t="e">
        <v>#REF!</v>
      </c>
      <c r="M287" t="e">
        <v>#REF!</v>
      </c>
      <c r="N287" t="e">
        <v>#REF!</v>
      </c>
      <c r="O287" t="e">
        <v>#REF!</v>
      </c>
      <c r="P287" s="442" t="e">
        <v>#REF!</v>
      </c>
      <c r="Q287" t="e">
        <v>#REF!</v>
      </c>
      <c r="R287" t="e">
        <v>#REF!</v>
      </c>
      <c r="S287" s="51" t="e">
        <v>#REF!</v>
      </c>
      <c r="T287" s="442" t="e">
        <v>#REF!</v>
      </c>
      <c r="U287" t="e">
        <v>#REF!</v>
      </c>
      <c r="V287" t="e">
        <v>#REF!</v>
      </c>
      <c r="W287" t="e">
        <v>#REF!</v>
      </c>
      <c r="X287" s="442" t="e">
        <v>#REF!</v>
      </c>
    </row>
    <row r="288" spans="2:24">
      <c r="B288" t="e">
        <v>#REF!</v>
      </c>
      <c r="C288" t="e">
        <v>#REF!</v>
      </c>
      <c r="D288" t="e">
        <v>#REF!</v>
      </c>
      <c r="E288" t="e">
        <v>#REF!</v>
      </c>
      <c r="F288" s="440" t="e">
        <v>#REF!</v>
      </c>
      <c r="G288" t="e">
        <v>#REF!</v>
      </c>
      <c r="H288" t="e">
        <v>#REF!</v>
      </c>
      <c r="I288" t="e">
        <v>#REF!</v>
      </c>
      <c r="J288" t="e">
        <v>#REF!</v>
      </c>
      <c r="K288" t="e">
        <v>#REF!</v>
      </c>
      <c r="L288" s="442" t="e">
        <v>#REF!</v>
      </c>
      <c r="M288" t="e">
        <v>#REF!</v>
      </c>
      <c r="N288" t="e">
        <v>#REF!</v>
      </c>
      <c r="O288" t="e">
        <v>#REF!</v>
      </c>
      <c r="P288" s="442" t="e">
        <v>#REF!</v>
      </c>
      <c r="Q288" t="e">
        <v>#REF!</v>
      </c>
      <c r="R288" t="e">
        <v>#REF!</v>
      </c>
      <c r="S288" s="51" t="e">
        <v>#REF!</v>
      </c>
      <c r="T288" s="442" t="e">
        <v>#REF!</v>
      </c>
      <c r="U288" t="e">
        <v>#REF!</v>
      </c>
      <c r="V288" t="e">
        <v>#REF!</v>
      </c>
      <c r="W288" t="e">
        <v>#REF!</v>
      </c>
      <c r="X288" s="442" t="e">
        <v>#REF!</v>
      </c>
    </row>
    <row r="289" spans="2:24">
      <c r="B289" t="e">
        <v>#REF!</v>
      </c>
      <c r="C289" t="e">
        <v>#REF!</v>
      </c>
      <c r="D289" t="e">
        <v>#REF!</v>
      </c>
      <c r="E289" t="e">
        <v>#REF!</v>
      </c>
      <c r="F289" s="440" t="e">
        <v>#REF!</v>
      </c>
      <c r="G289" t="e">
        <v>#REF!</v>
      </c>
      <c r="H289" t="e">
        <v>#REF!</v>
      </c>
      <c r="I289" t="e">
        <v>#REF!</v>
      </c>
      <c r="J289" t="e">
        <v>#REF!</v>
      </c>
      <c r="K289" t="e">
        <v>#REF!</v>
      </c>
      <c r="L289" s="442" t="e">
        <v>#REF!</v>
      </c>
      <c r="M289" t="e">
        <v>#REF!</v>
      </c>
      <c r="N289" t="e">
        <v>#REF!</v>
      </c>
      <c r="O289" t="e">
        <v>#REF!</v>
      </c>
      <c r="P289" s="442" t="e">
        <v>#REF!</v>
      </c>
      <c r="Q289" t="e">
        <v>#REF!</v>
      </c>
      <c r="R289" t="e">
        <v>#REF!</v>
      </c>
      <c r="S289" s="51" t="e">
        <v>#REF!</v>
      </c>
      <c r="T289" s="442" t="e">
        <v>#REF!</v>
      </c>
      <c r="U289" t="e">
        <v>#REF!</v>
      </c>
      <c r="V289" t="e">
        <v>#REF!</v>
      </c>
      <c r="W289" t="e">
        <v>#REF!</v>
      </c>
      <c r="X289" s="442" t="e">
        <v>#REF!</v>
      </c>
    </row>
    <row r="290" spans="2:24">
      <c r="B290" t="e">
        <v>#REF!</v>
      </c>
      <c r="C290" t="e">
        <v>#REF!</v>
      </c>
      <c r="D290" t="e">
        <v>#REF!</v>
      </c>
      <c r="E290" t="e">
        <v>#REF!</v>
      </c>
      <c r="F290" s="440" t="e">
        <v>#REF!</v>
      </c>
      <c r="G290" t="e">
        <v>#REF!</v>
      </c>
      <c r="H290" t="e">
        <v>#REF!</v>
      </c>
      <c r="I290" t="e">
        <v>#REF!</v>
      </c>
      <c r="J290" t="e">
        <v>#REF!</v>
      </c>
      <c r="K290" t="e">
        <v>#REF!</v>
      </c>
      <c r="L290" s="442" t="e">
        <v>#REF!</v>
      </c>
      <c r="M290" t="e">
        <v>#REF!</v>
      </c>
      <c r="N290" t="e">
        <v>#REF!</v>
      </c>
      <c r="O290" t="e">
        <v>#REF!</v>
      </c>
      <c r="P290" s="442" t="e">
        <v>#REF!</v>
      </c>
      <c r="Q290" t="e">
        <v>#REF!</v>
      </c>
      <c r="R290" t="e">
        <v>#REF!</v>
      </c>
      <c r="S290" s="51" t="e">
        <v>#REF!</v>
      </c>
      <c r="T290" s="442" t="e">
        <v>#REF!</v>
      </c>
      <c r="U290" t="e">
        <v>#REF!</v>
      </c>
      <c r="V290" t="e">
        <v>#REF!</v>
      </c>
      <c r="W290" t="e">
        <v>#REF!</v>
      </c>
      <c r="X290" s="442" t="e">
        <v>#REF!</v>
      </c>
    </row>
    <row r="291" spans="2:24">
      <c r="B291" t="e">
        <v>#REF!</v>
      </c>
      <c r="C291" t="e">
        <v>#REF!</v>
      </c>
      <c r="D291" t="e">
        <v>#REF!</v>
      </c>
      <c r="E291" t="e">
        <v>#REF!</v>
      </c>
      <c r="F291" s="440" t="e">
        <v>#REF!</v>
      </c>
      <c r="G291" t="e">
        <v>#REF!</v>
      </c>
      <c r="H291" t="e">
        <v>#REF!</v>
      </c>
      <c r="I291" t="e">
        <v>#REF!</v>
      </c>
      <c r="J291" t="e">
        <v>#REF!</v>
      </c>
      <c r="K291" t="e">
        <v>#REF!</v>
      </c>
      <c r="L291" s="442" t="e">
        <v>#REF!</v>
      </c>
      <c r="M291" t="e">
        <v>#REF!</v>
      </c>
      <c r="N291" t="e">
        <v>#REF!</v>
      </c>
      <c r="O291" t="e">
        <v>#REF!</v>
      </c>
      <c r="P291" s="442" t="e">
        <v>#REF!</v>
      </c>
      <c r="Q291" t="e">
        <v>#REF!</v>
      </c>
      <c r="R291" t="e">
        <v>#REF!</v>
      </c>
      <c r="S291" s="51" t="e">
        <v>#REF!</v>
      </c>
      <c r="T291" s="442" t="e">
        <v>#REF!</v>
      </c>
      <c r="U291" t="e">
        <v>#REF!</v>
      </c>
      <c r="V291" t="e">
        <v>#REF!</v>
      </c>
      <c r="W291" t="e">
        <v>#REF!</v>
      </c>
      <c r="X291" s="442" t="e">
        <v>#REF!</v>
      </c>
    </row>
    <row r="292" spans="2:24">
      <c r="B292" t="e">
        <v>#REF!</v>
      </c>
      <c r="C292" t="e">
        <v>#REF!</v>
      </c>
      <c r="D292" t="e">
        <v>#REF!</v>
      </c>
      <c r="E292" t="e">
        <v>#REF!</v>
      </c>
      <c r="F292" s="440" t="e">
        <v>#REF!</v>
      </c>
      <c r="G292" t="e">
        <v>#REF!</v>
      </c>
      <c r="H292" t="e">
        <v>#REF!</v>
      </c>
      <c r="I292" t="e">
        <v>#REF!</v>
      </c>
      <c r="J292" t="e">
        <v>#REF!</v>
      </c>
      <c r="K292" t="e">
        <v>#REF!</v>
      </c>
      <c r="L292" s="442" t="e">
        <v>#REF!</v>
      </c>
      <c r="M292" t="e">
        <v>#REF!</v>
      </c>
      <c r="N292" t="e">
        <v>#REF!</v>
      </c>
      <c r="O292" t="e">
        <v>#REF!</v>
      </c>
      <c r="P292" s="442" t="e">
        <v>#REF!</v>
      </c>
      <c r="Q292" t="e">
        <v>#REF!</v>
      </c>
      <c r="R292" t="e">
        <v>#REF!</v>
      </c>
      <c r="S292" s="51" t="e">
        <v>#REF!</v>
      </c>
      <c r="T292" s="442" t="e">
        <v>#REF!</v>
      </c>
      <c r="U292" t="e">
        <v>#REF!</v>
      </c>
      <c r="V292" t="e">
        <v>#REF!</v>
      </c>
      <c r="W292" t="e">
        <v>#REF!</v>
      </c>
      <c r="X292" s="442" t="e">
        <v>#REF!</v>
      </c>
    </row>
    <row r="293" spans="2:24">
      <c r="B293" t="e">
        <v>#REF!</v>
      </c>
      <c r="C293" t="e">
        <v>#REF!</v>
      </c>
      <c r="D293" t="e">
        <v>#REF!</v>
      </c>
      <c r="E293" t="e">
        <v>#REF!</v>
      </c>
      <c r="F293" s="440" t="e">
        <v>#REF!</v>
      </c>
      <c r="G293" t="e">
        <v>#REF!</v>
      </c>
      <c r="H293" t="e">
        <v>#REF!</v>
      </c>
      <c r="I293" t="e">
        <v>#REF!</v>
      </c>
      <c r="J293" t="e">
        <v>#REF!</v>
      </c>
      <c r="K293" t="e">
        <v>#REF!</v>
      </c>
      <c r="L293" s="442" t="e">
        <v>#REF!</v>
      </c>
      <c r="M293" t="e">
        <v>#REF!</v>
      </c>
      <c r="N293" t="e">
        <v>#REF!</v>
      </c>
      <c r="O293" t="e">
        <v>#REF!</v>
      </c>
      <c r="P293" s="442" t="e">
        <v>#REF!</v>
      </c>
      <c r="Q293" t="e">
        <v>#REF!</v>
      </c>
      <c r="R293" t="e">
        <v>#REF!</v>
      </c>
      <c r="S293" s="51" t="e">
        <v>#REF!</v>
      </c>
      <c r="T293" s="442" t="e">
        <v>#REF!</v>
      </c>
      <c r="U293" t="e">
        <v>#REF!</v>
      </c>
      <c r="V293" t="e">
        <v>#REF!</v>
      </c>
      <c r="W293" t="e">
        <v>#REF!</v>
      </c>
      <c r="X293" s="442" t="e">
        <v>#REF!</v>
      </c>
    </row>
    <row r="294" spans="2:24">
      <c r="B294" t="e">
        <v>#REF!</v>
      </c>
      <c r="C294" t="e">
        <v>#REF!</v>
      </c>
      <c r="D294" t="e">
        <v>#REF!</v>
      </c>
      <c r="E294" t="e">
        <v>#REF!</v>
      </c>
      <c r="F294" s="440" t="e">
        <v>#REF!</v>
      </c>
      <c r="G294" t="e">
        <v>#REF!</v>
      </c>
      <c r="H294" t="e">
        <v>#REF!</v>
      </c>
      <c r="I294" t="e">
        <v>#REF!</v>
      </c>
      <c r="J294" t="e">
        <v>#REF!</v>
      </c>
      <c r="K294" t="e">
        <v>#REF!</v>
      </c>
      <c r="L294" s="442" t="e">
        <v>#REF!</v>
      </c>
      <c r="M294" t="e">
        <v>#REF!</v>
      </c>
      <c r="N294" t="e">
        <v>#REF!</v>
      </c>
      <c r="O294" t="e">
        <v>#REF!</v>
      </c>
      <c r="P294" s="442" t="e">
        <v>#REF!</v>
      </c>
      <c r="Q294" t="e">
        <v>#REF!</v>
      </c>
      <c r="R294" t="e">
        <v>#REF!</v>
      </c>
      <c r="S294" s="51" t="e">
        <v>#REF!</v>
      </c>
      <c r="T294" s="442" t="e">
        <v>#REF!</v>
      </c>
      <c r="U294" t="e">
        <v>#REF!</v>
      </c>
      <c r="V294" t="e">
        <v>#REF!</v>
      </c>
      <c r="W294" t="e">
        <v>#REF!</v>
      </c>
      <c r="X294" s="442" t="e">
        <v>#REF!</v>
      </c>
    </row>
    <row r="295" spans="2:24">
      <c r="B295" t="e">
        <v>#REF!</v>
      </c>
      <c r="C295" t="e">
        <v>#REF!</v>
      </c>
      <c r="D295" t="e">
        <v>#REF!</v>
      </c>
      <c r="E295" t="e">
        <v>#REF!</v>
      </c>
      <c r="F295" s="440" t="e">
        <v>#REF!</v>
      </c>
      <c r="G295" t="e">
        <v>#REF!</v>
      </c>
      <c r="H295" t="e">
        <v>#REF!</v>
      </c>
      <c r="I295" t="e">
        <v>#REF!</v>
      </c>
      <c r="J295" t="e">
        <v>#REF!</v>
      </c>
      <c r="K295" t="e">
        <v>#REF!</v>
      </c>
      <c r="L295" s="442" t="e">
        <v>#REF!</v>
      </c>
      <c r="M295" t="e">
        <v>#REF!</v>
      </c>
      <c r="N295" t="e">
        <v>#REF!</v>
      </c>
      <c r="O295" t="e">
        <v>#REF!</v>
      </c>
      <c r="P295" s="442" t="e">
        <v>#REF!</v>
      </c>
      <c r="Q295" t="e">
        <v>#REF!</v>
      </c>
      <c r="R295" t="e">
        <v>#REF!</v>
      </c>
      <c r="S295" s="51" t="e">
        <v>#REF!</v>
      </c>
      <c r="T295" s="442" t="e">
        <v>#REF!</v>
      </c>
      <c r="U295" t="e">
        <v>#REF!</v>
      </c>
      <c r="V295" t="e">
        <v>#REF!</v>
      </c>
      <c r="W295" t="e">
        <v>#REF!</v>
      </c>
      <c r="X295" s="442" t="e">
        <v>#REF!</v>
      </c>
    </row>
    <row r="296" spans="2:24">
      <c r="B296" t="e">
        <v>#REF!</v>
      </c>
      <c r="C296" t="e">
        <v>#REF!</v>
      </c>
      <c r="D296" t="e">
        <v>#REF!</v>
      </c>
      <c r="E296" t="e">
        <v>#REF!</v>
      </c>
      <c r="F296" s="440" t="e">
        <v>#REF!</v>
      </c>
      <c r="G296" t="e">
        <v>#REF!</v>
      </c>
      <c r="H296" t="e">
        <v>#REF!</v>
      </c>
      <c r="I296" t="e">
        <v>#REF!</v>
      </c>
      <c r="J296" t="e">
        <v>#REF!</v>
      </c>
      <c r="K296" t="e">
        <v>#REF!</v>
      </c>
      <c r="L296" s="442" t="e">
        <v>#REF!</v>
      </c>
      <c r="M296" t="e">
        <v>#REF!</v>
      </c>
      <c r="N296" t="e">
        <v>#REF!</v>
      </c>
      <c r="O296" t="e">
        <v>#REF!</v>
      </c>
      <c r="P296" s="442" t="e">
        <v>#REF!</v>
      </c>
      <c r="Q296" t="e">
        <v>#REF!</v>
      </c>
      <c r="R296" t="e">
        <v>#REF!</v>
      </c>
      <c r="S296" s="51" t="e">
        <v>#REF!</v>
      </c>
      <c r="T296" s="442" t="e">
        <v>#REF!</v>
      </c>
      <c r="U296" t="e">
        <v>#REF!</v>
      </c>
      <c r="V296" t="e">
        <v>#REF!</v>
      </c>
      <c r="W296" t="e">
        <v>#REF!</v>
      </c>
      <c r="X296" s="442" t="e">
        <v>#REF!</v>
      </c>
    </row>
    <row r="297" spans="2:24">
      <c r="B297" t="e">
        <v>#REF!</v>
      </c>
      <c r="C297" t="e">
        <v>#REF!</v>
      </c>
      <c r="D297" t="e">
        <v>#REF!</v>
      </c>
      <c r="E297" t="e">
        <v>#REF!</v>
      </c>
      <c r="F297" s="440" t="e">
        <v>#REF!</v>
      </c>
      <c r="G297" t="e">
        <v>#REF!</v>
      </c>
      <c r="H297" t="e">
        <v>#REF!</v>
      </c>
      <c r="I297" t="e">
        <v>#REF!</v>
      </c>
      <c r="J297" t="e">
        <v>#REF!</v>
      </c>
      <c r="K297" t="e">
        <v>#REF!</v>
      </c>
      <c r="L297" s="442" t="e">
        <v>#REF!</v>
      </c>
      <c r="M297" t="e">
        <v>#REF!</v>
      </c>
      <c r="N297" t="e">
        <v>#REF!</v>
      </c>
      <c r="O297" t="e">
        <v>#REF!</v>
      </c>
      <c r="P297" s="442" t="e">
        <v>#REF!</v>
      </c>
      <c r="Q297" t="e">
        <v>#REF!</v>
      </c>
      <c r="R297" t="e">
        <v>#REF!</v>
      </c>
      <c r="S297" s="51" t="e">
        <v>#REF!</v>
      </c>
      <c r="T297" s="442" t="e">
        <v>#REF!</v>
      </c>
      <c r="U297" t="e">
        <v>#REF!</v>
      </c>
      <c r="V297" t="e">
        <v>#REF!</v>
      </c>
      <c r="W297" t="e">
        <v>#REF!</v>
      </c>
      <c r="X297" s="442" t="e">
        <v>#REF!</v>
      </c>
    </row>
    <row r="298" spans="2:24">
      <c r="B298" t="e">
        <v>#REF!</v>
      </c>
      <c r="C298" t="e">
        <v>#REF!</v>
      </c>
      <c r="D298" t="e">
        <v>#REF!</v>
      </c>
      <c r="E298" t="e">
        <v>#REF!</v>
      </c>
      <c r="F298" s="440" t="e">
        <v>#REF!</v>
      </c>
      <c r="G298" t="e">
        <v>#REF!</v>
      </c>
      <c r="H298" t="e">
        <v>#REF!</v>
      </c>
      <c r="I298" t="e">
        <v>#REF!</v>
      </c>
      <c r="J298" t="e">
        <v>#REF!</v>
      </c>
      <c r="K298" t="e">
        <v>#REF!</v>
      </c>
      <c r="L298" s="442" t="e">
        <v>#REF!</v>
      </c>
      <c r="M298" t="e">
        <v>#REF!</v>
      </c>
      <c r="N298" t="e">
        <v>#REF!</v>
      </c>
      <c r="O298" t="e">
        <v>#REF!</v>
      </c>
      <c r="P298" s="442" t="e">
        <v>#REF!</v>
      </c>
      <c r="Q298" t="e">
        <v>#REF!</v>
      </c>
      <c r="R298" t="e">
        <v>#REF!</v>
      </c>
      <c r="S298" s="51" t="e">
        <v>#REF!</v>
      </c>
      <c r="T298" s="442" t="e">
        <v>#REF!</v>
      </c>
      <c r="U298" t="e">
        <v>#REF!</v>
      </c>
      <c r="V298" t="e">
        <v>#REF!</v>
      </c>
      <c r="W298" t="e">
        <v>#REF!</v>
      </c>
      <c r="X298" s="442" t="e">
        <v>#REF!</v>
      </c>
    </row>
    <row r="299" spans="2:24">
      <c r="B299" t="e">
        <v>#REF!</v>
      </c>
      <c r="C299" t="e">
        <v>#REF!</v>
      </c>
      <c r="D299" t="e">
        <v>#REF!</v>
      </c>
      <c r="E299" t="e">
        <v>#REF!</v>
      </c>
      <c r="F299" s="440" t="e">
        <v>#REF!</v>
      </c>
      <c r="G299" t="e">
        <v>#REF!</v>
      </c>
      <c r="H299" t="e">
        <v>#REF!</v>
      </c>
      <c r="I299" t="e">
        <v>#REF!</v>
      </c>
      <c r="J299" t="e">
        <v>#REF!</v>
      </c>
      <c r="K299" t="e">
        <v>#REF!</v>
      </c>
      <c r="L299" s="442" t="e">
        <v>#REF!</v>
      </c>
      <c r="M299" t="e">
        <v>#REF!</v>
      </c>
      <c r="N299" t="e">
        <v>#REF!</v>
      </c>
      <c r="O299" t="e">
        <v>#REF!</v>
      </c>
      <c r="P299" s="442" t="e">
        <v>#REF!</v>
      </c>
      <c r="Q299" t="e">
        <v>#REF!</v>
      </c>
      <c r="R299" t="e">
        <v>#REF!</v>
      </c>
      <c r="S299" s="51" t="e">
        <v>#REF!</v>
      </c>
      <c r="T299" s="442" t="e">
        <v>#REF!</v>
      </c>
      <c r="U299" t="e">
        <v>#REF!</v>
      </c>
      <c r="V299" t="e">
        <v>#REF!</v>
      </c>
      <c r="W299" t="e">
        <v>#REF!</v>
      </c>
      <c r="X299" s="442" t="e">
        <v>#REF!</v>
      </c>
    </row>
    <row r="300" spans="2:24">
      <c r="B300" t="e">
        <v>#REF!</v>
      </c>
      <c r="C300" t="e">
        <v>#REF!</v>
      </c>
      <c r="D300" t="e">
        <v>#REF!</v>
      </c>
      <c r="E300" t="e">
        <v>#REF!</v>
      </c>
      <c r="F300" s="440" t="e">
        <v>#REF!</v>
      </c>
      <c r="G300" t="e">
        <v>#REF!</v>
      </c>
      <c r="H300" t="e">
        <v>#REF!</v>
      </c>
      <c r="I300" t="e">
        <v>#REF!</v>
      </c>
      <c r="J300" t="e">
        <v>#REF!</v>
      </c>
      <c r="K300" t="e">
        <v>#REF!</v>
      </c>
      <c r="L300" s="442" t="e">
        <v>#REF!</v>
      </c>
      <c r="M300" t="e">
        <v>#REF!</v>
      </c>
      <c r="N300" t="e">
        <v>#REF!</v>
      </c>
      <c r="O300" t="e">
        <v>#REF!</v>
      </c>
      <c r="P300" s="442" t="e">
        <v>#REF!</v>
      </c>
      <c r="Q300" t="e">
        <v>#REF!</v>
      </c>
      <c r="R300" t="e">
        <v>#REF!</v>
      </c>
      <c r="S300" s="51" t="e">
        <v>#REF!</v>
      </c>
      <c r="T300" s="442" t="e">
        <v>#REF!</v>
      </c>
      <c r="U300" t="e">
        <v>#REF!</v>
      </c>
      <c r="V300" t="e">
        <v>#REF!</v>
      </c>
      <c r="W300" t="e">
        <v>#REF!</v>
      </c>
      <c r="X300" s="442" t="e">
        <v>#REF!</v>
      </c>
    </row>
    <row r="301" spans="2:24">
      <c r="B301" t="e">
        <v>#REF!</v>
      </c>
      <c r="C301" t="e">
        <v>#REF!</v>
      </c>
      <c r="D301" t="e">
        <v>#REF!</v>
      </c>
      <c r="E301" t="e">
        <v>#REF!</v>
      </c>
      <c r="F301" s="440" t="e">
        <v>#REF!</v>
      </c>
      <c r="G301" t="e">
        <v>#REF!</v>
      </c>
      <c r="H301" t="e">
        <v>#REF!</v>
      </c>
      <c r="I301" t="e">
        <v>#REF!</v>
      </c>
      <c r="J301" t="e">
        <v>#REF!</v>
      </c>
      <c r="K301" t="e">
        <v>#REF!</v>
      </c>
      <c r="L301" s="442" t="e">
        <v>#REF!</v>
      </c>
      <c r="M301" t="e">
        <v>#REF!</v>
      </c>
      <c r="N301" t="e">
        <v>#REF!</v>
      </c>
      <c r="O301" t="e">
        <v>#REF!</v>
      </c>
      <c r="P301" s="442" t="e">
        <v>#REF!</v>
      </c>
      <c r="Q301" t="e">
        <v>#REF!</v>
      </c>
      <c r="R301" t="e">
        <v>#REF!</v>
      </c>
      <c r="S301" s="51" t="e">
        <v>#REF!</v>
      </c>
      <c r="T301" s="442" t="e">
        <v>#REF!</v>
      </c>
      <c r="U301" t="e">
        <v>#REF!</v>
      </c>
      <c r="V301" t="e">
        <v>#REF!</v>
      </c>
      <c r="W301" t="e">
        <v>#REF!</v>
      </c>
      <c r="X301" s="442" t="e">
        <v>#REF!</v>
      </c>
    </row>
    <row r="302" spans="2:24">
      <c r="B302" t="e">
        <v>#REF!</v>
      </c>
      <c r="C302" t="e">
        <v>#REF!</v>
      </c>
      <c r="D302" t="e">
        <v>#REF!</v>
      </c>
      <c r="E302" t="e">
        <v>#REF!</v>
      </c>
      <c r="F302" s="440" t="e">
        <v>#REF!</v>
      </c>
      <c r="G302" t="e">
        <v>#REF!</v>
      </c>
      <c r="H302" t="e">
        <v>#REF!</v>
      </c>
      <c r="I302" t="e">
        <v>#REF!</v>
      </c>
      <c r="J302" t="e">
        <v>#REF!</v>
      </c>
      <c r="K302" t="e">
        <v>#REF!</v>
      </c>
      <c r="L302" s="442" t="e">
        <v>#REF!</v>
      </c>
      <c r="M302" t="e">
        <v>#REF!</v>
      </c>
      <c r="N302" t="e">
        <v>#REF!</v>
      </c>
      <c r="O302" t="e">
        <v>#REF!</v>
      </c>
      <c r="P302" s="442" t="e">
        <v>#REF!</v>
      </c>
      <c r="Q302" t="e">
        <v>#REF!</v>
      </c>
      <c r="R302" t="e">
        <v>#REF!</v>
      </c>
      <c r="S302" s="51" t="e">
        <v>#REF!</v>
      </c>
      <c r="T302" s="442" t="e">
        <v>#REF!</v>
      </c>
      <c r="U302" t="e">
        <v>#REF!</v>
      </c>
      <c r="V302" t="e">
        <v>#REF!</v>
      </c>
      <c r="W302" t="e">
        <v>#REF!</v>
      </c>
      <c r="X302" s="442" t="e">
        <v>#REF!</v>
      </c>
    </row>
    <row r="303" spans="2:24">
      <c r="B303" t="e">
        <v>#REF!</v>
      </c>
      <c r="C303" t="e">
        <v>#REF!</v>
      </c>
      <c r="D303" t="e">
        <v>#REF!</v>
      </c>
      <c r="E303" t="e">
        <v>#REF!</v>
      </c>
      <c r="F303" s="440" t="e">
        <v>#REF!</v>
      </c>
      <c r="G303" t="e">
        <v>#REF!</v>
      </c>
      <c r="H303" t="e">
        <v>#REF!</v>
      </c>
      <c r="I303" t="e">
        <v>#REF!</v>
      </c>
      <c r="J303" t="e">
        <v>#REF!</v>
      </c>
      <c r="K303" t="e">
        <v>#REF!</v>
      </c>
      <c r="L303" s="442" t="e">
        <v>#REF!</v>
      </c>
      <c r="M303" t="e">
        <v>#REF!</v>
      </c>
      <c r="N303" t="e">
        <v>#REF!</v>
      </c>
      <c r="O303" t="e">
        <v>#REF!</v>
      </c>
      <c r="P303" s="442" t="e">
        <v>#REF!</v>
      </c>
      <c r="Q303" t="e">
        <v>#REF!</v>
      </c>
      <c r="R303" t="e">
        <v>#REF!</v>
      </c>
      <c r="S303" s="51" t="e">
        <v>#REF!</v>
      </c>
      <c r="T303" s="442" t="e">
        <v>#REF!</v>
      </c>
      <c r="U303" t="e">
        <v>#REF!</v>
      </c>
      <c r="V303" t="e">
        <v>#REF!</v>
      </c>
      <c r="W303" t="e">
        <v>#REF!</v>
      </c>
      <c r="X303" s="442" t="e">
        <v>#REF!</v>
      </c>
    </row>
    <row r="304" spans="2:24">
      <c r="B304" t="e">
        <v>#REF!</v>
      </c>
      <c r="C304" t="e">
        <v>#REF!</v>
      </c>
      <c r="D304" t="e">
        <v>#REF!</v>
      </c>
      <c r="E304" t="e">
        <v>#REF!</v>
      </c>
      <c r="F304" s="440" t="e">
        <v>#REF!</v>
      </c>
      <c r="G304" t="e">
        <v>#REF!</v>
      </c>
      <c r="H304" t="e">
        <v>#REF!</v>
      </c>
      <c r="I304" t="e">
        <v>#REF!</v>
      </c>
      <c r="J304" t="e">
        <v>#REF!</v>
      </c>
      <c r="K304" t="e">
        <v>#REF!</v>
      </c>
      <c r="L304" s="442" t="e">
        <v>#REF!</v>
      </c>
      <c r="M304" t="e">
        <v>#REF!</v>
      </c>
      <c r="N304" t="e">
        <v>#REF!</v>
      </c>
      <c r="O304" t="e">
        <v>#REF!</v>
      </c>
      <c r="P304" s="442" t="e">
        <v>#REF!</v>
      </c>
      <c r="Q304" t="e">
        <v>#REF!</v>
      </c>
      <c r="R304" t="e">
        <v>#REF!</v>
      </c>
      <c r="S304" s="51" t="e">
        <v>#REF!</v>
      </c>
      <c r="T304" s="442" t="e">
        <v>#REF!</v>
      </c>
      <c r="U304" t="e">
        <v>#REF!</v>
      </c>
      <c r="V304" t="e">
        <v>#REF!</v>
      </c>
      <c r="W304" t="e">
        <v>#REF!</v>
      </c>
      <c r="X304" s="442" t="e">
        <v>#REF!</v>
      </c>
    </row>
    <row r="305" spans="2:24">
      <c r="B305" t="e">
        <v>#REF!</v>
      </c>
      <c r="C305" t="e">
        <v>#REF!</v>
      </c>
      <c r="D305" t="e">
        <v>#REF!</v>
      </c>
      <c r="E305" t="e">
        <v>#REF!</v>
      </c>
      <c r="F305" s="440" t="e">
        <v>#REF!</v>
      </c>
      <c r="G305" t="e">
        <v>#REF!</v>
      </c>
      <c r="H305" t="e">
        <v>#REF!</v>
      </c>
      <c r="I305" t="e">
        <v>#REF!</v>
      </c>
      <c r="J305" t="e">
        <v>#REF!</v>
      </c>
      <c r="K305" t="e">
        <v>#REF!</v>
      </c>
      <c r="L305" s="442" t="e">
        <v>#REF!</v>
      </c>
      <c r="M305" t="e">
        <v>#REF!</v>
      </c>
      <c r="N305" t="e">
        <v>#REF!</v>
      </c>
      <c r="O305" t="e">
        <v>#REF!</v>
      </c>
      <c r="P305" s="442" t="e">
        <v>#REF!</v>
      </c>
      <c r="Q305" t="e">
        <v>#REF!</v>
      </c>
      <c r="R305" t="e">
        <v>#REF!</v>
      </c>
      <c r="S305" s="51" t="e">
        <v>#REF!</v>
      </c>
      <c r="T305" s="442" t="e">
        <v>#REF!</v>
      </c>
      <c r="U305" t="e">
        <v>#REF!</v>
      </c>
      <c r="V305" t="e">
        <v>#REF!</v>
      </c>
      <c r="W305" t="e">
        <v>#REF!</v>
      </c>
      <c r="X305" s="442" t="e">
        <v>#REF!</v>
      </c>
    </row>
    <row r="306" spans="2:24">
      <c r="B306" t="e">
        <v>#REF!</v>
      </c>
      <c r="C306" t="e">
        <v>#REF!</v>
      </c>
      <c r="D306" t="e">
        <v>#REF!</v>
      </c>
      <c r="E306" t="e">
        <v>#REF!</v>
      </c>
      <c r="F306" s="440" t="e">
        <v>#REF!</v>
      </c>
      <c r="G306" t="e">
        <v>#REF!</v>
      </c>
      <c r="H306" t="e">
        <v>#REF!</v>
      </c>
      <c r="I306" t="e">
        <v>#REF!</v>
      </c>
      <c r="J306" t="e">
        <v>#REF!</v>
      </c>
      <c r="K306" t="e">
        <v>#REF!</v>
      </c>
      <c r="L306" s="442" t="e">
        <v>#REF!</v>
      </c>
      <c r="M306" t="e">
        <v>#REF!</v>
      </c>
      <c r="N306" t="e">
        <v>#REF!</v>
      </c>
      <c r="O306" t="e">
        <v>#REF!</v>
      </c>
      <c r="P306" s="442" t="e">
        <v>#REF!</v>
      </c>
      <c r="Q306" t="e">
        <v>#REF!</v>
      </c>
      <c r="R306" t="e">
        <v>#REF!</v>
      </c>
      <c r="S306" s="51" t="e">
        <v>#REF!</v>
      </c>
      <c r="T306" s="442" t="e">
        <v>#REF!</v>
      </c>
      <c r="U306" t="e">
        <v>#REF!</v>
      </c>
      <c r="V306" t="e">
        <v>#REF!</v>
      </c>
      <c r="W306" t="e">
        <v>#REF!</v>
      </c>
      <c r="X306" s="442" t="e">
        <v>#REF!</v>
      </c>
    </row>
    <row r="307" spans="2:24">
      <c r="B307" t="e">
        <v>#REF!</v>
      </c>
      <c r="C307" t="e">
        <v>#REF!</v>
      </c>
      <c r="D307" t="e">
        <v>#REF!</v>
      </c>
      <c r="E307" t="e">
        <v>#REF!</v>
      </c>
      <c r="F307" s="440" t="e">
        <v>#REF!</v>
      </c>
      <c r="G307" t="e">
        <v>#REF!</v>
      </c>
      <c r="H307" t="e">
        <v>#REF!</v>
      </c>
      <c r="I307" t="e">
        <v>#REF!</v>
      </c>
      <c r="J307" t="e">
        <v>#REF!</v>
      </c>
      <c r="K307" t="e">
        <v>#REF!</v>
      </c>
      <c r="L307" s="442" t="e">
        <v>#REF!</v>
      </c>
      <c r="M307" t="e">
        <v>#REF!</v>
      </c>
      <c r="N307" t="e">
        <v>#REF!</v>
      </c>
      <c r="O307" t="e">
        <v>#REF!</v>
      </c>
      <c r="P307" s="442" t="e">
        <v>#REF!</v>
      </c>
      <c r="Q307" t="e">
        <v>#REF!</v>
      </c>
      <c r="R307" t="e">
        <v>#REF!</v>
      </c>
      <c r="S307" s="51" t="e">
        <v>#REF!</v>
      </c>
      <c r="T307" s="442" t="e">
        <v>#REF!</v>
      </c>
      <c r="U307" t="e">
        <v>#REF!</v>
      </c>
      <c r="V307" t="e">
        <v>#REF!</v>
      </c>
      <c r="W307" t="e">
        <v>#REF!</v>
      </c>
      <c r="X307" s="442" t="e">
        <v>#REF!</v>
      </c>
    </row>
    <row r="308" spans="2:24">
      <c r="B308" t="e">
        <v>#REF!</v>
      </c>
      <c r="C308" t="e">
        <v>#REF!</v>
      </c>
      <c r="D308" t="e">
        <v>#REF!</v>
      </c>
      <c r="E308" t="e">
        <v>#REF!</v>
      </c>
      <c r="F308" s="440" t="e">
        <v>#REF!</v>
      </c>
      <c r="G308" t="e">
        <v>#REF!</v>
      </c>
      <c r="H308" t="e">
        <v>#REF!</v>
      </c>
      <c r="I308" t="e">
        <v>#REF!</v>
      </c>
      <c r="J308" t="e">
        <v>#REF!</v>
      </c>
      <c r="K308" t="e">
        <v>#REF!</v>
      </c>
      <c r="L308" s="442" t="e">
        <v>#REF!</v>
      </c>
      <c r="M308" t="e">
        <v>#REF!</v>
      </c>
      <c r="N308" t="e">
        <v>#REF!</v>
      </c>
      <c r="O308" t="e">
        <v>#REF!</v>
      </c>
      <c r="P308" s="442" t="e">
        <v>#REF!</v>
      </c>
      <c r="Q308" t="e">
        <v>#REF!</v>
      </c>
      <c r="R308" t="e">
        <v>#REF!</v>
      </c>
      <c r="S308" s="51" t="e">
        <v>#REF!</v>
      </c>
      <c r="T308" s="442" t="e">
        <v>#REF!</v>
      </c>
      <c r="U308" t="e">
        <v>#REF!</v>
      </c>
      <c r="V308" t="e">
        <v>#REF!</v>
      </c>
      <c r="W308" t="e">
        <v>#REF!</v>
      </c>
      <c r="X308" s="442" t="e">
        <v>#REF!</v>
      </c>
    </row>
    <row r="309" spans="2:24">
      <c r="B309" t="e">
        <v>#REF!</v>
      </c>
      <c r="C309" t="e">
        <v>#REF!</v>
      </c>
      <c r="D309" t="e">
        <v>#REF!</v>
      </c>
      <c r="E309" t="e">
        <v>#REF!</v>
      </c>
      <c r="F309" s="440" t="e">
        <v>#REF!</v>
      </c>
      <c r="G309" t="e">
        <v>#REF!</v>
      </c>
      <c r="H309" t="e">
        <v>#REF!</v>
      </c>
      <c r="I309" t="e">
        <v>#REF!</v>
      </c>
      <c r="J309" t="e">
        <v>#REF!</v>
      </c>
      <c r="K309" t="e">
        <v>#REF!</v>
      </c>
      <c r="L309" s="442" t="e">
        <v>#REF!</v>
      </c>
      <c r="M309" t="e">
        <v>#REF!</v>
      </c>
      <c r="N309" t="e">
        <v>#REF!</v>
      </c>
      <c r="O309" t="e">
        <v>#REF!</v>
      </c>
      <c r="P309" s="442" t="e">
        <v>#REF!</v>
      </c>
      <c r="Q309" t="e">
        <v>#REF!</v>
      </c>
      <c r="R309" t="e">
        <v>#REF!</v>
      </c>
      <c r="S309" s="51" t="e">
        <v>#REF!</v>
      </c>
      <c r="T309" s="442" t="e">
        <v>#REF!</v>
      </c>
      <c r="U309" t="e">
        <v>#REF!</v>
      </c>
      <c r="V309" t="e">
        <v>#REF!</v>
      </c>
      <c r="W309" t="e">
        <v>#REF!</v>
      </c>
      <c r="X309" s="442" t="e">
        <v>#REF!</v>
      </c>
    </row>
    <row r="310" spans="2:24">
      <c r="B310" t="e">
        <v>#REF!</v>
      </c>
      <c r="C310" t="e">
        <v>#REF!</v>
      </c>
      <c r="D310" t="e">
        <v>#REF!</v>
      </c>
      <c r="E310" t="e">
        <v>#REF!</v>
      </c>
      <c r="F310" s="440" t="e">
        <v>#REF!</v>
      </c>
      <c r="G310" t="e">
        <v>#REF!</v>
      </c>
      <c r="H310" t="e">
        <v>#REF!</v>
      </c>
      <c r="I310" t="e">
        <v>#REF!</v>
      </c>
      <c r="J310" t="e">
        <v>#REF!</v>
      </c>
      <c r="K310" t="e">
        <v>#REF!</v>
      </c>
      <c r="L310" s="442" t="e">
        <v>#REF!</v>
      </c>
      <c r="M310" t="e">
        <v>#REF!</v>
      </c>
      <c r="N310" t="e">
        <v>#REF!</v>
      </c>
      <c r="O310" t="e">
        <v>#REF!</v>
      </c>
      <c r="P310" s="442" t="e">
        <v>#REF!</v>
      </c>
      <c r="Q310" t="e">
        <v>#REF!</v>
      </c>
      <c r="R310" t="e">
        <v>#REF!</v>
      </c>
      <c r="S310" s="51" t="e">
        <v>#REF!</v>
      </c>
      <c r="T310" s="442" t="e">
        <v>#REF!</v>
      </c>
      <c r="U310" t="e">
        <v>#REF!</v>
      </c>
      <c r="V310" t="e">
        <v>#REF!</v>
      </c>
      <c r="W310" t="e">
        <v>#REF!</v>
      </c>
      <c r="X310" s="442" t="e">
        <v>#REF!</v>
      </c>
    </row>
    <row r="311" spans="2:24">
      <c r="B311" t="e">
        <v>#REF!</v>
      </c>
      <c r="C311" t="e">
        <v>#REF!</v>
      </c>
      <c r="D311" t="e">
        <v>#REF!</v>
      </c>
      <c r="E311" t="e">
        <v>#REF!</v>
      </c>
      <c r="F311" s="440" t="e">
        <v>#REF!</v>
      </c>
      <c r="G311" t="e">
        <v>#REF!</v>
      </c>
      <c r="H311" t="e">
        <v>#REF!</v>
      </c>
      <c r="I311" t="e">
        <v>#REF!</v>
      </c>
      <c r="J311" t="e">
        <v>#REF!</v>
      </c>
      <c r="K311" t="e">
        <v>#REF!</v>
      </c>
      <c r="L311" s="442" t="e">
        <v>#REF!</v>
      </c>
      <c r="M311" t="e">
        <v>#REF!</v>
      </c>
      <c r="N311" t="e">
        <v>#REF!</v>
      </c>
      <c r="O311" t="e">
        <v>#REF!</v>
      </c>
      <c r="P311" s="442" t="e">
        <v>#REF!</v>
      </c>
      <c r="Q311" t="e">
        <v>#REF!</v>
      </c>
      <c r="R311" t="e">
        <v>#REF!</v>
      </c>
      <c r="S311" s="51" t="e">
        <v>#REF!</v>
      </c>
      <c r="T311" s="442" t="e">
        <v>#REF!</v>
      </c>
      <c r="U311" t="e">
        <v>#REF!</v>
      </c>
      <c r="V311" t="e">
        <v>#REF!</v>
      </c>
      <c r="W311" t="e">
        <v>#REF!</v>
      </c>
      <c r="X311" s="442" t="e">
        <v>#REF!</v>
      </c>
    </row>
    <row r="312" spans="2:24">
      <c r="B312" t="e">
        <v>#REF!</v>
      </c>
      <c r="C312" t="e">
        <v>#REF!</v>
      </c>
      <c r="D312" t="e">
        <v>#REF!</v>
      </c>
      <c r="E312" t="e">
        <v>#REF!</v>
      </c>
      <c r="F312" s="440" t="e">
        <v>#REF!</v>
      </c>
      <c r="G312" t="e">
        <v>#REF!</v>
      </c>
      <c r="H312" t="e">
        <v>#REF!</v>
      </c>
      <c r="I312" t="e">
        <v>#REF!</v>
      </c>
      <c r="J312" t="e">
        <v>#REF!</v>
      </c>
      <c r="K312" t="e">
        <v>#REF!</v>
      </c>
      <c r="L312" s="442" t="e">
        <v>#REF!</v>
      </c>
      <c r="M312" t="e">
        <v>#REF!</v>
      </c>
      <c r="N312" t="e">
        <v>#REF!</v>
      </c>
      <c r="O312" t="e">
        <v>#REF!</v>
      </c>
      <c r="P312" s="442" t="e">
        <v>#REF!</v>
      </c>
      <c r="Q312" t="e">
        <v>#REF!</v>
      </c>
      <c r="R312" t="e">
        <v>#REF!</v>
      </c>
      <c r="S312" s="51" t="e">
        <v>#REF!</v>
      </c>
      <c r="T312" s="442" t="e">
        <v>#REF!</v>
      </c>
      <c r="U312" t="e">
        <v>#REF!</v>
      </c>
      <c r="V312" t="e">
        <v>#REF!</v>
      </c>
      <c r="W312" t="e">
        <v>#REF!</v>
      </c>
      <c r="X312" s="442" t="e">
        <v>#REF!</v>
      </c>
    </row>
    <row r="313" spans="2:24">
      <c r="B313" t="e">
        <v>#REF!</v>
      </c>
      <c r="C313" t="e">
        <v>#REF!</v>
      </c>
      <c r="D313" t="e">
        <v>#REF!</v>
      </c>
      <c r="E313" t="e">
        <v>#REF!</v>
      </c>
      <c r="F313" s="440" t="e">
        <v>#REF!</v>
      </c>
      <c r="G313" t="e">
        <v>#REF!</v>
      </c>
      <c r="H313" t="e">
        <v>#REF!</v>
      </c>
      <c r="I313" t="e">
        <v>#REF!</v>
      </c>
      <c r="J313" t="e">
        <v>#REF!</v>
      </c>
      <c r="K313" t="e">
        <v>#REF!</v>
      </c>
      <c r="L313" s="442" t="e">
        <v>#REF!</v>
      </c>
      <c r="M313" t="e">
        <v>#REF!</v>
      </c>
      <c r="N313" t="e">
        <v>#REF!</v>
      </c>
      <c r="O313" t="e">
        <v>#REF!</v>
      </c>
      <c r="P313" s="442" t="e">
        <v>#REF!</v>
      </c>
      <c r="Q313" t="e">
        <v>#REF!</v>
      </c>
      <c r="R313" t="e">
        <v>#REF!</v>
      </c>
      <c r="S313" s="51" t="e">
        <v>#REF!</v>
      </c>
      <c r="T313" s="442" t="e">
        <v>#REF!</v>
      </c>
      <c r="U313" t="e">
        <v>#REF!</v>
      </c>
      <c r="V313" t="e">
        <v>#REF!</v>
      </c>
      <c r="W313" t="e">
        <v>#REF!</v>
      </c>
      <c r="X313" s="442" t="e">
        <v>#REF!</v>
      </c>
    </row>
    <row r="314" spans="2:24">
      <c r="B314" t="e">
        <v>#REF!</v>
      </c>
      <c r="C314" t="e">
        <v>#REF!</v>
      </c>
      <c r="D314" t="e">
        <v>#REF!</v>
      </c>
      <c r="E314" t="e">
        <v>#REF!</v>
      </c>
      <c r="F314" s="440" t="e">
        <v>#REF!</v>
      </c>
      <c r="G314" t="e">
        <v>#REF!</v>
      </c>
      <c r="H314" t="e">
        <v>#REF!</v>
      </c>
      <c r="I314" t="e">
        <v>#REF!</v>
      </c>
      <c r="J314" t="e">
        <v>#REF!</v>
      </c>
      <c r="K314" t="e">
        <v>#REF!</v>
      </c>
      <c r="L314" s="442" t="e">
        <v>#REF!</v>
      </c>
      <c r="M314" t="e">
        <v>#REF!</v>
      </c>
      <c r="N314" t="e">
        <v>#REF!</v>
      </c>
      <c r="O314" t="e">
        <v>#REF!</v>
      </c>
      <c r="P314" s="442" t="e">
        <v>#REF!</v>
      </c>
      <c r="Q314" t="e">
        <v>#REF!</v>
      </c>
      <c r="R314" t="e">
        <v>#REF!</v>
      </c>
      <c r="S314" s="51" t="e">
        <v>#REF!</v>
      </c>
      <c r="T314" s="442" t="e">
        <v>#REF!</v>
      </c>
      <c r="U314" t="e">
        <v>#REF!</v>
      </c>
      <c r="V314" t="e">
        <v>#REF!</v>
      </c>
      <c r="W314" t="e">
        <v>#REF!</v>
      </c>
      <c r="X314" s="442" t="e">
        <v>#REF!</v>
      </c>
    </row>
    <row r="315" spans="2:24">
      <c r="B315" t="e">
        <v>#REF!</v>
      </c>
      <c r="C315" t="e">
        <v>#REF!</v>
      </c>
      <c r="D315" t="e">
        <v>#REF!</v>
      </c>
      <c r="E315" t="e">
        <v>#REF!</v>
      </c>
      <c r="F315" s="440" t="e">
        <v>#REF!</v>
      </c>
      <c r="G315" t="e">
        <v>#REF!</v>
      </c>
      <c r="H315" t="e">
        <v>#REF!</v>
      </c>
      <c r="I315" t="e">
        <v>#REF!</v>
      </c>
      <c r="J315" t="e">
        <v>#REF!</v>
      </c>
      <c r="K315" t="e">
        <v>#REF!</v>
      </c>
      <c r="L315" s="442" t="e">
        <v>#REF!</v>
      </c>
      <c r="M315" t="e">
        <v>#REF!</v>
      </c>
      <c r="N315" t="e">
        <v>#REF!</v>
      </c>
      <c r="O315" t="e">
        <v>#REF!</v>
      </c>
      <c r="P315" s="442" t="e">
        <v>#REF!</v>
      </c>
      <c r="Q315" t="e">
        <v>#REF!</v>
      </c>
      <c r="R315" t="e">
        <v>#REF!</v>
      </c>
      <c r="S315" s="51" t="e">
        <v>#REF!</v>
      </c>
      <c r="T315" s="442" t="e">
        <v>#REF!</v>
      </c>
      <c r="U315" t="e">
        <v>#REF!</v>
      </c>
      <c r="V315" t="e">
        <v>#REF!</v>
      </c>
      <c r="W315" t="e">
        <v>#REF!</v>
      </c>
      <c r="X315" s="442" t="e">
        <v>#REF!</v>
      </c>
    </row>
    <row r="316" spans="2:24">
      <c r="B316" t="e">
        <v>#REF!</v>
      </c>
      <c r="C316" t="e">
        <v>#REF!</v>
      </c>
      <c r="D316" t="e">
        <v>#REF!</v>
      </c>
      <c r="E316" t="e">
        <v>#REF!</v>
      </c>
      <c r="F316" s="440" t="e">
        <v>#REF!</v>
      </c>
      <c r="G316" t="e">
        <v>#REF!</v>
      </c>
      <c r="H316" t="e">
        <v>#REF!</v>
      </c>
      <c r="I316" t="e">
        <v>#REF!</v>
      </c>
      <c r="J316" t="e">
        <v>#REF!</v>
      </c>
      <c r="K316" t="e">
        <v>#REF!</v>
      </c>
      <c r="L316" s="442" t="e">
        <v>#REF!</v>
      </c>
      <c r="M316" t="e">
        <v>#REF!</v>
      </c>
      <c r="N316" t="e">
        <v>#REF!</v>
      </c>
      <c r="O316" t="e">
        <v>#REF!</v>
      </c>
      <c r="P316" s="442" t="e">
        <v>#REF!</v>
      </c>
      <c r="Q316" t="e">
        <v>#REF!</v>
      </c>
      <c r="R316" t="e">
        <v>#REF!</v>
      </c>
      <c r="S316" s="51" t="e">
        <v>#REF!</v>
      </c>
      <c r="T316" s="442" t="e">
        <v>#REF!</v>
      </c>
      <c r="U316" t="e">
        <v>#REF!</v>
      </c>
      <c r="V316" t="e">
        <v>#REF!</v>
      </c>
      <c r="W316" t="e">
        <v>#REF!</v>
      </c>
      <c r="X316" s="442" t="e">
        <v>#REF!</v>
      </c>
    </row>
    <row r="317" spans="2:24">
      <c r="B317" t="e">
        <v>#REF!</v>
      </c>
      <c r="C317" t="e">
        <v>#REF!</v>
      </c>
      <c r="D317" t="e">
        <v>#REF!</v>
      </c>
      <c r="E317" t="e">
        <v>#REF!</v>
      </c>
      <c r="F317" s="440" t="e">
        <v>#REF!</v>
      </c>
      <c r="G317" t="e">
        <v>#REF!</v>
      </c>
      <c r="H317" t="e">
        <v>#REF!</v>
      </c>
      <c r="I317" t="e">
        <v>#REF!</v>
      </c>
      <c r="J317" t="e">
        <v>#REF!</v>
      </c>
      <c r="K317" t="e">
        <v>#REF!</v>
      </c>
      <c r="L317" s="442" t="e">
        <v>#REF!</v>
      </c>
      <c r="M317" t="e">
        <v>#REF!</v>
      </c>
      <c r="N317" t="e">
        <v>#REF!</v>
      </c>
      <c r="O317" t="e">
        <v>#REF!</v>
      </c>
      <c r="P317" s="442" t="e">
        <v>#REF!</v>
      </c>
      <c r="Q317" t="e">
        <v>#REF!</v>
      </c>
      <c r="R317" t="e">
        <v>#REF!</v>
      </c>
      <c r="S317" s="51" t="e">
        <v>#REF!</v>
      </c>
      <c r="T317" s="442" t="e">
        <v>#REF!</v>
      </c>
      <c r="U317" t="e">
        <v>#REF!</v>
      </c>
      <c r="V317" t="e">
        <v>#REF!</v>
      </c>
      <c r="W317" t="e">
        <v>#REF!</v>
      </c>
      <c r="X317" s="442" t="e">
        <v>#REF!</v>
      </c>
    </row>
    <row r="318" spans="2:24">
      <c r="B318" t="e">
        <v>#REF!</v>
      </c>
      <c r="C318" t="e">
        <v>#REF!</v>
      </c>
      <c r="D318" t="e">
        <v>#REF!</v>
      </c>
      <c r="E318" t="e">
        <v>#REF!</v>
      </c>
      <c r="F318" s="440" t="e">
        <v>#REF!</v>
      </c>
      <c r="G318" t="e">
        <v>#REF!</v>
      </c>
      <c r="H318" t="e">
        <v>#REF!</v>
      </c>
      <c r="I318" t="e">
        <v>#REF!</v>
      </c>
      <c r="J318" t="e">
        <v>#REF!</v>
      </c>
      <c r="K318" t="e">
        <v>#REF!</v>
      </c>
      <c r="L318" s="442" t="e">
        <v>#REF!</v>
      </c>
      <c r="M318" t="e">
        <v>#REF!</v>
      </c>
      <c r="N318" t="e">
        <v>#REF!</v>
      </c>
      <c r="O318" t="e">
        <v>#REF!</v>
      </c>
      <c r="P318" s="442" t="e">
        <v>#REF!</v>
      </c>
      <c r="Q318" t="e">
        <v>#REF!</v>
      </c>
      <c r="R318" t="e">
        <v>#REF!</v>
      </c>
      <c r="S318" s="51" t="e">
        <v>#REF!</v>
      </c>
      <c r="T318" s="442" t="e">
        <v>#REF!</v>
      </c>
      <c r="U318" t="e">
        <v>#REF!</v>
      </c>
      <c r="V318" t="e">
        <v>#REF!</v>
      </c>
      <c r="W318" t="e">
        <v>#REF!</v>
      </c>
      <c r="X318" s="442" t="e">
        <v>#REF!</v>
      </c>
    </row>
    <row r="319" spans="2:24">
      <c r="B319" t="e">
        <v>#REF!</v>
      </c>
      <c r="C319" t="e">
        <v>#REF!</v>
      </c>
      <c r="D319" t="e">
        <v>#REF!</v>
      </c>
      <c r="E319" t="e">
        <v>#REF!</v>
      </c>
      <c r="F319" s="440" t="e">
        <v>#REF!</v>
      </c>
      <c r="G319" t="e">
        <v>#REF!</v>
      </c>
      <c r="H319" t="e">
        <v>#REF!</v>
      </c>
      <c r="I319" t="e">
        <v>#REF!</v>
      </c>
      <c r="J319" t="e">
        <v>#REF!</v>
      </c>
      <c r="K319" t="e">
        <v>#REF!</v>
      </c>
      <c r="L319" s="442" t="e">
        <v>#REF!</v>
      </c>
      <c r="M319" t="e">
        <v>#REF!</v>
      </c>
      <c r="N319" t="e">
        <v>#REF!</v>
      </c>
      <c r="O319" t="e">
        <v>#REF!</v>
      </c>
      <c r="P319" s="442" t="e">
        <v>#REF!</v>
      </c>
      <c r="Q319" t="e">
        <v>#REF!</v>
      </c>
      <c r="R319" t="e">
        <v>#REF!</v>
      </c>
      <c r="S319" s="51" t="e">
        <v>#REF!</v>
      </c>
      <c r="T319" s="442" t="e">
        <v>#REF!</v>
      </c>
      <c r="U319" t="e">
        <v>#REF!</v>
      </c>
      <c r="V319" t="e">
        <v>#REF!</v>
      </c>
      <c r="W319" t="e">
        <v>#REF!</v>
      </c>
      <c r="X319" s="442" t="e">
        <v>#REF!</v>
      </c>
    </row>
    <row r="320" spans="2:24">
      <c r="B320" t="e">
        <v>#REF!</v>
      </c>
      <c r="C320" t="e">
        <v>#REF!</v>
      </c>
      <c r="D320" t="e">
        <v>#REF!</v>
      </c>
      <c r="E320" t="e">
        <v>#REF!</v>
      </c>
      <c r="F320" s="440" t="e">
        <v>#REF!</v>
      </c>
      <c r="G320" t="e">
        <v>#REF!</v>
      </c>
      <c r="H320" t="e">
        <v>#REF!</v>
      </c>
      <c r="I320" t="e">
        <v>#REF!</v>
      </c>
      <c r="J320" t="e">
        <v>#REF!</v>
      </c>
      <c r="K320" t="e">
        <v>#REF!</v>
      </c>
      <c r="L320" s="442" t="e">
        <v>#REF!</v>
      </c>
      <c r="M320" t="e">
        <v>#REF!</v>
      </c>
      <c r="N320" t="e">
        <v>#REF!</v>
      </c>
      <c r="O320" t="e">
        <v>#REF!</v>
      </c>
      <c r="P320" s="442" t="e">
        <v>#REF!</v>
      </c>
      <c r="Q320" t="e">
        <v>#REF!</v>
      </c>
      <c r="R320" t="e">
        <v>#REF!</v>
      </c>
      <c r="S320" s="51" t="e">
        <v>#REF!</v>
      </c>
      <c r="T320" s="442" t="e">
        <v>#REF!</v>
      </c>
      <c r="U320" t="e">
        <v>#REF!</v>
      </c>
      <c r="V320" t="e">
        <v>#REF!</v>
      </c>
      <c r="W320" t="e">
        <v>#REF!</v>
      </c>
      <c r="X320" s="442" t="e">
        <v>#REF!</v>
      </c>
    </row>
    <row r="321" spans="2:24">
      <c r="B321" t="e">
        <v>#REF!</v>
      </c>
      <c r="C321" t="e">
        <v>#REF!</v>
      </c>
      <c r="D321" t="e">
        <v>#REF!</v>
      </c>
      <c r="E321" t="e">
        <v>#REF!</v>
      </c>
      <c r="F321" s="440" t="e">
        <v>#REF!</v>
      </c>
      <c r="G321" t="e">
        <v>#REF!</v>
      </c>
      <c r="H321" t="e">
        <v>#REF!</v>
      </c>
      <c r="I321" t="e">
        <v>#REF!</v>
      </c>
      <c r="J321" t="e">
        <v>#REF!</v>
      </c>
      <c r="K321" t="e">
        <v>#REF!</v>
      </c>
      <c r="L321" s="442" t="e">
        <v>#REF!</v>
      </c>
      <c r="M321" t="e">
        <v>#REF!</v>
      </c>
      <c r="N321" t="e">
        <v>#REF!</v>
      </c>
      <c r="O321" t="e">
        <v>#REF!</v>
      </c>
      <c r="P321" s="442" t="e">
        <v>#REF!</v>
      </c>
      <c r="Q321" t="e">
        <v>#REF!</v>
      </c>
      <c r="R321" t="e">
        <v>#REF!</v>
      </c>
      <c r="S321" s="51" t="e">
        <v>#REF!</v>
      </c>
      <c r="T321" s="442" t="e">
        <v>#REF!</v>
      </c>
      <c r="U321" t="e">
        <v>#REF!</v>
      </c>
      <c r="V321" t="e">
        <v>#REF!</v>
      </c>
      <c r="W321" t="e">
        <v>#REF!</v>
      </c>
      <c r="X321" s="442" t="e">
        <v>#REF!</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7"/>
  <dimension ref="A1:AL321"/>
  <sheetViews>
    <sheetView workbookViewId="0">
      <selection activeCell="J168" sqref="J168"/>
    </sheetView>
  </sheetViews>
  <sheetFormatPr defaultRowHeight="14.4"/>
  <cols>
    <col min="2" max="2" width="9.109375" style="51"/>
  </cols>
  <sheetData>
    <row r="1" spans="1:38" ht="14.25" customHeight="1">
      <c r="A1" s="435" t="s">
        <v>153</v>
      </c>
      <c r="B1" s="435" t="s">
        <v>6363</v>
      </c>
      <c r="C1" s="435" t="s">
        <v>6364</v>
      </c>
      <c r="D1" s="435" t="s">
        <v>6365</v>
      </c>
      <c r="E1" s="435" t="s">
        <v>6366</v>
      </c>
      <c r="F1" s="435" t="s">
        <v>6367</v>
      </c>
      <c r="G1" s="435" t="s">
        <v>6368</v>
      </c>
      <c r="H1" s="435" t="s">
        <v>6369</v>
      </c>
      <c r="I1" s="435" t="s">
        <v>6370</v>
      </c>
      <c r="J1" s="435" t="s">
        <v>6371</v>
      </c>
      <c r="K1" s="435" t="s">
        <v>6372</v>
      </c>
      <c r="L1" s="435" t="s">
        <v>6373</v>
      </c>
      <c r="M1" s="435" t="s">
        <v>6374</v>
      </c>
      <c r="N1" s="435" t="s">
        <v>6375</v>
      </c>
      <c r="O1" s="435" t="s">
        <v>6376</v>
      </c>
      <c r="P1" s="435" t="s">
        <v>6377</v>
      </c>
      <c r="Q1" s="435" t="s">
        <v>6378</v>
      </c>
      <c r="R1" s="435" t="s">
        <v>6379</v>
      </c>
      <c r="S1" s="435" t="s">
        <v>6380</v>
      </c>
      <c r="T1" s="435" t="s">
        <v>6381</v>
      </c>
      <c r="U1" s="435" t="s">
        <v>6382</v>
      </c>
      <c r="V1" s="435" t="s">
        <v>6383</v>
      </c>
      <c r="W1" s="435" t="s">
        <v>6384</v>
      </c>
      <c r="X1" s="435" t="s">
        <v>6385</v>
      </c>
      <c r="Y1" s="435" t="s">
        <v>6386</v>
      </c>
      <c r="Z1" s="435" t="s">
        <v>6387</v>
      </c>
      <c r="AA1" s="435" t="s">
        <v>6388</v>
      </c>
      <c r="AB1" s="435" t="s">
        <v>6389</v>
      </c>
      <c r="AC1" s="435" t="s">
        <v>6390</v>
      </c>
      <c r="AD1" s="435" t="s">
        <v>6391</v>
      </c>
      <c r="AE1" s="435" t="s">
        <v>6392</v>
      </c>
      <c r="AF1" s="435" t="s">
        <v>6393</v>
      </c>
      <c r="AG1" s="435" t="s">
        <v>6394</v>
      </c>
      <c r="AH1" s="435" t="s">
        <v>6395</v>
      </c>
      <c r="AI1" s="435" t="s">
        <v>6396</v>
      </c>
      <c r="AJ1" s="435" t="s">
        <v>6397</v>
      </c>
      <c r="AK1" s="435" t="s">
        <v>6398</v>
      </c>
      <c r="AL1" s="435" t="s">
        <v>6399</v>
      </c>
    </row>
    <row r="2" spans="1:38">
      <c r="B2" s="51" t="e">
        <f t="array" ref="B2:B321">#REF!</f>
        <v>#REF!</v>
      </c>
      <c r="C2" t="e">
        <f t="array" ref="C2:C321">#REF!</f>
        <v>#REF!</v>
      </c>
      <c r="D2" t="e">
        <f t="array" ref="D2:D321">#REF!</f>
        <v>#REF!</v>
      </c>
      <c r="E2" t="s">
        <v>6400</v>
      </c>
      <c r="F2">
        <v>72019</v>
      </c>
      <c r="G2" t="e">
        <f t="array" ref="G2:G321">#REF!</f>
        <v>#REF!</v>
      </c>
      <c r="I2" t="e">
        <f t="array" ref="I2:I321">#REF!</f>
        <v>#REF!</v>
      </c>
      <c r="J2" t="e">
        <f t="array" ref="J2:J321">#REF!</f>
        <v>#REF!</v>
      </c>
      <c r="K2" t="e">
        <f t="array" ref="K2:K321">#REF!</f>
        <v>#REF!</v>
      </c>
      <c r="L2" t="e">
        <f t="array" ref="L2:L321">#REF!</f>
        <v>#REF!</v>
      </c>
      <c r="M2" t="e">
        <f t="array" ref="M2:M321">#REF!</f>
        <v>#REF!</v>
      </c>
      <c r="N2" t="e">
        <f t="array" ref="N2:N321">#REF!</f>
        <v>#REF!</v>
      </c>
      <c r="O2" t="s">
        <v>6401</v>
      </c>
      <c r="P2" t="e">
        <f t="array" ref="P2:P321">#REF!</f>
        <v>#REF!</v>
      </c>
      <c r="Q2">
        <v>8140</v>
      </c>
      <c r="R2" t="str">
        <f>E2</f>
        <v>INSTITUT TEKNOLOGI TELKOM SURABAYA</v>
      </c>
      <c r="S2" t="e">
        <f t="array" ref="S2:S321">#REF!</f>
        <v>#REF!</v>
      </c>
      <c r="T2" t="e">
        <f t="array" ref="T2:T321">#REF!</f>
        <v>#REF!</v>
      </c>
      <c r="U2" t="e">
        <f t="array" ref="U2:U321">#REF!</f>
        <v>#REF!</v>
      </c>
      <c r="V2" t="e">
        <f t="array" ref="V2:V321">#REF!</f>
        <v>#REF!</v>
      </c>
      <c r="W2" t="e">
        <f t="array" ref="W2:W321">#REF!</f>
        <v>#REF!</v>
      </c>
      <c r="X2" t="e">
        <f t="array" ref="X2:X321">#REF!</f>
        <v>#REF!</v>
      </c>
      <c r="Y2" s="436" t="e">
        <f t="array" ref="Y2:Y321">#REF!</f>
        <v>#REF!</v>
      </c>
      <c r="Z2" t="e">
        <f t="array" ref="Z2:Z321">#REF!</f>
        <v>#REF!</v>
      </c>
      <c r="AA2" t="e">
        <f t="array" ref="AA2:AA321">#REF!</f>
        <v>#REF!</v>
      </c>
      <c r="AB2" t="e">
        <f t="array" ref="AB2:AB321">#REF!</f>
        <v>#REF!</v>
      </c>
      <c r="AC2" t="e">
        <f t="array" ref="AC2:AC321">#REF!</f>
        <v>#REF!</v>
      </c>
      <c r="AD2" t="e">
        <f t="array" ref="AD2:AD321">#REF!</f>
        <v>#REF!</v>
      </c>
      <c r="AE2" t="e">
        <f t="array" ref="AE2:AE321">#REF!</f>
        <v>#REF!</v>
      </c>
      <c r="AF2" t="e">
        <f t="array" ref="AF2:AF321">#REF!</f>
        <v>#REF!</v>
      </c>
      <c r="AG2" t="e">
        <f t="array" ref="AG2:AG321">#REF!</f>
        <v>#REF!</v>
      </c>
      <c r="AH2" t="e">
        <f t="array" ref="AH2:AH321">#REF!</f>
        <v>#REF!</v>
      </c>
      <c r="AI2" t="e">
        <f t="array" ref="AI2:AI321">#REF!</f>
        <v>#REF!</v>
      </c>
      <c r="AJ2" t="e">
        <f t="array" ref="AJ2:AJ321">#REF!</f>
        <v>#REF!</v>
      </c>
      <c r="AK2" t="e">
        <f t="array" ref="AK2:AK321">#REF!</f>
        <v>#REF!</v>
      </c>
      <c r="AL2" t="e">
        <f t="array" ref="AL2:AL321">#REF!</f>
        <v>#REF!</v>
      </c>
    </row>
    <row r="3" spans="1:38">
      <c r="B3" s="51" t="e">
        <v>#REF!</v>
      </c>
      <c r="C3" t="e">
        <v>#REF!</v>
      </c>
      <c r="D3" t="e">
        <v>#REF!</v>
      </c>
      <c r="E3" t="s">
        <v>6400</v>
      </c>
      <c r="F3">
        <v>72019</v>
      </c>
      <c r="G3" t="e">
        <v>#REF!</v>
      </c>
      <c r="I3" t="e">
        <v>#REF!</v>
      </c>
      <c r="J3" t="e">
        <v>#REF!</v>
      </c>
      <c r="K3" t="e">
        <v>#REF!</v>
      </c>
      <c r="L3" t="e">
        <v>#REF!</v>
      </c>
      <c r="M3" t="e">
        <v>#REF!</v>
      </c>
      <c r="N3" t="e">
        <v>#REF!</v>
      </c>
      <c r="O3" t="s">
        <v>6401</v>
      </c>
      <c r="P3" t="e">
        <v>#REF!</v>
      </c>
      <c r="Q3">
        <v>8140</v>
      </c>
      <c r="R3" t="str">
        <f t="shared" ref="R3:R66" si="0">E3</f>
        <v>INSTITUT TEKNOLOGI TELKOM SURABAYA</v>
      </c>
      <c r="S3" t="e">
        <v>#REF!</v>
      </c>
      <c r="T3" t="e">
        <v>#REF!</v>
      </c>
      <c r="U3" t="e">
        <v>#REF!</v>
      </c>
      <c r="V3" t="e">
        <v>#REF!</v>
      </c>
      <c r="W3" t="e">
        <v>#REF!</v>
      </c>
      <c r="X3" t="e">
        <v>#REF!</v>
      </c>
      <c r="Y3" t="e">
        <v>#REF!</v>
      </c>
      <c r="Z3" t="e">
        <v>#REF!</v>
      </c>
      <c r="AA3" t="e">
        <v>#REF!</v>
      </c>
      <c r="AB3" t="e">
        <v>#REF!</v>
      </c>
      <c r="AC3" t="e">
        <v>#REF!</v>
      </c>
      <c r="AD3" t="e">
        <v>#REF!</v>
      </c>
      <c r="AE3" t="e">
        <v>#REF!</v>
      </c>
      <c r="AF3" t="e">
        <v>#REF!</v>
      </c>
      <c r="AG3" t="e">
        <v>#REF!</v>
      </c>
      <c r="AH3" t="e">
        <v>#REF!</v>
      </c>
      <c r="AI3" t="e">
        <v>#REF!</v>
      </c>
      <c r="AJ3" t="e">
        <v>#REF!</v>
      </c>
      <c r="AK3" t="e">
        <v>#REF!</v>
      </c>
      <c r="AL3" t="e">
        <v>#REF!</v>
      </c>
    </row>
    <row r="4" spans="1:38">
      <c r="B4" s="51" t="e">
        <v>#REF!</v>
      </c>
      <c r="C4" t="e">
        <v>#REF!</v>
      </c>
      <c r="D4" t="e">
        <v>#REF!</v>
      </c>
      <c r="E4" t="s">
        <v>6400</v>
      </c>
      <c r="F4">
        <v>72019</v>
      </c>
      <c r="G4" t="e">
        <v>#REF!</v>
      </c>
      <c r="I4" t="e">
        <v>#REF!</v>
      </c>
      <c r="J4" t="e">
        <v>#REF!</v>
      </c>
      <c r="K4" t="e">
        <v>#REF!</v>
      </c>
      <c r="L4" t="e">
        <v>#REF!</v>
      </c>
      <c r="M4" t="e">
        <v>#REF!</v>
      </c>
      <c r="N4" t="e">
        <v>#REF!</v>
      </c>
      <c r="O4" t="s">
        <v>6401</v>
      </c>
      <c r="P4" t="e">
        <v>#REF!</v>
      </c>
      <c r="Q4">
        <v>8140</v>
      </c>
      <c r="R4" t="str">
        <f t="shared" si="0"/>
        <v>INSTITUT TEKNOLOGI TELKOM SURABAYA</v>
      </c>
      <c r="S4" t="e">
        <v>#REF!</v>
      </c>
      <c r="T4" t="e">
        <v>#REF!</v>
      </c>
      <c r="U4" t="e">
        <v>#REF!</v>
      </c>
      <c r="V4" t="e">
        <v>#REF!</v>
      </c>
      <c r="W4" t="e">
        <v>#REF!</v>
      </c>
      <c r="X4" t="e">
        <v>#REF!</v>
      </c>
      <c r="Y4" t="e">
        <v>#REF!</v>
      </c>
      <c r="Z4" t="e">
        <v>#REF!</v>
      </c>
      <c r="AA4" t="e">
        <v>#REF!</v>
      </c>
      <c r="AB4" t="e">
        <v>#REF!</v>
      </c>
      <c r="AC4" t="e">
        <v>#REF!</v>
      </c>
      <c r="AD4" t="e">
        <v>#REF!</v>
      </c>
      <c r="AE4" t="e">
        <v>#REF!</v>
      </c>
      <c r="AF4" t="e">
        <v>#REF!</v>
      </c>
      <c r="AG4" t="e">
        <v>#REF!</v>
      </c>
      <c r="AH4" t="e">
        <v>#REF!</v>
      </c>
      <c r="AI4" t="e">
        <v>#REF!</v>
      </c>
      <c r="AJ4" t="e">
        <v>#REF!</v>
      </c>
      <c r="AK4" t="e">
        <v>#REF!</v>
      </c>
      <c r="AL4" t="e">
        <v>#REF!</v>
      </c>
    </row>
    <row r="5" spans="1:38">
      <c r="B5" s="51" t="e">
        <v>#REF!</v>
      </c>
      <c r="C5" t="e">
        <v>#REF!</v>
      </c>
      <c r="D5" t="e">
        <v>#REF!</v>
      </c>
      <c r="E5" t="s">
        <v>6400</v>
      </c>
      <c r="F5">
        <v>72019</v>
      </c>
      <c r="G5" t="e">
        <v>#REF!</v>
      </c>
      <c r="I5" t="e">
        <v>#REF!</v>
      </c>
      <c r="J5" t="e">
        <v>#REF!</v>
      </c>
      <c r="K5" t="e">
        <v>#REF!</v>
      </c>
      <c r="L5" t="e">
        <v>#REF!</v>
      </c>
      <c r="M5" t="e">
        <v>#REF!</v>
      </c>
      <c r="N5" t="e">
        <v>#REF!</v>
      </c>
      <c r="O5" t="s">
        <v>6401</v>
      </c>
      <c r="P5" t="e">
        <v>#REF!</v>
      </c>
      <c r="Q5">
        <v>8140</v>
      </c>
      <c r="R5" t="str">
        <f t="shared" si="0"/>
        <v>INSTITUT TEKNOLOGI TELKOM SURABAYA</v>
      </c>
      <c r="S5" t="e">
        <v>#REF!</v>
      </c>
      <c r="T5" t="e">
        <v>#REF!</v>
      </c>
      <c r="U5" t="e">
        <v>#REF!</v>
      </c>
      <c r="V5" t="e">
        <v>#REF!</v>
      </c>
      <c r="W5" t="e">
        <v>#REF!</v>
      </c>
      <c r="X5" t="e">
        <v>#REF!</v>
      </c>
      <c r="Y5" t="e">
        <v>#REF!</v>
      </c>
      <c r="Z5" t="e">
        <v>#REF!</v>
      </c>
      <c r="AA5" t="e">
        <v>#REF!</v>
      </c>
      <c r="AB5" t="e">
        <v>#REF!</v>
      </c>
      <c r="AC5" t="e">
        <v>#REF!</v>
      </c>
      <c r="AD5" t="e">
        <v>#REF!</v>
      </c>
      <c r="AE5" t="e">
        <v>#REF!</v>
      </c>
      <c r="AF5" t="e">
        <v>#REF!</v>
      </c>
      <c r="AG5" t="e">
        <v>#REF!</v>
      </c>
      <c r="AH5" t="e">
        <v>#REF!</v>
      </c>
      <c r="AI5" t="e">
        <v>#REF!</v>
      </c>
      <c r="AJ5" t="e">
        <v>#REF!</v>
      </c>
      <c r="AK5" t="e">
        <v>#REF!</v>
      </c>
      <c r="AL5" t="e">
        <v>#REF!</v>
      </c>
    </row>
    <row r="6" spans="1:38">
      <c r="B6" s="51" t="e">
        <v>#REF!</v>
      </c>
      <c r="C6" t="e">
        <v>#REF!</v>
      </c>
      <c r="D6" t="e">
        <v>#REF!</v>
      </c>
      <c r="E6" t="s">
        <v>6400</v>
      </c>
      <c r="F6">
        <v>72019</v>
      </c>
      <c r="G6" t="e">
        <v>#REF!</v>
      </c>
      <c r="I6" t="e">
        <v>#REF!</v>
      </c>
      <c r="J6" t="e">
        <v>#REF!</v>
      </c>
      <c r="K6" t="e">
        <v>#REF!</v>
      </c>
      <c r="L6" t="e">
        <v>#REF!</v>
      </c>
      <c r="M6" t="e">
        <v>#REF!</v>
      </c>
      <c r="N6" t="e">
        <v>#REF!</v>
      </c>
      <c r="O6" t="s">
        <v>6401</v>
      </c>
      <c r="P6" t="e">
        <v>#REF!</v>
      </c>
      <c r="Q6">
        <v>8140</v>
      </c>
      <c r="R6" t="str">
        <f t="shared" si="0"/>
        <v>INSTITUT TEKNOLOGI TELKOM SURABAYA</v>
      </c>
      <c r="S6" t="e">
        <v>#REF!</v>
      </c>
      <c r="T6" t="e">
        <v>#REF!</v>
      </c>
      <c r="U6" t="e">
        <v>#REF!</v>
      </c>
      <c r="V6" t="e">
        <v>#REF!</v>
      </c>
      <c r="W6" t="e">
        <v>#REF!</v>
      </c>
      <c r="X6" t="e">
        <v>#REF!</v>
      </c>
      <c r="Y6" t="e">
        <v>#REF!</v>
      </c>
      <c r="Z6" t="e">
        <v>#REF!</v>
      </c>
      <c r="AA6" t="e">
        <v>#REF!</v>
      </c>
      <c r="AB6" t="e">
        <v>#REF!</v>
      </c>
      <c r="AC6" t="e">
        <v>#REF!</v>
      </c>
      <c r="AD6" t="e">
        <v>#REF!</v>
      </c>
      <c r="AE6" t="e">
        <v>#REF!</v>
      </c>
      <c r="AF6" t="e">
        <v>#REF!</v>
      </c>
      <c r="AG6" t="e">
        <v>#REF!</v>
      </c>
      <c r="AH6" t="e">
        <v>#REF!</v>
      </c>
      <c r="AI6" t="e">
        <v>#REF!</v>
      </c>
      <c r="AJ6" t="e">
        <v>#REF!</v>
      </c>
      <c r="AK6" t="e">
        <v>#REF!</v>
      </c>
      <c r="AL6" t="e">
        <v>#REF!</v>
      </c>
    </row>
    <row r="7" spans="1:38">
      <c r="B7" s="51" t="e">
        <v>#REF!</v>
      </c>
      <c r="C7" t="e">
        <v>#REF!</v>
      </c>
      <c r="D7" t="e">
        <v>#REF!</v>
      </c>
      <c r="E7" t="s">
        <v>6400</v>
      </c>
      <c r="F7">
        <v>72019</v>
      </c>
      <c r="G7" t="e">
        <v>#REF!</v>
      </c>
      <c r="I7" t="e">
        <v>#REF!</v>
      </c>
      <c r="J7" t="e">
        <v>#REF!</v>
      </c>
      <c r="K7" t="e">
        <v>#REF!</v>
      </c>
      <c r="L7" t="e">
        <v>#REF!</v>
      </c>
      <c r="M7" t="e">
        <v>#REF!</v>
      </c>
      <c r="N7" t="e">
        <v>#REF!</v>
      </c>
      <c r="O7" t="s">
        <v>6401</v>
      </c>
      <c r="P7" t="e">
        <v>#REF!</v>
      </c>
      <c r="Q7">
        <v>8140</v>
      </c>
      <c r="R7" t="str">
        <f t="shared" si="0"/>
        <v>INSTITUT TEKNOLOGI TELKOM SURABAYA</v>
      </c>
      <c r="S7" t="e">
        <v>#REF!</v>
      </c>
      <c r="T7" t="e">
        <v>#REF!</v>
      </c>
      <c r="U7" t="e">
        <v>#REF!</v>
      </c>
      <c r="V7" t="e">
        <v>#REF!</v>
      </c>
      <c r="W7" t="e">
        <v>#REF!</v>
      </c>
      <c r="X7" t="e">
        <v>#REF!</v>
      </c>
      <c r="Y7" t="e">
        <v>#REF!</v>
      </c>
      <c r="Z7" t="e">
        <v>#REF!</v>
      </c>
      <c r="AA7" t="e">
        <v>#REF!</v>
      </c>
      <c r="AB7" t="e">
        <v>#REF!</v>
      </c>
      <c r="AC7" t="e">
        <v>#REF!</v>
      </c>
      <c r="AD7" t="e">
        <v>#REF!</v>
      </c>
      <c r="AE7" t="e">
        <v>#REF!</v>
      </c>
      <c r="AF7" t="e">
        <v>#REF!</v>
      </c>
      <c r="AG7" t="e">
        <v>#REF!</v>
      </c>
      <c r="AH7" t="e">
        <v>#REF!</v>
      </c>
      <c r="AI7" t="e">
        <v>#REF!</v>
      </c>
      <c r="AJ7" t="e">
        <v>#REF!</v>
      </c>
      <c r="AK7" t="e">
        <v>#REF!</v>
      </c>
      <c r="AL7" t="e">
        <v>#REF!</v>
      </c>
    </row>
    <row r="8" spans="1:38">
      <c r="B8" s="51" t="e">
        <v>#REF!</v>
      </c>
      <c r="C8" t="e">
        <v>#REF!</v>
      </c>
      <c r="D8" t="e">
        <v>#REF!</v>
      </c>
      <c r="E8" t="s">
        <v>6400</v>
      </c>
      <c r="F8">
        <v>72019</v>
      </c>
      <c r="G8" t="e">
        <v>#REF!</v>
      </c>
      <c r="I8" t="e">
        <v>#REF!</v>
      </c>
      <c r="J8" t="e">
        <v>#REF!</v>
      </c>
      <c r="K8" t="e">
        <v>#REF!</v>
      </c>
      <c r="L8" t="e">
        <v>#REF!</v>
      </c>
      <c r="M8" t="e">
        <v>#REF!</v>
      </c>
      <c r="N8" t="e">
        <v>#REF!</v>
      </c>
      <c r="O8" t="s">
        <v>6401</v>
      </c>
      <c r="P8" t="e">
        <v>#REF!</v>
      </c>
      <c r="Q8">
        <v>8140</v>
      </c>
      <c r="R8" t="str">
        <f t="shared" si="0"/>
        <v>INSTITUT TEKNOLOGI TELKOM SURABAYA</v>
      </c>
      <c r="S8" t="e">
        <v>#REF!</v>
      </c>
      <c r="T8" t="e">
        <v>#REF!</v>
      </c>
      <c r="U8" t="e">
        <v>#REF!</v>
      </c>
      <c r="V8" t="e">
        <v>#REF!</v>
      </c>
      <c r="W8" t="e">
        <v>#REF!</v>
      </c>
      <c r="X8" t="e">
        <v>#REF!</v>
      </c>
      <c r="Y8" t="e">
        <v>#REF!</v>
      </c>
      <c r="Z8" t="e">
        <v>#REF!</v>
      </c>
      <c r="AA8" t="e">
        <v>#REF!</v>
      </c>
      <c r="AB8" t="e">
        <v>#REF!</v>
      </c>
      <c r="AC8" t="e">
        <v>#REF!</v>
      </c>
      <c r="AD8" t="e">
        <v>#REF!</v>
      </c>
      <c r="AE8" t="e">
        <v>#REF!</v>
      </c>
      <c r="AF8" t="e">
        <v>#REF!</v>
      </c>
      <c r="AG8" t="e">
        <v>#REF!</v>
      </c>
      <c r="AH8" t="e">
        <v>#REF!</v>
      </c>
      <c r="AI8" t="e">
        <v>#REF!</v>
      </c>
      <c r="AJ8" t="e">
        <v>#REF!</v>
      </c>
      <c r="AK8" t="e">
        <v>#REF!</v>
      </c>
      <c r="AL8" t="e">
        <v>#REF!</v>
      </c>
    </row>
    <row r="9" spans="1:38">
      <c r="B9" s="51" t="e">
        <v>#REF!</v>
      </c>
      <c r="C9" t="e">
        <v>#REF!</v>
      </c>
      <c r="D9" t="e">
        <v>#REF!</v>
      </c>
      <c r="E9" t="s">
        <v>6400</v>
      </c>
      <c r="F9">
        <v>72019</v>
      </c>
      <c r="G9" t="e">
        <v>#REF!</v>
      </c>
      <c r="I9" t="e">
        <v>#REF!</v>
      </c>
      <c r="J9" t="e">
        <v>#REF!</v>
      </c>
      <c r="K9" t="e">
        <v>#REF!</v>
      </c>
      <c r="L9" t="e">
        <v>#REF!</v>
      </c>
      <c r="M9" t="e">
        <v>#REF!</v>
      </c>
      <c r="N9" t="e">
        <v>#REF!</v>
      </c>
      <c r="O9" t="s">
        <v>6401</v>
      </c>
      <c r="P9" t="e">
        <v>#REF!</v>
      </c>
      <c r="Q9">
        <v>8140</v>
      </c>
      <c r="R9" t="str">
        <f t="shared" si="0"/>
        <v>INSTITUT TEKNOLOGI TELKOM SURABAYA</v>
      </c>
      <c r="S9" t="e">
        <v>#REF!</v>
      </c>
      <c r="T9" t="e">
        <v>#REF!</v>
      </c>
      <c r="U9" t="e">
        <v>#REF!</v>
      </c>
      <c r="V9" t="e">
        <v>#REF!</v>
      </c>
      <c r="W9" t="e">
        <v>#REF!</v>
      </c>
      <c r="X9" t="e">
        <v>#REF!</v>
      </c>
      <c r="Y9" t="e">
        <v>#REF!</v>
      </c>
      <c r="Z9" t="e">
        <v>#REF!</v>
      </c>
      <c r="AA9" t="e">
        <v>#REF!</v>
      </c>
      <c r="AB9" t="e">
        <v>#REF!</v>
      </c>
      <c r="AC9" t="e">
        <v>#REF!</v>
      </c>
      <c r="AD9" t="e">
        <v>#REF!</v>
      </c>
      <c r="AE9" t="e">
        <v>#REF!</v>
      </c>
      <c r="AF9" t="e">
        <v>#REF!</v>
      </c>
      <c r="AG9" t="e">
        <v>#REF!</v>
      </c>
      <c r="AH9" t="e">
        <v>#REF!</v>
      </c>
      <c r="AI9" t="e">
        <v>#REF!</v>
      </c>
      <c r="AJ9" t="e">
        <v>#REF!</v>
      </c>
      <c r="AK9" t="e">
        <v>#REF!</v>
      </c>
      <c r="AL9" t="e">
        <v>#REF!</v>
      </c>
    </row>
    <row r="10" spans="1:38">
      <c r="B10" s="51" t="e">
        <v>#REF!</v>
      </c>
      <c r="C10" t="e">
        <v>#REF!</v>
      </c>
      <c r="D10" t="e">
        <v>#REF!</v>
      </c>
      <c r="E10" t="s">
        <v>6400</v>
      </c>
      <c r="F10">
        <v>72019</v>
      </c>
      <c r="G10" t="e">
        <v>#REF!</v>
      </c>
      <c r="I10" t="e">
        <v>#REF!</v>
      </c>
      <c r="J10" t="e">
        <v>#REF!</v>
      </c>
      <c r="K10" t="e">
        <v>#REF!</v>
      </c>
      <c r="L10" t="e">
        <v>#REF!</v>
      </c>
      <c r="M10" t="e">
        <v>#REF!</v>
      </c>
      <c r="N10" t="e">
        <v>#REF!</v>
      </c>
      <c r="O10" t="s">
        <v>6401</v>
      </c>
      <c r="P10" t="e">
        <v>#REF!</v>
      </c>
      <c r="Q10">
        <v>8140</v>
      </c>
      <c r="R10" t="str">
        <f t="shared" si="0"/>
        <v>INSTITUT TEKNOLOGI TELKOM SURABAYA</v>
      </c>
      <c r="S10" t="e">
        <v>#REF!</v>
      </c>
      <c r="T10" t="e">
        <v>#REF!</v>
      </c>
      <c r="U10" t="e">
        <v>#REF!</v>
      </c>
      <c r="V10" t="e">
        <v>#REF!</v>
      </c>
      <c r="W10" t="e">
        <v>#REF!</v>
      </c>
      <c r="X10" t="e">
        <v>#REF!</v>
      </c>
      <c r="Y10" t="e">
        <v>#REF!</v>
      </c>
      <c r="Z10" t="e">
        <v>#REF!</v>
      </c>
      <c r="AA10" t="e">
        <v>#REF!</v>
      </c>
      <c r="AB10" t="e">
        <v>#REF!</v>
      </c>
      <c r="AC10" t="e">
        <v>#REF!</v>
      </c>
      <c r="AD10" t="e">
        <v>#REF!</v>
      </c>
      <c r="AE10" t="e">
        <v>#REF!</v>
      </c>
      <c r="AF10" t="e">
        <v>#REF!</v>
      </c>
      <c r="AG10" t="e">
        <v>#REF!</v>
      </c>
      <c r="AH10" t="e">
        <v>#REF!</v>
      </c>
      <c r="AI10" t="e">
        <v>#REF!</v>
      </c>
      <c r="AJ10" t="e">
        <v>#REF!</v>
      </c>
      <c r="AK10" t="e">
        <v>#REF!</v>
      </c>
      <c r="AL10" t="e">
        <v>#REF!</v>
      </c>
    </row>
    <row r="11" spans="1:38">
      <c r="B11" s="51" t="e">
        <v>#REF!</v>
      </c>
      <c r="C11" t="e">
        <v>#REF!</v>
      </c>
      <c r="D11" t="e">
        <v>#REF!</v>
      </c>
      <c r="E11" t="s">
        <v>6400</v>
      </c>
      <c r="F11">
        <v>72019</v>
      </c>
      <c r="G11" t="e">
        <v>#REF!</v>
      </c>
      <c r="I11" t="e">
        <v>#REF!</v>
      </c>
      <c r="J11" t="e">
        <v>#REF!</v>
      </c>
      <c r="K11" t="e">
        <v>#REF!</v>
      </c>
      <c r="L11" t="e">
        <v>#REF!</v>
      </c>
      <c r="M11" t="e">
        <v>#REF!</v>
      </c>
      <c r="N11" t="e">
        <v>#REF!</v>
      </c>
      <c r="O11" t="s">
        <v>6401</v>
      </c>
      <c r="P11" t="e">
        <v>#REF!</v>
      </c>
      <c r="Q11">
        <v>8140</v>
      </c>
      <c r="R11" t="str">
        <f t="shared" si="0"/>
        <v>INSTITUT TEKNOLOGI TELKOM SURABAYA</v>
      </c>
      <c r="S11" t="e">
        <v>#REF!</v>
      </c>
      <c r="T11" t="e">
        <v>#REF!</v>
      </c>
      <c r="U11" t="e">
        <v>#REF!</v>
      </c>
      <c r="V11" t="e">
        <v>#REF!</v>
      </c>
      <c r="W11" t="e">
        <v>#REF!</v>
      </c>
      <c r="X11" t="e">
        <v>#REF!</v>
      </c>
      <c r="Y11" t="e">
        <v>#REF!</v>
      </c>
      <c r="Z11" t="e">
        <v>#REF!</v>
      </c>
      <c r="AA11" t="e">
        <v>#REF!</v>
      </c>
      <c r="AB11" t="e">
        <v>#REF!</v>
      </c>
      <c r="AC11" t="e">
        <v>#REF!</v>
      </c>
      <c r="AD11" t="e">
        <v>#REF!</v>
      </c>
      <c r="AE11" t="e">
        <v>#REF!</v>
      </c>
      <c r="AF11" t="e">
        <v>#REF!</v>
      </c>
      <c r="AG11" t="e">
        <v>#REF!</v>
      </c>
      <c r="AH11" t="e">
        <v>#REF!</v>
      </c>
      <c r="AI11" t="e">
        <v>#REF!</v>
      </c>
      <c r="AJ11" t="e">
        <v>#REF!</v>
      </c>
      <c r="AK11" t="e">
        <v>#REF!</v>
      </c>
      <c r="AL11" t="e">
        <v>#REF!</v>
      </c>
    </row>
    <row r="12" spans="1:38">
      <c r="B12" s="51" t="e">
        <v>#REF!</v>
      </c>
      <c r="C12" t="e">
        <v>#REF!</v>
      </c>
      <c r="D12" t="e">
        <v>#REF!</v>
      </c>
      <c r="E12" t="s">
        <v>6400</v>
      </c>
      <c r="F12">
        <v>72019</v>
      </c>
      <c r="G12" t="e">
        <v>#REF!</v>
      </c>
      <c r="I12" t="e">
        <v>#REF!</v>
      </c>
      <c r="J12" t="e">
        <v>#REF!</v>
      </c>
      <c r="K12" t="e">
        <v>#REF!</v>
      </c>
      <c r="L12" t="e">
        <v>#REF!</v>
      </c>
      <c r="M12" t="e">
        <v>#REF!</v>
      </c>
      <c r="N12" t="e">
        <v>#REF!</v>
      </c>
      <c r="O12" t="s">
        <v>6401</v>
      </c>
      <c r="P12" t="e">
        <v>#REF!</v>
      </c>
      <c r="Q12">
        <v>8140</v>
      </c>
      <c r="R12" t="str">
        <f t="shared" si="0"/>
        <v>INSTITUT TEKNOLOGI TELKOM SURABAYA</v>
      </c>
      <c r="S12" t="e">
        <v>#REF!</v>
      </c>
      <c r="T12" t="e">
        <v>#REF!</v>
      </c>
      <c r="U12" t="e">
        <v>#REF!</v>
      </c>
      <c r="V12" t="e">
        <v>#REF!</v>
      </c>
      <c r="W12" t="e">
        <v>#REF!</v>
      </c>
      <c r="X12" t="e">
        <v>#REF!</v>
      </c>
      <c r="Y12" t="e">
        <v>#REF!</v>
      </c>
      <c r="Z12" t="e">
        <v>#REF!</v>
      </c>
      <c r="AA12" t="e">
        <v>#REF!</v>
      </c>
      <c r="AB12" t="e">
        <v>#REF!</v>
      </c>
      <c r="AC12" t="e">
        <v>#REF!</v>
      </c>
      <c r="AD12" t="e">
        <v>#REF!</v>
      </c>
      <c r="AE12" t="e">
        <v>#REF!</v>
      </c>
      <c r="AF12" t="e">
        <v>#REF!</v>
      </c>
      <c r="AG12" t="e">
        <v>#REF!</v>
      </c>
      <c r="AH12" t="e">
        <v>#REF!</v>
      </c>
      <c r="AI12" t="e">
        <v>#REF!</v>
      </c>
      <c r="AJ12" t="e">
        <v>#REF!</v>
      </c>
      <c r="AK12" t="e">
        <v>#REF!</v>
      </c>
      <c r="AL12" t="e">
        <v>#REF!</v>
      </c>
    </row>
    <row r="13" spans="1:38">
      <c r="B13" s="51" t="e">
        <v>#REF!</v>
      </c>
      <c r="C13" t="e">
        <v>#REF!</v>
      </c>
      <c r="D13" t="e">
        <v>#REF!</v>
      </c>
      <c r="E13" t="s">
        <v>6400</v>
      </c>
      <c r="F13">
        <v>72019</v>
      </c>
      <c r="G13" t="e">
        <v>#REF!</v>
      </c>
      <c r="I13" t="e">
        <v>#REF!</v>
      </c>
      <c r="J13" t="e">
        <v>#REF!</v>
      </c>
      <c r="K13" t="e">
        <v>#REF!</v>
      </c>
      <c r="L13" t="e">
        <v>#REF!</v>
      </c>
      <c r="M13" t="e">
        <v>#REF!</v>
      </c>
      <c r="N13" t="e">
        <v>#REF!</v>
      </c>
      <c r="O13" t="s">
        <v>6401</v>
      </c>
      <c r="P13" t="e">
        <v>#REF!</v>
      </c>
      <c r="Q13">
        <v>8140</v>
      </c>
      <c r="R13" t="str">
        <f t="shared" si="0"/>
        <v>INSTITUT TEKNOLOGI TELKOM SURABAYA</v>
      </c>
      <c r="S13" t="e">
        <v>#REF!</v>
      </c>
      <c r="T13" t="e">
        <v>#REF!</v>
      </c>
      <c r="U13" t="e">
        <v>#REF!</v>
      </c>
      <c r="V13" t="e">
        <v>#REF!</v>
      </c>
      <c r="W13" t="e">
        <v>#REF!</v>
      </c>
      <c r="X13" t="e">
        <v>#REF!</v>
      </c>
      <c r="Y13" t="e">
        <v>#REF!</v>
      </c>
      <c r="Z13" t="e">
        <v>#REF!</v>
      </c>
      <c r="AA13" t="e">
        <v>#REF!</v>
      </c>
      <c r="AB13" t="e">
        <v>#REF!</v>
      </c>
      <c r="AC13" t="e">
        <v>#REF!</v>
      </c>
      <c r="AD13" t="e">
        <v>#REF!</v>
      </c>
      <c r="AE13" t="e">
        <v>#REF!</v>
      </c>
      <c r="AF13" t="e">
        <v>#REF!</v>
      </c>
      <c r="AG13" t="e">
        <v>#REF!</v>
      </c>
      <c r="AH13" t="e">
        <v>#REF!</v>
      </c>
      <c r="AI13" t="e">
        <v>#REF!</v>
      </c>
      <c r="AJ13" t="e">
        <v>#REF!</v>
      </c>
      <c r="AK13" t="e">
        <v>#REF!</v>
      </c>
      <c r="AL13" t="e">
        <v>#REF!</v>
      </c>
    </row>
    <row r="14" spans="1:38">
      <c r="B14" s="51" t="e">
        <v>#REF!</v>
      </c>
      <c r="C14" t="e">
        <v>#REF!</v>
      </c>
      <c r="D14" t="e">
        <v>#REF!</v>
      </c>
      <c r="E14" t="s">
        <v>6400</v>
      </c>
      <c r="F14">
        <v>72019</v>
      </c>
      <c r="G14" t="e">
        <v>#REF!</v>
      </c>
      <c r="I14" t="e">
        <v>#REF!</v>
      </c>
      <c r="J14" t="e">
        <v>#REF!</v>
      </c>
      <c r="K14" t="e">
        <v>#REF!</v>
      </c>
      <c r="L14" t="e">
        <v>#REF!</v>
      </c>
      <c r="M14" t="e">
        <v>#REF!</v>
      </c>
      <c r="N14" t="e">
        <v>#REF!</v>
      </c>
      <c r="O14" t="s">
        <v>6401</v>
      </c>
      <c r="P14" t="e">
        <v>#REF!</v>
      </c>
      <c r="Q14">
        <v>8140</v>
      </c>
      <c r="R14" t="str">
        <f t="shared" si="0"/>
        <v>INSTITUT TEKNOLOGI TELKOM SURABAYA</v>
      </c>
      <c r="S14" t="e">
        <v>#REF!</v>
      </c>
      <c r="T14" t="e">
        <v>#REF!</v>
      </c>
      <c r="U14" t="e">
        <v>#REF!</v>
      </c>
      <c r="V14" t="e">
        <v>#REF!</v>
      </c>
      <c r="W14" t="e">
        <v>#REF!</v>
      </c>
      <c r="X14" t="e">
        <v>#REF!</v>
      </c>
      <c r="Y14" t="e">
        <v>#REF!</v>
      </c>
      <c r="Z14" t="e">
        <v>#REF!</v>
      </c>
      <c r="AA14" t="e">
        <v>#REF!</v>
      </c>
      <c r="AB14" t="e">
        <v>#REF!</v>
      </c>
      <c r="AC14" t="e">
        <v>#REF!</v>
      </c>
      <c r="AD14" t="e">
        <v>#REF!</v>
      </c>
      <c r="AE14" t="e">
        <v>#REF!</v>
      </c>
      <c r="AF14" t="e">
        <v>#REF!</v>
      </c>
      <c r="AG14" t="e">
        <v>#REF!</v>
      </c>
      <c r="AH14" t="e">
        <v>#REF!</v>
      </c>
      <c r="AI14" t="e">
        <v>#REF!</v>
      </c>
      <c r="AJ14" t="e">
        <v>#REF!</v>
      </c>
      <c r="AK14" t="e">
        <v>#REF!</v>
      </c>
      <c r="AL14" t="e">
        <v>#REF!</v>
      </c>
    </row>
    <row r="15" spans="1:38">
      <c r="B15" s="51" t="e">
        <v>#REF!</v>
      </c>
      <c r="C15" t="e">
        <v>#REF!</v>
      </c>
      <c r="D15" t="e">
        <v>#REF!</v>
      </c>
      <c r="E15" t="s">
        <v>6400</v>
      </c>
      <c r="F15">
        <v>72019</v>
      </c>
      <c r="G15" t="e">
        <v>#REF!</v>
      </c>
      <c r="I15" t="e">
        <v>#REF!</v>
      </c>
      <c r="J15" t="e">
        <v>#REF!</v>
      </c>
      <c r="K15" t="e">
        <v>#REF!</v>
      </c>
      <c r="L15" t="e">
        <v>#REF!</v>
      </c>
      <c r="M15" t="e">
        <v>#REF!</v>
      </c>
      <c r="N15" t="e">
        <v>#REF!</v>
      </c>
      <c r="O15" t="s">
        <v>6401</v>
      </c>
      <c r="P15" t="e">
        <v>#REF!</v>
      </c>
      <c r="Q15">
        <v>8140</v>
      </c>
      <c r="R15" t="str">
        <f t="shared" si="0"/>
        <v>INSTITUT TEKNOLOGI TELKOM SURABAYA</v>
      </c>
      <c r="S15" t="e">
        <v>#REF!</v>
      </c>
      <c r="T15" t="e">
        <v>#REF!</v>
      </c>
      <c r="U15" t="e">
        <v>#REF!</v>
      </c>
      <c r="V15" t="e">
        <v>#REF!</v>
      </c>
      <c r="W15" t="e">
        <v>#REF!</v>
      </c>
      <c r="X15" t="e">
        <v>#REF!</v>
      </c>
      <c r="Y15" t="e">
        <v>#REF!</v>
      </c>
      <c r="Z15" t="e">
        <v>#REF!</v>
      </c>
      <c r="AA15" t="e">
        <v>#REF!</v>
      </c>
      <c r="AB15" t="e">
        <v>#REF!</v>
      </c>
      <c r="AC15" t="e">
        <v>#REF!</v>
      </c>
      <c r="AD15" t="e">
        <v>#REF!</v>
      </c>
      <c r="AE15" t="e">
        <v>#REF!</v>
      </c>
      <c r="AF15" t="e">
        <v>#REF!</v>
      </c>
      <c r="AG15" t="e">
        <v>#REF!</v>
      </c>
      <c r="AH15" t="e">
        <v>#REF!</v>
      </c>
      <c r="AI15" t="e">
        <v>#REF!</v>
      </c>
      <c r="AJ15" t="e">
        <v>#REF!</v>
      </c>
      <c r="AK15" t="e">
        <v>#REF!</v>
      </c>
      <c r="AL15" t="e">
        <v>#REF!</v>
      </c>
    </row>
    <row r="16" spans="1:38">
      <c r="B16" s="51" t="e">
        <v>#REF!</v>
      </c>
      <c r="C16" t="e">
        <v>#REF!</v>
      </c>
      <c r="D16" t="e">
        <v>#REF!</v>
      </c>
      <c r="E16" t="s">
        <v>6400</v>
      </c>
      <c r="F16">
        <v>72019</v>
      </c>
      <c r="G16" t="e">
        <v>#REF!</v>
      </c>
      <c r="I16" t="e">
        <v>#REF!</v>
      </c>
      <c r="J16" t="e">
        <v>#REF!</v>
      </c>
      <c r="K16" t="e">
        <v>#REF!</v>
      </c>
      <c r="L16" t="e">
        <v>#REF!</v>
      </c>
      <c r="M16" t="e">
        <v>#REF!</v>
      </c>
      <c r="N16" t="e">
        <v>#REF!</v>
      </c>
      <c r="O16" t="s">
        <v>6401</v>
      </c>
      <c r="P16" t="e">
        <v>#REF!</v>
      </c>
      <c r="Q16">
        <v>8140</v>
      </c>
      <c r="R16" t="str">
        <f t="shared" si="0"/>
        <v>INSTITUT TEKNOLOGI TELKOM SURABAYA</v>
      </c>
      <c r="S16" t="e">
        <v>#REF!</v>
      </c>
      <c r="T16" t="e">
        <v>#REF!</v>
      </c>
      <c r="U16" t="e">
        <v>#REF!</v>
      </c>
      <c r="V16" t="e">
        <v>#REF!</v>
      </c>
      <c r="W16" t="e">
        <v>#REF!</v>
      </c>
      <c r="X16" t="e">
        <v>#REF!</v>
      </c>
      <c r="Y16" t="e">
        <v>#REF!</v>
      </c>
      <c r="Z16" t="e">
        <v>#REF!</v>
      </c>
      <c r="AA16" t="e">
        <v>#REF!</v>
      </c>
      <c r="AB16" t="e">
        <v>#REF!</v>
      </c>
      <c r="AC16" t="e">
        <v>#REF!</v>
      </c>
      <c r="AD16" t="e">
        <v>#REF!</v>
      </c>
      <c r="AE16" t="e">
        <v>#REF!</v>
      </c>
      <c r="AF16" t="e">
        <v>#REF!</v>
      </c>
      <c r="AG16" t="e">
        <v>#REF!</v>
      </c>
      <c r="AH16" t="e">
        <v>#REF!</v>
      </c>
      <c r="AI16" t="e">
        <v>#REF!</v>
      </c>
      <c r="AJ16" t="e">
        <v>#REF!</v>
      </c>
      <c r="AK16" t="e">
        <v>#REF!</v>
      </c>
      <c r="AL16" t="e">
        <v>#REF!</v>
      </c>
    </row>
    <row r="17" spans="2:38">
      <c r="B17" s="51" t="e">
        <v>#REF!</v>
      </c>
      <c r="C17" t="e">
        <v>#REF!</v>
      </c>
      <c r="D17" t="e">
        <v>#REF!</v>
      </c>
      <c r="E17" t="s">
        <v>6400</v>
      </c>
      <c r="F17">
        <v>72019</v>
      </c>
      <c r="G17" t="e">
        <v>#REF!</v>
      </c>
      <c r="I17" t="e">
        <v>#REF!</v>
      </c>
      <c r="J17" t="e">
        <v>#REF!</v>
      </c>
      <c r="K17" t="e">
        <v>#REF!</v>
      </c>
      <c r="L17" t="e">
        <v>#REF!</v>
      </c>
      <c r="M17" t="e">
        <v>#REF!</v>
      </c>
      <c r="N17" t="e">
        <v>#REF!</v>
      </c>
      <c r="O17" t="s">
        <v>6401</v>
      </c>
      <c r="P17" t="e">
        <v>#REF!</v>
      </c>
      <c r="Q17">
        <v>8140</v>
      </c>
      <c r="R17" t="str">
        <f t="shared" si="0"/>
        <v>INSTITUT TEKNOLOGI TELKOM SURABAYA</v>
      </c>
      <c r="S17" t="e">
        <v>#REF!</v>
      </c>
      <c r="T17" t="e">
        <v>#REF!</v>
      </c>
      <c r="U17" t="e">
        <v>#REF!</v>
      </c>
      <c r="V17" t="e">
        <v>#REF!</v>
      </c>
      <c r="W17" t="e">
        <v>#REF!</v>
      </c>
      <c r="X17" t="e">
        <v>#REF!</v>
      </c>
      <c r="Y17" t="e">
        <v>#REF!</v>
      </c>
      <c r="Z17" t="e">
        <v>#REF!</v>
      </c>
      <c r="AA17" t="e">
        <v>#REF!</v>
      </c>
      <c r="AB17" t="e">
        <v>#REF!</v>
      </c>
      <c r="AC17" t="e">
        <v>#REF!</v>
      </c>
      <c r="AD17" t="e">
        <v>#REF!</v>
      </c>
      <c r="AE17" t="e">
        <v>#REF!</v>
      </c>
      <c r="AF17" t="e">
        <v>#REF!</v>
      </c>
      <c r="AG17" t="e">
        <v>#REF!</v>
      </c>
      <c r="AH17" t="e">
        <v>#REF!</v>
      </c>
      <c r="AI17" t="e">
        <v>#REF!</v>
      </c>
      <c r="AJ17" t="e">
        <v>#REF!</v>
      </c>
      <c r="AK17" t="e">
        <v>#REF!</v>
      </c>
      <c r="AL17" t="e">
        <v>#REF!</v>
      </c>
    </row>
    <row r="18" spans="2:38">
      <c r="B18" s="51" t="e">
        <v>#REF!</v>
      </c>
      <c r="C18" t="e">
        <v>#REF!</v>
      </c>
      <c r="D18" t="e">
        <v>#REF!</v>
      </c>
      <c r="E18" t="s">
        <v>6400</v>
      </c>
      <c r="F18">
        <v>72019</v>
      </c>
      <c r="G18" t="e">
        <v>#REF!</v>
      </c>
      <c r="I18" t="e">
        <v>#REF!</v>
      </c>
      <c r="J18" t="e">
        <v>#REF!</v>
      </c>
      <c r="K18" t="e">
        <v>#REF!</v>
      </c>
      <c r="L18" t="e">
        <v>#REF!</v>
      </c>
      <c r="M18" t="e">
        <v>#REF!</v>
      </c>
      <c r="N18" t="e">
        <v>#REF!</v>
      </c>
      <c r="O18" t="s">
        <v>6401</v>
      </c>
      <c r="P18" t="e">
        <v>#REF!</v>
      </c>
      <c r="Q18">
        <v>8140</v>
      </c>
      <c r="R18" t="str">
        <f t="shared" si="0"/>
        <v>INSTITUT TEKNOLOGI TELKOM SURABAYA</v>
      </c>
      <c r="S18" t="e">
        <v>#REF!</v>
      </c>
      <c r="T18" t="e">
        <v>#REF!</v>
      </c>
      <c r="U18" t="e">
        <v>#REF!</v>
      </c>
      <c r="V18" t="e">
        <v>#REF!</v>
      </c>
      <c r="W18" t="e">
        <v>#REF!</v>
      </c>
      <c r="X18" t="e">
        <v>#REF!</v>
      </c>
      <c r="Y18" t="e">
        <v>#REF!</v>
      </c>
      <c r="Z18" t="e">
        <v>#REF!</v>
      </c>
      <c r="AA18" t="e">
        <v>#REF!</v>
      </c>
      <c r="AB18" t="e">
        <v>#REF!</v>
      </c>
      <c r="AC18" t="e">
        <v>#REF!</v>
      </c>
      <c r="AD18" t="e">
        <v>#REF!</v>
      </c>
      <c r="AE18" t="e">
        <v>#REF!</v>
      </c>
      <c r="AF18" t="e">
        <v>#REF!</v>
      </c>
      <c r="AG18" t="e">
        <v>#REF!</v>
      </c>
      <c r="AH18" t="e">
        <v>#REF!</v>
      </c>
      <c r="AI18" t="e">
        <v>#REF!</v>
      </c>
      <c r="AJ18" t="e">
        <v>#REF!</v>
      </c>
      <c r="AK18" t="e">
        <v>#REF!</v>
      </c>
      <c r="AL18" t="e">
        <v>#REF!</v>
      </c>
    </row>
    <row r="19" spans="2:38">
      <c r="B19" s="51" t="e">
        <v>#REF!</v>
      </c>
      <c r="C19" t="e">
        <v>#REF!</v>
      </c>
      <c r="D19" t="e">
        <v>#REF!</v>
      </c>
      <c r="E19" t="s">
        <v>6400</v>
      </c>
      <c r="F19">
        <v>72019</v>
      </c>
      <c r="G19" t="e">
        <v>#REF!</v>
      </c>
      <c r="I19" t="e">
        <v>#REF!</v>
      </c>
      <c r="J19" t="e">
        <v>#REF!</v>
      </c>
      <c r="K19" t="e">
        <v>#REF!</v>
      </c>
      <c r="L19" t="e">
        <v>#REF!</v>
      </c>
      <c r="M19" t="e">
        <v>#REF!</v>
      </c>
      <c r="N19" t="e">
        <v>#REF!</v>
      </c>
      <c r="O19" t="s">
        <v>6401</v>
      </c>
      <c r="P19" t="e">
        <v>#REF!</v>
      </c>
      <c r="Q19">
        <v>8140</v>
      </c>
      <c r="R19" t="str">
        <f t="shared" si="0"/>
        <v>INSTITUT TEKNOLOGI TELKOM SURABAYA</v>
      </c>
      <c r="S19" t="e">
        <v>#REF!</v>
      </c>
      <c r="T19" t="e">
        <v>#REF!</v>
      </c>
      <c r="U19" t="e">
        <v>#REF!</v>
      </c>
      <c r="V19" t="e">
        <v>#REF!</v>
      </c>
      <c r="W19" t="e">
        <v>#REF!</v>
      </c>
      <c r="X19" t="e">
        <v>#REF!</v>
      </c>
      <c r="Y19" t="e">
        <v>#REF!</v>
      </c>
      <c r="Z19" t="e">
        <v>#REF!</v>
      </c>
      <c r="AA19" t="e">
        <v>#REF!</v>
      </c>
      <c r="AB19" t="e">
        <v>#REF!</v>
      </c>
      <c r="AC19" t="e">
        <v>#REF!</v>
      </c>
      <c r="AD19" t="e">
        <v>#REF!</v>
      </c>
      <c r="AE19" t="e">
        <v>#REF!</v>
      </c>
      <c r="AF19" t="e">
        <v>#REF!</v>
      </c>
      <c r="AG19" t="e">
        <v>#REF!</v>
      </c>
      <c r="AH19" t="e">
        <v>#REF!</v>
      </c>
      <c r="AI19" t="e">
        <v>#REF!</v>
      </c>
      <c r="AJ19" t="e">
        <v>#REF!</v>
      </c>
      <c r="AK19" t="e">
        <v>#REF!</v>
      </c>
      <c r="AL19" t="e">
        <v>#REF!</v>
      </c>
    </row>
    <row r="20" spans="2:38">
      <c r="B20" s="51" t="e">
        <v>#REF!</v>
      </c>
      <c r="C20" t="e">
        <v>#REF!</v>
      </c>
      <c r="D20" t="e">
        <v>#REF!</v>
      </c>
      <c r="E20" t="s">
        <v>6400</v>
      </c>
      <c r="F20">
        <v>72019</v>
      </c>
      <c r="G20" t="e">
        <v>#REF!</v>
      </c>
      <c r="I20" t="e">
        <v>#REF!</v>
      </c>
      <c r="J20" t="e">
        <v>#REF!</v>
      </c>
      <c r="K20" t="e">
        <v>#REF!</v>
      </c>
      <c r="L20" t="e">
        <v>#REF!</v>
      </c>
      <c r="M20" t="e">
        <v>#REF!</v>
      </c>
      <c r="N20" t="e">
        <v>#REF!</v>
      </c>
      <c r="O20" t="s">
        <v>6401</v>
      </c>
      <c r="P20" t="e">
        <v>#REF!</v>
      </c>
      <c r="Q20">
        <v>8140</v>
      </c>
      <c r="R20" t="str">
        <f t="shared" si="0"/>
        <v>INSTITUT TEKNOLOGI TELKOM SURABAYA</v>
      </c>
      <c r="S20" t="e">
        <v>#REF!</v>
      </c>
      <c r="T20" t="e">
        <v>#REF!</v>
      </c>
      <c r="U20" t="e">
        <v>#REF!</v>
      </c>
      <c r="V20" t="e">
        <v>#REF!</v>
      </c>
      <c r="W20" t="e">
        <v>#REF!</v>
      </c>
      <c r="X20" t="e">
        <v>#REF!</v>
      </c>
      <c r="Y20" t="e">
        <v>#REF!</v>
      </c>
      <c r="Z20" t="e">
        <v>#REF!</v>
      </c>
      <c r="AA20" t="e">
        <v>#REF!</v>
      </c>
      <c r="AB20" t="e">
        <v>#REF!</v>
      </c>
      <c r="AC20" t="e">
        <v>#REF!</v>
      </c>
      <c r="AD20" t="e">
        <v>#REF!</v>
      </c>
      <c r="AE20" t="e">
        <v>#REF!</v>
      </c>
      <c r="AF20" t="e">
        <v>#REF!</v>
      </c>
      <c r="AG20" t="e">
        <v>#REF!</v>
      </c>
      <c r="AH20" t="e">
        <v>#REF!</v>
      </c>
      <c r="AI20" t="e">
        <v>#REF!</v>
      </c>
      <c r="AJ20" t="e">
        <v>#REF!</v>
      </c>
      <c r="AK20" t="e">
        <v>#REF!</v>
      </c>
      <c r="AL20" t="e">
        <v>#REF!</v>
      </c>
    </row>
    <row r="21" spans="2:38">
      <c r="B21" s="51" t="e">
        <v>#REF!</v>
      </c>
      <c r="C21" t="e">
        <v>#REF!</v>
      </c>
      <c r="D21" t="e">
        <v>#REF!</v>
      </c>
      <c r="E21" t="s">
        <v>6400</v>
      </c>
      <c r="F21">
        <v>72019</v>
      </c>
      <c r="G21" t="e">
        <v>#REF!</v>
      </c>
      <c r="I21" t="e">
        <v>#REF!</v>
      </c>
      <c r="J21" t="e">
        <v>#REF!</v>
      </c>
      <c r="K21" t="e">
        <v>#REF!</v>
      </c>
      <c r="L21" t="e">
        <v>#REF!</v>
      </c>
      <c r="M21" t="e">
        <v>#REF!</v>
      </c>
      <c r="N21" t="e">
        <v>#REF!</v>
      </c>
      <c r="O21" t="s">
        <v>6401</v>
      </c>
      <c r="P21" t="e">
        <v>#REF!</v>
      </c>
      <c r="Q21">
        <v>8140</v>
      </c>
      <c r="R21" t="str">
        <f t="shared" si="0"/>
        <v>INSTITUT TEKNOLOGI TELKOM SURABAYA</v>
      </c>
      <c r="S21" t="e">
        <v>#REF!</v>
      </c>
      <c r="T21" t="e">
        <v>#REF!</v>
      </c>
      <c r="U21" t="e">
        <v>#REF!</v>
      </c>
      <c r="V21" t="e">
        <v>#REF!</v>
      </c>
      <c r="W21" t="e">
        <v>#REF!</v>
      </c>
      <c r="X21" t="e">
        <v>#REF!</v>
      </c>
      <c r="Y21" t="e">
        <v>#REF!</v>
      </c>
      <c r="Z21" t="e">
        <v>#REF!</v>
      </c>
      <c r="AA21" t="e">
        <v>#REF!</v>
      </c>
      <c r="AB21" t="e">
        <v>#REF!</v>
      </c>
      <c r="AC21" t="e">
        <v>#REF!</v>
      </c>
      <c r="AD21" t="e">
        <v>#REF!</v>
      </c>
      <c r="AE21" t="e">
        <v>#REF!</v>
      </c>
      <c r="AF21" t="e">
        <v>#REF!</v>
      </c>
      <c r="AG21" t="e">
        <v>#REF!</v>
      </c>
      <c r="AH21" t="e">
        <v>#REF!</v>
      </c>
      <c r="AI21" t="e">
        <v>#REF!</v>
      </c>
      <c r="AJ21" t="e">
        <v>#REF!</v>
      </c>
      <c r="AK21" t="e">
        <v>#REF!</v>
      </c>
      <c r="AL21" t="e">
        <v>#REF!</v>
      </c>
    </row>
    <row r="22" spans="2:38">
      <c r="B22" s="51" t="e">
        <v>#REF!</v>
      </c>
      <c r="C22" t="e">
        <v>#REF!</v>
      </c>
      <c r="D22" t="e">
        <v>#REF!</v>
      </c>
      <c r="E22" t="s">
        <v>6400</v>
      </c>
      <c r="F22">
        <v>72019</v>
      </c>
      <c r="G22" t="e">
        <v>#REF!</v>
      </c>
      <c r="I22" t="e">
        <v>#REF!</v>
      </c>
      <c r="J22" t="e">
        <v>#REF!</v>
      </c>
      <c r="K22" t="e">
        <v>#REF!</v>
      </c>
      <c r="L22" t="e">
        <v>#REF!</v>
      </c>
      <c r="M22" t="e">
        <v>#REF!</v>
      </c>
      <c r="N22" t="e">
        <v>#REF!</v>
      </c>
      <c r="O22" t="s">
        <v>6401</v>
      </c>
      <c r="P22" t="e">
        <v>#REF!</v>
      </c>
      <c r="Q22">
        <v>8140</v>
      </c>
      <c r="R22" t="str">
        <f t="shared" si="0"/>
        <v>INSTITUT TEKNOLOGI TELKOM SURABAYA</v>
      </c>
      <c r="S22" t="e">
        <v>#REF!</v>
      </c>
      <c r="T22" t="e">
        <v>#REF!</v>
      </c>
      <c r="U22" t="e">
        <v>#REF!</v>
      </c>
      <c r="V22" t="e">
        <v>#REF!</v>
      </c>
      <c r="W22" t="e">
        <v>#REF!</v>
      </c>
      <c r="X22" t="e">
        <v>#REF!</v>
      </c>
      <c r="Y22" t="e">
        <v>#REF!</v>
      </c>
      <c r="Z22" t="e">
        <v>#REF!</v>
      </c>
      <c r="AA22" t="e">
        <v>#REF!</v>
      </c>
      <c r="AB22" t="e">
        <v>#REF!</v>
      </c>
      <c r="AC22" t="e">
        <v>#REF!</v>
      </c>
      <c r="AD22" t="e">
        <v>#REF!</v>
      </c>
      <c r="AE22" t="e">
        <v>#REF!</v>
      </c>
      <c r="AF22" t="e">
        <v>#REF!</v>
      </c>
      <c r="AG22" t="e">
        <v>#REF!</v>
      </c>
      <c r="AH22" t="e">
        <v>#REF!</v>
      </c>
      <c r="AI22" t="e">
        <v>#REF!</v>
      </c>
      <c r="AJ22" t="e">
        <v>#REF!</v>
      </c>
      <c r="AK22" t="e">
        <v>#REF!</v>
      </c>
      <c r="AL22" t="e">
        <v>#REF!</v>
      </c>
    </row>
    <row r="23" spans="2:38">
      <c r="B23" s="51" t="e">
        <v>#REF!</v>
      </c>
      <c r="C23" t="e">
        <v>#REF!</v>
      </c>
      <c r="D23" t="e">
        <v>#REF!</v>
      </c>
      <c r="E23" t="s">
        <v>6400</v>
      </c>
      <c r="F23">
        <v>72019</v>
      </c>
      <c r="G23" t="e">
        <v>#REF!</v>
      </c>
      <c r="I23" t="e">
        <v>#REF!</v>
      </c>
      <c r="J23" t="e">
        <v>#REF!</v>
      </c>
      <c r="K23" t="e">
        <v>#REF!</v>
      </c>
      <c r="L23" t="e">
        <v>#REF!</v>
      </c>
      <c r="M23" t="e">
        <v>#REF!</v>
      </c>
      <c r="N23" t="e">
        <v>#REF!</v>
      </c>
      <c r="O23" t="s">
        <v>6401</v>
      </c>
      <c r="P23" t="e">
        <v>#REF!</v>
      </c>
      <c r="Q23">
        <v>8140</v>
      </c>
      <c r="R23" t="str">
        <f t="shared" si="0"/>
        <v>INSTITUT TEKNOLOGI TELKOM SURABAYA</v>
      </c>
      <c r="S23" t="e">
        <v>#REF!</v>
      </c>
      <c r="T23" t="e">
        <v>#REF!</v>
      </c>
      <c r="U23" t="e">
        <v>#REF!</v>
      </c>
      <c r="V23" t="e">
        <v>#REF!</v>
      </c>
      <c r="W23" t="e">
        <v>#REF!</v>
      </c>
      <c r="X23" t="e">
        <v>#REF!</v>
      </c>
      <c r="Y23" t="e">
        <v>#REF!</v>
      </c>
      <c r="Z23" t="e">
        <v>#REF!</v>
      </c>
      <c r="AA23" t="e">
        <v>#REF!</v>
      </c>
      <c r="AB23" t="e">
        <v>#REF!</v>
      </c>
      <c r="AC23" t="e">
        <v>#REF!</v>
      </c>
      <c r="AD23" t="e">
        <v>#REF!</v>
      </c>
      <c r="AE23" t="e">
        <v>#REF!</v>
      </c>
      <c r="AF23" t="e">
        <v>#REF!</v>
      </c>
      <c r="AG23" t="e">
        <v>#REF!</v>
      </c>
      <c r="AH23" t="e">
        <v>#REF!</v>
      </c>
      <c r="AI23" t="e">
        <v>#REF!</v>
      </c>
      <c r="AJ23" t="e">
        <v>#REF!</v>
      </c>
      <c r="AK23" t="e">
        <v>#REF!</v>
      </c>
      <c r="AL23" t="e">
        <v>#REF!</v>
      </c>
    </row>
    <row r="24" spans="2:38">
      <c r="B24" s="51" t="e">
        <v>#REF!</v>
      </c>
      <c r="C24" t="e">
        <v>#REF!</v>
      </c>
      <c r="D24" t="e">
        <v>#REF!</v>
      </c>
      <c r="E24" t="s">
        <v>6400</v>
      </c>
      <c r="F24">
        <v>72019</v>
      </c>
      <c r="G24" t="e">
        <v>#REF!</v>
      </c>
      <c r="I24" t="e">
        <v>#REF!</v>
      </c>
      <c r="J24" t="e">
        <v>#REF!</v>
      </c>
      <c r="K24" t="e">
        <v>#REF!</v>
      </c>
      <c r="L24" t="e">
        <v>#REF!</v>
      </c>
      <c r="M24" t="e">
        <v>#REF!</v>
      </c>
      <c r="N24" t="e">
        <v>#REF!</v>
      </c>
      <c r="O24" t="s">
        <v>6401</v>
      </c>
      <c r="P24" t="e">
        <v>#REF!</v>
      </c>
      <c r="Q24">
        <v>8140</v>
      </c>
      <c r="R24" t="str">
        <f t="shared" si="0"/>
        <v>INSTITUT TEKNOLOGI TELKOM SURABAYA</v>
      </c>
      <c r="S24" t="e">
        <v>#REF!</v>
      </c>
      <c r="T24" t="e">
        <v>#REF!</v>
      </c>
      <c r="U24" t="e">
        <v>#REF!</v>
      </c>
      <c r="V24" t="e">
        <v>#REF!</v>
      </c>
      <c r="W24" t="e">
        <v>#REF!</v>
      </c>
      <c r="X24" t="e">
        <v>#REF!</v>
      </c>
      <c r="Y24" t="e">
        <v>#REF!</v>
      </c>
      <c r="Z24" t="e">
        <v>#REF!</v>
      </c>
      <c r="AA24" t="e">
        <v>#REF!</v>
      </c>
      <c r="AB24" t="e">
        <v>#REF!</v>
      </c>
      <c r="AC24" t="e">
        <v>#REF!</v>
      </c>
      <c r="AD24" t="e">
        <v>#REF!</v>
      </c>
      <c r="AE24" t="e">
        <v>#REF!</v>
      </c>
      <c r="AF24" t="e">
        <v>#REF!</v>
      </c>
      <c r="AG24" t="e">
        <v>#REF!</v>
      </c>
      <c r="AH24" t="e">
        <v>#REF!</v>
      </c>
      <c r="AI24" t="e">
        <v>#REF!</v>
      </c>
      <c r="AJ24" t="e">
        <v>#REF!</v>
      </c>
      <c r="AK24" t="e">
        <v>#REF!</v>
      </c>
      <c r="AL24" t="e">
        <v>#REF!</v>
      </c>
    </row>
    <row r="25" spans="2:38">
      <c r="B25" s="51" t="e">
        <v>#REF!</v>
      </c>
      <c r="C25" t="e">
        <v>#REF!</v>
      </c>
      <c r="D25" t="e">
        <v>#REF!</v>
      </c>
      <c r="E25" t="s">
        <v>6400</v>
      </c>
      <c r="F25">
        <v>72019</v>
      </c>
      <c r="G25" t="e">
        <v>#REF!</v>
      </c>
      <c r="I25" t="e">
        <v>#REF!</v>
      </c>
      <c r="J25" t="e">
        <v>#REF!</v>
      </c>
      <c r="K25" t="e">
        <v>#REF!</v>
      </c>
      <c r="L25" t="e">
        <v>#REF!</v>
      </c>
      <c r="M25" t="e">
        <v>#REF!</v>
      </c>
      <c r="N25" t="e">
        <v>#REF!</v>
      </c>
      <c r="O25" t="s">
        <v>6401</v>
      </c>
      <c r="P25" t="e">
        <v>#REF!</v>
      </c>
      <c r="Q25">
        <v>8140</v>
      </c>
      <c r="R25" t="str">
        <f t="shared" si="0"/>
        <v>INSTITUT TEKNOLOGI TELKOM SURABAYA</v>
      </c>
      <c r="S25" t="e">
        <v>#REF!</v>
      </c>
      <c r="T25" t="e">
        <v>#REF!</v>
      </c>
      <c r="U25" t="e">
        <v>#REF!</v>
      </c>
      <c r="V25" t="e">
        <v>#REF!</v>
      </c>
      <c r="W25" t="e">
        <v>#REF!</v>
      </c>
      <c r="X25" t="e">
        <v>#REF!</v>
      </c>
      <c r="Y25" t="e">
        <v>#REF!</v>
      </c>
      <c r="Z25" t="e">
        <v>#REF!</v>
      </c>
      <c r="AA25" t="e">
        <v>#REF!</v>
      </c>
      <c r="AB25" t="e">
        <v>#REF!</v>
      </c>
      <c r="AC25" t="e">
        <v>#REF!</v>
      </c>
      <c r="AD25" t="e">
        <v>#REF!</v>
      </c>
      <c r="AE25" t="e">
        <v>#REF!</v>
      </c>
      <c r="AF25" t="e">
        <v>#REF!</v>
      </c>
      <c r="AG25" t="e">
        <v>#REF!</v>
      </c>
      <c r="AH25" t="e">
        <v>#REF!</v>
      </c>
      <c r="AI25" t="e">
        <v>#REF!</v>
      </c>
      <c r="AJ25" t="e">
        <v>#REF!</v>
      </c>
      <c r="AK25" t="e">
        <v>#REF!</v>
      </c>
      <c r="AL25" t="e">
        <v>#REF!</v>
      </c>
    </row>
    <row r="26" spans="2:38">
      <c r="B26" s="51" t="e">
        <v>#REF!</v>
      </c>
      <c r="C26" t="e">
        <v>#REF!</v>
      </c>
      <c r="D26" t="e">
        <v>#REF!</v>
      </c>
      <c r="E26" t="s">
        <v>6400</v>
      </c>
      <c r="F26">
        <v>72019</v>
      </c>
      <c r="G26" t="e">
        <v>#REF!</v>
      </c>
      <c r="I26" t="e">
        <v>#REF!</v>
      </c>
      <c r="J26" t="e">
        <v>#REF!</v>
      </c>
      <c r="K26" t="e">
        <v>#REF!</v>
      </c>
      <c r="L26" t="e">
        <v>#REF!</v>
      </c>
      <c r="M26" t="e">
        <v>#REF!</v>
      </c>
      <c r="N26" t="e">
        <v>#REF!</v>
      </c>
      <c r="O26" t="s">
        <v>6401</v>
      </c>
      <c r="P26" t="e">
        <v>#REF!</v>
      </c>
      <c r="Q26">
        <v>8140</v>
      </c>
      <c r="R26" t="str">
        <f t="shared" si="0"/>
        <v>INSTITUT TEKNOLOGI TELKOM SURABAYA</v>
      </c>
      <c r="S26" t="e">
        <v>#REF!</v>
      </c>
      <c r="T26" t="e">
        <v>#REF!</v>
      </c>
      <c r="U26" t="e">
        <v>#REF!</v>
      </c>
      <c r="V26" t="e">
        <v>#REF!</v>
      </c>
      <c r="W26" t="e">
        <v>#REF!</v>
      </c>
      <c r="X26" t="e">
        <v>#REF!</v>
      </c>
      <c r="Y26" t="e">
        <v>#REF!</v>
      </c>
      <c r="Z26" t="e">
        <v>#REF!</v>
      </c>
      <c r="AA26" t="e">
        <v>#REF!</v>
      </c>
      <c r="AB26" t="e">
        <v>#REF!</v>
      </c>
      <c r="AC26" t="e">
        <v>#REF!</v>
      </c>
      <c r="AD26" t="e">
        <v>#REF!</v>
      </c>
      <c r="AE26" t="e">
        <v>#REF!</v>
      </c>
      <c r="AF26" t="e">
        <v>#REF!</v>
      </c>
      <c r="AG26" t="e">
        <v>#REF!</v>
      </c>
      <c r="AH26" t="e">
        <v>#REF!</v>
      </c>
      <c r="AI26" t="e">
        <v>#REF!</v>
      </c>
      <c r="AJ26" t="e">
        <v>#REF!</v>
      </c>
      <c r="AK26" t="e">
        <v>#REF!</v>
      </c>
      <c r="AL26" t="e">
        <v>#REF!</v>
      </c>
    </row>
    <row r="27" spans="2:38">
      <c r="B27" s="51" t="e">
        <v>#REF!</v>
      </c>
      <c r="C27" t="e">
        <v>#REF!</v>
      </c>
      <c r="D27" t="e">
        <v>#REF!</v>
      </c>
      <c r="E27" t="s">
        <v>6400</v>
      </c>
      <c r="F27">
        <v>72019</v>
      </c>
      <c r="G27" t="e">
        <v>#REF!</v>
      </c>
      <c r="I27" t="e">
        <v>#REF!</v>
      </c>
      <c r="J27" t="e">
        <v>#REF!</v>
      </c>
      <c r="K27" t="e">
        <v>#REF!</v>
      </c>
      <c r="L27" t="e">
        <v>#REF!</v>
      </c>
      <c r="M27" t="e">
        <v>#REF!</v>
      </c>
      <c r="N27" t="e">
        <v>#REF!</v>
      </c>
      <c r="O27" t="s">
        <v>6401</v>
      </c>
      <c r="P27" t="e">
        <v>#REF!</v>
      </c>
      <c r="Q27">
        <v>8140</v>
      </c>
      <c r="R27" t="str">
        <f t="shared" si="0"/>
        <v>INSTITUT TEKNOLOGI TELKOM SURABAYA</v>
      </c>
      <c r="S27" t="e">
        <v>#REF!</v>
      </c>
      <c r="T27" t="e">
        <v>#REF!</v>
      </c>
      <c r="U27" t="e">
        <v>#REF!</v>
      </c>
      <c r="V27" t="e">
        <v>#REF!</v>
      </c>
      <c r="W27" t="e">
        <v>#REF!</v>
      </c>
      <c r="X27" t="e">
        <v>#REF!</v>
      </c>
      <c r="Y27" t="e">
        <v>#REF!</v>
      </c>
      <c r="Z27" t="e">
        <v>#REF!</v>
      </c>
      <c r="AA27" t="e">
        <v>#REF!</v>
      </c>
      <c r="AB27" t="e">
        <v>#REF!</v>
      </c>
      <c r="AC27" t="e">
        <v>#REF!</v>
      </c>
      <c r="AD27" t="e">
        <v>#REF!</v>
      </c>
      <c r="AE27" t="e">
        <v>#REF!</v>
      </c>
      <c r="AF27" t="e">
        <v>#REF!</v>
      </c>
      <c r="AG27" t="e">
        <v>#REF!</v>
      </c>
      <c r="AH27" t="e">
        <v>#REF!</v>
      </c>
      <c r="AI27" t="e">
        <v>#REF!</v>
      </c>
      <c r="AJ27" t="e">
        <v>#REF!</v>
      </c>
      <c r="AK27" t="e">
        <v>#REF!</v>
      </c>
      <c r="AL27" t="e">
        <v>#REF!</v>
      </c>
    </row>
    <row r="28" spans="2:38">
      <c r="B28" s="51" t="e">
        <v>#REF!</v>
      </c>
      <c r="C28" t="e">
        <v>#REF!</v>
      </c>
      <c r="D28" t="e">
        <v>#REF!</v>
      </c>
      <c r="E28" t="s">
        <v>6400</v>
      </c>
      <c r="F28">
        <v>72019</v>
      </c>
      <c r="G28" t="e">
        <v>#REF!</v>
      </c>
      <c r="I28" t="e">
        <v>#REF!</v>
      </c>
      <c r="J28" t="e">
        <v>#REF!</v>
      </c>
      <c r="K28" t="e">
        <v>#REF!</v>
      </c>
      <c r="L28" t="e">
        <v>#REF!</v>
      </c>
      <c r="M28" t="e">
        <v>#REF!</v>
      </c>
      <c r="N28" t="e">
        <v>#REF!</v>
      </c>
      <c r="O28" t="s">
        <v>6401</v>
      </c>
      <c r="P28" t="e">
        <v>#REF!</v>
      </c>
      <c r="Q28">
        <v>8140</v>
      </c>
      <c r="R28" t="str">
        <f t="shared" si="0"/>
        <v>INSTITUT TEKNOLOGI TELKOM SURABAYA</v>
      </c>
      <c r="S28" t="e">
        <v>#REF!</v>
      </c>
      <c r="T28" t="e">
        <v>#REF!</v>
      </c>
      <c r="U28" t="e">
        <v>#REF!</v>
      </c>
      <c r="V28" t="e">
        <v>#REF!</v>
      </c>
      <c r="W28" t="e">
        <v>#REF!</v>
      </c>
      <c r="X28" t="e">
        <v>#REF!</v>
      </c>
      <c r="Y28" t="e">
        <v>#REF!</v>
      </c>
      <c r="Z28" t="e">
        <v>#REF!</v>
      </c>
      <c r="AA28" t="e">
        <v>#REF!</v>
      </c>
      <c r="AB28" t="e">
        <v>#REF!</v>
      </c>
      <c r="AC28" t="e">
        <v>#REF!</v>
      </c>
      <c r="AD28" t="e">
        <v>#REF!</v>
      </c>
      <c r="AE28" t="e">
        <v>#REF!</v>
      </c>
      <c r="AF28" t="e">
        <v>#REF!</v>
      </c>
      <c r="AG28" t="e">
        <v>#REF!</v>
      </c>
      <c r="AH28" t="e">
        <v>#REF!</v>
      </c>
      <c r="AI28" t="e">
        <v>#REF!</v>
      </c>
      <c r="AJ28" t="e">
        <v>#REF!</v>
      </c>
      <c r="AK28" t="e">
        <v>#REF!</v>
      </c>
      <c r="AL28" t="e">
        <v>#REF!</v>
      </c>
    </row>
    <row r="29" spans="2:38">
      <c r="B29" s="51" t="e">
        <v>#REF!</v>
      </c>
      <c r="C29" t="e">
        <v>#REF!</v>
      </c>
      <c r="D29" t="e">
        <v>#REF!</v>
      </c>
      <c r="E29" t="s">
        <v>6400</v>
      </c>
      <c r="F29">
        <v>72019</v>
      </c>
      <c r="G29" t="e">
        <v>#REF!</v>
      </c>
      <c r="I29" t="e">
        <v>#REF!</v>
      </c>
      <c r="J29" t="e">
        <v>#REF!</v>
      </c>
      <c r="K29" t="e">
        <v>#REF!</v>
      </c>
      <c r="L29" t="e">
        <v>#REF!</v>
      </c>
      <c r="M29" t="e">
        <v>#REF!</v>
      </c>
      <c r="N29" t="e">
        <v>#REF!</v>
      </c>
      <c r="O29" t="s">
        <v>6401</v>
      </c>
      <c r="P29" t="e">
        <v>#REF!</v>
      </c>
      <c r="Q29">
        <v>8140</v>
      </c>
      <c r="R29" t="str">
        <f t="shared" si="0"/>
        <v>INSTITUT TEKNOLOGI TELKOM SURABAYA</v>
      </c>
      <c r="S29" t="e">
        <v>#REF!</v>
      </c>
      <c r="T29" t="e">
        <v>#REF!</v>
      </c>
      <c r="U29" t="e">
        <v>#REF!</v>
      </c>
      <c r="V29" t="e">
        <v>#REF!</v>
      </c>
      <c r="W29" t="e">
        <v>#REF!</v>
      </c>
      <c r="X29" t="e">
        <v>#REF!</v>
      </c>
      <c r="Y29" t="e">
        <v>#REF!</v>
      </c>
      <c r="Z29" t="e">
        <v>#REF!</v>
      </c>
      <c r="AA29" t="e">
        <v>#REF!</v>
      </c>
      <c r="AB29" t="e">
        <v>#REF!</v>
      </c>
      <c r="AC29" t="e">
        <v>#REF!</v>
      </c>
      <c r="AD29" t="e">
        <v>#REF!</v>
      </c>
      <c r="AE29" t="e">
        <v>#REF!</v>
      </c>
      <c r="AF29" t="e">
        <v>#REF!</v>
      </c>
      <c r="AG29" t="e">
        <v>#REF!</v>
      </c>
      <c r="AH29" t="e">
        <v>#REF!</v>
      </c>
      <c r="AI29" t="e">
        <v>#REF!</v>
      </c>
      <c r="AJ29" t="e">
        <v>#REF!</v>
      </c>
      <c r="AK29" t="e">
        <v>#REF!</v>
      </c>
      <c r="AL29" t="e">
        <v>#REF!</v>
      </c>
    </row>
    <row r="30" spans="2:38">
      <c r="B30" s="51" t="e">
        <v>#REF!</v>
      </c>
      <c r="C30" t="e">
        <v>#REF!</v>
      </c>
      <c r="D30" t="e">
        <v>#REF!</v>
      </c>
      <c r="E30" t="s">
        <v>6400</v>
      </c>
      <c r="F30">
        <v>72019</v>
      </c>
      <c r="G30" t="e">
        <v>#REF!</v>
      </c>
      <c r="I30" t="e">
        <v>#REF!</v>
      </c>
      <c r="J30" t="e">
        <v>#REF!</v>
      </c>
      <c r="K30" t="e">
        <v>#REF!</v>
      </c>
      <c r="L30" t="e">
        <v>#REF!</v>
      </c>
      <c r="M30" t="e">
        <v>#REF!</v>
      </c>
      <c r="N30" t="e">
        <v>#REF!</v>
      </c>
      <c r="O30" t="s">
        <v>6401</v>
      </c>
      <c r="P30" t="e">
        <v>#REF!</v>
      </c>
      <c r="Q30">
        <v>8140</v>
      </c>
      <c r="R30" t="str">
        <f t="shared" si="0"/>
        <v>INSTITUT TEKNOLOGI TELKOM SURABAYA</v>
      </c>
      <c r="S30" t="e">
        <v>#REF!</v>
      </c>
      <c r="T30" t="e">
        <v>#REF!</v>
      </c>
      <c r="U30" t="e">
        <v>#REF!</v>
      </c>
      <c r="V30" t="e">
        <v>#REF!</v>
      </c>
      <c r="W30" t="e">
        <v>#REF!</v>
      </c>
      <c r="X30" t="e">
        <v>#REF!</v>
      </c>
      <c r="Y30" t="e">
        <v>#REF!</v>
      </c>
      <c r="Z30" t="e">
        <v>#REF!</v>
      </c>
      <c r="AA30" t="e">
        <v>#REF!</v>
      </c>
      <c r="AB30" t="e">
        <v>#REF!</v>
      </c>
      <c r="AC30" t="e">
        <v>#REF!</v>
      </c>
      <c r="AD30" t="e">
        <v>#REF!</v>
      </c>
      <c r="AE30" t="e">
        <v>#REF!</v>
      </c>
      <c r="AF30" t="e">
        <v>#REF!</v>
      </c>
      <c r="AG30" t="e">
        <v>#REF!</v>
      </c>
      <c r="AH30" t="e">
        <v>#REF!</v>
      </c>
      <c r="AI30" t="e">
        <v>#REF!</v>
      </c>
      <c r="AJ30" t="e">
        <v>#REF!</v>
      </c>
      <c r="AK30" t="e">
        <v>#REF!</v>
      </c>
      <c r="AL30" t="e">
        <v>#REF!</v>
      </c>
    </row>
    <row r="31" spans="2:38">
      <c r="B31" s="51" t="e">
        <v>#REF!</v>
      </c>
      <c r="C31" t="e">
        <v>#REF!</v>
      </c>
      <c r="D31" t="e">
        <v>#REF!</v>
      </c>
      <c r="E31" t="s">
        <v>6400</v>
      </c>
      <c r="F31">
        <v>72019</v>
      </c>
      <c r="G31" t="e">
        <v>#REF!</v>
      </c>
      <c r="I31" t="e">
        <v>#REF!</v>
      </c>
      <c r="J31" t="e">
        <v>#REF!</v>
      </c>
      <c r="K31" t="e">
        <v>#REF!</v>
      </c>
      <c r="L31" t="e">
        <v>#REF!</v>
      </c>
      <c r="M31" t="e">
        <v>#REF!</v>
      </c>
      <c r="N31" t="e">
        <v>#REF!</v>
      </c>
      <c r="O31" t="s">
        <v>6401</v>
      </c>
      <c r="P31" t="e">
        <v>#REF!</v>
      </c>
      <c r="Q31">
        <v>8140</v>
      </c>
      <c r="R31" t="str">
        <f t="shared" si="0"/>
        <v>INSTITUT TEKNOLOGI TELKOM SURABAYA</v>
      </c>
      <c r="S31" t="e">
        <v>#REF!</v>
      </c>
      <c r="T31" t="e">
        <v>#REF!</v>
      </c>
      <c r="U31" t="e">
        <v>#REF!</v>
      </c>
      <c r="V31" t="e">
        <v>#REF!</v>
      </c>
      <c r="W31" t="e">
        <v>#REF!</v>
      </c>
      <c r="X31" t="e">
        <v>#REF!</v>
      </c>
      <c r="Y31" t="e">
        <v>#REF!</v>
      </c>
      <c r="Z31" t="e">
        <v>#REF!</v>
      </c>
      <c r="AA31" t="e">
        <v>#REF!</v>
      </c>
      <c r="AB31" t="e">
        <v>#REF!</v>
      </c>
      <c r="AC31" t="e">
        <v>#REF!</v>
      </c>
      <c r="AD31" t="e">
        <v>#REF!</v>
      </c>
      <c r="AE31" t="e">
        <v>#REF!</v>
      </c>
      <c r="AF31" t="e">
        <v>#REF!</v>
      </c>
      <c r="AG31" t="e">
        <v>#REF!</v>
      </c>
      <c r="AH31" t="e">
        <v>#REF!</v>
      </c>
      <c r="AI31" t="e">
        <v>#REF!</v>
      </c>
      <c r="AJ31" t="e">
        <v>#REF!</v>
      </c>
      <c r="AK31" t="e">
        <v>#REF!</v>
      </c>
      <c r="AL31" t="e">
        <v>#REF!</v>
      </c>
    </row>
    <row r="32" spans="2:38">
      <c r="B32" s="51" t="e">
        <v>#REF!</v>
      </c>
      <c r="C32" t="e">
        <v>#REF!</v>
      </c>
      <c r="D32" t="e">
        <v>#REF!</v>
      </c>
      <c r="E32" t="s">
        <v>6400</v>
      </c>
      <c r="F32">
        <v>72019</v>
      </c>
      <c r="G32" t="e">
        <v>#REF!</v>
      </c>
      <c r="I32" t="e">
        <v>#REF!</v>
      </c>
      <c r="J32" t="e">
        <v>#REF!</v>
      </c>
      <c r="K32" t="e">
        <v>#REF!</v>
      </c>
      <c r="L32" t="e">
        <v>#REF!</v>
      </c>
      <c r="M32" t="e">
        <v>#REF!</v>
      </c>
      <c r="N32" t="e">
        <v>#REF!</v>
      </c>
      <c r="O32" t="s">
        <v>6401</v>
      </c>
      <c r="P32" t="e">
        <v>#REF!</v>
      </c>
      <c r="Q32">
        <v>8140</v>
      </c>
      <c r="R32" t="str">
        <f t="shared" si="0"/>
        <v>INSTITUT TEKNOLOGI TELKOM SURABAYA</v>
      </c>
      <c r="S32" t="e">
        <v>#REF!</v>
      </c>
      <c r="T32" t="e">
        <v>#REF!</v>
      </c>
      <c r="U32" t="e">
        <v>#REF!</v>
      </c>
      <c r="V32" t="e">
        <v>#REF!</v>
      </c>
      <c r="W32" t="e">
        <v>#REF!</v>
      </c>
      <c r="X32" t="e">
        <v>#REF!</v>
      </c>
      <c r="Y32" t="e">
        <v>#REF!</v>
      </c>
      <c r="Z32" t="e">
        <v>#REF!</v>
      </c>
      <c r="AA32" t="e">
        <v>#REF!</v>
      </c>
      <c r="AB32" t="e">
        <v>#REF!</v>
      </c>
      <c r="AC32" t="e">
        <v>#REF!</v>
      </c>
      <c r="AD32" t="e">
        <v>#REF!</v>
      </c>
      <c r="AE32" t="e">
        <v>#REF!</v>
      </c>
      <c r="AF32" t="e">
        <v>#REF!</v>
      </c>
      <c r="AG32" t="e">
        <v>#REF!</v>
      </c>
      <c r="AH32" t="e">
        <v>#REF!</v>
      </c>
      <c r="AI32" t="e">
        <v>#REF!</v>
      </c>
      <c r="AJ32" t="e">
        <v>#REF!</v>
      </c>
      <c r="AK32" t="e">
        <v>#REF!</v>
      </c>
      <c r="AL32" t="e">
        <v>#REF!</v>
      </c>
    </row>
    <row r="33" spans="2:38">
      <c r="B33" s="51" t="e">
        <v>#REF!</v>
      </c>
      <c r="C33" t="e">
        <v>#REF!</v>
      </c>
      <c r="D33" t="e">
        <v>#REF!</v>
      </c>
      <c r="E33" t="s">
        <v>6400</v>
      </c>
      <c r="F33">
        <v>72019</v>
      </c>
      <c r="G33" t="e">
        <v>#REF!</v>
      </c>
      <c r="I33" t="e">
        <v>#REF!</v>
      </c>
      <c r="J33" t="e">
        <v>#REF!</v>
      </c>
      <c r="K33" t="e">
        <v>#REF!</v>
      </c>
      <c r="L33" t="e">
        <v>#REF!</v>
      </c>
      <c r="M33" t="e">
        <v>#REF!</v>
      </c>
      <c r="N33" t="e">
        <v>#REF!</v>
      </c>
      <c r="O33" t="s">
        <v>6401</v>
      </c>
      <c r="P33" t="e">
        <v>#REF!</v>
      </c>
      <c r="Q33">
        <v>8140</v>
      </c>
      <c r="R33" t="str">
        <f t="shared" si="0"/>
        <v>INSTITUT TEKNOLOGI TELKOM SURABAYA</v>
      </c>
      <c r="S33" t="e">
        <v>#REF!</v>
      </c>
      <c r="T33" t="e">
        <v>#REF!</v>
      </c>
      <c r="U33" t="e">
        <v>#REF!</v>
      </c>
      <c r="V33" t="e">
        <v>#REF!</v>
      </c>
      <c r="W33" t="e">
        <v>#REF!</v>
      </c>
      <c r="X33" t="e">
        <v>#REF!</v>
      </c>
      <c r="Y33" t="e">
        <v>#REF!</v>
      </c>
      <c r="Z33" t="e">
        <v>#REF!</v>
      </c>
      <c r="AA33" t="e">
        <v>#REF!</v>
      </c>
      <c r="AB33" t="e">
        <v>#REF!</v>
      </c>
      <c r="AC33" t="e">
        <v>#REF!</v>
      </c>
      <c r="AD33" t="e">
        <v>#REF!</v>
      </c>
      <c r="AE33" t="e">
        <v>#REF!</v>
      </c>
      <c r="AF33" t="e">
        <v>#REF!</v>
      </c>
      <c r="AG33" t="e">
        <v>#REF!</v>
      </c>
      <c r="AH33" t="e">
        <v>#REF!</v>
      </c>
      <c r="AI33" t="e">
        <v>#REF!</v>
      </c>
      <c r="AJ33" t="e">
        <v>#REF!</v>
      </c>
      <c r="AK33" t="e">
        <v>#REF!</v>
      </c>
      <c r="AL33" t="e">
        <v>#REF!</v>
      </c>
    </row>
    <row r="34" spans="2:38">
      <c r="B34" s="51" t="e">
        <v>#REF!</v>
      </c>
      <c r="C34" t="e">
        <v>#REF!</v>
      </c>
      <c r="D34" t="e">
        <v>#REF!</v>
      </c>
      <c r="E34" t="s">
        <v>6400</v>
      </c>
      <c r="F34">
        <v>72019</v>
      </c>
      <c r="G34" t="e">
        <v>#REF!</v>
      </c>
      <c r="I34" t="e">
        <v>#REF!</v>
      </c>
      <c r="J34" t="e">
        <v>#REF!</v>
      </c>
      <c r="K34" t="e">
        <v>#REF!</v>
      </c>
      <c r="L34" t="e">
        <v>#REF!</v>
      </c>
      <c r="M34" t="e">
        <v>#REF!</v>
      </c>
      <c r="N34" t="e">
        <v>#REF!</v>
      </c>
      <c r="O34" t="s">
        <v>6401</v>
      </c>
      <c r="P34" t="e">
        <v>#REF!</v>
      </c>
      <c r="Q34">
        <v>8140</v>
      </c>
      <c r="R34" t="str">
        <f t="shared" si="0"/>
        <v>INSTITUT TEKNOLOGI TELKOM SURABAYA</v>
      </c>
      <c r="S34" t="e">
        <v>#REF!</v>
      </c>
      <c r="T34" t="e">
        <v>#REF!</v>
      </c>
      <c r="U34" t="e">
        <v>#REF!</v>
      </c>
      <c r="V34" t="e">
        <v>#REF!</v>
      </c>
      <c r="W34" t="e">
        <v>#REF!</v>
      </c>
      <c r="X34" t="e">
        <v>#REF!</v>
      </c>
      <c r="Y34" t="e">
        <v>#REF!</v>
      </c>
      <c r="Z34" t="e">
        <v>#REF!</v>
      </c>
      <c r="AA34" t="e">
        <v>#REF!</v>
      </c>
      <c r="AB34" t="e">
        <v>#REF!</v>
      </c>
      <c r="AC34" t="e">
        <v>#REF!</v>
      </c>
      <c r="AD34" t="e">
        <v>#REF!</v>
      </c>
      <c r="AE34" t="e">
        <v>#REF!</v>
      </c>
      <c r="AF34" t="e">
        <v>#REF!</v>
      </c>
      <c r="AG34" t="e">
        <v>#REF!</v>
      </c>
      <c r="AH34" t="e">
        <v>#REF!</v>
      </c>
      <c r="AI34" t="e">
        <v>#REF!</v>
      </c>
      <c r="AJ34" t="e">
        <v>#REF!</v>
      </c>
      <c r="AK34" t="e">
        <v>#REF!</v>
      </c>
      <c r="AL34" t="e">
        <v>#REF!</v>
      </c>
    </row>
    <row r="35" spans="2:38">
      <c r="B35" s="51" t="e">
        <v>#REF!</v>
      </c>
      <c r="C35" t="e">
        <v>#REF!</v>
      </c>
      <c r="D35" t="e">
        <v>#REF!</v>
      </c>
      <c r="E35" t="s">
        <v>6400</v>
      </c>
      <c r="F35">
        <v>72019</v>
      </c>
      <c r="G35" t="e">
        <v>#REF!</v>
      </c>
      <c r="I35" t="e">
        <v>#REF!</v>
      </c>
      <c r="J35" t="e">
        <v>#REF!</v>
      </c>
      <c r="K35" t="e">
        <v>#REF!</v>
      </c>
      <c r="L35" t="e">
        <v>#REF!</v>
      </c>
      <c r="M35" t="e">
        <v>#REF!</v>
      </c>
      <c r="N35" t="e">
        <v>#REF!</v>
      </c>
      <c r="O35" t="s">
        <v>6401</v>
      </c>
      <c r="P35" t="e">
        <v>#REF!</v>
      </c>
      <c r="Q35">
        <v>8140</v>
      </c>
      <c r="R35" t="str">
        <f t="shared" si="0"/>
        <v>INSTITUT TEKNOLOGI TELKOM SURABAYA</v>
      </c>
      <c r="S35" t="e">
        <v>#REF!</v>
      </c>
      <c r="T35" t="e">
        <v>#REF!</v>
      </c>
      <c r="U35" t="e">
        <v>#REF!</v>
      </c>
      <c r="V35" t="e">
        <v>#REF!</v>
      </c>
      <c r="W35" t="e">
        <v>#REF!</v>
      </c>
      <c r="X35" t="e">
        <v>#REF!</v>
      </c>
      <c r="Y35" t="e">
        <v>#REF!</v>
      </c>
      <c r="Z35" t="e">
        <v>#REF!</v>
      </c>
      <c r="AA35" t="e">
        <v>#REF!</v>
      </c>
      <c r="AB35" t="e">
        <v>#REF!</v>
      </c>
      <c r="AC35" t="e">
        <v>#REF!</v>
      </c>
      <c r="AD35" t="e">
        <v>#REF!</v>
      </c>
      <c r="AE35" t="e">
        <v>#REF!</v>
      </c>
      <c r="AF35" t="e">
        <v>#REF!</v>
      </c>
      <c r="AG35" t="e">
        <v>#REF!</v>
      </c>
      <c r="AH35" t="e">
        <v>#REF!</v>
      </c>
      <c r="AI35" t="e">
        <v>#REF!</v>
      </c>
      <c r="AJ35" t="e">
        <v>#REF!</v>
      </c>
      <c r="AK35" t="e">
        <v>#REF!</v>
      </c>
      <c r="AL35" t="e">
        <v>#REF!</v>
      </c>
    </row>
    <row r="36" spans="2:38">
      <c r="B36" s="51" t="e">
        <v>#REF!</v>
      </c>
      <c r="C36" t="e">
        <v>#REF!</v>
      </c>
      <c r="D36" t="e">
        <v>#REF!</v>
      </c>
      <c r="E36" t="s">
        <v>6400</v>
      </c>
      <c r="F36">
        <v>72019</v>
      </c>
      <c r="G36" t="e">
        <v>#REF!</v>
      </c>
      <c r="I36" t="e">
        <v>#REF!</v>
      </c>
      <c r="J36" t="e">
        <v>#REF!</v>
      </c>
      <c r="K36" t="e">
        <v>#REF!</v>
      </c>
      <c r="L36" t="e">
        <v>#REF!</v>
      </c>
      <c r="M36" t="e">
        <v>#REF!</v>
      </c>
      <c r="N36" t="e">
        <v>#REF!</v>
      </c>
      <c r="O36" t="s">
        <v>6401</v>
      </c>
      <c r="P36" t="e">
        <v>#REF!</v>
      </c>
      <c r="Q36">
        <v>8140</v>
      </c>
      <c r="R36" t="str">
        <f t="shared" si="0"/>
        <v>INSTITUT TEKNOLOGI TELKOM SURABAYA</v>
      </c>
      <c r="S36" t="e">
        <v>#REF!</v>
      </c>
      <c r="T36" t="e">
        <v>#REF!</v>
      </c>
      <c r="U36" t="e">
        <v>#REF!</v>
      </c>
      <c r="V36" t="e">
        <v>#REF!</v>
      </c>
      <c r="W36" t="e">
        <v>#REF!</v>
      </c>
      <c r="X36" t="e">
        <v>#REF!</v>
      </c>
      <c r="Y36" t="e">
        <v>#REF!</v>
      </c>
      <c r="Z36" t="e">
        <v>#REF!</v>
      </c>
      <c r="AA36" t="e">
        <v>#REF!</v>
      </c>
      <c r="AB36" t="e">
        <v>#REF!</v>
      </c>
      <c r="AC36" t="e">
        <v>#REF!</v>
      </c>
      <c r="AD36" t="e">
        <v>#REF!</v>
      </c>
      <c r="AE36" t="e">
        <v>#REF!</v>
      </c>
      <c r="AF36" t="e">
        <v>#REF!</v>
      </c>
      <c r="AG36" t="e">
        <v>#REF!</v>
      </c>
      <c r="AH36" t="e">
        <v>#REF!</v>
      </c>
      <c r="AI36" t="e">
        <v>#REF!</v>
      </c>
      <c r="AJ36" t="e">
        <v>#REF!</v>
      </c>
      <c r="AK36" t="e">
        <v>#REF!</v>
      </c>
      <c r="AL36" t="e">
        <v>#REF!</v>
      </c>
    </row>
    <row r="37" spans="2:38">
      <c r="B37" s="51" t="e">
        <v>#REF!</v>
      </c>
      <c r="C37" t="e">
        <v>#REF!</v>
      </c>
      <c r="D37" t="e">
        <v>#REF!</v>
      </c>
      <c r="E37" t="s">
        <v>6400</v>
      </c>
      <c r="F37">
        <v>72019</v>
      </c>
      <c r="G37" t="e">
        <v>#REF!</v>
      </c>
      <c r="I37" t="e">
        <v>#REF!</v>
      </c>
      <c r="J37" t="e">
        <v>#REF!</v>
      </c>
      <c r="K37" t="e">
        <v>#REF!</v>
      </c>
      <c r="L37" t="e">
        <v>#REF!</v>
      </c>
      <c r="M37" t="e">
        <v>#REF!</v>
      </c>
      <c r="N37" t="e">
        <v>#REF!</v>
      </c>
      <c r="O37" t="s">
        <v>6401</v>
      </c>
      <c r="P37" t="e">
        <v>#REF!</v>
      </c>
      <c r="Q37">
        <v>8140</v>
      </c>
      <c r="R37" t="str">
        <f t="shared" si="0"/>
        <v>INSTITUT TEKNOLOGI TELKOM SURABAYA</v>
      </c>
      <c r="S37" t="e">
        <v>#REF!</v>
      </c>
      <c r="T37" t="e">
        <v>#REF!</v>
      </c>
      <c r="U37" t="e">
        <v>#REF!</v>
      </c>
      <c r="V37" t="e">
        <v>#REF!</v>
      </c>
      <c r="W37" t="e">
        <v>#REF!</v>
      </c>
      <c r="X37" t="e">
        <v>#REF!</v>
      </c>
      <c r="Y37" t="e">
        <v>#REF!</v>
      </c>
      <c r="Z37" t="e">
        <v>#REF!</v>
      </c>
      <c r="AA37" t="e">
        <v>#REF!</v>
      </c>
      <c r="AB37" t="e">
        <v>#REF!</v>
      </c>
      <c r="AC37" t="e">
        <v>#REF!</v>
      </c>
      <c r="AD37" t="e">
        <v>#REF!</v>
      </c>
      <c r="AE37" t="e">
        <v>#REF!</v>
      </c>
      <c r="AF37" t="e">
        <v>#REF!</v>
      </c>
      <c r="AG37" t="e">
        <v>#REF!</v>
      </c>
      <c r="AH37" t="e">
        <v>#REF!</v>
      </c>
      <c r="AI37" t="e">
        <v>#REF!</v>
      </c>
      <c r="AJ37" t="e">
        <v>#REF!</v>
      </c>
      <c r="AK37" t="e">
        <v>#REF!</v>
      </c>
      <c r="AL37" t="e">
        <v>#REF!</v>
      </c>
    </row>
    <row r="38" spans="2:38">
      <c r="B38" s="51" t="e">
        <v>#REF!</v>
      </c>
      <c r="C38" t="e">
        <v>#REF!</v>
      </c>
      <c r="D38" t="e">
        <v>#REF!</v>
      </c>
      <c r="E38" t="s">
        <v>6400</v>
      </c>
      <c r="F38">
        <v>72019</v>
      </c>
      <c r="G38" t="e">
        <v>#REF!</v>
      </c>
      <c r="I38" t="e">
        <v>#REF!</v>
      </c>
      <c r="J38" t="e">
        <v>#REF!</v>
      </c>
      <c r="K38" t="e">
        <v>#REF!</v>
      </c>
      <c r="L38" t="e">
        <v>#REF!</v>
      </c>
      <c r="M38" t="e">
        <v>#REF!</v>
      </c>
      <c r="N38" t="e">
        <v>#REF!</v>
      </c>
      <c r="O38" t="s">
        <v>6401</v>
      </c>
      <c r="P38" t="e">
        <v>#REF!</v>
      </c>
      <c r="Q38">
        <v>8140</v>
      </c>
      <c r="R38" t="str">
        <f t="shared" si="0"/>
        <v>INSTITUT TEKNOLOGI TELKOM SURABAYA</v>
      </c>
      <c r="S38" t="e">
        <v>#REF!</v>
      </c>
      <c r="T38" t="e">
        <v>#REF!</v>
      </c>
      <c r="U38" t="e">
        <v>#REF!</v>
      </c>
      <c r="V38" t="e">
        <v>#REF!</v>
      </c>
      <c r="W38" t="e">
        <v>#REF!</v>
      </c>
      <c r="X38" t="e">
        <v>#REF!</v>
      </c>
      <c r="Y38" t="e">
        <v>#REF!</v>
      </c>
      <c r="Z38" t="e">
        <v>#REF!</v>
      </c>
      <c r="AA38" t="e">
        <v>#REF!</v>
      </c>
      <c r="AB38" t="e">
        <v>#REF!</v>
      </c>
      <c r="AC38" t="e">
        <v>#REF!</v>
      </c>
      <c r="AD38" t="e">
        <v>#REF!</v>
      </c>
      <c r="AE38" t="e">
        <v>#REF!</v>
      </c>
      <c r="AF38" t="e">
        <v>#REF!</v>
      </c>
      <c r="AG38" t="e">
        <v>#REF!</v>
      </c>
      <c r="AH38" t="e">
        <v>#REF!</v>
      </c>
      <c r="AI38" t="e">
        <v>#REF!</v>
      </c>
      <c r="AJ38" t="e">
        <v>#REF!</v>
      </c>
      <c r="AK38" t="e">
        <v>#REF!</v>
      </c>
      <c r="AL38" t="e">
        <v>#REF!</v>
      </c>
    </row>
    <row r="39" spans="2:38">
      <c r="B39" s="51" t="e">
        <v>#REF!</v>
      </c>
      <c r="C39" t="e">
        <v>#REF!</v>
      </c>
      <c r="D39" t="e">
        <v>#REF!</v>
      </c>
      <c r="E39" t="s">
        <v>6400</v>
      </c>
      <c r="F39">
        <v>72019</v>
      </c>
      <c r="G39" t="e">
        <v>#REF!</v>
      </c>
      <c r="I39" t="e">
        <v>#REF!</v>
      </c>
      <c r="J39" t="e">
        <v>#REF!</v>
      </c>
      <c r="K39" t="e">
        <v>#REF!</v>
      </c>
      <c r="L39" t="e">
        <v>#REF!</v>
      </c>
      <c r="M39" t="e">
        <v>#REF!</v>
      </c>
      <c r="N39" t="e">
        <v>#REF!</v>
      </c>
      <c r="O39" t="s">
        <v>6401</v>
      </c>
      <c r="P39" t="e">
        <v>#REF!</v>
      </c>
      <c r="Q39">
        <v>8140</v>
      </c>
      <c r="R39" t="str">
        <f t="shared" si="0"/>
        <v>INSTITUT TEKNOLOGI TELKOM SURABAYA</v>
      </c>
      <c r="S39" t="e">
        <v>#REF!</v>
      </c>
      <c r="T39" t="e">
        <v>#REF!</v>
      </c>
      <c r="U39" t="e">
        <v>#REF!</v>
      </c>
      <c r="V39" t="e">
        <v>#REF!</v>
      </c>
      <c r="W39" t="e">
        <v>#REF!</v>
      </c>
      <c r="X39" t="e">
        <v>#REF!</v>
      </c>
      <c r="Y39" t="e">
        <v>#REF!</v>
      </c>
      <c r="Z39" t="e">
        <v>#REF!</v>
      </c>
      <c r="AA39" t="e">
        <v>#REF!</v>
      </c>
      <c r="AB39" t="e">
        <v>#REF!</v>
      </c>
      <c r="AC39" t="e">
        <v>#REF!</v>
      </c>
      <c r="AD39" t="e">
        <v>#REF!</v>
      </c>
      <c r="AE39" t="e">
        <v>#REF!</v>
      </c>
      <c r="AF39" t="e">
        <v>#REF!</v>
      </c>
      <c r="AG39" t="e">
        <v>#REF!</v>
      </c>
      <c r="AH39" t="e">
        <v>#REF!</v>
      </c>
      <c r="AI39" t="e">
        <v>#REF!</v>
      </c>
      <c r="AJ39" t="e">
        <v>#REF!</v>
      </c>
      <c r="AK39" t="e">
        <v>#REF!</v>
      </c>
      <c r="AL39" t="e">
        <v>#REF!</v>
      </c>
    </row>
    <row r="40" spans="2:38">
      <c r="B40" s="51" t="e">
        <v>#REF!</v>
      </c>
      <c r="C40" t="e">
        <v>#REF!</v>
      </c>
      <c r="D40" t="e">
        <v>#REF!</v>
      </c>
      <c r="E40" t="s">
        <v>6400</v>
      </c>
      <c r="F40">
        <v>72019</v>
      </c>
      <c r="G40" t="e">
        <v>#REF!</v>
      </c>
      <c r="I40" t="e">
        <v>#REF!</v>
      </c>
      <c r="J40" t="e">
        <v>#REF!</v>
      </c>
      <c r="K40" t="e">
        <v>#REF!</v>
      </c>
      <c r="L40" t="e">
        <v>#REF!</v>
      </c>
      <c r="M40" t="e">
        <v>#REF!</v>
      </c>
      <c r="N40" t="e">
        <v>#REF!</v>
      </c>
      <c r="O40" t="s">
        <v>6401</v>
      </c>
      <c r="P40" t="e">
        <v>#REF!</v>
      </c>
      <c r="Q40">
        <v>8140</v>
      </c>
      <c r="R40" t="str">
        <f t="shared" si="0"/>
        <v>INSTITUT TEKNOLOGI TELKOM SURABAYA</v>
      </c>
      <c r="S40" t="e">
        <v>#REF!</v>
      </c>
      <c r="T40" t="e">
        <v>#REF!</v>
      </c>
      <c r="U40" t="e">
        <v>#REF!</v>
      </c>
      <c r="V40" t="e">
        <v>#REF!</v>
      </c>
      <c r="W40" t="e">
        <v>#REF!</v>
      </c>
      <c r="X40" t="e">
        <v>#REF!</v>
      </c>
      <c r="Y40" t="e">
        <v>#REF!</v>
      </c>
      <c r="Z40" t="e">
        <v>#REF!</v>
      </c>
      <c r="AA40" t="e">
        <v>#REF!</v>
      </c>
      <c r="AB40" t="e">
        <v>#REF!</v>
      </c>
      <c r="AC40" t="e">
        <v>#REF!</v>
      </c>
      <c r="AD40" t="e">
        <v>#REF!</v>
      </c>
      <c r="AE40" t="e">
        <v>#REF!</v>
      </c>
      <c r="AF40" t="e">
        <v>#REF!</v>
      </c>
      <c r="AG40" t="e">
        <v>#REF!</v>
      </c>
      <c r="AH40" t="e">
        <v>#REF!</v>
      </c>
      <c r="AI40" t="e">
        <v>#REF!</v>
      </c>
      <c r="AJ40" t="e">
        <v>#REF!</v>
      </c>
      <c r="AK40" t="e">
        <v>#REF!</v>
      </c>
      <c r="AL40" t="e">
        <v>#REF!</v>
      </c>
    </row>
    <row r="41" spans="2:38">
      <c r="B41" s="51" t="e">
        <v>#REF!</v>
      </c>
      <c r="C41" t="e">
        <v>#REF!</v>
      </c>
      <c r="D41" t="e">
        <v>#REF!</v>
      </c>
      <c r="E41" t="s">
        <v>6400</v>
      </c>
      <c r="F41">
        <v>72019</v>
      </c>
      <c r="G41" t="e">
        <v>#REF!</v>
      </c>
      <c r="I41" t="e">
        <v>#REF!</v>
      </c>
      <c r="J41" t="e">
        <v>#REF!</v>
      </c>
      <c r="K41" t="e">
        <v>#REF!</v>
      </c>
      <c r="L41" t="e">
        <v>#REF!</v>
      </c>
      <c r="M41" t="e">
        <v>#REF!</v>
      </c>
      <c r="N41" t="e">
        <v>#REF!</v>
      </c>
      <c r="O41" t="s">
        <v>6401</v>
      </c>
      <c r="P41" t="e">
        <v>#REF!</v>
      </c>
      <c r="Q41">
        <v>8140</v>
      </c>
      <c r="R41" t="str">
        <f t="shared" si="0"/>
        <v>INSTITUT TEKNOLOGI TELKOM SURABAYA</v>
      </c>
      <c r="S41" t="e">
        <v>#REF!</v>
      </c>
      <c r="T41" t="e">
        <v>#REF!</v>
      </c>
      <c r="U41" t="e">
        <v>#REF!</v>
      </c>
      <c r="V41" t="e">
        <v>#REF!</v>
      </c>
      <c r="W41" t="e">
        <v>#REF!</v>
      </c>
      <c r="X41" t="e">
        <v>#REF!</v>
      </c>
      <c r="Y41" t="e">
        <v>#REF!</v>
      </c>
      <c r="Z41" t="e">
        <v>#REF!</v>
      </c>
      <c r="AA41" t="e">
        <v>#REF!</v>
      </c>
      <c r="AB41" t="e">
        <v>#REF!</v>
      </c>
      <c r="AC41" t="e">
        <v>#REF!</v>
      </c>
      <c r="AD41" t="e">
        <v>#REF!</v>
      </c>
      <c r="AE41" t="e">
        <v>#REF!</v>
      </c>
      <c r="AF41" t="e">
        <v>#REF!</v>
      </c>
      <c r="AG41" t="e">
        <v>#REF!</v>
      </c>
      <c r="AH41" t="e">
        <v>#REF!</v>
      </c>
      <c r="AI41" t="e">
        <v>#REF!</v>
      </c>
      <c r="AJ41" t="e">
        <v>#REF!</v>
      </c>
      <c r="AK41" t="e">
        <v>#REF!</v>
      </c>
      <c r="AL41" t="e">
        <v>#REF!</v>
      </c>
    </row>
    <row r="42" spans="2:38">
      <c r="B42" s="51" t="e">
        <v>#REF!</v>
      </c>
      <c r="C42" t="e">
        <v>#REF!</v>
      </c>
      <c r="D42" t="e">
        <v>#REF!</v>
      </c>
      <c r="E42" t="s">
        <v>6400</v>
      </c>
      <c r="F42">
        <v>72019</v>
      </c>
      <c r="G42" t="e">
        <v>#REF!</v>
      </c>
      <c r="I42" t="e">
        <v>#REF!</v>
      </c>
      <c r="J42" t="e">
        <v>#REF!</v>
      </c>
      <c r="K42" t="e">
        <v>#REF!</v>
      </c>
      <c r="L42" t="e">
        <v>#REF!</v>
      </c>
      <c r="M42" t="e">
        <v>#REF!</v>
      </c>
      <c r="N42" t="e">
        <v>#REF!</v>
      </c>
      <c r="O42" t="s">
        <v>6401</v>
      </c>
      <c r="P42" t="e">
        <v>#REF!</v>
      </c>
      <c r="Q42">
        <v>8140</v>
      </c>
      <c r="R42" t="str">
        <f t="shared" si="0"/>
        <v>INSTITUT TEKNOLOGI TELKOM SURABAYA</v>
      </c>
      <c r="S42" t="e">
        <v>#REF!</v>
      </c>
      <c r="T42" t="e">
        <v>#REF!</v>
      </c>
      <c r="U42" t="e">
        <v>#REF!</v>
      </c>
      <c r="V42" t="e">
        <v>#REF!</v>
      </c>
      <c r="W42" t="e">
        <v>#REF!</v>
      </c>
      <c r="X42" t="e">
        <v>#REF!</v>
      </c>
      <c r="Y42" t="e">
        <v>#REF!</v>
      </c>
      <c r="Z42" t="e">
        <v>#REF!</v>
      </c>
      <c r="AA42" t="e">
        <v>#REF!</v>
      </c>
      <c r="AB42" t="e">
        <v>#REF!</v>
      </c>
      <c r="AC42" t="e">
        <v>#REF!</v>
      </c>
      <c r="AD42" t="e">
        <v>#REF!</v>
      </c>
      <c r="AE42" t="e">
        <v>#REF!</v>
      </c>
      <c r="AF42" t="e">
        <v>#REF!</v>
      </c>
      <c r="AG42" t="e">
        <v>#REF!</v>
      </c>
      <c r="AH42" t="e">
        <v>#REF!</v>
      </c>
      <c r="AI42" t="e">
        <v>#REF!</v>
      </c>
      <c r="AJ42" t="e">
        <v>#REF!</v>
      </c>
      <c r="AK42" t="e">
        <v>#REF!</v>
      </c>
      <c r="AL42" t="e">
        <v>#REF!</v>
      </c>
    </row>
    <row r="43" spans="2:38">
      <c r="B43" s="51" t="e">
        <v>#REF!</v>
      </c>
      <c r="C43" t="e">
        <v>#REF!</v>
      </c>
      <c r="D43" t="e">
        <v>#REF!</v>
      </c>
      <c r="E43" t="s">
        <v>6400</v>
      </c>
      <c r="F43">
        <v>72019</v>
      </c>
      <c r="G43" t="e">
        <v>#REF!</v>
      </c>
      <c r="I43" t="e">
        <v>#REF!</v>
      </c>
      <c r="J43" t="e">
        <v>#REF!</v>
      </c>
      <c r="K43" t="e">
        <v>#REF!</v>
      </c>
      <c r="L43" t="e">
        <v>#REF!</v>
      </c>
      <c r="M43" t="e">
        <v>#REF!</v>
      </c>
      <c r="N43" t="e">
        <v>#REF!</v>
      </c>
      <c r="O43" t="s">
        <v>6401</v>
      </c>
      <c r="P43" t="e">
        <v>#REF!</v>
      </c>
      <c r="Q43">
        <v>8140</v>
      </c>
      <c r="R43" t="str">
        <f t="shared" si="0"/>
        <v>INSTITUT TEKNOLOGI TELKOM SURABAYA</v>
      </c>
      <c r="S43" t="e">
        <v>#REF!</v>
      </c>
      <c r="T43" t="e">
        <v>#REF!</v>
      </c>
      <c r="U43" t="e">
        <v>#REF!</v>
      </c>
      <c r="V43" t="e">
        <v>#REF!</v>
      </c>
      <c r="W43" t="e">
        <v>#REF!</v>
      </c>
      <c r="X43" t="e">
        <v>#REF!</v>
      </c>
      <c r="Y43" t="e">
        <v>#REF!</v>
      </c>
      <c r="Z43" t="e">
        <v>#REF!</v>
      </c>
      <c r="AA43" t="e">
        <v>#REF!</v>
      </c>
      <c r="AB43" t="e">
        <v>#REF!</v>
      </c>
      <c r="AC43" t="e">
        <v>#REF!</v>
      </c>
      <c r="AD43" t="e">
        <v>#REF!</v>
      </c>
      <c r="AE43" t="e">
        <v>#REF!</v>
      </c>
      <c r="AF43" t="e">
        <v>#REF!</v>
      </c>
      <c r="AG43" t="e">
        <v>#REF!</v>
      </c>
      <c r="AH43" t="e">
        <v>#REF!</v>
      </c>
      <c r="AI43" t="e">
        <v>#REF!</v>
      </c>
      <c r="AJ43" t="e">
        <v>#REF!</v>
      </c>
      <c r="AK43" t="e">
        <v>#REF!</v>
      </c>
      <c r="AL43" t="e">
        <v>#REF!</v>
      </c>
    </row>
    <row r="44" spans="2:38">
      <c r="B44" s="51" t="e">
        <v>#REF!</v>
      </c>
      <c r="C44" t="e">
        <v>#REF!</v>
      </c>
      <c r="D44" t="e">
        <v>#REF!</v>
      </c>
      <c r="E44" t="s">
        <v>6400</v>
      </c>
      <c r="F44">
        <v>72019</v>
      </c>
      <c r="G44" t="e">
        <v>#REF!</v>
      </c>
      <c r="I44" t="e">
        <v>#REF!</v>
      </c>
      <c r="J44" t="e">
        <v>#REF!</v>
      </c>
      <c r="K44" t="e">
        <v>#REF!</v>
      </c>
      <c r="L44" t="e">
        <v>#REF!</v>
      </c>
      <c r="M44" t="e">
        <v>#REF!</v>
      </c>
      <c r="N44" t="e">
        <v>#REF!</v>
      </c>
      <c r="O44" t="s">
        <v>6401</v>
      </c>
      <c r="P44" t="e">
        <v>#REF!</v>
      </c>
      <c r="Q44">
        <v>8140</v>
      </c>
      <c r="R44" t="str">
        <f t="shared" si="0"/>
        <v>INSTITUT TEKNOLOGI TELKOM SURABAYA</v>
      </c>
      <c r="S44" t="e">
        <v>#REF!</v>
      </c>
      <c r="T44" t="e">
        <v>#REF!</v>
      </c>
      <c r="U44" t="e">
        <v>#REF!</v>
      </c>
      <c r="V44" t="e">
        <v>#REF!</v>
      </c>
      <c r="W44" t="e">
        <v>#REF!</v>
      </c>
      <c r="X44" t="e">
        <v>#REF!</v>
      </c>
      <c r="Y44" t="e">
        <v>#REF!</v>
      </c>
      <c r="Z44" t="e">
        <v>#REF!</v>
      </c>
      <c r="AA44" t="e">
        <v>#REF!</v>
      </c>
      <c r="AB44" t="e">
        <v>#REF!</v>
      </c>
      <c r="AC44" t="e">
        <v>#REF!</v>
      </c>
      <c r="AD44" t="e">
        <v>#REF!</v>
      </c>
      <c r="AE44" t="e">
        <v>#REF!</v>
      </c>
      <c r="AF44" t="e">
        <v>#REF!</v>
      </c>
      <c r="AG44" t="e">
        <v>#REF!</v>
      </c>
      <c r="AH44" t="e">
        <v>#REF!</v>
      </c>
      <c r="AI44" t="e">
        <v>#REF!</v>
      </c>
      <c r="AJ44" t="e">
        <v>#REF!</v>
      </c>
      <c r="AK44" t="e">
        <v>#REF!</v>
      </c>
      <c r="AL44" t="e">
        <v>#REF!</v>
      </c>
    </row>
    <row r="45" spans="2:38">
      <c r="B45" s="51" t="e">
        <v>#REF!</v>
      </c>
      <c r="C45" t="e">
        <v>#REF!</v>
      </c>
      <c r="D45" t="e">
        <v>#REF!</v>
      </c>
      <c r="E45" t="s">
        <v>6400</v>
      </c>
      <c r="F45">
        <v>72019</v>
      </c>
      <c r="G45" t="e">
        <v>#REF!</v>
      </c>
      <c r="I45" t="e">
        <v>#REF!</v>
      </c>
      <c r="J45" t="e">
        <v>#REF!</v>
      </c>
      <c r="K45" t="e">
        <v>#REF!</v>
      </c>
      <c r="L45" t="e">
        <v>#REF!</v>
      </c>
      <c r="M45" t="e">
        <v>#REF!</v>
      </c>
      <c r="N45" t="e">
        <v>#REF!</v>
      </c>
      <c r="O45" t="s">
        <v>6401</v>
      </c>
      <c r="P45" t="e">
        <v>#REF!</v>
      </c>
      <c r="Q45">
        <v>8140</v>
      </c>
      <c r="R45" t="str">
        <f t="shared" si="0"/>
        <v>INSTITUT TEKNOLOGI TELKOM SURABAYA</v>
      </c>
      <c r="S45" t="e">
        <v>#REF!</v>
      </c>
      <c r="T45" t="e">
        <v>#REF!</v>
      </c>
      <c r="U45" t="e">
        <v>#REF!</v>
      </c>
      <c r="V45" t="e">
        <v>#REF!</v>
      </c>
      <c r="W45" t="e">
        <v>#REF!</v>
      </c>
      <c r="X45" t="e">
        <v>#REF!</v>
      </c>
      <c r="Y45" t="e">
        <v>#REF!</v>
      </c>
      <c r="Z45" t="e">
        <v>#REF!</v>
      </c>
      <c r="AA45" t="e">
        <v>#REF!</v>
      </c>
      <c r="AB45" t="e">
        <v>#REF!</v>
      </c>
      <c r="AC45" t="e">
        <v>#REF!</v>
      </c>
      <c r="AD45" t="e">
        <v>#REF!</v>
      </c>
      <c r="AE45" t="e">
        <v>#REF!</v>
      </c>
      <c r="AF45" t="e">
        <v>#REF!</v>
      </c>
      <c r="AG45" t="e">
        <v>#REF!</v>
      </c>
      <c r="AH45" t="e">
        <v>#REF!</v>
      </c>
      <c r="AI45" t="e">
        <v>#REF!</v>
      </c>
      <c r="AJ45" t="e">
        <v>#REF!</v>
      </c>
      <c r="AK45" t="e">
        <v>#REF!</v>
      </c>
      <c r="AL45" t="e">
        <v>#REF!</v>
      </c>
    </row>
    <row r="46" spans="2:38">
      <c r="B46" s="51" t="e">
        <v>#REF!</v>
      </c>
      <c r="C46" t="e">
        <v>#REF!</v>
      </c>
      <c r="D46" t="e">
        <v>#REF!</v>
      </c>
      <c r="E46" t="s">
        <v>6400</v>
      </c>
      <c r="F46">
        <v>72019</v>
      </c>
      <c r="G46" t="e">
        <v>#REF!</v>
      </c>
      <c r="I46" t="e">
        <v>#REF!</v>
      </c>
      <c r="J46" t="e">
        <v>#REF!</v>
      </c>
      <c r="K46" t="e">
        <v>#REF!</v>
      </c>
      <c r="L46" t="e">
        <v>#REF!</v>
      </c>
      <c r="M46" t="e">
        <v>#REF!</v>
      </c>
      <c r="N46" t="e">
        <v>#REF!</v>
      </c>
      <c r="O46" t="s">
        <v>6401</v>
      </c>
      <c r="P46" t="e">
        <v>#REF!</v>
      </c>
      <c r="Q46">
        <v>8140</v>
      </c>
      <c r="R46" t="str">
        <f t="shared" si="0"/>
        <v>INSTITUT TEKNOLOGI TELKOM SURABAYA</v>
      </c>
      <c r="S46" t="e">
        <v>#REF!</v>
      </c>
      <c r="T46" t="e">
        <v>#REF!</v>
      </c>
      <c r="U46" t="e">
        <v>#REF!</v>
      </c>
      <c r="V46" t="e">
        <v>#REF!</v>
      </c>
      <c r="W46" t="e">
        <v>#REF!</v>
      </c>
      <c r="X46" t="e">
        <v>#REF!</v>
      </c>
      <c r="Y46" t="e">
        <v>#REF!</v>
      </c>
      <c r="Z46" t="e">
        <v>#REF!</v>
      </c>
      <c r="AA46" t="e">
        <v>#REF!</v>
      </c>
      <c r="AB46" t="e">
        <v>#REF!</v>
      </c>
      <c r="AC46" t="e">
        <v>#REF!</v>
      </c>
      <c r="AD46" t="e">
        <v>#REF!</v>
      </c>
      <c r="AE46" t="e">
        <v>#REF!</v>
      </c>
      <c r="AF46" t="e">
        <v>#REF!</v>
      </c>
      <c r="AG46" t="e">
        <v>#REF!</v>
      </c>
      <c r="AH46" t="e">
        <v>#REF!</v>
      </c>
      <c r="AI46" t="e">
        <v>#REF!</v>
      </c>
      <c r="AJ46" t="e">
        <v>#REF!</v>
      </c>
      <c r="AK46" t="e">
        <v>#REF!</v>
      </c>
      <c r="AL46" t="e">
        <v>#REF!</v>
      </c>
    </row>
    <row r="47" spans="2:38">
      <c r="B47" s="51" t="e">
        <v>#REF!</v>
      </c>
      <c r="C47" t="e">
        <v>#REF!</v>
      </c>
      <c r="D47" t="e">
        <v>#REF!</v>
      </c>
      <c r="E47" t="s">
        <v>6400</v>
      </c>
      <c r="F47">
        <v>72019</v>
      </c>
      <c r="G47" t="e">
        <v>#REF!</v>
      </c>
      <c r="I47" t="e">
        <v>#REF!</v>
      </c>
      <c r="J47" t="e">
        <v>#REF!</v>
      </c>
      <c r="K47" t="e">
        <v>#REF!</v>
      </c>
      <c r="L47" t="e">
        <v>#REF!</v>
      </c>
      <c r="M47" t="e">
        <v>#REF!</v>
      </c>
      <c r="N47" t="e">
        <v>#REF!</v>
      </c>
      <c r="O47" t="s">
        <v>6401</v>
      </c>
      <c r="P47" t="e">
        <v>#REF!</v>
      </c>
      <c r="Q47">
        <v>8140</v>
      </c>
      <c r="R47" t="str">
        <f t="shared" si="0"/>
        <v>INSTITUT TEKNOLOGI TELKOM SURABAYA</v>
      </c>
      <c r="S47" t="e">
        <v>#REF!</v>
      </c>
      <c r="T47" t="e">
        <v>#REF!</v>
      </c>
      <c r="U47" t="e">
        <v>#REF!</v>
      </c>
      <c r="V47" t="e">
        <v>#REF!</v>
      </c>
      <c r="W47" t="e">
        <v>#REF!</v>
      </c>
      <c r="X47" t="e">
        <v>#REF!</v>
      </c>
      <c r="Y47" t="e">
        <v>#REF!</v>
      </c>
      <c r="Z47" t="e">
        <v>#REF!</v>
      </c>
      <c r="AA47" t="e">
        <v>#REF!</v>
      </c>
      <c r="AB47" t="e">
        <v>#REF!</v>
      </c>
      <c r="AC47" t="e">
        <v>#REF!</v>
      </c>
      <c r="AD47" t="e">
        <v>#REF!</v>
      </c>
      <c r="AE47" t="e">
        <v>#REF!</v>
      </c>
      <c r="AF47" t="e">
        <v>#REF!</v>
      </c>
      <c r="AG47" t="e">
        <v>#REF!</v>
      </c>
      <c r="AH47" t="e">
        <v>#REF!</v>
      </c>
      <c r="AI47" t="e">
        <v>#REF!</v>
      </c>
      <c r="AJ47" t="e">
        <v>#REF!</v>
      </c>
      <c r="AK47" t="e">
        <v>#REF!</v>
      </c>
      <c r="AL47" t="e">
        <v>#REF!</v>
      </c>
    </row>
    <row r="48" spans="2:38">
      <c r="B48" s="51" t="e">
        <v>#REF!</v>
      </c>
      <c r="C48" t="e">
        <v>#REF!</v>
      </c>
      <c r="D48" t="e">
        <v>#REF!</v>
      </c>
      <c r="E48" t="s">
        <v>6400</v>
      </c>
      <c r="F48">
        <v>72019</v>
      </c>
      <c r="G48" t="e">
        <v>#REF!</v>
      </c>
      <c r="I48" t="e">
        <v>#REF!</v>
      </c>
      <c r="J48" t="e">
        <v>#REF!</v>
      </c>
      <c r="K48" t="e">
        <v>#REF!</v>
      </c>
      <c r="L48" t="e">
        <v>#REF!</v>
      </c>
      <c r="M48" t="e">
        <v>#REF!</v>
      </c>
      <c r="N48" t="e">
        <v>#REF!</v>
      </c>
      <c r="O48" t="s">
        <v>6401</v>
      </c>
      <c r="P48" t="e">
        <v>#REF!</v>
      </c>
      <c r="Q48">
        <v>8140</v>
      </c>
      <c r="R48" t="str">
        <f t="shared" si="0"/>
        <v>INSTITUT TEKNOLOGI TELKOM SURABAYA</v>
      </c>
      <c r="S48" t="e">
        <v>#REF!</v>
      </c>
      <c r="T48" t="e">
        <v>#REF!</v>
      </c>
      <c r="U48" t="e">
        <v>#REF!</v>
      </c>
      <c r="V48" t="e">
        <v>#REF!</v>
      </c>
      <c r="W48" t="e">
        <v>#REF!</v>
      </c>
      <c r="X48" t="e">
        <v>#REF!</v>
      </c>
      <c r="Y48" t="e">
        <v>#REF!</v>
      </c>
      <c r="Z48" t="e">
        <v>#REF!</v>
      </c>
      <c r="AA48" t="e">
        <v>#REF!</v>
      </c>
      <c r="AB48" t="e">
        <v>#REF!</v>
      </c>
      <c r="AC48" t="e">
        <v>#REF!</v>
      </c>
      <c r="AD48" t="e">
        <v>#REF!</v>
      </c>
      <c r="AE48" t="e">
        <v>#REF!</v>
      </c>
      <c r="AF48" t="e">
        <v>#REF!</v>
      </c>
      <c r="AG48" t="e">
        <v>#REF!</v>
      </c>
      <c r="AH48" t="e">
        <v>#REF!</v>
      </c>
      <c r="AI48" t="e">
        <v>#REF!</v>
      </c>
      <c r="AJ48" t="e">
        <v>#REF!</v>
      </c>
      <c r="AK48" t="e">
        <v>#REF!</v>
      </c>
      <c r="AL48" t="e">
        <v>#REF!</v>
      </c>
    </row>
    <row r="49" spans="2:38">
      <c r="B49" s="51" t="e">
        <v>#REF!</v>
      </c>
      <c r="C49" t="e">
        <v>#REF!</v>
      </c>
      <c r="D49" t="e">
        <v>#REF!</v>
      </c>
      <c r="E49" t="s">
        <v>6400</v>
      </c>
      <c r="F49">
        <v>72019</v>
      </c>
      <c r="G49" t="e">
        <v>#REF!</v>
      </c>
      <c r="I49" t="e">
        <v>#REF!</v>
      </c>
      <c r="J49" t="e">
        <v>#REF!</v>
      </c>
      <c r="K49" t="e">
        <v>#REF!</v>
      </c>
      <c r="L49" t="e">
        <v>#REF!</v>
      </c>
      <c r="M49" t="e">
        <v>#REF!</v>
      </c>
      <c r="N49" t="e">
        <v>#REF!</v>
      </c>
      <c r="O49" t="s">
        <v>6401</v>
      </c>
      <c r="P49" t="e">
        <v>#REF!</v>
      </c>
      <c r="Q49">
        <v>8140</v>
      </c>
      <c r="R49" t="str">
        <f t="shared" si="0"/>
        <v>INSTITUT TEKNOLOGI TELKOM SURABAYA</v>
      </c>
      <c r="S49" t="e">
        <v>#REF!</v>
      </c>
      <c r="T49" t="e">
        <v>#REF!</v>
      </c>
      <c r="U49" t="e">
        <v>#REF!</v>
      </c>
      <c r="V49" t="e">
        <v>#REF!</v>
      </c>
      <c r="W49" t="e">
        <v>#REF!</v>
      </c>
      <c r="X49" t="e">
        <v>#REF!</v>
      </c>
      <c r="Y49" t="e">
        <v>#REF!</v>
      </c>
      <c r="Z49" t="e">
        <v>#REF!</v>
      </c>
      <c r="AA49" t="e">
        <v>#REF!</v>
      </c>
      <c r="AB49" t="e">
        <v>#REF!</v>
      </c>
      <c r="AC49" t="e">
        <v>#REF!</v>
      </c>
      <c r="AD49" t="e">
        <v>#REF!</v>
      </c>
      <c r="AE49" t="e">
        <v>#REF!</v>
      </c>
      <c r="AF49" t="e">
        <v>#REF!</v>
      </c>
      <c r="AG49" t="e">
        <v>#REF!</v>
      </c>
      <c r="AH49" t="e">
        <v>#REF!</v>
      </c>
      <c r="AI49" t="e">
        <v>#REF!</v>
      </c>
      <c r="AJ49" t="e">
        <v>#REF!</v>
      </c>
      <c r="AK49" t="e">
        <v>#REF!</v>
      </c>
      <c r="AL49" t="e">
        <v>#REF!</v>
      </c>
    </row>
    <row r="50" spans="2:38">
      <c r="B50" s="51" t="e">
        <v>#REF!</v>
      </c>
      <c r="C50" t="e">
        <v>#REF!</v>
      </c>
      <c r="D50" t="e">
        <v>#REF!</v>
      </c>
      <c r="E50" t="s">
        <v>6400</v>
      </c>
      <c r="F50">
        <v>72019</v>
      </c>
      <c r="G50" t="e">
        <v>#REF!</v>
      </c>
      <c r="I50" t="e">
        <v>#REF!</v>
      </c>
      <c r="J50" t="e">
        <v>#REF!</v>
      </c>
      <c r="K50" t="e">
        <v>#REF!</v>
      </c>
      <c r="L50" t="e">
        <v>#REF!</v>
      </c>
      <c r="M50" t="e">
        <v>#REF!</v>
      </c>
      <c r="N50" t="e">
        <v>#REF!</v>
      </c>
      <c r="O50" t="s">
        <v>6401</v>
      </c>
      <c r="P50" t="e">
        <v>#REF!</v>
      </c>
      <c r="Q50">
        <v>8140</v>
      </c>
      <c r="R50" t="str">
        <f t="shared" si="0"/>
        <v>INSTITUT TEKNOLOGI TELKOM SURABAYA</v>
      </c>
      <c r="S50" t="e">
        <v>#REF!</v>
      </c>
      <c r="T50" t="e">
        <v>#REF!</v>
      </c>
      <c r="U50" t="e">
        <v>#REF!</v>
      </c>
      <c r="V50" t="e">
        <v>#REF!</v>
      </c>
      <c r="W50" t="e">
        <v>#REF!</v>
      </c>
      <c r="X50" t="e">
        <v>#REF!</v>
      </c>
      <c r="Y50" t="e">
        <v>#REF!</v>
      </c>
      <c r="Z50" t="e">
        <v>#REF!</v>
      </c>
      <c r="AA50" t="e">
        <v>#REF!</v>
      </c>
      <c r="AB50" t="e">
        <v>#REF!</v>
      </c>
      <c r="AC50" t="e">
        <v>#REF!</v>
      </c>
      <c r="AD50" t="e">
        <v>#REF!</v>
      </c>
      <c r="AE50" t="e">
        <v>#REF!</v>
      </c>
      <c r="AF50" t="e">
        <v>#REF!</v>
      </c>
      <c r="AG50" t="e">
        <v>#REF!</v>
      </c>
      <c r="AH50" t="e">
        <v>#REF!</v>
      </c>
      <c r="AI50" t="e">
        <v>#REF!</v>
      </c>
      <c r="AJ50" t="e">
        <v>#REF!</v>
      </c>
      <c r="AK50" t="e">
        <v>#REF!</v>
      </c>
      <c r="AL50" t="e">
        <v>#REF!</v>
      </c>
    </row>
    <row r="51" spans="2:38">
      <c r="B51" s="51" t="e">
        <v>#REF!</v>
      </c>
      <c r="C51" t="e">
        <v>#REF!</v>
      </c>
      <c r="D51" t="e">
        <v>#REF!</v>
      </c>
      <c r="E51" t="s">
        <v>6400</v>
      </c>
      <c r="F51">
        <v>72019</v>
      </c>
      <c r="G51" t="e">
        <v>#REF!</v>
      </c>
      <c r="I51" t="e">
        <v>#REF!</v>
      </c>
      <c r="J51" t="e">
        <v>#REF!</v>
      </c>
      <c r="K51" t="e">
        <v>#REF!</v>
      </c>
      <c r="L51" t="e">
        <v>#REF!</v>
      </c>
      <c r="M51" t="e">
        <v>#REF!</v>
      </c>
      <c r="N51" t="e">
        <v>#REF!</v>
      </c>
      <c r="O51" t="s">
        <v>6401</v>
      </c>
      <c r="P51" t="e">
        <v>#REF!</v>
      </c>
      <c r="Q51">
        <v>8140</v>
      </c>
      <c r="R51" t="str">
        <f t="shared" si="0"/>
        <v>INSTITUT TEKNOLOGI TELKOM SURABAYA</v>
      </c>
      <c r="S51" t="e">
        <v>#REF!</v>
      </c>
      <c r="T51" t="e">
        <v>#REF!</v>
      </c>
      <c r="U51" t="e">
        <v>#REF!</v>
      </c>
      <c r="V51" t="e">
        <v>#REF!</v>
      </c>
      <c r="W51" t="e">
        <v>#REF!</v>
      </c>
      <c r="X51" t="e">
        <v>#REF!</v>
      </c>
      <c r="Y51" t="e">
        <v>#REF!</v>
      </c>
      <c r="Z51" t="e">
        <v>#REF!</v>
      </c>
      <c r="AA51" t="e">
        <v>#REF!</v>
      </c>
      <c r="AB51" t="e">
        <v>#REF!</v>
      </c>
      <c r="AC51" t="e">
        <v>#REF!</v>
      </c>
      <c r="AD51" t="e">
        <v>#REF!</v>
      </c>
      <c r="AE51" t="e">
        <v>#REF!</v>
      </c>
      <c r="AF51" t="e">
        <v>#REF!</v>
      </c>
      <c r="AG51" t="e">
        <v>#REF!</v>
      </c>
      <c r="AH51" t="e">
        <v>#REF!</v>
      </c>
      <c r="AI51" t="e">
        <v>#REF!</v>
      </c>
      <c r="AJ51" t="e">
        <v>#REF!</v>
      </c>
      <c r="AK51" t="e">
        <v>#REF!</v>
      </c>
      <c r="AL51" t="e">
        <v>#REF!</v>
      </c>
    </row>
    <row r="52" spans="2:38">
      <c r="B52" s="51" t="e">
        <v>#REF!</v>
      </c>
      <c r="C52" t="e">
        <v>#REF!</v>
      </c>
      <c r="D52" t="e">
        <v>#REF!</v>
      </c>
      <c r="E52" t="s">
        <v>6400</v>
      </c>
      <c r="F52">
        <v>72019</v>
      </c>
      <c r="G52" t="e">
        <v>#REF!</v>
      </c>
      <c r="I52" t="e">
        <v>#REF!</v>
      </c>
      <c r="J52" t="e">
        <v>#REF!</v>
      </c>
      <c r="K52" t="e">
        <v>#REF!</v>
      </c>
      <c r="L52" t="e">
        <v>#REF!</v>
      </c>
      <c r="M52" t="e">
        <v>#REF!</v>
      </c>
      <c r="N52" t="e">
        <v>#REF!</v>
      </c>
      <c r="O52" t="s">
        <v>6401</v>
      </c>
      <c r="P52" t="e">
        <v>#REF!</v>
      </c>
      <c r="Q52">
        <v>8140</v>
      </c>
      <c r="R52" t="str">
        <f t="shared" si="0"/>
        <v>INSTITUT TEKNOLOGI TELKOM SURABAYA</v>
      </c>
      <c r="S52" t="e">
        <v>#REF!</v>
      </c>
      <c r="T52" t="e">
        <v>#REF!</v>
      </c>
      <c r="U52" t="e">
        <v>#REF!</v>
      </c>
      <c r="V52" t="e">
        <v>#REF!</v>
      </c>
      <c r="W52" t="e">
        <v>#REF!</v>
      </c>
      <c r="X52" t="e">
        <v>#REF!</v>
      </c>
      <c r="Y52" t="e">
        <v>#REF!</v>
      </c>
      <c r="Z52" t="e">
        <v>#REF!</v>
      </c>
      <c r="AA52" t="e">
        <v>#REF!</v>
      </c>
      <c r="AB52" t="e">
        <v>#REF!</v>
      </c>
      <c r="AC52" t="e">
        <v>#REF!</v>
      </c>
      <c r="AD52" t="e">
        <v>#REF!</v>
      </c>
      <c r="AE52" t="e">
        <v>#REF!</v>
      </c>
      <c r="AF52" t="e">
        <v>#REF!</v>
      </c>
      <c r="AG52" t="e">
        <v>#REF!</v>
      </c>
      <c r="AH52" t="e">
        <v>#REF!</v>
      </c>
      <c r="AI52" t="e">
        <v>#REF!</v>
      </c>
      <c r="AJ52" t="e">
        <v>#REF!</v>
      </c>
      <c r="AK52" t="e">
        <v>#REF!</v>
      </c>
      <c r="AL52" t="e">
        <v>#REF!</v>
      </c>
    </row>
    <row r="53" spans="2:38">
      <c r="B53" s="51" t="e">
        <v>#REF!</v>
      </c>
      <c r="C53" t="e">
        <v>#REF!</v>
      </c>
      <c r="D53" t="e">
        <v>#REF!</v>
      </c>
      <c r="E53" t="s">
        <v>6400</v>
      </c>
      <c r="F53">
        <v>72019</v>
      </c>
      <c r="G53" t="e">
        <v>#REF!</v>
      </c>
      <c r="I53" t="e">
        <v>#REF!</v>
      </c>
      <c r="J53" t="e">
        <v>#REF!</v>
      </c>
      <c r="K53" t="e">
        <v>#REF!</v>
      </c>
      <c r="L53" t="e">
        <v>#REF!</v>
      </c>
      <c r="M53" t="e">
        <v>#REF!</v>
      </c>
      <c r="N53" t="e">
        <v>#REF!</v>
      </c>
      <c r="O53" t="s">
        <v>6401</v>
      </c>
      <c r="P53" t="e">
        <v>#REF!</v>
      </c>
      <c r="Q53">
        <v>8140</v>
      </c>
      <c r="R53" t="str">
        <f t="shared" si="0"/>
        <v>INSTITUT TEKNOLOGI TELKOM SURABAYA</v>
      </c>
      <c r="S53" t="e">
        <v>#REF!</v>
      </c>
      <c r="T53" t="e">
        <v>#REF!</v>
      </c>
      <c r="U53" t="e">
        <v>#REF!</v>
      </c>
      <c r="V53" t="e">
        <v>#REF!</v>
      </c>
      <c r="W53" t="e">
        <v>#REF!</v>
      </c>
      <c r="X53" t="e">
        <v>#REF!</v>
      </c>
      <c r="Y53" t="e">
        <v>#REF!</v>
      </c>
      <c r="Z53" t="e">
        <v>#REF!</v>
      </c>
      <c r="AA53" t="e">
        <v>#REF!</v>
      </c>
      <c r="AB53" t="e">
        <v>#REF!</v>
      </c>
      <c r="AC53" t="e">
        <v>#REF!</v>
      </c>
      <c r="AD53" t="e">
        <v>#REF!</v>
      </c>
      <c r="AE53" t="e">
        <v>#REF!</v>
      </c>
      <c r="AF53" t="e">
        <v>#REF!</v>
      </c>
      <c r="AG53" t="e">
        <v>#REF!</v>
      </c>
      <c r="AH53" t="e">
        <v>#REF!</v>
      </c>
      <c r="AI53" t="e">
        <v>#REF!</v>
      </c>
      <c r="AJ53" t="e">
        <v>#REF!</v>
      </c>
      <c r="AK53" t="e">
        <v>#REF!</v>
      </c>
      <c r="AL53" t="e">
        <v>#REF!</v>
      </c>
    </row>
    <row r="54" spans="2:38">
      <c r="B54" s="51" t="e">
        <v>#REF!</v>
      </c>
      <c r="C54" t="e">
        <v>#REF!</v>
      </c>
      <c r="D54" t="e">
        <v>#REF!</v>
      </c>
      <c r="E54" t="s">
        <v>6400</v>
      </c>
      <c r="F54">
        <v>72019</v>
      </c>
      <c r="G54" t="e">
        <v>#REF!</v>
      </c>
      <c r="I54" t="e">
        <v>#REF!</v>
      </c>
      <c r="J54" t="e">
        <v>#REF!</v>
      </c>
      <c r="K54" t="e">
        <v>#REF!</v>
      </c>
      <c r="L54" t="e">
        <v>#REF!</v>
      </c>
      <c r="M54" t="e">
        <v>#REF!</v>
      </c>
      <c r="N54" t="e">
        <v>#REF!</v>
      </c>
      <c r="O54" t="s">
        <v>6401</v>
      </c>
      <c r="P54" t="e">
        <v>#REF!</v>
      </c>
      <c r="Q54">
        <v>8140</v>
      </c>
      <c r="R54" t="str">
        <f t="shared" si="0"/>
        <v>INSTITUT TEKNOLOGI TELKOM SURABAYA</v>
      </c>
      <c r="S54" t="e">
        <v>#REF!</v>
      </c>
      <c r="T54" t="e">
        <v>#REF!</v>
      </c>
      <c r="U54" t="e">
        <v>#REF!</v>
      </c>
      <c r="V54" t="e">
        <v>#REF!</v>
      </c>
      <c r="W54" t="e">
        <v>#REF!</v>
      </c>
      <c r="X54" t="e">
        <v>#REF!</v>
      </c>
      <c r="Y54" t="e">
        <v>#REF!</v>
      </c>
      <c r="Z54" t="e">
        <v>#REF!</v>
      </c>
      <c r="AA54" t="e">
        <v>#REF!</v>
      </c>
      <c r="AB54" t="e">
        <v>#REF!</v>
      </c>
      <c r="AC54" t="e">
        <v>#REF!</v>
      </c>
      <c r="AD54" t="e">
        <v>#REF!</v>
      </c>
      <c r="AE54" t="e">
        <v>#REF!</v>
      </c>
      <c r="AF54" t="e">
        <v>#REF!</v>
      </c>
      <c r="AG54" t="e">
        <v>#REF!</v>
      </c>
      <c r="AH54" t="e">
        <v>#REF!</v>
      </c>
      <c r="AI54" t="e">
        <v>#REF!</v>
      </c>
      <c r="AJ54" t="e">
        <v>#REF!</v>
      </c>
      <c r="AK54" t="e">
        <v>#REF!</v>
      </c>
      <c r="AL54" t="e">
        <v>#REF!</v>
      </c>
    </row>
    <row r="55" spans="2:38">
      <c r="B55" s="51" t="e">
        <v>#REF!</v>
      </c>
      <c r="C55" t="e">
        <v>#REF!</v>
      </c>
      <c r="D55" t="e">
        <v>#REF!</v>
      </c>
      <c r="E55" t="s">
        <v>6400</v>
      </c>
      <c r="F55">
        <v>72019</v>
      </c>
      <c r="G55" t="e">
        <v>#REF!</v>
      </c>
      <c r="I55" t="e">
        <v>#REF!</v>
      </c>
      <c r="J55" t="e">
        <v>#REF!</v>
      </c>
      <c r="K55" t="e">
        <v>#REF!</v>
      </c>
      <c r="L55" t="e">
        <v>#REF!</v>
      </c>
      <c r="M55" t="e">
        <v>#REF!</v>
      </c>
      <c r="N55" t="e">
        <v>#REF!</v>
      </c>
      <c r="O55" t="s">
        <v>6401</v>
      </c>
      <c r="P55" t="e">
        <v>#REF!</v>
      </c>
      <c r="Q55">
        <v>8140</v>
      </c>
      <c r="R55" t="str">
        <f t="shared" si="0"/>
        <v>INSTITUT TEKNOLOGI TELKOM SURABAYA</v>
      </c>
      <c r="S55" t="e">
        <v>#REF!</v>
      </c>
      <c r="T55" t="e">
        <v>#REF!</v>
      </c>
      <c r="U55" t="e">
        <v>#REF!</v>
      </c>
      <c r="V55" t="e">
        <v>#REF!</v>
      </c>
      <c r="W55" t="e">
        <v>#REF!</v>
      </c>
      <c r="X55" t="e">
        <v>#REF!</v>
      </c>
      <c r="Y55" t="e">
        <v>#REF!</v>
      </c>
      <c r="Z55" t="e">
        <v>#REF!</v>
      </c>
      <c r="AA55" t="e">
        <v>#REF!</v>
      </c>
      <c r="AB55" t="e">
        <v>#REF!</v>
      </c>
      <c r="AC55" t="e">
        <v>#REF!</v>
      </c>
      <c r="AD55" t="e">
        <v>#REF!</v>
      </c>
      <c r="AE55" t="e">
        <v>#REF!</v>
      </c>
      <c r="AF55" t="e">
        <v>#REF!</v>
      </c>
      <c r="AG55" t="e">
        <v>#REF!</v>
      </c>
      <c r="AH55" t="e">
        <v>#REF!</v>
      </c>
      <c r="AI55" t="e">
        <v>#REF!</v>
      </c>
      <c r="AJ55" t="e">
        <v>#REF!</v>
      </c>
      <c r="AK55" t="e">
        <v>#REF!</v>
      </c>
      <c r="AL55" t="e">
        <v>#REF!</v>
      </c>
    </row>
    <row r="56" spans="2:38">
      <c r="B56" s="51" t="e">
        <v>#REF!</v>
      </c>
      <c r="C56" t="e">
        <v>#REF!</v>
      </c>
      <c r="D56" t="e">
        <v>#REF!</v>
      </c>
      <c r="E56" t="s">
        <v>6400</v>
      </c>
      <c r="F56">
        <v>72019</v>
      </c>
      <c r="G56" t="e">
        <v>#REF!</v>
      </c>
      <c r="I56" t="e">
        <v>#REF!</v>
      </c>
      <c r="J56" t="e">
        <v>#REF!</v>
      </c>
      <c r="K56" t="e">
        <v>#REF!</v>
      </c>
      <c r="L56" t="e">
        <v>#REF!</v>
      </c>
      <c r="M56" t="e">
        <v>#REF!</v>
      </c>
      <c r="N56" t="e">
        <v>#REF!</v>
      </c>
      <c r="O56" t="s">
        <v>6401</v>
      </c>
      <c r="P56" t="e">
        <v>#REF!</v>
      </c>
      <c r="Q56">
        <v>8140</v>
      </c>
      <c r="R56" t="str">
        <f t="shared" si="0"/>
        <v>INSTITUT TEKNOLOGI TELKOM SURABAYA</v>
      </c>
      <c r="S56" t="e">
        <v>#REF!</v>
      </c>
      <c r="T56" t="e">
        <v>#REF!</v>
      </c>
      <c r="U56" t="e">
        <v>#REF!</v>
      </c>
      <c r="V56" t="e">
        <v>#REF!</v>
      </c>
      <c r="W56" t="e">
        <v>#REF!</v>
      </c>
      <c r="X56" t="e">
        <v>#REF!</v>
      </c>
      <c r="Y56" t="e">
        <v>#REF!</v>
      </c>
      <c r="Z56" t="e">
        <v>#REF!</v>
      </c>
      <c r="AA56" t="e">
        <v>#REF!</v>
      </c>
      <c r="AB56" t="e">
        <v>#REF!</v>
      </c>
      <c r="AC56" t="e">
        <v>#REF!</v>
      </c>
      <c r="AD56" t="e">
        <v>#REF!</v>
      </c>
      <c r="AE56" t="e">
        <v>#REF!</v>
      </c>
      <c r="AF56" t="e">
        <v>#REF!</v>
      </c>
      <c r="AG56" t="e">
        <v>#REF!</v>
      </c>
      <c r="AH56" t="e">
        <v>#REF!</v>
      </c>
      <c r="AI56" t="e">
        <v>#REF!</v>
      </c>
      <c r="AJ56" t="e">
        <v>#REF!</v>
      </c>
      <c r="AK56" t="e">
        <v>#REF!</v>
      </c>
      <c r="AL56" t="e">
        <v>#REF!</v>
      </c>
    </row>
    <row r="57" spans="2:38">
      <c r="B57" s="51" t="e">
        <v>#REF!</v>
      </c>
      <c r="C57" t="e">
        <v>#REF!</v>
      </c>
      <c r="D57" t="e">
        <v>#REF!</v>
      </c>
      <c r="E57" t="s">
        <v>6400</v>
      </c>
      <c r="F57">
        <v>72019</v>
      </c>
      <c r="G57" t="e">
        <v>#REF!</v>
      </c>
      <c r="I57" t="e">
        <v>#REF!</v>
      </c>
      <c r="J57" t="e">
        <v>#REF!</v>
      </c>
      <c r="K57" t="e">
        <v>#REF!</v>
      </c>
      <c r="L57" t="e">
        <v>#REF!</v>
      </c>
      <c r="M57" t="e">
        <v>#REF!</v>
      </c>
      <c r="N57" t="e">
        <v>#REF!</v>
      </c>
      <c r="O57" t="s">
        <v>6401</v>
      </c>
      <c r="P57" t="e">
        <v>#REF!</v>
      </c>
      <c r="Q57">
        <v>8140</v>
      </c>
      <c r="R57" t="str">
        <f t="shared" si="0"/>
        <v>INSTITUT TEKNOLOGI TELKOM SURABAYA</v>
      </c>
      <c r="S57" t="e">
        <v>#REF!</v>
      </c>
      <c r="T57" t="e">
        <v>#REF!</v>
      </c>
      <c r="U57" t="e">
        <v>#REF!</v>
      </c>
      <c r="V57" t="e">
        <v>#REF!</v>
      </c>
      <c r="W57" t="e">
        <v>#REF!</v>
      </c>
      <c r="X57" t="e">
        <v>#REF!</v>
      </c>
      <c r="Y57" t="e">
        <v>#REF!</v>
      </c>
      <c r="Z57" t="e">
        <v>#REF!</v>
      </c>
      <c r="AA57" t="e">
        <v>#REF!</v>
      </c>
      <c r="AB57" t="e">
        <v>#REF!</v>
      </c>
      <c r="AC57" t="e">
        <v>#REF!</v>
      </c>
      <c r="AD57" t="e">
        <v>#REF!</v>
      </c>
      <c r="AE57" t="e">
        <v>#REF!</v>
      </c>
      <c r="AF57" t="e">
        <v>#REF!</v>
      </c>
      <c r="AG57" t="e">
        <v>#REF!</v>
      </c>
      <c r="AH57" t="e">
        <v>#REF!</v>
      </c>
      <c r="AI57" t="e">
        <v>#REF!</v>
      </c>
      <c r="AJ57" t="e">
        <v>#REF!</v>
      </c>
      <c r="AK57" t="e">
        <v>#REF!</v>
      </c>
      <c r="AL57" t="e">
        <v>#REF!</v>
      </c>
    </row>
    <row r="58" spans="2:38">
      <c r="B58" s="51" t="e">
        <v>#REF!</v>
      </c>
      <c r="C58" t="e">
        <v>#REF!</v>
      </c>
      <c r="D58" t="e">
        <v>#REF!</v>
      </c>
      <c r="E58" t="s">
        <v>6400</v>
      </c>
      <c r="F58">
        <v>72019</v>
      </c>
      <c r="G58" t="e">
        <v>#REF!</v>
      </c>
      <c r="I58" t="e">
        <v>#REF!</v>
      </c>
      <c r="J58" t="e">
        <v>#REF!</v>
      </c>
      <c r="K58" t="e">
        <v>#REF!</v>
      </c>
      <c r="L58" t="e">
        <v>#REF!</v>
      </c>
      <c r="M58" t="e">
        <v>#REF!</v>
      </c>
      <c r="N58" t="e">
        <v>#REF!</v>
      </c>
      <c r="O58" t="s">
        <v>6401</v>
      </c>
      <c r="P58" t="e">
        <v>#REF!</v>
      </c>
      <c r="Q58">
        <v>8140</v>
      </c>
      <c r="R58" t="str">
        <f t="shared" si="0"/>
        <v>INSTITUT TEKNOLOGI TELKOM SURABAYA</v>
      </c>
      <c r="S58" t="e">
        <v>#REF!</v>
      </c>
      <c r="T58" t="e">
        <v>#REF!</v>
      </c>
      <c r="U58" t="e">
        <v>#REF!</v>
      </c>
      <c r="V58" t="e">
        <v>#REF!</v>
      </c>
      <c r="W58" t="e">
        <v>#REF!</v>
      </c>
      <c r="X58" t="e">
        <v>#REF!</v>
      </c>
      <c r="Y58" t="e">
        <v>#REF!</v>
      </c>
      <c r="Z58" t="e">
        <v>#REF!</v>
      </c>
      <c r="AA58" t="e">
        <v>#REF!</v>
      </c>
      <c r="AB58" t="e">
        <v>#REF!</v>
      </c>
      <c r="AC58" t="e">
        <v>#REF!</v>
      </c>
      <c r="AD58" t="e">
        <v>#REF!</v>
      </c>
      <c r="AE58" t="e">
        <v>#REF!</v>
      </c>
      <c r="AF58" t="e">
        <v>#REF!</v>
      </c>
      <c r="AG58" t="e">
        <v>#REF!</v>
      </c>
      <c r="AH58" t="e">
        <v>#REF!</v>
      </c>
      <c r="AI58" t="e">
        <v>#REF!</v>
      </c>
      <c r="AJ58" t="e">
        <v>#REF!</v>
      </c>
      <c r="AK58" t="e">
        <v>#REF!</v>
      </c>
      <c r="AL58" t="e">
        <v>#REF!</v>
      </c>
    </row>
    <row r="59" spans="2:38">
      <c r="B59" s="51" t="e">
        <v>#REF!</v>
      </c>
      <c r="C59" t="e">
        <v>#REF!</v>
      </c>
      <c r="D59" t="e">
        <v>#REF!</v>
      </c>
      <c r="E59" t="s">
        <v>6400</v>
      </c>
      <c r="F59">
        <v>72019</v>
      </c>
      <c r="G59" t="e">
        <v>#REF!</v>
      </c>
      <c r="I59" t="e">
        <v>#REF!</v>
      </c>
      <c r="J59" t="e">
        <v>#REF!</v>
      </c>
      <c r="K59" t="e">
        <v>#REF!</v>
      </c>
      <c r="L59" t="e">
        <v>#REF!</v>
      </c>
      <c r="M59" t="e">
        <v>#REF!</v>
      </c>
      <c r="N59" t="e">
        <v>#REF!</v>
      </c>
      <c r="O59" t="s">
        <v>6401</v>
      </c>
      <c r="P59" t="e">
        <v>#REF!</v>
      </c>
      <c r="Q59">
        <v>8140</v>
      </c>
      <c r="R59" t="str">
        <f t="shared" si="0"/>
        <v>INSTITUT TEKNOLOGI TELKOM SURABAYA</v>
      </c>
      <c r="S59" t="e">
        <v>#REF!</v>
      </c>
      <c r="T59" t="e">
        <v>#REF!</v>
      </c>
      <c r="U59" t="e">
        <v>#REF!</v>
      </c>
      <c r="V59" t="e">
        <v>#REF!</v>
      </c>
      <c r="W59" t="e">
        <v>#REF!</v>
      </c>
      <c r="X59" t="e">
        <v>#REF!</v>
      </c>
      <c r="Y59" t="e">
        <v>#REF!</v>
      </c>
      <c r="Z59" t="e">
        <v>#REF!</v>
      </c>
      <c r="AA59" t="e">
        <v>#REF!</v>
      </c>
      <c r="AB59" t="e">
        <v>#REF!</v>
      </c>
      <c r="AC59" t="e">
        <v>#REF!</v>
      </c>
      <c r="AD59" t="e">
        <v>#REF!</v>
      </c>
      <c r="AE59" t="e">
        <v>#REF!</v>
      </c>
      <c r="AF59" t="e">
        <v>#REF!</v>
      </c>
      <c r="AG59" t="e">
        <v>#REF!</v>
      </c>
      <c r="AH59" t="e">
        <v>#REF!</v>
      </c>
      <c r="AI59" t="e">
        <v>#REF!</v>
      </c>
      <c r="AJ59" t="e">
        <v>#REF!</v>
      </c>
      <c r="AK59" t="e">
        <v>#REF!</v>
      </c>
      <c r="AL59" t="e">
        <v>#REF!</v>
      </c>
    </row>
    <row r="60" spans="2:38">
      <c r="B60" s="51" t="e">
        <v>#REF!</v>
      </c>
      <c r="C60" t="e">
        <v>#REF!</v>
      </c>
      <c r="D60" t="e">
        <v>#REF!</v>
      </c>
      <c r="E60" t="s">
        <v>6400</v>
      </c>
      <c r="F60">
        <v>72019</v>
      </c>
      <c r="G60" t="e">
        <v>#REF!</v>
      </c>
      <c r="I60" t="e">
        <v>#REF!</v>
      </c>
      <c r="J60" t="e">
        <v>#REF!</v>
      </c>
      <c r="K60" t="e">
        <v>#REF!</v>
      </c>
      <c r="L60" t="e">
        <v>#REF!</v>
      </c>
      <c r="M60" t="e">
        <v>#REF!</v>
      </c>
      <c r="N60" t="e">
        <v>#REF!</v>
      </c>
      <c r="O60" t="s">
        <v>6401</v>
      </c>
      <c r="P60" t="e">
        <v>#REF!</v>
      </c>
      <c r="Q60">
        <v>8140</v>
      </c>
      <c r="R60" t="str">
        <f t="shared" si="0"/>
        <v>INSTITUT TEKNOLOGI TELKOM SURABAYA</v>
      </c>
      <c r="S60" t="e">
        <v>#REF!</v>
      </c>
      <c r="T60" t="e">
        <v>#REF!</v>
      </c>
      <c r="U60" t="e">
        <v>#REF!</v>
      </c>
      <c r="V60" t="e">
        <v>#REF!</v>
      </c>
      <c r="W60" t="e">
        <v>#REF!</v>
      </c>
      <c r="X60" t="e">
        <v>#REF!</v>
      </c>
      <c r="Y60" t="e">
        <v>#REF!</v>
      </c>
      <c r="Z60" t="e">
        <v>#REF!</v>
      </c>
      <c r="AA60" t="e">
        <v>#REF!</v>
      </c>
      <c r="AB60" t="e">
        <v>#REF!</v>
      </c>
      <c r="AC60" t="e">
        <v>#REF!</v>
      </c>
      <c r="AD60" t="e">
        <v>#REF!</v>
      </c>
      <c r="AE60" t="e">
        <v>#REF!</v>
      </c>
      <c r="AF60" t="e">
        <v>#REF!</v>
      </c>
      <c r="AG60" t="e">
        <v>#REF!</v>
      </c>
      <c r="AH60" t="e">
        <v>#REF!</v>
      </c>
      <c r="AI60" t="e">
        <v>#REF!</v>
      </c>
      <c r="AJ60" t="e">
        <v>#REF!</v>
      </c>
      <c r="AK60" t="e">
        <v>#REF!</v>
      </c>
      <c r="AL60" t="e">
        <v>#REF!</v>
      </c>
    </row>
    <row r="61" spans="2:38">
      <c r="B61" s="51" t="e">
        <v>#REF!</v>
      </c>
      <c r="C61" t="e">
        <v>#REF!</v>
      </c>
      <c r="D61" t="e">
        <v>#REF!</v>
      </c>
      <c r="E61" t="s">
        <v>6400</v>
      </c>
      <c r="F61">
        <v>72019</v>
      </c>
      <c r="G61" t="e">
        <v>#REF!</v>
      </c>
      <c r="I61" t="e">
        <v>#REF!</v>
      </c>
      <c r="J61" t="e">
        <v>#REF!</v>
      </c>
      <c r="K61" t="e">
        <v>#REF!</v>
      </c>
      <c r="L61" t="e">
        <v>#REF!</v>
      </c>
      <c r="M61" t="e">
        <v>#REF!</v>
      </c>
      <c r="N61" t="e">
        <v>#REF!</v>
      </c>
      <c r="O61" t="s">
        <v>6401</v>
      </c>
      <c r="P61" t="e">
        <v>#REF!</v>
      </c>
      <c r="Q61">
        <v>8140</v>
      </c>
      <c r="R61" t="str">
        <f t="shared" si="0"/>
        <v>INSTITUT TEKNOLOGI TELKOM SURABAYA</v>
      </c>
      <c r="S61" t="e">
        <v>#REF!</v>
      </c>
      <c r="T61" t="e">
        <v>#REF!</v>
      </c>
      <c r="U61" t="e">
        <v>#REF!</v>
      </c>
      <c r="V61" t="e">
        <v>#REF!</v>
      </c>
      <c r="W61" t="e">
        <v>#REF!</v>
      </c>
      <c r="X61" t="e">
        <v>#REF!</v>
      </c>
      <c r="Y61" t="e">
        <v>#REF!</v>
      </c>
      <c r="Z61" t="e">
        <v>#REF!</v>
      </c>
      <c r="AA61" t="e">
        <v>#REF!</v>
      </c>
      <c r="AB61" t="e">
        <v>#REF!</v>
      </c>
      <c r="AC61" t="e">
        <v>#REF!</v>
      </c>
      <c r="AD61" t="e">
        <v>#REF!</v>
      </c>
      <c r="AE61" t="e">
        <v>#REF!</v>
      </c>
      <c r="AF61" t="e">
        <v>#REF!</v>
      </c>
      <c r="AG61" t="e">
        <v>#REF!</v>
      </c>
      <c r="AH61" t="e">
        <v>#REF!</v>
      </c>
      <c r="AI61" t="e">
        <v>#REF!</v>
      </c>
      <c r="AJ61" t="e">
        <v>#REF!</v>
      </c>
      <c r="AK61" t="e">
        <v>#REF!</v>
      </c>
      <c r="AL61" t="e">
        <v>#REF!</v>
      </c>
    </row>
    <row r="62" spans="2:38">
      <c r="B62" s="51" t="e">
        <v>#REF!</v>
      </c>
      <c r="C62" t="e">
        <v>#REF!</v>
      </c>
      <c r="D62" t="e">
        <v>#REF!</v>
      </c>
      <c r="E62" t="s">
        <v>6400</v>
      </c>
      <c r="F62">
        <v>72019</v>
      </c>
      <c r="G62" t="e">
        <v>#REF!</v>
      </c>
      <c r="I62" t="e">
        <v>#REF!</v>
      </c>
      <c r="J62" t="e">
        <v>#REF!</v>
      </c>
      <c r="K62" t="e">
        <v>#REF!</v>
      </c>
      <c r="L62" t="e">
        <v>#REF!</v>
      </c>
      <c r="M62" t="e">
        <v>#REF!</v>
      </c>
      <c r="N62" t="e">
        <v>#REF!</v>
      </c>
      <c r="O62" t="s">
        <v>6401</v>
      </c>
      <c r="P62" t="e">
        <v>#REF!</v>
      </c>
      <c r="Q62">
        <v>8140</v>
      </c>
      <c r="R62" t="str">
        <f t="shared" si="0"/>
        <v>INSTITUT TEKNOLOGI TELKOM SURABAYA</v>
      </c>
      <c r="S62" t="e">
        <v>#REF!</v>
      </c>
      <c r="T62" t="e">
        <v>#REF!</v>
      </c>
      <c r="U62" t="e">
        <v>#REF!</v>
      </c>
      <c r="V62" t="e">
        <v>#REF!</v>
      </c>
      <c r="W62" t="e">
        <v>#REF!</v>
      </c>
      <c r="X62" t="e">
        <v>#REF!</v>
      </c>
      <c r="Y62" t="e">
        <v>#REF!</v>
      </c>
      <c r="Z62" t="e">
        <v>#REF!</v>
      </c>
      <c r="AA62" t="e">
        <v>#REF!</v>
      </c>
      <c r="AB62" t="e">
        <v>#REF!</v>
      </c>
      <c r="AC62" t="e">
        <v>#REF!</v>
      </c>
      <c r="AD62" t="e">
        <v>#REF!</v>
      </c>
      <c r="AE62" t="e">
        <v>#REF!</v>
      </c>
      <c r="AF62" t="e">
        <v>#REF!</v>
      </c>
      <c r="AG62" t="e">
        <v>#REF!</v>
      </c>
      <c r="AH62" t="e">
        <v>#REF!</v>
      </c>
      <c r="AI62" t="e">
        <v>#REF!</v>
      </c>
      <c r="AJ62" t="e">
        <v>#REF!</v>
      </c>
      <c r="AK62" t="e">
        <v>#REF!</v>
      </c>
      <c r="AL62" t="e">
        <v>#REF!</v>
      </c>
    </row>
    <row r="63" spans="2:38">
      <c r="B63" s="51" t="e">
        <v>#REF!</v>
      </c>
      <c r="C63" t="e">
        <v>#REF!</v>
      </c>
      <c r="D63" t="e">
        <v>#REF!</v>
      </c>
      <c r="E63" t="s">
        <v>6400</v>
      </c>
      <c r="F63">
        <v>72019</v>
      </c>
      <c r="G63" t="e">
        <v>#REF!</v>
      </c>
      <c r="I63" t="e">
        <v>#REF!</v>
      </c>
      <c r="J63" t="e">
        <v>#REF!</v>
      </c>
      <c r="K63" t="e">
        <v>#REF!</v>
      </c>
      <c r="L63" t="e">
        <v>#REF!</v>
      </c>
      <c r="M63" t="e">
        <v>#REF!</v>
      </c>
      <c r="N63" t="e">
        <v>#REF!</v>
      </c>
      <c r="O63" t="s">
        <v>6401</v>
      </c>
      <c r="P63" t="e">
        <v>#REF!</v>
      </c>
      <c r="Q63">
        <v>8140</v>
      </c>
      <c r="R63" t="str">
        <f t="shared" si="0"/>
        <v>INSTITUT TEKNOLOGI TELKOM SURABAYA</v>
      </c>
      <c r="S63" t="e">
        <v>#REF!</v>
      </c>
      <c r="T63" t="e">
        <v>#REF!</v>
      </c>
      <c r="U63" t="e">
        <v>#REF!</v>
      </c>
      <c r="V63" t="e">
        <v>#REF!</v>
      </c>
      <c r="W63" t="e">
        <v>#REF!</v>
      </c>
      <c r="X63" t="e">
        <v>#REF!</v>
      </c>
      <c r="Y63" t="e">
        <v>#REF!</v>
      </c>
      <c r="Z63" t="e">
        <v>#REF!</v>
      </c>
      <c r="AA63" t="e">
        <v>#REF!</v>
      </c>
      <c r="AB63" t="e">
        <v>#REF!</v>
      </c>
      <c r="AC63" t="e">
        <v>#REF!</v>
      </c>
      <c r="AD63" t="e">
        <v>#REF!</v>
      </c>
      <c r="AE63" t="e">
        <v>#REF!</v>
      </c>
      <c r="AF63" t="e">
        <v>#REF!</v>
      </c>
      <c r="AG63" t="e">
        <v>#REF!</v>
      </c>
      <c r="AH63" t="e">
        <v>#REF!</v>
      </c>
      <c r="AI63" t="e">
        <v>#REF!</v>
      </c>
      <c r="AJ63" t="e">
        <v>#REF!</v>
      </c>
      <c r="AK63" t="e">
        <v>#REF!</v>
      </c>
      <c r="AL63" t="e">
        <v>#REF!</v>
      </c>
    </row>
    <row r="64" spans="2:38">
      <c r="B64" s="51" t="e">
        <v>#REF!</v>
      </c>
      <c r="C64" t="e">
        <v>#REF!</v>
      </c>
      <c r="D64" t="e">
        <v>#REF!</v>
      </c>
      <c r="E64" t="s">
        <v>6400</v>
      </c>
      <c r="F64">
        <v>72019</v>
      </c>
      <c r="G64" t="e">
        <v>#REF!</v>
      </c>
      <c r="I64" t="e">
        <v>#REF!</v>
      </c>
      <c r="J64" t="e">
        <v>#REF!</v>
      </c>
      <c r="K64" t="e">
        <v>#REF!</v>
      </c>
      <c r="L64" t="e">
        <v>#REF!</v>
      </c>
      <c r="M64" t="e">
        <v>#REF!</v>
      </c>
      <c r="N64" t="e">
        <v>#REF!</v>
      </c>
      <c r="O64" t="s">
        <v>6401</v>
      </c>
      <c r="P64" t="e">
        <v>#REF!</v>
      </c>
      <c r="Q64">
        <v>8140</v>
      </c>
      <c r="R64" t="str">
        <f t="shared" si="0"/>
        <v>INSTITUT TEKNOLOGI TELKOM SURABAYA</v>
      </c>
      <c r="S64" t="e">
        <v>#REF!</v>
      </c>
      <c r="T64" t="e">
        <v>#REF!</v>
      </c>
      <c r="U64" t="e">
        <v>#REF!</v>
      </c>
      <c r="V64" t="e">
        <v>#REF!</v>
      </c>
      <c r="W64" t="e">
        <v>#REF!</v>
      </c>
      <c r="X64" t="e">
        <v>#REF!</v>
      </c>
      <c r="Y64" t="e">
        <v>#REF!</v>
      </c>
      <c r="Z64" t="e">
        <v>#REF!</v>
      </c>
      <c r="AA64" t="e">
        <v>#REF!</v>
      </c>
      <c r="AB64" t="e">
        <v>#REF!</v>
      </c>
      <c r="AC64" t="e">
        <v>#REF!</v>
      </c>
      <c r="AD64" t="e">
        <v>#REF!</v>
      </c>
      <c r="AE64" t="e">
        <v>#REF!</v>
      </c>
      <c r="AF64" t="e">
        <v>#REF!</v>
      </c>
      <c r="AG64" t="e">
        <v>#REF!</v>
      </c>
      <c r="AH64" t="e">
        <v>#REF!</v>
      </c>
      <c r="AI64" t="e">
        <v>#REF!</v>
      </c>
      <c r="AJ64" t="e">
        <v>#REF!</v>
      </c>
      <c r="AK64" t="e">
        <v>#REF!</v>
      </c>
      <c r="AL64" t="e">
        <v>#REF!</v>
      </c>
    </row>
    <row r="65" spans="2:38">
      <c r="B65" s="51" t="e">
        <v>#REF!</v>
      </c>
      <c r="C65" t="e">
        <v>#REF!</v>
      </c>
      <c r="D65" t="e">
        <v>#REF!</v>
      </c>
      <c r="E65" t="s">
        <v>6400</v>
      </c>
      <c r="F65">
        <v>72019</v>
      </c>
      <c r="G65" t="e">
        <v>#REF!</v>
      </c>
      <c r="I65" t="e">
        <v>#REF!</v>
      </c>
      <c r="J65" t="e">
        <v>#REF!</v>
      </c>
      <c r="K65" t="e">
        <v>#REF!</v>
      </c>
      <c r="L65" t="e">
        <v>#REF!</v>
      </c>
      <c r="M65" t="e">
        <v>#REF!</v>
      </c>
      <c r="N65" t="e">
        <v>#REF!</v>
      </c>
      <c r="O65" t="s">
        <v>6401</v>
      </c>
      <c r="P65" t="e">
        <v>#REF!</v>
      </c>
      <c r="Q65">
        <v>8140</v>
      </c>
      <c r="R65" t="str">
        <f t="shared" si="0"/>
        <v>INSTITUT TEKNOLOGI TELKOM SURABAYA</v>
      </c>
      <c r="S65" t="e">
        <v>#REF!</v>
      </c>
      <c r="T65" t="e">
        <v>#REF!</v>
      </c>
      <c r="U65" t="e">
        <v>#REF!</v>
      </c>
      <c r="V65" t="e">
        <v>#REF!</v>
      </c>
      <c r="W65" t="e">
        <v>#REF!</v>
      </c>
      <c r="X65" t="e">
        <v>#REF!</v>
      </c>
      <c r="Y65" t="e">
        <v>#REF!</v>
      </c>
      <c r="Z65" t="e">
        <v>#REF!</v>
      </c>
      <c r="AA65" t="e">
        <v>#REF!</v>
      </c>
      <c r="AB65" t="e">
        <v>#REF!</v>
      </c>
      <c r="AC65" t="e">
        <v>#REF!</v>
      </c>
      <c r="AD65" t="e">
        <v>#REF!</v>
      </c>
      <c r="AE65" t="e">
        <v>#REF!</v>
      </c>
      <c r="AF65" t="e">
        <v>#REF!</v>
      </c>
      <c r="AG65" t="e">
        <v>#REF!</v>
      </c>
      <c r="AH65" t="e">
        <v>#REF!</v>
      </c>
      <c r="AI65" t="e">
        <v>#REF!</v>
      </c>
      <c r="AJ65" t="e">
        <v>#REF!</v>
      </c>
      <c r="AK65" t="e">
        <v>#REF!</v>
      </c>
      <c r="AL65" t="e">
        <v>#REF!</v>
      </c>
    </row>
    <row r="66" spans="2:38">
      <c r="B66" s="51" t="e">
        <v>#REF!</v>
      </c>
      <c r="C66" t="e">
        <v>#REF!</v>
      </c>
      <c r="D66" t="e">
        <v>#REF!</v>
      </c>
      <c r="E66" t="s">
        <v>6400</v>
      </c>
      <c r="F66">
        <v>72019</v>
      </c>
      <c r="G66" t="e">
        <v>#REF!</v>
      </c>
      <c r="I66" t="e">
        <v>#REF!</v>
      </c>
      <c r="J66" t="e">
        <v>#REF!</v>
      </c>
      <c r="K66" t="e">
        <v>#REF!</v>
      </c>
      <c r="L66" t="e">
        <v>#REF!</v>
      </c>
      <c r="M66" t="e">
        <v>#REF!</v>
      </c>
      <c r="N66" t="e">
        <v>#REF!</v>
      </c>
      <c r="O66" t="s">
        <v>6401</v>
      </c>
      <c r="P66" t="e">
        <v>#REF!</v>
      </c>
      <c r="Q66">
        <v>8140</v>
      </c>
      <c r="R66" t="str">
        <f t="shared" si="0"/>
        <v>INSTITUT TEKNOLOGI TELKOM SURABAYA</v>
      </c>
      <c r="S66" t="e">
        <v>#REF!</v>
      </c>
      <c r="T66" t="e">
        <v>#REF!</v>
      </c>
      <c r="U66" t="e">
        <v>#REF!</v>
      </c>
      <c r="V66" t="e">
        <v>#REF!</v>
      </c>
      <c r="W66" t="e">
        <v>#REF!</v>
      </c>
      <c r="X66" t="e">
        <v>#REF!</v>
      </c>
      <c r="Y66" t="e">
        <v>#REF!</v>
      </c>
      <c r="Z66" t="e">
        <v>#REF!</v>
      </c>
      <c r="AA66" t="e">
        <v>#REF!</v>
      </c>
      <c r="AB66" t="e">
        <v>#REF!</v>
      </c>
      <c r="AC66" t="e">
        <v>#REF!</v>
      </c>
      <c r="AD66" t="e">
        <v>#REF!</v>
      </c>
      <c r="AE66" t="e">
        <v>#REF!</v>
      </c>
      <c r="AF66" t="e">
        <v>#REF!</v>
      </c>
      <c r="AG66" t="e">
        <v>#REF!</v>
      </c>
      <c r="AH66" t="e">
        <v>#REF!</v>
      </c>
      <c r="AI66" t="e">
        <v>#REF!</v>
      </c>
      <c r="AJ66" t="e">
        <v>#REF!</v>
      </c>
      <c r="AK66" t="e">
        <v>#REF!</v>
      </c>
      <c r="AL66" t="e">
        <v>#REF!</v>
      </c>
    </row>
    <row r="67" spans="2:38">
      <c r="B67" s="51" t="e">
        <v>#REF!</v>
      </c>
      <c r="C67" t="e">
        <v>#REF!</v>
      </c>
      <c r="D67" t="e">
        <v>#REF!</v>
      </c>
      <c r="E67" t="s">
        <v>6400</v>
      </c>
      <c r="F67">
        <v>72019</v>
      </c>
      <c r="G67" t="e">
        <v>#REF!</v>
      </c>
      <c r="I67" t="e">
        <v>#REF!</v>
      </c>
      <c r="J67" t="e">
        <v>#REF!</v>
      </c>
      <c r="K67" t="e">
        <v>#REF!</v>
      </c>
      <c r="L67" t="e">
        <v>#REF!</v>
      </c>
      <c r="M67" t="e">
        <v>#REF!</v>
      </c>
      <c r="N67" t="e">
        <v>#REF!</v>
      </c>
      <c r="O67" t="s">
        <v>6401</v>
      </c>
      <c r="P67" t="e">
        <v>#REF!</v>
      </c>
      <c r="Q67">
        <v>8140</v>
      </c>
      <c r="R67" t="str">
        <f t="shared" ref="R67:R130" si="1">E67</f>
        <v>INSTITUT TEKNOLOGI TELKOM SURABAYA</v>
      </c>
      <c r="S67" t="e">
        <v>#REF!</v>
      </c>
      <c r="T67" t="e">
        <v>#REF!</v>
      </c>
      <c r="U67" t="e">
        <v>#REF!</v>
      </c>
      <c r="V67" t="e">
        <v>#REF!</v>
      </c>
      <c r="W67" t="e">
        <v>#REF!</v>
      </c>
      <c r="X67" t="e">
        <v>#REF!</v>
      </c>
      <c r="Y67" t="e">
        <v>#REF!</v>
      </c>
      <c r="Z67" t="e">
        <v>#REF!</v>
      </c>
      <c r="AA67" t="e">
        <v>#REF!</v>
      </c>
      <c r="AB67" t="e">
        <v>#REF!</v>
      </c>
      <c r="AC67" t="e">
        <v>#REF!</v>
      </c>
      <c r="AD67" t="e">
        <v>#REF!</v>
      </c>
      <c r="AE67" t="e">
        <v>#REF!</v>
      </c>
      <c r="AF67" t="e">
        <v>#REF!</v>
      </c>
      <c r="AG67" t="e">
        <v>#REF!</v>
      </c>
      <c r="AH67" t="e">
        <v>#REF!</v>
      </c>
      <c r="AI67" t="e">
        <v>#REF!</v>
      </c>
      <c r="AJ67" t="e">
        <v>#REF!</v>
      </c>
      <c r="AK67" t="e">
        <v>#REF!</v>
      </c>
      <c r="AL67" t="e">
        <v>#REF!</v>
      </c>
    </row>
    <row r="68" spans="2:38">
      <c r="B68" s="51" t="e">
        <v>#REF!</v>
      </c>
      <c r="C68" t="e">
        <v>#REF!</v>
      </c>
      <c r="D68" t="e">
        <v>#REF!</v>
      </c>
      <c r="E68" t="s">
        <v>6400</v>
      </c>
      <c r="F68">
        <v>72019</v>
      </c>
      <c r="G68" t="e">
        <v>#REF!</v>
      </c>
      <c r="I68" t="e">
        <v>#REF!</v>
      </c>
      <c r="J68" t="e">
        <v>#REF!</v>
      </c>
      <c r="K68" t="e">
        <v>#REF!</v>
      </c>
      <c r="L68" t="e">
        <v>#REF!</v>
      </c>
      <c r="M68" t="e">
        <v>#REF!</v>
      </c>
      <c r="N68" t="e">
        <v>#REF!</v>
      </c>
      <c r="O68" t="s">
        <v>6401</v>
      </c>
      <c r="P68" t="e">
        <v>#REF!</v>
      </c>
      <c r="Q68">
        <v>8140</v>
      </c>
      <c r="R68" t="str">
        <f t="shared" si="1"/>
        <v>INSTITUT TEKNOLOGI TELKOM SURABAYA</v>
      </c>
      <c r="S68" t="e">
        <v>#REF!</v>
      </c>
      <c r="T68" t="e">
        <v>#REF!</v>
      </c>
      <c r="U68" t="e">
        <v>#REF!</v>
      </c>
      <c r="V68" t="e">
        <v>#REF!</v>
      </c>
      <c r="W68" t="e">
        <v>#REF!</v>
      </c>
      <c r="X68" t="e">
        <v>#REF!</v>
      </c>
      <c r="Y68" t="e">
        <v>#REF!</v>
      </c>
      <c r="Z68" t="e">
        <v>#REF!</v>
      </c>
      <c r="AA68" t="e">
        <v>#REF!</v>
      </c>
      <c r="AB68" t="e">
        <v>#REF!</v>
      </c>
      <c r="AC68" t="e">
        <v>#REF!</v>
      </c>
      <c r="AD68" t="e">
        <v>#REF!</v>
      </c>
      <c r="AE68" t="e">
        <v>#REF!</v>
      </c>
      <c r="AF68" t="e">
        <v>#REF!</v>
      </c>
      <c r="AG68" t="e">
        <v>#REF!</v>
      </c>
      <c r="AH68" t="e">
        <v>#REF!</v>
      </c>
      <c r="AI68" t="e">
        <v>#REF!</v>
      </c>
      <c r="AJ68" t="e">
        <v>#REF!</v>
      </c>
      <c r="AK68" t="e">
        <v>#REF!</v>
      </c>
      <c r="AL68" t="e">
        <v>#REF!</v>
      </c>
    </row>
    <row r="69" spans="2:38">
      <c r="B69" s="51" t="e">
        <v>#REF!</v>
      </c>
      <c r="C69" t="e">
        <v>#REF!</v>
      </c>
      <c r="D69" t="e">
        <v>#REF!</v>
      </c>
      <c r="E69" t="s">
        <v>6400</v>
      </c>
      <c r="F69">
        <v>72019</v>
      </c>
      <c r="G69" t="e">
        <v>#REF!</v>
      </c>
      <c r="I69" t="e">
        <v>#REF!</v>
      </c>
      <c r="J69" t="e">
        <v>#REF!</v>
      </c>
      <c r="K69" t="e">
        <v>#REF!</v>
      </c>
      <c r="L69" t="e">
        <v>#REF!</v>
      </c>
      <c r="M69" t="e">
        <v>#REF!</v>
      </c>
      <c r="N69" t="e">
        <v>#REF!</v>
      </c>
      <c r="O69" t="s">
        <v>6401</v>
      </c>
      <c r="P69" t="e">
        <v>#REF!</v>
      </c>
      <c r="Q69">
        <v>8140</v>
      </c>
      <c r="R69" t="str">
        <f t="shared" si="1"/>
        <v>INSTITUT TEKNOLOGI TELKOM SURABAYA</v>
      </c>
      <c r="S69" t="e">
        <v>#REF!</v>
      </c>
      <c r="T69" t="e">
        <v>#REF!</v>
      </c>
      <c r="U69" t="e">
        <v>#REF!</v>
      </c>
      <c r="V69" t="e">
        <v>#REF!</v>
      </c>
      <c r="W69" t="e">
        <v>#REF!</v>
      </c>
      <c r="X69" t="e">
        <v>#REF!</v>
      </c>
      <c r="Y69" t="e">
        <v>#REF!</v>
      </c>
      <c r="Z69" t="e">
        <v>#REF!</v>
      </c>
      <c r="AA69" t="e">
        <v>#REF!</v>
      </c>
      <c r="AB69" t="e">
        <v>#REF!</v>
      </c>
      <c r="AC69" t="e">
        <v>#REF!</v>
      </c>
      <c r="AD69" t="e">
        <v>#REF!</v>
      </c>
      <c r="AE69" t="e">
        <v>#REF!</v>
      </c>
      <c r="AF69" t="e">
        <v>#REF!</v>
      </c>
      <c r="AG69" t="e">
        <v>#REF!</v>
      </c>
      <c r="AH69" t="e">
        <v>#REF!</v>
      </c>
      <c r="AI69" t="e">
        <v>#REF!</v>
      </c>
      <c r="AJ69" t="e">
        <v>#REF!</v>
      </c>
      <c r="AK69" t="e">
        <v>#REF!</v>
      </c>
      <c r="AL69" t="e">
        <v>#REF!</v>
      </c>
    </row>
    <row r="70" spans="2:38">
      <c r="B70" s="51" t="e">
        <v>#REF!</v>
      </c>
      <c r="C70" t="e">
        <v>#REF!</v>
      </c>
      <c r="D70" t="e">
        <v>#REF!</v>
      </c>
      <c r="E70" t="s">
        <v>6400</v>
      </c>
      <c r="F70">
        <v>72019</v>
      </c>
      <c r="G70" t="e">
        <v>#REF!</v>
      </c>
      <c r="I70" t="e">
        <v>#REF!</v>
      </c>
      <c r="J70" t="e">
        <v>#REF!</v>
      </c>
      <c r="K70" t="e">
        <v>#REF!</v>
      </c>
      <c r="L70" t="e">
        <v>#REF!</v>
      </c>
      <c r="M70" t="e">
        <v>#REF!</v>
      </c>
      <c r="N70" t="e">
        <v>#REF!</v>
      </c>
      <c r="O70" t="s">
        <v>6401</v>
      </c>
      <c r="P70" t="e">
        <v>#REF!</v>
      </c>
      <c r="Q70">
        <v>8140</v>
      </c>
      <c r="R70" t="str">
        <f t="shared" si="1"/>
        <v>INSTITUT TEKNOLOGI TELKOM SURABAYA</v>
      </c>
      <c r="S70" t="e">
        <v>#REF!</v>
      </c>
      <c r="T70" t="e">
        <v>#REF!</v>
      </c>
      <c r="U70" t="e">
        <v>#REF!</v>
      </c>
      <c r="V70" t="e">
        <v>#REF!</v>
      </c>
      <c r="W70" t="e">
        <v>#REF!</v>
      </c>
      <c r="X70" t="e">
        <v>#REF!</v>
      </c>
      <c r="Y70" t="e">
        <v>#REF!</v>
      </c>
      <c r="Z70" t="e">
        <v>#REF!</v>
      </c>
      <c r="AA70" t="e">
        <v>#REF!</v>
      </c>
      <c r="AB70" t="e">
        <v>#REF!</v>
      </c>
      <c r="AC70" t="e">
        <v>#REF!</v>
      </c>
      <c r="AD70" t="e">
        <v>#REF!</v>
      </c>
      <c r="AE70" t="e">
        <v>#REF!</v>
      </c>
      <c r="AF70" t="e">
        <v>#REF!</v>
      </c>
      <c r="AG70" t="e">
        <v>#REF!</v>
      </c>
      <c r="AH70" t="e">
        <v>#REF!</v>
      </c>
      <c r="AI70" t="e">
        <v>#REF!</v>
      </c>
      <c r="AJ70" t="e">
        <v>#REF!</v>
      </c>
      <c r="AK70" t="e">
        <v>#REF!</v>
      </c>
      <c r="AL70" t="e">
        <v>#REF!</v>
      </c>
    </row>
    <row r="71" spans="2:38">
      <c r="B71" s="51" t="e">
        <v>#REF!</v>
      </c>
      <c r="C71" t="e">
        <v>#REF!</v>
      </c>
      <c r="D71" t="e">
        <v>#REF!</v>
      </c>
      <c r="E71" t="s">
        <v>6400</v>
      </c>
      <c r="F71">
        <v>72019</v>
      </c>
      <c r="G71" t="e">
        <v>#REF!</v>
      </c>
      <c r="I71" t="e">
        <v>#REF!</v>
      </c>
      <c r="J71" t="e">
        <v>#REF!</v>
      </c>
      <c r="K71" t="e">
        <v>#REF!</v>
      </c>
      <c r="L71" t="e">
        <v>#REF!</v>
      </c>
      <c r="M71" t="e">
        <v>#REF!</v>
      </c>
      <c r="N71" t="e">
        <v>#REF!</v>
      </c>
      <c r="O71" t="s">
        <v>6401</v>
      </c>
      <c r="P71" t="e">
        <v>#REF!</v>
      </c>
      <c r="Q71">
        <v>8140</v>
      </c>
      <c r="R71" t="str">
        <f t="shared" si="1"/>
        <v>INSTITUT TEKNOLOGI TELKOM SURABAYA</v>
      </c>
      <c r="S71" t="e">
        <v>#REF!</v>
      </c>
      <c r="T71" t="e">
        <v>#REF!</v>
      </c>
      <c r="U71" t="e">
        <v>#REF!</v>
      </c>
      <c r="V71" t="e">
        <v>#REF!</v>
      </c>
      <c r="W71" t="e">
        <v>#REF!</v>
      </c>
      <c r="X71" t="e">
        <v>#REF!</v>
      </c>
      <c r="Y71" t="e">
        <v>#REF!</v>
      </c>
      <c r="Z71" t="e">
        <v>#REF!</v>
      </c>
      <c r="AA71" t="e">
        <v>#REF!</v>
      </c>
      <c r="AB71" t="e">
        <v>#REF!</v>
      </c>
      <c r="AC71" t="e">
        <v>#REF!</v>
      </c>
      <c r="AD71" t="e">
        <v>#REF!</v>
      </c>
      <c r="AE71" t="e">
        <v>#REF!</v>
      </c>
      <c r="AF71" t="e">
        <v>#REF!</v>
      </c>
      <c r="AG71" t="e">
        <v>#REF!</v>
      </c>
      <c r="AH71" t="e">
        <v>#REF!</v>
      </c>
      <c r="AI71" t="e">
        <v>#REF!</v>
      </c>
      <c r="AJ71" t="e">
        <v>#REF!</v>
      </c>
      <c r="AK71" t="e">
        <v>#REF!</v>
      </c>
      <c r="AL71" t="e">
        <v>#REF!</v>
      </c>
    </row>
    <row r="72" spans="2:38">
      <c r="B72" s="51" t="e">
        <v>#REF!</v>
      </c>
      <c r="C72" t="e">
        <v>#REF!</v>
      </c>
      <c r="D72" t="e">
        <v>#REF!</v>
      </c>
      <c r="E72" t="s">
        <v>6400</v>
      </c>
      <c r="F72">
        <v>72019</v>
      </c>
      <c r="G72" t="e">
        <v>#REF!</v>
      </c>
      <c r="I72" t="e">
        <v>#REF!</v>
      </c>
      <c r="J72" t="e">
        <v>#REF!</v>
      </c>
      <c r="K72" t="e">
        <v>#REF!</v>
      </c>
      <c r="L72" t="e">
        <v>#REF!</v>
      </c>
      <c r="M72" t="e">
        <v>#REF!</v>
      </c>
      <c r="N72" t="e">
        <v>#REF!</v>
      </c>
      <c r="O72" t="s">
        <v>6401</v>
      </c>
      <c r="P72" t="e">
        <v>#REF!</v>
      </c>
      <c r="Q72">
        <v>8140</v>
      </c>
      <c r="R72" t="str">
        <f t="shared" si="1"/>
        <v>INSTITUT TEKNOLOGI TELKOM SURABAYA</v>
      </c>
      <c r="S72" t="e">
        <v>#REF!</v>
      </c>
      <c r="T72" t="e">
        <v>#REF!</v>
      </c>
      <c r="U72" t="e">
        <v>#REF!</v>
      </c>
      <c r="V72" t="e">
        <v>#REF!</v>
      </c>
      <c r="W72" t="e">
        <v>#REF!</v>
      </c>
      <c r="X72" t="e">
        <v>#REF!</v>
      </c>
      <c r="Y72" t="e">
        <v>#REF!</v>
      </c>
      <c r="Z72" t="e">
        <v>#REF!</v>
      </c>
      <c r="AA72" t="e">
        <v>#REF!</v>
      </c>
      <c r="AB72" t="e">
        <v>#REF!</v>
      </c>
      <c r="AC72" t="e">
        <v>#REF!</v>
      </c>
      <c r="AD72" t="e">
        <v>#REF!</v>
      </c>
      <c r="AE72" t="e">
        <v>#REF!</v>
      </c>
      <c r="AF72" t="e">
        <v>#REF!</v>
      </c>
      <c r="AG72" t="e">
        <v>#REF!</v>
      </c>
      <c r="AH72" t="e">
        <v>#REF!</v>
      </c>
      <c r="AI72" t="e">
        <v>#REF!</v>
      </c>
      <c r="AJ72" t="e">
        <v>#REF!</v>
      </c>
      <c r="AK72" t="e">
        <v>#REF!</v>
      </c>
      <c r="AL72" t="e">
        <v>#REF!</v>
      </c>
    </row>
    <row r="73" spans="2:38">
      <c r="B73" s="51" t="e">
        <v>#REF!</v>
      </c>
      <c r="C73" t="e">
        <v>#REF!</v>
      </c>
      <c r="D73" t="e">
        <v>#REF!</v>
      </c>
      <c r="E73" t="s">
        <v>6400</v>
      </c>
      <c r="F73">
        <v>72019</v>
      </c>
      <c r="G73" t="e">
        <v>#REF!</v>
      </c>
      <c r="I73" t="e">
        <v>#REF!</v>
      </c>
      <c r="J73" t="e">
        <v>#REF!</v>
      </c>
      <c r="K73" t="e">
        <v>#REF!</v>
      </c>
      <c r="L73" t="e">
        <v>#REF!</v>
      </c>
      <c r="M73" t="e">
        <v>#REF!</v>
      </c>
      <c r="N73" t="e">
        <v>#REF!</v>
      </c>
      <c r="O73" t="s">
        <v>6401</v>
      </c>
      <c r="P73" t="e">
        <v>#REF!</v>
      </c>
      <c r="Q73">
        <v>8140</v>
      </c>
      <c r="R73" t="str">
        <f t="shared" si="1"/>
        <v>INSTITUT TEKNOLOGI TELKOM SURABAYA</v>
      </c>
      <c r="S73" t="e">
        <v>#REF!</v>
      </c>
      <c r="T73" t="e">
        <v>#REF!</v>
      </c>
      <c r="U73" t="e">
        <v>#REF!</v>
      </c>
      <c r="V73" t="e">
        <v>#REF!</v>
      </c>
      <c r="W73" t="e">
        <v>#REF!</v>
      </c>
      <c r="X73" t="e">
        <v>#REF!</v>
      </c>
      <c r="Y73" t="e">
        <v>#REF!</v>
      </c>
      <c r="Z73" t="e">
        <v>#REF!</v>
      </c>
      <c r="AA73" t="e">
        <v>#REF!</v>
      </c>
      <c r="AB73" t="e">
        <v>#REF!</v>
      </c>
      <c r="AC73" t="e">
        <v>#REF!</v>
      </c>
      <c r="AD73" t="e">
        <v>#REF!</v>
      </c>
      <c r="AE73" t="e">
        <v>#REF!</v>
      </c>
      <c r="AF73" t="e">
        <v>#REF!</v>
      </c>
      <c r="AG73" t="e">
        <v>#REF!</v>
      </c>
      <c r="AH73" t="e">
        <v>#REF!</v>
      </c>
      <c r="AI73" t="e">
        <v>#REF!</v>
      </c>
      <c r="AJ73" t="e">
        <v>#REF!</v>
      </c>
      <c r="AK73" t="e">
        <v>#REF!</v>
      </c>
      <c r="AL73" t="e">
        <v>#REF!</v>
      </c>
    </row>
    <row r="74" spans="2:38">
      <c r="B74" s="51" t="e">
        <v>#REF!</v>
      </c>
      <c r="C74" t="e">
        <v>#REF!</v>
      </c>
      <c r="D74" t="e">
        <v>#REF!</v>
      </c>
      <c r="E74" t="s">
        <v>6400</v>
      </c>
      <c r="F74">
        <v>72019</v>
      </c>
      <c r="G74" t="e">
        <v>#REF!</v>
      </c>
      <c r="I74" t="e">
        <v>#REF!</v>
      </c>
      <c r="J74" t="e">
        <v>#REF!</v>
      </c>
      <c r="K74" t="e">
        <v>#REF!</v>
      </c>
      <c r="L74" t="e">
        <v>#REF!</v>
      </c>
      <c r="M74" t="e">
        <v>#REF!</v>
      </c>
      <c r="N74" t="e">
        <v>#REF!</v>
      </c>
      <c r="O74" t="s">
        <v>6401</v>
      </c>
      <c r="P74" t="e">
        <v>#REF!</v>
      </c>
      <c r="Q74">
        <v>8140</v>
      </c>
      <c r="R74" t="str">
        <f t="shared" si="1"/>
        <v>INSTITUT TEKNOLOGI TELKOM SURABAYA</v>
      </c>
      <c r="S74" t="e">
        <v>#REF!</v>
      </c>
      <c r="T74" t="e">
        <v>#REF!</v>
      </c>
      <c r="U74" t="e">
        <v>#REF!</v>
      </c>
      <c r="V74" t="e">
        <v>#REF!</v>
      </c>
      <c r="W74" t="e">
        <v>#REF!</v>
      </c>
      <c r="X74" t="e">
        <v>#REF!</v>
      </c>
      <c r="Y74" t="e">
        <v>#REF!</v>
      </c>
      <c r="Z74" t="e">
        <v>#REF!</v>
      </c>
      <c r="AA74" t="e">
        <v>#REF!</v>
      </c>
      <c r="AB74" t="e">
        <v>#REF!</v>
      </c>
      <c r="AC74" t="e">
        <v>#REF!</v>
      </c>
      <c r="AD74" t="e">
        <v>#REF!</v>
      </c>
      <c r="AE74" t="e">
        <v>#REF!</v>
      </c>
      <c r="AF74" t="e">
        <v>#REF!</v>
      </c>
      <c r="AG74" t="e">
        <v>#REF!</v>
      </c>
      <c r="AH74" t="e">
        <v>#REF!</v>
      </c>
      <c r="AI74" t="e">
        <v>#REF!</v>
      </c>
      <c r="AJ74" t="e">
        <v>#REF!</v>
      </c>
      <c r="AK74" t="e">
        <v>#REF!</v>
      </c>
      <c r="AL74" t="e">
        <v>#REF!</v>
      </c>
    </row>
    <row r="75" spans="2:38">
      <c r="B75" s="51" t="e">
        <v>#REF!</v>
      </c>
      <c r="C75" t="e">
        <v>#REF!</v>
      </c>
      <c r="D75" t="e">
        <v>#REF!</v>
      </c>
      <c r="E75" t="s">
        <v>6400</v>
      </c>
      <c r="F75">
        <v>72019</v>
      </c>
      <c r="G75" t="e">
        <v>#REF!</v>
      </c>
      <c r="I75" t="e">
        <v>#REF!</v>
      </c>
      <c r="J75" t="e">
        <v>#REF!</v>
      </c>
      <c r="K75" t="e">
        <v>#REF!</v>
      </c>
      <c r="L75" t="e">
        <v>#REF!</v>
      </c>
      <c r="M75" t="e">
        <v>#REF!</v>
      </c>
      <c r="N75" t="e">
        <v>#REF!</v>
      </c>
      <c r="O75" t="s">
        <v>6401</v>
      </c>
      <c r="P75" t="e">
        <v>#REF!</v>
      </c>
      <c r="Q75">
        <v>8140</v>
      </c>
      <c r="R75" t="str">
        <f t="shared" si="1"/>
        <v>INSTITUT TEKNOLOGI TELKOM SURABAYA</v>
      </c>
      <c r="S75" t="e">
        <v>#REF!</v>
      </c>
      <c r="T75" t="e">
        <v>#REF!</v>
      </c>
      <c r="U75" t="e">
        <v>#REF!</v>
      </c>
      <c r="V75" t="e">
        <v>#REF!</v>
      </c>
      <c r="W75" t="e">
        <v>#REF!</v>
      </c>
      <c r="X75" t="e">
        <v>#REF!</v>
      </c>
      <c r="Y75" t="e">
        <v>#REF!</v>
      </c>
      <c r="Z75" t="e">
        <v>#REF!</v>
      </c>
      <c r="AA75" t="e">
        <v>#REF!</v>
      </c>
      <c r="AB75" t="e">
        <v>#REF!</v>
      </c>
      <c r="AC75" t="e">
        <v>#REF!</v>
      </c>
      <c r="AD75" t="e">
        <v>#REF!</v>
      </c>
      <c r="AE75" t="e">
        <v>#REF!</v>
      </c>
      <c r="AF75" t="e">
        <v>#REF!</v>
      </c>
      <c r="AG75" t="e">
        <v>#REF!</v>
      </c>
      <c r="AH75" t="e">
        <v>#REF!</v>
      </c>
      <c r="AI75" t="e">
        <v>#REF!</v>
      </c>
      <c r="AJ75" t="e">
        <v>#REF!</v>
      </c>
      <c r="AK75" t="e">
        <v>#REF!</v>
      </c>
      <c r="AL75" t="e">
        <v>#REF!</v>
      </c>
    </row>
    <row r="76" spans="2:38">
      <c r="B76" s="51" t="e">
        <v>#REF!</v>
      </c>
      <c r="C76" t="e">
        <v>#REF!</v>
      </c>
      <c r="D76" t="e">
        <v>#REF!</v>
      </c>
      <c r="E76" t="s">
        <v>6400</v>
      </c>
      <c r="F76">
        <v>72019</v>
      </c>
      <c r="G76" t="e">
        <v>#REF!</v>
      </c>
      <c r="I76" t="e">
        <v>#REF!</v>
      </c>
      <c r="J76" t="e">
        <v>#REF!</v>
      </c>
      <c r="K76" t="e">
        <v>#REF!</v>
      </c>
      <c r="L76" t="e">
        <v>#REF!</v>
      </c>
      <c r="M76" t="e">
        <v>#REF!</v>
      </c>
      <c r="N76" t="e">
        <v>#REF!</v>
      </c>
      <c r="O76" t="s">
        <v>6401</v>
      </c>
      <c r="P76" t="e">
        <v>#REF!</v>
      </c>
      <c r="Q76">
        <v>8140</v>
      </c>
      <c r="R76" t="str">
        <f t="shared" si="1"/>
        <v>INSTITUT TEKNOLOGI TELKOM SURABAYA</v>
      </c>
      <c r="S76" t="e">
        <v>#REF!</v>
      </c>
      <c r="T76" t="e">
        <v>#REF!</v>
      </c>
      <c r="U76" t="e">
        <v>#REF!</v>
      </c>
      <c r="V76" t="e">
        <v>#REF!</v>
      </c>
      <c r="W76" t="e">
        <v>#REF!</v>
      </c>
      <c r="X76" t="e">
        <v>#REF!</v>
      </c>
      <c r="Y76" t="e">
        <v>#REF!</v>
      </c>
      <c r="Z76" t="e">
        <v>#REF!</v>
      </c>
      <c r="AA76" t="e">
        <v>#REF!</v>
      </c>
      <c r="AB76" t="e">
        <v>#REF!</v>
      </c>
      <c r="AC76" t="e">
        <v>#REF!</v>
      </c>
      <c r="AD76" t="e">
        <v>#REF!</v>
      </c>
      <c r="AE76" t="e">
        <v>#REF!</v>
      </c>
      <c r="AF76" t="e">
        <v>#REF!</v>
      </c>
      <c r="AG76" t="e">
        <v>#REF!</v>
      </c>
      <c r="AH76" t="e">
        <v>#REF!</v>
      </c>
      <c r="AI76" t="e">
        <v>#REF!</v>
      </c>
      <c r="AJ76" t="e">
        <v>#REF!</v>
      </c>
      <c r="AK76" t="e">
        <v>#REF!</v>
      </c>
      <c r="AL76" t="e">
        <v>#REF!</v>
      </c>
    </row>
    <row r="77" spans="2:38">
      <c r="B77" s="51" t="e">
        <v>#REF!</v>
      </c>
      <c r="C77" t="e">
        <v>#REF!</v>
      </c>
      <c r="D77" t="e">
        <v>#REF!</v>
      </c>
      <c r="E77" t="s">
        <v>6400</v>
      </c>
      <c r="F77">
        <v>72019</v>
      </c>
      <c r="G77" t="e">
        <v>#REF!</v>
      </c>
      <c r="I77" t="e">
        <v>#REF!</v>
      </c>
      <c r="J77" t="e">
        <v>#REF!</v>
      </c>
      <c r="K77" t="e">
        <v>#REF!</v>
      </c>
      <c r="L77" t="e">
        <v>#REF!</v>
      </c>
      <c r="M77" t="e">
        <v>#REF!</v>
      </c>
      <c r="N77" t="e">
        <v>#REF!</v>
      </c>
      <c r="O77" t="s">
        <v>6401</v>
      </c>
      <c r="P77" t="e">
        <v>#REF!</v>
      </c>
      <c r="Q77">
        <v>8140</v>
      </c>
      <c r="R77" t="str">
        <f t="shared" si="1"/>
        <v>INSTITUT TEKNOLOGI TELKOM SURABAYA</v>
      </c>
      <c r="S77" t="e">
        <v>#REF!</v>
      </c>
      <c r="T77" t="e">
        <v>#REF!</v>
      </c>
      <c r="U77" t="e">
        <v>#REF!</v>
      </c>
      <c r="V77" t="e">
        <v>#REF!</v>
      </c>
      <c r="W77" t="e">
        <v>#REF!</v>
      </c>
      <c r="X77" t="e">
        <v>#REF!</v>
      </c>
      <c r="Y77" t="e">
        <v>#REF!</v>
      </c>
      <c r="Z77" t="e">
        <v>#REF!</v>
      </c>
      <c r="AA77" t="e">
        <v>#REF!</v>
      </c>
      <c r="AB77" t="e">
        <v>#REF!</v>
      </c>
      <c r="AC77" t="e">
        <v>#REF!</v>
      </c>
      <c r="AD77" t="e">
        <v>#REF!</v>
      </c>
      <c r="AE77" t="e">
        <v>#REF!</v>
      </c>
      <c r="AF77" t="e">
        <v>#REF!</v>
      </c>
      <c r="AG77" t="e">
        <v>#REF!</v>
      </c>
      <c r="AH77" t="e">
        <v>#REF!</v>
      </c>
      <c r="AI77" t="e">
        <v>#REF!</v>
      </c>
      <c r="AJ77" t="e">
        <v>#REF!</v>
      </c>
      <c r="AK77" t="e">
        <v>#REF!</v>
      </c>
      <c r="AL77" t="e">
        <v>#REF!</v>
      </c>
    </row>
    <row r="78" spans="2:38">
      <c r="B78" s="51" t="e">
        <v>#REF!</v>
      </c>
      <c r="C78" t="e">
        <v>#REF!</v>
      </c>
      <c r="D78" t="e">
        <v>#REF!</v>
      </c>
      <c r="E78" t="s">
        <v>6400</v>
      </c>
      <c r="F78">
        <v>72019</v>
      </c>
      <c r="G78" t="e">
        <v>#REF!</v>
      </c>
      <c r="I78" t="e">
        <v>#REF!</v>
      </c>
      <c r="J78" t="e">
        <v>#REF!</v>
      </c>
      <c r="K78" t="e">
        <v>#REF!</v>
      </c>
      <c r="L78" t="e">
        <v>#REF!</v>
      </c>
      <c r="M78" t="e">
        <v>#REF!</v>
      </c>
      <c r="N78" t="e">
        <v>#REF!</v>
      </c>
      <c r="O78" t="s">
        <v>6401</v>
      </c>
      <c r="P78" t="e">
        <v>#REF!</v>
      </c>
      <c r="Q78">
        <v>8140</v>
      </c>
      <c r="R78" t="str">
        <f t="shared" si="1"/>
        <v>INSTITUT TEKNOLOGI TELKOM SURABAYA</v>
      </c>
      <c r="S78" t="e">
        <v>#REF!</v>
      </c>
      <c r="T78" t="e">
        <v>#REF!</v>
      </c>
      <c r="U78" t="e">
        <v>#REF!</v>
      </c>
      <c r="V78" t="e">
        <v>#REF!</v>
      </c>
      <c r="W78" t="e">
        <v>#REF!</v>
      </c>
      <c r="X78" t="e">
        <v>#REF!</v>
      </c>
      <c r="Y78" t="e">
        <v>#REF!</v>
      </c>
      <c r="Z78" t="e">
        <v>#REF!</v>
      </c>
      <c r="AA78" t="e">
        <v>#REF!</v>
      </c>
      <c r="AB78" t="e">
        <v>#REF!</v>
      </c>
      <c r="AC78" t="e">
        <v>#REF!</v>
      </c>
      <c r="AD78" t="e">
        <v>#REF!</v>
      </c>
      <c r="AE78" t="e">
        <v>#REF!</v>
      </c>
      <c r="AF78" t="e">
        <v>#REF!</v>
      </c>
      <c r="AG78" t="e">
        <v>#REF!</v>
      </c>
      <c r="AH78" t="e">
        <v>#REF!</v>
      </c>
      <c r="AI78" t="e">
        <v>#REF!</v>
      </c>
      <c r="AJ78" t="e">
        <v>#REF!</v>
      </c>
      <c r="AK78" t="e">
        <v>#REF!</v>
      </c>
      <c r="AL78" t="e">
        <v>#REF!</v>
      </c>
    </row>
    <row r="79" spans="2:38">
      <c r="B79" s="51" t="e">
        <v>#REF!</v>
      </c>
      <c r="C79" t="e">
        <v>#REF!</v>
      </c>
      <c r="D79" t="e">
        <v>#REF!</v>
      </c>
      <c r="E79" t="s">
        <v>6400</v>
      </c>
      <c r="F79">
        <v>72019</v>
      </c>
      <c r="G79" t="e">
        <v>#REF!</v>
      </c>
      <c r="I79" t="e">
        <v>#REF!</v>
      </c>
      <c r="J79" t="e">
        <v>#REF!</v>
      </c>
      <c r="K79" t="e">
        <v>#REF!</v>
      </c>
      <c r="L79" t="e">
        <v>#REF!</v>
      </c>
      <c r="M79" t="e">
        <v>#REF!</v>
      </c>
      <c r="N79" t="e">
        <v>#REF!</v>
      </c>
      <c r="O79" t="s">
        <v>6401</v>
      </c>
      <c r="P79" t="e">
        <v>#REF!</v>
      </c>
      <c r="Q79">
        <v>8140</v>
      </c>
      <c r="R79" t="str">
        <f t="shared" si="1"/>
        <v>INSTITUT TEKNOLOGI TELKOM SURABAYA</v>
      </c>
      <c r="S79" t="e">
        <v>#REF!</v>
      </c>
      <c r="T79" t="e">
        <v>#REF!</v>
      </c>
      <c r="U79" t="e">
        <v>#REF!</v>
      </c>
      <c r="V79" t="e">
        <v>#REF!</v>
      </c>
      <c r="W79" t="e">
        <v>#REF!</v>
      </c>
      <c r="X79" t="e">
        <v>#REF!</v>
      </c>
      <c r="Y79" t="e">
        <v>#REF!</v>
      </c>
      <c r="Z79" t="e">
        <v>#REF!</v>
      </c>
      <c r="AA79" t="e">
        <v>#REF!</v>
      </c>
      <c r="AB79" t="e">
        <v>#REF!</v>
      </c>
      <c r="AC79" t="e">
        <v>#REF!</v>
      </c>
      <c r="AD79" t="e">
        <v>#REF!</v>
      </c>
      <c r="AE79" t="e">
        <v>#REF!</v>
      </c>
      <c r="AF79" t="e">
        <v>#REF!</v>
      </c>
      <c r="AG79" t="e">
        <v>#REF!</v>
      </c>
      <c r="AH79" t="e">
        <v>#REF!</v>
      </c>
      <c r="AI79" t="e">
        <v>#REF!</v>
      </c>
      <c r="AJ79" t="e">
        <v>#REF!</v>
      </c>
      <c r="AK79" t="e">
        <v>#REF!</v>
      </c>
      <c r="AL79" t="e">
        <v>#REF!</v>
      </c>
    </row>
    <row r="80" spans="2:38">
      <c r="B80" s="51" t="e">
        <v>#REF!</v>
      </c>
      <c r="C80" t="e">
        <v>#REF!</v>
      </c>
      <c r="D80" t="e">
        <v>#REF!</v>
      </c>
      <c r="E80" t="s">
        <v>6400</v>
      </c>
      <c r="F80">
        <v>72019</v>
      </c>
      <c r="G80" t="e">
        <v>#REF!</v>
      </c>
      <c r="I80" t="e">
        <v>#REF!</v>
      </c>
      <c r="J80" t="e">
        <v>#REF!</v>
      </c>
      <c r="K80" t="e">
        <v>#REF!</v>
      </c>
      <c r="L80" t="e">
        <v>#REF!</v>
      </c>
      <c r="M80" t="e">
        <v>#REF!</v>
      </c>
      <c r="N80" t="e">
        <v>#REF!</v>
      </c>
      <c r="O80" t="s">
        <v>6401</v>
      </c>
      <c r="P80" t="e">
        <v>#REF!</v>
      </c>
      <c r="Q80">
        <v>8140</v>
      </c>
      <c r="R80" t="str">
        <f t="shared" si="1"/>
        <v>INSTITUT TEKNOLOGI TELKOM SURABAYA</v>
      </c>
      <c r="S80" t="e">
        <v>#REF!</v>
      </c>
      <c r="T80" t="e">
        <v>#REF!</v>
      </c>
      <c r="U80" t="e">
        <v>#REF!</v>
      </c>
      <c r="V80" t="e">
        <v>#REF!</v>
      </c>
      <c r="W80" t="e">
        <v>#REF!</v>
      </c>
      <c r="X80" t="e">
        <v>#REF!</v>
      </c>
      <c r="Y80" t="e">
        <v>#REF!</v>
      </c>
      <c r="Z80" t="e">
        <v>#REF!</v>
      </c>
      <c r="AA80" t="e">
        <v>#REF!</v>
      </c>
      <c r="AB80" t="e">
        <v>#REF!</v>
      </c>
      <c r="AC80" t="e">
        <v>#REF!</v>
      </c>
      <c r="AD80" t="e">
        <v>#REF!</v>
      </c>
      <c r="AE80" t="e">
        <v>#REF!</v>
      </c>
      <c r="AF80" t="e">
        <v>#REF!</v>
      </c>
      <c r="AG80" t="e">
        <v>#REF!</v>
      </c>
      <c r="AH80" t="e">
        <v>#REF!</v>
      </c>
      <c r="AI80" t="e">
        <v>#REF!</v>
      </c>
      <c r="AJ80" t="e">
        <v>#REF!</v>
      </c>
      <c r="AK80" t="e">
        <v>#REF!</v>
      </c>
      <c r="AL80" t="e">
        <v>#REF!</v>
      </c>
    </row>
    <row r="81" spans="2:38">
      <c r="B81" s="51" t="e">
        <v>#REF!</v>
      </c>
      <c r="C81" t="e">
        <v>#REF!</v>
      </c>
      <c r="D81" t="e">
        <v>#REF!</v>
      </c>
      <c r="E81" t="s">
        <v>6400</v>
      </c>
      <c r="F81">
        <v>72019</v>
      </c>
      <c r="G81" t="e">
        <v>#REF!</v>
      </c>
      <c r="I81" t="e">
        <v>#REF!</v>
      </c>
      <c r="J81" t="e">
        <v>#REF!</v>
      </c>
      <c r="K81" t="e">
        <v>#REF!</v>
      </c>
      <c r="L81" t="e">
        <v>#REF!</v>
      </c>
      <c r="M81" t="e">
        <v>#REF!</v>
      </c>
      <c r="N81" t="e">
        <v>#REF!</v>
      </c>
      <c r="O81" t="s">
        <v>6401</v>
      </c>
      <c r="P81" t="e">
        <v>#REF!</v>
      </c>
      <c r="Q81">
        <v>8140</v>
      </c>
      <c r="R81" t="str">
        <f t="shared" si="1"/>
        <v>INSTITUT TEKNOLOGI TELKOM SURABAYA</v>
      </c>
      <c r="S81" t="e">
        <v>#REF!</v>
      </c>
      <c r="T81" t="e">
        <v>#REF!</v>
      </c>
      <c r="U81" t="e">
        <v>#REF!</v>
      </c>
      <c r="V81" t="e">
        <v>#REF!</v>
      </c>
      <c r="W81" t="e">
        <v>#REF!</v>
      </c>
      <c r="X81" t="e">
        <v>#REF!</v>
      </c>
      <c r="Y81" t="e">
        <v>#REF!</v>
      </c>
      <c r="Z81" t="e">
        <v>#REF!</v>
      </c>
      <c r="AA81" t="e">
        <v>#REF!</v>
      </c>
      <c r="AB81" t="e">
        <v>#REF!</v>
      </c>
      <c r="AC81" t="e">
        <v>#REF!</v>
      </c>
      <c r="AD81" t="e">
        <v>#REF!</v>
      </c>
      <c r="AE81" t="e">
        <v>#REF!</v>
      </c>
      <c r="AF81" t="e">
        <v>#REF!</v>
      </c>
      <c r="AG81" t="e">
        <v>#REF!</v>
      </c>
      <c r="AH81" t="e">
        <v>#REF!</v>
      </c>
      <c r="AI81" t="e">
        <v>#REF!</v>
      </c>
      <c r="AJ81" t="e">
        <v>#REF!</v>
      </c>
      <c r="AK81" t="e">
        <v>#REF!</v>
      </c>
      <c r="AL81" t="e">
        <v>#REF!</v>
      </c>
    </row>
    <row r="82" spans="2:38">
      <c r="B82" s="51" t="e">
        <v>#REF!</v>
      </c>
      <c r="C82" t="e">
        <v>#REF!</v>
      </c>
      <c r="D82" t="e">
        <v>#REF!</v>
      </c>
      <c r="E82" t="s">
        <v>6400</v>
      </c>
      <c r="F82">
        <v>72019</v>
      </c>
      <c r="G82" t="e">
        <v>#REF!</v>
      </c>
      <c r="I82" t="e">
        <v>#REF!</v>
      </c>
      <c r="J82" t="e">
        <v>#REF!</v>
      </c>
      <c r="K82" t="e">
        <v>#REF!</v>
      </c>
      <c r="L82" t="e">
        <v>#REF!</v>
      </c>
      <c r="M82" t="e">
        <v>#REF!</v>
      </c>
      <c r="N82" t="e">
        <v>#REF!</v>
      </c>
      <c r="O82" t="s">
        <v>6401</v>
      </c>
      <c r="P82" t="e">
        <v>#REF!</v>
      </c>
      <c r="Q82">
        <v>8140</v>
      </c>
      <c r="R82" t="str">
        <f t="shared" si="1"/>
        <v>INSTITUT TEKNOLOGI TELKOM SURABAYA</v>
      </c>
      <c r="S82" t="e">
        <v>#REF!</v>
      </c>
      <c r="T82" t="e">
        <v>#REF!</v>
      </c>
      <c r="U82" t="e">
        <v>#REF!</v>
      </c>
      <c r="V82" t="e">
        <v>#REF!</v>
      </c>
      <c r="W82" t="e">
        <v>#REF!</v>
      </c>
      <c r="X82" t="e">
        <v>#REF!</v>
      </c>
      <c r="Y82" t="e">
        <v>#REF!</v>
      </c>
      <c r="Z82" t="e">
        <v>#REF!</v>
      </c>
      <c r="AA82" t="e">
        <v>#REF!</v>
      </c>
      <c r="AB82" t="e">
        <v>#REF!</v>
      </c>
      <c r="AC82" t="e">
        <v>#REF!</v>
      </c>
      <c r="AD82" t="e">
        <v>#REF!</v>
      </c>
      <c r="AE82" t="e">
        <v>#REF!</v>
      </c>
      <c r="AF82" t="e">
        <v>#REF!</v>
      </c>
      <c r="AG82" t="e">
        <v>#REF!</v>
      </c>
      <c r="AH82" t="e">
        <v>#REF!</v>
      </c>
      <c r="AI82" t="e">
        <v>#REF!</v>
      </c>
      <c r="AJ82" t="e">
        <v>#REF!</v>
      </c>
      <c r="AK82" t="e">
        <v>#REF!</v>
      </c>
      <c r="AL82" t="e">
        <v>#REF!</v>
      </c>
    </row>
    <row r="83" spans="2:38">
      <c r="B83" s="51" t="e">
        <v>#REF!</v>
      </c>
      <c r="C83" t="e">
        <v>#REF!</v>
      </c>
      <c r="D83" t="e">
        <v>#REF!</v>
      </c>
      <c r="E83" t="s">
        <v>6400</v>
      </c>
      <c r="F83">
        <v>72019</v>
      </c>
      <c r="G83" t="e">
        <v>#REF!</v>
      </c>
      <c r="I83" t="e">
        <v>#REF!</v>
      </c>
      <c r="J83" t="e">
        <v>#REF!</v>
      </c>
      <c r="K83" t="e">
        <v>#REF!</v>
      </c>
      <c r="L83" t="e">
        <v>#REF!</v>
      </c>
      <c r="M83" t="e">
        <v>#REF!</v>
      </c>
      <c r="N83" t="e">
        <v>#REF!</v>
      </c>
      <c r="O83" t="s">
        <v>6401</v>
      </c>
      <c r="P83" t="e">
        <v>#REF!</v>
      </c>
      <c r="Q83">
        <v>8140</v>
      </c>
      <c r="R83" t="str">
        <f t="shared" si="1"/>
        <v>INSTITUT TEKNOLOGI TELKOM SURABAYA</v>
      </c>
      <c r="S83" t="e">
        <v>#REF!</v>
      </c>
      <c r="T83" t="e">
        <v>#REF!</v>
      </c>
      <c r="U83" t="e">
        <v>#REF!</v>
      </c>
      <c r="V83" t="e">
        <v>#REF!</v>
      </c>
      <c r="W83" t="e">
        <v>#REF!</v>
      </c>
      <c r="X83" t="e">
        <v>#REF!</v>
      </c>
      <c r="Y83" t="e">
        <v>#REF!</v>
      </c>
      <c r="Z83" t="e">
        <v>#REF!</v>
      </c>
      <c r="AA83" t="e">
        <v>#REF!</v>
      </c>
      <c r="AB83" t="e">
        <v>#REF!</v>
      </c>
      <c r="AC83" t="e">
        <v>#REF!</v>
      </c>
      <c r="AD83" t="e">
        <v>#REF!</v>
      </c>
      <c r="AE83" t="e">
        <v>#REF!</v>
      </c>
      <c r="AF83" t="e">
        <v>#REF!</v>
      </c>
      <c r="AG83" t="e">
        <v>#REF!</v>
      </c>
      <c r="AH83" t="e">
        <v>#REF!</v>
      </c>
      <c r="AI83" t="e">
        <v>#REF!</v>
      </c>
      <c r="AJ83" t="e">
        <v>#REF!</v>
      </c>
      <c r="AK83" t="e">
        <v>#REF!</v>
      </c>
      <c r="AL83" t="e">
        <v>#REF!</v>
      </c>
    </row>
    <row r="84" spans="2:38">
      <c r="B84" s="51" t="e">
        <v>#REF!</v>
      </c>
      <c r="C84" t="e">
        <v>#REF!</v>
      </c>
      <c r="D84" t="e">
        <v>#REF!</v>
      </c>
      <c r="E84" t="s">
        <v>6400</v>
      </c>
      <c r="F84">
        <v>72019</v>
      </c>
      <c r="G84" t="e">
        <v>#REF!</v>
      </c>
      <c r="I84" t="e">
        <v>#REF!</v>
      </c>
      <c r="J84" t="e">
        <v>#REF!</v>
      </c>
      <c r="K84" t="e">
        <v>#REF!</v>
      </c>
      <c r="L84" t="e">
        <v>#REF!</v>
      </c>
      <c r="M84" t="e">
        <v>#REF!</v>
      </c>
      <c r="N84" t="e">
        <v>#REF!</v>
      </c>
      <c r="O84" t="s">
        <v>6401</v>
      </c>
      <c r="P84" t="e">
        <v>#REF!</v>
      </c>
      <c r="Q84">
        <v>8140</v>
      </c>
      <c r="R84" t="str">
        <f t="shared" si="1"/>
        <v>INSTITUT TEKNOLOGI TELKOM SURABAYA</v>
      </c>
      <c r="S84" t="e">
        <v>#REF!</v>
      </c>
      <c r="T84" t="e">
        <v>#REF!</v>
      </c>
      <c r="U84" t="e">
        <v>#REF!</v>
      </c>
      <c r="V84" t="e">
        <v>#REF!</v>
      </c>
      <c r="W84" t="e">
        <v>#REF!</v>
      </c>
      <c r="X84" t="e">
        <v>#REF!</v>
      </c>
      <c r="Y84" t="e">
        <v>#REF!</v>
      </c>
      <c r="Z84" t="e">
        <v>#REF!</v>
      </c>
      <c r="AA84" t="e">
        <v>#REF!</v>
      </c>
      <c r="AB84" t="e">
        <v>#REF!</v>
      </c>
      <c r="AC84" t="e">
        <v>#REF!</v>
      </c>
      <c r="AD84" t="e">
        <v>#REF!</v>
      </c>
      <c r="AE84" t="e">
        <v>#REF!</v>
      </c>
      <c r="AF84" t="e">
        <v>#REF!</v>
      </c>
      <c r="AG84" t="e">
        <v>#REF!</v>
      </c>
      <c r="AH84" t="e">
        <v>#REF!</v>
      </c>
      <c r="AI84" t="e">
        <v>#REF!</v>
      </c>
      <c r="AJ84" t="e">
        <v>#REF!</v>
      </c>
      <c r="AK84" t="e">
        <v>#REF!</v>
      </c>
      <c r="AL84" t="e">
        <v>#REF!</v>
      </c>
    </row>
    <row r="85" spans="2:38">
      <c r="B85" s="51" t="e">
        <v>#REF!</v>
      </c>
      <c r="C85" t="e">
        <v>#REF!</v>
      </c>
      <c r="D85" t="e">
        <v>#REF!</v>
      </c>
      <c r="E85" t="s">
        <v>6400</v>
      </c>
      <c r="F85">
        <v>72019</v>
      </c>
      <c r="G85" t="e">
        <v>#REF!</v>
      </c>
      <c r="I85" t="e">
        <v>#REF!</v>
      </c>
      <c r="J85" t="e">
        <v>#REF!</v>
      </c>
      <c r="K85" t="e">
        <v>#REF!</v>
      </c>
      <c r="L85" t="e">
        <v>#REF!</v>
      </c>
      <c r="M85" t="e">
        <v>#REF!</v>
      </c>
      <c r="N85" t="e">
        <v>#REF!</v>
      </c>
      <c r="O85" t="s">
        <v>6401</v>
      </c>
      <c r="P85" t="e">
        <v>#REF!</v>
      </c>
      <c r="Q85">
        <v>8140</v>
      </c>
      <c r="R85" t="str">
        <f t="shared" si="1"/>
        <v>INSTITUT TEKNOLOGI TELKOM SURABAYA</v>
      </c>
      <c r="S85" t="e">
        <v>#REF!</v>
      </c>
      <c r="T85" t="e">
        <v>#REF!</v>
      </c>
      <c r="U85" t="e">
        <v>#REF!</v>
      </c>
      <c r="V85" t="e">
        <v>#REF!</v>
      </c>
      <c r="W85" t="e">
        <v>#REF!</v>
      </c>
      <c r="X85" t="e">
        <v>#REF!</v>
      </c>
      <c r="Y85" t="e">
        <v>#REF!</v>
      </c>
      <c r="Z85" t="e">
        <v>#REF!</v>
      </c>
      <c r="AA85" t="e">
        <v>#REF!</v>
      </c>
      <c r="AB85" t="e">
        <v>#REF!</v>
      </c>
      <c r="AC85" t="e">
        <v>#REF!</v>
      </c>
      <c r="AD85" t="e">
        <v>#REF!</v>
      </c>
      <c r="AE85" t="e">
        <v>#REF!</v>
      </c>
      <c r="AF85" t="e">
        <v>#REF!</v>
      </c>
      <c r="AG85" t="e">
        <v>#REF!</v>
      </c>
      <c r="AH85" t="e">
        <v>#REF!</v>
      </c>
      <c r="AI85" t="e">
        <v>#REF!</v>
      </c>
      <c r="AJ85" t="e">
        <v>#REF!</v>
      </c>
      <c r="AK85" t="e">
        <v>#REF!</v>
      </c>
      <c r="AL85" t="e">
        <v>#REF!</v>
      </c>
    </row>
    <row r="86" spans="2:38">
      <c r="B86" s="51" t="e">
        <v>#REF!</v>
      </c>
      <c r="C86" t="e">
        <v>#REF!</v>
      </c>
      <c r="D86" t="e">
        <v>#REF!</v>
      </c>
      <c r="E86" t="s">
        <v>6400</v>
      </c>
      <c r="F86">
        <v>72019</v>
      </c>
      <c r="G86" t="e">
        <v>#REF!</v>
      </c>
      <c r="I86" t="e">
        <v>#REF!</v>
      </c>
      <c r="J86" t="e">
        <v>#REF!</v>
      </c>
      <c r="K86" t="e">
        <v>#REF!</v>
      </c>
      <c r="L86" t="e">
        <v>#REF!</v>
      </c>
      <c r="M86" t="e">
        <v>#REF!</v>
      </c>
      <c r="N86" t="e">
        <v>#REF!</v>
      </c>
      <c r="O86" t="s">
        <v>6401</v>
      </c>
      <c r="P86" t="e">
        <v>#REF!</v>
      </c>
      <c r="Q86">
        <v>8140</v>
      </c>
      <c r="R86" t="str">
        <f t="shared" si="1"/>
        <v>INSTITUT TEKNOLOGI TELKOM SURABAYA</v>
      </c>
      <c r="S86" t="e">
        <v>#REF!</v>
      </c>
      <c r="T86" t="e">
        <v>#REF!</v>
      </c>
      <c r="U86" t="e">
        <v>#REF!</v>
      </c>
      <c r="V86" t="e">
        <v>#REF!</v>
      </c>
      <c r="W86" t="e">
        <v>#REF!</v>
      </c>
      <c r="X86" t="e">
        <v>#REF!</v>
      </c>
      <c r="Y86" t="e">
        <v>#REF!</v>
      </c>
      <c r="Z86" t="e">
        <v>#REF!</v>
      </c>
      <c r="AA86" t="e">
        <v>#REF!</v>
      </c>
      <c r="AB86" t="e">
        <v>#REF!</v>
      </c>
      <c r="AC86" t="e">
        <v>#REF!</v>
      </c>
      <c r="AD86" t="e">
        <v>#REF!</v>
      </c>
      <c r="AE86" t="e">
        <v>#REF!</v>
      </c>
      <c r="AF86" t="e">
        <v>#REF!</v>
      </c>
      <c r="AG86" t="e">
        <v>#REF!</v>
      </c>
      <c r="AH86" t="e">
        <v>#REF!</v>
      </c>
      <c r="AI86" t="e">
        <v>#REF!</v>
      </c>
      <c r="AJ86" t="e">
        <v>#REF!</v>
      </c>
      <c r="AK86" t="e">
        <v>#REF!</v>
      </c>
      <c r="AL86" t="e">
        <v>#REF!</v>
      </c>
    </row>
    <row r="87" spans="2:38">
      <c r="B87" s="51" t="e">
        <v>#REF!</v>
      </c>
      <c r="C87" t="e">
        <v>#REF!</v>
      </c>
      <c r="D87" t="e">
        <v>#REF!</v>
      </c>
      <c r="E87" t="s">
        <v>6400</v>
      </c>
      <c r="F87">
        <v>72019</v>
      </c>
      <c r="G87" t="e">
        <v>#REF!</v>
      </c>
      <c r="I87" t="e">
        <v>#REF!</v>
      </c>
      <c r="J87" t="e">
        <v>#REF!</v>
      </c>
      <c r="K87" t="e">
        <v>#REF!</v>
      </c>
      <c r="L87" t="e">
        <v>#REF!</v>
      </c>
      <c r="M87" t="e">
        <v>#REF!</v>
      </c>
      <c r="N87" t="e">
        <v>#REF!</v>
      </c>
      <c r="O87" t="s">
        <v>6401</v>
      </c>
      <c r="P87" t="e">
        <v>#REF!</v>
      </c>
      <c r="Q87">
        <v>8140</v>
      </c>
      <c r="R87" t="str">
        <f t="shared" si="1"/>
        <v>INSTITUT TEKNOLOGI TELKOM SURABAYA</v>
      </c>
      <c r="S87" t="e">
        <v>#REF!</v>
      </c>
      <c r="T87" t="e">
        <v>#REF!</v>
      </c>
      <c r="U87" t="e">
        <v>#REF!</v>
      </c>
      <c r="V87" t="e">
        <v>#REF!</v>
      </c>
      <c r="W87" t="e">
        <v>#REF!</v>
      </c>
      <c r="X87" t="e">
        <v>#REF!</v>
      </c>
      <c r="Y87" t="e">
        <v>#REF!</v>
      </c>
      <c r="Z87" t="e">
        <v>#REF!</v>
      </c>
      <c r="AA87" t="e">
        <v>#REF!</v>
      </c>
      <c r="AB87" t="e">
        <v>#REF!</v>
      </c>
      <c r="AC87" t="e">
        <v>#REF!</v>
      </c>
      <c r="AD87" t="e">
        <v>#REF!</v>
      </c>
      <c r="AE87" t="e">
        <v>#REF!</v>
      </c>
      <c r="AF87" t="e">
        <v>#REF!</v>
      </c>
      <c r="AG87" t="e">
        <v>#REF!</v>
      </c>
      <c r="AH87" t="e">
        <v>#REF!</v>
      </c>
      <c r="AI87" t="e">
        <v>#REF!</v>
      </c>
      <c r="AJ87" t="e">
        <v>#REF!</v>
      </c>
      <c r="AK87" t="e">
        <v>#REF!</v>
      </c>
      <c r="AL87" t="e">
        <v>#REF!</v>
      </c>
    </row>
    <row r="88" spans="2:38">
      <c r="B88" s="51" t="e">
        <v>#REF!</v>
      </c>
      <c r="C88" t="e">
        <v>#REF!</v>
      </c>
      <c r="D88" t="e">
        <v>#REF!</v>
      </c>
      <c r="E88" t="s">
        <v>6400</v>
      </c>
      <c r="F88">
        <v>72019</v>
      </c>
      <c r="G88" t="e">
        <v>#REF!</v>
      </c>
      <c r="I88" t="e">
        <v>#REF!</v>
      </c>
      <c r="J88" t="e">
        <v>#REF!</v>
      </c>
      <c r="K88" t="e">
        <v>#REF!</v>
      </c>
      <c r="L88" t="e">
        <v>#REF!</v>
      </c>
      <c r="M88" t="e">
        <v>#REF!</v>
      </c>
      <c r="N88" t="e">
        <v>#REF!</v>
      </c>
      <c r="O88" t="s">
        <v>6401</v>
      </c>
      <c r="P88" t="e">
        <v>#REF!</v>
      </c>
      <c r="Q88">
        <v>8140</v>
      </c>
      <c r="R88" t="str">
        <f t="shared" si="1"/>
        <v>INSTITUT TEKNOLOGI TELKOM SURABAYA</v>
      </c>
      <c r="S88" t="e">
        <v>#REF!</v>
      </c>
      <c r="T88" t="e">
        <v>#REF!</v>
      </c>
      <c r="U88" t="e">
        <v>#REF!</v>
      </c>
      <c r="V88" t="e">
        <v>#REF!</v>
      </c>
      <c r="W88" t="e">
        <v>#REF!</v>
      </c>
      <c r="X88" t="e">
        <v>#REF!</v>
      </c>
      <c r="Y88" t="e">
        <v>#REF!</v>
      </c>
      <c r="Z88" t="e">
        <v>#REF!</v>
      </c>
      <c r="AA88" t="e">
        <v>#REF!</v>
      </c>
      <c r="AB88" t="e">
        <v>#REF!</v>
      </c>
      <c r="AC88" t="e">
        <v>#REF!</v>
      </c>
      <c r="AD88" t="e">
        <v>#REF!</v>
      </c>
      <c r="AE88" t="e">
        <v>#REF!</v>
      </c>
      <c r="AF88" t="e">
        <v>#REF!</v>
      </c>
      <c r="AG88" t="e">
        <v>#REF!</v>
      </c>
      <c r="AH88" t="e">
        <v>#REF!</v>
      </c>
      <c r="AI88" t="e">
        <v>#REF!</v>
      </c>
      <c r="AJ88" t="e">
        <v>#REF!</v>
      </c>
      <c r="AK88" t="e">
        <v>#REF!</v>
      </c>
      <c r="AL88" t="e">
        <v>#REF!</v>
      </c>
    </row>
    <row r="89" spans="2:38">
      <c r="B89" s="51" t="e">
        <v>#REF!</v>
      </c>
      <c r="C89" t="e">
        <v>#REF!</v>
      </c>
      <c r="D89" t="e">
        <v>#REF!</v>
      </c>
      <c r="E89" t="s">
        <v>6400</v>
      </c>
      <c r="F89">
        <v>72019</v>
      </c>
      <c r="G89" t="e">
        <v>#REF!</v>
      </c>
      <c r="I89" t="e">
        <v>#REF!</v>
      </c>
      <c r="J89" t="e">
        <v>#REF!</v>
      </c>
      <c r="K89" t="e">
        <v>#REF!</v>
      </c>
      <c r="L89" t="e">
        <v>#REF!</v>
      </c>
      <c r="M89" t="e">
        <v>#REF!</v>
      </c>
      <c r="N89" t="e">
        <v>#REF!</v>
      </c>
      <c r="O89" t="s">
        <v>6401</v>
      </c>
      <c r="P89" t="e">
        <v>#REF!</v>
      </c>
      <c r="Q89">
        <v>8140</v>
      </c>
      <c r="R89" t="str">
        <f t="shared" si="1"/>
        <v>INSTITUT TEKNOLOGI TELKOM SURABAYA</v>
      </c>
      <c r="S89" t="e">
        <v>#REF!</v>
      </c>
      <c r="T89" t="e">
        <v>#REF!</v>
      </c>
      <c r="U89" t="e">
        <v>#REF!</v>
      </c>
      <c r="V89" t="e">
        <v>#REF!</v>
      </c>
      <c r="W89" t="e">
        <v>#REF!</v>
      </c>
      <c r="X89" t="e">
        <v>#REF!</v>
      </c>
      <c r="Y89" t="e">
        <v>#REF!</v>
      </c>
      <c r="Z89" t="e">
        <v>#REF!</v>
      </c>
      <c r="AA89" t="e">
        <v>#REF!</v>
      </c>
      <c r="AB89" t="e">
        <v>#REF!</v>
      </c>
      <c r="AC89" t="e">
        <v>#REF!</v>
      </c>
      <c r="AD89" t="e">
        <v>#REF!</v>
      </c>
      <c r="AE89" t="e">
        <v>#REF!</v>
      </c>
      <c r="AF89" t="e">
        <v>#REF!</v>
      </c>
      <c r="AG89" t="e">
        <v>#REF!</v>
      </c>
      <c r="AH89" t="e">
        <v>#REF!</v>
      </c>
      <c r="AI89" t="e">
        <v>#REF!</v>
      </c>
      <c r="AJ89" t="e">
        <v>#REF!</v>
      </c>
      <c r="AK89" t="e">
        <v>#REF!</v>
      </c>
      <c r="AL89" t="e">
        <v>#REF!</v>
      </c>
    </row>
    <row r="90" spans="2:38">
      <c r="B90" s="51" t="e">
        <v>#REF!</v>
      </c>
      <c r="C90" t="e">
        <v>#REF!</v>
      </c>
      <c r="D90" t="e">
        <v>#REF!</v>
      </c>
      <c r="E90" t="s">
        <v>6400</v>
      </c>
      <c r="F90">
        <v>72019</v>
      </c>
      <c r="G90" t="e">
        <v>#REF!</v>
      </c>
      <c r="I90" t="e">
        <v>#REF!</v>
      </c>
      <c r="J90" t="e">
        <v>#REF!</v>
      </c>
      <c r="K90" t="e">
        <v>#REF!</v>
      </c>
      <c r="L90" t="e">
        <v>#REF!</v>
      </c>
      <c r="M90" t="e">
        <v>#REF!</v>
      </c>
      <c r="N90" t="e">
        <v>#REF!</v>
      </c>
      <c r="O90" t="s">
        <v>6401</v>
      </c>
      <c r="P90" t="e">
        <v>#REF!</v>
      </c>
      <c r="Q90">
        <v>8140</v>
      </c>
      <c r="R90" t="str">
        <f t="shared" si="1"/>
        <v>INSTITUT TEKNOLOGI TELKOM SURABAYA</v>
      </c>
      <c r="S90" t="e">
        <v>#REF!</v>
      </c>
      <c r="T90" t="e">
        <v>#REF!</v>
      </c>
      <c r="U90" t="e">
        <v>#REF!</v>
      </c>
      <c r="V90" t="e">
        <v>#REF!</v>
      </c>
      <c r="W90" t="e">
        <v>#REF!</v>
      </c>
      <c r="X90" t="e">
        <v>#REF!</v>
      </c>
      <c r="Y90" t="e">
        <v>#REF!</v>
      </c>
      <c r="Z90" t="e">
        <v>#REF!</v>
      </c>
      <c r="AA90" t="e">
        <v>#REF!</v>
      </c>
      <c r="AB90" t="e">
        <v>#REF!</v>
      </c>
      <c r="AC90" t="e">
        <v>#REF!</v>
      </c>
      <c r="AD90" t="e">
        <v>#REF!</v>
      </c>
      <c r="AE90" t="e">
        <v>#REF!</v>
      </c>
      <c r="AF90" t="e">
        <v>#REF!</v>
      </c>
      <c r="AG90" t="e">
        <v>#REF!</v>
      </c>
      <c r="AH90" t="e">
        <v>#REF!</v>
      </c>
      <c r="AI90" t="e">
        <v>#REF!</v>
      </c>
      <c r="AJ90" t="e">
        <v>#REF!</v>
      </c>
      <c r="AK90" t="e">
        <v>#REF!</v>
      </c>
      <c r="AL90" t="e">
        <v>#REF!</v>
      </c>
    </row>
    <row r="91" spans="2:38">
      <c r="B91" s="51" t="e">
        <v>#REF!</v>
      </c>
      <c r="C91" t="e">
        <v>#REF!</v>
      </c>
      <c r="D91" t="e">
        <v>#REF!</v>
      </c>
      <c r="E91" t="s">
        <v>6400</v>
      </c>
      <c r="F91">
        <v>72019</v>
      </c>
      <c r="G91" t="e">
        <v>#REF!</v>
      </c>
      <c r="I91" t="e">
        <v>#REF!</v>
      </c>
      <c r="J91" t="e">
        <v>#REF!</v>
      </c>
      <c r="K91" t="e">
        <v>#REF!</v>
      </c>
      <c r="L91" t="e">
        <v>#REF!</v>
      </c>
      <c r="M91" t="e">
        <v>#REF!</v>
      </c>
      <c r="N91" t="e">
        <v>#REF!</v>
      </c>
      <c r="O91" t="s">
        <v>6401</v>
      </c>
      <c r="P91" t="e">
        <v>#REF!</v>
      </c>
      <c r="Q91">
        <v>8140</v>
      </c>
      <c r="R91" t="str">
        <f t="shared" si="1"/>
        <v>INSTITUT TEKNOLOGI TELKOM SURABAYA</v>
      </c>
      <c r="S91" t="e">
        <v>#REF!</v>
      </c>
      <c r="T91" t="e">
        <v>#REF!</v>
      </c>
      <c r="U91" t="e">
        <v>#REF!</v>
      </c>
      <c r="V91" t="e">
        <v>#REF!</v>
      </c>
      <c r="W91" t="e">
        <v>#REF!</v>
      </c>
      <c r="X91" t="e">
        <v>#REF!</v>
      </c>
      <c r="Y91" t="e">
        <v>#REF!</v>
      </c>
      <c r="Z91" t="e">
        <v>#REF!</v>
      </c>
      <c r="AA91" t="e">
        <v>#REF!</v>
      </c>
      <c r="AB91" t="e">
        <v>#REF!</v>
      </c>
      <c r="AC91" t="e">
        <v>#REF!</v>
      </c>
      <c r="AD91" t="e">
        <v>#REF!</v>
      </c>
      <c r="AE91" t="e">
        <v>#REF!</v>
      </c>
      <c r="AF91" t="e">
        <v>#REF!</v>
      </c>
      <c r="AG91" t="e">
        <v>#REF!</v>
      </c>
      <c r="AH91" t="e">
        <v>#REF!</v>
      </c>
      <c r="AI91" t="e">
        <v>#REF!</v>
      </c>
      <c r="AJ91" t="e">
        <v>#REF!</v>
      </c>
      <c r="AK91" t="e">
        <v>#REF!</v>
      </c>
      <c r="AL91" t="e">
        <v>#REF!</v>
      </c>
    </row>
    <row r="92" spans="2:38">
      <c r="B92" s="51" t="e">
        <v>#REF!</v>
      </c>
      <c r="C92" t="e">
        <v>#REF!</v>
      </c>
      <c r="D92" t="e">
        <v>#REF!</v>
      </c>
      <c r="E92" t="s">
        <v>6400</v>
      </c>
      <c r="F92">
        <v>72019</v>
      </c>
      <c r="G92" t="e">
        <v>#REF!</v>
      </c>
      <c r="I92" t="e">
        <v>#REF!</v>
      </c>
      <c r="J92" t="e">
        <v>#REF!</v>
      </c>
      <c r="K92" t="e">
        <v>#REF!</v>
      </c>
      <c r="L92" t="e">
        <v>#REF!</v>
      </c>
      <c r="M92" t="e">
        <v>#REF!</v>
      </c>
      <c r="N92" t="e">
        <v>#REF!</v>
      </c>
      <c r="O92" t="s">
        <v>6401</v>
      </c>
      <c r="P92" t="e">
        <v>#REF!</v>
      </c>
      <c r="Q92">
        <v>8140</v>
      </c>
      <c r="R92" t="str">
        <f t="shared" si="1"/>
        <v>INSTITUT TEKNOLOGI TELKOM SURABAYA</v>
      </c>
      <c r="S92" t="e">
        <v>#REF!</v>
      </c>
      <c r="T92" t="e">
        <v>#REF!</v>
      </c>
      <c r="U92" t="e">
        <v>#REF!</v>
      </c>
      <c r="V92" t="e">
        <v>#REF!</v>
      </c>
      <c r="W92" t="e">
        <v>#REF!</v>
      </c>
      <c r="X92" t="e">
        <v>#REF!</v>
      </c>
      <c r="Y92" t="e">
        <v>#REF!</v>
      </c>
      <c r="Z92" t="e">
        <v>#REF!</v>
      </c>
      <c r="AA92" t="e">
        <v>#REF!</v>
      </c>
      <c r="AB92" t="e">
        <v>#REF!</v>
      </c>
      <c r="AC92" t="e">
        <v>#REF!</v>
      </c>
      <c r="AD92" t="e">
        <v>#REF!</v>
      </c>
      <c r="AE92" t="e">
        <v>#REF!</v>
      </c>
      <c r="AF92" t="e">
        <v>#REF!</v>
      </c>
      <c r="AG92" t="e">
        <v>#REF!</v>
      </c>
      <c r="AH92" t="e">
        <v>#REF!</v>
      </c>
      <c r="AI92" t="e">
        <v>#REF!</v>
      </c>
      <c r="AJ92" t="e">
        <v>#REF!</v>
      </c>
      <c r="AK92" t="e">
        <v>#REF!</v>
      </c>
      <c r="AL92" t="e">
        <v>#REF!</v>
      </c>
    </row>
    <row r="93" spans="2:38">
      <c r="B93" s="51" t="e">
        <v>#REF!</v>
      </c>
      <c r="C93" t="e">
        <v>#REF!</v>
      </c>
      <c r="D93" t="e">
        <v>#REF!</v>
      </c>
      <c r="E93" t="s">
        <v>6400</v>
      </c>
      <c r="F93">
        <v>72019</v>
      </c>
      <c r="G93" t="e">
        <v>#REF!</v>
      </c>
      <c r="I93" t="e">
        <v>#REF!</v>
      </c>
      <c r="J93" t="e">
        <v>#REF!</v>
      </c>
      <c r="K93" t="e">
        <v>#REF!</v>
      </c>
      <c r="L93" t="e">
        <v>#REF!</v>
      </c>
      <c r="M93" t="e">
        <v>#REF!</v>
      </c>
      <c r="N93" t="e">
        <v>#REF!</v>
      </c>
      <c r="O93" t="s">
        <v>6401</v>
      </c>
      <c r="P93" t="e">
        <v>#REF!</v>
      </c>
      <c r="Q93">
        <v>8140</v>
      </c>
      <c r="R93" t="str">
        <f t="shared" si="1"/>
        <v>INSTITUT TEKNOLOGI TELKOM SURABAYA</v>
      </c>
      <c r="S93" t="e">
        <v>#REF!</v>
      </c>
      <c r="T93" t="e">
        <v>#REF!</v>
      </c>
      <c r="U93" t="e">
        <v>#REF!</v>
      </c>
      <c r="V93" t="e">
        <v>#REF!</v>
      </c>
      <c r="W93" t="e">
        <v>#REF!</v>
      </c>
      <c r="X93" t="e">
        <v>#REF!</v>
      </c>
      <c r="Y93" t="e">
        <v>#REF!</v>
      </c>
      <c r="Z93" t="e">
        <v>#REF!</v>
      </c>
      <c r="AA93" t="e">
        <v>#REF!</v>
      </c>
      <c r="AB93" t="e">
        <v>#REF!</v>
      </c>
      <c r="AC93" t="e">
        <v>#REF!</v>
      </c>
      <c r="AD93" t="e">
        <v>#REF!</v>
      </c>
      <c r="AE93" t="e">
        <v>#REF!</v>
      </c>
      <c r="AF93" t="e">
        <v>#REF!</v>
      </c>
      <c r="AG93" t="e">
        <v>#REF!</v>
      </c>
      <c r="AH93" t="e">
        <v>#REF!</v>
      </c>
      <c r="AI93" t="e">
        <v>#REF!</v>
      </c>
      <c r="AJ93" t="e">
        <v>#REF!</v>
      </c>
      <c r="AK93" t="e">
        <v>#REF!</v>
      </c>
      <c r="AL93" t="e">
        <v>#REF!</v>
      </c>
    </row>
    <row r="94" spans="2:38">
      <c r="B94" s="51" t="e">
        <v>#REF!</v>
      </c>
      <c r="C94" t="e">
        <v>#REF!</v>
      </c>
      <c r="D94" t="e">
        <v>#REF!</v>
      </c>
      <c r="E94" t="s">
        <v>6400</v>
      </c>
      <c r="F94">
        <v>72019</v>
      </c>
      <c r="G94" t="e">
        <v>#REF!</v>
      </c>
      <c r="I94" t="e">
        <v>#REF!</v>
      </c>
      <c r="J94" t="e">
        <v>#REF!</v>
      </c>
      <c r="K94" t="e">
        <v>#REF!</v>
      </c>
      <c r="L94" t="e">
        <v>#REF!</v>
      </c>
      <c r="M94" t="e">
        <v>#REF!</v>
      </c>
      <c r="N94" t="e">
        <v>#REF!</v>
      </c>
      <c r="O94" t="s">
        <v>6401</v>
      </c>
      <c r="P94" t="e">
        <v>#REF!</v>
      </c>
      <c r="Q94">
        <v>8140</v>
      </c>
      <c r="R94" t="str">
        <f t="shared" si="1"/>
        <v>INSTITUT TEKNOLOGI TELKOM SURABAYA</v>
      </c>
      <c r="S94" t="e">
        <v>#REF!</v>
      </c>
      <c r="T94" t="e">
        <v>#REF!</v>
      </c>
      <c r="U94" t="e">
        <v>#REF!</v>
      </c>
      <c r="V94" t="e">
        <v>#REF!</v>
      </c>
      <c r="W94" t="e">
        <v>#REF!</v>
      </c>
      <c r="X94" t="e">
        <v>#REF!</v>
      </c>
      <c r="Y94" t="e">
        <v>#REF!</v>
      </c>
      <c r="Z94" t="e">
        <v>#REF!</v>
      </c>
      <c r="AA94" t="e">
        <v>#REF!</v>
      </c>
      <c r="AB94" t="e">
        <v>#REF!</v>
      </c>
      <c r="AC94" t="e">
        <v>#REF!</v>
      </c>
      <c r="AD94" t="e">
        <v>#REF!</v>
      </c>
      <c r="AE94" t="e">
        <v>#REF!</v>
      </c>
      <c r="AF94" t="e">
        <v>#REF!</v>
      </c>
      <c r="AG94" t="e">
        <v>#REF!</v>
      </c>
      <c r="AH94" t="e">
        <v>#REF!</v>
      </c>
      <c r="AI94" t="e">
        <v>#REF!</v>
      </c>
      <c r="AJ94" t="e">
        <v>#REF!</v>
      </c>
      <c r="AK94" t="e">
        <v>#REF!</v>
      </c>
      <c r="AL94" t="e">
        <v>#REF!</v>
      </c>
    </row>
    <row r="95" spans="2:38">
      <c r="B95" s="51" t="e">
        <v>#REF!</v>
      </c>
      <c r="C95" t="e">
        <v>#REF!</v>
      </c>
      <c r="D95" t="e">
        <v>#REF!</v>
      </c>
      <c r="E95" t="s">
        <v>6400</v>
      </c>
      <c r="F95">
        <v>72019</v>
      </c>
      <c r="G95" t="e">
        <v>#REF!</v>
      </c>
      <c r="I95" t="e">
        <v>#REF!</v>
      </c>
      <c r="J95" t="e">
        <v>#REF!</v>
      </c>
      <c r="K95" t="e">
        <v>#REF!</v>
      </c>
      <c r="L95" t="e">
        <v>#REF!</v>
      </c>
      <c r="M95" t="e">
        <v>#REF!</v>
      </c>
      <c r="N95" t="e">
        <v>#REF!</v>
      </c>
      <c r="O95" t="s">
        <v>6401</v>
      </c>
      <c r="P95" t="e">
        <v>#REF!</v>
      </c>
      <c r="Q95">
        <v>8140</v>
      </c>
      <c r="R95" t="str">
        <f t="shared" si="1"/>
        <v>INSTITUT TEKNOLOGI TELKOM SURABAYA</v>
      </c>
      <c r="S95" t="e">
        <v>#REF!</v>
      </c>
      <c r="T95" t="e">
        <v>#REF!</v>
      </c>
      <c r="U95" t="e">
        <v>#REF!</v>
      </c>
      <c r="V95" t="e">
        <v>#REF!</v>
      </c>
      <c r="W95" t="e">
        <v>#REF!</v>
      </c>
      <c r="X95" t="e">
        <v>#REF!</v>
      </c>
      <c r="Y95" t="e">
        <v>#REF!</v>
      </c>
      <c r="Z95" t="e">
        <v>#REF!</v>
      </c>
      <c r="AA95" t="e">
        <v>#REF!</v>
      </c>
      <c r="AB95" t="e">
        <v>#REF!</v>
      </c>
      <c r="AC95" t="e">
        <v>#REF!</v>
      </c>
      <c r="AD95" t="e">
        <v>#REF!</v>
      </c>
      <c r="AE95" t="e">
        <v>#REF!</v>
      </c>
      <c r="AF95" t="e">
        <v>#REF!</v>
      </c>
      <c r="AG95" t="e">
        <v>#REF!</v>
      </c>
      <c r="AH95" t="e">
        <v>#REF!</v>
      </c>
      <c r="AI95" t="e">
        <v>#REF!</v>
      </c>
      <c r="AJ95" t="e">
        <v>#REF!</v>
      </c>
      <c r="AK95" t="e">
        <v>#REF!</v>
      </c>
      <c r="AL95" t="e">
        <v>#REF!</v>
      </c>
    </row>
    <row r="96" spans="2:38">
      <c r="B96" s="51" t="e">
        <v>#REF!</v>
      </c>
      <c r="C96" t="e">
        <v>#REF!</v>
      </c>
      <c r="D96" t="e">
        <v>#REF!</v>
      </c>
      <c r="E96" t="s">
        <v>6400</v>
      </c>
      <c r="F96">
        <v>72019</v>
      </c>
      <c r="G96" t="e">
        <v>#REF!</v>
      </c>
      <c r="I96" t="e">
        <v>#REF!</v>
      </c>
      <c r="J96" t="e">
        <v>#REF!</v>
      </c>
      <c r="K96" t="e">
        <v>#REF!</v>
      </c>
      <c r="L96" t="e">
        <v>#REF!</v>
      </c>
      <c r="M96" t="e">
        <v>#REF!</v>
      </c>
      <c r="N96" t="e">
        <v>#REF!</v>
      </c>
      <c r="O96" t="s">
        <v>6401</v>
      </c>
      <c r="P96" t="e">
        <v>#REF!</v>
      </c>
      <c r="Q96">
        <v>8140</v>
      </c>
      <c r="R96" t="str">
        <f t="shared" si="1"/>
        <v>INSTITUT TEKNOLOGI TELKOM SURABAYA</v>
      </c>
      <c r="S96" t="e">
        <v>#REF!</v>
      </c>
      <c r="T96" t="e">
        <v>#REF!</v>
      </c>
      <c r="U96" t="e">
        <v>#REF!</v>
      </c>
      <c r="V96" t="e">
        <v>#REF!</v>
      </c>
      <c r="W96" t="e">
        <v>#REF!</v>
      </c>
      <c r="X96" t="e">
        <v>#REF!</v>
      </c>
      <c r="Y96" t="e">
        <v>#REF!</v>
      </c>
      <c r="Z96" t="e">
        <v>#REF!</v>
      </c>
      <c r="AA96" t="e">
        <v>#REF!</v>
      </c>
      <c r="AB96" t="e">
        <v>#REF!</v>
      </c>
      <c r="AC96" t="e">
        <v>#REF!</v>
      </c>
      <c r="AD96" t="e">
        <v>#REF!</v>
      </c>
      <c r="AE96" t="e">
        <v>#REF!</v>
      </c>
      <c r="AF96" t="e">
        <v>#REF!</v>
      </c>
      <c r="AG96" t="e">
        <v>#REF!</v>
      </c>
      <c r="AH96" t="e">
        <v>#REF!</v>
      </c>
      <c r="AI96" t="e">
        <v>#REF!</v>
      </c>
      <c r="AJ96" t="e">
        <v>#REF!</v>
      </c>
      <c r="AK96" t="e">
        <v>#REF!</v>
      </c>
      <c r="AL96" t="e">
        <v>#REF!</v>
      </c>
    </row>
    <row r="97" spans="2:38">
      <c r="B97" s="51" t="e">
        <v>#REF!</v>
      </c>
      <c r="C97" t="e">
        <v>#REF!</v>
      </c>
      <c r="D97" t="e">
        <v>#REF!</v>
      </c>
      <c r="E97" t="s">
        <v>6400</v>
      </c>
      <c r="F97">
        <v>72019</v>
      </c>
      <c r="G97" t="e">
        <v>#REF!</v>
      </c>
      <c r="I97" t="e">
        <v>#REF!</v>
      </c>
      <c r="J97" t="e">
        <v>#REF!</v>
      </c>
      <c r="K97" t="e">
        <v>#REF!</v>
      </c>
      <c r="L97" t="e">
        <v>#REF!</v>
      </c>
      <c r="M97" t="e">
        <v>#REF!</v>
      </c>
      <c r="N97" t="e">
        <v>#REF!</v>
      </c>
      <c r="O97" t="s">
        <v>6401</v>
      </c>
      <c r="P97" t="e">
        <v>#REF!</v>
      </c>
      <c r="Q97">
        <v>8140</v>
      </c>
      <c r="R97" t="str">
        <f t="shared" si="1"/>
        <v>INSTITUT TEKNOLOGI TELKOM SURABAYA</v>
      </c>
      <c r="S97" t="e">
        <v>#REF!</v>
      </c>
      <c r="T97" t="e">
        <v>#REF!</v>
      </c>
      <c r="U97" t="e">
        <v>#REF!</v>
      </c>
      <c r="V97" t="e">
        <v>#REF!</v>
      </c>
      <c r="W97" t="e">
        <v>#REF!</v>
      </c>
      <c r="X97" t="e">
        <v>#REF!</v>
      </c>
      <c r="Y97" t="e">
        <v>#REF!</v>
      </c>
      <c r="Z97" t="e">
        <v>#REF!</v>
      </c>
      <c r="AA97" t="e">
        <v>#REF!</v>
      </c>
      <c r="AB97" t="e">
        <v>#REF!</v>
      </c>
      <c r="AC97" t="e">
        <v>#REF!</v>
      </c>
      <c r="AD97" t="e">
        <v>#REF!</v>
      </c>
      <c r="AE97" t="e">
        <v>#REF!</v>
      </c>
      <c r="AF97" t="e">
        <v>#REF!</v>
      </c>
      <c r="AG97" t="e">
        <v>#REF!</v>
      </c>
      <c r="AH97" t="e">
        <v>#REF!</v>
      </c>
      <c r="AI97" t="e">
        <v>#REF!</v>
      </c>
      <c r="AJ97" t="e">
        <v>#REF!</v>
      </c>
      <c r="AK97" t="e">
        <v>#REF!</v>
      </c>
      <c r="AL97" t="e">
        <v>#REF!</v>
      </c>
    </row>
    <row r="98" spans="2:38">
      <c r="B98" s="51" t="e">
        <v>#REF!</v>
      </c>
      <c r="C98" t="e">
        <v>#REF!</v>
      </c>
      <c r="D98" t="e">
        <v>#REF!</v>
      </c>
      <c r="E98" t="s">
        <v>6400</v>
      </c>
      <c r="F98">
        <v>72019</v>
      </c>
      <c r="G98" t="e">
        <v>#REF!</v>
      </c>
      <c r="I98" t="e">
        <v>#REF!</v>
      </c>
      <c r="J98" t="e">
        <v>#REF!</v>
      </c>
      <c r="K98" t="e">
        <v>#REF!</v>
      </c>
      <c r="L98" t="e">
        <v>#REF!</v>
      </c>
      <c r="M98" t="e">
        <v>#REF!</v>
      </c>
      <c r="N98" t="e">
        <v>#REF!</v>
      </c>
      <c r="O98" t="s">
        <v>6401</v>
      </c>
      <c r="P98" t="e">
        <v>#REF!</v>
      </c>
      <c r="Q98">
        <v>8140</v>
      </c>
      <c r="R98" t="str">
        <f t="shared" si="1"/>
        <v>INSTITUT TEKNOLOGI TELKOM SURABAYA</v>
      </c>
      <c r="S98" t="e">
        <v>#REF!</v>
      </c>
      <c r="T98" t="e">
        <v>#REF!</v>
      </c>
      <c r="U98" t="e">
        <v>#REF!</v>
      </c>
      <c r="V98" t="e">
        <v>#REF!</v>
      </c>
      <c r="W98" t="e">
        <v>#REF!</v>
      </c>
      <c r="X98" t="e">
        <v>#REF!</v>
      </c>
      <c r="Y98" t="e">
        <v>#REF!</v>
      </c>
      <c r="Z98" t="e">
        <v>#REF!</v>
      </c>
      <c r="AA98" t="e">
        <v>#REF!</v>
      </c>
      <c r="AB98" t="e">
        <v>#REF!</v>
      </c>
      <c r="AC98" t="e">
        <v>#REF!</v>
      </c>
      <c r="AD98" t="e">
        <v>#REF!</v>
      </c>
      <c r="AE98" t="e">
        <v>#REF!</v>
      </c>
      <c r="AF98" t="e">
        <v>#REF!</v>
      </c>
      <c r="AG98" t="e">
        <v>#REF!</v>
      </c>
      <c r="AH98" t="e">
        <v>#REF!</v>
      </c>
      <c r="AI98" t="e">
        <v>#REF!</v>
      </c>
      <c r="AJ98" t="e">
        <v>#REF!</v>
      </c>
      <c r="AK98" t="e">
        <v>#REF!</v>
      </c>
      <c r="AL98" t="e">
        <v>#REF!</v>
      </c>
    </row>
    <row r="99" spans="2:38">
      <c r="B99" s="51" t="e">
        <v>#REF!</v>
      </c>
      <c r="C99" t="e">
        <v>#REF!</v>
      </c>
      <c r="D99" t="e">
        <v>#REF!</v>
      </c>
      <c r="E99" t="s">
        <v>6400</v>
      </c>
      <c r="F99">
        <v>72019</v>
      </c>
      <c r="G99" t="e">
        <v>#REF!</v>
      </c>
      <c r="I99" t="e">
        <v>#REF!</v>
      </c>
      <c r="J99" t="e">
        <v>#REF!</v>
      </c>
      <c r="K99" t="e">
        <v>#REF!</v>
      </c>
      <c r="L99" t="e">
        <v>#REF!</v>
      </c>
      <c r="M99" t="e">
        <v>#REF!</v>
      </c>
      <c r="N99" t="e">
        <v>#REF!</v>
      </c>
      <c r="O99" t="s">
        <v>6401</v>
      </c>
      <c r="P99" t="e">
        <v>#REF!</v>
      </c>
      <c r="Q99">
        <v>8140</v>
      </c>
      <c r="R99" t="str">
        <f t="shared" si="1"/>
        <v>INSTITUT TEKNOLOGI TELKOM SURABAYA</v>
      </c>
      <c r="S99" t="e">
        <v>#REF!</v>
      </c>
      <c r="T99" t="e">
        <v>#REF!</v>
      </c>
      <c r="U99" t="e">
        <v>#REF!</v>
      </c>
      <c r="V99" t="e">
        <v>#REF!</v>
      </c>
      <c r="W99" t="e">
        <v>#REF!</v>
      </c>
      <c r="X99" t="e">
        <v>#REF!</v>
      </c>
      <c r="Y99" t="e">
        <v>#REF!</v>
      </c>
      <c r="Z99" t="e">
        <v>#REF!</v>
      </c>
      <c r="AA99" t="e">
        <v>#REF!</v>
      </c>
      <c r="AB99" t="e">
        <v>#REF!</v>
      </c>
      <c r="AC99" t="e">
        <v>#REF!</v>
      </c>
      <c r="AD99" t="e">
        <v>#REF!</v>
      </c>
      <c r="AE99" t="e">
        <v>#REF!</v>
      </c>
      <c r="AF99" t="e">
        <v>#REF!</v>
      </c>
      <c r="AG99" t="e">
        <v>#REF!</v>
      </c>
      <c r="AH99" t="e">
        <v>#REF!</v>
      </c>
      <c r="AI99" t="e">
        <v>#REF!</v>
      </c>
      <c r="AJ99" t="e">
        <v>#REF!</v>
      </c>
      <c r="AK99" t="e">
        <v>#REF!</v>
      </c>
      <c r="AL99" t="e">
        <v>#REF!</v>
      </c>
    </row>
    <row r="100" spans="2:38">
      <c r="B100" s="51" t="e">
        <v>#REF!</v>
      </c>
      <c r="C100" t="e">
        <v>#REF!</v>
      </c>
      <c r="D100" t="e">
        <v>#REF!</v>
      </c>
      <c r="E100" t="s">
        <v>6400</v>
      </c>
      <c r="F100">
        <v>72019</v>
      </c>
      <c r="G100" t="e">
        <v>#REF!</v>
      </c>
      <c r="I100" t="e">
        <v>#REF!</v>
      </c>
      <c r="J100" t="e">
        <v>#REF!</v>
      </c>
      <c r="K100" t="e">
        <v>#REF!</v>
      </c>
      <c r="L100" t="e">
        <v>#REF!</v>
      </c>
      <c r="M100" t="e">
        <v>#REF!</v>
      </c>
      <c r="N100" t="e">
        <v>#REF!</v>
      </c>
      <c r="O100" t="s">
        <v>6401</v>
      </c>
      <c r="P100" t="e">
        <v>#REF!</v>
      </c>
      <c r="Q100">
        <v>8140</v>
      </c>
      <c r="R100" t="str">
        <f t="shared" si="1"/>
        <v>INSTITUT TEKNOLOGI TELKOM SURABAYA</v>
      </c>
      <c r="S100" t="e">
        <v>#REF!</v>
      </c>
      <c r="T100" t="e">
        <v>#REF!</v>
      </c>
      <c r="U100" t="e">
        <v>#REF!</v>
      </c>
      <c r="V100" t="e">
        <v>#REF!</v>
      </c>
      <c r="W100" t="e">
        <v>#REF!</v>
      </c>
      <c r="X100" t="e">
        <v>#REF!</v>
      </c>
      <c r="Y100" t="e">
        <v>#REF!</v>
      </c>
      <c r="Z100" t="e">
        <v>#REF!</v>
      </c>
      <c r="AA100" t="e">
        <v>#REF!</v>
      </c>
      <c r="AB100" t="e">
        <v>#REF!</v>
      </c>
      <c r="AC100" t="e">
        <v>#REF!</v>
      </c>
      <c r="AD100" t="e">
        <v>#REF!</v>
      </c>
      <c r="AE100" t="e">
        <v>#REF!</v>
      </c>
      <c r="AF100" t="e">
        <v>#REF!</v>
      </c>
      <c r="AG100" t="e">
        <v>#REF!</v>
      </c>
      <c r="AH100" t="e">
        <v>#REF!</v>
      </c>
      <c r="AI100" t="e">
        <v>#REF!</v>
      </c>
      <c r="AJ100" t="e">
        <v>#REF!</v>
      </c>
      <c r="AK100" t="e">
        <v>#REF!</v>
      </c>
      <c r="AL100" t="e">
        <v>#REF!</v>
      </c>
    </row>
    <row r="101" spans="2:38">
      <c r="B101" s="51" t="e">
        <v>#REF!</v>
      </c>
      <c r="C101" t="e">
        <v>#REF!</v>
      </c>
      <c r="D101" t="e">
        <v>#REF!</v>
      </c>
      <c r="E101" t="s">
        <v>6400</v>
      </c>
      <c r="F101">
        <v>72019</v>
      </c>
      <c r="G101" t="e">
        <v>#REF!</v>
      </c>
      <c r="I101" t="e">
        <v>#REF!</v>
      </c>
      <c r="J101" t="e">
        <v>#REF!</v>
      </c>
      <c r="K101" t="e">
        <v>#REF!</v>
      </c>
      <c r="L101" t="e">
        <v>#REF!</v>
      </c>
      <c r="M101" t="e">
        <v>#REF!</v>
      </c>
      <c r="N101" t="e">
        <v>#REF!</v>
      </c>
      <c r="O101" t="s">
        <v>6401</v>
      </c>
      <c r="P101" t="e">
        <v>#REF!</v>
      </c>
      <c r="Q101">
        <v>8140</v>
      </c>
      <c r="R101" t="str">
        <f t="shared" si="1"/>
        <v>INSTITUT TEKNOLOGI TELKOM SURABAYA</v>
      </c>
      <c r="S101" t="e">
        <v>#REF!</v>
      </c>
      <c r="T101" t="e">
        <v>#REF!</v>
      </c>
      <c r="U101" t="e">
        <v>#REF!</v>
      </c>
      <c r="V101" t="e">
        <v>#REF!</v>
      </c>
      <c r="W101" t="e">
        <v>#REF!</v>
      </c>
      <c r="X101" t="e">
        <v>#REF!</v>
      </c>
      <c r="Y101" t="e">
        <v>#REF!</v>
      </c>
      <c r="Z101" t="e">
        <v>#REF!</v>
      </c>
      <c r="AA101" t="e">
        <v>#REF!</v>
      </c>
      <c r="AB101" t="e">
        <v>#REF!</v>
      </c>
      <c r="AC101" t="e">
        <v>#REF!</v>
      </c>
      <c r="AD101" t="e">
        <v>#REF!</v>
      </c>
      <c r="AE101" t="e">
        <v>#REF!</v>
      </c>
      <c r="AF101" t="e">
        <v>#REF!</v>
      </c>
      <c r="AG101" t="e">
        <v>#REF!</v>
      </c>
      <c r="AH101" t="e">
        <v>#REF!</v>
      </c>
      <c r="AI101" t="e">
        <v>#REF!</v>
      </c>
      <c r="AJ101" t="e">
        <v>#REF!</v>
      </c>
      <c r="AK101" t="e">
        <v>#REF!</v>
      </c>
      <c r="AL101" t="e">
        <v>#REF!</v>
      </c>
    </row>
    <row r="102" spans="2:38">
      <c r="B102" s="51" t="e">
        <v>#REF!</v>
      </c>
      <c r="C102" t="e">
        <v>#REF!</v>
      </c>
      <c r="D102" t="e">
        <v>#REF!</v>
      </c>
      <c r="E102" t="s">
        <v>6400</v>
      </c>
      <c r="F102">
        <v>72019</v>
      </c>
      <c r="G102" t="e">
        <v>#REF!</v>
      </c>
      <c r="I102" t="e">
        <v>#REF!</v>
      </c>
      <c r="J102" t="e">
        <v>#REF!</v>
      </c>
      <c r="K102" t="e">
        <v>#REF!</v>
      </c>
      <c r="L102" t="e">
        <v>#REF!</v>
      </c>
      <c r="M102" t="e">
        <v>#REF!</v>
      </c>
      <c r="N102" t="e">
        <v>#REF!</v>
      </c>
      <c r="O102" t="s">
        <v>6401</v>
      </c>
      <c r="P102" t="e">
        <v>#REF!</v>
      </c>
      <c r="Q102">
        <v>8140</v>
      </c>
      <c r="R102" t="str">
        <f t="shared" si="1"/>
        <v>INSTITUT TEKNOLOGI TELKOM SURABAYA</v>
      </c>
      <c r="S102" t="e">
        <v>#REF!</v>
      </c>
      <c r="T102" t="e">
        <v>#REF!</v>
      </c>
      <c r="U102" t="e">
        <v>#REF!</v>
      </c>
      <c r="V102" t="e">
        <v>#REF!</v>
      </c>
      <c r="W102" t="e">
        <v>#REF!</v>
      </c>
      <c r="X102" t="e">
        <v>#REF!</v>
      </c>
      <c r="Y102" t="e">
        <v>#REF!</v>
      </c>
      <c r="Z102" t="e">
        <v>#REF!</v>
      </c>
      <c r="AA102" t="e">
        <v>#REF!</v>
      </c>
      <c r="AB102" t="e">
        <v>#REF!</v>
      </c>
      <c r="AC102" t="e">
        <v>#REF!</v>
      </c>
      <c r="AD102" t="e">
        <v>#REF!</v>
      </c>
      <c r="AE102" t="e">
        <v>#REF!</v>
      </c>
      <c r="AF102" t="e">
        <v>#REF!</v>
      </c>
      <c r="AG102" t="e">
        <v>#REF!</v>
      </c>
      <c r="AH102" t="e">
        <v>#REF!</v>
      </c>
      <c r="AI102" t="e">
        <v>#REF!</v>
      </c>
      <c r="AJ102" t="e">
        <v>#REF!</v>
      </c>
      <c r="AK102" t="e">
        <v>#REF!</v>
      </c>
      <c r="AL102" t="e">
        <v>#REF!</v>
      </c>
    </row>
    <row r="103" spans="2:38">
      <c r="B103" s="51" t="e">
        <v>#REF!</v>
      </c>
      <c r="C103" t="e">
        <v>#REF!</v>
      </c>
      <c r="D103" t="e">
        <v>#REF!</v>
      </c>
      <c r="E103" t="s">
        <v>6400</v>
      </c>
      <c r="F103">
        <v>72019</v>
      </c>
      <c r="G103" t="e">
        <v>#REF!</v>
      </c>
      <c r="I103" t="e">
        <v>#REF!</v>
      </c>
      <c r="J103" t="e">
        <v>#REF!</v>
      </c>
      <c r="K103" t="e">
        <v>#REF!</v>
      </c>
      <c r="L103" t="e">
        <v>#REF!</v>
      </c>
      <c r="M103" t="e">
        <v>#REF!</v>
      </c>
      <c r="N103" t="e">
        <v>#REF!</v>
      </c>
      <c r="O103" t="s">
        <v>6401</v>
      </c>
      <c r="P103" t="e">
        <v>#REF!</v>
      </c>
      <c r="Q103">
        <v>8140</v>
      </c>
      <c r="R103" t="str">
        <f t="shared" si="1"/>
        <v>INSTITUT TEKNOLOGI TELKOM SURABAYA</v>
      </c>
      <c r="S103" t="e">
        <v>#REF!</v>
      </c>
      <c r="T103" t="e">
        <v>#REF!</v>
      </c>
      <c r="U103" t="e">
        <v>#REF!</v>
      </c>
      <c r="V103" t="e">
        <v>#REF!</v>
      </c>
      <c r="W103" t="e">
        <v>#REF!</v>
      </c>
      <c r="X103" t="e">
        <v>#REF!</v>
      </c>
      <c r="Y103" t="e">
        <v>#REF!</v>
      </c>
      <c r="Z103" t="e">
        <v>#REF!</v>
      </c>
      <c r="AA103" t="e">
        <v>#REF!</v>
      </c>
      <c r="AB103" t="e">
        <v>#REF!</v>
      </c>
      <c r="AC103" t="e">
        <v>#REF!</v>
      </c>
      <c r="AD103" t="e">
        <v>#REF!</v>
      </c>
      <c r="AE103" t="e">
        <v>#REF!</v>
      </c>
      <c r="AF103" t="e">
        <v>#REF!</v>
      </c>
      <c r="AG103" t="e">
        <v>#REF!</v>
      </c>
      <c r="AH103" t="e">
        <v>#REF!</v>
      </c>
      <c r="AI103" t="e">
        <v>#REF!</v>
      </c>
      <c r="AJ103" t="e">
        <v>#REF!</v>
      </c>
      <c r="AK103" t="e">
        <v>#REF!</v>
      </c>
      <c r="AL103" t="e">
        <v>#REF!</v>
      </c>
    </row>
    <row r="104" spans="2:38">
      <c r="B104" s="51" t="e">
        <v>#REF!</v>
      </c>
      <c r="C104" t="e">
        <v>#REF!</v>
      </c>
      <c r="D104" t="e">
        <v>#REF!</v>
      </c>
      <c r="E104" t="s">
        <v>6400</v>
      </c>
      <c r="F104">
        <v>72019</v>
      </c>
      <c r="G104" t="e">
        <v>#REF!</v>
      </c>
      <c r="I104" t="e">
        <v>#REF!</v>
      </c>
      <c r="J104" t="e">
        <v>#REF!</v>
      </c>
      <c r="K104" t="e">
        <v>#REF!</v>
      </c>
      <c r="L104" t="e">
        <v>#REF!</v>
      </c>
      <c r="M104" t="e">
        <v>#REF!</v>
      </c>
      <c r="N104" t="e">
        <v>#REF!</v>
      </c>
      <c r="O104" t="s">
        <v>6401</v>
      </c>
      <c r="P104" t="e">
        <v>#REF!</v>
      </c>
      <c r="Q104">
        <v>8140</v>
      </c>
      <c r="R104" t="str">
        <f t="shared" si="1"/>
        <v>INSTITUT TEKNOLOGI TELKOM SURABAYA</v>
      </c>
      <c r="S104" t="e">
        <v>#REF!</v>
      </c>
      <c r="T104" t="e">
        <v>#REF!</v>
      </c>
      <c r="U104" t="e">
        <v>#REF!</v>
      </c>
      <c r="V104" t="e">
        <v>#REF!</v>
      </c>
      <c r="W104" t="e">
        <v>#REF!</v>
      </c>
      <c r="X104" t="e">
        <v>#REF!</v>
      </c>
      <c r="Y104" t="e">
        <v>#REF!</v>
      </c>
      <c r="Z104" t="e">
        <v>#REF!</v>
      </c>
      <c r="AA104" t="e">
        <v>#REF!</v>
      </c>
      <c r="AB104" t="e">
        <v>#REF!</v>
      </c>
      <c r="AC104" t="e">
        <v>#REF!</v>
      </c>
      <c r="AD104" t="e">
        <v>#REF!</v>
      </c>
      <c r="AE104" t="e">
        <v>#REF!</v>
      </c>
      <c r="AF104" t="e">
        <v>#REF!</v>
      </c>
      <c r="AG104" t="e">
        <v>#REF!</v>
      </c>
      <c r="AH104" t="e">
        <v>#REF!</v>
      </c>
      <c r="AI104" t="e">
        <v>#REF!</v>
      </c>
      <c r="AJ104" t="e">
        <v>#REF!</v>
      </c>
      <c r="AK104" t="e">
        <v>#REF!</v>
      </c>
      <c r="AL104" t="e">
        <v>#REF!</v>
      </c>
    </row>
    <row r="105" spans="2:38">
      <c r="B105" s="51" t="e">
        <v>#REF!</v>
      </c>
      <c r="C105" t="e">
        <v>#REF!</v>
      </c>
      <c r="D105" t="e">
        <v>#REF!</v>
      </c>
      <c r="E105" t="s">
        <v>6400</v>
      </c>
      <c r="F105">
        <v>72019</v>
      </c>
      <c r="G105" t="e">
        <v>#REF!</v>
      </c>
      <c r="I105" t="e">
        <v>#REF!</v>
      </c>
      <c r="J105" t="e">
        <v>#REF!</v>
      </c>
      <c r="K105" t="e">
        <v>#REF!</v>
      </c>
      <c r="L105" t="e">
        <v>#REF!</v>
      </c>
      <c r="M105" t="e">
        <v>#REF!</v>
      </c>
      <c r="N105" t="e">
        <v>#REF!</v>
      </c>
      <c r="O105" t="s">
        <v>6401</v>
      </c>
      <c r="P105" t="e">
        <v>#REF!</v>
      </c>
      <c r="Q105">
        <v>8140</v>
      </c>
      <c r="R105" t="str">
        <f t="shared" si="1"/>
        <v>INSTITUT TEKNOLOGI TELKOM SURABAYA</v>
      </c>
      <c r="S105" t="e">
        <v>#REF!</v>
      </c>
      <c r="T105" t="e">
        <v>#REF!</v>
      </c>
      <c r="U105" t="e">
        <v>#REF!</v>
      </c>
      <c r="V105" t="e">
        <v>#REF!</v>
      </c>
      <c r="W105" t="e">
        <v>#REF!</v>
      </c>
      <c r="X105" t="e">
        <v>#REF!</v>
      </c>
      <c r="Y105" t="e">
        <v>#REF!</v>
      </c>
      <c r="Z105" t="e">
        <v>#REF!</v>
      </c>
      <c r="AA105" t="e">
        <v>#REF!</v>
      </c>
      <c r="AB105" t="e">
        <v>#REF!</v>
      </c>
      <c r="AC105" t="e">
        <v>#REF!</v>
      </c>
      <c r="AD105" t="e">
        <v>#REF!</v>
      </c>
      <c r="AE105" t="e">
        <v>#REF!</v>
      </c>
      <c r="AF105" t="e">
        <v>#REF!</v>
      </c>
      <c r="AG105" t="e">
        <v>#REF!</v>
      </c>
      <c r="AH105" t="e">
        <v>#REF!</v>
      </c>
      <c r="AI105" t="e">
        <v>#REF!</v>
      </c>
      <c r="AJ105" t="e">
        <v>#REF!</v>
      </c>
      <c r="AK105" t="e">
        <v>#REF!</v>
      </c>
      <c r="AL105" t="e">
        <v>#REF!</v>
      </c>
    </row>
    <row r="106" spans="2:38">
      <c r="B106" s="51" t="e">
        <v>#REF!</v>
      </c>
      <c r="C106" t="e">
        <v>#REF!</v>
      </c>
      <c r="D106" t="e">
        <v>#REF!</v>
      </c>
      <c r="E106" t="s">
        <v>6400</v>
      </c>
      <c r="F106">
        <v>72019</v>
      </c>
      <c r="G106" t="e">
        <v>#REF!</v>
      </c>
      <c r="I106" t="e">
        <v>#REF!</v>
      </c>
      <c r="J106" t="e">
        <v>#REF!</v>
      </c>
      <c r="K106" t="e">
        <v>#REF!</v>
      </c>
      <c r="L106" t="e">
        <v>#REF!</v>
      </c>
      <c r="M106" t="e">
        <v>#REF!</v>
      </c>
      <c r="N106" t="e">
        <v>#REF!</v>
      </c>
      <c r="O106" t="s">
        <v>6401</v>
      </c>
      <c r="P106" t="e">
        <v>#REF!</v>
      </c>
      <c r="Q106">
        <v>8140</v>
      </c>
      <c r="R106" t="str">
        <f t="shared" si="1"/>
        <v>INSTITUT TEKNOLOGI TELKOM SURABAYA</v>
      </c>
      <c r="S106" t="e">
        <v>#REF!</v>
      </c>
      <c r="T106" t="e">
        <v>#REF!</v>
      </c>
      <c r="U106" t="e">
        <v>#REF!</v>
      </c>
      <c r="V106" t="e">
        <v>#REF!</v>
      </c>
      <c r="W106" t="e">
        <v>#REF!</v>
      </c>
      <c r="X106" t="e">
        <v>#REF!</v>
      </c>
      <c r="Y106" t="e">
        <v>#REF!</v>
      </c>
      <c r="Z106" t="e">
        <v>#REF!</v>
      </c>
      <c r="AA106" t="e">
        <v>#REF!</v>
      </c>
      <c r="AB106" t="e">
        <v>#REF!</v>
      </c>
      <c r="AC106" t="e">
        <v>#REF!</v>
      </c>
      <c r="AD106" t="e">
        <v>#REF!</v>
      </c>
      <c r="AE106" t="e">
        <v>#REF!</v>
      </c>
      <c r="AF106" t="e">
        <v>#REF!</v>
      </c>
      <c r="AG106" t="e">
        <v>#REF!</v>
      </c>
      <c r="AH106" t="e">
        <v>#REF!</v>
      </c>
      <c r="AI106" t="e">
        <v>#REF!</v>
      </c>
      <c r="AJ106" t="e">
        <v>#REF!</v>
      </c>
      <c r="AK106" t="e">
        <v>#REF!</v>
      </c>
      <c r="AL106" t="e">
        <v>#REF!</v>
      </c>
    </row>
    <row r="107" spans="2:38">
      <c r="B107" s="51" t="e">
        <v>#REF!</v>
      </c>
      <c r="C107" t="e">
        <v>#REF!</v>
      </c>
      <c r="D107" t="e">
        <v>#REF!</v>
      </c>
      <c r="E107" t="s">
        <v>6400</v>
      </c>
      <c r="F107">
        <v>72019</v>
      </c>
      <c r="G107" t="e">
        <v>#REF!</v>
      </c>
      <c r="I107" t="e">
        <v>#REF!</v>
      </c>
      <c r="J107" t="e">
        <v>#REF!</v>
      </c>
      <c r="K107" t="e">
        <v>#REF!</v>
      </c>
      <c r="L107" t="e">
        <v>#REF!</v>
      </c>
      <c r="M107" t="e">
        <v>#REF!</v>
      </c>
      <c r="N107" t="e">
        <v>#REF!</v>
      </c>
      <c r="O107" t="s">
        <v>6401</v>
      </c>
      <c r="P107" t="e">
        <v>#REF!</v>
      </c>
      <c r="Q107">
        <v>8140</v>
      </c>
      <c r="R107" t="str">
        <f t="shared" si="1"/>
        <v>INSTITUT TEKNOLOGI TELKOM SURABAYA</v>
      </c>
      <c r="S107" t="e">
        <v>#REF!</v>
      </c>
      <c r="T107" t="e">
        <v>#REF!</v>
      </c>
      <c r="U107" t="e">
        <v>#REF!</v>
      </c>
      <c r="V107" t="e">
        <v>#REF!</v>
      </c>
      <c r="W107" t="e">
        <v>#REF!</v>
      </c>
      <c r="X107" t="e">
        <v>#REF!</v>
      </c>
      <c r="Y107" t="e">
        <v>#REF!</v>
      </c>
      <c r="Z107" t="e">
        <v>#REF!</v>
      </c>
      <c r="AA107" t="e">
        <v>#REF!</v>
      </c>
      <c r="AB107" t="e">
        <v>#REF!</v>
      </c>
      <c r="AC107" t="e">
        <v>#REF!</v>
      </c>
      <c r="AD107" t="e">
        <v>#REF!</v>
      </c>
      <c r="AE107" t="e">
        <v>#REF!</v>
      </c>
      <c r="AF107" t="e">
        <v>#REF!</v>
      </c>
      <c r="AG107" t="e">
        <v>#REF!</v>
      </c>
      <c r="AH107" t="e">
        <v>#REF!</v>
      </c>
      <c r="AI107" t="e">
        <v>#REF!</v>
      </c>
      <c r="AJ107" t="e">
        <v>#REF!</v>
      </c>
      <c r="AK107" t="e">
        <v>#REF!</v>
      </c>
      <c r="AL107" t="e">
        <v>#REF!</v>
      </c>
    </row>
    <row r="108" spans="2:38">
      <c r="B108" s="51" t="e">
        <v>#REF!</v>
      </c>
      <c r="C108" t="e">
        <v>#REF!</v>
      </c>
      <c r="D108" t="e">
        <v>#REF!</v>
      </c>
      <c r="E108" t="s">
        <v>6400</v>
      </c>
      <c r="F108">
        <v>72019</v>
      </c>
      <c r="G108" t="e">
        <v>#REF!</v>
      </c>
      <c r="I108" t="e">
        <v>#REF!</v>
      </c>
      <c r="J108" t="e">
        <v>#REF!</v>
      </c>
      <c r="K108" t="e">
        <v>#REF!</v>
      </c>
      <c r="L108" t="e">
        <v>#REF!</v>
      </c>
      <c r="M108" t="e">
        <v>#REF!</v>
      </c>
      <c r="N108" t="e">
        <v>#REF!</v>
      </c>
      <c r="O108" t="s">
        <v>6401</v>
      </c>
      <c r="P108" t="e">
        <v>#REF!</v>
      </c>
      <c r="Q108">
        <v>8140</v>
      </c>
      <c r="R108" t="str">
        <f t="shared" si="1"/>
        <v>INSTITUT TEKNOLOGI TELKOM SURABAYA</v>
      </c>
      <c r="S108" t="e">
        <v>#REF!</v>
      </c>
      <c r="T108" t="e">
        <v>#REF!</v>
      </c>
      <c r="U108" t="e">
        <v>#REF!</v>
      </c>
      <c r="V108" t="e">
        <v>#REF!</v>
      </c>
      <c r="W108" t="e">
        <v>#REF!</v>
      </c>
      <c r="X108" t="e">
        <v>#REF!</v>
      </c>
      <c r="Y108" t="e">
        <v>#REF!</v>
      </c>
      <c r="Z108" t="e">
        <v>#REF!</v>
      </c>
      <c r="AA108" t="e">
        <v>#REF!</v>
      </c>
      <c r="AB108" t="e">
        <v>#REF!</v>
      </c>
      <c r="AC108" t="e">
        <v>#REF!</v>
      </c>
      <c r="AD108" t="e">
        <v>#REF!</v>
      </c>
      <c r="AE108" t="e">
        <v>#REF!</v>
      </c>
      <c r="AF108" t="e">
        <v>#REF!</v>
      </c>
      <c r="AG108" t="e">
        <v>#REF!</v>
      </c>
      <c r="AH108" t="e">
        <v>#REF!</v>
      </c>
      <c r="AI108" t="e">
        <v>#REF!</v>
      </c>
      <c r="AJ108" t="e">
        <v>#REF!</v>
      </c>
      <c r="AK108" t="e">
        <v>#REF!</v>
      </c>
      <c r="AL108" t="e">
        <v>#REF!</v>
      </c>
    </row>
    <row r="109" spans="2:38">
      <c r="B109" s="51" t="e">
        <v>#REF!</v>
      </c>
      <c r="C109" t="e">
        <v>#REF!</v>
      </c>
      <c r="D109" t="e">
        <v>#REF!</v>
      </c>
      <c r="E109" t="s">
        <v>6400</v>
      </c>
      <c r="F109">
        <v>72019</v>
      </c>
      <c r="G109" t="e">
        <v>#REF!</v>
      </c>
      <c r="I109" t="e">
        <v>#REF!</v>
      </c>
      <c r="J109" t="e">
        <v>#REF!</v>
      </c>
      <c r="K109" t="e">
        <v>#REF!</v>
      </c>
      <c r="L109" t="e">
        <v>#REF!</v>
      </c>
      <c r="M109" t="e">
        <v>#REF!</v>
      </c>
      <c r="N109" t="e">
        <v>#REF!</v>
      </c>
      <c r="O109" t="s">
        <v>6401</v>
      </c>
      <c r="P109" t="e">
        <v>#REF!</v>
      </c>
      <c r="Q109">
        <v>8140</v>
      </c>
      <c r="R109" t="str">
        <f t="shared" si="1"/>
        <v>INSTITUT TEKNOLOGI TELKOM SURABAYA</v>
      </c>
      <c r="S109" t="e">
        <v>#REF!</v>
      </c>
      <c r="T109" t="e">
        <v>#REF!</v>
      </c>
      <c r="U109" t="e">
        <v>#REF!</v>
      </c>
      <c r="V109" t="e">
        <v>#REF!</v>
      </c>
      <c r="W109" t="e">
        <v>#REF!</v>
      </c>
      <c r="X109" t="e">
        <v>#REF!</v>
      </c>
      <c r="Y109" t="e">
        <v>#REF!</v>
      </c>
      <c r="Z109" t="e">
        <v>#REF!</v>
      </c>
      <c r="AA109" t="e">
        <v>#REF!</v>
      </c>
      <c r="AB109" t="e">
        <v>#REF!</v>
      </c>
      <c r="AC109" t="e">
        <v>#REF!</v>
      </c>
      <c r="AD109" t="e">
        <v>#REF!</v>
      </c>
      <c r="AE109" t="e">
        <v>#REF!</v>
      </c>
      <c r="AF109" t="e">
        <v>#REF!</v>
      </c>
      <c r="AG109" t="e">
        <v>#REF!</v>
      </c>
      <c r="AH109" t="e">
        <v>#REF!</v>
      </c>
      <c r="AI109" t="e">
        <v>#REF!</v>
      </c>
      <c r="AJ109" t="e">
        <v>#REF!</v>
      </c>
      <c r="AK109" t="e">
        <v>#REF!</v>
      </c>
      <c r="AL109" t="e">
        <v>#REF!</v>
      </c>
    </row>
    <row r="110" spans="2:38">
      <c r="B110" s="51" t="e">
        <v>#REF!</v>
      </c>
      <c r="C110" t="e">
        <v>#REF!</v>
      </c>
      <c r="D110" t="e">
        <v>#REF!</v>
      </c>
      <c r="E110" t="s">
        <v>6400</v>
      </c>
      <c r="F110">
        <v>72019</v>
      </c>
      <c r="G110" t="e">
        <v>#REF!</v>
      </c>
      <c r="I110" t="e">
        <v>#REF!</v>
      </c>
      <c r="J110" t="e">
        <v>#REF!</v>
      </c>
      <c r="K110" t="e">
        <v>#REF!</v>
      </c>
      <c r="L110" t="e">
        <v>#REF!</v>
      </c>
      <c r="M110" t="e">
        <v>#REF!</v>
      </c>
      <c r="N110" t="e">
        <v>#REF!</v>
      </c>
      <c r="O110" t="s">
        <v>6401</v>
      </c>
      <c r="P110" t="e">
        <v>#REF!</v>
      </c>
      <c r="Q110">
        <v>8140</v>
      </c>
      <c r="R110" t="str">
        <f t="shared" si="1"/>
        <v>INSTITUT TEKNOLOGI TELKOM SURABAYA</v>
      </c>
      <c r="S110" t="e">
        <v>#REF!</v>
      </c>
      <c r="T110" t="e">
        <v>#REF!</v>
      </c>
      <c r="U110" t="e">
        <v>#REF!</v>
      </c>
      <c r="V110" t="e">
        <v>#REF!</v>
      </c>
      <c r="W110" t="e">
        <v>#REF!</v>
      </c>
      <c r="X110" t="e">
        <v>#REF!</v>
      </c>
      <c r="Y110" t="e">
        <v>#REF!</v>
      </c>
      <c r="Z110" t="e">
        <v>#REF!</v>
      </c>
      <c r="AA110" t="e">
        <v>#REF!</v>
      </c>
      <c r="AB110" t="e">
        <v>#REF!</v>
      </c>
      <c r="AC110" t="e">
        <v>#REF!</v>
      </c>
      <c r="AD110" t="e">
        <v>#REF!</v>
      </c>
      <c r="AE110" t="e">
        <v>#REF!</v>
      </c>
      <c r="AF110" t="e">
        <v>#REF!</v>
      </c>
      <c r="AG110" t="e">
        <v>#REF!</v>
      </c>
      <c r="AH110" t="e">
        <v>#REF!</v>
      </c>
      <c r="AI110" t="e">
        <v>#REF!</v>
      </c>
      <c r="AJ110" t="e">
        <v>#REF!</v>
      </c>
      <c r="AK110" t="e">
        <v>#REF!</v>
      </c>
      <c r="AL110" t="e">
        <v>#REF!</v>
      </c>
    </row>
    <row r="111" spans="2:38">
      <c r="B111" s="51" t="e">
        <v>#REF!</v>
      </c>
      <c r="C111" t="e">
        <v>#REF!</v>
      </c>
      <c r="D111" t="e">
        <v>#REF!</v>
      </c>
      <c r="E111" t="s">
        <v>6400</v>
      </c>
      <c r="F111">
        <v>72019</v>
      </c>
      <c r="G111" t="e">
        <v>#REF!</v>
      </c>
      <c r="I111" t="e">
        <v>#REF!</v>
      </c>
      <c r="J111" t="e">
        <v>#REF!</v>
      </c>
      <c r="K111" t="e">
        <v>#REF!</v>
      </c>
      <c r="L111" t="e">
        <v>#REF!</v>
      </c>
      <c r="M111" t="e">
        <v>#REF!</v>
      </c>
      <c r="N111" t="e">
        <v>#REF!</v>
      </c>
      <c r="O111" t="s">
        <v>6401</v>
      </c>
      <c r="P111" t="e">
        <v>#REF!</v>
      </c>
      <c r="Q111">
        <v>8140</v>
      </c>
      <c r="R111" t="str">
        <f t="shared" si="1"/>
        <v>INSTITUT TEKNOLOGI TELKOM SURABAYA</v>
      </c>
      <c r="S111" t="e">
        <v>#REF!</v>
      </c>
      <c r="T111" t="e">
        <v>#REF!</v>
      </c>
      <c r="U111" t="e">
        <v>#REF!</v>
      </c>
      <c r="V111" t="e">
        <v>#REF!</v>
      </c>
      <c r="W111" t="e">
        <v>#REF!</v>
      </c>
      <c r="X111" t="e">
        <v>#REF!</v>
      </c>
      <c r="Y111" t="e">
        <v>#REF!</v>
      </c>
      <c r="Z111" t="e">
        <v>#REF!</v>
      </c>
      <c r="AA111" t="e">
        <v>#REF!</v>
      </c>
      <c r="AB111" t="e">
        <v>#REF!</v>
      </c>
      <c r="AC111" t="e">
        <v>#REF!</v>
      </c>
      <c r="AD111" t="e">
        <v>#REF!</v>
      </c>
      <c r="AE111" t="e">
        <v>#REF!</v>
      </c>
      <c r="AF111" t="e">
        <v>#REF!</v>
      </c>
      <c r="AG111" t="e">
        <v>#REF!</v>
      </c>
      <c r="AH111" t="e">
        <v>#REF!</v>
      </c>
      <c r="AI111" t="e">
        <v>#REF!</v>
      </c>
      <c r="AJ111" t="e">
        <v>#REF!</v>
      </c>
      <c r="AK111" t="e">
        <v>#REF!</v>
      </c>
      <c r="AL111" t="e">
        <v>#REF!</v>
      </c>
    </row>
    <row r="112" spans="2:38">
      <c r="B112" s="51" t="e">
        <v>#REF!</v>
      </c>
      <c r="C112" t="e">
        <v>#REF!</v>
      </c>
      <c r="D112" t="e">
        <v>#REF!</v>
      </c>
      <c r="E112" t="s">
        <v>6400</v>
      </c>
      <c r="F112">
        <v>72019</v>
      </c>
      <c r="G112" t="e">
        <v>#REF!</v>
      </c>
      <c r="I112" t="e">
        <v>#REF!</v>
      </c>
      <c r="J112" t="e">
        <v>#REF!</v>
      </c>
      <c r="K112" t="e">
        <v>#REF!</v>
      </c>
      <c r="L112" t="e">
        <v>#REF!</v>
      </c>
      <c r="M112" t="e">
        <v>#REF!</v>
      </c>
      <c r="N112" t="e">
        <v>#REF!</v>
      </c>
      <c r="O112" t="s">
        <v>6401</v>
      </c>
      <c r="P112" t="e">
        <v>#REF!</v>
      </c>
      <c r="Q112">
        <v>8140</v>
      </c>
      <c r="R112" t="str">
        <f t="shared" si="1"/>
        <v>INSTITUT TEKNOLOGI TELKOM SURABAYA</v>
      </c>
      <c r="S112" t="e">
        <v>#REF!</v>
      </c>
      <c r="T112" t="e">
        <v>#REF!</v>
      </c>
      <c r="U112" t="e">
        <v>#REF!</v>
      </c>
      <c r="V112" t="e">
        <v>#REF!</v>
      </c>
      <c r="W112" t="e">
        <v>#REF!</v>
      </c>
      <c r="X112" t="e">
        <v>#REF!</v>
      </c>
      <c r="Y112" t="e">
        <v>#REF!</v>
      </c>
      <c r="Z112" t="e">
        <v>#REF!</v>
      </c>
      <c r="AA112" t="e">
        <v>#REF!</v>
      </c>
      <c r="AB112" t="e">
        <v>#REF!</v>
      </c>
      <c r="AC112" t="e">
        <v>#REF!</v>
      </c>
      <c r="AD112" t="e">
        <v>#REF!</v>
      </c>
      <c r="AE112" t="e">
        <v>#REF!</v>
      </c>
      <c r="AF112" t="e">
        <v>#REF!</v>
      </c>
      <c r="AG112" t="e">
        <v>#REF!</v>
      </c>
      <c r="AH112" t="e">
        <v>#REF!</v>
      </c>
      <c r="AI112" t="e">
        <v>#REF!</v>
      </c>
      <c r="AJ112" t="e">
        <v>#REF!</v>
      </c>
      <c r="AK112" t="e">
        <v>#REF!</v>
      </c>
      <c r="AL112" t="e">
        <v>#REF!</v>
      </c>
    </row>
    <row r="113" spans="2:38">
      <c r="B113" s="51" t="e">
        <v>#REF!</v>
      </c>
      <c r="C113" t="e">
        <v>#REF!</v>
      </c>
      <c r="D113" t="e">
        <v>#REF!</v>
      </c>
      <c r="E113" t="s">
        <v>6400</v>
      </c>
      <c r="F113">
        <v>72019</v>
      </c>
      <c r="G113" t="e">
        <v>#REF!</v>
      </c>
      <c r="I113" t="e">
        <v>#REF!</v>
      </c>
      <c r="J113" t="e">
        <v>#REF!</v>
      </c>
      <c r="K113" t="e">
        <v>#REF!</v>
      </c>
      <c r="L113" t="e">
        <v>#REF!</v>
      </c>
      <c r="M113" t="e">
        <v>#REF!</v>
      </c>
      <c r="N113" t="e">
        <v>#REF!</v>
      </c>
      <c r="O113" t="s">
        <v>6401</v>
      </c>
      <c r="P113" t="e">
        <v>#REF!</v>
      </c>
      <c r="Q113">
        <v>8140</v>
      </c>
      <c r="R113" t="str">
        <f t="shared" si="1"/>
        <v>INSTITUT TEKNOLOGI TELKOM SURABAYA</v>
      </c>
      <c r="S113" t="e">
        <v>#REF!</v>
      </c>
      <c r="T113" t="e">
        <v>#REF!</v>
      </c>
      <c r="U113" t="e">
        <v>#REF!</v>
      </c>
      <c r="V113" t="e">
        <v>#REF!</v>
      </c>
      <c r="W113" t="e">
        <v>#REF!</v>
      </c>
      <c r="X113" t="e">
        <v>#REF!</v>
      </c>
      <c r="Y113" t="e">
        <v>#REF!</v>
      </c>
      <c r="Z113" t="e">
        <v>#REF!</v>
      </c>
      <c r="AA113" t="e">
        <v>#REF!</v>
      </c>
      <c r="AB113" t="e">
        <v>#REF!</v>
      </c>
      <c r="AC113" t="e">
        <v>#REF!</v>
      </c>
      <c r="AD113" t="e">
        <v>#REF!</v>
      </c>
      <c r="AE113" t="e">
        <v>#REF!</v>
      </c>
      <c r="AF113" t="e">
        <v>#REF!</v>
      </c>
      <c r="AG113" t="e">
        <v>#REF!</v>
      </c>
      <c r="AH113" t="e">
        <v>#REF!</v>
      </c>
      <c r="AI113" t="e">
        <v>#REF!</v>
      </c>
      <c r="AJ113" t="e">
        <v>#REF!</v>
      </c>
      <c r="AK113" t="e">
        <v>#REF!</v>
      </c>
      <c r="AL113" t="e">
        <v>#REF!</v>
      </c>
    </row>
    <row r="114" spans="2:38">
      <c r="B114" s="51" t="e">
        <v>#REF!</v>
      </c>
      <c r="C114" t="e">
        <v>#REF!</v>
      </c>
      <c r="D114" t="e">
        <v>#REF!</v>
      </c>
      <c r="E114" t="s">
        <v>6400</v>
      </c>
      <c r="F114">
        <v>72019</v>
      </c>
      <c r="G114" t="e">
        <v>#REF!</v>
      </c>
      <c r="I114" t="e">
        <v>#REF!</v>
      </c>
      <c r="J114" t="e">
        <v>#REF!</v>
      </c>
      <c r="K114" t="e">
        <v>#REF!</v>
      </c>
      <c r="L114" t="e">
        <v>#REF!</v>
      </c>
      <c r="M114" t="e">
        <v>#REF!</v>
      </c>
      <c r="N114" t="e">
        <v>#REF!</v>
      </c>
      <c r="O114" t="s">
        <v>6401</v>
      </c>
      <c r="P114" t="e">
        <v>#REF!</v>
      </c>
      <c r="Q114">
        <v>8140</v>
      </c>
      <c r="R114" t="str">
        <f t="shared" si="1"/>
        <v>INSTITUT TEKNOLOGI TELKOM SURABAYA</v>
      </c>
      <c r="S114" t="e">
        <v>#REF!</v>
      </c>
      <c r="T114" t="e">
        <v>#REF!</v>
      </c>
      <c r="U114" t="e">
        <v>#REF!</v>
      </c>
      <c r="V114" t="e">
        <v>#REF!</v>
      </c>
      <c r="W114" t="e">
        <v>#REF!</v>
      </c>
      <c r="X114" t="e">
        <v>#REF!</v>
      </c>
      <c r="Y114" t="e">
        <v>#REF!</v>
      </c>
      <c r="Z114" t="e">
        <v>#REF!</v>
      </c>
      <c r="AA114" t="e">
        <v>#REF!</v>
      </c>
      <c r="AB114" t="e">
        <v>#REF!</v>
      </c>
      <c r="AC114" t="e">
        <v>#REF!</v>
      </c>
      <c r="AD114" t="e">
        <v>#REF!</v>
      </c>
      <c r="AE114" t="e">
        <v>#REF!</v>
      </c>
      <c r="AF114" t="e">
        <v>#REF!</v>
      </c>
      <c r="AG114" t="e">
        <v>#REF!</v>
      </c>
      <c r="AH114" t="e">
        <v>#REF!</v>
      </c>
      <c r="AI114" t="e">
        <v>#REF!</v>
      </c>
      <c r="AJ114" t="e">
        <v>#REF!</v>
      </c>
      <c r="AK114" t="e">
        <v>#REF!</v>
      </c>
      <c r="AL114" t="e">
        <v>#REF!</v>
      </c>
    </row>
    <row r="115" spans="2:38">
      <c r="B115" s="51" t="e">
        <v>#REF!</v>
      </c>
      <c r="C115" t="e">
        <v>#REF!</v>
      </c>
      <c r="D115" t="e">
        <v>#REF!</v>
      </c>
      <c r="E115" t="s">
        <v>6400</v>
      </c>
      <c r="F115">
        <v>72019</v>
      </c>
      <c r="G115" t="e">
        <v>#REF!</v>
      </c>
      <c r="I115" t="e">
        <v>#REF!</v>
      </c>
      <c r="J115" t="e">
        <v>#REF!</v>
      </c>
      <c r="K115" t="e">
        <v>#REF!</v>
      </c>
      <c r="L115" t="e">
        <v>#REF!</v>
      </c>
      <c r="M115" t="e">
        <v>#REF!</v>
      </c>
      <c r="N115" t="e">
        <v>#REF!</v>
      </c>
      <c r="O115" t="s">
        <v>6401</v>
      </c>
      <c r="P115" t="e">
        <v>#REF!</v>
      </c>
      <c r="Q115">
        <v>8140</v>
      </c>
      <c r="R115" t="str">
        <f t="shared" si="1"/>
        <v>INSTITUT TEKNOLOGI TELKOM SURABAYA</v>
      </c>
      <c r="S115" t="e">
        <v>#REF!</v>
      </c>
      <c r="T115" t="e">
        <v>#REF!</v>
      </c>
      <c r="U115" t="e">
        <v>#REF!</v>
      </c>
      <c r="V115" t="e">
        <v>#REF!</v>
      </c>
      <c r="W115" t="e">
        <v>#REF!</v>
      </c>
      <c r="X115" t="e">
        <v>#REF!</v>
      </c>
      <c r="Y115" t="e">
        <v>#REF!</v>
      </c>
      <c r="Z115" t="e">
        <v>#REF!</v>
      </c>
      <c r="AA115" t="e">
        <v>#REF!</v>
      </c>
      <c r="AB115" t="e">
        <v>#REF!</v>
      </c>
      <c r="AC115" t="e">
        <v>#REF!</v>
      </c>
      <c r="AD115" t="e">
        <v>#REF!</v>
      </c>
      <c r="AE115" t="e">
        <v>#REF!</v>
      </c>
      <c r="AF115" t="e">
        <v>#REF!</v>
      </c>
      <c r="AG115" t="e">
        <v>#REF!</v>
      </c>
      <c r="AH115" t="e">
        <v>#REF!</v>
      </c>
      <c r="AI115" t="e">
        <v>#REF!</v>
      </c>
      <c r="AJ115" t="e">
        <v>#REF!</v>
      </c>
      <c r="AK115" t="e">
        <v>#REF!</v>
      </c>
      <c r="AL115" t="e">
        <v>#REF!</v>
      </c>
    </row>
    <row r="116" spans="2:38">
      <c r="B116" s="51" t="e">
        <v>#REF!</v>
      </c>
      <c r="C116" t="e">
        <v>#REF!</v>
      </c>
      <c r="D116" t="e">
        <v>#REF!</v>
      </c>
      <c r="E116" t="s">
        <v>6400</v>
      </c>
      <c r="F116">
        <v>72019</v>
      </c>
      <c r="G116" t="e">
        <v>#REF!</v>
      </c>
      <c r="I116" t="e">
        <v>#REF!</v>
      </c>
      <c r="J116" t="e">
        <v>#REF!</v>
      </c>
      <c r="K116" t="e">
        <v>#REF!</v>
      </c>
      <c r="L116" t="e">
        <v>#REF!</v>
      </c>
      <c r="M116" t="e">
        <v>#REF!</v>
      </c>
      <c r="N116" t="e">
        <v>#REF!</v>
      </c>
      <c r="O116" t="s">
        <v>6401</v>
      </c>
      <c r="P116" t="e">
        <v>#REF!</v>
      </c>
      <c r="Q116">
        <v>8140</v>
      </c>
      <c r="R116" t="str">
        <f t="shared" si="1"/>
        <v>INSTITUT TEKNOLOGI TELKOM SURABAYA</v>
      </c>
      <c r="S116" t="e">
        <v>#REF!</v>
      </c>
      <c r="T116" t="e">
        <v>#REF!</v>
      </c>
      <c r="U116" t="e">
        <v>#REF!</v>
      </c>
      <c r="V116" t="e">
        <v>#REF!</v>
      </c>
      <c r="W116" t="e">
        <v>#REF!</v>
      </c>
      <c r="X116" t="e">
        <v>#REF!</v>
      </c>
      <c r="Y116" t="e">
        <v>#REF!</v>
      </c>
      <c r="Z116" t="e">
        <v>#REF!</v>
      </c>
      <c r="AA116" t="e">
        <v>#REF!</v>
      </c>
      <c r="AB116" t="e">
        <v>#REF!</v>
      </c>
      <c r="AC116" t="e">
        <v>#REF!</v>
      </c>
      <c r="AD116" t="e">
        <v>#REF!</v>
      </c>
      <c r="AE116" t="e">
        <v>#REF!</v>
      </c>
      <c r="AF116" t="e">
        <v>#REF!</v>
      </c>
      <c r="AG116" t="e">
        <v>#REF!</v>
      </c>
      <c r="AH116" t="e">
        <v>#REF!</v>
      </c>
      <c r="AI116" t="e">
        <v>#REF!</v>
      </c>
      <c r="AJ116" t="e">
        <v>#REF!</v>
      </c>
      <c r="AK116" t="e">
        <v>#REF!</v>
      </c>
      <c r="AL116" t="e">
        <v>#REF!</v>
      </c>
    </row>
    <row r="117" spans="2:38">
      <c r="B117" s="51" t="e">
        <v>#REF!</v>
      </c>
      <c r="C117" t="e">
        <v>#REF!</v>
      </c>
      <c r="D117" t="e">
        <v>#REF!</v>
      </c>
      <c r="E117" t="s">
        <v>6400</v>
      </c>
      <c r="F117">
        <v>72019</v>
      </c>
      <c r="G117" t="e">
        <v>#REF!</v>
      </c>
      <c r="I117" t="e">
        <v>#REF!</v>
      </c>
      <c r="J117" t="e">
        <v>#REF!</v>
      </c>
      <c r="K117" t="e">
        <v>#REF!</v>
      </c>
      <c r="L117" t="e">
        <v>#REF!</v>
      </c>
      <c r="M117" t="e">
        <v>#REF!</v>
      </c>
      <c r="N117" t="e">
        <v>#REF!</v>
      </c>
      <c r="O117" t="s">
        <v>6401</v>
      </c>
      <c r="P117" t="e">
        <v>#REF!</v>
      </c>
      <c r="Q117">
        <v>8140</v>
      </c>
      <c r="R117" t="str">
        <f t="shared" si="1"/>
        <v>INSTITUT TEKNOLOGI TELKOM SURABAYA</v>
      </c>
      <c r="S117" t="e">
        <v>#REF!</v>
      </c>
      <c r="T117" t="e">
        <v>#REF!</v>
      </c>
      <c r="U117" t="e">
        <v>#REF!</v>
      </c>
      <c r="V117" t="e">
        <v>#REF!</v>
      </c>
      <c r="W117" t="e">
        <v>#REF!</v>
      </c>
      <c r="X117" t="e">
        <v>#REF!</v>
      </c>
      <c r="Y117" t="e">
        <v>#REF!</v>
      </c>
      <c r="Z117" t="e">
        <v>#REF!</v>
      </c>
      <c r="AA117" t="e">
        <v>#REF!</v>
      </c>
      <c r="AB117" t="e">
        <v>#REF!</v>
      </c>
      <c r="AC117" t="e">
        <v>#REF!</v>
      </c>
      <c r="AD117" t="e">
        <v>#REF!</v>
      </c>
      <c r="AE117" t="e">
        <v>#REF!</v>
      </c>
      <c r="AF117" t="e">
        <v>#REF!</v>
      </c>
      <c r="AG117" t="e">
        <v>#REF!</v>
      </c>
      <c r="AH117" t="e">
        <v>#REF!</v>
      </c>
      <c r="AI117" t="e">
        <v>#REF!</v>
      </c>
      <c r="AJ117" t="e">
        <v>#REF!</v>
      </c>
      <c r="AK117" t="e">
        <v>#REF!</v>
      </c>
      <c r="AL117" t="e">
        <v>#REF!</v>
      </c>
    </row>
    <row r="118" spans="2:38">
      <c r="B118" s="51" t="e">
        <v>#REF!</v>
      </c>
      <c r="C118" t="e">
        <v>#REF!</v>
      </c>
      <c r="D118" t="e">
        <v>#REF!</v>
      </c>
      <c r="E118" t="s">
        <v>6400</v>
      </c>
      <c r="F118">
        <v>72019</v>
      </c>
      <c r="G118" t="e">
        <v>#REF!</v>
      </c>
      <c r="I118" t="e">
        <v>#REF!</v>
      </c>
      <c r="J118" t="e">
        <v>#REF!</v>
      </c>
      <c r="K118" t="e">
        <v>#REF!</v>
      </c>
      <c r="L118" t="e">
        <v>#REF!</v>
      </c>
      <c r="M118" t="e">
        <v>#REF!</v>
      </c>
      <c r="N118" t="e">
        <v>#REF!</v>
      </c>
      <c r="O118" t="s">
        <v>6401</v>
      </c>
      <c r="P118" t="e">
        <v>#REF!</v>
      </c>
      <c r="Q118">
        <v>8140</v>
      </c>
      <c r="R118" t="str">
        <f t="shared" si="1"/>
        <v>INSTITUT TEKNOLOGI TELKOM SURABAYA</v>
      </c>
      <c r="S118" t="e">
        <v>#REF!</v>
      </c>
      <c r="T118" t="e">
        <v>#REF!</v>
      </c>
      <c r="U118" t="e">
        <v>#REF!</v>
      </c>
      <c r="V118" t="e">
        <v>#REF!</v>
      </c>
      <c r="W118" t="e">
        <v>#REF!</v>
      </c>
      <c r="X118" t="e">
        <v>#REF!</v>
      </c>
      <c r="Y118" t="e">
        <v>#REF!</v>
      </c>
      <c r="Z118" t="e">
        <v>#REF!</v>
      </c>
      <c r="AA118" t="e">
        <v>#REF!</v>
      </c>
      <c r="AB118" t="e">
        <v>#REF!</v>
      </c>
      <c r="AC118" t="e">
        <v>#REF!</v>
      </c>
      <c r="AD118" t="e">
        <v>#REF!</v>
      </c>
      <c r="AE118" t="e">
        <v>#REF!</v>
      </c>
      <c r="AF118" t="e">
        <v>#REF!</v>
      </c>
      <c r="AG118" t="e">
        <v>#REF!</v>
      </c>
      <c r="AH118" t="e">
        <v>#REF!</v>
      </c>
      <c r="AI118" t="e">
        <v>#REF!</v>
      </c>
      <c r="AJ118" t="e">
        <v>#REF!</v>
      </c>
      <c r="AK118" t="e">
        <v>#REF!</v>
      </c>
      <c r="AL118" t="e">
        <v>#REF!</v>
      </c>
    </row>
    <row r="119" spans="2:38">
      <c r="B119" s="51" t="e">
        <v>#REF!</v>
      </c>
      <c r="C119" t="e">
        <v>#REF!</v>
      </c>
      <c r="D119" t="e">
        <v>#REF!</v>
      </c>
      <c r="E119" t="s">
        <v>6400</v>
      </c>
      <c r="F119">
        <v>72019</v>
      </c>
      <c r="G119" t="e">
        <v>#REF!</v>
      </c>
      <c r="I119" t="e">
        <v>#REF!</v>
      </c>
      <c r="J119" t="e">
        <v>#REF!</v>
      </c>
      <c r="K119" t="e">
        <v>#REF!</v>
      </c>
      <c r="L119" t="e">
        <v>#REF!</v>
      </c>
      <c r="M119" t="e">
        <v>#REF!</v>
      </c>
      <c r="N119" t="e">
        <v>#REF!</v>
      </c>
      <c r="O119" t="s">
        <v>6401</v>
      </c>
      <c r="P119" t="e">
        <v>#REF!</v>
      </c>
      <c r="Q119">
        <v>8140</v>
      </c>
      <c r="R119" t="str">
        <f t="shared" si="1"/>
        <v>INSTITUT TEKNOLOGI TELKOM SURABAYA</v>
      </c>
      <c r="S119" t="e">
        <v>#REF!</v>
      </c>
      <c r="T119" t="e">
        <v>#REF!</v>
      </c>
      <c r="U119" t="e">
        <v>#REF!</v>
      </c>
      <c r="V119" t="e">
        <v>#REF!</v>
      </c>
      <c r="W119" t="e">
        <v>#REF!</v>
      </c>
      <c r="X119" t="e">
        <v>#REF!</v>
      </c>
      <c r="Y119" t="e">
        <v>#REF!</v>
      </c>
      <c r="Z119" t="e">
        <v>#REF!</v>
      </c>
      <c r="AA119" t="e">
        <v>#REF!</v>
      </c>
      <c r="AB119" t="e">
        <v>#REF!</v>
      </c>
      <c r="AC119" t="e">
        <v>#REF!</v>
      </c>
      <c r="AD119" t="e">
        <v>#REF!</v>
      </c>
      <c r="AE119" t="e">
        <v>#REF!</v>
      </c>
      <c r="AF119" t="e">
        <v>#REF!</v>
      </c>
      <c r="AG119" t="e">
        <v>#REF!</v>
      </c>
      <c r="AH119" t="e">
        <v>#REF!</v>
      </c>
      <c r="AI119" t="e">
        <v>#REF!</v>
      </c>
      <c r="AJ119" t="e">
        <v>#REF!</v>
      </c>
      <c r="AK119" t="e">
        <v>#REF!</v>
      </c>
      <c r="AL119" t="e">
        <v>#REF!</v>
      </c>
    </row>
    <row r="120" spans="2:38">
      <c r="B120" s="51" t="e">
        <v>#REF!</v>
      </c>
      <c r="C120" t="e">
        <v>#REF!</v>
      </c>
      <c r="D120" t="e">
        <v>#REF!</v>
      </c>
      <c r="E120" t="s">
        <v>6400</v>
      </c>
      <c r="F120">
        <v>72019</v>
      </c>
      <c r="G120" t="e">
        <v>#REF!</v>
      </c>
      <c r="I120" t="e">
        <v>#REF!</v>
      </c>
      <c r="J120" t="e">
        <v>#REF!</v>
      </c>
      <c r="K120" t="e">
        <v>#REF!</v>
      </c>
      <c r="L120" t="e">
        <v>#REF!</v>
      </c>
      <c r="M120" t="e">
        <v>#REF!</v>
      </c>
      <c r="N120" t="e">
        <v>#REF!</v>
      </c>
      <c r="O120" t="s">
        <v>6401</v>
      </c>
      <c r="P120" t="e">
        <v>#REF!</v>
      </c>
      <c r="Q120">
        <v>8140</v>
      </c>
      <c r="R120" t="str">
        <f t="shared" si="1"/>
        <v>INSTITUT TEKNOLOGI TELKOM SURABAYA</v>
      </c>
      <c r="S120" t="e">
        <v>#REF!</v>
      </c>
      <c r="T120" t="e">
        <v>#REF!</v>
      </c>
      <c r="U120" t="e">
        <v>#REF!</v>
      </c>
      <c r="V120" t="e">
        <v>#REF!</v>
      </c>
      <c r="W120" t="e">
        <v>#REF!</v>
      </c>
      <c r="X120" t="e">
        <v>#REF!</v>
      </c>
      <c r="Y120" t="e">
        <v>#REF!</v>
      </c>
      <c r="Z120" t="e">
        <v>#REF!</v>
      </c>
      <c r="AA120" t="e">
        <v>#REF!</v>
      </c>
      <c r="AB120" t="e">
        <v>#REF!</v>
      </c>
      <c r="AC120" t="e">
        <v>#REF!</v>
      </c>
      <c r="AD120" t="e">
        <v>#REF!</v>
      </c>
      <c r="AE120" t="e">
        <v>#REF!</v>
      </c>
      <c r="AF120" t="e">
        <v>#REF!</v>
      </c>
      <c r="AG120" t="e">
        <v>#REF!</v>
      </c>
      <c r="AH120" t="e">
        <v>#REF!</v>
      </c>
      <c r="AI120" t="e">
        <v>#REF!</v>
      </c>
      <c r="AJ120" t="e">
        <v>#REF!</v>
      </c>
      <c r="AK120" t="e">
        <v>#REF!</v>
      </c>
      <c r="AL120" t="e">
        <v>#REF!</v>
      </c>
    </row>
    <row r="121" spans="2:38">
      <c r="B121" s="51" t="e">
        <v>#REF!</v>
      </c>
      <c r="C121" t="e">
        <v>#REF!</v>
      </c>
      <c r="D121" t="e">
        <v>#REF!</v>
      </c>
      <c r="E121" t="s">
        <v>6400</v>
      </c>
      <c r="F121">
        <v>72019</v>
      </c>
      <c r="G121" t="e">
        <v>#REF!</v>
      </c>
      <c r="I121" t="e">
        <v>#REF!</v>
      </c>
      <c r="J121" t="e">
        <v>#REF!</v>
      </c>
      <c r="K121" t="e">
        <v>#REF!</v>
      </c>
      <c r="L121" t="e">
        <v>#REF!</v>
      </c>
      <c r="M121" t="e">
        <v>#REF!</v>
      </c>
      <c r="N121" t="e">
        <v>#REF!</v>
      </c>
      <c r="O121" t="s">
        <v>6401</v>
      </c>
      <c r="P121" t="e">
        <v>#REF!</v>
      </c>
      <c r="Q121">
        <v>8140</v>
      </c>
      <c r="R121" t="str">
        <f t="shared" si="1"/>
        <v>INSTITUT TEKNOLOGI TELKOM SURABAYA</v>
      </c>
      <c r="S121" t="e">
        <v>#REF!</v>
      </c>
      <c r="T121" t="e">
        <v>#REF!</v>
      </c>
      <c r="U121" t="e">
        <v>#REF!</v>
      </c>
      <c r="V121" t="e">
        <v>#REF!</v>
      </c>
      <c r="W121" t="e">
        <v>#REF!</v>
      </c>
      <c r="X121" t="e">
        <v>#REF!</v>
      </c>
      <c r="Y121" t="e">
        <v>#REF!</v>
      </c>
      <c r="Z121" t="e">
        <v>#REF!</v>
      </c>
      <c r="AA121" t="e">
        <v>#REF!</v>
      </c>
      <c r="AB121" t="e">
        <v>#REF!</v>
      </c>
      <c r="AC121" t="e">
        <v>#REF!</v>
      </c>
      <c r="AD121" t="e">
        <v>#REF!</v>
      </c>
      <c r="AE121" t="e">
        <v>#REF!</v>
      </c>
      <c r="AF121" t="e">
        <v>#REF!</v>
      </c>
      <c r="AG121" t="e">
        <v>#REF!</v>
      </c>
      <c r="AH121" t="e">
        <v>#REF!</v>
      </c>
      <c r="AI121" t="e">
        <v>#REF!</v>
      </c>
      <c r="AJ121" t="e">
        <v>#REF!</v>
      </c>
      <c r="AK121" t="e">
        <v>#REF!</v>
      </c>
      <c r="AL121" t="e">
        <v>#REF!</v>
      </c>
    </row>
    <row r="122" spans="2:38">
      <c r="B122" s="51" t="e">
        <v>#REF!</v>
      </c>
      <c r="C122" t="e">
        <v>#REF!</v>
      </c>
      <c r="D122" t="e">
        <v>#REF!</v>
      </c>
      <c r="E122" t="s">
        <v>6400</v>
      </c>
      <c r="F122">
        <v>72019</v>
      </c>
      <c r="G122" t="e">
        <v>#REF!</v>
      </c>
      <c r="I122" t="e">
        <v>#REF!</v>
      </c>
      <c r="J122" t="e">
        <v>#REF!</v>
      </c>
      <c r="K122" t="e">
        <v>#REF!</v>
      </c>
      <c r="L122" t="e">
        <v>#REF!</v>
      </c>
      <c r="M122" t="e">
        <v>#REF!</v>
      </c>
      <c r="N122" t="e">
        <v>#REF!</v>
      </c>
      <c r="O122" t="s">
        <v>6401</v>
      </c>
      <c r="P122" t="e">
        <v>#REF!</v>
      </c>
      <c r="Q122">
        <v>8140</v>
      </c>
      <c r="R122" t="str">
        <f t="shared" si="1"/>
        <v>INSTITUT TEKNOLOGI TELKOM SURABAYA</v>
      </c>
      <c r="S122" t="e">
        <v>#REF!</v>
      </c>
      <c r="T122" t="e">
        <v>#REF!</v>
      </c>
      <c r="U122" t="e">
        <v>#REF!</v>
      </c>
      <c r="V122" t="e">
        <v>#REF!</v>
      </c>
      <c r="W122" t="e">
        <v>#REF!</v>
      </c>
      <c r="X122" t="e">
        <v>#REF!</v>
      </c>
      <c r="Y122" t="e">
        <v>#REF!</v>
      </c>
      <c r="Z122" t="e">
        <v>#REF!</v>
      </c>
      <c r="AA122" t="e">
        <v>#REF!</v>
      </c>
      <c r="AB122" t="e">
        <v>#REF!</v>
      </c>
      <c r="AC122" t="e">
        <v>#REF!</v>
      </c>
      <c r="AD122" t="e">
        <v>#REF!</v>
      </c>
      <c r="AE122" t="e">
        <v>#REF!</v>
      </c>
      <c r="AF122" t="e">
        <v>#REF!</v>
      </c>
      <c r="AG122" t="e">
        <v>#REF!</v>
      </c>
      <c r="AH122" t="e">
        <v>#REF!</v>
      </c>
      <c r="AI122" t="e">
        <v>#REF!</v>
      </c>
      <c r="AJ122" t="e">
        <v>#REF!</v>
      </c>
      <c r="AK122" t="e">
        <v>#REF!</v>
      </c>
      <c r="AL122" t="e">
        <v>#REF!</v>
      </c>
    </row>
    <row r="123" spans="2:38">
      <c r="B123" s="51" t="e">
        <v>#REF!</v>
      </c>
      <c r="C123" t="e">
        <v>#REF!</v>
      </c>
      <c r="D123" t="e">
        <v>#REF!</v>
      </c>
      <c r="E123" t="s">
        <v>6400</v>
      </c>
      <c r="F123">
        <v>72019</v>
      </c>
      <c r="G123" t="e">
        <v>#REF!</v>
      </c>
      <c r="I123" t="e">
        <v>#REF!</v>
      </c>
      <c r="J123" t="e">
        <v>#REF!</v>
      </c>
      <c r="K123" t="e">
        <v>#REF!</v>
      </c>
      <c r="L123" t="e">
        <v>#REF!</v>
      </c>
      <c r="M123" t="e">
        <v>#REF!</v>
      </c>
      <c r="N123" t="e">
        <v>#REF!</v>
      </c>
      <c r="O123" t="s">
        <v>6401</v>
      </c>
      <c r="P123" t="e">
        <v>#REF!</v>
      </c>
      <c r="Q123">
        <v>8140</v>
      </c>
      <c r="R123" t="str">
        <f t="shared" si="1"/>
        <v>INSTITUT TEKNOLOGI TELKOM SURABAYA</v>
      </c>
      <c r="S123" t="e">
        <v>#REF!</v>
      </c>
      <c r="T123" t="e">
        <v>#REF!</v>
      </c>
      <c r="U123" t="e">
        <v>#REF!</v>
      </c>
      <c r="V123" t="e">
        <v>#REF!</v>
      </c>
      <c r="W123" t="e">
        <v>#REF!</v>
      </c>
      <c r="X123" t="e">
        <v>#REF!</v>
      </c>
      <c r="Y123" t="e">
        <v>#REF!</v>
      </c>
      <c r="Z123" t="e">
        <v>#REF!</v>
      </c>
      <c r="AA123" t="e">
        <v>#REF!</v>
      </c>
      <c r="AB123" t="e">
        <v>#REF!</v>
      </c>
      <c r="AC123" t="e">
        <v>#REF!</v>
      </c>
      <c r="AD123" t="e">
        <v>#REF!</v>
      </c>
      <c r="AE123" t="e">
        <v>#REF!</v>
      </c>
      <c r="AF123" t="e">
        <v>#REF!</v>
      </c>
      <c r="AG123" t="e">
        <v>#REF!</v>
      </c>
      <c r="AH123" t="e">
        <v>#REF!</v>
      </c>
      <c r="AI123" t="e">
        <v>#REF!</v>
      </c>
      <c r="AJ123" t="e">
        <v>#REF!</v>
      </c>
      <c r="AK123" t="e">
        <v>#REF!</v>
      </c>
      <c r="AL123" t="e">
        <v>#REF!</v>
      </c>
    </row>
    <row r="124" spans="2:38">
      <c r="B124" s="51" t="e">
        <v>#REF!</v>
      </c>
      <c r="C124" t="e">
        <v>#REF!</v>
      </c>
      <c r="D124" t="e">
        <v>#REF!</v>
      </c>
      <c r="E124" t="s">
        <v>6400</v>
      </c>
      <c r="F124">
        <v>72019</v>
      </c>
      <c r="G124" t="e">
        <v>#REF!</v>
      </c>
      <c r="I124" t="e">
        <v>#REF!</v>
      </c>
      <c r="J124" t="e">
        <v>#REF!</v>
      </c>
      <c r="K124" t="e">
        <v>#REF!</v>
      </c>
      <c r="L124" t="e">
        <v>#REF!</v>
      </c>
      <c r="M124" t="e">
        <v>#REF!</v>
      </c>
      <c r="N124" t="e">
        <v>#REF!</v>
      </c>
      <c r="O124" t="s">
        <v>6401</v>
      </c>
      <c r="P124" t="e">
        <v>#REF!</v>
      </c>
      <c r="Q124">
        <v>8140</v>
      </c>
      <c r="R124" t="str">
        <f t="shared" si="1"/>
        <v>INSTITUT TEKNOLOGI TELKOM SURABAYA</v>
      </c>
      <c r="S124" t="e">
        <v>#REF!</v>
      </c>
      <c r="T124" t="e">
        <v>#REF!</v>
      </c>
      <c r="U124" t="e">
        <v>#REF!</v>
      </c>
      <c r="V124" t="e">
        <v>#REF!</v>
      </c>
      <c r="W124" t="e">
        <v>#REF!</v>
      </c>
      <c r="X124" t="e">
        <v>#REF!</v>
      </c>
      <c r="Y124" t="e">
        <v>#REF!</v>
      </c>
      <c r="Z124" t="e">
        <v>#REF!</v>
      </c>
      <c r="AA124" t="e">
        <v>#REF!</v>
      </c>
      <c r="AB124" t="e">
        <v>#REF!</v>
      </c>
      <c r="AC124" t="e">
        <v>#REF!</v>
      </c>
      <c r="AD124" t="e">
        <v>#REF!</v>
      </c>
      <c r="AE124" t="e">
        <v>#REF!</v>
      </c>
      <c r="AF124" t="e">
        <v>#REF!</v>
      </c>
      <c r="AG124" t="e">
        <v>#REF!</v>
      </c>
      <c r="AH124" t="e">
        <v>#REF!</v>
      </c>
      <c r="AI124" t="e">
        <v>#REF!</v>
      </c>
      <c r="AJ124" t="e">
        <v>#REF!</v>
      </c>
      <c r="AK124" t="e">
        <v>#REF!</v>
      </c>
      <c r="AL124" t="e">
        <v>#REF!</v>
      </c>
    </row>
    <row r="125" spans="2:38">
      <c r="B125" s="51" t="e">
        <v>#REF!</v>
      </c>
      <c r="C125" t="e">
        <v>#REF!</v>
      </c>
      <c r="D125" t="e">
        <v>#REF!</v>
      </c>
      <c r="E125" t="s">
        <v>6400</v>
      </c>
      <c r="F125">
        <v>72019</v>
      </c>
      <c r="G125" t="e">
        <v>#REF!</v>
      </c>
      <c r="I125" t="e">
        <v>#REF!</v>
      </c>
      <c r="J125" t="e">
        <v>#REF!</v>
      </c>
      <c r="K125" t="e">
        <v>#REF!</v>
      </c>
      <c r="L125" t="e">
        <v>#REF!</v>
      </c>
      <c r="M125" t="e">
        <v>#REF!</v>
      </c>
      <c r="N125" t="e">
        <v>#REF!</v>
      </c>
      <c r="O125" t="s">
        <v>6401</v>
      </c>
      <c r="P125" t="e">
        <v>#REF!</v>
      </c>
      <c r="Q125">
        <v>8140</v>
      </c>
      <c r="R125" t="str">
        <f t="shared" si="1"/>
        <v>INSTITUT TEKNOLOGI TELKOM SURABAYA</v>
      </c>
      <c r="S125" t="e">
        <v>#REF!</v>
      </c>
      <c r="T125" t="e">
        <v>#REF!</v>
      </c>
      <c r="U125" t="e">
        <v>#REF!</v>
      </c>
      <c r="V125" t="e">
        <v>#REF!</v>
      </c>
      <c r="W125" t="e">
        <v>#REF!</v>
      </c>
      <c r="X125" t="e">
        <v>#REF!</v>
      </c>
      <c r="Y125" t="e">
        <v>#REF!</v>
      </c>
      <c r="Z125" t="e">
        <v>#REF!</v>
      </c>
      <c r="AA125" t="e">
        <v>#REF!</v>
      </c>
      <c r="AB125" t="e">
        <v>#REF!</v>
      </c>
      <c r="AC125" t="e">
        <v>#REF!</v>
      </c>
      <c r="AD125" t="e">
        <v>#REF!</v>
      </c>
      <c r="AE125" t="e">
        <v>#REF!</v>
      </c>
      <c r="AF125" t="e">
        <v>#REF!</v>
      </c>
      <c r="AG125" t="e">
        <v>#REF!</v>
      </c>
      <c r="AH125" t="e">
        <v>#REF!</v>
      </c>
      <c r="AI125" t="e">
        <v>#REF!</v>
      </c>
      <c r="AJ125" t="e">
        <v>#REF!</v>
      </c>
      <c r="AK125" t="e">
        <v>#REF!</v>
      </c>
      <c r="AL125" t="e">
        <v>#REF!</v>
      </c>
    </row>
    <row r="126" spans="2:38">
      <c r="B126" s="51" t="e">
        <v>#REF!</v>
      </c>
      <c r="C126" t="e">
        <v>#REF!</v>
      </c>
      <c r="D126" t="e">
        <v>#REF!</v>
      </c>
      <c r="E126" t="s">
        <v>6400</v>
      </c>
      <c r="F126">
        <v>72019</v>
      </c>
      <c r="G126" t="e">
        <v>#REF!</v>
      </c>
      <c r="I126" t="e">
        <v>#REF!</v>
      </c>
      <c r="J126" t="e">
        <v>#REF!</v>
      </c>
      <c r="K126" t="e">
        <v>#REF!</v>
      </c>
      <c r="L126" t="e">
        <v>#REF!</v>
      </c>
      <c r="M126" t="e">
        <v>#REF!</v>
      </c>
      <c r="N126" t="e">
        <v>#REF!</v>
      </c>
      <c r="O126" t="s">
        <v>6401</v>
      </c>
      <c r="P126" t="e">
        <v>#REF!</v>
      </c>
      <c r="Q126">
        <v>8140</v>
      </c>
      <c r="R126" t="str">
        <f t="shared" si="1"/>
        <v>INSTITUT TEKNOLOGI TELKOM SURABAYA</v>
      </c>
      <c r="S126" t="e">
        <v>#REF!</v>
      </c>
      <c r="T126" t="e">
        <v>#REF!</v>
      </c>
      <c r="U126" t="e">
        <v>#REF!</v>
      </c>
      <c r="V126" t="e">
        <v>#REF!</v>
      </c>
      <c r="W126" t="e">
        <v>#REF!</v>
      </c>
      <c r="X126" t="e">
        <v>#REF!</v>
      </c>
      <c r="Y126" t="e">
        <v>#REF!</v>
      </c>
      <c r="Z126" t="e">
        <v>#REF!</v>
      </c>
      <c r="AA126" t="e">
        <v>#REF!</v>
      </c>
      <c r="AB126" t="e">
        <v>#REF!</v>
      </c>
      <c r="AC126" t="e">
        <v>#REF!</v>
      </c>
      <c r="AD126" t="e">
        <v>#REF!</v>
      </c>
      <c r="AE126" t="e">
        <v>#REF!</v>
      </c>
      <c r="AF126" t="e">
        <v>#REF!</v>
      </c>
      <c r="AG126" t="e">
        <v>#REF!</v>
      </c>
      <c r="AH126" t="e">
        <v>#REF!</v>
      </c>
      <c r="AI126" t="e">
        <v>#REF!</v>
      </c>
      <c r="AJ126" t="e">
        <v>#REF!</v>
      </c>
      <c r="AK126" t="e">
        <v>#REF!</v>
      </c>
      <c r="AL126" t="e">
        <v>#REF!</v>
      </c>
    </row>
    <row r="127" spans="2:38">
      <c r="B127" s="51" t="e">
        <v>#REF!</v>
      </c>
      <c r="C127" t="e">
        <v>#REF!</v>
      </c>
      <c r="D127" t="e">
        <v>#REF!</v>
      </c>
      <c r="E127" t="s">
        <v>6400</v>
      </c>
      <c r="F127">
        <v>72019</v>
      </c>
      <c r="G127" t="e">
        <v>#REF!</v>
      </c>
      <c r="I127" t="e">
        <v>#REF!</v>
      </c>
      <c r="J127" t="e">
        <v>#REF!</v>
      </c>
      <c r="K127" t="e">
        <v>#REF!</v>
      </c>
      <c r="L127" t="e">
        <v>#REF!</v>
      </c>
      <c r="M127" t="e">
        <v>#REF!</v>
      </c>
      <c r="N127" t="e">
        <v>#REF!</v>
      </c>
      <c r="O127" t="s">
        <v>6401</v>
      </c>
      <c r="P127" t="e">
        <v>#REF!</v>
      </c>
      <c r="Q127">
        <v>8140</v>
      </c>
      <c r="R127" t="str">
        <f t="shared" si="1"/>
        <v>INSTITUT TEKNOLOGI TELKOM SURABAYA</v>
      </c>
      <c r="S127" t="e">
        <v>#REF!</v>
      </c>
      <c r="T127" t="e">
        <v>#REF!</v>
      </c>
      <c r="U127" t="e">
        <v>#REF!</v>
      </c>
      <c r="V127" t="e">
        <v>#REF!</v>
      </c>
      <c r="W127" t="e">
        <v>#REF!</v>
      </c>
      <c r="X127" t="e">
        <v>#REF!</v>
      </c>
      <c r="Y127" t="e">
        <v>#REF!</v>
      </c>
      <c r="Z127" t="e">
        <v>#REF!</v>
      </c>
      <c r="AA127" t="e">
        <v>#REF!</v>
      </c>
      <c r="AB127" t="e">
        <v>#REF!</v>
      </c>
      <c r="AC127" t="e">
        <v>#REF!</v>
      </c>
      <c r="AD127" t="e">
        <v>#REF!</v>
      </c>
      <c r="AE127" t="e">
        <v>#REF!</v>
      </c>
      <c r="AF127" t="e">
        <v>#REF!</v>
      </c>
      <c r="AG127" t="e">
        <v>#REF!</v>
      </c>
      <c r="AH127" t="e">
        <v>#REF!</v>
      </c>
      <c r="AI127" t="e">
        <v>#REF!</v>
      </c>
      <c r="AJ127" t="e">
        <v>#REF!</v>
      </c>
      <c r="AK127" t="e">
        <v>#REF!</v>
      </c>
      <c r="AL127" t="e">
        <v>#REF!</v>
      </c>
    </row>
    <row r="128" spans="2:38">
      <c r="B128" s="51" t="e">
        <v>#REF!</v>
      </c>
      <c r="C128" t="e">
        <v>#REF!</v>
      </c>
      <c r="D128" t="e">
        <v>#REF!</v>
      </c>
      <c r="E128" t="s">
        <v>6400</v>
      </c>
      <c r="F128">
        <v>72019</v>
      </c>
      <c r="G128" t="e">
        <v>#REF!</v>
      </c>
      <c r="I128" t="e">
        <v>#REF!</v>
      </c>
      <c r="J128" t="e">
        <v>#REF!</v>
      </c>
      <c r="K128" t="e">
        <v>#REF!</v>
      </c>
      <c r="L128" t="e">
        <v>#REF!</v>
      </c>
      <c r="M128" t="e">
        <v>#REF!</v>
      </c>
      <c r="N128" t="e">
        <v>#REF!</v>
      </c>
      <c r="O128" t="s">
        <v>6401</v>
      </c>
      <c r="P128" t="e">
        <v>#REF!</v>
      </c>
      <c r="Q128">
        <v>8140</v>
      </c>
      <c r="R128" t="str">
        <f t="shared" si="1"/>
        <v>INSTITUT TEKNOLOGI TELKOM SURABAYA</v>
      </c>
      <c r="S128" t="e">
        <v>#REF!</v>
      </c>
      <c r="T128" t="e">
        <v>#REF!</v>
      </c>
      <c r="U128" t="e">
        <v>#REF!</v>
      </c>
      <c r="V128" t="e">
        <v>#REF!</v>
      </c>
      <c r="W128" t="e">
        <v>#REF!</v>
      </c>
      <c r="X128" t="e">
        <v>#REF!</v>
      </c>
      <c r="Y128" t="e">
        <v>#REF!</v>
      </c>
      <c r="Z128" t="e">
        <v>#REF!</v>
      </c>
      <c r="AA128" t="e">
        <v>#REF!</v>
      </c>
      <c r="AB128" t="e">
        <v>#REF!</v>
      </c>
      <c r="AC128" t="e">
        <v>#REF!</v>
      </c>
      <c r="AD128" t="e">
        <v>#REF!</v>
      </c>
      <c r="AE128" t="e">
        <v>#REF!</v>
      </c>
      <c r="AF128" t="e">
        <v>#REF!</v>
      </c>
      <c r="AG128" t="e">
        <v>#REF!</v>
      </c>
      <c r="AH128" t="e">
        <v>#REF!</v>
      </c>
      <c r="AI128" t="e">
        <v>#REF!</v>
      </c>
      <c r="AJ128" t="e">
        <v>#REF!</v>
      </c>
      <c r="AK128" t="e">
        <v>#REF!</v>
      </c>
      <c r="AL128" t="e">
        <v>#REF!</v>
      </c>
    </row>
    <row r="129" spans="2:38">
      <c r="B129" s="51" t="e">
        <v>#REF!</v>
      </c>
      <c r="C129" t="e">
        <v>#REF!</v>
      </c>
      <c r="D129" t="e">
        <v>#REF!</v>
      </c>
      <c r="E129" t="s">
        <v>6400</v>
      </c>
      <c r="F129">
        <v>72019</v>
      </c>
      <c r="G129" t="e">
        <v>#REF!</v>
      </c>
      <c r="I129" t="e">
        <v>#REF!</v>
      </c>
      <c r="J129" t="e">
        <v>#REF!</v>
      </c>
      <c r="K129" t="e">
        <v>#REF!</v>
      </c>
      <c r="L129" t="e">
        <v>#REF!</v>
      </c>
      <c r="M129" t="e">
        <v>#REF!</v>
      </c>
      <c r="N129" t="e">
        <v>#REF!</v>
      </c>
      <c r="O129" t="s">
        <v>6401</v>
      </c>
      <c r="P129" t="e">
        <v>#REF!</v>
      </c>
      <c r="Q129">
        <v>8140</v>
      </c>
      <c r="R129" t="str">
        <f t="shared" si="1"/>
        <v>INSTITUT TEKNOLOGI TELKOM SURABAYA</v>
      </c>
      <c r="S129" t="e">
        <v>#REF!</v>
      </c>
      <c r="T129" t="e">
        <v>#REF!</v>
      </c>
      <c r="U129" t="e">
        <v>#REF!</v>
      </c>
      <c r="V129" t="e">
        <v>#REF!</v>
      </c>
      <c r="W129" t="e">
        <v>#REF!</v>
      </c>
      <c r="X129" t="e">
        <v>#REF!</v>
      </c>
      <c r="Y129" t="e">
        <v>#REF!</v>
      </c>
      <c r="Z129" t="e">
        <v>#REF!</v>
      </c>
      <c r="AA129" t="e">
        <v>#REF!</v>
      </c>
      <c r="AB129" t="e">
        <v>#REF!</v>
      </c>
      <c r="AC129" t="e">
        <v>#REF!</v>
      </c>
      <c r="AD129" t="e">
        <v>#REF!</v>
      </c>
      <c r="AE129" t="e">
        <v>#REF!</v>
      </c>
      <c r="AF129" t="e">
        <v>#REF!</v>
      </c>
      <c r="AG129" t="e">
        <v>#REF!</v>
      </c>
      <c r="AH129" t="e">
        <v>#REF!</v>
      </c>
      <c r="AI129" t="e">
        <v>#REF!</v>
      </c>
      <c r="AJ129" t="e">
        <v>#REF!</v>
      </c>
      <c r="AK129" t="e">
        <v>#REF!</v>
      </c>
      <c r="AL129" t="e">
        <v>#REF!</v>
      </c>
    </row>
    <row r="130" spans="2:38">
      <c r="B130" s="51" t="e">
        <v>#REF!</v>
      </c>
      <c r="C130" t="e">
        <v>#REF!</v>
      </c>
      <c r="D130" t="e">
        <v>#REF!</v>
      </c>
      <c r="E130" t="s">
        <v>6400</v>
      </c>
      <c r="F130">
        <v>72019</v>
      </c>
      <c r="G130" t="e">
        <v>#REF!</v>
      </c>
      <c r="I130" t="e">
        <v>#REF!</v>
      </c>
      <c r="J130" t="e">
        <v>#REF!</v>
      </c>
      <c r="K130" t="e">
        <v>#REF!</v>
      </c>
      <c r="L130" t="e">
        <v>#REF!</v>
      </c>
      <c r="M130" t="e">
        <v>#REF!</v>
      </c>
      <c r="N130" t="e">
        <v>#REF!</v>
      </c>
      <c r="O130" t="s">
        <v>6401</v>
      </c>
      <c r="P130" t="e">
        <v>#REF!</v>
      </c>
      <c r="Q130">
        <v>8140</v>
      </c>
      <c r="R130" t="str">
        <f t="shared" si="1"/>
        <v>INSTITUT TEKNOLOGI TELKOM SURABAYA</v>
      </c>
      <c r="S130" t="e">
        <v>#REF!</v>
      </c>
      <c r="T130" t="e">
        <v>#REF!</v>
      </c>
      <c r="U130" t="e">
        <v>#REF!</v>
      </c>
      <c r="V130" t="e">
        <v>#REF!</v>
      </c>
      <c r="W130" t="e">
        <v>#REF!</v>
      </c>
      <c r="X130" t="e">
        <v>#REF!</v>
      </c>
      <c r="Y130" t="e">
        <v>#REF!</v>
      </c>
      <c r="Z130" t="e">
        <v>#REF!</v>
      </c>
      <c r="AA130" t="e">
        <v>#REF!</v>
      </c>
      <c r="AB130" t="e">
        <v>#REF!</v>
      </c>
      <c r="AC130" t="e">
        <v>#REF!</v>
      </c>
      <c r="AD130" t="e">
        <v>#REF!</v>
      </c>
      <c r="AE130" t="e">
        <v>#REF!</v>
      </c>
      <c r="AF130" t="e">
        <v>#REF!</v>
      </c>
      <c r="AG130" t="e">
        <v>#REF!</v>
      </c>
      <c r="AH130" t="e">
        <v>#REF!</v>
      </c>
      <c r="AI130" t="e">
        <v>#REF!</v>
      </c>
      <c r="AJ130" t="e">
        <v>#REF!</v>
      </c>
      <c r="AK130" t="e">
        <v>#REF!</v>
      </c>
      <c r="AL130" t="e">
        <v>#REF!</v>
      </c>
    </row>
    <row r="131" spans="2:38">
      <c r="B131" s="51" t="e">
        <v>#REF!</v>
      </c>
      <c r="C131" t="e">
        <v>#REF!</v>
      </c>
      <c r="D131" t="e">
        <v>#REF!</v>
      </c>
      <c r="E131" t="s">
        <v>6400</v>
      </c>
      <c r="F131">
        <v>72019</v>
      </c>
      <c r="G131" t="e">
        <v>#REF!</v>
      </c>
      <c r="I131" t="e">
        <v>#REF!</v>
      </c>
      <c r="J131" t="e">
        <v>#REF!</v>
      </c>
      <c r="K131" t="e">
        <v>#REF!</v>
      </c>
      <c r="L131" t="e">
        <v>#REF!</v>
      </c>
      <c r="M131" t="e">
        <v>#REF!</v>
      </c>
      <c r="N131" t="e">
        <v>#REF!</v>
      </c>
      <c r="O131" t="s">
        <v>6401</v>
      </c>
      <c r="P131" t="e">
        <v>#REF!</v>
      </c>
      <c r="Q131">
        <v>8140</v>
      </c>
      <c r="R131" t="str">
        <f t="shared" ref="R131:R188" si="2">E131</f>
        <v>INSTITUT TEKNOLOGI TELKOM SURABAYA</v>
      </c>
      <c r="S131" t="e">
        <v>#REF!</v>
      </c>
      <c r="T131" t="e">
        <v>#REF!</v>
      </c>
      <c r="U131" t="e">
        <v>#REF!</v>
      </c>
      <c r="V131" t="e">
        <v>#REF!</v>
      </c>
      <c r="W131" t="e">
        <v>#REF!</v>
      </c>
      <c r="X131" t="e">
        <v>#REF!</v>
      </c>
      <c r="Y131" t="e">
        <v>#REF!</v>
      </c>
      <c r="Z131" t="e">
        <v>#REF!</v>
      </c>
      <c r="AA131" t="e">
        <v>#REF!</v>
      </c>
      <c r="AB131" t="e">
        <v>#REF!</v>
      </c>
      <c r="AC131" t="e">
        <v>#REF!</v>
      </c>
      <c r="AD131" t="e">
        <v>#REF!</v>
      </c>
      <c r="AE131" t="e">
        <v>#REF!</v>
      </c>
      <c r="AF131" t="e">
        <v>#REF!</v>
      </c>
      <c r="AG131" t="e">
        <v>#REF!</v>
      </c>
      <c r="AH131" t="e">
        <v>#REF!</v>
      </c>
      <c r="AI131" t="e">
        <v>#REF!</v>
      </c>
      <c r="AJ131" t="e">
        <v>#REF!</v>
      </c>
      <c r="AK131" t="e">
        <v>#REF!</v>
      </c>
      <c r="AL131" t="e">
        <v>#REF!</v>
      </c>
    </row>
    <row r="132" spans="2:38">
      <c r="B132" s="51" t="e">
        <v>#REF!</v>
      </c>
      <c r="C132" t="e">
        <v>#REF!</v>
      </c>
      <c r="D132" t="e">
        <v>#REF!</v>
      </c>
      <c r="E132" t="s">
        <v>6400</v>
      </c>
      <c r="F132">
        <v>72019</v>
      </c>
      <c r="G132" t="e">
        <v>#REF!</v>
      </c>
      <c r="I132" t="e">
        <v>#REF!</v>
      </c>
      <c r="J132" t="e">
        <v>#REF!</v>
      </c>
      <c r="K132" t="e">
        <v>#REF!</v>
      </c>
      <c r="L132" t="e">
        <v>#REF!</v>
      </c>
      <c r="M132" t="e">
        <v>#REF!</v>
      </c>
      <c r="N132" t="e">
        <v>#REF!</v>
      </c>
      <c r="O132" t="s">
        <v>6401</v>
      </c>
      <c r="P132" t="e">
        <v>#REF!</v>
      </c>
      <c r="Q132">
        <v>8140</v>
      </c>
      <c r="R132" t="str">
        <f t="shared" si="2"/>
        <v>INSTITUT TEKNOLOGI TELKOM SURABAYA</v>
      </c>
      <c r="S132" t="e">
        <v>#REF!</v>
      </c>
      <c r="T132" t="e">
        <v>#REF!</v>
      </c>
      <c r="U132" t="e">
        <v>#REF!</v>
      </c>
      <c r="V132" t="e">
        <v>#REF!</v>
      </c>
      <c r="W132" t="e">
        <v>#REF!</v>
      </c>
      <c r="X132" t="e">
        <v>#REF!</v>
      </c>
      <c r="Y132" t="e">
        <v>#REF!</v>
      </c>
      <c r="Z132" t="e">
        <v>#REF!</v>
      </c>
      <c r="AA132" t="e">
        <v>#REF!</v>
      </c>
      <c r="AB132" t="e">
        <v>#REF!</v>
      </c>
      <c r="AC132" t="e">
        <v>#REF!</v>
      </c>
      <c r="AD132" t="e">
        <v>#REF!</v>
      </c>
      <c r="AE132" t="e">
        <v>#REF!</v>
      </c>
      <c r="AF132" t="e">
        <v>#REF!</v>
      </c>
      <c r="AG132" t="e">
        <v>#REF!</v>
      </c>
      <c r="AH132" t="e">
        <v>#REF!</v>
      </c>
      <c r="AI132" t="e">
        <v>#REF!</v>
      </c>
      <c r="AJ132" t="e">
        <v>#REF!</v>
      </c>
      <c r="AK132" t="e">
        <v>#REF!</v>
      </c>
      <c r="AL132" t="e">
        <v>#REF!</v>
      </c>
    </row>
    <row r="133" spans="2:38">
      <c r="B133" s="51" t="e">
        <v>#REF!</v>
      </c>
      <c r="C133" t="e">
        <v>#REF!</v>
      </c>
      <c r="D133" t="e">
        <v>#REF!</v>
      </c>
      <c r="E133" t="s">
        <v>6400</v>
      </c>
      <c r="F133">
        <v>72019</v>
      </c>
      <c r="G133" t="e">
        <v>#REF!</v>
      </c>
      <c r="I133" t="e">
        <v>#REF!</v>
      </c>
      <c r="J133" t="e">
        <v>#REF!</v>
      </c>
      <c r="K133" t="e">
        <v>#REF!</v>
      </c>
      <c r="L133" t="e">
        <v>#REF!</v>
      </c>
      <c r="M133" t="e">
        <v>#REF!</v>
      </c>
      <c r="N133" t="e">
        <v>#REF!</v>
      </c>
      <c r="O133" t="s">
        <v>6401</v>
      </c>
      <c r="P133" t="e">
        <v>#REF!</v>
      </c>
      <c r="Q133">
        <v>8140</v>
      </c>
      <c r="R133" t="str">
        <f t="shared" si="2"/>
        <v>INSTITUT TEKNOLOGI TELKOM SURABAYA</v>
      </c>
      <c r="S133" t="e">
        <v>#REF!</v>
      </c>
      <c r="T133" t="e">
        <v>#REF!</v>
      </c>
      <c r="U133" t="e">
        <v>#REF!</v>
      </c>
      <c r="V133" t="e">
        <v>#REF!</v>
      </c>
      <c r="W133" t="e">
        <v>#REF!</v>
      </c>
      <c r="X133" t="e">
        <v>#REF!</v>
      </c>
      <c r="Y133" t="e">
        <v>#REF!</v>
      </c>
      <c r="Z133" t="e">
        <v>#REF!</v>
      </c>
      <c r="AA133" t="e">
        <v>#REF!</v>
      </c>
      <c r="AB133" t="e">
        <v>#REF!</v>
      </c>
      <c r="AC133" t="e">
        <v>#REF!</v>
      </c>
      <c r="AD133" t="e">
        <v>#REF!</v>
      </c>
      <c r="AE133" t="e">
        <v>#REF!</v>
      </c>
      <c r="AF133" t="e">
        <v>#REF!</v>
      </c>
      <c r="AG133" t="e">
        <v>#REF!</v>
      </c>
      <c r="AH133" t="e">
        <v>#REF!</v>
      </c>
      <c r="AI133" t="e">
        <v>#REF!</v>
      </c>
      <c r="AJ133" t="e">
        <v>#REF!</v>
      </c>
      <c r="AK133" t="e">
        <v>#REF!</v>
      </c>
      <c r="AL133" t="e">
        <v>#REF!</v>
      </c>
    </row>
    <row r="134" spans="2:38">
      <c r="B134" s="51" t="e">
        <v>#REF!</v>
      </c>
      <c r="C134" t="e">
        <v>#REF!</v>
      </c>
      <c r="D134" t="e">
        <v>#REF!</v>
      </c>
      <c r="E134" t="s">
        <v>6400</v>
      </c>
      <c r="F134">
        <v>72019</v>
      </c>
      <c r="G134" t="e">
        <v>#REF!</v>
      </c>
      <c r="I134" t="e">
        <v>#REF!</v>
      </c>
      <c r="J134" t="e">
        <v>#REF!</v>
      </c>
      <c r="K134" t="e">
        <v>#REF!</v>
      </c>
      <c r="L134" t="e">
        <v>#REF!</v>
      </c>
      <c r="M134" t="e">
        <v>#REF!</v>
      </c>
      <c r="N134" t="e">
        <v>#REF!</v>
      </c>
      <c r="O134" t="s">
        <v>6401</v>
      </c>
      <c r="P134" t="e">
        <v>#REF!</v>
      </c>
      <c r="Q134">
        <v>8140</v>
      </c>
      <c r="R134" t="str">
        <f t="shared" si="2"/>
        <v>INSTITUT TEKNOLOGI TELKOM SURABAYA</v>
      </c>
      <c r="S134" t="e">
        <v>#REF!</v>
      </c>
      <c r="T134" t="e">
        <v>#REF!</v>
      </c>
      <c r="U134" t="e">
        <v>#REF!</v>
      </c>
      <c r="V134" t="e">
        <v>#REF!</v>
      </c>
      <c r="W134" t="e">
        <v>#REF!</v>
      </c>
      <c r="X134" t="e">
        <v>#REF!</v>
      </c>
      <c r="Y134" t="e">
        <v>#REF!</v>
      </c>
      <c r="Z134" t="e">
        <v>#REF!</v>
      </c>
      <c r="AA134" t="e">
        <v>#REF!</v>
      </c>
      <c r="AB134" t="e">
        <v>#REF!</v>
      </c>
      <c r="AC134" t="e">
        <v>#REF!</v>
      </c>
      <c r="AD134" t="e">
        <v>#REF!</v>
      </c>
      <c r="AE134" t="e">
        <v>#REF!</v>
      </c>
      <c r="AF134" t="e">
        <v>#REF!</v>
      </c>
      <c r="AG134" t="e">
        <v>#REF!</v>
      </c>
      <c r="AH134" t="e">
        <v>#REF!</v>
      </c>
      <c r="AI134" t="e">
        <v>#REF!</v>
      </c>
      <c r="AJ134" t="e">
        <v>#REF!</v>
      </c>
      <c r="AK134" t="e">
        <v>#REF!</v>
      </c>
      <c r="AL134" t="e">
        <v>#REF!</v>
      </c>
    </row>
    <row r="135" spans="2:38">
      <c r="B135" s="51" t="e">
        <v>#REF!</v>
      </c>
      <c r="C135" t="e">
        <v>#REF!</v>
      </c>
      <c r="D135" t="e">
        <v>#REF!</v>
      </c>
      <c r="E135" t="s">
        <v>6400</v>
      </c>
      <c r="F135">
        <v>72019</v>
      </c>
      <c r="G135" t="e">
        <v>#REF!</v>
      </c>
      <c r="I135" t="e">
        <v>#REF!</v>
      </c>
      <c r="J135" t="e">
        <v>#REF!</v>
      </c>
      <c r="K135" t="e">
        <v>#REF!</v>
      </c>
      <c r="L135" t="e">
        <v>#REF!</v>
      </c>
      <c r="M135" t="e">
        <v>#REF!</v>
      </c>
      <c r="N135" t="e">
        <v>#REF!</v>
      </c>
      <c r="O135" t="s">
        <v>6401</v>
      </c>
      <c r="P135" t="e">
        <v>#REF!</v>
      </c>
      <c r="Q135">
        <v>8140</v>
      </c>
      <c r="R135" t="str">
        <f t="shared" si="2"/>
        <v>INSTITUT TEKNOLOGI TELKOM SURABAYA</v>
      </c>
      <c r="S135" t="e">
        <v>#REF!</v>
      </c>
      <c r="T135" t="e">
        <v>#REF!</v>
      </c>
      <c r="U135" t="e">
        <v>#REF!</v>
      </c>
      <c r="V135" t="e">
        <v>#REF!</v>
      </c>
      <c r="W135" t="e">
        <v>#REF!</v>
      </c>
      <c r="X135" t="e">
        <v>#REF!</v>
      </c>
      <c r="Y135" t="e">
        <v>#REF!</v>
      </c>
      <c r="Z135" t="e">
        <v>#REF!</v>
      </c>
      <c r="AA135" t="e">
        <v>#REF!</v>
      </c>
      <c r="AB135" t="e">
        <v>#REF!</v>
      </c>
      <c r="AC135" t="e">
        <v>#REF!</v>
      </c>
      <c r="AD135" t="e">
        <v>#REF!</v>
      </c>
      <c r="AE135" t="e">
        <v>#REF!</v>
      </c>
      <c r="AF135" t="e">
        <v>#REF!</v>
      </c>
      <c r="AG135" t="e">
        <v>#REF!</v>
      </c>
      <c r="AH135" t="e">
        <v>#REF!</v>
      </c>
      <c r="AI135" t="e">
        <v>#REF!</v>
      </c>
      <c r="AJ135" t="e">
        <v>#REF!</v>
      </c>
      <c r="AK135" t="e">
        <v>#REF!</v>
      </c>
      <c r="AL135" t="e">
        <v>#REF!</v>
      </c>
    </row>
    <row r="136" spans="2:38">
      <c r="B136" s="51" t="e">
        <v>#REF!</v>
      </c>
      <c r="C136" t="e">
        <v>#REF!</v>
      </c>
      <c r="D136" t="e">
        <v>#REF!</v>
      </c>
      <c r="E136" t="s">
        <v>6400</v>
      </c>
      <c r="F136">
        <v>72019</v>
      </c>
      <c r="G136" t="e">
        <v>#REF!</v>
      </c>
      <c r="I136" t="e">
        <v>#REF!</v>
      </c>
      <c r="J136" t="e">
        <v>#REF!</v>
      </c>
      <c r="K136" t="e">
        <v>#REF!</v>
      </c>
      <c r="L136" t="e">
        <v>#REF!</v>
      </c>
      <c r="M136" t="e">
        <v>#REF!</v>
      </c>
      <c r="N136" t="e">
        <v>#REF!</v>
      </c>
      <c r="O136" t="s">
        <v>6401</v>
      </c>
      <c r="P136" t="e">
        <v>#REF!</v>
      </c>
      <c r="Q136">
        <v>8140</v>
      </c>
      <c r="R136" t="str">
        <f t="shared" si="2"/>
        <v>INSTITUT TEKNOLOGI TELKOM SURABAYA</v>
      </c>
      <c r="S136" t="e">
        <v>#REF!</v>
      </c>
      <c r="T136" t="e">
        <v>#REF!</v>
      </c>
      <c r="U136" t="e">
        <v>#REF!</v>
      </c>
      <c r="V136" t="e">
        <v>#REF!</v>
      </c>
      <c r="W136" t="e">
        <v>#REF!</v>
      </c>
      <c r="X136" t="e">
        <v>#REF!</v>
      </c>
      <c r="Y136" t="e">
        <v>#REF!</v>
      </c>
      <c r="Z136" t="e">
        <v>#REF!</v>
      </c>
      <c r="AA136" t="e">
        <v>#REF!</v>
      </c>
      <c r="AB136" t="e">
        <v>#REF!</v>
      </c>
      <c r="AC136" t="e">
        <v>#REF!</v>
      </c>
      <c r="AD136" t="e">
        <v>#REF!</v>
      </c>
      <c r="AE136" t="e">
        <v>#REF!</v>
      </c>
      <c r="AF136" t="e">
        <v>#REF!</v>
      </c>
      <c r="AG136" t="e">
        <v>#REF!</v>
      </c>
      <c r="AH136" t="e">
        <v>#REF!</v>
      </c>
      <c r="AI136" t="e">
        <v>#REF!</v>
      </c>
      <c r="AJ136" t="e">
        <v>#REF!</v>
      </c>
      <c r="AK136" t="e">
        <v>#REF!</v>
      </c>
      <c r="AL136" t="e">
        <v>#REF!</v>
      </c>
    </row>
    <row r="137" spans="2:38">
      <c r="B137" s="51" t="e">
        <v>#REF!</v>
      </c>
      <c r="C137" t="e">
        <v>#REF!</v>
      </c>
      <c r="D137" t="e">
        <v>#REF!</v>
      </c>
      <c r="E137" t="s">
        <v>6400</v>
      </c>
      <c r="F137">
        <v>72019</v>
      </c>
      <c r="G137" t="e">
        <v>#REF!</v>
      </c>
      <c r="I137" t="e">
        <v>#REF!</v>
      </c>
      <c r="J137" t="e">
        <v>#REF!</v>
      </c>
      <c r="K137" t="e">
        <v>#REF!</v>
      </c>
      <c r="L137" t="e">
        <v>#REF!</v>
      </c>
      <c r="M137" t="e">
        <v>#REF!</v>
      </c>
      <c r="N137" t="e">
        <v>#REF!</v>
      </c>
      <c r="O137" t="s">
        <v>6401</v>
      </c>
      <c r="P137" t="e">
        <v>#REF!</v>
      </c>
      <c r="Q137">
        <v>8140</v>
      </c>
      <c r="R137" t="str">
        <f t="shared" si="2"/>
        <v>INSTITUT TEKNOLOGI TELKOM SURABAYA</v>
      </c>
      <c r="S137" t="e">
        <v>#REF!</v>
      </c>
      <c r="T137" t="e">
        <v>#REF!</v>
      </c>
      <c r="U137" t="e">
        <v>#REF!</v>
      </c>
      <c r="V137" t="e">
        <v>#REF!</v>
      </c>
      <c r="W137" t="e">
        <v>#REF!</v>
      </c>
      <c r="X137" t="e">
        <v>#REF!</v>
      </c>
      <c r="Y137" t="e">
        <v>#REF!</v>
      </c>
      <c r="Z137" t="e">
        <v>#REF!</v>
      </c>
      <c r="AA137" t="e">
        <v>#REF!</v>
      </c>
      <c r="AB137" t="e">
        <v>#REF!</v>
      </c>
      <c r="AC137" t="e">
        <v>#REF!</v>
      </c>
      <c r="AD137" t="e">
        <v>#REF!</v>
      </c>
      <c r="AE137" t="e">
        <v>#REF!</v>
      </c>
      <c r="AF137" t="e">
        <v>#REF!</v>
      </c>
      <c r="AG137" t="e">
        <v>#REF!</v>
      </c>
      <c r="AH137" t="e">
        <v>#REF!</v>
      </c>
      <c r="AI137" t="e">
        <v>#REF!</v>
      </c>
      <c r="AJ137" t="e">
        <v>#REF!</v>
      </c>
      <c r="AK137" t="e">
        <v>#REF!</v>
      </c>
      <c r="AL137" t="e">
        <v>#REF!</v>
      </c>
    </row>
    <row r="138" spans="2:38">
      <c r="B138" s="51" t="e">
        <v>#REF!</v>
      </c>
      <c r="C138" t="e">
        <v>#REF!</v>
      </c>
      <c r="D138" t="e">
        <v>#REF!</v>
      </c>
      <c r="E138" t="s">
        <v>6400</v>
      </c>
      <c r="F138">
        <v>72019</v>
      </c>
      <c r="G138" t="e">
        <v>#REF!</v>
      </c>
      <c r="I138" t="e">
        <v>#REF!</v>
      </c>
      <c r="J138" t="e">
        <v>#REF!</v>
      </c>
      <c r="K138" t="e">
        <v>#REF!</v>
      </c>
      <c r="L138" t="e">
        <v>#REF!</v>
      </c>
      <c r="M138" t="e">
        <v>#REF!</v>
      </c>
      <c r="N138" t="e">
        <v>#REF!</v>
      </c>
      <c r="O138" t="s">
        <v>6401</v>
      </c>
      <c r="P138" t="e">
        <v>#REF!</v>
      </c>
      <c r="Q138">
        <v>8140</v>
      </c>
      <c r="R138" t="str">
        <f t="shared" si="2"/>
        <v>INSTITUT TEKNOLOGI TELKOM SURABAYA</v>
      </c>
      <c r="S138" t="e">
        <v>#REF!</v>
      </c>
      <c r="T138" t="e">
        <v>#REF!</v>
      </c>
      <c r="U138" t="e">
        <v>#REF!</v>
      </c>
      <c r="V138" t="e">
        <v>#REF!</v>
      </c>
      <c r="W138" t="e">
        <v>#REF!</v>
      </c>
      <c r="X138" t="e">
        <v>#REF!</v>
      </c>
      <c r="Y138" t="e">
        <v>#REF!</v>
      </c>
      <c r="Z138" t="e">
        <v>#REF!</v>
      </c>
      <c r="AA138" t="e">
        <v>#REF!</v>
      </c>
      <c r="AB138" t="e">
        <v>#REF!</v>
      </c>
      <c r="AC138" t="e">
        <v>#REF!</v>
      </c>
      <c r="AD138" t="e">
        <v>#REF!</v>
      </c>
      <c r="AE138" t="e">
        <v>#REF!</v>
      </c>
      <c r="AF138" t="e">
        <v>#REF!</v>
      </c>
      <c r="AG138" t="e">
        <v>#REF!</v>
      </c>
      <c r="AH138" t="e">
        <v>#REF!</v>
      </c>
      <c r="AI138" t="e">
        <v>#REF!</v>
      </c>
      <c r="AJ138" t="e">
        <v>#REF!</v>
      </c>
      <c r="AK138" t="e">
        <v>#REF!</v>
      </c>
      <c r="AL138" t="e">
        <v>#REF!</v>
      </c>
    </row>
    <row r="139" spans="2:38">
      <c r="B139" s="51" t="e">
        <v>#REF!</v>
      </c>
      <c r="C139" t="e">
        <v>#REF!</v>
      </c>
      <c r="D139" t="e">
        <v>#REF!</v>
      </c>
      <c r="E139" t="s">
        <v>6400</v>
      </c>
      <c r="F139">
        <v>72019</v>
      </c>
      <c r="G139" t="e">
        <v>#REF!</v>
      </c>
      <c r="I139" t="e">
        <v>#REF!</v>
      </c>
      <c r="J139" t="e">
        <v>#REF!</v>
      </c>
      <c r="K139" t="e">
        <v>#REF!</v>
      </c>
      <c r="L139" t="e">
        <v>#REF!</v>
      </c>
      <c r="M139" t="e">
        <v>#REF!</v>
      </c>
      <c r="N139" t="e">
        <v>#REF!</v>
      </c>
      <c r="O139" t="s">
        <v>6401</v>
      </c>
      <c r="P139" t="e">
        <v>#REF!</v>
      </c>
      <c r="Q139">
        <v>8140</v>
      </c>
      <c r="R139" t="str">
        <f t="shared" si="2"/>
        <v>INSTITUT TEKNOLOGI TELKOM SURABAYA</v>
      </c>
      <c r="S139" t="e">
        <v>#REF!</v>
      </c>
      <c r="T139" t="e">
        <v>#REF!</v>
      </c>
      <c r="U139" t="e">
        <v>#REF!</v>
      </c>
      <c r="V139" t="e">
        <v>#REF!</v>
      </c>
      <c r="W139" t="e">
        <v>#REF!</v>
      </c>
      <c r="X139" t="e">
        <v>#REF!</v>
      </c>
      <c r="Y139" t="e">
        <v>#REF!</v>
      </c>
      <c r="Z139" t="e">
        <v>#REF!</v>
      </c>
      <c r="AA139" t="e">
        <v>#REF!</v>
      </c>
      <c r="AB139" t="e">
        <v>#REF!</v>
      </c>
      <c r="AC139" t="e">
        <v>#REF!</v>
      </c>
      <c r="AD139" t="e">
        <v>#REF!</v>
      </c>
      <c r="AE139" t="e">
        <v>#REF!</v>
      </c>
      <c r="AF139" t="e">
        <v>#REF!</v>
      </c>
      <c r="AG139" t="e">
        <v>#REF!</v>
      </c>
      <c r="AH139" t="e">
        <v>#REF!</v>
      </c>
      <c r="AI139" t="e">
        <v>#REF!</v>
      </c>
      <c r="AJ139" t="e">
        <v>#REF!</v>
      </c>
      <c r="AK139" t="e">
        <v>#REF!</v>
      </c>
      <c r="AL139" t="e">
        <v>#REF!</v>
      </c>
    </row>
    <row r="140" spans="2:38">
      <c r="B140" s="51" t="e">
        <v>#REF!</v>
      </c>
      <c r="C140" t="e">
        <v>#REF!</v>
      </c>
      <c r="D140" t="e">
        <v>#REF!</v>
      </c>
      <c r="E140" t="s">
        <v>6400</v>
      </c>
      <c r="F140">
        <v>72019</v>
      </c>
      <c r="G140" t="e">
        <v>#REF!</v>
      </c>
      <c r="I140" t="e">
        <v>#REF!</v>
      </c>
      <c r="J140" t="e">
        <v>#REF!</v>
      </c>
      <c r="K140" t="e">
        <v>#REF!</v>
      </c>
      <c r="L140" t="e">
        <v>#REF!</v>
      </c>
      <c r="M140" t="e">
        <v>#REF!</v>
      </c>
      <c r="N140" t="e">
        <v>#REF!</v>
      </c>
      <c r="O140" t="s">
        <v>6401</v>
      </c>
      <c r="P140" t="e">
        <v>#REF!</v>
      </c>
      <c r="Q140">
        <v>8140</v>
      </c>
      <c r="R140" t="str">
        <f t="shared" si="2"/>
        <v>INSTITUT TEKNOLOGI TELKOM SURABAYA</v>
      </c>
      <c r="S140" t="e">
        <v>#REF!</v>
      </c>
      <c r="T140" t="e">
        <v>#REF!</v>
      </c>
      <c r="U140" t="e">
        <v>#REF!</v>
      </c>
      <c r="V140" t="e">
        <v>#REF!</v>
      </c>
      <c r="W140" t="e">
        <v>#REF!</v>
      </c>
      <c r="X140" t="e">
        <v>#REF!</v>
      </c>
      <c r="Y140" t="e">
        <v>#REF!</v>
      </c>
      <c r="Z140" t="e">
        <v>#REF!</v>
      </c>
      <c r="AA140" t="e">
        <v>#REF!</v>
      </c>
      <c r="AB140" t="e">
        <v>#REF!</v>
      </c>
      <c r="AC140" t="e">
        <v>#REF!</v>
      </c>
      <c r="AD140" t="e">
        <v>#REF!</v>
      </c>
      <c r="AE140" t="e">
        <v>#REF!</v>
      </c>
      <c r="AF140" t="e">
        <v>#REF!</v>
      </c>
      <c r="AG140" t="e">
        <v>#REF!</v>
      </c>
      <c r="AH140" t="e">
        <v>#REF!</v>
      </c>
      <c r="AI140" t="e">
        <v>#REF!</v>
      </c>
      <c r="AJ140" t="e">
        <v>#REF!</v>
      </c>
      <c r="AK140" t="e">
        <v>#REF!</v>
      </c>
      <c r="AL140" t="e">
        <v>#REF!</v>
      </c>
    </row>
    <row r="141" spans="2:38">
      <c r="B141" s="51" t="e">
        <v>#REF!</v>
      </c>
      <c r="C141" t="e">
        <v>#REF!</v>
      </c>
      <c r="D141" t="e">
        <v>#REF!</v>
      </c>
      <c r="E141" t="s">
        <v>6400</v>
      </c>
      <c r="F141">
        <v>72019</v>
      </c>
      <c r="G141" t="e">
        <v>#REF!</v>
      </c>
      <c r="I141" t="e">
        <v>#REF!</v>
      </c>
      <c r="J141" t="e">
        <v>#REF!</v>
      </c>
      <c r="K141" t="e">
        <v>#REF!</v>
      </c>
      <c r="L141" t="e">
        <v>#REF!</v>
      </c>
      <c r="M141" t="e">
        <v>#REF!</v>
      </c>
      <c r="N141" t="e">
        <v>#REF!</v>
      </c>
      <c r="O141" t="s">
        <v>6401</v>
      </c>
      <c r="P141" t="e">
        <v>#REF!</v>
      </c>
      <c r="Q141">
        <v>8140</v>
      </c>
      <c r="R141" t="str">
        <f t="shared" si="2"/>
        <v>INSTITUT TEKNOLOGI TELKOM SURABAYA</v>
      </c>
      <c r="S141" t="e">
        <v>#REF!</v>
      </c>
      <c r="T141" t="e">
        <v>#REF!</v>
      </c>
      <c r="U141" t="e">
        <v>#REF!</v>
      </c>
      <c r="V141" t="e">
        <v>#REF!</v>
      </c>
      <c r="W141" t="e">
        <v>#REF!</v>
      </c>
      <c r="X141" t="e">
        <v>#REF!</v>
      </c>
      <c r="Y141" t="e">
        <v>#REF!</v>
      </c>
      <c r="Z141" t="e">
        <v>#REF!</v>
      </c>
      <c r="AA141" t="e">
        <v>#REF!</v>
      </c>
      <c r="AB141" t="e">
        <v>#REF!</v>
      </c>
      <c r="AC141" t="e">
        <v>#REF!</v>
      </c>
      <c r="AD141" t="e">
        <v>#REF!</v>
      </c>
      <c r="AE141" t="e">
        <v>#REF!</v>
      </c>
      <c r="AF141" t="e">
        <v>#REF!</v>
      </c>
      <c r="AG141" t="e">
        <v>#REF!</v>
      </c>
      <c r="AH141" t="e">
        <v>#REF!</v>
      </c>
      <c r="AI141" t="e">
        <v>#REF!</v>
      </c>
      <c r="AJ141" t="e">
        <v>#REF!</v>
      </c>
      <c r="AK141" t="e">
        <v>#REF!</v>
      </c>
      <c r="AL141" t="e">
        <v>#REF!</v>
      </c>
    </row>
    <row r="142" spans="2:38">
      <c r="B142" s="51" t="e">
        <v>#REF!</v>
      </c>
      <c r="C142" t="e">
        <v>#REF!</v>
      </c>
      <c r="D142" t="e">
        <v>#REF!</v>
      </c>
      <c r="E142" t="s">
        <v>6400</v>
      </c>
      <c r="F142">
        <v>72019</v>
      </c>
      <c r="G142" t="e">
        <v>#REF!</v>
      </c>
      <c r="I142" t="e">
        <v>#REF!</v>
      </c>
      <c r="J142" t="e">
        <v>#REF!</v>
      </c>
      <c r="K142" t="e">
        <v>#REF!</v>
      </c>
      <c r="L142" t="e">
        <v>#REF!</v>
      </c>
      <c r="M142" t="e">
        <v>#REF!</v>
      </c>
      <c r="N142" t="e">
        <v>#REF!</v>
      </c>
      <c r="O142" t="s">
        <v>6401</v>
      </c>
      <c r="P142" t="e">
        <v>#REF!</v>
      </c>
      <c r="Q142">
        <v>8140</v>
      </c>
      <c r="R142" t="str">
        <f t="shared" si="2"/>
        <v>INSTITUT TEKNOLOGI TELKOM SURABAYA</v>
      </c>
      <c r="S142" t="e">
        <v>#REF!</v>
      </c>
      <c r="T142" t="e">
        <v>#REF!</v>
      </c>
      <c r="U142" t="e">
        <v>#REF!</v>
      </c>
      <c r="V142" t="e">
        <v>#REF!</v>
      </c>
      <c r="W142" t="e">
        <v>#REF!</v>
      </c>
      <c r="X142" t="e">
        <v>#REF!</v>
      </c>
      <c r="Y142" t="e">
        <v>#REF!</v>
      </c>
      <c r="Z142" t="e">
        <v>#REF!</v>
      </c>
      <c r="AA142" t="e">
        <v>#REF!</v>
      </c>
      <c r="AB142" t="e">
        <v>#REF!</v>
      </c>
      <c r="AC142" t="e">
        <v>#REF!</v>
      </c>
      <c r="AD142" t="e">
        <v>#REF!</v>
      </c>
      <c r="AE142" t="e">
        <v>#REF!</v>
      </c>
      <c r="AF142" t="e">
        <v>#REF!</v>
      </c>
      <c r="AG142" t="e">
        <v>#REF!</v>
      </c>
      <c r="AH142" t="e">
        <v>#REF!</v>
      </c>
      <c r="AI142" t="e">
        <v>#REF!</v>
      </c>
      <c r="AJ142" t="e">
        <v>#REF!</v>
      </c>
      <c r="AK142" t="e">
        <v>#REF!</v>
      </c>
      <c r="AL142" t="e">
        <v>#REF!</v>
      </c>
    </row>
    <row r="143" spans="2:38">
      <c r="B143" s="51" t="e">
        <v>#REF!</v>
      </c>
      <c r="C143" t="e">
        <v>#REF!</v>
      </c>
      <c r="D143" t="e">
        <v>#REF!</v>
      </c>
      <c r="E143" t="s">
        <v>6400</v>
      </c>
      <c r="F143">
        <v>72019</v>
      </c>
      <c r="G143" t="e">
        <v>#REF!</v>
      </c>
      <c r="I143" t="e">
        <v>#REF!</v>
      </c>
      <c r="J143" t="e">
        <v>#REF!</v>
      </c>
      <c r="K143" t="e">
        <v>#REF!</v>
      </c>
      <c r="L143" t="e">
        <v>#REF!</v>
      </c>
      <c r="M143" t="e">
        <v>#REF!</v>
      </c>
      <c r="N143" t="e">
        <v>#REF!</v>
      </c>
      <c r="O143" t="s">
        <v>6401</v>
      </c>
      <c r="P143" t="e">
        <v>#REF!</v>
      </c>
      <c r="Q143">
        <v>8140</v>
      </c>
      <c r="R143" t="str">
        <f t="shared" si="2"/>
        <v>INSTITUT TEKNOLOGI TELKOM SURABAYA</v>
      </c>
      <c r="S143" t="e">
        <v>#REF!</v>
      </c>
      <c r="T143" t="e">
        <v>#REF!</v>
      </c>
      <c r="U143" t="e">
        <v>#REF!</v>
      </c>
      <c r="V143" t="e">
        <v>#REF!</v>
      </c>
      <c r="W143" t="e">
        <v>#REF!</v>
      </c>
      <c r="X143" t="e">
        <v>#REF!</v>
      </c>
      <c r="Y143" t="e">
        <v>#REF!</v>
      </c>
      <c r="Z143" t="e">
        <v>#REF!</v>
      </c>
      <c r="AA143" t="e">
        <v>#REF!</v>
      </c>
      <c r="AB143" t="e">
        <v>#REF!</v>
      </c>
      <c r="AC143" t="e">
        <v>#REF!</v>
      </c>
      <c r="AD143" t="e">
        <v>#REF!</v>
      </c>
      <c r="AE143" t="e">
        <v>#REF!</v>
      </c>
      <c r="AF143" t="e">
        <v>#REF!</v>
      </c>
      <c r="AG143" t="e">
        <v>#REF!</v>
      </c>
      <c r="AH143" t="e">
        <v>#REF!</v>
      </c>
      <c r="AI143" t="e">
        <v>#REF!</v>
      </c>
      <c r="AJ143" t="e">
        <v>#REF!</v>
      </c>
      <c r="AK143" t="e">
        <v>#REF!</v>
      </c>
      <c r="AL143" t="e">
        <v>#REF!</v>
      </c>
    </row>
    <row r="144" spans="2:38">
      <c r="B144" s="51" t="e">
        <v>#REF!</v>
      </c>
      <c r="C144" t="e">
        <v>#REF!</v>
      </c>
      <c r="D144" t="e">
        <v>#REF!</v>
      </c>
      <c r="E144" t="s">
        <v>6400</v>
      </c>
      <c r="F144">
        <v>72019</v>
      </c>
      <c r="G144" t="e">
        <v>#REF!</v>
      </c>
      <c r="I144" t="e">
        <v>#REF!</v>
      </c>
      <c r="J144" t="e">
        <v>#REF!</v>
      </c>
      <c r="K144" t="e">
        <v>#REF!</v>
      </c>
      <c r="L144" t="e">
        <v>#REF!</v>
      </c>
      <c r="M144" t="e">
        <v>#REF!</v>
      </c>
      <c r="N144" t="e">
        <v>#REF!</v>
      </c>
      <c r="O144" t="s">
        <v>6401</v>
      </c>
      <c r="P144" t="e">
        <v>#REF!</v>
      </c>
      <c r="Q144">
        <v>8140</v>
      </c>
      <c r="R144" t="str">
        <f t="shared" si="2"/>
        <v>INSTITUT TEKNOLOGI TELKOM SURABAYA</v>
      </c>
      <c r="S144" t="e">
        <v>#REF!</v>
      </c>
      <c r="T144" t="e">
        <v>#REF!</v>
      </c>
      <c r="U144" t="e">
        <v>#REF!</v>
      </c>
      <c r="V144" t="e">
        <v>#REF!</v>
      </c>
      <c r="W144" t="e">
        <v>#REF!</v>
      </c>
      <c r="X144" t="e">
        <v>#REF!</v>
      </c>
      <c r="Y144" t="e">
        <v>#REF!</v>
      </c>
      <c r="Z144" t="e">
        <v>#REF!</v>
      </c>
      <c r="AA144" t="e">
        <v>#REF!</v>
      </c>
      <c r="AB144" t="e">
        <v>#REF!</v>
      </c>
      <c r="AC144" t="e">
        <v>#REF!</v>
      </c>
      <c r="AD144" t="e">
        <v>#REF!</v>
      </c>
      <c r="AE144" t="e">
        <v>#REF!</v>
      </c>
      <c r="AF144" t="e">
        <v>#REF!</v>
      </c>
      <c r="AG144" t="e">
        <v>#REF!</v>
      </c>
      <c r="AH144" t="e">
        <v>#REF!</v>
      </c>
      <c r="AI144" t="e">
        <v>#REF!</v>
      </c>
      <c r="AJ144" t="e">
        <v>#REF!</v>
      </c>
      <c r="AK144" t="e">
        <v>#REF!</v>
      </c>
      <c r="AL144" t="e">
        <v>#REF!</v>
      </c>
    </row>
    <row r="145" spans="2:38">
      <c r="B145" s="51" t="e">
        <v>#REF!</v>
      </c>
      <c r="C145" t="e">
        <v>#REF!</v>
      </c>
      <c r="D145" t="e">
        <v>#REF!</v>
      </c>
      <c r="E145" t="s">
        <v>6400</v>
      </c>
      <c r="F145">
        <v>72019</v>
      </c>
      <c r="G145" t="e">
        <v>#REF!</v>
      </c>
      <c r="I145" t="e">
        <v>#REF!</v>
      </c>
      <c r="J145" t="e">
        <v>#REF!</v>
      </c>
      <c r="K145" t="e">
        <v>#REF!</v>
      </c>
      <c r="L145" t="e">
        <v>#REF!</v>
      </c>
      <c r="M145" t="e">
        <v>#REF!</v>
      </c>
      <c r="N145" t="e">
        <v>#REF!</v>
      </c>
      <c r="O145" t="s">
        <v>6401</v>
      </c>
      <c r="P145" t="e">
        <v>#REF!</v>
      </c>
      <c r="Q145">
        <v>8140</v>
      </c>
      <c r="R145" t="str">
        <f t="shared" si="2"/>
        <v>INSTITUT TEKNOLOGI TELKOM SURABAYA</v>
      </c>
      <c r="S145" t="e">
        <v>#REF!</v>
      </c>
      <c r="T145" t="e">
        <v>#REF!</v>
      </c>
      <c r="U145" t="e">
        <v>#REF!</v>
      </c>
      <c r="V145" t="e">
        <v>#REF!</v>
      </c>
      <c r="W145" t="e">
        <v>#REF!</v>
      </c>
      <c r="X145" t="e">
        <v>#REF!</v>
      </c>
      <c r="Y145" t="e">
        <v>#REF!</v>
      </c>
      <c r="Z145" t="e">
        <v>#REF!</v>
      </c>
      <c r="AA145" t="e">
        <v>#REF!</v>
      </c>
      <c r="AB145" t="e">
        <v>#REF!</v>
      </c>
      <c r="AC145" t="e">
        <v>#REF!</v>
      </c>
      <c r="AD145" t="e">
        <v>#REF!</v>
      </c>
      <c r="AE145" t="e">
        <v>#REF!</v>
      </c>
      <c r="AF145" t="e">
        <v>#REF!</v>
      </c>
      <c r="AG145" t="e">
        <v>#REF!</v>
      </c>
      <c r="AH145" t="e">
        <v>#REF!</v>
      </c>
      <c r="AI145" t="e">
        <v>#REF!</v>
      </c>
      <c r="AJ145" t="e">
        <v>#REF!</v>
      </c>
      <c r="AK145" t="e">
        <v>#REF!</v>
      </c>
      <c r="AL145" t="e">
        <v>#REF!</v>
      </c>
    </row>
    <row r="146" spans="2:38">
      <c r="B146" s="51" t="e">
        <v>#REF!</v>
      </c>
      <c r="C146" t="e">
        <v>#REF!</v>
      </c>
      <c r="D146" t="e">
        <v>#REF!</v>
      </c>
      <c r="E146" t="s">
        <v>6400</v>
      </c>
      <c r="F146">
        <v>72019</v>
      </c>
      <c r="G146" t="e">
        <v>#REF!</v>
      </c>
      <c r="I146" t="e">
        <v>#REF!</v>
      </c>
      <c r="J146" t="e">
        <v>#REF!</v>
      </c>
      <c r="K146" t="e">
        <v>#REF!</v>
      </c>
      <c r="L146" t="e">
        <v>#REF!</v>
      </c>
      <c r="M146" t="e">
        <v>#REF!</v>
      </c>
      <c r="N146" t="e">
        <v>#REF!</v>
      </c>
      <c r="O146" t="s">
        <v>6401</v>
      </c>
      <c r="P146" t="e">
        <v>#REF!</v>
      </c>
      <c r="Q146">
        <v>8140</v>
      </c>
      <c r="R146" t="str">
        <f t="shared" si="2"/>
        <v>INSTITUT TEKNOLOGI TELKOM SURABAYA</v>
      </c>
      <c r="S146" t="e">
        <v>#REF!</v>
      </c>
      <c r="T146" t="e">
        <v>#REF!</v>
      </c>
      <c r="U146" t="e">
        <v>#REF!</v>
      </c>
      <c r="V146" t="e">
        <v>#REF!</v>
      </c>
      <c r="W146" t="e">
        <v>#REF!</v>
      </c>
      <c r="X146" t="e">
        <v>#REF!</v>
      </c>
      <c r="Y146" t="e">
        <v>#REF!</v>
      </c>
      <c r="Z146" t="e">
        <v>#REF!</v>
      </c>
      <c r="AA146" t="e">
        <v>#REF!</v>
      </c>
      <c r="AB146" t="e">
        <v>#REF!</v>
      </c>
      <c r="AC146" t="e">
        <v>#REF!</v>
      </c>
      <c r="AD146" t="e">
        <v>#REF!</v>
      </c>
      <c r="AE146" t="e">
        <v>#REF!</v>
      </c>
      <c r="AF146" t="e">
        <v>#REF!</v>
      </c>
      <c r="AG146" t="e">
        <v>#REF!</v>
      </c>
      <c r="AH146" t="e">
        <v>#REF!</v>
      </c>
      <c r="AI146" t="e">
        <v>#REF!</v>
      </c>
      <c r="AJ146" t="e">
        <v>#REF!</v>
      </c>
      <c r="AK146" t="e">
        <v>#REF!</v>
      </c>
      <c r="AL146" t="e">
        <v>#REF!</v>
      </c>
    </row>
    <row r="147" spans="2:38">
      <c r="B147" s="51" t="e">
        <v>#REF!</v>
      </c>
      <c r="C147" t="e">
        <v>#REF!</v>
      </c>
      <c r="D147" t="e">
        <v>#REF!</v>
      </c>
      <c r="E147" t="s">
        <v>6400</v>
      </c>
      <c r="F147">
        <v>72019</v>
      </c>
      <c r="G147" t="e">
        <v>#REF!</v>
      </c>
      <c r="I147" t="e">
        <v>#REF!</v>
      </c>
      <c r="J147" t="e">
        <v>#REF!</v>
      </c>
      <c r="K147" t="e">
        <v>#REF!</v>
      </c>
      <c r="L147" t="e">
        <v>#REF!</v>
      </c>
      <c r="M147" t="e">
        <v>#REF!</v>
      </c>
      <c r="N147" t="e">
        <v>#REF!</v>
      </c>
      <c r="O147" t="s">
        <v>6401</v>
      </c>
      <c r="P147" t="e">
        <v>#REF!</v>
      </c>
      <c r="Q147">
        <v>8140</v>
      </c>
      <c r="R147" t="str">
        <f t="shared" si="2"/>
        <v>INSTITUT TEKNOLOGI TELKOM SURABAYA</v>
      </c>
      <c r="S147" t="e">
        <v>#REF!</v>
      </c>
      <c r="T147" t="e">
        <v>#REF!</v>
      </c>
      <c r="U147" t="e">
        <v>#REF!</v>
      </c>
      <c r="V147" t="e">
        <v>#REF!</v>
      </c>
      <c r="W147" t="e">
        <v>#REF!</v>
      </c>
      <c r="X147" t="e">
        <v>#REF!</v>
      </c>
      <c r="Y147" t="e">
        <v>#REF!</v>
      </c>
      <c r="Z147" t="e">
        <v>#REF!</v>
      </c>
      <c r="AA147" t="e">
        <v>#REF!</v>
      </c>
      <c r="AB147" t="e">
        <v>#REF!</v>
      </c>
      <c r="AC147" t="e">
        <v>#REF!</v>
      </c>
      <c r="AD147" t="e">
        <v>#REF!</v>
      </c>
      <c r="AE147" t="e">
        <v>#REF!</v>
      </c>
      <c r="AF147" t="e">
        <v>#REF!</v>
      </c>
      <c r="AG147" t="e">
        <v>#REF!</v>
      </c>
      <c r="AH147" t="e">
        <v>#REF!</v>
      </c>
      <c r="AI147" t="e">
        <v>#REF!</v>
      </c>
      <c r="AJ147" t="e">
        <v>#REF!</v>
      </c>
      <c r="AK147" t="e">
        <v>#REF!</v>
      </c>
      <c r="AL147" t="e">
        <v>#REF!</v>
      </c>
    </row>
    <row r="148" spans="2:38">
      <c r="B148" s="51" t="e">
        <v>#REF!</v>
      </c>
      <c r="C148" t="e">
        <v>#REF!</v>
      </c>
      <c r="D148" t="e">
        <v>#REF!</v>
      </c>
      <c r="E148" t="s">
        <v>6400</v>
      </c>
      <c r="F148">
        <v>72019</v>
      </c>
      <c r="G148" t="e">
        <v>#REF!</v>
      </c>
      <c r="I148" t="e">
        <v>#REF!</v>
      </c>
      <c r="J148" t="e">
        <v>#REF!</v>
      </c>
      <c r="K148" t="e">
        <v>#REF!</v>
      </c>
      <c r="L148" t="e">
        <v>#REF!</v>
      </c>
      <c r="M148" t="e">
        <v>#REF!</v>
      </c>
      <c r="N148" t="e">
        <v>#REF!</v>
      </c>
      <c r="O148" t="s">
        <v>6401</v>
      </c>
      <c r="P148" t="e">
        <v>#REF!</v>
      </c>
      <c r="Q148">
        <v>8140</v>
      </c>
      <c r="R148" t="str">
        <f t="shared" si="2"/>
        <v>INSTITUT TEKNOLOGI TELKOM SURABAYA</v>
      </c>
      <c r="S148" t="e">
        <v>#REF!</v>
      </c>
      <c r="T148" t="e">
        <v>#REF!</v>
      </c>
      <c r="U148" t="e">
        <v>#REF!</v>
      </c>
      <c r="V148" t="e">
        <v>#REF!</v>
      </c>
      <c r="W148" t="e">
        <v>#REF!</v>
      </c>
      <c r="X148" t="e">
        <v>#REF!</v>
      </c>
      <c r="Y148" t="e">
        <v>#REF!</v>
      </c>
      <c r="Z148" t="e">
        <v>#REF!</v>
      </c>
      <c r="AA148" t="e">
        <v>#REF!</v>
      </c>
      <c r="AB148" t="e">
        <v>#REF!</v>
      </c>
      <c r="AC148" t="e">
        <v>#REF!</v>
      </c>
      <c r="AD148" t="e">
        <v>#REF!</v>
      </c>
      <c r="AE148" t="e">
        <v>#REF!</v>
      </c>
      <c r="AF148" t="e">
        <v>#REF!</v>
      </c>
      <c r="AG148" t="e">
        <v>#REF!</v>
      </c>
      <c r="AH148" t="e">
        <v>#REF!</v>
      </c>
      <c r="AI148" t="e">
        <v>#REF!</v>
      </c>
      <c r="AJ148" t="e">
        <v>#REF!</v>
      </c>
      <c r="AK148" t="e">
        <v>#REF!</v>
      </c>
      <c r="AL148" t="e">
        <v>#REF!</v>
      </c>
    </row>
    <row r="149" spans="2:38">
      <c r="B149" s="51" t="e">
        <v>#REF!</v>
      </c>
      <c r="C149" t="e">
        <v>#REF!</v>
      </c>
      <c r="D149" t="e">
        <v>#REF!</v>
      </c>
      <c r="E149" t="s">
        <v>6400</v>
      </c>
      <c r="F149">
        <v>72019</v>
      </c>
      <c r="G149" t="e">
        <v>#REF!</v>
      </c>
      <c r="I149" t="e">
        <v>#REF!</v>
      </c>
      <c r="J149" t="e">
        <v>#REF!</v>
      </c>
      <c r="K149" t="e">
        <v>#REF!</v>
      </c>
      <c r="L149" t="e">
        <v>#REF!</v>
      </c>
      <c r="M149" t="e">
        <v>#REF!</v>
      </c>
      <c r="N149" t="e">
        <v>#REF!</v>
      </c>
      <c r="O149" t="s">
        <v>6401</v>
      </c>
      <c r="P149" t="e">
        <v>#REF!</v>
      </c>
      <c r="Q149">
        <v>8140</v>
      </c>
      <c r="R149" t="str">
        <f t="shared" si="2"/>
        <v>INSTITUT TEKNOLOGI TELKOM SURABAYA</v>
      </c>
      <c r="S149" t="e">
        <v>#REF!</v>
      </c>
      <c r="T149" t="e">
        <v>#REF!</v>
      </c>
      <c r="U149" t="e">
        <v>#REF!</v>
      </c>
      <c r="V149" t="e">
        <v>#REF!</v>
      </c>
      <c r="W149" t="e">
        <v>#REF!</v>
      </c>
      <c r="X149" t="e">
        <v>#REF!</v>
      </c>
      <c r="Y149" t="e">
        <v>#REF!</v>
      </c>
      <c r="Z149" t="e">
        <v>#REF!</v>
      </c>
      <c r="AA149" t="e">
        <v>#REF!</v>
      </c>
      <c r="AB149" t="e">
        <v>#REF!</v>
      </c>
      <c r="AC149" t="e">
        <v>#REF!</v>
      </c>
      <c r="AD149" t="e">
        <v>#REF!</v>
      </c>
      <c r="AE149" t="e">
        <v>#REF!</v>
      </c>
      <c r="AF149" t="e">
        <v>#REF!</v>
      </c>
      <c r="AG149" t="e">
        <v>#REF!</v>
      </c>
      <c r="AH149" t="e">
        <v>#REF!</v>
      </c>
      <c r="AI149" t="e">
        <v>#REF!</v>
      </c>
      <c r="AJ149" t="e">
        <v>#REF!</v>
      </c>
      <c r="AK149" t="e">
        <v>#REF!</v>
      </c>
      <c r="AL149" t="e">
        <v>#REF!</v>
      </c>
    </row>
    <row r="150" spans="2:38">
      <c r="B150" s="51" t="e">
        <v>#REF!</v>
      </c>
      <c r="C150" t="e">
        <v>#REF!</v>
      </c>
      <c r="D150" t="e">
        <v>#REF!</v>
      </c>
      <c r="E150" t="s">
        <v>6400</v>
      </c>
      <c r="F150">
        <v>72019</v>
      </c>
      <c r="G150" t="e">
        <v>#REF!</v>
      </c>
      <c r="I150" t="e">
        <v>#REF!</v>
      </c>
      <c r="J150" t="e">
        <v>#REF!</v>
      </c>
      <c r="K150" t="e">
        <v>#REF!</v>
      </c>
      <c r="L150" t="e">
        <v>#REF!</v>
      </c>
      <c r="M150" t="e">
        <v>#REF!</v>
      </c>
      <c r="N150" t="e">
        <v>#REF!</v>
      </c>
      <c r="O150" t="s">
        <v>6401</v>
      </c>
      <c r="P150" t="e">
        <v>#REF!</v>
      </c>
      <c r="Q150">
        <v>8140</v>
      </c>
      <c r="R150" t="str">
        <f t="shared" si="2"/>
        <v>INSTITUT TEKNOLOGI TELKOM SURABAYA</v>
      </c>
      <c r="S150" t="e">
        <v>#REF!</v>
      </c>
      <c r="T150" t="e">
        <v>#REF!</v>
      </c>
      <c r="U150" t="e">
        <v>#REF!</v>
      </c>
      <c r="V150" t="e">
        <v>#REF!</v>
      </c>
      <c r="W150" t="e">
        <v>#REF!</v>
      </c>
      <c r="X150" t="e">
        <v>#REF!</v>
      </c>
      <c r="Y150" t="e">
        <v>#REF!</v>
      </c>
      <c r="Z150" t="e">
        <v>#REF!</v>
      </c>
      <c r="AA150" t="e">
        <v>#REF!</v>
      </c>
      <c r="AB150" t="e">
        <v>#REF!</v>
      </c>
      <c r="AC150" t="e">
        <v>#REF!</v>
      </c>
      <c r="AD150" t="e">
        <v>#REF!</v>
      </c>
      <c r="AE150" t="e">
        <v>#REF!</v>
      </c>
      <c r="AF150" t="e">
        <v>#REF!</v>
      </c>
      <c r="AG150" t="e">
        <v>#REF!</v>
      </c>
      <c r="AH150" t="e">
        <v>#REF!</v>
      </c>
      <c r="AI150" t="e">
        <v>#REF!</v>
      </c>
      <c r="AJ150" t="e">
        <v>#REF!</v>
      </c>
      <c r="AK150" t="e">
        <v>#REF!</v>
      </c>
      <c r="AL150" t="e">
        <v>#REF!</v>
      </c>
    </row>
    <row r="151" spans="2:38">
      <c r="B151" s="51" t="e">
        <v>#REF!</v>
      </c>
      <c r="C151" t="e">
        <v>#REF!</v>
      </c>
      <c r="D151" t="e">
        <v>#REF!</v>
      </c>
      <c r="E151" t="s">
        <v>6400</v>
      </c>
      <c r="F151">
        <v>72019</v>
      </c>
      <c r="G151" t="e">
        <v>#REF!</v>
      </c>
      <c r="I151" t="e">
        <v>#REF!</v>
      </c>
      <c r="J151" t="e">
        <v>#REF!</v>
      </c>
      <c r="K151" t="e">
        <v>#REF!</v>
      </c>
      <c r="L151" t="e">
        <v>#REF!</v>
      </c>
      <c r="M151" t="e">
        <v>#REF!</v>
      </c>
      <c r="N151" t="e">
        <v>#REF!</v>
      </c>
      <c r="O151" t="s">
        <v>6401</v>
      </c>
      <c r="P151" t="e">
        <v>#REF!</v>
      </c>
      <c r="Q151">
        <v>8140</v>
      </c>
      <c r="R151" t="str">
        <f t="shared" si="2"/>
        <v>INSTITUT TEKNOLOGI TELKOM SURABAYA</v>
      </c>
      <c r="S151" t="e">
        <v>#REF!</v>
      </c>
      <c r="T151" t="e">
        <v>#REF!</v>
      </c>
      <c r="U151" t="e">
        <v>#REF!</v>
      </c>
      <c r="V151" t="e">
        <v>#REF!</v>
      </c>
      <c r="W151" t="e">
        <v>#REF!</v>
      </c>
      <c r="X151" t="e">
        <v>#REF!</v>
      </c>
      <c r="Y151" t="e">
        <v>#REF!</v>
      </c>
      <c r="Z151" t="e">
        <v>#REF!</v>
      </c>
      <c r="AA151" t="e">
        <v>#REF!</v>
      </c>
      <c r="AB151" t="e">
        <v>#REF!</v>
      </c>
      <c r="AC151" t="e">
        <v>#REF!</v>
      </c>
      <c r="AD151" t="e">
        <v>#REF!</v>
      </c>
      <c r="AE151" t="e">
        <v>#REF!</v>
      </c>
      <c r="AF151" t="e">
        <v>#REF!</v>
      </c>
      <c r="AG151" t="e">
        <v>#REF!</v>
      </c>
      <c r="AH151" t="e">
        <v>#REF!</v>
      </c>
      <c r="AI151" t="e">
        <v>#REF!</v>
      </c>
      <c r="AJ151" t="e">
        <v>#REF!</v>
      </c>
      <c r="AK151" t="e">
        <v>#REF!</v>
      </c>
      <c r="AL151" t="e">
        <v>#REF!</v>
      </c>
    </row>
    <row r="152" spans="2:38">
      <c r="B152" s="51" t="e">
        <v>#REF!</v>
      </c>
      <c r="C152" t="e">
        <v>#REF!</v>
      </c>
      <c r="D152" t="e">
        <v>#REF!</v>
      </c>
      <c r="E152" t="s">
        <v>6400</v>
      </c>
      <c r="F152">
        <v>72019</v>
      </c>
      <c r="G152" t="e">
        <v>#REF!</v>
      </c>
      <c r="I152" t="e">
        <v>#REF!</v>
      </c>
      <c r="J152" t="e">
        <v>#REF!</v>
      </c>
      <c r="K152" t="e">
        <v>#REF!</v>
      </c>
      <c r="L152" t="e">
        <v>#REF!</v>
      </c>
      <c r="M152" t="e">
        <v>#REF!</v>
      </c>
      <c r="N152" t="e">
        <v>#REF!</v>
      </c>
      <c r="O152" t="s">
        <v>6401</v>
      </c>
      <c r="P152" t="e">
        <v>#REF!</v>
      </c>
      <c r="Q152">
        <v>8140</v>
      </c>
      <c r="R152" t="str">
        <f t="shared" si="2"/>
        <v>INSTITUT TEKNOLOGI TELKOM SURABAYA</v>
      </c>
      <c r="S152" t="e">
        <v>#REF!</v>
      </c>
      <c r="T152" t="e">
        <v>#REF!</v>
      </c>
      <c r="U152" t="e">
        <v>#REF!</v>
      </c>
      <c r="V152" t="e">
        <v>#REF!</v>
      </c>
      <c r="W152" t="e">
        <v>#REF!</v>
      </c>
      <c r="X152" t="e">
        <v>#REF!</v>
      </c>
      <c r="Y152" t="e">
        <v>#REF!</v>
      </c>
      <c r="Z152" t="e">
        <v>#REF!</v>
      </c>
      <c r="AA152" t="e">
        <v>#REF!</v>
      </c>
      <c r="AB152" t="e">
        <v>#REF!</v>
      </c>
      <c r="AC152" t="e">
        <v>#REF!</v>
      </c>
      <c r="AD152" t="e">
        <v>#REF!</v>
      </c>
      <c r="AE152" t="e">
        <v>#REF!</v>
      </c>
      <c r="AF152" t="e">
        <v>#REF!</v>
      </c>
      <c r="AG152" t="e">
        <v>#REF!</v>
      </c>
      <c r="AH152" t="e">
        <v>#REF!</v>
      </c>
      <c r="AI152" t="e">
        <v>#REF!</v>
      </c>
      <c r="AJ152" t="e">
        <v>#REF!</v>
      </c>
      <c r="AK152" t="e">
        <v>#REF!</v>
      </c>
      <c r="AL152" t="e">
        <v>#REF!</v>
      </c>
    </row>
    <row r="153" spans="2:38">
      <c r="B153" s="51" t="e">
        <v>#REF!</v>
      </c>
      <c r="C153" t="e">
        <v>#REF!</v>
      </c>
      <c r="D153" t="e">
        <v>#REF!</v>
      </c>
      <c r="E153" t="s">
        <v>6400</v>
      </c>
      <c r="F153">
        <v>72019</v>
      </c>
      <c r="G153" t="e">
        <v>#REF!</v>
      </c>
      <c r="I153" t="e">
        <v>#REF!</v>
      </c>
      <c r="J153" t="e">
        <v>#REF!</v>
      </c>
      <c r="K153" t="e">
        <v>#REF!</v>
      </c>
      <c r="L153" t="e">
        <v>#REF!</v>
      </c>
      <c r="M153" t="e">
        <v>#REF!</v>
      </c>
      <c r="N153" t="e">
        <v>#REF!</v>
      </c>
      <c r="O153" t="s">
        <v>6401</v>
      </c>
      <c r="P153" t="e">
        <v>#REF!</v>
      </c>
      <c r="Q153">
        <v>8140</v>
      </c>
      <c r="R153" t="str">
        <f t="shared" si="2"/>
        <v>INSTITUT TEKNOLOGI TELKOM SURABAYA</v>
      </c>
      <c r="S153" t="e">
        <v>#REF!</v>
      </c>
      <c r="T153" t="e">
        <v>#REF!</v>
      </c>
      <c r="U153" t="e">
        <v>#REF!</v>
      </c>
      <c r="V153" t="e">
        <v>#REF!</v>
      </c>
      <c r="W153" t="e">
        <v>#REF!</v>
      </c>
      <c r="X153" t="e">
        <v>#REF!</v>
      </c>
      <c r="Y153" t="e">
        <v>#REF!</v>
      </c>
      <c r="Z153" t="e">
        <v>#REF!</v>
      </c>
      <c r="AA153" t="e">
        <v>#REF!</v>
      </c>
      <c r="AB153" t="e">
        <v>#REF!</v>
      </c>
      <c r="AC153" t="e">
        <v>#REF!</v>
      </c>
      <c r="AD153" t="e">
        <v>#REF!</v>
      </c>
      <c r="AE153" t="e">
        <v>#REF!</v>
      </c>
      <c r="AF153" t="e">
        <v>#REF!</v>
      </c>
      <c r="AG153" t="e">
        <v>#REF!</v>
      </c>
      <c r="AH153" t="e">
        <v>#REF!</v>
      </c>
      <c r="AI153" t="e">
        <v>#REF!</v>
      </c>
      <c r="AJ153" t="e">
        <v>#REF!</v>
      </c>
      <c r="AK153" t="e">
        <v>#REF!</v>
      </c>
      <c r="AL153" t="e">
        <v>#REF!</v>
      </c>
    </row>
    <row r="154" spans="2:38">
      <c r="B154" s="51" t="e">
        <v>#REF!</v>
      </c>
      <c r="C154" t="e">
        <v>#REF!</v>
      </c>
      <c r="D154" t="e">
        <v>#REF!</v>
      </c>
      <c r="E154" t="s">
        <v>6400</v>
      </c>
      <c r="F154">
        <v>72019</v>
      </c>
      <c r="G154" t="e">
        <v>#REF!</v>
      </c>
      <c r="I154" t="e">
        <v>#REF!</v>
      </c>
      <c r="J154" t="e">
        <v>#REF!</v>
      </c>
      <c r="K154" t="e">
        <v>#REF!</v>
      </c>
      <c r="L154" t="e">
        <v>#REF!</v>
      </c>
      <c r="M154" t="e">
        <v>#REF!</v>
      </c>
      <c r="N154" t="e">
        <v>#REF!</v>
      </c>
      <c r="O154" t="s">
        <v>6401</v>
      </c>
      <c r="P154" t="e">
        <v>#REF!</v>
      </c>
      <c r="Q154">
        <v>8140</v>
      </c>
      <c r="R154" t="str">
        <f t="shared" si="2"/>
        <v>INSTITUT TEKNOLOGI TELKOM SURABAYA</v>
      </c>
      <c r="S154" t="e">
        <v>#REF!</v>
      </c>
      <c r="T154" t="e">
        <v>#REF!</v>
      </c>
      <c r="U154" t="e">
        <v>#REF!</v>
      </c>
      <c r="V154" t="e">
        <v>#REF!</v>
      </c>
      <c r="W154" t="e">
        <v>#REF!</v>
      </c>
      <c r="X154" t="e">
        <v>#REF!</v>
      </c>
      <c r="Y154" t="e">
        <v>#REF!</v>
      </c>
      <c r="Z154" t="e">
        <v>#REF!</v>
      </c>
      <c r="AA154" t="e">
        <v>#REF!</v>
      </c>
      <c r="AB154" t="e">
        <v>#REF!</v>
      </c>
      <c r="AC154" t="e">
        <v>#REF!</v>
      </c>
      <c r="AD154" t="e">
        <v>#REF!</v>
      </c>
      <c r="AE154" t="e">
        <v>#REF!</v>
      </c>
      <c r="AF154" t="e">
        <v>#REF!</v>
      </c>
      <c r="AG154" t="e">
        <v>#REF!</v>
      </c>
      <c r="AH154" t="e">
        <v>#REF!</v>
      </c>
      <c r="AI154" t="e">
        <v>#REF!</v>
      </c>
      <c r="AJ154" t="e">
        <v>#REF!</v>
      </c>
      <c r="AK154" t="e">
        <v>#REF!</v>
      </c>
      <c r="AL154" t="e">
        <v>#REF!</v>
      </c>
    </row>
    <row r="155" spans="2:38">
      <c r="B155" s="51" t="e">
        <v>#REF!</v>
      </c>
      <c r="C155" t="e">
        <v>#REF!</v>
      </c>
      <c r="D155" t="e">
        <v>#REF!</v>
      </c>
      <c r="E155" t="s">
        <v>6400</v>
      </c>
      <c r="F155">
        <v>72019</v>
      </c>
      <c r="G155" t="e">
        <v>#REF!</v>
      </c>
      <c r="I155" t="e">
        <v>#REF!</v>
      </c>
      <c r="J155" t="e">
        <v>#REF!</v>
      </c>
      <c r="K155" t="e">
        <v>#REF!</v>
      </c>
      <c r="L155" t="e">
        <v>#REF!</v>
      </c>
      <c r="M155" t="e">
        <v>#REF!</v>
      </c>
      <c r="N155" t="e">
        <v>#REF!</v>
      </c>
      <c r="O155" t="s">
        <v>6401</v>
      </c>
      <c r="P155" t="e">
        <v>#REF!</v>
      </c>
      <c r="Q155">
        <v>8140</v>
      </c>
      <c r="R155" t="str">
        <f t="shared" si="2"/>
        <v>INSTITUT TEKNOLOGI TELKOM SURABAYA</v>
      </c>
      <c r="S155" t="e">
        <v>#REF!</v>
      </c>
      <c r="T155" t="e">
        <v>#REF!</v>
      </c>
      <c r="U155" t="e">
        <v>#REF!</v>
      </c>
      <c r="V155" t="e">
        <v>#REF!</v>
      </c>
      <c r="W155" t="e">
        <v>#REF!</v>
      </c>
      <c r="X155" t="e">
        <v>#REF!</v>
      </c>
      <c r="Y155" t="e">
        <v>#REF!</v>
      </c>
      <c r="Z155" t="e">
        <v>#REF!</v>
      </c>
      <c r="AA155" t="e">
        <v>#REF!</v>
      </c>
      <c r="AB155" t="e">
        <v>#REF!</v>
      </c>
      <c r="AC155" t="e">
        <v>#REF!</v>
      </c>
      <c r="AD155" t="e">
        <v>#REF!</v>
      </c>
      <c r="AE155" t="e">
        <v>#REF!</v>
      </c>
      <c r="AF155" t="e">
        <v>#REF!</v>
      </c>
      <c r="AG155" t="e">
        <v>#REF!</v>
      </c>
      <c r="AH155" t="e">
        <v>#REF!</v>
      </c>
      <c r="AI155" t="e">
        <v>#REF!</v>
      </c>
      <c r="AJ155" t="e">
        <v>#REF!</v>
      </c>
      <c r="AK155" t="e">
        <v>#REF!</v>
      </c>
      <c r="AL155" t="e">
        <v>#REF!</v>
      </c>
    </row>
    <row r="156" spans="2:38">
      <c r="B156" s="51" t="e">
        <v>#REF!</v>
      </c>
      <c r="C156" t="e">
        <v>#REF!</v>
      </c>
      <c r="D156" t="e">
        <v>#REF!</v>
      </c>
      <c r="E156" t="s">
        <v>6400</v>
      </c>
      <c r="F156">
        <v>72019</v>
      </c>
      <c r="G156" t="e">
        <v>#REF!</v>
      </c>
      <c r="I156" t="e">
        <v>#REF!</v>
      </c>
      <c r="J156" t="e">
        <v>#REF!</v>
      </c>
      <c r="K156" t="e">
        <v>#REF!</v>
      </c>
      <c r="L156" t="e">
        <v>#REF!</v>
      </c>
      <c r="M156" t="e">
        <v>#REF!</v>
      </c>
      <c r="N156" t="e">
        <v>#REF!</v>
      </c>
      <c r="O156" t="s">
        <v>6401</v>
      </c>
      <c r="P156" t="e">
        <v>#REF!</v>
      </c>
      <c r="Q156">
        <v>8140</v>
      </c>
      <c r="R156" t="str">
        <f t="shared" si="2"/>
        <v>INSTITUT TEKNOLOGI TELKOM SURABAYA</v>
      </c>
      <c r="S156" t="e">
        <v>#REF!</v>
      </c>
      <c r="T156" t="e">
        <v>#REF!</v>
      </c>
      <c r="U156" t="e">
        <v>#REF!</v>
      </c>
      <c r="V156" t="e">
        <v>#REF!</v>
      </c>
      <c r="W156" t="e">
        <v>#REF!</v>
      </c>
      <c r="X156" t="e">
        <v>#REF!</v>
      </c>
      <c r="Y156" t="e">
        <v>#REF!</v>
      </c>
      <c r="Z156" t="e">
        <v>#REF!</v>
      </c>
      <c r="AA156" t="e">
        <v>#REF!</v>
      </c>
      <c r="AB156" t="e">
        <v>#REF!</v>
      </c>
      <c r="AC156" t="e">
        <v>#REF!</v>
      </c>
      <c r="AD156" t="e">
        <v>#REF!</v>
      </c>
      <c r="AE156" t="e">
        <v>#REF!</v>
      </c>
      <c r="AF156" t="e">
        <v>#REF!</v>
      </c>
      <c r="AG156" t="e">
        <v>#REF!</v>
      </c>
      <c r="AH156" t="e">
        <v>#REF!</v>
      </c>
      <c r="AI156" t="e">
        <v>#REF!</v>
      </c>
      <c r="AJ156" t="e">
        <v>#REF!</v>
      </c>
      <c r="AK156" t="e">
        <v>#REF!</v>
      </c>
      <c r="AL156" t="e">
        <v>#REF!</v>
      </c>
    </row>
    <row r="157" spans="2:38">
      <c r="B157" s="51" t="e">
        <v>#REF!</v>
      </c>
      <c r="C157" t="e">
        <v>#REF!</v>
      </c>
      <c r="D157" t="e">
        <v>#REF!</v>
      </c>
      <c r="E157" t="s">
        <v>6400</v>
      </c>
      <c r="F157">
        <v>72019</v>
      </c>
      <c r="G157" t="e">
        <v>#REF!</v>
      </c>
      <c r="I157" t="e">
        <v>#REF!</v>
      </c>
      <c r="J157" t="e">
        <v>#REF!</v>
      </c>
      <c r="K157" t="e">
        <v>#REF!</v>
      </c>
      <c r="L157" t="e">
        <v>#REF!</v>
      </c>
      <c r="M157" t="e">
        <v>#REF!</v>
      </c>
      <c r="N157" t="e">
        <v>#REF!</v>
      </c>
      <c r="O157" t="s">
        <v>6401</v>
      </c>
      <c r="P157" t="e">
        <v>#REF!</v>
      </c>
      <c r="Q157">
        <v>8140</v>
      </c>
      <c r="R157" t="str">
        <f t="shared" si="2"/>
        <v>INSTITUT TEKNOLOGI TELKOM SURABAYA</v>
      </c>
      <c r="S157" t="e">
        <v>#REF!</v>
      </c>
      <c r="T157" t="e">
        <v>#REF!</v>
      </c>
      <c r="U157" t="e">
        <v>#REF!</v>
      </c>
      <c r="V157" t="e">
        <v>#REF!</v>
      </c>
      <c r="W157" t="e">
        <v>#REF!</v>
      </c>
      <c r="X157" t="e">
        <v>#REF!</v>
      </c>
      <c r="Y157" t="e">
        <v>#REF!</v>
      </c>
      <c r="Z157" t="e">
        <v>#REF!</v>
      </c>
      <c r="AA157" t="e">
        <v>#REF!</v>
      </c>
      <c r="AB157" t="e">
        <v>#REF!</v>
      </c>
      <c r="AC157" t="e">
        <v>#REF!</v>
      </c>
      <c r="AD157" t="e">
        <v>#REF!</v>
      </c>
      <c r="AE157" t="e">
        <v>#REF!</v>
      </c>
      <c r="AF157" t="e">
        <v>#REF!</v>
      </c>
      <c r="AG157" t="e">
        <v>#REF!</v>
      </c>
      <c r="AH157" t="e">
        <v>#REF!</v>
      </c>
      <c r="AI157" t="e">
        <v>#REF!</v>
      </c>
      <c r="AJ157" t="e">
        <v>#REF!</v>
      </c>
      <c r="AK157" t="e">
        <v>#REF!</v>
      </c>
      <c r="AL157" t="e">
        <v>#REF!</v>
      </c>
    </row>
    <row r="158" spans="2:38">
      <c r="B158" s="51" t="e">
        <v>#REF!</v>
      </c>
      <c r="C158" t="e">
        <v>#REF!</v>
      </c>
      <c r="D158" t="e">
        <v>#REF!</v>
      </c>
      <c r="E158" t="s">
        <v>6400</v>
      </c>
      <c r="F158">
        <v>72019</v>
      </c>
      <c r="G158" t="e">
        <v>#REF!</v>
      </c>
      <c r="I158" t="e">
        <v>#REF!</v>
      </c>
      <c r="J158" t="e">
        <v>#REF!</v>
      </c>
      <c r="K158" t="e">
        <v>#REF!</v>
      </c>
      <c r="L158" t="e">
        <v>#REF!</v>
      </c>
      <c r="M158" t="e">
        <v>#REF!</v>
      </c>
      <c r="N158" t="e">
        <v>#REF!</v>
      </c>
      <c r="O158" t="s">
        <v>6401</v>
      </c>
      <c r="P158" t="e">
        <v>#REF!</v>
      </c>
      <c r="Q158">
        <v>8140</v>
      </c>
      <c r="R158" t="str">
        <f t="shared" si="2"/>
        <v>INSTITUT TEKNOLOGI TELKOM SURABAYA</v>
      </c>
      <c r="S158" t="e">
        <v>#REF!</v>
      </c>
      <c r="T158" t="e">
        <v>#REF!</v>
      </c>
      <c r="U158" t="e">
        <v>#REF!</v>
      </c>
      <c r="V158" t="e">
        <v>#REF!</v>
      </c>
      <c r="W158" t="e">
        <v>#REF!</v>
      </c>
      <c r="X158" t="e">
        <v>#REF!</v>
      </c>
      <c r="Y158" t="e">
        <v>#REF!</v>
      </c>
      <c r="Z158" t="e">
        <v>#REF!</v>
      </c>
      <c r="AA158" t="e">
        <v>#REF!</v>
      </c>
      <c r="AB158" t="e">
        <v>#REF!</v>
      </c>
      <c r="AC158" t="e">
        <v>#REF!</v>
      </c>
      <c r="AD158" t="e">
        <v>#REF!</v>
      </c>
      <c r="AE158" t="e">
        <v>#REF!</v>
      </c>
      <c r="AF158" t="e">
        <v>#REF!</v>
      </c>
      <c r="AG158" t="e">
        <v>#REF!</v>
      </c>
      <c r="AH158" t="e">
        <v>#REF!</v>
      </c>
      <c r="AI158" t="e">
        <v>#REF!</v>
      </c>
      <c r="AJ158" t="e">
        <v>#REF!</v>
      </c>
      <c r="AK158" t="e">
        <v>#REF!</v>
      </c>
      <c r="AL158" t="e">
        <v>#REF!</v>
      </c>
    </row>
    <row r="159" spans="2:38">
      <c r="B159" s="51" t="e">
        <v>#REF!</v>
      </c>
      <c r="C159" t="e">
        <v>#REF!</v>
      </c>
      <c r="D159" t="e">
        <v>#REF!</v>
      </c>
      <c r="E159" t="s">
        <v>6400</v>
      </c>
      <c r="F159">
        <v>72019</v>
      </c>
      <c r="G159" t="e">
        <v>#REF!</v>
      </c>
      <c r="I159" t="e">
        <v>#REF!</v>
      </c>
      <c r="J159" t="e">
        <v>#REF!</v>
      </c>
      <c r="K159" t="e">
        <v>#REF!</v>
      </c>
      <c r="L159" t="e">
        <v>#REF!</v>
      </c>
      <c r="M159" t="e">
        <v>#REF!</v>
      </c>
      <c r="N159" t="e">
        <v>#REF!</v>
      </c>
      <c r="O159" t="s">
        <v>6401</v>
      </c>
      <c r="P159" t="e">
        <v>#REF!</v>
      </c>
      <c r="Q159">
        <v>8140</v>
      </c>
      <c r="R159" t="str">
        <f t="shared" si="2"/>
        <v>INSTITUT TEKNOLOGI TELKOM SURABAYA</v>
      </c>
      <c r="S159" t="e">
        <v>#REF!</v>
      </c>
      <c r="T159" t="e">
        <v>#REF!</v>
      </c>
      <c r="U159" t="e">
        <v>#REF!</v>
      </c>
      <c r="V159" t="e">
        <v>#REF!</v>
      </c>
      <c r="W159" t="e">
        <v>#REF!</v>
      </c>
      <c r="X159" t="e">
        <v>#REF!</v>
      </c>
      <c r="Y159" t="e">
        <v>#REF!</v>
      </c>
      <c r="Z159" t="e">
        <v>#REF!</v>
      </c>
      <c r="AA159" t="e">
        <v>#REF!</v>
      </c>
      <c r="AB159" t="e">
        <v>#REF!</v>
      </c>
      <c r="AC159" t="e">
        <v>#REF!</v>
      </c>
      <c r="AD159" t="e">
        <v>#REF!</v>
      </c>
      <c r="AE159" t="e">
        <v>#REF!</v>
      </c>
      <c r="AF159" t="e">
        <v>#REF!</v>
      </c>
      <c r="AG159" t="e">
        <v>#REF!</v>
      </c>
      <c r="AH159" t="e">
        <v>#REF!</v>
      </c>
      <c r="AI159" t="e">
        <v>#REF!</v>
      </c>
      <c r="AJ159" t="e">
        <v>#REF!</v>
      </c>
      <c r="AK159" t="e">
        <v>#REF!</v>
      </c>
      <c r="AL159" t="e">
        <v>#REF!</v>
      </c>
    </row>
    <row r="160" spans="2:38">
      <c r="B160" s="51" t="e">
        <v>#REF!</v>
      </c>
      <c r="C160" t="e">
        <v>#REF!</v>
      </c>
      <c r="D160" t="e">
        <v>#REF!</v>
      </c>
      <c r="E160" t="s">
        <v>6400</v>
      </c>
      <c r="F160">
        <v>72019</v>
      </c>
      <c r="G160" t="e">
        <v>#REF!</v>
      </c>
      <c r="I160" t="e">
        <v>#REF!</v>
      </c>
      <c r="J160" t="e">
        <v>#REF!</v>
      </c>
      <c r="K160" t="e">
        <v>#REF!</v>
      </c>
      <c r="L160" t="e">
        <v>#REF!</v>
      </c>
      <c r="M160" t="e">
        <v>#REF!</v>
      </c>
      <c r="N160" t="e">
        <v>#REF!</v>
      </c>
      <c r="O160" t="s">
        <v>6401</v>
      </c>
      <c r="P160" t="e">
        <v>#REF!</v>
      </c>
      <c r="Q160">
        <v>8140</v>
      </c>
      <c r="R160" t="str">
        <f t="shared" si="2"/>
        <v>INSTITUT TEKNOLOGI TELKOM SURABAYA</v>
      </c>
      <c r="S160" t="e">
        <v>#REF!</v>
      </c>
      <c r="T160" t="e">
        <v>#REF!</v>
      </c>
      <c r="U160" t="e">
        <v>#REF!</v>
      </c>
      <c r="V160" t="e">
        <v>#REF!</v>
      </c>
      <c r="W160" t="e">
        <v>#REF!</v>
      </c>
      <c r="X160" t="e">
        <v>#REF!</v>
      </c>
      <c r="Y160" t="e">
        <v>#REF!</v>
      </c>
      <c r="Z160" t="e">
        <v>#REF!</v>
      </c>
      <c r="AA160" t="e">
        <v>#REF!</v>
      </c>
      <c r="AB160" t="e">
        <v>#REF!</v>
      </c>
      <c r="AC160" t="e">
        <v>#REF!</v>
      </c>
      <c r="AD160" t="e">
        <v>#REF!</v>
      </c>
      <c r="AE160" t="e">
        <v>#REF!</v>
      </c>
      <c r="AF160" t="e">
        <v>#REF!</v>
      </c>
      <c r="AG160" t="e">
        <v>#REF!</v>
      </c>
      <c r="AH160" t="e">
        <v>#REF!</v>
      </c>
      <c r="AI160" t="e">
        <v>#REF!</v>
      </c>
      <c r="AJ160" t="e">
        <v>#REF!</v>
      </c>
      <c r="AK160" t="e">
        <v>#REF!</v>
      </c>
      <c r="AL160" t="e">
        <v>#REF!</v>
      </c>
    </row>
    <row r="161" spans="2:38">
      <c r="B161" s="51" t="e">
        <v>#REF!</v>
      </c>
      <c r="C161" t="e">
        <v>#REF!</v>
      </c>
      <c r="D161" t="e">
        <v>#REF!</v>
      </c>
      <c r="E161" t="s">
        <v>6400</v>
      </c>
      <c r="F161">
        <v>72019</v>
      </c>
      <c r="G161" t="e">
        <v>#REF!</v>
      </c>
      <c r="I161" t="e">
        <v>#REF!</v>
      </c>
      <c r="J161" t="e">
        <v>#REF!</v>
      </c>
      <c r="K161" t="e">
        <v>#REF!</v>
      </c>
      <c r="L161" t="e">
        <v>#REF!</v>
      </c>
      <c r="M161" t="e">
        <v>#REF!</v>
      </c>
      <c r="N161" t="e">
        <v>#REF!</v>
      </c>
      <c r="O161" t="s">
        <v>6401</v>
      </c>
      <c r="P161" t="e">
        <v>#REF!</v>
      </c>
      <c r="Q161">
        <v>8140</v>
      </c>
      <c r="R161" t="str">
        <f t="shared" si="2"/>
        <v>INSTITUT TEKNOLOGI TELKOM SURABAYA</v>
      </c>
      <c r="S161" t="e">
        <v>#REF!</v>
      </c>
      <c r="T161" t="e">
        <v>#REF!</v>
      </c>
      <c r="U161" t="e">
        <v>#REF!</v>
      </c>
      <c r="V161" t="e">
        <v>#REF!</v>
      </c>
      <c r="W161" t="e">
        <v>#REF!</v>
      </c>
      <c r="X161" t="e">
        <v>#REF!</v>
      </c>
      <c r="Y161" t="e">
        <v>#REF!</v>
      </c>
      <c r="Z161" t="e">
        <v>#REF!</v>
      </c>
      <c r="AA161" t="e">
        <v>#REF!</v>
      </c>
      <c r="AB161" t="e">
        <v>#REF!</v>
      </c>
      <c r="AC161" t="e">
        <v>#REF!</v>
      </c>
      <c r="AD161" t="e">
        <v>#REF!</v>
      </c>
      <c r="AE161" t="e">
        <v>#REF!</v>
      </c>
      <c r="AF161" t="e">
        <v>#REF!</v>
      </c>
      <c r="AG161" t="e">
        <v>#REF!</v>
      </c>
      <c r="AH161" t="e">
        <v>#REF!</v>
      </c>
      <c r="AI161" t="e">
        <v>#REF!</v>
      </c>
      <c r="AJ161" t="e">
        <v>#REF!</v>
      </c>
      <c r="AK161" t="e">
        <v>#REF!</v>
      </c>
      <c r="AL161" t="e">
        <v>#REF!</v>
      </c>
    </row>
    <row r="162" spans="2:38">
      <c r="B162" s="51" t="e">
        <v>#REF!</v>
      </c>
      <c r="C162" t="e">
        <v>#REF!</v>
      </c>
      <c r="D162" t="e">
        <v>#REF!</v>
      </c>
      <c r="E162" t="s">
        <v>6400</v>
      </c>
      <c r="F162">
        <v>72019</v>
      </c>
      <c r="G162" t="e">
        <v>#REF!</v>
      </c>
      <c r="I162" t="e">
        <v>#REF!</v>
      </c>
      <c r="J162" t="e">
        <v>#REF!</v>
      </c>
      <c r="K162" t="e">
        <v>#REF!</v>
      </c>
      <c r="L162" t="e">
        <v>#REF!</v>
      </c>
      <c r="M162" t="e">
        <v>#REF!</v>
      </c>
      <c r="N162" t="e">
        <v>#REF!</v>
      </c>
      <c r="O162" t="s">
        <v>6401</v>
      </c>
      <c r="P162" t="e">
        <v>#REF!</v>
      </c>
      <c r="Q162">
        <v>8140</v>
      </c>
      <c r="R162" t="str">
        <f t="shared" si="2"/>
        <v>INSTITUT TEKNOLOGI TELKOM SURABAYA</v>
      </c>
      <c r="S162" t="e">
        <v>#REF!</v>
      </c>
      <c r="T162" t="e">
        <v>#REF!</v>
      </c>
      <c r="U162" t="e">
        <v>#REF!</v>
      </c>
      <c r="V162" t="e">
        <v>#REF!</v>
      </c>
      <c r="W162" t="e">
        <v>#REF!</v>
      </c>
      <c r="X162" t="e">
        <v>#REF!</v>
      </c>
      <c r="Y162" t="e">
        <v>#REF!</v>
      </c>
      <c r="Z162" t="e">
        <v>#REF!</v>
      </c>
      <c r="AA162" t="e">
        <v>#REF!</v>
      </c>
      <c r="AB162" t="e">
        <v>#REF!</v>
      </c>
      <c r="AC162" t="e">
        <v>#REF!</v>
      </c>
      <c r="AD162" t="e">
        <v>#REF!</v>
      </c>
      <c r="AE162" t="e">
        <v>#REF!</v>
      </c>
      <c r="AF162" t="e">
        <v>#REF!</v>
      </c>
      <c r="AG162" t="e">
        <v>#REF!</v>
      </c>
      <c r="AH162" t="e">
        <v>#REF!</v>
      </c>
      <c r="AI162" t="e">
        <v>#REF!</v>
      </c>
      <c r="AJ162" t="e">
        <v>#REF!</v>
      </c>
      <c r="AK162" t="e">
        <v>#REF!</v>
      </c>
      <c r="AL162" t="e">
        <v>#REF!</v>
      </c>
    </row>
    <row r="163" spans="2:38">
      <c r="B163" s="51" t="e">
        <v>#REF!</v>
      </c>
      <c r="C163" t="e">
        <v>#REF!</v>
      </c>
      <c r="D163" t="e">
        <v>#REF!</v>
      </c>
      <c r="E163" t="s">
        <v>6400</v>
      </c>
      <c r="F163">
        <v>72019</v>
      </c>
      <c r="G163" t="e">
        <v>#REF!</v>
      </c>
      <c r="I163" t="e">
        <v>#REF!</v>
      </c>
      <c r="J163" t="e">
        <v>#REF!</v>
      </c>
      <c r="K163" t="e">
        <v>#REF!</v>
      </c>
      <c r="L163" t="e">
        <v>#REF!</v>
      </c>
      <c r="M163" t="e">
        <v>#REF!</v>
      </c>
      <c r="N163" t="e">
        <v>#REF!</v>
      </c>
      <c r="O163" t="s">
        <v>6401</v>
      </c>
      <c r="P163" t="e">
        <v>#REF!</v>
      </c>
      <c r="Q163">
        <v>8140</v>
      </c>
      <c r="R163" t="str">
        <f t="shared" si="2"/>
        <v>INSTITUT TEKNOLOGI TELKOM SURABAYA</v>
      </c>
      <c r="S163" t="e">
        <v>#REF!</v>
      </c>
      <c r="T163" t="e">
        <v>#REF!</v>
      </c>
      <c r="U163" t="e">
        <v>#REF!</v>
      </c>
      <c r="V163" t="e">
        <v>#REF!</v>
      </c>
      <c r="W163" t="e">
        <v>#REF!</v>
      </c>
      <c r="X163" t="e">
        <v>#REF!</v>
      </c>
      <c r="Y163" t="e">
        <v>#REF!</v>
      </c>
      <c r="Z163" t="e">
        <v>#REF!</v>
      </c>
      <c r="AA163" t="e">
        <v>#REF!</v>
      </c>
      <c r="AB163" t="e">
        <v>#REF!</v>
      </c>
      <c r="AC163" t="e">
        <v>#REF!</v>
      </c>
      <c r="AD163" t="e">
        <v>#REF!</v>
      </c>
      <c r="AE163" t="e">
        <v>#REF!</v>
      </c>
      <c r="AF163" t="e">
        <v>#REF!</v>
      </c>
      <c r="AG163" t="e">
        <v>#REF!</v>
      </c>
      <c r="AH163" t="e">
        <v>#REF!</v>
      </c>
      <c r="AI163" t="e">
        <v>#REF!</v>
      </c>
      <c r="AJ163" t="e">
        <v>#REF!</v>
      </c>
      <c r="AK163" t="e">
        <v>#REF!</v>
      </c>
      <c r="AL163" t="e">
        <v>#REF!</v>
      </c>
    </row>
    <row r="164" spans="2:38">
      <c r="B164" s="51" t="e">
        <v>#REF!</v>
      </c>
      <c r="C164" t="e">
        <v>#REF!</v>
      </c>
      <c r="D164" t="e">
        <v>#REF!</v>
      </c>
      <c r="E164" t="s">
        <v>6400</v>
      </c>
      <c r="F164">
        <v>72019</v>
      </c>
      <c r="G164" t="e">
        <v>#REF!</v>
      </c>
      <c r="I164" t="e">
        <v>#REF!</v>
      </c>
      <c r="J164" t="e">
        <v>#REF!</v>
      </c>
      <c r="K164" t="e">
        <v>#REF!</v>
      </c>
      <c r="L164" t="e">
        <v>#REF!</v>
      </c>
      <c r="M164" t="e">
        <v>#REF!</v>
      </c>
      <c r="N164" t="e">
        <v>#REF!</v>
      </c>
      <c r="O164" t="s">
        <v>6401</v>
      </c>
      <c r="P164" t="e">
        <v>#REF!</v>
      </c>
      <c r="Q164">
        <v>8140</v>
      </c>
      <c r="R164" t="str">
        <f t="shared" si="2"/>
        <v>INSTITUT TEKNOLOGI TELKOM SURABAYA</v>
      </c>
      <c r="S164" t="e">
        <v>#REF!</v>
      </c>
      <c r="T164" t="e">
        <v>#REF!</v>
      </c>
      <c r="U164" t="e">
        <v>#REF!</v>
      </c>
      <c r="V164" t="e">
        <v>#REF!</v>
      </c>
      <c r="W164" t="e">
        <v>#REF!</v>
      </c>
      <c r="X164" t="e">
        <v>#REF!</v>
      </c>
      <c r="Y164" t="e">
        <v>#REF!</v>
      </c>
      <c r="Z164" t="e">
        <v>#REF!</v>
      </c>
      <c r="AA164" t="e">
        <v>#REF!</v>
      </c>
      <c r="AB164" t="e">
        <v>#REF!</v>
      </c>
      <c r="AC164" t="e">
        <v>#REF!</v>
      </c>
      <c r="AD164" t="e">
        <v>#REF!</v>
      </c>
      <c r="AE164" t="e">
        <v>#REF!</v>
      </c>
      <c r="AF164" t="e">
        <v>#REF!</v>
      </c>
      <c r="AG164" t="e">
        <v>#REF!</v>
      </c>
      <c r="AH164" t="e">
        <v>#REF!</v>
      </c>
      <c r="AI164" t="e">
        <v>#REF!</v>
      </c>
      <c r="AJ164" t="e">
        <v>#REF!</v>
      </c>
      <c r="AK164" t="e">
        <v>#REF!</v>
      </c>
      <c r="AL164" t="e">
        <v>#REF!</v>
      </c>
    </row>
    <row r="165" spans="2:38">
      <c r="B165" s="51" t="e">
        <v>#REF!</v>
      </c>
      <c r="C165" t="e">
        <v>#REF!</v>
      </c>
      <c r="D165" t="e">
        <v>#REF!</v>
      </c>
      <c r="E165" t="s">
        <v>6400</v>
      </c>
      <c r="F165">
        <v>72019</v>
      </c>
      <c r="G165" t="e">
        <v>#REF!</v>
      </c>
      <c r="I165" t="e">
        <v>#REF!</v>
      </c>
      <c r="J165" t="e">
        <v>#REF!</v>
      </c>
      <c r="K165" t="e">
        <v>#REF!</v>
      </c>
      <c r="L165" t="e">
        <v>#REF!</v>
      </c>
      <c r="M165" t="e">
        <v>#REF!</v>
      </c>
      <c r="N165" t="e">
        <v>#REF!</v>
      </c>
      <c r="O165" t="s">
        <v>6401</v>
      </c>
      <c r="P165" t="e">
        <v>#REF!</v>
      </c>
      <c r="Q165">
        <v>8140</v>
      </c>
      <c r="R165" t="str">
        <f t="shared" si="2"/>
        <v>INSTITUT TEKNOLOGI TELKOM SURABAYA</v>
      </c>
      <c r="S165" t="e">
        <v>#REF!</v>
      </c>
      <c r="T165" t="e">
        <v>#REF!</v>
      </c>
      <c r="U165" t="e">
        <v>#REF!</v>
      </c>
      <c r="V165" t="e">
        <v>#REF!</v>
      </c>
      <c r="W165" t="e">
        <v>#REF!</v>
      </c>
      <c r="X165" t="e">
        <v>#REF!</v>
      </c>
      <c r="Y165" t="e">
        <v>#REF!</v>
      </c>
      <c r="Z165" t="e">
        <v>#REF!</v>
      </c>
      <c r="AA165" t="e">
        <v>#REF!</v>
      </c>
      <c r="AB165" t="e">
        <v>#REF!</v>
      </c>
      <c r="AC165" t="e">
        <v>#REF!</v>
      </c>
      <c r="AD165" t="e">
        <v>#REF!</v>
      </c>
      <c r="AE165" t="e">
        <v>#REF!</v>
      </c>
      <c r="AF165" t="e">
        <v>#REF!</v>
      </c>
      <c r="AG165" t="e">
        <v>#REF!</v>
      </c>
      <c r="AH165" t="e">
        <v>#REF!</v>
      </c>
      <c r="AI165" t="e">
        <v>#REF!</v>
      </c>
      <c r="AJ165" t="e">
        <v>#REF!</v>
      </c>
      <c r="AK165" t="e">
        <v>#REF!</v>
      </c>
      <c r="AL165" t="e">
        <v>#REF!</v>
      </c>
    </row>
    <row r="166" spans="2:38">
      <c r="B166" s="51" t="e">
        <v>#REF!</v>
      </c>
      <c r="C166" t="e">
        <v>#REF!</v>
      </c>
      <c r="D166" t="e">
        <v>#REF!</v>
      </c>
      <c r="E166" t="s">
        <v>6400</v>
      </c>
      <c r="F166">
        <v>72019</v>
      </c>
      <c r="G166" t="e">
        <v>#REF!</v>
      </c>
      <c r="I166" t="e">
        <v>#REF!</v>
      </c>
      <c r="J166" t="e">
        <v>#REF!</v>
      </c>
      <c r="K166" t="e">
        <v>#REF!</v>
      </c>
      <c r="L166" t="e">
        <v>#REF!</v>
      </c>
      <c r="M166" t="e">
        <v>#REF!</v>
      </c>
      <c r="N166" t="e">
        <v>#REF!</v>
      </c>
      <c r="O166" t="s">
        <v>6401</v>
      </c>
      <c r="P166" t="e">
        <v>#REF!</v>
      </c>
      <c r="Q166">
        <v>8140</v>
      </c>
      <c r="R166" t="str">
        <f t="shared" si="2"/>
        <v>INSTITUT TEKNOLOGI TELKOM SURABAYA</v>
      </c>
      <c r="S166" t="e">
        <v>#REF!</v>
      </c>
      <c r="T166" t="e">
        <v>#REF!</v>
      </c>
      <c r="U166" t="e">
        <v>#REF!</v>
      </c>
      <c r="V166" t="e">
        <v>#REF!</v>
      </c>
      <c r="W166" t="e">
        <v>#REF!</v>
      </c>
      <c r="X166" t="e">
        <v>#REF!</v>
      </c>
      <c r="Y166" t="e">
        <v>#REF!</v>
      </c>
      <c r="Z166" t="e">
        <v>#REF!</v>
      </c>
      <c r="AA166" t="e">
        <v>#REF!</v>
      </c>
      <c r="AB166" t="e">
        <v>#REF!</v>
      </c>
      <c r="AC166" t="e">
        <v>#REF!</v>
      </c>
      <c r="AD166" t="e">
        <v>#REF!</v>
      </c>
      <c r="AE166" t="e">
        <v>#REF!</v>
      </c>
      <c r="AF166" t="e">
        <v>#REF!</v>
      </c>
      <c r="AG166" t="e">
        <v>#REF!</v>
      </c>
      <c r="AH166" t="e">
        <v>#REF!</v>
      </c>
      <c r="AI166" t="e">
        <v>#REF!</v>
      </c>
      <c r="AJ166" t="e">
        <v>#REF!</v>
      </c>
      <c r="AK166" t="e">
        <v>#REF!</v>
      </c>
      <c r="AL166" t="e">
        <v>#REF!</v>
      </c>
    </row>
    <row r="167" spans="2:38">
      <c r="B167" s="51" t="e">
        <v>#REF!</v>
      </c>
      <c r="C167" t="e">
        <v>#REF!</v>
      </c>
      <c r="D167" t="e">
        <v>#REF!</v>
      </c>
      <c r="E167" t="s">
        <v>6400</v>
      </c>
      <c r="F167">
        <v>72019</v>
      </c>
      <c r="G167" t="e">
        <v>#REF!</v>
      </c>
      <c r="I167" t="e">
        <v>#REF!</v>
      </c>
      <c r="J167" t="e">
        <v>#REF!</v>
      </c>
      <c r="K167" t="e">
        <v>#REF!</v>
      </c>
      <c r="L167" t="e">
        <v>#REF!</v>
      </c>
      <c r="M167" t="e">
        <v>#REF!</v>
      </c>
      <c r="N167" t="e">
        <v>#REF!</v>
      </c>
      <c r="O167" t="s">
        <v>6401</v>
      </c>
      <c r="P167" t="e">
        <v>#REF!</v>
      </c>
      <c r="Q167">
        <v>8140</v>
      </c>
      <c r="R167" t="str">
        <f t="shared" si="2"/>
        <v>INSTITUT TEKNOLOGI TELKOM SURABAYA</v>
      </c>
      <c r="S167" t="e">
        <v>#REF!</v>
      </c>
      <c r="T167" t="e">
        <v>#REF!</v>
      </c>
      <c r="U167" t="e">
        <v>#REF!</v>
      </c>
      <c r="V167" t="e">
        <v>#REF!</v>
      </c>
      <c r="W167" t="e">
        <v>#REF!</v>
      </c>
      <c r="X167" t="e">
        <v>#REF!</v>
      </c>
      <c r="Y167" t="e">
        <v>#REF!</v>
      </c>
      <c r="Z167" t="e">
        <v>#REF!</v>
      </c>
      <c r="AA167" t="e">
        <v>#REF!</v>
      </c>
      <c r="AB167" t="e">
        <v>#REF!</v>
      </c>
      <c r="AC167" t="e">
        <v>#REF!</v>
      </c>
      <c r="AD167" t="e">
        <v>#REF!</v>
      </c>
      <c r="AE167" t="e">
        <v>#REF!</v>
      </c>
      <c r="AF167" t="e">
        <v>#REF!</v>
      </c>
      <c r="AG167" t="e">
        <v>#REF!</v>
      </c>
      <c r="AH167" t="e">
        <v>#REF!</v>
      </c>
      <c r="AI167" t="e">
        <v>#REF!</v>
      </c>
      <c r="AJ167" t="e">
        <v>#REF!</v>
      </c>
      <c r="AK167" t="e">
        <v>#REF!</v>
      </c>
      <c r="AL167" t="e">
        <v>#REF!</v>
      </c>
    </row>
    <row r="168" spans="2:38">
      <c r="B168" s="51" t="e">
        <v>#REF!</v>
      </c>
      <c r="C168" t="e">
        <v>#REF!</v>
      </c>
      <c r="D168" t="e">
        <v>#REF!</v>
      </c>
      <c r="E168" t="s">
        <v>6400</v>
      </c>
      <c r="F168">
        <v>72019</v>
      </c>
      <c r="G168" t="e">
        <v>#REF!</v>
      </c>
      <c r="I168" t="e">
        <v>#REF!</v>
      </c>
      <c r="J168" t="e">
        <v>#REF!</v>
      </c>
      <c r="K168" t="e">
        <v>#REF!</v>
      </c>
      <c r="L168" t="e">
        <v>#REF!</v>
      </c>
      <c r="M168" t="e">
        <v>#REF!</v>
      </c>
      <c r="N168" t="e">
        <v>#REF!</v>
      </c>
      <c r="O168" t="s">
        <v>6401</v>
      </c>
      <c r="P168" t="e">
        <v>#REF!</v>
      </c>
      <c r="Q168">
        <v>8140</v>
      </c>
      <c r="R168" t="str">
        <f t="shared" si="2"/>
        <v>INSTITUT TEKNOLOGI TELKOM SURABAYA</v>
      </c>
      <c r="S168" t="e">
        <v>#REF!</v>
      </c>
      <c r="T168" t="e">
        <v>#REF!</v>
      </c>
      <c r="U168" t="e">
        <v>#REF!</v>
      </c>
      <c r="V168" t="e">
        <v>#REF!</v>
      </c>
      <c r="W168" t="e">
        <v>#REF!</v>
      </c>
      <c r="X168" t="e">
        <v>#REF!</v>
      </c>
      <c r="Y168" t="e">
        <v>#REF!</v>
      </c>
      <c r="Z168" t="e">
        <v>#REF!</v>
      </c>
      <c r="AA168" t="e">
        <v>#REF!</v>
      </c>
      <c r="AB168" t="e">
        <v>#REF!</v>
      </c>
      <c r="AC168" t="e">
        <v>#REF!</v>
      </c>
      <c r="AD168" t="e">
        <v>#REF!</v>
      </c>
      <c r="AE168" t="e">
        <v>#REF!</v>
      </c>
      <c r="AF168" t="e">
        <v>#REF!</v>
      </c>
      <c r="AG168" t="e">
        <v>#REF!</v>
      </c>
      <c r="AH168" t="e">
        <v>#REF!</v>
      </c>
      <c r="AI168" t="e">
        <v>#REF!</v>
      </c>
      <c r="AJ168" t="e">
        <v>#REF!</v>
      </c>
      <c r="AK168" t="e">
        <v>#REF!</v>
      </c>
      <c r="AL168" t="e">
        <v>#REF!</v>
      </c>
    </row>
    <row r="169" spans="2:38">
      <c r="B169" s="51" t="e">
        <v>#REF!</v>
      </c>
      <c r="C169" t="e">
        <v>#REF!</v>
      </c>
      <c r="D169" t="e">
        <v>#REF!</v>
      </c>
      <c r="E169" t="s">
        <v>6400</v>
      </c>
      <c r="F169">
        <v>72019</v>
      </c>
      <c r="G169" t="e">
        <v>#REF!</v>
      </c>
      <c r="I169" t="e">
        <v>#REF!</v>
      </c>
      <c r="J169" t="e">
        <v>#REF!</v>
      </c>
      <c r="K169" t="e">
        <v>#REF!</v>
      </c>
      <c r="L169" t="e">
        <v>#REF!</v>
      </c>
      <c r="M169" t="e">
        <v>#REF!</v>
      </c>
      <c r="N169" t="e">
        <v>#REF!</v>
      </c>
      <c r="O169" t="s">
        <v>6401</v>
      </c>
      <c r="P169" t="e">
        <v>#REF!</v>
      </c>
      <c r="Q169">
        <v>8140</v>
      </c>
      <c r="R169" t="str">
        <f t="shared" si="2"/>
        <v>INSTITUT TEKNOLOGI TELKOM SURABAYA</v>
      </c>
      <c r="S169" t="e">
        <v>#REF!</v>
      </c>
      <c r="T169" t="e">
        <v>#REF!</v>
      </c>
      <c r="U169" t="e">
        <v>#REF!</v>
      </c>
      <c r="V169" t="e">
        <v>#REF!</v>
      </c>
      <c r="W169" t="e">
        <v>#REF!</v>
      </c>
      <c r="X169" t="e">
        <v>#REF!</v>
      </c>
      <c r="Y169" t="e">
        <v>#REF!</v>
      </c>
      <c r="Z169" t="e">
        <v>#REF!</v>
      </c>
      <c r="AA169" t="e">
        <v>#REF!</v>
      </c>
      <c r="AB169" t="e">
        <v>#REF!</v>
      </c>
      <c r="AC169" t="e">
        <v>#REF!</v>
      </c>
      <c r="AD169" t="e">
        <v>#REF!</v>
      </c>
      <c r="AE169" t="e">
        <v>#REF!</v>
      </c>
      <c r="AF169" t="e">
        <v>#REF!</v>
      </c>
      <c r="AG169" t="e">
        <v>#REF!</v>
      </c>
      <c r="AH169" t="e">
        <v>#REF!</v>
      </c>
      <c r="AI169" t="e">
        <v>#REF!</v>
      </c>
      <c r="AJ169" t="e">
        <v>#REF!</v>
      </c>
      <c r="AK169" t="e">
        <v>#REF!</v>
      </c>
      <c r="AL169" t="e">
        <v>#REF!</v>
      </c>
    </row>
    <row r="170" spans="2:38">
      <c r="B170" s="51" t="e">
        <v>#REF!</v>
      </c>
      <c r="C170" t="e">
        <v>#REF!</v>
      </c>
      <c r="D170" t="e">
        <v>#REF!</v>
      </c>
      <c r="E170" t="s">
        <v>6400</v>
      </c>
      <c r="F170">
        <v>72019</v>
      </c>
      <c r="G170" t="e">
        <v>#REF!</v>
      </c>
      <c r="I170" t="e">
        <v>#REF!</v>
      </c>
      <c r="J170" t="e">
        <v>#REF!</v>
      </c>
      <c r="K170" t="e">
        <v>#REF!</v>
      </c>
      <c r="L170" t="e">
        <v>#REF!</v>
      </c>
      <c r="M170" t="e">
        <v>#REF!</v>
      </c>
      <c r="N170" t="e">
        <v>#REF!</v>
      </c>
      <c r="O170" t="s">
        <v>6401</v>
      </c>
      <c r="P170" t="e">
        <v>#REF!</v>
      </c>
      <c r="Q170">
        <v>8140</v>
      </c>
      <c r="R170" t="str">
        <f t="shared" si="2"/>
        <v>INSTITUT TEKNOLOGI TELKOM SURABAYA</v>
      </c>
      <c r="S170" t="e">
        <v>#REF!</v>
      </c>
      <c r="T170" t="e">
        <v>#REF!</v>
      </c>
      <c r="U170" t="e">
        <v>#REF!</v>
      </c>
      <c r="V170" t="e">
        <v>#REF!</v>
      </c>
      <c r="W170" t="e">
        <v>#REF!</v>
      </c>
      <c r="X170" t="e">
        <v>#REF!</v>
      </c>
      <c r="Y170" t="e">
        <v>#REF!</v>
      </c>
      <c r="Z170" t="e">
        <v>#REF!</v>
      </c>
      <c r="AA170" t="e">
        <v>#REF!</v>
      </c>
      <c r="AB170" t="e">
        <v>#REF!</v>
      </c>
      <c r="AC170" t="e">
        <v>#REF!</v>
      </c>
      <c r="AD170" t="e">
        <v>#REF!</v>
      </c>
      <c r="AE170" t="e">
        <v>#REF!</v>
      </c>
      <c r="AF170" t="e">
        <v>#REF!</v>
      </c>
      <c r="AG170" t="e">
        <v>#REF!</v>
      </c>
      <c r="AH170" t="e">
        <v>#REF!</v>
      </c>
      <c r="AI170" t="e">
        <v>#REF!</v>
      </c>
      <c r="AJ170" t="e">
        <v>#REF!</v>
      </c>
      <c r="AK170" t="e">
        <v>#REF!</v>
      </c>
      <c r="AL170" t="e">
        <v>#REF!</v>
      </c>
    </row>
    <row r="171" spans="2:38">
      <c r="B171" s="51" t="e">
        <v>#REF!</v>
      </c>
      <c r="C171" t="e">
        <v>#REF!</v>
      </c>
      <c r="D171" t="e">
        <v>#REF!</v>
      </c>
      <c r="E171" t="s">
        <v>6400</v>
      </c>
      <c r="F171">
        <v>72019</v>
      </c>
      <c r="G171" t="e">
        <v>#REF!</v>
      </c>
      <c r="I171" t="e">
        <v>#REF!</v>
      </c>
      <c r="J171" t="e">
        <v>#REF!</v>
      </c>
      <c r="K171" t="e">
        <v>#REF!</v>
      </c>
      <c r="L171" t="e">
        <v>#REF!</v>
      </c>
      <c r="M171" t="e">
        <v>#REF!</v>
      </c>
      <c r="N171" t="e">
        <v>#REF!</v>
      </c>
      <c r="O171" t="s">
        <v>6401</v>
      </c>
      <c r="P171" t="e">
        <v>#REF!</v>
      </c>
      <c r="Q171">
        <v>8140</v>
      </c>
      <c r="R171" t="str">
        <f t="shared" si="2"/>
        <v>INSTITUT TEKNOLOGI TELKOM SURABAYA</v>
      </c>
      <c r="S171" t="e">
        <v>#REF!</v>
      </c>
      <c r="T171" t="e">
        <v>#REF!</v>
      </c>
      <c r="U171" t="e">
        <v>#REF!</v>
      </c>
      <c r="V171" t="e">
        <v>#REF!</v>
      </c>
      <c r="W171" t="e">
        <v>#REF!</v>
      </c>
      <c r="X171" t="e">
        <v>#REF!</v>
      </c>
      <c r="Y171" t="e">
        <v>#REF!</v>
      </c>
      <c r="Z171" t="e">
        <v>#REF!</v>
      </c>
      <c r="AA171" t="e">
        <v>#REF!</v>
      </c>
      <c r="AB171" t="e">
        <v>#REF!</v>
      </c>
      <c r="AC171" t="e">
        <v>#REF!</v>
      </c>
      <c r="AD171" t="e">
        <v>#REF!</v>
      </c>
      <c r="AE171" t="e">
        <v>#REF!</v>
      </c>
      <c r="AF171" t="e">
        <v>#REF!</v>
      </c>
      <c r="AG171" t="e">
        <v>#REF!</v>
      </c>
      <c r="AH171" t="e">
        <v>#REF!</v>
      </c>
      <c r="AI171" t="e">
        <v>#REF!</v>
      </c>
      <c r="AJ171" t="e">
        <v>#REF!</v>
      </c>
      <c r="AK171" t="e">
        <v>#REF!</v>
      </c>
      <c r="AL171" t="e">
        <v>#REF!</v>
      </c>
    </row>
    <row r="172" spans="2:38">
      <c r="B172" s="51" t="e">
        <v>#REF!</v>
      </c>
      <c r="C172" t="e">
        <v>#REF!</v>
      </c>
      <c r="D172" t="e">
        <v>#REF!</v>
      </c>
      <c r="E172" t="s">
        <v>6400</v>
      </c>
      <c r="F172">
        <v>72019</v>
      </c>
      <c r="G172" t="e">
        <v>#REF!</v>
      </c>
      <c r="I172" t="e">
        <v>#REF!</v>
      </c>
      <c r="J172" t="e">
        <v>#REF!</v>
      </c>
      <c r="K172" t="e">
        <v>#REF!</v>
      </c>
      <c r="L172" t="e">
        <v>#REF!</v>
      </c>
      <c r="M172" t="e">
        <v>#REF!</v>
      </c>
      <c r="N172" t="e">
        <v>#REF!</v>
      </c>
      <c r="O172" t="s">
        <v>6401</v>
      </c>
      <c r="P172" t="e">
        <v>#REF!</v>
      </c>
      <c r="Q172">
        <v>8140</v>
      </c>
      <c r="R172" t="str">
        <f t="shared" si="2"/>
        <v>INSTITUT TEKNOLOGI TELKOM SURABAYA</v>
      </c>
      <c r="S172" t="e">
        <v>#REF!</v>
      </c>
      <c r="T172" t="e">
        <v>#REF!</v>
      </c>
      <c r="U172" t="e">
        <v>#REF!</v>
      </c>
      <c r="V172" t="e">
        <v>#REF!</v>
      </c>
      <c r="W172" t="e">
        <v>#REF!</v>
      </c>
      <c r="X172" t="e">
        <v>#REF!</v>
      </c>
      <c r="Y172" t="e">
        <v>#REF!</v>
      </c>
      <c r="Z172" t="e">
        <v>#REF!</v>
      </c>
      <c r="AA172" t="e">
        <v>#REF!</v>
      </c>
      <c r="AB172" t="e">
        <v>#REF!</v>
      </c>
      <c r="AC172" t="e">
        <v>#REF!</v>
      </c>
      <c r="AD172" t="e">
        <v>#REF!</v>
      </c>
      <c r="AE172" t="e">
        <v>#REF!</v>
      </c>
      <c r="AF172" t="e">
        <v>#REF!</v>
      </c>
      <c r="AG172" t="e">
        <v>#REF!</v>
      </c>
      <c r="AH172" t="e">
        <v>#REF!</v>
      </c>
      <c r="AI172" t="e">
        <v>#REF!</v>
      </c>
      <c r="AJ172" t="e">
        <v>#REF!</v>
      </c>
      <c r="AK172" t="e">
        <v>#REF!</v>
      </c>
      <c r="AL172" t="e">
        <v>#REF!</v>
      </c>
    </row>
    <row r="173" spans="2:38">
      <c r="B173" s="51" t="e">
        <v>#REF!</v>
      </c>
      <c r="C173" t="e">
        <v>#REF!</v>
      </c>
      <c r="D173" t="e">
        <v>#REF!</v>
      </c>
      <c r="E173" t="s">
        <v>6400</v>
      </c>
      <c r="F173">
        <v>72019</v>
      </c>
      <c r="G173" t="e">
        <v>#REF!</v>
      </c>
      <c r="I173" t="e">
        <v>#REF!</v>
      </c>
      <c r="J173" t="e">
        <v>#REF!</v>
      </c>
      <c r="K173" t="e">
        <v>#REF!</v>
      </c>
      <c r="L173" t="e">
        <v>#REF!</v>
      </c>
      <c r="M173" t="e">
        <v>#REF!</v>
      </c>
      <c r="N173" t="e">
        <v>#REF!</v>
      </c>
      <c r="O173" t="s">
        <v>6401</v>
      </c>
      <c r="P173" t="e">
        <v>#REF!</v>
      </c>
      <c r="Q173">
        <v>8140</v>
      </c>
      <c r="R173" t="str">
        <f t="shared" si="2"/>
        <v>INSTITUT TEKNOLOGI TELKOM SURABAYA</v>
      </c>
      <c r="S173" t="e">
        <v>#REF!</v>
      </c>
      <c r="T173" t="e">
        <v>#REF!</v>
      </c>
      <c r="U173" t="e">
        <v>#REF!</v>
      </c>
      <c r="V173" t="e">
        <v>#REF!</v>
      </c>
      <c r="W173" t="e">
        <v>#REF!</v>
      </c>
      <c r="X173" t="e">
        <v>#REF!</v>
      </c>
      <c r="Y173" t="e">
        <v>#REF!</v>
      </c>
      <c r="Z173" t="e">
        <v>#REF!</v>
      </c>
      <c r="AA173" t="e">
        <v>#REF!</v>
      </c>
      <c r="AB173" t="e">
        <v>#REF!</v>
      </c>
      <c r="AC173" t="e">
        <v>#REF!</v>
      </c>
      <c r="AD173" t="e">
        <v>#REF!</v>
      </c>
      <c r="AE173" t="e">
        <v>#REF!</v>
      </c>
      <c r="AF173" t="e">
        <v>#REF!</v>
      </c>
      <c r="AG173" t="e">
        <v>#REF!</v>
      </c>
      <c r="AH173" t="e">
        <v>#REF!</v>
      </c>
      <c r="AI173" t="e">
        <v>#REF!</v>
      </c>
      <c r="AJ173" t="e">
        <v>#REF!</v>
      </c>
      <c r="AK173" t="e">
        <v>#REF!</v>
      </c>
      <c r="AL173" t="e">
        <v>#REF!</v>
      </c>
    </row>
    <row r="174" spans="2:38">
      <c r="B174" s="51" t="e">
        <v>#REF!</v>
      </c>
      <c r="C174" t="e">
        <v>#REF!</v>
      </c>
      <c r="D174" t="e">
        <v>#REF!</v>
      </c>
      <c r="E174" t="s">
        <v>6400</v>
      </c>
      <c r="F174">
        <v>72019</v>
      </c>
      <c r="G174" t="e">
        <v>#REF!</v>
      </c>
      <c r="I174" t="e">
        <v>#REF!</v>
      </c>
      <c r="J174" t="e">
        <v>#REF!</v>
      </c>
      <c r="K174" t="e">
        <v>#REF!</v>
      </c>
      <c r="L174" t="e">
        <v>#REF!</v>
      </c>
      <c r="M174" t="e">
        <v>#REF!</v>
      </c>
      <c r="N174" t="e">
        <v>#REF!</v>
      </c>
      <c r="O174" t="s">
        <v>6401</v>
      </c>
      <c r="P174" t="e">
        <v>#REF!</v>
      </c>
      <c r="Q174">
        <v>8140</v>
      </c>
      <c r="R174" t="str">
        <f t="shared" si="2"/>
        <v>INSTITUT TEKNOLOGI TELKOM SURABAYA</v>
      </c>
      <c r="S174" t="e">
        <v>#REF!</v>
      </c>
      <c r="T174" t="e">
        <v>#REF!</v>
      </c>
      <c r="U174" t="e">
        <v>#REF!</v>
      </c>
      <c r="V174" t="e">
        <v>#REF!</v>
      </c>
      <c r="W174" t="e">
        <v>#REF!</v>
      </c>
      <c r="X174" t="e">
        <v>#REF!</v>
      </c>
      <c r="Y174" t="e">
        <v>#REF!</v>
      </c>
      <c r="Z174" t="e">
        <v>#REF!</v>
      </c>
      <c r="AA174" t="e">
        <v>#REF!</v>
      </c>
      <c r="AB174" t="e">
        <v>#REF!</v>
      </c>
      <c r="AC174" t="e">
        <v>#REF!</v>
      </c>
      <c r="AD174" t="e">
        <v>#REF!</v>
      </c>
      <c r="AE174" t="e">
        <v>#REF!</v>
      </c>
      <c r="AF174" t="e">
        <v>#REF!</v>
      </c>
      <c r="AG174" t="e">
        <v>#REF!</v>
      </c>
      <c r="AH174" t="e">
        <v>#REF!</v>
      </c>
      <c r="AI174" t="e">
        <v>#REF!</v>
      </c>
      <c r="AJ174" t="e">
        <v>#REF!</v>
      </c>
      <c r="AK174" t="e">
        <v>#REF!</v>
      </c>
      <c r="AL174" t="e">
        <v>#REF!</v>
      </c>
    </row>
    <row r="175" spans="2:38">
      <c r="B175" s="51" t="e">
        <v>#REF!</v>
      </c>
      <c r="C175" t="e">
        <v>#REF!</v>
      </c>
      <c r="D175" t="e">
        <v>#REF!</v>
      </c>
      <c r="E175" t="s">
        <v>6400</v>
      </c>
      <c r="F175">
        <v>72019</v>
      </c>
      <c r="G175" t="e">
        <v>#REF!</v>
      </c>
      <c r="I175" t="e">
        <v>#REF!</v>
      </c>
      <c r="J175" t="e">
        <v>#REF!</v>
      </c>
      <c r="K175" t="e">
        <v>#REF!</v>
      </c>
      <c r="L175" t="e">
        <v>#REF!</v>
      </c>
      <c r="M175" t="e">
        <v>#REF!</v>
      </c>
      <c r="N175" t="e">
        <v>#REF!</v>
      </c>
      <c r="O175" t="s">
        <v>6401</v>
      </c>
      <c r="P175" t="e">
        <v>#REF!</v>
      </c>
      <c r="Q175">
        <v>8140</v>
      </c>
      <c r="R175" t="str">
        <f t="shared" si="2"/>
        <v>INSTITUT TEKNOLOGI TELKOM SURABAYA</v>
      </c>
      <c r="S175" t="e">
        <v>#REF!</v>
      </c>
      <c r="T175" t="e">
        <v>#REF!</v>
      </c>
      <c r="U175" t="e">
        <v>#REF!</v>
      </c>
      <c r="V175" t="e">
        <v>#REF!</v>
      </c>
      <c r="W175" t="e">
        <v>#REF!</v>
      </c>
      <c r="X175" t="e">
        <v>#REF!</v>
      </c>
      <c r="Y175" t="e">
        <v>#REF!</v>
      </c>
      <c r="Z175" t="e">
        <v>#REF!</v>
      </c>
      <c r="AA175" t="e">
        <v>#REF!</v>
      </c>
      <c r="AB175" t="e">
        <v>#REF!</v>
      </c>
      <c r="AC175" t="e">
        <v>#REF!</v>
      </c>
      <c r="AD175" t="e">
        <v>#REF!</v>
      </c>
      <c r="AE175" t="e">
        <v>#REF!</v>
      </c>
      <c r="AF175" t="e">
        <v>#REF!</v>
      </c>
      <c r="AG175" t="e">
        <v>#REF!</v>
      </c>
      <c r="AH175" t="e">
        <v>#REF!</v>
      </c>
      <c r="AI175" t="e">
        <v>#REF!</v>
      </c>
      <c r="AJ175" t="e">
        <v>#REF!</v>
      </c>
      <c r="AK175" t="e">
        <v>#REF!</v>
      </c>
      <c r="AL175" t="e">
        <v>#REF!</v>
      </c>
    </row>
    <row r="176" spans="2:38">
      <c r="B176" s="51" t="e">
        <v>#REF!</v>
      </c>
      <c r="C176" t="e">
        <v>#REF!</v>
      </c>
      <c r="D176" t="e">
        <v>#REF!</v>
      </c>
      <c r="E176" t="s">
        <v>6400</v>
      </c>
      <c r="F176">
        <v>72019</v>
      </c>
      <c r="G176" t="e">
        <v>#REF!</v>
      </c>
      <c r="I176" t="e">
        <v>#REF!</v>
      </c>
      <c r="J176" t="e">
        <v>#REF!</v>
      </c>
      <c r="K176" t="e">
        <v>#REF!</v>
      </c>
      <c r="L176" t="e">
        <v>#REF!</v>
      </c>
      <c r="M176" t="e">
        <v>#REF!</v>
      </c>
      <c r="N176" t="e">
        <v>#REF!</v>
      </c>
      <c r="O176" t="s">
        <v>6401</v>
      </c>
      <c r="P176" t="e">
        <v>#REF!</v>
      </c>
      <c r="Q176">
        <v>8140</v>
      </c>
      <c r="R176" t="str">
        <f t="shared" si="2"/>
        <v>INSTITUT TEKNOLOGI TELKOM SURABAYA</v>
      </c>
      <c r="S176" t="e">
        <v>#REF!</v>
      </c>
      <c r="T176" t="e">
        <v>#REF!</v>
      </c>
      <c r="U176" t="e">
        <v>#REF!</v>
      </c>
      <c r="V176" t="e">
        <v>#REF!</v>
      </c>
      <c r="W176" t="e">
        <v>#REF!</v>
      </c>
      <c r="X176" t="e">
        <v>#REF!</v>
      </c>
      <c r="Y176" t="e">
        <v>#REF!</v>
      </c>
      <c r="Z176" t="e">
        <v>#REF!</v>
      </c>
      <c r="AA176" t="e">
        <v>#REF!</v>
      </c>
      <c r="AB176" t="e">
        <v>#REF!</v>
      </c>
      <c r="AC176" t="e">
        <v>#REF!</v>
      </c>
      <c r="AD176" t="e">
        <v>#REF!</v>
      </c>
      <c r="AE176" t="e">
        <v>#REF!</v>
      </c>
      <c r="AF176" t="e">
        <v>#REF!</v>
      </c>
      <c r="AG176" t="e">
        <v>#REF!</v>
      </c>
      <c r="AH176" t="e">
        <v>#REF!</v>
      </c>
      <c r="AI176" t="e">
        <v>#REF!</v>
      </c>
      <c r="AJ176" t="e">
        <v>#REF!</v>
      </c>
      <c r="AK176" t="e">
        <v>#REF!</v>
      </c>
      <c r="AL176" t="e">
        <v>#REF!</v>
      </c>
    </row>
    <row r="177" spans="2:38">
      <c r="B177" s="51" t="e">
        <v>#REF!</v>
      </c>
      <c r="C177" t="e">
        <v>#REF!</v>
      </c>
      <c r="D177" t="e">
        <v>#REF!</v>
      </c>
      <c r="E177" t="s">
        <v>6400</v>
      </c>
      <c r="F177">
        <v>72019</v>
      </c>
      <c r="G177" t="e">
        <v>#REF!</v>
      </c>
      <c r="I177" t="e">
        <v>#REF!</v>
      </c>
      <c r="J177" t="e">
        <v>#REF!</v>
      </c>
      <c r="K177" t="e">
        <v>#REF!</v>
      </c>
      <c r="L177" t="e">
        <v>#REF!</v>
      </c>
      <c r="M177" t="e">
        <v>#REF!</v>
      </c>
      <c r="N177" t="e">
        <v>#REF!</v>
      </c>
      <c r="O177" t="s">
        <v>6401</v>
      </c>
      <c r="P177" t="e">
        <v>#REF!</v>
      </c>
      <c r="Q177">
        <v>8140</v>
      </c>
      <c r="R177" t="str">
        <f t="shared" si="2"/>
        <v>INSTITUT TEKNOLOGI TELKOM SURABAYA</v>
      </c>
      <c r="S177" t="e">
        <v>#REF!</v>
      </c>
      <c r="T177" t="e">
        <v>#REF!</v>
      </c>
      <c r="U177" t="e">
        <v>#REF!</v>
      </c>
      <c r="V177" t="e">
        <v>#REF!</v>
      </c>
      <c r="W177" t="e">
        <v>#REF!</v>
      </c>
      <c r="X177" t="e">
        <v>#REF!</v>
      </c>
      <c r="Y177" t="e">
        <v>#REF!</v>
      </c>
      <c r="Z177" t="e">
        <v>#REF!</v>
      </c>
      <c r="AA177" t="e">
        <v>#REF!</v>
      </c>
      <c r="AB177" t="e">
        <v>#REF!</v>
      </c>
      <c r="AC177" t="e">
        <v>#REF!</v>
      </c>
      <c r="AD177" t="e">
        <v>#REF!</v>
      </c>
      <c r="AE177" t="e">
        <v>#REF!</v>
      </c>
      <c r="AF177" t="e">
        <v>#REF!</v>
      </c>
      <c r="AG177" t="e">
        <v>#REF!</v>
      </c>
      <c r="AH177" t="e">
        <v>#REF!</v>
      </c>
      <c r="AI177" t="e">
        <v>#REF!</v>
      </c>
      <c r="AJ177" t="e">
        <v>#REF!</v>
      </c>
      <c r="AK177" t="e">
        <v>#REF!</v>
      </c>
      <c r="AL177" t="e">
        <v>#REF!</v>
      </c>
    </row>
    <row r="178" spans="2:38">
      <c r="B178" s="51" t="e">
        <v>#REF!</v>
      </c>
      <c r="C178" t="e">
        <v>#REF!</v>
      </c>
      <c r="D178" t="e">
        <v>#REF!</v>
      </c>
      <c r="E178" t="s">
        <v>6400</v>
      </c>
      <c r="F178">
        <v>72019</v>
      </c>
      <c r="G178" t="e">
        <v>#REF!</v>
      </c>
      <c r="I178" t="e">
        <v>#REF!</v>
      </c>
      <c r="J178" t="e">
        <v>#REF!</v>
      </c>
      <c r="K178" t="e">
        <v>#REF!</v>
      </c>
      <c r="L178" t="e">
        <v>#REF!</v>
      </c>
      <c r="M178" t="e">
        <v>#REF!</v>
      </c>
      <c r="N178" t="e">
        <v>#REF!</v>
      </c>
      <c r="O178" t="s">
        <v>6401</v>
      </c>
      <c r="P178" t="e">
        <v>#REF!</v>
      </c>
      <c r="Q178">
        <v>8140</v>
      </c>
      <c r="R178" t="str">
        <f t="shared" si="2"/>
        <v>INSTITUT TEKNOLOGI TELKOM SURABAYA</v>
      </c>
      <c r="S178" t="e">
        <v>#REF!</v>
      </c>
      <c r="T178" t="e">
        <v>#REF!</v>
      </c>
      <c r="U178" t="e">
        <v>#REF!</v>
      </c>
      <c r="V178" t="e">
        <v>#REF!</v>
      </c>
      <c r="W178" t="e">
        <v>#REF!</v>
      </c>
      <c r="X178" t="e">
        <v>#REF!</v>
      </c>
      <c r="Y178" t="e">
        <v>#REF!</v>
      </c>
      <c r="Z178" t="e">
        <v>#REF!</v>
      </c>
      <c r="AA178" t="e">
        <v>#REF!</v>
      </c>
      <c r="AB178" t="e">
        <v>#REF!</v>
      </c>
      <c r="AC178" t="e">
        <v>#REF!</v>
      </c>
      <c r="AD178" t="e">
        <v>#REF!</v>
      </c>
      <c r="AE178" t="e">
        <v>#REF!</v>
      </c>
      <c r="AF178" t="e">
        <v>#REF!</v>
      </c>
      <c r="AG178" t="e">
        <v>#REF!</v>
      </c>
      <c r="AH178" t="e">
        <v>#REF!</v>
      </c>
      <c r="AI178" t="e">
        <v>#REF!</v>
      </c>
      <c r="AJ178" t="e">
        <v>#REF!</v>
      </c>
      <c r="AK178" t="e">
        <v>#REF!</v>
      </c>
      <c r="AL178" t="e">
        <v>#REF!</v>
      </c>
    </row>
    <row r="179" spans="2:38">
      <c r="B179" s="51" t="e">
        <v>#REF!</v>
      </c>
      <c r="C179" t="e">
        <v>#REF!</v>
      </c>
      <c r="D179" t="e">
        <v>#REF!</v>
      </c>
      <c r="E179" t="s">
        <v>6400</v>
      </c>
      <c r="F179">
        <v>72019</v>
      </c>
      <c r="G179" t="e">
        <v>#REF!</v>
      </c>
      <c r="I179" t="e">
        <v>#REF!</v>
      </c>
      <c r="J179" t="e">
        <v>#REF!</v>
      </c>
      <c r="K179" t="e">
        <v>#REF!</v>
      </c>
      <c r="L179" t="e">
        <v>#REF!</v>
      </c>
      <c r="M179" t="e">
        <v>#REF!</v>
      </c>
      <c r="N179" t="e">
        <v>#REF!</v>
      </c>
      <c r="O179" t="s">
        <v>6401</v>
      </c>
      <c r="P179" t="e">
        <v>#REF!</v>
      </c>
      <c r="Q179">
        <v>8140</v>
      </c>
      <c r="R179" t="str">
        <f t="shared" si="2"/>
        <v>INSTITUT TEKNOLOGI TELKOM SURABAYA</v>
      </c>
      <c r="S179" t="e">
        <v>#REF!</v>
      </c>
      <c r="T179" t="e">
        <v>#REF!</v>
      </c>
      <c r="U179" t="e">
        <v>#REF!</v>
      </c>
      <c r="V179" t="e">
        <v>#REF!</v>
      </c>
      <c r="W179" t="e">
        <v>#REF!</v>
      </c>
      <c r="X179" t="e">
        <v>#REF!</v>
      </c>
      <c r="Y179" t="e">
        <v>#REF!</v>
      </c>
      <c r="Z179" t="e">
        <v>#REF!</v>
      </c>
      <c r="AA179" t="e">
        <v>#REF!</v>
      </c>
      <c r="AB179" t="e">
        <v>#REF!</v>
      </c>
      <c r="AC179" t="e">
        <v>#REF!</v>
      </c>
      <c r="AD179" t="e">
        <v>#REF!</v>
      </c>
      <c r="AE179" t="e">
        <v>#REF!</v>
      </c>
      <c r="AF179" t="e">
        <v>#REF!</v>
      </c>
      <c r="AG179" t="e">
        <v>#REF!</v>
      </c>
      <c r="AH179" t="e">
        <v>#REF!</v>
      </c>
      <c r="AI179" t="e">
        <v>#REF!</v>
      </c>
      <c r="AJ179" t="e">
        <v>#REF!</v>
      </c>
      <c r="AK179" t="e">
        <v>#REF!</v>
      </c>
      <c r="AL179" t="e">
        <v>#REF!</v>
      </c>
    </row>
    <row r="180" spans="2:38">
      <c r="B180" s="51" t="e">
        <v>#REF!</v>
      </c>
      <c r="C180" t="e">
        <v>#REF!</v>
      </c>
      <c r="D180" t="e">
        <v>#REF!</v>
      </c>
      <c r="E180" t="s">
        <v>6400</v>
      </c>
      <c r="F180">
        <v>72019</v>
      </c>
      <c r="G180" t="e">
        <v>#REF!</v>
      </c>
      <c r="I180" t="e">
        <v>#REF!</v>
      </c>
      <c r="J180" t="e">
        <v>#REF!</v>
      </c>
      <c r="K180" t="e">
        <v>#REF!</v>
      </c>
      <c r="L180" t="e">
        <v>#REF!</v>
      </c>
      <c r="M180" t="e">
        <v>#REF!</v>
      </c>
      <c r="N180" t="e">
        <v>#REF!</v>
      </c>
      <c r="O180" t="s">
        <v>6401</v>
      </c>
      <c r="P180" t="e">
        <v>#REF!</v>
      </c>
      <c r="Q180">
        <v>8140</v>
      </c>
      <c r="R180" t="str">
        <f t="shared" si="2"/>
        <v>INSTITUT TEKNOLOGI TELKOM SURABAYA</v>
      </c>
      <c r="S180" t="e">
        <v>#REF!</v>
      </c>
      <c r="T180" t="e">
        <v>#REF!</v>
      </c>
      <c r="U180" t="e">
        <v>#REF!</v>
      </c>
      <c r="V180" t="e">
        <v>#REF!</v>
      </c>
      <c r="W180" t="e">
        <v>#REF!</v>
      </c>
      <c r="X180" t="e">
        <v>#REF!</v>
      </c>
      <c r="Y180" t="e">
        <v>#REF!</v>
      </c>
      <c r="Z180" t="e">
        <v>#REF!</v>
      </c>
      <c r="AA180" t="e">
        <v>#REF!</v>
      </c>
      <c r="AB180" t="e">
        <v>#REF!</v>
      </c>
      <c r="AC180" t="e">
        <v>#REF!</v>
      </c>
      <c r="AD180" t="e">
        <v>#REF!</v>
      </c>
      <c r="AE180" t="e">
        <v>#REF!</v>
      </c>
      <c r="AF180" t="e">
        <v>#REF!</v>
      </c>
      <c r="AG180" t="e">
        <v>#REF!</v>
      </c>
      <c r="AH180" t="e">
        <v>#REF!</v>
      </c>
      <c r="AI180" t="e">
        <v>#REF!</v>
      </c>
      <c r="AJ180" t="e">
        <v>#REF!</v>
      </c>
      <c r="AK180" t="e">
        <v>#REF!</v>
      </c>
      <c r="AL180" t="e">
        <v>#REF!</v>
      </c>
    </row>
    <row r="181" spans="2:38">
      <c r="B181" s="51" t="e">
        <v>#REF!</v>
      </c>
      <c r="C181" t="e">
        <v>#REF!</v>
      </c>
      <c r="D181" t="e">
        <v>#REF!</v>
      </c>
      <c r="E181" t="s">
        <v>6400</v>
      </c>
      <c r="F181">
        <v>72019</v>
      </c>
      <c r="G181" t="e">
        <v>#REF!</v>
      </c>
      <c r="I181" t="e">
        <v>#REF!</v>
      </c>
      <c r="J181" t="e">
        <v>#REF!</v>
      </c>
      <c r="K181" t="e">
        <v>#REF!</v>
      </c>
      <c r="L181" t="e">
        <v>#REF!</v>
      </c>
      <c r="M181" t="e">
        <v>#REF!</v>
      </c>
      <c r="N181" t="e">
        <v>#REF!</v>
      </c>
      <c r="O181" t="s">
        <v>6401</v>
      </c>
      <c r="P181" t="e">
        <v>#REF!</v>
      </c>
      <c r="Q181">
        <v>8140</v>
      </c>
      <c r="R181" t="str">
        <f t="shared" si="2"/>
        <v>INSTITUT TEKNOLOGI TELKOM SURABAYA</v>
      </c>
      <c r="S181" t="e">
        <v>#REF!</v>
      </c>
      <c r="T181" t="e">
        <v>#REF!</v>
      </c>
      <c r="U181" t="e">
        <v>#REF!</v>
      </c>
      <c r="V181" t="e">
        <v>#REF!</v>
      </c>
      <c r="W181" t="e">
        <v>#REF!</v>
      </c>
      <c r="X181" t="e">
        <v>#REF!</v>
      </c>
      <c r="Y181" t="e">
        <v>#REF!</v>
      </c>
      <c r="Z181" t="e">
        <v>#REF!</v>
      </c>
      <c r="AA181" t="e">
        <v>#REF!</v>
      </c>
      <c r="AB181" t="e">
        <v>#REF!</v>
      </c>
      <c r="AC181" t="e">
        <v>#REF!</v>
      </c>
      <c r="AD181" t="e">
        <v>#REF!</v>
      </c>
      <c r="AE181" t="e">
        <v>#REF!</v>
      </c>
      <c r="AF181" t="e">
        <v>#REF!</v>
      </c>
      <c r="AG181" t="e">
        <v>#REF!</v>
      </c>
      <c r="AH181" t="e">
        <v>#REF!</v>
      </c>
      <c r="AI181" t="e">
        <v>#REF!</v>
      </c>
      <c r="AJ181" t="e">
        <v>#REF!</v>
      </c>
      <c r="AK181" t="e">
        <v>#REF!</v>
      </c>
      <c r="AL181" t="e">
        <v>#REF!</v>
      </c>
    </row>
    <row r="182" spans="2:38">
      <c r="B182" s="51" t="e">
        <v>#REF!</v>
      </c>
      <c r="C182" t="e">
        <v>#REF!</v>
      </c>
      <c r="D182" t="e">
        <v>#REF!</v>
      </c>
      <c r="E182" t="s">
        <v>6400</v>
      </c>
      <c r="F182">
        <v>72019</v>
      </c>
      <c r="G182" t="e">
        <v>#REF!</v>
      </c>
      <c r="I182" t="e">
        <v>#REF!</v>
      </c>
      <c r="J182" t="e">
        <v>#REF!</v>
      </c>
      <c r="K182" t="e">
        <v>#REF!</v>
      </c>
      <c r="L182" t="e">
        <v>#REF!</v>
      </c>
      <c r="M182" t="e">
        <v>#REF!</v>
      </c>
      <c r="N182" t="e">
        <v>#REF!</v>
      </c>
      <c r="O182" t="s">
        <v>6401</v>
      </c>
      <c r="P182" t="e">
        <v>#REF!</v>
      </c>
      <c r="Q182">
        <v>8140</v>
      </c>
      <c r="R182" t="str">
        <f t="shared" si="2"/>
        <v>INSTITUT TEKNOLOGI TELKOM SURABAYA</v>
      </c>
      <c r="S182" t="e">
        <v>#REF!</v>
      </c>
      <c r="T182" t="e">
        <v>#REF!</v>
      </c>
      <c r="U182" t="e">
        <v>#REF!</v>
      </c>
      <c r="V182" t="e">
        <v>#REF!</v>
      </c>
      <c r="W182" t="e">
        <v>#REF!</v>
      </c>
      <c r="X182" t="e">
        <v>#REF!</v>
      </c>
      <c r="Y182" t="e">
        <v>#REF!</v>
      </c>
      <c r="Z182" t="e">
        <v>#REF!</v>
      </c>
      <c r="AA182" t="e">
        <v>#REF!</v>
      </c>
      <c r="AB182" t="e">
        <v>#REF!</v>
      </c>
      <c r="AC182" t="e">
        <v>#REF!</v>
      </c>
      <c r="AD182" t="e">
        <v>#REF!</v>
      </c>
      <c r="AE182" t="e">
        <v>#REF!</v>
      </c>
      <c r="AF182" t="e">
        <v>#REF!</v>
      </c>
      <c r="AG182" t="e">
        <v>#REF!</v>
      </c>
      <c r="AH182" t="e">
        <v>#REF!</v>
      </c>
      <c r="AI182" t="e">
        <v>#REF!</v>
      </c>
      <c r="AJ182" t="e">
        <v>#REF!</v>
      </c>
      <c r="AK182" t="e">
        <v>#REF!</v>
      </c>
      <c r="AL182" t="e">
        <v>#REF!</v>
      </c>
    </row>
    <row r="183" spans="2:38">
      <c r="B183" s="51" t="e">
        <v>#REF!</v>
      </c>
      <c r="C183" t="e">
        <v>#REF!</v>
      </c>
      <c r="D183" t="e">
        <v>#REF!</v>
      </c>
      <c r="E183" t="s">
        <v>6400</v>
      </c>
      <c r="F183">
        <v>72019</v>
      </c>
      <c r="G183" t="e">
        <v>#REF!</v>
      </c>
      <c r="I183" t="e">
        <v>#REF!</v>
      </c>
      <c r="J183" t="e">
        <v>#REF!</v>
      </c>
      <c r="K183" t="e">
        <v>#REF!</v>
      </c>
      <c r="L183" t="e">
        <v>#REF!</v>
      </c>
      <c r="M183" t="e">
        <v>#REF!</v>
      </c>
      <c r="N183" t="e">
        <v>#REF!</v>
      </c>
      <c r="O183" t="s">
        <v>6401</v>
      </c>
      <c r="P183" t="e">
        <v>#REF!</v>
      </c>
      <c r="Q183">
        <v>8140</v>
      </c>
      <c r="R183" t="str">
        <f t="shared" si="2"/>
        <v>INSTITUT TEKNOLOGI TELKOM SURABAYA</v>
      </c>
      <c r="S183" t="e">
        <v>#REF!</v>
      </c>
      <c r="T183" t="e">
        <v>#REF!</v>
      </c>
      <c r="U183" t="e">
        <v>#REF!</v>
      </c>
      <c r="V183" t="e">
        <v>#REF!</v>
      </c>
      <c r="W183" t="e">
        <v>#REF!</v>
      </c>
      <c r="X183" t="e">
        <v>#REF!</v>
      </c>
      <c r="Y183" t="e">
        <v>#REF!</v>
      </c>
      <c r="Z183" t="e">
        <v>#REF!</v>
      </c>
      <c r="AA183" t="e">
        <v>#REF!</v>
      </c>
      <c r="AB183" t="e">
        <v>#REF!</v>
      </c>
      <c r="AC183" t="e">
        <v>#REF!</v>
      </c>
      <c r="AD183" t="e">
        <v>#REF!</v>
      </c>
      <c r="AE183" t="e">
        <v>#REF!</v>
      </c>
      <c r="AF183" t="e">
        <v>#REF!</v>
      </c>
      <c r="AG183" t="e">
        <v>#REF!</v>
      </c>
      <c r="AH183" t="e">
        <v>#REF!</v>
      </c>
      <c r="AI183" t="e">
        <v>#REF!</v>
      </c>
      <c r="AJ183" t="e">
        <v>#REF!</v>
      </c>
      <c r="AK183" t="e">
        <v>#REF!</v>
      </c>
      <c r="AL183" t="e">
        <v>#REF!</v>
      </c>
    </row>
    <row r="184" spans="2:38">
      <c r="B184" s="51" t="e">
        <v>#REF!</v>
      </c>
      <c r="C184" t="e">
        <v>#REF!</v>
      </c>
      <c r="D184" t="e">
        <v>#REF!</v>
      </c>
      <c r="E184" t="s">
        <v>6400</v>
      </c>
      <c r="F184">
        <v>72019</v>
      </c>
      <c r="G184" t="e">
        <v>#REF!</v>
      </c>
      <c r="I184" t="e">
        <v>#REF!</v>
      </c>
      <c r="J184" t="e">
        <v>#REF!</v>
      </c>
      <c r="K184" t="e">
        <v>#REF!</v>
      </c>
      <c r="L184" t="e">
        <v>#REF!</v>
      </c>
      <c r="M184" t="e">
        <v>#REF!</v>
      </c>
      <c r="N184" t="e">
        <v>#REF!</v>
      </c>
      <c r="O184" t="s">
        <v>6401</v>
      </c>
      <c r="P184" t="e">
        <v>#REF!</v>
      </c>
      <c r="Q184">
        <v>8140</v>
      </c>
      <c r="R184" t="str">
        <f t="shared" si="2"/>
        <v>INSTITUT TEKNOLOGI TELKOM SURABAYA</v>
      </c>
      <c r="S184" t="e">
        <v>#REF!</v>
      </c>
      <c r="T184" t="e">
        <v>#REF!</v>
      </c>
      <c r="U184" t="e">
        <v>#REF!</v>
      </c>
      <c r="V184" t="e">
        <v>#REF!</v>
      </c>
      <c r="W184" t="e">
        <v>#REF!</v>
      </c>
      <c r="X184" t="e">
        <v>#REF!</v>
      </c>
      <c r="Y184" t="e">
        <v>#REF!</v>
      </c>
      <c r="Z184" t="e">
        <v>#REF!</v>
      </c>
      <c r="AA184" t="e">
        <v>#REF!</v>
      </c>
      <c r="AB184" t="e">
        <v>#REF!</v>
      </c>
      <c r="AC184" t="e">
        <v>#REF!</v>
      </c>
      <c r="AD184" t="e">
        <v>#REF!</v>
      </c>
      <c r="AE184" t="e">
        <v>#REF!</v>
      </c>
      <c r="AF184" t="e">
        <v>#REF!</v>
      </c>
      <c r="AG184" t="e">
        <v>#REF!</v>
      </c>
      <c r="AH184" t="e">
        <v>#REF!</v>
      </c>
      <c r="AI184" t="e">
        <v>#REF!</v>
      </c>
      <c r="AJ184" t="e">
        <v>#REF!</v>
      </c>
      <c r="AK184" t="e">
        <v>#REF!</v>
      </c>
      <c r="AL184" t="e">
        <v>#REF!</v>
      </c>
    </row>
    <row r="185" spans="2:38">
      <c r="B185" s="51" t="e">
        <v>#REF!</v>
      </c>
      <c r="C185" t="e">
        <v>#REF!</v>
      </c>
      <c r="D185" t="e">
        <v>#REF!</v>
      </c>
      <c r="E185" t="s">
        <v>6400</v>
      </c>
      <c r="F185">
        <v>72019</v>
      </c>
      <c r="G185" t="e">
        <v>#REF!</v>
      </c>
      <c r="I185" t="e">
        <v>#REF!</v>
      </c>
      <c r="J185" t="e">
        <v>#REF!</v>
      </c>
      <c r="K185" t="e">
        <v>#REF!</v>
      </c>
      <c r="L185" t="e">
        <v>#REF!</v>
      </c>
      <c r="M185" t="e">
        <v>#REF!</v>
      </c>
      <c r="N185" t="e">
        <v>#REF!</v>
      </c>
      <c r="O185" t="s">
        <v>6401</v>
      </c>
      <c r="P185" t="e">
        <v>#REF!</v>
      </c>
      <c r="Q185">
        <v>8140</v>
      </c>
      <c r="R185" t="str">
        <f t="shared" si="2"/>
        <v>INSTITUT TEKNOLOGI TELKOM SURABAYA</v>
      </c>
      <c r="S185" t="e">
        <v>#REF!</v>
      </c>
      <c r="T185" t="e">
        <v>#REF!</v>
      </c>
      <c r="U185" t="e">
        <v>#REF!</v>
      </c>
      <c r="V185" t="e">
        <v>#REF!</v>
      </c>
      <c r="W185" t="e">
        <v>#REF!</v>
      </c>
      <c r="X185" t="e">
        <v>#REF!</v>
      </c>
      <c r="Y185" t="e">
        <v>#REF!</v>
      </c>
      <c r="Z185" t="e">
        <v>#REF!</v>
      </c>
      <c r="AA185" t="e">
        <v>#REF!</v>
      </c>
      <c r="AB185" t="e">
        <v>#REF!</v>
      </c>
      <c r="AC185" t="e">
        <v>#REF!</v>
      </c>
      <c r="AD185" t="e">
        <v>#REF!</v>
      </c>
      <c r="AE185" t="e">
        <v>#REF!</v>
      </c>
      <c r="AF185" t="e">
        <v>#REF!</v>
      </c>
      <c r="AG185" t="e">
        <v>#REF!</v>
      </c>
      <c r="AH185" t="e">
        <v>#REF!</v>
      </c>
      <c r="AI185" t="e">
        <v>#REF!</v>
      </c>
      <c r="AJ185" t="e">
        <v>#REF!</v>
      </c>
      <c r="AK185" t="e">
        <v>#REF!</v>
      </c>
      <c r="AL185" t="e">
        <v>#REF!</v>
      </c>
    </row>
    <row r="186" spans="2:38">
      <c r="B186" s="51" t="e">
        <v>#REF!</v>
      </c>
      <c r="C186" t="e">
        <v>#REF!</v>
      </c>
      <c r="D186" t="e">
        <v>#REF!</v>
      </c>
      <c r="E186" t="s">
        <v>6400</v>
      </c>
      <c r="F186">
        <v>72019</v>
      </c>
      <c r="G186" t="e">
        <v>#REF!</v>
      </c>
      <c r="I186" t="e">
        <v>#REF!</v>
      </c>
      <c r="J186" t="e">
        <v>#REF!</v>
      </c>
      <c r="K186" t="e">
        <v>#REF!</v>
      </c>
      <c r="L186" t="e">
        <v>#REF!</v>
      </c>
      <c r="M186" t="e">
        <v>#REF!</v>
      </c>
      <c r="N186" t="e">
        <v>#REF!</v>
      </c>
      <c r="O186" t="s">
        <v>6401</v>
      </c>
      <c r="P186" t="e">
        <v>#REF!</v>
      </c>
      <c r="Q186">
        <v>8140</v>
      </c>
      <c r="R186" t="str">
        <f t="shared" si="2"/>
        <v>INSTITUT TEKNOLOGI TELKOM SURABAYA</v>
      </c>
      <c r="S186" t="e">
        <v>#REF!</v>
      </c>
      <c r="T186" t="e">
        <v>#REF!</v>
      </c>
      <c r="U186" t="e">
        <v>#REF!</v>
      </c>
      <c r="V186" t="e">
        <v>#REF!</v>
      </c>
      <c r="W186" t="e">
        <v>#REF!</v>
      </c>
      <c r="X186" t="e">
        <v>#REF!</v>
      </c>
      <c r="Y186" t="e">
        <v>#REF!</v>
      </c>
      <c r="Z186" t="e">
        <v>#REF!</v>
      </c>
      <c r="AA186" t="e">
        <v>#REF!</v>
      </c>
      <c r="AB186" t="e">
        <v>#REF!</v>
      </c>
      <c r="AC186" t="e">
        <v>#REF!</v>
      </c>
      <c r="AD186" t="e">
        <v>#REF!</v>
      </c>
      <c r="AE186" t="e">
        <v>#REF!</v>
      </c>
      <c r="AF186" t="e">
        <v>#REF!</v>
      </c>
      <c r="AG186" t="e">
        <v>#REF!</v>
      </c>
      <c r="AH186" t="e">
        <v>#REF!</v>
      </c>
      <c r="AI186" t="e">
        <v>#REF!</v>
      </c>
      <c r="AJ186" t="e">
        <v>#REF!</v>
      </c>
      <c r="AK186" t="e">
        <v>#REF!</v>
      </c>
      <c r="AL186" t="e">
        <v>#REF!</v>
      </c>
    </row>
    <row r="187" spans="2:38">
      <c r="B187" s="51" t="e">
        <v>#REF!</v>
      </c>
      <c r="C187" t="e">
        <v>#REF!</v>
      </c>
      <c r="D187" t="e">
        <v>#REF!</v>
      </c>
      <c r="E187" t="s">
        <v>6400</v>
      </c>
      <c r="F187">
        <v>72019</v>
      </c>
      <c r="G187" t="e">
        <v>#REF!</v>
      </c>
      <c r="I187" t="e">
        <v>#REF!</v>
      </c>
      <c r="J187" t="e">
        <v>#REF!</v>
      </c>
      <c r="K187" t="e">
        <v>#REF!</v>
      </c>
      <c r="L187" t="e">
        <v>#REF!</v>
      </c>
      <c r="M187" t="e">
        <v>#REF!</v>
      </c>
      <c r="N187" t="e">
        <v>#REF!</v>
      </c>
      <c r="O187" t="s">
        <v>6401</v>
      </c>
      <c r="P187" t="e">
        <v>#REF!</v>
      </c>
      <c r="Q187">
        <v>8140</v>
      </c>
      <c r="R187" t="str">
        <f t="shared" si="2"/>
        <v>INSTITUT TEKNOLOGI TELKOM SURABAYA</v>
      </c>
      <c r="S187" t="e">
        <v>#REF!</v>
      </c>
      <c r="T187" t="e">
        <v>#REF!</v>
      </c>
      <c r="U187" t="e">
        <v>#REF!</v>
      </c>
      <c r="V187" t="e">
        <v>#REF!</v>
      </c>
      <c r="W187" t="e">
        <v>#REF!</v>
      </c>
      <c r="X187" t="e">
        <v>#REF!</v>
      </c>
      <c r="Y187" t="e">
        <v>#REF!</v>
      </c>
      <c r="Z187" t="e">
        <v>#REF!</v>
      </c>
      <c r="AA187" t="e">
        <v>#REF!</v>
      </c>
      <c r="AB187" t="e">
        <v>#REF!</v>
      </c>
      <c r="AC187" t="e">
        <v>#REF!</v>
      </c>
      <c r="AD187" t="e">
        <v>#REF!</v>
      </c>
      <c r="AE187" t="e">
        <v>#REF!</v>
      </c>
      <c r="AF187" t="e">
        <v>#REF!</v>
      </c>
      <c r="AG187" t="e">
        <v>#REF!</v>
      </c>
      <c r="AH187" t="e">
        <v>#REF!</v>
      </c>
      <c r="AI187" t="e">
        <v>#REF!</v>
      </c>
      <c r="AJ187" t="e">
        <v>#REF!</v>
      </c>
      <c r="AK187" t="e">
        <v>#REF!</v>
      </c>
      <c r="AL187" t="e">
        <v>#REF!</v>
      </c>
    </row>
    <row r="188" spans="2:38">
      <c r="B188" s="51" t="e">
        <v>#REF!</v>
      </c>
      <c r="C188" t="e">
        <v>#REF!</v>
      </c>
      <c r="D188" t="e">
        <v>#REF!</v>
      </c>
      <c r="E188" t="s">
        <v>6400</v>
      </c>
      <c r="F188">
        <v>72019</v>
      </c>
      <c r="G188" t="e">
        <v>#REF!</v>
      </c>
      <c r="I188" t="e">
        <v>#REF!</v>
      </c>
      <c r="J188" t="e">
        <v>#REF!</v>
      </c>
      <c r="K188" t="e">
        <v>#REF!</v>
      </c>
      <c r="L188" t="e">
        <v>#REF!</v>
      </c>
      <c r="M188" t="e">
        <v>#REF!</v>
      </c>
      <c r="N188" t="e">
        <v>#REF!</v>
      </c>
      <c r="O188" t="s">
        <v>6401</v>
      </c>
      <c r="P188" t="e">
        <v>#REF!</v>
      </c>
      <c r="Q188">
        <v>8140</v>
      </c>
      <c r="R188" t="str">
        <f t="shared" si="2"/>
        <v>INSTITUT TEKNOLOGI TELKOM SURABAYA</v>
      </c>
      <c r="S188" t="e">
        <v>#REF!</v>
      </c>
      <c r="T188" t="e">
        <v>#REF!</v>
      </c>
      <c r="U188" t="e">
        <v>#REF!</v>
      </c>
      <c r="V188" t="e">
        <v>#REF!</v>
      </c>
      <c r="W188" t="e">
        <v>#REF!</v>
      </c>
      <c r="X188" t="e">
        <v>#REF!</v>
      </c>
      <c r="Y188" t="e">
        <v>#REF!</v>
      </c>
      <c r="Z188" t="e">
        <v>#REF!</v>
      </c>
      <c r="AA188" t="e">
        <v>#REF!</v>
      </c>
      <c r="AB188" t="e">
        <v>#REF!</v>
      </c>
      <c r="AC188" t="e">
        <v>#REF!</v>
      </c>
      <c r="AD188" t="e">
        <v>#REF!</v>
      </c>
      <c r="AE188" t="e">
        <v>#REF!</v>
      </c>
      <c r="AF188" t="e">
        <v>#REF!</v>
      </c>
      <c r="AG188" t="e">
        <v>#REF!</v>
      </c>
      <c r="AH188" t="e">
        <v>#REF!</v>
      </c>
      <c r="AI188" t="e">
        <v>#REF!</v>
      </c>
      <c r="AJ188" t="e">
        <v>#REF!</v>
      </c>
      <c r="AK188" t="e">
        <v>#REF!</v>
      </c>
      <c r="AL188" t="e">
        <v>#REF!</v>
      </c>
    </row>
    <row r="189" spans="2:38">
      <c r="B189" s="51" t="e">
        <v>#REF!</v>
      </c>
      <c r="C189" t="e">
        <v>#REF!</v>
      </c>
      <c r="D189" t="e">
        <v>#REF!</v>
      </c>
      <c r="G189" t="e">
        <v>#REF!</v>
      </c>
      <c r="I189" t="e">
        <v>#REF!</v>
      </c>
      <c r="J189" t="e">
        <v>#REF!</v>
      </c>
      <c r="K189" t="e">
        <v>#REF!</v>
      </c>
      <c r="L189" t="e">
        <v>#REF!</v>
      </c>
      <c r="M189" t="e">
        <v>#REF!</v>
      </c>
      <c r="N189" t="e">
        <v>#REF!</v>
      </c>
      <c r="P189" t="e">
        <v>#REF!</v>
      </c>
      <c r="S189" t="e">
        <v>#REF!</v>
      </c>
      <c r="T189" t="e">
        <v>#REF!</v>
      </c>
      <c r="U189" t="e">
        <v>#REF!</v>
      </c>
      <c r="V189" t="e">
        <v>#REF!</v>
      </c>
      <c r="W189" t="e">
        <v>#REF!</v>
      </c>
      <c r="X189" t="e">
        <v>#REF!</v>
      </c>
      <c r="Y189" t="e">
        <v>#REF!</v>
      </c>
      <c r="Z189" t="e">
        <v>#REF!</v>
      </c>
      <c r="AA189" t="e">
        <v>#REF!</v>
      </c>
      <c r="AB189" t="e">
        <v>#REF!</v>
      </c>
      <c r="AC189" t="e">
        <v>#REF!</v>
      </c>
      <c r="AD189" t="e">
        <v>#REF!</v>
      </c>
      <c r="AE189" t="e">
        <v>#REF!</v>
      </c>
      <c r="AF189" t="e">
        <v>#REF!</v>
      </c>
      <c r="AG189" t="e">
        <v>#REF!</v>
      </c>
      <c r="AH189" t="e">
        <v>#REF!</v>
      </c>
      <c r="AI189" t="e">
        <v>#REF!</v>
      </c>
      <c r="AJ189" t="e">
        <v>#REF!</v>
      </c>
      <c r="AK189" t="e">
        <v>#REF!</v>
      </c>
      <c r="AL189" t="e">
        <v>#REF!</v>
      </c>
    </row>
    <row r="190" spans="2:38">
      <c r="B190" s="51" t="e">
        <v>#REF!</v>
      </c>
      <c r="C190" t="e">
        <v>#REF!</v>
      </c>
      <c r="D190" t="e">
        <v>#REF!</v>
      </c>
      <c r="G190" t="e">
        <v>#REF!</v>
      </c>
      <c r="I190" t="e">
        <v>#REF!</v>
      </c>
      <c r="J190" t="e">
        <v>#REF!</v>
      </c>
      <c r="K190" t="e">
        <v>#REF!</v>
      </c>
      <c r="L190" t="e">
        <v>#REF!</v>
      </c>
      <c r="M190" t="e">
        <v>#REF!</v>
      </c>
      <c r="N190" t="e">
        <v>#REF!</v>
      </c>
      <c r="P190" t="e">
        <v>#REF!</v>
      </c>
      <c r="S190" t="e">
        <v>#REF!</v>
      </c>
      <c r="T190" t="e">
        <v>#REF!</v>
      </c>
      <c r="U190" t="e">
        <v>#REF!</v>
      </c>
      <c r="V190" t="e">
        <v>#REF!</v>
      </c>
      <c r="W190" t="e">
        <v>#REF!</v>
      </c>
      <c r="X190" t="e">
        <v>#REF!</v>
      </c>
      <c r="Y190" t="e">
        <v>#REF!</v>
      </c>
      <c r="Z190" t="e">
        <v>#REF!</v>
      </c>
      <c r="AA190" t="e">
        <v>#REF!</v>
      </c>
      <c r="AB190" t="e">
        <v>#REF!</v>
      </c>
      <c r="AC190" t="e">
        <v>#REF!</v>
      </c>
      <c r="AD190" t="e">
        <v>#REF!</v>
      </c>
      <c r="AE190" t="e">
        <v>#REF!</v>
      </c>
      <c r="AF190" t="e">
        <v>#REF!</v>
      </c>
      <c r="AG190" t="e">
        <v>#REF!</v>
      </c>
      <c r="AH190" t="e">
        <v>#REF!</v>
      </c>
      <c r="AI190" t="e">
        <v>#REF!</v>
      </c>
      <c r="AJ190" t="e">
        <v>#REF!</v>
      </c>
      <c r="AK190" t="e">
        <v>#REF!</v>
      </c>
      <c r="AL190" t="e">
        <v>#REF!</v>
      </c>
    </row>
    <row r="191" spans="2:38">
      <c r="B191" s="51" t="e">
        <v>#REF!</v>
      </c>
      <c r="C191" t="e">
        <v>#REF!</v>
      </c>
      <c r="D191" t="e">
        <v>#REF!</v>
      </c>
      <c r="G191" t="e">
        <v>#REF!</v>
      </c>
      <c r="I191" t="e">
        <v>#REF!</v>
      </c>
      <c r="J191" t="e">
        <v>#REF!</v>
      </c>
      <c r="K191" t="e">
        <v>#REF!</v>
      </c>
      <c r="L191" t="e">
        <v>#REF!</v>
      </c>
      <c r="M191" t="e">
        <v>#REF!</v>
      </c>
      <c r="N191" t="e">
        <v>#REF!</v>
      </c>
      <c r="P191" t="e">
        <v>#REF!</v>
      </c>
      <c r="S191" t="e">
        <v>#REF!</v>
      </c>
      <c r="T191" t="e">
        <v>#REF!</v>
      </c>
      <c r="U191" t="e">
        <v>#REF!</v>
      </c>
      <c r="V191" t="e">
        <v>#REF!</v>
      </c>
      <c r="W191" t="e">
        <v>#REF!</v>
      </c>
      <c r="X191" t="e">
        <v>#REF!</v>
      </c>
      <c r="Y191" t="e">
        <v>#REF!</v>
      </c>
      <c r="Z191" t="e">
        <v>#REF!</v>
      </c>
      <c r="AA191" t="e">
        <v>#REF!</v>
      </c>
      <c r="AB191" t="e">
        <v>#REF!</v>
      </c>
      <c r="AC191" t="e">
        <v>#REF!</v>
      </c>
      <c r="AD191" t="e">
        <v>#REF!</v>
      </c>
      <c r="AE191" t="e">
        <v>#REF!</v>
      </c>
      <c r="AF191" t="e">
        <v>#REF!</v>
      </c>
      <c r="AG191" t="e">
        <v>#REF!</v>
      </c>
      <c r="AH191" t="e">
        <v>#REF!</v>
      </c>
      <c r="AI191" t="e">
        <v>#REF!</v>
      </c>
      <c r="AJ191" t="e">
        <v>#REF!</v>
      </c>
      <c r="AK191" t="e">
        <v>#REF!</v>
      </c>
      <c r="AL191" t="e">
        <v>#REF!</v>
      </c>
    </row>
    <row r="192" spans="2:38">
      <c r="B192" s="51" t="e">
        <v>#REF!</v>
      </c>
      <c r="C192" t="e">
        <v>#REF!</v>
      </c>
      <c r="D192" t="e">
        <v>#REF!</v>
      </c>
      <c r="G192" t="e">
        <v>#REF!</v>
      </c>
      <c r="I192" t="e">
        <v>#REF!</v>
      </c>
      <c r="J192" t="e">
        <v>#REF!</v>
      </c>
      <c r="K192" t="e">
        <v>#REF!</v>
      </c>
      <c r="L192" t="e">
        <v>#REF!</v>
      </c>
      <c r="M192" t="e">
        <v>#REF!</v>
      </c>
      <c r="N192" t="e">
        <v>#REF!</v>
      </c>
      <c r="P192" t="e">
        <v>#REF!</v>
      </c>
      <c r="S192" t="e">
        <v>#REF!</v>
      </c>
      <c r="T192" t="e">
        <v>#REF!</v>
      </c>
      <c r="U192" t="e">
        <v>#REF!</v>
      </c>
      <c r="V192" t="e">
        <v>#REF!</v>
      </c>
      <c r="W192" t="e">
        <v>#REF!</v>
      </c>
      <c r="X192" t="e">
        <v>#REF!</v>
      </c>
      <c r="Y192" t="e">
        <v>#REF!</v>
      </c>
      <c r="Z192" t="e">
        <v>#REF!</v>
      </c>
      <c r="AA192" t="e">
        <v>#REF!</v>
      </c>
      <c r="AB192" t="e">
        <v>#REF!</v>
      </c>
      <c r="AC192" t="e">
        <v>#REF!</v>
      </c>
      <c r="AD192" t="e">
        <v>#REF!</v>
      </c>
      <c r="AE192" t="e">
        <v>#REF!</v>
      </c>
      <c r="AF192" t="e">
        <v>#REF!</v>
      </c>
      <c r="AG192" t="e">
        <v>#REF!</v>
      </c>
      <c r="AH192" t="e">
        <v>#REF!</v>
      </c>
      <c r="AI192" t="e">
        <v>#REF!</v>
      </c>
      <c r="AJ192" t="e">
        <v>#REF!</v>
      </c>
      <c r="AK192" t="e">
        <v>#REF!</v>
      </c>
      <c r="AL192" t="e">
        <v>#REF!</v>
      </c>
    </row>
    <row r="193" spans="2:38">
      <c r="B193" s="51" t="e">
        <v>#REF!</v>
      </c>
      <c r="C193" t="e">
        <v>#REF!</v>
      </c>
      <c r="D193" t="e">
        <v>#REF!</v>
      </c>
      <c r="G193" t="e">
        <v>#REF!</v>
      </c>
      <c r="I193" t="e">
        <v>#REF!</v>
      </c>
      <c r="J193" t="e">
        <v>#REF!</v>
      </c>
      <c r="K193" t="e">
        <v>#REF!</v>
      </c>
      <c r="L193" t="e">
        <v>#REF!</v>
      </c>
      <c r="M193" t="e">
        <v>#REF!</v>
      </c>
      <c r="N193" t="e">
        <v>#REF!</v>
      </c>
      <c r="P193" t="e">
        <v>#REF!</v>
      </c>
      <c r="S193" t="e">
        <v>#REF!</v>
      </c>
      <c r="T193" t="e">
        <v>#REF!</v>
      </c>
      <c r="U193" t="e">
        <v>#REF!</v>
      </c>
      <c r="V193" t="e">
        <v>#REF!</v>
      </c>
      <c r="W193" t="e">
        <v>#REF!</v>
      </c>
      <c r="X193" t="e">
        <v>#REF!</v>
      </c>
      <c r="Y193" t="e">
        <v>#REF!</v>
      </c>
      <c r="Z193" t="e">
        <v>#REF!</v>
      </c>
      <c r="AA193" t="e">
        <v>#REF!</v>
      </c>
      <c r="AB193" t="e">
        <v>#REF!</v>
      </c>
      <c r="AC193" t="e">
        <v>#REF!</v>
      </c>
      <c r="AD193" t="e">
        <v>#REF!</v>
      </c>
      <c r="AE193" t="e">
        <v>#REF!</v>
      </c>
      <c r="AF193" t="e">
        <v>#REF!</v>
      </c>
      <c r="AG193" t="e">
        <v>#REF!</v>
      </c>
      <c r="AH193" t="e">
        <v>#REF!</v>
      </c>
      <c r="AI193" t="e">
        <v>#REF!</v>
      </c>
      <c r="AJ193" t="e">
        <v>#REF!</v>
      </c>
      <c r="AK193" t="e">
        <v>#REF!</v>
      </c>
      <c r="AL193" t="e">
        <v>#REF!</v>
      </c>
    </row>
    <row r="194" spans="2:38">
      <c r="B194" s="51" t="e">
        <v>#REF!</v>
      </c>
      <c r="C194" t="e">
        <v>#REF!</v>
      </c>
      <c r="D194" t="e">
        <v>#REF!</v>
      </c>
      <c r="G194" t="e">
        <v>#REF!</v>
      </c>
      <c r="I194" t="e">
        <v>#REF!</v>
      </c>
      <c r="J194" t="e">
        <v>#REF!</v>
      </c>
      <c r="K194" t="e">
        <v>#REF!</v>
      </c>
      <c r="L194" t="e">
        <v>#REF!</v>
      </c>
      <c r="M194" t="e">
        <v>#REF!</v>
      </c>
      <c r="N194" t="e">
        <v>#REF!</v>
      </c>
      <c r="P194" t="e">
        <v>#REF!</v>
      </c>
      <c r="S194" t="e">
        <v>#REF!</v>
      </c>
      <c r="T194" t="e">
        <v>#REF!</v>
      </c>
      <c r="U194" t="e">
        <v>#REF!</v>
      </c>
      <c r="V194" t="e">
        <v>#REF!</v>
      </c>
      <c r="W194" t="e">
        <v>#REF!</v>
      </c>
      <c r="X194" t="e">
        <v>#REF!</v>
      </c>
      <c r="Y194" t="e">
        <v>#REF!</v>
      </c>
      <c r="Z194" t="e">
        <v>#REF!</v>
      </c>
      <c r="AA194" t="e">
        <v>#REF!</v>
      </c>
      <c r="AB194" t="e">
        <v>#REF!</v>
      </c>
      <c r="AC194" t="e">
        <v>#REF!</v>
      </c>
      <c r="AD194" t="e">
        <v>#REF!</v>
      </c>
      <c r="AE194" t="e">
        <v>#REF!</v>
      </c>
      <c r="AF194" t="e">
        <v>#REF!</v>
      </c>
      <c r="AG194" t="e">
        <v>#REF!</v>
      </c>
      <c r="AH194" t="e">
        <v>#REF!</v>
      </c>
      <c r="AI194" t="e">
        <v>#REF!</v>
      </c>
      <c r="AJ194" t="e">
        <v>#REF!</v>
      </c>
      <c r="AK194" t="e">
        <v>#REF!</v>
      </c>
      <c r="AL194" t="e">
        <v>#REF!</v>
      </c>
    </row>
    <row r="195" spans="2:38">
      <c r="B195" s="51" t="e">
        <v>#REF!</v>
      </c>
      <c r="C195" t="e">
        <v>#REF!</v>
      </c>
      <c r="D195" t="e">
        <v>#REF!</v>
      </c>
      <c r="G195" t="e">
        <v>#REF!</v>
      </c>
      <c r="I195" t="e">
        <v>#REF!</v>
      </c>
      <c r="J195" t="e">
        <v>#REF!</v>
      </c>
      <c r="K195" t="e">
        <v>#REF!</v>
      </c>
      <c r="L195" t="e">
        <v>#REF!</v>
      </c>
      <c r="M195" t="e">
        <v>#REF!</v>
      </c>
      <c r="N195" t="e">
        <v>#REF!</v>
      </c>
      <c r="P195" t="e">
        <v>#REF!</v>
      </c>
      <c r="S195" t="e">
        <v>#REF!</v>
      </c>
      <c r="T195" t="e">
        <v>#REF!</v>
      </c>
      <c r="U195" t="e">
        <v>#REF!</v>
      </c>
      <c r="V195" t="e">
        <v>#REF!</v>
      </c>
      <c r="W195" t="e">
        <v>#REF!</v>
      </c>
      <c r="X195" t="e">
        <v>#REF!</v>
      </c>
      <c r="Y195" t="e">
        <v>#REF!</v>
      </c>
      <c r="Z195" t="e">
        <v>#REF!</v>
      </c>
      <c r="AA195" t="e">
        <v>#REF!</v>
      </c>
      <c r="AB195" t="e">
        <v>#REF!</v>
      </c>
      <c r="AC195" t="e">
        <v>#REF!</v>
      </c>
      <c r="AD195" t="e">
        <v>#REF!</v>
      </c>
      <c r="AE195" t="e">
        <v>#REF!</v>
      </c>
      <c r="AF195" t="e">
        <v>#REF!</v>
      </c>
      <c r="AG195" t="e">
        <v>#REF!</v>
      </c>
      <c r="AH195" t="e">
        <v>#REF!</v>
      </c>
      <c r="AI195" t="e">
        <v>#REF!</v>
      </c>
      <c r="AJ195" t="e">
        <v>#REF!</v>
      </c>
      <c r="AK195" t="e">
        <v>#REF!</v>
      </c>
      <c r="AL195" t="e">
        <v>#REF!</v>
      </c>
    </row>
    <row r="196" spans="2:38">
      <c r="B196" s="51" t="e">
        <v>#REF!</v>
      </c>
      <c r="C196" t="e">
        <v>#REF!</v>
      </c>
      <c r="D196" t="e">
        <v>#REF!</v>
      </c>
      <c r="G196" t="e">
        <v>#REF!</v>
      </c>
      <c r="I196" t="e">
        <v>#REF!</v>
      </c>
      <c r="J196" t="e">
        <v>#REF!</v>
      </c>
      <c r="K196" t="e">
        <v>#REF!</v>
      </c>
      <c r="L196" t="e">
        <v>#REF!</v>
      </c>
      <c r="M196" t="e">
        <v>#REF!</v>
      </c>
      <c r="N196" t="e">
        <v>#REF!</v>
      </c>
      <c r="P196" t="e">
        <v>#REF!</v>
      </c>
      <c r="S196" t="e">
        <v>#REF!</v>
      </c>
      <c r="T196" t="e">
        <v>#REF!</v>
      </c>
      <c r="U196" t="e">
        <v>#REF!</v>
      </c>
      <c r="V196" t="e">
        <v>#REF!</v>
      </c>
      <c r="W196" t="e">
        <v>#REF!</v>
      </c>
      <c r="X196" t="e">
        <v>#REF!</v>
      </c>
      <c r="Y196" t="e">
        <v>#REF!</v>
      </c>
      <c r="Z196" t="e">
        <v>#REF!</v>
      </c>
      <c r="AA196" t="e">
        <v>#REF!</v>
      </c>
      <c r="AB196" t="e">
        <v>#REF!</v>
      </c>
      <c r="AC196" t="e">
        <v>#REF!</v>
      </c>
      <c r="AD196" t="e">
        <v>#REF!</v>
      </c>
      <c r="AE196" t="e">
        <v>#REF!</v>
      </c>
      <c r="AF196" t="e">
        <v>#REF!</v>
      </c>
      <c r="AG196" t="e">
        <v>#REF!</v>
      </c>
      <c r="AH196" t="e">
        <v>#REF!</v>
      </c>
      <c r="AI196" t="e">
        <v>#REF!</v>
      </c>
      <c r="AJ196" t="e">
        <v>#REF!</v>
      </c>
      <c r="AK196" t="e">
        <v>#REF!</v>
      </c>
      <c r="AL196" t="e">
        <v>#REF!</v>
      </c>
    </row>
    <row r="197" spans="2:38">
      <c r="B197" s="51" t="e">
        <v>#REF!</v>
      </c>
      <c r="C197" t="e">
        <v>#REF!</v>
      </c>
      <c r="D197" t="e">
        <v>#REF!</v>
      </c>
      <c r="G197" t="e">
        <v>#REF!</v>
      </c>
      <c r="I197" t="e">
        <v>#REF!</v>
      </c>
      <c r="J197" t="e">
        <v>#REF!</v>
      </c>
      <c r="K197" t="e">
        <v>#REF!</v>
      </c>
      <c r="L197" t="e">
        <v>#REF!</v>
      </c>
      <c r="M197" t="e">
        <v>#REF!</v>
      </c>
      <c r="N197" t="e">
        <v>#REF!</v>
      </c>
      <c r="P197" t="e">
        <v>#REF!</v>
      </c>
      <c r="S197" t="e">
        <v>#REF!</v>
      </c>
      <c r="T197" t="e">
        <v>#REF!</v>
      </c>
      <c r="U197" t="e">
        <v>#REF!</v>
      </c>
      <c r="V197" t="e">
        <v>#REF!</v>
      </c>
      <c r="W197" t="e">
        <v>#REF!</v>
      </c>
      <c r="X197" t="e">
        <v>#REF!</v>
      </c>
      <c r="Y197" t="e">
        <v>#REF!</v>
      </c>
      <c r="Z197" t="e">
        <v>#REF!</v>
      </c>
      <c r="AA197" t="e">
        <v>#REF!</v>
      </c>
      <c r="AB197" t="e">
        <v>#REF!</v>
      </c>
      <c r="AC197" t="e">
        <v>#REF!</v>
      </c>
      <c r="AD197" t="e">
        <v>#REF!</v>
      </c>
      <c r="AE197" t="e">
        <v>#REF!</v>
      </c>
      <c r="AF197" t="e">
        <v>#REF!</v>
      </c>
      <c r="AG197" t="e">
        <v>#REF!</v>
      </c>
      <c r="AH197" t="e">
        <v>#REF!</v>
      </c>
      <c r="AI197" t="e">
        <v>#REF!</v>
      </c>
      <c r="AJ197" t="e">
        <v>#REF!</v>
      </c>
      <c r="AK197" t="e">
        <v>#REF!</v>
      </c>
      <c r="AL197" t="e">
        <v>#REF!</v>
      </c>
    </row>
    <row r="198" spans="2:38">
      <c r="B198" s="51" t="e">
        <v>#REF!</v>
      </c>
      <c r="C198" t="e">
        <v>#REF!</v>
      </c>
      <c r="D198" t="e">
        <v>#REF!</v>
      </c>
      <c r="G198" t="e">
        <v>#REF!</v>
      </c>
      <c r="I198" t="e">
        <v>#REF!</v>
      </c>
      <c r="J198" t="e">
        <v>#REF!</v>
      </c>
      <c r="K198" t="e">
        <v>#REF!</v>
      </c>
      <c r="L198" t="e">
        <v>#REF!</v>
      </c>
      <c r="M198" t="e">
        <v>#REF!</v>
      </c>
      <c r="N198" t="e">
        <v>#REF!</v>
      </c>
      <c r="P198" t="e">
        <v>#REF!</v>
      </c>
      <c r="S198" t="e">
        <v>#REF!</v>
      </c>
      <c r="T198" t="e">
        <v>#REF!</v>
      </c>
      <c r="U198" t="e">
        <v>#REF!</v>
      </c>
      <c r="V198" t="e">
        <v>#REF!</v>
      </c>
      <c r="W198" t="e">
        <v>#REF!</v>
      </c>
      <c r="X198" t="e">
        <v>#REF!</v>
      </c>
      <c r="Y198" t="e">
        <v>#REF!</v>
      </c>
      <c r="Z198" t="e">
        <v>#REF!</v>
      </c>
      <c r="AA198" t="e">
        <v>#REF!</v>
      </c>
      <c r="AB198" t="e">
        <v>#REF!</v>
      </c>
      <c r="AC198" t="e">
        <v>#REF!</v>
      </c>
      <c r="AD198" t="e">
        <v>#REF!</v>
      </c>
      <c r="AE198" t="e">
        <v>#REF!</v>
      </c>
      <c r="AF198" t="e">
        <v>#REF!</v>
      </c>
      <c r="AG198" t="e">
        <v>#REF!</v>
      </c>
      <c r="AH198" t="e">
        <v>#REF!</v>
      </c>
      <c r="AI198" t="e">
        <v>#REF!</v>
      </c>
      <c r="AJ198" t="e">
        <v>#REF!</v>
      </c>
      <c r="AK198" t="e">
        <v>#REF!</v>
      </c>
      <c r="AL198" t="e">
        <v>#REF!</v>
      </c>
    </row>
    <row r="199" spans="2:38">
      <c r="B199" s="51" t="e">
        <v>#REF!</v>
      </c>
      <c r="C199" t="e">
        <v>#REF!</v>
      </c>
      <c r="D199" t="e">
        <v>#REF!</v>
      </c>
      <c r="G199" t="e">
        <v>#REF!</v>
      </c>
      <c r="I199" t="e">
        <v>#REF!</v>
      </c>
      <c r="J199" t="e">
        <v>#REF!</v>
      </c>
      <c r="K199" t="e">
        <v>#REF!</v>
      </c>
      <c r="L199" t="e">
        <v>#REF!</v>
      </c>
      <c r="M199" t="e">
        <v>#REF!</v>
      </c>
      <c r="N199" t="e">
        <v>#REF!</v>
      </c>
      <c r="P199" t="e">
        <v>#REF!</v>
      </c>
      <c r="S199" t="e">
        <v>#REF!</v>
      </c>
      <c r="T199" t="e">
        <v>#REF!</v>
      </c>
      <c r="U199" t="e">
        <v>#REF!</v>
      </c>
      <c r="V199" t="e">
        <v>#REF!</v>
      </c>
      <c r="W199" t="e">
        <v>#REF!</v>
      </c>
      <c r="X199" t="e">
        <v>#REF!</v>
      </c>
      <c r="Y199" t="e">
        <v>#REF!</v>
      </c>
      <c r="Z199" t="e">
        <v>#REF!</v>
      </c>
      <c r="AA199" t="e">
        <v>#REF!</v>
      </c>
      <c r="AB199" t="e">
        <v>#REF!</v>
      </c>
      <c r="AC199" t="e">
        <v>#REF!</v>
      </c>
      <c r="AD199" t="e">
        <v>#REF!</v>
      </c>
      <c r="AE199" t="e">
        <v>#REF!</v>
      </c>
      <c r="AF199" t="e">
        <v>#REF!</v>
      </c>
      <c r="AG199" t="e">
        <v>#REF!</v>
      </c>
      <c r="AH199" t="e">
        <v>#REF!</v>
      </c>
      <c r="AI199" t="e">
        <v>#REF!</v>
      </c>
      <c r="AJ199" t="e">
        <v>#REF!</v>
      </c>
      <c r="AK199" t="e">
        <v>#REF!</v>
      </c>
      <c r="AL199" t="e">
        <v>#REF!</v>
      </c>
    </row>
    <row r="200" spans="2:38">
      <c r="B200" s="51" t="e">
        <v>#REF!</v>
      </c>
      <c r="C200" t="e">
        <v>#REF!</v>
      </c>
      <c r="D200" t="e">
        <v>#REF!</v>
      </c>
      <c r="G200" t="e">
        <v>#REF!</v>
      </c>
      <c r="I200" t="e">
        <v>#REF!</v>
      </c>
      <c r="J200" t="e">
        <v>#REF!</v>
      </c>
      <c r="K200" t="e">
        <v>#REF!</v>
      </c>
      <c r="L200" t="e">
        <v>#REF!</v>
      </c>
      <c r="M200" t="e">
        <v>#REF!</v>
      </c>
      <c r="N200" t="e">
        <v>#REF!</v>
      </c>
      <c r="P200" t="e">
        <v>#REF!</v>
      </c>
      <c r="S200" t="e">
        <v>#REF!</v>
      </c>
      <c r="T200" t="e">
        <v>#REF!</v>
      </c>
      <c r="U200" t="e">
        <v>#REF!</v>
      </c>
      <c r="V200" t="e">
        <v>#REF!</v>
      </c>
      <c r="W200" t="e">
        <v>#REF!</v>
      </c>
      <c r="X200" t="e">
        <v>#REF!</v>
      </c>
      <c r="Y200" t="e">
        <v>#REF!</v>
      </c>
      <c r="Z200" t="e">
        <v>#REF!</v>
      </c>
      <c r="AA200" t="e">
        <v>#REF!</v>
      </c>
      <c r="AB200" t="e">
        <v>#REF!</v>
      </c>
      <c r="AC200" t="e">
        <v>#REF!</v>
      </c>
      <c r="AD200" t="e">
        <v>#REF!</v>
      </c>
      <c r="AE200" t="e">
        <v>#REF!</v>
      </c>
      <c r="AF200" t="e">
        <v>#REF!</v>
      </c>
      <c r="AG200" t="e">
        <v>#REF!</v>
      </c>
      <c r="AH200" t="e">
        <v>#REF!</v>
      </c>
      <c r="AI200" t="e">
        <v>#REF!</v>
      </c>
      <c r="AJ200" t="e">
        <v>#REF!</v>
      </c>
      <c r="AK200" t="e">
        <v>#REF!</v>
      </c>
      <c r="AL200" t="e">
        <v>#REF!</v>
      </c>
    </row>
    <row r="201" spans="2:38">
      <c r="B201" s="51" t="e">
        <v>#REF!</v>
      </c>
      <c r="C201" t="e">
        <v>#REF!</v>
      </c>
      <c r="D201" t="e">
        <v>#REF!</v>
      </c>
      <c r="G201" t="e">
        <v>#REF!</v>
      </c>
      <c r="I201" t="e">
        <v>#REF!</v>
      </c>
      <c r="J201" t="e">
        <v>#REF!</v>
      </c>
      <c r="K201" t="e">
        <v>#REF!</v>
      </c>
      <c r="L201" t="e">
        <v>#REF!</v>
      </c>
      <c r="M201" t="e">
        <v>#REF!</v>
      </c>
      <c r="N201" t="e">
        <v>#REF!</v>
      </c>
      <c r="P201" t="e">
        <v>#REF!</v>
      </c>
      <c r="S201" t="e">
        <v>#REF!</v>
      </c>
      <c r="T201" t="e">
        <v>#REF!</v>
      </c>
      <c r="U201" t="e">
        <v>#REF!</v>
      </c>
      <c r="V201" t="e">
        <v>#REF!</v>
      </c>
      <c r="W201" t="e">
        <v>#REF!</v>
      </c>
      <c r="X201" t="e">
        <v>#REF!</v>
      </c>
      <c r="Y201" t="e">
        <v>#REF!</v>
      </c>
      <c r="Z201" t="e">
        <v>#REF!</v>
      </c>
      <c r="AA201" t="e">
        <v>#REF!</v>
      </c>
      <c r="AB201" t="e">
        <v>#REF!</v>
      </c>
      <c r="AC201" t="e">
        <v>#REF!</v>
      </c>
      <c r="AD201" t="e">
        <v>#REF!</v>
      </c>
      <c r="AE201" t="e">
        <v>#REF!</v>
      </c>
      <c r="AF201" t="e">
        <v>#REF!</v>
      </c>
      <c r="AG201" t="e">
        <v>#REF!</v>
      </c>
      <c r="AH201" t="e">
        <v>#REF!</v>
      </c>
      <c r="AI201" t="e">
        <v>#REF!</v>
      </c>
      <c r="AJ201" t="e">
        <v>#REF!</v>
      </c>
      <c r="AK201" t="e">
        <v>#REF!</v>
      </c>
      <c r="AL201" t="e">
        <v>#REF!</v>
      </c>
    </row>
    <row r="202" spans="2:38">
      <c r="B202" s="51" t="e">
        <v>#REF!</v>
      </c>
      <c r="C202" t="e">
        <v>#REF!</v>
      </c>
      <c r="D202" t="e">
        <v>#REF!</v>
      </c>
      <c r="G202" t="e">
        <v>#REF!</v>
      </c>
      <c r="I202" t="e">
        <v>#REF!</v>
      </c>
      <c r="J202" t="e">
        <v>#REF!</v>
      </c>
      <c r="K202" t="e">
        <v>#REF!</v>
      </c>
      <c r="L202" t="e">
        <v>#REF!</v>
      </c>
      <c r="M202" t="e">
        <v>#REF!</v>
      </c>
      <c r="N202" t="e">
        <v>#REF!</v>
      </c>
      <c r="P202" t="e">
        <v>#REF!</v>
      </c>
      <c r="S202" t="e">
        <v>#REF!</v>
      </c>
      <c r="T202" t="e">
        <v>#REF!</v>
      </c>
      <c r="U202" t="e">
        <v>#REF!</v>
      </c>
      <c r="V202" t="e">
        <v>#REF!</v>
      </c>
      <c r="W202" t="e">
        <v>#REF!</v>
      </c>
      <c r="X202" t="e">
        <v>#REF!</v>
      </c>
      <c r="Y202" t="e">
        <v>#REF!</v>
      </c>
      <c r="Z202" t="e">
        <v>#REF!</v>
      </c>
      <c r="AA202" t="e">
        <v>#REF!</v>
      </c>
      <c r="AB202" t="e">
        <v>#REF!</v>
      </c>
      <c r="AC202" t="e">
        <v>#REF!</v>
      </c>
      <c r="AD202" t="e">
        <v>#REF!</v>
      </c>
      <c r="AE202" t="e">
        <v>#REF!</v>
      </c>
      <c r="AF202" t="e">
        <v>#REF!</v>
      </c>
      <c r="AG202" t="e">
        <v>#REF!</v>
      </c>
      <c r="AH202" t="e">
        <v>#REF!</v>
      </c>
      <c r="AI202" t="e">
        <v>#REF!</v>
      </c>
      <c r="AJ202" t="e">
        <v>#REF!</v>
      </c>
      <c r="AK202" t="e">
        <v>#REF!</v>
      </c>
      <c r="AL202" t="e">
        <v>#REF!</v>
      </c>
    </row>
    <row r="203" spans="2:38">
      <c r="B203" s="51" t="e">
        <v>#REF!</v>
      </c>
      <c r="C203" t="e">
        <v>#REF!</v>
      </c>
      <c r="D203" t="e">
        <v>#REF!</v>
      </c>
      <c r="G203" t="e">
        <v>#REF!</v>
      </c>
      <c r="I203" t="e">
        <v>#REF!</v>
      </c>
      <c r="J203" t="e">
        <v>#REF!</v>
      </c>
      <c r="K203" t="e">
        <v>#REF!</v>
      </c>
      <c r="L203" t="e">
        <v>#REF!</v>
      </c>
      <c r="M203" t="e">
        <v>#REF!</v>
      </c>
      <c r="N203" t="e">
        <v>#REF!</v>
      </c>
      <c r="P203" t="e">
        <v>#REF!</v>
      </c>
      <c r="S203" t="e">
        <v>#REF!</v>
      </c>
      <c r="T203" t="e">
        <v>#REF!</v>
      </c>
      <c r="U203" t="e">
        <v>#REF!</v>
      </c>
      <c r="V203" t="e">
        <v>#REF!</v>
      </c>
      <c r="W203" t="e">
        <v>#REF!</v>
      </c>
      <c r="X203" t="e">
        <v>#REF!</v>
      </c>
      <c r="Y203" t="e">
        <v>#REF!</v>
      </c>
      <c r="Z203" t="e">
        <v>#REF!</v>
      </c>
      <c r="AA203" t="e">
        <v>#REF!</v>
      </c>
      <c r="AB203" t="e">
        <v>#REF!</v>
      </c>
      <c r="AC203" t="e">
        <v>#REF!</v>
      </c>
      <c r="AD203" t="e">
        <v>#REF!</v>
      </c>
      <c r="AE203" t="e">
        <v>#REF!</v>
      </c>
      <c r="AF203" t="e">
        <v>#REF!</v>
      </c>
      <c r="AG203" t="e">
        <v>#REF!</v>
      </c>
      <c r="AH203" t="e">
        <v>#REF!</v>
      </c>
      <c r="AI203" t="e">
        <v>#REF!</v>
      </c>
      <c r="AJ203" t="e">
        <v>#REF!</v>
      </c>
      <c r="AK203" t="e">
        <v>#REF!</v>
      </c>
      <c r="AL203" t="e">
        <v>#REF!</v>
      </c>
    </row>
    <row r="204" spans="2:38">
      <c r="B204" s="51" t="e">
        <v>#REF!</v>
      </c>
      <c r="C204" t="e">
        <v>#REF!</v>
      </c>
      <c r="D204" t="e">
        <v>#REF!</v>
      </c>
      <c r="G204" t="e">
        <v>#REF!</v>
      </c>
      <c r="I204" t="e">
        <v>#REF!</v>
      </c>
      <c r="J204" t="e">
        <v>#REF!</v>
      </c>
      <c r="K204" t="e">
        <v>#REF!</v>
      </c>
      <c r="L204" t="e">
        <v>#REF!</v>
      </c>
      <c r="M204" t="e">
        <v>#REF!</v>
      </c>
      <c r="N204" t="e">
        <v>#REF!</v>
      </c>
      <c r="P204" t="e">
        <v>#REF!</v>
      </c>
      <c r="S204" t="e">
        <v>#REF!</v>
      </c>
      <c r="T204" t="e">
        <v>#REF!</v>
      </c>
      <c r="U204" t="e">
        <v>#REF!</v>
      </c>
      <c r="V204" t="e">
        <v>#REF!</v>
      </c>
      <c r="W204" t="e">
        <v>#REF!</v>
      </c>
      <c r="X204" t="e">
        <v>#REF!</v>
      </c>
      <c r="Y204" t="e">
        <v>#REF!</v>
      </c>
      <c r="Z204" t="e">
        <v>#REF!</v>
      </c>
      <c r="AA204" t="e">
        <v>#REF!</v>
      </c>
      <c r="AB204" t="e">
        <v>#REF!</v>
      </c>
      <c r="AC204" t="e">
        <v>#REF!</v>
      </c>
      <c r="AD204" t="e">
        <v>#REF!</v>
      </c>
      <c r="AE204" t="e">
        <v>#REF!</v>
      </c>
      <c r="AF204" t="e">
        <v>#REF!</v>
      </c>
      <c r="AG204" t="e">
        <v>#REF!</v>
      </c>
      <c r="AH204" t="e">
        <v>#REF!</v>
      </c>
      <c r="AI204" t="e">
        <v>#REF!</v>
      </c>
      <c r="AJ204" t="e">
        <v>#REF!</v>
      </c>
      <c r="AK204" t="e">
        <v>#REF!</v>
      </c>
      <c r="AL204" t="e">
        <v>#REF!</v>
      </c>
    </row>
    <row r="205" spans="2:38">
      <c r="B205" s="51" t="e">
        <v>#REF!</v>
      </c>
      <c r="C205" t="e">
        <v>#REF!</v>
      </c>
      <c r="D205" t="e">
        <v>#REF!</v>
      </c>
      <c r="G205" t="e">
        <v>#REF!</v>
      </c>
      <c r="I205" t="e">
        <v>#REF!</v>
      </c>
      <c r="J205" t="e">
        <v>#REF!</v>
      </c>
      <c r="K205" t="e">
        <v>#REF!</v>
      </c>
      <c r="L205" t="e">
        <v>#REF!</v>
      </c>
      <c r="M205" t="e">
        <v>#REF!</v>
      </c>
      <c r="N205" t="e">
        <v>#REF!</v>
      </c>
      <c r="P205" t="e">
        <v>#REF!</v>
      </c>
      <c r="S205" t="e">
        <v>#REF!</v>
      </c>
      <c r="T205" t="e">
        <v>#REF!</v>
      </c>
      <c r="U205" t="e">
        <v>#REF!</v>
      </c>
      <c r="V205" t="e">
        <v>#REF!</v>
      </c>
      <c r="W205" t="e">
        <v>#REF!</v>
      </c>
      <c r="X205" t="e">
        <v>#REF!</v>
      </c>
      <c r="Y205" t="e">
        <v>#REF!</v>
      </c>
      <c r="Z205" t="e">
        <v>#REF!</v>
      </c>
      <c r="AA205" t="e">
        <v>#REF!</v>
      </c>
      <c r="AB205" t="e">
        <v>#REF!</v>
      </c>
      <c r="AC205" t="e">
        <v>#REF!</v>
      </c>
      <c r="AD205" t="e">
        <v>#REF!</v>
      </c>
      <c r="AE205" t="e">
        <v>#REF!</v>
      </c>
      <c r="AF205" t="e">
        <v>#REF!</v>
      </c>
      <c r="AG205" t="e">
        <v>#REF!</v>
      </c>
      <c r="AH205" t="e">
        <v>#REF!</v>
      </c>
      <c r="AI205" t="e">
        <v>#REF!</v>
      </c>
      <c r="AJ205" t="e">
        <v>#REF!</v>
      </c>
      <c r="AK205" t="e">
        <v>#REF!</v>
      </c>
      <c r="AL205" t="e">
        <v>#REF!</v>
      </c>
    </row>
    <row r="206" spans="2:38">
      <c r="B206" s="51" t="e">
        <v>#REF!</v>
      </c>
      <c r="C206" t="e">
        <v>#REF!</v>
      </c>
      <c r="D206" t="e">
        <v>#REF!</v>
      </c>
      <c r="G206" t="e">
        <v>#REF!</v>
      </c>
      <c r="I206" t="e">
        <v>#REF!</v>
      </c>
      <c r="J206" t="e">
        <v>#REF!</v>
      </c>
      <c r="K206" t="e">
        <v>#REF!</v>
      </c>
      <c r="L206" t="e">
        <v>#REF!</v>
      </c>
      <c r="M206" t="e">
        <v>#REF!</v>
      </c>
      <c r="N206" t="e">
        <v>#REF!</v>
      </c>
      <c r="P206" t="e">
        <v>#REF!</v>
      </c>
      <c r="S206" t="e">
        <v>#REF!</v>
      </c>
      <c r="T206" t="e">
        <v>#REF!</v>
      </c>
      <c r="U206" t="e">
        <v>#REF!</v>
      </c>
      <c r="V206" t="e">
        <v>#REF!</v>
      </c>
      <c r="W206" t="e">
        <v>#REF!</v>
      </c>
      <c r="X206" t="e">
        <v>#REF!</v>
      </c>
      <c r="Y206" t="e">
        <v>#REF!</v>
      </c>
      <c r="Z206" t="e">
        <v>#REF!</v>
      </c>
      <c r="AA206" t="e">
        <v>#REF!</v>
      </c>
      <c r="AB206" t="e">
        <v>#REF!</v>
      </c>
      <c r="AC206" t="e">
        <v>#REF!</v>
      </c>
      <c r="AD206" t="e">
        <v>#REF!</v>
      </c>
      <c r="AE206" t="e">
        <v>#REF!</v>
      </c>
      <c r="AF206" t="e">
        <v>#REF!</v>
      </c>
      <c r="AG206" t="e">
        <v>#REF!</v>
      </c>
      <c r="AH206" t="e">
        <v>#REF!</v>
      </c>
      <c r="AI206" t="e">
        <v>#REF!</v>
      </c>
      <c r="AJ206" t="e">
        <v>#REF!</v>
      </c>
      <c r="AK206" t="e">
        <v>#REF!</v>
      </c>
      <c r="AL206" t="e">
        <v>#REF!</v>
      </c>
    </row>
    <row r="207" spans="2:38">
      <c r="B207" s="51" t="e">
        <v>#REF!</v>
      </c>
      <c r="C207" t="e">
        <v>#REF!</v>
      </c>
      <c r="D207" t="e">
        <v>#REF!</v>
      </c>
      <c r="G207" t="e">
        <v>#REF!</v>
      </c>
      <c r="I207" t="e">
        <v>#REF!</v>
      </c>
      <c r="J207" t="e">
        <v>#REF!</v>
      </c>
      <c r="K207" t="e">
        <v>#REF!</v>
      </c>
      <c r="L207" t="e">
        <v>#REF!</v>
      </c>
      <c r="M207" t="e">
        <v>#REF!</v>
      </c>
      <c r="N207" t="e">
        <v>#REF!</v>
      </c>
      <c r="P207" t="e">
        <v>#REF!</v>
      </c>
      <c r="S207" t="e">
        <v>#REF!</v>
      </c>
      <c r="T207" t="e">
        <v>#REF!</v>
      </c>
      <c r="U207" t="e">
        <v>#REF!</v>
      </c>
      <c r="V207" t="e">
        <v>#REF!</v>
      </c>
      <c r="W207" t="e">
        <v>#REF!</v>
      </c>
      <c r="X207" t="e">
        <v>#REF!</v>
      </c>
      <c r="Y207" t="e">
        <v>#REF!</v>
      </c>
      <c r="Z207" t="e">
        <v>#REF!</v>
      </c>
      <c r="AA207" t="e">
        <v>#REF!</v>
      </c>
      <c r="AB207" t="e">
        <v>#REF!</v>
      </c>
      <c r="AC207" t="e">
        <v>#REF!</v>
      </c>
      <c r="AD207" t="e">
        <v>#REF!</v>
      </c>
      <c r="AE207" t="e">
        <v>#REF!</v>
      </c>
      <c r="AF207" t="e">
        <v>#REF!</v>
      </c>
      <c r="AG207" t="e">
        <v>#REF!</v>
      </c>
      <c r="AH207" t="e">
        <v>#REF!</v>
      </c>
      <c r="AI207" t="e">
        <v>#REF!</v>
      </c>
      <c r="AJ207" t="e">
        <v>#REF!</v>
      </c>
      <c r="AK207" t="e">
        <v>#REF!</v>
      </c>
      <c r="AL207" t="e">
        <v>#REF!</v>
      </c>
    </row>
    <row r="208" spans="2:38">
      <c r="B208" s="51" t="e">
        <v>#REF!</v>
      </c>
      <c r="C208" t="e">
        <v>#REF!</v>
      </c>
      <c r="D208" t="e">
        <v>#REF!</v>
      </c>
      <c r="G208" t="e">
        <v>#REF!</v>
      </c>
      <c r="I208" t="e">
        <v>#REF!</v>
      </c>
      <c r="J208" t="e">
        <v>#REF!</v>
      </c>
      <c r="K208" t="e">
        <v>#REF!</v>
      </c>
      <c r="L208" t="e">
        <v>#REF!</v>
      </c>
      <c r="M208" t="e">
        <v>#REF!</v>
      </c>
      <c r="N208" t="e">
        <v>#REF!</v>
      </c>
      <c r="P208" t="e">
        <v>#REF!</v>
      </c>
      <c r="S208" t="e">
        <v>#REF!</v>
      </c>
      <c r="T208" t="e">
        <v>#REF!</v>
      </c>
      <c r="U208" t="e">
        <v>#REF!</v>
      </c>
      <c r="V208" t="e">
        <v>#REF!</v>
      </c>
      <c r="W208" t="e">
        <v>#REF!</v>
      </c>
      <c r="X208" t="e">
        <v>#REF!</v>
      </c>
      <c r="Y208" t="e">
        <v>#REF!</v>
      </c>
      <c r="Z208" t="e">
        <v>#REF!</v>
      </c>
      <c r="AA208" t="e">
        <v>#REF!</v>
      </c>
      <c r="AB208" t="e">
        <v>#REF!</v>
      </c>
      <c r="AC208" t="e">
        <v>#REF!</v>
      </c>
      <c r="AD208" t="e">
        <v>#REF!</v>
      </c>
      <c r="AE208" t="e">
        <v>#REF!</v>
      </c>
      <c r="AF208" t="e">
        <v>#REF!</v>
      </c>
      <c r="AG208" t="e">
        <v>#REF!</v>
      </c>
      <c r="AH208" t="e">
        <v>#REF!</v>
      </c>
      <c r="AI208" t="e">
        <v>#REF!</v>
      </c>
      <c r="AJ208" t="e">
        <v>#REF!</v>
      </c>
      <c r="AK208" t="e">
        <v>#REF!</v>
      </c>
      <c r="AL208" t="e">
        <v>#REF!</v>
      </c>
    </row>
    <row r="209" spans="2:38">
      <c r="B209" s="51" t="e">
        <v>#REF!</v>
      </c>
      <c r="C209" t="e">
        <v>#REF!</v>
      </c>
      <c r="D209" t="e">
        <v>#REF!</v>
      </c>
      <c r="G209" t="e">
        <v>#REF!</v>
      </c>
      <c r="I209" t="e">
        <v>#REF!</v>
      </c>
      <c r="J209" t="e">
        <v>#REF!</v>
      </c>
      <c r="K209" t="e">
        <v>#REF!</v>
      </c>
      <c r="L209" t="e">
        <v>#REF!</v>
      </c>
      <c r="M209" t="e">
        <v>#REF!</v>
      </c>
      <c r="N209" t="e">
        <v>#REF!</v>
      </c>
      <c r="P209" t="e">
        <v>#REF!</v>
      </c>
      <c r="S209" t="e">
        <v>#REF!</v>
      </c>
      <c r="T209" t="e">
        <v>#REF!</v>
      </c>
      <c r="U209" t="e">
        <v>#REF!</v>
      </c>
      <c r="V209" t="e">
        <v>#REF!</v>
      </c>
      <c r="W209" t="e">
        <v>#REF!</v>
      </c>
      <c r="X209" t="e">
        <v>#REF!</v>
      </c>
      <c r="Y209" t="e">
        <v>#REF!</v>
      </c>
      <c r="Z209" t="e">
        <v>#REF!</v>
      </c>
      <c r="AA209" t="e">
        <v>#REF!</v>
      </c>
      <c r="AB209" t="e">
        <v>#REF!</v>
      </c>
      <c r="AC209" t="e">
        <v>#REF!</v>
      </c>
      <c r="AD209" t="e">
        <v>#REF!</v>
      </c>
      <c r="AE209" t="e">
        <v>#REF!</v>
      </c>
      <c r="AF209" t="e">
        <v>#REF!</v>
      </c>
      <c r="AG209" t="e">
        <v>#REF!</v>
      </c>
      <c r="AH209" t="e">
        <v>#REF!</v>
      </c>
      <c r="AI209" t="e">
        <v>#REF!</v>
      </c>
      <c r="AJ209" t="e">
        <v>#REF!</v>
      </c>
      <c r="AK209" t="e">
        <v>#REF!</v>
      </c>
      <c r="AL209" t="e">
        <v>#REF!</v>
      </c>
    </row>
    <row r="210" spans="2:38">
      <c r="B210" s="51" t="e">
        <v>#REF!</v>
      </c>
      <c r="C210" t="e">
        <v>#REF!</v>
      </c>
      <c r="D210" t="e">
        <v>#REF!</v>
      </c>
      <c r="G210" t="e">
        <v>#REF!</v>
      </c>
      <c r="I210" t="e">
        <v>#REF!</v>
      </c>
      <c r="J210" t="e">
        <v>#REF!</v>
      </c>
      <c r="K210" t="e">
        <v>#REF!</v>
      </c>
      <c r="L210" t="e">
        <v>#REF!</v>
      </c>
      <c r="M210" t="e">
        <v>#REF!</v>
      </c>
      <c r="N210" t="e">
        <v>#REF!</v>
      </c>
      <c r="P210" t="e">
        <v>#REF!</v>
      </c>
      <c r="S210" t="e">
        <v>#REF!</v>
      </c>
      <c r="T210" t="e">
        <v>#REF!</v>
      </c>
      <c r="U210" t="e">
        <v>#REF!</v>
      </c>
      <c r="V210" t="e">
        <v>#REF!</v>
      </c>
      <c r="W210" t="e">
        <v>#REF!</v>
      </c>
      <c r="X210" t="e">
        <v>#REF!</v>
      </c>
      <c r="Y210" t="e">
        <v>#REF!</v>
      </c>
      <c r="Z210" t="e">
        <v>#REF!</v>
      </c>
      <c r="AA210" t="e">
        <v>#REF!</v>
      </c>
      <c r="AB210" t="e">
        <v>#REF!</v>
      </c>
      <c r="AC210" t="e">
        <v>#REF!</v>
      </c>
      <c r="AD210" t="e">
        <v>#REF!</v>
      </c>
      <c r="AE210" t="e">
        <v>#REF!</v>
      </c>
      <c r="AF210" t="e">
        <v>#REF!</v>
      </c>
      <c r="AG210" t="e">
        <v>#REF!</v>
      </c>
      <c r="AH210" t="e">
        <v>#REF!</v>
      </c>
      <c r="AI210" t="e">
        <v>#REF!</v>
      </c>
      <c r="AJ210" t="e">
        <v>#REF!</v>
      </c>
      <c r="AK210" t="e">
        <v>#REF!</v>
      </c>
      <c r="AL210" t="e">
        <v>#REF!</v>
      </c>
    </row>
    <row r="211" spans="2:38">
      <c r="B211" s="51" t="e">
        <v>#REF!</v>
      </c>
      <c r="C211" t="e">
        <v>#REF!</v>
      </c>
      <c r="D211" t="e">
        <v>#REF!</v>
      </c>
      <c r="G211" t="e">
        <v>#REF!</v>
      </c>
      <c r="I211" t="e">
        <v>#REF!</v>
      </c>
      <c r="J211" t="e">
        <v>#REF!</v>
      </c>
      <c r="K211" t="e">
        <v>#REF!</v>
      </c>
      <c r="L211" t="e">
        <v>#REF!</v>
      </c>
      <c r="M211" t="e">
        <v>#REF!</v>
      </c>
      <c r="N211" t="e">
        <v>#REF!</v>
      </c>
      <c r="P211" t="e">
        <v>#REF!</v>
      </c>
      <c r="S211" t="e">
        <v>#REF!</v>
      </c>
      <c r="T211" t="e">
        <v>#REF!</v>
      </c>
      <c r="U211" t="e">
        <v>#REF!</v>
      </c>
      <c r="V211" t="e">
        <v>#REF!</v>
      </c>
      <c r="W211" t="e">
        <v>#REF!</v>
      </c>
      <c r="X211" t="e">
        <v>#REF!</v>
      </c>
      <c r="Y211" t="e">
        <v>#REF!</v>
      </c>
      <c r="Z211" t="e">
        <v>#REF!</v>
      </c>
      <c r="AA211" t="e">
        <v>#REF!</v>
      </c>
      <c r="AB211" t="e">
        <v>#REF!</v>
      </c>
      <c r="AC211" t="e">
        <v>#REF!</v>
      </c>
      <c r="AD211" t="e">
        <v>#REF!</v>
      </c>
      <c r="AE211" t="e">
        <v>#REF!</v>
      </c>
      <c r="AF211" t="e">
        <v>#REF!</v>
      </c>
      <c r="AG211" t="e">
        <v>#REF!</v>
      </c>
      <c r="AH211" t="e">
        <v>#REF!</v>
      </c>
      <c r="AI211" t="e">
        <v>#REF!</v>
      </c>
      <c r="AJ211" t="e">
        <v>#REF!</v>
      </c>
      <c r="AK211" t="e">
        <v>#REF!</v>
      </c>
      <c r="AL211" t="e">
        <v>#REF!</v>
      </c>
    </row>
    <row r="212" spans="2:38">
      <c r="B212" s="51" t="e">
        <v>#REF!</v>
      </c>
      <c r="C212" t="e">
        <v>#REF!</v>
      </c>
      <c r="D212" t="e">
        <v>#REF!</v>
      </c>
      <c r="G212" t="e">
        <v>#REF!</v>
      </c>
      <c r="I212" t="e">
        <v>#REF!</v>
      </c>
      <c r="J212" t="e">
        <v>#REF!</v>
      </c>
      <c r="K212" t="e">
        <v>#REF!</v>
      </c>
      <c r="L212" t="e">
        <v>#REF!</v>
      </c>
      <c r="M212" t="e">
        <v>#REF!</v>
      </c>
      <c r="N212" t="e">
        <v>#REF!</v>
      </c>
      <c r="P212" t="e">
        <v>#REF!</v>
      </c>
      <c r="S212" t="e">
        <v>#REF!</v>
      </c>
      <c r="T212" t="e">
        <v>#REF!</v>
      </c>
      <c r="U212" t="e">
        <v>#REF!</v>
      </c>
      <c r="V212" t="e">
        <v>#REF!</v>
      </c>
      <c r="W212" t="e">
        <v>#REF!</v>
      </c>
      <c r="X212" t="e">
        <v>#REF!</v>
      </c>
      <c r="Y212" t="e">
        <v>#REF!</v>
      </c>
      <c r="Z212" t="e">
        <v>#REF!</v>
      </c>
      <c r="AA212" t="e">
        <v>#REF!</v>
      </c>
      <c r="AB212" t="e">
        <v>#REF!</v>
      </c>
      <c r="AC212" t="e">
        <v>#REF!</v>
      </c>
      <c r="AD212" t="e">
        <v>#REF!</v>
      </c>
      <c r="AE212" t="e">
        <v>#REF!</v>
      </c>
      <c r="AF212" t="e">
        <v>#REF!</v>
      </c>
      <c r="AG212" t="e">
        <v>#REF!</v>
      </c>
      <c r="AH212" t="e">
        <v>#REF!</v>
      </c>
      <c r="AI212" t="e">
        <v>#REF!</v>
      </c>
      <c r="AJ212" t="e">
        <v>#REF!</v>
      </c>
      <c r="AK212" t="e">
        <v>#REF!</v>
      </c>
      <c r="AL212" t="e">
        <v>#REF!</v>
      </c>
    </row>
    <row r="213" spans="2:38">
      <c r="B213" s="51" t="e">
        <v>#REF!</v>
      </c>
      <c r="C213" t="e">
        <v>#REF!</v>
      </c>
      <c r="D213" t="e">
        <v>#REF!</v>
      </c>
      <c r="G213" t="e">
        <v>#REF!</v>
      </c>
      <c r="I213" t="e">
        <v>#REF!</v>
      </c>
      <c r="J213" t="e">
        <v>#REF!</v>
      </c>
      <c r="K213" t="e">
        <v>#REF!</v>
      </c>
      <c r="L213" t="e">
        <v>#REF!</v>
      </c>
      <c r="M213" t="e">
        <v>#REF!</v>
      </c>
      <c r="N213" t="e">
        <v>#REF!</v>
      </c>
      <c r="P213" t="e">
        <v>#REF!</v>
      </c>
      <c r="S213" t="e">
        <v>#REF!</v>
      </c>
      <c r="T213" t="e">
        <v>#REF!</v>
      </c>
      <c r="U213" t="e">
        <v>#REF!</v>
      </c>
      <c r="V213" t="e">
        <v>#REF!</v>
      </c>
      <c r="W213" t="e">
        <v>#REF!</v>
      </c>
      <c r="X213" t="e">
        <v>#REF!</v>
      </c>
      <c r="Y213" t="e">
        <v>#REF!</v>
      </c>
      <c r="Z213" t="e">
        <v>#REF!</v>
      </c>
      <c r="AA213" t="e">
        <v>#REF!</v>
      </c>
      <c r="AB213" t="e">
        <v>#REF!</v>
      </c>
      <c r="AC213" t="e">
        <v>#REF!</v>
      </c>
      <c r="AD213" t="e">
        <v>#REF!</v>
      </c>
      <c r="AE213" t="e">
        <v>#REF!</v>
      </c>
      <c r="AF213" t="e">
        <v>#REF!</v>
      </c>
      <c r="AG213" t="e">
        <v>#REF!</v>
      </c>
      <c r="AH213" t="e">
        <v>#REF!</v>
      </c>
      <c r="AI213" t="e">
        <v>#REF!</v>
      </c>
      <c r="AJ213" t="e">
        <v>#REF!</v>
      </c>
      <c r="AK213" t="e">
        <v>#REF!</v>
      </c>
      <c r="AL213" t="e">
        <v>#REF!</v>
      </c>
    </row>
    <row r="214" spans="2:38">
      <c r="B214" s="51" t="e">
        <v>#REF!</v>
      </c>
      <c r="C214" t="e">
        <v>#REF!</v>
      </c>
      <c r="D214" t="e">
        <v>#REF!</v>
      </c>
      <c r="G214" t="e">
        <v>#REF!</v>
      </c>
      <c r="I214" t="e">
        <v>#REF!</v>
      </c>
      <c r="J214" t="e">
        <v>#REF!</v>
      </c>
      <c r="K214" t="e">
        <v>#REF!</v>
      </c>
      <c r="L214" t="e">
        <v>#REF!</v>
      </c>
      <c r="M214" t="e">
        <v>#REF!</v>
      </c>
      <c r="N214" t="e">
        <v>#REF!</v>
      </c>
      <c r="P214" t="e">
        <v>#REF!</v>
      </c>
      <c r="S214" t="e">
        <v>#REF!</v>
      </c>
      <c r="T214" t="e">
        <v>#REF!</v>
      </c>
      <c r="U214" t="e">
        <v>#REF!</v>
      </c>
      <c r="V214" t="e">
        <v>#REF!</v>
      </c>
      <c r="W214" t="e">
        <v>#REF!</v>
      </c>
      <c r="X214" t="e">
        <v>#REF!</v>
      </c>
      <c r="Y214" t="e">
        <v>#REF!</v>
      </c>
      <c r="Z214" t="e">
        <v>#REF!</v>
      </c>
      <c r="AA214" t="e">
        <v>#REF!</v>
      </c>
      <c r="AB214" t="e">
        <v>#REF!</v>
      </c>
      <c r="AC214" t="e">
        <v>#REF!</v>
      </c>
      <c r="AD214" t="e">
        <v>#REF!</v>
      </c>
      <c r="AE214" t="e">
        <v>#REF!</v>
      </c>
      <c r="AF214" t="e">
        <v>#REF!</v>
      </c>
      <c r="AG214" t="e">
        <v>#REF!</v>
      </c>
      <c r="AH214" t="e">
        <v>#REF!</v>
      </c>
      <c r="AI214" t="e">
        <v>#REF!</v>
      </c>
      <c r="AJ214" t="e">
        <v>#REF!</v>
      </c>
      <c r="AK214" t="e">
        <v>#REF!</v>
      </c>
      <c r="AL214" t="e">
        <v>#REF!</v>
      </c>
    </row>
    <row r="215" spans="2:38">
      <c r="B215" s="51" t="e">
        <v>#REF!</v>
      </c>
      <c r="C215" t="e">
        <v>#REF!</v>
      </c>
      <c r="D215" t="e">
        <v>#REF!</v>
      </c>
      <c r="G215" t="e">
        <v>#REF!</v>
      </c>
      <c r="I215" t="e">
        <v>#REF!</v>
      </c>
      <c r="J215" t="e">
        <v>#REF!</v>
      </c>
      <c r="K215" t="e">
        <v>#REF!</v>
      </c>
      <c r="L215" t="e">
        <v>#REF!</v>
      </c>
      <c r="M215" t="e">
        <v>#REF!</v>
      </c>
      <c r="N215" t="e">
        <v>#REF!</v>
      </c>
      <c r="P215" t="e">
        <v>#REF!</v>
      </c>
      <c r="S215" t="e">
        <v>#REF!</v>
      </c>
      <c r="T215" t="e">
        <v>#REF!</v>
      </c>
      <c r="U215" t="e">
        <v>#REF!</v>
      </c>
      <c r="V215" t="e">
        <v>#REF!</v>
      </c>
      <c r="W215" t="e">
        <v>#REF!</v>
      </c>
      <c r="X215" t="e">
        <v>#REF!</v>
      </c>
      <c r="Y215" t="e">
        <v>#REF!</v>
      </c>
      <c r="Z215" t="e">
        <v>#REF!</v>
      </c>
      <c r="AA215" t="e">
        <v>#REF!</v>
      </c>
      <c r="AB215" t="e">
        <v>#REF!</v>
      </c>
      <c r="AC215" t="e">
        <v>#REF!</v>
      </c>
      <c r="AD215" t="e">
        <v>#REF!</v>
      </c>
      <c r="AE215" t="e">
        <v>#REF!</v>
      </c>
      <c r="AF215" t="e">
        <v>#REF!</v>
      </c>
      <c r="AG215" t="e">
        <v>#REF!</v>
      </c>
      <c r="AH215" t="e">
        <v>#REF!</v>
      </c>
      <c r="AI215" t="e">
        <v>#REF!</v>
      </c>
      <c r="AJ215" t="e">
        <v>#REF!</v>
      </c>
      <c r="AK215" t="e">
        <v>#REF!</v>
      </c>
      <c r="AL215" t="e">
        <v>#REF!</v>
      </c>
    </row>
    <row r="216" spans="2:38">
      <c r="B216" s="51" t="e">
        <v>#REF!</v>
      </c>
      <c r="C216" t="e">
        <v>#REF!</v>
      </c>
      <c r="D216" t="e">
        <v>#REF!</v>
      </c>
      <c r="G216" t="e">
        <v>#REF!</v>
      </c>
      <c r="I216" t="e">
        <v>#REF!</v>
      </c>
      <c r="J216" t="e">
        <v>#REF!</v>
      </c>
      <c r="K216" t="e">
        <v>#REF!</v>
      </c>
      <c r="L216" t="e">
        <v>#REF!</v>
      </c>
      <c r="M216" t="e">
        <v>#REF!</v>
      </c>
      <c r="N216" t="e">
        <v>#REF!</v>
      </c>
      <c r="P216" t="e">
        <v>#REF!</v>
      </c>
      <c r="S216" t="e">
        <v>#REF!</v>
      </c>
      <c r="T216" t="e">
        <v>#REF!</v>
      </c>
      <c r="U216" t="e">
        <v>#REF!</v>
      </c>
      <c r="V216" t="e">
        <v>#REF!</v>
      </c>
      <c r="W216" t="e">
        <v>#REF!</v>
      </c>
      <c r="X216" t="e">
        <v>#REF!</v>
      </c>
      <c r="Y216" t="e">
        <v>#REF!</v>
      </c>
      <c r="Z216" t="e">
        <v>#REF!</v>
      </c>
      <c r="AA216" t="e">
        <v>#REF!</v>
      </c>
      <c r="AB216" t="e">
        <v>#REF!</v>
      </c>
      <c r="AC216" t="e">
        <v>#REF!</v>
      </c>
      <c r="AD216" t="e">
        <v>#REF!</v>
      </c>
      <c r="AE216" t="e">
        <v>#REF!</v>
      </c>
      <c r="AF216" t="e">
        <v>#REF!</v>
      </c>
      <c r="AG216" t="e">
        <v>#REF!</v>
      </c>
      <c r="AH216" t="e">
        <v>#REF!</v>
      </c>
      <c r="AI216" t="e">
        <v>#REF!</v>
      </c>
      <c r="AJ216" t="e">
        <v>#REF!</v>
      </c>
      <c r="AK216" t="e">
        <v>#REF!</v>
      </c>
      <c r="AL216" t="e">
        <v>#REF!</v>
      </c>
    </row>
    <row r="217" spans="2:38">
      <c r="B217" s="51" t="e">
        <v>#REF!</v>
      </c>
      <c r="C217" t="e">
        <v>#REF!</v>
      </c>
      <c r="D217" t="e">
        <v>#REF!</v>
      </c>
      <c r="G217" t="e">
        <v>#REF!</v>
      </c>
      <c r="I217" t="e">
        <v>#REF!</v>
      </c>
      <c r="J217" t="e">
        <v>#REF!</v>
      </c>
      <c r="K217" t="e">
        <v>#REF!</v>
      </c>
      <c r="L217" t="e">
        <v>#REF!</v>
      </c>
      <c r="M217" t="e">
        <v>#REF!</v>
      </c>
      <c r="N217" t="e">
        <v>#REF!</v>
      </c>
      <c r="P217" t="e">
        <v>#REF!</v>
      </c>
      <c r="S217" t="e">
        <v>#REF!</v>
      </c>
      <c r="T217" t="e">
        <v>#REF!</v>
      </c>
      <c r="U217" t="e">
        <v>#REF!</v>
      </c>
      <c r="V217" t="e">
        <v>#REF!</v>
      </c>
      <c r="W217" t="e">
        <v>#REF!</v>
      </c>
      <c r="X217" t="e">
        <v>#REF!</v>
      </c>
      <c r="Y217" t="e">
        <v>#REF!</v>
      </c>
      <c r="Z217" t="e">
        <v>#REF!</v>
      </c>
      <c r="AA217" t="e">
        <v>#REF!</v>
      </c>
      <c r="AB217" t="e">
        <v>#REF!</v>
      </c>
      <c r="AC217" t="e">
        <v>#REF!</v>
      </c>
      <c r="AD217" t="e">
        <v>#REF!</v>
      </c>
      <c r="AE217" t="e">
        <v>#REF!</v>
      </c>
      <c r="AF217" t="e">
        <v>#REF!</v>
      </c>
      <c r="AG217" t="e">
        <v>#REF!</v>
      </c>
      <c r="AH217" t="e">
        <v>#REF!</v>
      </c>
      <c r="AI217" t="e">
        <v>#REF!</v>
      </c>
      <c r="AJ217" t="e">
        <v>#REF!</v>
      </c>
      <c r="AK217" t="e">
        <v>#REF!</v>
      </c>
      <c r="AL217" t="e">
        <v>#REF!</v>
      </c>
    </row>
    <row r="218" spans="2:38">
      <c r="B218" s="51" t="e">
        <v>#REF!</v>
      </c>
      <c r="C218" t="e">
        <v>#REF!</v>
      </c>
      <c r="D218" t="e">
        <v>#REF!</v>
      </c>
      <c r="G218" t="e">
        <v>#REF!</v>
      </c>
      <c r="I218" t="e">
        <v>#REF!</v>
      </c>
      <c r="J218" t="e">
        <v>#REF!</v>
      </c>
      <c r="K218" t="e">
        <v>#REF!</v>
      </c>
      <c r="L218" t="e">
        <v>#REF!</v>
      </c>
      <c r="M218" t="e">
        <v>#REF!</v>
      </c>
      <c r="N218" t="e">
        <v>#REF!</v>
      </c>
      <c r="P218" t="e">
        <v>#REF!</v>
      </c>
      <c r="S218" t="e">
        <v>#REF!</v>
      </c>
      <c r="T218" t="e">
        <v>#REF!</v>
      </c>
      <c r="U218" t="e">
        <v>#REF!</v>
      </c>
      <c r="V218" t="e">
        <v>#REF!</v>
      </c>
      <c r="W218" t="e">
        <v>#REF!</v>
      </c>
      <c r="X218" t="e">
        <v>#REF!</v>
      </c>
      <c r="Y218" t="e">
        <v>#REF!</v>
      </c>
      <c r="Z218" t="e">
        <v>#REF!</v>
      </c>
      <c r="AA218" t="e">
        <v>#REF!</v>
      </c>
      <c r="AB218" t="e">
        <v>#REF!</v>
      </c>
      <c r="AC218" t="e">
        <v>#REF!</v>
      </c>
      <c r="AD218" t="e">
        <v>#REF!</v>
      </c>
      <c r="AE218" t="e">
        <v>#REF!</v>
      </c>
      <c r="AF218" t="e">
        <v>#REF!</v>
      </c>
      <c r="AG218" t="e">
        <v>#REF!</v>
      </c>
      <c r="AH218" t="e">
        <v>#REF!</v>
      </c>
      <c r="AI218" t="e">
        <v>#REF!</v>
      </c>
      <c r="AJ218" t="e">
        <v>#REF!</v>
      </c>
      <c r="AK218" t="e">
        <v>#REF!</v>
      </c>
      <c r="AL218" t="e">
        <v>#REF!</v>
      </c>
    </row>
    <row r="219" spans="2:38">
      <c r="B219" s="51" t="e">
        <v>#REF!</v>
      </c>
      <c r="C219" t="e">
        <v>#REF!</v>
      </c>
      <c r="D219" t="e">
        <v>#REF!</v>
      </c>
      <c r="G219" t="e">
        <v>#REF!</v>
      </c>
      <c r="I219" t="e">
        <v>#REF!</v>
      </c>
      <c r="J219" t="e">
        <v>#REF!</v>
      </c>
      <c r="K219" t="e">
        <v>#REF!</v>
      </c>
      <c r="L219" t="e">
        <v>#REF!</v>
      </c>
      <c r="M219" t="e">
        <v>#REF!</v>
      </c>
      <c r="N219" t="e">
        <v>#REF!</v>
      </c>
      <c r="P219" t="e">
        <v>#REF!</v>
      </c>
      <c r="S219" t="e">
        <v>#REF!</v>
      </c>
      <c r="T219" t="e">
        <v>#REF!</v>
      </c>
      <c r="U219" t="e">
        <v>#REF!</v>
      </c>
      <c r="V219" t="e">
        <v>#REF!</v>
      </c>
      <c r="W219" t="e">
        <v>#REF!</v>
      </c>
      <c r="X219" t="e">
        <v>#REF!</v>
      </c>
      <c r="Y219" t="e">
        <v>#REF!</v>
      </c>
      <c r="Z219" t="e">
        <v>#REF!</v>
      </c>
      <c r="AA219" t="e">
        <v>#REF!</v>
      </c>
      <c r="AB219" t="e">
        <v>#REF!</v>
      </c>
      <c r="AC219" t="e">
        <v>#REF!</v>
      </c>
      <c r="AD219" t="e">
        <v>#REF!</v>
      </c>
      <c r="AE219" t="e">
        <v>#REF!</v>
      </c>
      <c r="AF219" t="e">
        <v>#REF!</v>
      </c>
      <c r="AG219" t="e">
        <v>#REF!</v>
      </c>
      <c r="AH219" t="e">
        <v>#REF!</v>
      </c>
      <c r="AI219" t="e">
        <v>#REF!</v>
      </c>
      <c r="AJ219" t="e">
        <v>#REF!</v>
      </c>
      <c r="AK219" t="e">
        <v>#REF!</v>
      </c>
      <c r="AL219" t="e">
        <v>#REF!</v>
      </c>
    </row>
    <row r="220" spans="2:38">
      <c r="B220" s="51" t="e">
        <v>#REF!</v>
      </c>
      <c r="C220" t="e">
        <v>#REF!</v>
      </c>
      <c r="D220" t="e">
        <v>#REF!</v>
      </c>
      <c r="G220" t="e">
        <v>#REF!</v>
      </c>
      <c r="I220" t="e">
        <v>#REF!</v>
      </c>
      <c r="J220" t="e">
        <v>#REF!</v>
      </c>
      <c r="K220" t="e">
        <v>#REF!</v>
      </c>
      <c r="L220" t="e">
        <v>#REF!</v>
      </c>
      <c r="M220" t="e">
        <v>#REF!</v>
      </c>
      <c r="N220" t="e">
        <v>#REF!</v>
      </c>
      <c r="P220" t="e">
        <v>#REF!</v>
      </c>
      <c r="S220" t="e">
        <v>#REF!</v>
      </c>
      <c r="T220" t="e">
        <v>#REF!</v>
      </c>
      <c r="U220" t="e">
        <v>#REF!</v>
      </c>
      <c r="V220" t="e">
        <v>#REF!</v>
      </c>
      <c r="W220" t="e">
        <v>#REF!</v>
      </c>
      <c r="X220" t="e">
        <v>#REF!</v>
      </c>
      <c r="Y220" t="e">
        <v>#REF!</v>
      </c>
      <c r="Z220" t="e">
        <v>#REF!</v>
      </c>
      <c r="AA220" t="e">
        <v>#REF!</v>
      </c>
      <c r="AB220" t="e">
        <v>#REF!</v>
      </c>
      <c r="AC220" t="e">
        <v>#REF!</v>
      </c>
      <c r="AD220" t="e">
        <v>#REF!</v>
      </c>
      <c r="AE220" t="e">
        <v>#REF!</v>
      </c>
      <c r="AF220" t="e">
        <v>#REF!</v>
      </c>
      <c r="AG220" t="e">
        <v>#REF!</v>
      </c>
      <c r="AH220" t="e">
        <v>#REF!</v>
      </c>
      <c r="AI220" t="e">
        <v>#REF!</v>
      </c>
      <c r="AJ220" t="e">
        <v>#REF!</v>
      </c>
      <c r="AK220" t="e">
        <v>#REF!</v>
      </c>
      <c r="AL220" t="e">
        <v>#REF!</v>
      </c>
    </row>
    <row r="221" spans="2:38">
      <c r="B221" s="51" t="e">
        <v>#REF!</v>
      </c>
      <c r="C221" t="e">
        <v>#REF!</v>
      </c>
      <c r="D221" t="e">
        <v>#REF!</v>
      </c>
      <c r="G221" t="e">
        <v>#REF!</v>
      </c>
      <c r="I221" t="e">
        <v>#REF!</v>
      </c>
      <c r="J221" t="e">
        <v>#REF!</v>
      </c>
      <c r="K221" t="e">
        <v>#REF!</v>
      </c>
      <c r="L221" t="e">
        <v>#REF!</v>
      </c>
      <c r="M221" t="e">
        <v>#REF!</v>
      </c>
      <c r="N221" t="e">
        <v>#REF!</v>
      </c>
      <c r="P221" t="e">
        <v>#REF!</v>
      </c>
      <c r="S221" t="e">
        <v>#REF!</v>
      </c>
      <c r="T221" t="e">
        <v>#REF!</v>
      </c>
      <c r="U221" t="e">
        <v>#REF!</v>
      </c>
      <c r="V221" t="e">
        <v>#REF!</v>
      </c>
      <c r="W221" t="e">
        <v>#REF!</v>
      </c>
      <c r="X221" t="e">
        <v>#REF!</v>
      </c>
      <c r="Y221" t="e">
        <v>#REF!</v>
      </c>
      <c r="Z221" t="e">
        <v>#REF!</v>
      </c>
      <c r="AA221" t="e">
        <v>#REF!</v>
      </c>
      <c r="AB221" t="e">
        <v>#REF!</v>
      </c>
      <c r="AC221" t="e">
        <v>#REF!</v>
      </c>
      <c r="AD221" t="e">
        <v>#REF!</v>
      </c>
      <c r="AE221" t="e">
        <v>#REF!</v>
      </c>
      <c r="AF221" t="e">
        <v>#REF!</v>
      </c>
      <c r="AG221" t="e">
        <v>#REF!</v>
      </c>
      <c r="AH221" t="e">
        <v>#REF!</v>
      </c>
      <c r="AI221" t="e">
        <v>#REF!</v>
      </c>
      <c r="AJ221" t="e">
        <v>#REF!</v>
      </c>
      <c r="AK221" t="e">
        <v>#REF!</v>
      </c>
      <c r="AL221" t="e">
        <v>#REF!</v>
      </c>
    </row>
    <row r="222" spans="2:38">
      <c r="B222" s="51" t="e">
        <v>#REF!</v>
      </c>
      <c r="C222" t="e">
        <v>#REF!</v>
      </c>
      <c r="D222" t="e">
        <v>#REF!</v>
      </c>
      <c r="G222" t="e">
        <v>#REF!</v>
      </c>
      <c r="I222" t="e">
        <v>#REF!</v>
      </c>
      <c r="J222" t="e">
        <v>#REF!</v>
      </c>
      <c r="K222" t="e">
        <v>#REF!</v>
      </c>
      <c r="L222" t="e">
        <v>#REF!</v>
      </c>
      <c r="M222" t="e">
        <v>#REF!</v>
      </c>
      <c r="N222" t="e">
        <v>#REF!</v>
      </c>
      <c r="P222" t="e">
        <v>#REF!</v>
      </c>
      <c r="S222" t="e">
        <v>#REF!</v>
      </c>
      <c r="T222" t="e">
        <v>#REF!</v>
      </c>
      <c r="U222" t="e">
        <v>#REF!</v>
      </c>
      <c r="V222" t="e">
        <v>#REF!</v>
      </c>
      <c r="W222" t="e">
        <v>#REF!</v>
      </c>
      <c r="X222" t="e">
        <v>#REF!</v>
      </c>
      <c r="Y222" t="e">
        <v>#REF!</v>
      </c>
      <c r="Z222" t="e">
        <v>#REF!</v>
      </c>
      <c r="AA222" t="e">
        <v>#REF!</v>
      </c>
      <c r="AB222" t="e">
        <v>#REF!</v>
      </c>
      <c r="AC222" t="e">
        <v>#REF!</v>
      </c>
      <c r="AD222" t="e">
        <v>#REF!</v>
      </c>
      <c r="AE222" t="e">
        <v>#REF!</v>
      </c>
      <c r="AF222" t="e">
        <v>#REF!</v>
      </c>
      <c r="AG222" t="e">
        <v>#REF!</v>
      </c>
      <c r="AH222" t="e">
        <v>#REF!</v>
      </c>
      <c r="AI222" t="e">
        <v>#REF!</v>
      </c>
      <c r="AJ222" t="e">
        <v>#REF!</v>
      </c>
      <c r="AK222" t="e">
        <v>#REF!</v>
      </c>
      <c r="AL222" t="e">
        <v>#REF!</v>
      </c>
    </row>
    <row r="223" spans="2:38">
      <c r="B223" s="51" t="e">
        <v>#REF!</v>
      </c>
      <c r="C223" t="e">
        <v>#REF!</v>
      </c>
      <c r="D223" t="e">
        <v>#REF!</v>
      </c>
      <c r="G223" t="e">
        <v>#REF!</v>
      </c>
      <c r="I223" t="e">
        <v>#REF!</v>
      </c>
      <c r="J223" t="e">
        <v>#REF!</v>
      </c>
      <c r="K223" t="e">
        <v>#REF!</v>
      </c>
      <c r="L223" t="e">
        <v>#REF!</v>
      </c>
      <c r="M223" t="e">
        <v>#REF!</v>
      </c>
      <c r="N223" t="e">
        <v>#REF!</v>
      </c>
      <c r="P223" t="e">
        <v>#REF!</v>
      </c>
      <c r="S223" t="e">
        <v>#REF!</v>
      </c>
      <c r="T223" t="e">
        <v>#REF!</v>
      </c>
      <c r="U223" t="e">
        <v>#REF!</v>
      </c>
      <c r="V223" t="e">
        <v>#REF!</v>
      </c>
      <c r="W223" t="e">
        <v>#REF!</v>
      </c>
      <c r="X223" t="e">
        <v>#REF!</v>
      </c>
      <c r="Y223" t="e">
        <v>#REF!</v>
      </c>
      <c r="Z223" t="e">
        <v>#REF!</v>
      </c>
      <c r="AA223" t="e">
        <v>#REF!</v>
      </c>
      <c r="AB223" t="e">
        <v>#REF!</v>
      </c>
      <c r="AC223" t="e">
        <v>#REF!</v>
      </c>
      <c r="AD223" t="e">
        <v>#REF!</v>
      </c>
      <c r="AE223" t="e">
        <v>#REF!</v>
      </c>
      <c r="AF223" t="e">
        <v>#REF!</v>
      </c>
      <c r="AG223" t="e">
        <v>#REF!</v>
      </c>
      <c r="AH223" t="e">
        <v>#REF!</v>
      </c>
      <c r="AI223" t="e">
        <v>#REF!</v>
      </c>
      <c r="AJ223" t="e">
        <v>#REF!</v>
      </c>
      <c r="AK223" t="e">
        <v>#REF!</v>
      </c>
      <c r="AL223" t="e">
        <v>#REF!</v>
      </c>
    </row>
    <row r="224" spans="2:38">
      <c r="B224" s="51" t="e">
        <v>#REF!</v>
      </c>
      <c r="C224" t="e">
        <v>#REF!</v>
      </c>
      <c r="D224" t="e">
        <v>#REF!</v>
      </c>
      <c r="G224" t="e">
        <v>#REF!</v>
      </c>
      <c r="I224" t="e">
        <v>#REF!</v>
      </c>
      <c r="J224" t="e">
        <v>#REF!</v>
      </c>
      <c r="K224" t="e">
        <v>#REF!</v>
      </c>
      <c r="L224" t="e">
        <v>#REF!</v>
      </c>
      <c r="M224" t="e">
        <v>#REF!</v>
      </c>
      <c r="N224" t="e">
        <v>#REF!</v>
      </c>
      <c r="P224" t="e">
        <v>#REF!</v>
      </c>
      <c r="S224" t="e">
        <v>#REF!</v>
      </c>
      <c r="T224" t="e">
        <v>#REF!</v>
      </c>
      <c r="U224" t="e">
        <v>#REF!</v>
      </c>
      <c r="V224" t="e">
        <v>#REF!</v>
      </c>
      <c r="W224" t="e">
        <v>#REF!</v>
      </c>
      <c r="X224" t="e">
        <v>#REF!</v>
      </c>
      <c r="Y224" t="e">
        <v>#REF!</v>
      </c>
      <c r="Z224" t="e">
        <v>#REF!</v>
      </c>
      <c r="AA224" t="e">
        <v>#REF!</v>
      </c>
      <c r="AB224" t="e">
        <v>#REF!</v>
      </c>
      <c r="AC224" t="e">
        <v>#REF!</v>
      </c>
      <c r="AD224" t="e">
        <v>#REF!</v>
      </c>
      <c r="AE224" t="e">
        <v>#REF!</v>
      </c>
      <c r="AF224" t="e">
        <v>#REF!</v>
      </c>
      <c r="AG224" t="e">
        <v>#REF!</v>
      </c>
      <c r="AH224" t="e">
        <v>#REF!</v>
      </c>
      <c r="AI224" t="e">
        <v>#REF!</v>
      </c>
      <c r="AJ224" t="e">
        <v>#REF!</v>
      </c>
      <c r="AK224" t="e">
        <v>#REF!</v>
      </c>
      <c r="AL224" t="e">
        <v>#REF!</v>
      </c>
    </row>
    <row r="225" spans="2:38">
      <c r="B225" s="51" t="e">
        <v>#REF!</v>
      </c>
      <c r="C225" t="e">
        <v>#REF!</v>
      </c>
      <c r="D225" t="e">
        <v>#REF!</v>
      </c>
      <c r="G225" t="e">
        <v>#REF!</v>
      </c>
      <c r="I225" t="e">
        <v>#REF!</v>
      </c>
      <c r="J225" t="e">
        <v>#REF!</v>
      </c>
      <c r="K225" t="e">
        <v>#REF!</v>
      </c>
      <c r="L225" t="e">
        <v>#REF!</v>
      </c>
      <c r="M225" t="e">
        <v>#REF!</v>
      </c>
      <c r="N225" t="e">
        <v>#REF!</v>
      </c>
      <c r="P225" t="e">
        <v>#REF!</v>
      </c>
      <c r="S225" t="e">
        <v>#REF!</v>
      </c>
      <c r="T225" t="e">
        <v>#REF!</v>
      </c>
      <c r="U225" t="e">
        <v>#REF!</v>
      </c>
      <c r="V225" t="e">
        <v>#REF!</v>
      </c>
      <c r="W225" t="e">
        <v>#REF!</v>
      </c>
      <c r="X225" t="e">
        <v>#REF!</v>
      </c>
      <c r="Y225" t="e">
        <v>#REF!</v>
      </c>
      <c r="Z225" t="e">
        <v>#REF!</v>
      </c>
      <c r="AA225" t="e">
        <v>#REF!</v>
      </c>
      <c r="AB225" t="e">
        <v>#REF!</v>
      </c>
      <c r="AC225" t="e">
        <v>#REF!</v>
      </c>
      <c r="AD225" t="e">
        <v>#REF!</v>
      </c>
      <c r="AE225" t="e">
        <v>#REF!</v>
      </c>
      <c r="AF225" t="e">
        <v>#REF!</v>
      </c>
      <c r="AG225" t="e">
        <v>#REF!</v>
      </c>
      <c r="AH225" t="e">
        <v>#REF!</v>
      </c>
      <c r="AI225" t="e">
        <v>#REF!</v>
      </c>
      <c r="AJ225" t="e">
        <v>#REF!</v>
      </c>
      <c r="AK225" t="e">
        <v>#REF!</v>
      </c>
      <c r="AL225" t="e">
        <v>#REF!</v>
      </c>
    </row>
    <row r="226" spans="2:38">
      <c r="B226" s="51" t="e">
        <v>#REF!</v>
      </c>
      <c r="C226" t="e">
        <v>#REF!</v>
      </c>
      <c r="D226" t="e">
        <v>#REF!</v>
      </c>
      <c r="G226" t="e">
        <v>#REF!</v>
      </c>
      <c r="I226" t="e">
        <v>#REF!</v>
      </c>
      <c r="J226" t="e">
        <v>#REF!</v>
      </c>
      <c r="K226" t="e">
        <v>#REF!</v>
      </c>
      <c r="L226" t="e">
        <v>#REF!</v>
      </c>
      <c r="M226" t="e">
        <v>#REF!</v>
      </c>
      <c r="N226" t="e">
        <v>#REF!</v>
      </c>
      <c r="P226" t="e">
        <v>#REF!</v>
      </c>
      <c r="S226" t="e">
        <v>#REF!</v>
      </c>
      <c r="T226" t="e">
        <v>#REF!</v>
      </c>
      <c r="U226" t="e">
        <v>#REF!</v>
      </c>
      <c r="V226" t="e">
        <v>#REF!</v>
      </c>
      <c r="W226" t="e">
        <v>#REF!</v>
      </c>
      <c r="X226" t="e">
        <v>#REF!</v>
      </c>
      <c r="Y226" t="e">
        <v>#REF!</v>
      </c>
      <c r="Z226" t="e">
        <v>#REF!</v>
      </c>
      <c r="AA226" t="e">
        <v>#REF!</v>
      </c>
      <c r="AB226" t="e">
        <v>#REF!</v>
      </c>
      <c r="AC226" t="e">
        <v>#REF!</v>
      </c>
      <c r="AD226" t="e">
        <v>#REF!</v>
      </c>
      <c r="AE226" t="e">
        <v>#REF!</v>
      </c>
      <c r="AF226" t="e">
        <v>#REF!</v>
      </c>
      <c r="AG226" t="e">
        <v>#REF!</v>
      </c>
      <c r="AH226" t="e">
        <v>#REF!</v>
      </c>
      <c r="AI226" t="e">
        <v>#REF!</v>
      </c>
      <c r="AJ226" t="e">
        <v>#REF!</v>
      </c>
      <c r="AK226" t="e">
        <v>#REF!</v>
      </c>
      <c r="AL226" t="e">
        <v>#REF!</v>
      </c>
    </row>
    <row r="227" spans="2:38">
      <c r="B227" s="51" t="e">
        <v>#REF!</v>
      </c>
      <c r="C227" t="e">
        <v>#REF!</v>
      </c>
      <c r="D227" t="e">
        <v>#REF!</v>
      </c>
      <c r="G227" t="e">
        <v>#REF!</v>
      </c>
      <c r="I227" t="e">
        <v>#REF!</v>
      </c>
      <c r="J227" t="e">
        <v>#REF!</v>
      </c>
      <c r="K227" t="e">
        <v>#REF!</v>
      </c>
      <c r="L227" t="e">
        <v>#REF!</v>
      </c>
      <c r="M227" t="e">
        <v>#REF!</v>
      </c>
      <c r="N227" t="e">
        <v>#REF!</v>
      </c>
      <c r="P227" t="e">
        <v>#REF!</v>
      </c>
      <c r="S227" t="e">
        <v>#REF!</v>
      </c>
      <c r="T227" t="e">
        <v>#REF!</v>
      </c>
      <c r="U227" t="e">
        <v>#REF!</v>
      </c>
      <c r="V227" t="e">
        <v>#REF!</v>
      </c>
      <c r="W227" t="e">
        <v>#REF!</v>
      </c>
      <c r="X227" t="e">
        <v>#REF!</v>
      </c>
      <c r="Y227" t="e">
        <v>#REF!</v>
      </c>
      <c r="Z227" t="e">
        <v>#REF!</v>
      </c>
      <c r="AA227" t="e">
        <v>#REF!</v>
      </c>
      <c r="AB227" t="e">
        <v>#REF!</v>
      </c>
      <c r="AC227" t="e">
        <v>#REF!</v>
      </c>
      <c r="AD227" t="e">
        <v>#REF!</v>
      </c>
      <c r="AE227" t="e">
        <v>#REF!</v>
      </c>
      <c r="AF227" t="e">
        <v>#REF!</v>
      </c>
      <c r="AG227" t="e">
        <v>#REF!</v>
      </c>
      <c r="AH227" t="e">
        <v>#REF!</v>
      </c>
      <c r="AI227" t="e">
        <v>#REF!</v>
      </c>
      <c r="AJ227" t="e">
        <v>#REF!</v>
      </c>
      <c r="AK227" t="e">
        <v>#REF!</v>
      </c>
      <c r="AL227" t="e">
        <v>#REF!</v>
      </c>
    </row>
    <row r="228" spans="2:38">
      <c r="B228" s="51" t="e">
        <v>#REF!</v>
      </c>
      <c r="C228" t="e">
        <v>#REF!</v>
      </c>
      <c r="D228" t="e">
        <v>#REF!</v>
      </c>
      <c r="G228" t="e">
        <v>#REF!</v>
      </c>
      <c r="I228" t="e">
        <v>#REF!</v>
      </c>
      <c r="J228" t="e">
        <v>#REF!</v>
      </c>
      <c r="K228" t="e">
        <v>#REF!</v>
      </c>
      <c r="L228" t="e">
        <v>#REF!</v>
      </c>
      <c r="M228" t="e">
        <v>#REF!</v>
      </c>
      <c r="N228" t="e">
        <v>#REF!</v>
      </c>
      <c r="P228" t="e">
        <v>#REF!</v>
      </c>
      <c r="S228" t="e">
        <v>#REF!</v>
      </c>
      <c r="T228" t="e">
        <v>#REF!</v>
      </c>
      <c r="U228" t="e">
        <v>#REF!</v>
      </c>
      <c r="V228" t="e">
        <v>#REF!</v>
      </c>
      <c r="W228" t="e">
        <v>#REF!</v>
      </c>
      <c r="X228" t="e">
        <v>#REF!</v>
      </c>
      <c r="Y228" t="e">
        <v>#REF!</v>
      </c>
      <c r="Z228" t="e">
        <v>#REF!</v>
      </c>
      <c r="AA228" t="e">
        <v>#REF!</v>
      </c>
      <c r="AB228" t="e">
        <v>#REF!</v>
      </c>
      <c r="AC228" t="e">
        <v>#REF!</v>
      </c>
      <c r="AD228" t="e">
        <v>#REF!</v>
      </c>
      <c r="AE228" t="e">
        <v>#REF!</v>
      </c>
      <c r="AF228" t="e">
        <v>#REF!</v>
      </c>
      <c r="AG228" t="e">
        <v>#REF!</v>
      </c>
      <c r="AH228" t="e">
        <v>#REF!</v>
      </c>
      <c r="AI228" t="e">
        <v>#REF!</v>
      </c>
      <c r="AJ228" t="e">
        <v>#REF!</v>
      </c>
      <c r="AK228" t="e">
        <v>#REF!</v>
      </c>
      <c r="AL228" t="e">
        <v>#REF!</v>
      </c>
    </row>
    <row r="229" spans="2:38">
      <c r="B229" s="51" t="e">
        <v>#REF!</v>
      </c>
      <c r="C229" t="e">
        <v>#REF!</v>
      </c>
      <c r="D229" t="e">
        <v>#REF!</v>
      </c>
      <c r="G229" t="e">
        <v>#REF!</v>
      </c>
      <c r="I229" t="e">
        <v>#REF!</v>
      </c>
      <c r="J229" t="e">
        <v>#REF!</v>
      </c>
      <c r="K229" t="e">
        <v>#REF!</v>
      </c>
      <c r="L229" t="e">
        <v>#REF!</v>
      </c>
      <c r="M229" t="e">
        <v>#REF!</v>
      </c>
      <c r="N229" t="e">
        <v>#REF!</v>
      </c>
      <c r="P229" t="e">
        <v>#REF!</v>
      </c>
      <c r="S229" t="e">
        <v>#REF!</v>
      </c>
      <c r="T229" t="e">
        <v>#REF!</v>
      </c>
      <c r="U229" t="e">
        <v>#REF!</v>
      </c>
      <c r="V229" t="e">
        <v>#REF!</v>
      </c>
      <c r="W229" t="e">
        <v>#REF!</v>
      </c>
      <c r="X229" t="e">
        <v>#REF!</v>
      </c>
      <c r="Y229" t="e">
        <v>#REF!</v>
      </c>
      <c r="Z229" t="e">
        <v>#REF!</v>
      </c>
      <c r="AA229" t="e">
        <v>#REF!</v>
      </c>
      <c r="AB229" t="e">
        <v>#REF!</v>
      </c>
      <c r="AC229" t="e">
        <v>#REF!</v>
      </c>
      <c r="AD229" t="e">
        <v>#REF!</v>
      </c>
      <c r="AE229" t="e">
        <v>#REF!</v>
      </c>
      <c r="AF229" t="e">
        <v>#REF!</v>
      </c>
      <c r="AG229" t="e">
        <v>#REF!</v>
      </c>
      <c r="AH229" t="e">
        <v>#REF!</v>
      </c>
      <c r="AI229" t="e">
        <v>#REF!</v>
      </c>
      <c r="AJ229" t="e">
        <v>#REF!</v>
      </c>
      <c r="AK229" t="e">
        <v>#REF!</v>
      </c>
      <c r="AL229" t="e">
        <v>#REF!</v>
      </c>
    </row>
    <row r="230" spans="2:38">
      <c r="B230" s="51" t="e">
        <v>#REF!</v>
      </c>
      <c r="C230" t="e">
        <v>#REF!</v>
      </c>
      <c r="D230" t="e">
        <v>#REF!</v>
      </c>
      <c r="G230" t="e">
        <v>#REF!</v>
      </c>
      <c r="I230" t="e">
        <v>#REF!</v>
      </c>
      <c r="J230" t="e">
        <v>#REF!</v>
      </c>
      <c r="K230" t="e">
        <v>#REF!</v>
      </c>
      <c r="L230" t="e">
        <v>#REF!</v>
      </c>
      <c r="M230" t="e">
        <v>#REF!</v>
      </c>
      <c r="N230" t="e">
        <v>#REF!</v>
      </c>
      <c r="P230" t="e">
        <v>#REF!</v>
      </c>
      <c r="S230" t="e">
        <v>#REF!</v>
      </c>
      <c r="T230" t="e">
        <v>#REF!</v>
      </c>
      <c r="U230" t="e">
        <v>#REF!</v>
      </c>
      <c r="V230" t="e">
        <v>#REF!</v>
      </c>
      <c r="W230" t="e">
        <v>#REF!</v>
      </c>
      <c r="X230" t="e">
        <v>#REF!</v>
      </c>
      <c r="Y230" t="e">
        <v>#REF!</v>
      </c>
      <c r="Z230" t="e">
        <v>#REF!</v>
      </c>
      <c r="AA230" t="e">
        <v>#REF!</v>
      </c>
      <c r="AB230" t="e">
        <v>#REF!</v>
      </c>
      <c r="AC230" t="e">
        <v>#REF!</v>
      </c>
      <c r="AD230" t="e">
        <v>#REF!</v>
      </c>
      <c r="AE230" t="e">
        <v>#REF!</v>
      </c>
      <c r="AF230" t="e">
        <v>#REF!</v>
      </c>
      <c r="AG230" t="e">
        <v>#REF!</v>
      </c>
      <c r="AH230" t="e">
        <v>#REF!</v>
      </c>
      <c r="AI230" t="e">
        <v>#REF!</v>
      </c>
      <c r="AJ230" t="e">
        <v>#REF!</v>
      </c>
      <c r="AK230" t="e">
        <v>#REF!</v>
      </c>
      <c r="AL230" t="e">
        <v>#REF!</v>
      </c>
    </row>
    <row r="231" spans="2:38">
      <c r="B231" s="51" t="e">
        <v>#REF!</v>
      </c>
      <c r="C231" t="e">
        <v>#REF!</v>
      </c>
      <c r="D231" t="e">
        <v>#REF!</v>
      </c>
      <c r="G231" t="e">
        <v>#REF!</v>
      </c>
      <c r="I231" t="e">
        <v>#REF!</v>
      </c>
      <c r="J231" t="e">
        <v>#REF!</v>
      </c>
      <c r="K231" t="e">
        <v>#REF!</v>
      </c>
      <c r="L231" t="e">
        <v>#REF!</v>
      </c>
      <c r="M231" t="e">
        <v>#REF!</v>
      </c>
      <c r="N231" t="e">
        <v>#REF!</v>
      </c>
      <c r="P231" t="e">
        <v>#REF!</v>
      </c>
      <c r="S231" t="e">
        <v>#REF!</v>
      </c>
      <c r="T231" t="e">
        <v>#REF!</v>
      </c>
      <c r="U231" t="e">
        <v>#REF!</v>
      </c>
      <c r="V231" t="e">
        <v>#REF!</v>
      </c>
      <c r="W231" t="e">
        <v>#REF!</v>
      </c>
      <c r="X231" t="e">
        <v>#REF!</v>
      </c>
      <c r="Y231" t="e">
        <v>#REF!</v>
      </c>
      <c r="Z231" t="e">
        <v>#REF!</v>
      </c>
      <c r="AA231" t="e">
        <v>#REF!</v>
      </c>
      <c r="AB231" t="e">
        <v>#REF!</v>
      </c>
      <c r="AC231" t="e">
        <v>#REF!</v>
      </c>
      <c r="AD231" t="e">
        <v>#REF!</v>
      </c>
      <c r="AE231" t="e">
        <v>#REF!</v>
      </c>
      <c r="AF231" t="e">
        <v>#REF!</v>
      </c>
      <c r="AG231" t="e">
        <v>#REF!</v>
      </c>
      <c r="AH231" t="e">
        <v>#REF!</v>
      </c>
      <c r="AI231" t="e">
        <v>#REF!</v>
      </c>
      <c r="AJ231" t="e">
        <v>#REF!</v>
      </c>
      <c r="AK231" t="e">
        <v>#REF!</v>
      </c>
      <c r="AL231" t="e">
        <v>#REF!</v>
      </c>
    </row>
    <row r="232" spans="2:38">
      <c r="B232" s="51" t="e">
        <v>#REF!</v>
      </c>
      <c r="C232" t="e">
        <v>#REF!</v>
      </c>
      <c r="D232" t="e">
        <v>#REF!</v>
      </c>
      <c r="G232" t="e">
        <v>#REF!</v>
      </c>
      <c r="I232" t="e">
        <v>#REF!</v>
      </c>
      <c r="J232" t="e">
        <v>#REF!</v>
      </c>
      <c r="K232" t="e">
        <v>#REF!</v>
      </c>
      <c r="L232" t="e">
        <v>#REF!</v>
      </c>
      <c r="M232" t="e">
        <v>#REF!</v>
      </c>
      <c r="N232" t="e">
        <v>#REF!</v>
      </c>
      <c r="P232" t="e">
        <v>#REF!</v>
      </c>
      <c r="S232" t="e">
        <v>#REF!</v>
      </c>
      <c r="T232" t="e">
        <v>#REF!</v>
      </c>
      <c r="U232" t="e">
        <v>#REF!</v>
      </c>
      <c r="V232" t="e">
        <v>#REF!</v>
      </c>
      <c r="W232" t="e">
        <v>#REF!</v>
      </c>
      <c r="X232" t="e">
        <v>#REF!</v>
      </c>
      <c r="Y232" t="e">
        <v>#REF!</v>
      </c>
      <c r="Z232" t="e">
        <v>#REF!</v>
      </c>
      <c r="AA232" t="e">
        <v>#REF!</v>
      </c>
      <c r="AB232" t="e">
        <v>#REF!</v>
      </c>
      <c r="AC232" t="e">
        <v>#REF!</v>
      </c>
      <c r="AD232" t="e">
        <v>#REF!</v>
      </c>
      <c r="AE232" t="e">
        <v>#REF!</v>
      </c>
      <c r="AF232" t="e">
        <v>#REF!</v>
      </c>
      <c r="AG232" t="e">
        <v>#REF!</v>
      </c>
      <c r="AH232" t="e">
        <v>#REF!</v>
      </c>
      <c r="AI232" t="e">
        <v>#REF!</v>
      </c>
      <c r="AJ232" t="e">
        <v>#REF!</v>
      </c>
      <c r="AK232" t="e">
        <v>#REF!</v>
      </c>
      <c r="AL232" t="e">
        <v>#REF!</v>
      </c>
    </row>
    <row r="233" spans="2:38">
      <c r="B233" s="51" t="e">
        <v>#REF!</v>
      </c>
      <c r="C233" t="e">
        <v>#REF!</v>
      </c>
      <c r="D233" t="e">
        <v>#REF!</v>
      </c>
      <c r="G233" t="e">
        <v>#REF!</v>
      </c>
      <c r="I233" t="e">
        <v>#REF!</v>
      </c>
      <c r="J233" t="e">
        <v>#REF!</v>
      </c>
      <c r="K233" t="e">
        <v>#REF!</v>
      </c>
      <c r="L233" t="e">
        <v>#REF!</v>
      </c>
      <c r="M233" t="e">
        <v>#REF!</v>
      </c>
      <c r="N233" t="e">
        <v>#REF!</v>
      </c>
      <c r="P233" t="e">
        <v>#REF!</v>
      </c>
      <c r="S233" t="e">
        <v>#REF!</v>
      </c>
      <c r="T233" t="e">
        <v>#REF!</v>
      </c>
      <c r="U233" t="e">
        <v>#REF!</v>
      </c>
      <c r="V233" t="e">
        <v>#REF!</v>
      </c>
      <c r="W233" t="e">
        <v>#REF!</v>
      </c>
      <c r="X233" t="e">
        <v>#REF!</v>
      </c>
      <c r="Y233" t="e">
        <v>#REF!</v>
      </c>
      <c r="Z233" t="e">
        <v>#REF!</v>
      </c>
      <c r="AA233" t="e">
        <v>#REF!</v>
      </c>
      <c r="AB233" t="e">
        <v>#REF!</v>
      </c>
      <c r="AC233" t="e">
        <v>#REF!</v>
      </c>
      <c r="AD233" t="e">
        <v>#REF!</v>
      </c>
      <c r="AE233" t="e">
        <v>#REF!</v>
      </c>
      <c r="AF233" t="e">
        <v>#REF!</v>
      </c>
      <c r="AG233" t="e">
        <v>#REF!</v>
      </c>
      <c r="AH233" t="e">
        <v>#REF!</v>
      </c>
      <c r="AI233" t="e">
        <v>#REF!</v>
      </c>
      <c r="AJ233" t="e">
        <v>#REF!</v>
      </c>
      <c r="AK233" t="e">
        <v>#REF!</v>
      </c>
      <c r="AL233" t="e">
        <v>#REF!</v>
      </c>
    </row>
    <row r="234" spans="2:38">
      <c r="B234" s="51" t="e">
        <v>#REF!</v>
      </c>
      <c r="C234" t="e">
        <v>#REF!</v>
      </c>
      <c r="D234" t="e">
        <v>#REF!</v>
      </c>
      <c r="G234" t="e">
        <v>#REF!</v>
      </c>
      <c r="I234" t="e">
        <v>#REF!</v>
      </c>
      <c r="J234" t="e">
        <v>#REF!</v>
      </c>
      <c r="K234" t="e">
        <v>#REF!</v>
      </c>
      <c r="L234" t="e">
        <v>#REF!</v>
      </c>
      <c r="M234" t="e">
        <v>#REF!</v>
      </c>
      <c r="N234" t="e">
        <v>#REF!</v>
      </c>
      <c r="P234" t="e">
        <v>#REF!</v>
      </c>
      <c r="S234" t="e">
        <v>#REF!</v>
      </c>
      <c r="T234" t="e">
        <v>#REF!</v>
      </c>
      <c r="U234" t="e">
        <v>#REF!</v>
      </c>
      <c r="V234" t="e">
        <v>#REF!</v>
      </c>
      <c r="W234" t="e">
        <v>#REF!</v>
      </c>
      <c r="X234" t="e">
        <v>#REF!</v>
      </c>
      <c r="Y234" t="e">
        <v>#REF!</v>
      </c>
      <c r="Z234" t="e">
        <v>#REF!</v>
      </c>
      <c r="AA234" t="e">
        <v>#REF!</v>
      </c>
      <c r="AB234" t="e">
        <v>#REF!</v>
      </c>
      <c r="AC234" t="e">
        <v>#REF!</v>
      </c>
      <c r="AD234" t="e">
        <v>#REF!</v>
      </c>
      <c r="AE234" t="e">
        <v>#REF!</v>
      </c>
      <c r="AF234" t="e">
        <v>#REF!</v>
      </c>
      <c r="AG234" t="e">
        <v>#REF!</v>
      </c>
      <c r="AH234" t="e">
        <v>#REF!</v>
      </c>
      <c r="AI234" t="e">
        <v>#REF!</v>
      </c>
      <c r="AJ234" t="e">
        <v>#REF!</v>
      </c>
      <c r="AK234" t="e">
        <v>#REF!</v>
      </c>
      <c r="AL234" t="e">
        <v>#REF!</v>
      </c>
    </row>
    <row r="235" spans="2:38">
      <c r="B235" s="51" t="e">
        <v>#REF!</v>
      </c>
      <c r="C235" t="e">
        <v>#REF!</v>
      </c>
      <c r="D235" t="e">
        <v>#REF!</v>
      </c>
      <c r="G235" t="e">
        <v>#REF!</v>
      </c>
      <c r="I235" t="e">
        <v>#REF!</v>
      </c>
      <c r="J235" t="e">
        <v>#REF!</v>
      </c>
      <c r="K235" t="e">
        <v>#REF!</v>
      </c>
      <c r="L235" t="e">
        <v>#REF!</v>
      </c>
      <c r="M235" t="e">
        <v>#REF!</v>
      </c>
      <c r="N235" t="e">
        <v>#REF!</v>
      </c>
      <c r="P235" t="e">
        <v>#REF!</v>
      </c>
      <c r="S235" t="e">
        <v>#REF!</v>
      </c>
      <c r="T235" t="e">
        <v>#REF!</v>
      </c>
      <c r="U235" t="e">
        <v>#REF!</v>
      </c>
      <c r="V235" t="e">
        <v>#REF!</v>
      </c>
      <c r="W235" t="e">
        <v>#REF!</v>
      </c>
      <c r="X235" t="e">
        <v>#REF!</v>
      </c>
      <c r="Y235" t="e">
        <v>#REF!</v>
      </c>
      <c r="Z235" t="e">
        <v>#REF!</v>
      </c>
      <c r="AA235" t="e">
        <v>#REF!</v>
      </c>
      <c r="AB235" t="e">
        <v>#REF!</v>
      </c>
      <c r="AC235" t="e">
        <v>#REF!</v>
      </c>
      <c r="AD235" t="e">
        <v>#REF!</v>
      </c>
      <c r="AE235" t="e">
        <v>#REF!</v>
      </c>
      <c r="AF235" t="e">
        <v>#REF!</v>
      </c>
      <c r="AG235" t="e">
        <v>#REF!</v>
      </c>
      <c r="AH235" t="e">
        <v>#REF!</v>
      </c>
      <c r="AI235" t="e">
        <v>#REF!</v>
      </c>
      <c r="AJ235" t="e">
        <v>#REF!</v>
      </c>
      <c r="AK235" t="e">
        <v>#REF!</v>
      </c>
      <c r="AL235" t="e">
        <v>#REF!</v>
      </c>
    </row>
    <row r="236" spans="2:38">
      <c r="B236" s="51" t="e">
        <v>#REF!</v>
      </c>
      <c r="C236" t="e">
        <v>#REF!</v>
      </c>
      <c r="D236" t="e">
        <v>#REF!</v>
      </c>
      <c r="G236" t="e">
        <v>#REF!</v>
      </c>
      <c r="I236" t="e">
        <v>#REF!</v>
      </c>
      <c r="J236" t="e">
        <v>#REF!</v>
      </c>
      <c r="K236" t="e">
        <v>#REF!</v>
      </c>
      <c r="L236" t="e">
        <v>#REF!</v>
      </c>
      <c r="M236" t="e">
        <v>#REF!</v>
      </c>
      <c r="N236" t="e">
        <v>#REF!</v>
      </c>
      <c r="P236" t="e">
        <v>#REF!</v>
      </c>
      <c r="S236" t="e">
        <v>#REF!</v>
      </c>
      <c r="T236" t="e">
        <v>#REF!</v>
      </c>
      <c r="U236" t="e">
        <v>#REF!</v>
      </c>
      <c r="V236" t="e">
        <v>#REF!</v>
      </c>
      <c r="W236" t="e">
        <v>#REF!</v>
      </c>
      <c r="X236" t="e">
        <v>#REF!</v>
      </c>
      <c r="Y236" t="e">
        <v>#REF!</v>
      </c>
      <c r="Z236" t="e">
        <v>#REF!</v>
      </c>
      <c r="AA236" t="e">
        <v>#REF!</v>
      </c>
      <c r="AB236" t="e">
        <v>#REF!</v>
      </c>
      <c r="AC236" t="e">
        <v>#REF!</v>
      </c>
      <c r="AD236" t="e">
        <v>#REF!</v>
      </c>
      <c r="AE236" t="e">
        <v>#REF!</v>
      </c>
      <c r="AF236" t="e">
        <v>#REF!</v>
      </c>
      <c r="AG236" t="e">
        <v>#REF!</v>
      </c>
      <c r="AH236" t="e">
        <v>#REF!</v>
      </c>
      <c r="AI236" t="e">
        <v>#REF!</v>
      </c>
      <c r="AJ236" t="e">
        <v>#REF!</v>
      </c>
      <c r="AK236" t="e">
        <v>#REF!</v>
      </c>
      <c r="AL236" t="e">
        <v>#REF!</v>
      </c>
    </row>
    <row r="237" spans="2:38">
      <c r="B237" s="51" t="e">
        <v>#REF!</v>
      </c>
      <c r="C237" t="e">
        <v>#REF!</v>
      </c>
      <c r="D237" t="e">
        <v>#REF!</v>
      </c>
      <c r="G237" t="e">
        <v>#REF!</v>
      </c>
      <c r="I237" t="e">
        <v>#REF!</v>
      </c>
      <c r="J237" t="e">
        <v>#REF!</v>
      </c>
      <c r="K237" t="e">
        <v>#REF!</v>
      </c>
      <c r="L237" t="e">
        <v>#REF!</v>
      </c>
      <c r="M237" t="e">
        <v>#REF!</v>
      </c>
      <c r="N237" t="e">
        <v>#REF!</v>
      </c>
      <c r="P237" t="e">
        <v>#REF!</v>
      </c>
      <c r="S237" t="e">
        <v>#REF!</v>
      </c>
      <c r="T237" t="e">
        <v>#REF!</v>
      </c>
      <c r="U237" t="e">
        <v>#REF!</v>
      </c>
      <c r="V237" t="e">
        <v>#REF!</v>
      </c>
      <c r="W237" t="e">
        <v>#REF!</v>
      </c>
      <c r="X237" t="e">
        <v>#REF!</v>
      </c>
      <c r="Y237" t="e">
        <v>#REF!</v>
      </c>
      <c r="Z237" t="e">
        <v>#REF!</v>
      </c>
      <c r="AA237" t="e">
        <v>#REF!</v>
      </c>
      <c r="AB237" t="e">
        <v>#REF!</v>
      </c>
      <c r="AC237" t="e">
        <v>#REF!</v>
      </c>
      <c r="AD237" t="e">
        <v>#REF!</v>
      </c>
      <c r="AE237" t="e">
        <v>#REF!</v>
      </c>
      <c r="AF237" t="e">
        <v>#REF!</v>
      </c>
      <c r="AG237" t="e">
        <v>#REF!</v>
      </c>
      <c r="AH237" t="e">
        <v>#REF!</v>
      </c>
      <c r="AI237" t="e">
        <v>#REF!</v>
      </c>
      <c r="AJ237" t="e">
        <v>#REF!</v>
      </c>
      <c r="AK237" t="e">
        <v>#REF!</v>
      </c>
      <c r="AL237" t="e">
        <v>#REF!</v>
      </c>
    </row>
    <row r="238" spans="2:38">
      <c r="B238" s="51" t="e">
        <v>#REF!</v>
      </c>
      <c r="C238" t="e">
        <v>#REF!</v>
      </c>
      <c r="D238" t="e">
        <v>#REF!</v>
      </c>
      <c r="G238" t="e">
        <v>#REF!</v>
      </c>
      <c r="I238" t="e">
        <v>#REF!</v>
      </c>
      <c r="J238" t="e">
        <v>#REF!</v>
      </c>
      <c r="K238" t="e">
        <v>#REF!</v>
      </c>
      <c r="L238" t="e">
        <v>#REF!</v>
      </c>
      <c r="M238" t="e">
        <v>#REF!</v>
      </c>
      <c r="N238" t="e">
        <v>#REF!</v>
      </c>
      <c r="P238" t="e">
        <v>#REF!</v>
      </c>
      <c r="S238" t="e">
        <v>#REF!</v>
      </c>
      <c r="T238" t="e">
        <v>#REF!</v>
      </c>
      <c r="U238" t="e">
        <v>#REF!</v>
      </c>
      <c r="V238" t="e">
        <v>#REF!</v>
      </c>
      <c r="W238" t="e">
        <v>#REF!</v>
      </c>
      <c r="X238" t="e">
        <v>#REF!</v>
      </c>
      <c r="Y238" t="e">
        <v>#REF!</v>
      </c>
      <c r="Z238" t="e">
        <v>#REF!</v>
      </c>
      <c r="AA238" t="e">
        <v>#REF!</v>
      </c>
      <c r="AB238" t="e">
        <v>#REF!</v>
      </c>
      <c r="AC238" t="e">
        <v>#REF!</v>
      </c>
      <c r="AD238" t="e">
        <v>#REF!</v>
      </c>
      <c r="AE238" t="e">
        <v>#REF!</v>
      </c>
      <c r="AF238" t="e">
        <v>#REF!</v>
      </c>
      <c r="AG238" t="e">
        <v>#REF!</v>
      </c>
      <c r="AH238" t="e">
        <v>#REF!</v>
      </c>
      <c r="AI238" t="e">
        <v>#REF!</v>
      </c>
      <c r="AJ238" t="e">
        <v>#REF!</v>
      </c>
      <c r="AK238" t="e">
        <v>#REF!</v>
      </c>
      <c r="AL238" t="e">
        <v>#REF!</v>
      </c>
    </row>
    <row r="239" spans="2:38">
      <c r="B239" s="51" t="e">
        <v>#REF!</v>
      </c>
      <c r="C239" t="e">
        <v>#REF!</v>
      </c>
      <c r="D239" t="e">
        <v>#REF!</v>
      </c>
      <c r="G239" t="e">
        <v>#REF!</v>
      </c>
      <c r="I239" t="e">
        <v>#REF!</v>
      </c>
      <c r="J239" t="e">
        <v>#REF!</v>
      </c>
      <c r="K239" t="e">
        <v>#REF!</v>
      </c>
      <c r="L239" t="e">
        <v>#REF!</v>
      </c>
      <c r="M239" t="e">
        <v>#REF!</v>
      </c>
      <c r="N239" t="e">
        <v>#REF!</v>
      </c>
      <c r="P239" t="e">
        <v>#REF!</v>
      </c>
      <c r="S239" t="e">
        <v>#REF!</v>
      </c>
      <c r="T239" t="e">
        <v>#REF!</v>
      </c>
      <c r="U239" t="e">
        <v>#REF!</v>
      </c>
      <c r="V239" t="e">
        <v>#REF!</v>
      </c>
      <c r="W239" t="e">
        <v>#REF!</v>
      </c>
      <c r="X239" t="e">
        <v>#REF!</v>
      </c>
      <c r="Y239" t="e">
        <v>#REF!</v>
      </c>
      <c r="Z239" t="e">
        <v>#REF!</v>
      </c>
      <c r="AA239" t="e">
        <v>#REF!</v>
      </c>
      <c r="AB239" t="e">
        <v>#REF!</v>
      </c>
      <c r="AC239" t="e">
        <v>#REF!</v>
      </c>
      <c r="AD239" t="e">
        <v>#REF!</v>
      </c>
      <c r="AE239" t="e">
        <v>#REF!</v>
      </c>
      <c r="AF239" t="e">
        <v>#REF!</v>
      </c>
      <c r="AG239" t="e">
        <v>#REF!</v>
      </c>
      <c r="AH239" t="e">
        <v>#REF!</v>
      </c>
      <c r="AI239" t="e">
        <v>#REF!</v>
      </c>
      <c r="AJ239" t="e">
        <v>#REF!</v>
      </c>
      <c r="AK239" t="e">
        <v>#REF!</v>
      </c>
      <c r="AL239" t="e">
        <v>#REF!</v>
      </c>
    </row>
    <row r="240" spans="2:38">
      <c r="B240" s="51" t="e">
        <v>#REF!</v>
      </c>
      <c r="C240" t="e">
        <v>#REF!</v>
      </c>
      <c r="D240" t="e">
        <v>#REF!</v>
      </c>
      <c r="G240" t="e">
        <v>#REF!</v>
      </c>
      <c r="I240" t="e">
        <v>#REF!</v>
      </c>
      <c r="J240" t="e">
        <v>#REF!</v>
      </c>
      <c r="K240" t="e">
        <v>#REF!</v>
      </c>
      <c r="L240" t="e">
        <v>#REF!</v>
      </c>
      <c r="M240" t="e">
        <v>#REF!</v>
      </c>
      <c r="N240" t="e">
        <v>#REF!</v>
      </c>
      <c r="P240" t="e">
        <v>#REF!</v>
      </c>
      <c r="S240" t="e">
        <v>#REF!</v>
      </c>
      <c r="T240" t="e">
        <v>#REF!</v>
      </c>
      <c r="U240" t="e">
        <v>#REF!</v>
      </c>
      <c r="V240" t="e">
        <v>#REF!</v>
      </c>
      <c r="W240" t="e">
        <v>#REF!</v>
      </c>
      <c r="X240" t="e">
        <v>#REF!</v>
      </c>
      <c r="Y240" t="e">
        <v>#REF!</v>
      </c>
      <c r="Z240" t="e">
        <v>#REF!</v>
      </c>
      <c r="AA240" t="e">
        <v>#REF!</v>
      </c>
      <c r="AB240" t="e">
        <v>#REF!</v>
      </c>
      <c r="AC240" t="e">
        <v>#REF!</v>
      </c>
      <c r="AD240" t="e">
        <v>#REF!</v>
      </c>
      <c r="AE240" t="e">
        <v>#REF!</v>
      </c>
      <c r="AF240" t="e">
        <v>#REF!</v>
      </c>
      <c r="AG240" t="e">
        <v>#REF!</v>
      </c>
      <c r="AH240" t="e">
        <v>#REF!</v>
      </c>
      <c r="AI240" t="e">
        <v>#REF!</v>
      </c>
      <c r="AJ240" t="e">
        <v>#REF!</v>
      </c>
      <c r="AK240" t="e">
        <v>#REF!</v>
      </c>
      <c r="AL240" t="e">
        <v>#REF!</v>
      </c>
    </row>
    <row r="241" spans="2:38">
      <c r="B241" s="51" t="e">
        <v>#REF!</v>
      </c>
      <c r="C241" t="e">
        <v>#REF!</v>
      </c>
      <c r="D241" t="e">
        <v>#REF!</v>
      </c>
      <c r="G241" t="e">
        <v>#REF!</v>
      </c>
      <c r="I241" t="e">
        <v>#REF!</v>
      </c>
      <c r="J241" t="e">
        <v>#REF!</v>
      </c>
      <c r="K241" t="e">
        <v>#REF!</v>
      </c>
      <c r="L241" t="e">
        <v>#REF!</v>
      </c>
      <c r="M241" t="e">
        <v>#REF!</v>
      </c>
      <c r="N241" t="e">
        <v>#REF!</v>
      </c>
      <c r="P241" t="e">
        <v>#REF!</v>
      </c>
      <c r="S241" t="e">
        <v>#REF!</v>
      </c>
      <c r="T241" t="e">
        <v>#REF!</v>
      </c>
      <c r="U241" t="e">
        <v>#REF!</v>
      </c>
      <c r="V241" t="e">
        <v>#REF!</v>
      </c>
      <c r="W241" t="e">
        <v>#REF!</v>
      </c>
      <c r="X241" t="e">
        <v>#REF!</v>
      </c>
      <c r="Y241" t="e">
        <v>#REF!</v>
      </c>
      <c r="Z241" t="e">
        <v>#REF!</v>
      </c>
      <c r="AA241" t="e">
        <v>#REF!</v>
      </c>
      <c r="AB241" t="e">
        <v>#REF!</v>
      </c>
      <c r="AC241" t="e">
        <v>#REF!</v>
      </c>
      <c r="AD241" t="e">
        <v>#REF!</v>
      </c>
      <c r="AE241" t="e">
        <v>#REF!</v>
      </c>
      <c r="AF241" t="e">
        <v>#REF!</v>
      </c>
      <c r="AG241" t="e">
        <v>#REF!</v>
      </c>
      <c r="AH241" t="e">
        <v>#REF!</v>
      </c>
      <c r="AI241" t="e">
        <v>#REF!</v>
      </c>
      <c r="AJ241" t="e">
        <v>#REF!</v>
      </c>
      <c r="AK241" t="e">
        <v>#REF!</v>
      </c>
      <c r="AL241" t="e">
        <v>#REF!</v>
      </c>
    </row>
    <row r="242" spans="2:38">
      <c r="B242" s="51" t="e">
        <v>#REF!</v>
      </c>
      <c r="C242" t="e">
        <v>#REF!</v>
      </c>
      <c r="D242" t="e">
        <v>#REF!</v>
      </c>
      <c r="G242" t="e">
        <v>#REF!</v>
      </c>
      <c r="I242" t="e">
        <v>#REF!</v>
      </c>
      <c r="J242" t="e">
        <v>#REF!</v>
      </c>
      <c r="K242" t="e">
        <v>#REF!</v>
      </c>
      <c r="L242" t="e">
        <v>#REF!</v>
      </c>
      <c r="M242" t="e">
        <v>#REF!</v>
      </c>
      <c r="N242" t="e">
        <v>#REF!</v>
      </c>
      <c r="P242" t="e">
        <v>#REF!</v>
      </c>
      <c r="S242" t="e">
        <v>#REF!</v>
      </c>
      <c r="T242" t="e">
        <v>#REF!</v>
      </c>
      <c r="U242" t="e">
        <v>#REF!</v>
      </c>
      <c r="V242" t="e">
        <v>#REF!</v>
      </c>
      <c r="W242" t="e">
        <v>#REF!</v>
      </c>
      <c r="X242" t="e">
        <v>#REF!</v>
      </c>
      <c r="Y242" t="e">
        <v>#REF!</v>
      </c>
      <c r="Z242" t="e">
        <v>#REF!</v>
      </c>
      <c r="AA242" t="e">
        <v>#REF!</v>
      </c>
      <c r="AB242" t="e">
        <v>#REF!</v>
      </c>
      <c r="AC242" t="e">
        <v>#REF!</v>
      </c>
      <c r="AD242" t="e">
        <v>#REF!</v>
      </c>
      <c r="AE242" t="e">
        <v>#REF!</v>
      </c>
      <c r="AF242" t="e">
        <v>#REF!</v>
      </c>
      <c r="AG242" t="e">
        <v>#REF!</v>
      </c>
      <c r="AH242" t="e">
        <v>#REF!</v>
      </c>
      <c r="AI242" t="e">
        <v>#REF!</v>
      </c>
      <c r="AJ242" t="e">
        <v>#REF!</v>
      </c>
      <c r="AK242" t="e">
        <v>#REF!</v>
      </c>
      <c r="AL242" t="e">
        <v>#REF!</v>
      </c>
    </row>
    <row r="243" spans="2:38">
      <c r="B243" s="51" t="e">
        <v>#REF!</v>
      </c>
      <c r="C243" t="e">
        <v>#REF!</v>
      </c>
      <c r="D243" t="e">
        <v>#REF!</v>
      </c>
      <c r="G243" t="e">
        <v>#REF!</v>
      </c>
      <c r="I243" t="e">
        <v>#REF!</v>
      </c>
      <c r="J243" t="e">
        <v>#REF!</v>
      </c>
      <c r="K243" t="e">
        <v>#REF!</v>
      </c>
      <c r="L243" t="e">
        <v>#REF!</v>
      </c>
      <c r="M243" t="e">
        <v>#REF!</v>
      </c>
      <c r="N243" t="e">
        <v>#REF!</v>
      </c>
      <c r="P243" t="e">
        <v>#REF!</v>
      </c>
      <c r="S243" t="e">
        <v>#REF!</v>
      </c>
      <c r="T243" t="e">
        <v>#REF!</v>
      </c>
      <c r="U243" t="e">
        <v>#REF!</v>
      </c>
      <c r="V243" t="e">
        <v>#REF!</v>
      </c>
      <c r="W243" t="e">
        <v>#REF!</v>
      </c>
      <c r="X243" t="e">
        <v>#REF!</v>
      </c>
      <c r="Y243" t="e">
        <v>#REF!</v>
      </c>
      <c r="Z243" t="e">
        <v>#REF!</v>
      </c>
      <c r="AA243" t="e">
        <v>#REF!</v>
      </c>
      <c r="AB243" t="e">
        <v>#REF!</v>
      </c>
      <c r="AC243" t="e">
        <v>#REF!</v>
      </c>
      <c r="AD243" t="e">
        <v>#REF!</v>
      </c>
      <c r="AE243" t="e">
        <v>#REF!</v>
      </c>
      <c r="AF243" t="e">
        <v>#REF!</v>
      </c>
      <c r="AG243" t="e">
        <v>#REF!</v>
      </c>
      <c r="AH243" t="e">
        <v>#REF!</v>
      </c>
      <c r="AI243" t="e">
        <v>#REF!</v>
      </c>
      <c r="AJ243" t="e">
        <v>#REF!</v>
      </c>
      <c r="AK243" t="e">
        <v>#REF!</v>
      </c>
      <c r="AL243" t="e">
        <v>#REF!</v>
      </c>
    </row>
    <row r="244" spans="2:38">
      <c r="B244" s="51" t="e">
        <v>#REF!</v>
      </c>
      <c r="C244" t="e">
        <v>#REF!</v>
      </c>
      <c r="D244" t="e">
        <v>#REF!</v>
      </c>
      <c r="G244" t="e">
        <v>#REF!</v>
      </c>
      <c r="I244" t="e">
        <v>#REF!</v>
      </c>
      <c r="J244" t="e">
        <v>#REF!</v>
      </c>
      <c r="K244" t="e">
        <v>#REF!</v>
      </c>
      <c r="L244" t="e">
        <v>#REF!</v>
      </c>
      <c r="M244" t="e">
        <v>#REF!</v>
      </c>
      <c r="N244" t="e">
        <v>#REF!</v>
      </c>
      <c r="P244" t="e">
        <v>#REF!</v>
      </c>
      <c r="S244" t="e">
        <v>#REF!</v>
      </c>
      <c r="T244" t="e">
        <v>#REF!</v>
      </c>
      <c r="U244" t="e">
        <v>#REF!</v>
      </c>
      <c r="V244" t="e">
        <v>#REF!</v>
      </c>
      <c r="W244" t="e">
        <v>#REF!</v>
      </c>
      <c r="X244" t="e">
        <v>#REF!</v>
      </c>
      <c r="Y244" t="e">
        <v>#REF!</v>
      </c>
      <c r="Z244" t="e">
        <v>#REF!</v>
      </c>
      <c r="AA244" t="e">
        <v>#REF!</v>
      </c>
      <c r="AB244" t="e">
        <v>#REF!</v>
      </c>
      <c r="AC244" t="e">
        <v>#REF!</v>
      </c>
      <c r="AD244" t="e">
        <v>#REF!</v>
      </c>
      <c r="AE244" t="e">
        <v>#REF!</v>
      </c>
      <c r="AF244" t="e">
        <v>#REF!</v>
      </c>
      <c r="AG244" t="e">
        <v>#REF!</v>
      </c>
      <c r="AH244" t="e">
        <v>#REF!</v>
      </c>
      <c r="AI244" t="e">
        <v>#REF!</v>
      </c>
      <c r="AJ244" t="e">
        <v>#REF!</v>
      </c>
      <c r="AK244" t="e">
        <v>#REF!</v>
      </c>
      <c r="AL244" t="e">
        <v>#REF!</v>
      </c>
    </row>
    <row r="245" spans="2:38">
      <c r="B245" s="51" t="e">
        <v>#REF!</v>
      </c>
      <c r="C245" t="e">
        <v>#REF!</v>
      </c>
      <c r="D245" t="e">
        <v>#REF!</v>
      </c>
      <c r="G245" t="e">
        <v>#REF!</v>
      </c>
      <c r="I245" t="e">
        <v>#REF!</v>
      </c>
      <c r="J245" t="e">
        <v>#REF!</v>
      </c>
      <c r="K245" t="e">
        <v>#REF!</v>
      </c>
      <c r="L245" t="e">
        <v>#REF!</v>
      </c>
      <c r="M245" t="e">
        <v>#REF!</v>
      </c>
      <c r="N245" t="e">
        <v>#REF!</v>
      </c>
      <c r="P245" t="e">
        <v>#REF!</v>
      </c>
      <c r="S245" t="e">
        <v>#REF!</v>
      </c>
      <c r="T245" t="e">
        <v>#REF!</v>
      </c>
      <c r="U245" t="e">
        <v>#REF!</v>
      </c>
      <c r="V245" t="e">
        <v>#REF!</v>
      </c>
      <c r="W245" t="e">
        <v>#REF!</v>
      </c>
      <c r="X245" t="e">
        <v>#REF!</v>
      </c>
      <c r="Y245" t="e">
        <v>#REF!</v>
      </c>
      <c r="Z245" t="e">
        <v>#REF!</v>
      </c>
      <c r="AA245" t="e">
        <v>#REF!</v>
      </c>
      <c r="AB245" t="e">
        <v>#REF!</v>
      </c>
      <c r="AC245" t="e">
        <v>#REF!</v>
      </c>
      <c r="AD245" t="e">
        <v>#REF!</v>
      </c>
      <c r="AE245" t="e">
        <v>#REF!</v>
      </c>
      <c r="AF245" t="e">
        <v>#REF!</v>
      </c>
      <c r="AG245" t="e">
        <v>#REF!</v>
      </c>
      <c r="AH245" t="e">
        <v>#REF!</v>
      </c>
      <c r="AI245" t="e">
        <v>#REF!</v>
      </c>
      <c r="AJ245" t="e">
        <v>#REF!</v>
      </c>
      <c r="AK245" t="e">
        <v>#REF!</v>
      </c>
      <c r="AL245" t="e">
        <v>#REF!</v>
      </c>
    </row>
    <row r="246" spans="2:38">
      <c r="B246" s="51" t="e">
        <v>#REF!</v>
      </c>
      <c r="C246" t="e">
        <v>#REF!</v>
      </c>
      <c r="D246" t="e">
        <v>#REF!</v>
      </c>
      <c r="G246" t="e">
        <v>#REF!</v>
      </c>
      <c r="I246" t="e">
        <v>#REF!</v>
      </c>
      <c r="J246" t="e">
        <v>#REF!</v>
      </c>
      <c r="K246" t="e">
        <v>#REF!</v>
      </c>
      <c r="L246" t="e">
        <v>#REF!</v>
      </c>
      <c r="M246" t="e">
        <v>#REF!</v>
      </c>
      <c r="N246" t="e">
        <v>#REF!</v>
      </c>
      <c r="P246" t="e">
        <v>#REF!</v>
      </c>
      <c r="S246" t="e">
        <v>#REF!</v>
      </c>
      <c r="T246" t="e">
        <v>#REF!</v>
      </c>
      <c r="U246" t="e">
        <v>#REF!</v>
      </c>
      <c r="V246" t="e">
        <v>#REF!</v>
      </c>
      <c r="W246" t="e">
        <v>#REF!</v>
      </c>
      <c r="X246" t="e">
        <v>#REF!</v>
      </c>
      <c r="Y246" t="e">
        <v>#REF!</v>
      </c>
      <c r="Z246" t="e">
        <v>#REF!</v>
      </c>
      <c r="AA246" t="e">
        <v>#REF!</v>
      </c>
      <c r="AB246" t="e">
        <v>#REF!</v>
      </c>
      <c r="AC246" t="e">
        <v>#REF!</v>
      </c>
      <c r="AD246" t="e">
        <v>#REF!</v>
      </c>
      <c r="AE246" t="e">
        <v>#REF!</v>
      </c>
      <c r="AF246" t="e">
        <v>#REF!</v>
      </c>
      <c r="AG246" t="e">
        <v>#REF!</v>
      </c>
      <c r="AH246" t="e">
        <v>#REF!</v>
      </c>
      <c r="AI246" t="e">
        <v>#REF!</v>
      </c>
      <c r="AJ246" t="e">
        <v>#REF!</v>
      </c>
      <c r="AK246" t="e">
        <v>#REF!</v>
      </c>
      <c r="AL246" t="e">
        <v>#REF!</v>
      </c>
    </row>
    <row r="247" spans="2:38">
      <c r="B247" s="51" t="e">
        <v>#REF!</v>
      </c>
      <c r="C247" t="e">
        <v>#REF!</v>
      </c>
      <c r="D247" t="e">
        <v>#REF!</v>
      </c>
      <c r="G247" t="e">
        <v>#REF!</v>
      </c>
      <c r="I247" t="e">
        <v>#REF!</v>
      </c>
      <c r="J247" t="e">
        <v>#REF!</v>
      </c>
      <c r="K247" t="e">
        <v>#REF!</v>
      </c>
      <c r="L247" t="e">
        <v>#REF!</v>
      </c>
      <c r="M247" t="e">
        <v>#REF!</v>
      </c>
      <c r="N247" t="e">
        <v>#REF!</v>
      </c>
      <c r="P247" t="e">
        <v>#REF!</v>
      </c>
      <c r="S247" t="e">
        <v>#REF!</v>
      </c>
      <c r="T247" t="e">
        <v>#REF!</v>
      </c>
      <c r="U247" t="e">
        <v>#REF!</v>
      </c>
      <c r="V247" t="e">
        <v>#REF!</v>
      </c>
      <c r="W247" t="e">
        <v>#REF!</v>
      </c>
      <c r="X247" t="e">
        <v>#REF!</v>
      </c>
      <c r="Y247" t="e">
        <v>#REF!</v>
      </c>
      <c r="Z247" t="e">
        <v>#REF!</v>
      </c>
      <c r="AA247" t="e">
        <v>#REF!</v>
      </c>
      <c r="AB247" t="e">
        <v>#REF!</v>
      </c>
      <c r="AC247" t="e">
        <v>#REF!</v>
      </c>
      <c r="AD247" t="e">
        <v>#REF!</v>
      </c>
      <c r="AE247" t="e">
        <v>#REF!</v>
      </c>
      <c r="AF247" t="e">
        <v>#REF!</v>
      </c>
      <c r="AG247" t="e">
        <v>#REF!</v>
      </c>
      <c r="AH247" t="e">
        <v>#REF!</v>
      </c>
      <c r="AI247" t="e">
        <v>#REF!</v>
      </c>
      <c r="AJ247" t="e">
        <v>#REF!</v>
      </c>
      <c r="AK247" t="e">
        <v>#REF!</v>
      </c>
      <c r="AL247" t="e">
        <v>#REF!</v>
      </c>
    </row>
    <row r="248" spans="2:38">
      <c r="B248" s="51" t="e">
        <v>#REF!</v>
      </c>
      <c r="C248" t="e">
        <v>#REF!</v>
      </c>
      <c r="D248" t="e">
        <v>#REF!</v>
      </c>
      <c r="G248" t="e">
        <v>#REF!</v>
      </c>
      <c r="I248" t="e">
        <v>#REF!</v>
      </c>
      <c r="J248" t="e">
        <v>#REF!</v>
      </c>
      <c r="K248" t="e">
        <v>#REF!</v>
      </c>
      <c r="L248" t="e">
        <v>#REF!</v>
      </c>
      <c r="M248" t="e">
        <v>#REF!</v>
      </c>
      <c r="N248" t="e">
        <v>#REF!</v>
      </c>
      <c r="P248" t="e">
        <v>#REF!</v>
      </c>
      <c r="S248" t="e">
        <v>#REF!</v>
      </c>
      <c r="T248" t="e">
        <v>#REF!</v>
      </c>
      <c r="U248" t="e">
        <v>#REF!</v>
      </c>
      <c r="V248" t="e">
        <v>#REF!</v>
      </c>
      <c r="W248" t="e">
        <v>#REF!</v>
      </c>
      <c r="X248" t="e">
        <v>#REF!</v>
      </c>
      <c r="Y248" t="e">
        <v>#REF!</v>
      </c>
      <c r="Z248" t="e">
        <v>#REF!</v>
      </c>
      <c r="AA248" t="e">
        <v>#REF!</v>
      </c>
      <c r="AB248" t="e">
        <v>#REF!</v>
      </c>
      <c r="AC248" t="e">
        <v>#REF!</v>
      </c>
      <c r="AD248" t="e">
        <v>#REF!</v>
      </c>
      <c r="AE248" t="e">
        <v>#REF!</v>
      </c>
      <c r="AF248" t="e">
        <v>#REF!</v>
      </c>
      <c r="AG248" t="e">
        <v>#REF!</v>
      </c>
      <c r="AH248" t="e">
        <v>#REF!</v>
      </c>
      <c r="AI248" t="e">
        <v>#REF!</v>
      </c>
      <c r="AJ248" t="e">
        <v>#REF!</v>
      </c>
      <c r="AK248" t="e">
        <v>#REF!</v>
      </c>
      <c r="AL248" t="e">
        <v>#REF!</v>
      </c>
    </row>
    <row r="249" spans="2:38">
      <c r="B249" s="51" t="e">
        <v>#REF!</v>
      </c>
      <c r="C249" t="e">
        <v>#REF!</v>
      </c>
      <c r="D249" t="e">
        <v>#REF!</v>
      </c>
      <c r="G249" t="e">
        <v>#REF!</v>
      </c>
      <c r="I249" t="e">
        <v>#REF!</v>
      </c>
      <c r="J249" t="e">
        <v>#REF!</v>
      </c>
      <c r="K249" t="e">
        <v>#REF!</v>
      </c>
      <c r="L249" t="e">
        <v>#REF!</v>
      </c>
      <c r="M249" t="e">
        <v>#REF!</v>
      </c>
      <c r="N249" t="e">
        <v>#REF!</v>
      </c>
      <c r="P249" t="e">
        <v>#REF!</v>
      </c>
      <c r="S249" t="e">
        <v>#REF!</v>
      </c>
      <c r="T249" t="e">
        <v>#REF!</v>
      </c>
      <c r="U249" t="e">
        <v>#REF!</v>
      </c>
      <c r="V249" t="e">
        <v>#REF!</v>
      </c>
      <c r="W249" t="e">
        <v>#REF!</v>
      </c>
      <c r="X249" t="e">
        <v>#REF!</v>
      </c>
      <c r="Y249" t="e">
        <v>#REF!</v>
      </c>
      <c r="Z249" t="e">
        <v>#REF!</v>
      </c>
      <c r="AA249" t="e">
        <v>#REF!</v>
      </c>
      <c r="AB249" t="e">
        <v>#REF!</v>
      </c>
      <c r="AC249" t="e">
        <v>#REF!</v>
      </c>
      <c r="AD249" t="e">
        <v>#REF!</v>
      </c>
      <c r="AE249" t="e">
        <v>#REF!</v>
      </c>
      <c r="AF249" t="e">
        <v>#REF!</v>
      </c>
      <c r="AG249" t="e">
        <v>#REF!</v>
      </c>
      <c r="AH249" t="e">
        <v>#REF!</v>
      </c>
      <c r="AI249" t="e">
        <v>#REF!</v>
      </c>
      <c r="AJ249" t="e">
        <v>#REF!</v>
      </c>
      <c r="AK249" t="e">
        <v>#REF!</v>
      </c>
      <c r="AL249" t="e">
        <v>#REF!</v>
      </c>
    </row>
    <row r="250" spans="2:38">
      <c r="B250" s="51" t="e">
        <v>#REF!</v>
      </c>
      <c r="C250" t="e">
        <v>#REF!</v>
      </c>
      <c r="D250" t="e">
        <v>#REF!</v>
      </c>
      <c r="G250" t="e">
        <v>#REF!</v>
      </c>
      <c r="I250" t="e">
        <v>#REF!</v>
      </c>
      <c r="J250" t="e">
        <v>#REF!</v>
      </c>
      <c r="K250" t="e">
        <v>#REF!</v>
      </c>
      <c r="L250" t="e">
        <v>#REF!</v>
      </c>
      <c r="M250" t="e">
        <v>#REF!</v>
      </c>
      <c r="N250" t="e">
        <v>#REF!</v>
      </c>
      <c r="P250" t="e">
        <v>#REF!</v>
      </c>
      <c r="S250" t="e">
        <v>#REF!</v>
      </c>
      <c r="T250" t="e">
        <v>#REF!</v>
      </c>
      <c r="U250" t="e">
        <v>#REF!</v>
      </c>
      <c r="V250" t="e">
        <v>#REF!</v>
      </c>
      <c r="W250" t="e">
        <v>#REF!</v>
      </c>
      <c r="X250" t="e">
        <v>#REF!</v>
      </c>
      <c r="Y250" t="e">
        <v>#REF!</v>
      </c>
      <c r="Z250" t="e">
        <v>#REF!</v>
      </c>
      <c r="AA250" t="e">
        <v>#REF!</v>
      </c>
      <c r="AB250" t="e">
        <v>#REF!</v>
      </c>
      <c r="AC250" t="e">
        <v>#REF!</v>
      </c>
      <c r="AD250" t="e">
        <v>#REF!</v>
      </c>
      <c r="AE250" t="e">
        <v>#REF!</v>
      </c>
      <c r="AF250" t="e">
        <v>#REF!</v>
      </c>
      <c r="AG250" t="e">
        <v>#REF!</v>
      </c>
      <c r="AH250" t="e">
        <v>#REF!</v>
      </c>
      <c r="AI250" t="e">
        <v>#REF!</v>
      </c>
      <c r="AJ250" t="e">
        <v>#REF!</v>
      </c>
      <c r="AK250" t="e">
        <v>#REF!</v>
      </c>
      <c r="AL250" t="e">
        <v>#REF!</v>
      </c>
    </row>
    <row r="251" spans="2:38">
      <c r="B251" s="51" t="e">
        <v>#REF!</v>
      </c>
      <c r="C251" t="e">
        <v>#REF!</v>
      </c>
      <c r="D251" t="e">
        <v>#REF!</v>
      </c>
      <c r="G251" t="e">
        <v>#REF!</v>
      </c>
      <c r="I251" t="e">
        <v>#REF!</v>
      </c>
      <c r="J251" t="e">
        <v>#REF!</v>
      </c>
      <c r="K251" t="e">
        <v>#REF!</v>
      </c>
      <c r="L251" t="e">
        <v>#REF!</v>
      </c>
      <c r="M251" t="e">
        <v>#REF!</v>
      </c>
      <c r="N251" t="e">
        <v>#REF!</v>
      </c>
      <c r="P251" t="e">
        <v>#REF!</v>
      </c>
      <c r="S251" t="e">
        <v>#REF!</v>
      </c>
      <c r="T251" t="e">
        <v>#REF!</v>
      </c>
      <c r="U251" t="e">
        <v>#REF!</v>
      </c>
      <c r="V251" t="e">
        <v>#REF!</v>
      </c>
      <c r="W251" t="e">
        <v>#REF!</v>
      </c>
      <c r="X251" t="e">
        <v>#REF!</v>
      </c>
      <c r="Y251" t="e">
        <v>#REF!</v>
      </c>
      <c r="Z251" t="e">
        <v>#REF!</v>
      </c>
      <c r="AA251" t="e">
        <v>#REF!</v>
      </c>
      <c r="AB251" t="e">
        <v>#REF!</v>
      </c>
      <c r="AC251" t="e">
        <v>#REF!</v>
      </c>
      <c r="AD251" t="e">
        <v>#REF!</v>
      </c>
      <c r="AE251" t="e">
        <v>#REF!</v>
      </c>
      <c r="AF251" t="e">
        <v>#REF!</v>
      </c>
      <c r="AG251" t="e">
        <v>#REF!</v>
      </c>
      <c r="AH251" t="e">
        <v>#REF!</v>
      </c>
      <c r="AI251" t="e">
        <v>#REF!</v>
      </c>
      <c r="AJ251" t="e">
        <v>#REF!</v>
      </c>
      <c r="AK251" t="e">
        <v>#REF!</v>
      </c>
      <c r="AL251" t="e">
        <v>#REF!</v>
      </c>
    </row>
    <row r="252" spans="2:38">
      <c r="B252" s="51" t="e">
        <v>#REF!</v>
      </c>
      <c r="C252" t="e">
        <v>#REF!</v>
      </c>
      <c r="D252" t="e">
        <v>#REF!</v>
      </c>
      <c r="G252" t="e">
        <v>#REF!</v>
      </c>
      <c r="I252" t="e">
        <v>#REF!</v>
      </c>
      <c r="J252" t="e">
        <v>#REF!</v>
      </c>
      <c r="K252" t="e">
        <v>#REF!</v>
      </c>
      <c r="L252" t="e">
        <v>#REF!</v>
      </c>
      <c r="M252" t="e">
        <v>#REF!</v>
      </c>
      <c r="N252" t="e">
        <v>#REF!</v>
      </c>
      <c r="P252" t="e">
        <v>#REF!</v>
      </c>
      <c r="S252" t="e">
        <v>#REF!</v>
      </c>
      <c r="T252" t="e">
        <v>#REF!</v>
      </c>
      <c r="U252" t="e">
        <v>#REF!</v>
      </c>
      <c r="V252" t="e">
        <v>#REF!</v>
      </c>
      <c r="W252" t="e">
        <v>#REF!</v>
      </c>
      <c r="X252" t="e">
        <v>#REF!</v>
      </c>
      <c r="Y252" t="e">
        <v>#REF!</v>
      </c>
      <c r="Z252" t="e">
        <v>#REF!</v>
      </c>
      <c r="AA252" t="e">
        <v>#REF!</v>
      </c>
      <c r="AB252" t="e">
        <v>#REF!</v>
      </c>
      <c r="AC252" t="e">
        <v>#REF!</v>
      </c>
      <c r="AD252" t="e">
        <v>#REF!</v>
      </c>
      <c r="AE252" t="e">
        <v>#REF!</v>
      </c>
      <c r="AF252" t="e">
        <v>#REF!</v>
      </c>
      <c r="AG252" t="e">
        <v>#REF!</v>
      </c>
      <c r="AH252" t="e">
        <v>#REF!</v>
      </c>
      <c r="AI252" t="e">
        <v>#REF!</v>
      </c>
      <c r="AJ252" t="e">
        <v>#REF!</v>
      </c>
      <c r="AK252" t="e">
        <v>#REF!</v>
      </c>
      <c r="AL252" t="e">
        <v>#REF!</v>
      </c>
    </row>
    <row r="253" spans="2:38">
      <c r="B253" s="51" t="e">
        <v>#REF!</v>
      </c>
      <c r="C253" t="e">
        <v>#REF!</v>
      </c>
      <c r="D253" t="e">
        <v>#REF!</v>
      </c>
      <c r="G253" t="e">
        <v>#REF!</v>
      </c>
      <c r="I253" t="e">
        <v>#REF!</v>
      </c>
      <c r="J253" t="e">
        <v>#REF!</v>
      </c>
      <c r="K253" t="e">
        <v>#REF!</v>
      </c>
      <c r="L253" t="e">
        <v>#REF!</v>
      </c>
      <c r="M253" t="e">
        <v>#REF!</v>
      </c>
      <c r="N253" t="e">
        <v>#REF!</v>
      </c>
      <c r="P253" t="e">
        <v>#REF!</v>
      </c>
      <c r="S253" t="e">
        <v>#REF!</v>
      </c>
      <c r="T253" t="e">
        <v>#REF!</v>
      </c>
      <c r="U253" t="e">
        <v>#REF!</v>
      </c>
      <c r="V253" t="e">
        <v>#REF!</v>
      </c>
      <c r="W253" t="e">
        <v>#REF!</v>
      </c>
      <c r="X253" t="e">
        <v>#REF!</v>
      </c>
      <c r="Y253" t="e">
        <v>#REF!</v>
      </c>
      <c r="Z253" t="e">
        <v>#REF!</v>
      </c>
      <c r="AA253" t="e">
        <v>#REF!</v>
      </c>
      <c r="AB253" t="e">
        <v>#REF!</v>
      </c>
      <c r="AC253" t="e">
        <v>#REF!</v>
      </c>
      <c r="AD253" t="e">
        <v>#REF!</v>
      </c>
      <c r="AE253" t="e">
        <v>#REF!</v>
      </c>
      <c r="AF253" t="e">
        <v>#REF!</v>
      </c>
      <c r="AG253" t="e">
        <v>#REF!</v>
      </c>
      <c r="AH253" t="e">
        <v>#REF!</v>
      </c>
      <c r="AI253" t="e">
        <v>#REF!</v>
      </c>
      <c r="AJ253" t="e">
        <v>#REF!</v>
      </c>
      <c r="AK253" t="e">
        <v>#REF!</v>
      </c>
      <c r="AL253" t="e">
        <v>#REF!</v>
      </c>
    </row>
    <row r="254" spans="2:38">
      <c r="B254" s="51" t="e">
        <v>#REF!</v>
      </c>
      <c r="C254" t="e">
        <v>#REF!</v>
      </c>
      <c r="D254" t="e">
        <v>#REF!</v>
      </c>
      <c r="G254" t="e">
        <v>#REF!</v>
      </c>
      <c r="I254" t="e">
        <v>#REF!</v>
      </c>
      <c r="J254" t="e">
        <v>#REF!</v>
      </c>
      <c r="K254" t="e">
        <v>#REF!</v>
      </c>
      <c r="L254" t="e">
        <v>#REF!</v>
      </c>
      <c r="M254" t="e">
        <v>#REF!</v>
      </c>
      <c r="N254" t="e">
        <v>#REF!</v>
      </c>
      <c r="P254" t="e">
        <v>#REF!</v>
      </c>
      <c r="S254" t="e">
        <v>#REF!</v>
      </c>
      <c r="T254" t="e">
        <v>#REF!</v>
      </c>
      <c r="U254" t="e">
        <v>#REF!</v>
      </c>
      <c r="V254" t="e">
        <v>#REF!</v>
      </c>
      <c r="W254" t="e">
        <v>#REF!</v>
      </c>
      <c r="X254" t="e">
        <v>#REF!</v>
      </c>
      <c r="Y254" t="e">
        <v>#REF!</v>
      </c>
      <c r="Z254" t="e">
        <v>#REF!</v>
      </c>
      <c r="AA254" t="e">
        <v>#REF!</v>
      </c>
      <c r="AB254" t="e">
        <v>#REF!</v>
      </c>
      <c r="AC254" t="e">
        <v>#REF!</v>
      </c>
      <c r="AD254" t="e">
        <v>#REF!</v>
      </c>
      <c r="AE254" t="e">
        <v>#REF!</v>
      </c>
      <c r="AF254" t="e">
        <v>#REF!</v>
      </c>
      <c r="AG254" t="e">
        <v>#REF!</v>
      </c>
      <c r="AH254" t="e">
        <v>#REF!</v>
      </c>
      <c r="AI254" t="e">
        <v>#REF!</v>
      </c>
      <c r="AJ254" t="e">
        <v>#REF!</v>
      </c>
      <c r="AK254" t="e">
        <v>#REF!</v>
      </c>
      <c r="AL254" t="e">
        <v>#REF!</v>
      </c>
    </row>
    <row r="255" spans="2:38">
      <c r="B255" s="51" t="e">
        <v>#REF!</v>
      </c>
      <c r="C255" t="e">
        <v>#REF!</v>
      </c>
      <c r="D255" t="e">
        <v>#REF!</v>
      </c>
      <c r="G255" t="e">
        <v>#REF!</v>
      </c>
      <c r="I255" t="e">
        <v>#REF!</v>
      </c>
      <c r="J255" t="e">
        <v>#REF!</v>
      </c>
      <c r="K255" t="e">
        <v>#REF!</v>
      </c>
      <c r="L255" t="e">
        <v>#REF!</v>
      </c>
      <c r="M255" t="e">
        <v>#REF!</v>
      </c>
      <c r="N255" t="e">
        <v>#REF!</v>
      </c>
      <c r="P255" t="e">
        <v>#REF!</v>
      </c>
      <c r="S255" t="e">
        <v>#REF!</v>
      </c>
      <c r="T255" t="e">
        <v>#REF!</v>
      </c>
      <c r="U255" t="e">
        <v>#REF!</v>
      </c>
      <c r="V255" t="e">
        <v>#REF!</v>
      </c>
      <c r="W255" t="e">
        <v>#REF!</v>
      </c>
      <c r="X255" t="e">
        <v>#REF!</v>
      </c>
      <c r="Y255" t="e">
        <v>#REF!</v>
      </c>
      <c r="Z255" t="e">
        <v>#REF!</v>
      </c>
      <c r="AA255" t="e">
        <v>#REF!</v>
      </c>
      <c r="AB255" t="e">
        <v>#REF!</v>
      </c>
      <c r="AC255" t="e">
        <v>#REF!</v>
      </c>
      <c r="AD255" t="e">
        <v>#REF!</v>
      </c>
      <c r="AE255" t="e">
        <v>#REF!</v>
      </c>
      <c r="AF255" t="e">
        <v>#REF!</v>
      </c>
      <c r="AG255" t="e">
        <v>#REF!</v>
      </c>
      <c r="AH255" t="e">
        <v>#REF!</v>
      </c>
      <c r="AI255" t="e">
        <v>#REF!</v>
      </c>
      <c r="AJ255" t="e">
        <v>#REF!</v>
      </c>
      <c r="AK255" t="e">
        <v>#REF!</v>
      </c>
      <c r="AL255" t="e">
        <v>#REF!</v>
      </c>
    </row>
    <row r="256" spans="2:38">
      <c r="B256" s="51" t="e">
        <v>#REF!</v>
      </c>
      <c r="C256" t="e">
        <v>#REF!</v>
      </c>
      <c r="D256" t="e">
        <v>#REF!</v>
      </c>
      <c r="G256" t="e">
        <v>#REF!</v>
      </c>
      <c r="I256" t="e">
        <v>#REF!</v>
      </c>
      <c r="J256" t="e">
        <v>#REF!</v>
      </c>
      <c r="K256" t="e">
        <v>#REF!</v>
      </c>
      <c r="L256" t="e">
        <v>#REF!</v>
      </c>
      <c r="M256" t="e">
        <v>#REF!</v>
      </c>
      <c r="N256" t="e">
        <v>#REF!</v>
      </c>
      <c r="P256" t="e">
        <v>#REF!</v>
      </c>
      <c r="S256" t="e">
        <v>#REF!</v>
      </c>
      <c r="T256" t="e">
        <v>#REF!</v>
      </c>
      <c r="U256" t="e">
        <v>#REF!</v>
      </c>
      <c r="V256" t="e">
        <v>#REF!</v>
      </c>
      <c r="W256" t="e">
        <v>#REF!</v>
      </c>
      <c r="X256" t="e">
        <v>#REF!</v>
      </c>
      <c r="Y256" t="e">
        <v>#REF!</v>
      </c>
      <c r="Z256" t="e">
        <v>#REF!</v>
      </c>
      <c r="AA256" t="e">
        <v>#REF!</v>
      </c>
      <c r="AB256" t="e">
        <v>#REF!</v>
      </c>
      <c r="AC256" t="e">
        <v>#REF!</v>
      </c>
      <c r="AD256" t="e">
        <v>#REF!</v>
      </c>
      <c r="AE256" t="e">
        <v>#REF!</v>
      </c>
      <c r="AF256" t="e">
        <v>#REF!</v>
      </c>
      <c r="AG256" t="e">
        <v>#REF!</v>
      </c>
      <c r="AH256" t="e">
        <v>#REF!</v>
      </c>
      <c r="AI256" t="e">
        <v>#REF!</v>
      </c>
      <c r="AJ256" t="e">
        <v>#REF!</v>
      </c>
      <c r="AK256" t="e">
        <v>#REF!</v>
      </c>
      <c r="AL256" t="e">
        <v>#REF!</v>
      </c>
    </row>
    <row r="257" spans="2:38">
      <c r="B257" s="51" t="e">
        <v>#REF!</v>
      </c>
      <c r="C257" t="e">
        <v>#REF!</v>
      </c>
      <c r="D257" t="e">
        <v>#REF!</v>
      </c>
      <c r="G257" t="e">
        <v>#REF!</v>
      </c>
      <c r="I257" t="e">
        <v>#REF!</v>
      </c>
      <c r="J257" t="e">
        <v>#REF!</v>
      </c>
      <c r="K257" t="e">
        <v>#REF!</v>
      </c>
      <c r="L257" t="e">
        <v>#REF!</v>
      </c>
      <c r="M257" t="e">
        <v>#REF!</v>
      </c>
      <c r="N257" t="e">
        <v>#REF!</v>
      </c>
      <c r="P257" t="e">
        <v>#REF!</v>
      </c>
      <c r="S257" t="e">
        <v>#REF!</v>
      </c>
      <c r="T257" t="e">
        <v>#REF!</v>
      </c>
      <c r="U257" t="e">
        <v>#REF!</v>
      </c>
      <c r="V257" t="e">
        <v>#REF!</v>
      </c>
      <c r="W257" t="e">
        <v>#REF!</v>
      </c>
      <c r="X257" t="e">
        <v>#REF!</v>
      </c>
      <c r="Y257" t="e">
        <v>#REF!</v>
      </c>
      <c r="Z257" t="e">
        <v>#REF!</v>
      </c>
      <c r="AA257" t="e">
        <v>#REF!</v>
      </c>
      <c r="AB257" t="e">
        <v>#REF!</v>
      </c>
      <c r="AC257" t="e">
        <v>#REF!</v>
      </c>
      <c r="AD257" t="e">
        <v>#REF!</v>
      </c>
      <c r="AE257" t="e">
        <v>#REF!</v>
      </c>
      <c r="AF257" t="e">
        <v>#REF!</v>
      </c>
      <c r="AG257" t="e">
        <v>#REF!</v>
      </c>
      <c r="AH257" t="e">
        <v>#REF!</v>
      </c>
      <c r="AI257" t="e">
        <v>#REF!</v>
      </c>
      <c r="AJ257" t="e">
        <v>#REF!</v>
      </c>
      <c r="AK257" t="e">
        <v>#REF!</v>
      </c>
      <c r="AL257" t="e">
        <v>#REF!</v>
      </c>
    </row>
    <row r="258" spans="2:38">
      <c r="B258" s="51" t="e">
        <v>#REF!</v>
      </c>
      <c r="C258" t="e">
        <v>#REF!</v>
      </c>
      <c r="D258" t="e">
        <v>#REF!</v>
      </c>
      <c r="G258" t="e">
        <v>#REF!</v>
      </c>
      <c r="I258" t="e">
        <v>#REF!</v>
      </c>
      <c r="J258" t="e">
        <v>#REF!</v>
      </c>
      <c r="K258" t="e">
        <v>#REF!</v>
      </c>
      <c r="L258" t="e">
        <v>#REF!</v>
      </c>
      <c r="M258" t="e">
        <v>#REF!</v>
      </c>
      <c r="N258" t="e">
        <v>#REF!</v>
      </c>
      <c r="P258" t="e">
        <v>#REF!</v>
      </c>
      <c r="S258" t="e">
        <v>#REF!</v>
      </c>
      <c r="T258" t="e">
        <v>#REF!</v>
      </c>
      <c r="U258" t="e">
        <v>#REF!</v>
      </c>
      <c r="V258" t="e">
        <v>#REF!</v>
      </c>
      <c r="W258" t="e">
        <v>#REF!</v>
      </c>
      <c r="X258" t="e">
        <v>#REF!</v>
      </c>
      <c r="Y258" t="e">
        <v>#REF!</v>
      </c>
      <c r="Z258" t="e">
        <v>#REF!</v>
      </c>
      <c r="AA258" t="e">
        <v>#REF!</v>
      </c>
      <c r="AB258" t="e">
        <v>#REF!</v>
      </c>
      <c r="AC258" t="e">
        <v>#REF!</v>
      </c>
      <c r="AD258" t="e">
        <v>#REF!</v>
      </c>
      <c r="AE258" t="e">
        <v>#REF!</v>
      </c>
      <c r="AF258" t="e">
        <v>#REF!</v>
      </c>
      <c r="AG258" t="e">
        <v>#REF!</v>
      </c>
      <c r="AH258" t="e">
        <v>#REF!</v>
      </c>
      <c r="AI258" t="e">
        <v>#REF!</v>
      </c>
      <c r="AJ258" t="e">
        <v>#REF!</v>
      </c>
      <c r="AK258" t="e">
        <v>#REF!</v>
      </c>
      <c r="AL258" t="e">
        <v>#REF!</v>
      </c>
    </row>
    <row r="259" spans="2:38">
      <c r="B259" s="51" t="e">
        <v>#REF!</v>
      </c>
      <c r="C259" t="e">
        <v>#REF!</v>
      </c>
      <c r="D259" t="e">
        <v>#REF!</v>
      </c>
      <c r="G259" t="e">
        <v>#REF!</v>
      </c>
      <c r="I259" t="e">
        <v>#REF!</v>
      </c>
      <c r="J259" t="e">
        <v>#REF!</v>
      </c>
      <c r="K259" t="e">
        <v>#REF!</v>
      </c>
      <c r="L259" t="e">
        <v>#REF!</v>
      </c>
      <c r="M259" t="e">
        <v>#REF!</v>
      </c>
      <c r="N259" t="e">
        <v>#REF!</v>
      </c>
      <c r="P259" t="e">
        <v>#REF!</v>
      </c>
      <c r="S259" t="e">
        <v>#REF!</v>
      </c>
      <c r="T259" t="e">
        <v>#REF!</v>
      </c>
      <c r="U259" t="e">
        <v>#REF!</v>
      </c>
      <c r="V259" t="e">
        <v>#REF!</v>
      </c>
      <c r="W259" t="e">
        <v>#REF!</v>
      </c>
      <c r="X259" t="e">
        <v>#REF!</v>
      </c>
      <c r="Y259" t="e">
        <v>#REF!</v>
      </c>
      <c r="Z259" t="e">
        <v>#REF!</v>
      </c>
      <c r="AA259" t="e">
        <v>#REF!</v>
      </c>
      <c r="AB259" t="e">
        <v>#REF!</v>
      </c>
      <c r="AC259" t="e">
        <v>#REF!</v>
      </c>
      <c r="AD259" t="e">
        <v>#REF!</v>
      </c>
      <c r="AE259" t="e">
        <v>#REF!</v>
      </c>
      <c r="AF259" t="e">
        <v>#REF!</v>
      </c>
      <c r="AG259" t="e">
        <v>#REF!</v>
      </c>
      <c r="AH259" t="e">
        <v>#REF!</v>
      </c>
      <c r="AI259" t="e">
        <v>#REF!</v>
      </c>
      <c r="AJ259" t="e">
        <v>#REF!</v>
      </c>
      <c r="AK259" t="e">
        <v>#REF!</v>
      </c>
      <c r="AL259" t="e">
        <v>#REF!</v>
      </c>
    </row>
    <row r="260" spans="2:38">
      <c r="B260" s="51" t="e">
        <v>#REF!</v>
      </c>
      <c r="C260" t="e">
        <v>#REF!</v>
      </c>
      <c r="D260" t="e">
        <v>#REF!</v>
      </c>
      <c r="G260" t="e">
        <v>#REF!</v>
      </c>
      <c r="I260" t="e">
        <v>#REF!</v>
      </c>
      <c r="J260" t="e">
        <v>#REF!</v>
      </c>
      <c r="K260" t="e">
        <v>#REF!</v>
      </c>
      <c r="L260" t="e">
        <v>#REF!</v>
      </c>
      <c r="M260" t="e">
        <v>#REF!</v>
      </c>
      <c r="N260" t="e">
        <v>#REF!</v>
      </c>
      <c r="P260" t="e">
        <v>#REF!</v>
      </c>
      <c r="S260" t="e">
        <v>#REF!</v>
      </c>
      <c r="T260" t="e">
        <v>#REF!</v>
      </c>
      <c r="U260" t="e">
        <v>#REF!</v>
      </c>
      <c r="V260" t="e">
        <v>#REF!</v>
      </c>
      <c r="W260" t="e">
        <v>#REF!</v>
      </c>
      <c r="X260" t="e">
        <v>#REF!</v>
      </c>
      <c r="Y260" t="e">
        <v>#REF!</v>
      </c>
      <c r="Z260" t="e">
        <v>#REF!</v>
      </c>
      <c r="AA260" t="e">
        <v>#REF!</v>
      </c>
      <c r="AB260" t="e">
        <v>#REF!</v>
      </c>
      <c r="AC260" t="e">
        <v>#REF!</v>
      </c>
      <c r="AD260" t="e">
        <v>#REF!</v>
      </c>
      <c r="AE260" t="e">
        <v>#REF!</v>
      </c>
      <c r="AF260" t="e">
        <v>#REF!</v>
      </c>
      <c r="AG260" t="e">
        <v>#REF!</v>
      </c>
      <c r="AH260" t="e">
        <v>#REF!</v>
      </c>
      <c r="AI260" t="e">
        <v>#REF!</v>
      </c>
      <c r="AJ260" t="e">
        <v>#REF!</v>
      </c>
      <c r="AK260" t="e">
        <v>#REF!</v>
      </c>
      <c r="AL260" t="e">
        <v>#REF!</v>
      </c>
    </row>
    <row r="261" spans="2:38">
      <c r="B261" s="51" t="e">
        <v>#REF!</v>
      </c>
      <c r="C261" t="e">
        <v>#REF!</v>
      </c>
      <c r="D261" t="e">
        <v>#REF!</v>
      </c>
      <c r="G261" t="e">
        <v>#REF!</v>
      </c>
      <c r="I261" t="e">
        <v>#REF!</v>
      </c>
      <c r="J261" t="e">
        <v>#REF!</v>
      </c>
      <c r="K261" t="e">
        <v>#REF!</v>
      </c>
      <c r="L261" t="e">
        <v>#REF!</v>
      </c>
      <c r="M261" t="e">
        <v>#REF!</v>
      </c>
      <c r="N261" t="e">
        <v>#REF!</v>
      </c>
      <c r="P261" t="e">
        <v>#REF!</v>
      </c>
      <c r="S261" t="e">
        <v>#REF!</v>
      </c>
      <c r="T261" t="e">
        <v>#REF!</v>
      </c>
      <c r="U261" t="e">
        <v>#REF!</v>
      </c>
      <c r="V261" t="e">
        <v>#REF!</v>
      </c>
      <c r="W261" t="e">
        <v>#REF!</v>
      </c>
      <c r="X261" t="e">
        <v>#REF!</v>
      </c>
      <c r="Y261" t="e">
        <v>#REF!</v>
      </c>
      <c r="Z261" t="e">
        <v>#REF!</v>
      </c>
      <c r="AA261" t="e">
        <v>#REF!</v>
      </c>
      <c r="AB261" t="e">
        <v>#REF!</v>
      </c>
      <c r="AC261" t="e">
        <v>#REF!</v>
      </c>
      <c r="AD261" t="e">
        <v>#REF!</v>
      </c>
      <c r="AE261" t="e">
        <v>#REF!</v>
      </c>
      <c r="AF261" t="e">
        <v>#REF!</v>
      </c>
      <c r="AG261" t="e">
        <v>#REF!</v>
      </c>
      <c r="AH261" t="e">
        <v>#REF!</v>
      </c>
      <c r="AI261" t="e">
        <v>#REF!</v>
      </c>
      <c r="AJ261" t="e">
        <v>#REF!</v>
      </c>
      <c r="AK261" t="e">
        <v>#REF!</v>
      </c>
      <c r="AL261" t="e">
        <v>#REF!</v>
      </c>
    </row>
    <row r="262" spans="2:38">
      <c r="B262" s="51" t="e">
        <v>#REF!</v>
      </c>
      <c r="C262" t="e">
        <v>#REF!</v>
      </c>
      <c r="D262" t="e">
        <v>#REF!</v>
      </c>
      <c r="G262" t="e">
        <v>#REF!</v>
      </c>
      <c r="I262" t="e">
        <v>#REF!</v>
      </c>
      <c r="J262" t="e">
        <v>#REF!</v>
      </c>
      <c r="K262" t="e">
        <v>#REF!</v>
      </c>
      <c r="L262" t="e">
        <v>#REF!</v>
      </c>
      <c r="M262" t="e">
        <v>#REF!</v>
      </c>
      <c r="N262" t="e">
        <v>#REF!</v>
      </c>
      <c r="P262" t="e">
        <v>#REF!</v>
      </c>
      <c r="S262" t="e">
        <v>#REF!</v>
      </c>
      <c r="T262" t="e">
        <v>#REF!</v>
      </c>
      <c r="U262" t="e">
        <v>#REF!</v>
      </c>
      <c r="V262" t="e">
        <v>#REF!</v>
      </c>
      <c r="W262" t="e">
        <v>#REF!</v>
      </c>
      <c r="X262" t="e">
        <v>#REF!</v>
      </c>
      <c r="Y262" t="e">
        <v>#REF!</v>
      </c>
      <c r="Z262" t="e">
        <v>#REF!</v>
      </c>
      <c r="AA262" t="e">
        <v>#REF!</v>
      </c>
      <c r="AB262" t="e">
        <v>#REF!</v>
      </c>
      <c r="AC262" t="e">
        <v>#REF!</v>
      </c>
      <c r="AD262" t="e">
        <v>#REF!</v>
      </c>
      <c r="AE262" t="e">
        <v>#REF!</v>
      </c>
      <c r="AF262" t="e">
        <v>#REF!</v>
      </c>
      <c r="AG262" t="e">
        <v>#REF!</v>
      </c>
      <c r="AH262" t="e">
        <v>#REF!</v>
      </c>
      <c r="AI262" t="e">
        <v>#REF!</v>
      </c>
      <c r="AJ262" t="e">
        <v>#REF!</v>
      </c>
      <c r="AK262" t="e">
        <v>#REF!</v>
      </c>
      <c r="AL262" t="e">
        <v>#REF!</v>
      </c>
    </row>
    <row r="263" spans="2:38">
      <c r="B263" s="51" t="e">
        <v>#REF!</v>
      </c>
      <c r="C263" t="e">
        <v>#REF!</v>
      </c>
      <c r="D263" t="e">
        <v>#REF!</v>
      </c>
      <c r="G263" t="e">
        <v>#REF!</v>
      </c>
      <c r="I263" t="e">
        <v>#REF!</v>
      </c>
      <c r="J263" t="e">
        <v>#REF!</v>
      </c>
      <c r="K263" t="e">
        <v>#REF!</v>
      </c>
      <c r="L263" t="e">
        <v>#REF!</v>
      </c>
      <c r="M263" t="e">
        <v>#REF!</v>
      </c>
      <c r="N263" t="e">
        <v>#REF!</v>
      </c>
      <c r="P263" t="e">
        <v>#REF!</v>
      </c>
      <c r="S263" t="e">
        <v>#REF!</v>
      </c>
      <c r="T263" t="e">
        <v>#REF!</v>
      </c>
      <c r="U263" t="e">
        <v>#REF!</v>
      </c>
      <c r="V263" t="e">
        <v>#REF!</v>
      </c>
      <c r="W263" t="e">
        <v>#REF!</v>
      </c>
      <c r="X263" t="e">
        <v>#REF!</v>
      </c>
      <c r="Y263" t="e">
        <v>#REF!</v>
      </c>
      <c r="Z263" t="e">
        <v>#REF!</v>
      </c>
      <c r="AA263" t="e">
        <v>#REF!</v>
      </c>
      <c r="AB263" t="e">
        <v>#REF!</v>
      </c>
      <c r="AC263" t="e">
        <v>#REF!</v>
      </c>
      <c r="AD263" t="e">
        <v>#REF!</v>
      </c>
      <c r="AE263" t="e">
        <v>#REF!</v>
      </c>
      <c r="AF263" t="e">
        <v>#REF!</v>
      </c>
      <c r="AG263" t="e">
        <v>#REF!</v>
      </c>
      <c r="AH263" t="e">
        <v>#REF!</v>
      </c>
      <c r="AI263" t="e">
        <v>#REF!</v>
      </c>
      <c r="AJ263" t="e">
        <v>#REF!</v>
      </c>
      <c r="AK263" t="e">
        <v>#REF!</v>
      </c>
      <c r="AL263" t="e">
        <v>#REF!</v>
      </c>
    </row>
    <row r="264" spans="2:38">
      <c r="B264" s="51" t="e">
        <v>#REF!</v>
      </c>
      <c r="C264" t="e">
        <v>#REF!</v>
      </c>
      <c r="D264" t="e">
        <v>#REF!</v>
      </c>
      <c r="G264" t="e">
        <v>#REF!</v>
      </c>
      <c r="I264" t="e">
        <v>#REF!</v>
      </c>
      <c r="J264" t="e">
        <v>#REF!</v>
      </c>
      <c r="K264" t="e">
        <v>#REF!</v>
      </c>
      <c r="L264" t="e">
        <v>#REF!</v>
      </c>
      <c r="M264" t="e">
        <v>#REF!</v>
      </c>
      <c r="N264" t="e">
        <v>#REF!</v>
      </c>
      <c r="P264" t="e">
        <v>#REF!</v>
      </c>
      <c r="S264" t="e">
        <v>#REF!</v>
      </c>
      <c r="T264" t="e">
        <v>#REF!</v>
      </c>
      <c r="U264" t="e">
        <v>#REF!</v>
      </c>
      <c r="V264" t="e">
        <v>#REF!</v>
      </c>
      <c r="W264" t="e">
        <v>#REF!</v>
      </c>
      <c r="X264" t="e">
        <v>#REF!</v>
      </c>
      <c r="Y264" t="e">
        <v>#REF!</v>
      </c>
      <c r="Z264" t="e">
        <v>#REF!</v>
      </c>
      <c r="AA264" t="e">
        <v>#REF!</v>
      </c>
      <c r="AB264" t="e">
        <v>#REF!</v>
      </c>
      <c r="AC264" t="e">
        <v>#REF!</v>
      </c>
      <c r="AD264" t="e">
        <v>#REF!</v>
      </c>
      <c r="AE264" t="e">
        <v>#REF!</v>
      </c>
      <c r="AF264" t="e">
        <v>#REF!</v>
      </c>
      <c r="AG264" t="e">
        <v>#REF!</v>
      </c>
      <c r="AH264" t="e">
        <v>#REF!</v>
      </c>
      <c r="AI264" t="e">
        <v>#REF!</v>
      </c>
      <c r="AJ264" t="e">
        <v>#REF!</v>
      </c>
      <c r="AK264" t="e">
        <v>#REF!</v>
      </c>
      <c r="AL264" t="e">
        <v>#REF!</v>
      </c>
    </row>
    <row r="265" spans="2:38">
      <c r="B265" s="51" t="e">
        <v>#REF!</v>
      </c>
      <c r="C265" t="e">
        <v>#REF!</v>
      </c>
      <c r="D265" t="e">
        <v>#REF!</v>
      </c>
      <c r="G265" t="e">
        <v>#REF!</v>
      </c>
      <c r="I265" t="e">
        <v>#REF!</v>
      </c>
      <c r="J265" t="e">
        <v>#REF!</v>
      </c>
      <c r="K265" t="e">
        <v>#REF!</v>
      </c>
      <c r="L265" t="e">
        <v>#REF!</v>
      </c>
      <c r="M265" t="e">
        <v>#REF!</v>
      </c>
      <c r="N265" t="e">
        <v>#REF!</v>
      </c>
      <c r="P265" t="e">
        <v>#REF!</v>
      </c>
      <c r="S265" t="e">
        <v>#REF!</v>
      </c>
      <c r="T265" t="e">
        <v>#REF!</v>
      </c>
      <c r="U265" t="e">
        <v>#REF!</v>
      </c>
      <c r="V265" t="e">
        <v>#REF!</v>
      </c>
      <c r="W265" t="e">
        <v>#REF!</v>
      </c>
      <c r="X265" t="e">
        <v>#REF!</v>
      </c>
      <c r="Y265" t="e">
        <v>#REF!</v>
      </c>
      <c r="Z265" t="e">
        <v>#REF!</v>
      </c>
      <c r="AA265" t="e">
        <v>#REF!</v>
      </c>
      <c r="AB265" t="e">
        <v>#REF!</v>
      </c>
      <c r="AC265" t="e">
        <v>#REF!</v>
      </c>
      <c r="AD265" t="e">
        <v>#REF!</v>
      </c>
      <c r="AE265" t="e">
        <v>#REF!</v>
      </c>
      <c r="AF265" t="e">
        <v>#REF!</v>
      </c>
      <c r="AG265" t="e">
        <v>#REF!</v>
      </c>
      <c r="AH265" t="e">
        <v>#REF!</v>
      </c>
      <c r="AI265" t="e">
        <v>#REF!</v>
      </c>
      <c r="AJ265" t="e">
        <v>#REF!</v>
      </c>
      <c r="AK265" t="e">
        <v>#REF!</v>
      </c>
      <c r="AL265" t="e">
        <v>#REF!</v>
      </c>
    </row>
    <row r="266" spans="2:38">
      <c r="B266" s="51" t="e">
        <v>#REF!</v>
      </c>
      <c r="C266" t="e">
        <v>#REF!</v>
      </c>
      <c r="D266" t="e">
        <v>#REF!</v>
      </c>
      <c r="G266" t="e">
        <v>#REF!</v>
      </c>
      <c r="I266" t="e">
        <v>#REF!</v>
      </c>
      <c r="J266" t="e">
        <v>#REF!</v>
      </c>
      <c r="K266" t="e">
        <v>#REF!</v>
      </c>
      <c r="L266" t="e">
        <v>#REF!</v>
      </c>
      <c r="M266" t="e">
        <v>#REF!</v>
      </c>
      <c r="N266" t="e">
        <v>#REF!</v>
      </c>
      <c r="P266" t="e">
        <v>#REF!</v>
      </c>
      <c r="S266" t="e">
        <v>#REF!</v>
      </c>
      <c r="T266" t="e">
        <v>#REF!</v>
      </c>
      <c r="U266" t="e">
        <v>#REF!</v>
      </c>
      <c r="V266" t="e">
        <v>#REF!</v>
      </c>
      <c r="W266" t="e">
        <v>#REF!</v>
      </c>
      <c r="X266" t="e">
        <v>#REF!</v>
      </c>
      <c r="Y266" t="e">
        <v>#REF!</v>
      </c>
      <c r="Z266" t="e">
        <v>#REF!</v>
      </c>
      <c r="AA266" t="e">
        <v>#REF!</v>
      </c>
      <c r="AB266" t="e">
        <v>#REF!</v>
      </c>
      <c r="AC266" t="e">
        <v>#REF!</v>
      </c>
      <c r="AD266" t="e">
        <v>#REF!</v>
      </c>
      <c r="AE266" t="e">
        <v>#REF!</v>
      </c>
      <c r="AF266" t="e">
        <v>#REF!</v>
      </c>
      <c r="AG266" t="e">
        <v>#REF!</v>
      </c>
      <c r="AH266" t="e">
        <v>#REF!</v>
      </c>
      <c r="AI266" t="e">
        <v>#REF!</v>
      </c>
      <c r="AJ266" t="e">
        <v>#REF!</v>
      </c>
      <c r="AK266" t="e">
        <v>#REF!</v>
      </c>
      <c r="AL266" t="e">
        <v>#REF!</v>
      </c>
    </row>
    <row r="267" spans="2:38">
      <c r="B267" s="51" t="e">
        <v>#REF!</v>
      </c>
      <c r="C267" t="e">
        <v>#REF!</v>
      </c>
      <c r="D267" t="e">
        <v>#REF!</v>
      </c>
      <c r="G267" t="e">
        <v>#REF!</v>
      </c>
      <c r="I267" t="e">
        <v>#REF!</v>
      </c>
      <c r="J267" t="e">
        <v>#REF!</v>
      </c>
      <c r="K267" t="e">
        <v>#REF!</v>
      </c>
      <c r="L267" t="e">
        <v>#REF!</v>
      </c>
      <c r="M267" t="e">
        <v>#REF!</v>
      </c>
      <c r="N267" t="e">
        <v>#REF!</v>
      </c>
      <c r="P267" t="e">
        <v>#REF!</v>
      </c>
      <c r="S267" t="e">
        <v>#REF!</v>
      </c>
      <c r="T267" t="e">
        <v>#REF!</v>
      </c>
      <c r="U267" t="e">
        <v>#REF!</v>
      </c>
      <c r="V267" t="e">
        <v>#REF!</v>
      </c>
      <c r="W267" t="e">
        <v>#REF!</v>
      </c>
      <c r="X267" t="e">
        <v>#REF!</v>
      </c>
      <c r="Y267" t="e">
        <v>#REF!</v>
      </c>
      <c r="Z267" t="e">
        <v>#REF!</v>
      </c>
      <c r="AA267" t="e">
        <v>#REF!</v>
      </c>
      <c r="AB267" t="e">
        <v>#REF!</v>
      </c>
      <c r="AC267" t="e">
        <v>#REF!</v>
      </c>
      <c r="AD267" t="e">
        <v>#REF!</v>
      </c>
      <c r="AE267" t="e">
        <v>#REF!</v>
      </c>
      <c r="AF267" t="e">
        <v>#REF!</v>
      </c>
      <c r="AG267" t="e">
        <v>#REF!</v>
      </c>
      <c r="AH267" t="e">
        <v>#REF!</v>
      </c>
      <c r="AI267" t="e">
        <v>#REF!</v>
      </c>
      <c r="AJ267" t="e">
        <v>#REF!</v>
      </c>
      <c r="AK267" t="e">
        <v>#REF!</v>
      </c>
      <c r="AL267" t="e">
        <v>#REF!</v>
      </c>
    </row>
    <row r="268" spans="2:38">
      <c r="B268" s="51" t="e">
        <v>#REF!</v>
      </c>
      <c r="C268" t="e">
        <v>#REF!</v>
      </c>
      <c r="D268" t="e">
        <v>#REF!</v>
      </c>
      <c r="G268" t="e">
        <v>#REF!</v>
      </c>
      <c r="I268" t="e">
        <v>#REF!</v>
      </c>
      <c r="J268" t="e">
        <v>#REF!</v>
      </c>
      <c r="K268" t="e">
        <v>#REF!</v>
      </c>
      <c r="L268" t="e">
        <v>#REF!</v>
      </c>
      <c r="M268" t="e">
        <v>#REF!</v>
      </c>
      <c r="N268" t="e">
        <v>#REF!</v>
      </c>
      <c r="P268" t="e">
        <v>#REF!</v>
      </c>
      <c r="S268" t="e">
        <v>#REF!</v>
      </c>
      <c r="T268" t="e">
        <v>#REF!</v>
      </c>
      <c r="U268" t="e">
        <v>#REF!</v>
      </c>
      <c r="V268" t="e">
        <v>#REF!</v>
      </c>
      <c r="W268" t="e">
        <v>#REF!</v>
      </c>
      <c r="X268" t="e">
        <v>#REF!</v>
      </c>
      <c r="Y268" t="e">
        <v>#REF!</v>
      </c>
      <c r="Z268" t="e">
        <v>#REF!</v>
      </c>
      <c r="AA268" t="e">
        <v>#REF!</v>
      </c>
      <c r="AB268" t="e">
        <v>#REF!</v>
      </c>
      <c r="AC268" t="e">
        <v>#REF!</v>
      </c>
      <c r="AD268" t="e">
        <v>#REF!</v>
      </c>
      <c r="AE268" t="e">
        <v>#REF!</v>
      </c>
      <c r="AF268" t="e">
        <v>#REF!</v>
      </c>
      <c r="AG268" t="e">
        <v>#REF!</v>
      </c>
      <c r="AH268" t="e">
        <v>#REF!</v>
      </c>
      <c r="AI268" t="e">
        <v>#REF!</v>
      </c>
      <c r="AJ268" t="e">
        <v>#REF!</v>
      </c>
      <c r="AK268" t="e">
        <v>#REF!</v>
      </c>
      <c r="AL268" t="e">
        <v>#REF!</v>
      </c>
    </row>
    <row r="269" spans="2:38">
      <c r="B269" s="51" t="e">
        <v>#REF!</v>
      </c>
      <c r="C269" t="e">
        <v>#REF!</v>
      </c>
      <c r="D269" t="e">
        <v>#REF!</v>
      </c>
      <c r="G269" t="e">
        <v>#REF!</v>
      </c>
      <c r="I269" t="e">
        <v>#REF!</v>
      </c>
      <c r="J269" t="e">
        <v>#REF!</v>
      </c>
      <c r="K269" t="e">
        <v>#REF!</v>
      </c>
      <c r="L269" t="e">
        <v>#REF!</v>
      </c>
      <c r="M269" t="e">
        <v>#REF!</v>
      </c>
      <c r="N269" t="e">
        <v>#REF!</v>
      </c>
      <c r="P269" t="e">
        <v>#REF!</v>
      </c>
      <c r="S269" t="e">
        <v>#REF!</v>
      </c>
      <c r="T269" t="e">
        <v>#REF!</v>
      </c>
      <c r="U269" t="e">
        <v>#REF!</v>
      </c>
      <c r="V269" t="e">
        <v>#REF!</v>
      </c>
      <c r="W269" t="e">
        <v>#REF!</v>
      </c>
      <c r="X269" t="e">
        <v>#REF!</v>
      </c>
      <c r="Y269" t="e">
        <v>#REF!</v>
      </c>
      <c r="Z269" t="e">
        <v>#REF!</v>
      </c>
      <c r="AA269" t="e">
        <v>#REF!</v>
      </c>
      <c r="AB269" t="e">
        <v>#REF!</v>
      </c>
      <c r="AC269" t="e">
        <v>#REF!</v>
      </c>
      <c r="AD269" t="e">
        <v>#REF!</v>
      </c>
      <c r="AE269" t="e">
        <v>#REF!</v>
      </c>
      <c r="AF269" t="e">
        <v>#REF!</v>
      </c>
      <c r="AG269" t="e">
        <v>#REF!</v>
      </c>
      <c r="AH269" t="e">
        <v>#REF!</v>
      </c>
      <c r="AI269" t="e">
        <v>#REF!</v>
      </c>
      <c r="AJ269" t="e">
        <v>#REF!</v>
      </c>
      <c r="AK269" t="e">
        <v>#REF!</v>
      </c>
      <c r="AL269" t="e">
        <v>#REF!</v>
      </c>
    </row>
    <row r="270" spans="2:38">
      <c r="B270" s="51" t="e">
        <v>#REF!</v>
      </c>
      <c r="C270" t="e">
        <v>#REF!</v>
      </c>
      <c r="D270" t="e">
        <v>#REF!</v>
      </c>
      <c r="G270" t="e">
        <v>#REF!</v>
      </c>
      <c r="I270" t="e">
        <v>#REF!</v>
      </c>
      <c r="J270" t="e">
        <v>#REF!</v>
      </c>
      <c r="K270" t="e">
        <v>#REF!</v>
      </c>
      <c r="L270" t="e">
        <v>#REF!</v>
      </c>
      <c r="M270" t="e">
        <v>#REF!</v>
      </c>
      <c r="N270" t="e">
        <v>#REF!</v>
      </c>
      <c r="P270" t="e">
        <v>#REF!</v>
      </c>
      <c r="S270" t="e">
        <v>#REF!</v>
      </c>
      <c r="T270" t="e">
        <v>#REF!</v>
      </c>
      <c r="U270" t="e">
        <v>#REF!</v>
      </c>
      <c r="V270" t="e">
        <v>#REF!</v>
      </c>
      <c r="W270" t="e">
        <v>#REF!</v>
      </c>
      <c r="X270" t="e">
        <v>#REF!</v>
      </c>
      <c r="Y270" t="e">
        <v>#REF!</v>
      </c>
      <c r="Z270" t="e">
        <v>#REF!</v>
      </c>
      <c r="AA270" t="e">
        <v>#REF!</v>
      </c>
      <c r="AB270" t="e">
        <v>#REF!</v>
      </c>
      <c r="AC270" t="e">
        <v>#REF!</v>
      </c>
      <c r="AD270" t="e">
        <v>#REF!</v>
      </c>
      <c r="AE270" t="e">
        <v>#REF!</v>
      </c>
      <c r="AF270" t="e">
        <v>#REF!</v>
      </c>
      <c r="AG270" t="e">
        <v>#REF!</v>
      </c>
      <c r="AH270" t="e">
        <v>#REF!</v>
      </c>
      <c r="AI270" t="e">
        <v>#REF!</v>
      </c>
      <c r="AJ270" t="e">
        <v>#REF!</v>
      </c>
      <c r="AK270" t="e">
        <v>#REF!</v>
      </c>
      <c r="AL270" t="e">
        <v>#REF!</v>
      </c>
    </row>
    <row r="271" spans="2:38">
      <c r="B271" s="51" t="e">
        <v>#REF!</v>
      </c>
      <c r="C271" t="e">
        <v>#REF!</v>
      </c>
      <c r="D271" t="e">
        <v>#REF!</v>
      </c>
      <c r="G271" t="e">
        <v>#REF!</v>
      </c>
      <c r="I271" t="e">
        <v>#REF!</v>
      </c>
      <c r="J271" t="e">
        <v>#REF!</v>
      </c>
      <c r="K271" t="e">
        <v>#REF!</v>
      </c>
      <c r="L271" t="e">
        <v>#REF!</v>
      </c>
      <c r="M271" t="e">
        <v>#REF!</v>
      </c>
      <c r="N271" t="e">
        <v>#REF!</v>
      </c>
      <c r="P271" t="e">
        <v>#REF!</v>
      </c>
      <c r="S271" t="e">
        <v>#REF!</v>
      </c>
      <c r="T271" t="e">
        <v>#REF!</v>
      </c>
      <c r="U271" t="e">
        <v>#REF!</v>
      </c>
      <c r="V271" t="e">
        <v>#REF!</v>
      </c>
      <c r="W271" t="e">
        <v>#REF!</v>
      </c>
      <c r="X271" t="e">
        <v>#REF!</v>
      </c>
      <c r="Y271" t="e">
        <v>#REF!</v>
      </c>
      <c r="Z271" t="e">
        <v>#REF!</v>
      </c>
      <c r="AA271" t="e">
        <v>#REF!</v>
      </c>
      <c r="AB271" t="e">
        <v>#REF!</v>
      </c>
      <c r="AC271" t="e">
        <v>#REF!</v>
      </c>
      <c r="AD271" t="e">
        <v>#REF!</v>
      </c>
      <c r="AE271" t="e">
        <v>#REF!</v>
      </c>
      <c r="AF271" t="e">
        <v>#REF!</v>
      </c>
      <c r="AG271" t="e">
        <v>#REF!</v>
      </c>
      <c r="AH271" t="e">
        <v>#REF!</v>
      </c>
      <c r="AI271" t="e">
        <v>#REF!</v>
      </c>
      <c r="AJ271" t="e">
        <v>#REF!</v>
      </c>
      <c r="AK271" t="e">
        <v>#REF!</v>
      </c>
      <c r="AL271" t="e">
        <v>#REF!</v>
      </c>
    </row>
    <row r="272" spans="2:38">
      <c r="B272" s="51" t="e">
        <v>#REF!</v>
      </c>
      <c r="C272" t="e">
        <v>#REF!</v>
      </c>
      <c r="D272" t="e">
        <v>#REF!</v>
      </c>
      <c r="G272" t="e">
        <v>#REF!</v>
      </c>
      <c r="I272" t="e">
        <v>#REF!</v>
      </c>
      <c r="J272" t="e">
        <v>#REF!</v>
      </c>
      <c r="K272" t="e">
        <v>#REF!</v>
      </c>
      <c r="L272" t="e">
        <v>#REF!</v>
      </c>
      <c r="M272" t="e">
        <v>#REF!</v>
      </c>
      <c r="N272" t="e">
        <v>#REF!</v>
      </c>
      <c r="P272" t="e">
        <v>#REF!</v>
      </c>
      <c r="S272" t="e">
        <v>#REF!</v>
      </c>
      <c r="T272" t="e">
        <v>#REF!</v>
      </c>
      <c r="U272" t="e">
        <v>#REF!</v>
      </c>
      <c r="V272" t="e">
        <v>#REF!</v>
      </c>
      <c r="W272" t="e">
        <v>#REF!</v>
      </c>
      <c r="X272" t="e">
        <v>#REF!</v>
      </c>
      <c r="Y272" t="e">
        <v>#REF!</v>
      </c>
      <c r="Z272" t="e">
        <v>#REF!</v>
      </c>
      <c r="AA272" t="e">
        <v>#REF!</v>
      </c>
      <c r="AB272" t="e">
        <v>#REF!</v>
      </c>
      <c r="AC272" t="e">
        <v>#REF!</v>
      </c>
      <c r="AD272" t="e">
        <v>#REF!</v>
      </c>
      <c r="AE272" t="e">
        <v>#REF!</v>
      </c>
      <c r="AF272" t="e">
        <v>#REF!</v>
      </c>
      <c r="AG272" t="e">
        <v>#REF!</v>
      </c>
      <c r="AH272" t="e">
        <v>#REF!</v>
      </c>
      <c r="AI272" t="e">
        <v>#REF!</v>
      </c>
      <c r="AJ272" t="e">
        <v>#REF!</v>
      </c>
      <c r="AK272" t="e">
        <v>#REF!</v>
      </c>
      <c r="AL272" t="e">
        <v>#REF!</v>
      </c>
    </row>
    <row r="273" spans="2:38">
      <c r="B273" s="51" t="e">
        <v>#REF!</v>
      </c>
      <c r="C273" t="e">
        <v>#REF!</v>
      </c>
      <c r="D273" t="e">
        <v>#REF!</v>
      </c>
      <c r="G273" t="e">
        <v>#REF!</v>
      </c>
      <c r="I273" t="e">
        <v>#REF!</v>
      </c>
      <c r="J273" t="e">
        <v>#REF!</v>
      </c>
      <c r="K273" t="e">
        <v>#REF!</v>
      </c>
      <c r="L273" t="e">
        <v>#REF!</v>
      </c>
      <c r="M273" t="e">
        <v>#REF!</v>
      </c>
      <c r="N273" t="e">
        <v>#REF!</v>
      </c>
      <c r="P273" t="e">
        <v>#REF!</v>
      </c>
      <c r="S273" t="e">
        <v>#REF!</v>
      </c>
      <c r="T273" t="e">
        <v>#REF!</v>
      </c>
      <c r="U273" t="e">
        <v>#REF!</v>
      </c>
      <c r="V273" t="e">
        <v>#REF!</v>
      </c>
      <c r="W273" t="e">
        <v>#REF!</v>
      </c>
      <c r="X273" t="e">
        <v>#REF!</v>
      </c>
      <c r="Y273" t="e">
        <v>#REF!</v>
      </c>
      <c r="Z273" t="e">
        <v>#REF!</v>
      </c>
      <c r="AA273" t="e">
        <v>#REF!</v>
      </c>
      <c r="AB273" t="e">
        <v>#REF!</v>
      </c>
      <c r="AC273" t="e">
        <v>#REF!</v>
      </c>
      <c r="AD273" t="e">
        <v>#REF!</v>
      </c>
      <c r="AE273" t="e">
        <v>#REF!</v>
      </c>
      <c r="AF273" t="e">
        <v>#REF!</v>
      </c>
      <c r="AG273" t="e">
        <v>#REF!</v>
      </c>
      <c r="AH273" t="e">
        <v>#REF!</v>
      </c>
      <c r="AI273" t="e">
        <v>#REF!</v>
      </c>
      <c r="AJ273" t="e">
        <v>#REF!</v>
      </c>
      <c r="AK273" t="e">
        <v>#REF!</v>
      </c>
      <c r="AL273" t="e">
        <v>#REF!</v>
      </c>
    </row>
    <row r="274" spans="2:38">
      <c r="B274" s="51" t="e">
        <v>#REF!</v>
      </c>
      <c r="C274" t="e">
        <v>#REF!</v>
      </c>
      <c r="D274" t="e">
        <v>#REF!</v>
      </c>
      <c r="G274" t="e">
        <v>#REF!</v>
      </c>
      <c r="I274" t="e">
        <v>#REF!</v>
      </c>
      <c r="J274" t="e">
        <v>#REF!</v>
      </c>
      <c r="K274" t="e">
        <v>#REF!</v>
      </c>
      <c r="L274" t="e">
        <v>#REF!</v>
      </c>
      <c r="M274" t="e">
        <v>#REF!</v>
      </c>
      <c r="N274" t="e">
        <v>#REF!</v>
      </c>
      <c r="P274" t="e">
        <v>#REF!</v>
      </c>
      <c r="S274" t="e">
        <v>#REF!</v>
      </c>
      <c r="T274" t="e">
        <v>#REF!</v>
      </c>
      <c r="U274" t="e">
        <v>#REF!</v>
      </c>
      <c r="V274" t="e">
        <v>#REF!</v>
      </c>
      <c r="W274" t="e">
        <v>#REF!</v>
      </c>
      <c r="X274" t="e">
        <v>#REF!</v>
      </c>
      <c r="Y274" t="e">
        <v>#REF!</v>
      </c>
      <c r="Z274" t="e">
        <v>#REF!</v>
      </c>
      <c r="AA274" t="e">
        <v>#REF!</v>
      </c>
      <c r="AB274" t="e">
        <v>#REF!</v>
      </c>
      <c r="AC274" t="e">
        <v>#REF!</v>
      </c>
      <c r="AD274" t="e">
        <v>#REF!</v>
      </c>
      <c r="AE274" t="e">
        <v>#REF!</v>
      </c>
      <c r="AF274" t="e">
        <v>#REF!</v>
      </c>
      <c r="AG274" t="e">
        <v>#REF!</v>
      </c>
      <c r="AH274" t="e">
        <v>#REF!</v>
      </c>
      <c r="AI274" t="e">
        <v>#REF!</v>
      </c>
      <c r="AJ274" t="e">
        <v>#REF!</v>
      </c>
      <c r="AK274" t="e">
        <v>#REF!</v>
      </c>
      <c r="AL274" t="e">
        <v>#REF!</v>
      </c>
    </row>
    <row r="275" spans="2:38">
      <c r="B275" s="51" t="e">
        <v>#REF!</v>
      </c>
      <c r="C275" t="e">
        <v>#REF!</v>
      </c>
      <c r="D275" t="e">
        <v>#REF!</v>
      </c>
      <c r="G275" t="e">
        <v>#REF!</v>
      </c>
      <c r="I275" t="e">
        <v>#REF!</v>
      </c>
      <c r="J275" t="e">
        <v>#REF!</v>
      </c>
      <c r="K275" t="e">
        <v>#REF!</v>
      </c>
      <c r="L275" t="e">
        <v>#REF!</v>
      </c>
      <c r="M275" t="e">
        <v>#REF!</v>
      </c>
      <c r="N275" t="e">
        <v>#REF!</v>
      </c>
      <c r="P275" t="e">
        <v>#REF!</v>
      </c>
      <c r="S275" t="e">
        <v>#REF!</v>
      </c>
      <c r="T275" t="e">
        <v>#REF!</v>
      </c>
      <c r="U275" t="e">
        <v>#REF!</v>
      </c>
      <c r="V275" t="e">
        <v>#REF!</v>
      </c>
      <c r="W275" t="e">
        <v>#REF!</v>
      </c>
      <c r="X275" t="e">
        <v>#REF!</v>
      </c>
      <c r="Y275" t="e">
        <v>#REF!</v>
      </c>
      <c r="Z275" t="e">
        <v>#REF!</v>
      </c>
      <c r="AA275" t="e">
        <v>#REF!</v>
      </c>
      <c r="AB275" t="e">
        <v>#REF!</v>
      </c>
      <c r="AC275" t="e">
        <v>#REF!</v>
      </c>
      <c r="AD275" t="e">
        <v>#REF!</v>
      </c>
      <c r="AE275" t="e">
        <v>#REF!</v>
      </c>
      <c r="AF275" t="e">
        <v>#REF!</v>
      </c>
      <c r="AG275" t="e">
        <v>#REF!</v>
      </c>
      <c r="AH275" t="e">
        <v>#REF!</v>
      </c>
      <c r="AI275" t="e">
        <v>#REF!</v>
      </c>
      <c r="AJ275" t="e">
        <v>#REF!</v>
      </c>
      <c r="AK275" t="e">
        <v>#REF!</v>
      </c>
      <c r="AL275" t="e">
        <v>#REF!</v>
      </c>
    </row>
    <row r="276" spans="2:38">
      <c r="B276" s="51" t="e">
        <v>#REF!</v>
      </c>
      <c r="C276" t="e">
        <v>#REF!</v>
      </c>
      <c r="D276" t="e">
        <v>#REF!</v>
      </c>
      <c r="G276" t="e">
        <v>#REF!</v>
      </c>
      <c r="I276" t="e">
        <v>#REF!</v>
      </c>
      <c r="J276" t="e">
        <v>#REF!</v>
      </c>
      <c r="K276" t="e">
        <v>#REF!</v>
      </c>
      <c r="L276" t="e">
        <v>#REF!</v>
      </c>
      <c r="M276" t="e">
        <v>#REF!</v>
      </c>
      <c r="N276" t="e">
        <v>#REF!</v>
      </c>
      <c r="P276" t="e">
        <v>#REF!</v>
      </c>
      <c r="S276" t="e">
        <v>#REF!</v>
      </c>
      <c r="T276" t="e">
        <v>#REF!</v>
      </c>
      <c r="U276" t="e">
        <v>#REF!</v>
      </c>
      <c r="V276" t="e">
        <v>#REF!</v>
      </c>
      <c r="W276" t="e">
        <v>#REF!</v>
      </c>
      <c r="X276" t="e">
        <v>#REF!</v>
      </c>
      <c r="Y276" t="e">
        <v>#REF!</v>
      </c>
      <c r="Z276" t="e">
        <v>#REF!</v>
      </c>
      <c r="AA276" t="e">
        <v>#REF!</v>
      </c>
      <c r="AB276" t="e">
        <v>#REF!</v>
      </c>
      <c r="AC276" t="e">
        <v>#REF!</v>
      </c>
      <c r="AD276" t="e">
        <v>#REF!</v>
      </c>
      <c r="AE276" t="e">
        <v>#REF!</v>
      </c>
      <c r="AF276" t="e">
        <v>#REF!</v>
      </c>
      <c r="AG276" t="e">
        <v>#REF!</v>
      </c>
      <c r="AH276" t="e">
        <v>#REF!</v>
      </c>
      <c r="AI276" t="e">
        <v>#REF!</v>
      </c>
      <c r="AJ276" t="e">
        <v>#REF!</v>
      </c>
      <c r="AK276" t="e">
        <v>#REF!</v>
      </c>
      <c r="AL276" t="e">
        <v>#REF!</v>
      </c>
    </row>
    <row r="277" spans="2:38">
      <c r="B277" s="51" t="e">
        <v>#REF!</v>
      </c>
      <c r="C277" t="e">
        <v>#REF!</v>
      </c>
      <c r="D277" t="e">
        <v>#REF!</v>
      </c>
      <c r="G277" t="e">
        <v>#REF!</v>
      </c>
      <c r="I277" t="e">
        <v>#REF!</v>
      </c>
      <c r="J277" t="e">
        <v>#REF!</v>
      </c>
      <c r="K277" t="e">
        <v>#REF!</v>
      </c>
      <c r="L277" t="e">
        <v>#REF!</v>
      </c>
      <c r="M277" t="e">
        <v>#REF!</v>
      </c>
      <c r="N277" t="e">
        <v>#REF!</v>
      </c>
      <c r="P277" t="e">
        <v>#REF!</v>
      </c>
      <c r="S277" t="e">
        <v>#REF!</v>
      </c>
      <c r="T277" t="e">
        <v>#REF!</v>
      </c>
      <c r="U277" t="e">
        <v>#REF!</v>
      </c>
      <c r="V277" t="e">
        <v>#REF!</v>
      </c>
      <c r="W277" t="e">
        <v>#REF!</v>
      </c>
      <c r="X277" t="e">
        <v>#REF!</v>
      </c>
      <c r="Y277" t="e">
        <v>#REF!</v>
      </c>
      <c r="Z277" t="e">
        <v>#REF!</v>
      </c>
      <c r="AA277" t="e">
        <v>#REF!</v>
      </c>
      <c r="AB277" t="e">
        <v>#REF!</v>
      </c>
      <c r="AC277" t="e">
        <v>#REF!</v>
      </c>
      <c r="AD277" t="e">
        <v>#REF!</v>
      </c>
      <c r="AE277" t="e">
        <v>#REF!</v>
      </c>
      <c r="AF277" t="e">
        <v>#REF!</v>
      </c>
      <c r="AG277" t="e">
        <v>#REF!</v>
      </c>
      <c r="AH277" t="e">
        <v>#REF!</v>
      </c>
      <c r="AI277" t="e">
        <v>#REF!</v>
      </c>
      <c r="AJ277" t="e">
        <v>#REF!</v>
      </c>
      <c r="AK277" t="e">
        <v>#REF!</v>
      </c>
      <c r="AL277" t="e">
        <v>#REF!</v>
      </c>
    </row>
    <row r="278" spans="2:38">
      <c r="B278" s="51" t="e">
        <v>#REF!</v>
      </c>
      <c r="C278" t="e">
        <v>#REF!</v>
      </c>
      <c r="D278" t="e">
        <v>#REF!</v>
      </c>
      <c r="G278" t="e">
        <v>#REF!</v>
      </c>
      <c r="I278" t="e">
        <v>#REF!</v>
      </c>
      <c r="J278" t="e">
        <v>#REF!</v>
      </c>
      <c r="K278" t="e">
        <v>#REF!</v>
      </c>
      <c r="L278" t="e">
        <v>#REF!</v>
      </c>
      <c r="M278" t="e">
        <v>#REF!</v>
      </c>
      <c r="N278" t="e">
        <v>#REF!</v>
      </c>
      <c r="P278" t="e">
        <v>#REF!</v>
      </c>
      <c r="S278" t="e">
        <v>#REF!</v>
      </c>
      <c r="T278" t="e">
        <v>#REF!</v>
      </c>
      <c r="U278" t="e">
        <v>#REF!</v>
      </c>
      <c r="V278" t="e">
        <v>#REF!</v>
      </c>
      <c r="W278" t="e">
        <v>#REF!</v>
      </c>
      <c r="X278" t="e">
        <v>#REF!</v>
      </c>
      <c r="Y278" t="e">
        <v>#REF!</v>
      </c>
      <c r="Z278" t="e">
        <v>#REF!</v>
      </c>
      <c r="AA278" t="e">
        <v>#REF!</v>
      </c>
      <c r="AB278" t="e">
        <v>#REF!</v>
      </c>
      <c r="AC278" t="e">
        <v>#REF!</v>
      </c>
      <c r="AD278" t="e">
        <v>#REF!</v>
      </c>
      <c r="AE278" t="e">
        <v>#REF!</v>
      </c>
      <c r="AF278" t="e">
        <v>#REF!</v>
      </c>
      <c r="AG278" t="e">
        <v>#REF!</v>
      </c>
      <c r="AH278" t="e">
        <v>#REF!</v>
      </c>
      <c r="AI278" t="e">
        <v>#REF!</v>
      </c>
      <c r="AJ278" t="e">
        <v>#REF!</v>
      </c>
      <c r="AK278" t="e">
        <v>#REF!</v>
      </c>
      <c r="AL278" t="e">
        <v>#REF!</v>
      </c>
    </row>
    <row r="279" spans="2:38">
      <c r="B279" s="51" t="e">
        <v>#REF!</v>
      </c>
      <c r="C279" t="e">
        <v>#REF!</v>
      </c>
      <c r="D279" t="e">
        <v>#REF!</v>
      </c>
      <c r="G279" t="e">
        <v>#REF!</v>
      </c>
      <c r="I279" t="e">
        <v>#REF!</v>
      </c>
      <c r="J279" t="e">
        <v>#REF!</v>
      </c>
      <c r="K279" t="e">
        <v>#REF!</v>
      </c>
      <c r="L279" t="e">
        <v>#REF!</v>
      </c>
      <c r="M279" t="e">
        <v>#REF!</v>
      </c>
      <c r="N279" t="e">
        <v>#REF!</v>
      </c>
      <c r="P279" t="e">
        <v>#REF!</v>
      </c>
      <c r="S279" t="e">
        <v>#REF!</v>
      </c>
      <c r="T279" t="e">
        <v>#REF!</v>
      </c>
      <c r="U279" t="e">
        <v>#REF!</v>
      </c>
      <c r="V279" t="e">
        <v>#REF!</v>
      </c>
      <c r="W279" t="e">
        <v>#REF!</v>
      </c>
      <c r="X279" t="e">
        <v>#REF!</v>
      </c>
      <c r="Y279" t="e">
        <v>#REF!</v>
      </c>
      <c r="Z279" t="e">
        <v>#REF!</v>
      </c>
      <c r="AA279" t="e">
        <v>#REF!</v>
      </c>
      <c r="AB279" t="e">
        <v>#REF!</v>
      </c>
      <c r="AC279" t="e">
        <v>#REF!</v>
      </c>
      <c r="AD279" t="e">
        <v>#REF!</v>
      </c>
      <c r="AE279" t="e">
        <v>#REF!</v>
      </c>
      <c r="AF279" t="e">
        <v>#REF!</v>
      </c>
      <c r="AG279" t="e">
        <v>#REF!</v>
      </c>
      <c r="AH279" t="e">
        <v>#REF!</v>
      </c>
      <c r="AI279" t="e">
        <v>#REF!</v>
      </c>
      <c r="AJ279" t="e">
        <v>#REF!</v>
      </c>
      <c r="AK279" t="e">
        <v>#REF!</v>
      </c>
      <c r="AL279" t="e">
        <v>#REF!</v>
      </c>
    </row>
    <row r="280" spans="2:38">
      <c r="B280" s="51" t="e">
        <v>#REF!</v>
      </c>
      <c r="C280" t="e">
        <v>#REF!</v>
      </c>
      <c r="D280" t="e">
        <v>#REF!</v>
      </c>
      <c r="G280" t="e">
        <v>#REF!</v>
      </c>
      <c r="I280" t="e">
        <v>#REF!</v>
      </c>
      <c r="J280" t="e">
        <v>#REF!</v>
      </c>
      <c r="K280" t="e">
        <v>#REF!</v>
      </c>
      <c r="L280" t="e">
        <v>#REF!</v>
      </c>
      <c r="M280" t="e">
        <v>#REF!</v>
      </c>
      <c r="N280" t="e">
        <v>#REF!</v>
      </c>
      <c r="P280" t="e">
        <v>#REF!</v>
      </c>
      <c r="S280" t="e">
        <v>#REF!</v>
      </c>
      <c r="T280" t="e">
        <v>#REF!</v>
      </c>
      <c r="U280" t="e">
        <v>#REF!</v>
      </c>
      <c r="V280" t="e">
        <v>#REF!</v>
      </c>
      <c r="W280" t="e">
        <v>#REF!</v>
      </c>
      <c r="X280" t="e">
        <v>#REF!</v>
      </c>
      <c r="Y280" t="e">
        <v>#REF!</v>
      </c>
      <c r="Z280" t="e">
        <v>#REF!</v>
      </c>
      <c r="AA280" t="e">
        <v>#REF!</v>
      </c>
      <c r="AB280" t="e">
        <v>#REF!</v>
      </c>
      <c r="AC280" t="e">
        <v>#REF!</v>
      </c>
      <c r="AD280" t="e">
        <v>#REF!</v>
      </c>
      <c r="AE280" t="e">
        <v>#REF!</v>
      </c>
      <c r="AF280" t="e">
        <v>#REF!</v>
      </c>
      <c r="AG280" t="e">
        <v>#REF!</v>
      </c>
      <c r="AH280" t="e">
        <v>#REF!</v>
      </c>
      <c r="AI280" t="e">
        <v>#REF!</v>
      </c>
      <c r="AJ280" t="e">
        <v>#REF!</v>
      </c>
      <c r="AK280" t="e">
        <v>#REF!</v>
      </c>
      <c r="AL280" t="e">
        <v>#REF!</v>
      </c>
    </row>
    <row r="281" spans="2:38">
      <c r="B281" s="51" t="e">
        <v>#REF!</v>
      </c>
      <c r="C281" t="e">
        <v>#REF!</v>
      </c>
      <c r="D281" t="e">
        <v>#REF!</v>
      </c>
      <c r="G281" t="e">
        <v>#REF!</v>
      </c>
      <c r="I281" t="e">
        <v>#REF!</v>
      </c>
      <c r="J281" t="e">
        <v>#REF!</v>
      </c>
      <c r="K281" t="e">
        <v>#REF!</v>
      </c>
      <c r="L281" t="e">
        <v>#REF!</v>
      </c>
      <c r="M281" t="e">
        <v>#REF!</v>
      </c>
      <c r="N281" t="e">
        <v>#REF!</v>
      </c>
      <c r="P281" t="e">
        <v>#REF!</v>
      </c>
      <c r="S281" t="e">
        <v>#REF!</v>
      </c>
      <c r="T281" t="e">
        <v>#REF!</v>
      </c>
      <c r="U281" t="e">
        <v>#REF!</v>
      </c>
      <c r="V281" t="e">
        <v>#REF!</v>
      </c>
      <c r="W281" t="e">
        <v>#REF!</v>
      </c>
      <c r="X281" t="e">
        <v>#REF!</v>
      </c>
      <c r="Y281" t="e">
        <v>#REF!</v>
      </c>
      <c r="Z281" t="e">
        <v>#REF!</v>
      </c>
      <c r="AA281" t="e">
        <v>#REF!</v>
      </c>
      <c r="AB281" t="e">
        <v>#REF!</v>
      </c>
      <c r="AC281" t="e">
        <v>#REF!</v>
      </c>
      <c r="AD281" t="e">
        <v>#REF!</v>
      </c>
      <c r="AE281" t="e">
        <v>#REF!</v>
      </c>
      <c r="AF281" t="e">
        <v>#REF!</v>
      </c>
      <c r="AG281" t="e">
        <v>#REF!</v>
      </c>
      <c r="AH281" t="e">
        <v>#REF!</v>
      </c>
      <c r="AI281" t="e">
        <v>#REF!</v>
      </c>
      <c r="AJ281" t="e">
        <v>#REF!</v>
      </c>
      <c r="AK281" t="e">
        <v>#REF!</v>
      </c>
      <c r="AL281" t="e">
        <v>#REF!</v>
      </c>
    </row>
    <row r="282" spans="2:38">
      <c r="B282" s="51" t="e">
        <v>#REF!</v>
      </c>
      <c r="C282" t="e">
        <v>#REF!</v>
      </c>
      <c r="D282" t="e">
        <v>#REF!</v>
      </c>
      <c r="G282" t="e">
        <v>#REF!</v>
      </c>
      <c r="I282" t="e">
        <v>#REF!</v>
      </c>
      <c r="J282" t="e">
        <v>#REF!</v>
      </c>
      <c r="K282" t="e">
        <v>#REF!</v>
      </c>
      <c r="L282" t="e">
        <v>#REF!</v>
      </c>
      <c r="M282" t="e">
        <v>#REF!</v>
      </c>
      <c r="N282" t="e">
        <v>#REF!</v>
      </c>
      <c r="P282" t="e">
        <v>#REF!</v>
      </c>
      <c r="S282" t="e">
        <v>#REF!</v>
      </c>
      <c r="T282" t="e">
        <v>#REF!</v>
      </c>
      <c r="U282" t="e">
        <v>#REF!</v>
      </c>
      <c r="V282" t="e">
        <v>#REF!</v>
      </c>
      <c r="W282" t="e">
        <v>#REF!</v>
      </c>
      <c r="X282" t="e">
        <v>#REF!</v>
      </c>
      <c r="Y282" t="e">
        <v>#REF!</v>
      </c>
      <c r="Z282" t="e">
        <v>#REF!</v>
      </c>
      <c r="AA282" t="e">
        <v>#REF!</v>
      </c>
      <c r="AB282" t="e">
        <v>#REF!</v>
      </c>
      <c r="AC282" t="e">
        <v>#REF!</v>
      </c>
      <c r="AD282" t="e">
        <v>#REF!</v>
      </c>
      <c r="AE282" t="e">
        <v>#REF!</v>
      </c>
      <c r="AF282" t="e">
        <v>#REF!</v>
      </c>
      <c r="AG282" t="e">
        <v>#REF!</v>
      </c>
      <c r="AH282" t="e">
        <v>#REF!</v>
      </c>
      <c r="AI282" t="e">
        <v>#REF!</v>
      </c>
      <c r="AJ282" t="e">
        <v>#REF!</v>
      </c>
      <c r="AK282" t="e">
        <v>#REF!</v>
      </c>
      <c r="AL282" t="e">
        <v>#REF!</v>
      </c>
    </row>
    <row r="283" spans="2:38">
      <c r="B283" s="51" t="e">
        <v>#REF!</v>
      </c>
      <c r="C283" t="e">
        <v>#REF!</v>
      </c>
      <c r="D283" t="e">
        <v>#REF!</v>
      </c>
      <c r="G283" t="e">
        <v>#REF!</v>
      </c>
      <c r="I283" t="e">
        <v>#REF!</v>
      </c>
      <c r="J283" t="e">
        <v>#REF!</v>
      </c>
      <c r="K283" t="e">
        <v>#REF!</v>
      </c>
      <c r="L283" t="e">
        <v>#REF!</v>
      </c>
      <c r="M283" t="e">
        <v>#REF!</v>
      </c>
      <c r="N283" t="e">
        <v>#REF!</v>
      </c>
      <c r="P283" t="e">
        <v>#REF!</v>
      </c>
      <c r="S283" t="e">
        <v>#REF!</v>
      </c>
      <c r="T283" t="e">
        <v>#REF!</v>
      </c>
      <c r="U283" t="e">
        <v>#REF!</v>
      </c>
      <c r="V283" t="e">
        <v>#REF!</v>
      </c>
      <c r="W283" t="e">
        <v>#REF!</v>
      </c>
      <c r="X283" t="e">
        <v>#REF!</v>
      </c>
      <c r="Y283" t="e">
        <v>#REF!</v>
      </c>
      <c r="Z283" t="e">
        <v>#REF!</v>
      </c>
      <c r="AA283" t="e">
        <v>#REF!</v>
      </c>
      <c r="AB283" t="e">
        <v>#REF!</v>
      </c>
      <c r="AC283" t="e">
        <v>#REF!</v>
      </c>
      <c r="AD283" t="e">
        <v>#REF!</v>
      </c>
      <c r="AE283" t="e">
        <v>#REF!</v>
      </c>
      <c r="AF283" t="e">
        <v>#REF!</v>
      </c>
      <c r="AG283" t="e">
        <v>#REF!</v>
      </c>
      <c r="AH283" t="e">
        <v>#REF!</v>
      </c>
      <c r="AI283" t="e">
        <v>#REF!</v>
      </c>
      <c r="AJ283" t="e">
        <v>#REF!</v>
      </c>
      <c r="AK283" t="e">
        <v>#REF!</v>
      </c>
      <c r="AL283" t="e">
        <v>#REF!</v>
      </c>
    </row>
    <row r="284" spans="2:38">
      <c r="B284" s="51" t="e">
        <v>#REF!</v>
      </c>
      <c r="C284" t="e">
        <v>#REF!</v>
      </c>
      <c r="D284" t="e">
        <v>#REF!</v>
      </c>
      <c r="G284" t="e">
        <v>#REF!</v>
      </c>
      <c r="I284" t="e">
        <v>#REF!</v>
      </c>
      <c r="J284" t="e">
        <v>#REF!</v>
      </c>
      <c r="K284" t="e">
        <v>#REF!</v>
      </c>
      <c r="L284" t="e">
        <v>#REF!</v>
      </c>
      <c r="M284" t="e">
        <v>#REF!</v>
      </c>
      <c r="N284" t="e">
        <v>#REF!</v>
      </c>
      <c r="P284" t="e">
        <v>#REF!</v>
      </c>
      <c r="S284" t="e">
        <v>#REF!</v>
      </c>
      <c r="T284" t="e">
        <v>#REF!</v>
      </c>
      <c r="U284" t="e">
        <v>#REF!</v>
      </c>
      <c r="V284" t="e">
        <v>#REF!</v>
      </c>
      <c r="W284" t="e">
        <v>#REF!</v>
      </c>
      <c r="X284" t="e">
        <v>#REF!</v>
      </c>
      <c r="Y284" t="e">
        <v>#REF!</v>
      </c>
      <c r="Z284" t="e">
        <v>#REF!</v>
      </c>
      <c r="AA284" t="e">
        <v>#REF!</v>
      </c>
      <c r="AB284" t="e">
        <v>#REF!</v>
      </c>
      <c r="AC284" t="e">
        <v>#REF!</v>
      </c>
      <c r="AD284" t="e">
        <v>#REF!</v>
      </c>
      <c r="AE284" t="e">
        <v>#REF!</v>
      </c>
      <c r="AF284" t="e">
        <v>#REF!</v>
      </c>
      <c r="AG284" t="e">
        <v>#REF!</v>
      </c>
      <c r="AH284" t="e">
        <v>#REF!</v>
      </c>
      <c r="AI284" t="e">
        <v>#REF!</v>
      </c>
      <c r="AJ284" t="e">
        <v>#REF!</v>
      </c>
      <c r="AK284" t="e">
        <v>#REF!</v>
      </c>
      <c r="AL284" t="e">
        <v>#REF!</v>
      </c>
    </row>
    <row r="285" spans="2:38">
      <c r="B285" s="51" t="e">
        <v>#REF!</v>
      </c>
      <c r="C285" t="e">
        <v>#REF!</v>
      </c>
      <c r="D285" t="e">
        <v>#REF!</v>
      </c>
      <c r="G285" t="e">
        <v>#REF!</v>
      </c>
      <c r="I285" t="e">
        <v>#REF!</v>
      </c>
      <c r="J285" t="e">
        <v>#REF!</v>
      </c>
      <c r="K285" t="e">
        <v>#REF!</v>
      </c>
      <c r="L285" t="e">
        <v>#REF!</v>
      </c>
      <c r="M285" t="e">
        <v>#REF!</v>
      </c>
      <c r="N285" t="e">
        <v>#REF!</v>
      </c>
      <c r="P285" t="e">
        <v>#REF!</v>
      </c>
      <c r="S285" t="e">
        <v>#REF!</v>
      </c>
      <c r="T285" t="e">
        <v>#REF!</v>
      </c>
      <c r="U285" t="e">
        <v>#REF!</v>
      </c>
      <c r="V285" t="e">
        <v>#REF!</v>
      </c>
      <c r="W285" t="e">
        <v>#REF!</v>
      </c>
      <c r="X285" t="e">
        <v>#REF!</v>
      </c>
      <c r="Y285" t="e">
        <v>#REF!</v>
      </c>
      <c r="Z285" t="e">
        <v>#REF!</v>
      </c>
      <c r="AA285" t="e">
        <v>#REF!</v>
      </c>
      <c r="AB285" t="e">
        <v>#REF!</v>
      </c>
      <c r="AC285" t="e">
        <v>#REF!</v>
      </c>
      <c r="AD285" t="e">
        <v>#REF!</v>
      </c>
      <c r="AE285" t="e">
        <v>#REF!</v>
      </c>
      <c r="AF285" t="e">
        <v>#REF!</v>
      </c>
      <c r="AG285" t="e">
        <v>#REF!</v>
      </c>
      <c r="AH285" t="e">
        <v>#REF!</v>
      </c>
      <c r="AI285" t="e">
        <v>#REF!</v>
      </c>
      <c r="AJ285" t="e">
        <v>#REF!</v>
      </c>
      <c r="AK285" t="e">
        <v>#REF!</v>
      </c>
      <c r="AL285" t="e">
        <v>#REF!</v>
      </c>
    </row>
    <row r="286" spans="2:38">
      <c r="B286" s="51" t="e">
        <v>#REF!</v>
      </c>
      <c r="C286" t="e">
        <v>#REF!</v>
      </c>
      <c r="D286" t="e">
        <v>#REF!</v>
      </c>
      <c r="G286" t="e">
        <v>#REF!</v>
      </c>
      <c r="I286" t="e">
        <v>#REF!</v>
      </c>
      <c r="J286" t="e">
        <v>#REF!</v>
      </c>
      <c r="K286" t="e">
        <v>#REF!</v>
      </c>
      <c r="L286" t="e">
        <v>#REF!</v>
      </c>
      <c r="M286" t="e">
        <v>#REF!</v>
      </c>
      <c r="N286" t="e">
        <v>#REF!</v>
      </c>
      <c r="P286" t="e">
        <v>#REF!</v>
      </c>
      <c r="S286" t="e">
        <v>#REF!</v>
      </c>
      <c r="T286" t="e">
        <v>#REF!</v>
      </c>
      <c r="U286" t="e">
        <v>#REF!</v>
      </c>
      <c r="V286" t="e">
        <v>#REF!</v>
      </c>
      <c r="W286" t="e">
        <v>#REF!</v>
      </c>
      <c r="X286" t="e">
        <v>#REF!</v>
      </c>
      <c r="Y286" t="e">
        <v>#REF!</v>
      </c>
      <c r="Z286" t="e">
        <v>#REF!</v>
      </c>
      <c r="AA286" t="e">
        <v>#REF!</v>
      </c>
      <c r="AB286" t="e">
        <v>#REF!</v>
      </c>
      <c r="AC286" t="e">
        <v>#REF!</v>
      </c>
      <c r="AD286" t="e">
        <v>#REF!</v>
      </c>
      <c r="AE286" t="e">
        <v>#REF!</v>
      </c>
      <c r="AF286" t="e">
        <v>#REF!</v>
      </c>
      <c r="AG286" t="e">
        <v>#REF!</v>
      </c>
      <c r="AH286" t="e">
        <v>#REF!</v>
      </c>
      <c r="AI286" t="e">
        <v>#REF!</v>
      </c>
      <c r="AJ286" t="e">
        <v>#REF!</v>
      </c>
      <c r="AK286" t="e">
        <v>#REF!</v>
      </c>
      <c r="AL286" t="e">
        <v>#REF!</v>
      </c>
    </row>
    <row r="287" spans="2:38">
      <c r="B287" s="51" t="e">
        <v>#REF!</v>
      </c>
      <c r="C287" t="e">
        <v>#REF!</v>
      </c>
      <c r="D287" t="e">
        <v>#REF!</v>
      </c>
      <c r="G287" t="e">
        <v>#REF!</v>
      </c>
      <c r="I287" t="e">
        <v>#REF!</v>
      </c>
      <c r="J287" t="e">
        <v>#REF!</v>
      </c>
      <c r="K287" t="e">
        <v>#REF!</v>
      </c>
      <c r="L287" t="e">
        <v>#REF!</v>
      </c>
      <c r="M287" t="e">
        <v>#REF!</v>
      </c>
      <c r="N287" t="e">
        <v>#REF!</v>
      </c>
      <c r="P287" t="e">
        <v>#REF!</v>
      </c>
      <c r="S287" t="e">
        <v>#REF!</v>
      </c>
      <c r="T287" t="e">
        <v>#REF!</v>
      </c>
      <c r="U287" t="e">
        <v>#REF!</v>
      </c>
      <c r="V287" t="e">
        <v>#REF!</v>
      </c>
      <c r="W287" t="e">
        <v>#REF!</v>
      </c>
      <c r="X287" t="e">
        <v>#REF!</v>
      </c>
      <c r="Y287" t="e">
        <v>#REF!</v>
      </c>
      <c r="Z287" t="e">
        <v>#REF!</v>
      </c>
      <c r="AA287" t="e">
        <v>#REF!</v>
      </c>
      <c r="AB287" t="e">
        <v>#REF!</v>
      </c>
      <c r="AC287" t="e">
        <v>#REF!</v>
      </c>
      <c r="AD287" t="e">
        <v>#REF!</v>
      </c>
      <c r="AE287" t="e">
        <v>#REF!</v>
      </c>
      <c r="AF287" t="e">
        <v>#REF!</v>
      </c>
      <c r="AG287" t="e">
        <v>#REF!</v>
      </c>
      <c r="AH287" t="e">
        <v>#REF!</v>
      </c>
      <c r="AI287" t="e">
        <v>#REF!</v>
      </c>
      <c r="AJ287" t="e">
        <v>#REF!</v>
      </c>
      <c r="AK287" t="e">
        <v>#REF!</v>
      </c>
      <c r="AL287" t="e">
        <v>#REF!</v>
      </c>
    </row>
    <row r="288" spans="2:38">
      <c r="B288" s="51" t="e">
        <v>#REF!</v>
      </c>
      <c r="C288" t="e">
        <v>#REF!</v>
      </c>
      <c r="D288" t="e">
        <v>#REF!</v>
      </c>
      <c r="G288" t="e">
        <v>#REF!</v>
      </c>
      <c r="I288" t="e">
        <v>#REF!</v>
      </c>
      <c r="J288" t="e">
        <v>#REF!</v>
      </c>
      <c r="K288" t="e">
        <v>#REF!</v>
      </c>
      <c r="L288" t="e">
        <v>#REF!</v>
      </c>
      <c r="M288" t="e">
        <v>#REF!</v>
      </c>
      <c r="N288" t="e">
        <v>#REF!</v>
      </c>
      <c r="P288" t="e">
        <v>#REF!</v>
      </c>
      <c r="S288" t="e">
        <v>#REF!</v>
      </c>
      <c r="T288" t="e">
        <v>#REF!</v>
      </c>
      <c r="U288" t="e">
        <v>#REF!</v>
      </c>
      <c r="V288" t="e">
        <v>#REF!</v>
      </c>
      <c r="W288" t="e">
        <v>#REF!</v>
      </c>
      <c r="X288" t="e">
        <v>#REF!</v>
      </c>
      <c r="Y288" t="e">
        <v>#REF!</v>
      </c>
      <c r="Z288" t="e">
        <v>#REF!</v>
      </c>
      <c r="AA288" t="e">
        <v>#REF!</v>
      </c>
      <c r="AB288" t="e">
        <v>#REF!</v>
      </c>
      <c r="AC288" t="e">
        <v>#REF!</v>
      </c>
      <c r="AD288" t="e">
        <v>#REF!</v>
      </c>
      <c r="AE288" t="e">
        <v>#REF!</v>
      </c>
      <c r="AF288" t="e">
        <v>#REF!</v>
      </c>
      <c r="AG288" t="e">
        <v>#REF!</v>
      </c>
      <c r="AH288" t="e">
        <v>#REF!</v>
      </c>
      <c r="AI288" t="e">
        <v>#REF!</v>
      </c>
      <c r="AJ288" t="e">
        <v>#REF!</v>
      </c>
      <c r="AK288" t="e">
        <v>#REF!</v>
      </c>
      <c r="AL288" t="e">
        <v>#REF!</v>
      </c>
    </row>
    <row r="289" spans="2:38">
      <c r="B289" s="51" t="e">
        <v>#REF!</v>
      </c>
      <c r="C289" t="e">
        <v>#REF!</v>
      </c>
      <c r="D289" t="e">
        <v>#REF!</v>
      </c>
      <c r="G289" t="e">
        <v>#REF!</v>
      </c>
      <c r="I289" t="e">
        <v>#REF!</v>
      </c>
      <c r="J289" t="e">
        <v>#REF!</v>
      </c>
      <c r="K289" t="e">
        <v>#REF!</v>
      </c>
      <c r="L289" t="e">
        <v>#REF!</v>
      </c>
      <c r="M289" t="e">
        <v>#REF!</v>
      </c>
      <c r="N289" t="e">
        <v>#REF!</v>
      </c>
      <c r="P289" t="e">
        <v>#REF!</v>
      </c>
      <c r="S289" t="e">
        <v>#REF!</v>
      </c>
      <c r="T289" t="e">
        <v>#REF!</v>
      </c>
      <c r="U289" t="e">
        <v>#REF!</v>
      </c>
      <c r="V289" t="e">
        <v>#REF!</v>
      </c>
      <c r="W289" t="e">
        <v>#REF!</v>
      </c>
      <c r="X289" t="e">
        <v>#REF!</v>
      </c>
      <c r="Y289" t="e">
        <v>#REF!</v>
      </c>
      <c r="Z289" t="e">
        <v>#REF!</v>
      </c>
      <c r="AA289" t="e">
        <v>#REF!</v>
      </c>
      <c r="AB289" t="e">
        <v>#REF!</v>
      </c>
      <c r="AC289" t="e">
        <v>#REF!</v>
      </c>
      <c r="AD289" t="e">
        <v>#REF!</v>
      </c>
      <c r="AE289" t="e">
        <v>#REF!</v>
      </c>
      <c r="AF289" t="e">
        <v>#REF!</v>
      </c>
      <c r="AG289" t="e">
        <v>#REF!</v>
      </c>
      <c r="AH289" t="e">
        <v>#REF!</v>
      </c>
      <c r="AI289" t="e">
        <v>#REF!</v>
      </c>
      <c r="AJ289" t="e">
        <v>#REF!</v>
      </c>
      <c r="AK289" t="e">
        <v>#REF!</v>
      </c>
      <c r="AL289" t="e">
        <v>#REF!</v>
      </c>
    </row>
    <row r="290" spans="2:38">
      <c r="B290" s="51" t="e">
        <v>#REF!</v>
      </c>
      <c r="C290" t="e">
        <v>#REF!</v>
      </c>
      <c r="D290" t="e">
        <v>#REF!</v>
      </c>
      <c r="G290" t="e">
        <v>#REF!</v>
      </c>
      <c r="I290" t="e">
        <v>#REF!</v>
      </c>
      <c r="J290" t="e">
        <v>#REF!</v>
      </c>
      <c r="K290" t="e">
        <v>#REF!</v>
      </c>
      <c r="L290" t="e">
        <v>#REF!</v>
      </c>
      <c r="M290" t="e">
        <v>#REF!</v>
      </c>
      <c r="N290" t="e">
        <v>#REF!</v>
      </c>
      <c r="P290" t="e">
        <v>#REF!</v>
      </c>
      <c r="S290" t="e">
        <v>#REF!</v>
      </c>
      <c r="T290" t="e">
        <v>#REF!</v>
      </c>
      <c r="U290" t="e">
        <v>#REF!</v>
      </c>
      <c r="V290" t="e">
        <v>#REF!</v>
      </c>
      <c r="W290" t="e">
        <v>#REF!</v>
      </c>
      <c r="X290" t="e">
        <v>#REF!</v>
      </c>
      <c r="Y290" t="e">
        <v>#REF!</v>
      </c>
      <c r="Z290" t="e">
        <v>#REF!</v>
      </c>
      <c r="AA290" t="e">
        <v>#REF!</v>
      </c>
      <c r="AB290" t="e">
        <v>#REF!</v>
      </c>
      <c r="AC290" t="e">
        <v>#REF!</v>
      </c>
      <c r="AD290" t="e">
        <v>#REF!</v>
      </c>
      <c r="AE290" t="e">
        <v>#REF!</v>
      </c>
      <c r="AF290" t="e">
        <v>#REF!</v>
      </c>
      <c r="AG290" t="e">
        <v>#REF!</v>
      </c>
      <c r="AH290" t="e">
        <v>#REF!</v>
      </c>
      <c r="AI290" t="e">
        <v>#REF!</v>
      </c>
      <c r="AJ290" t="e">
        <v>#REF!</v>
      </c>
      <c r="AK290" t="e">
        <v>#REF!</v>
      </c>
      <c r="AL290" t="e">
        <v>#REF!</v>
      </c>
    </row>
    <row r="291" spans="2:38">
      <c r="B291" s="51" t="e">
        <v>#REF!</v>
      </c>
      <c r="C291" t="e">
        <v>#REF!</v>
      </c>
      <c r="D291" t="e">
        <v>#REF!</v>
      </c>
      <c r="G291" t="e">
        <v>#REF!</v>
      </c>
      <c r="I291" t="e">
        <v>#REF!</v>
      </c>
      <c r="J291" t="e">
        <v>#REF!</v>
      </c>
      <c r="K291" t="e">
        <v>#REF!</v>
      </c>
      <c r="L291" t="e">
        <v>#REF!</v>
      </c>
      <c r="M291" t="e">
        <v>#REF!</v>
      </c>
      <c r="N291" t="e">
        <v>#REF!</v>
      </c>
      <c r="P291" t="e">
        <v>#REF!</v>
      </c>
      <c r="S291" t="e">
        <v>#REF!</v>
      </c>
      <c r="T291" t="e">
        <v>#REF!</v>
      </c>
      <c r="U291" t="e">
        <v>#REF!</v>
      </c>
      <c r="V291" t="e">
        <v>#REF!</v>
      </c>
      <c r="W291" t="e">
        <v>#REF!</v>
      </c>
      <c r="X291" t="e">
        <v>#REF!</v>
      </c>
      <c r="Y291" t="e">
        <v>#REF!</v>
      </c>
      <c r="Z291" t="e">
        <v>#REF!</v>
      </c>
      <c r="AA291" t="e">
        <v>#REF!</v>
      </c>
      <c r="AB291" t="e">
        <v>#REF!</v>
      </c>
      <c r="AC291" t="e">
        <v>#REF!</v>
      </c>
      <c r="AD291" t="e">
        <v>#REF!</v>
      </c>
      <c r="AE291" t="e">
        <v>#REF!</v>
      </c>
      <c r="AF291" t="e">
        <v>#REF!</v>
      </c>
      <c r="AG291" t="e">
        <v>#REF!</v>
      </c>
      <c r="AH291" t="e">
        <v>#REF!</v>
      </c>
      <c r="AI291" t="e">
        <v>#REF!</v>
      </c>
      <c r="AJ291" t="e">
        <v>#REF!</v>
      </c>
      <c r="AK291" t="e">
        <v>#REF!</v>
      </c>
      <c r="AL291" t="e">
        <v>#REF!</v>
      </c>
    </row>
    <row r="292" spans="2:38">
      <c r="B292" s="51" t="e">
        <v>#REF!</v>
      </c>
      <c r="C292" t="e">
        <v>#REF!</v>
      </c>
      <c r="D292" t="e">
        <v>#REF!</v>
      </c>
      <c r="G292" t="e">
        <v>#REF!</v>
      </c>
      <c r="I292" t="e">
        <v>#REF!</v>
      </c>
      <c r="J292" t="e">
        <v>#REF!</v>
      </c>
      <c r="K292" t="e">
        <v>#REF!</v>
      </c>
      <c r="L292" t="e">
        <v>#REF!</v>
      </c>
      <c r="M292" t="e">
        <v>#REF!</v>
      </c>
      <c r="N292" t="e">
        <v>#REF!</v>
      </c>
      <c r="P292" t="e">
        <v>#REF!</v>
      </c>
      <c r="S292" t="e">
        <v>#REF!</v>
      </c>
      <c r="T292" t="e">
        <v>#REF!</v>
      </c>
      <c r="U292" t="e">
        <v>#REF!</v>
      </c>
      <c r="V292" t="e">
        <v>#REF!</v>
      </c>
      <c r="W292" t="e">
        <v>#REF!</v>
      </c>
      <c r="X292" t="e">
        <v>#REF!</v>
      </c>
      <c r="Y292" t="e">
        <v>#REF!</v>
      </c>
      <c r="Z292" t="e">
        <v>#REF!</v>
      </c>
      <c r="AA292" t="e">
        <v>#REF!</v>
      </c>
      <c r="AB292" t="e">
        <v>#REF!</v>
      </c>
      <c r="AC292" t="e">
        <v>#REF!</v>
      </c>
      <c r="AD292" t="e">
        <v>#REF!</v>
      </c>
      <c r="AE292" t="e">
        <v>#REF!</v>
      </c>
      <c r="AF292" t="e">
        <v>#REF!</v>
      </c>
      <c r="AG292" t="e">
        <v>#REF!</v>
      </c>
      <c r="AH292" t="e">
        <v>#REF!</v>
      </c>
      <c r="AI292" t="e">
        <v>#REF!</v>
      </c>
      <c r="AJ292" t="e">
        <v>#REF!</v>
      </c>
      <c r="AK292" t="e">
        <v>#REF!</v>
      </c>
      <c r="AL292" t="e">
        <v>#REF!</v>
      </c>
    </row>
    <row r="293" spans="2:38">
      <c r="B293" s="51" t="e">
        <v>#REF!</v>
      </c>
      <c r="C293" t="e">
        <v>#REF!</v>
      </c>
      <c r="D293" t="e">
        <v>#REF!</v>
      </c>
      <c r="G293" t="e">
        <v>#REF!</v>
      </c>
      <c r="I293" t="e">
        <v>#REF!</v>
      </c>
      <c r="J293" t="e">
        <v>#REF!</v>
      </c>
      <c r="K293" t="e">
        <v>#REF!</v>
      </c>
      <c r="L293" t="e">
        <v>#REF!</v>
      </c>
      <c r="M293" t="e">
        <v>#REF!</v>
      </c>
      <c r="N293" t="e">
        <v>#REF!</v>
      </c>
      <c r="P293" t="e">
        <v>#REF!</v>
      </c>
      <c r="S293" t="e">
        <v>#REF!</v>
      </c>
      <c r="T293" t="e">
        <v>#REF!</v>
      </c>
      <c r="U293" t="e">
        <v>#REF!</v>
      </c>
      <c r="V293" t="e">
        <v>#REF!</v>
      </c>
      <c r="W293" t="e">
        <v>#REF!</v>
      </c>
      <c r="X293" t="e">
        <v>#REF!</v>
      </c>
      <c r="Y293" t="e">
        <v>#REF!</v>
      </c>
      <c r="Z293" t="e">
        <v>#REF!</v>
      </c>
      <c r="AA293" t="e">
        <v>#REF!</v>
      </c>
      <c r="AB293" t="e">
        <v>#REF!</v>
      </c>
      <c r="AC293" t="e">
        <v>#REF!</v>
      </c>
      <c r="AD293" t="e">
        <v>#REF!</v>
      </c>
      <c r="AE293" t="e">
        <v>#REF!</v>
      </c>
      <c r="AF293" t="e">
        <v>#REF!</v>
      </c>
      <c r="AG293" t="e">
        <v>#REF!</v>
      </c>
      <c r="AH293" t="e">
        <v>#REF!</v>
      </c>
      <c r="AI293" t="e">
        <v>#REF!</v>
      </c>
      <c r="AJ293" t="e">
        <v>#REF!</v>
      </c>
      <c r="AK293" t="e">
        <v>#REF!</v>
      </c>
      <c r="AL293" t="e">
        <v>#REF!</v>
      </c>
    </row>
    <row r="294" spans="2:38">
      <c r="B294" s="51" t="e">
        <v>#REF!</v>
      </c>
      <c r="C294" t="e">
        <v>#REF!</v>
      </c>
      <c r="D294" t="e">
        <v>#REF!</v>
      </c>
      <c r="G294" t="e">
        <v>#REF!</v>
      </c>
      <c r="I294" t="e">
        <v>#REF!</v>
      </c>
      <c r="J294" t="e">
        <v>#REF!</v>
      </c>
      <c r="K294" t="e">
        <v>#REF!</v>
      </c>
      <c r="L294" t="e">
        <v>#REF!</v>
      </c>
      <c r="M294" t="e">
        <v>#REF!</v>
      </c>
      <c r="N294" t="e">
        <v>#REF!</v>
      </c>
      <c r="P294" t="e">
        <v>#REF!</v>
      </c>
      <c r="S294" t="e">
        <v>#REF!</v>
      </c>
      <c r="T294" t="e">
        <v>#REF!</v>
      </c>
      <c r="U294" t="e">
        <v>#REF!</v>
      </c>
      <c r="V294" t="e">
        <v>#REF!</v>
      </c>
      <c r="W294" t="e">
        <v>#REF!</v>
      </c>
      <c r="X294" t="e">
        <v>#REF!</v>
      </c>
      <c r="Y294" t="e">
        <v>#REF!</v>
      </c>
      <c r="Z294" t="e">
        <v>#REF!</v>
      </c>
      <c r="AA294" t="e">
        <v>#REF!</v>
      </c>
      <c r="AB294" t="e">
        <v>#REF!</v>
      </c>
      <c r="AC294" t="e">
        <v>#REF!</v>
      </c>
      <c r="AD294" t="e">
        <v>#REF!</v>
      </c>
      <c r="AE294" t="e">
        <v>#REF!</v>
      </c>
      <c r="AF294" t="e">
        <v>#REF!</v>
      </c>
      <c r="AG294" t="e">
        <v>#REF!</v>
      </c>
      <c r="AH294" t="e">
        <v>#REF!</v>
      </c>
      <c r="AI294" t="e">
        <v>#REF!</v>
      </c>
      <c r="AJ294" t="e">
        <v>#REF!</v>
      </c>
      <c r="AK294" t="e">
        <v>#REF!</v>
      </c>
      <c r="AL294" t="e">
        <v>#REF!</v>
      </c>
    </row>
    <row r="295" spans="2:38">
      <c r="B295" s="51" t="e">
        <v>#REF!</v>
      </c>
      <c r="C295" t="e">
        <v>#REF!</v>
      </c>
      <c r="D295" t="e">
        <v>#REF!</v>
      </c>
      <c r="G295" t="e">
        <v>#REF!</v>
      </c>
      <c r="I295" t="e">
        <v>#REF!</v>
      </c>
      <c r="J295" t="e">
        <v>#REF!</v>
      </c>
      <c r="K295" t="e">
        <v>#REF!</v>
      </c>
      <c r="L295" t="e">
        <v>#REF!</v>
      </c>
      <c r="M295" t="e">
        <v>#REF!</v>
      </c>
      <c r="N295" t="e">
        <v>#REF!</v>
      </c>
      <c r="P295" t="e">
        <v>#REF!</v>
      </c>
      <c r="S295" t="e">
        <v>#REF!</v>
      </c>
      <c r="T295" t="e">
        <v>#REF!</v>
      </c>
      <c r="U295" t="e">
        <v>#REF!</v>
      </c>
      <c r="V295" t="e">
        <v>#REF!</v>
      </c>
      <c r="W295" t="e">
        <v>#REF!</v>
      </c>
      <c r="X295" t="e">
        <v>#REF!</v>
      </c>
      <c r="Y295" t="e">
        <v>#REF!</v>
      </c>
      <c r="Z295" t="e">
        <v>#REF!</v>
      </c>
      <c r="AA295" t="e">
        <v>#REF!</v>
      </c>
      <c r="AB295" t="e">
        <v>#REF!</v>
      </c>
      <c r="AC295" t="e">
        <v>#REF!</v>
      </c>
      <c r="AD295" t="e">
        <v>#REF!</v>
      </c>
      <c r="AE295" t="e">
        <v>#REF!</v>
      </c>
      <c r="AF295" t="e">
        <v>#REF!</v>
      </c>
      <c r="AG295" t="e">
        <v>#REF!</v>
      </c>
      <c r="AH295" t="e">
        <v>#REF!</v>
      </c>
      <c r="AI295" t="e">
        <v>#REF!</v>
      </c>
      <c r="AJ295" t="e">
        <v>#REF!</v>
      </c>
      <c r="AK295" t="e">
        <v>#REF!</v>
      </c>
      <c r="AL295" t="e">
        <v>#REF!</v>
      </c>
    </row>
    <row r="296" spans="2:38">
      <c r="B296" s="51" t="e">
        <v>#REF!</v>
      </c>
      <c r="C296" t="e">
        <v>#REF!</v>
      </c>
      <c r="D296" t="e">
        <v>#REF!</v>
      </c>
      <c r="G296" t="e">
        <v>#REF!</v>
      </c>
      <c r="I296" t="e">
        <v>#REF!</v>
      </c>
      <c r="J296" t="e">
        <v>#REF!</v>
      </c>
      <c r="K296" t="e">
        <v>#REF!</v>
      </c>
      <c r="L296" t="e">
        <v>#REF!</v>
      </c>
      <c r="M296" t="e">
        <v>#REF!</v>
      </c>
      <c r="N296" t="e">
        <v>#REF!</v>
      </c>
      <c r="P296" t="e">
        <v>#REF!</v>
      </c>
      <c r="S296" t="e">
        <v>#REF!</v>
      </c>
      <c r="T296" t="e">
        <v>#REF!</v>
      </c>
      <c r="U296" t="e">
        <v>#REF!</v>
      </c>
      <c r="V296" t="e">
        <v>#REF!</v>
      </c>
      <c r="W296" t="e">
        <v>#REF!</v>
      </c>
      <c r="X296" t="e">
        <v>#REF!</v>
      </c>
      <c r="Y296" t="e">
        <v>#REF!</v>
      </c>
      <c r="Z296" t="e">
        <v>#REF!</v>
      </c>
      <c r="AA296" t="e">
        <v>#REF!</v>
      </c>
      <c r="AB296" t="e">
        <v>#REF!</v>
      </c>
      <c r="AC296" t="e">
        <v>#REF!</v>
      </c>
      <c r="AD296" t="e">
        <v>#REF!</v>
      </c>
      <c r="AE296" t="e">
        <v>#REF!</v>
      </c>
      <c r="AF296" t="e">
        <v>#REF!</v>
      </c>
      <c r="AG296" t="e">
        <v>#REF!</v>
      </c>
      <c r="AH296" t="e">
        <v>#REF!</v>
      </c>
      <c r="AI296" t="e">
        <v>#REF!</v>
      </c>
      <c r="AJ296" t="e">
        <v>#REF!</v>
      </c>
      <c r="AK296" t="e">
        <v>#REF!</v>
      </c>
      <c r="AL296" t="e">
        <v>#REF!</v>
      </c>
    </row>
    <row r="297" spans="2:38">
      <c r="B297" s="51" t="e">
        <v>#REF!</v>
      </c>
      <c r="C297" t="e">
        <v>#REF!</v>
      </c>
      <c r="D297" t="e">
        <v>#REF!</v>
      </c>
      <c r="G297" t="e">
        <v>#REF!</v>
      </c>
      <c r="I297" t="e">
        <v>#REF!</v>
      </c>
      <c r="J297" t="e">
        <v>#REF!</v>
      </c>
      <c r="K297" t="e">
        <v>#REF!</v>
      </c>
      <c r="L297" t="e">
        <v>#REF!</v>
      </c>
      <c r="M297" t="e">
        <v>#REF!</v>
      </c>
      <c r="N297" t="e">
        <v>#REF!</v>
      </c>
      <c r="P297" t="e">
        <v>#REF!</v>
      </c>
      <c r="S297" t="e">
        <v>#REF!</v>
      </c>
      <c r="T297" t="e">
        <v>#REF!</v>
      </c>
      <c r="U297" t="e">
        <v>#REF!</v>
      </c>
      <c r="V297" t="e">
        <v>#REF!</v>
      </c>
      <c r="W297" t="e">
        <v>#REF!</v>
      </c>
      <c r="X297" t="e">
        <v>#REF!</v>
      </c>
      <c r="Y297" t="e">
        <v>#REF!</v>
      </c>
      <c r="Z297" t="e">
        <v>#REF!</v>
      </c>
      <c r="AA297" t="e">
        <v>#REF!</v>
      </c>
      <c r="AB297" t="e">
        <v>#REF!</v>
      </c>
      <c r="AC297" t="e">
        <v>#REF!</v>
      </c>
      <c r="AD297" t="e">
        <v>#REF!</v>
      </c>
      <c r="AE297" t="e">
        <v>#REF!</v>
      </c>
      <c r="AF297" t="e">
        <v>#REF!</v>
      </c>
      <c r="AG297" t="e">
        <v>#REF!</v>
      </c>
      <c r="AH297" t="e">
        <v>#REF!</v>
      </c>
      <c r="AI297" t="e">
        <v>#REF!</v>
      </c>
      <c r="AJ297" t="e">
        <v>#REF!</v>
      </c>
      <c r="AK297" t="e">
        <v>#REF!</v>
      </c>
      <c r="AL297" t="e">
        <v>#REF!</v>
      </c>
    </row>
    <row r="298" spans="2:38">
      <c r="B298" s="51" t="e">
        <v>#REF!</v>
      </c>
      <c r="C298" t="e">
        <v>#REF!</v>
      </c>
      <c r="D298" t="e">
        <v>#REF!</v>
      </c>
      <c r="G298" t="e">
        <v>#REF!</v>
      </c>
      <c r="I298" t="e">
        <v>#REF!</v>
      </c>
      <c r="J298" t="e">
        <v>#REF!</v>
      </c>
      <c r="K298" t="e">
        <v>#REF!</v>
      </c>
      <c r="L298" t="e">
        <v>#REF!</v>
      </c>
      <c r="M298" t="e">
        <v>#REF!</v>
      </c>
      <c r="N298" t="e">
        <v>#REF!</v>
      </c>
      <c r="P298" t="e">
        <v>#REF!</v>
      </c>
      <c r="S298" t="e">
        <v>#REF!</v>
      </c>
      <c r="T298" t="e">
        <v>#REF!</v>
      </c>
      <c r="U298" t="e">
        <v>#REF!</v>
      </c>
      <c r="V298" t="e">
        <v>#REF!</v>
      </c>
      <c r="W298" t="e">
        <v>#REF!</v>
      </c>
      <c r="X298" t="e">
        <v>#REF!</v>
      </c>
      <c r="Y298" t="e">
        <v>#REF!</v>
      </c>
      <c r="Z298" t="e">
        <v>#REF!</v>
      </c>
      <c r="AA298" t="e">
        <v>#REF!</v>
      </c>
      <c r="AB298" t="e">
        <v>#REF!</v>
      </c>
      <c r="AC298" t="e">
        <v>#REF!</v>
      </c>
      <c r="AD298" t="e">
        <v>#REF!</v>
      </c>
      <c r="AE298" t="e">
        <v>#REF!</v>
      </c>
      <c r="AF298" t="e">
        <v>#REF!</v>
      </c>
      <c r="AG298" t="e">
        <v>#REF!</v>
      </c>
      <c r="AH298" t="e">
        <v>#REF!</v>
      </c>
      <c r="AI298" t="e">
        <v>#REF!</v>
      </c>
      <c r="AJ298" t="e">
        <v>#REF!</v>
      </c>
      <c r="AK298" t="e">
        <v>#REF!</v>
      </c>
      <c r="AL298" t="e">
        <v>#REF!</v>
      </c>
    </row>
    <row r="299" spans="2:38">
      <c r="B299" s="51" t="e">
        <v>#REF!</v>
      </c>
      <c r="C299" t="e">
        <v>#REF!</v>
      </c>
      <c r="D299" t="e">
        <v>#REF!</v>
      </c>
      <c r="G299" t="e">
        <v>#REF!</v>
      </c>
      <c r="I299" t="e">
        <v>#REF!</v>
      </c>
      <c r="J299" t="e">
        <v>#REF!</v>
      </c>
      <c r="K299" t="e">
        <v>#REF!</v>
      </c>
      <c r="L299" t="e">
        <v>#REF!</v>
      </c>
      <c r="M299" t="e">
        <v>#REF!</v>
      </c>
      <c r="N299" t="e">
        <v>#REF!</v>
      </c>
      <c r="P299" t="e">
        <v>#REF!</v>
      </c>
      <c r="S299" t="e">
        <v>#REF!</v>
      </c>
      <c r="T299" t="e">
        <v>#REF!</v>
      </c>
      <c r="U299" t="e">
        <v>#REF!</v>
      </c>
      <c r="V299" t="e">
        <v>#REF!</v>
      </c>
      <c r="W299" t="e">
        <v>#REF!</v>
      </c>
      <c r="X299" t="e">
        <v>#REF!</v>
      </c>
      <c r="Y299" t="e">
        <v>#REF!</v>
      </c>
      <c r="Z299" t="e">
        <v>#REF!</v>
      </c>
      <c r="AA299" t="e">
        <v>#REF!</v>
      </c>
      <c r="AB299" t="e">
        <v>#REF!</v>
      </c>
      <c r="AC299" t="e">
        <v>#REF!</v>
      </c>
      <c r="AD299" t="e">
        <v>#REF!</v>
      </c>
      <c r="AE299" t="e">
        <v>#REF!</v>
      </c>
      <c r="AF299" t="e">
        <v>#REF!</v>
      </c>
      <c r="AG299" t="e">
        <v>#REF!</v>
      </c>
      <c r="AH299" t="e">
        <v>#REF!</v>
      </c>
      <c r="AI299" t="e">
        <v>#REF!</v>
      </c>
      <c r="AJ299" t="e">
        <v>#REF!</v>
      </c>
      <c r="AK299" t="e">
        <v>#REF!</v>
      </c>
      <c r="AL299" t="e">
        <v>#REF!</v>
      </c>
    </row>
    <row r="300" spans="2:38">
      <c r="B300" s="51" t="e">
        <v>#REF!</v>
      </c>
      <c r="C300" t="e">
        <v>#REF!</v>
      </c>
      <c r="D300" t="e">
        <v>#REF!</v>
      </c>
      <c r="G300" t="e">
        <v>#REF!</v>
      </c>
      <c r="I300" t="e">
        <v>#REF!</v>
      </c>
      <c r="J300" t="e">
        <v>#REF!</v>
      </c>
      <c r="K300" t="e">
        <v>#REF!</v>
      </c>
      <c r="L300" t="e">
        <v>#REF!</v>
      </c>
      <c r="M300" t="e">
        <v>#REF!</v>
      </c>
      <c r="N300" t="e">
        <v>#REF!</v>
      </c>
      <c r="P300" t="e">
        <v>#REF!</v>
      </c>
      <c r="S300" t="e">
        <v>#REF!</v>
      </c>
      <c r="T300" t="e">
        <v>#REF!</v>
      </c>
      <c r="U300" t="e">
        <v>#REF!</v>
      </c>
      <c r="V300" t="e">
        <v>#REF!</v>
      </c>
      <c r="W300" t="e">
        <v>#REF!</v>
      </c>
      <c r="X300" t="e">
        <v>#REF!</v>
      </c>
      <c r="Y300" t="e">
        <v>#REF!</v>
      </c>
      <c r="Z300" t="e">
        <v>#REF!</v>
      </c>
      <c r="AA300" t="e">
        <v>#REF!</v>
      </c>
      <c r="AB300" t="e">
        <v>#REF!</v>
      </c>
      <c r="AC300" t="e">
        <v>#REF!</v>
      </c>
      <c r="AD300" t="e">
        <v>#REF!</v>
      </c>
      <c r="AE300" t="e">
        <v>#REF!</v>
      </c>
      <c r="AF300" t="e">
        <v>#REF!</v>
      </c>
      <c r="AG300" t="e">
        <v>#REF!</v>
      </c>
      <c r="AH300" t="e">
        <v>#REF!</v>
      </c>
      <c r="AI300" t="e">
        <v>#REF!</v>
      </c>
      <c r="AJ300" t="e">
        <v>#REF!</v>
      </c>
      <c r="AK300" t="e">
        <v>#REF!</v>
      </c>
      <c r="AL300" t="e">
        <v>#REF!</v>
      </c>
    </row>
    <row r="301" spans="2:38">
      <c r="B301" s="51" t="e">
        <v>#REF!</v>
      </c>
      <c r="C301" t="e">
        <v>#REF!</v>
      </c>
      <c r="D301" t="e">
        <v>#REF!</v>
      </c>
      <c r="G301" t="e">
        <v>#REF!</v>
      </c>
      <c r="I301" t="e">
        <v>#REF!</v>
      </c>
      <c r="J301" t="e">
        <v>#REF!</v>
      </c>
      <c r="K301" t="e">
        <v>#REF!</v>
      </c>
      <c r="L301" t="e">
        <v>#REF!</v>
      </c>
      <c r="M301" t="e">
        <v>#REF!</v>
      </c>
      <c r="N301" t="e">
        <v>#REF!</v>
      </c>
      <c r="P301" t="e">
        <v>#REF!</v>
      </c>
      <c r="S301" t="e">
        <v>#REF!</v>
      </c>
      <c r="T301" t="e">
        <v>#REF!</v>
      </c>
      <c r="U301" t="e">
        <v>#REF!</v>
      </c>
      <c r="V301" t="e">
        <v>#REF!</v>
      </c>
      <c r="W301" t="e">
        <v>#REF!</v>
      </c>
      <c r="X301" t="e">
        <v>#REF!</v>
      </c>
      <c r="Y301" t="e">
        <v>#REF!</v>
      </c>
      <c r="Z301" t="e">
        <v>#REF!</v>
      </c>
      <c r="AA301" t="e">
        <v>#REF!</v>
      </c>
      <c r="AB301" t="e">
        <v>#REF!</v>
      </c>
      <c r="AC301" t="e">
        <v>#REF!</v>
      </c>
      <c r="AD301" t="e">
        <v>#REF!</v>
      </c>
      <c r="AE301" t="e">
        <v>#REF!</v>
      </c>
      <c r="AF301" t="e">
        <v>#REF!</v>
      </c>
      <c r="AG301" t="e">
        <v>#REF!</v>
      </c>
      <c r="AH301" t="e">
        <v>#REF!</v>
      </c>
      <c r="AI301" t="e">
        <v>#REF!</v>
      </c>
      <c r="AJ301" t="e">
        <v>#REF!</v>
      </c>
      <c r="AK301" t="e">
        <v>#REF!</v>
      </c>
      <c r="AL301" t="e">
        <v>#REF!</v>
      </c>
    </row>
    <row r="302" spans="2:38">
      <c r="B302" s="51" t="e">
        <v>#REF!</v>
      </c>
      <c r="C302" t="e">
        <v>#REF!</v>
      </c>
      <c r="D302" t="e">
        <v>#REF!</v>
      </c>
      <c r="G302" t="e">
        <v>#REF!</v>
      </c>
      <c r="I302" t="e">
        <v>#REF!</v>
      </c>
      <c r="J302" t="e">
        <v>#REF!</v>
      </c>
      <c r="K302" t="e">
        <v>#REF!</v>
      </c>
      <c r="L302" t="e">
        <v>#REF!</v>
      </c>
      <c r="M302" t="e">
        <v>#REF!</v>
      </c>
      <c r="N302" t="e">
        <v>#REF!</v>
      </c>
      <c r="P302" t="e">
        <v>#REF!</v>
      </c>
      <c r="S302" t="e">
        <v>#REF!</v>
      </c>
      <c r="T302" t="e">
        <v>#REF!</v>
      </c>
      <c r="U302" t="e">
        <v>#REF!</v>
      </c>
      <c r="V302" t="e">
        <v>#REF!</v>
      </c>
      <c r="W302" t="e">
        <v>#REF!</v>
      </c>
      <c r="X302" t="e">
        <v>#REF!</v>
      </c>
      <c r="Y302" t="e">
        <v>#REF!</v>
      </c>
      <c r="Z302" t="e">
        <v>#REF!</v>
      </c>
      <c r="AA302" t="e">
        <v>#REF!</v>
      </c>
      <c r="AB302" t="e">
        <v>#REF!</v>
      </c>
      <c r="AC302" t="e">
        <v>#REF!</v>
      </c>
      <c r="AD302" t="e">
        <v>#REF!</v>
      </c>
      <c r="AE302" t="e">
        <v>#REF!</v>
      </c>
      <c r="AF302" t="e">
        <v>#REF!</v>
      </c>
      <c r="AG302" t="e">
        <v>#REF!</v>
      </c>
      <c r="AH302" t="e">
        <v>#REF!</v>
      </c>
      <c r="AI302" t="e">
        <v>#REF!</v>
      </c>
      <c r="AJ302" t="e">
        <v>#REF!</v>
      </c>
      <c r="AK302" t="e">
        <v>#REF!</v>
      </c>
      <c r="AL302" t="e">
        <v>#REF!</v>
      </c>
    </row>
    <row r="303" spans="2:38">
      <c r="B303" s="51" t="e">
        <v>#REF!</v>
      </c>
      <c r="C303" t="e">
        <v>#REF!</v>
      </c>
      <c r="D303" t="e">
        <v>#REF!</v>
      </c>
      <c r="G303" t="e">
        <v>#REF!</v>
      </c>
      <c r="I303" t="e">
        <v>#REF!</v>
      </c>
      <c r="J303" t="e">
        <v>#REF!</v>
      </c>
      <c r="K303" t="e">
        <v>#REF!</v>
      </c>
      <c r="L303" t="e">
        <v>#REF!</v>
      </c>
      <c r="M303" t="e">
        <v>#REF!</v>
      </c>
      <c r="N303" t="e">
        <v>#REF!</v>
      </c>
      <c r="P303" t="e">
        <v>#REF!</v>
      </c>
      <c r="S303" t="e">
        <v>#REF!</v>
      </c>
      <c r="T303" t="e">
        <v>#REF!</v>
      </c>
      <c r="U303" t="e">
        <v>#REF!</v>
      </c>
      <c r="V303" t="e">
        <v>#REF!</v>
      </c>
      <c r="W303" t="e">
        <v>#REF!</v>
      </c>
      <c r="X303" t="e">
        <v>#REF!</v>
      </c>
      <c r="Y303" t="e">
        <v>#REF!</v>
      </c>
      <c r="Z303" t="e">
        <v>#REF!</v>
      </c>
      <c r="AA303" t="e">
        <v>#REF!</v>
      </c>
      <c r="AB303" t="e">
        <v>#REF!</v>
      </c>
      <c r="AC303" t="e">
        <v>#REF!</v>
      </c>
      <c r="AD303" t="e">
        <v>#REF!</v>
      </c>
      <c r="AE303" t="e">
        <v>#REF!</v>
      </c>
      <c r="AF303" t="e">
        <v>#REF!</v>
      </c>
      <c r="AG303" t="e">
        <v>#REF!</v>
      </c>
      <c r="AH303" t="e">
        <v>#REF!</v>
      </c>
      <c r="AI303" t="e">
        <v>#REF!</v>
      </c>
      <c r="AJ303" t="e">
        <v>#REF!</v>
      </c>
      <c r="AK303" t="e">
        <v>#REF!</v>
      </c>
      <c r="AL303" t="e">
        <v>#REF!</v>
      </c>
    </row>
    <row r="304" spans="2:38">
      <c r="B304" s="51" t="e">
        <v>#REF!</v>
      </c>
      <c r="C304" t="e">
        <v>#REF!</v>
      </c>
      <c r="D304" t="e">
        <v>#REF!</v>
      </c>
      <c r="G304" t="e">
        <v>#REF!</v>
      </c>
      <c r="I304" t="e">
        <v>#REF!</v>
      </c>
      <c r="J304" t="e">
        <v>#REF!</v>
      </c>
      <c r="K304" t="e">
        <v>#REF!</v>
      </c>
      <c r="L304" t="e">
        <v>#REF!</v>
      </c>
      <c r="M304" t="e">
        <v>#REF!</v>
      </c>
      <c r="N304" t="e">
        <v>#REF!</v>
      </c>
      <c r="P304" t="e">
        <v>#REF!</v>
      </c>
      <c r="S304" t="e">
        <v>#REF!</v>
      </c>
      <c r="T304" t="e">
        <v>#REF!</v>
      </c>
      <c r="U304" t="e">
        <v>#REF!</v>
      </c>
      <c r="V304" t="e">
        <v>#REF!</v>
      </c>
      <c r="W304" t="e">
        <v>#REF!</v>
      </c>
      <c r="X304" t="e">
        <v>#REF!</v>
      </c>
      <c r="Y304" t="e">
        <v>#REF!</v>
      </c>
      <c r="Z304" t="e">
        <v>#REF!</v>
      </c>
      <c r="AA304" t="e">
        <v>#REF!</v>
      </c>
      <c r="AB304" t="e">
        <v>#REF!</v>
      </c>
      <c r="AC304" t="e">
        <v>#REF!</v>
      </c>
      <c r="AD304" t="e">
        <v>#REF!</v>
      </c>
      <c r="AE304" t="e">
        <v>#REF!</v>
      </c>
      <c r="AF304" t="e">
        <v>#REF!</v>
      </c>
      <c r="AG304" t="e">
        <v>#REF!</v>
      </c>
      <c r="AH304" t="e">
        <v>#REF!</v>
      </c>
      <c r="AI304" t="e">
        <v>#REF!</v>
      </c>
      <c r="AJ304" t="e">
        <v>#REF!</v>
      </c>
      <c r="AK304" t="e">
        <v>#REF!</v>
      </c>
      <c r="AL304" t="e">
        <v>#REF!</v>
      </c>
    </row>
    <row r="305" spans="2:38">
      <c r="B305" s="51" t="e">
        <v>#REF!</v>
      </c>
      <c r="C305" t="e">
        <v>#REF!</v>
      </c>
      <c r="D305" t="e">
        <v>#REF!</v>
      </c>
      <c r="G305" t="e">
        <v>#REF!</v>
      </c>
      <c r="I305" t="e">
        <v>#REF!</v>
      </c>
      <c r="J305" t="e">
        <v>#REF!</v>
      </c>
      <c r="K305" t="e">
        <v>#REF!</v>
      </c>
      <c r="L305" t="e">
        <v>#REF!</v>
      </c>
      <c r="M305" t="e">
        <v>#REF!</v>
      </c>
      <c r="N305" t="e">
        <v>#REF!</v>
      </c>
      <c r="P305" t="e">
        <v>#REF!</v>
      </c>
      <c r="S305" t="e">
        <v>#REF!</v>
      </c>
      <c r="T305" t="e">
        <v>#REF!</v>
      </c>
      <c r="U305" t="e">
        <v>#REF!</v>
      </c>
      <c r="V305" t="e">
        <v>#REF!</v>
      </c>
      <c r="W305" t="e">
        <v>#REF!</v>
      </c>
      <c r="X305" t="e">
        <v>#REF!</v>
      </c>
      <c r="Y305" t="e">
        <v>#REF!</v>
      </c>
      <c r="Z305" t="e">
        <v>#REF!</v>
      </c>
      <c r="AA305" t="e">
        <v>#REF!</v>
      </c>
      <c r="AB305" t="e">
        <v>#REF!</v>
      </c>
      <c r="AC305" t="e">
        <v>#REF!</v>
      </c>
      <c r="AD305" t="e">
        <v>#REF!</v>
      </c>
      <c r="AE305" t="e">
        <v>#REF!</v>
      </c>
      <c r="AF305" t="e">
        <v>#REF!</v>
      </c>
      <c r="AG305" t="e">
        <v>#REF!</v>
      </c>
      <c r="AH305" t="e">
        <v>#REF!</v>
      </c>
      <c r="AI305" t="e">
        <v>#REF!</v>
      </c>
      <c r="AJ305" t="e">
        <v>#REF!</v>
      </c>
      <c r="AK305" t="e">
        <v>#REF!</v>
      </c>
      <c r="AL305" t="e">
        <v>#REF!</v>
      </c>
    </row>
    <row r="306" spans="2:38">
      <c r="B306" s="51" t="e">
        <v>#REF!</v>
      </c>
      <c r="C306" t="e">
        <v>#REF!</v>
      </c>
      <c r="D306" t="e">
        <v>#REF!</v>
      </c>
      <c r="G306" t="e">
        <v>#REF!</v>
      </c>
      <c r="I306" t="e">
        <v>#REF!</v>
      </c>
      <c r="J306" t="e">
        <v>#REF!</v>
      </c>
      <c r="K306" t="e">
        <v>#REF!</v>
      </c>
      <c r="L306" t="e">
        <v>#REF!</v>
      </c>
      <c r="M306" t="e">
        <v>#REF!</v>
      </c>
      <c r="N306" t="e">
        <v>#REF!</v>
      </c>
      <c r="P306" t="e">
        <v>#REF!</v>
      </c>
      <c r="S306" t="e">
        <v>#REF!</v>
      </c>
      <c r="T306" t="e">
        <v>#REF!</v>
      </c>
      <c r="U306" t="e">
        <v>#REF!</v>
      </c>
      <c r="V306" t="e">
        <v>#REF!</v>
      </c>
      <c r="W306" t="e">
        <v>#REF!</v>
      </c>
      <c r="X306" t="e">
        <v>#REF!</v>
      </c>
      <c r="Y306" t="e">
        <v>#REF!</v>
      </c>
      <c r="Z306" t="e">
        <v>#REF!</v>
      </c>
      <c r="AA306" t="e">
        <v>#REF!</v>
      </c>
      <c r="AB306" t="e">
        <v>#REF!</v>
      </c>
      <c r="AC306" t="e">
        <v>#REF!</v>
      </c>
      <c r="AD306" t="e">
        <v>#REF!</v>
      </c>
      <c r="AE306" t="e">
        <v>#REF!</v>
      </c>
      <c r="AF306" t="e">
        <v>#REF!</v>
      </c>
      <c r="AG306" t="e">
        <v>#REF!</v>
      </c>
      <c r="AH306" t="e">
        <v>#REF!</v>
      </c>
      <c r="AI306" t="e">
        <v>#REF!</v>
      </c>
      <c r="AJ306" t="e">
        <v>#REF!</v>
      </c>
      <c r="AK306" t="e">
        <v>#REF!</v>
      </c>
      <c r="AL306" t="e">
        <v>#REF!</v>
      </c>
    </row>
    <row r="307" spans="2:38">
      <c r="B307" s="51" t="e">
        <v>#REF!</v>
      </c>
      <c r="C307" t="e">
        <v>#REF!</v>
      </c>
      <c r="D307" t="e">
        <v>#REF!</v>
      </c>
      <c r="G307" t="e">
        <v>#REF!</v>
      </c>
      <c r="I307" t="e">
        <v>#REF!</v>
      </c>
      <c r="J307" t="e">
        <v>#REF!</v>
      </c>
      <c r="K307" t="e">
        <v>#REF!</v>
      </c>
      <c r="L307" t="e">
        <v>#REF!</v>
      </c>
      <c r="M307" t="e">
        <v>#REF!</v>
      </c>
      <c r="N307" t="e">
        <v>#REF!</v>
      </c>
      <c r="P307" t="e">
        <v>#REF!</v>
      </c>
      <c r="S307" t="e">
        <v>#REF!</v>
      </c>
      <c r="T307" t="e">
        <v>#REF!</v>
      </c>
      <c r="U307" t="e">
        <v>#REF!</v>
      </c>
      <c r="V307" t="e">
        <v>#REF!</v>
      </c>
      <c r="W307" t="e">
        <v>#REF!</v>
      </c>
      <c r="X307" t="e">
        <v>#REF!</v>
      </c>
      <c r="Y307" t="e">
        <v>#REF!</v>
      </c>
      <c r="Z307" t="e">
        <v>#REF!</v>
      </c>
      <c r="AA307" t="e">
        <v>#REF!</v>
      </c>
      <c r="AB307" t="e">
        <v>#REF!</v>
      </c>
      <c r="AC307" t="e">
        <v>#REF!</v>
      </c>
      <c r="AD307" t="e">
        <v>#REF!</v>
      </c>
      <c r="AE307" t="e">
        <v>#REF!</v>
      </c>
      <c r="AF307" t="e">
        <v>#REF!</v>
      </c>
      <c r="AG307" t="e">
        <v>#REF!</v>
      </c>
      <c r="AH307" t="e">
        <v>#REF!</v>
      </c>
      <c r="AI307" t="e">
        <v>#REF!</v>
      </c>
      <c r="AJ307" t="e">
        <v>#REF!</v>
      </c>
      <c r="AK307" t="e">
        <v>#REF!</v>
      </c>
      <c r="AL307" t="e">
        <v>#REF!</v>
      </c>
    </row>
    <row r="308" spans="2:38">
      <c r="B308" s="51" t="e">
        <v>#REF!</v>
      </c>
      <c r="C308" t="e">
        <v>#REF!</v>
      </c>
      <c r="D308" t="e">
        <v>#REF!</v>
      </c>
      <c r="G308" t="e">
        <v>#REF!</v>
      </c>
      <c r="I308" t="e">
        <v>#REF!</v>
      </c>
      <c r="J308" t="e">
        <v>#REF!</v>
      </c>
      <c r="K308" t="e">
        <v>#REF!</v>
      </c>
      <c r="L308" t="e">
        <v>#REF!</v>
      </c>
      <c r="M308" t="e">
        <v>#REF!</v>
      </c>
      <c r="N308" t="e">
        <v>#REF!</v>
      </c>
      <c r="P308" t="e">
        <v>#REF!</v>
      </c>
      <c r="S308" t="e">
        <v>#REF!</v>
      </c>
      <c r="T308" t="e">
        <v>#REF!</v>
      </c>
      <c r="U308" t="e">
        <v>#REF!</v>
      </c>
      <c r="V308" t="e">
        <v>#REF!</v>
      </c>
      <c r="W308" t="e">
        <v>#REF!</v>
      </c>
      <c r="X308" t="e">
        <v>#REF!</v>
      </c>
      <c r="Y308" t="e">
        <v>#REF!</v>
      </c>
      <c r="Z308" t="e">
        <v>#REF!</v>
      </c>
      <c r="AA308" t="e">
        <v>#REF!</v>
      </c>
      <c r="AB308" t="e">
        <v>#REF!</v>
      </c>
      <c r="AC308" t="e">
        <v>#REF!</v>
      </c>
      <c r="AD308" t="e">
        <v>#REF!</v>
      </c>
      <c r="AE308" t="e">
        <v>#REF!</v>
      </c>
      <c r="AF308" t="e">
        <v>#REF!</v>
      </c>
      <c r="AG308" t="e">
        <v>#REF!</v>
      </c>
      <c r="AH308" t="e">
        <v>#REF!</v>
      </c>
      <c r="AI308" t="e">
        <v>#REF!</v>
      </c>
      <c r="AJ308" t="e">
        <v>#REF!</v>
      </c>
      <c r="AK308" t="e">
        <v>#REF!</v>
      </c>
      <c r="AL308" t="e">
        <v>#REF!</v>
      </c>
    </row>
    <row r="309" spans="2:38">
      <c r="B309" s="51" t="e">
        <v>#REF!</v>
      </c>
      <c r="C309" t="e">
        <v>#REF!</v>
      </c>
      <c r="D309" t="e">
        <v>#REF!</v>
      </c>
      <c r="G309" t="e">
        <v>#REF!</v>
      </c>
      <c r="I309" t="e">
        <v>#REF!</v>
      </c>
      <c r="J309" t="e">
        <v>#REF!</v>
      </c>
      <c r="K309" t="e">
        <v>#REF!</v>
      </c>
      <c r="L309" t="e">
        <v>#REF!</v>
      </c>
      <c r="M309" t="e">
        <v>#REF!</v>
      </c>
      <c r="N309" t="e">
        <v>#REF!</v>
      </c>
      <c r="P309" t="e">
        <v>#REF!</v>
      </c>
      <c r="S309" t="e">
        <v>#REF!</v>
      </c>
      <c r="T309" t="e">
        <v>#REF!</v>
      </c>
      <c r="U309" t="e">
        <v>#REF!</v>
      </c>
      <c r="V309" t="e">
        <v>#REF!</v>
      </c>
      <c r="W309" t="e">
        <v>#REF!</v>
      </c>
      <c r="X309" t="e">
        <v>#REF!</v>
      </c>
      <c r="Y309" t="e">
        <v>#REF!</v>
      </c>
      <c r="Z309" t="e">
        <v>#REF!</v>
      </c>
      <c r="AA309" t="e">
        <v>#REF!</v>
      </c>
      <c r="AB309" t="e">
        <v>#REF!</v>
      </c>
      <c r="AC309" t="e">
        <v>#REF!</v>
      </c>
      <c r="AD309" t="e">
        <v>#REF!</v>
      </c>
      <c r="AE309" t="e">
        <v>#REF!</v>
      </c>
      <c r="AF309" t="e">
        <v>#REF!</v>
      </c>
      <c r="AG309" t="e">
        <v>#REF!</v>
      </c>
      <c r="AH309" t="e">
        <v>#REF!</v>
      </c>
      <c r="AI309" t="e">
        <v>#REF!</v>
      </c>
      <c r="AJ309" t="e">
        <v>#REF!</v>
      </c>
      <c r="AK309" t="e">
        <v>#REF!</v>
      </c>
      <c r="AL309" t="e">
        <v>#REF!</v>
      </c>
    </row>
    <row r="310" spans="2:38">
      <c r="B310" s="51" t="e">
        <v>#REF!</v>
      </c>
      <c r="C310" t="e">
        <v>#REF!</v>
      </c>
      <c r="D310" t="e">
        <v>#REF!</v>
      </c>
      <c r="G310" t="e">
        <v>#REF!</v>
      </c>
      <c r="I310" t="e">
        <v>#REF!</v>
      </c>
      <c r="J310" t="e">
        <v>#REF!</v>
      </c>
      <c r="K310" t="e">
        <v>#REF!</v>
      </c>
      <c r="L310" t="e">
        <v>#REF!</v>
      </c>
      <c r="M310" t="e">
        <v>#REF!</v>
      </c>
      <c r="N310" t="e">
        <v>#REF!</v>
      </c>
      <c r="P310" t="e">
        <v>#REF!</v>
      </c>
      <c r="S310" t="e">
        <v>#REF!</v>
      </c>
      <c r="T310" t="e">
        <v>#REF!</v>
      </c>
      <c r="U310" t="e">
        <v>#REF!</v>
      </c>
      <c r="V310" t="e">
        <v>#REF!</v>
      </c>
      <c r="W310" t="e">
        <v>#REF!</v>
      </c>
      <c r="X310" t="e">
        <v>#REF!</v>
      </c>
      <c r="Y310" t="e">
        <v>#REF!</v>
      </c>
      <c r="Z310" t="e">
        <v>#REF!</v>
      </c>
      <c r="AA310" t="e">
        <v>#REF!</v>
      </c>
      <c r="AB310" t="e">
        <v>#REF!</v>
      </c>
      <c r="AC310" t="e">
        <v>#REF!</v>
      </c>
      <c r="AD310" t="e">
        <v>#REF!</v>
      </c>
      <c r="AE310" t="e">
        <v>#REF!</v>
      </c>
      <c r="AF310" t="e">
        <v>#REF!</v>
      </c>
      <c r="AG310" t="e">
        <v>#REF!</v>
      </c>
      <c r="AH310" t="e">
        <v>#REF!</v>
      </c>
      <c r="AI310" t="e">
        <v>#REF!</v>
      </c>
      <c r="AJ310" t="e">
        <v>#REF!</v>
      </c>
      <c r="AK310" t="e">
        <v>#REF!</v>
      </c>
      <c r="AL310" t="e">
        <v>#REF!</v>
      </c>
    </row>
    <row r="311" spans="2:38">
      <c r="B311" s="51" t="e">
        <v>#REF!</v>
      </c>
      <c r="C311" t="e">
        <v>#REF!</v>
      </c>
      <c r="D311" t="e">
        <v>#REF!</v>
      </c>
      <c r="G311" t="e">
        <v>#REF!</v>
      </c>
      <c r="I311" t="e">
        <v>#REF!</v>
      </c>
      <c r="J311" t="e">
        <v>#REF!</v>
      </c>
      <c r="K311" t="e">
        <v>#REF!</v>
      </c>
      <c r="L311" t="e">
        <v>#REF!</v>
      </c>
      <c r="M311" t="e">
        <v>#REF!</v>
      </c>
      <c r="N311" t="e">
        <v>#REF!</v>
      </c>
      <c r="P311" t="e">
        <v>#REF!</v>
      </c>
      <c r="S311" t="e">
        <v>#REF!</v>
      </c>
      <c r="T311" t="e">
        <v>#REF!</v>
      </c>
      <c r="U311" t="e">
        <v>#REF!</v>
      </c>
      <c r="V311" t="e">
        <v>#REF!</v>
      </c>
      <c r="W311" t="e">
        <v>#REF!</v>
      </c>
      <c r="X311" t="e">
        <v>#REF!</v>
      </c>
      <c r="Y311" t="e">
        <v>#REF!</v>
      </c>
      <c r="Z311" t="e">
        <v>#REF!</v>
      </c>
      <c r="AA311" t="e">
        <v>#REF!</v>
      </c>
      <c r="AB311" t="e">
        <v>#REF!</v>
      </c>
      <c r="AC311" t="e">
        <v>#REF!</v>
      </c>
      <c r="AD311" t="e">
        <v>#REF!</v>
      </c>
      <c r="AE311" t="e">
        <v>#REF!</v>
      </c>
      <c r="AF311" t="e">
        <v>#REF!</v>
      </c>
      <c r="AG311" t="e">
        <v>#REF!</v>
      </c>
      <c r="AH311" t="e">
        <v>#REF!</v>
      </c>
      <c r="AI311" t="e">
        <v>#REF!</v>
      </c>
      <c r="AJ311" t="e">
        <v>#REF!</v>
      </c>
      <c r="AK311" t="e">
        <v>#REF!</v>
      </c>
      <c r="AL311" t="e">
        <v>#REF!</v>
      </c>
    </row>
    <row r="312" spans="2:38">
      <c r="B312" s="51" t="e">
        <v>#REF!</v>
      </c>
      <c r="C312" t="e">
        <v>#REF!</v>
      </c>
      <c r="D312" t="e">
        <v>#REF!</v>
      </c>
      <c r="G312" t="e">
        <v>#REF!</v>
      </c>
      <c r="I312" t="e">
        <v>#REF!</v>
      </c>
      <c r="J312" t="e">
        <v>#REF!</v>
      </c>
      <c r="K312" t="e">
        <v>#REF!</v>
      </c>
      <c r="L312" t="e">
        <v>#REF!</v>
      </c>
      <c r="M312" t="e">
        <v>#REF!</v>
      </c>
      <c r="N312" t="e">
        <v>#REF!</v>
      </c>
      <c r="P312" t="e">
        <v>#REF!</v>
      </c>
      <c r="S312" t="e">
        <v>#REF!</v>
      </c>
      <c r="T312" t="e">
        <v>#REF!</v>
      </c>
      <c r="U312" t="e">
        <v>#REF!</v>
      </c>
      <c r="V312" t="e">
        <v>#REF!</v>
      </c>
      <c r="W312" t="e">
        <v>#REF!</v>
      </c>
      <c r="X312" t="e">
        <v>#REF!</v>
      </c>
      <c r="Y312" t="e">
        <v>#REF!</v>
      </c>
      <c r="Z312" t="e">
        <v>#REF!</v>
      </c>
      <c r="AA312" t="e">
        <v>#REF!</v>
      </c>
      <c r="AB312" t="e">
        <v>#REF!</v>
      </c>
      <c r="AC312" t="e">
        <v>#REF!</v>
      </c>
      <c r="AD312" t="e">
        <v>#REF!</v>
      </c>
      <c r="AE312" t="e">
        <v>#REF!</v>
      </c>
      <c r="AF312" t="e">
        <v>#REF!</v>
      </c>
      <c r="AG312" t="e">
        <v>#REF!</v>
      </c>
      <c r="AH312" t="e">
        <v>#REF!</v>
      </c>
      <c r="AI312" t="e">
        <v>#REF!</v>
      </c>
      <c r="AJ312" t="e">
        <v>#REF!</v>
      </c>
      <c r="AK312" t="e">
        <v>#REF!</v>
      </c>
      <c r="AL312" t="e">
        <v>#REF!</v>
      </c>
    </row>
    <row r="313" spans="2:38">
      <c r="B313" s="51" t="e">
        <v>#REF!</v>
      </c>
      <c r="C313" t="e">
        <v>#REF!</v>
      </c>
      <c r="D313" t="e">
        <v>#REF!</v>
      </c>
      <c r="G313" t="e">
        <v>#REF!</v>
      </c>
      <c r="I313" t="e">
        <v>#REF!</v>
      </c>
      <c r="J313" t="e">
        <v>#REF!</v>
      </c>
      <c r="K313" t="e">
        <v>#REF!</v>
      </c>
      <c r="L313" t="e">
        <v>#REF!</v>
      </c>
      <c r="M313" t="e">
        <v>#REF!</v>
      </c>
      <c r="N313" t="e">
        <v>#REF!</v>
      </c>
      <c r="P313" t="e">
        <v>#REF!</v>
      </c>
      <c r="S313" t="e">
        <v>#REF!</v>
      </c>
      <c r="T313" t="e">
        <v>#REF!</v>
      </c>
      <c r="U313" t="e">
        <v>#REF!</v>
      </c>
      <c r="V313" t="e">
        <v>#REF!</v>
      </c>
      <c r="W313" t="e">
        <v>#REF!</v>
      </c>
      <c r="X313" t="e">
        <v>#REF!</v>
      </c>
      <c r="Y313" t="e">
        <v>#REF!</v>
      </c>
      <c r="Z313" t="e">
        <v>#REF!</v>
      </c>
      <c r="AA313" t="e">
        <v>#REF!</v>
      </c>
      <c r="AB313" t="e">
        <v>#REF!</v>
      </c>
      <c r="AC313" t="e">
        <v>#REF!</v>
      </c>
      <c r="AD313" t="e">
        <v>#REF!</v>
      </c>
      <c r="AE313" t="e">
        <v>#REF!</v>
      </c>
      <c r="AF313" t="e">
        <v>#REF!</v>
      </c>
      <c r="AG313" t="e">
        <v>#REF!</v>
      </c>
      <c r="AH313" t="e">
        <v>#REF!</v>
      </c>
      <c r="AI313" t="e">
        <v>#REF!</v>
      </c>
      <c r="AJ313" t="e">
        <v>#REF!</v>
      </c>
      <c r="AK313" t="e">
        <v>#REF!</v>
      </c>
      <c r="AL313" t="e">
        <v>#REF!</v>
      </c>
    </row>
    <row r="314" spans="2:38">
      <c r="B314" s="51" t="e">
        <v>#REF!</v>
      </c>
      <c r="C314" t="e">
        <v>#REF!</v>
      </c>
      <c r="D314" t="e">
        <v>#REF!</v>
      </c>
      <c r="G314" t="e">
        <v>#REF!</v>
      </c>
      <c r="I314" t="e">
        <v>#REF!</v>
      </c>
      <c r="J314" t="e">
        <v>#REF!</v>
      </c>
      <c r="K314" t="e">
        <v>#REF!</v>
      </c>
      <c r="L314" t="e">
        <v>#REF!</v>
      </c>
      <c r="M314" t="e">
        <v>#REF!</v>
      </c>
      <c r="N314" t="e">
        <v>#REF!</v>
      </c>
      <c r="P314" t="e">
        <v>#REF!</v>
      </c>
      <c r="S314" t="e">
        <v>#REF!</v>
      </c>
      <c r="T314" t="e">
        <v>#REF!</v>
      </c>
      <c r="U314" t="e">
        <v>#REF!</v>
      </c>
      <c r="V314" t="e">
        <v>#REF!</v>
      </c>
      <c r="W314" t="e">
        <v>#REF!</v>
      </c>
      <c r="X314" t="e">
        <v>#REF!</v>
      </c>
      <c r="Y314" t="e">
        <v>#REF!</v>
      </c>
      <c r="Z314" t="e">
        <v>#REF!</v>
      </c>
      <c r="AA314" t="e">
        <v>#REF!</v>
      </c>
      <c r="AB314" t="e">
        <v>#REF!</v>
      </c>
      <c r="AC314" t="e">
        <v>#REF!</v>
      </c>
      <c r="AD314" t="e">
        <v>#REF!</v>
      </c>
      <c r="AE314" t="e">
        <v>#REF!</v>
      </c>
      <c r="AF314" t="e">
        <v>#REF!</v>
      </c>
      <c r="AG314" t="e">
        <v>#REF!</v>
      </c>
      <c r="AH314" t="e">
        <v>#REF!</v>
      </c>
      <c r="AI314" t="e">
        <v>#REF!</v>
      </c>
      <c r="AJ314" t="e">
        <v>#REF!</v>
      </c>
      <c r="AK314" t="e">
        <v>#REF!</v>
      </c>
      <c r="AL314" t="e">
        <v>#REF!</v>
      </c>
    </row>
    <row r="315" spans="2:38">
      <c r="B315" s="51" t="e">
        <v>#REF!</v>
      </c>
      <c r="C315" t="e">
        <v>#REF!</v>
      </c>
      <c r="D315" t="e">
        <v>#REF!</v>
      </c>
      <c r="G315" t="e">
        <v>#REF!</v>
      </c>
      <c r="I315" t="e">
        <v>#REF!</v>
      </c>
      <c r="J315" t="e">
        <v>#REF!</v>
      </c>
      <c r="K315" t="e">
        <v>#REF!</v>
      </c>
      <c r="L315" t="e">
        <v>#REF!</v>
      </c>
      <c r="M315" t="e">
        <v>#REF!</v>
      </c>
      <c r="N315" t="e">
        <v>#REF!</v>
      </c>
      <c r="P315" t="e">
        <v>#REF!</v>
      </c>
      <c r="S315" t="e">
        <v>#REF!</v>
      </c>
      <c r="T315" t="e">
        <v>#REF!</v>
      </c>
      <c r="U315" t="e">
        <v>#REF!</v>
      </c>
      <c r="V315" t="e">
        <v>#REF!</v>
      </c>
      <c r="W315" t="e">
        <v>#REF!</v>
      </c>
      <c r="X315" t="e">
        <v>#REF!</v>
      </c>
      <c r="Y315" t="e">
        <v>#REF!</v>
      </c>
      <c r="Z315" t="e">
        <v>#REF!</v>
      </c>
      <c r="AA315" t="e">
        <v>#REF!</v>
      </c>
      <c r="AB315" t="e">
        <v>#REF!</v>
      </c>
      <c r="AC315" t="e">
        <v>#REF!</v>
      </c>
      <c r="AD315" t="e">
        <v>#REF!</v>
      </c>
      <c r="AE315" t="e">
        <v>#REF!</v>
      </c>
      <c r="AF315" t="e">
        <v>#REF!</v>
      </c>
      <c r="AG315" t="e">
        <v>#REF!</v>
      </c>
      <c r="AH315" t="e">
        <v>#REF!</v>
      </c>
      <c r="AI315" t="e">
        <v>#REF!</v>
      </c>
      <c r="AJ315" t="e">
        <v>#REF!</v>
      </c>
      <c r="AK315" t="e">
        <v>#REF!</v>
      </c>
      <c r="AL315" t="e">
        <v>#REF!</v>
      </c>
    </row>
    <row r="316" spans="2:38">
      <c r="B316" s="51" t="e">
        <v>#REF!</v>
      </c>
      <c r="C316" t="e">
        <v>#REF!</v>
      </c>
      <c r="D316" t="e">
        <v>#REF!</v>
      </c>
      <c r="G316" t="e">
        <v>#REF!</v>
      </c>
      <c r="I316" t="e">
        <v>#REF!</v>
      </c>
      <c r="J316" t="e">
        <v>#REF!</v>
      </c>
      <c r="K316" t="e">
        <v>#REF!</v>
      </c>
      <c r="L316" t="e">
        <v>#REF!</v>
      </c>
      <c r="M316" t="e">
        <v>#REF!</v>
      </c>
      <c r="N316" t="e">
        <v>#REF!</v>
      </c>
      <c r="P316" t="e">
        <v>#REF!</v>
      </c>
      <c r="S316" t="e">
        <v>#REF!</v>
      </c>
      <c r="T316" t="e">
        <v>#REF!</v>
      </c>
      <c r="U316" t="e">
        <v>#REF!</v>
      </c>
      <c r="V316" t="e">
        <v>#REF!</v>
      </c>
      <c r="W316" t="e">
        <v>#REF!</v>
      </c>
      <c r="X316" t="e">
        <v>#REF!</v>
      </c>
      <c r="Y316" t="e">
        <v>#REF!</v>
      </c>
      <c r="Z316" t="e">
        <v>#REF!</v>
      </c>
      <c r="AA316" t="e">
        <v>#REF!</v>
      </c>
      <c r="AB316" t="e">
        <v>#REF!</v>
      </c>
      <c r="AC316" t="e">
        <v>#REF!</v>
      </c>
      <c r="AD316" t="e">
        <v>#REF!</v>
      </c>
      <c r="AE316" t="e">
        <v>#REF!</v>
      </c>
      <c r="AF316" t="e">
        <v>#REF!</v>
      </c>
      <c r="AG316" t="e">
        <v>#REF!</v>
      </c>
      <c r="AH316" t="e">
        <v>#REF!</v>
      </c>
      <c r="AI316" t="e">
        <v>#REF!</v>
      </c>
      <c r="AJ316" t="e">
        <v>#REF!</v>
      </c>
      <c r="AK316" t="e">
        <v>#REF!</v>
      </c>
      <c r="AL316" t="e">
        <v>#REF!</v>
      </c>
    </row>
    <row r="317" spans="2:38">
      <c r="B317" s="51" t="e">
        <v>#REF!</v>
      </c>
      <c r="C317" t="e">
        <v>#REF!</v>
      </c>
      <c r="D317" t="e">
        <v>#REF!</v>
      </c>
      <c r="G317" t="e">
        <v>#REF!</v>
      </c>
      <c r="I317" t="e">
        <v>#REF!</v>
      </c>
      <c r="J317" t="e">
        <v>#REF!</v>
      </c>
      <c r="K317" t="e">
        <v>#REF!</v>
      </c>
      <c r="L317" t="e">
        <v>#REF!</v>
      </c>
      <c r="M317" t="e">
        <v>#REF!</v>
      </c>
      <c r="N317" t="e">
        <v>#REF!</v>
      </c>
      <c r="P317" t="e">
        <v>#REF!</v>
      </c>
      <c r="S317" t="e">
        <v>#REF!</v>
      </c>
      <c r="T317" t="e">
        <v>#REF!</v>
      </c>
      <c r="U317" t="e">
        <v>#REF!</v>
      </c>
      <c r="V317" t="e">
        <v>#REF!</v>
      </c>
      <c r="W317" t="e">
        <v>#REF!</v>
      </c>
      <c r="X317" t="e">
        <v>#REF!</v>
      </c>
      <c r="Y317" t="e">
        <v>#REF!</v>
      </c>
      <c r="Z317" t="e">
        <v>#REF!</v>
      </c>
      <c r="AA317" t="e">
        <v>#REF!</v>
      </c>
      <c r="AB317" t="e">
        <v>#REF!</v>
      </c>
      <c r="AC317" t="e">
        <v>#REF!</v>
      </c>
      <c r="AD317" t="e">
        <v>#REF!</v>
      </c>
      <c r="AE317" t="e">
        <v>#REF!</v>
      </c>
      <c r="AF317" t="e">
        <v>#REF!</v>
      </c>
      <c r="AG317" t="e">
        <v>#REF!</v>
      </c>
      <c r="AH317" t="e">
        <v>#REF!</v>
      </c>
      <c r="AI317" t="e">
        <v>#REF!</v>
      </c>
      <c r="AJ317" t="e">
        <v>#REF!</v>
      </c>
      <c r="AK317" t="e">
        <v>#REF!</v>
      </c>
      <c r="AL317" t="e">
        <v>#REF!</v>
      </c>
    </row>
    <row r="318" spans="2:38">
      <c r="B318" s="51" t="e">
        <v>#REF!</v>
      </c>
      <c r="C318" t="e">
        <v>#REF!</v>
      </c>
      <c r="D318" t="e">
        <v>#REF!</v>
      </c>
      <c r="G318" t="e">
        <v>#REF!</v>
      </c>
      <c r="I318" t="e">
        <v>#REF!</v>
      </c>
      <c r="J318" t="e">
        <v>#REF!</v>
      </c>
      <c r="K318" t="e">
        <v>#REF!</v>
      </c>
      <c r="L318" t="e">
        <v>#REF!</v>
      </c>
      <c r="M318" t="e">
        <v>#REF!</v>
      </c>
      <c r="N318" t="e">
        <v>#REF!</v>
      </c>
      <c r="P318" t="e">
        <v>#REF!</v>
      </c>
      <c r="S318" t="e">
        <v>#REF!</v>
      </c>
      <c r="T318" t="e">
        <v>#REF!</v>
      </c>
      <c r="U318" t="e">
        <v>#REF!</v>
      </c>
      <c r="V318" t="e">
        <v>#REF!</v>
      </c>
      <c r="W318" t="e">
        <v>#REF!</v>
      </c>
      <c r="X318" t="e">
        <v>#REF!</v>
      </c>
      <c r="Y318" t="e">
        <v>#REF!</v>
      </c>
      <c r="Z318" t="e">
        <v>#REF!</v>
      </c>
      <c r="AA318" t="e">
        <v>#REF!</v>
      </c>
      <c r="AB318" t="e">
        <v>#REF!</v>
      </c>
      <c r="AC318" t="e">
        <v>#REF!</v>
      </c>
      <c r="AD318" t="e">
        <v>#REF!</v>
      </c>
      <c r="AE318" t="e">
        <v>#REF!</v>
      </c>
      <c r="AF318" t="e">
        <v>#REF!</v>
      </c>
      <c r="AG318" t="e">
        <v>#REF!</v>
      </c>
      <c r="AH318" t="e">
        <v>#REF!</v>
      </c>
      <c r="AI318" t="e">
        <v>#REF!</v>
      </c>
      <c r="AJ318" t="e">
        <v>#REF!</v>
      </c>
      <c r="AK318" t="e">
        <v>#REF!</v>
      </c>
      <c r="AL318" t="e">
        <v>#REF!</v>
      </c>
    </row>
    <row r="319" spans="2:38">
      <c r="B319" s="51" t="e">
        <v>#REF!</v>
      </c>
      <c r="C319" t="e">
        <v>#REF!</v>
      </c>
      <c r="D319" t="e">
        <v>#REF!</v>
      </c>
      <c r="G319" t="e">
        <v>#REF!</v>
      </c>
      <c r="I319" t="e">
        <v>#REF!</v>
      </c>
      <c r="J319" t="e">
        <v>#REF!</v>
      </c>
      <c r="K319" t="e">
        <v>#REF!</v>
      </c>
      <c r="L319" t="e">
        <v>#REF!</v>
      </c>
      <c r="M319" t="e">
        <v>#REF!</v>
      </c>
      <c r="N319" t="e">
        <v>#REF!</v>
      </c>
      <c r="P319" t="e">
        <v>#REF!</v>
      </c>
      <c r="S319" t="e">
        <v>#REF!</v>
      </c>
      <c r="T319" t="e">
        <v>#REF!</v>
      </c>
      <c r="U319" t="e">
        <v>#REF!</v>
      </c>
      <c r="V319" t="e">
        <v>#REF!</v>
      </c>
      <c r="W319" t="e">
        <v>#REF!</v>
      </c>
      <c r="X319" t="e">
        <v>#REF!</v>
      </c>
      <c r="Y319" t="e">
        <v>#REF!</v>
      </c>
      <c r="Z319" t="e">
        <v>#REF!</v>
      </c>
      <c r="AA319" t="e">
        <v>#REF!</v>
      </c>
      <c r="AB319" t="e">
        <v>#REF!</v>
      </c>
      <c r="AC319" t="e">
        <v>#REF!</v>
      </c>
      <c r="AD319" t="e">
        <v>#REF!</v>
      </c>
      <c r="AE319" t="e">
        <v>#REF!</v>
      </c>
      <c r="AF319" t="e">
        <v>#REF!</v>
      </c>
      <c r="AG319" t="e">
        <v>#REF!</v>
      </c>
      <c r="AH319" t="e">
        <v>#REF!</v>
      </c>
      <c r="AI319" t="e">
        <v>#REF!</v>
      </c>
      <c r="AJ319" t="e">
        <v>#REF!</v>
      </c>
      <c r="AK319" t="e">
        <v>#REF!</v>
      </c>
      <c r="AL319" t="e">
        <v>#REF!</v>
      </c>
    </row>
    <row r="320" spans="2:38">
      <c r="B320" s="51" t="e">
        <v>#REF!</v>
      </c>
      <c r="C320" t="e">
        <v>#REF!</v>
      </c>
      <c r="D320" t="e">
        <v>#REF!</v>
      </c>
      <c r="G320" t="e">
        <v>#REF!</v>
      </c>
      <c r="I320" t="e">
        <v>#REF!</v>
      </c>
      <c r="J320" t="e">
        <v>#REF!</v>
      </c>
      <c r="K320" t="e">
        <v>#REF!</v>
      </c>
      <c r="L320" t="e">
        <v>#REF!</v>
      </c>
      <c r="M320" t="e">
        <v>#REF!</v>
      </c>
      <c r="N320" t="e">
        <v>#REF!</v>
      </c>
      <c r="P320" t="e">
        <v>#REF!</v>
      </c>
      <c r="S320" t="e">
        <v>#REF!</v>
      </c>
      <c r="T320" t="e">
        <v>#REF!</v>
      </c>
      <c r="U320" t="e">
        <v>#REF!</v>
      </c>
      <c r="V320" t="e">
        <v>#REF!</v>
      </c>
      <c r="W320" t="e">
        <v>#REF!</v>
      </c>
      <c r="X320" t="e">
        <v>#REF!</v>
      </c>
      <c r="Y320" t="e">
        <v>#REF!</v>
      </c>
      <c r="Z320" t="e">
        <v>#REF!</v>
      </c>
      <c r="AA320" t="e">
        <v>#REF!</v>
      </c>
      <c r="AB320" t="e">
        <v>#REF!</v>
      </c>
      <c r="AC320" t="e">
        <v>#REF!</v>
      </c>
      <c r="AD320" t="e">
        <v>#REF!</v>
      </c>
      <c r="AE320" t="e">
        <v>#REF!</v>
      </c>
      <c r="AF320" t="e">
        <v>#REF!</v>
      </c>
      <c r="AG320" t="e">
        <v>#REF!</v>
      </c>
      <c r="AH320" t="e">
        <v>#REF!</v>
      </c>
      <c r="AI320" t="e">
        <v>#REF!</v>
      </c>
      <c r="AJ320" t="e">
        <v>#REF!</v>
      </c>
      <c r="AK320" t="e">
        <v>#REF!</v>
      </c>
      <c r="AL320" t="e">
        <v>#REF!</v>
      </c>
    </row>
    <row r="321" spans="2:38">
      <c r="B321" s="51" t="e">
        <v>#REF!</v>
      </c>
      <c r="C321" t="e">
        <v>#REF!</v>
      </c>
      <c r="D321" t="e">
        <v>#REF!</v>
      </c>
      <c r="G321" t="e">
        <v>#REF!</v>
      </c>
      <c r="I321" t="e">
        <v>#REF!</v>
      </c>
      <c r="J321" t="e">
        <v>#REF!</v>
      </c>
      <c r="K321" t="e">
        <v>#REF!</v>
      </c>
      <c r="L321" t="e">
        <v>#REF!</v>
      </c>
      <c r="M321" t="e">
        <v>#REF!</v>
      </c>
      <c r="N321" t="e">
        <v>#REF!</v>
      </c>
      <c r="P321" t="e">
        <v>#REF!</v>
      </c>
      <c r="S321" t="e">
        <v>#REF!</v>
      </c>
      <c r="T321" t="e">
        <v>#REF!</v>
      </c>
      <c r="U321" t="e">
        <v>#REF!</v>
      </c>
      <c r="V321" t="e">
        <v>#REF!</v>
      </c>
      <c r="W321" t="e">
        <v>#REF!</v>
      </c>
      <c r="X321" t="e">
        <v>#REF!</v>
      </c>
      <c r="Y321" t="e">
        <v>#REF!</v>
      </c>
      <c r="Z321" t="e">
        <v>#REF!</v>
      </c>
      <c r="AA321" t="e">
        <v>#REF!</v>
      </c>
      <c r="AB321" t="e">
        <v>#REF!</v>
      </c>
      <c r="AC321" t="e">
        <v>#REF!</v>
      </c>
      <c r="AD321" t="e">
        <v>#REF!</v>
      </c>
      <c r="AE321" t="e">
        <v>#REF!</v>
      </c>
      <c r="AF321" t="e">
        <v>#REF!</v>
      </c>
      <c r="AG321" t="e">
        <v>#REF!</v>
      </c>
      <c r="AH321" t="e">
        <v>#REF!</v>
      </c>
      <c r="AI321" t="e">
        <v>#REF!</v>
      </c>
      <c r="AJ321" t="e">
        <v>#REF!</v>
      </c>
      <c r="AK321" t="e">
        <v>#REF!</v>
      </c>
      <c r="AL321" t="e">
        <v>#REF!</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8"/>
  <dimension ref="A1:Y4"/>
  <sheetViews>
    <sheetView workbookViewId="0">
      <selection activeCell="J168" sqref="J168"/>
    </sheetView>
  </sheetViews>
  <sheetFormatPr defaultRowHeight="14.4"/>
  <cols>
    <col min="4" max="4" width="25.109375" customWidth="1"/>
    <col min="7" max="7" width="15" customWidth="1"/>
    <col min="8" max="8" width="11.44140625" customWidth="1"/>
    <col min="16" max="16" width="10.6640625" customWidth="1"/>
    <col min="17" max="17" width="21.33203125" customWidth="1"/>
    <col min="19" max="19" width="15.88671875" customWidth="1"/>
    <col min="20" max="20" width="13.33203125" customWidth="1"/>
    <col min="21" max="21" width="25.109375" style="4" customWidth="1"/>
    <col min="22" max="22" width="22.88671875" style="4" customWidth="1"/>
    <col min="23" max="23" width="9.109375" style="4"/>
  </cols>
  <sheetData>
    <row r="1" spans="1:25" ht="69">
      <c r="A1" s="536" t="s">
        <v>153</v>
      </c>
      <c r="B1" s="532" t="s">
        <v>3600</v>
      </c>
      <c r="C1" s="532" t="s">
        <v>3601</v>
      </c>
      <c r="D1" s="533" t="s">
        <v>3602</v>
      </c>
      <c r="E1" s="533" t="s">
        <v>476</v>
      </c>
      <c r="F1" s="533" t="s">
        <v>2</v>
      </c>
      <c r="G1" s="533" t="s">
        <v>507</v>
      </c>
      <c r="H1" s="534" t="s">
        <v>3605</v>
      </c>
      <c r="I1" s="533" t="s">
        <v>3606</v>
      </c>
      <c r="J1" s="533" t="s">
        <v>3608</v>
      </c>
      <c r="K1" s="533" t="s">
        <v>0</v>
      </c>
      <c r="L1" s="533" t="s">
        <v>3609</v>
      </c>
      <c r="M1" s="533" t="s">
        <v>8</v>
      </c>
      <c r="N1" s="535" t="s">
        <v>3610</v>
      </c>
      <c r="O1" s="535" t="s">
        <v>3611</v>
      </c>
      <c r="P1" s="535" t="s">
        <v>3612</v>
      </c>
      <c r="Q1" s="537" t="s">
        <v>3677</v>
      </c>
      <c r="R1" s="538" t="s">
        <v>3678</v>
      </c>
      <c r="S1" s="537" t="s">
        <v>3679</v>
      </c>
      <c r="T1" s="538" t="s">
        <v>3680</v>
      </c>
      <c r="U1" s="536" t="s">
        <v>518</v>
      </c>
      <c r="V1" s="536" t="s">
        <v>517</v>
      </c>
      <c r="W1" s="238" t="s">
        <v>6402</v>
      </c>
      <c r="X1" s="238" t="s">
        <v>6403</v>
      </c>
      <c r="Y1" s="238" t="s">
        <v>3361</v>
      </c>
    </row>
    <row r="2" spans="1:25" s="540" customFormat="1" ht="60">
      <c r="A2" s="1474">
        <v>1</v>
      </c>
      <c r="B2" s="1480" t="s">
        <v>4521</v>
      </c>
      <c r="C2" s="1479" t="s">
        <v>4531</v>
      </c>
      <c r="D2" s="1474" t="s">
        <v>4532</v>
      </c>
      <c r="E2" s="1474" t="s">
        <v>4524</v>
      </c>
      <c r="F2" s="1474">
        <v>2023</v>
      </c>
      <c r="G2" s="1474">
        <v>2023</v>
      </c>
      <c r="H2" s="1478">
        <v>56740000</v>
      </c>
      <c r="I2" s="1474" t="s">
        <v>3472</v>
      </c>
      <c r="J2" s="1474" t="s">
        <v>4525</v>
      </c>
      <c r="K2" s="1474" t="s">
        <v>6351</v>
      </c>
      <c r="L2" s="1475" t="s">
        <v>3686</v>
      </c>
      <c r="M2" s="1474" t="s">
        <v>4526</v>
      </c>
      <c r="N2" s="1475">
        <v>6099359</v>
      </c>
      <c r="O2" s="1475" t="s">
        <v>98</v>
      </c>
      <c r="P2" s="1476" t="s">
        <v>1265</v>
      </c>
      <c r="Q2" s="1474" t="s">
        <v>4541</v>
      </c>
      <c r="R2" s="1477"/>
      <c r="S2" s="1474" t="s">
        <v>3752</v>
      </c>
      <c r="T2" s="1474" t="s">
        <v>3995</v>
      </c>
      <c r="U2" s="9" t="s">
        <v>6404</v>
      </c>
      <c r="V2" s="9" t="s">
        <v>2896</v>
      </c>
      <c r="W2" s="8">
        <v>2023</v>
      </c>
      <c r="X2" s="9" t="s">
        <v>4492</v>
      </c>
      <c r="Y2" s="9" t="s">
        <v>3995</v>
      </c>
    </row>
    <row r="3" spans="1:25" s="540" customFormat="1" ht="48">
      <c r="A3" s="1474"/>
      <c r="B3" s="1480"/>
      <c r="C3" s="1479"/>
      <c r="D3" s="1474"/>
      <c r="E3" s="1474"/>
      <c r="F3" s="1474"/>
      <c r="G3" s="1474"/>
      <c r="H3" s="1478"/>
      <c r="I3" s="1474"/>
      <c r="J3" s="1474"/>
      <c r="K3" s="1474"/>
      <c r="L3" s="1475"/>
      <c r="M3" s="1474"/>
      <c r="N3" s="1475"/>
      <c r="O3" s="1475"/>
      <c r="P3" s="1476"/>
      <c r="Q3" s="1474"/>
      <c r="R3" s="1477"/>
      <c r="S3" s="1474"/>
      <c r="T3" s="1474"/>
      <c r="U3" s="9" t="s">
        <v>6405</v>
      </c>
      <c r="V3" s="9" t="s">
        <v>6406</v>
      </c>
      <c r="W3" s="8">
        <v>2023</v>
      </c>
      <c r="X3" s="9" t="s">
        <v>4492</v>
      </c>
      <c r="Y3" s="9" t="s">
        <v>3888</v>
      </c>
    </row>
    <row r="4" spans="1:25" s="540" customFormat="1" ht="60">
      <c r="A4" s="247">
        <v>2</v>
      </c>
      <c r="B4" s="293" t="s">
        <v>4683</v>
      </c>
      <c r="C4" s="292" t="s">
        <v>4684</v>
      </c>
      <c r="D4" s="247" t="s">
        <v>4685</v>
      </c>
      <c r="E4" s="247" t="s">
        <v>4686</v>
      </c>
      <c r="F4" s="247">
        <v>2023</v>
      </c>
      <c r="G4" s="247">
        <v>2023</v>
      </c>
      <c r="H4" s="539">
        <v>12120000</v>
      </c>
      <c r="I4" s="247" t="s">
        <v>3472</v>
      </c>
      <c r="J4" s="247" t="s">
        <v>4686</v>
      </c>
      <c r="K4" s="247" t="s">
        <v>6351</v>
      </c>
      <c r="L4" s="8" t="s">
        <v>3686</v>
      </c>
      <c r="M4" s="247" t="s">
        <v>4526</v>
      </c>
      <c r="N4" s="8">
        <v>6099359</v>
      </c>
      <c r="O4" s="8" t="s">
        <v>98</v>
      </c>
      <c r="P4" s="88" t="s">
        <v>1265</v>
      </c>
      <c r="Q4" s="247" t="s">
        <v>3390</v>
      </c>
      <c r="R4" s="324"/>
      <c r="S4" s="247" t="s">
        <v>4689</v>
      </c>
      <c r="T4" s="247" t="s">
        <v>3888</v>
      </c>
      <c r="U4" s="9" t="s">
        <v>6407</v>
      </c>
      <c r="V4" s="9" t="s">
        <v>2613</v>
      </c>
      <c r="W4" s="8">
        <v>2023</v>
      </c>
      <c r="X4" s="9" t="s">
        <v>4492</v>
      </c>
      <c r="Y4" s="9" t="s">
        <v>3888</v>
      </c>
    </row>
  </sheetData>
  <mergeCells count="20">
    <mergeCell ref="H2:H3"/>
    <mergeCell ref="F2:F3"/>
    <mergeCell ref="C2:C3"/>
    <mergeCell ref="A2:A3"/>
    <mergeCell ref="B2:B3"/>
    <mergeCell ref="D2:D3"/>
    <mergeCell ref="E2:E3"/>
    <mergeCell ref="G2:G3"/>
    <mergeCell ref="T2:T3"/>
    <mergeCell ref="I2:I3"/>
    <mergeCell ref="J2:J3"/>
    <mergeCell ref="K2:K3"/>
    <mergeCell ref="L2:L3"/>
    <mergeCell ref="M2:M3"/>
    <mergeCell ref="N2:N3"/>
    <mergeCell ref="O2:O3"/>
    <mergeCell ref="P2:P3"/>
    <mergeCell ref="Q2:Q3"/>
    <mergeCell ref="R2:R3"/>
    <mergeCell ref="S2:S3"/>
  </mergeCells>
  <hyperlinks>
    <hyperlink ref="B2" r:id="rId1" xr:uid="{00000000-0004-0000-2000-000000000000}"/>
    <hyperlink ref="C2" r:id="rId2" xr:uid="{00000000-0004-0000-2000-000001000000}"/>
    <hyperlink ref="B4" r:id="rId3" xr:uid="{00000000-0004-0000-2000-000002000000}"/>
    <hyperlink ref="C4" r:id="rId4" xr:uid="{00000000-0004-0000-20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dimension ref="A1:CG10"/>
  <sheetViews>
    <sheetView workbookViewId="0">
      <selection activeCell="J168" sqref="J168"/>
    </sheetView>
  </sheetViews>
  <sheetFormatPr defaultRowHeight="14.4"/>
  <cols>
    <col min="1" max="1" width="3.6640625" bestFit="1" customWidth="1"/>
    <col min="2" max="2" width="14.5546875" customWidth="1"/>
    <col min="4" max="4" width="49.5546875" customWidth="1"/>
    <col min="8" max="8" width="0" hidden="1" customWidth="1"/>
    <col min="9" max="9" width="13" hidden="1" customWidth="1"/>
    <col min="10" max="10" width="14.88671875" customWidth="1"/>
    <col min="11" max="11" width="13.44140625" customWidth="1"/>
    <col min="18" max="18" width="10.5546875" customWidth="1"/>
    <col min="20" max="20" width="14.88671875" customWidth="1"/>
    <col min="29" max="29" width="15.5546875" customWidth="1"/>
    <col min="36" max="36" width="14.88671875" customWidth="1"/>
    <col min="43" max="43" width="16.109375" customWidth="1"/>
    <col min="79" max="79" width="10.33203125" customWidth="1"/>
    <col min="80" max="80" width="10.109375" customWidth="1"/>
  </cols>
  <sheetData>
    <row r="1" spans="1:85" s="208" customFormat="1">
      <c r="A1" s="493"/>
      <c r="B1" s="1483" t="s">
        <v>6327</v>
      </c>
      <c r="C1" s="1483"/>
      <c r="D1" s="1483"/>
      <c r="E1" s="1483"/>
      <c r="F1" s="1483"/>
      <c r="G1" s="1483"/>
      <c r="H1" s="1483"/>
      <c r="I1" s="1483"/>
      <c r="J1" s="1483"/>
      <c r="K1" s="1483"/>
      <c r="L1" s="1483"/>
      <c r="M1" s="1483"/>
      <c r="N1" s="1483"/>
      <c r="O1" s="1483"/>
      <c r="P1" s="1483"/>
      <c r="Q1" s="1482" t="s">
        <v>6328</v>
      </c>
      <c r="R1" s="1482"/>
      <c r="S1" s="1482"/>
      <c r="T1" s="1482"/>
      <c r="U1" s="1481" t="s">
        <v>6329</v>
      </c>
      <c r="V1" s="1481"/>
      <c r="W1" s="1481"/>
      <c r="X1" s="1481"/>
      <c r="Y1" s="1481"/>
      <c r="Z1" s="1482" t="s">
        <v>6330</v>
      </c>
      <c r="AA1" s="1482"/>
      <c r="AB1" s="1482"/>
      <c r="AC1" s="1482"/>
      <c r="AD1" s="1481" t="s">
        <v>6331</v>
      </c>
      <c r="AE1" s="1481"/>
      <c r="AF1" s="1481"/>
      <c r="AG1" s="1482" t="s">
        <v>6332</v>
      </c>
      <c r="AH1" s="1482"/>
      <c r="AI1" s="1482"/>
      <c r="AJ1" s="1482"/>
      <c r="AK1" s="1481" t="s">
        <v>6333</v>
      </c>
      <c r="AL1" s="1481"/>
      <c r="AM1" s="1481"/>
      <c r="AN1" s="1482" t="s">
        <v>6334</v>
      </c>
      <c r="AO1" s="1482"/>
      <c r="AP1" s="1482"/>
      <c r="AQ1" s="1482"/>
      <c r="AR1" s="1481" t="s">
        <v>6335</v>
      </c>
      <c r="AS1" s="1481"/>
      <c r="AT1" s="1481"/>
      <c r="AU1" s="1482" t="s">
        <v>6336</v>
      </c>
      <c r="AV1" s="1482"/>
      <c r="AW1" s="1482"/>
      <c r="AX1" s="1482"/>
      <c r="AY1" s="1481" t="s">
        <v>6337</v>
      </c>
      <c r="AZ1" s="1481"/>
      <c r="BA1" s="1481"/>
      <c r="BB1" s="1482" t="s">
        <v>6338</v>
      </c>
      <c r="BC1" s="1482"/>
      <c r="BD1" s="1482"/>
      <c r="BE1" s="232"/>
      <c r="BF1" s="1463" t="s">
        <v>6339</v>
      </c>
      <c r="BG1" s="1463"/>
      <c r="BH1" s="1463"/>
      <c r="BI1" s="1464" t="s">
        <v>3661</v>
      </c>
      <c r="BJ1" s="1464" t="s">
        <v>3662</v>
      </c>
      <c r="BK1" s="1466" t="s">
        <v>6340</v>
      </c>
      <c r="BL1" s="1467"/>
      <c r="BM1" s="1462" t="s">
        <v>6341</v>
      </c>
      <c r="BN1" s="1462"/>
      <c r="BO1" s="1462" t="s">
        <v>6342</v>
      </c>
      <c r="BP1" s="1462"/>
      <c r="BQ1" s="1462" t="s">
        <v>6343</v>
      </c>
      <c r="BR1" s="1462"/>
      <c r="BS1" s="1462" t="s">
        <v>6344</v>
      </c>
      <c r="BT1" s="1462"/>
      <c r="BU1" s="1462" t="s">
        <v>6345</v>
      </c>
      <c r="BV1" s="1462"/>
      <c r="BW1" s="1462" t="s">
        <v>6346</v>
      </c>
      <c r="BX1" s="1462"/>
      <c r="BY1" s="1472" t="s">
        <v>3677</v>
      </c>
      <c r="BZ1" s="1470" t="s">
        <v>3678</v>
      </c>
      <c r="CA1" s="1468" t="s">
        <v>3679</v>
      </c>
      <c r="CB1" s="1470" t="s">
        <v>3680</v>
      </c>
    </row>
    <row r="2" spans="1:85" s="3" customFormat="1" ht="41.4" customHeight="1">
      <c r="A2" s="493" t="s">
        <v>153</v>
      </c>
      <c r="B2" s="289" t="s">
        <v>3600</v>
      </c>
      <c r="C2" s="289" t="s">
        <v>3601</v>
      </c>
      <c r="D2" s="494" t="s">
        <v>3602</v>
      </c>
      <c r="E2" s="494" t="s">
        <v>476</v>
      </c>
      <c r="F2" s="494" t="s">
        <v>2</v>
      </c>
      <c r="G2" s="494" t="s">
        <v>507</v>
      </c>
      <c r="H2" s="494" t="s">
        <v>3603</v>
      </c>
      <c r="I2" s="494" t="s">
        <v>3604</v>
      </c>
      <c r="J2" s="495" t="s">
        <v>3605</v>
      </c>
      <c r="K2" s="494" t="s">
        <v>3606</v>
      </c>
      <c r="L2" s="494" t="s">
        <v>3607</v>
      </c>
      <c r="M2" s="494" t="s">
        <v>3608</v>
      </c>
      <c r="N2" s="494" t="s">
        <v>0</v>
      </c>
      <c r="O2" s="494" t="s">
        <v>3609</v>
      </c>
      <c r="P2" s="494" t="s">
        <v>8</v>
      </c>
      <c r="Q2" s="496" t="s">
        <v>3610</v>
      </c>
      <c r="R2" s="496" t="s">
        <v>3611</v>
      </c>
      <c r="S2" s="496" t="s">
        <v>3612</v>
      </c>
      <c r="T2" s="497" t="s">
        <v>3613</v>
      </c>
      <c r="U2" s="498"/>
      <c r="V2" s="498"/>
      <c r="W2" s="498"/>
      <c r="X2" s="498"/>
      <c r="Y2" s="498"/>
      <c r="Z2" s="496" t="s">
        <v>3621</v>
      </c>
      <c r="AA2" s="496" t="s">
        <v>3622</v>
      </c>
      <c r="AB2" s="496" t="s">
        <v>5340</v>
      </c>
      <c r="AC2" s="499" t="s">
        <v>6300</v>
      </c>
      <c r="AD2" s="500" t="s">
        <v>528</v>
      </c>
      <c r="AE2" s="500" t="s">
        <v>3628</v>
      </c>
      <c r="AF2" s="500" t="s">
        <v>3629</v>
      </c>
      <c r="AG2" s="496" t="s">
        <v>3630</v>
      </c>
      <c r="AH2" s="496" t="s">
        <v>3631</v>
      </c>
      <c r="AI2" s="496" t="s">
        <v>5342</v>
      </c>
      <c r="AJ2" s="499" t="s">
        <v>6301</v>
      </c>
      <c r="AK2" s="500" t="s">
        <v>528</v>
      </c>
      <c r="AL2" s="500" t="s">
        <v>3628</v>
      </c>
      <c r="AM2" s="500" t="s">
        <v>3629</v>
      </c>
      <c r="AN2" s="496" t="s">
        <v>3639</v>
      </c>
      <c r="AO2" s="496" t="s">
        <v>3640</v>
      </c>
      <c r="AP2" s="496" t="s">
        <v>5346</v>
      </c>
      <c r="AQ2" s="499" t="s">
        <v>6347</v>
      </c>
      <c r="AR2" s="500" t="s">
        <v>528</v>
      </c>
      <c r="AS2" s="500" t="s">
        <v>3628</v>
      </c>
      <c r="AT2" s="500" t="s">
        <v>3629</v>
      </c>
      <c r="AU2" s="496" t="s">
        <v>3647</v>
      </c>
      <c r="AV2" s="496" t="s">
        <v>3648</v>
      </c>
      <c r="AW2" s="496" t="s">
        <v>3649</v>
      </c>
      <c r="AX2" s="499" t="s">
        <v>6348</v>
      </c>
      <c r="AY2" s="500" t="s">
        <v>528</v>
      </c>
      <c r="AZ2" s="500" t="s">
        <v>3628</v>
      </c>
      <c r="BA2" s="500" t="s">
        <v>3629</v>
      </c>
      <c r="BB2" s="496" t="s">
        <v>3655</v>
      </c>
      <c r="BC2" s="496" t="s">
        <v>3656</v>
      </c>
      <c r="BD2" s="496" t="s">
        <v>3657</v>
      </c>
      <c r="BE2" s="239"/>
      <c r="BF2" s="18" t="s">
        <v>528</v>
      </c>
      <c r="BG2" s="18" t="s">
        <v>3628</v>
      </c>
      <c r="BH2" s="18" t="s">
        <v>3629</v>
      </c>
      <c r="BI2" s="1465"/>
      <c r="BJ2" s="1465"/>
      <c r="BK2" s="19" t="s">
        <v>5365</v>
      </c>
      <c r="BL2" s="19" t="s">
        <v>3664</v>
      </c>
      <c r="BM2" s="19" t="s">
        <v>3665</v>
      </c>
      <c r="BN2" s="19" t="s">
        <v>3666</v>
      </c>
      <c r="BO2" s="19" t="s">
        <v>3667</v>
      </c>
      <c r="BP2" s="19" t="s">
        <v>3668</v>
      </c>
      <c r="BQ2" s="19" t="s">
        <v>3669</v>
      </c>
      <c r="BR2" s="19" t="s">
        <v>3670</v>
      </c>
      <c r="BS2" s="19" t="s">
        <v>3671</v>
      </c>
      <c r="BT2" s="19" t="s">
        <v>3672</v>
      </c>
      <c r="BU2" s="19" t="s">
        <v>3673</v>
      </c>
      <c r="BV2" s="19" t="s">
        <v>3674</v>
      </c>
      <c r="BW2" s="19" t="s">
        <v>3675</v>
      </c>
      <c r="BX2" s="19" t="s">
        <v>3676</v>
      </c>
      <c r="BY2" s="1473"/>
      <c r="BZ2" s="1471"/>
      <c r="CA2" s="1469"/>
      <c r="CB2" s="1471"/>
    </row>
    <row r="3" spans="1:85" s="310" customFormat="1" ht="36">
      <c r="A3" s="298">
        <v>1</v>
      </c>
      <c r="B3" s="299" t="s">
        <v>3870</v>
      </c>
      <c r="C3" s="298"/>
      <c r="D3" s="297" t="s">
        <v>3871</v>
      </c>
      <c r="E3" s="298" t="s">
        <v>3872</v>
      </c>
      <c r="F3" s="298">
        <v>2020</v>
      </c>
      <c r="G3" s="298">
        <v>2020</v>
      </c>
      <c r="H3" s="298"/>
      <c r="I3" s="298"/>
      <c r="J3" s="300">
        <v>100000000</v>
      </c>
      <c r="K3" s="298" t="s">
        <v>3472</v>
      </c>
      <c r="L3" s="298"/>
      <c r="M3" s="298"/>
      <c r="N3" s="298" t="s">
        <v>3811</v>
      </c>
      <c r="O3" s="298" t="s">
        <v>3686</v>
      </c>
      <c r="P3" s="298"/>
      <c r="Q3" s="298">
        <v>6680651</v>
      </c>
      <c r="R3" s="298" t="s">
        <v>19</v>
      </c>
      <c r="S3" s="301" t="s">
        <v>3865</v>
      </c>
      <c r="T3" s="302">
        <f>J3/3</f>
        <v>33333333.333333332</v>
      </c>
      <c r="U3" s="298" t="s">
        <v>176</v>
      </c>
      <c r="V3" s="298" t="s">
        <v>3751</v>
      </c>
      <c r="W3" s="298"/>
      <c r="X3" s="298"/>
      <c r="Y3" s="303"/>
      <c r="Z3" s="298">
        <v>6805206</v>
      </c>
      <c r="AA3" s="301">
        <v>8920230021</v>
      </c>
      <c r="AB3" s="298" t="s">
        <v>72</v>
      </c>
      <c r="AC3" s="304">
        <f t="shared" ref="AC3" si="0">T3</f>
        <v>33333333.333333332</v>
      </c>
      <c r="AD3" s="298" t="s">
        <v>217</v>
      </c>
      <c r="AE3" s="298" t="s">
        <v>3756</v>
      </c>
      <c r="AF3" s="298" t="s">
        <v>3687</v>
      </c>
      <c r="AG3" s="305"/>
      <c r="AH3" s="306"/>
      <c r="AI3" s="298"/>
      <c r="AJ3" s="304"/>
      <c r="AK3" s="298"/>
      <c r="AL3" s="298"/>
      <c r="AM3" s="298"/>
      <c r="AN3" s="305">
        <v>6859016</v>
      </c>
      <c r="AO3" s="306" t="s">
        <v>2785</v>
      </c>
      <c r="AP3" s="305" t="s">
        <v>60</v>
      </c>
      <c r="AQ3" s="307">
        <f>AC3</f>
        <v>33333333.333333332</v>
      </c>
      <c r="AR3" s="298" t="s">
        <v>176</v>
      </c>
      <c r="AS3" s="298" t="s">
        <v>3751</v>
      </c>
      <c r="AT3" s="298" t="s">
        <v>3687</v>
      </c>
      <c r="AU3" s="305"/>
      <c r="AV3" s="305"/>
      <c r="AW3" s="305"/>
      <c r="AX3" s="307"/>
      <c r="AY3" s="305"/>
      <c r="AZ3" s="305"/>
      <c r="BA3" s="305"/>
      <c r="BB3" s="305"/>
      <c r="BC3" s="305"/>
      <c r="BD3" s="305"/>
      <c r="BE3" s="308"/>
      <c r="BF3" s="305"/>
      <c r="BG3" s="305"/>
      <c r="BH3" s="305"/>
      <c r="BI3" s="298" t="s">
        <v>3661</v>
      </c>
      <c r="BJ3" s="298" t="s">
        <v>3662</v>
      </c>
      <c r="BK3" s="305"/>
      <c r="BL3" s="309"/>
      <c r="BM3" s="305"/>
      <c r="BN3" s="305"/>
      <c r="BO3" s="305"/>
      <c r="BP3" s="309"/>
      <c r="BQ3" s="305"/>
      <c r="BR3" s="305"/>
      <c r="BS3" s="305"/>
      <c r="BT3" s="305"/>
      <c r="BU3" s="305"/>
      <c r="BV3" s="305"/>
      <c r="BW3" s="305"/>
      <c r="BX3" s="305"/>
      <c r="BY3" s="305"/>
      <c r="BZ3" s="305"/>
      <c r="CA3" s="305"/>
      <c r="CB3" s="305"/>
    </row>
    <row r="4" spans="1:85" s="310" customFormat="1" ht="36">
      <c r="A4" s="298">
        <v>2</v>
      </c>
      <c r="B4" s="299" t="s">
        <v>3880</v>
      </c>
      <c r="C4" s="298"/>
      <c r="D4" s="297" t="s">
        <v>3881</v>
      </c>
      <c r="E4" s="298" t="s">
        <v>3872</v>
      </c>
      <c r="F4" s="298">
        <v>2020</v>
      </c>
      <c r="G4" s="298">
        <v>2020</v>
      </c>
      <c r="H4" s="298"/>
      <c r="I4" s="298"/>
      <c r="J4" s="300">
        <v>86400000</v>
      </c>
      <c r="K4" s="298" t="s">
        <v>3472</v>
      </c>
      <c r="L4" s="298"/>
      <c r="M4" s="298"/>
      <c r="N4" s="298" t="s">
        <v>3811</v>
      </c>
      <c r="O4" s="298" t="s">
        <v>3686</v>
      </c>
      <c r="P4" s="298"/>
      <c r="Q4" s="298">
        <v>6665306</v>
      </c>
      <c r="R4" s="298" t="s">
        <v>35</v>
      </c>
      <c r="S4" s="301" t="s">
        <v>3805</v>
      </c>
      <c r="T4" s="302">
        <f>J4/2</f>
        <v>43200000</v>
      </c>
      <c r="U4" s="298" t="s">
        <v>217</v>
      </c>
      <c r="V4" s="298" t="s">
        <v>3756</v>
      </c>
      <c r="W4" s="298"/>
      <c r="X4" s="298"/>
      <c r="Y4" s="303"/>
      <c r="Z4" s="298"/>
      <c r="AA4" s="301"/>
      <c r="AB4" s="298"/>
      <c r="AC4" s="304"/>
      <c r="AD4" s="298"/>
      <c r="AE4" s="298"/>
      <c r="AF4" s="298"/>
      <c r="AG4" s="305">
        <v>6859016</v>
      </c>
      <c r="AH4" s="306" t="s">
        <v>2785</v>
      </c>
      <c r="AI4" s="298" t="s">
        <v>60</v>
      </c>
      <c r="AJ4" s="304">
        <f>T4</f>
        <v>43200000</v>
      </c>
      <c r="AK4" s="298" t="s">
        <v>176</v>
      </c>
      <c r="AL4" s="298" t="s">
        <v>3751</v>
      </c>
      <c r="AM4" s="298" t="s">
        <v>3687</v>
      </c>
      <c r="AN4" s="305"/>
      <c r="AO4" s="305"/>
      <c r="AP4" s="305"/>
      <c r="AQ4" s="307"/>
      <c r="AR4" s="305"/>
      <c r="AS4" s="305"/>
      <c r="AT4" s="305"/>
      <c r="AU4" s="305"/>
      <c r="AV4" s="305"/>
      <c r="AW4" s="305"/>
      <c r="AX4" s="307"/>
      <c r="AY4" s="305"/>
      <c r="AZ4" s="305"/>
      <c r="BA4" s="305"/>
      <c r="BB4" s="305"/>
      <c r="BC4" s="305"/>
      <c r="BD4" s="305"/>
      <c r="BE4" s="308"/>
      <c r="BF4" s="305"/>
      <c r="BG4" s="305"/>
      <c r="BH4" s="305"/>
      <c r="BI4" s="298" t="s">
        <v>3661</v>
      </c>
      <c r="BJ4" s="298" t="s">
        <v>3662</v>
      </c>
      <c r="BK4" s="305"/>
      <c r="BL4" s="309"/>
      <c r="BM4" s="305"/>
      <c r="BN4" s="305"/>
      <c r="BO4" s="305"/>
      <c r="BP4" s="309"/>
      <c r="BQ4" s="305"/>
      <c r="BR4" s="305"/>
      <c r="BS4" s="305"/>
      <c r="BT4" s="305"/>
      <c r="BU4" s="305"/>
      <c r="BV4" s="305"/>
      <c r="BW4" s="305"/>
      <c r="BX4" s="305"/>
      <c r="BY4" s="305"/>
      <c r="BZ4" s="305"/>
      <c r="CA4" s="305"/>
      <c r="CB4" s="305"/>
    </row>
    <row r="5" spans="1:85" s="310" customFormat="1" ht="36">
      <c r="A5" s="298">
        <v>3</v>
      </c>
      <c r="B5" s="299" t="s">
        <v>3882</v>
      </c>
      <c r="C5" s="298"/>
      <c r="D5" s="297" t="s">
        <v>3883</v>
      </c>
      <c r="E5" s="298" t="s">
        <v>3872</v>
      </c>
      <c r="F5" s="298">
        <v>2020</v>
      </c>
      <c r="G5" s="298">
        <v>2020</v>
      </c>
      <c r="H5" s="298"/>
      <c r="I5" s="298"/>
      <c r="J5" s="300">
        <v>200000000</v>
      </c>
      <c r="K5" s="298" t="s">
        <v>3472</v>
      </c>
      <c r="L5" s="298"/>
      <c r="M5" s="298"/>
      <c r="N5" s="298" t="s">
        <v>3811</v>
      </c>
      <c r="O5" s="298" t="s">
        <v>3686</v>
      </c>
      <c r="P5" s="298"/>
      <c r="Q5" s="298">
        <v>6680633</v>
      </c>
      <c r="R5" s="298" t="s">
        <v>25</v>
      </c>
      <c r="S5" s="301" t="s">
        <v>3791</v>
      </c>
      <c r="T5" s="302">
        <f>J5/2</f>
        <v>100000000</v>
      </c>
      <c r="U5" s="298" t="s">
        <v>179</v>
      </c>
      <c r="V5" s="298" t="s">
        <v>3756</v>
      </c>
      <c r="W5" s="298"/>
      <c r="X5" s="298"/>
      <c r="Y5" s="303"/>
      <c r="Z5" s="298">
        <v>6665306</v>
      </c>
      <c r="AA5" s="301" t="s">
        <v>3805</v>
      </c>
      <c r="AB5" s="305" t="s">
        <v>35</v>
      </c>
      <c r="AC5" s="304">
        <f>T5</f>
        <v>100000000</v>
      </c>
      <c r="AD5" s="298" t="s">
        <v>217</v>
      </c>
      <c r="AE5" s="298" t="s">
        <v>3756</v>
      </c>
      <c r="AF5" s="298" t="s">
        <v>3687</v>
      </c>
      <c r="AG5" s="305"/>
      <c r="AH5" s="306"/>
      <c r="AI5" s="298"/>
      <c r="AJ5" s="304"/>
      <c r="AK5" s="298"/>
      <c r="AL5" s="298"/>
      <c r="AM5" s="298"/>
      <c r="AN5" s="298">
        <v>6665306</v>
      </c>
      <c r="AO5" s="301" t="s">
        <v>3805</v>
      </c>
      <c r="AP5" s="305" t="s">
        <v>35</v>
      </c>
      <c r="AQ5" s="307"/>
      <c r="AR5" s="298" t="s">
        <v>217</v>
      </c>
      <c r="AS5" s="298" t="s">
        <v>3756</v>
      </c>
      <c r="AT5" s="298" t="s">
        <v>3687</v>
      </c>
      <c r="AU5" s="305"/>
      <c r="AV5" s="305"/>
      <c r="AW5" s="305"/>
      <c r="AX5" s="307"/>
      <c r="AY5" s="305"/>
      <c r="AZ5" s="305"/>
      <c r="BA5" s="305"/>
      <c r="BB5" s="305"/>
      <c r="BC5" s="305"/>
      <c r="BD5" s="305"/>
      <c r="BE5" s="308"/>
      <c r="BF5" s="305"/>
      <c r="BG5" s="305"/>
      <c r="BH5" s="305"/>
      <c r="BI5" s="298" t="s">
        <v>3661</v>
      </c>
      <c r="BJ5" s="298" t="s">
        <v>3662</v>
      </c>
      <c r="BK5" s="305"/>
      <c r="BL5" s="309"/>
      <c r="BM5" s="305"/>
      <c r="BN5" s="305"/>
      <c r="BO5" s="305"/>
      <c r="BP5" s="309"/>
      <c r="BQ5" s="305"/>
      <c r="BR5" s="305"/>
      <c r="BS5" s="305"/>
      <c r="BT5" s="305"/>
      <c r="BU5" s="305"/>
      <c r="BV5" s="305"/>
      <c r="BW5" s="305"/>
      <c r="BX5" s="305"/>
      <c r="BY5" s="305"/>
      <c r="BZ5" s="305"/>
      <c r="CA5" s="305"/>
      <c r="CB5" s="305"/>
    </row>
    <row r="6" spans="1:85" s="310" customFormat="1" ht="66" customHeight="1">
      <c r="A6" s="298">
        <v>4</v>
      </c>
      <c r="B6" s="305" t="s">
        <v>1230</v>
      </c>
      <c r="C6" s="305" t="s">
        <v>1230</v>
      </c>
      <c r="D6" s="309" t="s">
        <v>4201</v>
      </c>
      <c r="E6" s="298" t="s">
        <v>66</v>
      </c>
      <c r="F6" s="298">
        <v>2021</v>
      </c>
      <c r="G6" s="298">
        <v>2021</v>
      </c>
      <c r="H6" s="298"/>
      <c r="I6" s="298"/>
      <c r="J6" s="300">
        <v>100000000</v>
      </c>
      <c r="K6" s="298" t="s">
        <v>3472</v>
      </c>
      <c r="L6" s="298"/>
      <c r="M6" s="298"/>
      <c r="N6" s="298" t="s">
        <v>3811</v>
      </c>
      <c r="O6" s="298"/>
      <c r="P6" s="298"/>
      <c r="Q6" s="298"/>
      <c r="R6" s="298"/>
      <c r="S6" s="306"/>
      <c r="T6" s="317"/>
      <c r="U6" s="298"/>
      <c r="V6" s="298"/>
      <c r="W6" s="298"/>
      <c r="X6" s="298"/>
      <c r="Y6" s="303"/>
      <c r="Z6" s="298"/>
      <c r="AA6" s="306"/>
      <c r="AB6" s="298"/>
      <c r="AC6" s="304"/>
      <c r="AD6" s="298"/>
      <c r="AE6" s="298"/>
      <c r="AF6" s="298"/>
      <c r="AG6" s="305"/>
      <c r="AH6" s="306"/>
      <c r="AI6" s="298"/>
      <c r="AJ6" s="304"/>
      <c r="AK6" s="298"/>
      <c r="AL6" s="298"/>
      <c r="AM6" s="298"/>
      <c r="AN6" s="298"/>
      <c r="AO6" s="318"/>
      <c r="AP6" s="298"/>
      <c r="AQ6" s="304"/>
      <c r="AR6" s="298"/>
      <c r="AS6" s="305"/>
      <c r="AT6" s="298"/>
      <c r="AU6" s="305"/>
      <c r="AV6" s="305"/>
      <c r="AW6" s="305"/>
      <c r="AX6" s="307"/>
      <c r="AY6" s="298"/>
      <c r="AZ6" s="298"/>
      <c r="BA6" s="298"/>
      <c r="BB6" s="305"/>
      <c r="BC6" s="305"/>
      <c r="BD6" s="305"/>
      <c r="BE6" s="305"/>
      <c r="BF6" s="305"/>
      <c r="BG6" s="305"/>
      <c r="BH6" s="305"/>
      <c r="BI6" s="319"/>
      <c r="BJ6" s="298"/>
      <c r="BK6" s="305"/>
      <c r="BL6" s="309"/>
      <c r="BM6" s="305"/>
      <c r="BN6" s="305"/>
      <c r="BO6" s="305"/>
      <c r="BP6" s="309"/>
      <c r="BQ6" s="305"/>
      <c r="BR6" s="305"/>
      <c r="BS6" s="305"/>
      <c r="BT6" s="305"/>
      <c r="BU6" s="305"/>
      <c r="BV6" s="305"/>
      <c r="BW6" s="305"/>
      <c r="BX6" s="305"/>
      <c r="BY6" s="305"/>
      <c r="BZ6" s="320"/>
      <c r="CA6" s="305"/>
      <c r="CB6" s="305"/>
    </row>
    <row r="7" spans="1:85" s="310" customFormat="1" ht="66" customHeight="1">
      <c r="A7" s="298">
        <v>5</v>
      </c>
      <c r="B7" s="305" t="s">
        <v>5469</v>
      </c>
      <c r="C7" s="305" t="s">
        <v>5479</v>
      </c>
      <c r="D7" s="309" t="s">
        <v>5484</v>
      </c>
      <c r="E7" s="298" t="s">
        <v>5678</v>
      </c>
      <c r="F7" s="298">
        <v>2021</v>
      </c>
      <c r="G7" s="298">
        <v>2021</v>
      </c>
      <c r="H7" s="298">
        <v>3</v>
      </c>
      <c r="I7" s="298"/>
      <c r="J7" s="300">
        <v>450000000</v>
      </c>
      <c r="K7" s="298" t="s">
        <v>3472</v>
      </c>
      <c r="L7" s="298"/>
      <c r="M7" s="298"/>
      <c r="N7" s="298" t="s">
        <v>3811</v>
      </c>
      <c r="O7" s="298" t="s">
        <v>3686</v>
      </c>
      <c r="P7" s="298"/>
      <c r="Q7" s="298">
        <v>6680651</v>
      </c>
      <c r="R7" s="306" t="s">
        <v>19</v>
      </c>
      <c r="S7" s="317" t="s">
        <v>1304</v>
      </c>
      <c r="T7" s="298" t="e">
        <f>K7/3</f>
        <v>#VALUE!</v>
      </c>
      <c r="U7" s="298" t="s">
        <v>176</v>
      </c>
      <c r="V7" s="298" t="s">
        <v>3694</v>
      </c>
      <c r="W7" s="298" t="s">
        <v>3687</v>
      </c>
      <c r="X7" s="303">
        <v>8140</v>
      </c>
      <c r="Y7" s="298" t="s">
        <v>3760</v>
      </c>
      <c r="Z7" s="306">
        <v>6680687</v>
      </c>
      <c r="AA7" s="298">
        <v>702048705</v>
      </c>
      <c r="AB7" s="304" t="s">
        <v>36</v>
      </c>
      <c r="AC7" s="298" t="e">
        <f>K7/3</f>
        <v>#VALUE!</v>
      </c>
      <c r="AD7" s="298"/>
      <c r="AE7" s="298"/>
      <c r="AF7" s="305"/>
      <c r="AG7" s="306">
        <v>6680623</v>
      </c>
      <c r="AH7" s="298" t="s">
        <v>2129</v>
      </c>
      <c r="AI7" s="304" t="s">
        <v>37</v>
      </c>
      <c r="AJ7" s="298" t="e">
        <f>K7/3</f>
        <v>#VALUE!</v>
      </c>
      <c r="AL7" s="298"/>
      <c r="AM7" s="298"/>
      <c r="AN7" s="298"/>
      <c r="AO7" s="318"/>
      <c r="AP7" s="298"/>
      <c r="AQ7" s="304"/>
      <c r="AR7" s="298"/>
      <c r="AS7" s="305"/>
      <c r="AT7" s="298"/>
      <c r="AU7" s="305"/>
      <c r="AV7" s="305"/>
      <c r="AW7" s="305"/>
      <c r="AX7" s="307"/>
      <c r="AY7" s="298"/>
      <c r="AZ7" s="298"/>
      <c r="BA7" s="298"/>
      <c r="BB7" s="305"/>
      <c r="BC7" s="305"/>
      <c r="BD7" s="305"/>
      <c r="BE7" s="305"/>
      <c r="BF7" s="305"/>
      <c r="BG7" s="305"/>
      <c r="BH7" s="305"/>
      <c r="BI7" s="319" t="s">
        <v>3661</v>
      </c>
      <c r="BJ7" s="298" t="s">
        <v>3662</v>
      </c>
      <c r="BK7" s="305" t="s">
        <v>3731</v>
      </c>
      <c r="BL7" s="309"/>
      <c r="BM7" s="305" t="s">
        <v>2123</v>
      </c>
      <c r="BN7" s="305" t="s">
        <v>4206</v>
      </c>
      <c r="BO7" s="305" t="s">
        <v>2591</v>
      </c>
      <c r="BP7" s="309"/>
      <c r="BQ7" s="305"/>
      <c r="BR7" s="305"/>
      <c r="BS7" s="305"/>
      <c r="BT7" s="305"/>
      <c r="BU7" s="305"/>
      <c r="BV7" s="305"/>
      <c r="BW7" s="305"/>
      <c r="BX7" s="305"/>
      <c r="BY7" s="305"/>
      <c r="BZ7" s="320"/>
      <c r="CA7" s="305" t="s">
        <v>4208</v>
      </c>
      <c r="CB7" s="305" t="s">
        <v>5405</v>
      </c>
      <c r="CC7" s="310" t="s">
        <v>5433</v>
      </c>
      <c r="CD7" s="310" t="s">
        <v>5485</v>
      </c>
      <c r="CE7" s="310" t="s">
        <v>4208</v>
      </c>
      <c r="CF7" s="310" t="s">
        <v>4208</v>
      </c>
    </row>
    <row r="8" spans="1:85" s="310" customFormat="1" ht="66" customHeight="1">
      <c r="A8" s="298">
        <v>6</v>
      </c>
      <c r="B8" s="305" t="s">
        <v>1230</v>
      </c>
      <c r="C8" s="305" t="s">
        <v>1230</v>
      </c>
      <c r="D8" s="309" t="s">
        <v>4380</v>
      </c>
      <c r="E8" s="298" t="s">
        <v>4381</v>
      </c>
      <c r="F8" s="298">
        <v>2022</v>
      </c>
      <c r="G8" s="298">
        <v>2022</v>
      </c>
      <c r="H8" s="298">
        <v>6</v>
      </c>
      <c r="I8" s="298" t="s">
        <v>4064</v>
      </c>
      <c r="J8" s="300">
        <v>170110000</v>
      </c>
      <c r="K8" s="298" t="s">
        <v>3472</v>
      </c>
      <c r="L8" s="298">
        <v>7</v>
      </c>
      <c r="M8" s="298" t="s">
        <v>4382</v>
      </c>
      <c r="N8" s="298" t="s">
        <v>3811</v>
      </c>
      <c r="O8" s="298" t="s">
        <v>3686</v>
      </c>
      <c r="P8" s="298" t="s">
        <v>4383</v>
      </c>
      <c r="Q8" s="298">
        <v>6778837</v>
      </c>
      <c r="R8" s="298" t="s">
        <v>136</v>
      </c>
      <c r="S8" s="306" t="s">
        <v>1267</v>
      </c>
      <c r="T8" s="317">
        <f>J8/6</f>
        <v>28351666.666666668</v>
      </c>
      <c r="U8" s="298" t="s">
        <v>256</v>
      </c>
      <c r="V8" s="298" t="s">
        <v>3756</v>
      </c>
      <c r="W8" s="298" t="s">
        <v>3687</v>
      </c>
      <c r="X8" s="298">
        <v>8140</v>
      </c>
      <c r="Y8" s="303" t="s">
        <v>3760</v>
      </c>
      <c r="Z8" s="298">
        <v>6680633</v>
      </c>
      <c r="AA8" s="306" t="s">
        <v>3791</v>
      </c>
      <c r="AB8" s="298" t="s">
        <v>25</v>
      </c>
      <c r="AC8" s="304">
        <f t="shared" ref="AC8" si="1">T8</f>
        <v>28351666.666666668</v>
      </c>
      <c r="AD8" s="298" t="s">
        <v>179</v>
      </c>
      <c r="AE8" s="298" t="s">
        <v>3756</v>
      </c>
      <c r="AF8" s="298" t="s">
        <v>3687</v>
      </c>
      <c r="AG8" s="305">
        <v>258471</v>
      </c>
      <c r="AH8" s="306" t="s">
        <v>3972</v>
      </c>
      <c r="AI8" s="298" t="s">
        <v>67</v>
      </c>
      <c r="AJ8" s="304">
        <f t="shared" ref="AJ8" si="2">T8</f>
        <v>28351666.666666668</v>
      </c>
      <c r="AK8" s="298" t="s">
        <v>176</v>
      </c>
      <c r="AL8" s="298" t="s">
        <v>3751</v>
      </c>
      <c r="AM8" s="298" t="s">
        <v>3687</v>
      </c>
      <c r="AN8" s="298">
        <v>6680683</v>
      </c>
      <c r="AO8" s="318" t="s">
        <v>2742</v>
      </c>
      <c r="AP8" s="298" t="s">
        <v>17</v>
      </c>
      <c r="AQ8" s="304">
        <f>T8</f>
        <v>28351666.666666668</v>
      </c>
      <c r="AR8" s="298" t="s">
        <v>3945</v>
      </c>
      <c r="AS8" s="305" t="s">
        <v>3751</v>
      </c>
      <c r="AT8" s="298" t="s">
        <v>3687</v>
      </c>
      <c r="AU8" s="305">
        <v>6682174</v>
      </c>
      <c r="AV8" s="305">
        <v>708069202</v>
      </c>
      <c r="AW8" s="305" t="s">
        <v>27</v>
      </c>
      <c r="AX8" s="307">
        <f>AQ8</f>
        <v>28351666.666666668</v>
      </c>
      <c r="AY8" s="298" t="s">
        <v>179</v>
      </c>
      <c r="AZ8" s="298" t="s">
        <v>3756</v>
      </c>
      <c r="BA8" s="298" t="s">
        <v>3687</v>
      </c>
      <c r="BB8" s="305">
        <v>6681205</v>
      </c>
      <c r="BC8" s="305">
        <v>705109002</v>
      </c>
      <c r="BD8" s="305" t="s">
        <v>56</v>
      </c>
      <c r="BE8" s="305"/>
      <c r="BF8" s="305"/>
      <c r="BG8" s="305"/>
      <c r="BH8" s="305"/>
      <c r="BI8" s="319" t="s">
        <v>3661</v>
      </c>
      <c r="BJ8" s="298" t="s">
        <v>3662</v>
      </c>
      <c r="BK8" s="305"/>
      <c r="BL8" s="309"/>
      <c r="BM8" s="305"/>
      <c r="BN8" s="305"/>
      <c r="BO8" s="305"/>
      <c r="BP8" s="309"/>
      <c r="BQ8" s="305"/>
      <c r="BR8" s="305"/>
      <c r="BS8" s="305"/>
      <c r="BT8" s="305"/>
      <c r="BU8" s="305"/>
      <c r="BV8" s="305"/>
      <c r="BW8" s="305"/>
      <c r="BX8" s="305"/>
      <c r="BY8" s="305" t="s">
        <v>1230</v>
      </c>
      <c r="BZ8" s="320"/>
      <c r="CA8" s="305" t="s">
        <v>1230</v>
      </c>
      <c r="CB8" s="305"/>
    </row>
    <row r="9" spans="1:85" s="338" customFormat="1" ht="48">
      <c r="A9" s="298">
        <v>7</v>
      </c>
      <c r="B9" s="339" t="s">
        <v>1230</v>
      </c>
      <c r="C9" s="339" t="s">
        <v>1230</v>
      </c>
      <c r="D9" s="309" t="s">
        <v>5677</v>
      </c>
      <c r="E9" s="339" t="s">
        <v>5678</v>
      </c>
      <c r="F9" s="339">
        <v>2022</v>
      </c>
      <c r="G9" s="339">
        <v>2022</v>
      </c>
      <c r="H9" s="339"/>
      <c r="I9" s="298"/>
      <c r="J9" s="340">
        <v>100000000</v>
      </c>
      <c r="K9" s="298" t="s">
        <v>3472</v>
      </c>
      <c r="L9" s="298"/>
      <c r="M9" s="339"/>
      <c r="N9" s="305"/>
      <c r="O9" s="309"/>
      <c r="P9" s="339" t="s">
        <v>3686</v>
      </c>
      <c r="Q9" s="339"/>
      <c r="R9" s="339">
        <v>6680685</v>
      </c>
      <c r="S9" s="298" t="s">
        <v>28</v>
      </c>
      <c r="T9" s="341" t="s">
        <v>1232</v>
      </c>
      <c r="U9" s="342">
        <f>J9/3</f>
        <v>33333333.333333332</v>
      </c>
      <c r="V9" s="298" t="s">
        <v>176</v>
      </c>
      <c r="W9" s="298" t="s">
        <v>3751</v>
      </c>
      <c r="X9" s="298" t="s">
        <v>3687</v>
      </c>
      <c r="Y9" s="339"/>
      <c r="Z9" s="339"/>
      <c r="AA9" s="298">
        <v>6859016</v>
      </c>
      <c r="AB9" s="306" t="s">
        <v>2785</v>
      </c>
      <c r="AC9" s="298" t="s">
        <v>3533</v>
      </c>
      <c r="AD9" s="317">
        <f t="shared" ref="AD9" si="3">U9</f>
        <v>33333333.333333332</v>
      </c>
      <c r="AE9" s="298" t="s">
        <v>176</v>
      </c>
      <c r="AF9" s="298" t="s">
        <v>3751</v>
      </c>
      <c r="AG9" s="298" t="s">
        <v>3687</v>
      </c>
      <c r="AH9" s="339">
        <v>6795859</v>
      </c>
      <c r="AI9" s="341" t="s">
        <v>1960</v>
      </c>
      <c r="AJ9" s="298" t="s">
        <v>63</v>
      </c>
      <c r="AK9" s="317">
        <f t="shared" ref="AK9" si="4">U9</f>
        <v>33333333.333333332</v>
      </c>
      <c r="AL9" s="298" t="s">
        <v>197</v>
      </c>
      <c r="AM9" s="298" t="s">
        <v>3751</v>
      </c>
      <c r="AN9" s="298" t="s">
        <v>3687</v>
      </c>
      <c r="AO9" s="343"/>
      <c r="AP9" s="343"/>
      <c r="AQ9" s="343"/>
      <c r="AR9" s="343"/>
      <c r="AS9" s="343"/>
      <c r="AT9" s="343"/>
      <c r="AU9" s="343"/>
      <c r="AV9" s="343"/>
      <c r="AW9" s="343"/>
      <c r="AX9" s="343"/>
      <c r="AY9" s="343"/>
      <c r="AZ9" s="343"/>
      <c r="BA9" s="343"/>
      <c r="BB9" s="343"/>
      <c r="BC9" s="343"/>
      <c r="BD9" s="343"/>
      <c r="BE9" s="343"/>
      <c r="BF9" s="343"/>
      <c r="BG9" s="343"/>
      <c r="BH9" s="343"/>
      <c r="BI9" s="339" t="s">
        <v>3661</v>
      </c>
      <c r="BJ9" s="339" t="s">
        <v>3662</v>
      </c>
      <c r="BK9" s="298" t="s">
        <v>4362</v>
      </c>
      <c r="BL9" s="309" t="s">
        <v>176</v>
      </c>
      <c r="BM9" s="298" t="s">
        <v>3422</v>
      </c>
      <c r="BN9" s="309" t="s">
        <v>176</v>
      </c>
      <c r="BO9" s="298" t="s">
        <v>3420</v>
      </c>
      <c r="BP9" s="309" t="s">
        <v>176</v>
      </c>
      <c r="BQ9" s="298" t="s">
        <v>775</v>
      </c>
      <c r="BR9" s="309" t="s">
        <v>176</v>
      </c>
      <c r="BS9" s="298" t="s">
        <v>5679</v>
      </c>
      <c r="BT9" s="309" t="s">
        <v>176</v>
      </c>
      <c r="BU9" s="298" t="s">
        <v>4403</v>
      </c>
      <c r="BV9" s="309" t="s">
        <v>176</v>
      </c>
      <c r="BW9" s="298" t="s">
        <v>4404</v>
      </c>
      <c r="BX9" s="309" t="s">
        <v>176</v>
      </c>
      <c r="BY9" s="298" t="s">
        <v>2842</v>
      </c>
      <c r="BZ9" s="309" t="s">
        <v>197</v>
      </c>
      <c r="CA9" s="339"/>
      <c r="CB9" s="309"/>
      <c r="CC9" s="298"/>
      <c r="CD9" s="309"/>
      <c r="CE9" s="298"/>
      <c r="CF9" s="344"/>
      <c r="CG9" s="345"/>
    </row>
    <row r="10" spans="1:85" s="310" customFormat="1" ht="66" customHeight="1">
      <c r="A10" s="298">
        <v>8</v>
      </c>
      <c r="B10" s="305" t="s">
        <v>1230</v>
      </c>
      <c r="C10" s="305" t="s">
        <v>1230</v>
      </c>
      <c r="D10" s="309" t="s">
        <v>6408</v>
      </c>
      <c r="E10" s="298" t="s">
        <v>5699</v>
      </c>
      <c r="F10" s="298">
        <v>2023</v>
      </c>
      <c r="G10" s="298">
        <v>2023</v>
      </c>
      <c r="H10" s="298">
        <v>6</v>
      </c>
      <c r="I10" s="298" t="s">
        <v>5720</v>
      </c>
      <c r="J10" s="300" t="s">
        <v>5907</v>
      </c>
      <c r="K10" s="298" t="s">
        <v>3472</v>
      </c>
      <c r="L10" s="298">
        <v>6</v>
      </c>
      <c r="M10" s="298" t="s">
        <v>5908</v>
      </c>
      <c r="O10" s="298"/>
      <c r="P10" s="298"/>
      <c r="Q10" s="298" t="s">
        <v>3423</v>
      </c>
      <c r="R10" s="298">
        <v>6859016</v>
      </c>
      <c r="S10" s="306" t="s">
        <v>3533</v>
      </c>
      <c r="T10" s="317" t="s">
        <v>2785</v>
      </c>
      <c r="U10" s="298"/>
      <c r="V10" s="298" t="s">
        <v>176</v>
      </c>
      <c r="W10" s="298" t="s">
        <v>3751</v>
      </c>
      <c r="X10" s="298" t="s">
        <v>3687</v>
      </c>
      <c r="Y10" s="303">
        <v>8140</v>
      </c>
      <c r="Z10" s="298">
        <v>72019</v>
      </c>
      <c r="AA10" s="306">
        <v>258471</v>
      </c>
      <c r="AB10" s="298" t="s">
        <v>3972</v>
      </c>
      <c r="AC10" s="304" t="s">
        <v>67</v>
      </c>
      <c r="AD10" s="298"/>
      <c r="AE10" s="298" t="s">
        <v>176</v>
      </c>
      <c r="AF10" s="298" t="s">
        <v>3751</v>
      </c>
      <c r="AG10" s="305" t="s">
        <v>3687</v>
      </c>
      <c r="AH10" s="306">
        <v>6680612</v>
      </c>
      <c r="AI10" s="298" t="s">
        <v>1248</v>
      </c>
      <c r="AJ10" s="304" t="s">
        <v>26</v>
      </c>
      <c r="AK10" s="298"/>
      <c r="AL10" s="298" t="s">
        <v>176</v>
      </c>
      <c r="AM10" s="298" t="s">
        <v>3694</v>
      </c>
      <c r="AN10" s="298" t="s">
        <v>3687</v>
      </c>
      <c r="AO10" s="318"/>
      <c r="AP10" s="298"/>
      <c r="AQ10" s="304"/>
      <c r="AR10" s="298"/>
      <c r="AS10" s="305"/>
      <c r="AT10" s="298"/>
      <c r="AU10" s="305"/>
      <c r="AV10" s="305"/>
      <c r="AW10" s="305"/>
      <c r="AX10" s="307"/>
      <c r="AY10" s="298"/>
      <c r="AZ10" s="298"/>
      <c r="BA10" s="298"/>
      <c r="BB10" s="305"/>
      <c r="BC10" s="305"/>
      <c r="BD10" s="305"/>
      <c r="BE10" s="305"/>
      <c r="BF10" s="305"/>
      <c r="BG10" s="305"/>
      <c r="BH10" s="305"/>
      <c r="BI10" s="319"/>
      <c r="BJ10" s="298"/>
      <c r="BK10" s="305"/>
      <c r="BL10" s="309"/>
      <c r="BM10" s="305"/>
      <c r="BN10" s="305"/>
      <c r="BO10" s="305"/>
      <c r="BP10" s="309"/>
      <c r="BQ10" s="305"/>
      <c r="BR10" s="305"/>
      <c r="BS10" s="305"/>
      <c r="BT10" s="305"/>
      <c r="BU10" s="305"/>
      <c r="BV10" s="305"/>
      <c r="BW10" s="305"/>
      <c r="BX10" s="305"/>
      <c r="BY10" s="305"/>
      <c r="BZ10" s="320"/>
      <c r="CA10" s="305"/>
      <c r="CB10" s="305"/>
    </row>
  </sheetData>
  <mergeCells count="26">
    <mergeCell ref="AG1:AJ1"/>
    <mergeCell ref="B1:P1"/>
    <mergeCell ref="Q1:T1"/>
    <mergeCell ref="U1:Y1"/>
    <mergeCell ref="Z1:AC1"/>
    <mergeCell ref="AD1:AF1"/>
    <mergeCell ref="BO1:BP1"/>
    <mergeCell ref="AK1:AM1"/>
    <mergeCell ref="AN1:AQ1"/>
    <mergeCell ref="AR1:AT1"/>
    <mergeCell ref="AU1:AX1"/>
    <mergeCell ref="AY1:BA1"/>
    <mergeCell ref="BB1:BD1"/>
    <mergeCell ref="BF1:BH1"/>
    <mergeCell ref="BI1:BI2"/>
    <mergeCell ref="BJ1:BJ2"/>
    <mergeCell ref="BK1:BL1"/>
    <mergeCell ref="BM1:BN1"/>
    <mergeCell ref="CA1:CA2"/>
    <mergeCell ref="CB1:CB2"/>
    <mergeCell ref="BQ1:BR1"/>
    <mergeCell ref="BS1:BT1"/>
    <mergeCell ref="BU1:BV1"/>
    <mergeCell ref="BW1:BX1"/>
    <mergeCell ref="BY1:BY2"/>
    <mergeCell ref="BZ1:BZ2"/>
  </mergeCells>
  <hyperlinks>
    <hyperlink ref="B3" r:id="rId1" xr:uid="{00000000-0004-0000-2100-000000000000}"/>
    <hyperlink ref="B4" r:id="rId2" xr:uid="{00000000-0004-0000-2100-000001000000}"/>
    <hyperlink ref="B5" r:id="rId3" xr:uid="{00000000-0004-0000-2100-000002000000}"/>
    <hyperlink ref="BI8" r:id="rId4" xr:uid="{00000000-0004-0000-2100-000003000000}"/>
    <hyperlink ref="B7" r:id="rId5" xr:uid="{00000000-0004-0000-2100-000004000000}"/>
    <hyperlink ref="C7" r:id="rId6" xr:uid="{00000000-0004-0000-2100-000005000000}"/>
    <hyperlink ref="BI7" r:id="rId7" xr:uid="{00000000-0004-0000-2100-000006000000}"/>
    <hyperlink ref="BJ7" r:id="rId8" xr:uid="{00000000-0004-0000-2100-000007000000}"/>
  </hyperlinks>
  <pageMargins left="0.7" right="0.7" top="0.75" bottom="0.75" header="0.3" footer="0.3"/>
  <legacyDrawing r:id="rId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6"/>
  <dimension ref="A1:H25"/>
  <sheetViews>
    <sheetView workbookViewId="0">
      <selection activeCell="J168" sqref="J168"/>
    </sheetView>
  </sheetViews>
  <sheetFormatPr defaultRowHeight="14.4"/>
  <cols>
    <col min="1" max="1" width="5" customWidth="1"/>
    <col min="2" max="2" width="18" bestFit="1" customWidth="1"/>
  </cols>
  <sheetData>
    <row r="1" spans="1:8">
      <c r="A1" t="s">
        <v>6409</v>
      </c>
    </row>
    <row r="2" spans="1:8">
      <c r="A2" s="52" t="s">
        <v>153</v>
      </c>
      <c r="B2" s="52" t="s">
        <v>6410</v>
      </c>
      <c r="C2" s="52">
        <v>2018</v>
      </c>
      <c r="D2" s="52">
        <v>2019</v>
      </c>
      <c r="E2" s="52">
        <v>2020</v>
      </c>
      <c r="F2" s="52">
        <v>2021</v>
      </c>
      <c r="G2" s="52">
        <v>2022</v>
      </c>
      <c r="H2" s="52">
        <v>2023</v>
      </c>
    </row>
    <row r="3" spans="1:8">
      <c r="A3" s="43">
        <v>1</v>
      </c>
      <c r="B3" s="27" t="s">
        <v>816</v>
      </c>
      <c r="C3" s="27">
        <v>1</v>
      </c>
      <c r="D3" s="27">
        <v>3</v>
      </c>
      <c r="E3" s="27">
        <v>3</v>
      </c>
      <c r="F3" s="27">
        <v>3</v>
      </c>
      <c r="G3" s="27">
        <v>7</v>
      </c>
      <c r="H3" s="27">
        <v>5</v>
      </c>
    </row>
    <row r="4" spans="1:8">
      <c r="A4" s="43">
        <v>2</v>
      </c>
      <c r="B4" s="27" t="s">
        <v>704</v>
      </c>
      <c r="C4" s="27">
        <v>0</v>
      </c>
      <c r="D4" s="27">
        <v>7</v>
      </c>
      <c r="E4" s="27">
        <v>1</v>
      </c>
      <c r="F4" s="27">
        <v>7</v>
      </c>
      <c r="G4" s="27">
        <v>10</v>
      </c>
      <c r="H4" s="27">
        <v>1</v>
      </c>
    </row>
    <row r="5" spans="1:8">
      <c r="A5" s="43">
        <v>3</v>
      </c>
      <c r="B5" s="27" t="s">
        <v>856</v>
      </c>
      <c r="C5" s="27">
        <v>8</v>
      </c>
      <c r="D5" s="27">
        <v>7</v>
      </c>
      <c r="E5" s="27">
        <v>6</v>
      </c>
      <c r="F5" s="27">
        <v>6</v>
      </c>
      <c r="G5" s="27">
        <v>2</v>
      </c>
      <c r="H5" s="27">
        <v>1</v>
      </c>
    </row>
    <row r="6" spans="1:8">
      <c r="A6" s="43">
        <v>4</v>
      </c>
      <c r="B6" s="27" t="s">
        <v>790</v>
      </c>
      <c r="C6" s="27">
        <v>2</v>
      </c>
      <c r="D6" s="27">
        <v>3</v>
      </c>
      <c r="E6" s="27">
        <v>14</v>
      </c>
      <c r="F6" s="27">
        <v>8</v>
      </c>
      <c r="G6" s="27">
        <v>9</v>
      </c>
      <c r="H6" s="27">
        <v>2</v>
      </c>
    </row>
    <row r="7" spans="1:8">
      <c r="A7" s="43">
        <v>5</v>
      </c>
      <c r="B7" s="27" t="s">
        <v>6411</v>
      </c>
      <c r="C7" s="27">
        <v>17</v>
      </c>
      <c r="D7" s="27">
        <v>17</v>
      </c>
      <c r="E7" s="27">
        <v>17</v>
      </c>
      <c r="F7" s="27">
        <v>13</v>
      </c>
      <c r="G7" s="27">
        <v>19</v>
      </c>
      <c r="H7" s="27">
        <v>0</v>
      </c>
    </row>
    <row r="8" spans="1:8">
      <c r="A8" s="1484" t="s">
        <v>4</v>
      </c>
      <c r="B8" s="1484"/>
      <c r="C8" s="53">
        <f>SUM(C3:C7)</f>
        <v>28</v>
      </c>
      <c r="D8" s="53">
        <f t="shared" ref="D8:H8" si="0">SUM(D3:D7)</f>
        <v>37</v>
      </c>
      <c r="E8" s="53">
        <f t="shared" si="0"/>
        <v>41</v>
      </c>
      <c r="F8" s="53">
        <f t="shared" si="0"/>
        <v>37</v>
      </c>
      <c r="G8" s="53">
        <f t="shared" si="0"/>
        <v>47</v>
      </c>
      <c r="H8" s="53">
        <f t="shared" si="0"/>
        <v>9</v>
      </c>
    </row>
    <row r="10" spans="1:8">
      <c r="A10" t="s">
        <v>6412</v>
      </c>
    </row>
    <row r="11" spans="1:8">
      <c r="A11" s="52" t="s">
        <v>153</v>
      </c>
      <c r="B11" s="52" t="s">
        <v>6410</v>
      </c>
      <c r="C11" s="52">
        <v>2018</v>
      </c>
      <c r="D11" s="52">
        <v>2019</v>
      </c>
      <c r="E11" s="52">
        <v>2020</v>
      </c>
      <c r="F11" s="52">
        <v>2021</v>
      </c>
      <c r="G11" s="52">
        <v>2022</v>
      </c>
      <c r="H11" s="52">
        <v>2023</v>
      </c>
    </row>
    <row r="12" spans="1:8">
      <c r="A12" s="38"/>
      <c r="B12" s="38" t="s">
        <v>6413</v>
      </c>
      <c r="C12" s="38">
        <v>1</v>
      </c>
      <c r="D12" s="38">
        <v>4</v>
      </c>
      <c r="E12" s="38">
        <v>3</v>
      </c>
      <c r="F12" s="38">
        <v>3</v>
      </c>
      <c r="G12" s="38">
        <v>2</v>
      </c>
      <c r="H12" s="38"/>
    </row>
    <row r="13" spans="1:8">
      <c r="A13" s="38"/>
      <c r="B13" s="38" t="s">
        <v>6414</v>
      </c>
      <c r="C13" s="38">
        <v>7</v>
      </c>
      <c r="D13" s="38">
        <v>3</v>
      </c>
      <c r="E13" s="38">
        <v>1</v>
      </c>
      <c r="F13" s="38">
        <v>1</v>
      </c>
      <c r="G13" s="38">
        <v>0</v>
      </c>
      <c r="H13" s="38"/>
    </row>
    <row r="14" spans="1:8">
      <c r="A14" s="1485" t="s">
        <v>4</v>
      </c>
      <c r="B14" s="1485"/>
      <c r="C14" s="38">
        <f>SUM(C12:C13)</f>
        <v>8</v>
      </c>
      <c r="D14" s="38">
        <f t="shared" ref="D14:H14" si="1">SUM(D12:D13)</f>
        <v>7</v>
      </c>
      <c r="E14" s="38">
        <f t="shared" si="1"/>
        <v>4</v>
      </c>
      <c r="F14" s="38">
        <f t="shared" si="1"/>
        <v>4</v>
      </c>
      <c r="G14" s="38">
        <f t="shared" si="1"/>
        <v>2</v>
      </c>
      <c r="H14" s="38">
        <f t="shared" si="1"/>
        <v>0</v>
      </c>
    </row>
    <row r="16" spans="1:8">
      <c r="A16" t="s">
        <v>3419</v>
      </c>
    </row>
    <row r="17" spans="1:8">
      <c r="A17" s="52" t="s">
        <v>153</v>
      </c>
      <c r="B17" s="52" t="s">
        <v>6410</v>
      </c>
      <c r="C17" s="52">
        <v>2018</v>
      </c>
      <c r="D17" s="52">
        <v>2019</v>
      </c>
      <c r="E17" s="52">
        <v>2020</v>
      </c>
      <c r="F17" s="52">
        <v>2021</v>
      </c>
      <c r="G17" s="52">
        <v>2022</v>
      </c>
      <c r="H17" s="52">
        <v>2023</v>
      </c>
    </row>
    <row r="18" spans="1:8">
      <c r="A18" s="38"/>
      <c r="B18" s="38" t="s">
        <v>1478</v>
      </c>
      <c r="C18" s="38"/>
      <c r="D18" s="38">
        <v>1</v>
      </c>
      <c r="E18" s="38"/>
      <c r="F18" s="38">
        <v>1</v>
      </c>
      <c r="G18" s="38"/>
      <c r="H18" s="38"/>
    </row>
    <row r="19" spans="1:8">
      <c r="A19" s="38"/>
      <c r="B19" s="38" t="s">
        <v>595</v>
      </c>
      <c r="C19" s="38"/>
      <c r="D19" s="38">
        <v>2</v>
      </c>
      <c r="E19" s="38">
        <v>5</v>
      </c>
      <c r="F19" s="38">
        <v>9</v>
      </c>
      <c r="G19" s="38">
        <v>5</v>
      </c>
      <c r="H19" s="38">
        <v>3</v>
      </c>
    </row>
    <row r="20" spans="1:8">
      <c r="A20" s="38"/>
      <c r="B20" s="38" t="s">
        <v>610</v>
      </c>
      <c r="C20" s="38">
        <v>1</v>
      </c>
      <c r="D20" s="38">
        <v>3</v>
      </c>
      <c r="E20" s="38"/>
      <c r="F20" s="38">
        <v>5</v>
      </c>
      <c r="G20" s="38">
        <v>5</v>
      </c>
      <c r="H20" s="38">
        <v>4</v>
      </c>
    </row>
    <row r="21" spans="1:8">
      <c r="A21" s="38"/>
      <c r="B21" s="38" t="s">
        <v>591</v>
      </c>
      <c r="C21" s="38">
        <v>4</v>
      </c>
      <c r="D21" s="38">
        <v>8</v>
      </c>
      <c r="E21" s="38">
        <v>3</v>
      </c>
      <c r="F21" s="38">
        <v>4</v>
      </c>
      <c r="G21" s="38">
        <v>14</v>
      </c>
      <c r="H21" s="38">
        <v>2</v>
      </c>
    </row>
    <row r="22" spans="1:8">
      <c r="A22" s="38"/>
      <c r="B22" s="38" t="s">
        <v>662</v>
      </c>
      <c r="C22" s="38"/>
      <c r="D22" s="38">
        <v>3</v>
      </c>
      <c r="E22" s="38">
        <v>2</v>
      </c>
      <c r="F22" s="38"/>
      <c r="G22" s="38">
        <v>2</v>
      </c>
      <c r="H22" s="38">
        <v>4</v>
      </c>
    </row>
    <row r="23" spans="1:8">
      <c r="A23" s="38"/>
      <c r="B23" s="38" t="s">
        <v>1070</v>
      </c>
      <c r="C23" s="38"/>
      <c r="D23" s="38"/>
      <c r="E23" s="38"/>
      <c r="F23" s="38">
        <v>1</v>
      </c>
      <c r="G23" s="38">
        <v>3</v>
      </c>
      <c r="H23" s="38"/>
    </row>
    <row r="24" spans="1:8">
      <c r="A24" s="38"/>
      <c r="B24" s="38" t="s">
        <v>6415</v>
      </c>
      <c r="C24" s="38"/>
      <c r="D24" s="38">
        <v>8</v>
      </c>
      <c r="E24" s="38">
        <v>7</v>
      </c>
      <c r="F24" s="38">
        <v>4</v>
      </c>
      <c r="G24" s="38">
        <v>10</v>
      </c>
      <c r="H24" s="38">
        <v>1</v>
      </c>
    </row>
    <row r="25" spans="1:8">
      <c r="A25" s="38"/>
      <c r="B25" s="38"/>
      <c r="C25" s="38">
        <f>SUM(C18:C23)</f>
        <v>5</v>
      </c>
      <c r="D25" s="38">
        <f t="shared" ref="D25:H25" si="2">SUM(D18:D23)</f>
        <v>17</v>
      </c>
      <c r="E25" s="38">
        <f t="shared" si="2"/>
        <v>10</v>
      </c>
      <c r="F25" s="38">
        <f t="shared" si="2"/>
        <v>20</v>
      </c>
      <c r="G25" s="38">
        <f t="shared" si="2"/>
        <v>29</v>
      </c>
      <c r="H25" s="38">
        <f t="shared" si="2"/>
        <v>13</v>
      </c>
    </row>
  </sheetData>
  <mergeCells count="2">
    <mergeCell ref="A8:B8"/>
    <mergeCell ref="A14:B14"/>
  </mergeCells>
  <phoneticPr fontId="7"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7">
    <tabColor rgb="FFFFC000"/>
  </sheetPr>
  <dimension ref="A1:J254"/>
  <sheetViews>
    <sheetView topLeftCell="B237" workbookViewId="0">
      <selection activeCell="F220" sqref="F220:F254"/>
    </sheetView>
  </sheetViews>
  <sheetFormatPr defaultRowHeight="14.4"/>
  <cols>
    <col min="1" max="1" width="9.109375" style="7"/>
    <col min="2" max="2" width="13.33203125" style="37" bestFit="1" customWidth="1"/>
    <col min="3" max="3" width="9.5546875" style="37" bestFit="1" customWidth="1"/>
    <col min="4" max="4" width="97" style="4" customWidth="1"/>
    <col min="5" max="5" width="65.6640625" style="4" customWidth="1"/>
    <col min="6" max="6" width="17" style="37" bestFit="1" customWidth="1"/>
    <col min="7" max="7" width="9.109375" style="7"/>
    <col min="8" max="8" width="9.109375" style="7" customWidth="1"/>
    <col min="9" max="9" width="18.33203125" customWidth="1"/>
    <col min="10" max="10" width="18" customWidth="1"/>
    <col min="11" max="11" width="9.109375" customWidth="1"/>
  </cols>
  <sheetData>
    <row r="1" spans="1:10" s="67" customFormat="1">
      <c r="A1" s="64" t="s">
        <v>6254</v>
      </c>
      <c r="B1" s="68" t="s">
        <v>6416</v>
      </c>
      <c r="C1" s="68" t="s">
        <v>6417</v>
      </c>
      <c r="D1" s="69" t="s">
        <v>3438</v>
      </c>
      <c r="E1" s="69" t="s">
        <v>6418</v>
      </c>
      <c r="F1" s="68" t="s">
        <v>6419</v>
      </c>
      <c r="G1" s="68" t="s">
        <v>6420</v>
      </c>
      <c r="H1" s="68" t="s">
        <v>6421</v>
      </c>
      <c r="I1" s="70" t="s">
        <v>6422</v>
      </c>
      <c r="J1" s="67" t="s">
        <v>528</v>
      </c>
    </row>
    <row r="2" spans="1:10">
      <c r="A2" s="58">
        <v>1</v>
      </c>
      <c r="B2" s="71" t="s">
        <v>6423</v>
      </c>
      <c r="C2" s="71" t="s">
        <v>856</v>
      </c>
      <c r="D2" s="72" t="s">
        <v>6424</v>
      </c>
      <c r="E2" s="72" t="s">
        <v>6425</v>
      </c>
      <c r="F2" s="71" t="s">
        <v>6426</v>
      </c>
      <c r="G2" s="73" t="s">
        <v>3684</v>
      </c>
      <c r="H2" s="73" t="s">
        <v>6427</v>
      </c>
      <c r="I2" s="38" t="s">
        <v>76</v>
      </c>
    </row>
    <row r="3" spans="1:10">
      <c r="A3" s="58">
        <v>2</v>
      </c>
      <c r="B3" s="71" t="s">
        <v>6428</v>
      </c>
      <c r="C3" s="71" t="s">
        <v>1230</v>
      </c>
      <c r="D3" s="72" t="s">
        <v>6429</v>
      </c>
      <c r="E3" s="72" t="s">
        <v>6430</v>
      </c>
      <c r="F3" s="71" t="s">
        <v>6431</v>
      </c>
      <c r="G3" s="73" t="s">
        <v>3684</v>
      </c>
      <c r="H3" s="73" t="s">
        <v>6432</v>
      </c>
      <c r="I3" s="38" t="s">
        <v>58</v>
      </c>
    </row>
    <row r="4" spans="1:10" ht="28.8">
      <c r="A4" s="58">
        <v>3</v>
      </c>
      <c r="B4" s="71" t="s">
        <v>6433</v>
      </c>
      <c r="C4" s="71" t="s">
        <v>816</v>
      </c>
      <c r="D4" s="72" t="s">
        <v>6434</v>
      </c>
      <c r="E4" s="72" t="s">
        <v>6435</v>
      </c>
      <c r="F4" s="71" t="s">
        <v>6436</v>
      </c>
      <c r="G4" s="73" t="s">
        <v>3684</v>
      </c>
      <c r="H4" s="73" t="s">
        <v>6437</v>
      </c>
      <c r="I4" s="38"/>
    </row>
    <row r="5" spans="1:10" ht="28.8">
      <c r="A5" s="58">
        <v>4</v>
      </c>
      <c r="B5" s="71" t="s">
        <v>6438</v>
      </c>
      <c r="C5" s="71" t="s">
        <v>1230</v>
      </c>
      <c r="D5" s="72" t="s">
        <v>6439</v>
      </c>
      <c r="E5" s="72" t="s">
        <v>6440</v>
      </c>
      <c r="F5" s="71" t="s">
        <v>6441</v>
      </c>
      <c r="G5" s="73" t="s">
        <v>3684</v>
      </c>
      <c r="H5" s="73" t="s">
        <v>6442</v>
      </c>
      <c r="I5" s="38"/>
    </row>
    <row r="6" spans="1:10">
      <c r="A6" s="58">
        <v>5</v>
      </c>
      <c r="B6" s="71" t="s">
        <v>6443</v>
      </c>
      <c r="C6" s="71" t="s">
        <v>856</v>
      </c>
      <c r="D6" s="72" t="s">
        <v>6444</v>
      </c>
      <c r="E6" s="72" t="s">
        <v>6445</v>
      </c>
      <c r="F6" s="71" t="s">
        <v>6446</v>
      </c>
      <c r="G6" s="73" t="s">
        <v>3684</v>
      </c>
      <c r="H6" s="73" t="s">
        <v>3697</v>
      </c>
      <c r="I6" s="38"/>
    </row>
    <row r="7" spans="1:10" ht="28.8">
      <c r="A7" s="58">
        <v>6</v>
      </c>
      <c r="B7" s="71" t="s">
        <v>6447</v>
      </c>
      <c r="C7" s="71" t="s">
        <v>856</v>
      </c>
      <c r="D7" s="72" t="s">
        <v>6448</v>
      </c>
      <c r="E7" s="72" t="s">
        <v>6449</v>
      </c>
      <c r="F7" s="71" t="s">
        <v>6450</v>
      </c>
      <c r="G7" s="73" t="s">
        <v>3684</v>
      </c>
      <c r="H7" s="73" t="s">
        <v>6451</v>
      </c>
      <c r="I7" s="38"/>
    </row>
    <row r="8" spans="1:10">
      <c r="A8" s="58">
        <v>7</v>
      </c>
      <c r="B8" s="71" t="s">
        <v>6452</v>
      </c>
      <c r="C8" s="71" t="s">
        <v>1230</v>
      </c>
      <c r="D8" s="72" t="s">
        <v>6453</v>
      </c>
      <c r="E8" s="72" t="s">
        <v>6430</v>
      </c>
      <c r="F8" s="71" t="s">
        <v>6454</v>
      </c>
      <c r="G8" s="73" t="s">
        <v>3684</v>
      </c>
      <c r="H8" s="73" t="s">
        <v>3733</v>
      </c>
      <c r="I8" s="38"/>
    </row>
    <row r="9" spans="1:10" ht="28.8">
      <c r="A9" s="58">
        <v>8</v>
      </c>
      <c r="B9" s="71" t="s">
        <v>6455</v>
      </c>
      <c r="C9" s="71" t="s">
        <v>1230</v>
      </c>
      <c r="D9" s="72" t="s">
        <v>6456</v>
      </c>
      <c r="E9" s="72" t="s">
        <v>6457</v>
      </c>
      <c r="F9" s="71" t="s">
        <v>6458</v>
      </c>
      <c r="G9" s="73" t="s">
        <v>3684</v>
      </c>
      <c r="H9" s="73" t="s">
        <v>6459</v>
      </c>
      <c r="I9" s="38"/>
    </row>
    <row r="10" spans="1:10">
      <c r="A10" s="58">
        <v>9</v>
      </c>
      <c r="B10" s="71" t="s">
        <v>6460</v>
      </c>
      <c r="C10" s="71" t="s">
        <v>790</v>
      </c>
      <c r="D10" s="72" t="s">
        <v>6461</v>
      </c>
      <c r="E10" s="72" t="s">
        <v>2343</v>
      </c>
      <c r="F10" s="71" t="s">
        <v>6462</v>
      </c>
      <c r="G10" s="73" t="s">
        <v>3684</v>
      </c>
      <c r="H10" s="73" t="s">
        <v>3692</v>
      </c>
      <c r="I10" s="38"/>
    </row>
    <row r="11" spans="1:10">
      <c r="A11" s="58">
        <v>10</v>
      </c>
      <c r="B11" s="71" t="s">
        <v>6463</v>
      </c>
      <c r="C11" s="71" t="s">
        <v>856</v>
      </c>
      <c r="D11" s="72" t="s">
        <v>6464</v>
      </c>
      <c r="E11" s="72" t="s">
        <v>3051</v>
      </c>
      <c r="F11" s="71" t="s">
        <v>6465</v>
      </c>
      <c r="G11" s="73" t="s">
        <v>3684</v>
      </c>
      <c r="H11" s="73" t="s">
        <v>6466</v>
      </c>
      <c r="I11" s="38"/>
    </row>
    <row r="12" spans="1:10">
      <c r="A12" s="58">
        <v>11</v>
      </c>
      <c r="B12" s="71" t="s">
        <v>6467</v>
      </c>
      <c r="C12" s="71" t="s">
        <v>790</v>
      </c>
      <c r="D12" s="72" t="s">
        <v>6468</v>
      </c>
      <c r="E12" s="72" t="s">
        <v>2343</v>
      </c>
      <c r="F12" s="71" t="s">
        <v>6469</v>
      </c>
      <c r="G12" s="73" t="s">
        <v>3684</v>
      </c>
      <c r="H12" s="73" t="s">
        <v>6442</v>
      </c>
      <c r="I12" s="38"/>
    </row>
    <row r="13" spans="1:10">
      <c r="A13" s="58">
        <v>12</v>
      </c>
      <c r="B13" s="71" t="s">
        <v>6470</v>
      </c>
      <c r="C13" s="71" t="s">
        <v>856</v>
      </c>
      <c r="D13" s="72" t="s">
        <v>6471</v>
      </c>
      <c r="E13" s="72" t="s">
        <v>3397</v>
      </c>
      <c r="F13" s="71" t="s">
        <v>6472</v>
      </c>
      <c r="G13" s="73" t="s">
        <v>3684</v>
      </c>
      <c r="H13" s="73" t="s">
        <v>3692</v>
      </c>
      <c r="I13" s="38"/>
    </row>
    <row r="14" spans="1:10">
      <c r="A14" s="58">
        <v>13</v>
      </c>
      <c r="B14" s="71" t="s">
        <v>6473</v>
      </c>
      <c r="C14" s="71" t="s">
        <v>1230</v>
      </c>
      <c r="D14" s="72" t="s">
        <v>6474</v>
      </c>
      <c r="E14" s="72" t="s">
        <v>6430</v>
      </c>
      <c r="F14" s="71" t="s">
        <v>6475</v>
      </c>
      <c r="G14" s="73" t="s">
        <v>3684</v>
      </c>
      <c r="H14" s="73" t="s">
        <v>3697</v>
      </c>
      <c r="I14" s="38"/>
    </row>
    <row r="15" spans="1:10" ht="28.8">
      <c r="A15" s="58">
        <v>14</v>
      </c>
      <c r="B15" s="71" t="s">
        <v>6476</v>
      </c>
      <c r="C15" s="71" t="s">
        <v>1230</v>
      </c>
      <c r="D15" s="72" t="s">
        <v>6477</v>
      </c>
      <c r="E15" s="72" t="s">
        <v>6478</v>
      </c>
      <c r="F15" s="71" t="s">
        <v>6479</v>
      </c>
      <c r="G15" s="73" t="s">
        <v>3684</v>
      </c>
      <c r="H15" s="73" t="s">
        <v>6432</v>
      </c>
      <c r="I15" s="38"/>
    </row>
    <row r="16" spans="1:10" ht="28.8">
      <c r="A16" s="58">
        <v>15</v>
      </c>
      <c r="B16" s="71" t="s">
        <v>6480</v>
      </c>
      <c r="C16" s="71" t="s">
        <v>790</v>
      </c>
      <c r="D16" s="72" t="s">
        <v>6481</v>
      </c>
      <c r="E16" s="72" t="s">
        <v>2343</v>
      </c>
      <c r="F16" s="71" t="s">
        <v>6482</v>
      </c>
      <c r="G16" s="73" t="s">
        <v>3684</v>
      </c>
      <c r="H16" s="73" t="s">
        <v>3706</v>
      </c>
      <c r="I16" s="38"/>
    </row>
    <row r="17" spans="1:9" ht="28.8">
      <c r="A17" s="58">
        <v>16</v>
      </c>
      <c r="B17" s="71" t="s">
        <v>6483</v>
      </c>
      <c r="C17" s="71" t="s">
        <v>1230</v>
      </c>
      <c r="D17" s="72" t="s">
        <v>6484</v>
      </c>
      <c r="E17" s="72" t="s">
        <v>6485</v>
      </c>
      <c r="F17" s="71" t="s">
        <v>6486</v>
      </c>
      <c r="G17" s="73" t="s">
        <v>3684</v>
      </c>
      <c r="H17" s="73" t="s">
        <v>6432</v>
      </c>
      <c r="I17" s="38"/>
    </row>
    <row r="18" spans="1:9">
      <c r="A18" s="58">
        <v>17</v>
      </c>
      <c r="B18" s="71" t="s">
        <v>6487</v>
      </c>
      <c r="C18" s="71" t="s">
        <v>856</v>
      </c>
      <c r="D18" s="72" t="s">
        <v>6488</v>
      </c>
      <c r="E18" s="72" t="s">
        <v>3397</v>
      </c>
      <c r="F18" s="71" t="s">
        <v>6489</v>
      </c>
      <c r="G18" s="73" t="s">
        <v>3684</v>
      </c>
      <c r="H18" s="73" t="s">
        <v>6442</v>
      </c>
      <c r="I18" s="38"/>
    </row>
    <row r="19" spans="1:9">
      <c r="A19" s="58">
        <v>18</v>
      </c>
      <c r="B19" s="71" t="s">
        <v>6490</v>
      </c>
      <c r="C19" s="71" t="s">
        <v>1230</v>
      </c>
      <c r="D19" s="72" t="s">
        <v>6491</v>
      </c>
      <c r="E19" s="72" t="s">
        <v>6430</v>
      </c>
      <c r="F19" s="71" t="s">
        <v>6492</v>
      </c>
      <c r="G19" s="73" t="s">
        <v>3684</v>
      </c>
      <c r="H19" s="73" t="s">
        <v>6432</v>
      </c>
      <c r="I19" s="38"/>
    </row>
    <row r="20" spans="1:9" ht="28.8">
      <c r="A20" s="58">
        <v>19</v>
      </c>
      <c r="B20" s="71" t="s">
        <v>6493</v>
      </c>
      <c r="C20" s="71" t="s">
        <v>1230</v>
      </c>
      <c r="D20" s="72" t="s">
        <v>6494</v>
      </c>
      <c r="E20" s="72" t="s">
        <v>6478</v>
      </c>
      <c r="F20" s="71" t="s">
        <v>6495</v>
      </c>
      <c r="G20" s="73" t="s">
        <v>3684</v>
      </c>
      <c r="H20" s="73" t="s">
        <v>6496</v>
      </c>
      <c r="I20" s="38"/>
    </row>
    <row r="21" spans="1:9" ht="28.8">
      <c r="A21" s="58">
        <v>20</v>
      </c>
      <c r="B21" s="71" t="s">
        <v>6497</v>
      </c>
      <c r="C21" s="71" t="s">
        <v>1230</v>
      </c>
      <c r="D21" s="72" t="s">
        <v>6498</v>
      </c>
      <c r="E21" s="72" t="s">
        <v>6499</v>
      </c>
      <c r="F21" s="71" t="s">
        <v>6500</v>
      </c>
      <c r="G21" s="73" t="s">
        <v>3684</v>
      </c>
      <c r="H21" s="73" t="s">
        <v>6432</v>
      </c>
      <c r="I21" s="38"/>
    </row>
    <row r="22" spans="1:9">
      <c r="A22" s="58">
        <v>21</v>
      </c>
      <c r="B22" s="71" t="s">
        <v>6501</v>
      </c>
      <c r="C22" s="71" t="s">
        <v>856</v>
      </c>
      <c r="D22" s="72" t="s">
        <v>6502</v>
      </c>
      <c r="E22" s="72" t="s">
        <v>6503</v>
      </c>
      <c r="F22" s="71" t="s">
        <v>6504</v>
      </c>
      <c r="G22" s="73" t="s">
        <v>3684</v>
      </c>
      <c r="H22" s="73" t="s">
        <v>3733</v>
      </c>
      <c r="I22" s="38"/>
    </row>
    <row r="23" spans="1:9" ht="28.8">
      <c r="A23" s="58">
        <v>22</v>
      </c>
      <c r="B23" s="71" t="s">
        <v>6505</v>
      </c>
      <c r="C23" s="71" t="s">
        <v>1230</v>
      </c>
      <c r="D23" s="72" t="s">
        <v>6506</v>
      </c>
      <c r="E23" s="72" t="s">
        <v>6507</v>
      </c>
      <c r="F23" s="71" t="s">
        <v>29</v>
      </c>
      <c r="G23" s="73" t="s">
        <v>3684</v>
      </c>
      <c r="H23" s="73" t="s">
        <v>6466</v>
      </c>
      <c r="I23" s="38"/>
    </row>
    <row r="24" spans="1:9">
      <c r="A24" s="58">
        <v>23</v>
      </c>
      <c r="B24" s="71" t="s">
        <v>6508</v>
      </c>
      <c r="C24" s="71" t="s">
        <v>816</v>
      </c>
      <c r="D24" s="72" t="s">
        <v>6509</v>
      </c>
      <c r="E24" s="72" t="s">
        <v>6510</v>
      </c>
      <c r="F24" s="71" t="s">
        <v>6511</v>
      </c>
      <c r="G24" s="73" t="s">
        <v>3684</v>
      </c>
      <c r="H24" s="73" t="s">
        <v>6496</v>
      </c>
      <c r="I24" s="38"/>
    </row>
    <row r="25" spans="1:9">
      <c r="A25" s="58">
        <v>24</v>
      </c>
      <c r="B25" s="71" t="s">
        <v>6512</v>
      </c>
      <c r="C25" s="71" t="s">
        <v>856</v>
      </c>
      <c r="D25" s="72" t="s">
        <v>6513</v>
      </c>
      <c r="E25" s="72" t="s">
        <v>3051</v>
      </c>
      <c r="F25" s="71" t="s">
        <v>6514</v>
      </c>
      <c r="G25" s="73" t="s">
        <v>3684</v>
      </c>
      <c r="H25" s="73" t="s">
        <v>6515</v>
      </c>
      <c r="I25" s="38"/>
    </row>
    <row r="26" spans="1:9" ht="28.8">
      <c r="A26" s="58">
        <v>25</v>
      </c>
      <c r="B26" s="71" t="s">
        <v>6516</v>
      </c>
      <c r="C26" s="71" t="s">
        <v>1230</v>
      </c>
      <c r="D26" s="72" t="s">
        <v>6517</v>
      </c>
      <c r="E26" s="72" t="s">
        <v>6499</v>
      </c>
      <c r="F26" s="71" t="s">
        <v>6518</v>
      </c>
      <c r="G26" s="73" t="s">
        <v>3684</v>
      </c>
      <c r="H26" s="73" t="s">
        <v>6496</v>
      </c>
      <c r="I26" s="38"/>
    </row>
    <row r="27" spans="1:9" ht="28.8">
      <c r="A27" s="58">
        <v>26</v>
      </c>
      <c r="B27" s="71" t="s">
        <v>6519</v>
      </c>
      <c r="C27" s="71" t="s">
        <v>790</v>
      </c>
      <c r="D27" s="72" t="s">
        <v>6520</v>
      </c>
      <c r="E27" s="72" t="s">
        <v>1234</v>
      </c>
      <c r="F27" s="71" t="s">
        <v>6521</v>
      </c>
      <c r="G27" s="73" t="s">
        <v>3684</v>
      </c>
      <c r="H27" s="73" t="s">
        <v>6522</v>
      </c>
      <c r="I27" s="38"/>
    </row>
    <row r="28" spans="1:9" ht="28.8">
      <c r="A28" s="58">
        <v>27</v>
      </c>
      <c r="B28" s="71" t="s">
        <v>6523</v>
      </c>
      <c r="C28" s="71" t="s">
        <v>1230</v>
      </c>
      <c r="D28" s="72" t="s">
        <v>6524</v>
      </c>
      <c r="E28" s="72" t="s">
        <v>6430</v>
      </c>
      <c r="F28" s="71" t="s">
        <v>6525</v>
      </c>
      <c r="G28" s="73" t="s">
        <v>3684</v>
      </c>
      <c r="H28" s="73" t="s">
        <v>6432</v>
      </c>
      <c r="I28" s="38"/>
    </row>
    <row r="29" spans="1:9" ht="28.8">
      <c r="A29" s="58">
        <v>28</v>
      </c>
      <c r="B29" s="71" t="s">
        <v>6526</v>
      </c>
      <c r="C29" s="71" t="s">
        <v>1230</v>
      </c>
      <c r="D29" s="72" t="s">
        <v>6527</v>
      </c>
      <c r="E29" s="72" t="s">
        <v>6528</v>
      </c>
      <c r="F29" s="71" t="s">
        <v>6529</v>
      </c>
      <c r="G29" s="73" t="s">
        <v>3684</v>
      </c>
      <c r="H29" s="73" t="s">
        <v>6432</v>
      </c>
      <c r="I29" s="38"/>
    </row>
    <row r="30" spans="1:9" s="50" customFormat="1" ht="7.5" customHeight="1">
      <c r="A30" s="59"/>
      <c r="B30" s="74"/>
      <c r="C30" s="74"/>
      <c r="D30" s="75"/>
      <c r="E30" s="75"/>
      <c r="F30" s="74"/>
      <c r="G30" s="76"/>
      <c r="H30" s="76"/>
      <c r="I30" s="77"/>
    </row>
    <row r="31" spans="1:9" ht="28.8">
      <c r="A31" s="58">
        <v>29</v>
      </c>
      <c r="B31" s="27">
        <v>85074196165</v>
      </c>
      <c r="C31" s="27" t="s">
        <v>1230</v>
      </c>
      <c r="D31" s="44" t="s">
        <v>6530</v>
      </c>
      <c r="E31" s="44" t="s">
        <v>6531</v>
      </c>
      <c r="F31" s="27" t="s">
        <v>6532</v>
      </c>
      <c r="G31" s="43">
        <v>2019</v>
      </c>
      <c r="H31" s="43">
        <v>4</v>
      </c>
      <c r="I31" s="38"/>
    </row>
    <row r="32" spans="1:9" ht="28.8">
      <c r="A32" s="58">
        <v>30</v>
      </c>
      <c r="B32" s="27">
        <v>85076562015</v>
      </c>
      <c r="C32" s="27" t="s">
        <v>856</v>
      </c>
      <c r="D32" s="44" t="s">
        <v>6533</v>
      </c>
      <c r="E32" s="44" t="s">
        <v>1163</v>
      </c>
      <c r="F32" s="27" t="s">
        <v>6534</v>
      </c>
      <c r="G32" s="43">
        <v>2019</v>
      </c>
      <c r="H32" s="43">
        <v>0</v>
      </c>
      <c r="I32" s="38"/>
    </row>
    <row r="33" spans="1:9" ht="28.8">
      <c r="A33" s="58">
        <v>31</v>
      </c>
      <c r="B33" s="27">
        <v>85083447211</v>
      </c>
      <c r="C33" s="27" t="s">
        <v>1230</v>
      </c>
      <c r="D33" s="44" t="s">
        <v>6535</v>
      </c>
      <c r="E33" s="44" t="s">
        <v>6536</v>
      </c>
      <c r="F33" s="27" t="s">
        <v>6537</v>
      </c>
      <c r="G33" s="43">
        <v>2019</v>
      </c>
      <c r="H33" s="43">
        <v>1</v>
      </c>
      <c r="I33" s="38"/>
    </row>
    <row r="34" spans="1:9" ht="28.8">
      <c r="A34" s="58">
        <v>32</v>
      </c>
      <c r="B34" s="27">
        <v>85079676933</v>
      </c>
      <c r="C34" s="27" t="s">
        <v>1230</v>
      </c>
      <c r="D34" s="44" t="s">
        <v>6538</v>
      </c>
      <c r="E34" s="44" t="s">
        <v>6539</v>
      </c>
      <c r="F34" s="27" t="s">
        <v>6540</v>
      </c>
      <c r="G34" s="43">
        <v>2019</v>
      </c>
      <c r="H34" s="43">
        <v>7</v>
      </c>
      <c r="I34" s="38"/>
    </row>
    <row r="35" spans="1:9" ht="28.8">
      <c r="A35" s="58">
        <v>33</v>
      </c>
      <c r="B35" s="27">
        <v>85060592224</v>
      </c>
      <c r="C35" s="27" t="s">
        <v>704</v>
      </c>
      <c r="D35" s="44" t="s">
        <v>6541</v>
      </c>
      <c r="E35" s="44" t="s">
        <v>6542</v>
      </c>
      <c r="F35" s="27" t="s">
        <v>6543</v>
      </c>
      <c r="G35" s="43">
        <v>2019</v>
      </c>
      <c r="H35" s="43">
        <v>41</v>
      </c>
      <c r="I35" s="38"/>
    </row>
    <row r="36" spans="1:9" ht="28.8">
      <c r="A36" s="58">
        <v>34</v>
      </c>
      <c r="B36" s="27">
        <v>85087830338</v>
      </c>
      <c r="C36" s="27" t="s">
        <v>856</v>
      </c>
      <c r="D36" s="44" t="s">
        <v>6544</v>
      </c>
      <c r="E36" s="44" t="s">
        <v>6545</v>
      </c>
      <c r="F36" s="27" t="s">
        <v>6546</v>
      </c>
      <c r="G36" s="43">
        <v>2019</v>
      </c>
      <c r="H36" s="43">
        <v>1</v>
      </c>
      <c r="I36" s="38"/>
    </row>
    <row r="37" spans="1:9" ht="28.8">
      <c r="A37" s="58">
        <v>35</v>
      </c>
      <c r="B37" s="27">
        <v>85070079781</v>
      </c>
      <c r="C37" s="27" t="s">
        <v>1230</v>
      </c>
      <c r="D37" s="44" t="s">
        <v>6547</v>
      </c>
      <c r="E37" s="44" t="s">
        <v>6548</v>
      </c>
      <c r="F37" s="27" t="s">
        <v>6549</v>
      </c>
      <c r="G37" s="43">
        <v>2019</v>
      </c>
      <c r="H37" s="43">
        <v>6</v>
      </c>
      <c r="I37" s="38"/>
    </row>
    <row r="38" spans="1:9">
      <c r="A38" s="58">
        <v>36</v>
      </c>
      <c r="B38" s="27">
        <v>85078027003</v>
      </c>
      <c r="C38" s="27" t="s">
        <v>816</v>
      </c>
      <c r="D38" s="44" t="s">
        <v>6550</v>
      </c>
      <c r="E38" s="44" t="s">
        <v>2072</v>
      </c>
      <c r="F38" s="27" t="s">
        <v>6551</v>
      </c>
      <c r="G38" s="43">
        <v>2019</v>
      </c>
      <c r="H38" s="43">
        <v>10</v>
      </c>
      <c r="I38" s="38"/>
    </row>
    <row r="39" spans="1:9" ht="28.8">
      <c r="A39" s="58">
        <v>37</v>
      </c>
      <c r="B39" s="27">
        <v>85065659247</v>
      </c>
      <c r="C39" s="27" t="s">
        <v>856</v>
      </c>
      <c r="D39" s="44" t="s">
        <v>6552</v>
      </c>
      <c r="E39" s="44" t="s">
        <v>3397</v>
      </c>
      <c r="F39" s="27" t="s">
        <v>6553</v>
      </c>
      <c r="G39" s="43">
        <v>2019</v>
      </c>
      <c r="H39" s="43">
        <v>1</v>
      </c>
      <c r="I39" s="38"/>
    </row>
    <row r="40" spans="1:9" ht="28.8">
      <c r="A40" s="58">
        <v>38</v>
      </c>
      <c r="B40" s="27">
        <v>85065815379</v>
      </c>
      <c r="C40" s="27" t="s">
        <v>790</v>
      </c>
      <c r="D40" s="44" t="s">
        <v>6554</v>
      </c>
      <c r="E40" s="44" t="s">
        <v>6555</v>
      </c>
      <c r="F40" s="27" t="s">
        <v>6556</v>
      </c>
      <c r="G40" s="43">
        <v>2019</v>
      </c>
      <c r="H40" s="43">
        <v>5</v>
      </c>
      <c r="I40" s="38"/>
    </row>
    <row r="41" spans="1:9" ht="28.8">
      <c r="A41" s="58">
        <v>39</v>
      </c>
      <c r="B41" s="27">
        <v>85083463164</v>
      </c>
      <c r="C41" s="27" t="s">
        <v>1230</v>
      </c>
      <c r="D41" s="44" t="s">
        <v>6557</v>
      </c>
      <c r="E41" s="44" t="s">
        <v>6558</v>
      </c>
      <c r="F41" s="27" t="s">
        <v>6559</v>
      </c>
      <c r="G41" s="43">
        <v>2019</v>
      </c>
      <c r="H41" s="43">
        <v>4</v>
      </c>
      <c r="I41" s="38"/>
    </row>
    <row r="42" spans="1:9" ht="28.8">
      <c r="A42" s="58">
        <v>40</v>
      </c>
      <c r="B42" s="27">
        <v>85086308952</v>
      </c>
      <c r="C42" s="27" t="s">
        <v>1230</v>
      </c>
      <c r="D42" s="44" t="s">
        <v>6560</v>
      </c>
      <c r="E42" s="44" t="s">
        <v>6561</v>
      </c>
      <c r="F42" s="27" t="s">
        <v>6562</v>
      </c>
      <c r="G42" s="43">
        <v>2019</v>
      </c>
      <c r="H42" s="43">
        <v>2</v>
      </c>
      <c r="I42" s="38"/>
    </row>
    <row r="43" spans="1:9" ht="28.8">
      <c r="A43" s="58">
        <v>41</v>
      </c>
      <c r="B43" s="27">
        <v>85087394287</v>
      </c>
      <c r="C43" s="27" t="s">
        <v>856</v>
      </c>
      <c r="D43" s="44" t="s">
        <v>6563</v>
      </c>
      <c r="E43" s="44" t="s">
        <v>6545</v>
      </c>
      <c r="F43" s="27" t="s">
        <v>6546</v>
      </c>
      <c r="G43" s="43">
        <v>2019</v>
      </c>
      <c r="H43" s="43">
        <v>0</v>
      </c>
      <c r="I43" s="38"/>
    </row>
    <row r="44" spans="1:9">
      <c r="A44" s="58">
        <v>42</v>
      </c>
      <c r="B44" s="27">
        <v>85078919217</v>
      </c>
      <c r="C44" s="27" t="s">
        <v>704</v>
      </c>
      <c r="D44" s="44" t="s">
        <v>6564</v>
      </c>
      <c r="E44" s="44" t="s">
        <v>2813</v>
      </c>
      <c r="F44" s="27" t="s">
        <v>6565</v>
      </c>
      <c r="G44" s="43">
        <v>2019</v>
      </c>
      <c r="H44" s="43">
        <v>3</v>
      </c>
      <c r="I44" s="38"/>
    </row>
    <row r="45" spans="1:9">
      <c r="A45" s="58">
        <v>43</v>
      </c>
      <c r="B45" s="27">
        <v>85071132227</v>
      </c>
      <c r="C45" s="27" t="s">
        <v>790</v>
      </c>
      <c r="D45" s="44" t="s">
        <v>6566</v>
      </c>
      <c r="E45" s="44" t="s">
        <v>2897</v>
      </c>
      <c r="F45" s="27" t="s">
        <v>6567</v>
      </c>
      <c r="G45" s="43">
        <v>2019</v>
      </c>
      <c r="H45" s="43">
        <v>0</v>
      </c>
      <c r="I45" s="38"/>
    </row>
    <row r="46" spans="1:9">
      <c r="A46" s="58">
        <v>44</v>
      </c>
      <c r="B46" s="27">
        <v>85078936740</v>
      </c>
      <c r="C46" s="27" t="s">
        <v>704</v>
      </c>
      <c r="D46" s="44" t="s">
        <v>6568</v>
      </c>
      <c r="E46" s="44" t="s">
        <v>2813</v>
      </c>
      <c r="F46" s="27" t="s">
        <v>6569</v>
      </c>
      <c r="G46" s="43">
        <v>2019</v>
      </c>
      <c r="H46" s="43">
        <v>8</v>
      </c>
      <c r="I46" s="38"/>
    </row>
    <row r="47" spans="1:9" ht="28.8">
      <c r="A47" s="58">
        <v>45</v>
      </c>
      <c r="B47" s="27">
        <v>85095820958</v>
      </c>
      <c r="C47" s="27" t="s">
        <v>1230</v>
      </c>
      <c r="D47" s="44" t="s">
        <v>6570</v>
      </c>
      <c r="E47" s="44" t="s">
        <v>6571</v>
      </c>
      <c r="F47" s="27" t="s">
        <v>6514</v>
      </c>
      <c r="G47" s="43">
        <v>2019</v>
      </c>
      <c r="H47" s="43">
        <v>2</v>
      </c>
      <c r="I47" s="38"/>
    </row>
    <row r="48" spans="1:9" ht="28.8">
      <c r="A48" s="58">
        <v>46</v>
      </c>
      <c r="B48" s="27">
        <v>85080118845</v>
      </c>
      <c r="C48" s="27" t="s">
        <v>1230</v>
      </c>
      <c r="D48" s="44" t="s">
        <v>6572</v>
      </c>
      <c r="E48" s="44" t="s">
        <v>6573</v>
      </c>
      <c r="F48" s="27" t="s">
        <v>6574</v>
      </c>
      <c r="G48" s="43">
        <v>2019</v>
      </c>
      <c r="H48" s="43">
        <v>2</v>
      </c>
      <c r="I48" s="38"/>
    </row>
    <row r="49" spans="1:9">
      <c r="A49" s="58">
        <v>47</v>
      </c>
      <c r="B49" s="27">
        <v>85060842079</v>
      </c>
      <c r="C49" s="27" t="s">
        <v>856</v>
      </c>
      <c r="D49" s="44" t="s">
        <v>6575</v>
      </c>
      <c r="E49" s="44" t="s">
        <v>2031</v>
      </c>
      <c r="F49" s="27" t="s">
        <v>6458</v>
      </c>
      <c r="G49" s="43">
        <v>2019</v>
      </c>
      <c r="H49" s="43">
        <v>8</v>
      </c>
      <c r="I49" s="38"/>
    </row>
    <row r="50" spans="1:9" ht="28.8">
      <c r="A50" s="58">
        <v>48</v>
      </c>
      <c r="B50" s="27">
        <v>85085863186</v>
      </c>
      <c r="C50" s="27" t="s">
        <v>1230</v>
      </c>
      <c r="D50" s="44" t="s">
        <v>6576</v>
      </c>
      <c r="E50" s="44" t="s">
        <v>6577</v>
      </c>
      <c r="F50" s="27" t="s">
        <v>6578</v>
      </c>
      <c r="G50" s="43">
        <v>2019</v>
      </c>
      <c r="H50" s="43">
        <v>1</v>
      </c>
      <c r="I50" s="38"/>
    </row>
    <row r="51" spans="1:9">
      <c r="A51" s="58">
        <v>49</v>
      </c>
      <c r="B51" s="27">
        <v>85074161877</v>
      </c>
      <c r="C51" s="27" t="s">
        <v>856</v>
      </c>
      <c r="D51" s="44" t="s">
        <v>6579</v>
      </c>
      <c r="E51" s="44" t="s">
        <v>1163</v>
      </c>
      <c r="F51" s="27" t="s">
        <v>6580</v>
      </c>
      <c r="G51" s="43">
        <v>2019</v>
      </c>
      <c r="H51" s="43">
        <v>0</v>
      </c>
      <c r="I51" s="38"/>
    </row>
    <row r="52" spans="1:9" ht="28.8">
      <c r="A52" s="58">
        <v>50</v>
      </c>
      <c r="B52" s="27">
        <v>85081241515</v>
      </c>
      <c r="C52" s="27" t="s">
        <v>856</v>
      </c>
      <c r="D52" s="44" t="s">
        <v>6581</v>
      </c>
      <c r="E52" s="44" t="s">
        <v>3051</v>
      </c>
      <c r="F52" s="27" t="s">
        <v>6582</v>
      </c>
      <c r="G52" s="43">
        <v>2019</v>
      </c>
      <c r="H52" s="43">
        <v>4</v>
      </c>
      <c r="I52" s="38"/>
    </row>
    <row r="53" spans="1:9" ht="28.8">
      <c r="A53" s="58">
        <v>51</v>
      </c>
      <c r="B53" s="27">
        <v>85078872065</v>
      </c>
      <c r="C53" s="27" t="s">
        <v>704</v>
      </c>
      <c r="D53" s="44" t="s">
        <v>6583</v>
      </c>
      <c r="E53" s="44" t="s">
        <v>2813</v>
      </c>
      <c r="F53" s="27" t="s">
        <v>6584</v>
      </c>
      <c r="G53" s="43">
        <v>2019</v>
      </c>
      <c r="H53" s="43">
        <v>11</v>
      </c>
      <c r="I53" s="38"/>
    </row>
    <row r="54" spans="1:9" ht="28.8">
      <c r="A54" s="58">
        <v>52</v>
      </c>
      <c r="B54" s="27">
        <v>85095810956</v>
      </c>
      <c r="C54" s="27" t="s">
        <v>1230</v>
      </c>
      <c r="D54" s="44" t="s">
        <v>6585</v>
      </c>
      <c r="E54" s="44" t="s">
        <v>6571</v>
      </c>
      <c r="F54" s="27" t="s">
        <v>6586</v>
      </c>
      <c r="G54" s="43">
        <v>2019</v>
      </c>
      <c r="H54" s="43">
        <v>0</v>
      </c>
      <c r="I54" s="38"/>
    </row>
    <row r="55" spans="1:9" ht="28.8">
      <c r="A55" s="58">
        <v>53</v>
      </c>
      <c r="B55" s="27">
        <v>85136305446</v>
      </c>
      <c r="C55" s="27" t="s">
        <v>1230</v>
      </c>
      <c r="D55" s="44" t="s">
        <v>6587</v>
      </c>
      <c r="E55" s="44" t="s">
        <v>6588</v>
      </c>
      <c r="F55" s="27" t="s">
        <v>6589</v>
      </c>
      <c r="G55" s="43">
        <v>2019</v>
      </c>
      <c r="H55" s="43">
        <v>5</v>
      </c>
      <c r="I55" s="38"/>
    </row>
    <row r="56" spans="1:9">
      <c r="A56" s="58">
        <v>54</v>
      </c>
      <c r="B56" s="27">
        <v>85073826838</v>
      </c>
      <c r="C56" s="27" t="s">
        <v>704</v>
      </c>
      <c r="D56" s="44" t="s">
        <v>6590</v>
      </c>
      <c r="E56" s="44" t="s">
        <v>6591</v>
      </c>
      <c r="F56" s="27" t="s">
        <v>6592</v>
      </c>
      <c r="G56" s="43">
        <v>2019</v>
      </c>
      <c r="H56" s="43">
        <v>0</v>
      </c>
      <c r="I56" s="38"/>
    </row>
    <row r="57" spans="1:9">
      <c r="A57" s="58">
        <v>55</v>
      </c>
      <c r="B57" s="27">
        <v>85075171478</v>
      </c>
      <c r="C57" s="27" t="s">
        <v>816</v>
      </c>
      <c r="D57" s="44" t="s">
        <v>6593</v>
      </c>
      <c r="E57" s="44" t="s">
        <v>6594</v>
      </c>
      <c r="F57" s="27" t="s">
        <v>6595</v>
      </c>
      <c r="G57" s="43">
        <v>2019</v>
      </c>
      <c r="H57" s="43">
        <v>10</v>
      </c>
      <c r="I57" s="38"/>
    </row>
    <row r="58" spans="1:9">
      <c r="A58" s="58">
        <v>56</v>
      </c>
      <c r="B58" s="27">
        <v>85061001114</v>
      </c>
      <c r="C58" s="27" t="s">
        <v>1230</v>
      </c>
      <c r="D58" s="44" t="s">
        <v>6596</v>
      </c>
      <c r="E58" s="44" t="s">
        <v>6597</v>
      </c>
      <c r="F58" s="27" t="s">
        <v>6465</v>
      </c>
      <c r="G58" s="43">
        <v>2019</v>
      </c>
      <c r="H58" s="43">
        <v>0</v>
      </c>
      <c r="I58" s="38"/>
    </row>
    <row r="59" spans="1:9" ht="28.8">
      <c r="A59" s="58">
        <v>57</v>
      </c>
      <c r="B59" s="27">
        <v>85074197892</v>
      </c>
      <c r="C59" s="27" t="s">
        <v>704</v>
      </c>
      <c r="D59" s="44" t="s">
        <v>6598</v>
      </c>
      <c r="E59" s="44" t="s">
        <v>6599</v>
      </c>
      <c r="F59" s="27" t="s">
        <v>6504</v>
      </c>
      <c r="G59" s="43">
        <v>2019</v>
      </c>
      <c r="H59" s="43">
        <v>9</v>
      </c>
      <c r="I59" s="38"/>
    </row>
    <row r="60" spans="1:9">
      <c r="A60" s="58">
        <v>58</v>
      </c>
      <c r="B60" s="27">
        <v>85078949747</v>
      </c>
      <c r="C60" s="27" t="s">
        <v>704</v>
      </c>
      <c r="D60" s="44" t="s">
        <v>6600</v>
      </c>
      <c r="E60" s="44" t="s">
        <v>2813</v>
      </c>
      <c r="F60" s="27" t="s">
        <v>6601</v>
      </c>
      <c r="G60" s="43">
        <v>2019</v>
      </c>
      <c r="H60" s="43">
        <v>16</v>
      </c>
      <c r="I60" s="38"/>
    </row>
    <row r="61" spans="1:9" ht="28.8">
      <c r="A61" s="58">
        <v>59</v>
      </c>
      <c r="B61" s="27">
        <v>85077821784</v>
      </c>
      <c r="C61" s="27" t="s">
        <v>1230</v>
      </c>
      <c r="D61" s="44" t="s">
        <v>6602</v>
      </c>
      <c r="E61" s="44" t="s">
        <v>6603</v>
      </c>
      <c r="F61" s="27" t="s">
        <v>6604</v>
      </c>
      <c r="G61" s="43">
        <v>2019</v>
      </c>
      <c r="H61" s="43">
        <v>1</v>
      </c>
      <c r="I61" s="38"/>
    </row>
    <row r="62" spans="1:9" ht="28.8">
      <c r="A62" s="58">
        <v>60</v>
      </c>
      <c r="B62" s="27">
        <v>85076117414</v>
      </c>
      <c r="C62" s="27" t="s">
        <v>790</v>
      </c>
      <c r="D62" s="44" t="s">
        <v>6605</v>
      </c>
      <c r="E62" s="44" t="s">
        <v>2343</v>
      </c>
      <c r="F62" s="27" t="s">
        <v>6606</v>
      </c>
      <c r="G62" s="43">
        <v>2019</v>
      </c>
      <c r="H62" s="43">
        <v>0</v>
      </c>
      <c r="I62" s="38"/>
    </row>
    <row r="63" spans="1:9" ht="28.8">
      <c r="A63" s="58">
        <v>61</v>
      </c>
      <c r="B63" s="27">
        <v>85084761489</v>
      </c>
      <c r="C63" s="27" t="s">
        <v>1230</v>
      </c>
      <c r="D63" s="44" t="s">
        <v>6607</v>
      </c>
      <c r="E63" s="44" t="s">
        <v>6608</v>
      </c>
      <c r="F63" s="27" t="s">
        <v>6450</v>
      </c>
      <c r="G63" s="43">
        <v>2019</v>
      </c>
      <c r="H63" s="43">
        <v>0</v>
      </c>
      <c r="I63" s="38"/>
    </row>
    <row r="64" spans="1:9" ht="28.8">
      <c r="A64" s="58">
        <v>62</v>
      </c>
      <c r="B64" s="27">
        <v>85083316734</v>
      </c>
      <c r="C64" s="27" t="s">
        <v>1230</v>
      </c>
      <c r="D64" s="44" t="s">
        <v>6609</v>
      </c>
      <c r="E64" s="44" t="s">
        <v>6610</v>
      </c>
      <c r="F64" s="27" t="s">
        <v>6611</v>
      </c>
      <c r="G64" s="43">
        <v>2019</v>
      </c>
      <c r="H64" s="43">
        <v>13</v>
      </c>
      <c r="I64" s="38"/>
    </row>
    <row r="65" spans="1:9" ht="28.8">
      <c r="A65" s="58">
        <v>63</v>
      </c>
      <c r="B65" s="27">
        <v>85081054793</v>
      </c>
      <c r="C65" s="27" t="s">
        <v>1230</v>
      </c>
      <c r="D65" s="44" t="s">
        <v>6612</v>
      </c>
      <c r="E65" s="44" t="s">
        <v>6613</v>
      </c>
      <c r="F65" s="27" t="s">
        <v>6614</v>
      </c>
      <c r="G65" s="43">
        <v>2019</v>
      </c>
      <c r="H65" s="43">
        <v>24</v>
      </c>
      <c r="I65" s="38"/>
    </row>
    <row r="66" spans="1:9">
      <c r="A66" s="58">
        <v>64</v>
      </c>
      <c r="B66" s="27">
        <v>85063137386</v>
      </c>
      <c r="C66" s="27" t="s">
        <v>816</v>
      </c>
      <c r="D66" s="44" t="s">
        <v>6615</v>
      </c>
      <c r="E66" s="44" t="s">
        <v>6616</v>
      </c>
      <c r="F66" s="27" t="s">
        <v>6504</v>
      </c>
      <c r="G66" s="43">
        <v>2019</v>
      </c>
      <c r="H66" s="43">
        <v>23</v>
      </c>
      <c r="I66" s="38"/>
    </row>
    <row r="67" spans="1:9" ht="28.8">
      <c r="A67" s="58">
        <v>65</v>
      </c>
      <c r="B67" s="27">
        <v>85076090885</v>
      </c>
      <c r="C67" s="27" t="s">
        <v>856</v>
      </c>
      <c r="D67" s="44" t="s">
        <v>6617</v>
      </c>
      <c r="E67" s="44" t="s">
        <v>6618</v>
      </c>
      <c r="F67" s="27" t="s">
        <v>6619</v>
      </c>
      <c r="G67" s="43">
        <v>2019</v>
      </c>
      <c r="H67" s="43">
        <v>4</v>
      </c>
      <c r="I67" s="38"/>
    </row>
    <row r="68" spans="1:9" s="50" customFormat="1" ht="7.5" customHeight="1">
      <c r="A68" s="59"/>
      <c r="B68" s="49"/>
      <c r="C68" s="49"/>
      <c r="D68" s="78"/>
      <c r="E68" s="78"/>
      <c r="F68" s="49"/>
      <c r="G68" s="79"/>
      <c r="H68" s="79"/>
      <c r="I68" s="77"/>
    </row>
    <row r="69" spans="1:9" ht="28.8">
      <c r="A69" s="58">
        <v>66</v>
      </c>
      <c r="B69" s="27">
        <v>85091037779</v>
      </c>
      <c r="C69" s="27" t="s">
        <v>1230</v>
      </c>
      <c r="D69" s="44" t="s">
        <v>6620</v>
      </c>
      <c r="E69" s="44" t="s">
        <v>6621</v>
      </c>
      <c r="F69" s="27" t="s">
        <v>6622</v>
      </c>
      <c r="G69" s="43">
        <v>2020</v>
      </c>
      <c r="H69" s="43">
        <v>7</v>
      </c>
      <c r="I69" s="38"/>
    </row>
    <row r="70" spans="1:9">
      <c r="A70" s="58">
        <v>67</v>
      </c>
      <c r="B70" s="27">
        <v>85079773448</v>
      </c>
      <c r="C70" s="27" t="s">
        <v>790</v>
      </c>
      <c r="D70" s="44" t="s">
        <v>6623</v>
      </c>
      <c r="E70" s="44" t="s">
        <v>3397</v>
      </c>
      <c r="F70" s="27" t="s">
        <v>6624</v>
      </c>
      <c r="G70" s="43">
        <v>2020</v>
      </c>
      <c r="H70" s="43">
        <v>1</v>
      </c>
      <c r="I70" s="38"/>
    </row>
    <row r="71" spans="1:9" ht="28.8">
      <c r="A71" s="58">
        <v>68</v>
      </c>
      <c r="B71" s="27">
        <v>85125814316</v>
      </c>
      <c r="C71" s="27" t="s">
        <v>1230</v>
      </c>
      <c r="D71" s="44" t="s">
        <v>6625</v>
      </c>
      <c r="E71" s="44" t="s">
        <v>6626</v>
      </c>
      <c r="F71" s="27" t="s">
        <v>6627</v>
      </c>
      <c r="G71" s="43">
        <v>2020</v>
      </c>
      <c r="H71" s="43">
        <v>2</v>
      </c>
      <c r="I71" s="38"/>
    </row>
    <row r="72" spans="1:9" ht="28.8">
      <c r="A72" s="58">
        <v>69</v>
      </c>
      <c r="B72" s="27">
        <v>85086831650</v>
      </c>
      <c r="C72" s="27" t="s">
        <v>856</v>
      </c>
      <c r="D72" s="44" t="s">
        <v>6628</v>
      </c>
      <c r="E72" s="44" t="s">
        <v>6629</v>
      </c>
      <c r="F72" s="27" t="s">
        <v>6630</v>
      </c>
      <c r="G72" s="43">
        <v>2020</v>
      </c>
      <c r="H72" s="43">
        <v>1</v>
      </c>
      <c r="I72" s="38"/>
    </row>
    <row r="73" spans="1:9" ht="28.8">
      <c r="A73" s="58">
        <v>70</v>
      </c>
      <c r="B73" s="27">
        <v>85096616733</v>
      </c>
      <c r="C73" s="27" t="s">
        <v>1230</v>
      </c>
      <c r="D73" s="44" t="s">
        <v>6631</v>
      </c>
      <c r="E73" s="44" t="s">
        <v>6632</v>
      </c>
      <c r="F73" s="27" t="s">
        <v>6633</v>
      </c>
      <c r="G73" s="43">
        <v>2020</v>
      </c>
      <c r="H73" s="43">
        <v>6</v>
      </c>
      <c r="I73" s="38"/>
    </row>
    <row r="74" spans="1:9">
      <c r="A74" s="58">
        <v>71</v>
      </c>
      <c r="B74" s="27">
        <v>85079805063</v>
      </c>
      <c r="C74" s="27" t="s">
        <v>790</v>
      </c>
      <c r="D74" s="44" t="s">
        <v>3396</v>
      </c>
      <c r="E74" s="44" t="s">
        <v>3397</v>
      </c>
      <c r="F74" s="27" t="s">
        <v>6565</v>
      </c>
      <c r="G74" s="43">
        <v>2020</v>
      </c>
      <c r="H74" s="43">
        <v>0</v>
      </c>
      <c r="I74" s="38"/>
    </row>
    <row r="75" spans="1:9">
      <c r="A75" s="58">
        <v>72</v>
      </c>
      <c r="B75" s="27">
        <v>85084156290</v>
      </c>
      <c r="C75" s="27" t="s">
        <v>790</v>
      </c>
      <c r="D75" s="44" t="s">
        <v>6634</v>
      </c>
      <c r="E75" s="44" t="s">
        <v>1234</v>
      </c>
      <c r="F75" s="27" t="s">
        <v>6469</v>
      </c>
      <c r="G75" s="43">
        <v>2020</v>
      </c>
      <c r="H75" s="43">
        <v>2</v>
      </c>
      <c r="I75" s="38"/>
    </row>
    <row r="76" spans="1:9" ht="28.8">
      <c r="A76" s="58">
        <v>73</v>
      </c>
      <c r="B76" s="27">
        <v>85098461485</v>
      </c>
      <c r="C76" s="27" t="s">
        <v>1230</v>
      </c>
      <c r="D76" s="44" t="s">
        <v>6635</v>
      </c>
      <c r="E76" s="44" t="s">
        <v>6636</v>
      </c>
      <c r="F76" s="27" t="s">
        <v>6637</v>
      </c>
      <c r="G76" s="43">
        <v>2020</v>
      </c>
      <c r="H76" s="43">
        <v>0</v>
      </c>
      <c r="I76" s="38"/>
    </row>
    <row r="77" spans="1:9">
      <c r="A77" s="58">
        <v>74</v>
      </c>
      <c r="B77" s="27">
        <v>85086502382</v>
      </c>
      <c r="C77" s="27" t="s">
        <v>790</v>
      </c>
      <c r="D77" s="44" t="s">
        <v>6638</v>
      </c>
      <c r="E77" s="44" t="s">
        <v>2343</v>
      </c>
      <c r="F77" s="27" t="s">
        <v>6537</v>
      </c>
      <c r="G77" s="43">
        <v>2020</v>
      </c>
      <c r="H77" s="43">
        <v>0</v>
      </c>
      <c r="I77" s="38"/>
    </row>
    <row r="78" spans="1:9">
      <c r="A78" s="58">
        <v>75</v>
      </c>
      <c r="B78" s="27">
        <v>85084121956</v>
      </c>
      <c r="C78" s="27" t="s">
        <v>790</v>
      </c>
      <c r="D78" s="44" t="s">
        <v>6639</v>
      </c>
      <c r="E78" s="44" t="s">
        <v>1234</v>
      </c>
      <c r="F78" s="27" t="s">
        <v>6640</v>
      </c>
      <c r="G78" s="43">
        <v>2020</v>
      </c>
      <c r="H78" s="43">
        <v>2</v>
      </c>
      <c r="I78" s="38"/>
    </row>
    <row r="79" spans="1:9">
      <c r="A79" s="58">
        <v>76</v>
      </c>
      <c r="B79" s="27">
        <v>85084142740</v>
      </c>
      <c r="C79" s="27" t="s">
        <v>790</v>
      </c>
      <c r="D79" s="44" t="s">
        <v>6641</v>
      </c>
      <c r="E79" s="44" t="s">
        <v>1234</v>
      </c>
      <c r="F79" s="27" t="s">
        <v>6592</v>
      </c>
      <c r="G79" s="43">
        <v>2020</v>
      </c>
      <c r="H79" s="43">
        <v>1</v>
      </c>
      <c r="I79" s="38"/>
    </row>
    <row r="80" spans="1:9" ht="28.8">
      <c r="A80" s="58">
        <v>77</v>
      </c>
      <c r="B80" s="27">
        <v>85083343055</v>
      </c>
      <c r="C80" s="27" t="s">
        <v>816</v>
      </c>
      <c r="D80" s="44" t="s">
        <v>6642</v>
      </c>
      <c r="E80" s="44" t="s">
        <v>6643</v>
      </c>
      <c r="F80" s="27" t="s">
        <v>6644</v>
      </c>
      <c r="G80" s="43">
        <v>2020</v>
      </c>
      <c r="H80" s="43">
        <v>14</v>
      </c>
      <c r="I80" s="38"/>
    </row>
    <row r="81" spans="1:9" ht="28.8">
      <c r="A81" s="58">
        <v>78</v>
      </c>
      <c r="B81" s="27">
        <v>85096571766</v>
      </c>
      <c r="C81" s="27" t="s">
        <v>1230</v>
      </c>
      <c r="D81" s="44" t="s">
        <v>6645</v>
      </c>
      <c r="E81" s="44" t="s">
        <v>6632</v>
      </c>
      <c r="F81" s="27" t="s">
        <v>6633</v>
      </c>
      <c r="G81" s="43">
        <v>2020</v>
      </c>
      <c r="H81" s="43">
        <v>3</v>
      </c>
      <c r="I81" s="38"/>
    </row>
    <row r="82" spans="1:9" ht="28.8">
      <c r="A82" s="58">
        <v>79</v>
      </c>
      <c r="B82" s="27">
        <v>85090914332</v>
      </c>
      <c r="C82" s="27" t="s">
        <v>790</v>
      </c>
      <c r="D82" s="44" t="s">
        <v>6646</v>
      </c>
      <c r="E82" s="44" t="s">
        <v>6647</v>
      </c>
      <c r="F82" s="27" t="s">
        <v>6648</v>
      </c>
      <c r="G82" s="43">
        <v>2020</v>
      </c>
      <c r="H82" s="43">
        <v>0</v>
      </c>
      <c r="I82" s="38"/>
    </row>
    <row r="83" spans="1:9">
      <c r="A83" s="58">
        <v>80</v>
      </c>
      <c r="B83" s="27">
        <v>85102836374</v>
      </c>
      <c r="C83" s="27" t="s">
        <v>816</v>
      </c>
      <c r="D83" s="44" t="s">
        <v>6649</v>
      </c>
      <c r="E83" s="44" t="s">
        <v>2072</v>
      </c>
      <c r="F83" s="27" t="s">
        <v>6504</v>
      </c>
      <c r="G83" s="43">
        <v>2020</v>
      </c>
      <c r="H83" s="43">
        <v>3</v>
      </c>
      <c r="I83" s="38"/>
    </row>
    <row r="84" spans="1:9" ht="28.8">
      <c r="A84" s="58">
        <v>81</v>
      </c>
      <c r="B84" s="27">
        <v>85098457618</v>
      </c>
      <c r="C84" s="27" t="s">
        <v>1230</v>
      </c>
      <c r="D84" s="44" t="s">
        <v>6650</v>
      </c>
      <c r="E84" s="44" t="s">
        <v>6636</v>
      </c>
      <c r="F84" s="27" t="s">
        <v>6651</v>
      </c>
      <c r="G84" s="43">
        <v>2020</v>
      </c>
      <c r="H84" s="43">
        <v>0</v>
      </c>
      <c r="I84" s="38"/>
    </row>
    <row r="85" spans="1:9">
      <c r="A85" s="58">
        <v>82</v>
      </c>
      <c r="B85" s="27">
        <v>85098991678</v>
      </c>
      <c r="C85" s="27" t="s">
        <v>790</v>
      </c>
      <c r="D85" s="44" t="s">
        <v>3391</v>
      </c>
      <c r="E85" s="44" t="s">
        <v>6652</v>
      </c>
      <c r="F85" s="27" t="s">
        <v>6653</v>
      </c>
      <c r="G85" s="43">
        <v>2020</v>
      </c>
      <c r="H85" s="43">
        <v>1</v>
      </c>
      <c r="I85" s="38"/>
    </row>
    <row r="86" spans="1:9" ht="28.8">
      <c r="A86" s="58">
        <v>83</v>
      </c>
      <c r="B86" s="27">
        <v>85096879159</v>
      </c>
      <c r="C86" s="27" t="s">
        <v>1230</v>
      </c>
      <c r="D86" s="44" t="s">
        <v>6654</v>
      </c>
      <c r="E86" s="44" t="s">
        <v>6655</v>
      </c>
      <c r="F86" s="27" t="s">
        <v>6656</v>
      </c>
      <c r="G86" s="43">
        <v>2020</v>
      </c>
      <c r="H86" s="43">
        <v>0</v>
      </c>
      <c r="I86" s="38"/>
    </row>
    <row r="87" spans="1:9">
      <c r="A87" s="58">
        <v>84</v>
      </c>
      <c r="B87" s="27">
        <v>85105384865</v>
      </c>
      <c r="C87" s="27" t="s">
        <v>856</v>
      </c>
      <c r="D87" s="44" t="s">
        <v>6657</v>
      </c>
      <c r="E87" s="44" t="s">
        <v>6658</v>
      </c>
      <c r="F87" s="27" t="s">
        <v>6659</v>
      </c>
      <c r="G87" s="43">
        <v>2020</v>
      </c>
      <c r="H87" s="43">
        <v>1</v>
      </c>
      <c r="I87" s="38"/>
    </row>
    <row r="88" spans="1:9" ht="28.8">
      <c r="A88" s="58">
        <v>85</v>
      </c>
      <c r="B88" s="27">
        <v>85096662463</v>
      </c>
      <c r="C88" s="27" t="s">
        <v>1230</v>
      </c>
      <c r="D88" s="44" t="s">
        <v>6660</v>
      </c>
      <c r="E88" s="44" t="s">
        <v>6661</v>
      </c>
      <c r="F88" s="27" t="s">
        <v>6662</v>
      </c>
      <c r="G88" s="43">
        <v>2020</v>
      </c>
      <c r="H88" s="43">
        <v>5</v>
      </c>
      <c r="I88" s="38"/>
    </row>
    <row r="89" spans="1:9">
      <c r="A89" s="58">
        <v>86</v>
      </c>
      <c r="B89" s="27">
        <v>85096452446</v>
      </c>
      <c r="C89" s="27" t="s">
        <v>790</v>
      </c>
      <c r="D89" s="44" t="s">
        <v>6663</v>
      </c>
      <c r="E89" s="44" t="s">
        <v>3397</v>
      </c>
      <c r="F89" s="27" t="s">
        <v>6633</v>
      </c>
      <c r="G89" s="43">
        <v>2020</v>
      </c>
      <c r="H89" s="43">
        <v>2</v>
      </c>
      <c r="I89" s="38"/>
    </row>
    <row r="90" spans="1:9">
      <c r="A90" s="58">
        <v>87</v>
      </c>
      <c r="B90" s="27">
        <v>85086255417</v>
      </c>
      <c r="C90" s="27" t="s">
        <v>790</v>
      </c>
      <c r="D90" s="44" t="s">
        <v>6664</v>
      </c>
      <c r="E90" s="44" t="s">
        <v>6665</v>
      </c>
      <c r="F90" s="27" t="s">
        <v>6666</v>
      </c>
      <c r="G90" s="43">
        <v>2020</v>
      </c>
      <c r="H90" s="43">
        <v>0</v>
      </c>
      <c r="I90" s="38"/>
    </row>
    <row r="91" spans="1:9">
      <c r="A91" s="58">
        <v>88</v>
      </c>
      <c r="B91" s="27">
        <v>85084122122</v>
      </c>
      <c r="C91" s="27" t="s">
        <v>790</v>
      </c>
      <c r="D91" s="44" t="s">
        <v>6667</v>
      </c>
      <c r="E91" s="44" t="s">
        <v>1234</v>
      </c>
      <c r="F91" s="27" t="s">
        <v>6668</v>
      </c>
      <c r="G91" s="43">
        <v>2020</v>
      </c>
      <c r="H91" s="43">
        <v>0</v>
      </c>
      <c r="I91" s="38"/>
    </row>
    <row r="92" spans="1:9">
      <c r="A92" s="58">
        <v>89</v>
      </c>
      <c r="B92" s="27">
        <v>85098999782</v>
      </c>
      <c r="C92" s="27" t="s">
        <v>856</v>
      </c>
      <c r="D92" s="44" t="s">
        <v>6669</v>
      </c>
      <c r="E92" s="44" t="s">
        <v>6629</v>
      </c>
      <c r="F92" s="27" t="s">
        <v>6670</v>
      </c>
      <c r="G92" s="43">
        <v>2020</v>
      </c>
      <c r="H92" s="43">
        <v>4</v>
      </c>
      <c r="I92" s="38"/>
    </row>
    <row r="93" spans="1:9" ht="28.8">
      <c r="A93" s="58">
        <v>90</v>
      </c>
      <c r="B93" s="27">
        <v>85085959754</v>
      </c>
      <c r="C93" s="27" t="s">
        <v>856</v>
      </c>
      <c r="D93" s="44" t="s">
        <v>6671</v>
      </c>
      <c r="E93" s="44" t="s">
        <v>6672</v>
      </c>
      <c r="F93" s="27" t="s">
        <v>6673</v>
      </c>
      <c r="G93" s="43">
        <v>2020</v>
      </c>
      <c r="H93" s="43">
        <v>3</v>
      </c>
      <c r="I93" s="38"/>
    </row>
    <row r="94" spans="1:9">
      <c r="A94" s="58">
        <v>91</v>
      </c>
      <c r="B94" s="27">
        <v>85098966608</v>
      </c>
      <c r="C94" s="27" t="s">
        <v>790</v>
      </c>
      <c r="D94" s="44" t="s">
        <v>3392</v>
      </c>
      <c r="E94" s="44" t="s">
        <v>6652</v>
      </c>
      <c r="F94" s="27" t="s">
        <v>6674</v>
      </c>
      <c r="G94" s="43">
        <v>2020</v>
      </c>
      <c r="H94" s="43">
        <v>5</v>
      </c>
      <c r="I94" s="38"/>
    </row>
    <row r="95" spans="1:9" ht="28.8">
      <c r="A95" s="58">
        <v>92</v>
      </c>
      <c r="B95" s="27">
        <v>85088655307</v>
      </c>
      <c r="C95" s="27" t="s">
        <v>1230</v>
      </c>
      <c r="D95" s="44" t="s">
        <v>6675</v>
      </c>
      <c r="E95" s="44" t="s">
        <v>6676</v>
      </c>
      <c r="F95" s="27" t="s">
        <v>6551</v>
      </c>
      <c r="G95" s="43">
        <v>2020</v>
      </c>
      <c r="H95" s="43">
        <v>3</v>
      </c>
      <c r="I95" s="38"/>
    </row>
    <row r="96" spans="1:9" ht="28.8">
      <c r="A96" s="58">
        <v>93</v>
      </c>
      <c r="B96" s="27">
        <v>85091930398</v>
      </c>
      <c r="C96" s="27" t="s">
        <v>790</v>
      </c>
      <c r="D96" s="44" t="s">
        <v>6677</v>
      </c>
      <c r="E96" s="44" t="s">
        <v>1234</v>
      </c>
      <c r="F96" s="27" t="s">
        <v>6678</v>
      </c>
      <c r="G96" s="43">
        <v>2020</v>
      </c>
      <c r="H96" s="43">
        <v>1</v>
      </c>
      <c r="I96" s="38"/>
    </row>
    <row r="97" spans="1:9" ht="28.8">
      <c r="A97" s="58">
        <v>94</v>
      </c>
      <c r="B97" s="27">
        <v>85096839206</v>
      </c>
      <c r="C97" s="27" t="s">
        <v>1230</v>
      </c>
      <c r="D97" s="44" t="s">
        <v>6679</v>
      </c>
      <c r="E97" s="44" t="s">
        <v>6680</v>
      </c>
      <c r="F97" s="27" t="s">
        <v>6681</v>
      </c>
      <c r="G97" s="43">
        <v>2020</v>
      </c>
      <c r="H97" s="43">
        <v>8</v>
      </c>
      <c r="I97" s="38"/>
    </row>
    <row r="98" spans="1:9" ht="28.8">
      <c r="A98" s="58">
        <v>95</v>
      </c>
      <c r="B98" s="27">
        <v>85100496689</v>
      </c>
      <c r="C98" s="27" t="s">
        <v>1230</v>
      </c>
      <c r="D98" s="44" t="s">
        <v>6682</v>
      </c>
      <c r="E98" s="44" t="s">
        <v>6683</v>
      </c>
      <c r="F98" s="27" t="s">
        <v>6611</v>
      </c>
      <c r="G98" s="43">
        <v>2020</v>
      </c>
      <c r="H98" s="43">
        <v>2</v>
      </c>
      <c r="I98" s="38"/>
    </row>
    <row r="99" spans="1:9">
      <c r="A99" s="58">
        <v>96</v>
      </c>
      <c r="B99" s="27">
        <v>85080953985</v>
      </c>
      <c r="C99" s="27" t="s">
        <v>790</v>
      </c>
      <c r="D99" s="44" t="s">
        <v>6684</v>
      </c>
      <c r="E99" s="44" t="s">
        <v>6665</v>
      </c>
      <c r="F99" s="27" t="s">
        <v>6580</v>
      </c>
      <c r="G99" s="43">
        <v>2020</v>
      </c>
      <c r="H99" s="43">
        <v>0</v>
      </c>
      <c r="I99" s="38"/>
    </row>
    <row r="100" spans="1:9">
      <c r="A100" s="58">
        <v>97</v>
      </c>
      <c r="B100" s="27">
        <v>85091776215</v>
      </c>
      <c r="C100" s="27" t="s">
        <v>790</v>
      </c>
      <c r="D100" s="44" t="s">
        <v>3395</v>
      </c>
      <c r="E100" s="44" t="s">
        <v>2343</v>
      </c>
      <c r="F100" s="27" t="s">
        <v>6685</v>
      </c>
      <c r="G100" s="43">
        <v>2020</v>
      </c>
      <c r="H100" s="43">
        <v>2</v>
      </c>
      <c r="I100" s="38"/>
    </row>
    <row r="101" spans="1:9" ht="28.8">
      <c r="A101" s="58">
        <v>98</v>
      </c>
      <c r="B101" s="27">
        <v>85097072666</v>
      </c>
      <c r="C101" s="27" t="s">
        <v>856</v>
      </c>
      <c r="D101" s="44" t="s">
        <v>6686</v>
      </c>
      <c r="E101" s="44" t="s">
        <v>2364</v>
      </c>
      <c r="F101" s="27" t="s">
        <v>6504</v>
      </c>
      <c r="G101" s="43">
        <v>2020</v>
      </c>
      <c r="H101" s="43">
        <v>5</v>
      </c>
      <c r="I101" s="38"/>
    </row>
    <row r="102" spans="1:9" ht="28.8">
      <c r="A102" s="58">
        <v>99</v>
      </c>
      <c r="B102" s="27">
        <v>85096812179</v>
      </c>
      <c r="C102" s="27" t="s">
        <v>1230</v>
      </c>
      <c r="D102" s="44" t="s">
        <v>6687</v>
      </c>
      <c r="E102" s="44" t="s">
        <v>6688</v>
      </c>
      <c r="F102" s="27" t="s">
        <v>6689</v>
      </c>
      <c r="G102" s="43">
        <v>2020</v>
      </c>
      <c r="H102" s="43">
        <v>2</v>
      </c>
      <c r="I102" s="38"/>
    </row>
    <row r="103" spans="1:9">
      <c r="A103" s="58">
        <v>100</v>
      </c>
      <c r="B103" s="27">
        <v>85098942044</v>
      </c>
      <c r="C103" s="27" t="s">
        <v>790</v>
      </c>
      <c r="D103" s="44" t="s">
        <v>3393</v>
      </c>
      <c r="E103" s="44" t="s">
        <v>6652</v>
      </c>
      <c r="F103" s="27" t="s">
        <v>6690</v>
      </c>
      <c r="G103" s="43">
        <v>2020</v>
      </c>
      <c r="H103" s="43">
        <v>8</v>
      </c>
      <c r="I103" s="38"/>
    </row>
    <row r="104" spans="1:9">
      <c r="A104" s="58">
        <v>101</v>
      </c>
      <c r="B104" s="27">
        <v>85099680688</v>
      </c>
      <c r="C104" s="27" t="s">
        <v>1230</v>
      </c>
      <c r="D104" s="44" t="s">
        <v>3394</v>
      </c>
      <c r="E104" s="44" t="s">
        <v>6691</v>
      </c>
      <c r="F104" s="27" t="s">
        <v>6692</v>
      </c>
      <c r="G104" s="43">
        <v>2020</v>
      </c>
      <c r="H104" s="43">
        <v>2</v>
      </c>
      <c r="I104" s="38"/>
    </row>
    <row r="105" spans="1:9" ht="28.8">
      <c r="A105" s="58">
        <v>102</v>
      </c>
      <c r="B105" s="27">
        <v>85102205878</v>
      </c>
      <c r="C105" s="27" t="s">
        <v>1230</v>
      </c>
      <c r="D105" s="44" t="s">
        <v>6693</v>
      </c>
      <c r="E105" s="44" t="s">
        <v>6694</v>
      </c>
      <c r="F105" s="27" t="s">
        <v>6637</v>
      </c>
      <c r="G105" s="43">
        <v>2020</v>
      </c>
      <c r="H105" s="43">
        <v>3</v>
      </c>
      <c r="I105" s="38"/>
    </row>
    <row r="106" spans="1:9" ht="28.8">
      <c r="A106" s="58">
        <v>103</v>
      </c>
      <c r="B106" s="27">
        <v>85096828120</v>
      </c>
      <c r="C106" s="27" t="s">
        <v>1230</v>
      </c>
      <c r="D106" s="44" t="s">
        <v>6695</v>
      </c>
      <c r="E106" s="44" t="s">
        <v>6680</v>
      </c>
      <c r="F106" s="27" t="s">
        <v>6696</v>
      </c>
      <c r="G106" s="43">
        <v>2020</v>
      </c>
      <c r="H106" s="43">
        <v>6</v>
      </c>
      <c r="I106" s="38"/>
    </row>
    <row r="107" spans="1:9" ht="28.8">
      <c r="A107" s="58">
        <v>104</v>
      </c>
      <c r="B107" s="27">
        <v>85092002437</v>
      </c>
      <c r="C107" s="27" t="s">
        <v>1230</v>
      </c>
      <c r="D107" s="44" t="s">
        <v>6697</v>
      </c>
      <c r="E107" s="44" t="s">
        <v>6698</v>
      </c>
      <c r="F107" s="27" t="s">
        <v>6611</v>
      </c>
      <c r="G107" s="43">
        <v>2020</v>
      </c>
      <c r="H107" s="43">
        <v>5</v>
      </c>
      <c r="I107" s="38"/>
    </row>
    <row r="108" spans="1:9">
      <c r="A108" s="58">
        <v>105</v>
      </c>
      <c r="B108" s="27">
        <v>85099305336</v>
      </c>
      <c r="C108" s="27" t="s">
        <v>1230</v>
      </c>
      <c r="D108" s="44" t="s">
        <v>6699</v>
      </c>
      <c r="E108" s="44" t="s">
        <v>6700</v>
      </c>
      <c r="F108" s="27" t="s">
        <v>6701</v>
      </c>
      <c r="G108" s="43">
        <v>2020</v>
      </c>
      <c r="H108" s="43">
        <v>0</v>
      </c>
      <c r="I108" s="38"/>
    </row>
    <row r="109" spans="1:9">
      <c r="A109" s="58">
        <v>106</v>
      </c>
      <c r="B109" s="27">
        <v>85087069247</v>
      </c>
      <c r="C109" s="27" t="s">
        <v>704</v>
      </c>
      <c r="D109" s="44" t="s">
        <v>3381</v>
      </c>
      <c r="E109" s="44" t="s">
        <v>2797</v>
      </c>
      <c r="F109" s="27" t="s">
        <v>6458</v>
      </c>
      <c r="G109" s="43">
        <v>2020</v>
      </c>
      <c r="H109" s="43">
        <v>2</v>
      </c>
      <c r="I109" s="38"/>
    </row>
    <row r="110" spans="1:9">
      <c r="A110" s="58">
        <v>107</v>
      </c>
      <c r="B110" s="27">
        <v>85097044883</v>
      </c>
      <c r="C110" s="27" t="s">
        <v>856</v>
      </c>
      <c r="D110" s="44" t="s">
        <v>869</v>
      </c>
      <c r="E110" s="44" t="s">
        <v>2364</v>
      </c>
      <c r="F110" s="27" t="s">
        <v>6702</v>
      </c>
      <c r="G110" s="43">
        <v>2020</v>
      </c>
      <c r="H110" s="43">
        <v>1</v>
      </c>
      <c r="I110" s="38"/>
    </row>
    <row r="111" spans="1:9">
      <c r="A111" s="58">
        <v>108</v>
      </c>
      <c r="B111" s="27">
        <v>85074344807</v>
      </c>
      <c r="C111" s="27" t="s">
        <v>816</v>
      </c>
      <c r="D111" s="44" t="s">
        <v>3382</v>
      </c>
      <c r="E111" s="44" t="s">
        <v>3383</v>
      </c>
      <c r="F111" s="27" t="s">
        <v>6703</v>
      </c>
      <c r="G111" s="43">
        <v>2020</v>
      </c>
      <c r="H111" s="43">
        <v>5</v>
      </c>
      <c r="I111" s="38"/>
    </row>
    <row r="112" spans="1:9">
      <c r="A112" s="58">
        <v>109</v>
      </c>
      <c r="B112" s="27">
        <v>85080094952</v>
      </c>
      <c r="C112" s="27" t="s">
        <v>816</v>
      </c>
      <c r="D112" s="44" t="s">
        <v>6704</v>
      </c>
      <c r="E112" s="44" t="s">
        <v>3380</v>
      </c>
      <c r="F112" s="27" t="s">
        <v>6705</v>
      </c>
      <c r="G112" s="43">
        <v>2020</v>
      </c>
      <c r="H112" s="43">
        <v>52</v>
      </c>
      <c r="I112" s="38"/>
    </row>
    <row r="113" spans="1:9">
      <c r="A113" s="58">
        <v>110</v>
      </c>
      <c r="B113" s="27">
        <v>85096518288</v>
      </c>
      <c r="C113" s="27" t="s">
        <v>1230</v>
      </c>
      <c r="D113" s="44" t="s">
        <v>3369</v>
      </c>
      <c r="E113" s="44" t="s">
        <v>6706</v>
      </c>
      <c r="F113" s="27" t="s">
        <v>6707</v>
      </c>
      <c r="G113" s="43">
        <v>2020</v>
      </c>
      <c r="H113" s="43">
        <v>5</v>
      </c>
      <c r="I113" s="38"/>
    </row>
    <row r="114" spans="1:9">
      <c r="A114" s="58">
        <v>111</v>
      </c>
      <c r="B114" s="27">
        <v>85102016475</v>
      </c>
      <c r="C114" s="27" t="s">
        <v>856</v>
      </c>
      <c r="D114" s="44" t="s">
        <v>6708</v>
      </c>
      <c r="E114" s="44" t="s">
        <v>6672</v>
      </c>
      <c r="F114" s="27" t="s">
        <v>6637</v>
      </c>
      <c r="G114" s="43">
        <v>2020</v>
      </c>
      <c r="H114" s="43">
        <v>5</v>
      </c>
      <c r="I114" s="38"/>
    </row>
    <row r="115" spans="1:9" ht="28.8">
      <c r="A115" s="58">
        <v>112</v>
      </c>
      <c r="B115" s="27">
        <v>85100879790</v>
      </c>
      <c r="C115" s="27" t="s">
        <v>1230</v>
      </c>
      <c r="D115" s="44" t="s">
        <v>6709</v>
      </c>
      <c r="E115" s="44" t="s">
        <v>6710</v>
      </c>
      <c r="F115" s="27" t="s">
        <v>6537</v>
      </c>
      <c r="G115" s="43">
        <v>2020</v>
      </c>
      <c r="H115" s="43">
        <v>0</v>
      </c>
      <c r="I115" s="38"/>
    </row>
    <row r="116" spans="1:9" s="50" customFormat="1" ht="9" customHeight="1">
      <c r="A116" s="59"/>
      <c r="B116" s="49"/>
      <c r="C116" s="49"/>
      <c r="D116" s="78"/>
      <c r="E116" s="78"/>
      <c r="F116" s="49"/>
      <c r="G116" s="79"/>
      <c r="H116" s="79"/>
      <c r="I116" s="77"/>
    </row>
    <row r="117" spans="1:9">
      <c r="A117" s="58" t="s">
        <v>6711</v>
      </c>
      <c r="B117" s="27">
        <v>85122040477</v>
      </c>
      <c r="C117" s="27" t="s">
        <v>856</v>
      </c>
      <c r="D117" s="44" t="s">
        <v>6712</v>
      </c>
      <c r="E117" s="44" t="s">
        <v>3066</v>
      </c>
      <c r="F117" s="27" t="s">
        <v>6713</v>
      </c>
      <c r="G117" s="43">
        <v>2021</v>
      </c>
      <c r="H117" s="43">
        <v>3</v>
      </c>
      <c r="I117" s="38"/>
    </row>
    <row r="118" spans="1:9" ht="28.8">
      <c r="A118" s="58" t="s">
        <v>6714</v>
      </c>
      <c r="B118" s="27">
        <v>85124358200</v>
      </c>
      <c r="C118" s="27" t="s">
        <v>1230</v>
      </c>
      <c r="D118" s="44" t="s">
        <v>896</v>
      </c>
      <c r="E118" s="44" t="s">
        <v>6715</v>
      </c>
      <c r="F118" s="27" t="s">
        <v>6604</v>
      </c>
      <c r="G118" s="43">
        <v>2021</v>
      </c>
      <c r="H118" s="43">
        <v>0</v>
      </c>
      <c r="I118" s="38"/>
    </row>
    <row r="119" spans="1:9" ht="28.8">
      <c r="A119" s="58" t="s">
        <v>6716</v>
      </c>
      <c r="B119" s="27">
        <v>85118863051</v>
      </c>
      <c r="C119" s="27" t="s">
        <v>790</v>
      </c>
      <c r="D119" s="44" t="s">
        <v>1147</v>
      </c>
      <c r="E119" s="44" t="s">
        <v>2897</v>
      </c>
      <c r="F119" s="27" t="s">
        <v>6717</v>
      </c>
      <c r="G119" s="43">
        <v>2021</v>
      </c>
      <c r="H119" s="43">
        <v>0</v>
      </c>
      <c r="I119" s="38"/>
    </row>
    <row r="120" spans="1:9">
      <c r="A120" s="58" t="s">
        <v>6718</v>
      </c>
      <c r="B120" s="27">
        <v>85122952306</v>
      </c>
      <c r="C120" s="27" t="s">
        <v>790</v>
      </c>
      <c r="D120" s="44" t="s">
        <v>6719</v>
      </c>
      <c r="E120" s="44" t="s">
        <v>6652</v>
      </c>
      <c r="F120" s="27" t="s">
        <v>6653</v>
      </c>
      <c r="G120" s="43">
        <v>2021</v>
      </c>
      <c r="H120" s="43">
        <v>2</v>
      </c>
      <c r="I120" s="38"/>
    </row>
    <row r="121" spans="1:9" ht="28.8">
      <c r="A121" s="58" t="s">
        <v>6720</v>
      </c>
      <c r="B121" s="27">
        <v>85121142367</v>
      </c>
      <c r="C121" s="27" t="s">
        <v>1230</v>
      </c>
      <c r="D121" s="44" t="s">
        <v>6721</v>
      </c>
      <c r="E121" s="44" t="s">
        <v>6632</v>
      </c>
      <c r="F121" s="27" t="s">
        <v>6722</v>
      </c>
      <c r="G121" s="43">
        <v>2021</v>
      </c>
      <c r="H121" s="43">
        <v>0</v>
      </c>
      <c r="I121" s="38"/>
    </row>
    <row r="122" spans="1:9" ht="28.8">
      <c r="A122" s="58" t="s">
        <v>6723</v>
      </c>
      <c r="B122" s="27">
        <v>85111981636</v>
      </c>
      <c r="C122" s="27" t="s">
        <v>790</v>
      </c>
      <c r="D122" s="44" t="s">
        <v>6724</v>
      </c>
      <c r="E122" s="44" t="s">
        <v>3068</v>
      </c>
      <c r="F122" s="27" t="s">
        <v>6725</v>
      </c>
      <c r="G122" s="43">
        <v>2021</v>
      </c>
      <c r="H122" s="43">
        <v>1</v>
      </c>
      <c r="I122" s="38"/>
    </row>
    <row r="123" spans="1:9" ht="28.8">
      <c r="A123" s="58" t="s">
        <v>6726</v>
      </c>
      <c r="B123" s="27">
        <v>85123631599</v>
      </c>
      <c r="C123" s="27" t="s">
        <v>856</v>
      </c>
      <c r="D123" s="44" t="s">
        <v>826</v>
      </c>
      <c r="E123" s="44" t="s">
        <v>6727</v>
      </c>
      <c r="F123" s="27" t="s">
        <v>6728</v>
      </c>
      <c r="G123" s="43">
        <v>2021</v>
      </c>
      <c r="H123" s="43">
        <v>2</v>
      </c>
      <c r="I123" s="38"/>
    </row>
    <row r="124" spans="1:9">
      <c r="A124" s="58" t="s">
        <v>6729</v>
      </c>
      <c r="B124" s="27">
        <v>85141599791</v>
      </c>
      <c r="C124" s="27" t="s">
        <v>856</v>
      </c>
      <c r="D124" s="44" t="s">
        <v>6730</v>
      </c>
      <c r="E124" s="44" t="s">
        <v>6545</v>
      </c>
      <c r="F124" s="27" t="s">
        <v>6731</v>
      </c>
      <c r="G124" s="43">
        <v>2021</v>
      </c>
      <c r="H124" s="43">
        <v>2</v>
      </c>
      <c r="I124" s="38"/>
    </row>
    <row r="125" spans="1:9" ht="28.8">
      <c r="A125" s="58" t="s">
        <v>6732</v>
      </c>
      <c r="B125" s="27">
        <v>85118940088</v>
      </c>
      <c r="C125" s="27" t="s">
        <v>1230</v>
      </c>
      <c r="D125" s="44" t="s">
        <v>6733</v>
      </c>
      <c r="E125" s="44" t="s">
        <v>6734</v>
      </c>
      <c r="F125" s="27" t="s">
        <v>6735</v>
      </c>
      <c r="G125" s="43">
        <v>2021</v>
      </c>
      <c r="H125" s="43">
        <v>0</v>
      </c>
      <c r="I125" s="38"/>
    </row>
    <row r="126" spans="1:9">
      <c r="A126" s="58" t="s">
        <v>6736</v>
      </c>
      <c r="B126" s="27">
        <v>85118826516</v>
      </c>
      <c r="C126" s="27" t="s">
        <v>790</v>
      </c>
      <c r="D126" s="44" t="s">
        <v>1152</v>
      </c>
      <c r="E126" s="44" t="s">
        <v>2897</v>
      </c>
      <c r="F126" s="27" t="s">
        <v>6737</v>
      </c>
      <c r="G126" s="43">
        <v>2021</v>
      </c>
      <c r="H126" s="43">
        <v>0</v>
      </c>
      <c r="I126" s="38"/>
    </row>
    <row r="127" spans="1:9">
      <c r="A127" s="58" t="s">
        <v>6738</v>
      </c>
      <c r="B127" s="27">
        <v>85122913650</v>
      </c>
      <c r="C127" s="27" t="s">
        <v>790</v>
      </c>
      <c r="D127" s="44" t="s">
        <v>6739</v>
      </c>
      <c r="E127" s="44" t="s">
        <v>6652</v>
      </c>
      <c r="F127" s="27" t="s">
        <v>6740</v>
      </c>
      <c r="G127" s="43">
        <v>2021</v>
      </c>
      <c r="H127" s="43">
        <v>2</v>
      </c>
      <c r="I127" s="38"/>
    </row>
    <row r="128" spans="1:9">
      <c r="A128" s="58" t="s">
        <v>6741</v>
      </c>
      <c r="B128" s="27">
        <v>85112294437</v>
      </c>
      <c r="C128" s="27" t="s">
        <v>790</v>
      </c>
      <c r="D128" s="44" t="s">
        <v>6742</v>
      </c>
      <c r="E128" s="44" t="s">
        <v>2897</v>
      </c>
      <c r="F128" s="27" t="s">
        <v>6743</v>
      </c>
      <c r="G128" s="43">
        <v>2021</v>
      </c>
      <c r="H128" s="43">
        <v>4</v>
      </c>
      <c r="I128" s="38"/>
    </row>
    <row r="129" spans="1:9" ht="28.8">
      <c r="A129" s="58" t="s">
        <v>6744</v>
      </c>
      <c r="B129" s="27">
        <v>85106714585</v>
      </c>
      <c r="C129" s="27" t="s">
        <v>856</v>
      </c>
      <c r="D129" s="44" t="s">
        <v>6745</v>
      </c>
      <c r="E129" s="44" t="s">
        <v>6746</v>
      </c>
      <c r="F129" s="27" t="s">
        <v>6747</v>
      </c>
      <c r="G129" s="43">
        <v>2021</v>
      </c>
      <c r="H129" s="43">
        <v>3</v>
      </c>
      <c r="I129" s="38"/>
    </row>
    <row r="130" spans="1:9" ht="28.8">
      <c r="A130" s="58" t="s">
        <v>6748</v>
      </c>
      <c r="B130" s="27">
        <v>85128664741</v>
      </c>
      <c r="C130" s="27" t="s">
        <v>1230</v>
      </c>
      <c r="D130" s="44" t="s">
        <v>819</v>
      </c>
      <c r="E130" s="44" t="s">
        <v>6749</v>
      </c>
      <c r="F130" s="27" t="s">
        <v>6750</v>
      </c>
      <c r="G130" s="43">
        <v>2021</v>
      </c>
      <c r="H130" s="43">
        <v>0</v>
      </c>
      <c r="I130" s="38"/>
    </row>
    <row r="131" spans="1:9">
      <c r="A131" s="58" t="s">
        <v>6751</v>
      </c>
      <c r="B131" s="27">
        <v>85103881833</v>
      </c>
      <c r="C131" s="27" t="s">
        <v>790</v>
      </c>
      <c r="D131" s="44" t="s">
        <v>1092</v>
      </c>
      <c r="E131" s="44" t="s">
        <v>2343</v>
      </c>
      <c r="F131" s="27" t="s">
        <v>6752</v>
      </c>
      <c r="G131" s="43">
        <v>2021</v>
      </c>
      <c r="H131" s="43">
        <v>0</v>
      </c>
      <c r="I131" s="38"/>
    </row>
    <row r="132" spans="1:9">
      <c r="A132" s="58" t="s">
        <v>6753</v>
      </c>
      <c r="B132" s="27">
        <v>85113801971</v>
      </c>
      <c r="C132" s="27" t="s">
        <v>816</v>
      </c>
      <c r="D132" s="44" t="s">
        <v>6754</v>
      </c>
      <c r="E132" s="44" t="s">
        <v>6755</v>
      </c>
      <c r="F132" s="27" t="s">
        <v>6482</v>
      </c>
      <c r="G132" s="43">
        <v>2021</v>
      </c>
      <c r="H132" s="43">
        <v>2</v>
      </c>
      <c r="I132" s="38"/>
    </row>
    <row r="133" spans="1:9">
      <c r="A133" s="58" t="s">
        <v>6756</v>
      </c>
      <c r="B133" s="27">
        <v>85121502997</v>
      </c>
      <c r="C133" s="27" t="s">
        <v>790</v>
      </c>
      <c r="D133" s="44" t="s">
        <v>857</v>
      </c>
      <c r="E133" s="44" t="s">
        <v>6757</v>
      </c>
      <c r="F133" s="27" t="s">
        <v>6758</v>
      </c>
      <c r="G133" s="43">
        <v>2021</v>
      </c>
      <c r="H133" s="43">
        <v>2</v>
      </c>
      <c r="I133" s="38"/>
    </row>
    <row r="134" spans="1:9">
      <c r="A134" s="58" t="s">
        <v>6759</v>
      </c>
      <c r="B134" s="27">
        <v>85123749706</v>
      </c>
      <c r="C134" s="27" t="s">
        <v>704</v>
      </c>
      <c r="D134" s="44" t="s">
        <v>6760</v>
      </c>
      <c r="E134" s="44" t="s">
        <v>2813</v>
      </c>
      <c r="F134" s="27" t="s">
        <v>6761</v>
      </c>
      <c r="G134" s="43">
        <v>2021</v>
      </c>
      <c r="H134" s="43">
        <v>5</v>
      </c>
      <c r="I134" s="38"/>
    </row>
    <row r="135" spans="1:9">
      <c r="A135" s="58" t="s">
        <v>6762</v>
      </c>
      <c r="B135" s="27">
        <v>85123788227</v>
      </c>
      <c r="C135" s="27" t="s">
        <v>704</v>
      </c>
      <c r="D135" s="44" t="s">
        <v>3402</v>
      </c>
      <c r="E135" s="44" t="s">
        <v>2813</v>
      </c>
      <c r="F135" s="27" t="s">
        <v>6763</v>
      </c>
      <c r="G135" s="43">
        <v>2021</v>
      </c>
      <c r="H135" s="43">
        <v>16</v>
      </c>
      <c r="I135" s="38"/>
    </row>
    <row r="136" spans="1:9" ht="28.8">
      <c r="A136" s="58" t="s">
        <v>6764</v>
      </c>
      <c r="B136" s="27">
        <v>85100950391</v>
      </c>
      <c r="C136" s="27" t="s">
        <v>1230</v>
      </c>
      <c r="D136" s="44" t="s">
        <v>6765</v>
      </c>
      <c r="E136" s="44" t="s">
        <v>6766</v>
      </c>
      <c r="F136" s="27" t="s">
        <v>6551</v>
      </c>
      <c r="G136" s="43">
        <v>2021</v>
      </c>
      <c r="H136" s="43">
        <v>3</v>
      </c>
      <c r="I136" s="38"/>
    </row>
    <row r="137" spans="1:9" ht="28.8">
      <c r="A137" s="58" t="s">
        <v>6767</v>
      </c>
      <c r="B137" s="27">
        <v>85116157303</v>
      </c>
      <c r="C137" s="27" t="s">
        <v>1230</v>
      </c>
      <c r="D137" s="44" t="s">
        <v>6768</v>
      </c>
      <c r="E137" s="44" t="s">
        <v>6769</v>
      </c>
      <c r="F137" s="27" t="s">
        <v>6770</v>
      </c>
      <c r="G137" s="43">
        <v>2021</v>
      </c>
      <c r="H137" s="43">
        <v>1</v>
      </c>
      <c r="I137" s="38"/>
    </row>
    <row r="138" spans="1:9">
      <c r="A138" s="58" t="s">
        <v>6771</v>
      </c>
      <c r="B138" s="27">
        <v>85063104333</v>
      </c>
      <c r="C138" s="27" t="s">
        <v>816</v>
      </c>
      <c r="D138" s="44" t="s">
        <v>814</v>
      </c>
      <c r="E138" s="44" t="s">
        <v>6772</v>
      </c>
      <c r="F138" s="27" t="s">
        <v>6750</v>
      </c>
      <c r="G138" s="43">
        <v>2021</v>
      </c>
      <c r="H138" s="43">
        <v>4</v>
      </c>
      <c r="I138" s="38"/>
    </row>
    <row r="139" spans="1:9">
      <c r="A139" s="58" t="s">
        <v>6773</v>
      </c>
      <c r="B139" s="27">
        <v>85144977542</v>
      </c>
      <c r="C139" s="27" t="s">
        <v>1230</v>
      </c>
      <c r="D139" s="44" t="s">
        <v>6774</v>
      </c>
      <c r="E139" s="44" t="s">
        <v>6775</v>
      </c>
      <c r="F139" s="27" t="s">
        <v>6776</v>
      </c>
      <c r="G139" s="43">
        <v>2021</v>
      </c>
      <c r="H139" s="43">
        <v>0</v>
      </c>
      <c r="I139" s="38"/>
    </row>
    <row r="140" spans="1:9" ht="28.8">
      <c r="A140" s="58" t="s">
        <v>6777</v>
      </c>
      <c r="B140" s="27">
        <v>85124379875</v>
      </c>
      <c r="C140" s="27" t="s">
        <v>1230</v>
      </c>
      <c r="D140" s="44" t="s">
        <v>1221</v>
      </c>
      <c r="E140" s="44" t="s">
        <v>6778</v>
      </c>
      <c r="F140" s="27" t="s">
        <v>6779</v>
      </c>
      <c r="G140" s="43">
        <v>2021</v>
      </c>
      <c r="H140" s="43">
        <v>0</v>
      </c>
      <c r="I140" s="38"/>
    </row>
    <row r="141" spans="1:9">
      <c r="A141" s="58" t="s">
        <v>6780</v>
      </c>
      <c r="B141" s="27">
        <v>85119702906</v>
      </c>
      <c r="C141" s="27" t="s">
        <v>856</v>
      </c>
      <c r="D141" s="44" t="s">
        <v>6781</v>
      </c>
      <c r="E141" s="44" t="s">
        <v>6555</v>
      </c>
      <c r="F141" s="27" t="s">
        <v>6782</v>
      </c>
      <c r="G141" s="43">
        <v>2021</v>
      </c>
      <c r="H141" s="43">
        <v>7</v>
      </c>
      <c r="I141" s="38"/>
    </row>
    <row r="142" spans="1:9">
      <c r="A142" s="58" t="s">
        <v>6783</v>
      </c>
      <c r="B142" s="27">
        <v>85105865009</v>
      </c>
      <c r="C142" s="27" t="s">
        <v>704</v>
      </c>
      <c r="D142" s="44" t="s">
        <v>6784</v>
      </c>
      <c r="E142" s="44" t="s">
        <v>6785</v>
      </c>
      <c r="F142" s="27" t="s">
        <v>6786</v>
      </c>
      <c r="G142" s="43">
        <v>2021</v>
      </c>
      <c r="H142" s="43">
        <v>7</v>
      </c>
      <c r="I142" s="38"/>
    </row>
    <row r="143" spans="1:9">
      <c r="A143" s="58" t="s">
        <v>6787</v>
      </c>
      <c r="B143" s="27">
        <v>85102387196</v>
      </c>
      <c r="C143" s="27" t="s">
        <v>704</v>
      </c>
      <c r="D143" s="44" t="s">
        <v>6788</v>
      </c>
      <c r="E143" s="44" t="s">
        <v>6789</v>
      </c>
      <c r="F143" s="27" t="s">
        <v>6565</v>
      </c>
      <c r="G143" s="43">
        <v>2021</v>
      </c>
      <c r="H143" s="43">
        <v>5</v>
      </c>
      <c r="I143" s="38"/>
    </row>
    <row r="144" spans="1:9" ht="28.8">
      <c r="A144" s="58" t="s">
        <v>6790</v>
      </c>
      <c r="B144" s="27">
        <v>85099726413</v>
      </c>
      <c r="C144" s="27" t="s">
        <v>816</v>
      </c>
      <c r="D144" s="44" t="s">
        <v>6791</v>
      </c>
      <c r="E144" s="44" t="s">
        <v>2072</v>
      </c>
      <c r="F144" s="27" t="s">
        <v>6551</v>
      </c>
      <c r="G144" s="43">
        <v>2021</v>
      </c>
      <c r="H144" s="43">
        <v>4</v>
      </c>
      <c r="I144" s="38"/>
    </row>
    <row r="145" spans="1:9">
      <c r="A145" s="58" t="s">
        <v>6792</v>
      </c>
      <c r="B145" s="27">
        <v>85123799402</v>
      </c>
      <c r="C145" s="27" t="s">
        <v>704</v>
      </c>
      <c r="D145" s="44" t="s">
        <v>1875</v>
      </c>
      <c r="E145" s="44" t="s">
        <v>2813</v>
      </c>
      <c r="F145" s="27" t="s">
        <v>6793</v>
      </c>
      <c r="G145" s="43">
        <v>2021</v>
      </c>
      <c r="H145" s="43">
        <v>1</v>
      </c>
      <c r="I145" s="38"/>
    </row>
    <row r="146" spans="1:9">
      <c r="A146" s="58" t="s">
        <v>6794</v>
      </c>
      <c r="B146" s="27">
        <v>85102503647</v>
      </c>
      <c r="C146" s="27" t="s">
        <v>856</v>
      </c>
      <c r="D146" s="44" t="s">
        <v>810</v>
      </c>
      <c r="E146" s="44" t="s">
        <v>2031</v>
      </c>
      <c r="F146" s="27" t="s">
        <v>6537</v>
      </c>
      <c r="G146" s="43">
        <v>2021</v>
      </c>
      <c r="H146" s="43">
        <v>1</v>
      </c>
      <c r="I146" s="38"/>
    </row>
    <row r="147" spans="1:9" ht="28.8">
      <c r="A147" s="58" t="s">
        <v>6795</v>
      </c>
      <c r="B147" s="27">
        <v>85124667850</v>
      </c>
      <c r="C147" s="27" t="s">
        <v>1230</v>
      </c>
      <c r="D147" s="44" t="s">
        <v>1071</v>
      </c>
      <c r="E147" s="44" t="s">
        <v>6796</v>
      </c>
      <c r="F147" s="27" t="s">
        <v>6611</v>
      </c>
      <c r="G147" s="43">
        <v>2021</v>
      </c>
      <c r="H147" s="43">
        <v>2</v>
      </c>
      <c r="I147" s="38"/>
    </row>
    <row r="148" spans="1:9" ht="28.8">
      <c r="A148" s="58" t="s">
        <v>6797</v>
      </c>
      <c r="B148" s="27">
        <v>85124160431</v>
      </c>
      <c r="C148" s="27" t="s">
        <v>1230</v>
      </c>
      <c r="D148" s="44" t="s">
        <v>1216</v>
      </c>
      <c r="E148" s="44" t="s">
        <v>6798</v>
      </c>
      <c r="F148" s="27" t="s">
        <v>6779</v>
      </c>
      <c r="G148" s="43">
        <v>2021</v>
      </c>
      <c r="H148" s="43">
        <v>1</v>
      </c>
      <c r="I148" s="38"/>
    </row>
    <row r="149" spans="1:9" ht="28.8">
      <c r="A149" s="58" t="s">
        <v>6799</v>
      </c>
      <c r="B149" s="27">
        <v>85119500216</v>
      </c>
      <c r="C149" s="27" t="s">
        <v>704</v>
      </c>
      <c r="D149" s="44" t="s">
        <v>850</v>
      </c>
      <c r="E149" s="44" t="s">
        <v>2797</v>
      </c>
      <c r="F149" s="27" t="s">
        <v>6782</v>
      </c>
      <c r="G149" s="43">
        <v>2021</v>
      </c>
      <c r="H149" s="43">
        <v>2</v>
      </c>
      <c r="I149" s="38"/>
    </row>
    <row r="150" spans="1:9" ht="28.8">
      <c r="A150" s="58" t="s">
        <v>6800</v>
      </c>
      <c r="B150" s="27">
        <v>85114227610</v>
      </c>
      <c r="C150" s="27" t="s">
        <v>1230</v>
      </c>
      <c r="D150" s="44" t="s">
        <v>6801</v>
      </c>
      <c r="E150" s="44" t="s">
        <v>6632</v>
      </c>
      <c r="F150" s="27" t="s">
        <v>6633</v>
      </c>
      <c r="G150" s="43">
        <v>2021</v>
      </c>
      <c r="H150" s="43">
        <v>1</v>
      </c>
      <c r="I150" s="38"/>
    </row>
    <row r="151" spans="1:9" ht="28.8">
      <c r="A151" s="58" t="s">
        <v>6802</v>
      </c>
      <c r="B151" s="27">
        <v>85124341301</v>
      </c>
      <c r="C151" s="27" t="s">
        <v>1230</v>
      </c>
      <c r="D151" s="44" t="s">
        <v>655</v>
      </c>
      <c r="E151" s="44" t="s">
        <v>6715</v>
      </c>
      <c r="F151" s="27" t="s">
        <v>6465</v>
      </c>
      <c r="G151" s="43">
        <v>2021</v>
      </c>
      <c r="H151" s="43">
        <v>0</v>
      </c>
      <c r="I151" s="38"/>
    </row>
    <row r="152" spans="1:9" ht="28.8">
      <c r="A152" s="58" t="s">
        <v>6803</v>
      </c>
      <c r="B152" s="27">
        <v>85125770977</v>
      </c>
      <c r="C152" s="27" t="s">
        <v>1230</v>
      </c>
      <c r="D152" s="44" t="s">
        <v>926</v>
      </c>
      <c r="E152" s="44" t="s">
        <v>6804</v>
      </c>
      <c r="F152" s="27" t="s">
        <v>6707</v>
      </c>
      <c r="G152" s="43">
        <v>2021</v>
      </c>
      <c r="H152" s="43">
        <v>0</v>
      </c>
      <c r="I152" s="38"/>
    </row>
    <row r="153" spans="1:9">
      <c r="A153" s="58" t="s">
        <v>6805</v>
      </c>
      <c r="B153" s="27">
        <v>85123754636</v>
      </c>
      <c r="C153" s="27" t="s">
        <v>704</v>
      </c>
      <c r="D153" s="44" t="s">
        <v>1881</v>
      </c>
      <c r="E153" s="44" t="s">
        <v>2813</v>
      </c>
      <c r="F153" s="27" t="s">
        <v>6806</v>
      </c>
      <c r="G153" s="43">
        <v>2021</v>
      </c>
      <c r="H153" s="43">
        <v>0</v>
      </c>
      <c r="I153" s="38"/>
    </row>
    <row r="154" spans="1:9" ht="28.8">
      <c r="A154" s="58" t="s">
        <v>6807</v>
      </c>
      <c r="B154" s="27">
        <v>85119999889</v>
      </c>
      <c r="C154" s="27" t="s">
        <v>1230</v>
      </c>
      <c r="D154" s="44" t="s">
        <v>765</v>
      </c>
      <c r="E154" s="44" t="s">
        <v>6808</v>
      </c>
      <c r="F154" s="27" t="s">
        <v>6586</v>
      </c>
      <c r="G154" s="43">
        <v>2021</v>
      </c>
      <c r="H154" s="43">
        <v>1</v>
      </c>
      <c r="I154" s="38"/>
    </row>
    <row r="155" spans="1:9">
      <c r="A155" s="58" t="s">
        <v>6809</v>
      </c>
      <c r="B155" s="27">
        <v>85121286126</v>
      </c>
      <c r="C155" s="27" t="s">
        <v>704</v>
      </c>
      <c r="D155" s="44" t="s">
        <v>1055</v>
      </c>
      <c r="E155" s="44" t="s">
        <v>6810</v>
      </c>
      <c r="F155" s="27" t="s">
        <v>6540</v>
      </c>
      <c r="G155" s="43">
        <v>2021</v>
      </c>
      <c r="H155" s="43">
        <v>1</v>
      </c>
      <c r="I155" s="38"/>
    </row>
    <row r="156" spans="1:9" ht="28.8">
      <c r="A156" s="58" t="s">
        <v>6811</v>
      </c>
      <c r="B156" s="27">
        <v>85119951748</v>
      </c>
      <c r="C156" s="27" t="s">
        <v>1230</v>
      </c>
      <c r="D156" s="44" t="s">
        <v>1207</v>
      </c>
      <c r="E156" s="44" t="s">
        <v>6808</v>
      </c>
      <c r="F156" s="27" t="s">
        <v>6812</v>
      </c>
      <c r="G156" s="43">
        <v>2021</v>
      </c>
      <c r="H156" s="43">
        <v>1</v>
      </c>
      <c r="I156" s="38"/>
    </row>
    <row r="157" spans="1:9">
      <c r="A157" s="58" t="s">
        <v>6813</v>
      </c>
      <c r="B157" s="27">
        <v>85079815294</v>
      </c>
      <c r="C157" s="27" t="s">
        <v>816</v>
      </c>
      <c r="D157" s="44" t="s">
        <v>839</v>
      </c>
      <c r="E157" s="44" t="s">
        <v>6814</v>
      </c>
      <c r="F157" s="27" t="s">
        <v>6644</v>
      </c>
      <c r="G157" s="43">
        <v>2021</v>
      </c>
      <c r="H157" s="43">
        <v>3</v>
      </c>
      <c r="I157" s="38"/>
    </row>
    <row r="158" spans="1:9" ht="28.8">
      <c r="A158" s="58" t="s">
        <v>6815</v>
      </c>
      <c r="B158" s="27">
        <v>85114221197</v>
      </c>
      <c r="C158" s="27" t="s">
        <v>1230</v>
      </c>
      <c r="D158" s="44" t="s">
        <v>6816</v>
      </c>
      <c r="E158" s="44" t="s">
        <v>6632</v>
      </c>
      <c r="F158" s="27" t="s">
        <v>6633</v>
      </c>
      <c r="G158" s="43">
        <v>2021</v>
      </c>
      <c r="H158" s="43">
        <v>0</v>
      </c>
      <c r="I158" s="38"/>
    </row>
    <row r="159" spans="1:9" s="50" customFormat="1" ht="9" customHeight="1">
      <c r="A159" s="59"/>
      <c r="B159" s="49"/>
      <c r="C159" s="49"/>
      <c r="D159" s="78"/>
      <c r="E159" s="78"/>
      <c r="F159" s="49"/>
      <c r="G159" s="79"/>
      <c r="H159" s="79"/>
      <c r="I159" s="77"/>
    </row>
    <row r="160" spans="1:9" ht="28.8">
      <c r="A160" s="58" t="s">
        <v>6817</v>
      </c>
      <c r="B160" s="27">
        <v>85149398033</v>
      </c>
      <c r="C160" s="27" t="s">
        <v>704</v>
      </c>
      <c r="D160" s="44" t="s">
        <v>1413</v>
      </c>
      <c r="E160" s="44" t="s">
        <v>6818</v>
      </c>
      <c r="F160" s="27" t="s">
        <v>6586</v>
      </c>
      <c r="G160" s="43">
        <v>2022</v>
      </c>
      <c r="H160" s="43">
        <v>0</v>
      </c>
      <c r="I160" s="38"/>
    </row>
    <row r="161" spans="1:9" ht="28.8">
      <c r="A161" s="58" t="s">
        <v>6819</v>
      </c>
      <c r="B161" s="27">
        <v>85150469815</v>
      </c>
      <c r="C161" s="27" t="s">
        <v>1230</v>
      </c>
      <c r="D161" s="44" t="s">
        <v>6820</v>
      </c>
      <c r="E161" s="44" t="s">
        <v>6821</v>
      </c>
      <c r="F161" s="27" t="s">
        <v>6822</v>
      </c>
      <c r="G161" s="43">
        <v>2022</v>
      </c>
      <c r="H161" s="43">
        <v>0</v>
      </c>
      <c r="I161" s="38"/>
    </row>
    <row r="162" spans="1:9">
      <c r="A162" s="58" t="s">
        <v>6823</v>
      </c>
      <c r="B162" s="27">
        <v>85145454618</v>
      </c>
      <c r="C162" s="27" t="s">
        <v>790</v>
      </c>
      <c r="D162" s="44" t="s">
        <v>6824</v>
      </c>
      <c r="E162" s="44" t="s">
        <v>1234</v>
      </c>
      <c r="F162" s="27" t="s">
        <v>6578</v>
      </c>
      <c r="G162" s="43">
        <v>2022</v>
      </c>
      <c r="H162" s="43">
        <v>0</v>
      </c>
      <c r="I162" s="38"/>
    </row>
    <row r="163" spans="1:9" ht="28.8">
      <c r="A163" s="58" t="s">
        <v>6825</v>
      </c>
      <c r="B163" s="27">
        <v>85147440939</v>
      </c>
      <c r="C163" s="27" t="s">
        <v>1230</v>
      </c>
      <c r="D163" s="44" t="s">
        <v>6826</v>
      </c>
      <c r="E163" s="44" t="s">
        <v>6827</v>
      </c>
      <c r="F163" s="27" t="s">
        <v>6828</v>
      </c>
      <c r="G163" s="43">
        <v>2022</v>
      </c>
      <c r="H163" s="43">
        <v>1</v>
      </c>
      <c r="I163" s="38"/>
    </row>
    <row r="164" spans="1:9" ht="28.8">
      <c r="A164" s="58" t="s">
        <v>6829</v>
      </c>
      <c r="B164" s="27">
        <v>85126788384</v>
      </c>
      <c r="C164" s="27" t="s">
        <v>704</v>
      </c>
      <c r="D164" s="44" t="s">
        <v>6830</v>
      </c>
      <c r="E164" s="44" t="s">
        <v>2781</v>
      </c>
      <c r="F164" s="27" t="s">
        <v>6831</v>
      </c>
      <c r="G164" s="43">
        <v>2022</v>
      </c>
      <c r="H164" s="43">
        <v>2</v>
      </c>
      <c r="I164" s="38"/>
    </row>
    <row r="165" spans="1:9">
      <c r="A165" s="58" t="s">
        <v>6832</v>
      </c>
      <c r="B165" s="27">
        <v>85137691717</v>
      </c>
      <c r="C165" s="27" t="s">
        <v>704</v>
      </c>
      <c r="D165" s="44" t="s">
        <v>6833</v>
      </c>
      <c r="E165" s="44" t="s">
        <v>6542</v>
      </c>
      <c r="F165" s="27" t="s">
        <v>6834</v>
      </c>
      <c r="G165" s="43">
        <v>2022</v>
      </c>
      <c r="H165" s="43">
        <v>2</v>
      </c>
      <c r="I165" s="38"/>
    </row>
    <row r="166" spans="1:9">
      <c r="A166" s="58" t="s">
        <v>6835</v>
      </c>
      <c r="B166" s="27">
        <v>85126115178</v>
      </c>
      <c r="C166" s="27" t="s">
        <v>704</v>
      </c>
      <c r="D166" s="44" t="s">
        <v>6836</v>
      </c>
      <c r="E166" s="44" t="s">
        <v>2797</v>
      </c>
      <c r="F166" s="27" t="s">
        <v>6837</v>
      </c>
      <c r="G166" s="43">
        <v>2022</v>
      </c>
      <c r="H166" s="43">
        <v>0</v>
      </c>
      <c r="I166" s="38"/>
    </row>
    <row r="167" spans="1:9" ht="28.8">
      <c r="A167" s="58" t="s">
        <v>6838</v>
      </c>
      <c r="B167" s="27">
        <v>85146967246</v>
      </c>
      <c r="C167" s="27" t="s">
        <v>1230</v>
      </c>
      <c r="D167" s="44" t="s">
        <v>3429</v>
      </c>
      <c r="E167" s="44" t="s">
        <v>3430</v>
      </c>
      <c r="F167" s="27" t="s">
        <v>6465</v>
      </c>
      <c r="G167" s="43">
        <v>2022</v>
      </c>
      <c r="H167" s="43">
        <v>0</v>
      </c>
      <c r="I167" s="38"/>
    </row>
    <row r="168" spans="1:9" ht="28.8">
      <c r="A168" s="58" t="s">
        <v>6839</v>
      </c>
      <c r="B168" s="27">
        <v>85147091701</v>
      </c>
      <c r="C168" s="27" t="s">
        <v>1230</v>
      </c>
      <c r="D168" s="44" t="s">
        <v>6840</v>
      </c>
      <c r="E168" s="44" t="s">
        <v>6841</v>
      </c>
      <c r="F168" s="27" t="s">
        <v>6685</v>
      </c>
      <c r="G168" s="43">
        <v>2022</v>
      </c>
      <c r="H168" s="43">
        <v>0</v>
      </c>
      <c r="I168" s="38"/>
    </row>
    <row r="169" spans="1:9" ht="28.8">
      <c r="A169" s="58" t="s">
        <v>6842</v>
      </c>
      <c r="B169" s="27">
        <v>85124252095</v>
      </c>
      <c r="C169" s="27" t="s">
        <v>856</v>
      </c>
      <c r="D169" s="44" t="s">
        <v>6843</v>
      </c>
      <c r="E169" s="44" t="s">
        <v>6629</v>
      </c>
      <c r="F169" s="27" t="s">
        <v>6844</v>
      </c>
      <c r="G169" s="43">
        <v>2022</v>
      </c>
      <c r="H169" s="43">
        <v>7</v>
      </c>
      <c r="I169" s="38"/>
    </row>
    <row r="170" spans="1:9" ht="28.8">
      <c r="A170" s="58" t="s">
        <v>6845</v>
      </c>
      <c r="B170" s="27">
        <v>85139649596</v>
      </c>
      <c r="C170" s="27" t="s">
        <v>1230</v>
      </c>
      <c r="D170" s="44" t="s">
        <v>6846</v>
      </c>
      <c r="E170" s="44" t="s">
        <v>6847</v>
      </c>
      <c r="F170" s="27" t="s">
        <v>6848</v>
      </c>
      <c r="G170" s="43">
        <v>2022</v>
      </c>
      <c r="H170" s="43">
        <v>4</v>
      </c>
      <c r="I170" s="38"/>
    </row>
    <row r="171" spans="1:9">
      <c r="A171" s="58" t="s">
        <v>6849</v>
      </c>
      <c r="B171" s="27">
        <v>85144732982</v>
      </c>
      <c r="C171" s="27" t="s">
        <v>704</v>
      </c>
      <c r="D171" s="44" t="s">
        <v>1997</v>
      </c>
      <c r="E171" s="44" t="s">
        <v>6818</v>
      </c>
      <c r="F171" s="27" t="s">
        <v>6850</v>
      </c>
      <c r="G171" s="43">
        <v>2022</v>
      </c>
      <c r="H171" s="43">
        <v>1</v>
      </c>
      <c r="I171" s="38"/>
    </row>
    <row r="172" spans="1:9" ht="28.8">
      <c r="A172" s="58" t="s">
        <v>6851</v>
      </c>
      <c r="B172" s="27">
        <v>85146438160</v>
      </c>
      <c r="C172" s="27" t="s">
        <v>1230</v>
      </c>
      <c r="D172" s="44" t="s">
        <v>1537</v>
      </c>
      <c r="E172" s="44" t="s">
        <v>6852</v>
      </c>
      <c r="F172" s="27" t="s">
        <v>6562</v>
      </c>
      <c r="G172" s="43">
        <v>2022</v>
      </c>
      <c r="H172" s="43">
        <v>1</v>
      </c>
      <c r="I172" s="38"/>
    </row>
    <row r="173" spans="1:9">
      <c r="A173" s="58" t="s">
        <v>6853</v>
      </c>
      <c r="B173" s="27">
        <v>85136802951</v>
      </c>
      <c r="C173" s="27" t="s">
        <v>790</v>
      </c>
      <c r="D173" s="44" t="s">
        <v>6854</v>
      </c>
      <c r="E173" s="44" t="s">
        <v>1234</v>
      </c>
      <c r="F173" s="27" t="s">
        <v>6855</v>
      </c>
      <c r="G173" s="43">
        <v>2022</v>
      </c>
      <c r="H173" s="43">
        <v>0</v>
      </c>
      <c r="I173" s="38"/>
    </row>
    <row r="174" spans="1:9" ht="28.8">
      <c r="A174" s="58" t="s">
        <v>6856</v>
      </c>
      <c r="B174" s="27">
        <v>85138744119</v>
      </c>
      <c r="C174" s="27" t="s">
        <v>1230</v>
      </c>
      <c r="D174" s="44" t="s">
        <v>6857</v>
      </c>
      <c r="E174" s="44" t="s">
        <v>6858</v>
      </c>
      <c r="F174" s="27" t="s">
        <v>6859</v>
      </c>
      <c r="G174" s="43">
        <v>2022</v>
      </c>
      <c r="H174" s="43">
        <v>0</v>
      </c>
      <c r="I174" s="38"/>
    </row>
    <row r="175" spans="1:9">
      <c r="A175" s="58" t="s">
        <v>6860</v>
      </c>
      <c r="B175" s="27">
        <v>85134342712</v>
      </c>
      <c r="C175" s="27" t="s">
        <v>790</v>
      </c>
      <c r="D175" s="44" t="s">
        <v>6861</v>
      </c>
      <c r="E175" s="44" t="s">
        <v>3405</v>
      </c>
      <c r="F175" s="27" t="s">
        <v>6862</v>
      </c>
      <c r="G175" s="43">
        <v>2022</v>
      </c>
      <c r="H175" s="43">
        <v>2</v>
      </c>
      <c r="I175" s="38"/>
    </row>
    <row r="176" spans="1:9" ht="28.8">
      <c r="A176" s="58" t="s">
        <v>6863</v>
      </c>
      <c r="B176" s="27">
        <v>85137672402</v>
      </c>
      <c r="C176" s="27" t="s">
        <v>704</v>
      </c>
      <c r="D176" s="44" t="s">
        <v>6864</v>
      </c>
      <c r="E176" s="44" t="s">
        <v>2115</v>
      </c>
      <c r="F176" s="27" t="s">
        <v>6782</v>
      </c>
      <c r="G176" s="43">
        <v>2022</v>
      </c>
      <c r="H176" s="43">
        <v>3</v>
      </c>
      <c r="I176" s="38"/>
    </row>
    <row r="177" spans="1:9" ht="28.8">
      <c r="A177" s="58" t="s">
        <v>6865</v>
      </c>
      <c r="B177" s="27">
        <v>85144597966</v>
      </c>
      <c r="C177" s="27" t="s">
        <v>704</v>
      </c>
      <c r="D177" s="44" t="s">
        <v>1819</v>
      </c>
      <c r="E177" s="44" t="s">
        <v>1957</v>
      </c>
      <c r="F177" s="27" t="s">
        <v>6633</v>
      </c>
      <c r="G177" s="43">
        <v>2022</v>
      </c>
      <c r="H177" s="43">
        <v>0</v>
      </c>
      <c r="I177" s="38"/>
    </row>
    <row r="178" spans="1:9" ht="28.8">
      <c r="A178" s="58" t="s">
        <v>6866</v>
      </c>
      <c r="B178" s="27">
        <v>85145354620</v>
      </c>
      <c r="C178" s="27" t="s">
        <v>1230</v>
      </c>
      <c r="D178" s="44" t="s">
        <v>1327</v>
      </c>
      <c r="E178" s="44" t="s">
        <v>6867</v>
      </c>
      <c r="F178" s="27" t="s">
        <v>6465</v>
      </c>
      <c r="G178" s="43">
        <v>2022</v>
      </c>
      <c r="H178" s="43">
        <v>0</v>
      </c>
      <c r="I178" s="38"/>
    </row>
    <row r="179" spans="1:9">
      <c r="A179" s="58" t="s">
        <v>6868</v>
      </c>
      <c r="B179" s="27">
        <v>85144091623</v>
      </c>
      <c r="C179" s="27" t="s">
        <v>790</v>
      </c>
      <c r="D179" s="44" t="s">
        <v>6869</v>
      </c>
      <c r="E179" s="44" t="s">
        <v>1234</v>
      </c>
      <c r="F179" s="27" t="s">
        <v>6870</v>
      </c>
      <c r="G179" s="43">
        <v>2022</v>
      </c>
      <c r="H179" s="43">
        <v>0</v>
      </c>
      <c r="I179" s="38"/>
    </row>
    <row r="180" spans="1:9">
      <c r="A180" s="58" t="s">
        <v>6871</v>
      </c>
      <c r="B180" s="27">
        <v>85140894590</v>
      </c>
      <c r="C180" s="27" t="s">
        <v>704</v>
      </c>
      <c r="D180" s="44" t="s">
        <v>1583</v>
      </c>
      <c r="E180" s="44" t="s">
        <v>2535</v>
      </c>
      <c r="F180" s="27" t="s">
        <v>6862</v>
      </c>
      <c r="G180" s="43">
        <v>2022</v>
      </c>
      <c r="H180" s="43">
        <v>1</v>
      </c>
      <c r="I180" s="38"/>
    </row>
    <row r="181" spans="1:9" ht="28.8">
      <c r="A181" s="58" t="s">
        <v>6872</v>
      </c>
      <c r="B181" s="27">
        <v>85139649286</v>
      </c>
      <c r="C181" s="27" t="s">
        <v>1230</v>
      </c>
      <c r="D181" s="44" t="s">
        <v>1937</v>
      </c>
      <c r="E181" s="44" t="s">
        <v>6847</v>
      </c>
      <c r="F181" s="27" t="s">
        <v>6873</v>
      </c>
      <c r="G181" s="43">
        <v>2022</v>
      </c>
      <c r="H181" s="43">
        <v>0</v>
      </c>
      <c r="I181" s="38"/>
    </row>
    <row r="182" spans="1:9" ht="28.8">
      <c r="A182" s="58" t="s">
        <v>6874</v>
      </c>
      <c r="B182" s="27">
        <v>85137900235</v>
      </c>
      <c r="C182" s="27" t="s">
        <v>1230</v>
      </c>
      <c r="D182" s="44" t="s">
        <v>1994</v>
      </c>
      <c r="E182" s="44" t="s">
        <v>6875</v>
      </c>
      <c r="F182" s="27" t="s">
        <v>6876</v>
      </c>
      <c r="G182" s="43">
        <v>2022</v>
      </c>
      <c r="H182" s="43">
        <v>2</v>
      </c>
      <c r="I182" s="38"/>
    </row>
    <row r="183" spans="1:9">
      <c r="A183" s="58" t="s">
        <v>6877</v>
      </c>
      <c r="B183" s="27">
        <v>85117712916</v>
      </c>
      <c r="C183" s="27" t="s">
        <v>816</v>
      </c>
      <c r="D183" s="44" t="s">
        <v>1530</v>
      </c>
      <c r="E183" s="44" t="s">
        <v>6435</v>
      </c>
      <c r="F183" s="27" t="s">
        <v>6644</v>
      </c>
      <c r="G183" s="43">
        <v>2022</v>
      </c>
      <c r="H183" s="43">
        <v>2</v>
      </c>
      <c r="I183" s="38"/>
    </row>
    <row r="184" spans="1:9">
      <c r="A184" s="58" t="s">
        <v>6878</v>
      </c>
      <c r="B184" s="27">
        <v>85131591683</v>
      </c>
      <c r="C184" s="27" t="s">
        <v>816</v>
      </c>
      <c r="D184" s="44" t="s">
        <v>1672</v>
      </c>
      <c r="E184" s="44" t="s">
        <v>6879</v>
      </c>
      <c r="F184" s="27" t="s">
        <v>6855</v>
      </c>
      <c r="G184" s="43">
        <v>2022</v>
      </c>
      <c r="H184" s="43">
        <v>0</v>
      </c>
      <c r="I184" s="38"/>
    </row>
    <row r="185" spans="1:9" ht="28.8">
      <c r="A185" s="58" t="s">
        <v>6880</v>
      </c>
      <c r="B185" s="27">
        <v>85138704813</v>
      </c>
      <c r="C185" s="27" t="s">
        <v>1230</v>
      </c>
      <c r="D185" s="44" t="s">
        <v>6881</v>
      </c>
      <c r="E185" s="44" t="s">
        <v>6882</v>
      </c>
      <c r="F185" s="27" t="s">
        <v>6828</v>
      </c>
      <c r="G185" s="43">
        <v>2022</v>
      </c>
      <c r="H185" s="43">
        <v>4</v>
      </c>
      <c r="I185" s="38"/>
    </row>
    <row r="186" spans="1:9">
      <c r="A186" s="58" t="s">
        <v>6883</v>
      </c>
      <c r="B186" s="27">
        <v>85139831873</v>
      </c>
      <c r="C186" s="27" t="s">
        <v>816</v>
      </c>
      <c r="D186" s="44" t="s">
        <v>1431</v>
      </c>
      <c r="E186" s="44" t="s">
        <v>2072</v>
      </c>
      <c r="F186" s="27" t="s">
        <v>6884</v>
      </c>
      <c r="G186" s="43">
        <v>2022</v>
      </c>
      <c r="H186" s="43">
        <v>0</v>
      </c>
      <c r="I186" s="38"/>
    </row>
    <row r="187" spans="1:9">
      <c r="A187" s="58" t="s">
        <v>6885</v>
      </c>
      <c r="B187" s="27">
        <v>85134347174</v>
      </c>
      <c r="C187" s="27" t="s">
        <v>790</v>
      </c>
      <c r="D187" s="44" t="s">
        <v>1547</v>
      </c>
      <c r="E187" s="44" t="s">
        <v>3405</v>
      </c>
      <c r="F187" s="27" t="s">
        <v>6886</v>
      </c>
      <c r="G187" s="43">
        <v>2022</v>
      </c>
      <c r="H187" s="43">
        <v>0</v>
      </c>
      <c r="I187" s="38"/>
    </row>
    <row r="188" spans="1:9">
      <c r="A188" s="58" t="s">
        <v>6887</v>
      </c>
      <c r="B188" s="27">
        <v>85145449342</v>
      </c>
      <c r="C188" s="27" t="s">
        <v>790</v>
      </c>
      <c r="D188" s="44" t="s">
        <v>1815</v>
      </c>
      <c r="E188" s="44" t="s">
        <v>1234</v>
      </c>
      <c r="F188" s="27" t="s">
        <v>6888</v>
      </c>
      <c r="G188" s="43">
        <v>2022</v>
      </c>
      <c r="H188" s="43">
        <v>0</v>
      </c>
      <c r="I188" s="38"/>
    </row>
    <row r="189" spans="1:9" ht="28.8">
      <c r="A189" s="58" t="s">
        <v>6889</v>
      </c>
      <c r="B189" s="27">
        <v>85150441432</v>
      </c>
      <c r="C189" s="27" t="s">
        <v>1230</v>
      </c>
      <c r="D189" s="44" t="s">
        <v>6890</v>
      </c>
      <c r="E189" s="44" t="s">
        <v>6821</v>
      </c>
      <c r="F189" s="27" t="s">
        <v>6828</v>
      </c>
      <c r="G189" s="43">
        <v>2022</v>
      </c>
      <c r="H189" s="43">
        <v>1</v>
      </c>
      <c r="I189" s="38"/>
    </row>
    <row r="190" spans="1:9">
      <c r="A190" s="58" t="s">
        <v>6891</v>
      </c>
      <c r="B190" s="27">
        <v>85145457236</v>
      </c>
      <c r="C190" s="27" t="s">
        <v>790</v>
      </c>
      <c r="D190" s="44" t="s">
        <v>1488</v>
      </c>
      <c r="E190" s="44" t="s">
        <v>1234</v>
      </c>
      <c r="F190" s="27" t="s">
        <v>6892</v>
      </c>
      <c r="G190" s="43">
        <v>2022</v>
      </c>
      <c r="H190" s="43">
        <v>2</v>
      </c>
      <c r="I190" s="38"/>
    </row>
    <row r="191" spans="1:9">
      <c r="A191" s="58" t="s">
        <v>6893</v>
      </c>
      <c r="B191" s="27">
        <v>85137274741</v>
      </c>
      <c r="C191" s="27" t="s">
        <v>704</v>
      </c>
      <c r="D191" s="44" t="s">
        <v>1585</v>
      </c>
      <c r="E191" s="44" t="s">
        <v>2115</v>
      </c>
      <c r="F191" s="27" t="s">
        <v>6862</v>
      </c>
      <c r="G191" s="43">
        <v>2022</v>
      </c>
      <c r="H191" s="43">
        <v>2</v>
      </c>
      <c r="I191" s="38"/>
    </row>
    <row r="192" spans="1:9" ht="28.8">
      <c r="A192" s="58" t="s">
        <v>6894</v>
      </c>
      <c r="B192" s="27">
        <v>85139622268</v>
      </c>
      <c r="C192" s="27" t="s">
        <v>1230</v>
      </c>
      <c r="D192" s="44" t="s">
        <v>1912</v>
      </c>
      <c r="E192" s="44" t="s">
        <v>6847</v>
      </c>
      <c r="F192" s="27" t="s">
        <v>6895</v>
      </c>
      <c r="G192" s="43">
        <v>2022</v>
      </c>
      <c r="H192" s="43">
        <v>0</v>
      </c>
      <c r="I192" s="38"/>
    </row>
    <row r="193" spans="1:9">
      <c r="A193" s="58" t="s">
        <v>6896</v>
      </c>
      <c r="B193" s="27">
        <v>85143255601</v>
      </c>
      <c r="C193" s="27" t="s">
        <v>790</v>
      </c>
      <c r="D193" s="44" t="s">
        <v>1391</v>
      </c>
      <c r="E193" s="44" t="s">
        <v>6652</v>
      </c>
      <c r="F193" s="27" t="s">
        <v>6740</v>
      </c>
      <c r="G193" s="43">
        <v>2022</v>
      </c>
      <c r="H193" s="43">
        <v>0</v>
      </c>
      <c r="I193" s="38"/>
    </row>
    <row r="194" spans="1:9" ht="28.8">
      <c r="A194" s="58" t="s">
        <v>6897</v>
      </c>
      <c r="B194" s="27">
        <v>85162005312</v>
      </c>
      <c r="C194" s="27" t="s">
        <v>1230</v>
      </c>
      <c r="D194" s="44" t="s">
        <v>1528</v>
      </c>
      <c r="E194" s="44" t="s">
        <v>6898</v>
      </c>
      <c r="F194" s="27" t="s">
        <v>6899</v>
      </c>
      <c r="G194" s="43">
        <v>2022</v>
      </c>
      <c r="H194" s="43">
        <v>0</v>
      </c>
      <c r="I194" s="38"/>
    </row>
    <row r="195" spans="1:9" ht="28.8">
      <c r="A195" s="58" t="s">
        <v>6900</v>
      </c>
      <c r="B195" s="27">
        <v>85146704283</v>
      </c>
      <c r="C195" s="27" t="s">
        <v>1230</v>
      </c>
      <c r="D195" s="44" t="s">
        <v>1611</v>
      </c>
      <c r="E195" s="44" t="s">
        <v>6901</v>
      </c>
      <c r="F195" s="27" t="s">
        <v>6902</v>
      </c>
      <c r="G195" s="43">
        <v>2022</v>
      </c>
      <c r="H195" s="43">
        <v>0</v>
      </c>
      <c r="I195" s="38"/>
    </row>
    <row r="196" spans="1:9">
      <c r="A196" s="58" t="s">
        <v>6903</v>
      </c>
      <c r="B196" s="27">
        <v>85137247167</v>
      </c>
      <c r="C196" s="27" t="s">
        <v>856</v>
      </c>
      <c r="D196" s="44" t="s">
        <v>6904</v>
      </c>
      <c r="E196" s="44" t="s">
        <v>2361</v>
      </c>
      <c r="F196" s="27" t="s">
        <v>6828</v>
      </c>
      <c r="G196" s="43">
        <v>2022</v>
      </c>
      <c r="H196" s="43">
        <v>2</v>
      </c>
      <c r="I196" s="38"/>
    </row>
    <row r="197" spans="1:9">
      <c r="A197" s="58" t="s">
        <v>6905</v>
      </c>
      <c r="B197" s="27">
        <v>85128394459</v>
      </c>
      <c r="C197" s="27" t="s">
        <v>816</v>
      </c>
      <c r="D197" s="44" t="s">
        <v>1424</v>
      </c>
      <c r="E197" s="44" t="s">
        <v>6906</v>
      </c>
      <c r="F197" s="27" t="s">
        <v>6907</v>
      </c>
      <c r="G197" s="43">
        <v>2022</v>
      </c>
      <c r="H197" s="43">
        <v>23</v>
      </c>
      <c r="I197" s="38"/>
    </row>
    <row r="198" spans="1:9">
      <c r="A198" s="58" t="s">
        <v>6908</v>
      </c>
      <c r="B198" s="27">
        <v>85130046696</v>
      </c>
      <c r="C198" s="27" t="s">
        <v>704</v>
      </c>
      <c r="D198" s="44" t="s">
        <v>1561</v>
      </c>
      <c r="E198" s="44" t="s">
        <v>2797</v>
      </c>
      <c r="F198" s="27" t="s">
        <v>6782</v>
      </c>
      <c r="G198" s="43">
        <v>2022</v>
      </c>
      <c r="H198" s="43">
        <v>4</v>
      </c>
      <c r="I198" s="38"/>
    </row>
    <row r="199" spans="1:9" ht="28.8">
      <c r="A199" s="58" t="s">
        <v>6909</v>
      </c>
      <c r="B199" s="27">
        <v>85137882943</v>
      </c>
      <c r="C199" s="27" t="s">
        <v>1230</v>
      </c>
      <c r="D199" s="44" t="s">
        <v>1250</v>
      </c>
      <c r="E199" s="44" t="s">
        <v>6875</v>
      </c>
      <c r="F199" s="27" t="s">
        <v>6578</v>
      </c>
      <c r="G199" s="43">
        <v>2022</v>
      </c>
      <c r="H199" s="43">
        <v>1</v>
      </c>
      <c r="I199" s="38"/>
    </row>
    <row r="200" spans="1:9" ht="28.8">
      <c r="A200" s="58" t="s">
        <v>6910</v>
      </c>
      <c r="B200" s="27">
        <v>85149509031</v>
      </c>
      <c r="C200" s="27" t="s">
        <v>1230</v>
      </c>
      <c r="D200" s="44" t="s">
        <v>6911</v>
      </c>
      <c r="E200" s="44" t="s">
        <v>6912</v>
      </c>
      <c r="F200" s="27" t="s">
        <v>6828</v>
      </c>
      <c r="G200" s="43">
        <v>2022</v>
      </c>
      <c r="H200" s="43">
        <v>0</v>
      </c>
      <c r="I200" s="38"/>
    </row>
    <row r="201" spans="1:9" ht="28.8">
      <c r="A201" s="58" t="s">
        <v>6913</v>
      </c>
      <c r="B201" s="27">
        <v>85142824777</v>
      </c>
      <c r="C201" s="27" t="s">
        <v>816</v>
      </c>
      <c r="D201" s="44" t="s">
        <v>6914</v>
      </c>
      <c r="E201" s="44" t="s">
        <v>2103</v>
      </c>
      <c r="F201" s="27" t="s">
        <v>6514</v>
      </c>
      <c r="G201" s="43">
        <v>2022</v>
      </c>
      <c r="H201" s="43">
        <v>2</v>
      </c>
      <c r="I201" s="38"/>
    </row>
    <row r="202" spans="1:9" ht="28.8">
      <c r="A202" s="58" t="s">
        <v>6915</v>
      </c>
      <c r="B202" s="27">
        <v>85146704098</v>
      </c>
      <c r="C202" s="27" t="s">
        <v>1230</v>
      </c>
      <c r="D202" s="44" t="s">
        <v>1788</v>
      </c>
      <c r="E202" s="44" t="s">
        <v>6901</v>
      </c>
      <c r="F202" s="27" t="s">
        <v>6916</v>
      </c>
      <c r="G202" s="43">
        <v>2022</v>
      </c>
      <c r="H202" s="43">
        <v>0</v>
      </c>
      <c r="I202" s="38"/>
    </row>
    <row r="203" spans="1:9" ht="28.8">
      <c r="A203" s="58" t="s">
        <v>6917</v>
      </c>
      <c r="B203" s="27">
        <v>85135874250</v>
      </c>
      <c r="C203" s="27" t="s">
        <v>816</v>
      </c>
      <c r="D203" s="44" t="s">
        <v>6918</v>
      </c>
      <c r="E203" s="44" t="s">
        <v>6919</v>
      </c>
      <c r="F203" s="27" t="s">
        <v>6725</v>
      </c>
      <c r="G203" s="43">
        <v>2022</v>
      </c>
      <c r="H203" s="43">
        <v>3</v>
      </c>
      <c r="I203" s="38"/>
    </row>
    <row r="204" spans="1:9">
      <c r="A204" s="58" t="s">
        <v>6920</v>
      </c>
      <c r="B204" s="27">
        <v>85151274244</v>
      </c>
      <c r="C204" s="27" t="s">
        <v>856</v>
      </c>
      <c r="D204" s="44" t="s">
        <v>1315</v>
      </c>
      <c r="E204" s="44" t="s">
        <v>1316</v>
      </c>
      <c r="F204" s="27" t="s">
        <v>6465</v>
      </c>
      <c r="G204" s="43">
        <v>2022</v>
      </c>
      <c r="H204" s="43">
        <v>1</v>
      </c>
      <c r="I204" s="38"/>
    </row>
    <row r="205" spans="1:9">
      <c r="A205" s="58" t="s">
        <v>6921</v>
      </c>
      <c r="B205" s="27">
        <v>85134339596</v>
      </c>
      <c r="C205" s="27" t="s">
        <v>790</v>
      </c>
      <c r="D205" s="44" t="s">
        <v>1525</v>
      </c>
      <c r="E205" s="44" t="s">
        <v>3405</v>
      </c>
      <c r="F205" s="27" t="s">
        <v>6922</v>
      </c>
      <c r="G205" s="43">
        <v>2022</v>
      </c>
      <c r="H205" s="43">
        <v>0</v>
      </c>
      <c r="I205" s="38"/>
    </row>
    <row r="206" spans="1:9" ht="28.8">
      <c r="A206" s="58" t="s">
        <v>6923</v>
      </c>
      <c r="B206" s="27">
        <v>85147093936</v>
      </c>
      <c r="C206" s="27" t="s">
        <v>1230</v>
      </c>
      <c r="D206" s="44" t="s">
        <v>6924</v>
      </c>
      <c r="E206" s="44" t="s">
        <v>6841</v>
      </c>
      <c r="F206" s="27" t="s">
        <v>6925</v>
      </c>
      <c r="G206" s="43">
        <v>2022</v>
      </c>
      <c r="H206" s="43">
        <v>0</v>
      </c>
      <c r="I206" s="38"/>
    </row>
    <row r="207" spans="1:9" ht="28.8">
      <c r="A207" s="58" t="s">
        <v>6926</v>
      </c>
      <c r="B207" s="27">
        <v>85147325669</v>
      </c>
      <c r="C207" s="27" t="s">
        <v>1230</v>
      </c>
      <c r="D207" s="44" t="s">
        <v>6927</v>
      </c>
      <c r="E207" s="44" t="s">
        <v>6928</v>
      </c>
      <c r="F207" s="27" t="s">
        <v>6929</v>
      </c>
      <c r="G207" s="43">
        <v>2022</v>
      </c>
      <c r="H207" s="43">
        <v>0</v>
      </c>
      <c r="I207" s="38"/>
    </row>
    <row r="208" spans="1:9">
      <c r="A208" s="58" t="s">
        <v>6930</v>
      </c>
      <c r="B208" s="27">
        <v>85146694705</v>
      </c>
      <c r="C208" s="27" t="s">
        <v>1230</v>
      </c>
      <c r="D208" s="44" t="s">
        <v>1417</v>
      </c>
      <c r="E208" s="44" t="s">
        <v>6931</v>
      </c>
      <c r="F208" s="27" t="s">
        <v>6537</v>
      </c>
      <c r="G208" s="43">
        <v>2022</v>
      </c>
      <c r="H208" s="43">
        <v>1</v>
      </c>
      <c r="I208" s="38"/>
    </row>
    <row r="209" spans="1:9" ht="28.8">
      <c r="A209" s="58" t="s">
        <v>6932</v>
      </c>
      <c r="B209" s="27">
        <v>85123553318</v>
      </c>
      <c r="C209" s="27" t="s">
        <v>704</v>
      </c>
      <c r="D209" s="44" t="s">
        <v>6933</v>
      </c>
      <c r="E209" s="44" t="s">
        <v>2797</v>
      </c>
      <c r="F209" s="27" t="s">
        <v>6782</v>
      </c>
      <c r="G209" s="43">
        <v>2022</v>
      </c>
      <c r="H209" s="43">
        <v>1</v>
      </c>
      <c r="I209" s="38"/>
    </row>
    <row r="210" spans="1:9">
      <c r="A210" s="58" t="s">
        <v>6934</v>
      </c>
      <c r="B210" s="27">
        <v>85113287621</v>
      </c>
      <c r="C210" s="27" t="s">
        <v>816</v>
      </c>
      <c r="D210" s="44" t="s">
        <v>1038</v>
      </c>
      <c r="E210" s="44" t="s">
        <v>6772</v>
      </c>
      <c r="F210" s="27" t="s">
        <v>6743</v>
      </c>
      <c r="G210" s="43">
        <v>2022</v>
      </c>
      <c r="H210" s="43">
        <v>9</v>
      </c>
      <c r="I210" s="38"/>
    </row>
    <row r="211" spans="1:9" ht="28.8">
      <c r="A211" s="58" t="s">
        <v>6935</v>
      </c>
      <c r="B211" s="27">
        <v>85148854683</v>
      </c>
      <c r="C211" s="27" t="s">
        <v>1230</v>
      </c>
      <c r="D211" s="44" t="s">
        <v>6936</v>
      </c>
      <c r="E211" s="44" t="s">
        <v>6937</v>
      </c>
      <c r="F211" s="27" t="s">
        <v>6828</v>
      </c>
      <c r="G211" s="43">
        <v>2022</v>
      </c>
      <c r="H211" s="43">
        <v>1</v>
      </c>
      <c r="I211" s="38"/>
    </row>
    <row r="212" spans="1:9">
      <c r="A212" s="58" t="s">
        <v>6938</v>
      </c>
      <c r="B212" s="27">
        <v>85139063145</v>
      </c>
      <c r="C212" s="27" t="s">
        <v>704</v>
      </c>
      <c r="D212" s="44" t="s">
        <v>1476</v>
      </c>
      <c r="E212" s="44" t="s">
        <v>2781</v>
      </c>
      <c r="F212" s="27" t="s">
        <v>6514</v>
      </c>
      <c r="G212" s="43">
        <v>2022</v>
      </c>
      <c r="H212" s="43">
        <v>1</v>
      </c>
      <c r="I212" s="38"/>
    </row>
    <row r="213" spans="1:9" ht="28.8">
      <c r="A213" s="58" t="s">
        <v>6939</v>
      </c>
      <c r="B213" s="27">
        <v>85146699501</v>
      </c>
      <c r="C213" s="27" t="s">
        <v>1230</v>
      </c>
      <c r="D213" s="44" t="s">
        <v>1793</v>
      </c>
      <c r="E213" s="44" t="s">
        <v>6901</v>
      </c>
      <c r="F213" s="27" t="s">
        <v>6916</v>
      </c>
      <c r="G213" s="43">
        <v>2022</v>
      </c>
      <c r="H213" s="43">
        <v>0</v>
      </c>
      <c r="I213" s="38"/>
    </row>
    <row r="214" spans="1:9" ht="28.8">
      <c r="A214" s="58" t="s">
        <v>6940</v>
      </c>
      <c r="B214" s="27">
        <v>85133463346</v>
      </c>
      <c r="C214" s="27" t="s">
        <v>1230</v>
      </c>
      <c r="D214" s="44" t="s">
        <v>1892</v>
      </c>
      <c r="E214" s="44" t="s">
        <v>6941</v>
      </c>
      <c r="F214" s="27" t="s">
        <v>6689</v>
      </c>
      <c r="G214" s="43">
        <v>2022</v>
      </c>
      <c r="H214" s="43">
        <v>2</v>
      </c>
      <c r="I214" s="38"/>
    </row>
    <row r="215" spans="1:9" ht="28.8">
      <c r="A215" s="58" t="s">
        <v>6942</v>
      </c>
      <c r="B215" s="27">
        <v>85148236937</v>
      </c>
      <c r="C215" s="27" t="s">
        <v>1230</v>
      </c>
      <c r="D215" s="44" t="s">
        <v>1344</v>
      </c>
      <c r="E215" s="44" t="s">
        <v>6943</v>
      </c>
      <c r="F215" s="27" t="s">
        <v>6944</v>
      </c>
      <c r="G215" s="43">
        <v>2022</v>
      </c>
      <c r="H215" s="43">
        <v>0</v>
      </c>
      <c r="I215" s="38"/>
    </row>
    <row r="216" spans="1:9" ht="28.8">
      <c r="A216" s="58" t="s">
        <v>6945</v>
      </c>
      <c r="B216" s="27">
        <v>85148220715</v>
      </c>
      <c r="C216" s="27" t="s">
        <v>1230</v>
      </c>
      <c r="D216" s="44" t="s">
        <v>6946</v>
      </c>
      <c r="E216" s="44" t="s">
        <v>6943</v>
      </c>
      <c r="F216" s="27" t="s">
        <v>6947</v>
      </c>
      <c r="G216" s="43">
        <v>2022</v>
      </c>
      <c r="H216" s="43">
        <v>0</v>
      </c>
      <c r="I216" s="38"/>
    </row>
    <row r="217" spans="1:9" ht="28.8">
      <c r="A217" s="58" t="s">
        <v>6948</v>
      </c>
      <c r="B217" s="27">
        <v>85139640189</v>
      </c>
      <c r="C217" s="27" t="s">
        <v>1230</v>
      </c>
      <c r="D217" s="44" t="s">
        <v>1591</v>
      </c>
      <c r="E217" s="44" t="s">
        <v>6847</v>
      </c>
      <c r="F217" s="27" t="s">
        <v>6949</v>
      </c>
      <c r="G217" s="43">
        <v>2022</v>
      </c>
      <c r="H217" s="43">
        <v>1</v>
      </c>
      <c r="I217" s="38"/>
    </row>
    <row r="218" spans="1:9" ht="28.8">
      <c r="A218" s="58" t="s">
        <v>6950</v>
      </c>
      <c r="B218" s="27">
        <v>85133563334</v>
      </c>
      <c r="C218" s="27" t="s">
        <v>704</v>
      </c>
      <c r="D218" s="44" t="s">
        <v>6951</v>
      </c>
      <c r="E218" s="44" t="s">
        <v>6952</v>
      </c>
      <c r="F218" s="27" t="s">
        <v>6482</v>
      </c>
      <c r="G218" s="43">
        <v>2022</v>
      </c>
      <c r="H218" s="43">
        <v>3</v>
      </c>
      <c r="I218" s="38"/>
    </row>
    <row r="219" spans="1:9" s="50" customFormat="1" ht="10.5" customHeight="1">
      <c r="A219" s="61"/>
      <c r="B219" s="45"/>
      <c r="C219" s="45"/>
      <c r="D219" s="60"/>
      <c r="E219" s="60"/>
      <c r="F219" s="45"/>
      <c r="G219" s="61"/>
      <c r="H219" s="61"/>
    </row>
    <row r="220" spans="1:9">
      <c r="A220" s="527">
        <v>214</v>
      </c>
      <c r="B220" s="157">
        <v>85170235258</v>
      </c>
      <c r="C220" s="157" t="s">
        <v>856</v>
      </c>
      <c r="D220" s="158" t="s">
        <v>2348</v>
      </c>
      <c r="E220" s="158" t="s">
        <v>2349</v>
      </c>
      <c r="F220" s="157" t="s">
        <v>6537</v>
      </c>
      <c r="G220" s="527">
        <v>2023</v>
      </c>
      <c r="H220" s="527">
        <v>0</v>
      </c>
    </row>
    <row r="221" spans="1:9" ht="28.8">
      <c r="A221" s="527">
        <v>215</v>
      </c>
      <c r="B221" s="157">
        <v>85152905698</v>
      </c>
      <c r="C221" s="157" t="s">
        <v>790</v>
      </c>
      <c r="D221" s="158" t="s">
        <v>6953</v>
      </c>
      <c r="E221" s="158" t="s">
        <v>6954</v>
      </c>
      <c r="F221" s="157" t="s">
        <v>6955</v>
      </c>
      <c r="G221" s="527">
        <v>2023</v>
      </c>
      <c r="H221" s="527">
        <v>0</v>
      </c>
    </row>
    <row r="222" spans="1:9">
      <c r="A222" s="527">
        <v>216</v>
      </c>
      <c r="B222" s="157">
        <v>85161401523</v>
      </c>
      <c r="C222" s="157" t="s">
        <v>790</v>
      </c>
      <c r="D222" s="158" t="s">
        <v>6956</v>
      </c>
      <c r="E222" s="158" t="s">
        <v>1234</v>
      </c>
      <c r="F222" s="157" t="s">
        <v>6870</v>
      </c>
      <c r="G222" s="527">
        <v>2023</v>
      </c>
      <c r="H222" s="527">
        <v>1</v>
      </c>
    </row>
    <row r="223" spans="1:9" ht="28.8">
      <c r="A223" s="527">
        <v>217</v>
      </c>
      <c r="B223" s="157">
        <v>85173605810</v>
      </c>
      <c r="C223" s="157" t="s">
        <v>1230</v>
      </c>
      <c r="D223" s="158" t="s">
        <v>2531</v>
      </c>
      <c r="E223" s="158" t="s">
        <v>6957</v>
      </c>
      <c r="F223" s="157" t="s">
        <v>6786</v>
      </c>
      <c r="G223" s="527">
        <v>2023</v>
      </c>
      <c r="H223" s="527">
        <v>0</v>
      </c>
    </row>
    <row r="224" spans="1:9" s="1368" customFormat="1" ht="28.8">
      <c r="A224" s="1365">
        <v>218</v>
      </c>
      <c r="B224" s="1366">
        <v>85149053697</v>
      </c>
      <c r="C224" s="1366" t="s">
        <v>816</v>
      </c>
      <c r="D224" s="1367" t="s">
        <v>2540</v>
      </c>
      <c r="E224" s="1367" t="s">
        <v>2118</v>
      </c>
      <c r="F224" s="1366" t="s">
        <v>6504</v>
      </c>
      <c r="G224" s="1365">
        <v>2023</v>
      </c>
      <c r="H224" s="1365">
        <v>0</v>
      </c>
    </row>
    <row r="225" spans="1:8">
      <c r="A225" s="527">
        <v>219</v>
      </c>
      <c r="B225" s="157">
        <v>85160609937</v>
      </c>
      <c r="C225" s="157" t="s">
        <v>790</v>
      </c>
      <c r="D225" s="158" t="s">
        <v>2370</v>
      </c>
      <c r="E225" s="158" t="s">
        <v>1234</v>
      </c>
      <c r="F225" s="157" t="s">
        <v>6958</v>
      </c>
      <c r="G225" s="527">
        <v>2023</v>
      </c>
      <c r="H225" s="527">
        <v>1</v>
      </c>
    </row>
    <row r="226" spans="1:8">
      <c r="A226" s="527">
        <v>220</v>
      </c>
      <c r="B226" s="157">
        <v>85177613432</v>
      </c>
      <c r="C226" s="157" t="s">
        <v>1230</v>
      </c>
      <c r="D226" s="158" t="s">
        <v>6959</v>
      </c>
      <c r="E226" s="158" t="s">
        <v>2897</v>
      </c>
      <c r="F226" s="157" t="s">
        <v>6960</v>
      </c>
      <c r="G226" s="527">
        <v>2023</v>
      </c>
      <c r="H226" s="527">
        <v>0</v>
      </c>
    </row>
    <row r="227" spans="1:8" ht="28.8">
      <c r="A227" s="527">
        <v>221</v>
      </c>
      <c r="B227" s="157">
        <v>85171182846</v>
      </c>
      <c r="C227" s="157" t="s">
        <v>1230</v>
      </c>
      <c r="D227" s="158" t="s">
        <v>2356</v>
      </c>
      <c r="E227" s="158" t="s">
        <v>2354</v>
      </c>
      <c r="F227" s="157" t="s">
        <v>6961</v>
      </c>
      <c r="G227" s="527">
        <v>2023</v>
      </c>
      <c r="H227" s="527">
        <v>0</v>
      </c>
    </row>
    <row r="228" spans="1:8">
      <c r="A228" s="527">
        <v>222</v>
      </c>
      <c r="B228" s="157">
        <v>85160007031</v>
      </c>
      <c r="C228" s="157" t="s">
        <v>856</v>
      </c>
      <c r="D228" s="158" t="s">
        <v>2371</v>
      </c>
      <c r="E228" s="158" t="s">
        <v>2372</v>
      </c>
      <c r="F228" s="157" t="s">
        <v>6707</v>
      </c>
      <c r="G228" s="527">
        <v>2023</v>
      </c>
      <c r="H228" s="527">
        <v>0</v>
      </c>
    </row>
    <row r="229" spans="1:8">
      <c r="A229" s="527">
        <v>223</v>
      </c>
      <c r="B229" s="157">
        <v>85164366660</v>
      </c>
      <c r="C229" s="157" t="s">
        <v>704</v>
      </c>
      <c r="D229" s="158" t="s">
        <v>2807</v>
      </c>
      <c r="E229" s="158" t="s">
        <v>2781</v>
      </c>
      <c r="F229" s="157" t="s">
        <v>6962</v>
      </c>
      <c r="G229" s="527">
        <v>2023</v>
      </c>
      <c r="H229" s="527">
        <v>0</v>
      </c>
    </row>
    <row r="230" spans="1:8">
      <c r="A230" s="527">
        <v>224</v>
      </c>
      <c r="B230" s="157">
        <v>85141585419</v>
      </c>
      <c r="C230" s="157" t="s">
        <v>816</v>
      </c>
      <c r="D230" s="158" t="s">
        <v>1846</v>
      </c>
      <c r="E230" s="158" t="s">
        <v>2374</v>
      </c>
      <c r="F230" s="157" t="s">
        <v>6963</v>
      </c>
      <c r="G230" s="527">
        <v>2023</v>
      </c>
      <c r="H230" s="527">
        <v>0</v>
      </c>
    </row>
    <row r="231" spans="1:8">
      <c r="A231" s="527">
        <v>225</v>
      </c>
      <c r="B231" s="157">
        <v>85170686294</v>
      </c>
      <c r="C231" s="157" t="s">
        <v>704</v>
      </c>
      <c r="D231" s="158" t="s">
        <v>2363</v>
      </c>
      <c r="E231" s="158" t="s">
        <v>2364</v>
      </c>
      <c r="F231" s="157" t="s">
        <v>6964</v>
      </c>
      <c r="G231" s="527">
        <v>2023</v>
      </c>
      <c r="H231" s="527">
        <v>0</v>
      </c>
    </row>
    <row r="232" spans="1:8">
      <c r="A232" s="527">
        <v>226</v>
      </c>
      <c r="B232" s="157">
        <v>85151979620</v>
      </c>
      <c r="C232" s="157" t="s">
        <v>704</v>
      </c>
      <c r="D232" s="158" t="s">
        <v>6965</v>
      </c>
      <c r="E232" s="158" t="s">
        <v>2115</v>
      </c>
      <c r="F232" s="157" t="s">
        <v>6782</v>
      </c>
      <c r="G232" s="527">
        <v>2023</v>
      </c>
      <c r="H232" s="527">
        <v>0</v>
      </c>
    </row>
    <row r="233" spans="1:8" ht="28.8">
      <c r="A233" s="527">
        <v>227</v>
      </c>
      <c r="B233" s="157">
        <v>85169478574</v>
      </c>
      <c r="C233" s="157" t="s">
        <v>1230</v>
      </c>
      <c r="D233" s="158" t="s">
        <v>2350</v>
      </c>
      <c r="E233" s="158" t="s">
        <v>2351</v>
      </c>
      <c r="F233" s="157" t="s">
        <v>6828</v>
      </c>
      <c r="G233" s="527">
        <v>2023</v>
      </c>
      <c r="H233" s="527">
        <v>0</v>
      </c>
    </row>
    <row r="234" spans="1:8" s="1368" customFormat="1" ht="28.8">
      <c r="A234" s="1365">
        <v>228</v>
      </c>
      <c r="B234" s="1366">
        <v>85169787522</v>
      </c>
      <c r="C234" s="1366" t="s">
        <v>816</v>
      </c>
      <c r="D234" s="1367" t="s">
        <v>6966</v>
      </c>
      <c r="E234" s="1367" t="s">
        <v>6967</v>
      </c>
      <c r="F234" s="1366" t="s">
        <v>6586</v>
      </c>
      <c r="G234" s="1365">
        <v>2023</v>
      </c>
      <c r="H234" s="1365">
        <v>0</v>
      </c>
    </row>
    <row r="235" spans="1:8">
      <c r="A235" s="527">
        <v>229</v>
      </c>
      <c r="B235" s="157">
        <v>85153602469</v>
      </c>
      <c r="C235" s="157" t="s">
        <v>856</v>
      </c>
      <c r="D235" s="158" t="s">
        <v>2336</v>
      </c>
      <c r="E235" s="158" t="s">
        <v>2110</v>
      </c>
      <c r="F235" s="157" t="s">
        <v>6707</v>
      </c>
      <c r="G235" s="527">
        <v>2023</v>
      </c>
      <c r="H235" s="527">
        <v>0</v>
      </c>
    </row>
    <row r="236" spans="1:8" s="1368" customFormat="1" ht="28.8">
      <c r="A236" s="1365">
        <v>230</v>
      </c>
      <c r="B236" s="1366">
        <v>85153737690</v>
      </c>
      <c r="C236" s="1366" t="s">
        <v>816</v>
      </c>
      <c r="D236" s="1367" t="s">
        <v>2056</v>
      </c>
      <c r="E236" s="1367" t="s">
        <v>2057</v>
      </c>
      <c r="F236" s="1366" t="s">
        <v>6514</v>
      </c>
      <c r="G236" s="1365">
        <v>2023</v>
      </c>
      <c r="H236" s="1365">
        <v>0</v>
      </c>
    </row>
    <row r="237" spans="1:8" ht="28.8">
      <c r="A237" s="527">
        <v>231</v>
      </c>
      <c r="B237" s="157">
        <v>85172024963</v>
      </c>
      <c r="C237" s="157" t="s">
        <v>790</v>
      </c>
      <c r="D237" s="158" t="s">
        <v>2342</v>
      </c>
      <c r="E237" s="158" t="s">
        <v>2343</v>
      </c>
      <c r="F237" s="157" t="s">
        <v>6968</v>
      </c>
      <c r="G237" s="527">
        <v>2023</v>
      </c>
      <c r="H237" s="527">
        <v>0</v>
      </c>
    </row>
    <row r="238" spans="1:8" s="1368" customFormat="1">
      <c r="A238" s="1365">
        <v>232</v>
      </c>
      <c r="B238" s="1366">
        <v>85149142080</v>
      </c>
      <c r="C238" s="1366" t="s">
        <v>704</v>
      </c>
      <c r="D238" s="1367" t="s">
        <v>6969</v>
      </c>
      <c r="E238" s="1367" t="s">
        <v>2031</v>
      </c>
      <c r="F238" s="1366" t="s">
        <v>6504</v>
      </c>
      <c r="G238" s="1365">
        <v>2023</v>
      </c>
      <c r="H238" s="1365">
        <v>0</v>
      </c>
    </row>
    <row r="239" spans="1:8" ht="28.8">
      <c r="A239" s="527">
        <v>233</v>
      </c>
      <c r="B239" s="157">
        <v>85178033619</v>
      </c>
      <c r="C239" s="157" t="s">
        <v>1230</v>
      </c>
      <c r="D239" s="158" t="s">
        <v>2730</v>
      </c>
      <c r="E239" s="158" t="s">
        <v>2731</v>
      </c>
      <c r="F239" s="157" t="s">
        <v>6970</v>
      </c>
      <c r="G239" s="527">
        <v>2023</v>
      </c>
      <c r="H239" s="527">
        <v>0</v>
      </c>
    </row>
    <row r="240" spans="1:8" s="1368" customFormat="1" ht="28.8">
      <c r="A240" s="1365">
        <v>234</v>
      </c>
      <c r="B240" s="1366">
        <v>85166379580</v>
      </c>
      <c r="C240" s="1366" t="s">
        <v>790</v>
      </c>
      <c r="D240" s="1367" t="s">
        <v>2254</v>
      </c>
      <c r="E240" s="1367" t="s">
        <v>6971</v>
      </c>
      <c r="F240" s="1366" t="s">
        <v>6586</v>
      </c>
      <c r="G240" s="1365">
        <v>2023</v>
      </c>
      <c r="H240" s="1365">
        <v>0</v>
      </c>
    </row>
    <row r="241" spans="1:8">
      <c r="A241" s="527">
        <v>235</v>
      </c>
      <c r="B241" s="157">
        <v>85161558348</v>
      </c>
      <c r="C241" s="157" t="s">
        <v>790</v>
      </c>
      <c r="D241" s="158" t="s">
        <v>2347</v>
      </c>
      <c r="E241" s="158" t="s">
        <v>1234</v>
      </c>
      <c r="F241" s="157" t="s">
        <v>6844</v>
      </c>
      <c r="G241" s="527">
        <v>2023</v>
      </c>
      <c r="H241" s="527">
        <v>0</v>
      </c>
    </row>
    <row r="242" spans="1:8">
      <c r="A242" s="527">
        <v>236</v>
      </c>
      <c r="B242" s="157">
        <v>85149363386</v>
      </c>
      <c r="C242" s="157" t="s">
        <v>816</v>
      </c>
      <c r="D242" s="158" t="s">
        <v>2165</v>
      </c>
      <c r="E242" s="158" t="s">
        <v>2103</v>
      </c>
      <c r="F242" s="157" t="s">
        <v>6728</v>
      </c>
      <c r="G242" s="527">
        <v>2023</v>
      </c>
      <c r="H242" s="527">
        <v>1</v>
      </c>
    </row>
    <row r="243" spans="1:8">
      <c r="A243" s="527">
        <v>237</v>
      </c>
      <c r="B243" s="157">
        <v>85151777670</v>
      </c>
      <c r="C243" s="157" t="s">
        <v>816</v>
      </c>
      <c r="D243" s="158" t="s">
        <v>6972</v>
      </c>
      <c r="E243" s="158" t="s">
        <v>1983</v>
      </c>
      <c r="F243" s="157" t="s">
        <v>6578</v>
      </c>
      <c r="G243" s="527">
        <v>2023</v>
      </c>
      <c r="H243" s="527">
        <v>1</v>
      </c>
    </row>
    <row r="244" spans="1:8" ht="28.8">
      <c r="A244" s="527">
        <v>238</v>
      </c>
      <c r="B244" s="157">
        <v>85178046330</v>
      </c>
      <c r="C244" s="157" t="s">
        <v>790</v>
      </c>
      <c r="D244" s="158" t="s">
        <v>2543</v>
      </c>
      <c r="E244" s="158" t="s">
        <v>1234</v>
      </c>
      <c r="F244" s="157" t="s">
        <v>6973</v>
      </c>
      <c r="G244" s="527">
        <v>2023</v>
      </c>
      <c r="H244" s="527">
        <v>0</v>
      </c>
    </row>
    <row r="245" spans="1:8" ht="28.8">
      <c r="A245" s="527">
        <v>239</v>
      </c>
      <c r="B245" s="157">
        <v>85171195216</v>
      </c>
      <c r="C245" s="157" t="s">
        <v>1230</v>
      </c>
      <c r="D245" s="158" t="s">
        <v>6974</v>
      </c>
      <c r="E245" s="158" t="s">
        <v>2354</v>
      </c>
      <c r="F245" s="157" t="s">
        <v>6689</v>
      </c>
      <c r="G245" s="527">
        <v>2023</v>
      </c>
      <c r="H245" s="527">
        <v>0</v>
      </c>
    </row>
    <row r="246" spans="1:8" ht="28.8">
      <c r="A246" s="527">
        <v>240</v>
      </c>
      <c r="B246" s="157">
        <v>85164454926</v>
      </c>
      <c r="C246" s="157" t="s">
        <v>790</v>
      </c>
      <c r="D246" s="158" t="s">
        <v>2800</v>
      </c>
      <c r="E246" s="158" t="s">
        <v>2801</v>
      </c>
      <c r="F246" s="157" t="s">
        <v>6975</v>
      </c>
      <c r="G246" s="527">
        <v>2023</v>
      </c>
      <c r="H246" s="527">
        <v>0</v>
      </c>
    </row>
    <row r="247" spans="1:8" s="1368" customFormat="1" ht="28.8">
      <c r="A247" s="1365">
        <v>241</v>
      </c>
      <c r="B247" s="1366">
        <v>85171130496</v>
      </c>
      <c r="C247" s="1366" t="s">
        <v>1230</v>
      </c>
      <c r="D247" s="1367" t="s">
        <v>2353</v>
      </c>
      <c r="E247" s="1367" t="s">
        <v>2354</v>
      </c>
      <c r="F247" s="1366" t="s">
        <v>6976</v>
      </c>
      <c r="G247" s="1365">
        <v>2023</v>
      </c>
      <c r="H247" s="1365">
        <v>0</v>
      </c>
    </row>
    <row r="248" spans="1:8" ht="28.8">
      <c r="A248" s="527">
        <v>242</v>
      </c>
      <c r="B248" s="157">
        <v>85165215813</v>
      </c>
      <c r="C248" s="157" t="s">
        <v>1230</v>
      </c>
      <c r="D248" s="158" t="s">
        <v>2339</v>
      </c>
      <c r="E248" s="158" t="s">
        <v>2340</v>
      </c>
      <c r="F248" s="157" t="s">
        <v>6450</v>
      </c>
      <c r="G248" s="527">
        <v>2023</v>
      </c>
      <c r="H248" s="527">
        <v>0</v>
      </c>
    </row>
    <row r="249" spans="1:8" ht="28.8">
      <c r="A249" s="527">
        <v>243</v>
      </c>
      <c r="B249" s="157">
        <v>85166090354</v>
      </c>
      <c r="C249" s="157" t="s">
        <v>856</v>
      </c>
      <c r="D249" s="158" t="s">
        <v>2360</v>
      </c>
      <c r="E249" s="158" t="s">
        <v>2361</v>
      </c>
      <c r="F249" s="157" t="s">
        <v>6977</v>
      </c>
      <c r="G249" s="527">
        <v>2023</v>
      </c>
      <c r="H249" s="527">
        <v>0</v>
      </c>
    </row>
    <row r="250" spans="1:8">
      <c r="A250" s="527">
        <v>244</v>
      </c>
      <c r="B250" s="157">
        <v>85161464945</v>
      </c>
      <c r="C250" s="157" t="s">
        <v>790</v>
      </c>
      <c r="D250" s="158" t="s">
        <v>6978</v>
      </c>
      <c r="E250" s="158" t="s">
        <v>1234</v>
      </c>
      <c r="F250" s="157" t="s">
        <v>6955</v>
      </c>
      <c r="G250" s="527">
        <v>2023</v>
      </c>
      <c r="H250" s="527">
        <v>0</v>
      </c>
    </row>
    <row r="251" spans="1:8" ht="28.8">
      <c r="A251" s="527">
        <v>245</v>
      </c>
      <c r="B251" s="157">
        <v>85164278951</v>
      </c>
      <c r="C251" s="157" t="s">
        <v>1230</v>
      </c>
      <c r="D251" s="158" t="s">
        <v>6979</v>
      </c>
      <c r="E251" s="158" t="s">
        <v>6980</v>
      </c>
      <c r="F251" s="157" t="s">
        <v>6689</v>
      </c>
      <c r="G251" s="527">
        <v>2023</v>
      </c>
      <c r="H251" s="527">
        <v>1</v>
      </c>
    </row>
    <row r="252" spans="1:8" s="1368" customFormat="1">
      <c r="A252" s="1365">
        <v>246</v>
      </c>
      <c r="B252" s="1366">
        <v>85160239334</v>
      </c>
      <c r="C252" s="1366" t="s">
        <v>816</v>
      </c>
      <c r="D252" s="1367" t="s">
        <v>2071</v>
      </c>
      <c r="E252" s="1367" t="s">
        <v>2072</v>
      </c>
      <c r="F252" s="1366" t="s">
        <v>6586</v>
      </c>
      <c r="G252" s="1365">
        <v>2023</v>
      </c>
      <c r="H252" s="1365">
        <v>1</v>
      </c>
    </row>
    <row r="253" spans="1:8">
      <c r="A253" s="527">
        <v>247</v>
      </c>
      <c r="B253" s="157">
        <v>85181564006</v>
      </c>
      <c r="C253" s="157" t="s">
        <v>816</v>
      </c>
      <c r="D253" s="158" t="s">
        <v>2581</v>
      </c>
      <c r="E253" s="158" t="s">
        <v>2072</v>
      </c>
      <c r="F253" s="157" t="s">
        <v>2582</v>
      </c>
      <c r="G253" s="527">
        <v>2023</v>
      </c>
      <c r="H253" s="527">
        <v>0</v>
      </c>
    </row>
    <row r="254" spans="1:8">
      <c r="A254" s="527">
        <v>248</v>
      </c>
      <c r="B254" s="157">
        <v>85177614486</v>
      </c>
      <c r="C254" s="157" t="s">
        <v>1230</v>
      </c>
      <c r="D254" s="158" t="s">
        <v>6981</v>
      </c>
      <c r="E254" s="158" t="s">
        <v>2897</v>
      </c>
      <c r="F254" s="157" t="s">
        <v>6960</v>
      </c>
      <c r="G254" s="527">
        <v>2023</v>
      </c>
      <c r="H254" s="527">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8"/>
  <dimension ref="A1:H29"/>
  <sheetViews>
    <sheetView workbookViewId="0">
      <selection activeCell="J168" sqref="J168"/>
    </sheetView>
  </sheetViews>
  <sheetFormatPr defaultColWidth="9.109375" defaultRowHeight="14.4"/>
  <cols>
    <col min="1" max="1" width="9.109375" style="7"/>
    <col min="2" max="2" width="21.109375" style="37" bestFit="1" customWidth="1"/>
    <col min="3" max="3" width="9.109375" style="37"/>
    <col min="4" max="6" width="78.33203125" style="4" customWidth="1"/>
    <col min="7" max="7" width="13.44140625" style="37" bestFit="1" customWidth="1"/>
    <col min="8" max="8" width="9.44140625" style="37" bestFit="1" customWidth="1"/>
    <col min="9" max="16384" width="9.109375" style="37"/>
  </cols>
  <sheetData>
    <row r="1" spans="1:8" s="66" customFormat="1">
      <c r="A1" s="64" t="s">
        <v>6254</v>
      </c>
      <c r="B1" s="64" t="s">
        <v>6416</v>
      </c>
      <c r="C1" s="64" t="s">
        <v>6982</v>
      </c>
      <c r="D1" s="65" t="s">
        <v>3438</v>
      </c>
      <c r="E1" s="65" t="s">
        <v>6983</v>
      </c>
      <c r="F1" s="65" t="s">
        <v>6984</v>
      </c>
      <c r="G1" s="64" t="s">
        <v>6985</v>
      </c>
      <c r="H1" s="64" t="s">
        <v>6421</v>
      </c>
    </row>
    <row r="2" spans="1:8" ht="28.8">
      <c r="A2" s="58">
        <v>1</v>
      </c>
      <c r="B2" s="57" t="s">
        <v>6986</v>
      </c>
      <c r="C2" s="57" t="s">
        <v>6413</v>
      </c>
      <c r="D2" s="56" t="s">
        <v>6987</v>
      </c>
      <c r="E2" s="56" t="s">
        <v>6988</v>
      </c>
      <c r="F2" s="56" t="s">
        <v>6989</v>
      </c>
      <c r="G2" s="57" t="s">
        <v>6990</v>
      </c>
      <c r="H2" s="57">
        <v>24</v>
      </c>
    </row>
    <row r="3" spans="1:8" ht="28.8">
      <c r="A3" s="58">
        <v>2</v>
      </c>
      <c r="B3" s="57" t="s">
        <v>6991</v>
      </c>
      <c r="C3" s="57" t="s">
        <v>1230</v>
      </c>
      <c r="D3" s="56" t="s">
        <v>6506</v>
      </c>
      <c r="E3" s="56" t="s">
        <v>6992</v>
      </c>
      <c r="F3" s="56" t="s">
        <v>6993</v>
      </c>
      <c r="G3" s="57" t="s">
        <v>6990</v>
      </c>
      <c r="H3" s="57">
        <v>1</v>
      </c>
    </row>
    <row r="4" spans="1:8" ht="28.8">
      <c r="A4" s="58">
        <v>3</v>
      </c>
      <c r="B4" s="57" t="s">
        <v>6994</v>
      </c>
      <c r="C4" s="57" t="s">
        <v>1230</v>
      </c>
      <c r="D4" s="56" t="s">
        <v>6524</v>
      </c>
      <c r="E4" s="56" t="s">
        <v>6995</v>
      </c>
      <c r="F4" s="56" t="s">
        <v>6996</v>
      </c>
      <c r="G4" s="57" t="s">
        <v>6990</v>
      </c>
      <c r="H4" s="57">
        <v>0</v>
      </c>
    </row>
    <row r="5" spans="1:8" ht="43.2">
      <c r="A5" s="58">
        <v>4</v>
      </c>
      <c r="B5" s="57" t="s">
        <v>6997</v>
      </c>
      <c r="C5" s="57" t="s">
        <v>1230</v>
      </c>
      <c r="D5" s="56" t="s">
        <v>6998</v>
      </c>
      <c r="E5" s="56" t="s">
        <v>6999</v>
      </c>
      <c r="F5" s="56" t="s">
        <v>7000</v>
      </c>
      <c r="G5" s="57" t="s">
        <v>6990</v>
      </c>
      <c r="H5" s="57">
        <v>0</v>
      </c>
    </row>
    <row r="6" spans="1:8">
      <c r="A6" s="58">
        <v>5</v>
      </c>
      <c r="B6" s="57" t="s">
        <v>7001</v>
      </c>
      <c r="C6" s="57" t="s">
        <v>1230</v>
      </c>
      <c r="D6" s="56" t="s">
        <v>7002</v>
      </c>
      <c r="E6" s="56" t="s">
        <v>7003</v>
      </c>
      <c r="F6" s="56" t="s">
        <v>7004</v>
      </c>
      <c r="G6" s="57" t="s">
        <v>6990</v>
      </c>
      <c r="H6" s="57">
        <v>1</v>
      </c>
    </row>
    <row r="7" spans="1:8">
      <c r="A7" s="58">
        <v>6</v>
      </c>
      <c r="B7" s="57" t="s">
        <v>7005</v>
      </c>
      <c r="C7" s="57" t="s">
        <v>1230</v>
      </c>
      <c r="D7" s="56" t="s">
        <v>6488</v>
      </c>
      <c r="E7" s="56" t="s">
        <v>7003</v>
      </c>
      <c r="F7" s="56" t="s">
        <v>7006</v>
      </c>
      <c r="G7" s="57" t="s">
        <v>6990</v>
      </c>
      <c r="H7" s="57">
        <v>0</v>
      </c>
    </row>
    <row r="8" spans="1:8" ht="28.8">
      <c r="A8" s="58">
        <v>7</v>
      </c>
      <c r="B8" s="57" t="s">
        <v>7007</v>
      </c>
      <c r="C8" s="57" t="s">
        <v>1230</v>
      </c>
      <c r="D8" s="56" t="s">
        <v>7008</v>
      </c>
      <c r="E8" s="56" t="s">
        <v>7009</v>
      </c>
      <c r="F8" s="56" t="s">
        <v>7010</v>
      </c>
      <c r="G8" s="57" t="s">
        <v>6990</v>
      </c>
      <c r="H8" s="57">
        <v>2</v>
      </c>
    </row>
    <row r="9" spans="1:8">
      <c r="A9" s="58">
        <v>8</v>
      </c>
      <c r="B9" s="57" t="s">
        <v>7011</v>
      </c>
      <c r="C9" s="57" t="s">
        <v>1230</v>
      </c>
      <c r="D9" s="56" t="s">
        <v>6468</v>
      </c>
      <c r="E9" s="56" t="s">
        <v>7012</v>
      </c>
      <c r="F9" s="56" t="s">
        <v>7013</v>
      </c>
      <c r="G9" s="57" t="s">
        <v>6990</v>
      </c>
      <c r="H9" s="57">
        <v>2</v>
      </c>
    </row>
    <row r="10" spans="1:8" ht="28.8">
      <c r="A10" s="58">
        <v>9</v>
      </c>
      <c r="B10" s="57" t="s">
        <v>7014</v>
      </c>
      <c r="C10" s="57" t="s">
        <v>1230</v>
      </c>
      <c r="D10" s="56" t="s">
        <v>6547</v>
      </c>
      <c r="E10" s="56" t="s">
        <v>7015</v>
      </c>
      <c r="F10" s="56" t="s">
        <v>7016</v>
      </c>
      <c r="G10" s="57" t="s">
        <v>7017</v>
      </c>
      <c r="H10" s="57">
        <v>0</v>
      </c>
    </row>
    <row r="11" spans="1:8" ht="28.8">
      <c r="A11" s="58">
        <v>10</v>
      </c>
      <c r="B11" s="57" t="s">
        <v>7018</v>
      </c>
      <c r="C11" s="57" t="s">
        <v>6413</v>
      </c>
      <c r="D11" s="56" t="s">
        <v>7019</v>
      </c>
      <c r="E11" s="56" t="s">
        <v>7020</v>
      </c>
      <c r="F11" s="56" t="s">
        <v>7021</v>
      </c>
      <c r="G11" s="57" t="s">
        <v>7022</v>
      </c>
      <c r="H11" s="57">
        <v>1</v>
      </c>
    </row>
    <row r="12" spans="1:8" ht="28.8">
      <c r="A12" s="58">
        <v>11</v>
      </c>
      <c r="B12" s="57" t="s">
        <v>7023</v>
      </c>
      <c r="C12" s="57" t="s">
        <v>1230</v>
      </c>
      <c r="D12" s="56" t="s">
        <v>6607</v>
      </c>
      <c r="E12" s="56" t="s">
        <v>7024</v>
      </c>
      <c r="F12" s="56" t="s">
        <v>7025</v>
      </c>
      <c r="G12" s="57" t="s">
        <v>7017</v>
      </c>
      <c r="H12" s="57">
        <v>0</v>
      </c>
    </row>
    <row r="13" spans="1:8" ht="28.8">
      <c r="A13" s="58">
        <v>12</v>
      </c>
      <c r="B13" s="57" t="s">
        <v>7026</v>
      </c>
      <c r="C13" s="57" t="s">
        <v>6413</v>
      </c>
      <c r="D13" s="56" t="s">
        <v>7027</v>
      </c>
      <c r="E13" s="56" t="s">
        <v>7028</v>
      </c>
      <c r="F13" s="56" t="s">
        <v>7029</v>
      </c>
      <c r="G13" s="57" t="s">
        <v>7030</v>
      </c>
      <c r="H13" s="57">
        <v>35</v>
      </c>
    </row>
    <row r="14" spans="1:8" ht="28.8">
      <c r="A14" s="58">
        <v>13</v>
      </c>
      <c r="B14" s="57" t="s">
        <v>7031</v>
      </c>
      <c r="C14" s="57" t="s">
        <v>6413</v>
      </c>
      <c r="D14" s="56" t="s">
        <v>7032</v>
      </c>
      <c r="E14" s="56" t="s">
        <v>7033</v>
      </c>
      <c r="F14" s="56" t="s">
        <v>7034</v>
      </c>
      <c r="G14" s="57" t="s">
        <v>7035</v>
      </c>
      <c r="H14" s="57">
        <v>18</v>
      </c>
    </row>
    <row r="15" spans="1:8" ht="28.8">
      <c r="A15" s="58">
        <v>14</v>
      </c>
      <c r="B15" s="57" t="s">
        <v>7036</v>
      </c>
      <c r="C15" s="57" t="s">
        <v>6413</v>
      </c>
      <c r="D15" s="56" t="s">
        <v>7037</v>
      </c>
      <c r="E15" s="56" t="s">
        <v>7038</v>
      </c>
      <c r="F15" s="56" t="s">
        <v>7039</v>
      </c>
      <c r="G15" s="57" t="s">
        <v>7040</v>
      </c>
      <c r="H15" s="57">
        <v>4</v>
      </c>
    </row>
    <row r="16" spans="1:8" ht="28.8">
      <c r="A16" s="58">
        <v>15</v>
      </c>
      <c r="B16" s="57" t="s">
        <v>7041</v>
      </c>
      <c r="C16" s="57" t="s">
        <v>1230</v>
      </c>
      <c r="D16" s="56" t="s">
        <v>6538</v>
      </c>
      <c r="E16" s="56" t="s">
        <v>7042</v>
      </c>
      <c r="F16" s="56" t="s">
        <v>7043</v>
      </c>
      <c r="G16" s="57" t="s">
        <v>7017</v>
      </c>
      <c r="H16" s="57">
        <v>1</v>
      </c>
    </row>
    <row r="17" spans="1:8" ht="57.6">
      <c r="A17" s="58">
        <v>16</v>
      </c>
      <c r="B17" s="63" t="s">
        <v>7044</v>
      </c>
      <c r="C17" s="63" t="s">
        <v>1230</v>
      </c>
      <c r="D17" s="62" t="s">
        <v>6660</v>
      </c>
      <c r="E17" s="62" t="s">
        <v>7045</v>
      </c>
      <c r="F17" s="62" t="s">
        <v>7046</v>
      </c>
      <c r="G17" s="63" t="s">
        <v>7047</v>
      </c>
      <c r="H17" s="63">
        <v>0</v>
      </c>
    </row>
    <row r="18" spans="1:8" ht="28.8">
      <c r="A18" s="58">
        <v>17</v>
      </c>
      <c r="B18" s="63" t="s">
        <v>7048</v>
      </c>
      <c r="C18" s="63" t="s">
        <v>6413</v>
      </c>
      <c r="D18" s="62" t="s">
        <v>869</v>
      </c>
      <c r="E18" s="62" t="s">
        <v>7049</v>
      </c>
      <c r="F18" s="62" t="s">
        <v>7050</v>
      </c>
      <c r="G18" s="63" t="s">
        <v>7051</v>
      </c>
      <c r="H18" s="63">
        <v>0</v>
      </c>
    </row>
    <row r="19" spans="1:8" ht="28.8">
      <c r="A19" s="58">
        <v>18</v>
      </c>
      <c r="B19" s="63" t="s">
        <v>7052</v>
      </c>
      <c r="C19" s="63" t="s">
        <v>6413</v>
      </c>
      <c r="D19" s="62" t="s">
        <v>6686</v>
      </c>
      <c r="E19" s="62" t="s">
        <v>7049</v>
      </c>
      <c r="F19" s="62" t="s">
        <v>7053</v>
      </c>
      <c r="G19" s="63" t="s">
        <v>7051</v>
      </c>
      <c r="H19" s="63">
        <v>3</v>
      </c>
    </row>
    <row r="20" spans="1:8">
      <c r="A20" s="58">
        <v>19</v>
      </c>
      <c r="B20" s="63" t="s">
        <v>7054</v>
      </c>
      <c r="C20" s="63" t="s">
        <v>6413</v>
      </c>
      <c r="D20" s="62" t="s">
        <v>7055</v>
      </c>
      <c r="E20" s="62" t="s">
        <v>7056</v>
      </c>
      <c r="F20" s="62" t="s">
        <v>7057</v>
      </c>
      <c r="G20" s="63" t="s">
        <v>7047</v>
      </c>
      <c r="H20" s="63">
        <v>1</v>
      </c>
    </row>
    <row r="21" spans="1:8">
      <c r="A21" s="58">
        <v>20</v>
      </c>
      <c r="B21" s="63" t="s">
        <v>7058</v>
      </c>
      <c r="C21" s="63" t="s">
        <v>6413</v>
      </c>
      <c r="D21" s="62" t="s">
        <v>814</v>
      </c>
      <c r="E21" s="62" t="s">
        <v>7059</v>
      </c>
      <c r="F21" s="62" t="s">
        <v>7060</v>
      </c>
      <c r="G21" s="63" t="s">
        <v>7061</v>
      </c>
      <c r="H21" s="63">
        <v>1</v>
      </c>
    </row>
    <row r="22" spans="1:8" ht="28.8">
      <c r="A22" s="58">
        <v>21</v>
      </c>
      <c r="B22" s="63" t="s">
        <v>7062</v>
      </c>
      <c r="C22" s="63" t="s">
        <v>1230</v>
      </c>
      <c r="D22" s="62" t="s">
        <v>826</v>
      </c>
      <c r="E22" s="62" t="s">
        <v>7063</v>
      </c>
      <c r="F22" s="62" t="s">
        <v>7064</v>
      </c>
      <c r="G22" s="63" t="s">
        <v>7065</v>
      </c>
      <c r="H22" s="63">
        <v>1</v>
      </c>
    </row>
    <row r="23" spans="1:8">
      <c r="A23" s="58">
        <v>22</v>
      </c>
      <c r="B23" s="63" t="s">
        <v>7066</v>
      </c>
      <c r="C23" s="63" t="s">
        <v>6413</v>
      </c>
      <c r="D23" s="62" t="s">
        <v>1055</v>
      </c>
      <c r="E23" s="62" t="s">
        <v>7067</v>
      </c>
      <c r="F23" s="62" t="s">
        <v>7068</v>
      </c>
      <c r="G23" s="63" t="s">
        <v>7069</v>
      </c>
      <c r="H23" s="63">
        <v>0</v>
      </c>
    </row>
    <row r="24" spans="1:8">
      <c r="A24" s="58">
        <v>23</v>
      </c>
      <c r="B24" s="63" t="s">
        <v>7070</v>
      </c>
      <c r="C24" s="63" t="s">
        <v>6413</v>
      </c>
      <c r="D24" s="62" t="s">
        <v>6784</v>
      </c>
      <c r="E24" s="62" t="s">
        <v>7071</v>
      </c>
      <c r="F24" s="62" t="s">
        <v>7072</v>
      </c>
      <c r="G24" s="63" t="s">
        <v>7073</v>
      </c>
      <c r="H24" s="63">
        <v>2</v>
      </c>
    </row>
    <row r="25" spans="1:8" ht="28.8">
      <c r="A25" s="58">
        <v>24</v>
      </c>
      <c r="B25" s="63" t="s">
        <v>7074</v>
      </c>
      <c r="C25" s="63" t="s">
        <v>6413</v>
      </c>
      <c r="D25" s="62" t="s">
        <v>1431</v>
      </c>
      <c r="E25" s="62" t="s">
        <v>7056</v>
      </c>
      <c r="F25" s="62" t="s">
        <v>7075</v>
      </c>
      <c r="G25" s="63" t="s">
        <v>7076</v>
      </c>
      <c r="H25" s="63">
        <v>0</v>
      </c>
    </row>
    <row r="26" spans="1:8" ht="28.8">
      <c r="A26" s="58">
        <v>25</v>
      </c>
      <c r="B26" s="63" t="s">
        <v>7077</v>
      </c>
      <c r="C26" s="63" t="s">
        <v>6413</v>
      </c>
      <c r="D26" s="62" t="s">
        <v>1482</v>
      </c>
      <c r="E26" s="62" t="s">
        <v>7078</v>
      </c>
      <c r="F26" s="62" t="s">
        <v>7079</v>
      </c>
      <c r="G26" s="63" t="s">
        <v>7080</v>
      </c>
      <c r="H26" s="63">
        <v>0</v>
      </c>
    </row>
    <row r="27" spans="1:8">
      <c r="A27" s="58"/>
      <c r="B27" s="57"/>
      <c r="C27" s="57"/>
      <c r="D27" s="56"/>
      <c r="E27" s="56"/>
      <c r="F27" s="56"/>
      <c r="G27" s="57"/>
      <c r="H27" s="57"/>
    </row>
    <row r="28" spans="1:8">
      <c r="A28" s="58"/>
      <c r="B28" s="57"/>
      <c r="C28" s="57"/>
      <c r="D28" s="56"/>
      <c r="E28" s="56"/>
      <c r="F28" s="56"/>
      <c r="G28" s="57"/>
      <c r="H28" s="57"/>
    </row>
    <row r="29" spans="1:8">
      <c r="A29" s="58"/>
      <c r="B29" s="57"/>
      <c r="C29" s="57"/>
      <c r="D29" s="56"/>
      <c r="E29" s="56"/>
      <c r="F29" s="56"/>
      <c r="G29" s="57"/>
      <c r="H29" s="5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9"/>
  <dimension ref="A2:H112"/>
  <sheetViews>
    <sheetView workbookViewId="0">
      <selection activeCell="J168" sqref="J168"/>
    </sheetView>
  </sheetViews>
  <sheetFormatPr defaultRowHeight="14.4"/>
  <cols>
    <col min="2" max="2" width="12" bestFit="1" customWidth="1"/>
    <col min="4" max="4" width="97" customWidth="1"/>
    <col min="7" max="7" width="13.44140625" bestFit="1" customWidth="1"/>
  </cols>
  <sheetData>
    <row r="2" spans="1:8">
      <c r="A2" s="54" t="s">
        <v>6254</v>
      </c>
      <c r="B2" s="54" t="s">
        <v>7081</v>
      </c>
      <c r="C2" s="54" t="s">
        <v>3366</v>
      </c>
      <c r="D2" s="54" t="s">
        <v>3438</v>
      </c>
      <c r="E2" s="54" t="s">
        <v>6983</v>
      </c>
      <c r="F2" s="54" t="s">
        <v>7082</v>
      </c>
      <c r="G2" s="54" t="s">
        <v>6985</v>
      </c>
      <c r="H2" s="51"/>
    </row>
    <row r="3" spans="1:8">
      <c r="A3" s="54">
        <v>1</v>
      </c>
      <c r="B3" s="54" t="s">
        <v>610</v>
      </c>
      <c r="C3" s="54" t="s">
        <v>7083</v>
      </c>
      <c r="D3" s="54" t="s">
        <v>7084</v>
      </c>
      <c r="E3" s="54" t="s">
        <v>7085</v>
      </c>
      <c r="F3" s="54" t="s">
        <v>7086</v>
      </c>
      <c r="G3" s="54" t="s">
        <v>7087</v>
      </c>
      <c r="H3" s="51"/>
    </row>
    <row r="4" spans="1:8">
      <c r="A4" s="54">
        <v>2</v>
      </c>
      <c r="B4" s="54" t="s">
        <v>591</v>
      </c>
      <c r="C4" s="54" t="s">
        <v>7088</v>
      </c>
      <c r="D4" s="54" t="s">
        <v>7089</v>
      </c>
      <c r="E4" s="54" t="s">
        <v>7090</v>
      </c>
      <c r="F4" s="54" t="s">
        <v>7091</v>
      </c>
      <c r="G4" s="54" t="s">
        <v>7092</v>
      </c>
      <c r="H4" s="51"/>
    </row>
    <row r="5" spans="1:8">
      <c r="A5" s="54">
        <v>3</v>
      </c>
      <c r="B5" s="54" t="s">
        <v>591</v>
      </c>
      <c r="C5" s="54" t="s">
        <v>7093</v>
      </c>
      <c r="D5" s="54" t="s">
        <v>7094</v>
      </c>
      <c r="E5" s="54" t="s">
        <v>7095</v>
      </c>
      <c r="F5" s="54" t="s">
        <v>1811</v>
      </c>
      <c r="G5" s="54" t="s">
        <v>7096</v>
      </c>
      <c r="H5" s="51"/>
    </row>
    <row r="6" spans="1:8">
      <c r="A6" s="54">
        <v>4</v>
      </c>
      <c r="B6" s="54" t="s">
        <v>591</v>
      </c>
      <c r="C6" s="54" t="s">
        <v>7088</v>
      </c>
      <c r="D6" s="54" t="s">
        <v>7089</v>
      </c>
      <c r="E6" s="54" t="s">
        <v>7090</v>
      </c>
      <c r="F6" s="54" t="s">
        <v>7091</v>
      </c>
      <c r="G6" s="54" t="s">
        <v>7092</v>
      </c>
      <c r="H6" s="51"/>
    </row>
    <row r="7" spans="1:8">
      <c r="A7" s="54">
        <v>5</v>
      </c>
      <c r="B7" s="54" t="s">
        <v>591</v>
      </c>
      <c r="C7" s="54" t="s">
        <v>7097</v>
      </c>
      <c r="D7" s="54" t="s">
        <v>7089</v>
      </c>
      <c r="E7" s="54" t="s">
        <v>7090</v>
      </c>
      <c r="F7" s="54" t="s">
        <v>7091</v>
      </c>
      <c r="G7" s="54" t="s">
        <v>7092</v>
      </c>
      <c r="H7" s="51"/>
    </row>
    <row r="8" spans="1:8">
      <c r="A8" s="51"/>
      <c r="B8" s="54" t="s">
        <v>591</v>
      </c>
      <c r="C8" s="54" t="s">
        <v>7098</v>
      </c>
      <c r="D8" s="54" t="s">
        <v>7099</v>
      </c>
      <c r="E8" s="54" t="s">
        <v>7100</v>
      </c>
      <c r="F8" s="54" t="s">
        <v>571</v>
      </c>
      <c r="G8" s="54" t="s">
        <v>7101</v>
      </c>
      <c r="H8" s="51"/>
    </row>
    <row r="9" spans="1:8">
      <c r="A9" s="51"/>
      <c r="B9" s="54" t="s">
        <v>591</v>
      </c>
      <c r="C9" s="54" t="s">
        <v>7102</v>
      </c>
      <c r="D9" s="54" t="s">
        <v>7103</v>
      </c>
      <c r="E9" s="54" t="s">
        <v>7100</v>
      </c>
      <c r="F9" s="54" t="s">
        <v>571</v>
      </c>
      <c r="G9" s="54" t="s">
        <v>7104</v>
      </c>
      <c r="H9" s="51"/>
    </row>
    <row r="10" spans="1:8">
      <c r="A10" s="51"/>
      <c r="B10" s="54" t="s">
        <v>591</v>
      </c>
      <c r="C10" s="54" t="s">
        <v>7105</v>
      </c>
      <c r="D10" s="54" t="s">
        <v>7106</v>
      </c>
      <c r="E10" s="54" t="s">
        <v>7100</v>
      </c>
      <c r="F10" s="54" t="s">
        <v>571</v>
      </c>
      <c r="G10" s="54" t="s">
        <v>7104</v>
      </c>
      <c r="H10" s="51"/>
    </row>
    <row r="11" spans="1:8">
      <c r="A11" s="51"/>
      <c r="B11" s="54" t="s">
        <v>591</v>
      </c>
      <c r="C11" s="54" t="s">
        <v>7107</v>
      </c>
      <c r="D11" s="54" t="s">
        <v>7108</v>
      </c>
      <c r="E11" s="54" t="s">
        <v>7100</v>
      </c>
      <c r="F11" s="54" t="s">
        <v>571</v>
      </c>
      <c r="G11" s="54" t="s">
        <v>7104</v>
      </c>
      <c r="H11" s="51"/>
    </row>
    <row r="12" spans="1:8">
      <c r="A12" s="51"/>
      <c r="B12" s="54" t="s">
        <v>591</v>
      </c>
      <c r="C12" s="54" t="s">
        <v>7109</v>
      </c>
      <c r="D12" s="54" t="s">
        <v>7110</v>
      </c>
      <c r="E12" s="54" t="s">
        <v>7111</v>
      </c>
      <c r="F12" s="54" t="s">
        <v>7112</v>
      </c>
      <c r="G12" s="54" t="s">
        <v>7113</v>
      </c>
      <c r="H12" s="51"/>
    </row>
    <row r="13" spans="1:8">
      <c r="A13" s="51"/>
      <c r="B13" s="54" t="s">
        <v>591</v>
      </c>
      <c r="C13" s="54" t="s">
        <v>7114</v>
      </c>
      <c r="D13" s="54" t="s">
        <v>7115</v>
      </c>
      <c r="E13" s="54" t="s">
        <v>7116</v>
      </c>
      <c r="F13" s="54" t="s">
        <v>7117</v>
      </c>
      <c r="G13" s="54" t="s">
        <v>7118</v>
      </c>
      <c r="H13" s="51"/>
    </row>
    <row r="14" spans="1:8">
      <c r="A14" s="51"/>
      <c r="B14" s="54" t="s">
        <v>1230</v>
      </c>
      <c r="C14" s="54" t="s">
        <v>7119</v>
      </c>
      <c r="D14" s="54" t="s">
        <v>7120</v>
      </c>
      <c r="E14" s="54" t="s">
        <v>7121</v>
      </c>
      <c r="F14" s="54" t="s">
        <v>7122</v>
      </c>
      <c r="G14" s="54" t="s">
        <v>7123</v>
      </c>
      <c r="H14" s="51"/>
    </row>
    <row r="15" spans="1:8">
      <c r="A15" s="51"/>
      <c r="B15" s="54" t="s">
        <v>1230</v>
      </c>
      <c r="C15" s="54" t="s">
        <v>7124</v>
      </c>
      <c r="D15" s="54" t="s">
        <v>7125</v>
      </c>
      <c r="E15" s="54" t="s">
        <v>2501</v>
      </c>
      <c r="F15" s="54" t="s">
        <v>3472</v>
      </c>
      <c r="G15" s="54" t="s">
        <v>7126</v>
      </c>
      <c r="H15" s="51"/>
    </row>
    <row r="16" spans="1:8">
      <c r="A16" s="51"/>
      <c r="B16" s="54" t="s">
        <v>1230</v>
      </c>
      <c r="C16" s="54" t="s">
        <v>7119</v>
      </c>
      <c r="D16" s="54" t="s">
        <v>7127</v>
      </c>
      <c r="E16" s="54" t="s">
        <v>7121</v>
      </c>
      <c r="F16" s="54" t="s">
        <v>7122</v>
      </c>
      <c r="G16" s="54" t="s">
        <v>7123</v>
      </c>
      <c r="H16" s="51"/>
    </row>
    <row r="17" spans="1:8">
      <c r="A17" s="51"/>
      <c r="B17" s="54" t="s">
        <v>591</v>
      </c>
      <c r="C17" s="54" t="s">
        <v>7128</v>
      </c>
      <c r="D17" s="54" t="s">
        <v>7110</v>
      </c>
      <c r="E17" s="54" t="s">
        <v>7111</v>
      </c>
      <c r="F17" s="54" t="s">
        <v>7112</v>
      </c>
      <c r="G17" s="54" t="s">
        <v>7113</v>
      </c>
      <c r="H17" s="51"/>
    </row>
    <row r="18" spans="1:8">
      <c r="A18" s="51"/>
      <c r="B18" s="54" t="s">
        <v>591</v>
      </c>
      <c r="C18" s="54" t="s">
        <v>7119</v>
      </c>
      <c r="D18" s="54" t="s">
        <v>7127</v>
      </c>
      <c r="E18" s="54" t="s">
        <v>7129</v>
      </c>
      <c r="F18" s="54" t="s">
        <v>7122</v>
      </c>
      <c r="G18" s="54" t="s">
        <v>7123</v>
      </c>
      <c r="H18" s="54"/>
    </row>
    <row r="19" spans="1:8">
      <c r="A19" s="51"/>
      <c r="B19" s="54" t="s">
        <v>1230</v>
      </c>
      <c r="C19" s="54" t="s">
        <v>7130</v>
      </c>
      <c r="D19" s="54" t="s">
        <v>7131</v>
      </c>
      <c r="E19" s="54" t="s">
        <v>7132</v>
      </c>
      <c r="F19" s="54" t="s">
        <v>7133</v>
      </c>
      <c r="G19" s="54" t="s">
        <v>7134</v>
      </c>
      <c r="H19" s="54"/>
    </row>
    <row r="20" spans="1:8">
      <c r="A20" s="51"/>
      <c r="B20" s="54" t="s">
        <v>1230</v>
      </c>
      <c r="C20" s="54" t="s">
        <v>7130</v>
      </c>
      <c r="D20" s="54" t="s">
        <v>7131</v>
      </c>
      <c r="E20" s="54" t="s">
        <v>7132</v>
      </c>
      <c r="F20" s="54" t="s">
        <v>7133</v>
      </c>
      <c r="G20" s="54" t="s">
        <v>7134</v>
      </c>
      <c r="H20" s="54"/>
    </row>
    <row r="21" spans="1:8">
      <c r="A21" s="51"/>
      <c r="B21" s="54" t="s">
        <v>1230</v>
      </c>
      <c r="C21" s="54" t="s">
        <v>7130</v>
      </c>
      <c r="D21" s="54" t="s">
        <v>7131</v>
      </c>
      <c r="E21" s="54" t="s">
        <v>7132</v>
      </c>
      <c r="F21" s="54" t="s">
        <v>7135</v>
      </c>
      <c r="G21" s="54" t="s">
        <v>7134</v>
      </c>
      <c r="H21" s="54"/>
    </row>
    <row r="22" spans="1:8">
      <c r="A22" s="51"/>
      <c r="B22" s="54" t="s">
        <v>662</v>
      </c>
      <c r="C22" s="55"/>
      <c r="D22" s="54" t="s">
        <v>7136</v>
      </c>
      <c r="E22" s="54" t="s">
        <v>7137</v>
      </c>
      <c r="F22" s="54" t="s">
        <v>7138</v>
      </c>
      <c r="G22" s="54" t="s">
        <v>7139</v>
      </c>
      <c r="H22" s="54"/>
    </row>
    <row r="23" spans="1:8">
      <c r="A23" s="51"/>
      <c r="B23" s="54" t="s">
        <v>1230</v>
      </c>
      <c r="C23" s="55"/>
      <c r="D23" s="54" t="s">
        <v>7140</v>
      </c>
      <c r="E23" s="54" t="s">
        <v>7132</v>
      </c>
      <c r="F23" s="54" t="s">
        <v>7141</v>
      </c>
      <c r="G23" s="54" t="s">
        <v>7142</v>
      </c>
      <c r="H23" s="54"/>
    </row>
    <row r="24" spans="1:8">
      <c r="A24" s="51"/>
      <c r="B24" s="54" t="s">
        <v>1478</v>
      </c>
      <c r="C24" s="54" t="s">
        <v>7143</v>
      </c>
      <c r="D24" s="54" t="s">
        <v>6575</v>
      </c>
      <c r="E24" s="54" t="s">
        <v>2031</v>
      </c>
      <c r="F24" s="54" t="s">
        <v>7144</v>
      </c>
      <c r="G24" s="54" t="s">
        <v>7145</v>
      </c>
      <c r="H24" s="54"/>
    </row>
    <row r="25" spans="1:8">
      <c r="A25" s="51"/>
      <c r="B25" s="54" t="s">
        <v>662</v>
      </c>
      <c r="C25" s="54" t="s">
        <v>7146</v>
      </c>
      <c r="D25" s="54" t="s">
        <v>7147</v>
      </c>
      <c r="E25" s="54" t="s">
        <v>2294</v>
      </c>
      <c r="F25" s="54" t="s">
        <v>7148</v>
      </c>
      <c r="G25" s="54" t="s">
        <v>7149</v>
      </c>
      <c r="H25" s="54"/>
    </row>
    <row r="26" spans="1:8">
      <c r="A26" s="51"/>
      <c r="B26" s="54" t="s">
        <v>610</v>
      </c>
      <c r="C26" s="54" t="s">
        <v>7150</v>
      </c>
      <c r="D26" s="54" t="s">
        <v>7151</v>
      </c>
      <c r="E26" s="54" t="s">
        <v>7152</v>
      </c>
      <c r="F26" s="54" t="s">
        <v>7153</v>
      </c>
      <c r="G26" s="54" t="s">
        <v>7154</v>
      </c>
      <c r="H26" s="54"/>
    </row>
    <row r="27" spans="1:8">
      <c r="A27" s="51"/>
      <c r="B27" s="54" t="s">
        <v>662</v>
      </c>
      <c r="C27" s="54" t="s">
        <v>7155</v>
      </c>
      <c r="D27" s="54" t="s">
        <v>7156</v>
      </c>
      <c r="E27" s="54" t="s">
        <v>7157</v>
      </c>
      <c r="F27" s="54" t="s">
        <v>7158</v>
      </c>
      <c r="G27" s="54" t="s">
        <v>7159</v>
      </c>
      <c r="H27" s="54"/>
    </row>
    <row r="28" spans="1:8">
      <c r="A28" s="51"/>
      <c r="B28" s="54" t="s">
        <v>610</v>
      </c>
      <c r="C28" s="54" t="s">
        <v>7160</v>
      </c>
      <c r="D28" s="54" t="s">
        <v>7161</v>
      </c>
      <c r="E28" s="54" t="s">
        <v>7162</v>
      </c>
      <c r="F28" s="54" t="s">
        <v>7163</v>
      </c>
      <c r="G28" s="54" t="s">
        <v>7164</v>
      </c>
      <c r="H28" s="51"/>
    </row>
    <row r="29" spans="1:8">
      <c r="A29" s="51"/>
      <c r="B29" s="54" t="s">
        <v>610</v>
      </c>
      <c r="C29" s="54" t="s">
        <v>7165</v>
      </c>
      <c r="D29" s="54" t="s">
        <v>7166</v>
      </c>
      <c r="E29" s="54" t="s">
        <v>7167</v>
      </c>
      <c r="F29" s="54" t="s">
        <v>7168</v>
      </c>
      <c r="G29" s="54" t="s">
        <v>7169</v>
      </c>
      <c r="H29" s="51"/>
    </row>
    <row r="30" spans="1:8">
      <c r="A30" s="51"/>
      <c r="B30" s="54" t="s">
        <v>595</v>
      </c>
      <c r="C30" s="54" t="s">
        <v>7170</v>
      </c>
      <c r="D30" s="54" t="s">
        <v>6587</v>
      </c>
      <c r="E30" s="54" t="s">
        <v>6588</v>
      </c>
      <c r="F30" s="54" t="s">
        <v>7171</v>
      </c>
      <c r="G30" s="54" t="s">
        <v>7172</v>
      </c>
      <c r="H30" s="51"/>
    </row>
    <row r="31" spans="1:8">
      <c r="B31" s="54" t="s">
        <v>595</v>
      </c>
      <c r="C31" s="54" t="s">
        <v>7170</v>
      </c>
      <c r="D31" s="54" t="s">
        <v>6587</v>
      </c>
      <c r="E31" s="54" t="s">
        <v>6588</v>
      </c>
      <c r="F31" s="54" t="s">
        <v>7171</v>
      </c>
      <c r="G31" s="54" t="s">
        <v>7172</v>
      </c>
    </row>
    <row r="32" spans="1:8">
      <c r="B32" s="54" t="s">
        <v>1230</v>
      </c>
      <c r="C32" s="54" t="s">
        <v>7173</v>
      </c>
      <c r="D32" s="54" t="s">
        <v>7174</v>
      </c>
      <c r="E32" s="54" t="s">
        <v>7175</v>
      </c>
      <c r="F32" s="54" t="s">
        <v>7176</v>
      </c>
      <c r="G32" s="54" t="s">
        <v>7177</v>
      </c>
    </row>
    <row r="33" spans="2:7">
      <c r="B33" s="54" t="s">
        <v>591</v>
      </c>
      <c r="C33" s="55"/>
      <c r="D33" s="54" t="s">
        <v>7178</v>
      </c>
      <c r="E33" s="54" t="s">
        <v>7100</v>
      </c>
      <c r="F33" s="54" t="s">
        <v>571</v>
      </c>
      <c r="G33" s="54" t="s">
        <v>7179</v>
      </c>
    </row>
    <row r="34" spans="2:7">
      <c r="B34" s="54" t="s">
        <v>591</v>
      </c>
      <c r="C34" s="54" t="s">
        <v>7180</v>
      </c>
      <c r="D34" s="54" t="s">
        <v>7181</v>
      </c>
      <c r="E34" s="54" t="s">
        <v>7100</v>
      </c>
      <c r="F34" s="54" t="s">
        <v>571</v>
      </c>
      <c r="G34" s="54" t="s">
        <v>7182</v>
      </c>
    </row>
    <row r="35" spans="2:7">
      <c r="B35" s="54" t="s">
        <v>595</v>
      </c>
      <c r="C35" s="54" t="s">
        <v>7183</v>
      </c>
      <c r="D35" s="54" t="s">
        <v>7184</v>
      </c>
      <c r="E35" s="54" t="s">
        <v>1949</v>
      </c>
      <c r="F35" s="54" t="s">
        <v>7185</v>
      </c>
      <c r="G35" s="54" t="s">
        <v>7186</v>
      </c>
    </row>
    <row r="36" spans="2:7">
      <c r="B36" s="54" t="s">
        <v>662</v>
      </c>
      <c r="C36" s="54" t="s">
        <v>7187</v>
      </c>
      <c r="D36" s="54" t="s">
        <v>3371</v>
      </c>
      <c r="E36" s="54" t="s">
        <v>7188</v>
      </c>
      <c r="F36" s="54" t="s">
        <v>7189</v>
      </c>
      <c r="G36" s="54" t="s">
        <v>7190</v>
      </c>
    </row>
    <row r="37" spans="2:7">
      <c r="B37" s="54" t="s">
        <v>1230</v>
      </c>
      <c r="C37" s="54" t="s">
        <v>7191</v>
      </c>
      <c r="D37" s="54" t="s">
        <v>3376</v>
      </c>
      <c r="E37" s="54" t="s">
        <v>3377</v>
      </c>
      <c r="F37" s="54" t="s">
        <v>7192</v>
      </c>
      <c r="G37" s="54" t="s">
        <v>7193</v>
      </c>
    </row>
    <row r="38" spans="2:7">
      <c r="B38" s="54" t="s">
        <v>591</v>
      </c>
      <c r="C38" s="54" t="s">
        <v>7194</v>
      </c>
      <c r="D38" s="54" t="s">
        <v>7195</v>
      </c>
      <c r="E38" s="54" t="s">
        <v>7095</v>
      </c>
      <c r="F38" s="54" t="s">
        <v>1811</v>
      </c>
      <c r="G38" s="54" t="s">
        <v>7196</v>
      </c>
    </row>
    <row r="39" spans="2:7">
      <c r="B39" s="54" t="s">
        <v>1230</v>
      </c>
      <c r="C39" s="54" t="s">
        <v>7197</v>
      </c>
      <c r="D39" s="54" t="s">
        <v>7198</v>
      </c>
      <c r="E39" s="54" t="s">
        <v>2391</v>
      </c>
      <c r="F39" s="54" t="s">
        <v>3472</v>
      </c>
      <c r="G39" s="54" t="s">
        <v>7199</v>
      </c>
    </row>
    <row r="40" spans="2:7">
      <c r="B40" s="54" t="s">
        <v>595</v>
      </c>
      <c r="C40" s="54" t="s">
        <v>7200</v>
      </c>
      <c r="D40" s="54" t="s">
        <v>7201</v>
      </c>
      <c r="E40" s="54" t="s">
        <v>2389</v>
      </c>
      <c r="F40" s="54" t="s">
        <v>7202</v>
      </c>
      <c r="G40" s="54" t="s">
        <v>7203</v>
      </c>
    </row>
    <row r="41" spans="2:7">
      <c r="B41" s="54" t="s">
        <v>595</v>
      </c>
      <c r="C41" s="54" t="s">
        <v>7200</v>
      </c>
      <c r="D41" s="54" t="s">
        <v>7201</v>
      </c>
      <c r="E41" s="54" t="s">
        <v>2389</v>
      </c>
      <c r="F41" s="54" t="s">
        <v>7202</v>
      </c>
      <c r="G41" s="54" t="s">
        <v>7203</v>
      </c>
    </row>
    <row r="42" spans="2:7">
      <c r="B42" s="54" t="s">
        <v>1230</v>
      </c>
      <c r="C42" s="54" t="s">
        <v>7204</v>
      </c>
      <c r="D42" s="54" t="s">
        <v>3398</v>
      </c>
      <c r="E42" s="54" t="s">
        <v>7205</v>
      </c>
      <c r="F42" s="54" t="s">
        <v>7206</v>
      </c>
      <c r="G42" s="54" t="s">
        <v>7207</v>
      </c>
    </row>
    <row r="43" spans="2:7">
      <c r="B43" s="54" t="s">
        <v>1230</v>
      </c>
      <c r="C43" s="54" t="s">
        <v>7208</v>
      </c>
      <c r="D43" s="54" t="s">
        <v>3378</v>
      </c>
      <c r="E43" s="54" t="s">
        <v>2391</v>
      </c>
      <c r="F43" s="54" t="s">
        <v>3472</v>
      </c>
      <c r="G43" s="54" t="s">
        <v>7199</v>
      </c>
    </row>
    <row r="44" spans="2:7">
      <c r="B44" s="54" t="s">
        <v>1230</v>
      </c>
      <c r="C44" s="54" t="s">
        <v>7209</v>
      </c>
      <c r="D44" s="54" t="s">
        <v>7210</v>
      </c>
      <c r="E44" s="54" t="s">
        <v>7211</v>
      </c>
      <c r="F44" s="54" t="s">
        <v>7212</v>
      </c>
      <c r="G44" s="54" t="s">
        <v>7213</v>
      </c>
    </row>
    <row r="45" spans="2:7">
      <c r="B45" s="54" t="s">
        <v>1230</v>
      </c>
      <c r="C45" s="54" t="s">
        <v>7214</v>
      </c>
      <c r="D45" s="54" t="s">
        <v>7215</v>
      </c>
      <c r="E45" s="54" t="s">
        <v>3372</v>
      </c>
      <c r="F45" s="54" t="s">
        <v>1589</v>
      </c>
      <c r="G45" s="54" t="s">
        <v>7216</v>
      </c>
    </row>
    <row r="46" spans="2:7">
      <c r="B46" s="54" t="s">
        <v>1230</v>
      </c>
      <c r="C46" s="54" t="s">
        <v>7217</v>
      </c>
      <c r="D46" s="54" t="s">
        <v>7218</v>
      </c>
      <c r="E46" s="54" t="s">
        <v>3372</v>
      </c>
      <c r="F46" s="54" t="s">
        <v>1589</v>
      </c>
      <c r="G46" s="54" t="s">
        <v>7219</v>
      </c>
    </row>
    <row r="47" spans="2:7">
      <c r="B47" s="54" t="s">
        <v>662</v>
      </c>
      <c r="C47" s="54" t="s">
        <v>7220</v>
      </c>
      <c r="D47" s="54" t="s">
        <v>3374</v>
      </c>
      <c r="E47" s="54" t="s">
        <v>2530</v>
      </c>
      <c r="F47" s="54" t="s">
        <v>7221</v>
      </c>
      <c r="G47" s="54" t="s">
        <v>7222</v>
      </c>
    </row>
    <row r="48" spans="2:7">
      <c r="B48" s="54" t="s">
        <v>595</v>
      </c>
      <c r="C48" s="54" t="s">
        <v>7223</v>
      </c>
      <c r="D48" s="54" t="s">
        <v>7224</v>
      </c>
      <c r="E48" s="54" t="s">
        <v>7225</v>
      </c>
      <c r="F48" s="54" t="s">
        <v>3417</v>
      </c>
      <c r="G48" s="54" t="s">
        <v>7226</v>
      </c>
    </row>
    <row r="49" spans="2:7">
      <c r="B49" s="54" t="s">
        <v>595</v>
      </c>
      <c r="C49" s="54" t="s">
        <v>7227</v>
      </c>
      <c r="D49" s="54" t="s">
        <v>7228</v>
      </c>
      <c r="E49" s="54" t="s">
        <v>7229</v>
      </c>
      <c r="F49" s="54" t="s">
        <v>191</v>
      </c>
      <c r="G49" s="54" t="s">
        <v>7230</v>
      </c>
    </row>
    <row r="50" spans="2:7">
      <c r="B50" s="54" t="s">
        <v>591</v>
      </c>
      <c r="C50" s="54" t="s">
        <v>7231</v>
      </c>
      <c r="D50" s="54" t="s">
        <v>7232</v>
      </c>
      <c r="E50" s="54" t="s">
        <v>7100</v>
      </c>
      <c r="F50" s="54" t="s">
        <v>571</v>
      </c>
      <c r="G50" s="54" t="s">
        <v>7233</v>
      </c>
    </row>
    <row r="51" spans="2:7">
      <c r="B51" s="54" t="s">
        <v>595</v>
      </c>
      <c r="C51" s="54" t="s">
        <v>7234</v>
      </c>
      <c r="D51" s="54" t="s">
        <v>7235</v>
      </c>
      <c r="E51" s="54" t="s">
        <v>7236</v>
      </c>
      <c r="F51" s="54" t="s">
        <v>7237</v>
      </c>
      <c r="G51" s="54" t="s">
        <v>7238</v>
      </c>
    </row>
    <row r="52" spans="2:7">
      <c r="B52" s="54" t="s">
        <v>610</v>
      </c>
      <c r="C52" s="54" t="s">
        <v>7239</v>
      </c>
      <c r="D52" s="54" t="s">
        <v>7240</v>
      </c>
      <c r="E52" s="54" t="s">
        <v>1970</v>
      </c>
      <c r="F52" s="54" t="s">
        <v>7241</v>
      </c>
      <c r="G52" s="54" t="s">
        <v>7242</v>
      </c>
    </row>
    <row r="53" spans="2:7">
      <c r="B53" s="54" t="s">
        <v>610</v>
      </c>
      <c r="C53" s="54" t="s">
        <v>7243</v>
      </c>
      <c r="D53" s="54" t="s">
        <v>7240</v>
      </c>
      <c r="E53" s="54" t="s">
        <v>1970</v>
      </c>
      <c r="F53" s="54" t="s">
        <v>7241</v>
      </c>
      <c r="G53" s="54" t="s">
        <v>7244</v>
      </c>
    </row>
    <row r="54" spans="2:7">
      <c r="B54" s="54" t="s">
        <v>610</v>
      </c>
      <c r="C54" s="54" t="s">
        <v>7245</v>
      </c>
      <c r="D54" s="54" t="s">
        <v>646</v>
      </c>
      <c r="E54" s="54" t="s">
        <v>7246</v>
      </c>
      <c r="F54" s="54" t="s">
        <v>7247</v>
      </c>
      <c r="G54" s="54" t="s">
        <v>7248</v>
      </c>
    </row>
    <row r="55" spans="2:7">
      <c r="B55" s="54" t="s">
        <v>1230</v>
      </c>
      <c r="C55" s="54" t="s">
        <v>7249</v>
      </c>
      <c r="D55" s="54" t="s">
        <v>644</v>
      </c>
      <c r="E55" s="54" t="s">
        <v>7250</v>
      </c>
      <c r="F55" s="54" t="s">
        <v>7251</v>
      </c>
      <c r="G55" s="54" t="s">
        <v>7252</v>
      </c>
    </row>
    <row r="56" spans="2:7">
      <c r="B56" s="54" t="s">
        <v>1230</v>
      </c>
      <c r="C56" s="55"/>
      <c r="D56" s="54" t="s">
        <v>7253</v>
      </c>
      <c r="E56" s="54" t="s">
        <v>1269</v>
      </c>
      <c r="F56" s="54" t="s">
        <v>7254</v>
      </c>
      <c r="G56" s="54" t="s">
        <v>7255</v>
      </c>
    </row>
    <row r="57" spans="2:7">
      <c r="B57" s="54" t="s">
        <v>591</v>
      </c>
      <c r="C57" s="54" t="s">
        <v>7256</v>
      </c>
      <c r="D57" s="54" t="s">
        <v>760</v>
      </c>
      <c r="E57" s="54" t="s">
        <v>7257</v>
      </c>
      <c r="F57" s="54" t="s">
        <v>7258</v>
      </c>
      <c r="G57" s="54" t="s">
        <v>7259</v>
      </c>
    </row>
    <row r="58" spans="2:7">
      <c r="B58" s="54" t="s">
        <v>595</v>
      </c>
      <c r="C58" s="54" t="s">
        <v>7260</v>
      </c>
      <c r="D58" s="54" t="s">
        <v>762</v>
      </c>
      <c r="E58" s="54" t="s">
        <v>7225</v>
      </c>
      <c r="F58" s="54" t="s">
        <v>3417</v>
      </c>
      <c r="G58" s="54" t="s">
        <v>7261</v>
      </c>
    </row>
    <row r="59" spans="2:7">
      <c r="B59" s="54" t="s">
        <v>595</v>
      </c>
      <c r="C59" s="54" t="s">
        <v>7262</v>
      </c>
      <c r="D59" s="54" t="s">
        <v>7263</v>
      </c>
      <c r="E59" s="54" t="s">
        <v>1986</v>
      </c>
      <c r="F59" s="54" t="s">
        <v>7264</v>
      </c>
      <c r="G59" s="54" t="s">
        <v>7265</v>
      </c>
    </row>
    <row r="60" spans="2:7">
      <c r="B60" s="54" t="s">
        <v>591</v>
      </c>
      <c r="C60" s="55"/>
      <c r="D60" s="54" t="s">
        <v>804</v>
      </c>
      <c r="E60" s="54" t="s">
        <v>2053</v>
      </c>
      <c r="F60" s="54" t="s">
        <v>7266</v>
      </c>
      <c r="G60" s="54" t="s">
        <v>7267</v>
      </c>
    </row>
    <row r="61" spans="2:7">
      <c r="B61" s="54" t="s">
        <v>1478</v>
      </c>
      <c r="C61" s="54" t="s">
        <v>7268</v>
      </c>
      <c r="D61" s="54" t="s">
        <v>810</v>
      </c>
      <c r="E61" s="54" t="s">
        <v>2031</v>
      </c>
      <c r="F61" s="54" t="s">
        <v>7144</v>
      </c>
      <c r="G61" s="54" t="s">
        <v>7269</v>
      </c>
    </row>
    <row r="62" spans="2:7">
      <c r="B62" s="54" t="s">
        <v>610</v>
      </c>
      <c r="C62" s="54" t="s">
        <v>7270</v>
      </c>
      <c r="D62" s="54" t="s">
        <v>799</v>
      </c>
      <c r="E62" s="54" t="s">
        <v>7271</v>
      </c>
      <c r="F62" s="54" t="s">
        <v>7272</v>
      </c>
      <c r="G62" s="54" t="s">
        <v>7273</v>
      </c>
    </row>
    <row r="63" spans="2:7">
      <c r="B63" s="54" t="s">
        <v>595</v>
      </c>
      <c r="C63" s="54" t="s">
        <v>7274</v>
      </c>
      <c r="D63" s="54" t="s">
        <v>822</v>
      </c>
      <c r="E63" s="54" t="s">
        <v>2389</v>
      </c>
      <c r="F63" s="54" t="s">
        <v>7202</v>
      </c>
      <c r="G63" s="54" t="s">
        <v>7233</v>
      </c>
    </row>
    <row r="64" spans="2:7">
      <c r="B64" s="54" t="s">
        <v>595</v>
      </c>
      <c r="C64" s="54" t="s">
        <v>7274</v>
      </c>
      <c r="D64" s="54" t="s">
        <v>822</v>
      </c>
      <c r="E64" s="54" t="s">
        <v>2389</v>
      </c>
      <c r="F64" s="54" t="s">
        <v>7202</v>
      </c>
      <c r="G64" s="54" t="s">
        <v>7233</v>
      </c>
    </row>
    <row r="65" spans="2:7">
      <c r="B65" s="54" t="s">
        <v>595</v>
      </c>
      <c r="C65" s="54" t="s">
        <v>7275</v>
      </c>
      <c r="D65" s="54" t="s">
        <v>836</v>
      </c>
      <c r="E65" s="54" t="s">
        <v>2389</v>
      </c>
      <c r="F65" s="54" t="s">
        <v>7202</v>
      </c>
      <c r="G65" s="54" t="s">
        <v>7276</v>
      </c>
    </row>
    <row r="66" spans="2:7">
      <c r="B66" s="54" t="s">
        <v>595</v>
      </c>
      <c r="C66" s="54" t="s">
        <v>7275</v>
      </c>
      <c r="D66" s="54" t="s">
        <v>836</v>
      </c>
      <c r="E66" s="54" t="s">
        <v>2389</v>
      </c>
      <c r="F66" s="54" t="s">
        <v>7202</v>
      </c>
      <c r="G66" s="54" t="s">
        <v>7276</v>
      </c>
    </row>
    <row r="67" spans="2:7">
      <c r="B67" s="54" t="s">
        <v>610</v>
      </c>
      <c r="C67" s="54" t="s">
        <v>7277</v>
      </c>
      <c r="D67" s="54" t="s">
        <v>866</v>
      </c>
      <c r="E67" s="54" t="s">
        <v>2848</v>
      </c>
      <c r="F67" s="54" t="s">
        <v>7278</v>
      </c>
      <c r="G67" s="54" t="s">
        <v>7279</v>
      </c>
    </row>
    <row r="68" spans="2:7">
      <c r="B68" s="54" t="s">
        <v>595</v>
      </c>
      <c r="C68" s="54" t="s">
        <v>7280</v>
      </c>
      <c r="D68" s="54" t="s">
        <v>933</v>
      </c>
      <c r="E68" s="54" t="s">
        <v>2953</v>
      </c>
      <c r="F68" s="54" t="s">
        <v>7281</v>
      </c>
      <c r="G68" s="54" t="s">
        <v>7282</v>
      </c>
    </row>
    <row r="69" spans="2:7">
      <c r="B69" s="54" t="s">
        <v>1230</v>
      </c>
      <c r="C69" s="54" t="s">
        <v>7283</v>
      </c>
      <c r="D69" s="54" t="s">
        <v>1016</v>
      </c>
      <c r="E69" s="54" t="s">
        <v>2501</v>
      </c>
      <c r="F69" s="54" t="s">
        <v>3472</v>
      </c>
      <c r="G69" s="54" t="s">
        <v>7284</v>
      </c>
    </row>
    <row r="70" spans="2:7">
      <c r="B70" s="54" t="s">
        <v>1230</v>
      </c>
      <c r="C70" s="54" t="s">
        <v>7285</v>
      </c>
      <c r="D70" s="54" t="s">
        <v>1023</v>
      </c>
      <c r="E70" s="54" t="s">
        <v>2501</v>
      </c>
      <c r="F70" s="54" t="s">
        <v>3472</v>
      </c>
      <c r="G70" s="54" t="s">
        <v>7233</v>
      </c>
    </row>
    <row r="71" spans="2:7">
      <c r="B71" s="54" t="s">
        <v>591</v>
      </c>
      <c r="C71" s="54" t="s">
        <v>3400</v>
      </c>
      <c r="D71" s="54" t="s">
        <v>1061</v>
      </c>
      <c r="E71" s="54" t="s">
        <v>7286</v>
      </c>
      <c r="F71" s="54" t="s">
        <v>7287</v>
      </c>
      <c r="G71" s="54" t="s">
        <v>7288</v>
      </c>
    </row>
    <row r="72" spans="2:7">
      <c r="B72" s="54" t="s">
        <v>1070</v>
      </c>
      <c r="C72" s="54" t="s">
        <v>7289</v>
      </c>
      <c r="D72" s="54" t="s">
        <v>1068</v>
      </c>
      <c r="E72" s="54" t="s">
        <v>2383</v>
      </c>
      <c r="F72" s="54" t="s">
        <v>7290</v>
      </c>
      <c r="G72" s="54" t="s">
        <v>7291</v>
      </c>
    </row>
    <row r="73" spans="2:7">
      <c r="B73" s="54" t="s">
        <v>595</v>
      </c>
      <c r="C73" s="54" t="s">
        <v>7292</v>
      </c>
      <c r="D73" s="54" t="s">
        <v>1098</v>
      </c>
      <c r="E73" s="54" t="s">
        <v>7293</v>
      </c>
      <c r="F73" s="54" t="s">
        <v>191</v>
      </c>
      <c r="G73" s="54" t="s">
        <v>7294</v>
      </c>
    </row>
    <row r="74" spans="2:7">
      <c r="B74" s="54" t="s">
        <v>591</v>
      </c>
      <c r="C74" s="55"/>
      <c r="D74" s="54" t="s">
        <v>7295</v>
      </c>
      <c r="E74" s="54" t="s">
        <v>7100</v>
      </c>
      <c r="F74" s="54" t="s">
        <v>571</v>
      </c>
      <c r="G74" s="54" t="s">
        <v>7296</v>
      </c>
    </row>
    <row r="75" spans="2:7">
      <c r="B75" s="54" t="s">
        <v>591</v>
      </c>
      <c r="C75" s="54" t="s">
        <v>7297</v>
      </c>
      <c r="D75" s="54" t="s">
        <v>1274</v>
      </c>
      <c r="E75" s="54" t="s">
        <v>7298</v>
      </c>
      <c r="F75" s="54" t="s">
        <v>7299</v>
      </c>
      <c r="G75" s="54" t="s">
        <v>7300</v>
      </c>
    </row>
    <row r="76" spans="2:7">
      <c r="B76" s="54" t="s">
        <v>591</v>
      </c>
      <c r="C76" s="54" t="s">
        <v>7301</v>
      </c>
      <c r="D76" s="54" t="s">
        <v>1404</v>
      </c>
      <c r="E76" s="54" t="s">
        <v>7302</v>
      </c>
      <c r="F76" s="54" t="s">
        <v>7303</v>
      </c>
      <c r="G76" s="54" t="s">
        <v>7304</v>
      </c>
    </row>
    <row r="77" spans="2:7">
      <c r="B77" s="54" t="s">
        <v>591</v>
      </c>
      <c r="C77" s="54" t="s">
        <v>7305</v>
      </c>
      <c r="D77" s="54" t="s">
        <v>7306</v>
      </c>
      <c r="E77" s="54" t="s">
        <v>7307</v>
      </c>
      <c r="F77" s="54" t="s">
        <v>7308</v>
      </c>
      <c r="G77" s="54" t="s">
        <v>7309</v>
      </c>
    </row>
    <row r="78" spans="2:7">
      <c r="B78" s="54" t="s">
        <v>591</v>
      </c>
      <c r="C78" s="54" t="s">
        <v>7310</v>
      </c>
      <c r="D78" s="54" t="s">
        <v>1291</v>
      </c>
      <c r="E78" s="54" t="s">
        <v>1292</v>
      </c>
      <c r="F78" s="54" t="s">
        <v>7311</v>
      </c>
      <c r="G78" s="54" t="s">
        <v>7312</v>
      </c>
    </row>
    <row r="79" spans="2:7">
      <c r="B79" s="54" t="s">
        <v>591</v>
      </c>
      <c r="C79" s="55"/>
      <c r="D79" s="54" t="s">
        <v>1735</v>
      </c>
      <c r="E79" s="54" t="s">
        <v>7313</v>
      </c>
      <c r="F79" s="54" t="s">
        <v>7314</v>
      </c>
      <c r="G79" s="54" t="s">
        <v>7315</v>
      </c>
    </row>
    <row r="80" spans="2:7">
      <c r="B80" s="54" t="s">
        <v>610</v>
      </c>
      <c r="C80" s="54" t="s">
        <v>7316</v>
      </c>
      <c r="D80" s="54" t="s">
        <v>7317</v>
      </c>
      <c r="E80" s="54" t="s">
        <v>7318</v>
      </c>
      <c r="F80" s="54" t="s">
        <v>7319</v>
      </c>
      <c r="G80" s="54" t="s">
        <v>7320</v>
      </c>
    </row>
    <row r="81" spans="2:7">
      <c r="B81" s="54" t="s">
        <v>1230</v>
      </c>
      <c r="C81" s="54" t="s">
        <v>7321</v>
      </c>
      <c r="D81" s="54" t="s">
        <v>7322</v>
      </c>
      <c r="E81" s="54" t="s">
        <v>7323</v>
      </c>
      <c r="F81" s="54" t="s">
        <v>7324</v>
      </c>
      <c r="G81" s="54" t="s">
        <v>7325</v>
      </c>
    </row>
    <row r="82" spans="2:7">
      <c r="B82" s="54" t="s">
        <v>1230</v>
      </c>
      <c r="C82" s="54" t="s">
        <v>7326</v>
      </c>
      <c r="D82" s="54" t="s">
        <v>1500</v>
      </c>
      <c r="E82" s="54" t="s">
        <v>7327</v>
      </c>
      <c r="F82" s="54" t="s">
        <v>7328</v>
      </c>
      <c r="G82" s="54" t="s">
        <v>7329</v>
      </c>
    </row>
    <row r="83" spans="2:7">
      <c r="B83" s="54" t="s">
        <v>595</v>
      </c>
      <c r="C83" s="54" t="s">
        <v>7330</v>
      </c>
      <c r="D83" s="54" t="s">
        <v>1494</v>
      </c>
      <c r="E83" s="54" t="s">
        <v>7331</v>
      </c>
      <c r="F83" s="54" t="s">
        <v>7237</v>
      </c>
      <c r="G83" s="54" t="s">
        <v>7332</v>
      </c>
    </row>
    <row r="84" spans="2:7">
      <c r="B84" s="54" t="s">
        <v>595</v>
      </c>
      <c r="C84" s="54" t="s">
        <v>7333</v>
      </c>
      <c r="D84" s="54" t="s">
        <v>7334</v>
      </c>
      <c r="E84" s="54" t="s">
        <v>2389</v>
      </c>
      <c r="F84" s="54" t="s">
        <v>7202</v>
      </c>
      <c r="G84" s="54" t="s">
        <v>7296</v>
      </c>
    </row>
    <row r="85" spans="2:7">
      <c r="B85" s="54" t="s">
        <v>591</v>
      </c>
      <c r="C85" s="54" t="s">
        <v>7335</v>
      </c>
      <c r="D85" s="54" t="s">
        <v>1520</v>
      </c>
      <c r="E85" s="54" t="s">
        <v>7298</v>
      </c>
      <c r="F85" s="54" t="s">
        <v>7299</v>
      </c>
      <c r="G85" s="54" t="s">
        <v>7336</v>
      </c>
    </row>
    <row r="86" spans="2:7">
      <c r="B86" s="54" t="s">
        <v>662</v>
      </c>
      <c r="C86" s="54" t="s">
        <v>7337</v>
      </c>
      <c r="D86" s="54" t="s">
        <v>7338</v>
      </c>
      <c r="E86" s="54" t="s">
        <v>7339</v>
      </c>
      <c r="F86" s="54" t="s">
        <v>597</v>
      </c>
      <c r="G86" s="54" t="s">
        <v>7340</v>
      </c>
    </row>
    <row r="87" spans="2:7">
      <c r="B87" s="54" t="s">
        <v>610</v>
      </c>
      <c r="C87" s="54" t="s">
        <v>7341</v>
      </c>
      <c r="D87" s="54" t="s">
        <v>7342</v>
      </c>
      <c r="E87" s="54" t="s">
        <v>1970</v>
      </c>
      <c r="F87" s="54" t="s">
        <v>7241</v>
      </c>
      <c r="G87" s="54" t="s">
        <v>7343</v>
      </c>
    </row>
    <row r="88" spans="2:7">
      <c r="B88" s="54" t="s">
        <v>610</v>
      </c>
      <c r="C88" s="54" t="s">
        <v>7344</v>
      </c>
      <c r="D88" s="54" t="s">
        <v>1975</v>
      </c>
      <c r="E88" s="54" t="s">
        <v>1970</v>
      </c>
      <c r="F88" s="54" t="s">
        <v>7241</v>
      </c>
      <c r="G88" s="54" t="s">
        <v>7343</v>
      </c>
    </row>
    <row r="89" spans="2:7">
      <c r="B89" s="54" t="s">
        <v>1230</v>
      </c>
      <c r="C89" s="54" t="s">
        <v>7345</v>
      </c>
      <c r="D89" s="54" t="s">
        <v>1602</v>
      </c>
      <c r="E89" s="54" t="s">
        <v>2501</v>
      </c>
      <c r="F89" s="54" t="s">
        <v>3472</v>
      </c>
      <c r="G89" s="54" t="s">
        <v>7346</v>
      </c>
    </row>
    <row r="90" spans="2:7">
      <c r="B90" s="54" t="s">
        <v>1070</v>
      </c>
      <c r="C90" s="54" t="s">
        <v>7347</v>
      </c>
      <c r="D90" s="54" t="s">
        <v>7348</v>
      </c>
      <c r="E90" s="54" t="s">
        <v>7349</v>
      </c>
      <c r="F90" s="54" t="s">
        <v>7350</v>
      </c>
      <c r="G90" s="54" t="s">
        <v>7351</v>
      </c>
    </row>
    <row r="91" spans="2:7">
      <c r="B91" s="54" t="s">
        <v>595</v>
      </c>
      <c r="C91" s="54" t="s">
        <v>7352</v>
      </c>
      <c r="D91" s="54" t="s">
        <v>1563</v>
      </c>
      <c r="E91" s="54" t="s">
        <v>2389</v>
      </c>
      <c r="F91" s="54" t="s">
        <v>7202</v>
      </c>
      <c r="G91" s="54" t="s">
        <v>7353</v>
      </c>
    </row>
    <row r="92" spans="2:7">
      <c r="B92" s="54" t="s">
        <v>1230</v>
      </c>
      <c r="C92" s="54" t="s">
        <v>7354</v>
      </c>
      <c r="D92" s="54" t="s">
        <v>1604</v>
      </c>
      <c r="E92" s="54" t="s">
        <v>2501</v>
      </c>
      <c r="F92" s="54" t="s">
        <v>3472</v>
      </c>
      <c r="G92" s="54" t="s">
        <v>7346</v>
      </c>
    </row>
    <row r="93" spans="2:7">
      <c r="B93" s="54" t="s">
        <v>610</v>
      </c>
      <c r="C93" s="54" t="s">
        <v>7355</v>
      </c>
      <c r="D93" s="54" t="s">
        <v>1386</v>
      </c>
      <c r="E93" s="54" t="s">
        <v>7356</v>
      </c>
      <c r="F93" s="54" t="s">
        <v>3414</v>
      </c>
      <c r="G93" s="54" t="s">
        <v>7357</v>
      </c>
    </row>
    <row r="94" spans="2:7">
      <c r="B94" s="54" t="s">
        <v>591</v>
      </c>
      <c r="C94" s="54" t="s">
        <v>7358</v>
      </c>
      <c r="D94" s="54" t="s">
        <v>1573</v>
      </c>
      <c r="E94" s="54" t="s">
        <v>7359</v>
      </c>
      <c r="F94" s="54" t="s">
        <v>7360</v>
      </c>
      <c r="G94" s="54" t="s">
        <v>7361</v>
      </c>
    </row>
    <row r="95" spans="2:7">
      <c r="B95" s="54" t="s">
        <v>662</v>
      </c>
      <c r="C95" s="54" t="s">
        <v>7362</v>
      </c>
      <c r="D95" s="54" t="s">
        <v>1662</v>
      </c>
      <c r="E95" s="54" t="s">
        <v>7339</v>
      </c>
      <c r="F95" s="54" t="s">
        <v>597</v>
      </c>
      <c r="G95" s="54" t="s">
        <v>7340</v>
      </c>
    </row>
    <row r="96" spans="2:7">
      <c r="B96" s="54" t="s">
        <v>1230</v>
      </c>
      <c r="C96" s="54" t="s">
        <v>7363</v>
      </c>
      <c r="D96" s="54" t="s">
        <v>1679</v>
      </c>
      <c r="E96" s="54" t="s">
        <v>2501</v>
      </c>
      <c r="F96" s="54" t="s">
        <v>3472</v>
      </c>
      <c r="G96" s="54" t="s">
        <v>7346</v>
      </c>
    </row>
    <row r="97" spans="2:7">
      <c r="B97" s="54" t="s">
        <v>595</v>
      </c>
      <c r="C97" s="54" t="s">
        <v>7364</v>
      </c>
      <c r="D97" s="54" t="s">
        <v>1677</v>
      </c>
      <c r="E97" s="54" t="s">
        <v>7225</v>
      </c>
      <c r="F97" s="54" t="s">
        <v>3417</v>
      </c>
      <c r="G97" s="54" t="s">
        <v>7346</v>
      </c>
    </row>
    <row r="98" spans="2:7">
      <c r="B98" s="54" t="s">
        <v>1230</v>
      </c>
      <c r="C98" s="54" t="s">
        <v>7365</v>
      </c>
      <c r="D98" s="54" t="s">
        <v>1682</v>
      </c>
      <c r="E98" s="54" t="s">
        <v>7366</v>
      </c>
      <c r="F98" s="54" t="s">
        <v>7367</v>
      </c>
      <c r="G98" s="54" t="s">
        <v>7368</v>
      </c>
    </row>
    <row r="99" spans="2:7">
      <c r="B99" s="54" t="s">
        <v>610</v>
      </c>
      <c r="C99" s="54" t="s">
        <v>7369</v>
      </c>
      <c r="D99" s="54" t="s">
        <v>7370</v>
      </c>
      <c r="E99" s="54" t="s">
        <v>7371</v>
      </c>
      <c r="F99" s="54" t="s">
        <v>7372</v>
      </c>
      <c r="G99" s="54" t="s">
        <v>7315</v>
      </c>
    </row>
    <row r="100" spans="2:7">
      <c r="B100" s="54" t="s">
        <v>1230</v>
      </c>
      <c r="C100" s="54" t="s">
        <v>7373</v>
      </c>
      <c r="D100" s="54" t="s">
        <v>1689</v>
      </c>
      <c r="E100" s="54" t="s">
        <v>7374</v>
      </c>
      <c r="F100" s="54" t="s">
        <v>1968</v>
      </c>
      <c r="G100" s="54" t="s">
        <v>7375</v>
      </c>
    </row>
    <row r="101" spans="2:7">
      <c r="B101" s="54" t="s">
        <v>591</v>
      </c>
      <c r="C101" s="54" t="s">
        <v>7376</v>
      </c>
      <c r="D101" s="54" t="s">
        <v>1691</v>
      </c>
      <c r="E101" s="54" t="s">
        <v>7377</v>
      </c>
      <c r="F101" s="54" t="s">
        <v>7378</v>
      </c>
      <c r="G101" s="54" t="s">
        <v>7379</v>
      </c>
    </row>
    <row r="102" spans="2:7">
      <c r="B102" s="54" t="s">
        <v>595</v>
      </c>
      <c r="C102" s="54" t="s">
        <v>7380</v>
      </c>
      <c r="D102" s="54" t="s">
        <v>1362</v>
      </c>
      <c r="E102" s="54" t="s">
        <v>1949</v>
      </c>
      <c r="F102" s="54" t="s">
        <v>7185</v>
      </c>
      <c r="G102" s="54" t="s">
        <v>7340</v>
      </c>
    </row>
    <row r="103" spans="2:7">
      <c r="B103" s="54" t="s">
        <v>591</v>
      </c>
      <c r="C103" s="54" t="s">
        <v>7381</v>
      </c>
      <c r="D103" s="54" t="s">
        <v>1778</v>
      </c>
      <c r="E103" s="54" t="s">
        <v>7382</v>
      </c>
      <c r="F103" s="54" t="s">
        <v>7383</v>
      </c>
      <c r="G103" s="54" t="s">
        <v>7384</v>
      </c>
    </row>
    <row r="104" spans="2:7">
      <c r="B104" s="54" t="s">
        <v>1230</v>
      </c>
      <c r="C104" s="54" t="s">
        <v>7385</v>
      </c>
      <c r="D104" s="54" t="s">
        <v>1776</v>
      </c>
      <c r="E104" s="54" t="s">
        <v>7386</v>
      </c>
      <c r="F104" s="54" t="s">
        <v>7387</v>
      </c>
      <c r="G104" s="54" t="s">
        <v>7388</v>
      </c>
    </row>
    <row r="105" spans="2:7">
      <c r="B105" s="54" t="s">
        <v>1230</v>
      </c>
      <c r="C105" s="54" t="s">
        <v>7389</v>
      </c>
      <c r="D105" s="54" t="s">
        <v>1774</v>
      </c>
      <c r="E105" s="54" t="s">
        <v>7390</v>
      </c>
      <c r="F105" s="54" t="s">
        <v>7391</v>
      </c>
      <c r="G105" s="54" t="s">
        <v>7392</v>
      </c>
    </row>
    <row r="106" spans="2:7">
      <c r="B106" s="54" t="s">
        <v>1070</v>
      </c>
      <c r="C106" s="54" t="s">
        <v>7393</v>
      </c>
      <c r="D106" s="54" t="s">
        <v>1733</v>
      </c>
      <c r="E106" s="54" t="s">
        <v>2383</v>
      </c>
      <c r="F106" s="54" t="s">
        <v>7290</v>
      </c>
      <c r="G106" s="54" t="s">
        <v>7394</v>
      </c>
    </row>
    <row r="107" spans="2:7">
      <c r="B107" s="54" t="s">
        <v>591</v>
      </c>
      <c r="C107" s="54" t="s">
        <v>7395</v>
      </c>
      <c r="D107" s="54" t="s">
        <v>1780</v>
      </c>
      <c r="E107" s="54" t="s">
        <v>7396</v>
      </c>
      <c r="F107" s="54" t="s">
        <v>7397</v>
      </c>
      <c r="G107" s="54" t="s">
        <v>7398</v>
      </c>
    </row>
    <row r="108" spans="2:7">
      <c r="B108" s="54" t="s">
        <v>591</v>
      </c>
      <c r="C108" s="54" t="s">
        <v>7399</v>
      </c>
      <c r="D108" s="54" t="s">
        <v>1784</v>
      </c>
      <c r="E108" s="54" t="s">
        <v>2191</v>
      </c>
      <c r="F108" s="54" t="s">
        <v>7400</v>
      </c>
      <c r="G108" s="54" t="s">
        <v>7401</v>
      </c>
    </row>
    <row r="109" spans="2:7">
      <c r="B109" s="54" t="s">
        <v>591</v>
      </c>
      <c r="C109" s="54" t="s">
        <v>7402</v>
      </c>
      <c r="D109" s="54" t="s">
        <v>1786</v>
      </c>
      <c r="E109" s="54" t="s">
        <v>3410</v>
      </c>
      <c r="F109" s="54" t="s">
        <v>7403</v>
      </c>
      <c r="G109" s="54" t="s">
        <v>7404</v>
      </c>
    </row>
    <row r="110" spans="2:7">
      <c r="B110" s="54" t="s">
        <v>1070</v>
      </c>
      <c r="C110" s="54" t="s">
        <v>7405</v>
      </c>
      <c r="D110" s="54" t="s">
        <v>1728</v>
      </c>
      <c r="E110" s="54" t="s">
        <v>2383</v>
      </c>
      <c r="F110" s="54" t="s">
        <v>7290</v>
      </c>
      <c r="G110" s="54" t="s">
        <v>7406</v>
      </c>
    </row>
    <row r="111" spans="2:7">
      <c r="B111" s="54" t="s">
        <v>591</v>
      </c>
      <c r="C111" s="54" t="s">
        <v>7407</v>
      </c>
      <c r="D111" s="54" t="s">
        <v>1578</v>
      </c>
      <c r="E111" s="54" t="s">
        <v>7359</v>
      </c>
      <c r="F111" s="54" t="s">
        <v>7360</v>
      </c>
      <c r="G111" s="54" t="s">
        <v>7408</v>
      </c>
    </row>
    <row r="112" spans="2:7">
      <c r="B112" s="54" t="s">
        <v>1230</v>
      </c>
      <c r="C112" s="54" t="s">
        <v>7409</v>
      </c>
      <c r="D112" s="54" t="s">
        <v>1862</v>
      </c>
      <c r="E112" s="54" t="s">
        <v>7366</v>
      </c>
      <c r="F112" s="54" t="s">
        <v>7367</v>
      </c>
      <c r="G112" s="54" t="s">
        <v>7410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dimension ref="A1:AI7"/>
  <sheetViews>
    <sheetView workbookViewId="0">
      <selection activeCell="J168" sqref="J168"/>
    </sheetView>
  </sheetViews>
  <sheetFormatPr defaultRowHeight="14.4"/>
  <cols>
    <col min="1" max="1" width="48.109375" style="42" customWidth="1"/>
    <col min="2" max="2" width="18" style="7" customWidth="1"/>
    <col min="3" max="3" width="12.44140625" style="7" customWidth="1"/>
    <col min="4" max="4" width="21.6640625" style="42" customWidth="1"/>
    <col min="5" max="5" width="11.109375" customWidth="1"/>
    <col min="6" max="6" width="11.5546875" customWidth="1"/>
    <col min="7" max="7" width="12.5546875" customWidth="1"/>
    <col min="8" max="8" width="21.6640625" style="42" customWidth="1"/>
    <col min="9" max="9" width="14.44140625" customWidth="1"/>
    <col min="10" max="10" width="15.5546875" customWidth="1"/>
    <col min="11" max="11" width="12.5546875" customWidth="1"/>
    <col min="12" max="12" width="21.6640625" style="42" customWidth="1"/>
    <col min="13" max="13" width="14.109375" customWidth="1"/>
    <col min="14" max="14" width="11.109375" customWidth="1"/>
    <col min="15" max="15" width="12.109375" customWidth="1"/>
    <col min="16" max="16" width="21.6640625" style="42" customWidth="1"/>
    <col min="20" max="20" width="21.6640625" style="4" customWidth="1"/>
    <col min="24" max="24" width="21.6640625" style="4" customWidth="1"/>
    <col min="28" max="28" width="21.6640625" style="4" customWidth="1"/>
    <col min="32" max="32" width="21.6640625" style="4" customWidth="1"/>
  </cols>
  <sheetData>
    <row r="1" spans="1:35">
      <c r="A1" s="1487" t="s">
        <v>508</v>
      </c>
      <c r="B1" s="1487"/>
      <c r="C1" s="1487"/>
      <c r="D1" s="1486" t="s">
        <v>7411</v>
      </c>
      <c r="E1" s="1486"/>
      <c r="F1" s="1486"/>
      <c r="G1" s="1486"/>
      <c r="H1" s="1486" t="s">
        <v>7412</v>
      </c>
      <c r="I1" s="1486"/>
      <c r="J1" s="1486"/>
      <c r="K1" s="1486"/>
      <c r="L1" s="1488" t="s">
        <v>7413</v>
      </c>
      <c r="M1" s="1488"/>
      <c r="N1" s="1488"/>
      <c r="O1" s="1488"/>
      <c r="P1" s="1488" t="s">
        <v>7414</v>
      </c>
      <c r="Q1" s="1486"/>
      <c r="R1" s="1486"/>
      <c r="S1" s="1486"/>
      <c r="T1" s="1486" t="s">
        <v>7415</v>
      </c>
      <c r="U1" s="1486"/>
      <c r="V1" s="1486"/>
      <c r="W1" s="1486"/>
      <c r="X1" s="1486" t="s">
        <v>7416</v>
      </c>
      <c r="Y1" s="1486"/>
      <c r="Z1" s="1486"/>
      <c r="AA1" s="1486"/>
      <c r="AB1" s="1486" t="s">
        <v>7417</v>
      </c>
      <c r="AC1" s="1486"/>
      <c r="AD1" s="1486"/>
      <c r="AE1" s="1486"/>
      <c r="AF1" s="1486" t="s">
        <v>7418</v>
      </c>
      <c r="AG1" s="1486"/>
      <c r="AH1" s="1486"/>
      <c r="AI1" s="1486"/>
    </row>
    <row r="2" spans="1:35" ht="26.4">
      <c r="A2" s="2" t="s">
        <v>7419</v>
      </c>
      <c r="B2" s="2" t="s">
        <v>3436</v>
      </c>
      <c r="C2" s="2" t="s">
        <v>524</v>
      </c>
      <c r="D2" s="1" t="s">
        <v>7420</v>
      </c>
      <c r="E2" s="1" t="s">
        <v>528</v>
      </c>
      <c r="F2" s="1" t="s">
        <v>526</v>
      </c>
      <c r="G2" s="1" t="s">
        <v>527</v>
      </c>
      <c r="H2" s="1" t="s">
        <v>7421</v>
      </c>
      <c r="I2" s="1" t="s">
        <v>528</v>
      </c>
      <c r="J2" s="1" t="s">
        <v>526</v>
      </c>
      <c r="K2" s="1" t="s">
        <v>527</v>
      </c>
      <c r="L2" s="1" t="s">
        <v>7422</v>
      </c>
      <c r="M2" s="1" t="s">
        <v>528</v>
      </c>
      <c r="N2" s="1" t="s">
        <v>526</v>
      </c>
      <c r="O2" s="1" t="s">
        <v>527</v>
      </c>
      <c r="P2" s="1" t="s">
        <v>7423</v>
      </c>
      <c r="Q2" s="1" t="s">
        <v>528</v>
      </c>
      <c r="R2" s="1" t="s">
        <v>526</v>
      </c>
      <c r="S2" s="1" t="s">
        <v>527</v>
      </c>
      <c r="T2" s="1" t="s">
        <v>7424</v>
      </c>
      <c r="U2" s="1" t="s">
        <v>528</v>
      </c>
      <c r="V2" s="1" t="s">
        <v>526</v>
      </c>
      <c r="W2" s="1" t="s">
        <v>527</v>
      </c>
      <c r="X2" s="1" t="s">
        <v>7425</v>
      </c>
      <c r="Y2" s="1" t="s">
        <v>528</v>
      </c>
      <c r="Z2" s="1" t="s">
        <v>526</v>
      </c>
      <c r="AA2" s="1" t="s">
        <v>527</v>
      </c>
      <c r="AB2" s="1" t="s">
        <v>7426</v>
      </c>
      <c r="AC2" s="1" t="s">
        <v>528</v>
      </c>
      <c r="AD2" s="1" t="s">
        <v>526</v>
      </c>
      <c r="AE2" s="1" t="s">
        <v>527</v>
      </c>
      <c r="AF2" s="1" t="s">
        <v>7427</v>
      </c>
      <c r="AG2" s="1" t="s">
        <v>528</v>
      </c>
      <c r="AH2" s="1" t="s">
        <v>526</v>
      </c>
      <c r="AI2" s="1" t="s">
        <v>527</v>
      </c>
    </row>
    <row r="3" spans="1:35" ht="28.8">
      <c r="A3" s="39" t="s">
        <v>2036</v>
      </c>
      <c r="B3" s="43" t="s">
        <v>4072</v>
      </c>
      <c r="C3" s="43"/>
      <c r="D3" s="39"/>
      <c r="E3" s="38"/>
      <c r="F3" s="38"/>
      <c r="G3" s="38"/>
      <c r="H3" s="39"/>
      <c r="I3" s="38"/>
      <c r="J3" s="38"/>
      <c r="K3" s="38"/>
      <c r="L3" s="39"/>
      <c r="M3" s="38"/>
      <c r="N3" s="38"/>
      <c r="O3" s="38"/>
      <c r="P3" s="39"/>
      <c r="Q3" s="38"/>
      <c r="R3" s="38"/>
      <c r="S3" s="38"/>
      <c r="T3" s="44"/>
      <c r="U3" s="38"/>
      <c r="V3" s="38"/>
      <c r="W3" s="38"/>
      <c r="X3" s="44"/>
      <c r="Y3" s="38"/>
      <c r="Z3" s="38"/>
      <c r="AA3" s="38"/>
      <c r="AB3" s="44"/>
      <c r="AC3" s="38"/>
      <c r="AD3" s="38"/>
      <c r="AE3" s="38"/>
      <c r="AF3" s="44"/>
      <c r="AG3" s="38"/>
      <c r="AH3" s="38"/>
      <c r="AI3" s="38"/>
    </row>
    <row r="4" spans="1:35">
      <c r="A4" s="42" t="s">
        <v>7428</v>
      </c>
      <c r="B4" s="7" t="s">
        <v>4072</v>
      </c>
    </row>
    <row r="5" spans="1:35">
      <c r="A5" s="42" t="s">
        <v>7429</v>
      </c>
    </row>
    <row r="6" spans="1:35">
      <c r="A6" s="42" t="s">
        <v>7430</v>
      </c>
    </row>
    <row r="7" spans="1:35">
      <c r="A7" s="42" t="s">
        <v>7431</v>
      </c>
    </row>
  </sheetData>
  <mergeCells count="9">
    <mergeCell ref="X1:AA1"/>
    <mergeCell ref="AB1:AE1"/>
    <mergeCell ref="AF1:AI1"/>
    <mergeCell ref="A1:C1"/>
    <mergeCell ref="D1:G1"/>
    <mergeCell ref="H1:K1"/>
    <mergeCell ref="L1:O1"/>
    <mergeCell ref="P1:S1"/>
    <mergeCell ref="T1:W1"/>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2"/>
  <dimension ref="A1:V184"/>
  <sheetViews>
    <sheetView workbookViewId="0">
      <selection activeCell="J168" sqref="J168"/>
    </sheetView>
  </sheetViews>
  <sheetFormatPr defaultRowHeight="14.4"/>
  <cols>
    <col min="1" max="1" width="6.6640625" customWidth="1"/>
    <col min="2" max="2" width="17" customWidth="1"/>
    <col min="3" max="3" width="15.109375" customWidth="1"/>
    <col min="4" max="4" width="15.5546875" bestFit="1" customWidth="1"/>
    <col min="5" max="5" width="15.44140625" customWidth="1"/>
    <col min="6" max="6" width="15.109375" customWidth="1"/>
    <col min="7" max="7" width="13.5546875" customWidth="1"/>
    <col min="8" max="8" width="11.109375" customWidth="1"/>
    <col min="9" max="9" width="14.6640625" customWidth="1"/>
    <col min="10" max="10" width="18.109375" bestFit="1" customWidth="1"/>
    <col min="11" max="11" width="10.44140625" customWidth="1"/>
    <col min="12" max="12" width="11" customWidth="1"/>
    <col min="13" max="13" width="17.109375" customWidth="1"/>
    <col min="14" max="14" width="15.44140625" customWidth="1"/>
    <col min="15" max="15" width="12.88671875" customWidth="1"/>
    <col min="16" max="16" width="11" customWidth="1"/>
    <col min="17" max="17" width="10.88671875" bestFit="1" customWidth="1"/>
    <col min="18" max="18" width="15.33203125" customWidth="1"/>
    <col min="19" max="19" width="13.109375" customWidth="1"/>
    <col min="20" max="21" width="10.5546875" customWidth="1"/>
    <col min="22" max="22" width="14.5546875" customWidth="1"/>
  </cols>
  <sheetData>
    <row r="1" spans="1:22" ht="39.6">
      <c r="A1" s="3" t="s">
        <v>153</v>
      </c>
      <c r="B1" s="16" t="s">
        <v>476</v>
      </c>
      <c r="C1" s="16" t="s">
        <v>507</v>
      </c>
      <c r="D1" s="91" t="s">
        <v>3605</v>
      </c>
      <c r="E1" s="17" t="s">
        <v>3611</v>
      </c>
      <c r="F1" s="105" t="s">
        <v>3613</v>
      </c>
      <c r="G1" s="104" t="s">
        <v>3614</v>
      </c>
      <c r="H1" s="104" t="s">
        <v>3617</v>
      </c>
      <c r="I1" s="17" t="s">
        <v>5340</v>
      </c>
      <c r="J1" s="110" t="s">
        <v>6300</v>
      </c>
      <c r="K1" s="18" t="s">
        <v>3450</v>
      </c>
      <c r="L1" s="18" t="s">
        <v>7432</v>
      </c>
      <c r="M1" s="17" t="s">
        <v>5342</v>
      </c>
      <c r="N1" s="110" t="s">
        <v>6301</v>
      </c>
      <c r="O1" s="18" t="s">
        <v>3453</v>
      </c>
      <c r="P1" s="18" t="s">
        <v>7433</v>
      </c>
      <c r="Q1" s="17" t="s">
        <v>7434</v>
      </c>
      <c r="R1" s="110" t="s">
        <v>6347</v>
      </c>
      <c r="S1" s="18" t="s">
        <v>3456</v>
      </c>
      <c r="T1" s="18" t="s">
        <v>7435</v>
      </c>
      <c r="U1" s="17" t="s">
        <v>7436</v>
      </c>
      <c r="V1" s="110" t="s">
        <v>6348</v>
      </c>
    </row>
    <row r="2" spans="1:22" ht="24">
      <c r="A2" s="34">
        <v>1</v>
      </c>
      <c r="B2" s="80" t="s">
        <v>14</v>
      </c>
      <c r="C2" s="10">
        <v>2020</v>
      </c>
      <c r="D2" s="92">
        <v>4563200</v>
      </c>
      <c r="E2" s="8" t="s">
        <v>13</v>
      </c>
      <c r="F2" s="196">
        <f>D2/2</f>
        <v>2281600</v>
      </c>
      <c r="G2" s="8"/>
      <c r="H2" s="10"/>
      <c r="I2" s="8" t="s">
        <v>88</v>
      </c>
      <c r="J2" s="111">
        <f t="shared" ref="J2:J33" si="0">F2</f>
        <v>2281600</v>
      </c>
      <c r="K2" s="8"/>
      <c r="L2" s="10"/>
      <c r="M2" s="8"/>
      <c r="N2" s="111"/>
      <c r="O2" s="8"/>
      <c r="P2" s="10"/>
      <c r="Q2" s="9"/>
      <c r="R2" s="116"/>
      <c r="S2" s="41"/>
      <c r="T2" s="41"/>
      <c r="U2" s="41"/>
      <c r="V2" s="116"/>
    </row>
    <row r="3" spans="1:22" ht="24">
      <c r="A3" s="34">
        <v>2</v>
      </c>
      <c r="B3" s="80" t="s">
        <v>14</v>
      </c>
      <c r="C3" s="10">
        <v>2020</v>
      </c>
      <c r="D3" s="92">
        <v>5820000</v>
      </c>
      <c r="E3" s="8" t="s">
        <v>20</v>
      </c>
      <c r="F3" s="196">
        <f>D3/3</f>
        <v>1940000</v>
      </c>
      <c r="G3" s="8"/>
      <c r="H3" s="10"/>
      <c r="I3" s="8" t="s">
        <v>45</v>
      </c>
      <c r="J3" s="111">
        <f t="shared" si="0"/>
        <v>1940000</v>
      </c>
      <c r="K3" s="8"/>
      <c r="L3" s="10"/>
      <c r="M3" s="8" t="s">
        <v>89</v>
      </c>
      <c r="N3" s="111">
        <f>F3</f>
        <v>1940000</v>
      </c>
      <c r="O3" s="8"/>
      <c r="P3" s="10"/>
      <c r="Q3" s="9"/>
      <c r="R3" s="116"/>
      <c r="S3" s="41"/>
      <c r="T3" s="41"/>
      <c r="U3" s="41"/>
      <c r="V3" s="116"/>
    </row>
    <row r="4" spans="1:22" ht="24">
      <c r="A4" s="34">
        <v>3</v>
      </c>
      <c r="B4" s="80" t="s">
        <v>14</v>
      </c>
      <c r="C4" s="10">
        <v>2020</v>
      </c>
      <c r="D4" s="92">
        <v>13337500</v>
      </c>
      <c r="E4" s="8" t="s">
        <v>18</v>
      </c>
      <c r="F4" s="196">
        <f>D4/2</f>
        <v>6668750</v>
      </c>
      <c r="G4" s="8"/>
      <c r="H4" s="10"/>
      <c r="I4" s="8" t="s">
        <v>45</v>
      </c>
      <c r="J4" s="111">
        <f t="shared" si="0"/>
        <v>6668750</v>
      </c>
      <c r="K4" s="8"/>
      <c r="L4" s="10"/>
      <c r="M4" s="8"/>
      <c r="N4" s="111"/>
      <c r="O4" s="8"/>
      <c r="P4" s="10"/>
      <c r="Q4" s="9"/>
      <c r="R4" s="116"/>
      <c r="S4" s="41"/>
      <c r="T4" s="41"/>
      <c r="U4" s="41"/>
      <c r="V4" s="116"/>
    </row>
    <row r="5" spans="1:22" ht="24">
      <c r="A5" s="34">
        <v>4</v>
      </c>
      <c r="B5" s="80" t="s">
        <v>14</v>
      </c>
      <c r="C5" s="10">
        <v>2020</v>
      </c>
      <c r="D5" s="92">
        <v>15883750</v>
      </c>
      <c r="E5" s="8" t="s">
        <v>19</v>
      </c>
      <c r="F5" s="196">
        <f>D5/3</f>
        <v>5294583.333333333</v>
      </c>
      <c r="G5" s="8"/>
      <c r="H5" s="10"/>
      <c r="I5" s="8" t="s">
        <v>76</v>
      </c>
      <c r="J5" s="111">
        <f t="shared" si="0"/>
        <v>5294583.333333333</v>
      </c>
      <c r="K5" s="8"/>
      <c r="L5" s="10"/>
      <c r="M5" s="8" t="s">
        <v>28</v>
      </c>
      <c r="N5" s="111">
        <f>F5</f>
        <v>5294583.333333333</v>
      </c>
      <c r="O5" s="8"/>
      <c r="P5" s="10"/>
      <c r="Q5" s="9"/>
      <c r="R5" s="116"/>
      <c r="S5" s="41"/>
      <c r="T5" s="41"/>
      <c r="U5" s="41"/>
      <c r="V5" s="116"/>
    </row>
    <row r="6" spans="1:22" ht="24">
      <c r="A6" s="34">
        <v>5</v>
      </c>
      <c r="B6" s="80" t="s">
        <v>14</v>
      </c>
      <c r="C6" s="10">
        <v>2020</v>
      </c>
      <c r="D6" s="92">
        <v>5796000</v>
      </c>
      <c r="E6" s="8" t="s">
        <v>31</v>
      </c>
      <c r="F6" s="196">
        <f>D6/3</f>
        <v>1932000</v>
      </c>
      <c r="G6" s="8"/>
      <c r="H6" s="10"/>
      <c r="I6" s="8" t="s">
        <v>15</v>
      </c>
      <c r="J6" s="111">
        <f t="shared" si="0"/>
        <v>1932000</v>
      </c>
      <c r="K6" s="8"/>
      <c r="L6" s="10"/>
      <c r="M6" s="8" t="s">
        <v>3769</v>
      </c>
      <c r="N6" s="111">
        <f>F6</f>
        <v>1932000</v>
      </c>
      <c r="O6" s="8"/>
      <c r="P6" s="10"/>
      <c r="Q6" s="9"/>
      <c r="R6" s="116"/>
      <c r="S6" s="41"/>
      <c r="T6" s="41"/>
      <c r="U6" s="41"/>
      <c r="V6" s="116"/>
    </row>
    <row r="7" spans="1:22" ht="24">
      <c r="A7" s="34">
        <v>6</v>
      </c>
      <c r="B7" s="80" t="s">
        <v>14</v>
      </c>
      <c r="C7" s="10">
        <v>2020</v>
      </c>
      <c r="D7" s="92">
        <v>15035000</v>
      </c>
      <c r="E7" s="8" t="s">
        <v>26</v>
      </c>
      <c r="F7" s="196">
        <f>D7/3</f>
        <v>5011666.666666667</v>
      </c>
      <c r="G7" s="8"/>
      <c r="H7" s="10"/>
      <c r="I7" s="8" t="s">
        <v>17</v>
      </c>
      <c r="J7" s="111">
        <f t="shared" si="0"/>
        <v>5011666.666666667</v>
      </c>
      <c r="K7" s="8"/>
      <c r="L7" s="10"/>
      <c r="M7" s="8" t="s">
        <v>23</v>
      </c>
      <c r="N7" s="111">
        <f>F7</f>
        <v>5011666.666666667</v>
      </c>
      <c r="O7" s="8"/>
      <c r="P7" s="10"/>
      <c r="Q7" s="9"/>
      <c r="R7" s="116"/>
      <c r="S7" s="41"/>
      <c r="T7" s="41"/>
      <c r="U7" s="41"/>
      <c r="V7" s="116"/>
    </row>
    <row r="8" spans="1:22" ht="24">
      <c r="A8" s="34">
        <v>7</v>
      </c>
      <c r="B8" s="80" t="s">
        <v>14</v>
      </c>
      <c r="C8" s="10">
        <v>2020</v>
      </c>
      <c r="D8" s="92">
        <v>12530400</v>
      </c>
      <c r="E8" s="8" t="s">
        <v>27</v>
      </c>
      <c r="F8" s="196">
        <f>D8/3</f>
        <v>4176800</v>
      </c>
      <c r="G8" s="8"/>
      <c r="H8" s="10"/>
      <c r="I8" s="8" t="s">
        <v>22</v>
      </c>
      <c r="J8" s="111">
        <f t="shared" si="0"/>
        <v>4176800</v>
      </c>
      <c r="K8" s="8"/>
      <c r="L8" s="10"/>
      <c r="M8" s="8" t="s">
        <v>16</v>
      </c>
      <c r="N8" s="111">
        <f>F8</f>
        <v>4176800</v>
      </c>
      <c r="O8" s="8"/>
      <c r="P8" s="10"/>
      <c r="Q8" s="9"/>
      <c r="R8" s="116"/>
      <c r="S8" s="41"/>
      <c r="T8" s="41"/>
      <c r="U8" s="41"/>
      <c r="V8" s="116"/>
    </row>
    <row r="9" spans="1:22" ht="24">
      <c r="A9" s="34">
        <v>8</v>
      </c>
      <c r="B9" s="80" t="s">
        <v>14</v>
      </c>
      <c r="C9" s="10">
        <v>2020</v>
      </c>
      <c r="D9" s="92">
        <v>6661475</v>
      </c>
      <c r="E9" s="8" t="s">
        <v>33</v>
      </c>
      <c r="F9" s="196">
        <f>D9/3</f>
        <v>2220491.6666666665</v>
      </c>
      <c r="G9" s="8"/>
      <c r="H9" s="10"/>
      <c r="I9" s="8" t="s">
        <v>211</v>
      </c>
      <c r="J9" s="111">
        <f t="shared" si="0"/>
        <v>2220491.6666666665</v>
      </c>
      <c r="K9" s="8"/>
      <c r="L9" s="10"/>
      <c r="M9" s="8" t="s">
        <v>290</v>
      </c>
      <c r="N9" s="111">
        <f>F9</f>
        <v>2220491.6666666665</v>
      </c>
      <c r="O9" s="8"/>
      <c r="P9" s="10"/>
      <c r="Q9" s="9"/>
      <c r="R9" s="116"/>
      <c r="S9" s="41"/>
      <c r="T9" s="41"/>
      <c r="U9" s="41"/>
      <c r="V9" s="116"/>
    </row>
    <row r="10" spans="1:22" ht="24">
      <c r="A10" s="34">
        <v>9</v>
      </c>
      <c r="B10" s="80" t="s">
        <v>14</v>
      </c>
      <c r="C10" s="10">
        <v>2020</v>
      </c>
      <c r="D10" s="92">
        <v>4600000</v>
      </c>
      <c r="E10" s="8" t="s">
        <v>32</v>
      </c>
      <c r="F10" s="196">
        <f>D10/2</f>
        <v>2300000</v>
      </c>
      <c r="G10" s="8"/>
      <c r="H10" s="10"/>
      <c r="I10" s="8" t="s">
        <v>35</v>
      </c>
      <c r="J10" s="111">
        <f t="shared" si="0"/>
        <v>2300000</v>
      </c>
      <c r="K10" s="8"/>
      <c r="L10" s="10"/>
      <c r="M10" s="8"/>
      <c r="N10" s="111"/>
      <c r="O10" s="8"/>
      <c r="P10" s="10"/>
      <c r="Q10" s="9"/>
      <c r="R10" s="116"/>
      <c r="S10" s="41"/>
      <c r="T10" s="41"/>
      <c r="U10" s="41"/>
      <c r="V10" s="116"/>
    </row>
    <row r="11" spans="1:22" ht="24">
      <c r="A11" s="34">
        <v>10</v>
      </c>
      <c r="B11" s="80" t="s">
        <v>14</v>
      </c>
      <c r="C11" s="10">
        <v>2020</v>
      </c>
      <c r="D11" s="92">
        <v>11932940</v>
      </c>
      <c r="E11" s="8" t="s">
        <v>25</v>
      </c>
      <c r="F11" s="196">
        <f>D11/2</f>
        <v>5966470</v>
      </c>
      <c r="G11" s="8"/>
      <c r="H11" s="10"/>
      <c r="I11" s="8" t="s">
        <v>34</v>
      </c>
      <c r="J11" s="111">
        <f t="shared" si="0"/>
        <v>5966470</v>
      </c>
      <c r="K11" s="8"/>
      <c r="L11" s="10"/>
      <c r="M11" s="8"/>
      <c r="N11" s="111"/>
      <c r="O11" s="8"/>
      <c r="P11" s="10"/>
      <c r="Q11" s="9"/>
      <c r="R11" s="116"/>
      <c r="S11" s="41"/>
      <c r="T11" s="41"/>
      <c r="U11" s="41"/>
      <c r="V11" s="116"/>
    </row>
    <row r="12" spans="1:22" ht="24">
      <c r="A12" s="34">
        <v>11</v>
      </c>
      <c r="B12" s="80" t="s">
        <v>14</v>
      </c>
      <c r="C12" s="10">
        <v>2020</v>
      </c>
      <c r="D12" s="92">
        <v>11270000</v>
      </c>
      <c r="E12" s="8" t="s">
        <v>29</v>
      </c>
      <c r="F12" s="106">
        <f>D12/2</f>
        <v>5635000</v>
      </c>
      <c r="G12" s="8"/>
      <c r="H12" s="10"/>
      <c r="I12" s="8" t="s">
        <v>81</v>
      </c>
      <c r="J12" s="111">
        <f t="shared" si="0"/>
        <v>5635000</v>
      </c>
      <c r="K12" s="8"/>
      <c r="L12" s="10"/>
      <c r="M12" s="8"/>
      <c r="N12" s="111"/>
      <c r="O12" s="8"/>
      <c r="P12" s="10"/>
      <c r="Q12" s="9"/>
      <c r="R12" s="116"/>
      <c r="S12" s="41"/>
      <c r="T12" s="41"/>
      <c r="U12" s="41"/>
      <c r="V12" s="116"/>
    </row>
    <row r="13" spans="1:22" ht="24">
      <c r="A13" s="34">
        <v>12</v>
      </c>
      <c r="B13" s="80" t="s">
        <v>14</v>
      </c>
      <c r="C13" s="10">
        <v>2020</v>
      </c>
      <c r="D13" s="92">
        <v>13337500</v>
      </c>
      <c r="E13" s="8" t="s">
        <v>28</v>
      </c>
      <c r="F13" s="106">
        <f>D13/2</f>
        <v>6668750</v>
      </c>
      <c r="G13" s="8"/>
      <c r="H13" s="10"/>
      <c r="I13" s="8" t="s">
        <v>85</v>
      </c>
      <c r="J13" s="111">
        <f t="shared" si="0"/>
        <v>6668750</v>
      </c>
      <c r="K13" s="8"/>
      <c r="L13" s="10"/>
      <c r="M13" s="8"/>
      <c r="N13" s="111"/>
      <c r="O13" s="8"/>
      <c r="P13" s="10"/>
      <c r="Q13" s="9"/>
      <c r="R13" s="116"/>
      <c r="S13" s="41"/>
      <c r="T13" s="41"/>
      <c r="U13" s="41"/>
      <c r="V13" s="116"/>
    </row>
    <row r="14" spans="1:22" ht="24">
      <c r="A14" s="34">
        <v>13</v>
      </c>
      <c r="B14" s="80" t="s">
        <v>14</v>
      </c>
      <c r="C14" s="10">
        <v>2020</v>
      </c>
      <c r="D14" s="92">
        <v>13579200</v>
      </c>
      <c r="E14" s="8" t="s">
        <v>22</v>
      </c>
      <c r="F14" s="196">
        <f>D14/3</f>
        <v>4526400</v>
      </c>
      <c r="G14" s="8"/>
      <c r="H14" s="10"/>
      <c r="I14" s="8" t="s">
        <v>27</v>
      </c>
      <c r="J14" s="111">
        <f t="shared" si="0"/>
        <v>4526400</v>
      </c>
      <c r="K14" s="8"/>
      <c r="L14" s="10"/>
      <c r="M14" s="8" t="s">
        <v>203</v>
      </c>
      <c r="N14" s="111">
        <f>F14</f>
        <v>4526400</v>
      </c>
      <c r="O14" s="8"/>
      <c r="P14" s="10"/>
      <c r="Q14" s="9"/>
      <c r="R14" s="116"/>
      <c r="S14" s="41"/>
      <c r="T14" s="41"/>
      <c r="U14" s="41"/>
      <c r="V14" s="116"/>
    </row>
    <row r="15" spans="1:22" ht="24">
      <c r="A15" s="34">
        <v>14</v>
      </c>
      <c r="B15" s="80" t="s">
        <v>14</v>
      </c>
      <c r="C15" s="10">
        <v>2020</v>
      </c>
      <c r="D15" s="92">
        <v>8320250</v>
      </c>
      <c r="E15" s="8" t="s">
        <v>35</v>
      </c>
      <c r="F15" s="106">
        <f>D15/3</f>
        <v>2773416.6666666665</v>
      </c>
      <c r="G15" s="8"/>
      <c r="H15" s="10"/>
      <c r="I15" s="8" t="s">
        <v>37</v>
      </c>
      <c r="J15" s="111">
        <f t="shared" si="0"/>
        <v>2773416.6666666665</v>
      </c>
      <c r="K15" s="8"/>
      <c r="L15" s="10"/>
      <c r="M15" s="8" t="s">
        <v>88</v>
      </c>
      <c r="N15" s="111">
        <f>F15</f>
        <v>2773416.6666666665</v>
      </c>
      <c r="O15" s="8"/>
      <c r="P15" s="10"/>
      <c r="Q15" s="9"/>
      <c r="R15" s="116"/>
      <c r="S15" s="41"/>
      <c r="T15" s="41"/>
      <c r="U15" s="41"/>
      <c r="V15" s="116"/>
    </row>
    <row r="16" spans="1:22" ht="24">
      <c r="A16" s="34">
        <v>15</v>
      </c>
      <c r="B16" s="80" t="s">
        <v>3809</v>
      </c>
      <c r="C16" s="10">
        <v>2020</v>
      </c>
      <c r="D16" s="92">
        <v>19765000</v>
      </c>
      <c r="E16" s="8" t="s">
        <v>34</v>
      </c>
      <c r="F16" s="106">
        <f>D16/2</f>
        <v>9882500</v>
      </c>
      <c r="G16" s="8"/>
      <c r="H16" s="10"/>
      <c r="I16" s="8" t="s">
        <v>25</v>
      </c>
      <c r="J16" s="111">
        <f t="shared" si="0"/>
        <v>9882500</v>
      </c>
      <c r="K16" s="8"/>
      <c r="L16" s="10"/>
      <c r="M16" s="8"/>
      <c r="N16" s="111"/>
      <c r="O16" s="8"/>
      <c r="P16" s="10"/>
      <c r="Q16" s="9"/>
      <c r="R16" s="116"/>
      <c r="S16" s="41"/>
      <c r="T16" s="41"/>
      <c r="U16" s="41"/>
      <c r="V16" s="116"/>
    </row>
    <row r="17" spans="1:22" ht="24">
      <c r="A17" s="34">
        <v>16</v>
      </c>
      <c r="B17" s="80" t="s">
        <v>3809</v>
      </c>
      <c r="C17" s="10">
        <v>2020</v>
      </c>
      <c r="D17" s="92">
        <v>19355000</v>
      </c>
      <c r="E17" s="8" t="s">
        <v>13</v>
      </c>
      <c r="F17" s="106">
        <f t="shared" ref="F17:F19" si="1">D17/2</f>
        <v>9677500</v>
      </c>
      <c r="G17" s="8"/>
      <c r="H17" s="10"/>
      <c r="I17" s="8" t="s">
        <v>36</v>
      </c>
      <c r="J17" s="111">
        <f t="shared" si="0"/>
        <v>9677500</v>
      </c>
      <c r="K17" s="8"/>
      <c r="L17" s="10"/>
      <c r="M17" s="8"/>
      <c r="N17" s="111"/>
      <c r="O17" s="8"/>
      <c r="P17" s="10"/>
      <c r="Q17" s="9"/>
      <c r="R17" s="116"/>
      <c r="S17" s="41"/>
      <c r="T17" s="41"/>
      <c r="U17" s="41"/>
      <c r="V17" s="116"/>
    </row>
    <row r="18" spans="1:22" ht="24">
      <c r="A18" s="34">
        <v>17</v>
      </c>
      <c r="B18" s="80" t="s">
        <v>3809</v>
      </c>
      <c r="C18" s="10">
        <v>2020</v>
      </c>
      <c r="D18" s="92">
        <v>18860000</v>
      </c>
      <c r="E18" s="8" t="s">
        <v>55</v>
      </c>
      <c r="F18" s="106">
        <f t="shared" si="1"/>
        <v>9430000</v>
      </c>
      <c r="G18" s="8"/>
      <c r="H18" s="10"/>
      <c r="I18" s="8" t="s">
        <v>18</v>
      </c>
      <c r="J18" s="111">
        <f t="shared" si="0"/>
        <v>9430000</v>
      </c>
      <c r="K18" s="8"/>
      <c r="L18" s="10"/>
      <c r="M18" s="8"/>
      <c r="N18" s="111"/>
      <c r="O18" s="8"/>
      <c r="P18" s="10"/>
      <c r="Q18" s="9"/>
      <c r="R18" s="116"/>
      <c r="S18" s="41"/>
      <c r="T18" s="41"/>
      <c r="U18" s="41"/>
      <c r="V18" s="116"/>
    </row>
    <row r="19" spans="1:22" ht="24">
      <c r="A19" s="34">
        <v>18</v>
      </c>
      <c r="B19" s="80" t="s">
        <v>3809</v>
      </c>
      <c r="C19" s="10">
        <v>2020</v>
      </c>
      <c r="D19" s="92">
        <v>19721000</v>
      </c>
      <c r="E19" s="8" t="s">
        <v>33</v>
      </c>
      <c r="F19" s="106">
        <f t="shared" si="1"/>
        <v>9860500</v>
      </c>
      <c r="G19" s="8"/>
      <c r="H19" s="10"/>
      <c r="I19" s="8" t="s">
        <v>81</v>
      </c>
      <c r="J19" s="111">
        <f t="shared" si="0"/>
        <v>9860500</v>
      </c>
      <c r="K19" s="8"/>
      <c r="L19" s="10"/>
      <c r="M19" s="8"/>
      <c r="N19" s="111"/>
      <c r="O19" s="8"/>
      <c r="P19" s="10"/>
      <c r="Q19" s="9"/>
      <c r="R19" s="116"/>
      <c r="S19" s="41"/>
      <c r="T19" s="41"/>
      <c r="U19" s="41"/>
      <c r="V19" s="116"/>
    </row>
    <row r="20" spans="1:22" ht="24">
      <c r="A20" s="34">
        <v>19</v>
      </c>
      <c r="B20" s="80" t="s">
        <v>3809</v>
      </c>
      <c r="C20" s="10">
        <v>2020</v>
      </c>
      <c r="D20" s="92">
        <v>16000000</v>
      </c>
      <c r="E20" s="8" t="s">
        <v>89</v>
      </c>
      <c r="F20" s="106">
        <f>D20/3</f>
        <v>5333333.333333333</v>
      </c>
      <c r="G20" s="8"/>
      <c r="H20" s="10"/>
      <c r="I20" s="8" t="s">
        <v>45</v>
      </c>
      <c r="J20" s="111">
        <f t="shared" si="0"/>
        <v>5333333.333333333</v>
      </c>
      <c r="K20" s="8"/>
      <c r="L20" s="10"/>
      <c r="M20" s="8" t="s">
        <v>211</v>
      </c>
      <c r="N20" s="111">
        <f>F20</f>
        <v>5333333.333333333</v>
      </c>
      <c r="O20" s="8"/>
      <c r="P20" s="10"/>
      <c r="Q20" s="9"/>
      <c r="R20" s="116"/>
      <c r="S20" s="41"/>
      <c r="T20" s="41"/>
      <c r="U20" s="41"/>
      <c r="V20" s="116"/>
    </row>
    <row r="21" spans="1:22" ht="24">
      <c r="A21" s="34">
        <v>20</v>
      </c>
      <c r="B21" s="80" t="s">
        <v>3809</v>
      </c>
      <c r="C21" s="10">
        <v>2020</v>
      </c>
      <c r="D21" s="92">
        <v>19770000</v>
      </c>
      <c r="E21" s="8" t="s">
        <v>56</v>
      </c>
      <c r="F21" s="106">
        <f>D21/2</f>
        <v>9885000</v>
      </c>
      <c r="G21" s="8"/>
      <c r="H21" s="10"/>
      <c r="I21" s="8" t="s">
        <v>27</v>
      </c>
      <c r="J21" s="111">
        <f t="shared" si="0"/>
        <v>9885000</v>
      </c>
      <c r="K21" s="8"/>
      <c r="L21" s="10"/>
      <c r="M21" s="8"/>
      <c r="N21" s="111"/>
      <c r="O21" s="8"/>
      <c r="P21" s="10"/>
      <c r="Q21" s="9"/>
      <c r="R21" s="116"/>
      <c r="S21" s="41"/>
      <c r="T21" s="41"/>
      <c r="U21" s="41"/>
      <c r="V21" s="116"/>
    </row>
    <row r="22" spans="1:22" ht="24">
      <c r="A22" s="34">
        <v>21</v>
      </c>
      <c r="B22" s="80" t="s">
        <v>3809</v>
      </c>
      <c r="C22" s="10">
        <v>2020</v>
      </c>
      <c r="D22" s="92">
        <v>16097000</v>
      </c>
      <c r="E22" s="8" t="s">
        <v>17</v>
      </c>
      <c r="F22" s="106">
        <f>D22/2</f>
        <v>8048500</v>
      </c>
      <c r="G22" s="8"/>
      <c r="H22" s="10"/>
      <c r="I22" s="8" t="s">
        <v>23</v>
      </c>
      <c r="J22" s="111">
        <f t="shared" si="0"/>
        <v>8048500</v>
      </c>
      <c r="K22" s="8"/>
      <c r="L22" s="10"/>
      <c r="M22" s="8"/>
      <c r="N22" s="111"/>
      <c r="O22" s="8"/>
      <c r="P22" s="10"/>
      <c r="Q22" s="9"/>
      <c r="R22" s="116"/>
      <c r="S22" s="41"/>
      <c r="T22" s="41"/>
      <c r="U22" s="41"/>
      <c r="V22" s="116"/>
    </row>
    <row r="23" spans="1:22" ht="24">
      <c r="A23" s="34">
        <v>22</v>
      </c>
      <c r="B23" s="80" t="s">
        <v>3809</v>
      </c>
      <c r="C23" s="10">
        <v>2020</v>
      </c>
      <c r="D23" s="92">
        <v>19431000</v>
      </c>
      <c r="E23" s="8" t="s">
        <v>88</v>
      </c>
      <c r="F23" s="106">
        <f t="shared" ref="F23:F24" si="2">D23/3</f>
        <v>6477000</v>
      </c>
      <c r="G23" s="8"/>
      <c r="H23" s="10"/>
      <c r="I23" s="8" t="s">
        <v>35</v>
      </c>
      <c r="J23" s="111">
        <f t="shared" si="0"/>
        <v>6477000</v>
      </c>
      <c r="K23" s="8"/>
      <c r="L23" s="10"/>
      <c r="M23" s="8" t="s">
        <v>24</v>
      </c>
      <c r="N23" s="111">
        <f>F23</f>
        <v>6477000</v>
      </c>
      <c r="O23" s="8"/>
      <c r="P23" s="10"/>
      <c r="Q23" s="9"/>
      <c r="R23" s="116"/>
      <c r="S23" s="41"/>
      <c r="T23" s="41"/>
      <c r="U23" s="41"/>
      <c r="V23" s="116"/>
    </row>
    <row r="24" spans="1:22" ht="24">
      <c r="A24" s="34">
        <v>23</v>
      </c>
      <c r="B24" s="80" t="s">
        <v>3809</v>
      </c>
      <c r="C24" s="10">
        <v>2020</v>
      </c>
      <c r="D24" s="92">
        <v>19990000</v>
      </c>
      <c r="E24" s="8" t="s">
        <v>93</v>
      </c>
      <c r="F24" s="106">
        <f t="shared" si="2"/>
        <v>6663333.333333333</v>
      </c>
      <c r="G24" s="8"/>
      <c r="H24" s="10"/>
      <c r="I24" s="8" t="s">
        <v>1246</v>
      </c>
      <c r="J24" s="111">
        <f t="shared" si="0"/>
        <v>6663333.333333333</v>
      </c>
      <c r="K24" s="8"/>
      <c r="L24" s="10"/>
      <c r="M24" s="8" t="s">
        <v>37</v>
      </c>
      <c r="N24" s="111">
        <f>F24</f>
        <v>6663333.333333333</v>
      </c>
      <c r="O24" s="8"/>
      <c r="P24" s="10"/>
      <c r="Q24" s="9"/>
      <c r="R24" s="116"/>
      <c r="S24" s="41"/>
      <c r="T24" s="41"/>
      <c r="U24" s="41"/>
      <c r="V24" s="116"/>
    </row>
    <row r="25" spans="1:22" ht="24">
      <c r="A25" s="34">
        <v>24</v>
      </c>
      <c r="B25" s="80" t="s">
        <v>3809</v>
      </c>
      <c r="C25" s="10">
        <v>2020</v>
      </c>
      <c r="D25" s="92">
        <v>19800000</v>
      </c>
      <c r="E25" s="8" t="s">
        <v>92</v>
      </c>
      <c r="F25" s="106">
        <f>D25/2</f>
        <v>9900000</v>
      </c>
      <c r="G25" s="8"/>
      <c r="H25" s="10"/>
      <c r="I25" s="8" t="s">
        <v>3844</v>
      </c>
      <c r="J25" s="111">
        <f t="shared" si="0"/>
        <v>9900000</v>
      </c>
      <c r="K25" s="8"/>
      <c r="L25" s="10"/>
      <c r="M25" s="8"/>
      <c r="N25" s="111"/>
      <c r="O25" s="8"/>
      <c r="P25" s="10"/>
      <c r="Q25" s="9"/>
      <c r="R25" s="116"/>
      <c r="S25" s="41"/>
      <c r="T25" s="41"/>
      <c r="U25" s="41"/>
      <c r="V25" s="116"/>
    </row>
    <row r="26" spans="1:22" ht="24">
      <c r="A26" s="34">
        <v>25</v>
      </c>
      <c r="B26" s="80" t="s">
        <v>86</v>
      </c>
      <c r="C26" s="10">
        <v>2020</v>
      </c>
      <c r="D26" s="92">
        <v>85000000</v>
      </c>
      <c r="E26" s="8" t="s">
        <v>89</v>
      </c>
      <c r="F26" s="106">
        <f>D26/4</f>
        <v>21250000</v>
      </c>
      <c r="G26" s="8"/>
      <c r="H26" s="10"/>
      <c r="I26" s="8" t="s">
        <v>3844</v>
      </c>
      <c r="J26" s="111">
        <f t="shared" si="0"/>
        <v>21250000</v>
      </c>
      <c r="K26" s="8"/>
      <c r="L26" s="10"/>
      <c r="M26" s="8" t="s">
        <v>24</v>
      </c>
      <c r="N26" s="111">
        <f>F26</f>
        <v>21250000</v>
      </c>
      <c r="O26" s="8"/>
      <c r="P26" s="10"/>
      <c r="Q26" s="9" t="s">
        <v>21</v>
      </c>
      <c r="R26" s="116">
        <f>F26</f>
        <v>21250000</v>
      </c>
      <c r="S26" s="41"/>
      <c r="T26" s="41"/>
      <c r="U26" s="41"/>
      <c r="V26" s="116"/>
    </row>
    <row r="27" spans="1:22" ht="24">
      <c r="A27" s="34">
        <v>26</v>
      </c>
      <c r="B27" s="80" t="s">
        <v>86</v>
      </c>
      <c r="C27" s="10">
        <v>2020</v>
      </c>
      <c r="D27" s="92">
        <v>50000000</v>
      </c>
      <c r="E27" s="8" t="s">
        <v>21</v>
      </c>
      <c r="F27" s="196">
        <f>D27/4</f>
        <v>12500000</v>
      </c>
      <c r="G27" s="8"/>
      <c r="H27" s="10"/>
      <c r="I27" s="8" t="s">
        <v>23</v>
      </c>
      <c r="J27" s="111">
        <f t="shared" si="0"/>
        <v>12500000</v>
      </c>
      <c r="K27" s="8"/>
      <c r="L27" s="10"/>
      <c r="M27" s="8" t="s">
        <v>57</v>
      </c>
      <c r="N27" s="111">
        <f>F27</f>
        <v>12500000</v>
      </c>
      <c r="O27" s="8"/>
      <c r="P27" s="10"/>
      <c r="Q27" s="9" t="s">
        <v>32</v>
      </c>
      <c r="R27" s="116">
        <f>F27</f>
        <v>12500000</v>
      </c>
      <c r="S27" s="41"/>
      <c r="T27" s="41"/>
      <c r="U27" s="41"/>
      <c r="V27" s="116"/>
    </row>
    <row r="28" spans="1:22">
      <c r="A28" s="34">
        <v>27</v>
      </c>
      <c r="B28" s="80" t="s">
        <v>86</v>
      </c>
      <c r="C28" s="10">
        <v>2020</v>
      </c>
      <c r="D28" s="92">
        <v>7500000</v>
      </c>
      <c r="E28" s="8" t="s">
        <v>17</v>
      </c>
      <c r="F28" s="106">
        <f>D28/3</f>
        <v>2500000</v>
      </c>
      <c r="G28" s="8"/>
      <c r="H28" s="10"/>
      <c r="I28" s="8" t="s">
        <v>26</v>
      </c>
      <c r="J28" s="111">
        <f t="shared" si="0"/>
        <v>2500000</v>
      </c>
      <c r="K28" s="8"/>
      <c r="L28" s="10"/>
      <c r="M28" s="8" t="s">
        <v>25</v>
      </c>
      <c r="N28" s="111">
        <f>F28</f>
        <v>2500000</v>
      </c>
      <c r="O28" s="8"/>
      <c r="P28" s="10"/>
      <c r="Q28" s="9"/>
      <c r="R28" s="116"/>
      <c r="S28" s="41"/>
      <c r="T28" s="41"/>
      <c r="U28" s="41"/>
      <c r="V28" s="116"/>
    </row>
    <row r="29" spans="1:22" ht="24">
      <c r="A29" s="34">
        <v>28</v>
      </c>
      <c r="B29" s="80" t="s">
        <v>86</v>
      </c>
      <c r="C29" s="10">
        <v>2020</v>
      </c>
      <c r="D29" s="92">
        <v>45000000</v>
      </c>
      <c r="E29" s="8" t="s">
        <v>25</v>
      </c>
      <c r="F29" s="106">
        <f>D29/3</f>
        <v>15000000</v>
      </c>
      <c r="G29" s="8"/>
      <c r="H29" s="10"/>
      <c r="I29" s="8" t="s">
        <v>3844</v>
      </c>
      <c r="J29" s="111">
        <f t="shared" si="0"/>
        <v>15000000</v>
      </c>
      <c r="K29" s="8"/>
      <c r="L29" s="10"/>
      <c r="M29" s="8" t="s">
        <v>17</v>
      </c>
      <c r="N29" s="111">
        <f>F29</f>
        <v>15000000</v>
      </c>
      <c r="O29" s="8"/>
      <c r="P29" s="10"/>
      <c r="Q29" s="9"/>
      <c r="R29" s="116"/>
      <c r="S29" s="41"/>
      <c r="T29" s="41"/>
      <c r="U29" s="41"/>
      <c r="V29" s="116"/>
    </row>
    <row r="30" spans="1:22" ht="24">
      <c r="A30" s="34">
        <v>29</v>
      </c>
      <c r="B30" s="80" t="s">
        <v>86</v>
      </c>
      <c r="C30" s="10">
        <v>2020</v>
      </c>
      <c r="D30" s="92">
        <v>40000000</v>
      </c>
      <c r="E30" s="8" t="s">
        <v>23</v>
      </c>
      <c r="F30" s="106">
        <f>D30/2</f>
        <v>20000000</v>
      </c>
      <c r="G30" s="8"/>
      <c r="H30" s="10"/>
      <c r="I30" s="8" t="s">
        <v>88</v>
      </c>
      <c r="J30" s="111">
        <f t="shared" si="0"/>
        <v>20000000</v>
      </c>
      <c r="K30" s="8"/>
      <c r="L30" s="10"/>
      <c r="M30" s="8"/>
      <c r="N30" s="111"/>
      <c r="O30" s="8"/>
      <c r="P30" s="10"/>
      <c r="Q30" s="9"/>
      <c r="R30" s="116"/>
      <c r="S30" s="41"/>
      <c r="T30" s="41"/>
      <c r="U30" s="41"/>
      <c r="V30" s="116"/>
    </row>
    <row r="31" spans="1:22" ht="24">
      <c r="A31" s="34">
        <v>30</v>
      </c>
      <c r="B31" s="80" t="s">
        <v>86</v>
      </c>
      <c r="C31" s="10">
        <v>2020</v>
      </c>
      <c r="D31" s="92">
        <v>23317000</v>
      </c>
      <c r="E31" s="8" t="s">
        <v>19</v>
      </c>
      <c r="F31" s="106">
        <f>D31/5</f>
        <v>4663400</v>
      </c>
      <c r="G31" s="8"/>
      <c r="H31" s="10"/>
      <c r="I31" s="8" t="s">
        <v>25</v>
      </c>
      <c r="J31" s="111">
        <f t="shared" si="0"/>
        <v>4663400</v>
      </c>
      <c r="K31" s="8"/>
      <c r="L31" s="10"/>
      <c r="M31" s="8" t="s">
        <v>17</v>
      </c>
      <c r="N31" s="111">
        <f>F31</f>
        <v>4663400</v>
      </c>
      <c r="O31" s="8"/>
      <c r="P31" s="10"/>
      <c r="Q31" s="9" t="s">
        <v>88</v>
      </c>
      <c r="R31" s="116">
        <f>F31</f>
        <v>4663400</v>
      </c>
      <c r="S31" s="41"/>
      <c r="T31" s="41"/>
      <c r="U31" s="41" t="s">
        <v>26</v>
      </c>
      <c r="V31" s="116">
        <f>F31</f>
        <v>4663400</v>
      </c>
    </row>
    <row r="32" spans="1:22" ht="24">
      <c r="A32" s="34">
        <v>31</v>
      </c>
      <c r="B32" s="80" t="s">
        <v>86</v>
      </c>
      <c r="C32" s="10">
        <v>2020</v>
      </c>
      <c r="D32" s="92">
        <v>2067000</v>
      </c>
      <c r="E32" s="8" t="s">
        <v>88</v>
      </c>
      <c r="F32" s="106">
        <f>D32/4</f>
        <v>516750</v>
      </c>
      <c r="G32" s="8"/>
      <c r="H32" s="10"/>
      <c r="I32" s="8" t="s">
        <v>20</v>
      </c>
      <c r="J32" s="111">
        <f t="shared" si="0"/>
        <v>516750</v>
      </c>
      <c r="K32" s="8"/>
      <c r="L32" s="10"/>
      <c r="M32" s="8" t="s">
        <v>13</v>
      </c>
      <c r="N32" s="111">
        <f>F32</f>
        <v>516750</v>
      </c>
      <c r="O32" s="8"/>
      <c r="P32" s="10"/>
      <c r="Q32" s="9" t="s">
        <v>35</v>
      </c>
      <c r="R32" s="116">
        <f>F32</f>
        <v>516750</v>
      </c>
      <c r="S32" s="41"/>
      <c r="T32" s="41"/>
      <c r="U32" s="41"/>
      <c r="V32" s="116"/>
    </row>
    <row r="33" spans="1:22" ht="24">
      <c r="A33" s="34">
        <v>32</v>
      </c>
      <c r="B33" s="80" t="s">
        <v>3872</v>
      </c>
      <c r="C33" s="10">
        <v>2020</v>
      </c>
      <c r="D33" s="92">
        <v>100000000</v>
      </c>
      <c r="E33" s="8" t="s">
        <v>19</v>
      </c>
      <c r="F33" s="106">
        <f>D33/3</f>
        <v>33333333.333333332</v>
      </c>
      <c r="G33" s="8"/>
      <c r="H33" s="10"/>
      <c r="I33" s="8" t="s">
        <v>72</v>
      </c>
      <c r="J33" s="111">
        <f t="shared" si="0"/>
        <v>33333333.333333332</v>
      </c>
      <c r="K33" s="8"/>
      <c r="L33" s="10"/>
      <c r="M33" s="8"/>
      <c r="N33" s="111"/>
      <c r="O33" s="8"/>
      <c r="P33" s="10"/>
      <c r="Q33" s="9" t="s">
        <v>60</v>
      </c>
      <c r="R33" s="116">
        <f>J33</f>
        <v>33333333.333333332</v>
      </c>
      <c r="S33" s="41"/>
      <c r="T33" s="41"/>
      <c r="U33" s="41"/>
      <c r="V33" s="116"/>
    </row>
    <row r="34" spans="1:22">
      <c r="A34" s="34">
        <v>33</v>
      </c>
      <c r="B34" s="80" t="s">
        <v>86</v>
      </c>
      <c r="C34" s="10">
        <v>2020</v>
      </c>
      <c r="D34" s="92">
        <v>10055000</v>
      </c>
      <c r="E34" s="8" t="s">
        <v>27</v>
      </c>
      <c r="F34" s="106">
        <f>D34</f>
        <v>10055000</v>
      </c>
      <c r="G34" s="8"/>
      <c r="H34" s="10"/>
      <c r="I34" s="8"/>
      <c r="J34" s="111"/>
      <c r="K34" s="8"/>
      <c r="L34" s="10"/>
      <c r="M34" s="8"/>
      <c r="N34" s="111"/>
      <c r="O34" s="8"/>
      <c r="P34" s="10"/>
      <c r="Q34" s="9"/>
      <c r="R34" s="116"/>
      <c r="S34" s="41"/>
      <c r="T34" s="41"/>
      <c r="U34" s="41"/>
      <c r="V34" s="116"/>
    </row>
    <row r="35" spans="1:22">
      <c r="A35" s="34">
        <v>34</v>
      </c>
      <c r="B35" s="80" t="s">
        <v>86</v>
      </c>
      <c r="C35" s="10">
        <v>2020</v>
      </c>
      <c r="D35" s="92">
        <v>9145000</v>
      </c>
      <c r="E35" s="8" t="s">
        <v>25</v>
      </c>
      <c r="F35" s="106">
        <f t="shared" ref="F35:F36" si="3">D35</f>
        <v>9145000</v>
      </c>
      <c r="G35" s="8"/>
      <c r="H35" s="10"/>
      <c r="I35" s="8"/>
      <c r="J35" s="111"/>
      <c r="K35" s="8"/>
      <c r="L35" s="10"/>
      <c r="M35" s="8"/>
      <c r="N35" s="111"/>
      <c r="O35" s="8"/>
      <c r="P35" s="10"/>
      <c r="Q35" s="9"/>
      <c r="R35" s="116"/>
      <c r="S35" s="41"/>
      <c r="T35" s="41"/>
      <c r="U35" s="41"/>
      <c r="V35" s="116"/>
    </row>
    <row r="36" spans="1:22" ht="24">
      <c r="A36" s="34">
        <v>35</v>
      </c>
      <c r="B36" s="80" t="s">
        <v>86</v>
      </c>
      <c r="C36" s="10">
        <v>2020</v>
      </c>
      <c r="D36" s="92">
        <v>8555000</v>
      </c>
      <c r="E36" s="8" t="s">
        <v>16</v>
      </c>
      <c r="F36" s="106">
        <f t="shared" si="3"/>
        <v>8555000</v>
      </c>
      <c r="G36" s="8"/>
      <c r="H36" s="10"/>
      <c r="I36" s="8"/>
      <c r="J36" s="111"/>
      <c r="K36" s="8"/>
      <c r="L36" s="10"/>
      <c r="M36" s="8"/>
      <c r="N36" s="111"/>
      <c r="O36" s="8"/>
      <c r="P36" s="10"/>
      <c r="Q36" s="9"/>
      <c r="R36" s="116"/>
      <c r="S36" s="41"/>
      <c r="T36" s="41"/>
      <c r="U36" s="41"/>
      <c r="V36" s="116"/>
    </row>
    <row r="37" spans="1:22">
      <c r="A37" s="34">
        <v>36</v>
      </c>
      <c r="B37" s="80" t="s">
        <v>3872</v>
      </c>
      <c r="C37" s="10">
        <v>2020</v>
      </c>
      <c r="D37" s="92">
        <v>86400000</v>
      </c>
      <c r="E37" s="8" t="s">
        <v>35</v>
      </c>
      <c r="F37" s="106">
        <f>D37/2</f>
        <v>43200000</v>
      </c>
      <c r="G37" s="8"/>
      <c r="H37" s="10"/>
      <c r="I37" s="8"/>
      <c r="J37" s="111"/>
      <c r="K37" s="8"/>
      <c r="L37" s="10"/>
      <c r="M37" s="8" t="s">
        <v>60</v>
      </c>
      <c r="N37" s="111">
        <f>F37</f>
        <v>43200000</v>
      </c>
      <c r="O37" s="8"/>
      <c r="P37" s="10"/>
      <c r="Q37" s="9"/>
      <c r="R37" s="116"/>
      <c r="S37" s="41"/>
      <c r="T37" s="41"/>
      <c r="U37" s="41"/>
      <c r="V37" s="116"/>
    </row>
    <row r="38" spans="1:22">
      <c r="A38" s="34">
        <v>37</v>
      </c>
      <c r="B38" s="80" t="s">
        <v>3872</v>
      </c>
      <c r="C38" s="10">
        <v>2020</v>
      </c>
      <c r="D38" s="92">
        <v>200000000</v>
      </c>
      <c r="E38" s="8" t="s">
        <v>25</v>
      </c>
      <c r="F38" s="106">
        <f>D38/2</f>
        <v>100000000</v>
      </c>
      <c r="G38" s="8"/>
      <c r="H38" s="10"/>
      <c r="I38" s="9" t="s">
        <v>35</v>
      </c>
      <c r="J38" s="111">
        <f>F38</f>
        <v>100000000</v>
      </c>
      <c r="K38" s="8"/>
      <c r="L38" s="10"/>
      <c r="M38" s="8"/>
      <c r="N38" s="111"/>
      <c r="O38" s="8"/>
      <c r="P38" s="10"/>
      <c r="Q38" s="9" t="s">
        <v>35</v>
      </c>
      <c r="R38" s="116"/>
      <c r="S38" s="41"/>
      <c r="T38" s="41"/>
      <c r="U38" s="41"/>
      <c r="V38" s="116"/>
    </row>
    <row r="39" spans="1:22" ht="24">
      <c r="A39" s="34">
        <v>38</v>
      </c>
      <c r="B39" s="189" t="s">
        <v>12</v>
      </c>
      <c r="C39" s="90">
        <v>2021</v>
      </c>
      <c r="D39" s="190">
        <v>6750000</v>
      </c>
      <c r="E39" s="141" t="s">
        <v>13</v>
      </c>
      <c r="F39" s="191">
        <f>D39/2</f>
        <v>3375000</v>
      </c>
      <c r="G39" s="141" t="s">
        <v>197</v>
      </c>
      <c r="H39" s="90" t="s">
        <v>3688</v>
      </c>
      <c r="I39" s="141" t="s">
        <v>24</v>
      </c>
      <c r="J39" s="192">
        <f>F39</f>
        <v>3375000</v>
      </c>
      <c r="K39" s="141" t="s">
        <v>217</v>
      </c>
      <c r="L39" s="90" t="s">
        <v>3688</v>
      </c>
      <c r="M39" s="141"/>
      <c r="N39" s="192"/>
      <c r="O39" s="141"/>
      <c r="P39" s="141"/>
      <c r="Q39" s="193"/>
      <c r="R39" s="121"/>
      <c r="S39" s="120"/>
      <c r="T39" s="120"/>
      <c r="U39" s="120"/>
      <c r="V39" s="121"/>
    </row>
    <row r="40" spans="1:22" ht="24">
      <c r="A40" s="34">
        <v>39</v>
      </c>
      <c r="B40" s="80" t="s">
        <v>38</v>
      </c>
      <c r="C40" s="10">
        <v>2021</v>
      </c>
      <c r="D40" s="92">
        <v>3750000</v>
      </c>
      <c r="E40" s="8" t="s">
        <v>32</v>
      </c>
      <c r="F40" s="106">
        <f>D40/3</f>
        <v>1250000</v>
      </c>
      <c r="G40" s="8" t="s">
        <v>217</v>
      </c>
      <c r="H40" s="10" t="s">
        <v>3688</v>
      </c>
      <c r="I40" s="8" t="s">
        <v>54</v>
      </c>
      <c r="J40" s="111">
        <f t="shared" ref="J40:J83" si="4">F40</f>
        <v>1250000</v>
      </c>
      <c r="K40" s="8" t="s">
        <v>217</v>
      </c>
      <c r="L40" s="10" t="s">
        <v>3688</v>
      </c>
      <c r="M40" s="8" t="s">
        <v>75</v>
      </c>
      <c r="N40" s="111">
        <f>F40</f>
        <v>1250000</v>
      </c>
      <c r="O40" s="8" t="s">
        <v>217</v>
      </c>
      <c r="P40" s="10" t="s">
        <v>3688</v>
      </c>
      <c r="Q40" s="9"/>
      <c r="R40" s="116"/>
      <c r="S40" s="41"/>
      <c r="T40" s="41"/>
      <c r="U40" s="41"/>
      <c r="V40" s="116"/>
    </row>
    <row r="41" spans="1:22" ht="24">
      <c r="A41" s="34">
        <v>40</v>
      </c>
      <c r="B41" s="80" t="s">
        <v>38</v>
      </c>
      <c r="C41" s="10">
        <v>2021</v>
      </c>
      <c r="D41" s="92">
        <v>7000000</v>
      </c>
      <c r="E41" s="8" t="s">
        <v>24</v>
      </c>
      <c r="F41" s="106">
        <f t="shared" ref="F41:F43" si="5">D41/3</f>
        <v>2333333.3333333335</v>
      </c>
      <c r="G41" s="8" t="s">
        <v>217</v>
      </c>
      <c r="H41" s="10" t="s">
        <v>3688</v>
      </c>
      <c r="I41" s="8" t="s">
        <v>13</v>
      </c>
      <c r="J41" s="111">
        <f t="shared" si="4"/>
        <v>2333333.3333333335</v>
      </c>
      <c r="K41" s="8" t="s">
        <v>197</v>
      </c>
      <c r="L41" s="10" t="s">
        <v>3688</v>
      </c>
      <c r="M41" s="8" t="s">
        <v>88</v>
      </c>
      <c r="N41" s="111">
        <f t="shared" ref="N41:N43" si="6">F41</f>
        <v>2333333.3333333335</v>
      </c>
      <c r="O41" s="8" t="s">
        <v>197</v>
      </c>
      <c r="P41" s="10" t="s">
        <v>3688</v>
      </c>
      <c r="Q41" s="9"/>
      <c r="R41" s="116"/>
      <c r="S41" s="41"/>
      <c r="T41" s="41"/>
      <c r="U41" s="41"/>
      <c r="V41" s="116"/>
    </row>
    <row r="42" spans="1:22" ht="24">
      <c r="A42" s="34">
        <v>41</v>
      </c>
      <c r="B42" s="80" t="s">
        <v>38</v>
      </c>
      <c r="C42" s="10">
        <v>2021</v>
      </c>
      <c r="D42" s="92">
        <v>6995000</v>
      </c>
      <c r="E42" s="8" t="s">
        <v>16</v>
      </c>
      <c r="F42" s="106">
        <f t="shared" si="5"/>
        <v>2331666.6666666665</v>
      </c>
      <c r="G42" s="8" t="s">
        <v>179</v>
      </c>
      <c r="H42" s="10" t="s">
        <v>3688</v>
      </c>
      <c r="I42" s="8" t="s">
        <v>56</v>
      </c>
      <c r="J42" s="111">
        <f t="shared" si="4"/>
        <v>2331666.6666666665</v>
      </c>
      <c r="K42" s="8" t="s">
        <v>179</v>
      </c>
      <c r="L42" s="10" t="s">
        <v>3688</v>
      </c>
      <c r="M42" s="8" t="s">
        <v>22</v>
      </c>
      <c r="N42" s="111">
        <f t="shared" si="6"/>
        <v>2331666.6666666665</v>
      </c>
      <c r="O42" s="8" t="s">
        <v>179</v>
      </c>
      <c r="P42" s="10" t="s">
        <v>3688</v>
      </c>
      <c r="Q42" s="9"/>
      <c r="R42" s="116"/>
      <c r="S42" s="41"/>
      <c r="T42" s="41"/>
      <c r="U42" s="41"/>
      <c r="V42" s="116"/>
    </row>
    <row r="43" spans="1:22" ht="24">
      <c r="A43" s="34">
        <v>42</v>
      </c>
      <c r="B43" s="80" t="s">
        <v>38</v>
      </c>
      <c r="C43" s="10">
        <v>2021</v>
      </c>
      <c r="D43" s="92">
        <v>6316000</v>
      </c>
      <c r="E43" s="8" t="s">
        <v>54</v>
      </c>
      <c r="F43" s="106">
        <f t="shared" si="5"/>
        <v>2105333.3333333335</v>
      </c>
      <c r="G43" s="8" t="s">
        <v>217</v>
      </c>
      <c r="H43" s="10" t="s">
        <v>3688</v>
      </c>
      <c r="I43" s="8" t="s">
        <v>32</v>
      </c>
      <c r="J43" s="111">
        <f t="shared" si="4"/>
        <v>2105333.3333333335</v>
      </c>
      <c r="K43" s="8" t="s">
        <v>217</v>
      </c>
      <c r="L43" s="10" t="s">
        <v>3688</v>
      </c>
      <c r="M43" s="8" t="s">
        <v>3907</v>
      </c>
      <c r="N43" s="111">
        <f t="shared" si="6"/>
        <v>2105333.3333333335</v>
      </c>
      <c r="O43" s="8" t="s">
        <v>217</v>
      </c>
      <c r="P43" s="10" t="s">
        <v>3688</v>
      </c>
      <c r="Q43" s="9"/>
      <c r="R43" s="116"/>
      <c r="S43" s="41"/>
      <c r="T43" s="41"/>
      <c r="U43" s="41"/>
      <c r="V43" s="116"/>
    </row>
    <row r="44" spans="1:22" ht="24">
      <c r="A44" s="34">
        <v>43</v>
      </c>
      <c r="B44" s="80" t="s">
        <v>38</v>
      </c>
      <c r="C44" s="10">
        <v>2021</v>
      </c>
      <c r="D44" s="92">
        <v>6750000</v>
      </c>
      <c r="E44" s="8" t="s">
        <v>36</v>
      </c>
      <c r="F44" s="106">
        <f>D44/2</f>
        <v>3375000</v>
      </c>
      <c r="G44" s="8" t="s">
        <v>197</v>
      </c>
      <c r="H44" s="10" t="s">
        <v>3694</v>
      </c>
      <c r="I44" s="8" t="s">
        <v>136</v>
      </c>
      <c r="J44" s="111">
        <f t="shared" si="4"/>
        <v>3375000</v>
      </c>
      <c r="K44" s="8" t="s">
        <v>256</v>
      </c>
      <c r="L44" s="10" t="s">
        <v>3688</v>
      </c>
      <c r="M44" s="8"/>
      <c r="N44" s="111"/>
      <c r="O44" s="8"/>
      <c r="P44" s="8"/>
      <c r="Q44" s="9"/>
      <c r="R44" s="116"/>
      <c r="S44" s="41"/>
      <c r="T44" s="41"/>
      <c r="U44" s="41"/>
      <c r="V44" s="116"/>
    </row>
    <row r="45" spans="1:22" ht="36">
      <c r="A45" s="34">
        <v>44</v>
      </c>
      <c r="B45" s="80" t="s">
        <v>38</v>
      </c>
      <c r="C45" s="10">
        <v>2021</v>
      </c>
      <c r="D45" s="92">
        <v>6800000</v>
      </c>
      <c r="E45" s="8" t="s">
        <v>45</v>
      </c>
      <c r="F45" s="106">
        <f>D45/3</f>
        <v>2266666.6666666665</v>
      </c>
      <c r="G45" s="8" t="s">
        <v>207</v>
      </c>
      <c r="H45" s="10" t="s">
        <v>3688</v>
      </c>
      <c r="I45" s="8" t="s">
        <v>89</v>
      </c>
      <c r="J45" s="111">
        <f t="shared" si="4"/>
        <v>2266666.6666666665</v>
      </c>
      <c r="K45" s="8" t="s">
        <v>207</v>
      </c>
      <c r="L45" s="10" t="s">
        <v>3688</v>
      </c>
      <c r="M45" s="8" t="s">
        <v>3921</v>
      </c>
      <c r="N45" s="111">
        <f>F45</f>
        <v>2266666.6666666665</v>
      </c>
      <c r="O45" s="8" t="s">
        <v>256</v>
      </c>
      <c r="P45" s="8" t="s">
        <v>3688</v>
      </c>
      <c r="Q45" s="9"/>
      <c r="R45" s="116"/>
      <c r="S45" s="41"/>
      <c r="T45" s="41"/>
      <c r="U45" s="41"/>
      <c r="V45" s="116"/>
    </row>
    <row r="46" spans="1:22" ht="24">
      <c r="A46" s="34">
        <v>45</v>
      </c>
      <c r="B46" s="80" t="s">
        <v>38</v>
      </c>
      <c r="C46" s="10">
        <v>2021</v>
      </c>
      <c r="D46" s="92">
        <v>6750000</v>
      </c>
      <c r="E46" s="8" t="s">
        <v>47</v>
      </c>
      <c r="F46" s="106">
        <f t="shared" ref="F46:F48" si="7">D46/3</f>
        <v>2250000</v>
      </c>
      <c r="G46" s="8" t="s">
        <v>197</v>
      </c>
      <c r="H46" s="10" t="s">
        <v>3688</v>
      </c>
      <c r="I46" s="8" t="s">
        <v>47</v>
      </c>
      <c r="J46" s="111">
        <f t="shared" si="4"/>
        <v>2250000</v>
      </c>
      <c r="K46" s="8" t="s">
        <v>197</v>
      </c>
      <c r="L46" s="10" t="s">
        <v>3688</v>
      </c>
      <c r="M46" s="8" t="s">
        <v>20</v>
      </c>
      <c r="N46" s="111">
        <f t="shared" ref="N46:N48" si="8">F46</f>
        <v>2250000</v>
      </c>
      <c r="O46" s="8" t="s">
        <v>3486</v>
      </c>
      <c r="P46" s="8" t="s">
        <v>3688</v>
      </c>
      <c r="Q46" s="9"/>
      <c r="R46" s="116"/>
      <c r="S46" s="41"/>
      <c r="T46" s="41"/>
      <c r="U46" s="41"/>
      <c r="V46" s="116"/>
    </row>
    <row r="47" spans="1:22" ht="24">
      <c r="A47" s="34">
        <v>46</v>
      </c>
      <c r="B47" s="80" t="s">
        <v>38</v>
      </c>
      <c r="C47" s="10">
        <v>2021</v>
      </c>
      <c r="D47" s="92">
        <v>6750000</v>
      </c>
      <c r="E47" s="8" t="s">
        <v>56</v>
      </c>
      <c r="F47" s="106">
        <f t="shared" si="7"/>
        <v>2250000</v>
      </c>
      <c r="G47" s="8" t="s">
        <v>179</v>
      </c>
      <c r="H47" s="10" t="s">
        <v>3688</v>
      </c>
      <c r="I47" s="8" t="s">
        <v>22</v>
      </c>
      <c r="J47" s="111">
        <f t="shared" si="4"/>
        <v>2250000</v>
      </c>
      <c r="K47" s="8" t="s">
        <v>179</v>
      </c>
      <c r="L47" s="10" t="s">
        <v>3688</v>
      </c>
      <c r="M47" s="8" t="s">
        <v>16</v>
      </c>
      <c r="N47" s="111">
        <f t="shared" si="8"/>
        <v>2250000</v>
      </c>
      <c r="O47" s="8" t="s">
        <v>179</v>
      </c>
      <c r="P47" s="10" t="s">
        <v>3688</v>
      </c>
      <c r="Q47" s="9"/>
      <c r="R47" s="116"/>
      <c r="S47" s="41"/>
      <c r="T47" s="41"/>
      <c r="U47" s="41"/>
      <c r="V47" s="116"/>
    </row>
    <row r="48" spans="1:22" ht="36">
      <c r="A48" s="34">
        <v>47</v>
      </c>
      <c r="B48" s="80" t="s">
        <v>38</v>
      </c>
      <c r="C48" s="10">
        <v>2021</v>
      </c>
      <c r="D48" s="92">
        <v>6500000</v>
      </c>
      <c r="E48" s="8" t="s">
        <v>37</v>
      </c>
      <c r="F48" s="106">
        <f t="shared" si="7"/>
        <v>2166666.6666666665</v>
      </c>
      <c r="G48" s="8" t="s">
        <v>217</v>
      </c>
      <c r="H48" s="10" t="s">
        <v>3688</v>
      </c>
      <c r="I48" s="8" t="s">
        <v>45</v>
      </c>
      <c r="J48" s="111">
        <f t="shared" si="4"/>
        <v>2166666.6666666665</v>
      </c>
      <c r="K48" s="8" t="s">
        <v>207</v>
      </c>
      <c r="L48" s="10" t="s">
        <v>3688</v>
      </c>
      <c r="M48" s="8" t="s">
        <v>3936</v>
      </c>
      <c r="N48" s="111">
        <f t="shared" si="8"/>
        <v>2166666.6666666665</v>
      </c>
      <c r="O48" s="8" t="s">
        <v>269</v>
      </c>
      <c r="P48" s="10" t="s">
        <v>3694</v>
      </c>
      <c r="Q48" s="9"/>
      <c r="R48" s="116"/>
      <c r="S48" s="41"/>
      <c r="T48" s="41"/>
      <c r="U48" s="41"/>
      <c r="V48" s="116"/>
    </row>
    <row r="49" spans="1:22" ht="24">
      <c r="A49" s="34">
        <v>48</v>
      </c>
      <c r="B49" s="80" t="s">
        <v>38</v>
      </c>
      <c r="C49" s="10">
        <v>2021</v>
      </c>
      <c r="D49" s="92">
        <v>6750000</v>
      </c>
      <c r="E49" s="8" t="s">
        <v>57</v>
      </c>
      <c r="F49" s="106">
        <f>D49/2</f>
        <v>3375000</v>
      </c>
      <c r="G49" s="8" t="s">
        <v>207</v>
      </c>
      <c r="H49" s="10" t="s">
        <v>3688</v>
      </c>
      <c r="I49" s="8" t="s">
        <v>136</v>
      </c>
      <c r="J49" s="111">
        <f t="shared" si="4"/>
        <v>3375000</v>
      </c>
      <c r="K49" s="8" t="s">
        <v>256</v>
      </c>
      <c r="L49" s="10" t="s">
        <v>3688</v>
      </c>
      <c r="M49" s="8"/>
      <c r="N49" s="111"/>
      <c r="O49" s="8"/>
      <c r="P49" s="8"/>
      <c r="Q49" s="9"/>
      <c r="R49" s="116"/>
      <c r="S49" s="41"/>
      <c r="T49" s="41"/>
      <c r="U49" s="41"/>
      <c r="V49" s="116"/>
    </row>
    <row r="50" spans="1:22" ht="24">
      <c r="A50" s="34">
        <v>49</v>
      </c>
      <c r="B50" s="80" t="s">
        <v>91</v>
      </c>
      <c r="C50" s="10">
        <v>2021</v>
      </c>
      <c r="D50" s="92">
        <v>12137500</v>
      </c>
      <c r="E50" s="8" t="s">
        <v>26</v>
      </c>
      <c r="F50" s="106">
        <f>D50/3</f>
        <v>4045833.3333333335</v>
      </c>
      <c r="G50" s="8" t="s">
        <v>176</v>
      </c>
      <c r="H50" s="10" t="s">
        <v>3694</v>
      </c>
      <c r="I50" s="8" t="s">
        <v>17</v>
      </c>
      <c r="J50" s="111">
        <f t="shared" si="4"/>
        <v>4045833.3333333335</v>
      </c>
      <c r="K50" s="8" t="s">
        <v>3945</v>
      </c>
      <c r="L50" s="10" t="s">
        <v>3694</v>
      </c>
      <c r="M50" s="8" t="s">
        <v>60</v>
      </c>
      <c r="N50" s="111">
        <f>F50</f>
        <v>4045833.3333333335</v>
      </c>
      <c r="O50" s="8" t="s">
        <v>176</v>
      </c>
      <c r="P50" s="10" t="s">
        <v>3694</v>
      </c>
      <c r="Q50" s="9"/>
      <c r="R50" s="116"/>
      <c r="S50" s="41"/>
      <c r="T50" s="41"/>
      <c r="U50" s="41"/>
      <c r="V50" s="116"/>
    </row>
    <row r="51" spans="1:22" ht="36">
      <c r="A51" s="34">
        <v>50</v>
      </c>
      <c r="B51" s="80" t="s">
        <v>91</v>
      </c>
      <c r="C51" s="10">
        <v>2021</v>
      </c>
      <c r="D51" s="92">
        <v>16750000</v>
      </c>
      <c r="E51" s="8" t="s">
        <v>19</v>
      </c>
      <c r="F51" s="106">
        <f t="shared" ref="F51" si="9">D51/2</f>
        <v>8375000</v>
      </c>
      <c r="G51" s="8" t="s">
        <v>176</v>
      </c>
      <c r="H51" s="10" t="s">
        <v>3694</v>
      </c>
      <c r="I51" s="8" t="s">
        <v>57</v>
      </c>
      <c r="J51" s="111">
        <f t="shared" si="4"/>
        <v>8375000</v>
      </c>
      <c r="K51" s="8" t="s">
        <v>3954</v>
      </c>
      <c r="L51" s="10" t="s">
        <v>3688</v>
      </c>
      <c r="M51" s="8"/>
      <c r="N51" s="111"/>
      <c r="O51" s="8"/>
      <c r="P51" s="8"/>
      <c r="Q51" s="9"/>
      <c r="R51" s="116"/>
      <c r="S51" s="41"/>
      <c r="T51" s="41"/>
      <c r="U51" s="41"/>
      <c r="V51" s="116"/>
    </row>
    <row r="52" spans="1:22" ht="24">
      <c r="A52" s="34">
        <v>51</v>
      </c>
      <c r="B52" s="80" t="s">
        <v>91</v>
      </c>
      <c r="C52" s="10">
        <v>2021</v>
      </c>
      <c r="D52" s="92">
        <v>17000000</v>
      </c>
      <c r="E52" s="8" t="s">
        <v>85</v>
      </c>
      <c r="F52" s="106">
        <f>D52/3</f>
        <v>5666666.666666667</v>
      </c>
      <c r="G52" s="8" t="s">
        <v>176</v>
      </c>
      <c r="H52" s="10" t="s">
        <v>3694</v>
      </c>
      <c r="I52" s="8" t="s">
        <v>28</v>
      </c>
      <c r="J52" s="111">
        <f t="shared" si="4"/>
        <v>5666666.666666667</v>
      </c>
      <c r="K52" s="8" t="s">
        <v>176</v>
      </c>
      <c r="L52" s="10" t="s">
        <v>3694</v>
      </c>
      <c r="M52" s="8" t="s">
        <v>88</v>
      </c>
      <c r="N52" s="111">
        <f>F52</f>
        <v>5666666.666666667</v>
      </c>
      <c r="O52" s="8" t="s">
        <v>3961</v>
      </c>
      <c r="P52" s="10" t="s">
        <v>3694</v>
      </c>
      <c r="Q52" s="9"/>
      <c r="R52" s="116"/>
      <c r="S52" s="41"/>
      <c r="T52" s="41"/>
      <c r="U52" s="41"/>
      <c r="V52" s="116"/>
    </row>
    <row r="53" spans="1:22" ht="36">
      <c r="A53" s="34">
        <v>52</v>
      </c>
      <c r="B53" s="80" t="s">
        <v>91</v>
      </c>
      <c r="C53" s="10">
        <v>2021</v>
      </c>
      <c r="D53" s="92">
        <v>17000000</v>
      </c>
      <c r="E53" s="8" t="s">
        <v>81</v>
      </c>
      <c r="F53" s="106">
        <f>D53/3</f>
        <v>5666666.666666667</v>
      </c>
      <c r="G53" s="8" t="s">
        <v>172</v>
      </c>
      <c r="H53" s="10" t="s">
        <v>3694</v>
      </c>
      <c r="I53" s="8" t="s">
        <v>109</v>
      </c>
      <c r="J53" s="111">
        <f t="shared" si="4"/>
        <v>5666666.666666667</v>
      </c>
      <c r="K53" s="8" t="s">
        <v>172</v>
      </c>
      <c r="L53" s="10" t="s">
        <v>3694</v>
      </c>
      <c r="M53" s="8" t="s">
        <v>23</v>
      </c>
      <c r="N53" s="111">
        <f>F53</f>
        <v>5666666.666666667</v>
      </c>
      <c r="O53" s="8" t="s">
        <v>172</v>
      </c>
      <c r="P53" s="10" t="s">
        <v>3694</v>
      </c>
      <c r="Q53" s="9"/>
      <c r="R53" s="116"/>
      <c r="S53" s="41"/>
      <c r="T53" s="41"/>
      <c r="U53" s="41"/>
      <c r="V53" s="116"/>
    </row>
    <row r="54" spans="1:22" ht="24">
      <c r="A54" s="34">
        <v>53</v>
      </c>
      <c r="B54" s="80" t="s">
        <v>91</v>
      </c>
      <c r="C54" s="10">
        <v>2021</v>
      </c>
      <c r="D54" s="92">
        <v>16976100</v>
      </c>
      <c r="E54" s="8" t="s">
        <v>67</v>
      </c>
      <c r="F54" s="106">
        <f t="shared" ref="F54" si="10">D54/2</f>
        <v>8488050</v>
      </c>
      <c r="G54" s="8" t="s">
        <v>176</v>
      </c>
      <c r="H54" s="10" t="s">
        <v>3694</v>
      </c>
      <c r="I54" s="8" t="s">
        <v>3701</v>
      </c>
      <c r="J54" s="111">
        <f t="shared" si="4"/>
        <v>8488050</v>
      </c>
      <c r="K54" s="8" t="s">
        <v>3945</v>
      </c>
      <c r="L54" s="10" t="s">
        <v>3694</v>
      </c>
      <c r="M54" s="8"/>
      <c r="N54" s="111"/>
      <c r="O54" s="8"/>
      <c r="P54" s="8"/>
      <c r="Q54" s="9"/>
      <c r="R54" s="116"/>
      <c r="S54" s="41"/>
      <c r="T54" s="41"/>
      <c r="U54" s="41"/>
      <c r="V54" s="116"/>
    </row>
    <row r="55" spans="1:22" ht="24">
      <c r="A55" s="34">
        <v>54</v>
      </c>
      <c r="B55" s="80" t="s">
        <v>91</v>
      </c>
      <c r="C55" s="10">
        <v>2021</v>
      </c>
      <c r="D55" s="92">
        <v>14500000</v>
      </c>
      <c r="E55" s="8" t="s">
        <v>31</v>
      </c>
      <c r="F55" s="106">
        <f>D55/3</f>
        <v>4833333.333333333</v>
      </c>
      <c r="G55" s="8" t="s">
        <v>197</v>
      </c>
      <c r="H55" s="10" t="s">
        <v>3688</v>
      </c>
      <c r="I55" s="8" t="s">
        <v>19</v>
      </c>
      <c r="J55" s="111">
        <f t="shared" si="4"/>
        <v>4833333.333333333</v>
      </c>
      <c r="K55" s="8" t="s">
        <v>176</v>
      </c>
      <c r="L55" s="10" t="s">
        <v>3694</v>
      </c>
      <c r="M55" s="8" t="s">
        <v>47</v>
      </c>
      <c r="N55" s="111">
        <f>F55</f>
        <v>4833333.333333333</v>
      </c>
      <c r="O55" s="8" t="s">
        <v>197</v>
      </c>
      <c r="P55" s="10" t="s">
        <v>3694</v>
      </c>
      <c r="Q55" s="9"/>
      <c r="R55" s="116"/>
      <c r="S55" s="41"/>
      <c r="T55" s="41"/>
      <c r="U55" s="41"/>
      <c r="V55" s="116"/>
    </row>
    <row r="56" spans="1:22" ht="24">
      <c r="A56" s="34">
        <v>55</v>
      </c>
      <c r="B56" s="80" t="s">
        <v>91</v>
      </c>
      <c r="C56" s="10">
        <v>2021</v>
      </c>
      <c r="D56" s="92">
        <v>16750000</v>
      </c>
      <c r="E56" s="8" t="s">
        <v>93</v>
      </c>
      <c r="F56" s="106">
        <f>D56/2</f>
        <v>8375000</v>
      </c>
      <c r="G56" s="8" t="s">
        <v>179</v>
      </c>
      <c r="H56" s="10" t="s">
        <v>3694</v>
      </c>
      <c r="I56" s="8" t="s">
        <v>13</v>
      </c>
      <c r="J56" s="111">
        <f t="shared" si="4"/>
        <v>8375000</v>
      </c>
      <c r="K56" s="8" t="s">
        <v>197</v>
      </c>
      <c r="L56" s="10" t="s">
        <v>3694</v>
      </c>
      <c r="M56" s="101" t="s">
        <v>3485</v>
      </c>
      <c r="N56" s="111"/>
      <c r="O56" s="101"/>
      <c r="P56" s="101"/>
      <c r="Q56" s="9"/>
      <c r="R56" s="116"/>
      <c r="S56" s="41"/>
      <c r="T56" s="41"/>
      <c r="U56" s="41"/>
      <c r="V56" s="116"/>
    </row>
    <row r="57" spans="1:22" ht="24">
      <c r="A57" s="34">
        <v>56</v>
      </c>
      <c r="B57" s="80" t="s">
        <v>91</v>
      </c>
      <c r="C57" s="10">
        <v>2021</v>
      </c>
      <c r="D57" s="92">
        <v>13980000</v>
      </c>
      <c r="E57" s="8" t="s">
        <v>3989</v>
      </c>
      <c r="F57" s="106">
        <f>D57/2</f>
        <v>6990000</v>
      </c>
      <c r="G57" s="8" t="s">
        <v>197</v>
      </c>
      <c r="H57" s="10" t="s">
        <v>3688</v>
      </c>
      <c r="I57" s="8" t="s">
        <v>20</v>
      </c>
      <c r="J57" s="111">
        <f t="shared" si="4"/>
        <v>6990000</v>
      </c>
      <c r="K57" s="8" t="s">
        <v>3486</v>
      </c>
      <c r="L57" s="10" t="s">
        <v>3688</v>
      </c>
      <c r="M57" s="8"/>
      <c r="N57" s="111"/>
      <c r="O57" s="8"/>
      <c r="P57" s="8"/>
      <c r="Q57" s="9"/>
      <c r="R57" s="116"/>
      <c r="S57" s="41"/>
      <c r="T57" s="41"/>
      <c r="U57" s="41"/>
      <c r="V57" s="116"/>
    </row>
    <row r="58" spans="1:22" ht="24">
      <c r="A58" s="34">
        <v>57</v>
      </c>
      <c r="B58" s="80" t="s">
        <v>91</v>
      </c>
      <c r="C58" s="10">
        <v>2021</v>
      </c>
      <c r="D58" s="92">
        <v>17000000</v>
      </c>
      <c r="E58" s="8" t="s">
        <v>25</v>
      </c>
      <c r="F58" s="107">
        <f>D58/1</f>
        <v>17000000</v>
      </c>
      <c r="G58" s="8" t="s">
        <v>179</v>
      </c>
      <c r="H58" s="10" t="s">
        <v>3688</v>
      </c>
      <c r="I58" s="8"/>
      <c r="J58" s="111"/>
      <c r="K58" s="8"/>
      <c r="L58" s="8"/>
      <c r="M58" s="8"/>
      <c r="N58" s="111"/>
      <c r="O58" s="8"/>
      <c r="P58" s="8"/>
      <c r="Q58" s="9"/>
      <c r="R58" s="116"/>
      <c r="S58" s="41"/>
      <c r="T58" s="41"/>
      <c r="U58" s="41"/>
      <c r="V58" s="116"/>
    </row>
    <row r="59" spans="1:22" ht="24">
      <c r="A59" s="34">
        <v>58</v>
      </c>
      <c r="B59" s="80" t="s">
        <v>91</v>
      </c>
      <c r="C59" s="10">
        <v>2021</v>
      </c>
      <c r="D59" s="92">
        <v>14500000</v>
      </c>
      <c r="E59" s="8" t="s">
        <v>89</v>
      </c>
      <c r="F59" s="106">
        <f>D59/3</f>
        <v>4833333.333333333</v>
      </c>
      <c r="G59" s="8" t="s">
        <v>207</v>
      </c>
      <c r="H59" s="10" t="s">
        <v>3688</v>
      </c>
      <c r="I59" s="8" t="s">
        <v>27</v>
      </c>
      <c r="J59" s="111">
        <f t="shared" si="4"/>
        <v>4833333.333333333</v>
      </c>
      <c r="K59" s="8" t="s">
        <v>179</v>
      </c>
      <c r="L59" s="10" t="s">
        <v>3688</v>
      </c>
      <c r="M59" s="8" t="s">
        <v>32</v>
      </c>
      <c r="N59" s="111">
        <f>F59</f>
        <v>4833333.333333333</v>
      </c>
      <c r="O59" s="8" t="s">
        <v>217</v>
      </c>
      <c r="P59" s="10" t="s">
        <v>3688</v>
      </c>
      <c r="Q59" s="9"/>
      <c r="R59" s="116"/>
      <c r="S59" s="41"/>
      <c r="T59" s="41"/>
      <c r="U59" s="41"/>
      <c r="V59" s="116"/>
    </row>
    <row r="60" spans="1:22" ht="24">
      <c r="A60" s="34">
        <v>59</v>
      </c>
      <c r="B60" s="80" t="s">
        <v>84</v>
      </c>
      <c r="C60" s="10">
        <v>2021</v>
      </c>
      <c r="D60" s="92">
        <v>23600000</v>
      </c>
      <c r="E60" s="8" t="s">
        <v>17</v>
      </c>
      <c r="F60" s="106">
        <f>D60/4</f>
        <v>5900000</v>
      </c>
      <c r="G60" s="8" t="s">
        <v>169</v>
      </c>
      <c r="H60" s="10" t="s">
        <v>3694</v>
      </c>
      <c r="I60" s="8" t="s">
        <v>19</v>
      </c>
      <c r="J60" s="111">
        <f t="shared" si="4"/>
        <v>5900000</v>
      </c>
      <c r="K60" s="8" t="s">
        <v>176</v>
      </c>
      <c r="L60" s="10" t="s">
        <v>3694</v>
      </c>
      <c r="M60" s="8" t="s">
        <v>60</v>
      </c>
      <c r="N60" s="111">
        <f>F60</f>
        <v>5900000</v>
      </c>
      <c r="O60" s="8" t="s">
        <v>176</v>
      </c>
      <c r="P60" s="8" t="s">
        <v>3694</v>
      </c>
      <c r="Q60" s="8" t="s">
        <v>26</v>
      </c>
      <c r="R60" s="111">
        <f>F60</f>
        <v>5900000</v>
      </c>
      <c r="S60" s="8" t="s">
        <v>176</v>
      </c>
      <c r="T60" s="8" t="s">
        <v>3751</v>
      </c>
      <c r="U60" s="41"/>
      <c r="V60" s="116"/>
    </row>
    <row r="61" spans="1:22" ht="24">
      <c r="A61" s="34">
        <v>60</v>
      </c>
      <c r="B61" s="8" t="s">
        <v>66</v>
      </c>
      <c r="C61" s="10">
        <v>2021</v>
      </c>
      <c r="D61" s="92">
        <v>40000000</v>
      </c>
      <c r="E61" s="8" t="s">
        <v>67</v>
      </c>
      <c r="F61" s="107">
        <f>D61/1</f>
        <v>40000000</v>
      </c>
      <c r="G61" s="8" t="s">
        <v>176</v>
      </c>
      <c r="H61" s="10" t="s">
        <v>3694</v>
      </c>
      <c r="I61" s="8"/>
      <c r="J61" s="111"/>
      <c r="K61" s="8"/>
      <c r="L61" s="8"/>
      <c r="M61" s="8"/>
      <c r="N61" s="111"/>
      <c r="O61" s="8"/>
      <c r="P61" s="8"/>
      <c r="Q61" s="9"/>
      <c r="R61" s="116"/>
      <c r="S61" s="41"/>
      <c r="T61" s="41"/>
      <c r="U61" s="41"/>
      <c r="V61" s="116"/>
    </row>
    <row r="62" spans="1:22" ht="24">
      <c r="A62" s="34">
        <v>61</v>
      </c>
      <c r="B62" s="8" t="s">
        <v>66</v>
      </c>
      <c r="C62" s="10">
        <v>2021</v>
      </c>
      <c r="D62" s="92">
        <v>40000000</v>
      </c>
      <c r="E62" s="8" t="s">
        <v>17</v>
      </c>
      <c r="F62" s="106">
        <f>D62/3</f>
        <v>13333333.333333334</v>
      </c>
      <c r="G62" s="8" t="s">
        <v>169</v>
      </c>
      <c r="H62" s="10" t="s">
        <v>3694</v>
      </c>
      <c r="I62" s="8" t="s">
        <v>136</v>
      </c>
      <c r="J62" s="111">
        <f t="shared" si="4"/>
        <v>13333333.333333334</v>
      </c>
      <c r="K62" s="8" t="s">
        <v>256</v>
      </c>
      <c r="L62" s="10" t="s">
        <v>3688</v>
      </c>
      <c r="M62" s="8" t="s">
        <v>4022</v>
      </c>
      <c r="N62" s="111">
        <f>F62</f>
        <v>13333333.333333334</v>
      </c>
      <c r="O62" s="8" t="s">
        <v>256</v>
      </c>
      <c r="P62" s="10" t="s">
        <v>3688</v>
      </c>
      <c r="Q62" s="9"/>
      <c r="R62" s="116"/>
      <c r="S62" s="41"/>
      <c r="T62" s="41"/>
      <c r="U62" s="41"/>
      <c r="V62" s="116"/>
    </row>
    <row r="63" spans="1:22" ht="36">
      <c r="A63" s="34">
        <v>62</v>
      </c>
      <c r="B63" s="8" t="s">
        <v>68</v>
      </c>
      <c r="C63" s="10">
        <v>2021</v>
      </c>
      <c r="D63" s="92">
        <f>8103000+12474000</f>
        <v>20577000</v>
      </c>
      <c r="E63" s="101" t="s">
        <v>69</v>
      </c>
      <c r="F63" s="106"/>
      <c r="G63" s="8" t="s">
        <v>197</v>
      </c>
      <c r="H63" s="10"/>
      <c r="I63" s="101" t="s">
        <v>864</v>
      </c>
      <c r="J63" s="111"/>
      <c r="K63" s="101" t="s">
        <v>197</v>
      </c>
      <c r="L63" s="101"/>
      <c r="M63" s="101" t="s">
        <v>865</v>
      </c>
      <c r="N63" s="106"/>
      <c r="O63" s="101" t="s">
        <v>197</v>
      </c>
      <c r="P63" s="101"/>
      <c r="Q63" s="11" t="s">
        <v>24</v>
      </c>
      <c r="R63" s="106">
        <f>D63</f>
        <v>20577000</v>
      </c>
      <c r="S63" s="8" t="s">
        <v>217</v>
      </c>
      <c r="T63" s="10" t="s">
        <v>3688</v>
      </c>
      <c r="U63" s="41"/>
      <c r="V63" s="116"/>
    </row>
    <row r="64" spans="1:22" ht="36">
      <c r="A64" s="34">
        <v>63</v>
      </c>
      <c r="B64" s="8" t="s">
        <v>68</v>
      </c>
      <c r="C64" s="10">
        <v>2021</v>
      </c>
      <c r="D64" s="92">
        <v>40000000</v>
      </c>
      <c r="E64" s="8" t="s">
        <v>4041</v>
      </c>
      <c r="F64" s="107">
        <f>D64/1</f>
        <v>40000000</v>
      </c>
      <c r="G64" s="8" t="s">
        <v>207</v>
      </c>
      <c r="H64" s="10" t="s">
        <v>3688</v>
      </c>
      <c r="I64" s="8"/>
      <c r="J64" s="111"/>
      <c r="K64" s="8"/>
      <c r="L64" s="8"/>
      <c r="M64" s="8"/>
      <c r="N64" s="111"/>
      <c r="O64" s="8"/>
      <c r="P64" s="8"/>
      <c r="Q64" s="9"/>
      <c r="R64" s="116"/>
      <c r="S64" s="41"/>
      <c r="T64" s="41"/>
      <c r="U64" s="41"/>
      <c r="V64" s="116"/>
    </row>
    <row r="65" spans="1:22" ht="36">
      <c r="A65" s="34">
        <v>64</v>
      </c>
      <c r="B65" s="8" t="s">
        <v>68</v>
      </c>
      <c r="C65" s="10">
        <v>2021</v>
      </c>
      <c r="D65" s="92">
        <f>16750000*2</f>
        <v>33500000</v>
      </c>
      <c r="E65" s="101" t="s">
        <v>70</v>
      </c>
      <c r="F65" s="107"/>
      <c r="G65" s="8"/>
      <c r="H65" s="10"/>
      <c r="I65" s="101" t="s">
        <v>4048</v>
      </c>
      <c r="J65" s="111"/>
      <c r="K65" s="8"/>
      <c r="L65" s="8"/>
      <c r="M65" s="8" t="s">
        <v>72</v>
      </c>
      <c r="N65" s="111"/>
      <c r="O65" s="8"/>
      <c r="P65" s="8"/>
      <c r="Q65" s="11" t="s">
        <v>1063</v>
      </c>
      <c r="R65" s="116"/>
      <c r="S65" s="41"/>
      <c r="T65" s="41"/>
      <c r="U65" s="41"/>
      <c r="V65" s="116"/>
    </row>
    <row r="66" spans="1:22" ht="24">
      <c r="A66" s="34">
        <v>65</v>
      </c>
      <c r="B66" s="8" t="s">
        <v>90</v>
      </c>
      <c r="C66" s="10">
        <v>2021</v>
      </c>
      <c r="D66" s="92">
        <v>100000000</v>
      </c>
      <c r="E66" s="8" t="s">
        <v>28</v>
      </c>
      <c r="F66" s="107">
        <f>D66/1</f>
        <v>100000000</v>
      </c>
      <c r="G66" s="8" t="s">
        <v>176</v>
      </c>
      <c r="H66" s="10" t="s">
        <v>3694</v>
      </c>
      <c r="I66" s="8"/>
      <c r="J66" s="111"/>
      <c r="K66" s="8"/>
      <c r="L66" s="8"/>
      <c r="M66" s="8"/>
      <c r="N66" s="111"/>
      <c r="O66" s="8"/>
      <c r="P66" s="8"/>
      <c r="Q66" s="9"/>
      <c r="R66" s="116"/>
      <c r="S66" s="41"/>
      <c r="T66" s="41"/>
      <c r="U66" s="41"/>
      <c r="V66" s="116"/>
    </row>
    <row r="67" spans="1:22" ht="24">
      <c r="A67" s="34">
        <v>66</v>
      </c>
      <c r="B67" s="8" t="s">
        <v>90</v>
      </c>
      <c r="C67" s="10">
        <v>2021</v>
      </c>
      <c r="D67" s="92">
        <v>100000000</v>
      </c>
      <c r="E67" s="8" t="s">
        <v>25</v>
      </c>
      <c r="F67" s="107">
        <f>D67/1</f>
        <v>100000000</v>
      </c>
      <c r="G67" s="8" t="s">
        <v>179</v>
      </c>
      <c r="H67" s="10" t="s">
        <v>3688</v>
      </c>
      <c r="I67" s="8"/>
      <c r="J67" s="111"/>
      <c r="K67" s="8"/>
      <c r="L67" s="8"/>
      <c r="M67" s="8"/>
      <c r="N67" s="111"/>
      <c r="O67" s="8"/>
      <c r="P67" s="8"/>
      <c r="Q67" s="9"/>
      <c r="R67" s="116"/>
      <c r="S67" s="41"/>
      <c r="T67" s="41"/>
      <c r="U67" s="41"/>
      <c r="V67" s="116"/>
    </row>
    <row r="68" spans="1:22" ht="24">
      <c r="A68" s="34">
        <v>67</v>
      </c>
      <c r="B68" s="80" t="s">
        <v>99</v>
      </c>
      <c r="C68" s="10">
        <v>2021</v>
      </c>
      <c r="D68" s="92">
        <v>3500000</v>
      </c>
      <c r="E68" s="8" t="s">
        <v>20</v>
      </c>
      <c r="F68" s="106">
        <f>D68/3</f>
        <v>1166666.6666666667</v>
      </c>
      <c r="G68" s="8" t="s">
        <v>197</v>
      </c>
      <c r="H68" s="10" t="s">
        <v>3688</v>
      </c>
      <c r="I68" s="8" t="s">
        <v>31</v>
      </c>
      <c r="J68" s="111">
        <f t="shared" si="4"/>
        <v>1166666.6666666667</v>
      </c>
      <c r="K68" s="8" t="s">
        <v>197</v>
      </c>
      <c r="L68" s="10" t="s">
        <v>3694</v>
      </c>
      <c r="M68" s="11" t="s">
        <v>3989</v>
      </c>
      <c r="N68" s="114">
        <f>F68</f>
        <v>1166666.6666666667</v>
      </c>
      <c r="O68" s="8" t="s">
        <v>197</v>
      </c>
      <c r="P68" s="10" t="s">
        <v>3694</v>
      </c>
      <c r="Q68" s="9"/>
      <c r="R68" s="116"/>
      <c r="S68" s="41"/>
      <c r="T68" s="41"/>
      <c r="U68" s="41"/>
      <c r="V68" s="116"/>
    </row>
    <row r="69" spans="1:22" ht="24">
      <c r="A69" s="34">
        <v>68</v>
      </c>
      <c r="B69" s="80" t="s">
        <v>99</v>
      </c>
      <c r="C69" s="10">
        <v>2021</v>
      </c>
      <c r="D69" s="92">
        <v>3000000</v>
      </c>
      <c r="E69" s="8" t="s">
        <v>35</v>
      </c>
      <c r="F69" s="106">
        <f>D69/3</f>
        <v>1000000</v>
      </c>
      <c r="G69" s="8" t="s">
        <v>217</v>
      </c>
      <c r="H69" s="10" t="s">
        <v>3688</v>
      </c>
      <c r="I69" s="8" t="s">
        <v>24</v>
      </c>
      <c r="J69" s="111">
        <f t="shared" si="4"/>
        <v>1000000</v>
      </c>
      <c r="K69" s="8" t="s">
        <v>217</v>
      </c>
      <c r="L69" s="10" t="s">
        <v>3688</v>
      </c>
      <c r="M69" s="8" t="s">
        <v>54</v>
      </c>
      <c r="N69" s="114">
        <f>F69</f>
        <v>1000000</v>
      </c>
      <c r="O69" s="8" t="s">
        <v>217</v>
      </c>
      <c r="P69" s="10" t="s">
        <v>3688</v>
      </c>
      <c r="Q69" s="9"/>
      <c r="R69" s="116"/>
      <c r="S69" s="41"/>
      <c r="T69" s="41"/>
      <c r="U69" s="41"/>
      <c r="V69" s="116"/>
    </row>
    <row r="70" spans="1:22" ht="24">
      <c r="A70" s="34">
        <v>69</v>
      </c>
      <c r="B70" s="80" t="s">
        <v>91</v>
      </c>
      <c r="C70" s="10">
        <v>2021</v>
      </c>
      <c r="D70" s="92">
        <v>16800000</v>
      </c>
      <c r="E70" s="8" t="s">
        <v>92</v>
      </c>
      <c r="F70" s="106">
        <f>D70/2</f>
        <v>8400000</v>
      </c>
      <c r="G70" s="8" t="s">
        <v>169</v>
      </c>
      <c r="H70" s="10" t="s">
        <v>3694</v>
      </c>
      <c r="I70" s="8" t="s">
        <v>21</v>
      </c>
      <c r="J70" s="111">
        <f t="shared" si="4"/>
        <v>8400000</v>
      </c>
      <c r="K70" s="8" t="s">
        <v>3945</v>
      </c>
      <c r="L70" s="10" t="s">
        <v>3694</v>
      </c>
      <c r="M70" s="8"/>
      <c r="N70" s="114"/>
      <c r="O70" s="8"/>
      <c r="P70" s="8"/>
      <c r="Q70" s="9"/>
      <c r="R70" s="116"/>
      <c r="S70" s="41"/>
      <c r="T70" s="41"/>
      <c r="U70" s="41"/>
      <c r="V70" s="116"/>
    </row>
    <row r="71" spans="1:22">
      <c r="A71" s="34">
        <v>70</v>
      </c>
      <c r="B71" s="80" t="s">
        <v>71</v>
      </c>
      <c r="C71" s="10">
        <v>2021</v>
      </c>
      <c r="D71" s="92">
        <v>0</v>
      </c>
      <c r="E71" s="8" t="s">
        <v>26</v>
      </c>
      <c r="F71" s="106">
        <f>D71/1</f>
        <v>0</v>
      </c>
      <c r="G71" s="8" t="s">
        <v>176</v>
      </c>
      <c r="H71" s="10" t="s">
        <v>3694</v>
      </c>
      <c r="I71" s="8"/>
      <c r="J71" s="111"/>
      <c r="K71" s="8"/>
      <c r="L71" s="8"/>
      <c r="M71" s="8"/>
      <c r="N71" s="114"/>
      <c r="O71" s="8"/>
      <c r="P71" s="8"/>
      <c r="Q71" s="9"/>
      <c r="R71" s="116"/>
      <c r="S71" s="41"/>
      <c r="T71" s="41"/>
      <c r="U71" s="41"/>
      <c r="V71" s="116"/>
    </row>
    <row r="72" spans="1:22" ht="24">
      <c r="A72" s="34">
        <v>71</v>
      </c>
      <c r="B72" s="80" t="s">
        <v>71</v>
      </c>
      <c r="C72" s="10">
        <v>2021</v>
      </c>
      <c r="D72" s="92">
        <v>0</v>
      </c>
      <c r="E72" s="8" t="s">
        <v>76</v>
      </c>
      <c r="F72" s="106">
        <f>D72/3</f>
        <v>0</v>
      </c>
      <c r="G72" s="8" t="s">
        <v>176</v>
      </c>
      <c r="H72" s="10" t="s">
        <v>3694</v>
      </c>
      <c r="I72" s="8" t="s">
        <v>24</v>
      </c>
      <c r="J72" s="111">
        <f t="shared" si="4"/>
        <v>0</v>
      </c>
      <c r="K72" s="8" t="s">
        <v>217</v>
      </c>
      <c r="L72" s="10" t="s">
        <v>3688</v>
      </c>
      <c r="M72" s="8" t="s">
        <v>1463</v>
      </c>
      <c r="N72" s="114">
        <f>F72</f>
        <v>0</v>
      </c>
      <c r="O72" s="101" t="s">
        <v>4087</v>
      </c>
      <c r="P72" s="101" t="s">
        <v>4088</v>
      </c>
      <c r="Q72" s="9" t="s">
        <v>1479</v>
      </c>
      <c r="R72" s="116">
        <f>F72</f>
        <v>0</v>
      </c>
      <c r="S72" s="40" t="s">
        <v>4090</v>
      </c>
      <c r="T72" s="40" t="s">
        <v>4091</v>
      </c>
      <c r="U72" s="41"/>
      <c r="V72" s="116"/>
    </row>
    <row r="73" spans="1:22" ht="24">
      <c r="A73" s="34">
        <v>72</v>
      </c>
      <c r="B73" s="80" t="s">
        <v>71</v>
      </c>
      <c r="C73" s="10">
        <v>2021</v>
      </c>
      <c r="D73" s="92">
        <v>0</v>
      </c>
      <c r="E73" s="8" t="s">
        <v>34</v>
      </c>
      <c r="F73" s="106">
        <f>D73/2</f>
        <v>0</v>
      </c>
      <c r="G73" s="8" t="s">
        <v>169</v>
      </c>
      <c r="H73" s="10" t="s">
        <v>3694</v>
      </c>
      <c r="I73" s="8"/>
      <c r="J73" s="111"/>
      <c r="K73" s="8"/>
      <c r="L73" s="10"/>
      <c r="M73" s="8" t="s">
        <v>25</v>
      </c>
      <c r="N73" s="114">
        <f t="shared" ref="N73:N79" si="11">F73</f>
        <v>0</v>
      </c>
      <c r="O73" s="8" t="s">
        <v>179</v>
      </c>
      <c r="P73" s="10" t="s">
        <v>3688</v>
      </c>
      <c r="Q73" s="9"/>
      <c r="R73" s="116"/>
      <c r="S73" s="41"/>
      <c r="T73" s="41"/>
      <c r="U73" s="41"/>
      <c r="V73" s="116"/>
    </row>
    <row r="74" spans="1:22" ht="24">
      <c r="A74" s="34">
        <v>73</v>
      </c>
      <c r="B74" s="80" t="s">
        <v>71</v>
      </c>
      <c r="C74" s="10">
        <v>2021</v>
      </c>
      <c r="D74" s="92">
        <v>0</v>
      </c>
      <c r="E74" s="8" t="s">
        <v>81</v>
      </c>
      <c r="F74" s="106">
        <f>D74/3</f>
        <v>0</v>
      </c>
      <c r="G74" s="8" t="s">
        <v>172</v>
      </c>
      <c r="H74" s="10" t="s">
        <v>3694</v>
      </c>
      <c r="I74" s="8" t="s">
        <v>72</v>
      </c>
      <c r="J74" s="111">
        <f t="shared" si="4"/>
        <v>0</v>
      </c>
      <c r="K74" s="8" t="s">
        <v>217</v>
      </c>
      <c r="L74" s="10" t="s">
        <v>3688</v>
      </c>
      <c r="M74" s="8" t="s">
        <v>21</v>
      </c>
      <c r="N74" s="114">
        <f t="shared" si="11"/>
        <v>0</v>
      </c>
      <c r="O74" s="8" t="s">
        <v>3945</v>
      </c>
      <c r="P74" s="10" t="s">
        <v>3694</v>
      </c>
      <c r="Q74" s="9"/>
      <c r="R74" s="116"/>
      <c r="S74" s="41"/>
      <c r="T74" s="41"/>
      <c r="U74" s="41"/>
      <c r="V74" s="116"/>
    </row>
    <row r="75" spans="1:22" ht="24">
      <c r="A75" s="34">
        <v>74</v>
      </c>
      <c r="B75" s="80" t="s">
        <v>71</v>
      </c>
      <c r="C75" s="10">
        <v>2021</v>
      </c>
      <c r="D75" s="92">
        <v>0</v>
      </c>
      <c r="E75" s="8" t="s">
        <v>4041</v>
      </c>
      <c r="F75" s="106">
        <f>D75/3</f>
        <v>0</v>
      </c>
      <c r="G75" s="8" t="s">
        <v>207</v>
      </c>
      <c r="H75" s="10" t="s">
        <v>3688</v>
      </c>
      <c r="I75" s="8" t="s">
        <v>37</v>
      </c>
      <c r="J75" s="111">
        <f t="shared" si="4"/>
        <v>0</v>
      </c>
      <c r="K75" s="8" t="s">
        <v>217</v>
      </c>
      <c r="L75" s="10" t="s">
        <v>3688</v>
      </c>
      <c r="M75" s="8" t="s">
        <v>33</v>
      </c>
      <c r="N75" s="114">
        <f t="shared" si="11"/>
        <v>0</v>
      </c>
      <c r="O75" s="8" t="s">
        <v>207</v>
      </c>
      <c r="P75" s="10" t="s">
        <v>3688</v>
      </c>
      <c r="Q75" s="9"/>
      <c r="R75" s="116"/>
      <c r="S75" s="41"/>
      <c r="T75" s="41"/>
      <c r="U75" s="41"/>
      <c r="V75" s="116"/>
    </row>
    <row r="76" spans="1:22" ht="24">
      <c r="A76" s="34">
        <v>75</v>
      </c>
      <c r="B76" s="80" t="s">
        <v>71</v>
      </c>
      <c r="C76" s="10">
        <v>2021</v>
      </c>
      <c r="D76" s="92">
        <v>0</v>
      </c>
      <c r="E76" s="8" t="s">
        <v>72</v>
      </c>
      <c r="F76" s="106">
        <f>D76/3</f>
        <v>0</v>
      </c>
      <c r="G76" s="8" t="s">
        <v>207</v>
      </c>
      <c r="H76" s="10" t="s">
        <v>3688</v>
      </c>
      <c r="I76" s="8" t="s">
        <v>3485</v>
      </c>
      <c r="J76" s="111">
        <f t="shared" si="4"/>
        <v>0</v>
      </c>
      <c r="K76" s="8"/>
      <c r="L76" s="8"/>
      <c r="M76" s="8" t="s">
        <v>93</v>
      </c>
      <c r="N76" s="114">
        <f t="shared" si="11"/>
        <v>0</v>
      </c>
      <c r="O76" s="8" t="s">
        <v>179</v>
      </c>
      <c r="P76" s="10" t="s">
        <v>3694</v>
      </c>
      <c r="Q76" s="9"/>
      <c r="R76" s="116"/>
      <c r="S76" s="41"/>
      <c r="T76" s="41"/>
      <c r="U76" s="41"/>
      <c r="V76" s="116"/>
    </row>
    <row r="77" spans="1:22" ht="36">
      <c r="A77" s="34">
        <v>76</v>
      </c>
      <c r="B77" s="80" t="s">
        <v>71</v>
      </c>
      <c r="C77" s="10">
        <v>2021</v>
      </c>
      <c r="D77" s="92">
        <v>0</v>
      </c>
      <c r="E77" s="8" t="s">
        <v>80</v>
      </c>
      <c r="F77" s="106">
        <f>D77/3</f>
        <v>0</v>
      </c>
      <c r="G77" s="8" t="s">
        <v>269</v>
      </c>
      <c r="H77" s="10" t="s">
        <v>3694</v>
      </c>
      <c r="I77" s="8" t="s">
        <v>321</v>
      </c>
      <c r="J77" s="111">
        <f t="shared" si="4"/>
        <v>0</v>
      </c>
      <c r="K77" s="8" t="s">
        <v>269</v>
      </c>
      <c r="L77" s="8" t="s">
        <v>3694</v>
      </c>
      <c r="M77" s="11" t="s">
        <v>51</v>
      </c>
      <c r="N77" s="114">
        <f t="shared" si="11"/>
        <v>0</v>
      </c>
      <c r="O77" s="8" t="s">
        <v>269</v>
      </c>
      <c r="P77" s="10" t="s">
        <v>3694</v>
      </c>
      <c r="Q77" s="9"/>
      <c r="R77" s="116"/>
      <c r="S77" s="41"/>
      <c r="T77" s="41"/>
      <c r="U77" s="41"/>
      <c r="V77" s="116"/>
    </row>
    <row r="78" spans="1:22" ht="24">
      <c r="A78" s="34">
        <v>77</v>
      </c>
      <c r="B78" s="80" t="s">
        <v>71</v>
      </c>
      <c r="C78" s="10">
        <v>2021</v>
      </c>
      <c r="D78" s="92">
        <v>0</v>
      </c>
      <c r="E78" s="8" t="s">
        <v>15</v>
      </c>
      <c r="F78" s="106">
        <f>D78/3</f>
        <v>0</v>
      </c>
      <c r="G78" s="8" t="s">
        <v>197</v>
      </c>
      <c r="H78" s="10" t="s">
        <v>3688</v>
      </c>
      <c r="I78" s="8" t="s">
        <v>24</v>
      </c>
      <c r="J78" s="111">
        <f t="shared" si="4"/>
        <v>0</v>
      </c>
      <c r="K78" s="8" t="s">
        <v>217</v>
      </c>
      <c r="L78" s="8" t="s">
        <v>3688</v>
      </c>
      <c r="M78" s="8" t="s">
        <v>31</v>
      </c>
      <c r="N78" s="114">
        <f t="shared" si="11"/>
        <v>0</v>
      </c>
      <c r="O78" s="8" t="s">
        <v>197</v>
      </c>
      <c r="P78" s="10" t="s">
        <v>3688</v>
      </c>
      <c r="Q78" s="9"/>
      <c r="R78" s="116"/>
      <c r="S78" s="41"/>
      <c r="T78" s="41"/>
      <c r="U78" s="41"/>
      <c r="V78" s="116"/>
    </row>
    <row r="79" spans="1:22" ht="24">
      <c r="A79" s="34">
        <v>78</v>
      </c>
      <c r="B79" s="80" t="s">
        <v>71</v>
      </c>
      <c r="C79" s="10">
        <v>2021</v>
      </c>
      <c r="D79" s="92">
        <v>0</v>
      </c>
      <c r="E79" s="8" t="s">
        <v>75</v>
      </c>
      <c r="F79" s="106">
        <f>D79/2</f>
        <v>0</v>
      </c>
      <c r="G79" s="8" t="s">
        <v>217</v>
      </c>
      <c r="H79" s="10" t="s">
        <v>3688</v>
      </c>
      <c r="I79" s="8"/>
      <c r="J79" s="111"/>
      <c r="K79" s="8"/>
      <c r="L79" s="8"/>
      <c r="M79" s="8" t="s">
        <v>32</v>
      </c>
      <c r="N79" s="114">
        <f t="shared" si="11"/>
        <v>0</v>
      </c>
      <c r="O79" s="8" t="s">
        <v>217</v>
      </c>
      <c r="P79" s="10" t="s">
        <v>3688</v>
      </c>
      <c r="Q79" s="9"/>
      <c r="R79" s="116"/>
      <c r="S79" s="41"/>
      <c r="T79" s="41"/>
      <c r="U79" s="41"/>
      <c r="V79" s="116"/>
    </row>
    <row r="80" spans="1:22" ht="24">
      <c r="A80" s="34">
        <v>79</v>
      </c>
      <c r="B80" s="80" t="s">
        <v>71</v>
      </c>
      <c r="C80" s="10">
        <v>2021</v>
      </c>
      <c r="D80" s="92">
        <v>0</v>
      </c>
      <c r="E80" s="8" t="s">
        <v>4123</v>
      </c>
      <c r="F80" s="106">
        <f>D80/2</f>
        <v>0</v>
      </c>
      <c r="G80" s="8" t="s">
        <v>311</v>
      </c>
      <c r="H80" s="10" t="s">
        <v>3688</v>
      </c>
      <c r="I80" s="8" t="s">
        <v>78</v>
      </c>
      <c r="J80" s="111">
        <f t="shared" si="4"/>
        <v>0</v>
      </c>
      <c r="K80" s="8" t="s">
        <v>311</v>
      </c>
      <c r="L80" s="8" t="s">
        <v>3688</v>
      </c>
      <c r="M80" s="8"/>
      <c r="N80" s="114"/>
      <c r="O80" s="8"/>
      <c r="P80" s="8"/>
      <c r="Q80" s="9"/>
      <c r="R80" s="116"/>
      <c r="S80" s="41"/>
      <c r="T80" s="41"/>
      <c r="U80" s="41"/>
      <c r="V80" s="116"/>
    </row>
    <row r="81" spans="1:22" ht="24">
      <c r="A81" s="34">
        <v>80</v>
      </c>
      <c r="B81" s="80" t="s">
        <v>71</v>
      </c>
      <c r="C81" s="10">
        <v>2021</v>
      </c>
      <c r="D81" s="92">
        <v>0</v>
      </c>
      <c r="E81" s="8" t="s">
        <v>41</v>
      </c>
      <c r="F81" s="106">
        <f>D81/3</f>
        <v>0</v>
      </c>
      <c r="G81" s="8" t="s">
        <v>256</v>
      </c>
      <c r="H81" s="10" t="s">
        <v>3688</v>
      </c>
      <c r="I81" s="8" t="s">
        <v>64</v>
      </c>
      <c r="J81" s="111">
        <f t="shared" si="4"/>
        <v>0</v>
      </c>
      <c r="K81" s="8" t="s">
        <v>3486</v>
      </c>
      <c r="L81" s="8" t="s">
        <v>3688</v>
      </c>
      <c r="M81" s="11" t="s">
        <v>51</v>
      </c>
      <c r="N81" s="114">
        <f>F81</f>
        <v>0</v>
      </c>
      <c r="O81" s="8" t="s">
        <v>269</v>
      </c>
      <c r="P81" s="10" t="s">
        <v>3694</v>
      </c>
      <c r="Q81" s="9"/>
      <c r="R81" s="116"/>
      <c r="S81" s="41"/>
      <c r="T81" s="41"/>
      <c r="U81" s="41"/>
      <c r="V81" s="116"/>
    </row>
    <row r="82" spans="1:22" ht="36">
      <c r="A82" s="34">
        <v>81</v>
      </c>
      <c r="B82" s="8" t="s">
        <v>38</v>
      </c>
      <c r="C82" s="10">
        <v>2021</v>
      </c>
      <c r="D82" s="92"/>
      <c r="E82" s="8" t="s">
        <v>33</v>
      </c>
      <c r="F82" s="106">
        <f>D82/3</f>
        <v>0</v>
      </c>
      <c r="G82" s="8" t="s">
        <v>207</v>
      </c>
      <c r="H82" s="10" t="s">
        <v>3688</v>
      </c>
      <c r="I82" s="8" t="s">
        <v>18</v>
      </c>
      <c r="J82" s="111">
        <f t="shared" si="4"/>
        <v>0</v>
      </c>
      <c r="K82" s="8" t="s">
        <v>207</v>
      </c>
      <c r="L82" s="8" t="s">
        <v>3688</v>
      </c>
      <c r="M82" s="8" t="s">
        <v>54</v>
      </c>
      <c r="N82" s="114">
        <f>F82</f>
        <v>0</v>
      </c>
      <c r="O82" s="8" t="s">
        <v>217</v>
      </c>
      <c r="P82" s="10" t="s">
        <v>3688</v>
      </c>
      <c r="Q82" s="9"/>
      <c r="R82" s="116"/>
      <c r="S82" s="41"/>
      <c r="T82" s="41"/>
      <c r="U82" s="41"/>
      <c r="V82" s="116"/>
    </row>
    <row r="83" spans="1:22" ht="24">
      <c r="A83" s="34">
        <v>82</v>
      </c>
      <c r="B83" s="80" t="s">
        <v>91</v>
      </c>
      <c r="C83" s="10">
        <v>2021</v>
      </c>
      <c r="D83" s="92">
        <v>17000000</v>
      </c>
      <c r="E83" s="8" t="s">
        <v>19</v>
      </c>
      <c r="F83" s="106">
        <f>D83/2</f>
        <v>8500000</v>
      </c>
      <c r="G83" s="8" t="s">
        <v>176</v>
      </c>
      <c r="H83" s="10" t="s">
        <v>3694</v>
      </c>
      <c r="I83" s="8" t="s">
        <v>35</v>
      </c>
      <c r="J83" s="111">
        <f t="shared" si="4"/>
        <v>8500000</v>
      </c>
      <c r="K83" s="8" t="s">
        <v>217</v>
      </c>
      <c r="L83" s="8" t="s">
        <v>3688</v>
      </c>
      <c r="M83" s="8"/>
      <c r="N83" s="111"/>
      <c r="O83" s="8"/>
      <c r="P83" s="8"/>
      <c r="Q83" s="9"/>
      <c r="R83" s="116"/>
      <c r="S83" s="41"/>
      <c r="T83" s="41"/>
      <c r="U83" s="41"/>
      <c r="V83" s="116"/>
    </row>
    <row r="84" spans="1:22" ht="24">
      <c r="A84" s="34">
        <v>83</v>
      </c>
      <c r="B84" s="8" t="s">
        <v>91</v>
      </c>
      <c r="C84" s="10">
        <v>2021</v>
      </c>
      <c r="D84" s="92"/>
      <c r="E84" s="8" t="s">
        <v>4139</v>
      </c>
      <c r="F84" s="106"/>
      <c r="G84" s="8" t="s">
        <v>172</v>
      </c>
      <c r="H84" s="10" t="s">
        <v>3694</v>
      </c>
      <c r="I84" s="8"/>
      <c r="J84" s="111"/>
      <c r="K84" s="8"/>
      <c r="L84" s="8"/>
      <c r="M84" s="8"/>
      <c r="N84" s="111"/>
      <c r="O84" s="8"/>
      <c r="P84" s="8"/>
      <c r="Q84" s="9"/>
      <c r="R84" s="116"/>
      <c r="S84" s="41"/>
      <c r="T84" s="41"/>
      <c r="U84" s="41"/>
      <c r="V84" s="116"/>
    </row>
    <row r="85" spans="1:22" ht="36">
      <c r="A85" s="34">
        <v>84</v>
      </c>
      <c r="B85" s="8" t="s">
        <v>71</v>
      </c>
      <c r="C85" s="10">
        <v>2021</v>
      </c>
      <c r="D85" s="92">
        <v>0</v>
      </c>
      <c r="E85" s="8" t="s">
        <v>30</v>
      </c>
      <c r="F85" s="106">
        <f>D85/2</f>
        <v>0</v>
      </c>
      <c r="G85" s="8" t="s">
        <v>172</v>
      </c>
      <c r="H85" s="10" t="s">
        <v>3694</v>
      </c>
      <c r="I85" s="8" t="s">
        <v>81</v>
      </c>
      <c r="J85" s="111">
        <f>F85</f>
        <v>0</v>
      </c>
      <c r="K85" s="8" t="s">
        <v>172</v>
      </c>
      <c r="L85" s="10" t="s">
        <v>3694</v>
      </c>
      <c r="M85" s="8"/>
      <c r="N85" s="111"/>
      <c r="O85" s="8"/>
      <c r="P85" s="8"/>
      <c r="Q85" s="9"/>
      <c r="R85" s="116"/>
      <c r="S85" s="41"/>
      <c r="T85" s="41"/>
      <c r="U85" s="41"/>
      <c r="V85" s="116"/>
    </row>
    <row r="86" spans="1:22" ht="36">
      <c r="A86" s="34">
        <v>85</v>
      </c>
      <c r="B86" s="8" t="s">
        <v>71</v>
      </c>
      <c r="C86" s="10">
        <v>2021</v>
      </c>
      <c r="D86" s="92">
        <v>0</v>
      </c>
      <c r="E86" s="8" t="s">
        <v>23</v>
      </c>
      <c r="F86" s="106">
        <f>D86/3</f>
        <v>0</v>
      </c>
      <c r="G86" s="8" t="s">
        <v>172</v>
      </c>
      <c r="H86" s="10" t="s">
        <v>3694</v>
      </c>
      <c r="I86" s="8" t="s">
        <v>81</v>
      </c>
      <c r="J86" s="111">
        <f t="shared" ref="J86:J89" si="12">F86</f>
        <v>0</v>
      </c>
      <c r="K86" s="8" t="s">
        <v>172</v>
      </c>
      <c r="L86" s="10" t="s">
        <v>3694</v>
      </c>
      <c r="M86" s="8" t="s">
        <v>83</v>
      </c>
      <c r="N86" s="111">
        <f>F86</f>
        <v>0</v>
      </c>
      <c r="O86" s="8" t="s">
        <v>172</v>
      </c>
      <c r="P86" s="10" t="s">
        <v>3694</v>
      </c>
      <c r="Q86" s="9"/>
      <c r="R86" s="116"/>
      <c r="S86" s="41"/>
      <c r="T86" s="41"/>
      <c r="U86" s="41"/>
      <c r="V86" s="116"/>
    </row>
    <row r="87" spans="1:22" ht="24">
      <c r="A87" s="34">
        <v>86</v>
      </c>
      <c r="B87" s="80" t="s">
        <v>71</v>
      </c>
      <c r="C87" s="10">
        <v>2021</v>
      </c>
      <c r="D87" s="92">
        <v>0</v>
      </c>
      <c r="E87" s="8" t="s">
        <v>21</v>
      </c>
      <c r="F87" s="106">
        <f t="shared" ref="F87" si="13">D87/2</f>
        <v>0</v>
      </c>
      <c r="G87" s="8" t="s">
        <v>4148</v>
      </c>
      <c r="H87" s="10" t="s">
        <v>3694</v>
      </c>
      <c r="I87" s="8" t="s">
        <v>17</v>
      </c>
      <c r="J87" s="111">
        <f t="shared" si="12"/>
        <v>0</v>
      </c>
      <c r="K87" s="8" t="s">
        <v>3945</v>
      </c>
      <c r="L87" s="10" t="s">
        <v>3694</v>
      </c>
      <c r="M87" s="8"/>
      <c r="N87" s="111"/>
      <c r="O87" s="8"/>
      <c r="P87" s="8"/>
      <c r="Q87" s="9"/>
      <c r="R87" s="116"/>
      <c r="S87" s="41"/>
      <c r="T87" s="41"/>
      <c r="U87" s="41"/>
      <c r="V87" s="116"/>
    </row>
    <row r="88" spans="1:22" ht="24">
      <c r="A88" s="34">
        <v>87</v>
      </c>
      <c r="B88" s="80" t="s">
        <v>71</v>
      </c>
      <c r="C88" s="10">
        <v>2021</v>
      </c>
      <c r="D88" s="92">
        <v>0</v>
      </c>
      <c r="E88" s="8" t="s">
        <v>61</v>
      </c>
      <c r="F88" s="106">
        <f>D88/4</f>
        <v>0</v>
      </c>
      <c r="G88" s="8" t="s">
        <v>256</v>
      </c>
      <c r="H88" s="10" t="s">
        <v>3688</v>
      </c>
      <c r="I88" s="8" t="s">
        <v>53</v>
      </c>
      <c r="J88" s="111">
        <f t="shared" si="12"/>
        <v>0</v>
      </c>
      <c r="K88" s="8" t="s">
        <v>256</v>
      </c>
      <c r="L88" s="10" t="s">
        <v>3688</v>
      </c>
      <c r="M88" s="8" t="s">
        <v>45</v>
      </c>
      <c r="N88" s="111">
        <f>F88</f>
        <v>0</v>
      </c>
      <c r="O88" s="8" t="s">
        <v>256</v>
      </c>
      <c r="P88" s="10" t="s">
        <v>3688</v>
      </c>
      <c r="Q88" s="197" t="s">
        <v>34</v>
      </c>
      <c r="R88" s="119">
        <f>F88</f>
        <v>0</v>
      </c>
      <c r="S88" s="8" t="s">
        <v>169</v>
      </c>
      <c r="T88" s="10" t="s">
        <v>3694</v>
      </c>
      <c r="U88" s="41"/>
      <c r="V88" s="116"/>
    </row>
    <row r="89" spans="1:22" ht="24">
      <c r="A89" s="34">
        <v>88</v>
      </c>
      <c r="B89" s="80" t="s">
        <v>71</v>
      </c>
      <c r="C89" s="10">
        <v>2021</v>
      </c>
      <c r="D89" s="92">
        <v>0</v>
      </c>
      <c r="E89" s="8" t="s">
        <v>78</v>
      </c>
      <c r="F89" s="106">
        <f>D89/3</f>
        <v>0</v>
      </c>
      <c r="G89" s="8" t="s">
        <v>311</v>
      </c>
      <c r="H89" s="10" t="s">
        <v>3688</v>
      </c>
      <c r="I89" s="8" t="s">
        <v>4123</v>
      </c>
      <c r="J89" s="111">
        <f t="shared" si="12"/>
        <v>0</v>
      </c>
      <c r="K89" s="8" t="s">
        <v>311</v>
      </c>
      <c r="L89" s="10" t="s">
        <v>3688</v>
      </c>
      <c r="M89" s="8" t="s">
        <v>74</v>
      </c>
      <c r="N89" s="111">
        <f>F89</f>
        <v>0</v>
      </c>
      <c r="O89" s="8" t="s">
        <v>311</v>
      </c>
      <c r="P89" s="10" t="s">
        <v>3688</v>
      </c>
      <c r="Q89" s="44"/>
      <c r="R89" s="122"/>
      <c r="S89" s="37"/>
      <c r="T89" s="37"/>
      <c r="U89" s="41"/>
      <c r="V89" s="116"/>
    </row>
    <row r="90" spans="1:22">
      <c r="A90" s="34">
        <v>89</v>
      </c>
      <c r="B90" s="80" t="s">
        <v>71</v>
      </c>
      <c r="C90" s="10">
        <v>2021</v>
      </c>
      <c r="D90" s="92">
        <v>0</v>
      </c>
      <c r="E90" s="8" t="s">
        <v>73</v>
      </c>
      <c r="F90" s="106">
        <f t="shared" ref="F90" si="14">D90/3</f>
        <v>0</v>
      </c>
      <c r="G90" s="8" t="s">
        <v>311</v>
      </c>
      <c r="H90" s="10" t="s">
        <v>3688</v>
      </c>
      <c r="I90" s="8" t="s">
        <v>74</v>
      </c>
      <c r="J90" s="111">
        <f>F90</f>
        <v>0</v>
      </c>
      <c r="K90" s="8" t="s">
        <v>311</v>
      </c>
      <c r="L90" s="10" t="s">
        <v>3688</v>
      </c>
      <c r="M90" s="8" t="s">
        <v>79</v>
      </c>
      <c r="N90" s="111">
        <f>F90</f>
        <v>0</v>
      </c>
      <c r="O90" s="8" t="s">
        <v>311</v>
      </c>
      <c r="P90" s="10" t="s">
        <v>3688</v>
      </c>
      <c r="Q90" s="193"/>
      <c r="R90" s="121"/>
      <c r="S90" s="41"/>
      <c r="T90" s="41"/>
      <c r="U90" s="41"/>
      <c r="V90" s="116"/>
    </row>
    <row r="91" spans="1:22">
      <c r="A91" s="34">
        <v>90</v>
      </c>
      <c r="B91" s="80" t="s">
        <v>71</v>
      </c>
      <c r="C91" s="10">
        <v>2021</v>
      </c>
      <c r="D91" s="92">
        <v>0</v>
      </c>
      <c r="E91" s="8" t="s">
        <v>77</v>
      </c>
      <c r="F91" s="106">
        <f>D91/2</f>
        <v>0</v>
      </c>
      <c r="G91" s="8" t="s">
        <v>3486</v>
      </c>
      <c r="H91" s="10" t="s">
        <v>3688</v>
      </c>
      <c r="I91" s="8" t="s">
        <v>1861</v>
      </c>
      <c r="J91" s="111">
        <f>F91</f>
        <v>0</v>
      </c>
      <c r="K91" s="8" t="s">
        <v>3486</v>
      </c>
      <c r="L91" s="10" t="s">
        <v>3688</v>
      </c>
      <c r="M91" s="8"/>
      <c r="N91" s="111"/>
      <c r="O91" s="8"/>
      <c r="P91" s="8"/>
      <c r="Q91" s="9"/>
      <c r="R91" s="116"/>
      <c r="S91" s="41"/>
      <c r="T91" s="41"/>
      <c r="U91" s="41"/>
      <c r="V91" s="116"/>
    </row>
    <row r="92" spans="1:22" ht="24">
      <c r="A92" s="34">
        <v>91</v>
      </c>
      <c r="B92" s="80" t="s">
        <v>71</v>
      </c>
      <c r="C92" s="10">
        <v>2021</v>
      </c>
      <c r="D92" s="92">
        <v>0</v>
      </c>
      <c r="E92" s="8" t="s">
        <v>79</v>
      </c>
      <c r="F92" s="106">
        <f>D92/3</f>
        <v>0</v>
      </c>
      <c r="G92" s="8" t="s">
        <v>311</v>
      </c>
      <c r="H92" s="10" t="s">
        <v>3688</v>
      </c>
      <c r="I92" s="8" t="s">
        <v>73</v>
      </c>
      <c r="J92" s="111">
        <f>F92</f>
        <v>0</v>
      </c>
      <c r="K92" s="8" t="s">
        <v>311</v>
      </c>
      <c r="L92" s="10" t="s">
        <v>3688</v>
      </c>
      <c r="M92" s="8" t="s">
        <v>18</v>
      </c>
      <c r="N92" s="111">
        <f>F92</f>
        <v>0</v>
      </c>
      <c r="O92" s="8" t="s">
        <v>207</v>
      </c>
      <c r="P92" s="8" t="s">
        <v>3688</v>
      </c>
      <c r="Q92" s="9"/>
      <c r="R92" s="116"/>
      <c r="S92" s="41"/>
      <c r="T92" s="41"/>
      <c r="U92" s="41"/>
      <c r="V92" s="116"/>
    </row>
    <row r="93" spans="1:22" ht="36">
      <c r="A93" s="34">
        <v>92</v>
      </c>
      <c r="B93" s="80" t="s">
        <v>71</v>
      </c>
      <c r="C93" s="10">
        <v>2021</v>
      </c>
      <c r="D93" s="92">
        <v>0</v>
      </c>
      <c r="E93" s="8" t="s">
        <v>23</v>
      </c>
      <c r="F93" s="106">
        <f>D93/2</f>
        <v>0</v>
      </c>
      <c r="G93" s="8" t="s">
        <v>172</v>
      </c>
      <c r="H93" s="10" t="s">
        <v>3694</v>
      </c>
      <c r="I93" s="8" t="s">
        <v>83</v>
      </c>
      <c r="J93" s="111">
        <f>F93</f>
        <v>0</v>
      </c>
      <c r="K93" s="8" t="s">
        <v>172</v>
      </c>
      <c r="L93" s="8" t="s">
        <v>3694</v>
      </c>
      <c r="M93" s="8"/>
      <c r="N93" s="111"/>
      <c r="O93" s="8"/>
      <c r="P93" s="8"/>
      <c r="Q93" s="9"/>
      <c r="R93" s="116"/>
      <c r="S93" s="41"/>
      <c r="T93" s="41"/>
      <c r="U93" s="41"/>
      <c r="V93" s="116"/>
    </row>
    <row r="94" spans="1:22">
      <c r="A94" s="34">
        <v>93</v>
      </c>
      <c r="B94" s="80" t="s">
        <v>71</v>
      </c>
      <c r="C94" s="10">
        <v>2021</v>
      </c>
      <c r="D94" s="92">
        <v>0</v>
      </c>
      <c r="E94" s="8" t="s">
        <v>74</v>
      </c>
      <c r="F94" s="106">
        <f>D94/1</f>
        <v>0</v>
      </c>
      <c r="G94" s="8" t="s">
        <v>311</v>
      </c>
      <c r="H94" s="10" t="s">
        <v>3688</v>
      </c>
      <c r="I94" s="8"/>
      <c r="J94" s="111"/>
      <c r="K94" s="8"/>
      <c r="L94" s="8"/>
      <c r="M94" s="8"/>
      <c r="N94" s="111"/>
      <c r="O94" s="8"/>
      <c r="P94" s="8"/>
      <c r="Q94" s="9"/>
      <c r="R94" s="116"/>
      <c r="S94" s="41"/>
      <c r="T94" s="41"/>
      <c r="U94" s="41"/>
      <c r="V94" s="116"/>
    </row>
    <row r="95" spans="1:22" ht="24">
      <c r="A95" s="34">
        <v>94</v>
      </c>
      <c r="B95" s="80" t="s">
        <v>71</v>
      </c>
      <c r="C95" s="10">
        <v>2021</v>
      </c>
      <c r="D95" s="92">
        <v>0</v>
      </c>
      <c r="E95" s="8" t="s">
        <v>4139</v>
      </c>
      <c r="F95" s="106">
        <f t="shared" ref="F95:F101" si="15">D95/1</f>
        <v>0</v>
      </c>
      <c r="G95" s="8" t="s">
        <v>172</v>
      </c>
      <c r="H95" s="10" t="s">
        <v>3694</v>
      </c>
      <c r="I95" s="8"/>
      <c r="J95" s="111"/>
      <c r="K95" s="8"/>
      <c r="L95" s="8"/>
      <c r="M95" s="8"/>
      <c r="N95" s="111"/>
      <c r="O95" s="8"/>
      <c r="P95" s="8"/>
      <c r="Q95" s="9"/>
      <c r="R95" s="116"/>
      <c r="S95" s="41"/>
      <c r="T95" s="41"/>
      <c r="U95" s="41"/>
      <c r="V95" s="116"/>
    </row>
    <row r="96" spans="1:22">
      <c r="A96" s="34">
        <v>95</v>
      </c>
      <c r="B96" s="80" t="s">
        <v>71</v>
      </c>
      <c r="C96" s="10">
        <v>2021</v>
      </c>
      <c r="D96" s="92">
        <v>0</v>
      </c>
      <c r="E96" s="8" t="s">
        <v>35</v>
      </c>
      <c r="F96" s="106">
        <f t="shared" si="15"/>
        <v>0</v>
      </c>
      <c r="G96" s="8" t="s">
        <v>217</v>
      </c>
      <c r="H96" s="10" t="s">
        <v>3688</v>
      </c>
      <c r="I96" s="8"/>
      <c r="J96" s="111"/>
      <c r="K96" s="8"/>
      <c r="L96" s="8"/>
      <c r="M96" s="8"/>
      <c r="N96" s="111"/>
      <c r="O96" s="8"/>
      <c r="P96" s="8"/>
      <c r="Q96" s="9"/>
      <c r="R96" s="116"/>
      <c r="S96" s="41"/>
      <c r="T96" s="41"/>
      <c r="U96" s="41"/>
      <c r="V96" s="116"/>
    </row>
    <row r="97" spans="1:22">
      <c r="A97" s="34">
        <v>96</v>
      </c>
      <c r="B97" s="80" t="s">
        <v>71</v>
      </c>
      <c r="C97" s="10">
        <v>2021</v>
      </c>
      <c r="D97" s="92">
        <v>0</v>
      </c>
      <c r="E97" s="8" t="s">
        <v>19</v>
      </c>
      <c r="F97" s="106">
        <f t="shared" si="15"/>
        <v>0</v>
      </c>
      <c r="G97" s="8" t="s">
        <v>176</v>
      </c>
      <c r="H97" s="10" t="s">
        <v>3694</v>
      </c>
      <c r="I97" s="8"/>
      <c r="J97" s="111"/>
      <c r="K97" s="8"/>
      <c r="L97" s="8"/>
      <c r="M97" s="8"/>
      <c r="N97" s="111"/>
      <c r="O97" s="8"/>
      <c r="P97" s="8"/>
      <c r="Q97" s="9"/>
      <c r="R97" s="116"/>
      <c r="S97" s="41"/>
      <c r="T97" s="41"/>
      <c r="U97" s="41"/>
      <c r="V97" s="116"/>
    </row>
    <row r="98" spans="1:22" ht="24">
      <c r="A98" s="34">
        <v>97</v>
      </c>
      <c r="B98" s="80" t="s">
        <v>99</v>
      </c>
      <c r="C98" s="10">
        <v>2021</v>
      </c>
      <c r="D98" s="92">
        <v>3000000</v>
      </c>
      <c r="E98" s="8" t="s">
        <v>4192</v>
      </c>
      <c r="F98" s="106">
        <f>D98/5</f>
        <v>600000</v>
      </c>
      <c r="G98" s="8"/>
      <c r="H98" s="10"/>
      <c r="I98" s="8" t="s">
        <v>3484</v>
      </c>
      <c r="J98" s="111">
        <f>D98/5</f>
        <v>600000</v>
      </c>
      <c r="K98" s="8"/>
      <c r="L98" s="8"/>
      <c r="M98" s="8" t="s">
        <v>20</v>
      </c>
      <c r="N98" s="111">
        <f>D98/5</f>
        <v>600000</v>
      </c>
      <c r="O98" s="8" t="s">
        <v>3486</v>
      </c>
      <c r="P98" s="8" t="s">
        <v>3688</v>
      </c>
      <c r="Q98" s="8" t="s">
        <v>3485</v>
      </c>
      <c r="R98" s="116">
        <f>D98/5</f>
        <v>600000</v>
      </c>
      <c r="S98" s="41"/>
      <c r="T98" s="41"/>
      <c r="U98" s="22" t="s">
        <v>1861</v>
      </c>
      <c r="V98" s="116">
        <f>D98/5</f>
        <v>600000</v>
      </c>
    </row>
    <row r="99" spans="1:22" ht="24">
      <c r="A99" s="34">
        <v>98</v>
      </c>
      <c r="B99" s="80" t="s">
        <v>99</v>
      </c>
      <c r="C99" s="10">
        <v>2021</v>
      </c>
      <c r="D99" s="92">
        <v>3000000</v>
      </c>
      <c r="E99" s="8" t="s">
        <v>61</v>
      </c>
      <c r="F99" s="106">
        <f t="shared" si="15"/>
        <v>3000000</v>
      </c>
      <c r="G99" s="8"/>
      <c r="H99" s="10"/>
      <c r="I99" s="8" t="s">
        <v>3921</v>
      </c>
      <c r="J99" s="111">
        <f>D99/3</f>
        <v>1000000</v>
      </c>
      <c r="K99" s="8"/>
      <c r="L99" s="8"/>
      <c r="M99" s="8" t="s">
        <v>53</v>
      </c>
      <c r="N99" s="111">
        <f>D99/3</f>
        <v>1000000</v>
      </c>
      <c r="O99" s="8" t="s">
        <v>256</v>
      </c>
      <c r="P99" s="8" t="s">
        <v>3688</v>
      </c>
      <c r="Q99" s="9"/>
      <c r="R99" s="116"/>
      <c r="S99" s="41"/>
      <c r="T99" s="41"/>
      <c r="U99" s="41"/>
      <c r="V99" s="116"/>
    </row>
    <row r="100" spans="1:22">
      <c r="A100" s="34">
        <v>99</v>
      </c>
      <c r="B100" s="80" t="s">
        <v>99</v>
      </c>
      <c r="C100" s="10">
        <v>2021</v>
      </c>
      <c r="D100" s="92">
        <v>3000000</v>
      </c>
      <c r="E100" s="8" t="s">
        <v>73</v>
      </c>
      <c r="F100" s="106">
        <f>D100/3</f>
        <v>1000000</v>
      </c>
      <c r="G100" s="8"/>
      <c r="H100" s="10"/>
      <c r="I100" s="8" t="s">
        <v>74</v>
      </c>
      <c r="J100" s="111">
        <f>D100/3</f>
        <v>1000000</v>
      </c>
      <c r="K100" s="8"/>
      <c r="L100" s="8"/>
      <c r="M100" s="8" t="s">
        <v>79</v>
      </c>
      <c r="N100" s="111">
        <f>D100/3</f>
        <v>1000000</v>
      </c>
      <c r="O100" s="8"/>
      <c r="P100" s="8" t="s">
        <v>3688</v>
      </c>
      <c r="Q100" s="9"/>
      <c r="R100" s="116"/>
      <c r="S100" s="41"/>
      <c r="T100" s="41"/>
      <c r="U100" s="41"/>
      <c r="V100" s="116"/>
    </row>
    <row r="101" spans="1:22" ht="24">
      <c r="A101" s="34">
        <v>100</v>
      </c>
      <c r="B101" s="8" t="s">
        <v>71</v>
      </c>
      <c r="C101" s="10">
        <v>2021</v>
      </c>
      <c r="D101" s="92">
        <v>0</v>
      </c>
      <c r="E101" s="8" t="s">
        <v>55</v>
      </c>
      <c r="F101" s="106">
        <f t="shared" si="15"/>
        <v>0</v>
      </c>
      <c r="G101" s="8" t="s">
        <v>217</v>
      </c>
      <c r="H101" s="10" t="s">
        <v>3688</v>
      </c>
      <c r="I101" s="8"/>
      <c r="J101" s="111"/>
      <c r="K101" s="8"/>
      <c r="L101" s="8"/>
      <c r="M101" s="8"/>
      <c r="N101" s="111"/>
      <c r="O101" s="8"/>
      <c r="P101" s="8"/>
      <c r="Q101" s="9"/>
      <c r="R101" s="116"/>
      <c r="S101" s="41"/>
      <c r="T101" s="41"/>
      <c r="U101" s="41"/>
      <c r="V101" s="116"/>
    </row>
    <row r="102" spans="1:22">
      <c r="A102" s="34">
        <v>101</v>
      </c>
      <c r="B102" s="8" t="s">
        <v>38</v>
      </c>
      <c r="C102" s="10">
        <v>2022</v>
      </c>
      <c r="D102" s="92">
        <v>6500000</v>
      </c>
      <c r="E102" s="8" t="s">
        <v>15</v>
      </c>
      <c r="F102" s="106">
        <f>D102/1</f>
        <v>6500000</v>
      </c>
      <c r="G102" s="8" t="s">
        <v>269</v>
      </c>
      <c r="H102" s="10" t="s">
        <v>3751</v>
      </c>
      <c r="I102" s="8"/>
      <c r="J102" s="111"/>
      <c r="K102" s="8"/>
      <c r="L102" s="8"/>
      <c r="M102" s="8"/>
      <c r="N102" s="111"/>
      <c r="O102" s="8"/>
      <c r="P102" s="8"/>
      <c r="Q102" s="9"/>
      <c r="R102" s="116"/>
      <c r="S102" s="41"/>
      <c r="T102" s="41"/>
      <c r="U102" s="41"/>
      <c r="V102" s="116"/>
    </row>
    <row r="103" spans="1:22" ht="24">
      <c r="A103" s="34">
        <v>102</v>
      </c>
      <c r="B103" s="8" t="s">
        <v>38</v>
      </c>
      <c r="C103" s="10">
        <v>2022</v>
      </c>
      <c r="D103" s="92">
        <v>6739000</v>
      </c>
      <c r="E103" s="8" t="s">
        <v>46</v>
      </c>
      <c r="F103" s="106">
        <f>D103/2</f>
        <v>3369500</v>
      </c>
      <c r="G103" s="8" t="s">
        <v>217</v>
      </c>
      <c r="H103" s="10" t="s">
        <v>3756</v>
      </c>
      <c r="I103" s="8" t="s">
        <v>35</v>
      </c>
      <c r="J103" s="111">
        <f>F103</f>
        <v>3369500</v>
      </c>
      <c r="K103" s="8" t="s">
        <v>217</v>
      </c>
      <c r="L103" s="8" t="s">
        <v>3756</v>
      </c>
      <c r="M103" s="8"/>
      <c r="N103" s="111"/>
      <c r="O103" s="8"/>
      <c r="P103" s="8"/>
      <c r="Q103" s="9"/>
      <c r="R103" s="116"/>
      <c r="S103" s="41"/>
      <c r="T103" s="41"/>
      <c r="U103" s="41"/>
      <c r="V103" s="116"/>
    </row>
    <row r="104" spans="1:22" ht="24">
      <c r="A104" s="34">
        <v>103</v>
      </c>
      <c r="B104" s="8" t="s">
        <v>38</v>
      </c>
      <c r="C104" s="10">
        <v>2022</v>
      </c>
      <c r="D104" s="92">
        <v>6810000</v>
      </c>
      <c r="E104" s="8" t="s">
        <v>4192</v>
      </c>
      <c r="F104" s="106">
        <f>D104/2</f>
        <v>3405000</v>
      </c>
      <c r="G104" s="8" t="s">
        <v>217</v>
      </c>
      <c r="H104" s="10" t="s">
        <v>3756</v>
      </c>
      <c r="I104" s="8" t="s">
        <v>20</v>
      </c>
      <c r="J104" s="111">
        <f t="shared" ref="J104:J134" si="16">F104</f>
        <v>3405000</v>
      </c>
      <c r="K104" s="8" t="s">
        <v>3486</v>
      </c>
      <c r="L104" s="8" t="s">
        <v>3756</v>
      </c>
      <c r="M104" s="8"/>
      <c r="N104" s="111"/>
      <c r="O104" s="8"/>
      <c r="P104" s="8"/>
      <c r="Q104" s="9"/>
      <c r="R104" s="116"/>
      <c r="S104" s="41"/>
      <c r="T104" s="41"/>
      <c r="U104" s="41"/>
      <c r="V104" s="116"/>
    </row>
    <row r="105" spans="1:22" ht="24">
      <c r="A105" s="34">
        <v>104</v>
      </c>
      <c r="B105" s="8" t="s">
        <v>38</v>
      </c>
      <c r="C105" s="10">
        <v>2022</v>
      </c>
      <c r="D105" s="92">
        <v>6950000</v>
      </c>
      <c r="E105" s="8" t="s">
        <v>51</v>
      </c>
      <c r="F105" s="108">
        <f>D105/3</f>
        <v>2316666.6666666665</v>
      </c>
      <c r="G105" s="8" t="s">
        <v>4223</v>
      </c>
      <c r="H105" s="10" t="s">
        <v>3751</v>
      </c>
      <c r="I105" s="8" t="s">
        <v>136</v>
      </c>
      <c r="J105" s="111">
        <f t="shared" si="16"/>
        <v>2316666.6666666665</v>
      </c>
      <c r="K105" s="8" t="s">
        <v>256</v>
      </c>
      <c r="L105" s="8" t="s">
        <v>3756</v>
      </c>
      <c r="M105" s="8" t="s">
        <v>321</v>
      </c>
      <c r="N105" s="111">
        <f>F105</f>
        <v>2316666.6666666665</v>
      </c>
      <c r="O105" s="8" t="s">
        <v>269</v>
      </c>
      <c r="P105" s="8" t="s">
        <v>3751</v>
      </c>
      <c r="Q105" s="9"/>
      <c r="R105" s="116"/>
      <c r="S105" s="41"/>
      <c r="T105" s="41"/>
      <c r="U105" s="41"/>
      <c r="V105" s="116"/>
    </row>
    <row r="106" spans="1:22" ht="24">
      <c r="A106" s="34">
        <v>105</v>
      </c>
      <c r="B106" s="8" t="s">
        <v>38</v>
      </c>
      <c r="C106" s="10">
        <v>2022</v>
      </c>
      <c r="D106" s="92">
        <v>9750000</v>
      </c>
      <c r="E106" s="8" t="s">
        <v>61</v>
      </c>
      <c r="F106" s="108">
        <f>D106/3</f>
        <v>3250000</v>
      </c>
      <c r="G106" s="8" t="s">
        <v>256</v>
      </c>
      <c r="H106" s="10" t="s">
        <v>3756</v>
      </c>
      <c r="I106" s="8" t="s">
        <v>53</v>
      </c>
      <c r="J106" s="111">
        <f t="shared" si="16"/>
        <v>3250000</v>
      </c>
      <c r="K106" s="8" t="s">
        <v>256</v>
      </c>
      <c r="L106" s="8" t="s">
        <v>3756</v>
      </c>
      <c r="M106" s="8" t="s">
        <v>45</v>
      </c>
      <c r="N106" s="111">
        <f>F106</f>
        <v>3250000</v>
      </c>
      <c r="O106" s="8" t="s">
        <v>256</v>
      </c>
      <c r="P106" s="8" t="s">
        <v>3756</v>
      </c>
      <c r="Q106" s="9"/>
      <c r="R106" s="116"/>
      <c r="S106" s="41"/>
      <c r="T106" s="41"/>
      <c r="U106" s="41"/>
      <c r="V106" s="116"/>
    </row>
    <row r="107" spans="1:22" ht="24">
      <c r="A107" s="34">
        <v>106</v>
      </c>
      <c r="B107" s="8" t="s">
        <v>38</v>
      </c>
      <c r="C107" s="10">
        <v>2022</v>
      </c>
      <c r="D107" s="92">
        <v>7000000</v>
      </c>
      <c r="E107" s="8" t="s">
        <v>32</v>
      </c>
      <c r="F107" s="108">
        <f>D107/2</f>
        <v>3500000</v>
      </c>
      <c r="G107" s="8" t="s">
        <v>217</v>
      </c>
      <c r="H107" s="10" t="s">
        <v>3756</v>
      </c>
      <c r="I107" s="8" t="s">
        <v>335</v>
      </c>
      <c r="J107" s="111">
        <f t="shared" si="16"/>
        <v>3500000</v>
      </c>
      <c r="K107" s="8" t="s">
        <v>217</v>
      </c>
      <c r="L107" s="8" t="s">
        <v>3756</v>
      </c>
      <c r="M107" s="8"/>
      <c r="N107" s="111"/>
      <c r="O107" s="8"/>
      <c r="P107" s="8"/>
      <c r="Q107" s="9"/>
      <c r="R107" s="116"/>
      <c r="S107" s="41"/>
      <c r="T107" s="41"/>
      <c r="U107" s="41"/>
      <c r="V107" s="116"/>
    </row>
    <row r="108" spans="1:22" ht="24">
      <c r="A108" s="34">
        <v>107</v>
      </c>
      <c r="B108" s="8" t="s">
        <v>38</v>
      </c>
      <c r="C108" s="10">
        <v>2022</v>
      </c>
      <c r="D108" s="92">
        <v>6700000</v>
      </c>
      <c r="E108" s="8" t="s">
        <v>55</v>
      </c>
      <c r="F108" s="108">
        <f t="shared" ref="F108:F115" si="17">D108/3</f>
        <v>2233333.3333333335</v>
      </c>
      <c r="G108" s="8" t="s">
        <v>217</v>
      </c>
      <c r="H108" s="10" t="s">
        <v>3756</v>
      </c>
      <c r="I108" s="8" t="s">
        <v>54</v>
      </c>
      <c r="J108" s="111">
        <f t="shared" si="16"/>
        <v>2233333.3333333335</v>
      </c>
      <c r="K108" s="8" t="s">
        <v>217</v>
      </c>
      <c r="L108" s="8" t="s">
        <v>3756</v>
      </c>
      <c r="M108" s="8" t="s">
        <v>24</v>
      </c>
      <c r="N108" s="111">
        <f>F108</f>
        <v>2233333.3333333335</v>
      </c>
      <c r="O108" s="8" t="s">
        <v>217</v>
      </c>
      <c r="P108" s="8" t="s">
        <v>3756</v>
      </c>
      <c r="Q108" s="9"/>
      <c r="R108" s="116"/>
      <c r="S108" s="41"/>
      <c r="T108" s="41"/>
      <c r="U108" s="41"/>
      <c r="V108" s="116"/>
    </row>
    <row r="109" spans="1:22" ht="24">
      <c r="A109" s="34">
        <v>108</v>
      </c>
      <c r="B109" s="8" t="s">
        <v>38</v>
      </c>
      <c r="C109" s="10">
        <v>2022</v>
      </c>
      <c r="D109" s="92">
        <v>7000000</v>
      </c>
      <c r="E109" s="8" t="s">
        <v>47</v>
      </c>
      <c r="F109" s="108">
        <f>D109/2</f>
        <v>3500000</v>
      </c>
      <c r="G109" s="8" t="s">
        <v>197</v>
      </c>
      <c r="H109" s="10" t="s">
        <v>3751</v>
      </c>
      <c r="I109" s="8" t="s">
        <v>31</v>
      </c>
      <c r="J109" s="111">
        <f t="shared" si="16"/>
        <v>3500000</v>
      </c>
      <c r="K109" s="8" t="s">
        <v>197</v>
      </c>
      <c r="L109" s="8" t="s">
        <v>3751</v>
      </c>
      <c r="M109" s="8"/>
      <c r="N109" s="111"/>
      <c r="O109" s="8"/>
      <c r="P109" s="8"/>
      <c r="Q109" s="9"/>
      <c r="R109" s="116"/>
      <c r="S109" s="41"/>
      <c r="T109" s="41"/>
      <c r="U109" s="41"/>
      <c r="V109" s="116"/>
    </row>
    <row r="110" spans="1:22" ht="24">
      <c r="A110" s="34">
        <v>109</v>
      </c>
      <c r="B110" s="8" t="s">
        <v>91</v>
      </c>
      <c r="C110" s="10">
        <v>2022</v>
      </c>
      <c r="D110" s="92">
        <v>16000000</v>
      </c>
      <c r="E110" s="8" t="s">
        <v>85</v>
      </c>
      <c r="F110" s="108">
        <f t="shared" si="17"/>
        <v>5333333.333333333</v>
      </c>
      <c r="G110" s="8" t="s">
        <v>176</v>
      </c>
      <c r="H110" s="10" t="s">
        <v>3751</v>
      </c>
      <c r="I110" s="8" t="s">
        <v>19</v>
      </c>
      <c r="J110" s="111">
        <f t="shared" si="16"/>
        <v>5333333.333333333</v>
      </c>
      <c r="K110" s="8" t="s">
        <v>176</v>
      </c>
      <c r="L110" s="8" t="s">
        <v>3751</v>
      </c>
      <c r="M110" s="8" t="s">
        <v>4255</v>
      </c>
      <c r="N110" s="111">
        <f>F110</f>
        <v>5333333.333333333</v>
      </c>
      <c r="O110" s="8" t="s">
        <v>311</v>
      </c>
      <c r="P110" s="8" t="s">
        <v>3756</v>
      </c>
      <c r="Q110" s="9"/>
      <c r="R110" s="116"/>
      <c r="S110" s="41"/>
      <c r="T110" s="41"/>
      <c r="U110" s="41"/>
      <c r="V110" s="116"/>
    </row>
    <row r="111" spans="1:22" ht="24">
      <c r="A111" s="34">
        <v>110</v>
      </c>
      <c r="B111" s="8" t="s">
        <v>91</v>
      </c>
      <c r="C111" s="10">
        <v>2022</v>
      </c>
      <c r="D111" s="92">
        <v>16000000</v>
      </c>
      <c r="E111" s="8" t="s">
        <v>3989</v>
      </c>
      <c r="F111" s="108">
        <f>D111/2</f>
        <v>8000000</v>
      </c>
      <c r="G111" s="8" t="s">
        <v>197</v>
      </c>
      <c r="H111" s="10" t="s">
        <v>3751</v>
      </c>
      <c r="I111" s="8" t="s">
        <v>20</v>
      </c>
      <c r="J111" s="111">
        <f t="shared" si="16"/>
        <v>8000000</v>
      </c>
      <c r="K111" s="8" t="s">
        <v>3486</v>
      </c>
      <c r="L111" s="8" t="s">
        <v>3756</v>
      </c>
      <c r="M111" s="8" t="s">
        <v>60</v>
      </c>
      <c r="N111" s="111">
        <f>F111</f>
        <v>8000000</v>
      </c>
      <c r="O111" s="8" t="s">
        <v>176</v>
      </c>
      <c r="P111" s="8" t="s">
        <v>3751</v>
      </c>
      <c r="Q111" s="9"/>
      <c r="R111" s="116"/>
      <c r="S111" s="41"/>
      <c r="T111" s="41"/>
      <c r="U111" s="41"/>
      <c r="V111" s="116"/>
    </row>
    <row r="112" spans="1:22" ht="36">
      <c r="A112" s="34">
        <v>111</v>
      </c>
      <c r="B112" s="8" t="s">
        <v>91</v>
      </c>
      <c r="C112" s="10">
        <v>2022</v>
      </c>
      <c r="D112" s="92">
        <v>16000000</v>
      </c>
      <c r="E112" s="8" t="s">
        <v>30</v>
      </c>
      <c r="F112" s="108">
        <f t="shared" ref="F112:F113" si="18">D112/2</f>
        <v>8000000</v>
      </c>
      <c r="G112" s="8" t="s">
        <v>172</v>
      </c>
      <c r="H112" s="10" t="s">
        <v>3751</v>
      </c>
      <c r="I112" s="8" t="s">
        <v>109</v>
      </c>
      <c r="J112" s="111">
        <f t="shared" si="16"/>
        <v>8000000</v>
      </c>
      <c r="K112" s="8" t="s">
        <v>172</v>
      </c>
      <c r="L112" s="8" t="s">
        <v>3751</v>
      </c>
      <c r="M112" s="8"/>
      <c r="N112" s="111"/>
      <c r="O112" s="8"/>
      <c r="P112" s="8"/>
      <c r="Q112" s="9"/>
      <c r="R112" s="116"/>
      <c r="S112" s="41"/>
      <c r="T112" s="41"/>
      <c r="U112" s="41"/>
      <c r="V112" s="116"/>
    </row>
    <row r="113" spans="1:22" ht="24">
      <c r="A113" s="34">
        <v>112</v>
      </c>
      <c r="B113" s="8" t="s">
        <v>91</v>
      </c>
      <c r="C113" s="10">
        <v>2022</v>
      </c>
      <c r="D113" s="92">
        <v>17000000</v>
      </c>
      <c r="E113" s="8" t="s">
        <v>92</v>
      </c>
      <c r="F113" s="108">
        <f t="shared" si="18"/>
        <v>8500000</v>
      </c>
      <c r="G113" s="8" t="s">
        <v>169</v>
      </c>
      <c r="H113" s="10" t="s">
        <v>3751</v>
      </c>
      <c r="I113" s="8" t="s">
        <v>28</v>
      </c>
      <c r="J113" s="111">
        <f t="shared" si="16"/>
        <v>8500000</v>
      </c>
      <c r="K113" s="8" t="s">
        <v>176</v>
      </c>
      <c r="L113" s="8" t="s">
        <v>3751</v>
      </c>
      <c r="M113" s="8"/>
      <c r="N113" s="111"/>
      <c r="O113" s="8"/>
      <c r="P113" s="8"/>
      <c r="Q113" s="9"/>
      <c r="R113" s="116"/>
      <c r="S113" s="41"/>
      <c r="T113" s="41"/>
      <c r="U113" s="41"/>
      <c r="V113" s="116"/>
    </row>
    <row r="114" spans="1:22" ht="24">
      <c r="A114" s="34">
        <v>113</v>
      </c>
      <c r="B114" s="8" t="s">
        <v>97</v>
      </c>
      <c r="C114" s="10">
        <v>2022</v>
      </c>
      <c r="D114" s="92">
        <v>14995000</v>
      </c>
      <c r="E114" s="8" t="s">
        <v>89</v>
      </c>
      <c r="F114" s="108">
        <f>D114/3</f>
        <v>4998333.333333333</v>
      </c>
      <c r="G114" s="8" t="s">
        <v>207</v>
      </c>
      <c r="H114" s="10" t="s">
        <v>3756</v>
      </c>
      <c r="I114" s="8" t="s">
        <v>27</v>
      </c>
      <c r="J114" s="111">
        <f t="shared" si="16"/>
        <v>4998333.333333333</v>
      </c>
      <c r="K114" s="8" t="s">
        <v>179</v>
      </c>
      <c r="L114" s="8" t="s">
        <v>3756</v>
      </c>
      <c r="M114" s="8" t="s">
        <v>32</v>
      </c>
      <c r="N114" s="111">
        <f>F114</f>
        <v>4998333.333333333</v>
      </c>
      <c r="O114" s="8" t="s">
        <v>217</v>
      </c>
      <c r="P114" s="8" t="s">
        <v>3756</v>
      </c>
      <c r="Q114" s="9"/>
      <c r="R114" s="116"/>
      <c r="S114" s="41"/>
      <c r="T114" s="41"/>
      <c r="U114" s="41"/>
      <c r="V114" s="116"/>
    </row>
    <row r="115" spans="1:22" ht="24">
      <c r="A115" s="34">
        <v>114</v>
      </c>
      <c r="B115" s="8" t="s">
        <v>97</v>
      </c>
      <c r="C115" s="10">
        <v>2022</v>
      </c>
      <c r="D115" s="92">
        <v>9200000</v>
      </c>
      <c r="E115" s="8" t="s">
        <v>98</v>
      </c>
      <c r="F115" s="108">
        <f t="shared" si="17"/>
        <v>3066666.6666666665</v>
      </c>
      <c r="G115" s="8" t="s">
        <v>217</v>
      </c>
      <c r="H115" s="10" t="s">
        <v>3756</v>
      </c>
      <c r="I115" s="8" t="s">
        <v>136</v>
      </c>
      <c r="J115" s="111">
        <f t="shared" si="16"/>
        <v>3066666.6666666665</v>
      </c>
      <c r="K115" s="8" t="s">
        <v>256</v>
      </c>
      <c r="L115" s="8" t="s">
        <v>3756</v>
      </c>
      <c r="M115" s="8" t="s">
        <v>335</v>
      </c>
      <c r="N115" s="111">
        <f>F115</f>
        <v>3066666.6666666665</v>
      </c>
      <c r="O115" s="8" t="s">
        <v>217</v>
      </c>
      <c r="P115" s="8" t="s">
        <v>3756</v>
      </c>
      <c r="Q115" s="9"/>
      <c r="R115" s="116"/>
      <c r="S115" s="41"/>
      <c r="T115" s="41"/>
      <c r="U115" s="41"/>
      <c r="V115" s="116"/>
    </row>
    <row r="116" spans="1:22" ht="24">
      <c r="A116" s="34">
        <v>115</v>
      </c>
      <c r="B116" s="8" t="s">
        <v>4293</v>
      </c>
      <c r="C116" s="10">
        <v>2022</v>
      </c>
      <c r="D116" s="92">
        <v>16000000</v>
      </c>
      <c r="E116" s="8" t="s">
        <v>13</v>
      </c>
      <c r="F116" s="108">
        <f>D116/3</f>
        <v>5333333.333333333</v>
      </c>
      <c r="G116" s="8" t="s">
        <v>197</v>
      </c>
      <c r="H116" s="10" t="s">
        <v>3751</v>
      </c>
      <c r="I116" s="8" t="s">
        <v>24</v>
      </c>
      <c r="J116" s="111">
        <f t="shared" si="16"/>
        <v>5333333.333333333</v>
      </c>
      <c r="K116" s="8" t="s">
        <v>217</v>
      </c>
      <c r="L116" s="8" t="s">
        <v>3756</v>
      </c>
      <c r="M116" s="202" t="s">
        <v>4294</v>
      </c>
      <c r="N116" s="111">
        <f>F116</f>
        <v>5333333.333333333</v>
      </c>
      <c r="O116" s="8" t="s">
        <v>179</v>
      </c>
      <c r="P116" s="8" t="s">
        <v>3756</v>
      </c>
      <c r="Q116" s="9"/>
      <c r="R116" s="116"/>
      <c r="S116" s="41"/>
      <c r="T116" s="41"/>
      <c r="U116" s="41"/>
      <c r="V116" s="116"/>
    </row>
    <row r="117" spans="1:22" ht="24">
      <c r="A117" s="34">
        <v>116</v>
      </c>
      <c r="B117" s="8" t="s">
        <v>4293</v>
      </c>
      <c r="C117" s="10">
        <v>2022</v>
      </c>
      <c r="D117" s="92">
        <v>13000000</v>
      </c>
      <c r="E117" s="8" t="s">
        <v>74</v>
      </c>
      <c r="F117" s="108">
        <f t="shared" ref="F117:F130" si="19">D117/2</f>
        <v>6500000</v>
      </c>
      <c r="G117" s="8" t="s">
        <v>311</v>
      </c>
      <c r="H117" s="10" t="s">
        <v>3756</v>
      </c>
      <c r="I117" s="8" t="s">
        <v>32</v>
      </c>
      <c r="J117" s="111">
        <f t="shared" si="16"/>
        <v>6500000</v>
      </c>
      <c r="K117" s="8" t="s">
        <v>217</v>
      </c>
      <c r="L117" s="8" t="s">
        <v>3756</v>
      </c>
      <c r="M117" s="8"/>
      <c r="N117" s="111"/>
      <c r="O117" s="8"/>
      <c r="P117" s="8"/>
      <c r="Q117" s="9"/>
      <c r="R117" s="116"/>
      <c r="S117" s="41"/>
      <c r="T117" s="41"/>
      <c r="U117" s="41"/>
      <c r="V117" s="116"/>
    </row>
    <row r="118" spans="1:22" ht="24">
      <c r="A118" s="34">
        <v>117</v>
      </c>
      <c r="B118" s="8" t="s">
        <v>4293</v>
      </c>
      <c r="C118" s="10">
        <v>2022</v>
      </c>
      <c r="D118" s="92">
        <v>14675000</v>
      </c>
      <c r="E118" s="8" t="s">
        <v>26</v>
      </c>
      <c r="F118" s="108">
        <f t="shared" si="19"/>
        <v>7337500</v>
      </c>
      <c r="G118" s="8" t="s">
        <v>176</v>
      </c>
      <c r="H118" s="10" t="s">
        <v>3751</v>
      </c>
      <c r="I118" s="8" t="s">
        <v>17</v>
      </c>
      <c r="J118" s="111">
        <f t="shared" si="16"/>
        <v>7337500</v>
      </c>
      <c r="K118" s="8" t="s">
        <v>169</v>
      </c>
      <c r="L118" s="8" t="s">
        <v>3751</v>
      </c>
      <c r="M118" s="8"/>
      <c r="N118" s="111"/>
      <c r="O118" s="8"/>
      <c r="P118" s="8"/>
      <c r="Q118" s="9"/>
      <c r="R118" s="116"/>
      <c r="S118" s="41"/>
      <c r="T118" s="41"/>
      <c r="U118" s="41"/>
      <c r="V118" s="116"/>
    </row>
    <row r="119" spans="1:22" ht="24">
      <c r="A119" s="34">
        <v>118</v>
      </c>
      <c r="B119" s="8" t="s">
        <v>4293</v>
      </c>
      <c r="C119" s="10">
        <v>2022</v>
      </c>
      <c r="D119" s="92">
        <v>14745000</v>
      </c>
      <c r="E119" s="8" t="s">
        <v>34</v>
      </c>
      <c r="F119" s="108">
        <f t="shared" si="19"/>
        <v>7372500</v>
      </c>
      <c r="G119" s="8" t="s">
        <v>169</v>
      </c>
      <c r="H119" s="10" t="s">
        <v>3751</v>
      </c>
      <c r="I119" s="8" t="s">
        <v>3701</v>
      </c>
      <c r="J119" s="111">
        <f t="shared" si="16"/>
        <v>7372500</v>
      </c>
      <c r="K119" s="8" t="s">
        <v>3945</v>
      </c>
      <c r="L119" s="8" t="s">
        <v>3751</v>
      </c>
      <c r="M119" s="8"/>
      <c r="N119" s="111"/>
      <c r="O119" s="8"/>
      <c r="P119" s="8"/>
      <c r="Q119" s="9"/>
      <c r="R119" s="116"/>
      <c r="S119" s="41"/>
      <c r="T119" s="41"/>
      <c r="U119" s="41"/>
      <c r="V119" s="116"/>
    </row>
    <row r="120" spans="1:22" ht="43.2">
      <c r="A120" s="34">
        <v>119</v>
      </c>
      <c r="B120" s="8" t="s">
        <v>4293</v>
      </c>
      <c r="C120" s="10">
        <v>2022</v>
      </c>
      <c r="D120" s="92">
        <v>13500000</v>
      </c>
      <c r="E120" s="8" t="s">
        <v>22</v>
      </c>
      <c r="F120" s="108">
        <f>D120/4</f>
        <v>3375000</v>
      </c>
      <c r="G120" s="8" t="s">
        <v>179</v>
      </c>
      <c r="H120" s="10" t="s">
        <v>3756</v>
      </c>
      <c r="I120" s="8" t="s">
        <v>16</v>
      </c>
      <c r="J120" s="111">
        <f t="shared" si="16"/>
        <v>3375000</v>
      </c>
      <c r="K120" s="8" t="s">
        <v>179</v>
      </c>
      <c r="L120" s="8" t="s">
        <v>3756</v>
      </c>
      <c r="M120" s="202" t="s">
        <v>4323</v>
      </c>
      <c r="N120" s="108" t="e">
        <f>#REF!/4</f>
        <v>#REF!</v>
      </c>
      <c r="O120" s="8" t="s">
        <v>311</v>
      </c>
      <c r="P120" s="8" t="s">
        <v>3756</v>
      </c>
      <c r="Q120" s="203" t="s">
        <v>4324</v>
      </c>
      <c r="R120" s="108" t="e">
        <f>#REF!/4</f>
        <v>#REF!</v>
      </c>
      <c r="S120" s="41" t="s">
        <v>179</v>
      </c>
      <c r="T120" s="41" t="s">
        <v>4325</v>
      </c>
      <c r="U120" s="41"/>
      <c r="V120" s="116"/>
    </row>
    <row r="121" spans="1:22" ht="24">
      <c r="A121" s="34">
        <v>120</v>
      </c>
      <c r="B121" s="8" t="s">
        <v>4293</v>
      </c>
      <c r="C121" s="10">
        <v>2022</v>
      </c>
      <c r="D121" s="92">
        <v>17000000</v>
      </c>
      <c r="E121" s="8" t="s">
        <v>45</v>
      </c>
      <c r="F121" s="108">
        <f t="shared" si="19"/>
        <v>8500000</v>
      </c>
      <c r="G121" s="8" t="s">
        <v>207</v>
      </c>
      <c r="H121" s="10" t="s">
        <v>3756</v>
      </c>
      <c r="I121" s="8" t="s">
        <v>28</v>
      </c>
      <c r="J121" s="111">
        <f t="shared" si="16"/>
        <v>8500000</v>
      </c>
      <c r="K121" s="8" t="s">
        <v>176</v>
      </c>
      <c r="L121" s="8" t="s">
        <v>3751</v>
      </c>
      <c r="M121" s="8"/>
      <c r="N121" s="111"/>
      <c r="O121" s="8"/>
      <c r="P121" s="8"/>
      <c r="Q121" s="9"/>
      <c r="R121" s="116"/>
      <c r="S121" s="41"/>
      <c r="T121" s="41"/>
      <c r="U121" s="41"/>
      <c r="V121" s="116"/>
    </row>
    <row r="122" spans="1:22" ht="72">
      <c r="A122" s="34">
        <v>121</v>
      </c>
      <c r="B122" s="8" t="s">
        <v>4293</v>
      </c>
      <c r="C122" s="10">
        <v>2022</v>
      </c>
      <c r="D122" s="92">
        <v>12100000</v>
      </c>
      <c r="E122" s="8" t="s">
        <v>17</v>
      </c>
      <c r="F122" s="108">
        <f>D122/4</f>
        <v>3025000</v>
      </c>
      <c r="G122" s="8" t="s">
        <v>169</v>
      </c>
      <c r="H122" s="10" t="s">
        <v>3751</v>
      </c>
      <c r="I122" s="8" t="s">
        <v>67</v>
      </c>
      <c r="J122" s="111">
        <f>F122</f>
        <v>3025000</v>
      </c>
      <c r="K122" s="8" t="s">
        <v>176</v>
      </c>
      <c r="L122" s="8" t="s">
        <v>3751</v>
      </c>
      <c r="M122" s="204" t="s">
        <v>3525</v>
      </c>
      <c r="N122" s="108">
        <f>F122</f>
        <v>3025000</v>
      </c>
      <c r="O122" s="8" t="s">
        <v>256</v>
      </c>
      <c r="P122" s="8" t="s">
        <v>3756</v>
      </c>
      <c r="Q122" s="205" t="s">
        <v>3519</v>
      </c>
      <c r="R122" s="111">
        <f>F122</f>
        <v>3025000</v>
      </c>
      <c r="S122" s="8" t="s">
        <v>256</v>
      </c>
      <c r="T122" s="8" t="s">
        <v>3756</v>
      </c>
      <c r="U122" s="41"/>
      <c r="V122" s="116"/>
    </row>
    <row r="123" spans="1:22" ht="36">
      <c r="A123" s="34">
        <v>122</v>
      </c>
      <c r="B123" s="22" t="s">
        <v>68</v>
      </c>
      <c r="C123" s="10">
        <v>2022</v>
      </c>
      <c r="D123" s="92">
        <v>40000000</v>
      </c>
      <c r="E123" s="8" t="s">
        <v>34</v>
      </c>
      <c r="F123" s="108">
        <f t="shared" si="19"/>
        <v>20000000</v>
      </c>
      <c r="G123" s="8" t="s">
        <v>169</v>
      </c>
      <c r="H123" s="10" t="s">
        <v>3751</v>
      </c>
      <c r="I123" s="8" t="s">
        <v>32</v>
      </c>
      <c r="J123" s="111">
        <f t="shared" si="16"/>
        <v>20000000</v>
      </c>
      <c r="K123" s="8" t="s">
        <v>217</v>
      </c>
      <c r="L123" s="8" t="s">
        <v>3756</v>
      </c>
      <c r="M123" s="8"/>
      <c r="N123" s="111"/>
      <c r="O123" s="8"/>
      <c r="P123" s="8"/>
      <c r="Q123" s="9"/>
      <c r="R123" s="116"/>
      <c r="S123" s="41"/>
      <c r="T123" s="41"/>
      <c r="U123" s="41"/>
      <c r="V123" s="116"/>
    </row>
    <row r="124" spans="1:22" ht="36">
      <c r="A124" s="34">
        <v>123</v>
      </c>
      <c r="B124" s="22" t="s">
        <v>68</v>
      </c>
      <c r="C124" s="10">
        <v>2022</v>
      </c>
      <c r="D124" s="92">
        <v>13860000</v>
      </c>
      <c r="E124" s="8" t="s">
        <v>136</v>
      </c>
      <c r="F124" s="108">
        <f>D124/1</f>
        <v>13860000</v>
      </c>
      <c r="G124" s="8" t="s">
        <v>256</v>
      </c>
      <c r="H124" s="10" t="s">
        <v>3756</v>
      </c>
      <c r="I124" s="101" t="s">
        <v>1764</v>
      </c>
      <c r="J124" s="111"/>
      <c r="K124" s="101"/>
      <c r="L124" s="101"/>
      <c r="M124" s="8" t="s">
        <v>1762</v>
      </c>
      <c r="N124" s="111"/>
      <c r="O124" s="101"/>
      <c r="P124" s="101"/>
      <c r="Q124" s="8" t="s">
        <v>1763</v>
      </c>
      <c r="R124" s="111"/>
      <c r="S124" s="40"/>
      <c r="T124" s="40"/>
      <c r="U124" s="41"/>
      <c r="V124" s="116"/>
    </row>
    <row r="125" spans="1:22" ht="36">
      <c r="A125" s="34">
        <v>124</v>
      </c>
      <c r="B125" s="22" t="s">
        <v>68</v>
      </c>
      <c r="C125" s="10">
        <v>2022</v>
      </c>
      <c r="D125" s="92">
        <v>17840000</v>
      </c>
      <c r="E125" s="8" t="s">
        <v>21</v>
      </c>
      <c r="F125" s="108">
        <f>D125/2</f>
        <v>8920000</v>
      </c>
      <c r="G125" s="8" t="s">
        <v>4148</v>
      </c>
      <c r="H125" s="10" t="s">
        <v>3751</v>
      </c>
      <c r="I125" s="8" t="s">
        <v>87</v>
      </c>
      <c r="J125" s="111">
        <f t="shared" si="16"/>
        <v>8920000</v>
      </c>
      <c r="K125" s="8" t="s">
        <v>172</v>
      </c>
      <c r="L125" s="8" t="s">
        <v>3751</v>
      </c>
      <c r="M125" s="8" t="s">
        <v>1791</v>
      </c>
      <c r="N125" s="111"/>
      <c r="O125" s="101"/>
      <c r="P125" s="101"/>
      <c r="Q125" s="9" t="s">
        <v>1790</v>
      </c>
      <c r="R125" s="111"/>
      <c r="S125" s="40"/>
      <c r="T125" s="40"/>
      <c r="U125" s="41"/>
      <c r="V125" s="116"/>
    </row>
    <row r="126" spans="1:22" ht="36">
      <c r="A126" s="34">
        <v>125</v>
      </c>
      <c r="B126" s="22" t="s">
        <v>4348</v>
      </c>
      <c r="C126" s="10">
        <v>2022</v>
      </c>
      <c r="D126" s="92">
        <v>11000000</v>
      </c>
      <c r="E126" s="8" t="s">
        <v>4123</v>
      </c>
      <c r="F126" s="108">
        <f>D126/2</f>
        <v>5500000</v>
      </c>
      <c r="G126" s="8" t="s">
        <v>311</v>
      </c>
      <c r="H126" s="10" t="s">
        <v>3756</v>
      </c>
      <c r="I126" s="101" t="s">
        <v>1674</v>
      </c>
      <c r="J126" s="111"/>
      <c r="K126" s="101"/>
      <c r="L126" s="101"/>
      <c r="M126" s="8" t="s">
        <v>16</v>
      </c>
      <c r="N126" s="111">
        <f>F126</f>
        <v>5500000</v>
      </c>
      <c r="O126" s="8" t="s">
        <v>179</v>
      </c>
      <c r="P126" s="8" t="s">
        <v>3756</v>
      </c>
      <c r="Q126" s="9"/>
      <c r="R126" s="116"/>
      <c r="S126" s="41"/>
      <c r="T126" s="41"/>
      <c r="U126" s="41"/>
      <c r="V126" s="116"/>
    </row>
    <row r="127" spans="1:22" ht="24">
      <c r="A127" s="34">
        <v>126</v>
      </c>
      <c r="B127" s="22" t="s">
        <v>65</v>
      </c>
      <c r="C127" s="10">
        <v>2022</v>
      </c>
      <c r="D127" s="92">
        <v>10000000</v>
      </c>
      <c r="E127" s="8" t="s">
        <v>36</v>
      </c>
      <c r="F127" s="108">
        <f t="shared" ref="F127" si="20">D127/3</f>
        <v>3333333.3333333335</v>
      </c>
      <c r="G127" s="8" t="s">
        <v>197</v>
      </c>
      <c r="H127" s="10" t="s">
        <v>3751</v>
      </c>
      <c r="I127" s="8" t="s">
        <v>74</v>
      </c>
      <c r="J127" s="111">
        <f t="shared" si="16"/>
        <v>3333333.3333333335</v>
      </c>
      <c r="K127" s="8" t="s">
        <v>311</v>
      </c>
      <c r="L127" s="8" t="s">
        <v>3756</v>
      </c>
      <c r="M127" s="8" t="s">
        <v>93</v>
      </c>
      <c r="N127" s="111">
        <f t="shared" ref="N127:N134" si="21">F127</f>
        <v>3333333.3333333335</v>
      </c>
      <c r="O127" s="8" t="s">
        <v>179</v>
      </c>
      <c r="P127" s="8" t="s">
        <v>3756</v>
      </c>
      <c r="Q127" s="9"/>
      <c r="R127" s="116"/>
      <c r="S127" s="41"/>
      <c r="T127" s="41"/>
      <c r="U127" s="41"/>
      <c r="V127" s="116"/>
    </row>
    <row r="128" spans="1:22" ht="24">
      <c r="A128" s="34">
        <v>127</v>
      </c>
      <c r="B128" s="22" t="s">
        <v>90</v>
      </c>
      <c r="C128" s="10">
        <v>2022</v>
      </c>
      <c r="D128" s="92">
        <v>150000000</v>
      </c>
      <c r="E128" s="8" t="s">
        <v>25</v>
      </c>
      <c r="F128" s="108">
        <f>D128/3</f>
        <v>50000000</v>
      </c>
      <c r="G128" s="8" t="s">
        <v>179</v>
      </c>
      <c r="H128" s="10" t="s">
        <v>3756</v>
      </c>
      <c r="I128" s="8" t="s">
        <v>27</v>
      </c>
      <c r="J128" s="111">
        <f t="shared" si="16"/>
        <v>50000000</v>
      </c>
      <c r="K128" s="8" t="s">
        <v>179</v>
      </c>
      <c r="L128" s="8" t="s">
        <v>3756</v>
      </c>
      <c r="M128" s="8" t="s">
        <v>94</v>
      </c>
      <c r="N128" s="111">
        <f t="shared" si="21"/>
        <v>50000000</v>
      </c>
      <c r="O128" s="8" t="s">
        <v>169</v>
      </c>
      <c r="P128" s="8" t="s">
        <v>3751</v>
      </c>
      <c r="Q128" s="9"/>
      <c r="R128" s="116"/>
      <c r="S128" s="41"/>
      <c r="T128" s="41"/>
      <c r="U128" s="41"/>
      <c r="V128" s="116"/>
    </row>
    <row r="129" spans="1:22" ht="24">
      <c r="A129" s="34">
        <v>128</v>
      </c>
      <c r="B129" s="22" t="s">
        <v>90</v>
      </c>
      <c r="C129" s="10">
        <v>2022</v>
      </c>
      <c r="D129" s="92">
        <v>100000000</v>
      </c>
      <c r="E129" s="8" t="s">
        <v>28</v>
      </c>
      <c r="F129" s="108">
        <f>D129/5</f>
        <v>20000000</v>
      </c>
      <c r="G129" s="8" t="s">
        <v>176</v>
      </c>
      <c r="H129" s="10" t="s">
        <v>3751</v>
      </c>
      <c r="I129" s="8" t="s">
        <v>64</v>
      </c>
      <c r="J129" s="111">
        <f t="shared" si="16"/>
        <v>20000000</v>
      </c>
      <c r="K129" s="8" t="s">
        <v>3486</v>
      </c>
      <c r="L129" s="8" t="s">
        <v>3756</v>
      </c>
      <c r="M129" s="8" t="s">
        <v>109</v>
      </c>
      <c r="N129" s="111">
        <f t="shared" si="21"/>
        <v>20000000</v>
      </c>
      <c r="O129" s="8" t="s">
        <v>172</v>
      </c>
      <c r="P129" s="8" t="s">
        <v>3751</v>
      </c>
      <c r="Q129" s="8" t="s">
        <v>45</v>
      </c>
      <c r="R129" s="111">
        <f>F129</f>
        <v>20000000</v>
      </c>
      <c r="S129" s="8" t="s">
        <v>256</v>
      </c>
      <c r="T129" s="41" t="s">
        <v>3756</v>
      </c>
      <c r="U129" s="8" t="s">
        <v>88</v>
      </c>
      <c r="V129" s="111">
        <f>F129</f>
        <v>20000000</v>
      </c>
    </row>
    <row r="130" spans="1:22" ht="24">
      <c r="A130" s="34">
        <v>129</v>
      </c>
      <c r="B130" s="22" t="s">
        <v>90</v>
      </c>
      <c r="C130" s="10">
        <v>2022</v>
      </c>
      <c r="D130" s="92">
        <v>50000000</v>
      </c>
      <c r="E130" s="8" t="s">
        <v>28</v>
      </c>
      <c r="F130" s="108">
        <f t="shared" si="19"/>
        <v>25000000</v>
      </c>
      <c r="G130" s="8" t="s">
        <v>176</v>
      </c>
      <c r="H130" s="10" t="s">
        <v>3751</v>
      </c>
      <c r="I130" s="8" t="s">
        <v>3701</v>
      </c>
      <c r="J130" s="111">
        <f t="shared" si="16"/>
        <v>25000000</v>
      </c>
      <c r="K130" s="8" t="s">
        <v>3945</v>
      </c>
      <c r="L130" s="8" t="s">
        <v>3751</v>
      </c>
      <c r="M130" s="8"/>
      <c r="N130" s="111"/>
      <c r="O130" s="8"/>
      <c r="P130" s="8"/>
      <c r="Q130" s="9"/>
      <c r="R130" s="116"/>
      <c r="S130" s="41"/>
      <c r="T130" s="41"/>
      <c r="U130" s="41"/>
      <c r="V130" s="116"/>
    </row>
    <row r="131" spans="1:22" ht="24">
      <c r="A131" s="34">
        <v>130</v>
      </c>
      <c r="B131" s="22" t="s">
        <v>99</v>
      </c>
      <c r="C131" s="10">
        <v>2022</v>
      </c>
      <c r="D131" s="92">
        <v>3000000</v>
      </c>
      <c r="E131" s="8" t="s">
        <v>98</v>
      </c>
      <c r="F131" s="108">
        <f>D131/3</f>
        <v>1000000</v>
      </c>
      <c r="G131" s="8" t="s">
        <v>217</v>
      </c>
      <c r="H131" s="10" t="s">
        <v>3756</v>
      </c>
      <c r="I131" s="8" t="s">
        <v>24</v>
      </c>
      <c r="J131" s="111">
        <f t="shared" si="16"/>
        <v>1000000</v>
      </c>
      <c r="K131" s="8" t="s">
        <v>217</v>
      </c>
      <c r="L131" s="8" t="s">
        <v>3756</v>
      </c>
      <c r="M131" s="8" t="s">
        <v>46</v>
      </c>
      <c r="N131" s="111">
        <f t="shared" si="21"/>
        <v>1000000</v>
      </c>
      <c r="O131" s="8" t="s">
        <v>217</v>
      </c>
      <c r="P131" s="8" t="s">
        <v>3756</v>
      </c>
      <c r="Q131" s="9"/>
      <c r="R131" s="116"/>
      <c r="S131" s="41"/>
      <c r="T131" s="41"/>
      <c r="U131" s="41"/>
      <c r="V131" s="116"/>
    </row>
    <row r="132" spans="1:22" ht="24">
      <c r="A132" s="34">
        <v>131</v>
      </c>
      <c r="B132" s="22" t="s">
        <v>99</v>
      </c>
      <c r="C132" s="10">
        <v>2022</v>
      </c>
      <c r="D132" s="92">
        <v>3000000</v>
      </c>
      <c r="E132" s="8" t="s">
        <v>85</v>
      </c>
      <c r="F132" s="108">
        <f>D132/2</f>
        <v>1500000</v>
      </c>
      <c r="G132" s="8" t="s">
        <v>176</v>
      </c>
      <c r="H132" s="10" t="s">
        <v>3751</v>
      </c>
      <c r="I132" s="8" t="s">
        <v>412</v>
      </c>
      <c r="J132" s="111">
        <f t="shared" si="16"/>
        <v>1500000</v>
      </c>
      <c r="K132" s="8" t="s">
        <v>176</v>
      </c>
      <c r="L132" s="8" t="s">
        <v>3751</v>
      </c>
      <c r="M132" s="8"/>
      <c r="N132" s="111"/>
      <c r="O132" s="8"/>
      <c r="P132" s="8"/>
      <c r="Q132" s="9"/>
      <c r="R132" s="116"/>
      <c r="S132" s="41"/>
      <c r="T132" s="41"/>
      <c r="U132" s="41"/>
      <c r="V132" s="116"/>
    </row>
    <row r="133" spans="1:22" ht="36">
      <c r="A133" s="34">
        <v>132</v>
      </c>
      <c r="B133" s="22" t="s">
        <v>4377</v>
      </c>
      <c r="C133" s="10">
        <v>2022</v>
      </c>
      <c r="D133" s="92">
        <v>346210000</v>
      </c>
      <c r="E133" s="8" t="s">
        <v>25</v>
      </c>
      <c r="F133" s="108">
        <f>D133/4</f>
        <v>86552500</v>
      </c>
      <c r="G133" s="8" t="s">
        <v>179</v>
      </c>
      <c r="H133" s="10" t="s">
        <v>3756</v>
      </c>
      <c r="I133" s="8" t="s">
        <v>27</v>
      </c>
      <c r="J133" s="111">
        <f t="shared" si="16"/>
        <v>86552500</v>
      </c>
      <c r="K133" s="8" t="s">
        <v>179</v>
      </c>
      <c r="L133" s="8" t="s">
        <v>3756</v>
      </c>
      <c r="M133" s="8" t="s">
        <v>56</v>
      </c>
      <c r="N133" s="111">
        <f t="shared" si="21"/>
        <v>86552500</v>
      </c>
      <c r="O133" s="8" t="s">
        <v>179</v>
      </c>
      <c r="P133" s="8" t="s">
        <v>3756</v>
      </c>
      <c r="Q133" s="8" t="s">
        <v>53</v>
      </c>
      <c r="R133" s="111">
        <f>F133</f>
        <v>86552500</v>
      </c>
      <c r="S133" s="8" t="s">
        <v>256</v>
      </c>
      <c r="T133" s="41" t="s">
        <v>3756</v>
      </c>
      <c r="U133" s="41"/>
      <c r="V133" s="116"/>
    </row>
    <row r="134" spans="1:22" ht="24">
      <c r="A134" s="34">
        <v>133</v>
      </c>
      <c r="B134" s="22" t="s">
        <v>4381</v>
      </c>
      <c r="C134" s="10">
        <v>2022</v>
      </c>
      <c r="D134" s="92">
        <v>170110000</v>
      </c>
      <c r="E134" s="8" t="s">
        <v>136</v>
      </c>
      <c r="F134" s="108">
        <f>D134/4</f>
        <v>42527500</v>
      </c>
      <c r="G134" s="8" t="s">
        <v>256</v>
      </c>
      <c r="H134" s="10" t="s">
        <v>3756</v>
      </c>
      <c r="I134" s="8" t="s">
        <v>25</v>
      </c>
      <c r="J134" s="111">
        <f t="shared" si="16"/>
        <v>42527500</v>
      </c>
      <c r="K134" s="8" t="s">
        <v>179</v>
      </c>
      <c r="L134" s="8" t="s">
        <v>3756</v>
      </c>
      <c r="M134" s="8" t="s">
        <v>67</v>
      </c>
      <c r="N134" s="111">
        <f t="shared" si="21"/>
        <v>42527500</v>
      </c>
      <c r="O134" s="8" t="s">
        <v>176</v>
      </c>
      <c r="P134" s="8" t="s">
        <v>3751</v>
      </c>
      <c r="Q134" s="8" t="s">
        <v>17</v>
      </c>
      <c r="R134" s="111">
        <f>F134</f>
        <v>42527500</v>
      </c>
      <c r="S134" s="8" t="s">
        <v>3945</v>
      </c>
      <c r="T134" s="41" t="s">
        <v>3751</v>
      </c>
      <c r="U134" s="41"/>
      <c r="V134" s="116"/>
    </row>
    <row r="135" spans="1:22" ht="24">
      <c r="A135" s="34">
        <v>134</v>
      </c>
      <c r="B135" s="22" t="s">
        <v>4385</v>
      </c>
      <c r="C135" s="10">
        <v>2022</v>
      </c>
      <c r="D135" s="92">
        <v>100000000</v>
      </c>
      <c r="E135" s="8" t="s">
        <v>19</v>
      </c>
      <c r="F135" s="108">
        <f>D135/1</f>
        <v>100000000</v>
      </c>
      <c r="G135" s="8" t="s">
        <v>176</v>
      </c>
      <c r="H135" s="10" t="s">
        <v>3751</v>
      </c>
      <c r="I135" s="8"/>
      <c r="J135" s="111"/>
      <c r="K135" s="8"/>
      <c r="L135" s="8"/>
      <c r="M135" s="8"/>
      <c r="N135" s="111"/>
      <c r="O135" s="8"/>
      <c r="P135" s="8"/>
      <c r="Q135" s="9"/>
      <c r="R135" s="116"/>
      <c r="S135" s="41"/>
      <c r="T135" s="41"/>
      <c r="U135" s="41"/>
      <c r="V135" s="116"/>
    </row>
    <row r="136" spans="1:22" ht="24">
      <c r="A136" s="34">
        <v>135</v>
      </c>
      <c r="B136" s="22" t="s">
        <v>4385</v>
      </c>
      <c r="C136" s="10">
        <v>2022</v>
      </c>
      <c r="D136" s="92">
        <v>95000000</v>
      </c>
      <c r="E136" s="8" t="s">
        <v>67</v>
      </c>
      <c r="F136" s="108">
        <f>D136/1</f>
        <v>95000000</v>
      </c>
      <c r="G136" s="8" t="s">
        <v>176</v>
      </c>
      <c r="H136" s="10" t="s">
        <v>3751</v>
      </c>
      <c r="I136" s="8"/>
      <c r="J136" s="111"/>
      <c r="K136" s="8"/>
      <c r="L136" s="8"/>
      <c r="M136" s="8"/>
      <c r="N136" s="111"/>
      <c r="O136" s="8"/>
      <c r="P136" s="8"/>
      <c r="Q136" s="9"/>
      <c r="R136" s="116"/>
      <c r="S136" s="41"/>
      <c r="T136" s="41"/>
      <c r="U136" s="41"/>
      <c r="V136" s="116"/>
    </row>
    <row r="137" spans="1:22" ht="24">
      <c r="A137" s="34">
        <v>136</v>
      </c>
      <c r="B137" s="8" t="s">
        <v>4390</v>
      </c>
      <c r="C137" s="10">
        <v>2023</v>
      </c>
      <c r="D137" s="92">
        <v>6752000</v>
      </c>
      <c r="E137" s="8" t="s">
        <v>53</v>
      </c>
      <c r="F137" s="106">
        <f>D137/3</f>
        <v>2250666.6666666665</v>
      </c>
      <c r="G137" s="8" t="s">
        <v>256</v>
      </c>
      <c r="H137" s="10" t="s">
        <v>3756</v>
      </c>
      <c r="I137" s="8" t="s">
        <v>61</v>
      </c>
      <c r="J137" s="111">
        <f>F137</f>
        <v>2250666.6666666665</v>
      </c>
      <c r="K137" s="8" t="s">
        <v>256</v>
      </c>
      <c r="L137" s="8" t="s">
        <v>3756</v>
      </c>
      <c r="M137" s="8" t="s">
        <v>390</v>
      </c>
      <c r="N137" s="111">
        <f>F137</f>
        <v>2250666.6666666665</v>
      </c>
      <c r="O137" s="8" t="s">
        <v>256</v>
      </c>
      <c r="P137" s="8" t="s">
        <v>3756</v>
      </c>
      <c r="Q137" s="9"/>
      <c r="R137" s="116"/>
      <c r="S137" s="41"/>
      <c r="T137" s="41"/>
      <c r="U137" s="41"/>
      <c r="V137" s="116"/>
    </row>
    <row r="138" spans="1:22">
      <c r="A138" s="34">
        <v>137</v>
      </c>
      <c r="B138" s="8" t="s">
        <v>4390</v>
      </c>
      <c r="C138" s="10">
        <v>2023</v>
      </c>
      <c r="D138" s="92">
        <v>7000000</v>
      </c>
      <c r="E138" s="8" t="s">
        <v>60</v>
      </c>
      <c r="F138" s="106">
        <f>D138/2</f>
        <v>3500000</v>
      </c>
      <c r="G138" s="8" t="s">
        <v>176</v>
      </c>
      <c r="H138" s="10" t="s">
        <v>3751</v>
      </c>
      <c r="I138" s="8" t="s">
        <v>3921</v>
      </c>
      <c r="J138" s="111">
        <f t="shared" ref="J138:J157" si="22">F138</f>
        <v>3500000</v>
      </c>
      <c r="K138" s="8" t="s">
        <v>256</v>
      </c>
      <c r="L138" s="8" t="s">
        <v>3756</v>
      </c>
      <c r="M138" s="8"/>
      <c r="N138" s="111"/>
      <c r="O138" s="9"/>
      <c r="P138" s="41"/>
      <c r="Q138" s="9"/>
      <c r="R138" s="116"/>
      <c r="S138" s="41"/>
      <c r="T138" s="41"/>
      <c r="U138" s="41"/>
      <c r="V138" s="116"/>
    </row>
    <row r="139" spans="1:22" ht="24">
      <c r="A139" s="34">
        <v>138</v>
      </c>
      <c r="B139" s="8" t="s">
        <v>4293</v>
      </c>
      <c r="C139" s="10">
        <v>2023</v>
      </c>
      <c r="D139" s="92">
        <v>17000000</v>
      </c>
      <c r="E139" s="8" t="s">
        <v>17</v>
      </c>
      <c r="F139" s="106">
        <f t="shared" ref="F139:F147" si="23">D139/3</f>
        <v>5666666.666666667</v>
      </c>
      <c r="G139" s="8" t="s">
        <v>169</v>
      </c>
      <c r="H139" s="10" t="s">
        <v>3751</v>
      </c>
      <c r="I139" s="8" t="s">
        <v>404</v>
      </c>
      <c r="J139" s="111">
        <f t="shared" si="22"/>
        <v>5666666.666666667</v>
      </c>
      <c r="K139" s="8" t="s">
        <v>169</v>
      </c>
      <c r="L139" s="8" t="s">
        <v>3751</v>
      </c>
      <c r="M139" s="8" t="s">
        <v>92</v>
      </c>
      <c r="N139" s="111">
        <f t="shared" ref="N139:N157" si="24">F139</f>
        <v>5666666.666666667</v>
      </c>
      <c r="O139" s="8" t="s">
        <v>169</v>
      </c>
      <c r="P139" s="8" t="s">
        <v>3751</v>
      </c>
      <c r="Q139" s="9"/>
      <c r="R139" s="116"/>
      <c r="S139" s="41"/>
      <c r="T139" s="41"/>
      <c r="U139" s="41"/>
      <c r="V139" s="116"/>
    </row>
    <row r="140" spans="1:22" ht="24">
      <c r="A140" s="34">
        <v>139</v>
      </c>
      <c r="B140" s="8" t="s">
        <v>4293</v>
      </c>
      <c r="C140" s="10">
        <v>2023</v>
      </c>
      <c r="D140" s="92">
        <v>15000000</v>
      </c>
      <c r="E140" s="8" t="s">
        <v>94</v>
      </c>
      <c r="F140" s="106">
        <f t="shared" si="23"/>
        <v>5000000</v>
      </c>
      <c r="G140" s="8" t="s">
        <v>169</v>
      </c>
      <c r="H140" s="10" t="s">
        <v>3751</v>
      </c>
      <c r="I140" s="8" t="s">
        <v>992</v>
      </c>
      <c r="J140" s="111">
        <f t="shared" si="22"/>
        <v>5000000</v>
      </c>
      <c r="K140" s="8" t="s">
        <v>169</v>
      </c>
      <c r="L140" s="8" t="s">
        <v>3751</v>
      </c>
      <c r="M140" s="8" t="s">
        <v>92</v>
      </c>
      <c r="N140" s="111">
        <f t="shared" si="24"/>
        <v>5000000</v>
      </c>
      <c r="O140" s="8" t="s">
        <v>169</v>
      </c>
      <c r="P140" s="8" t="s">
        <v>3751</v>
      </c>
      <c r="Q140" s="9"/>
      <c r="R140" s="116"/>
      <c r="S140" s="41"/>
      <c r="T140" s="41"/>
      <c r="U140" s="41"/>
      <c r="V140" s="116"/>
    </row>
    <row r="141" spans="1:22" ht="24">
      <c r="A141" s="34">
        <v>140</v>
      </c>
      <c r="B141" s="8" t="s">
        <v>4390</v>
      </c>
      <c r="C141" s="10">
        <v>2023</v>
      </c>
      <c r="D141" s="92">
        <v>6000000</v>
      </c>
      <c r="E141" s="8" t="s">
        <v>48</v>
      </c>
      <c r="F141" s="106">
        <f t="shared" si="23"/>
        <v>2000000</v>
      </c>
      <c r="G141" s="8" t="s">
        <v>217</v>
      </c>
      <c r="H141" s="10" t="s">
        <v>3756</v>
      </c>
      <c r="I141" s="8" t="s">
        <v>40</v>
      </c>
      <c r="J141" s="111">
        <f t="shared" si="22"/>
        <v>2000000</v>
      </c>
      <c r="K141" s="8" t="s">
        <v>217</v>
      </c>
      <c r="L141" s="8" t="s">
        <v>3756</v>
      </c>
      <c r="M141" s="8" t="s">
        <v>373</v>
      </c>
      <c r="N141" s="111">
        <f t="shared" si="24"/>
        <v>2000000</v>
      </c>
      <c r="O141" s="8" t="s">
        <v>217</v>
      </c>
      <c r="P141" s="8" t="s">
        <v>3756</v>
      </c>
      <c r="Q141" s="9"/>
      <c r="R141" s="116"/>
      <c r="S141" s="41"/>
      <c r="T141" s="41"/>
      <c r="U141" s="41"/>
      <c r="V141" s="116"/>
    </row>
    <row r="142" spans="1:22" ht="24">
      <c r="A142" s="34">
        <v>141</v>
      </c>
      <c r="B142" s="8" t="s">
        <v>4390</v>
      </c>
      <c r="C142" s="10">
        <v>2023</v>
      </c>
      <c r="D142" s="92">
        <v>7000000</v>
      </c>
      <c r="E142" s="8" t="s">
        <v>52</v>
      </c>
      <c r="F142" s="106">
        <f>D142/2</f>
        <v>3500000</v>
      </c>
      <c r="G142" s="8" t="s">
        <v>197</v>
      </c>
      <c r="H142" s="10" t="s">
        <v>3751</v>
      </c>
      <c r="I142" s="8" t="s">
        <v>63</v>
      </c>
      <c r="J142" s="111">
        <f t="shared" si="22"/>
        <v>3500000</v>
      </c>
      <c r="K142" s="8" t="s">
        <v>197</v>
      </c>
      <c r="L142" s="8" t="s">
        <v>3751</v>
      </c>
      <c r="M142" s="8"/>
      <c r="N142" s="111"/>
      <c r="O142" s="9"/>
      <c r="P142" s="41"/>
      <c r="Q142" s="9"/>
      <c r="R142" s="116"/>
      <c r="S142" s="41"/>
      <c r="T142" s="41"/>
      <c r="U142" s="41"/>
      <c r="V142" s="116"/>
    </row>
    <row r="143" spans="1:22" ht="24">
      <c r="A143" s="34">
        <v>142</v>
      </c>
      <c r="B143" s="8" t="s">
        <v>4390</v>
      </c>
      <c r="C143" s="10">
        <v>2023</v>
      </c>
      <c r="D143" s="92">
        <v>6550000</v>
      </c>
      <c r="E143" s="8" t="s">
        <v>63</v>
      </c>
      <c r="F143" s="106">
        <f t="shared" ref="F143:F144" si="25">D143/2</f>
        <v>3275000</v>
      </c>
      <c r="G143" s="8" t="s">
        <v>197</v>
      </c>
      <c r="H143" s="10" t="s">
        <v>3751</v>
      </c>
      <c r="I143" s="8" t="s">
        <v>13</v>
      </c>
      <c r="J143" s="111">
        <f t="shared" si="22"/>
        <v>3275000</v>
      </c>
      <c r="K143" s="8" t="s">
        <v>197</v>
      </c>
      <c r="L143" s="8" t="s">
        <v>3751</v>
      </c>
      <c r="M143" s="8"/>
      <c r="N143" s="111"/>
      <c r="O143" s="9"/>
      <c r="P143" s="41"/>
      <c r="Q143" s="9"/>
      <c r="R143" s="116"/>
      <c r="S143" s="41"/>
      <c r="T143" s="41"/>
      <c r="U143" s="41"/>
      <c r="V143" s="116"/>
    </row>
    <row r="144" spans="1:22" ht="24">
      <c r="A144" s="34">
        <v>143</v>
      </c>
      <c r="B144" s="8" t="s">
        <v>4390</v>
      </c>
      <c r="C144" s="10">
        <v>2023</v>
      </c>
      <c r="D144" s="92">
        <v>7000000</v>
      </c>
      <c r="E144" s="8" t="s">
        <v>58</v>
      </c>
      <c r="F144" s="106">
        <f t="shared" si="25"/>
        <v>3500000</v>
      </c>
      <c r="G144" s="8" t="s">
        <v>197</v>
      </c>
      <c r="H144" s="10" t="s">
        <v>3751</v>
      </c>
      <c r="I144" s="8" t="s">
        <v>52</v>
      </c>
      <c r="J144" s="111">
        <f t="shared" si="22"/>
        <v>3500000</v>
      </c>
      <c r="K144" s="8" t="s">
        <v>197</v>
      </c>
      <c r="L144" s="8" t="s">
        <v>3751</v>
      </c>
      <c r="M144" s="8"/>
      <c r="N144" s="111"/>
      <c r="O144" s="9"/>
      <c r="P144" s="41"/>
      <c r="Q144" s="9"/>
      <c r="R144" s="116"/>
      <c r="S144" s="41"/>
      <c r="T144" s="41"/>
      <c r="U144" s="41"/>
      <c r="V144" s="116"/>
    </row>
    <row r="145" spans="1:22" ht="24">
      <c r="A145" s="34">
        <v>144</v>
      </c>
      <c r="B145" s="8" t="s">
        <v>4293</v>
      </c>
      <c r="C145" s="10">
        <v>2023</v>
      </c>
      <c r="D145" s="92">
        <v>17000000</v>
      </c>
      <c r="E145" s="8" t="s">
        <v>13</v>
      </c>
      <c r="F145" s="106">
        <f t="shared" si="23"/>
        <v>5666666.666666667</v>
      </c>
      <c r="G145" s="8" t="s">
        <v>197</v>
      </c>
      <c r="H145" s="10" t="s">
        <v>3751</v>
      </c>
      <c r="I145" s="8" t="s">
        <v>58</v>
      </c>
      <c r="J145" s="111">
        <f t="shared" si="22"/>
        <v>5666666.666666667</v>
      </c>
      <c r="K145" s="8" t="s">
        <v>197</v>
      </c>
      <c r="L145" s="8" t="s">
        <v>3751</v>
      </c>
      <c r="M145" s="8" t="s">
        <v>24</v>
      </c>
      <c r="N145" s="111">
        <f t="shared" si="24"/>
        <v>5666666.666666667</v>
      </c>
      <c r="O145" s="8" t="s">
        <v>217</v>
      </c>
      <c r="P145" s="8" t="s">
        <v>3756</v>
      </c>
      <c r="Q145" s="9"/>
      <c r="R145" s="116"/>
      <c r="S145" s="41"/>
      <c r="T145" s="41"/>
      <c r="U145" s="41"/>
      <c r="V145" s="116"/>
    </row>
    <row r="146" spans="1:22" ht="24">
      <c r="A146" s="34">
        <v>145</v>
      </c>
      <c r="B146" s="8" t="s">
        <v>4390</v>
      </c>
      <c r="C146" s="10">
        <v>2023</v>
      </c>
      <c r="D146" s="92">
        <v>6995000</v>
      </c>
      <c r="E146" s="178" t="s">
        <v>43</v>
      </c>
      <c r="F146" s="106">
        <f t="shared" si="23"/>
        <v>2331666.6666666665</v>
      </c>
      <c r="G146" s="8" t="s">
        <v>256</v>
      </c>
      <c r="H146" s="10" t="s">
        <v>3756</v>
      </c>
      <c r="I146" s="8" t="s">
        <v>377</v>
      </c>
      <c r="J146" s="111">
        <f t="shared" si="22"/>
        <v>2331666.6666666665</v>
      </c>
      <c r="K146" s="8" t="s">
        <v>217</v>
      </c>
      <c r="L146" s="8" t="s">
        <v>3756</v>
      </c>
      <c r="M146" s="8" t="s">
        <v>136</v>
      </c>
      <c r="N146" s="111">
        <f t="shared" si="24"/>
        <v>2331666.6666666665</v>
      </c>
      <c r="O146" s="8" t="s">
        <v>256</v>
      </c>
      <c r="P146" s="8" t="s">
        <v>3756</v>
      </c>
      <c r="Q146" s="9"/>
      <c r="R146" s="116"/>
      <c r="S146" s="41"/>
      <c r="T146" s="41"/>
      <c r="U146" s="41"/>
      <c r="V146" s="116"/>
    </row>
    <row r="147" spans="1:22" ht="24">
      <c r="A147" s="34">
        <v>146</v>
      </c>
      <c r="B147" s="8" t="s">
        <v>4390</v>
      </c>
      <c r="C147" s="10">
        <v>2023</v>
      </c>
      <c r="D147" s="92">
        <v>6648000</v>
      </c>
      <c r="E147" s="8" t="s">
        <v>49</v>
      </c>
      <c r="F147" s="106">
        <f t="shared" si="23"/>
        <v>2216000</v>
      </c>
      <c r="G147" s="8" t="s">
        <v>3486</v>
      </c>
      <c r="H147" s="10" t="s">
        <v>3756</v>
      </c>
      <c r="I147" s="8" t="s">
        <v>61</v>
      </c>
      <c r="J147" s="111">
        <f t="shared" si="22"/>
        <v>2216000</v>
      </c>
      <c r="K147" s="8" t="s">
        <v>256</v>
      </c>
      <c r="L147" s="8" t="s">
        <v>3756</v>
      </c>
      <c r="M147" s="8" t="s">
        <v>137</v>
      </c>
      <c r="N147" s="111">
        <f t="shared" si="24"/>
        <v>2216000</v>
      </c>
      <c r="O147" s="8" t="s">
        <v>242</v>
      </c>
      <c r="P147" s="8" t="s">
        <v>3756</v>
      </c>
      <c r="Q147" s="9"/>
      <c r="R147" s="116"/>
      <c r="S147" s="41"/>
      <c r="T147" s="41"/>
      <c r="U147" s="41"/>
      <c r="V147" s="116"/>
    </row>
    <row r="148" spans="1:22" ht="24">
      <c r="A148" s="34">
        <v>147</v>
      </c>
      <c r="B148" s="8" t="s">
        <v>4293</v>
      </c>
      <c r="C148" s="10">
        <v>2023</v>
      </c>
      <c r="D148" s="92">
        <v>15500000</v>
      </c>
      <c r="E148" s="8" t="s">
        <v>95</v>
      </c>
      <c r="F148" s="106">
        <f t="shared" ref="F148:F151" si="26">D148/2</f>
        <v>7750000</v>
      </c>
      <c r="G148" s="8" t="s">
        <v>3486</v>
      </c>
      <c r="H148" s="10" t="s">
        <v>3756</v>
      </c>
      <c r="I148" s="8" t="s">
        <v>94</v>
      </c>
      <c r="J148" s="111">
        <f t="shared" si="22"/>
        <v>7750000</v>
      </c>
      <c r="K148" s="8" t="s">
        <v>169</v>
      </c>
      <c r="L148" s="8" t="s">
        <v>3751</v>
      </c>
      <c r="M148" s="8"/>
      <c r="N148" s="111"/>
      <c r="O148" s="9"/>
      <c r="P148" s="41"/>
      <c r="Q148" s="9"/>
      <c r="R148" s="116"/>
      <c r="S148" s="41"/>
      <c r="T148" s="41"/>
      <c r="U148" s="41"/>
      <c r="V148" s="116"/>
    </row>
    <row r="149" spans="1:22" ht="24">
      <c r="A149" s="34">
        <v>148</v>
      </c>
      <c r="B149" s="8" t="s">
        <v>4390</v>
      </c>
      <c r="C149" s="10">
        <v>2023</v>
      </c>
      <c r="D149" s="92">
        <v>6700000</v>
      </c>
      <c r="E149" s="8" t="s">
        <v>41</v>
      </c>
      <c r="F149" s="106">
        <f t="shared" si="26"/>
        <v>3350000</v>
      </c>
      <c r="G149" s="8" t="s">
        <v>256</v>
      </c>
      <c r="H149" s="10" t="s">
        <v>3756</v>
      </c>
      <c r="I149" s="8" t="s">
        <v>390</v>
      </c>
      <c r="J149" s="111">
        <f t="shared" si="22"/>
        <v>3350000</v>
      </c>
      <c r="K149" s="8" t="s">
        <v>256</v>
      </c>
      <c r="L149" s="8" t="s">
        <v>3756</v>
      </c>
      <c r="M149" s="8"/>
      <c r="N149" s="111"/>
      <c r="O149" s="9"/>
      <c r="P149" s="41"/>
      <c r="Q149" s="9"/>
      <c r="R149" s="116"/>
      <c r="S149" s="41"/>
      <c r="T149" s="41"/>
      <c r="U149" s="41"/>
      <c r="V149" s="116"/>
    </row>
    <row r="150" spans="1:22" ht="24">
      <c r="A150" s="34">
        <v>149</v>
      </c>
      <c r="B150" s="8" t="s">
        <v>4390</v>
      </c>
      <c r="C150" s="10">
        <v>2023</v>
      </c>
      <c r="D150" s="92">
        <v>6000000</v>
      </c>
      <c r="E150" s="8" t="s">
        <v>44</v>
      </c>
      <c r="F150" s="106">
        <f>D150/3</f>
        <v>2000000</v>
      </c>
      <c r="G150" s="8" t="s">
        <v>217</v>
      </c>
      <c r="H150" s="10" t="s">
        <v>3756</v>
      </c>
      <c r="I150" s="8" t="s">
        <v>347</v>
      </c>
      <c r="J150" s="111">
        <f t="shared" si="22"/>
        <v>2000000</v>
      </c>
      <c r="K150" s="8" t="s">
        <v>217</v>
      </c>
      <c r="L150" s="8" t="s">
        <v>3756</v>
      </c>
      <c r="M150" s="8" t="s">
        <v>48</v>
      </c>
      <c r="N150" s="111">
        <f t="shared" si="24"/>
        <v>2000000</v>
      </c>
      <c r="O150" s="8" t="s">
        <v>217</v>
      </c>
      <c r="P150" s="8" t="s">
        <v>3756</v>
      </c>
      <c r="Q150" s="9"/>
      <c r="R150" s="116"/>
      <c r="S150" s="41"/>
      <c r="T150" s="41"/>
      <c r="U150" s="41"/>
      <c r="V150" s="116"/>
    </row>
    <row r="151" spans="1:22">
      <c r="A151" s="34">
        <v>150</v>
      </c>
      <c r="B151" s="22" t="s">
        <v>99</v>
      </c>
      <c r="C151" s="20">
        <v>2023</v>
      </c>
      <c r="D151" s="93">
        <v>3000000</v>
      </c>
      <c r="E151" s="8" t="s">
        <v>95</v>
      </c>
      <c r="F151" s="106">
        <f t="shared" si="26"/>
        <v>1500000</v>
      </c>
      <c r="G151" s="8" t="s">
        <v>3486</v>
      </c>
      <c r="H151" s="10" t="s">
        <v>3756</v>
      </c>
      <c r="I151" s="8"/>
      <c r="J151" s="111">
        <f t="shared" si="22"/>
        <v>1500000</v>
      </c>
      <c r="K151" s="8"/>
      <c r="L151" s="8"/>
      <c r="M151" s="22"/>
      <c r="N151" s="111"/>
      <c r="O151" s="26"/>
      <c r="P151" s="26"/>
      <c r="Q151" s="30"/>
      <c r="R151" s="117"/>
      <c r="S151" s="26"/>
      <c r="T151" s="26"/>
      <c r="U151" s="26"/>
      <c r="V151" s="117"/>
    </row>
    <row r="152" spans="1:22" ht="24">
      <c r="A152" s="34">
        <v>151</v>
      </c>
      <c r="B152" s="22" t="s">
        <v>99</v>
      </c>
      <c r="C152" s="20">
        <v>2023</v>
      </c>
      <c r="D152" s="94">
        <v>3000000</v>
      </c>
      <c r="E152" s="8" t="s">
        <v>89</v>
      </c>
      <c r="F152" s="106">
        <f>D152/5</f>
        <v>600000</v>
      </c>
      <c r="G152" s="8" t="s">
        <v>207</v>
      </c>
      <c r="H152" s="10" t="s">
        <v>3756</v>
      </c>
      <c r="I152" s="8" t="s">
        <v>40</v>
      </c>
      <c r="J152" s="111">
        <f t="shared" si="22"/>
        <v>600000</v>
      </c>
      <c r="K152" s="8" t="s">
        <v>217</v>
      </c>
      <c r="L152" s="8" t="s">
        <v>3756</v>
      </c>
      <c r="M152" s="22" t="s">
        <v>1063</v>
      </c>
      <c r="N152" s="111">
        <f t="shared" si="24"/>
        <v>600000</v>
      </c>
      <c r="O152" s="30" t="s">
        <v>217</v>
      </c>
      <c r="P152" s="22" t="s">
        <v>3756</v>
      </c>
      <c r="Q152" s="22" t="s">
        <v>48</v>
      </c>
      <c r="R152" s="115">
        <f>F152</f>
        <v>600000</v>
      </c>
      <c r="S152" s="32" t="s">
        <v>217</v>
      </c>
      <c r="T152" s="22" t="s">
        <v>3756</v>
      </c>
      <c r="U152" s="22" t="s">
        <v>44</v>
      </c>
      <c r="V152" s="115">
        <f>F152</f>
        <v>600000</v>
      </c>
    </row>
    <row r="153" spans="1:22" ht="24">
      <c r="A153" s="34">
        <v>152</v>
      </c>
      <c r="B153" s="32" t="s">
        <v>99</v>
      </c>
      <c r="C153" s="33">
        <v>2023</v>
      </c>
      <c r="D153" s="95">
        <v>3000000</v>
      </c>
      <c r="E153" s="8" t="s">
        <v>98</v>
      </c>
      <c r="F153" s="106">
        <f>D153/4</f>
        <v>750000</v>
      </c>
      <c r="G153" s="8" t="s">
        <v>217</v>
      </c>
      <c r="H153" s="10" t="s">
        <v>3756</v>
      </c>
      <c r="I153" s="8" t="s">
        <v>48</v>
      </c>
      <c r="J153" s="111">
        <f t="shared" si="22"/>
        <v>750000</v>
      </c>
      <c r="K153" s="8" t="s">
        <v>217</v>
      </c>
      <c r="L153" s="8" t="s">
        <v>3756</v>
      </c>
      <c r="M153" s="22" t="s">
        <v>44</v>
      </c>
      <c r="N153" s="111">
        <f t="shared" si="24"/>
        <v>750000</v>
      </c>
      <c r="O153" s="30" t="s">
        <v>217</v>
      </c>
      <c r="P153" s="22" t="s">
        <v>3756</v>
      </c>
      <c r="Q153" s="22" t="s">
        <v>377</v>
      </c>
      <c r="R153" s="115">
        <f t="shared" ref="R153:R157" si="27">F153</f>
        <v>750000</v>
      </c>
      <c r="S153" s="32" t="s">
        <v>217</v>
      </c>
      <c r="T153" s="22" t="s">
        <v>3756</v>
      </c>
      <c r="U153" s="35"/>
      <c r="V153" s="118"/>
    </row>
    <row r="154" spans="1:22" ht="24">
      <c r="A154" s="34">
        <v>153</v>
      </c>
      <c r="B154" s="22" t="s">
        <v>90</v>
      </c>
      <c r="C154" s="20">
        <v>2023</v>
      </c>
      <c r="D154" s="94">
        <v>100000000</v>
      </c>
      <c r="E154" s="8" t="s">
        <v>25</v>
      </c>
      <c r="F154" s="106">
        <f>D154/3</f>
        <v>33333333.333333332</v>
      </c>
      <c r="G154" s="8" t="s">
        <v>179</v>
      </c>
      <c r="H154" s="10" t="s">
        <v>3756</v>
      </c>
      <c r="I154" s="8" t="s">
        <v>131</v>
      </c>
      <c r="J154" s="111">
        <f t="shared" si="22"/>
        <v>33333333.333333332</v>
      </c>
      <c r="K154" s="8" t="s">
        <v>4490</v>
      </c>
      <c r="L154" s="8" t="s">
        <v>3756</v>
      </c>
      <c r="M154" s="8" t="s">
        <v>27</v>
      </c>
      <c r="N154" s="111">
        <f t="shared" si="24"/>
        <v>33333333.333333332</v>
      </c>
      <c r="O154" s="8" t="s">
        <v>179</v>
      </c>
      <c r="P154" s="22" t="s">
        <v>3756</v>
      </c>
      <c r="Q154" s="32" t="s">
        <v>612</v>
      </c>
      <c r="R154" s="115">
        <f t="shared" si="27"/>
        <v>33333333.333333332</v>
      </c>
      <c r="S154" s="85"/>
      <c r="T154" s="85"/>
      <c r="U154" s="26"/>
      <c r="V154" s="117"/>
    </row>
    <row r="155" spans="1:22" ht="24">
      <c r="A155" s="34">
        <v>154</v>
      </c>
      <c r="B155" s="32" t="s">
        <v>90</v>
      </c>
      <c r="C155" s="33">
        <v>2023</v>
      </c>
      <c r="D155" s="96">
        <v>100000000</v>
      </c>
      <c r="E155" s="33" t="s">
        <v>60</v>
      </c>
      <c r="F155" s="106">
        <f>D155/5</f>
        <v>20000000</v>
      </c>
      <c r="G155" s="8" t="s">
        <v>176</v>
      </c>
      <c r="H155" s="10" t="s">
        <v>3751</v>
      </c>
      <c r="I155" s="8" t="s">
        <v>31</v>
      </c>
      <c r="J155" s="111">
        <f t="shared" si="22"/>
        <v>20000000</v>
      </c>
      <c r="K155" s="8" t="s">
        <v>197</v>
      </c>
      <c r="L155" s="8" t="s">
        <v>3751</v>
      </c>
      <c r="M155" s="32" t="s">
        <v>67</v>
      </c>
      <c r="N155" s="111">
        <f t="shared" si="24"/>
        <v>20000000</v>
      </c>
      <c r="O155" s="35" t="s">
        <v>176</v>
      </c>
      <c r="P155" s="22" t="s">
        <v>3751</v>
      </c>
      <c r="Q155" s="32" t="s">
        <v>92</v>
      </c>
      <c r="R155" s="115">
        <f t="shared" si="27"/>
        <v>20000000</v>
      </c>
      <c r="S155" s="32" t="s">
        <v>169</v>
      </c>
      <c r="T155" s="33" t="s">
        <v>3751</v>
      </c>
      <c r="U155" s="8" t="s">
        <v>17</v>
      </c>
      <c r="V155" s="111">
        <f>F155</f>
        <v>20000000</v>
      </c>
    </row>
    <row r="156" spans="1:22" ht="36">
      <c r="A156" s="34">
        <v>155</v>
      </c>
      <c r="B156" s="22" t="s">
        <v>68</v>
      </c>
      <c r="C156" s="20">
        <v>2023</v>
      </c>
      <c r="D156" s="94">
        <v>40000000</v>
      </c>
      <c r="E156" s="20" t="s">
        <v>46</v>
      </c>
      <c r="F156" s="106">
        <f>D156/3</f>
        <v>13333333.333333334</v>
      </c>
      <c r="G156" s="8" t="s">
        <v>217</v>
      </c>
      <c r="H156" s="10" t="s">
        <v>3756</v>
      </c>
      <c r="I156" s="8" t="s">
        <v>54</v>
      </c>
      <c r="J156" s="111">
        <f t="shared" si="22"/>
        <v>13333333.333333334</v>
      </c>
      <c r="K156" s="8" t="s">
        <v>217</v>
      </c>
      <c r="L156" s="8" t="s">
        <v>3756</v>
      </c>
      <c r="M156" s="22" t="s">
        <v>398</v>
      </c>
      <c r="N156" s="111">
        <f t="shared" si="24"/>
        <v>13333333.333333334</v>
      </c>
      <c r="O156" s="22" t="s">
        <v>217</v>
      </c>
      <c r="P156" s="22" t="s">
        <v>3756</v>
      </c>
      <c r="Q156" s="30"/>
      <c r="R156" s="115"/>
      <c r="S156" s="26"/>
      <c r="T156" s="26"/>
      <c r="U156" s="26"/>
      <c r="V156" s="117"/>
    </row>
    <row r="157" spans="1:22" ht="36">
      <c r="A157" s="34">
        <v>156</v>
      </c>
      <c r="B157" s="32" t="s">
        <v>4377</v>
      </c>
      <c r="C157" s="33">
        <v>2023</v>
      </c>
      <c r="D157" s="95">
        <v>698056500</v>
      </c>
      <c r="E157" s="32" t="s">
        <v>109</v>
      </c>
      <c r="F157" s="106">
        <f>D157/4</f>
        <v>174514125</v>
      </c>
      <c r="G157" s="8" t="s">
        <v>172</v>
      </c>
      <c r="H157" s="8" t="s">
        <v>3751</v>
      </c>
      <c r="I157" s="8" t="s">
        <v>23</v>
      </c>
      <c r="J157" s="123">
        <f t="shared" si="22"/>
        <v>174514125</v>
      </c>
      <c r="K157" s="8" t="s">
        <v>172</v>
      </c>
      <c r="L157" s="8" t="s">
        <v>3751</v>
      </c>
      <c r="M157" s="8" t="s">
        <v>83</v>
      </c>
      <c r="N157" s="111">
        <f t="shared" si="24"/>
        <v>174514125</v>
      </c>
      <c r="O157" s="31" t="s">
        <v>172</v>
      </c>
      <c r="P157" s="22" t="s">
        <v>3751</v>
      </c>
      <c r="Q157" s="31" t="s">
        <v>404</v>
      </c>
      <c r="R157" s="115">
        <f t="shared" si="27"/>
        <v>174514125</v>
      </c>
      <c r="S157" s="31" t="s">
        <v>169</v>
      </c>
      <c r="T157" s="32" t="s">
        <v>3751</v>
      </c>
      <c r="U157" s="35"/>
      <c r="V157" s="118"/>
    </row>
    <row r="158" spans="1:22" ht="36">
      <c r="A158" s="34">
        <v>157</v>
      </c>
      <c r="B158" s="22" t="s">
        <v>4524</v>
      </c>
      <c r="C158" s="20">
        <v>2023</v>
      </c>
      <c r="D158" s="94">
        <v>100000000</v>
      </c>
      <c r="E158" s="25"/>
      <c r="F158" s="109">
        <f>D158/1</f>
        <v>100000000</v>
      </c>
      <c r="G158" s="25"/>
      <c r="H158" s="25"/>
      <c r="I158" s="31" t="s">
        <v>109</v>
      </c>
      <c r="J158" s="112"/>
      <c r="K158" s="8" t="s">
        <v>172</v>
      </c>
      <c r="L158" s="8" t="s">
        <v>3751</v>
      </c>
      <c r="M158" s="22"/>
      <c r="N158" s="112"/>
      <c r="O158" s="26"/>
      <c r="P158" s="26"/>
      <c r="Q158" s="30"/>
      <c r="R158" s="117"/>
      <c r="S158" s="26"/>
      <c r="T158" s="26"/>
      <c r="U158" s="26"/>
      <c r="V158" s="117"/>
    </row>
    <row r="159" spans="1:22" ht="24">
      <c r="A159" s="34">
        <v>158</v>
      </c>
      <c r="B159" s="22" t="s">
        <v>4524</v>
      </c>
      <c r="C159" s="20">
        <v>2023</v>
      </c>
      <c r="D159" s="94">
        <v>56740000</v>
      </c>
      <c r="E159" s="25"/>
      <c r="F159" s="109">
        <f>D159/1</f>
        <v>56740000</v>
      </c>
      <c r="G159" s="25"/>
      <c r="H159" s="25"/>
      <c r="I159" s="31" t="s">
        <v>98</v>
      </c>
      <c r="J159" s="112"/>
      <c r="K159" s="8" t="s">
        <v>217</v>
      </c>
      <c r="L159" s="8" t="s">
        <v>3756</v>
      </c>
      <c r="M159" s="22"/>
      <c r="N159" s="112"/>
      <c r="O159" s="26"/>
      <c r="P159" s="26"/>
      <c r="Q159" s="30"/>
      <c r="R159" s="117"/>
      <c r="S159" s="26"/>
      <c r="T159" s="26"/>
      <c r="U159" s="26"/>
      <c r="V159" s="117"/>
    </row>
    <row r="160" spans="1:22" ht="36">
      <c r="A160" s="34">
        <v>159</v>
      </c>
      <c r="B160" s="22" t="s">
        <v>4546</v>
      </c>
      <c r="C160" s="20">
        <v>2023</v>
      </c>
      <c r="D160" s="94">
        <v>18200000</v>
      </c>
      <c r="E160" s="22" t="s">
        <v>137</v>
      </c>
      <c r="F160" s="109">
        <f>D160/2</f>
        <v>9100000</v>
      </c>
      <c r="G160" s="97" t="s">
        <v>3486</v>
      </c>
      <c r="H160" s="10" t="s">
        <v>3756</v>
      </c>
      <c r="I160" s="100" t="s">
        <v>95</v>
      </c>
      <c r="J160" s="112">
        <f>F160</f>
        <v>9100000</v>
      </c>
      <c r="K160" s="22" t="s">
        <v>3486</v>
      </c>
      <c r="L160" s="20" t="s">
        <v>3756</v>
      </c>
      <c r="M160" s="22"/>
      <c r="N160" s="112"/>
      <c r="O160" s="26"/>
      <c r="P160" s="26"/>
      <c r="Q160" s="30"/>
      <c r="R160" s="117"/>
      <c r="S160" s="26"/>
      <c r="T160" s="26"/>
      <c r="U160" s="26"/>
      <c r="V160" s="117"/>
    </row>
    <row r="161" spans="1:22" ht="36">
      <c r="A161" s="34">
        <v>160</v>
      </c>
      <c r="B161" s="22" t="s">
        <v>4546</v>
      </c>
      <c r="C161" s="20">
        <v>2023</v>
      </c>
      <c r="D161" s="94">
        <v>16300000</v>
      </c>
      <c r="E161" s="20" t="s">
        <v>39</v>
      </c>
      <c r="F161" s="109">
        <f>D161/3</f>
        <v>5433333.333333333</v>
      </c>
      <c r="G161" s="8" t="s">
        <v>207</v>
      </c>
      <c r="H161" s="10" t="s">
        <v>3756</v>
      </c>
      <c r="I161" s="177" t="s">
        <v>2657</v>
      </c>
      <c r="J161" s="112">
        <f t="shared" ref="J161:J170" si="28">F161</f>
        <v>5433333.333333333</v>
      </c>
      <c r="K161" s="24" t="s">
        <v>2153</v>
      </c>
      <c r="L161" s="25"/>
      <c r="M161" s="8" t="s">
        <v>54</v>
      </c>
      <c r="N161" s="111">
        <f>F161</f>
        <v>5433333.333333333</v>
      </c>
      <c r="O161" s="8" t="s">
        <v>217</v>
      </c>
      <c r="P161" s="26" t="s">
        <v>3756</v>
      </c>
      <c r="Q161" s="30"/>
      <c r="R161" s="117"/>
      <c r="S161" s="26"/>
      <c r="T161" s="26"/>
      <c r="U161" s="26"/>
      <c r="V161" s="117"/>
    </row>
    <row r="162" spans="1:22" ht="36">
      <c r="A162" s="34">
        <v>161</v>
      </c>
      <c r="B162" s="22" t="s">
        <v>4546</v>
      </c>
      <c r="C162" s="20">
        <v>2023</v>
      </c>
      <c r="D162" s="94">
        <v>19000000</v>
      </c>
      <c r="E162" s="8" t="s">
        <v>4123</v>
      </c>
      <c r="F162" s="109">
        <f>D162/2</f>
        <v>9500000</v>
      </c>
      <c r="G162" s="97" t="s">
        <v>311</v>
      </c>
      <c r="H162" s="10" t="s">
        <v>3756</v>
      </c>
      <c r="I162" s="8" t="s">
        <v>136</v>
      </c>
      <c r="J162" s="112">
        <f t="shared" si="28"/>
        <v>9500000</v>
      </c>
      <c r="K162" s="8" t="s">
        <v>256</v>
      </c>
      <c r="L162" s="20" t="s">
        <v>3756</v>
      </c>
      <c r="M162" s="22"/>
      <c r="N162" s="112"/>
      <c r="O162" s="26"/>
      <c r="P162" s="26"/>
      <c r="Q162" s="30"/>
      <c r="R162" s="117"/>
      <c r="S162" s="26"/>
      <c r="T162" s="26"/>
      <c r="U162" s="26"/>
      <c r="V162" s="117"/>
    </row>
    <row r="163" spans="1:22" ht="36">
      <c r="A163" s="34">
        <v>162</v>
      </c>
      <c r="B163" s="22" t="s">
        <v>4546</v>
      </c>
      <c r="C163" s="20">
        <v>2023</v>
      </c>
      <c r="D163" s="94">
        <v>15200000</v>
      </c>
      <c r="E163" s="22" t="s">
        <v>2411</v>
      </c>
      <c r="F163" s="109">
        <f>D163/2</f>
        <v>7600000</v>
      </c>
      <c r="G163" s="97" t="s">
        <v>179</v>
      </c>
      <c r="H163" s="10" t="s">
        <v>3756</v>
      </c>
      <c r="I163" s="8" t="s">
        <v>1063</v>
      </c>
      <c r="J163" s="112">
        <f t="shared" si="28"/>
        <v>7600000</v>
      </c>
      <c r="K163" s="22" t="s">
        <v>217</v>
      </c>
      <c r="L163" s="20" t="s">
        <v>3756</v>
      </c>
      <c r="M163" s="22"/>
      <c r="N163" s="112"/>
      <c r="O163" s="26"/>
      <c r="P163" s="26"/>
      <c r="Q163" s="30"/>
      <c r="R163" s="117"/>
      <c r="S163" s="26"/>
      <c r="T163" s="26"/>
      <c r="U163" s="26"/>
      <c r="V163" s="117"/>
    </row>
    <row r="164" spans="1:22" ht="36">
      <c r="A164" s="34">
        <v>163</v>
      </c>
      <c r="B164" s="22" t="s">
        <v>4546</v>
      </c>
      <c r="C164" s="20">
        <v>2023</v>
      </c>
      <c r="D164" s="94">
        <v>15000000</v>
      </c>
      <c r="E164" s="22" t="s">
        <v>78</v>
      </c>
      <c r="F164" s="109">
        <f>D164/3</f>
        <v>5000000</v>
      </c>
      <c r="G164" s="103" t="s">
        <v>311</v>
      </c>
      <c r="H164" s="10" t="s">
        <v>3756</v>
      </c>
      <c r="I164" s="8" t="s">
        <v>74</v>
      </c>
      <c r="J164" s="112">
        <f t="shared" si="28"/>
        <v>5000000</v>
      </c>
      <c r="K164" s="8" t="s">
        <v>311</v>
      </c>
      <c r="L164" s="20" t="s">
        <v>3756</v>
      </c>
      <c r="M164" s="8" t="s">
        <v>390</v>
      </c>
      <c r="N164" s="112">
        <f>F164</f>
        <v>5000000</v>
      </c>
      <c r="O164" s="26" t="s">
        <v>256</v>
      </c>
      <c r="P164" s="26" t="s">
        <v>3756</v>
      </c>
      <c r="Q164" s="30"/>
      <c r="R164" s="117"/>
      <c r="S164" s="26"/>
      <c r="T164" s="26"/>
      <c r="U164" s="26"/>
      <c r="V164" s="117"/>
    </row>
    <row r="165" spans="1:22" ht="36">
      <c r="A165" s="34">
        <v>164</v>
      </c>
      <c r="B165" s="22" t="s">
        <v>4546</v>
      </c>
      <c r="C165" s="20">
        <v>2023</v>
      </c>
      <c r="D165" s="94">
        <v>16900000</v>
      </c>
      <c r="E165" s="8" t="s">
        <v>95</v>
      </c>
      <c r="F165" s="109">
        <f t="shared" ref="F165:F166" si="29">D165/2</f>
        <v>8450000</v>
      </c>
      <c r="G165" s="97" t="s">
        <v>3486</v>
      </c>
      <c r="H165" s="10" t="s">
        <v>3756</v>
      </c>
      <c r="I165" s="8" t="s">
        <v>137</v>
      </c>
      <c r="J165" s="112">
        <f t="shared" si="28"/>
        <v>8450000</v>
      </c>
      <c r="K165" s="22" t="s">
        <v>3486</v>
      </c>
      <c r="L165" s="20" t="s">
        <v>3756</v>
      </c>
      <c r="M165" s="22"/>
      <c r="N165" s="112"/>
      <c r="O165" s="26"/>
      <c r="P165" s="26"/>
      <c r="Q165" s="30"/>
      <c r="R165" s="117"/>
      <c r="S165" s="26"/>
      <c r="T165" s="26"/>
      <c r="U165" s="26"/>
      <c r="V165" s="117"/>
    </row>
    <row r="166" spans="1:22" ht="36">
      <c r="A166" s="34">
        <v>165</v>
      </c>
      <c r="B166" s="22" t="s">
        <v>4546</v>
      </c>
      <c r="C166" s="20">
        <v>2023</v>
      </c>
      <c r="D166" s="94">
        <v>18500000</v>
      </c>
      <c r="E166" s="20" t="s">
        <v>113</v>
      </c>
      <c r="F166" s="109">
        <f t="shared" si="29"/>
        <v>9250000</v>
      </c>
      <c r="G166" s="97" t="s">
        <v>179</v>
      </c>
      <c r="H166" s="10" t="s">
        <v>3756</v>
      </c>
      <c r="I166" s="177" t="s">
        <v>4582</v>
      </c>
      <c r="J166" s="112">
        <f t="shared" si="28"/>
        <v>9250000</v>
      </c>
      <c r="K166" s="24" t="s">
        <v>4583</v>
      </c>
      <c r="L166" s="25"/>
      <c r="M166" s="22"/>
      <c r="N166" s="112"/>
      <c r="O166" s="26"/>
      <c r="P166" s="26"/>
      <c r="Q166" s="30" t="s">
        <v>4585</v>
      </c>
      <c r="R166" s="117">
        <f>F166</f>
        <v>9250000</v>
      </c>
      <c r="S166" s="26"/>
      <c r="T166" s="26"/>
      <c r="U166" s="26"/>
      <c r="V166" s="117"/>
    </row>
    <row r="167" spans="1:22" ht="36">
      <c r="A167" s="34">
        <v>166</v>
      </c>
      <c r="B167" s="22" t="s">
        <v>4546</v>
      </c>
      <c r="C167" s="20">
        <v>2023</v>
      </c>
      <c r="D167" s="94">
        <v>18300000</v>
      </c>
      <c r="E167" s="8" t="s">
        <v>67</v>
      </c>
      <c r="F167" s="109">
        <f>D167/3</f>
        <v>6100000</v>
      </c>
      <c r="G167" s="97" t="s">
        <v>176</v>
      </c>
      <c r="H167" s="10" t="s">
        <v>3751</v>
      </c>
      <c r="I167" s="100" t="s">
        <v>41</v>
      </c>
      <c r="J167" s="112">
        <f t="shared" si="28"/>
        <v>6100000</v>
      </c>
      <c r="K167" s="22" t="s">
        <v>256</v>
      </c>
      <c r="L167" s="20" t="s">
        <v>3756</v>
      </c>
      <c r="M167" s="100" t="s">
        <v>45</v>
      </c>
      <c r="N167" s="112">
        <f>F167</f>
        <v>6100000</v>
      </c>
      <c r="O167" s="22" t="s">
        <v>256</v>
      </c>
      <c r="P167" s="26" t="s">
        <v>3756</v>
      </c>
      <c r="Q167" s="30"/>
      <c r="R167" s="117"/>
      <c r="S167" s="26"/>
      <c r="T167" s="26"/>
      <c r="U167" s="26"/>
      <c r="V167" s="117"/>
    </row>
    <row r="168" spans="1:22" ht="36">
      <c r="A168" s="34">
        <v>167</v>
      </c>
      <c r="B168" s="22" t="s">
        <v>4546</v>
      </c>
      <c r="C168" s="20">
        <v>2023</v>
      </c>
      <c r="D168" s="94">
        <v>17400000</v>
      </c>
      <c r="E168" s="22" t="s">
        <v>120</v>
      </c>
      <c r="F168" s="109">
        <f>D168/3</f>
        <v>5800000</v>
      </c>
      <c r="G168" s="103" t="s">
        <v>311</v>
      </c>
      <c r="H168" s="10" t="s">
        <v>3756</v>
      </c>
      <c r="I168" s="177" t="s">
        <v>1865</v>
      </c>
      <c r="J168" s="112">
        <f t="shared" si="28"/>
        <v>5800000</v>
      </c>
      <c r="K168" s="24"/>
      <c r="L168" s="25"/>
      <c r="M168" s="125" t="s">
        <v>347</v>
      </c>
      <c r="N168" s="112">
        <f>F168</f>
        <v>5800000</v>
      </c>
      <c r="O168" s="26" t="s">
        <v>217</v>
      </c>
      <c r="P168" s="26" t="s">
        <v>3756</v>
      </c>
      <c r="Q168" s="30"/>
      <c r="R168" s="117"/>
      <c r="S168" s="26"/>
      <c r="T168" s="26"/>
      <c r="U168" s="26"/>
      <c r="V168" s="117"/>
    </row>
    <row r="169" spans="1:22" ht="36">
      <c r="A169" s="34">
        <v>168</v>
      </c>
      <c r="B169" s="32" t="s">
        <v>4546</v>
      </c>
      <c r="C169" s="33">
        <v>2023</v>
      </c>
      <c r="D169" s="95">
        <v>18900000</v>
      </c>
      <c r="E169" s="32" t="s">
        <v>131</v>
      </c>
      <c r="F169" s="109">
        <f>D169/2</f>
        <v>9450000</v>
      </c>
      <c r="G169" s="167" t="s">
        <v>179</v>
      </c>
      <c r="H169" s="10" t="s">
        <v>3756</v>
      </c>
      <c r="I169" s="100" t="s">
        <v>98</v>
      </c>
      <c r="J169" s="112">
        <f t="shared" si="28"/>
        <v>9450000</v>
      </c>
      <c r="K169" s="32" t="s">
        <v>217</v>
      </c>
      <c r="L169" s="33" t="s">
        <v>3756</v>
      </c>
      <c r="M169" s="126"/>
      <c r="N169" s="112"/>
      <c r="O169" s="26"/>
      <c r="P169" s="26"/>
      <c r="Q169" s="31"/>
      <c r="R169" s="118"/>
      <c r="S169" s="35"/>
      <c r="T169" s="35"/>
      <c r="U169" s="35"/>
      <c r="V169" s="118"/>
    </row>
    <row r="170" spans="1:22" ht="24">
      <c r="A170" s="34">
        <v>169</v>
      </c>
      <c r="B170" s="32" t="s">
        <v>4377</v>
      </c>
      <c r="C170" s="33">
        <v>2023</v>
      </c>
      <c r="D170" s="95">
        <v>554749600</v>
      </c>
      <c r="E170" s="28" t="s">
        <v>92</v>
      </c>
      <c r="F170" s="166">
        <f>D170/4</f>
        <v>138687400</v>
      </c>
      <c r="G170" s="167" t="s">
        <v>169</v>
      </c>
      <c r="H170" s="29" t="s">
        <v>3751</v>
      </c>
      <c r="I170" s="32" t="s">
        <v>96</v>
      </c>
      <c r="J170" s="115">
        <f t="shared" si="28"/>
        <v>138687400</v>
      </c>
      <c r="K170" s="32" t="s">
        <v>169</v>
      </c>
      <c r="L170" s="33" t="s">
        <v>3751</v>
      </c>
      <c r="M170" s="168" t="s">
        <v>85</v>
      </c>
      <c r="N170" s="169">
        <f>F170</f>
        <v>138687400</v>
      </c>
      <c r="O170" s="35" t="s">
        <v>176</v>
      </c>
      <c r="P170" s="35" t="s">
        <v>3751</v>
      </c>
      <c r="Q170" s="32" t="s">
        <v>60</v>
      </c>
      <c r="R170" s="115">
        <f>F170</f>
        <v>138687400</v>
      </c>
      <c r="S170" s="35" t="s">
        <v>176</v>
      </c>
      <c r="T170" s="35" t="s">
        <v>3751</v>
      </c>
      <c r="U170" s="35"/>
      <c r="V170" s="118"/>
    </row>
    <row r="171" spans="1:22" ht="24">
      <c r="A171" s="34">
        <v>170</v>
      </c>
      <c r="B171" s="22" t="s">
        <v>91</v>
      </c>
      <c r="C171" s="33">
        <v>2023</v>
      </c>
      <c r="D171" s="94">
        <v>17000000</v>
      </c>
      <c r="E171" s="8" t="s">
        <v>4123</v>
      </c>
      <c r="F171" s="166"/>
      <c r="G171" s="20" t="s">
        <v>311</v>
      </c>
      <c r="H171" s="10" t="s">
        <v>3756</v>
      </c>
      <c r="I171" s="22"/>
      <c r="J171" s="112"/>
      <c r="K171" s="22"/>
      <c r="L171" s="20"/>
      <c r="M171" s="22"/>
      <c r="N171" s="112"/>
      <c r="O171" s="26"/>
      <c r="P171" s="26"/>
      <c r="Q171" s="30"/>
      <c r="R171" s="117"/>
      <c r="S171" s="26"/>
      <c r="T171" s="26"/>
      <c r="U171" s="26"/>
      <c r="V171" s="117"/>
    </row>
    <row r="172" spans="1:22" ht="24">
      <c r="A172" s="34">
        <v>171</v>
      </c>
      <c r="B172" s="22" t="s">
        <v>91</v>
      </c>
      <c r="C172" s="33">
        <v>2023</v>
      </c>
      <c r="D172" s="94">
        <v>17000000</v>
      </c>
      <c r="E172" s="8" t="s">
        <v>15</v>
      </c>
      <c r="F172" s="166">
        <f>D172/3</f>
        <v>5666666.666666667</v>
      </c>
      <c r="G172" s="20" t="s">
        <v>269</v>
      </c>
      <c r="H172" s="20" t="s">
        <v>3751</v>
      </c>
      <c r="I172" s="8" t="s">
        <v>131</v>
      </c>
      <c r="J172" s="112">
        <f>F172</f>
        <v>5666666.666666667</v>
      </c>
      <c r="K172" s="32" t="s">
        <v>179</v>
      </c>
      <c r="L172" s="33" t="s">
        <v>3756</v>
      </c>
      <c r="M172" s="168" t="s">
        <v>85</v>
      </c>
      <c r="N172" s="112">
        <f>J172</f>
        <v>5666666.666666667</v>
      </c>
      <c r="O172" s="35" t="s">
        <v>176</v>
      </c>
      <c r="P172" s="35" t="s">
        <v>3751</v>
      </c>
      <c r="Q172" s="30"/>
      <c r="R172" s="117"/>
      <c r="S172" s="26"/>
      <c r="T172" s="26"/>
      <c r="U172" s="26"/>
      <c r="V172" s="117"/>
    </row>
    <row r="173" spans="1:22" ht="24">
      <c r="A173" s="34">
        <v>172</v>
      </c>
      <c r="B173" s="22" t="s">
        <v>91</v>
      </c>
      <c r="C173" s="33">
        <v>2023</v>
      </c>
      <c r="D173" s="94">
        <v>17000000</v>
      </c>
      <c r="E173" s="32" t="s">
        <v>96</v>
      </c>
      <c r="F173" s="166">
        <f>D173/3</f>
        <v>5666666.666666667</v>
      </c>
      <c r="G173" s="22" t="s">
        <v>169</v>
      </c>
      <c r="H173" s="20" t="s">
        <v>3751</v>
      </c>
      <c r="I173" s="8" t="s">
        <v>25</v>
      </c>
      <c r="J173" s="112">
        <f>F173</f>
        <v>5666666.666666667</v>
      </c>
      <c r="K173" s="8" t="s">
        <v>4490</v>
      </c>
      <c r="L173" s="8" t="s">
        <v>3756</v>
      </c>
      <c r="M173" s="8" t="s">
        <v>21</v>
      </c>
      <c r="N173" s="112">
        <f>F173</f>
        <v>5666666.666666667</v>
      </c>
      <c r="O173" s="32" t="s">
        <v>169</v>
      </c>
      <c r="P173" s="33" t="s">
        <v>3751</v>
      </c>
      <c r="Q173" s="30"/>
      <c r="R173" s="117"/>
      <c r="S173" s="26"/>
      <c r="T173" s="26"/>
      <c r="U173" s="26"/>
      <c r="V173" s="117"/>
    </row>
    <row r="174" spans="1:22" ht="24">
      <c r="A174" s="34">
        <v>173</v>
      </c>
      <c r="B174" s="22" t="s">
        <v>38</v>
      </c>
      <c r="C174" s="33">
        <v>2023</v>
      </c>
      <c r="D174" s="94">
        <v>6490000</v>
      </c>
      <c r="E174" s="20" t="s">
        <v>59</v>
      </c>
      <c r="F174" s="166">
        <f>D174/2</f>
        <v>3245000</v>
      </c>
      <c r="G174" s="22" t="s">
        <v>311</v>
      </c>
      <c r="H174" s="20" t="s">
        <v>3756</v>
      </c>
      <c r="I174" s="22" t="s">
        <v>120</v>
      </c>
      <c r="J174" s="112">
        <f>F174</f>
        <v>3245000</v>
      </c>
      <c r="K174" s="22" t="s">
        <v>311</v>
      </c>
      <c r="L174" s="20" t="s">
        <v>3756</v>
      </c>
      <c r="M174" s="22"/>
      <c r="N174" s="112"/>
      <c r="O174" s="26"/>
      <c r="P174" s="26"/>
      <c r="Q174" s="30"/>
      <c r="R174" s="117"/>
      <c r="S174" s="26"/>
      <c r="T174" s="26"/>
      <c r="U174" s="26"/>
      <c r="V174" s="117"/>
    </row>
    <row r="175" spans="1:22" ht="24">
      <c r="A175" s="34">
        <v>174</v>
      </c>
      <c r="B175" s="22" t="s">
        <v>38</v>
      </c>
      <c r="C175" s="33">
        <v>2023</v>
      </c>
      <c r="D175" s="94">
        <v>5470000</v>
      </c>
      <c r="E175" s="22" t="s">
        <v>50</v>
      </c>
      <c r="F175" s="166">
        <f>D175/3</f>
        <v>1823333.3333333333</v>
      </c>
      <c r="G175" s="22" t="s">
        <v>269</v>
      </c>
      <c r="H175" s="20" t="s">
        <v>3751</v>
      </c>
      <c r="I175" s="22" t="s">
        <v>51</v>
      </c>
      <c r="J175" s="112">
        <f>F175</f>
        <v>1823333.3333333333</v>
      </c>
      <c r="K175" s="22" t="s">
        <v>269</v>
      </c>
      <c r="L175" s="22" t="s">
        <v>3751</v>
      </c>
      <c r="M175" s="8" t="s">
        <v>136</v>
      </c>
      <c r="N175" s="112">
        <f>F175</f>
        <v>1823333.3333333333</v>
      </c>
      <c r="O175" s="22" t="s">
        <v>256</v>
      </c>
      <c r="P175" s="22" t="s">
        <v>3756</v>
      </c>
      <c r="Q175" s="44"/>
      <c r="R175" s="122"/>
      <c r="S175" s="27"/>
      <c r="T175" s="27"/>
      <c r="U175" s="27"/>
      <c r="V175" s="122"/>
    </row>
    <row r="176" spans="1:22" ht="24">
      <c r="A176" s="34">
        <v>175</v>
      </c>
      <c r="B176" s="22" t="s">
        <v>38</v>
      </c>
      <c r="C176" s="33">
        <v>2023</v>
      </c>
      <c r="D176" s="94">
        <v>6995000</v>
      </c>
      <c r="E176" s="20" t="s">
        <v>39</v>
      </c>
      <c r="F176" s="166">
        <f>D176/2</f>
        <v>3497500</v>
      </c>
      <c r="G176" s="22" t="s">
        <v>207</v>
      </c>
      <c r="H176" s="20" t="s">
        <v>3756</v>
      </c>
      <c r="I176" s="8" t="s">
        <v>35</v>
      </c>
      <c r="J176" s="112">
        <f>F176</f>
        <v>3497500</v>
      </c>
      <c r="K176" s="22" t="s">
        <v>217</v>
      </c>
      <c r="L176" s="22" t="s">
        <v>3756</v>
      </c>
      <c r="M176" s="101" t="s">
        <v>612</v>
      </c>
      <c r="N176" s="112"/>
      <c r="O176" s="176"/>
      <c r="P176" s="176"/>
      <c r="Q176" s="44"/>
      <c r="R176" s="122"/>
      <c r="S176" s="27"/>
      <c r="T176" s="27"/>
      <c r="U176" s="27"/>
      <c r="V176" s="122"/>
    </row>
    <row r="177" spans="1:22" ht="24">
      <c r="A177" s="34">
        <v>176</v>
      </c>
      <c r="B177" s="22" t="s">
        <v>38</v>
      </c>
      <c r="C177" s="33">
        <v>2023</v>
      </c>
      <c r="D177" s="94">
        <v>5000000</v>
      </c>
      <c r="E177" s="22" t="s">
        <v>62</v>
      </c>
      <c r="F177" s="166">
        <f>D177/3</f>
        <v>1666666.6666666667</v>
      </c>
      <c r="G177" s="22" t="s">
        <v>217</v>
      </c>
      <c r="H177" s="20" t="s">
        <v>3756</v>
      </c>
      <c r="I177" s="8" t="s">
        <v>35</v>
      </c>
      <c r="J177" s="112">
        <f>D177/3</f>
        <v>1666666.6666666667</v>
      </c>
      <c r="K177" s="22" t="s">
        <v>217</v>
      </c>
      <c r="L177" s="22" t="s">
        <v>3756</v>
      </c>
      <c r="M177" s="22" t="s">
        <v>344</v>
      </c>
      <c r="N177" s="112">
        <f>D177/3</f>
        <v>1666666.6666666667</v>
      </c>
      <c r="O177" s="22" t="s">
        <v>217</v>
      </c>
      <c r="P177" s="22" t="s">
        <v>3756</v>
      </c>
      <c r="Q177" s="44"/>
      <c r="R177" s="122"/>
      <c r="S177" s="27"/>
      <c r="T177" s="27"/>
      <c r="U177" s="27"/>
      <c r="V177" s="122"/>
    </row>
    <row r="178" spans="1:22" ht="24">
      <c r="A178" s="34">
        <v>177</v>
      </c>
      <c r="B178" s="22" t="s">
        <v>38</v>
      </c>
      <c r="C178" s="33">
        <v>2023</v>
      </c>
      <c r="D178" s="94">
        <v>6000000</v>
      </c>
      <c r="E178" s="8" t="s">
        <v>40</v>
      </c>
      <c r="F178" s="166">
        <f>D178/3</f>
        <v>2000000</v>
      </c>
      <c r="G178" s="22" t="s">
        <v>217</v>
      </c>
      <c r="H178" s="22" t="s">
        <v>3756</v>
      </c>
      <c r="I178" s="8" t="s">
        <v>44</v>
      </c>
      <c r="J178" s="112">
        <f>D178/3</f>
        <v>2000000</v>
      </c>
      <c r="K178" s="22" t="s">
        <v>217</v>
      </c>
      <c r="L178" s="22" t="s">
        <v>3756</v>
      </c>
      <c r="M178" s="22" t="s">
        <v>344</v>
      </c>
      <c r="N178" s="112">
        <f>D178/3</f>
        <v>2000000</v>
      </c>
      <c r="O178" s="22" t="s">
        <v>217</v>
      </c>
      <c r="P178" s="22" t="s">
        <v>3756</v>
      </c>
      <c r="Q178" s="44"/>
      <c r="R178" s="122"/>
      <c r="S178" s="27"/>
      <c r="T178" s="27"/>
      <c r="U178" s="27"/>
      <c r="V178" s="122"/>
    </row>
    <row r="179" spans="1:22" ht="24">
      <c r="A179" s="34">
        <v>178</v>
      </c>
      <c r="B179" s="22" t="s">
        <v>38</v>
      </c>
      <c r="C179" s="33">
        <v>2023</v>
      </c>
      <c r="D179" s="94">
        <v>7000000</v>
      </c>
      <c r="E179" s="22" t="s">
        <v>42</v>
      </c>
      <c r="F179" s="166">
        <f>D179/3</f>
        <v>2333333.3333333335</v>
      </c>
      <c r="G179" s="22" t="s">
        <v>217</v>
      </c>
      <c r="H179" s="22" t="s">
        <v>3756</v>
      </c>
      <c r="I179" s="20" t="s">
        <v>46</v>
      </c>
      <c r="J179" s="112">
        <f>D179/3</f>
        <v>2333333.3333333335</v>
      </c>
      <c r="K179" s="22" t="s">
        <v>217</v>
      </c>
      <c r="L179" s="22" t="s">
        <v>3756</v>
      </c>
      <c r="M179" s="8" t="s">
        <v>347</v>
      </c>
      <c r="N179" s="112">
        <f>D179/3</f>
        <v>2333333.3333333335</v>
      </c>
      <c r="O179" s="22" t="s">
        <v>217</v>
      </c>
      <c r="P179" s="22" t="s">
        <v>3756</v>
      </c>
      <c r="Q179" s="44"/>
      <c r="R179" s="122"/>
      <c r="S179" s="27"/>
      <c r="T179" s="27"/>
      <c r="U179" s="27"/>
      <c r="V179" s="122"/>
    </row>
    <row r="180" spans="1:22" ht="24">
      <c r="A180" s="34">
        <v>179</v>
      </c>
      <c r="B180" s="22" t="s">
        <v>84</v>
      </c>
      <c r="C180" s="33">
        <v>2023</v>
      </c>
      <c r="D180" s="94">
        <v>25000000</v>
      </c>
      <c r="E180" s="22" t="s">
        <v>19</v>
      </c>
      <c r="F180" s="166">
        <f>D180/3</f>
        <v>8333333.333333333</v>
      </c>
      <c r="G180" s="22" t="s">
        <v>176</v>
      </c>
      <c r="H180" s="22" t="s">
        <v>3751</v>
      </c>
      <c r="I180" s="30" t="s">
        <v>17</v>
      </c>
      <c r="J180" s="112">
        <f t="shared" ref="J180" si="30">F180</f>
        <v>8333333.333333333</v>
      </c>
      <c r="K180" s="8" t="s">
        <v>3945</v>
      </c>
      <c r="L180" s="20" t="s">
        <v>3751</v>
      </c>
      <c r="M180" s="100" t="s">
        <v>335</v>
      </c>
      <c r="N180" s="112">
        <f>F180</f>
        <v>8333333.333333333</v>
      </c>
      <c r="O180" s="22" t="str">
        <f>G180</f>
        <v>Teknik Elektro</v>
      </c>
      <c r="P180" s="22" t="str">
        <f>H180</f>
        <v>FTEIC</v>
      </c>
      <c r="Q180" s="30"/>
      <c r="R180" s="117"/>
      <c r="S180" s="26"/>
      <c r="T180" s="26"/>
      <c r="U180" s="26"/>
      <c r="V180" s="117"/>
    </row>
    <row r="181" spans="1:22" ht="24">
      <c r="A181" s="34">
        <v>180</v>
      </c>
      <c r="B181" s="32" t="s">
        <v>84</v>
      </c>
      <c r="C181" s="33">
        <v>2023</v>
      </c>
      <c r="D181" s="95">
        <v>25000000</v>
      </c>
      <c r="E181" s="28" t="s">
        <v>85</v>
      </c>
      <c r="F181" s="112">
        <f>D181/2</f>
        <v>12500000</v>
      </c>
      <c r="G181" s="22" t="s">
        <v>176</v>
      </c>
      <c r="H181" s="22" t="s">
        <v>3751</v>
      </c>
      <c r="I181" s="8" t="s">
        <v>47</v>
      </c>
      <c r="J181" s="112">
        <f>D181/2</f>
        <v>12500000</v>
      </c>
      <c r="K181" s="8" t="s">
        <v>197</v>
      </c>
      <c r="L181" s="10" t="s">
        <v>3756</v>
      </c>
      <c r="M181" s="173"/>
      <c r="N181" s="172"/>
      <c r="O181" s="22"/>
      <c r="P181" s="22"/>
      <c r="Q181" s="198"/>
      <c r="R181" s="174"/>
      <c r="S181" s="171"/>
      <c r="T181" s="171"/>
      <c r="U181" s="171"/>
      <c r="V181" s="174"/>
    </row>
    <row r="182" spans="1:22" ht="36">
      <c r="A182" s="34">
        <v>181</v>
      </c>
      <c r="B182" s="32" t="s">
        <v>86</v>
      </c>
      <c r="C182" s="33">
        <v>2023</v>
      </c>
      <c r="D182" s="95">
        <v>40000000</v>
      </c>
      <c r="E182" s="28" t="s">
        <v>87</v>
      </c>
      <c r="F182" s="112">
        <f>D182/3</f>
        <v>13333333.333333334</v>
      </c>
      <c r="G182" s="32" t="s">
        <v>4678</v>
      </c>
      <c r="H182" s="32" t="s">
        <v>3751</v>
      </c>
      <c r="I182" s="8" t="s">
        <v>109</v>
      </c>
      <c r="J182" s="112">
        <f>D182/3</f>
        <v>13333333.333333334</v>
      </c>
      <c r="K182" s="8" t="s">
        <v>4678</v>
      </c>
      <c r="L182" s="10" t="s">
        <v>3751</v>
      </c>
      <c r="M182" s="8" t="s">
        <v>30</v>
      </c>
      <c r="N182" s="112">
        <f>D182/3</f>
        <v>13333333.333333334</v>
      </c>
      <c r="O182" s="22" t="s">
        <v>4678</v>
      </c>
      <c r="P182" s="22" t="s">
        <v>3751</v>
      </c>
      <c r="Q182" s="198"/>
      <c r="R182" s="174"/>
      <c r="S182" s="171"/>
      <c r="T182" s="171"/>
      <c r="U182" s="171"/>
      <c r="V182" s="174"/>
    </row>
    <row r="183" spans="1:22" ht="24">
      <c r="A183" s="34">
        <v>182</v>
      </c>
      <c r="B183" s="22" t="s">
        <v>4686</v>
      </c>
      <c r="C183" s="20">
        <v>2023</v>
      </c>
      <c r="D183" s="94">
        <v>12120000</v>
      </c>
      <c r="E183" s="22"/>
      <c r="F183" s="112"/>
      <c r="G183" s="22"/>
      <c r="H183" s="22"/>
      <c r="I183" s="30"/>
      <c r="J183" s="170"/>
      <c r="K183" s="165"/>
      <c r="L183" s="43"/>
      <c r="M183" s="165"/>
      <c r="N183" s="170"/>
      <c r="O183" s="22"/>
      <c r="P183" s="22"/>
      <c r="Q183" s="44"/>
      <c r="R183" s="122"/>
      <c r="S183" s="27"/>
      <c r="T183" s="27"/>
      <c r="U183" s="27"/>
      <c r="V183" s="122"/>
    </row>
    <row r="184" spans="1:22">
      <c r="A184" s="34">
        <v>183</v>
      </c>
      <c r="B184" s="22" t="s">
        <v>4692</v>
      </c>
      <c r="C184" s="20">
        <v>2023</v>
      </c>
      <c r="D184" s="94"/>
      <c r="E184" s="22"/>
      <c r="F184" s="112"/>
      <c r="G184" s="22"/>
      <c r="H184" s="22"/>
      <c r="I184" s="30"/>
      <c r="J184" s="170"/>
      <c r="K184" s="165"/>
      <c r="L184" s="43"/>
      <c r="M184" s="165"/>
      <c r="N184" s="170"/>
      <c r="O184" s="22"/>
      <c r="P184" s="22"/>
      <c r="Q184" s="44"/>
      <c r="R184" s="122"/>
      <c r="S184" s="27"/>
      <c r="T184" s="27"/>
      <c r="U184" s="27"/>
      <c r="V184" s="12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2"/>
  <dimension ref="A1:C79"/>
  <sheetViews>
    <sheetView workbookViewId="0">
      <selection activeCell="A6" sqref="A6"/>
    </sheetView>
  </sheetViews>
  <sheetFormatPr defaultRowHeight="14.4"/>
  <cols>
    <col min="1" max="1" width="34.109375" bestFit="1" customWidth="1"/>
    <col min="2" max="2" width="16.33203125" bestFit="1" customWidth="1"/>
    <col min="3" max="5" width="11.33203125" bestFit="1" customWidth="1"/>
    <col min="6" max="6" width="24.44140625" bestFit="1" customWidth="1"/>
    <col min="7" max="8" width="28" bestFit="1" customWidth="1"/>
  </cols>
  <sheetData>
    <row r="1" spans="1:3">
      <c r="A1" s="86" t="s">
        <v>507</v>
      </c>
      <c r="B1" t="s">
        <v>1</v>
      </c>
    </row>
    <row r="3" spans="1:3">
      <c r="A3" s="86" t="s">
        <v>7437</v>
      </c>
      <c r="B3" s="86" t="s">
        <v>7438</v>
      </c>
    </row>
    <row r="4" spans="1:3">
      <c r="A4" s="86" t="s">
        <v>7439</v>
      </c>
      <c r="B4">
        <v>3288450</v>
      </c>
      <c r="C4" t="s">
        <v>7</v>
      </c>
    </row>
    <row r="5" spans="1:3">
      <c r="A5" s="206" t="s">
        <v>4867</v>
      </c>
      <c r="B5">
        <v>3288450</v>
      </c>
      <c r="C5">
        <v>3288450</v>
      </c>
    </row>
    <row r="6" spans="1:3">
      <c r="A6" s="551" t="s">
        <v>39</v>
      </c>
      <c r="B6">
        <v>3288450</v>
      </c>
      <c r="C6">
        <v>3288450</v>
      </c>
    </row>
    <row r="7" spans="1:3">
      <c r="A7" s="552" t="s">
        <v>217</v>
      </c>
      <c r="B7">
        <v>3288450</v>
      </c>
      <c r="C7">
        <v>3288450</v>
      </c>
    </row>
    <row r="8" spans="1:3">
      <c r="A8" s="553" t="s">
        <v>4868</v>
      </c>
      <c r="B8">
        <v>3288450</v>
      </c>
      <c r="C8">
        <v>3288450</v>
      </c>
    </row>
    <row r="9" spans="1:3">
      <c r="A9" s="206" t="s">
        <v>7</v>
      </c>
      <c r="B9">
        <v>3288450</v>
      </c>
      <c r="C9">
        <v>3288450</v>
      </c>
    </row>
    <row r="62" spans="1:3">
      <c r="A62" s="1029"/>
      <c r="B62" s="1030"/>
      <c r="C62" s="1031"/>
    </row>
    <row r="63" spans="1:3">
      <c r="A63" s="1032"/>
      <c r="B63" s="550"/>
      <c r="C63" s="1033"/>
    </row>
    <row r="64" spans="1:3">
      <c r="A64" s="1032"/>
      <c r="B64" s="550"/>
      <c r="C64" s="1033"/>
    </row>
    <row r="65" spans="1:3">
      <c r="A65" s="1032"/>
      <c r="B65" s="550"/>
      <c r="C65" s="1033"/>
    </row>
    <row r="66" spans="1:3">
      <c r="A66" s="1032"/>
      <c r="B66" s="550"/>
      <c r="C66" s="1033"/>
    </row>
    <row r="67" spans="1:3">
      <c r="A67" s="1032"/>
      <c r="B67" s="550"/>
      <c r="C67" s="1033"/>
    </row>
    <row r="68" spans="1:3">
      <c r="A68" s="1032"/>
      <c r="B68" s="550"/>
      <c r="C68" s="1033"/>
    </row>
    <row r="69" spans="1:3">
      <c r="A69" s="1032"/>
      <c r="B69" s="550"/>
      <c r="C69" s="1033"/>
    </row>
    <row r="70" spans="1:3">
      <c r="A70" s="1032"/>
      <c r="B70" s="550"/>
      <c r="C70" s="1033"/>
    </row>
    <row r="71" spans="1:3">
      <c r="A71" s="1032"/>
      <c r="B71" s="550"/>
      <c r="C71" s="1033"/>
    </row>
    <row r="72" spans="1:3">
      <c r="A72" s="1032"/>
      <c r="B72" s="550"/>
      <c r="C72" s="1033"/>
    </row>
    <row r="73" spans="1:3">
      <c r="A73" s="1032"/>
      <c r="B73" s="550"/>
      <c r="C73" s="1033"/>
    </row>
    <row r="74" spans="1:3">
      <c r="A74" s="1032"/>
      <c r="B74" s="550"/>
      <c r="C74" s="1033"/>
    </row>
    <row r="75" spans="1:3">
      <c r="A75" s="1032"/>
      <c r="B75" s="550"/>
      <c r="C75" s="1033"/>
    </row>
    <row r="76" spans="1:3">
      <c r="A76" s="1032"/>
      <c r="B76" s="550"/>
      <c r="C76" s="1033"/>
    </row>
    <row r="77" spans="1:3">
      <c r="A77" s="1032"/>
      <c r="B77" s="550"/>
      <c r="C77" s="1033"/>
    </row>
    <row r="78" spans="1:3">
      <c r="A78" s="1032"/>
      <c r="B78" s="550"/>
      <c r="C78" s="1033"/>
    </row>
    <row r="79" spans="1:3">
      <c r="A79" s="1034"/>
      <c r="B79" s="1035"/>
      <c r="C79" s="1036"/>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0522-EBAB-4B08-AE51-536227B2D42A}">
  <dimension ref="A1:AU4"/>
  <sheetViews>
    <sheetView workbookViewId="0"/>
  </sheetViews>
  <sheetFormatPr defaultRowHeight="14.4"/>
  <cols>
    <col min="2" max="2" width="21.109375" bestFit="1" customWidth="1"/>
    <col min="3" max="3" width="16.109375" bestFit="1" customWidth="1"/>
    <col min="4" max="4" width="20.33203125" bestFit="1" customWidth="1"/>
    <col min="5" max="5" width="104.44140625" bestFit="1" customWidth="1"/>
    <col min="6" max="6" width="18" bestFit="1" customWidth="1"/>
    <col min="7" max="7" width="14.33203125" bestFit="1" customWidth="1"/>
    <col min="8" max="8" width="11" bestFit="1" customWidth="1"/>
    <col min="9" max="9" width="13.109375" bestFit="1" customWidth="1"/>
    <col min="10" max="10" width="23.88671875" bestFit="1" customWidth="1"/>
    <col min="11" max="11" width="17.88671875" bestFit="1" customWidth="1"/>
    <col min="12" max="12" width="13.109375" bestFit="1" customWidth="1"/>
    <col min="13" max="13" width="16.88671875" bestFit="1" customWidth="1"/>
    <col min="14" max="14" width="33.6640625" bestFit="1" customWidth="1"/>
    <col min="15" max="15" width="21.6640625" bestFit="1" customWidth="1"/>
    <col min="17" max="17" width="15.44140625" bestFit="1" customWidth="1"/>
    <col min="18" max="18" width="18.109375" bestFit="1" customWidth="1"/>
    <col min="19" max="19" width="10" bestFit="1" customWidth="1"/>
    <col min="20" max="20" width="12.109375" bestFit="1" customWidth="1"/>
    <col min="21" max="21" width="18.109375" bestFit="1" customWidth="1"/>
    <col min="23" max="23" width="12.109375" bestFit="1" customWidth="1"/>
    <col min="24" max="24" width="18.109375" bestFit="1" customWidth="1"/>
    <col min="26" max="26" width="12.109375" bestFit="1" customWidth="1"/>
    <col min="27" max="27" width="18.109375" bestFit="1" customWidth="1"/>
    <col min="29" max="29" width="12.109375" bestFit="1" customWidth="1"/>
    <col min="30" max="30" width="9.88671875" bestFit="1" customWidth="1"/>
    <col min="32" max="32" width="12.109375" bestFit="1" customWidth="1"/>
    <col min="33" max="33" width="18.109375" bestFit="1" customWidth="1"/>
    <col min="35" max="35" width="12.109375" bestFit="1" customWidth="1"/>
    <col min="36" max="36" width="18.109375" bestFit="1" customWidth="1"/>
    <col min="38" max="38" width="12.109375" bestFit="1" customWidth="1"/>
    <col min="39" max="39" width="18.109375" bestFit="1" customWidth="1"/>
    <col min="41" max="41" width="12.109375" bestFit="1" customWidth="1"/>
    <col min="42" max="42" width="18.109375" bestFit="1" customWidth="1"/>
    <col min="44" max="44" width="19" bestFit="1" customWidth="1"/>
    <col min="45" max="45" width="17.33203125" bestFit="1" customWidth="1"/>
    <col min="46" max="46" width="10" bestFit="1" customWidth="1"/>
  </cols>
  <sheetData>
    <row r="1" spans="1:47">
      <c r="A1" s="1309" t="s">
        <v>7440</v>
      </c>
    </row>
    <row r="3" spans="1:47">
      <c r="A3" t="s">
        <v>153</v>
      </c>
      <c r="B3" t="s">
        <v>3435</v>
      </c>
      <c r="C3" t="s">
        <v>3436</v>
      </c>
      <c r="D3" t="s">
        <v>3437</v>
      </c>
      <c r="E3" t="s">
        <v>3438</v>
      </c>
      <c r="F3" t="s">
        <v>3440</v>
      </c>
      <c r="G3" t="s">
        <v>3441</v>
      </c>
      <c r="H3" t="s">
        <v>7441</v>
      </c>
      <c r="I3" t="s">
        <v>528</v>
      </c>
      <c r="J3" t="s">
        <v>3442</v>
      </c>
      <c r="K3" t="s">
        <v>3443</v>
      </c>
      <c r="L3" t="s">
        <v>3444</v>
      </c>
      <c r="M3" t="s">
        <v>3445</v>
      </c>
      <c r="N3" t="s">
        <v>3446</v>
      </c>
      <c r="O3" t="s">
        <v>3447</v>
      </c>
      <c r="P3" t="s">
        <v>3361</v>
      </c>
      <c r="Q3" t="s">
        <v>3448</v>
      </c>
      <c r="R3" t="s">
        <v>3449</v>
      </c>
      <c r="S3" t="s">
        <v>5352</v>
      </c>
      <c r="T3" t="s">
        <v>3451</v>
      </c>
      <c r="U3" t="s">
        <v>3452</v>
      </c>
      <c r="V3" t="s">
        <v>530</v>
      </c>
      <c r="W3" t="s">
        <v>3454</v>
      </c>
      <c r="X3" t="s">
        <v>3455</v>
      </c>
      <c r="Y3" t="s">
        <v>3363</v>
      </c>
      <c r="Z3" t="s">
        <v>3457</v>
      </c>
      <c r="AA3" t="s">
        <v>3458</v>
      </c>
      <c r="AB3" t="s">
        <v>3364</v>
      </c>
      <c r="AC3" t="s">
        <v>3459</v>
      </c>
      <c r="AD3" t="s">
        <v>3362</v>
      </c>
      <c r="AE3" t="s">
        <v>3365</v>
      </c>
      <c r="AF3" t="s">
        <v>3460</v>
      </c>
      <c r="AG3" t="s">
        <v>3461</v>
      </c>
      <c r="AH3" t="s">
        <v>535</v>
      </c>
      <c r="AI3" t="s">
        <v>3462</v>
      </c>
      <c r="AJ3" t="s">
        <v>3463</v>
      </c>
      <c r="AK3" t="s">
        <v>6084</v>
      </c>
      <c r="AL3" t="s">
        <v>3464</v>
      </c>
      <c r="AM3" t="s">
        <v>3465</v>
      </c>
      <c r="AN3" t="s">
        <v>5348</v>
      </c>
      <c r="AO3" t="s">
        <v>3466</v>
      </c>
      <c r="AP3" t="s">
        <v>3467</v>
      </c>
      <c r="AQ3" t="s">
        <v>6085</v>
      </c>
      <c r="AR3" t="s">
        <v>3468</v>
      </c>
      <c r="AS3" t="s">
        <v>7442</v>
      </c>
      <c r="AT3" t="s">
        <v>540</v>
      </c>
      <c r="AU3" t="s">
        <v>3469</v>
      </c>
    </row>
    <row r="4" spans="1:47">
      <c r="A4">
        <v>120</v>
      </c>
      <c r="B4" t="s">
        <v>3509</v>
      </c>
      <c r="C4" t="s">
        <v>7443</v>
      </c>
      <c r="D4">
        <v>2024</v>
      </c>
      <c r="E4" t="s">
        <v>3504</v>
      </c>
      <c r="F4" t="s">
        <v>853</v>
      </c>
      <c r="G4" t="s">
        <v>19</v>
      </c>
      <c r="H4" t="s">
        <v>3476</v>
      </c>
      <c r="I4" t="s">
        <v>176</v>
      </c>
      <c r="J4" t="s">
        <v>3510</v>
      </c>
      <c r="K4" s="1311">
        <v>45309</v>
      </c>
      <c r="L4" t="s">
        <v>1230</v>
      </c>
      <c r="M4" t="s">
        <v>1230</v>
      </c>
      <c r="N4" t="s">
        <v>3511</v>
      </c>
      <c r="O4" t="s">
        <v>35</v>
      </c>
      <c r="P4" t="s">
        <v>3476</v>
      </c>
      <c r="Q4" t="s">
        <v>217</v>
      </c>
      <c r="AS4" t="s">
        <v>3512</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5FE7-6F3F-4F94-A312-760320CF94B9}">
  <dimension ref="A1:AU4"/>
  <sheetViews>
    <sheetView workbookViewId="0"/>
  </sheetViews>
  <sheetFormatPr defaultRowHeight="14.4"/>
  <cols>
    <col min="2" max="2" width="21.109375" bestFit="1" customWidth="1"/>
    <col min="3" max="3" width="16.109375" bestFit="1" customWidth="1"/>
    <col min="4" max="4" width="20.33203125" bestFit="1" customWidth="1"/>
    <col min="5" max="5" width="29.6640625" bestFit="1" customWidth="1"/>
    <col min="6" max="6" width="34.6640625" bestFit="1" customWidth="1"/>
    <col min="7" max="7" width="17.88671875" bestFit="1" customWidth="1"/>
    <col min="8" max="8" width="11" bestFit="1" customWidth="1"/>
    <col min="9" max="9" width="18" bestFit="1" customWidth="1"/>
    <col min="10" max="10" width="23.88671875" bestFit="1" customWidth="1"/>
    <col min="11" max="11" width="17.88671875" bestFit="1" customWidth="1"/>
    <col min="12" max="12" width="13.109375" bestFit="1" customWidth="1"/>
    <col min="13" max="13" width="16.88671875" bestFit="1" customWidth="1"/>
    <col min="14" max="14" width="18.6640625" bestFit="1" customWidth="1"/>
    <col min="15" max="15" width="21.6640625" bestFit="1" customWidth="1"/>
    <col min="16" max="16" width="15.6640625" bestFit="1" customWidth="1"/>
    <col min="17" max="18" width="18.109375" bestFit="1" customWidth="1"/>
    <col min="19" max="19" width="15.6640625" bestFit="1" customWidth="1"/>
    <col min="20" max="20" width="18.88671875" bestFit="1" customWidth="1"/>
    <col min="21" max="21" width="18.109375" bestFit="1" customWidth="1"/>
    <col min="22" max="22" width="13.6640625" bestFit="1" customWidth="1"/>
    <col min="23" max="23" width="12.109375" bestFit="1" customWidth="1"/>
    <col min="24" max="24" width="18.109375" bestFit="1" customWidth="1"/>
    <col min="26" max="26" width="12.109375" bestFit="1" customWidth="1"/>
    <col min="27" max="27" width="18.109375" bestFit="1" customWidth="1"/>
    <col min="29" max="29" width="12.109375" bestFit="1" customWidth="1"/>
    <col min="30" max="30" width="9.88671875" bestFit="1" customWidth="1"/>
    <col min="32" max="32" width="12.109375" bestFit="1" customWidth="1"/>
    <col min="33" max="33" width="18.109375" bestFit="1" customWidth="1"/>
    <col min="35" max="35" width="12.109375" bestFit="1" customWidth="1"/>
    <col min="36" max="36" width="18.109375" bestFit="1" customWidth="1"/>
    <col min="38" max="38" width="12.109375" bestFit="1" customWidth="1"/>
    <col min="39" max="39" width="18.109375" bestFit="1" customWidth="1"/>
    <col min="41" max="41" width="12.109375" bestFit="1" customWidth="1"/>
    <col min="42" max="42" width="18.109375" bestFit="1" customWidth="1"/>
    <col min="44" max="44" width="19" bestFit="1" customWidth="1"/>
    <col min="45" max="45" width="16.5546875" bestFit="1" customWidth="1"/>
    <col min="46" max="46" width="10" bestFit="1" customWidth="1"/>
  </cols>
  <sheetData>
    <row r="1" spans="1:47">
      <c r="A1" s="1309" t="s">
        <v>7444</v>
      </c>
    </row>
    <row r="3" spans="1:47">
      <c r="A3" t="s">
        <v>153</v>
      </c>
      <c r="B3" t="s">
        <v>3435</v>
      </c>
      <c r="C3" t="s">
        <v>3436</v>
      </c>
      <c r="D3" t="s">
        <v>3437</v>
      </c>
      <c r="E3" t="s">
        <v>3438</v>
      </c>
      <c r="F3" t="s">
        <v>3440</v>
      </c>
      <c r="G3" t="s">
        <v>3441</v>
      </c>
      <c r="H3" t="s">
        <v>7441</v>
      </c>
      <c r="I3" t="s">
        <v>528</v>
      </c>
      <c r="J3" t="s">
        <v>3442</v>
      </c>
      <c r="K3" t="s">
        <v>3443</v>
      </c>
      <c r="L3" t="s">
        <v>3444</v>
      </c>
      <c r="M3" t="s">
        <v>3445</v>
      </c>
      <c r="N3" t="s">
        <v>3446</v>
      </c>
      <c r="O3" t="s">
        <v>3447</v>
      </c>
      <c r="P3" t="s">
        <v>3361</v>
      </c>
      <c r="Q3" t="s">
        <v>3448</v>
      </c>
      <c r="R3" t="s">
        <v>3449</v>
      </c>
      <c r="S3" t="s">
        <v>5352</v>
      </c>
      <c r="T3" t="s">
        <v>3451</v>
      </c>
      <c r="U3" t="s">
        <v>3452</v>
      </c>
      <c r="V3" t="s">
        <v>530</v>
      </c>
      <c r="W3" t="s">
        <v>3454</v>
      </c>
      <c r="X3" t="s">
        <v>3455</v>
      </c>
      <c r="Y3" t="s">
        <v>3363</v>
      </c>
      <c r="Z3" t="s">
        <v>3457</v>
      </c>
      <c r="AA3" t="s">
        <v>3458</v>
      </c>
      <c r="AB3" t="s">
        <v>3364</v>
      </c>
      <c r="AC3" t="s">
        <v>3459</v>
      </c>
      <c r="AD3" t="s">
        <v>3362</v>
      </c>
      <c r="AE3" t="s">
        <v>3365</v>
      </c>
      <c r="AF3" t="s">
        <v>3460</v>
      </c>
      <c r="AG3" t="s">
        <v>3461</v>
      </c>
      <c r="AH3" t="s">
        <v>535</v>
      </c>
      <c r="AI3" t="s">
        <v>3462</v>
      </c>
      <c r="AJ3" t="s">
        <v>3463</v>
      </c>
      <c r="AK3" t="s">
        <v>6084</v>
      </c>
      <c r="AL3" t="s">
        <v>3464</v>
      </c>
      <c r="AM3" t="s">
        <v>3465</v>
      </c>
      <c r="AN3" t="s">
        <v>5348</v>
      </c>
      <c r="AO3" t="s">
        <v>3466</v>
      </c>
      <c r="AP3" t="s">
        <v>3467</v>
      </c>
      <c r="AQ3" t="s">
        <v>6085</v>
      </c>
      <c r="AR3" t="s">
        <v>3468</v>
      </c>
      <c r="AS3" t="s">
        <v>7442</v>
      </c>
      <c r="AT3" t="s">
        <v>540</v>
      </c>
      <c r="AU3" t="s">
        <v>3469</v>
      </c>
    </row>
    <row r="4" spans="1:47">
      <c r="A4">
        <v>62</v>
      </c>
      <c r="B4" t="s">
        <v>3499</v>
      </c>
      <c r="C4" t="s">
        <v>7443</v>
      </c>
      <c r="D4">
        <v>2023</v>
      </c>
      <c r="E4" t="s">
        <v>3500</v>
      </c>
      <c r="F4" t="s">
        <v>3479</v>
      </c>
      <c r="G4" t="s">
        <v>3501</v>
      </c>
      <c r="H4" t="s">
        <v>3476</v>
      </c>
      <c r="I4" t="s">
        <v>179</v>
      </c>
      <c r="J4" t="s">
        <v>3502</v>
      </c>
      <c r="K4" s="1311">
        <v>45229</v>
      </c>
      <c r="L4" t="s">
        <v>3503</v>
      </c>
      <c r="M4" t="s">
        <v>3503</v>
      </c>
      <c r="N4" t="s">
        <v>1230</v>
      </c>
      <c r="O4" t="s">
        <v>1230</v>
      </c>
      <c r="P4" t="s">
        <v>3480</v>
      </c>
      <c r="Q4" t="s">
        <v>94</v>
      </c>
      <c r="R4" t="s">
        <v>3476</v>
      </c>
      <c r="S4" t="s">
        <v>169</v>
      </c>
      <c r="T4" t="s">
        <v>13</v>
      </c>
      <c r="U4" t="s">
        <v>3476</v>
      </c>
      <c r="V4" t="s">
        <v>197</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5FA-BEC3-4358-B41E-370A6C6CAA86}">
  <dimension ref="A1:D51"/>
  <sheetViews>
    <sheetView workbookViewId="0">
      <selection activeCell="D9" sqref="D9"/>
    </sheetView>
  </sheetViews>
  <sheetFormatPr defaultRowHeight="14.4"/>
  <cols>
    <col min="1" max="1" width="6.33203125" style="7" customWidth="1"/>
    <col min="2" max="2" width="82.5546875" customWidth="1"/>
    <col min="3" max="3" width="33.88671875" style="37" bestFit="1" customWidth="1"/>
    <col min="4" max="4" width="31.88671875" bestFit="1" customWidth="1"/>
  </cols>
  <sheetData>
    <row r="1" spans="1:4" s="1028" customFormat="1">
      <c r="A1" s="1320" t="s">
        <v>153</v>
      </c>
      <c r="B1" s="1321" t="s">
        <v>7445</v>
      </c>
      <c r="C1" s="1320" t="s">
        <v>7446</v>
      </c>
      <c r="D1" s="1028" t="s">
        <v>7447</v>
      </c>
    </row>
    <row r="2" spans="1:4" ht="28.8">
      <c r="A2" s="1322">
        <v>1</v>
      </c>
      <c r="B2" s="1323" t="s">
        <v>4590</v>
      </c>
      <c r="C2" s="1324" t="s">
        <v>67</v>
      </c>
    </row>
    <row r="3" spans="1:4" ht="28.8">
      <c r="A3" s="1322">
        <v>2</v>
      </c>
      <c r="B3" s="1323" t="s">
        <v>4601</v>
      </c>
      <c r="C3" s="1324" t="s">
        <v>131</v>
      </c>
    </row>
    <row r="4" spans="1:4" ht="28.8">
      <c r="A4" s="1322">
        <v>3</v>
      </c>
      <c r="B4" s="1323" t="s">
        <v>4606</v>
      </c>
      <c r="C4" s="1324" t="s">
        <v>92</v>
      </c>
    </row>
    <row r="5" spans="1:4" ht="28.8">
      <c r="A5" s="1322">
        <v>4</v>
      </c>
      <c r="B5" s="1323" t="s">
        <v>4732</v>
      </c>
      <c r="C5" s="1324" t="s">
        <v>19</v>
      </c>
    </row>
    <row r="6" spans="1:4">
      <c r="A6" s="1322">
        <v>5</v>
      </c>
      <c r="B6" s="1323" t="s">
        <v>7448</v>
      </c>
      <c r="C6" s="1324" t="s">
        <v>25</v>
      </c>
    </row>
    <row r="7" spans="1:4">
      <c r="A7" s="1322">
        <v>6</v>
      </c>
      <c r="B7" s="1325" t="s">
        <v>7449</v>
      </c>
      <c r="C7" s="1324" t="s">
        <v>25</v>
      </c>
    </row>
    <row r="8" spans="1:4" ht="28.8">
      <c r="A8" s="1322">
        <v>7</v>
      </c>
      <c r="B8" s="1323" t="s">
        <v>4745</v>
      </c>
      <c r="C8" s="1324" t="s">
        <v>15</v>
      </c>
    </row>
    <row r="9" spans="1:4" ht="28.8">
      <c r="A9" s="1322">
        <v>8</v>
      </c>
      <c r="B9" s="1323" t="s">
        <v>4759</v>
      </c>
      <c r="C9" s="1324" t="s">
        <v>67</v>
      </c>
      <c r="D9" s="1201" t="s">
        <v>7450</v>
      </c>
    </row>
    <row r="10" spans="1:4" ht="28.8">
      <c r="A10" s="1322">
        <v>9</v>
      </c>
      <c r="B10" s="1323" t="s">
        <v>4765</v>
      </c>
      <c r="C10" s="1324" t="s">
        <v>60</v>
      </c>
    </row>
    <row r="11" spans="1:4" ht="28.8">
      <c r="A11" s="1322">
        <v>10</v>
      </c>
      <c r="B11" s="1323" t="s">
        <v>4807</v>
      </c>
      <c r="C11" s="1324" t="s">
        <v>131</v>
      </c>
      <c r="D11" s="1201" t="s">
        <v>7451</v>
      </c>
    </row>
    <row r="12" spans="1:4" ht="28.8">
      <c r="A12" s="1322">
        <v>11</v>
      </c>
      <c r="B12" s="1323" t="s">
        <v>4849</v>
      </c>
      <c r="C12" s="1324" t="s">
        <v>110</v>
      </c>
    </row>
    <row r="13" spans="1:4" ht="28.8">
      <c r="A13" s="1322">
        <v>12</v>
      </c>
      <c r="B13" s="1323" t="s">
        <v>4857</v>
      </c>
      <c r="C13" s="1324" t="s">
        <v>104</v>
      </c>
      <c r="D13" s="1201" t="s">
        <v>7452</v>
      </c>
    </row>
    <row r="14" spans="1:4" ht="28.8">
      <c r="A14" s="1322">
        <v>13</v>
      </c>
      <c r="B14" s="1323" t="s">
        <v>4513</v>
      </c>
      <c r="C14" s="1324" t="s">
        <v>109</v>
      </c>
    </row>
    <row r="15" spans="1:4" ht="28.8">
      <c r="A15" s="1322">
        <v>14</v>
      </c>
      <c r="B15" s="1323" t="s">
        <v>4947</v>
      </c>
      <c r="C15" s="1324" t="s">
        <v>404</v>
      </c>
      <c r="D15" s="1201" t="s">
        <v>7453</v>
      </c>
    </row>
    <row r="16" spans="1:4">
      <c r="A16" s="1322">
        <v>15</v>
      </c>
      <c r="B16" s="1323" t="s">
        <v>4957</v>
      </c>
      <c r="C16" s="1324" t="s">
        <v>108</v>
      </c>
      <c r="D16" s="1201" t="s">
        <v>7454</v>
      </c>
    </row>
    <row r="17" spans="1:4" ht="28.8">
      <c r="A17" s="1322">
        <v>16</v>
      </c>
      <c r="B17" s="1323" t="s">
        <v>4965</v>
      </c>
      <c r="C17" s="1324" t="s">
        <v>335</v>
      </c>
      <c r="D17" s="1201" t="s">
        <v>7455</v>
      </c>
    </row>
    <row r="18" spans="1:4">
      <c r="A18" s="1322">
        <v>17</v>
      </c>
      <c r="B18" s="1323" t="s">
        <v>7456</v>
      </c>
      <c r="C18" s="1324" t="s">
        <v>385</v>
      </c>
    </row>
    <row r="19" spans="1:4">
      <c r="A19" s="1322">
        <v>18</v>
      </c>
      <c r="B19" s="1323" t="s">
        <v>5064</v>
      </c>
      <c r="C19" s="1324" t="s">
        <v>134</v>
      </c>
      <c r="D19" s="1201" t="s">
        <v>7457</v>
      </c>
    </row>
    <row r="20" spans="1:4">
      <c r="A20" s="1322">
        <v>19</v>
      </c>
      <c r="B20" s="1325" t="s">
        <v>5074</v>
      </c>
      <c r="C20" s="1324" t="s">
        <v>103</v>
      </c>
      <c r="D20" s="1201" t="s">
        <v>7458</v>
      </c>
    </row>
    <row r="21" spans="1:4" ht="28.8">
      <c r="A21" s="1322">
        <v>20</v>
      </c>
      <c r="B21" s="1323" t="s">
        <v>5080</v>
      </c>
      <c r="C21" s="1324" t="s">
        <v>117</v>
      </c>
      <c r="D21" s="1201" t="s">
        <v>7459</v>
      </c>
    </row>
    <row r="22" spans="1:4" ht="28.8">
      <c r="A22" s="1322">
        <v>21</v>
      </c>
      <c r="B22" s="1323" t="s">
        <v>5135</v>
      </c>
      <c r="C22" s="1324" t="s">
        <v>25</v>
      </c>
    </row>
    <row r="23" spans="1:4" ht="28.8">
      <c r="A23" s="1322">
        <v>22</v>
      </c>
      <c r="B23" s="1323" t="s">
        <v>5140</v>
      </c>
      <c r="C23" s="1324" t="s">
        <v>138</v>
      </c>
    </row>
    <row r="24" spans="1:4">
      <c r="A24" s="1322">
        <v>23</v>
      </c>
      <c r="B24" s="1325" t="s">
        <v>5207</v>
      </c>
      <c r="C24" s="1324" t="s">
        <v>15</v>
      </c>
    </row>
    <row r="25" spans="1:4">
      <c r="A25" s="1322">
        <v>24</v>
      </c>
      <c r="B25" s="1323" t="s">
        <v>5226</v>
      </c>
      <c r="C25" s="1324" t="s">
        <v>430</v>
      </c>
    </row>
    <row r="26" spans="1:4" ht="28.8">
      <c r="A26" s="1322">
        <v>25</v>
      </c>
      <c r="B26" s="1323" t="s">
        <v>5287</v>
      </c>
      <c r="C26" s="1324" t="s">
        <v>26</v>
      </c>
    </row>
    <row r="27" spans="1:4" ht="28.8">
      <c r="A27" s="1322">
        <v>26</v>
      </c>
      <c r="B27" s="1323" t="s">
        <v>5294</v>
      </c>
      <c r="C27" s="1324" t="s">
        <v>18</v>
      </c>
    </row>
    <row r="28" spans="1:4" ht="28.8">
      <c r="A28" s="1322">
        <v>27</v>
      </c>
      <c r="B28" s="1323" t="s">
        <v>5320</v>
      </c>
      <c r="C28" s="1324" t="s">
        <v>4752</v>
      </c>
    </row>
    <row r="29" spans="1:4">
      <c r="A29" s="1322">
        <v>28</v>
      </c>
      <c r="B29" s="1323" t="s">
        <v>5324</v>
      </c>
      <c r="C29" s="1324" t="s">
        <v>4752</v>
      </c>
    </row>
    <row r="30" spans="1:4">
      <c r="A30" s="1322">
        <v>29</v>
      </c>
      <c r="B30" s="1323" t="s">
        <v>5335</v>
      </c>
      <c r="C30" s="1324" t="s">
        <v>3540</v>
      </c>
    </row>
    <row r="31" spans="1:4">
      <c r="A31" s="1322">
        <v>30</v>
      </c>
      <c r="B31" s="1323" t="s">
        <v>4710</v>
      </c>
      <c r="C31" s="1324" t="s">
        <v>25</v>
      </c>
    </row>
    <row r="32" spans="1:4" ht="28.8">
      <c r="A32" s="1322">
        <v>31</v>
      </c>
      <c r="B32" s="1323" t="s">
        <v>4495</v>
      </c>
      <c r="C32" s="1324" t="s">
        <v>60</v>
      </c>
    </row>
    <row r="33" spans="1:3" ht="28.8">
      <c r="A33" s="1322">
        <v>32</v>
      </c>
      <c r="B33" s="1323" t="s">
        <v>4670</v>
      </c>
      <c r="C33" s="1324" t="s">
        <v>85</v>
      </c>
    </row>
    <row r="34" spans="1:3" ht="28.8">
      <c r="A34" s="1322">
        <v>33</v>
      </c>
      <c r="B34" s="1323" t="s">
        <v>5729</v>
      </c>
      <c r="C34" s="1324" t="s">
        <v>347</v>
      </c>
    </row>
    <row r="35" spans="1:3" ht="43.2">
      <c r="A35" s="1322">
        <v>34</v>
      </c>
      <c r="B35" s="1323" t="s">
        <v>5800</v>
      </c>
      <c r="C35" s="1324" t="s">
        <v>6250</v>
      </c>
    </row>
    <row r="36" spans="1:3" ht="28.8">
      <c r="A36" s="1322">
        <v>35</v>
      </c>
      <c r="B36" s="1323" t="s">
        <v>3489</v>
      </c>
      <c r="C36" s="1324" t="s">
        <v>85</v>
      </c>
    </row>
    <row r="37" spans="1:3">
      <c r="A37" s="1322">
        <v>36</v>
      </c>
      <c r="B37" s="1323" t="s">
        <v>5817</v>
      </c>
      <c r="C37" s="1324" t="s">
        <v>6249</v>
      </c>
    </row>
    <row r="38" spans="1:3">
      <c r="A38" s="1322">
        <v>37</v>
      </c>
      <c r="B38" s="1325" t="s">
        <v>7460</v>
      </c>
      <c r="C38" s="1324" t="s">
        <v>60</v>
      </c>
    </row>
    <row r="39" spans="1:3" ht="28.8">
      <c r="A39" s="1322">
        <v>38</v>
      </c>
      <c r="B39" s="1323" t="s">
        <v>5924</v>
      </c>
      <c r="C39" s="1324" t="s">
        <v>131</v>
      </c>
    </row>
    <row r="40" spans="1:3" ht="28.8">
      <c r="A40" s="1322">
        <v>39</v>
      </c>
      <c r="B40" s="1323" t="s">
        <v>5928</v>
      </c>
      <c r="C40" s="1324" t="s">
        <v>108</v>
      </c>
    </row>
    <row r="41" spans="1:3" ht="28.8">
      <c r="A41" s="1322">
        <v>40</v>
      </c>
      <c r="B41" s="1323" t="s">
        <v>5952</v>
      </c>
      <c r="C41" s="1324" t="s">
        <v>412</v>
      </c>
    </row>
    <row r="42" spans="1:3">
      <c r="A42" s="1322">
        <v>41</v>
      </c>
      <c r="B42" s="1323" t="s">
        <v>6004</v>
      </c>
      <c r="C42" s="1324" t="s">
        <v>67</v>
      </c>
    </row>
    <row r="43" spans="1:3" ht="28.8">
      <c r="A43" s="1322">
        <v>42</v>
      </c>
      <c r="B43" s="1323" t="s">
        <v>6024</v>
      </c>
      <c r="C43" s="1324" t="s">
        <v>6252</v>
      </c>
    </row>
    <row r="44" spans="1:3" ht="28.8">
      <c r="A44" s="1322">
        <v>43</v>
      </c>
      <c r="B44" s="1323" t="s">
        <v>6039</v>
      </c>
      <c r="C44" s="1324" t="s">
        <v>25</v>
      </c>
    </row>
    <row r="45" spans="1:3" ht="28.8">
      <c r="A45" s="1322">
        <v>44</v>
      </c>
      <c r="B45" s="1323" t="s">
        <v>6045</v>
      </c>
      <c r="C45" s="1324" t="s">
        <v>6248</v>
      </c>
    </row>
    <row r="46" spans="1:3" ht="28.8">
      <c r="A46" s="1322">
        <v>45</v>
      </c>
      <c r="B46" s="1323" t="s">
        <v>6063</v>
      </c>
      <c r="C46" s="1324" t="s">
        <v>63</v>
      </c>
    </row>
    <row r="47" spans="1:3">
      <c r="A47" s="1322">
        <v>46</v>
      </c>
      <c r="B47" s="1325" t="s">
        <v>3500</v>
      </c>
      <c r="C47" s="1324" t="s">
        <v>27</v>
      </c>
    </row>
    <row r="48" spans="1:3">
      <c r="A48" s="1322">
        <v>47</v>
      </c>
      <c r="B48" s="1325" t="s">
        <v>3705</v>
      </c>
      <c r="C48" s="1324" t="s">
        <v>19</v>
      </c>
    </row>
    <row r="49" spans="1:3" ht="28.8">
      <c r="A49" s="1322">
        <v>48</v>
      </c>
      <c r="B49" s="1323" t="s">
        <v>3714</v>
      </c>
      <c r="C49" s="1324" t="s">
        <v>781</v>
      </c>
    </row>
    <row r="50" spans="1:3">
      <c r="A50" s="1322">
        <v>49</v>
      </c>
      <c r="B50" s="1325" t="s">
        <v>3883</v>
      </c>
      <c r="C50" s="1324" t="s">
        <v>25</v>
      </c>
    </row>
    <row r="51" spans="1:3">
      <c r="A51" s="1322">
        <v>50</v>
      </c>
      <c r="B51" s="1325" t="s">
        <v>7461</v>
      </c>
      <c r="C51" s="1324" t="s">
        <v>15</v>
      </c>
    </row>
  </sheetData>
  <hyperlinks>
    <hyperlink ref="D9" r:id="rId1" xr:uid="{E32340F5-7637-434A-B120-63076513D006}"/>
    <hyperlink ref="D11" r:id="rId2" xr:uid="{3E8DB9AB-56E1-4CA7-9F99-53257D09710A}"/>
    <hyperlink ref="D13" r:id="rId3" xr:uid="{1B322ED0-C1B1-4ABA-BDFA-E4ADEC9A18BB}"/>
    <hyperlink ref="D15" r:id="rId4" xr:uid="{06106D7B-0E4E-47B9-A1B9-F99E6AC685F8}"/>
    <hyperlink ref="D16" r:id="rId5" xr:uid="{9279959B-9C89-4D19-BCE6-0EC2B3F86DC2}"/>
    <hyperlink ref="D17" r:id="rId6" xr:uid="{BAF9B82E-7BC5-40CA-9876-03B438E1F44B}"/>
    <hyperlink ref="D19" r:id="rId7" xr:uid="{0C53BE62-B870-4DEE-8AEC-A2F6ECD7491C}"/>
    <hyperlink ref="D20" r:id="rId8" xr:uid="{1F4BA3CC-9ED3-47B6-8782-1B4766BFAD95}"/>
    <hyperlink ref="D21" r:id="rId9" xr:uid="{9A35EB40-2F10-43EB-8D5D-9F4FE02E936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0155-679D-4461-8AEE-D60E9B2698A9}">
  <dimension ref="A1:I19"/>
  <sheetViews>
    <sheetView tabSelected="1" topLeftCell="B1" workbookViewId="0">
      <selection activeCell="G7" sqref="G7"/>
    </sheetView>
  </sheetViews>
  <sheetFormatPr defaultRowHeight="14.4"/>
  <cols>
    <col min="2" max="2" width="39.109375" bestFit="1" customWidth="1"/>
    <col min="3" max="3" width="16.109375" customWidth="1"/>
    <col min="4" max="4" width="32.6640625" bestFit="1" customWidth="1"/>
    <col min="5" max="5" width="12.88671875" bestFit="1" customWidth="1"/>
    <col min="6" max="6" width="15.6640625" bestFit="1" customWidth="1"/>
    <col min="7" max="7" width="44.44140625" bestFit="1" customWidth="1"/>
    <col min="8" max="8" width="50.6640625" bestFit="1" customWidth="1"/>
    <col min="9" max="9" width="17.109375" customWidth="1"/>
  </cols>
  <sheetData>
    <row r="1" spans="1:9" ht="18">
      <c r="A1" s="1369" t="s">
        <v>153</v>
      </c>
      <c r="B1" s="1370" t="s">
        <v>154</v>
      </c>
      <c r="C1" s="1370" t="s">
        <v>7462</v>
      </c>
      <c r="D1" s="1370" t="s">
        <v>158</v>
      </c>
      <c r="E1" s="1370" t="s">
        <v>7463</v>
      </c>
      <c r="F1" s="1370" t="s">
        <v>527</v>
      </c>
      <c r="G1" s="1489" t="s">
        <v>7464</v>
      </c>
      <c r="H1" s="1489" t="s">
        <v>3360</v>
      </c>
      <c r="I1" s="1371" t="s">
        <v>7465</v>
      </c>
    </row>
    <row r="19" ht="21.75" customHeight="1"/>
  </sheetData>
  <autoFilter ref="A1:I137" xr:uid="{21E60155-679D-4461-8AEE-D60E9B2698A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B740A3-1733-4119-8D1E-8F2B773A27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Dashboard_Pengmas_08082024</vt:lpstr>
      <vt:lpstr>Dashboard_penelitian_08082024</vt:lpstr>
      <vt:lpstr>Data Sitasi Scopus</vt:lpstr>
      <vt:lpstr>Grafik PNLT</vt:lpstr>
      <vt:lpstr>Grafik SDG PNLT</vt:lpstr>
      <vt:lpstr>Grafik PKM</vt:lpstr>
      <vt:lpstr>Grafik SDG PKM</vt:lpstr>
      <vt:lpstr>Publikasi implementasi</vt:lpstr>
      <vt:lpstr>Pivot Publikasi</vt:lpstr>
      <vt:lpstr>Pivot Data KI</vt:lpstr>
      <vt:lpstr>Program start Up</vt:lpstr>
      <vt:lpstr>DATA PNLT KHUSUS AKRE 2025</vt:lpstr>
      <vt:lpstr>PKM AUDIT</vt:lpstr>
      <vt:lpstr>DATA PKM KHUSUS AKRE 2025</vt:lpstr>
      <vt:lpstr>KEUANGAN INTERNAL AKRE 2025</vt:lpstr>
      <vt:lpstr>KEUANGAN (INT+EKS) AKRE 2025</vt:lpstr>
      <vt:lpstr>KUG DTPR RPL</vt:lpstr>
      <vt:lpstr>PNLT DANA INTERNAL</vt:lpstr>
      <vt:lpstr>PKM DANA INTERNAL</vt:lpstr>
      <vt:lpstr>PKM DANA EKSTERNAL</vt:lpstr>
      <vt:lpstr>PNLT DANA EKSTERNAL</vt:lpstr>
      <vt:lpstr>PKM Copy</vt:lpstr>
      <vt:lpstr>SPM-D.DOSEN (2)</vt:lpstr>
      <vt:lpstr>PNLT Hibah Eksternal</vt:lpstr>
      <vt:lpstr>Data Penelitian</vt:lpstr>
      <vt:lpstr>PNLT - Sinta</vt:lpstr>
      <vt:lpstr>Publikasi Intern Kolaboraasi</vt:lpstr>
      <vt:lpstr>Sheet1</vt:lpstr>
      <vt:lpstr>Data Sinta</vt:lpstr>
      <vt:lpstr>Data Sinta Scopus</vt:lpstr>
      <vt:lpstr>Data Sinta WoS</vt:lpstr>
      <vt:lpstr>Data Sinta Garuda</vt:lpstr>
      <vt:lpstr>Buku</vt:lpstr>
      <vt:lpstr>Dashboard Penelitian</vt:lpstr>
      <vt:lpstr>Sheet4</vt:lpstr>
      <vt:lpstr>Detail1</vt:lpstr>
      <vt:lpstr>Detail2</vt:lpstr>
      <vt:lpstr>Data Inovasi TUS</vt:lpstr>
      <vt:lpstr>Data Dosen 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dc:creator>
  <cp:keywords/>
  <dc:description/>
  <cp:lastModifiedBy>FAHMI RIZKYANTO</cp:lastModifiedBy>
  <cp:revision/>
  <dcterms:created xsi:type="dcterms:W3CDTF">2023-01-19T01:48:22Z</dcterms:created>
  <dcterms:modified xsi:type="dcterms:W3CDTF">2026-01-09T18:10:10Z</dcterms:modified>
  <cp:category/>
  <cp:contentStatus/>
</cp:coreProperties>
</file>